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NPO振興課\Downloads\"/>
    </mc:Choice>
  </mc:AlternateContent>
  <xr:revisionPtr revIDLastSave="0" documentId="13_ncr:1_{A30706D9-5FCF-4240-B360-58672FAAC4AE}" xr6:coauthVersionLast="46" xr6:coauthVersionMax="46" xr10:uidLastSave="{00000000-0000-0000-0000-000000000000}"/>
  <workbookProtection workbookAlgorithmName="SHA-512" workbookHashValue="DNVo3KWUsAPnFIaBeoaoPLlseo0p5L+27kv11vyCeA8oCtqDD4372QmQ3xbYZl3z9uzuPiZaNX8Q+nOH3jAo/g==" workbookSaltValue="wQOjYwl2dISwXfQ/uGqPHA==" workbookSpinCount="100000" lockStructure="1"/>
  <bookViews>
    <workbookView xWindow="-110" yWindow="-110" windowWidth="19420" windowHeight="10420" xr2:uid="{00000000-000D-0000-FFFF-FFFF00000000}"/>
  </bookViews>
  <sheets>
    <sheet name="メニュー画面" sheetId="13" r:id="rId1"/>
    <sheet name="団体基本情報" sheetId="8" r:id="rId2"/>
    <sheet name="支出入力表" sheetId="1" r:id="rId3"/>
    <sheet name="収入入力表" sheetId="12" r:id="rId4"/>
    <sheet name="謝金管理表" sheetId="9" r:id="rId5"/>
    <sheet name="旅費管理表" sheetId="3" r:id="rId6"/>
    <sheet name="所費管理表" sheetId="2" r:id="rId7"/>
    <sheet name="対象外経費管理表" sheetId="10" r:id="rId8"/>
    <sheet name="精算額計算書" sheetId="6" r:id="rId9"/>
    <sheet name="総事業費の支出額内訳" sheetId="11" r:id="rId10"/>
    <sheet name="事業完了報告書 " sheetId="14" r:id="rId11"/>
    <sheet name="プルダウン用リスト" sheetId="4" state="hidden" r:id="rId12"/>
  </sheets>
  <definedNames>
    <definedName name="_xlnm._FilterDatabase" localSheetId="2" hidden="1">支出入力表!$A$5:$T$5</definedName>
    <definedName name="_xlnm._FilterDatabase" localSheetId="4" hidden="1">謝金管理表!$B$4:$K$1999</definedName>
    <definedName name="_xlnm._FilterDatabase" localSheetId="3" hidden="1">収入入力表!$B$5:$G$5</definedName>
    <definedName name="_xlnm._FilterDatabase" localSheetId="6" hidden="1">所費管理表!$B$4:$L$2001</definedName>
    <definedName name="_xlnm._FilterDatabase" localSheetId="9" hidden="1">総事業費の支出額内訳!$B$4:$K$154</definedName>
    <definedName name="_xlnm._FilterDatabase" localSheetId="7" hidden="1">対象外経費管理表!$B$4:$I$2000</definedName>
    <definedName name="_xlnm._FilterDatabase" localSheetId="5" hidden="1">旅費管理表!$B$4:$N$2001</definedName>
    <definedName name="_xlnm.Print_Area" localSheetId="0">メニュー画面!$A$1:$D$11</definedName>
    <definedName name="_xlnm.Print_Area" localSheetId="2">支出入力表!$A$1:$U$2001</definedName>
    <definedName name="_xlnm.Print_Area" localSheetId="10">'事業完了報告書 '!$A$1:$T$44</definedName>
    <definedName name="_xlnm.Print_Area" localSheetId="4">謝金管理表!$A$1:$L$2001</definedName>
    <definedName name="_xlnm.Print_Area" localSheetId="3">収入入力表!$A$1:$H$501</definedName>
    <definedName name="_xlnm.Print_Area" localSheetId="6">所費管理表!$A$1:$M$2000</definedName>
    <definedName name="_xlnm.Print_Area" localSheetId="8">精算額計算書!$A$1:$T$48</definedName>
    <definedName name="_xlnm.Print_Area" localSheetId="9">総事業費の支出額内訳!$A$1:$L$155</definedName>
    <definedName name="_xlnm.Print_Area" localSheetId="7">対象外経費管理表!$A$1:$J$2000</definedName>
    <definedName name="_xlnm.Print_Area" localSheetId="1">団体基本情報!$B$1:$D$23</definedName>
    <definedName name="_xlnm.Print_Area" localSheetId="5">旅費管理表!$A$1:$O$2000</definedName>
    <definedName name="_xlnm.Print_Titles" localSheetId="2">支出入力表!$1:$5</definedName>
    <definedName name="_xlnm.Print_Titles" localSheetId="4">謝金管理表!$1:$4</definedName>
    <definedName name="_xlnm.Print_Titles" localSheetId="3">収入入力表!$1:$5</definedName>
    <definedName name="_xlnm.Print_Titles" localSheetId="6">所費管理表!$1:$4</definedName>
    <definedName name="_xlnm.Print_Titles" localSheetId="7">対象外経費管理表!$1:$4</definedName>
    <definedName name="_xlnm.Print_Titles" localSheetId="5">旅費管理表!$1:$4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23" i="6" l="1"/>
  <c r="M35" i="6"/>
  <c r="Q7" i="1"/>
  <c r="Q8" i="1"/>
  <c r="M7" i="1"/>
  <c r="L25" i="14" l="1"/>
  <c r="F19" i="14"/>
  <c r="H15" i="14"/>
  <c r="L13" i="14"/>
  <c r="L12" i="14"/>
  <c r="L11" i="14"/>
  <c r="L10" i="14"/>
  <c r="L9" i="14"/>
  <c r="O3" i="14"/>
  <c r="O2" i="14"/>
  <c r="C7" i="12" l="1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194" i="12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266" i="12"/>
  <c r="C267" i="12"/>
  <c r="C268" i="12"/>
  <c r="C269" i="12"/>
  <c r="C270" i="12"/>
  <c r="C271" i="12"/>
  <c r="C272" i="12"/>
  <c r="C273" i="12"/>
  <c r="C274" i="12"/>
  <c r="C275" i="12"/>
  <c r="C276" i="12"/>
  <c r="C277" i="12"/>
  <c r="C278" i="12"/>
  <c r="C279" i="12"/>
  <c r="C280" i="12"/>
  <c r="C281" i="12"/>
  <c r="C282" i="12"/>
  <c r="C283" i="12"/>
  <c r="C284" i="12"/>
  <c r="C285" i="12"/>
  <c r="C286" i="12"/>
  <c r="C287" i="12"/>
  <c r="C288" i="12"/>
  <c r="C289" i="12"/>
  <c r="C290" i="12"/>
  <c r="C291" i="12"/>
  <c r="C292" i="12"/>
  <c r="C293" i="12"/>
  <c r="C294" i="12"/>
  <c r="C295" i="12"/>
  <c r="C296" i="12"/>
  <c r="C297" i="12"/>
  <c r="C298" i="12"/>
  <c r="C299" i="12"/>
  <c r="C300" i="12"/>
  <c r="C301" i="12"/>
  <c r="C302" i="12"/>
  <c r="C303" i="12"/>
  <c r="C304" i="12"/>
  <c r="C305" i="12"/>
  <c r="C306" i="12"/>
  <c r="C307" i="12"/>
  <c r="C308" i="12"/>
  <c r="C309" i="12"/>
  <c r="C310" i="12"/>
  <c r="C311" i="12"/>
  <c r="C312" i="12"/>
  <c r="C313" i="12"/>
  <c r="C314" i="12"/>
  <c r="C315" i="12"/>
  <c r="C316" i="12"/>
  <c r="C317" i="12"/>
  <c r="C318" i="12"/>
  <c r="C319" i="12"/>
  <c r="C320" i="12"/>
  <c r="C321" i="12"/>
  <c r="C322" i="12"/>
  <c r="C323" i="12"/>
  <c r="C324" i="12"/>
  <c r="C325" i="12"/>
  <c r="C326" i="12"/>
  <c r="C327" i="12"/>
  <c r="C328" i="12"/>
  <c r="C329" i="12"/>
  <c r="C330" i="12"/>
  <c r="C331" i="12"/>
  <c r="C332" i="12"/>
  <c r="C333" i="12"/>
  <c r="C334" i="12"/>
  <c r="C335" i="12"/>
  <c r="C336" i="12"/>
  <c r="C337" i="12"/>
  <c r="C338" i="12"/>
  <c r="C339" i="12"/>
  <c r="C340" i="12"/>
  <c r="C341" i="12"/>
  <c r="C342" i="12"/>
  <c r="C343" i="12"/>
  <c r="C344" i="12"/>
  <c r="C345" i="12"/>
  <c r="C346" i="12"/>
  <c r="C347" i="12"/>
  <c r="C348" i="12"/>
  <c r="C349" i="12"/>
  <c r="C350" i="12"/>
  <c r="C351" i="12"/>
  <c r="C352" i="12"/>
  <c r="C353" i="12"/>
  <c r="C354" i="12"/>
  <c r="C355" i="12"/>
  <c r="C356" i="12"/>
  <c r="C357" i="12"/>
  <c r="C358" i="12"/>
  <c r="C359" i="12"/>
  <c r="C360" i="12"/>
  <c r="C361" i="12"/>
  <c r="C362" i="12"/>
  <c r="C363" i="12"/>
  <c r="C364" i="12"/>
  <c r="C365" i="12"/>
  <c r="C366" i="12"/>
  <c r="C367" i="12"/>
  <c r="C368" i="12"/>
  <c r="C369" i="12"/>
  <c r="C370" i="12"/>
  <c r="C371" i="12"/>
  <c r="C372" i="12"/>
  <c r="C373" i="12"/>
  <c r="C374" i="12"/>
  <c r="C375" i="12"/>
  <c r="C376" i="12"/>
  <c r="C377" i="12"/>
  <c r="C378" i="12"/>
  <c r="C379" i="12"/>
  <c r="C380" i="12"/>
  <c r="C381" i="12"/>
  <c r="C382" i="12"/>
  <c r="C383" i="12"/>
  <c r="C384" i="12"/>
  <c r="C385" i="12"/>
  <c r="C386" i="12"/>
  <c r="C387" i="12"/>
  <c r="C388" i="12"/>
  <c r="C389" i="12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6" i="12"/>
  <c r="I153" i="11" l="1"/>
  <c r="E153" i="11"/>
  <c r="I138" i="11"/>
  <c r="E138" i="11"/>
  <c r="I123" i="11"/>
  <c r="E123" i="11"/>
  <c r="I108" i="11"/>
  <c r="E108" i="11"/>
  <c r="I93" i="11"/>
  <c r="E93" i="11"/>
  <c r="I78" i="11"/>
  <c r="E78" i="11"/>
  <c r="I63" i="11"/>
  <c r="E63" i="11"/>
  <c r="I48" i="11"/>
  <c r="E48" i="11"/>
  <c r="I33" i="11"/>
  <c r="E33" i="11"/>
  <c r="Q6" i="1" l="1"/>
  <c r="G501" i="12" l="1"/>
  <c r="E6" i="3" l="1"/>
  <c r="I6" i="3" s="1"/>
  <c r="E7" i="3"/>
  <c r="B7" i="3" s="1"/>
  <c r="E8" i="3"/>
  <c r="B8" i="3" s="1"/>
  <c r="E9" i="3"/>
  <c r="H9" i="3" s="1"/>
  <c r="E10" i="3"/>
  <c r="M10" i="3" s="1"/>
  <c r="E11" i="3"/>
  <c r="B11" i="3" s="1"/>
  <c r="I11" i="3"/>
  <c r="M11" i="3"/>
  <c r="E12" i="3"/>
  <c r="B12" i="3" s="1"/>
  <c r="H12" i="3"/>
  <c r="I12" i="3"/>
  <c r="L12" i="3"/>
  <c r="M12" i="3"/>
  <c r="E13" i="3"/>
  <c r="B13" i="3" s="1"/>
  <c r="G13" i="3"/>
  <c r="I13" i="3"/>
  <c r="L13" i="3"/>
  <c r="M13" i="3"/>
  <c r="E14" i="3"/>
  <c r="E15" i="3"/>
  <c r="B15" i="3" s="1"/>
  <c r="H15" i="3"/>
  <c r="M15" i="3"/>
  <c r="C16" i="3"/>
  <c r="E16" i="3"/>
  <c r="B16" i="3" s="1"/>
  <c r="H16" i="3"/>
  <c r="I16" i="3"/>
  <c r="K16" i="3"/>
  <c r="L16" i="3"/>
  <c r="M16" i="3"/>
  <c r="B17" i="3"/>
  <c r="C17" i="3"/>
  <c r="E17" i="3"/>
  <c r="F17" i="3"/>
  <c r="G17" i="3"/>
  <c r="H17" i="3"/>
  <c r="I17" i="3"/>
  <c r="J17" i="3"/>
  <c r="K17" i="3"/>
  <c r="L17" i="3"/>
  <c r="M17" i="3"/>
  <c r="N17" i="3"/>
  <c r="E18" i="3"/>
  <c r="E19" i="3"/>
  <c r="E20" i="3"/>
  <c r="E21" i="3"/>
  <c r="G21" i="3"/>
  <c r="L21" i="3"/>
  <c r="E22" i="3"/>
  <c r="I22" i="3" s="1"/>
  <c r="E23" i="3"/>
  <c r="K23" i="3" s="1"/>
  <c r="C24" i="3"/>
  <c r="E24" i="3"/>
  <c r="L24" i="3"/>
  <c r="M24" i="3"/>
  <c r="E25" i="3"/>
  <c r="B25" i="3" s="1"/>
  <c r="I25" i="3"/>
  <c r="M25" i="3"/>
  <c r="E26" i="3"/>
  <c r="E27" i="3"/>
  <c r="E28" i="3"/>
  <c r="H28" i="3"/>
  <c r="E29" i="3"/>
  <c r="E30" i="3"/>
  <c r="E31" i="3"/>
  <c r="B31" i="3" s="1"/>
  <c r="L31" i="3"/>
  <c r="M31" i="3"/>
  <c r="E32" i="3"/>
  <c r="K32" i="3"/>
  <c r="L32" i="3"/>
  <c r="E33" i="3"/>
  <c r="I33" i="3"/>
  <c r="M33" i="3"/>
  <c r="E34" i="3"/>
  <c r="I34" i="3" s="1"/>
  <c r="M34" i="3"/>
  <c r="E35" i="3"/>
  <c r="E36" i="3"/>
  <c r="C37" i="3"/>
  <c r="E37" i="3"/>
  <c r="B37" i="3" s="1"/>
  <c r="I37" i="3"/>
  <c r="K37" i="3"/>
  <c r="E38" i="3"/>
  <c r="I38" i="3" s="1"/>
  <c r="E39" i="3"/>
  <c r="B39" i="3" s="1"/>
  <c r="G39" i="3"/>
  <c r="H39" i="3"/>
  <c r="K39" i="3"/>
  <c r="L39" i="3"/>
  <c r="M39" i="3"/>
  <c r="E40" i="3"/>
  <c r="C40" i="3" s="1"/>
  <c r="F40" i="3"/>
  <c r="G40" i="3"/>
  <c r="J40" i="3"/>
  <c r="K40" i="3"/>
  <c r="M40" i="3"/>
  <c r="E41" i="3"/>
  <c r="B41" i="3" s="1"/>
  <c r="E42" i="3"/>
  <c r="E43" i="3"/>
  <c r="E44" i="3"/>
  <c r="L44" i="3" s="1"/>
  <c r="E45" i="3"/>
  <c r="B45" i="3" s="1"/>
  <c r="G45" i="3"/>
  <c r="H45" i="3"/>
  <c r="L45" i="3"/>
  <c r="M45" i="3"/>
  <c r="E46" i="3"/>
  <c r="E47" i="3"/>
  <c r="B47" i="3" s="1"/>
  <c r="H47" i="3"/>
  <c r="I47" i="3"/>
  <c r="M47" i="3"/>
  <c r="E48" i="3"/>
  <c r="E49" i="3"/>
  <c r="B49" i="3" s="1"/>
  <c r="H49" i="3"/>
  <c r="I49" i="3"/>
  <c r="E50" i="3"/>
  <c r="M50" i="3" s="1"/>
  <c r="E51" i="3"/>
  <c r="L51" i="3"/>
  <c r="E52" i="3"/>
  <c r="H52" i="3" s="1"/>
  <c r="K52" i="3"/>
  <c r="M52" i="3"/>
  <c r="E53" i="3"/>
  <c r="C53" i="3" s="1"/>
  <c r="E54" i="3"/>
  <c r="M54" i="3" s="1"/>
  <c r="C55" i="3"/>
  <c r="E55" i="3"/>
  <c r="E56" i="3"/>
  <c r="M56" i="3" s="1"/>
  <c r="E57" i="3"/>
  <c r="E58" i="3"/>
  <c r="C58" i="3" s="1"/>
  <c r="L58" i="3"/>
  <c r="C59" i="3"/>
  <c r="E59" i="3"/>
  <c r="B59" i="3" s="1"/>
  <c r="G59" i="3"/>
  <c r="H59" i="3"/>
  <c r="I59" i="3"/>
  <c r="K59" i="3"/>
  <c r="L59" i="3"/>
  <c r="M59" i="3"/>
  <c r="E60" i="3"/>
  <c r="J60" i="3" s="1"/>
  <c r="E61" i="3"/>
  <c r="F61" i="3" s="1"/>
  <c r="M61" i="3"/>
  <c r="E62" i="3"/>
  <c r="K62" i="3" s="1"/>
  <c r="B63" i="3"/>
  <c r="E63" i="3"/>
  <c r="C63" i="3" s="1"/>
  <c r="F63" i="3"/>
  <c r="G63" i="3"/>
  <c r="I63" i="3"/>
  <c r="J63" i="3"/>
  <c r="K63" i="3"/>
  <c r="M63" i="3"/>
  <c r="N63" i="3"/>
  <c r="E64" i="3"/>
  <c r="B64" i="3" s="1"/>
  <c r="E65" i="3"/>
  <c r="B65" i="3" s="1"/>
  <c r="J65" i="3"/>
  <c r="L65" i="3"/>
  <c r="E66" i="3"/>
  <c r="G66" i="3" s="1"/>
  <c r="I66" i="3"/>
  <c r="K66" i="3"/>
  <c r="N66" i="3"/>
  <c r="E67" i="3"/>
  <c r="H67" i="3" s="1"/>
  <c r="G67" i="3"/>
  <c r="I67" i="3"/>
  <c r="M67" i="3"/>
  <c r="E68" i="3"/>
  <c r="E69" i="3"/>
  <c r="I69" i="3" s="1"/>
  <c r="E70" i="3"/>
  <c r="E71" i="3"/>
  <c r="E72" i="3"/>
  <c r="B72" i="3" s="1"/>
  <c r="I72" i="3"/>
  <c r="M72" i="3"/>
  <c r="E73" i="3"/>
  <c r="I73" i="3" s="1"/>
  <c r="E74" i="3"/>
  <c r="E75" i="3"/>
  <c r="I75" i="3"/>
  <c r="E76" i="3"/>
  <c r="K76" i="3"/>
  <c r="E77" i="3"/>
  <c r="I77" i="3" s="1"/>
  <c r="E78" i="3"/>
  <c r="E79" i="3"/>
  <c r="K79" i="3"/>
  <c r="E80" i="3"/>
  <c r="I80" i="3"/>
  <c r="M80" i="3"/>
  <c r="E81" i="3"/>
  <c r="I81" i="3" s="1"/>
  <c r="M81" i="3"/>
  <c r="E82" i="3"/>
  <c r="N82" i="3" s="1"/>
  <c r="E83" i="3"/>
  <c r="H83" i="3" s="1"/>
  <c r="E84" i="3"/>
  <c r="M84" i="3" s="1"/>
  <c r="E85" i="3"/>
  <c r="I85" i="3" s="1"/>
  <c r="E86" i="3"/>
  <c r="E87" i="3"/>
  <c r="H87" i="3" s="1"/>
  <c r="M87" i="3"/>
  <c r="C88" i="3"/>
  <c r="E88" i="3"/>
  <c r="B88" i="3" s="1"/>
  <c r="G88" i="3"/>
  <c r="H88" i="3"/>
  <c r="I88" i="3"/>
  <c r="K88" i="3"/>
  <c r="L88" i="3"/>
  <c r="M88" i="3"/>
  <c r="E89" i="3"/>
  <c r="I89" i="3" s="1"/>
  <c r="E90" i="3"/>
  <c r="C90" i="3" s="1"/>
  <c r="H90" i="3"/>
  <c r="I90" i="3"/>
  <c r="M90" i="3"/>
  <c r="N90" i="3"/>
  <c r="E91" i="3"/>
  <c r="H91" i="3" s="1"/>
  <c r="E92" i="3"/>
  <c r="E93" i="3"/>
  <c r="I93" i="3"/>
  <c r="B94" i="3"/>
  <c r="E94" i="3"/>
  <c r="C94" i="3" s="1"/>
  <c r="I94" i="3"/>
  <c r="J94" i="3"/>
  <c r="N94" i="3"/>
  <c r="E95" i="3"/>
  <c r="E96" i="3"/>
  <c r="E97" i="3"/>
  <c r="I97" i="3" s="1"/>
  <c r="E98" i="3"/>
  <c r="E99" i="3"/>
  <c r="E100" i="3"/>
  <c r="B100" i="3" s="1"/>
  <c r="G100" i="3"/>
  <c r="H100" i="3"/>
  <c r="K100" i="3"/>
  <c r="L100" i="3"/>
  <c r="M100" i="3"/>
  <c r="E101" i="3"/>
  <c r="I101" i="3" s="1"/>
  <c r="E102" i="3"/>
  <c r="C102" i="3" s="1"/>
  <c r="I102" i="3"/>
  <c r="J102" i="3"/>
  <c r="E103" i="3"/>
  <c r="H103" i="3" s="1"/>
  <c r="G103" i="3"/>
  <c r="I103" i="3"/>
  <c r="C104" i="3"/>
  <c r="E104" i="3"/>
  <c r="E105" i="3"/>
  <c r="K105" i="3"/>
  <c r="E106" i="3"/>
  <c r="C106" i="3" s="1"/>
  <c r="H106" i="3"/>
  <c r="I106" i="3"/>
  <c r="N106" i="3"/>
  <c r="E107" i="3"/>
  <c r="E108" i="3"/>
  <c r="E109" i="3"/>
  <c r="G109" i="3" s="1"/>
  <c r="E110" i="3"/>
  <c r="C110" i="3" s="1"/>
  <c r="I110" i="3"/>
  <c r="J110" i="3"/>
  <c r="E111" i="3"/>
  <c r="M111" i="3" s="1"/>
  <c r="E112" i="3"/>
  <c r="I112" i="3"/>
  <c r="E113" i="3"/>
  <c r="N113" i="3" s="1"/>
  <c r="G113" i="3"/>
  <c r="M113" i="3"/>
  <c r="E114" i="3"/>
  <c r="F114" i="3" s="1"/>
  <c r="L114" i="3"/>
  <c r="E115" i="3"/>
  <c r="E116" i="3"/>
  <c r="B116" i="3" s="1"/>
  <c r="I116" i="3"/>
  <c r="M116" i="3"/>
  <c r="E117" i="3"/>
  <c r="E118" i="3"/>
  <c r="H118" i="3" s="1"/>
  <c r="M118" i="3"/>
  <c r="E119" i="3"/>
  <c r="K119" i="3" s="1"/>
  <c r="E120" i="3"/>
  <c r="I120" i="3" s="1"/>
  <c r="E121" i="3"/>
  <c r="F121" i="3" s="1"/>
  <c r="B122" i="3"/>
  <c r="E122" i="3"/>
  <c r="M122" i="3" s="1"/>
  <c r="E123" i="3"/>
  <c r="G123" i="3" s="1"/>
  <c r="L123" i="3"/>
  <c r="E124" i="3"/>
  <c r="E125" i="3"/>
  <c r="E126" i="3"/>
  <c r="E127" i="3"/>
  <c r="G127" i="3" s="1"/>
  <c r="I127" i="3"/>
  <c r="K127" i="3"/>
  <c r="E128" i="3"/>
  <c r="I128" i="3"/>
  <c r="M128" i="3"/>
  <c r="C129" i="3"/>
  <c r="E129" i="3"/>
  <c r="B129" i="3" s="1"/>
  <c r="G129" i="3"/>
  <c r="I129" i="3"/>
  <c r="J129" i="3"/>
  <c r="M129" i="3"/>
  <c r="N129" i="3"/>
  <c r="E130" i="3"/>
  <c r="E131" i="3"/>
  <c r="E132" i="3"/>
  <c r="B132" i="3" s="1"/>
  <c r="M132" i="3"/>
  <c r="E133" i="3"/>
  <c r="E134" i="3"/>
  <c r="I134" i="3" s="1"/>
  <c r="E135" i="3"/>
  <c r="E136" i="3"/>
  <c r="E137" i="3"/>
  <c r="C137" i="3" s="1"/>
  <c r="M137" i="3"/>
  <c r="E138" i="3"/>
  <c r="E139" i="3"/>
  <c r="B139" i="3" s="1"/>
  <c r="H139" i="3"/>
  <c r="K139" i="3"/>
  <c r="E140" i="3"/>
  <c r="B140" i="3" s="1"/>
  <c r="M140" i="3"/>
  <c r="E141" i="3"/>
  <c r="N141" i="3"/>
  <c r="E142" i="3"/>
  <c r="M142" i="3" s="1"/>
  <c r="E143" i="3"/>
  <c r="B143" i="3" s="1"/>
  <c r="I143" i="3"/>
  <c r="K143" i="3"/>
  <c r="E144" i="3"/>
  <c r="E145" i="3"/>
  <c r="B145" i="3" s="1"/>
  <c r="M145" i="3"/>
  <c r="E146" i="3"/>
  <c r="J146" i="3" s="1"/>
  <c r="E147" i="3"/>
  <c r="G147" i="3" s="1"/>
  <c r="E148" i="3"/>
  <c r="C148" i="3" s="1"/>
  <c r="G148" i="3"/>
  <c r="I148" i="3"/>
  <c r="M148" i="3"/>
  <c r="E149" i="3"/>
  <c r="K149" i="3"/>
  <c r="E150" i="3"/>
  <c r="J150" i="3"/>
  <c r="E151" i="3"/>
  <c r="E152" i="3"/>
  <c r="E153" i="3"/>
  <c r="J153" i="3"/>
  <c r="E154" i="3"/>
  <c r="M154" i="3" s="1"/>
  <c r="C155" i="3"/>
  <c r="E155" i="3"/>
  <c r="H155" i="3"/>
  <c r="I155" i="3"/>
  <c r="L155" i="3"/>
  <c r="M155" i="3"/>
  <c r="E156" i="3"/>
  <c r="E157" i="3"/>
  <c r="E158" i="3"/>
  <c r="H158" i="3" s="1"/>
  <c r="G158" i="3"/>
  <c r="I158" i="3"/>
  <c r="M158" i="3"/>
  <c r="E159" i="3"/>
  <c r="G159" i="3"/>
  <c r="E160" i="3"/>
  <c r="B161" i="3"/>
  <c r="E161" i="3"/>
  <c r="C161" i="3" s="1"/>
  <c r="F161" i="3"/>
  <c r="H161" i="3"/>
  <c r="I161" i="3"/>
  <c r="J161" i="3"/>
  <c r="L161" i="3"/>
  <c r="M161" i="3"/>
  <c r="N161" i="3"/>
  <c r="E162" i="3"/>
  <c r="H162" i="3" s="1"/>
  <c r="K162" i="3"/>
  <c r="M162" i="3"/>
  <c r="E163" i="3"/>
  <c r="E164" i="3"/>
  <c r="E165" i="3"/>
  <c r="F165" i="3"/>
  <c r="E166" i="3"/>
  <c r="H166" i="3" s="1"/>
  <c r="K166" i="3"/>
  <c r="E167" i="3"/>
  <c r="M167" i="3" s="1"/>
  <c r="E168" i="3"/>
  <c r="I168" i="3" s="1"/>
  <c r="E169" i="3"/>
  <c r="C170" i="3"/>
  <c r="E170" i="3"/>
  <c r="H170" i="3" s="1"/>
  <c r="I170" i="3"/>
  <c r="M170" i="3"/>
  <c r="E171" i="3"/>
  <c r="H171" i="3" s="1"/>
  <c r="E172" i="3"/>
  <c r="E173" i="3"/>
  <c r="E174" i="3"/>
  <c r="I174" i="3" s="1"/>
  <c r="M174" i="3"/>
  <c r="E175" i="3"/>
  <c r="M175" i="3"/>
  <c r="E176" i="3"/>
  <c r="I176" i="3" s="1"/>
  <c r="E177" i="3"/>
  <c r="J177" i="3" s="1"/>
  <c r="N177" i="3"/>
  <c r="C178" i="3"/>
  <c r="E178" i="3"/>
  <c r="I178" i="3"/>
  <c r="K178" i="3"/>
  <c r="M178" i="3"/>
  <c r="E179" i="3"/>
  <c r="G179" i="3" s="1"/>
  <c r="L179" i="3"/>
  <c r="E180" i="3"/>
  <c r="E181" i="3"/>
  <c r="N181" i="3" s="1"/>
  <c r="E182" i="3"/>
  <c r="E183" i="3"/>
  <c r="E184" i="3"/>
  <c r="I184" i="3" s="1"/>
  <c r="E185" i="3"/>
  <c r="N185" i="3" s="1"/>
  <c r="E186" i="3"/>
  <c r="H186" i="3" s="1"/>
  <c r="M186" i="3"/>
  <c r="E187" i="3"/>
  <c r="I187" i="3"/>
  <c r="E188" i="3"/>
  <c r="E189" i="3"/>
  <c r="I189" i="3" s="1"/>
  <c r="E190" i="3"/>
  <c r="E191" i="3"/>
  <c r="M191" i="3" s="1"/>
  <c r="E192" i="3"/>
  <c r="I192" i="3" s="1"/>
  <c r="E193" i="3"/>
  <c r="H193" i="3" s="1"/>
  <c r="J193" i="3"/>
  <c r="L193" i="3"/>
  <c r="E194" i="3"/>
  <c r="H194" i="3" s="1"/>
  <c r="E195" i="3"/>
  <c r="I195" i="3"/>
  <c r="E196" i="3"/>
  <c r="B197" i="3"/>
  <c r="E197" i="3"/>
  <c r="I197" i="3" s="1"/>
  <c r="J197" i="3"/>
  <c r="M197" i="3"/>
  <c r="N197" i="3"/>
  <c r="E198" i="3"/>
  <c r="M198" i="3"/>
  <c r="E199" i="3"/>
  <c r="E200" i="3"/>
  <c r="I200" i="3" s="1"/>
  <c r="E201" i="3"/>
  <c r="C202" i="3"/>
  <c r="E202" i="3"/>
  <c r="K202" i="3"/>
  <c r="M202" i="3"/>
  <c r="C203" i="3"/>
  <c r="E203" i="3"/>
  <c r="B203" i="3" s="1"/>
  <c r="G203" i="3"/>
  <c r="H203" i="3"/>
  <c r="I203" i="3"/>
  <c r="K203" i="3"/>
  <c r="L203" i="3"/>
  <c r="M203" i="3"/>
  <c r="E204" i="3"/>
  <c r="E205" i="3"/>
  <c r="C205" i="3" s="1"/>
  <c r="J205" i="3"/>
  <c r="E206" i="3"/>
  <c r="C207" i="3"/>
  <c r="E207" i="3"/>
  <c r="B207" i="3" s="1"/>
  <c r="G207" i="3"/>
  <c r="H207" i="3"/>
  <c r="I207" i="3"/>
  <c r="K207" i="3"/>
  <c r="L207" i="3"/>
  <c r="M207" i="3"/>
  <c r="E208" i="3"/>
  <c r="I208" i="3" s="1"/>
  <c r="E209" i="3"/>
  <c r="C209" i="3" s="1"/>
  <c r="I209" i="3"/>
  <c r="J209" i="3"/>
  <c r="N209" i="3"/>
  <c r="E210" i="3"/>
  <c r="B211" i="3"/>
  <c r="C211" i="3"/>
  <c r="E211" i="3"/>
  <c r="F211" i="3" s="1"/>
  <c r="G211" i="3"/>
  <c r="H211" i="3"/>
  <c r="I211" i="3"/>
  <c r="K211" i="3"/>
  <c r="L211" i="3"/>
  <c r="M211" i="3"/>
  <c r="E212" i="3"/>
  <c r="E213" i="3"/>
  <c r="E214" i="3"/>
  <c r="K214" i="3"/>
  <c r="M214" i="3"/>
  <c r="E215" i="3"/>
  <c r="K215" i="3" s="1"/>
  <c r="E216" i="3"/>
  <c r="I216" i="3" s="1"/>
  <c r="B217" i="3"/>
  <c r="E217" i="3"/>
  <c r="I217" i="3" s="1"/>
  <c r="J217" i="3"/>
  <c r="M217" i="3"/>
  <c r="E218" i="3"/>
  <c r="H218" i="3" s="1"/>
  <c r="E219" i="3"/>
  <c r="M219" i="3" s="1"/>
  <c r="E220" i="3"/>
  <c r="E221" i="3"/>
  <c r="H221" i="3"/>
  <c r="E222" i="3"/>
  <c r="H222" i="3" s="1"/>
  <c r="E223" i="3"/>
  <c r="E224" i="3"/>
  <c r="E225" i="3"/>
  <c r="L225" i="3" s="1"/>
  <c r="E226" i="3"/>
  <c r="H226" i="3" s="1"/>
  <c r="M226" i="3"/>
  <c r="E227" i="3"/>
  <c r="E228" i="3"/>
  <c r="E229" i="3"/>
  <c r="E230" i="3"/>
  <c r="E231" i="3"/>
  <c r="E232" i="3"/>
  <c r="I232" i="3" s="1"/>
  <c r="E233" i="3"/>
  <c r="E234" i="3"/>
  <c r="E235" i="3"/>
  <c r="I235" i="3"/>
  <c r="K235" i="3"/>
  <c r="E236" i="3"/>
  <c r="E237" i="3"/>
  <c r="J237" i="3" s="1"/>
  <c r="E238" i="3"/>
  <c r="C239" i="3"/>
  <c r="E239" i="3"/>
  <c r="I239" i="3"/>
  <c r="K239" i="3"/>
  <c r="E240" i="3"/>
  <c r="E241" i="3"/>
  <c r="L241" i="3"/>
  <c r="E242" i="3"/>
  <c r="M242" i="3" s="1"/>
  <c r="E243" i="3"/>
  <c r="I243" i="3" s="1"/>
  <c r="E244" i="3"/>
  <c r="M244" i="3" s="1"/>
  <c r="E245" i="3"/>
  <c r="H245" i="3"/>
  <c r="E246" i="3"/>
  <c r="M246" i="3" s="1"/>
  <c r="E247" i="3"/>
  <c r="I247" i="3" s="1"/>
  <c r="E248" i="3"/>
  <c r="M248" i="3" s="1"/>
  <c r="E249" i="3"/>
  <c r="M249" i="3"/>
  <c r="E250" i="3"/>
  <c r="G250" i="3" s="1"/>
  <c r="E251" i="3"/>
  <c r="H251" i="3"/>
  <c r="I251" i="3"/>
  <c r="M251" i="3"/>
  <c r="E252" i="3"/>
  <c r="E253" i="3"/>
  <c r="J253" i="3" s="1"/>
  <c r="E254" i="3"/>
  <c r="E255" i="3"/>
  <c r="I255" i="3" s="1"/>
  <c r="M255" i="3"/>
  <c r="E256" i="3"/>
  <c r="E257" i="3"/>
  <c r="N257" i="3"/>
  <c r="E258" i="3"/>
  <c r="K258" i="3" s="1"/>
  <c r="E259" i="3"/>
  <c r="E260" i="3"/>
  <c r="I260" i="3" s="1"/>
  <c r="F260" i="3"/>
  <c r="K260" i="3"/>
  <c r="N260" i="3"/>
  <c r="E261" i="3"/>
  <c r="B261" i="3" s="1"/>
  <c r="F261" i="3"/>
  <c r="H261" i="3"/>
  <c r="J261" i="3"/>
  <c r="L261" i="3"/>
  <c r="M261" i="3"/>
  <c r="E262" i="3"/>
  <c r="L262" i="3" s="1"/>
  <c r="E263" i="3"/>
  <c r="I263" i="3" s="1"/>
  <c r="E264" i="3"/>
  <c r="E265" i="3"/>
  <c r="E266" i="3"/>
  <c r="E267" i="3"/>
  <c r="F267" i="3"/>
  <c r="J267" i="3"/>
  <c r="K267" i="3"/>
  <c r="E268" i="3"/>
  <c r="J268" i="3" s="1"/>
  <c r="E269" i="3"/>
  <c r="E270" i="3"/>
  <c r="B271" i="3"/>
  <c r="C271" i="3"/>
  <c r="E271" i="3"/>
  <c r="F271" i="3"/>
  <c r="G271" i="3"/>
  <c r="H271" i="3"/>
  <c r="I271" i="3"/>
  <c r="J271" i="3"/>
  <c r="K271" i="3"/>
  <c r="L271" i="3"/>
  <c r="M271" i="3"/>
  <c r="N271" i="3"/>
  <c r="E272" i="3"/>
  <c r="J272" i="3" s="1"/>
  <c r="E273" i="3"/>
  <c r="E274" i="3"/>
  <c r="K274" i="3" s="1"/>
  <c r="B275" i="3"/>
  <c r="C275" i="3"/>
  <c r="E275" i="3"/>
  <c r="F275" i="3" s="1"/>
  <c r="G275" i="3"/>
  <c r="H275" i="3"/>
  <c r="I275" i="3"/>
  <c r="K275" i="3"/>
  <c r="L275" i="3"/>
  <c r="M275" i="3"/>
  <c r="E276" i="3"/>
  <c r="E277" i="3"/>
  <c r="L277" i="3"/>
  <c r="E278" i="3"/>
  <c r="L278" i="3" s="1"/>
  <c r="E279" i="3"/>
  <c r="I279" i="3" s="1"/>
  <c r="E280" i="3"/>
  <c r="E281" i="3"/>
  <c r="J281" i="3" s="1"/>
  <c r="E282" i="3"/>
  <c r="E283" i="3"/>
  <c r="M283" i="3"/>
  <c r="E284" i="3"/>
  <c r="J284" i="3" s="1"/>
  <c r="E285" i="3"/>
  <c r="F285" i="3" s="1"/>
  <c r="L285" i="3"/>
  <c r="E286" i="3"/>
  <c r="E287" i="3"/>
  <c r="E288" i="3"/>
  <c r="E289" i="3"/>
  <c r="F289" i="3" s="1"/>
  <c r="E290" i="3"/>
  <c r="K290" i="3" s="1"/>
  <c r="B291" i="3"/>
  <c r="E291" i="3"/>
  <c r="C291" i="3" s="1"/>
  <c r="G291" i="3"/>
  <c r="I291" i="3"/>
  <c r="J291" i="3"/>
  <c r="M291" i="3"/>
  <c r="N291" i="3"/>
  <c r="B292" i="3"/>
  <c r="E292" i="3"/>
  <c r="F292" i="3"/>
  <c r="I292" i="3"/>
  <c r="J292" i="3"/>
  <c r="K292" i="3"/>
  <c r="N292" i="3"/>
  <c r="B293" i="3"/>
  <c r="E293" i="3"/>
  <c r="I293" i="3" s="1"/>
  <c r="J293" i="3"/>
  <c r="N293" i="3"/>
  <c r="E294" i="3"/>
  <c r="E295" i="3"/>
  <c r="E296" i="3"/>
  <c r="G296" i="3" s="1"/>
  <c r="E297" i="3"/>
  <c r="N297" i="3" s="1"/>
  <c r="C298" i="3"/>
  <c r="E298" i="3"/>
  <c r="G298" i="3" s="1"/>
  <c r="I298" i="3"/>
  <c r="M298" i="3"/>
  <c r="E299" i="3"/>
  <c r="F299" i="3" s="1"/>
  <c r="E300" i="3"/>
  <c r="K300" i="3"/>
  <c r="M300" i="3"/>
  <c r="E301" i="3"/>
  <c r="K301" i="3" s="1"/>
  <c r="E302" i="3"/>
  <c r="E303" i="3"/>
  <c r="E304" i="3"/>
  <c r="M304" i="3" s="1"/>
  <c r="E305" i="3"/>
  <c r="I305" i="3"/>
  <c r="E306" i="3"/>
  <c r="M306" i="3" s="1"/>
  <c r="E307" i="3"/>
  <c r="E308" i="3"/>
  <c r="E309" i="3"/>
  <c r="K309" i="3" s="1"/>
  <c r="E310" i="3"/>
  <c r="M310" i="3" s="1"/>
  <c r="E311" i="3"/>
  <c r="C311" i="3" s="1"/>
  <c r="L311" i="3"/>
  <c r="E312" i="3"/>
  <c r="E313" i="3"/>
  <c r="E314" i="3"/>
  <c r="E315" i="3"/>
  <c r="E316" i="3"/>
  <c r="E317" i="3"/>
  <c r="I317" i="3" s="1"/>
  <c r="M317" i="3"/>
  <c r="E318" i="3"/>
  <c r="G318" i="3" s="1"/>
  <c r="E319" i="3"/>
  <c r="J319" i="3" s="1"/>
  <c r="E320" i="3"/>
  <c r="H320" i="3" s="1"/>
  <c r="B321" i="3"/>
  <c r="C321" i="3"/>
  <c r="E321" i="3"/>
  <c r="H321" i="3" s="1"/>
  <c r="F321" i="3"/>
  <c r="G321" i="3"/>
  <c r="I321" i="3"/>
  <c r="J321" i="3"/>
  <c r="K321" i="3"/>
  <c r="M321" i="3"/>
  <c r="N321" i="3"/>
  <c r="E322" i="3"/>
  <c r="N322" i="3" s="1"/>
  <c r="E323" i="3"/>
  <c r="H323" i="3"/>
  <c r="E324" i="3"/>
  <c r="E325" i="3"/>
  <c r="M325" i="3"/>
  <c r="E326" i="3"/>
  <c r="J326" i="3" s="1"/>
  <c r="E327" i="3"/>
  <c r="E328" i="3"/>
  <c r="K328" i="3" s="1"/>
  <c r="E329" i="3"/>
  <c r="F329" i="3" s="1"/>
  <c r="M329" i="3"/>
  <c r="E330" i="3"/>
  <c r="E331" i="3"/>
  <c r="B331" i="3" s="1"/>
  <c r="F331" i="3"/>
  <c r="J331" i="3"/>
  <c r="L331" i="3"/>
  <c r="N331" i="3"/>
  <c r="E332" i="3"/>
  <c r="K332" i="3"/>
  <c r="E333" i="3"/>
  <c r="M333" i="3" s="1"/>
  <c r="E334" i="3"/>
  <c r="G334" i="3" s="1"/>
  <c r="M334" i="3"/>
  <c r="E335" i="3"/>
  <c r="E336" i="3"/>
  <c r="H336" i="3" s="1"/>
  <c r="E337" i="3"/>
  <c r="G337" i="3"/>
  <c r="N337" i="3"/>
  <c r="E338" i="3"/>
  <c r="N338" i="3" s="1"/>
  <c r="E339" i="3"/>
  <c r="F339" i="3" s="1"/>
  <c r="E340" i="3"/>
  <c r="I340" i="3" s="1"/>
  <c r="M340" i="3"/>
  <c r="E341" i="3"/>
  <c r="I341" i="3" s="1"/>
  <c r="E342" i="3"/>
  <c r="G342" i="3" s="1"/>
  <c r="K342" i="3"/>
  <c r="E343" i="3"/>
  <c r="E344" i="3"/>
  <c r="E345" i="3"/>
  <c r="E346" i="3"/>
  <c r="H346" i="3" s="1"/>
  <c r="L346" i="3"/>
  <c r="E347" i="3"/>
  <c r="C347" i="3" s="1"/>
  <c r="E348" i="3"/>
  <c r="I348" i="3" s="1"/>
  <c r="E349" i="3"/>
  <c r="C350" i="3"/>
  <c r="E350" i="3"/>
  <c r="B350" i="3" s="1"/>
  <c r="G350" i="3"/>
  <c r="I350" i="3"/>
  <c r="K350" i="3"/>
  <c r="L350" i="3"/>
  <c r="E351" i="3"/>
  <c r="E352" i="3"/>
  <c r="I352" i="3" s="1"/>
  <c r="M352" i="3"/>
  <c r="E353" i="3"/>
  <c r="B353" i="3" s="1"/>
  <c r="H353" i="3"/>
  <c r="L353" i="3"/>
  <c r="M353" i="3"/>
  <c r="E354" i="3"/>
  <c r="B354" i="3" s="1"/>
  <c r="K354" i="3"/>
  <c r="B355" i="3"/>
  <c r="C355" i="3"/>
  <c r="E355" i="3"/>
  <c r="H355" i="3" s="1"/>
  <c r="F355" i="3"/>
  <c r="G355" i="3"/>
  <c r="I355" i="3"/>
  <c r="J355" i="3"/>
  <c r="K355" i="3"/>
  <c r="M355" i="3"/>
  <c r="N355" i="3"/>
  <c r="E356" i="3"/>
  <c r="I356" i="3" s="1"/>
  <c r="M356" i="3"/>
  <c r="E357" i="3"/>
  <c r="B357" i="3" s="1"/>
  <c r="L357" i="3"/>
  <c r="E358" i="3"/>
  <c r="E359" i="3"/>
  <c r="I359" i="3" s="1"/>
  <c r="M359" i="3"/>
  <c r="E360" i="3"/>
  <c r="I360" i="3" s="1"/>
  <c r="E361" i="3"/>
  <c r="B361" i="3" s="1"/>
  <c r="M361" i="3"/>
  <c r="E362" i="3"/>
  <c r="H362" i="3"/>
  <c r="E363" i="3"/>
  <c r="M363" i="3"/>
  <c r="E364" i="3"/>
  <c r="I364" i="3" s="1"/>
  <c r="E365" i="3"/>
  <c r="E366" i="3"/>
  <c r="L366" i="3"/>
  <c r="E367" i="3"/>
  <c r="B367" i="3" s="1"/>
  <c r="M367" i="3"/>
  <c r="E368" i="3"/>
  <c r="E369" i="3"/>
  <c r="B369" i="3" s="1"/>
  <c r="H369" i="3"/>
  <c r="I369" i="3"/>
  <c r="M369" i="3"/>
  <c r="E370" i="3"/>
  <c r="C371" i="3"/>
  <c r="E371" i="3"/>
  <c r="H371" i="3" s="1"/>
  <c r="F371" i="3"/>
  <c r="I371" i="3"/>
  <c r="J371" i="3"/>
  <c r="K371" i="3"/>
  <c r="N371" i="3"/>
  <c r="E372" i="3"/>
  <c r="E373" i="3"/>
  <c r="B373" i="3" s="1"/>
  <c r="L373" i="3"/>
  <c r="M373" i="3"/>
  <c r="E374" i="3"/>
  <c r="B374" i="3" s="1"/>
  <c r="E375" i="3"/>
  <c r="C375" i="3" s="1"/>
  <c r="G375" i="3"/>
  <c r="I375" i="3"/>
  <c r="M375" i="3"/>
  <c r="E376" i="3"/>
  <c r="I376" i="3" s="1"/>
  <c r="E377" i="3"/>
  <c r="E378" i="3"/>
  <c r="L378" i="3"/>
  <c r="E379" i="3"/>
  <c r="E380" i="3"/>
  <c r="I380" i="3" s="1"/>
  <c r="E381" i="3"/>
  <c r="E382" i="3"/>
  <c r="B382" i="3" s="1"/>
  <c r="G382" i="3"/>
  <c r="I382" i="3"/>
  <c r="L382" i="3"/>
  <c r="E383" i="3"/>
  <c r="E384" i="3"/>
  <c r="E385" i="3"/>
  <c r="B385" i="3" s="1"/>
  <c r="H385" i="3"/>
  <c r="L385" i="3"/>
  <c r="E386" i="3"/>
  <c r="B386" i="3" s="1"/>
  <c r="K386" i="3"/>
  <c r="B387" i="3"/>
  <c r="E387" i="3"/>
  <c r="H387" i="3" s="1"/>
  <c r="F387" i="3"/>
  <c r="G387" i="3"/>
  <c r="J387" i="3"/>
  <c r="K387" i="3"/>
  <c r="M387" i="3"/>
  <c r="E388" i="3"/>
  <c r="I388" i="3" s="1"/>
  <c r="M388" i="3"/>
  <c r="E389" i="3"/>
  <c r="E390" i="3"/>
  <c r="E391" i="3"/>
  <c r="E392" i="3"/>
  <c r="I392" i="3" s="1"/>
  <c r="E393" i="3"/>
  <c r="B393" i="3" s="1"/>
  <c r="M393" i="3"/>
  <c r="E394" i="3"/>
  <c r="H394" i="3"/>
  <c r="E395" i="3"/>
  <c r="M395" i="3" s="1"/>
  <c r="E396" i="3"/>
  <c r="F396" i="3" s="1"/>
  <c r="J396" i="3"/>
  <c r="E397" i="3"/>
  <c r="H397" i="3" s="1"/>
  <c r="E398" i="3"/>
  <c r="B398" i="3" s="1"/>
  <c r="I398" i="3"/>
  <c r="B399" i="3"/>
  <c r="E399" i="3"/>
  <c r="H399" i="3" s="1"/>
  <c r="G399" i="3"/>
  <c r="J399" i="3"/>
  <c r="M399" i="3"/>
  <c r="E400" i="3"/>
  <c r="J400" i="3" s="1"/>
  <c r="F400" i="3"/>
  <c r="I400" i="3"/>
  <c r="N400" i="3"/>
  <c r="E401" i="3"/>
  <c r="E402" i="3"/>
  <c r="E403" i="3"/>
  <c r="B403" i="3" s="1"/>
  <c r="I403" i="3"/>
  <c r="M403" i="3"/>
  <c r="E404" i="3"/>
  <c r="E405" i="3"/>
  <c r="H405" i="3" s="1"/>
  <c r="E406" i="3"/>
  <c r="E407" i="3"/>
  <c r="E408" i="3"/>
  <c r="E409" i="3"/>
  <c r="L409" i="3" s="1"/>
  <c r="E410" i="3"/>
  <c r="E411" i="3"/>
  <c r="G411" i="3" s="1"/>
  <c r="E412" i="3"/>
  <c r="J412" i="3" s="1"/>
  <c r="F412" i="3"/>
  <c r="M412" i="3"/>
  <c r="E413" i="3"/>
  <c r="E414" i="3"/>
  <c r="E415" i="3"/>
  <c r="M415" i="3" s="1"/>
  <c r="E416" i="3"/>
  <c r="E417" i="3"/>
  <c r="E418" i="3"/>
  <c r="H418" i="3" s="1"/>
  <c r="L418" i="3"/>
  <c r="E419" i="3"/>
  <c r="E420" i="3"/>
  <c r="F420" i="3" s="1"/>
  <c r="J420" i="3"/>
  <c r="E421" i="3"/>
  <c r="H421" i="3" s="1"/>
  <c r="E422" i="3"/>
  <c r="M422" i="3"/>
  <c r="E423" i="3"/>
  <c r="E424" i="3"/>
  <c r="E425" i="3"/>
  <c r="C426" i="3"/>
  <c r="E426" i="3"/>
  <c r="I426" i="3" s="1"/>
  <c r="G426" i="3"/>
  <c r="K426" i="3"/>
  <c r="L426" i="3"/>
  <c r="M426" i="3"/>
  <c r="E427" i="3"/>
  <c r="B427" i="3" s="1"/>
  <c r="H427" i="3"/>
  <c r="I427" i="3"/>
  <c r="M427" i="3"/>
  <c r="E428" i="3"/>
  <c r="M428" i="3" s="1"/>
  <c r="E429" i="3"/>
  <c r="J429" i="3" s="1"/>
  <c r="E430" i="3"/>
  <c r="E431" i="3"/>
  <c r="M431" i="3" s="1"/>
  <c r="E432" i="3"/>
  <c r="B432" i="3" s="1"/>
  <c r="I432" i="3"/>
  <c r="E433" i="3"/>
  <c r="J433" i="3" s="1"/>
  <c r="E434" i="3"/>
  <c r="K434" i="3"/>
  <c r="E435" i="3"/>
  <c r="E436" i="3"/>
  <c r="J436" i="3" s="1"/>
  <c r="B437" i="3"/>
  <c r="E437" i="3"/>
  <c r="F437" i="3" s="1"/>
  <c r="H437" i="3"/>
  <c r="M437" i="3"/>
  <c r="N437" i="3"/>
  <c r="E438" i="3"/>
  <c r="K438" i="3" s="1"/>
  <c r="E439" i="3"/>
  <c r="E440" i="3"/>
  <c r="E441" i="3"/>
  <c r="E442" i="3"/>
  <c r="I442" i="3" s="1"/>
  <c r="G442" i="3"/>
  <c r="H442" i="3"/>
  <c r="L442" i="3"/>
  <c r="M442" i="3"/>
  <c r="E443" i="3"/>
  <c r="M443" i="3"/>
  <c r="E444" i="3"/>
  <c r="M444" i="3" s="1"/>
  <c r="E445" i="3"/>
  <c r="J445" i="3" s="1"/>
  <c r="E446" i="3"/>
  <c r="E447" i="3"/>
  <c r="M447" i="3" s="1"/>
  <c r="E448" i="3"/>
  <c r="E449" i="3"/>
  <c r="N449" i="3" s="1"/>
  <c r="J449" i="3"/>
  <c r="E450" i="3"/>
  <c r="K450" i="3" s="1"/>
  <c r="E451" i="3"/>
  <c r="I451" i="3" s="1"/>
  <c r="E452" i="3"/>
  <c r="J452" i="3" s="1"/>
  <c r="E453" i="3"/>
  <c r="E454" i="3"/>
  <c r="K454" i="3" s="1"/>
  <c r="E455" i="3"/>
  <c r="K455" i="3"/>
  <c r="E456" i="3"/>
  <c r="B456" i="3" s="1"/>
  <c r="J456" i="3"/>
  <c r="E457" i="3"/>
  <c r="E458" i="3"/>
  <c r="E459" i="3"/>
  <c r="L459" i="3" s="1"/>
  <c r="E460" i="3"/>
  <c r="H460" i="3" s="1"/>
  <c r="E461" i="3"/>
  <c r="M461" i="3" s="1"/>
  <c r="G461" i="3"/>
  <c r="L461" i="3"/>
  <c r="E462" i="3"/>
  <c r="B462" i="3" s="1"/>
  <c r="I462" i="3"/>
  <c r="M462" i="3"/>
  <c r="E463" i="3"/>
  <c r="E464" i="3"/>
  <c r="H464" i="3"/>
  <c r="M464" i="3"/>
  <c r="E465" i="3"/>
  <c r="C465" i="3" s="1"/>
  <c r="H465" i="3"/>
  <c r="I465" i="3"/>
  <c r="M465" i="3"/>
  <c r="E466" i="3"/>
  <c r="I466" i="3"/>
  <c r="E467" i="3"/>
  <c r="B467" i="3" s="1"/>
  <c r="M467" i="3"/>
  <c r="E468" i="3"/>
  <c r="H468" i="3"/>
  <c r="E469" i="3"/>
  <c r="L469" i="3" s="1"/>
  <c r="E470" i="3"/>
  <c r="B470" i="3" s="1"/>
  <c r="I470" i="3"/>
  <c r="M470" i="3"/>
  <c r="E471" i="3"/>
  <c r="M471" i="3" s="1"/>
  <c r="E472" i="3"/>
  <c r="H472" i="3"/>
  <c r="E473" i="3"/>
  <c r="E474" i="3"/>
  <c r="E475" i="3"/>
  <c r="I475" i="3"/>
  <c r="E476" i="3"/>
  <c r="B476" i="3" s="1"/>
  <c r="H476" i="3"/>
  <c r="I476" i="3"/>
  <c r="M476" i="3"/>
  <c r="E477" i="3"/>
  <c r="G477" i="3" s="1"/>
  <c r="H477" i="3"/>
  <c r="K477" i="3"/>
  <c r="E478" i="3"/>
  <c r="B478" i="3" s="1"/>
  <c r="I478" i="3"/>
  <c r="M478" i="3"/>
  <c r="E479" i="3"/>
  <c r="M479" i="3"/>
  <c r="E480" i="3"/>
  <c r="E481" i="3"/>
  <c r="M481" i="3" s="1"/>
  <c r="E482" i="3"/>
  <c r="I482" i="3" s="1"/>
  <c r="E483" i="3"/>
  <c r="E484" i="3"/>
  <c r="B484" i="3" s="1"/>
  <c r="H484" i="3"/>
  <c r="I484" i="3"/>
  <c r="M484" i="3"/>
  <c r="E485" i="3"/>
  <c r="G485" i="3"/>
  <c r="H485" i="3"/>
  <c r="K485" i="3"/>
  <c r="L485" i="3"/>
  <c r="M485" i="3"/>
  <c r="E486" i="3"/>
  <c r="E487" i="3"/>
  <c r="M487" i="3"/>
  <c r="E488" i="3"/>
  <c r="E489" i="3"/>
  <c r="E490" i="3"/>
  <c r="I490" i="3"/>
  <c r="E491" i="3"/>
  <c r="B491" i="3" s="1"/>
  <c r="E492" i="3"/>
  <c r="B492" i="3" s="1"/>
  <c r="H492" i="3"/>
  <c r="I492" i="3"/>
  <c r="M492" i="3"/>
  <c r="E493" i="3"/>
  <c r="G493" i="3"/>
  <c r="L493" i="3"/>
  <c r="M493" i="3"/>
  <c r="E494" i="3"/>
  <c r="B494" i="3" s="1"/>
  <c r="I494" i="3"/>
  <c r="M494" i="3"/>
  <c r="E495" i="3"/>
  <c r="E496" i="3"/>
  <c r="H496" i="3"/>
  <c r="M496" i="3"/>
  <c r="E497" i="3"/>
  <c r="C497" i="3" s="1"/>
  <c r="H497" i="3"/>
  <c r="I497" i="3"/>
  <c r="M497" i="3"/>
  <c r="E498" i="3"/>
  <c r="I498" i="3" s="1"/>
  <c r="E499" i="3"/>
  <c r="B499" i="3" s="1"/>
  <c r="M499" i="3"/>
  <c r="E500" i="3"/>
  <c r="E501" i="3"/>
  <c r="L501" i="3"/>
  <c r="E502" i="3"/>
  <c r="B502" i="3" s="1"/>
  <c r="M502" i="3"/>
  <c r="E503" i="3"/>
  <c r="M503" i="3" s="1"/>
  <c r="E504" i="3"/>
  <c r="H504" i="3" s="1"/>
  <c r="E505" i="3"/>
  <c r="E506" i="3"/>
  <c r="B506" i="3" s="1"/>
  <c r="M506" i="3"/>
  <c r="E507" i="3"/>
  <c r="B507" i="3" s="1"/>
  <c r="E508" i="3"/>
  <c r="B508" i="3" s="1"/>
  <c r="H508" i="3"/>
  <c r="E509" i="3"/>
  <c r="E510" i="3"/>
  <c r="B510" i="3" s="1"/>
  <c r="I510" i="3"/>
  <c r="E511" i="3"/>
  <c r="E512" i="3"/>
  <c r="E513" i="3"/>
  <c r="G513" i="3"/>
  <c r="K513" i="3"/>
  <c r="L513" i="3"/>
  <c r="E514" i="3"/>
  <c r="B514" i="3" s="1"/>
  <c r="M514" i="3"/>
  <c r="E515" i="3"/>
  <c r="B515" i="3" s="1"/>
  <c r="E516" i="3"/>
  <c r="B516" i="3" s="1"/>
  <c r="H516" i="3"/>
  <c r="E517" i="3"/>
  <c r="B517" i="3" s="1"/>
  <c r="K517" i="3"/>
  <c r="E518" i="3"/>
  <c r="B518" i="3" s="1"/>
  <c r="E519" i="3"/>
  <c r="I519" i="3"/>
  <c r="E520" i="3"/>
  <c r="B520" i="3" s="1"/>
  <c r="I520" i="3"/>
  <c r="M520" i="3"/>
  <c r="E521" i="3"/>
  <c r="B521" i="3" s="1"/>
  <c r="G521" i="3"/>
  <c r="H521" i="3"/>
  <c r="K521" i="3"/>
  <c r="L521" i="3"/>
  <c r="M521" i="3"/>
  <c r="E522" i="3"/>
  <c r="B522" i="3" s="1"/>
  <c r="M522" i="3"/>
  <c r="E523" i="3"/>
  <c r="B523" i="3" s="1"/>
  <c r="E524" i="3"/>
  <c r="E525" i="3"/>
  <c r="B525" i="3" s="1"/>
  <c r="K525" i="3"/>
  <c r="E526" i="3"/>
  <c r="E527" i="3"/>
  <c r="B527" i="3" s="1"/>
  <c r="I527" i="3"/>
  <c r="M527" i="3"/>
  <c r="E528" i="3"/>
  <c r="B528" i="3" s="1"/>
  <c r="I528" i="3"/>
  <c r="M528" i="3"/>
  <c r="C529" i="3"/>
  <c r="E529" i="3"/>
  <c r="B529" i="3" s="1"/>
  <c r="G529" i="3"/>
  <c r="H529" i="3"/>
  <c r="I529" i="3"/>
  <c r="K529" i="3"/>
  <c r="L529" i="3"/>
  <c r="M529" i="3"/>
  <c r="E530" i="3"/>
  <c r="E531" i="3"/>
  <c r="B531" i="3" s="1"/>
  <c r="E532" i="3"/>
  <c r="E533" i="3"/>
  <c r="B533" i="3" s="1"/>
  <c r="E534" i="3"/>
  <c r="B534" i="3" s="1"/>
  <c r="I534" i="3"/>
  <c r="E535" i="3"/>
  <c r="B535" i="3" s="1"/>
  <c r="M535" i="3"/>
  <c r="E536" i="3"/>
  <c r="C537" i="3"/>
  <c r="E537" i="3"/>
  <c r="E538" i="3"/>
  <c r="B538" i="3" s="1"/>
  <c r="M538" i="3"/>
  <c r="E539" i="3"/>
  <c r="B539" i="3" s="1"/>
  <c r="E540" i="3"/>
  <c r="B540" i="3" s="1"/>
  <c r="H540" i="3"/>
  <c r="E541" i="3"/>
  <c r="E542" i="3"/>
  <c r="B542" i="3" s="1"/>
  <c r="I542" i="3"/>
  <c r="E543" i="3"/>
  <c r="E544" i="3"/>
  <c r="E545" i="3"/>
  <c r="G545" i="3"/>
  <c r="K545" i="3"/>
  <c r="E546" i="3"/>
  <c r="B546" i="3" s="1"/>
  <c r="M546" i="3"/>
  <c r="E547" i="3"/>
  <c r="B547" i="3" s="1"/>
  <c r="E548" i="3"/>
  <c r="B548" i="3" s="1"/>
  <c r="H548" i="3"/>
  <c r="E549" i="3"/>
  <c r="E550" i="3"/>
  <c r="B550" i="3" s="1"/>
  <c r="E551" i="3"/>
  <c r="E552" i="3"/>
  <c r="E553" i="3"/>
  <c r="B553" i="3" s="1"/>
  <c r="K553" i="3"/>
  <c r="B554" i="3"/>
  <c r="E554" i="3"/>
  <c r="C554" i="3" s="1"/>
  <c r="G554" i="3"/>
  <c r="H554" i="3"/>
  <c r="I554" i="3"/>
  <c r="J554" i="3"/>
  <c r="K554" i="3"/>
  <c r="L554" i="3"/>
  <c r="M554" i="3"/>
  <c r="N554" i="3"/>
  <c r="E555" i="3"/>
  <c r="E556" i="3"/>
  <c r="E557" i="3"/>
  <c r="I557" i="3"/>
  <c r="E558" i="3"/>
  <c r="B558" i="3" s="1"/>
  <c r="M558" i="3"/>
  <c r="E559" i="3"/>
  <c r="E560" i="3"/>
  <c r="B560" i="3" s="1"/>
  <c r="M560" i="3"/>
  <c r="E561" i="3"/>
  <c r="B561" i="3" s="1"/>
  <c r="E562" i="3"/>
  <c r="F562" i="3" s="1"/>
  <c r="I562" i="3"/>
  <c r="M562" i="3"/>
  <c r="E563" i="3"/>
  <c r="E564" i="3"/>
  <c r="B564" i="3" s="1"/>
  <c r="E565" i="3"/>
  <c r="B565" i="3" s="1"/>
  <c r="K565" i="3"/>
  <c r="E566" i="3"/>
  <c r="B566" i="3" s="1"/>
  <c r="E567" i="3"/>
  <c r="E568" i="3"/>
  <c r="E569" i="3"/>
  <c r="B569" i="3" s="1"/>
  <c r="K569" i="3"/>
  <c r="B570" i="3"/>
  <c r="E570" i="3"/>
  <c r="C570" i="3" s="1"/>
  <c r="F570" i="3"/>
  <c r="G570" i="3"/>
  <c r="I570" i="3"/>
  <c r="J570" i="3"/>
  <c r="K570" i="3"/>
  <c r="M570" i="3"/>
  <c r="N570" i="3"/>
  <c r="E571" i="3"/>
  <c r="E572" i="3"/>
  <c r="B572" i="3" s="1"/>
  <c r="H572" i="3"/>
  <c r="I572" i="3"/>
  <c r="M572" i="3"/>
  <c r="E573" i="3"/>
  <c r="B573" i="3" s="1"/>
  <c r="G573" i="3"/>
  <c r="H573" i="3"/>
  <c r="L573" i="3"/>
  <c r="M573" i="3"/>
  <c r="E574" i="3"/>
  <c r="E575" i="3"/>
  <c r="E576" i="3"/>
  <c r="E577" i="3"/>
  <c r="B577" i="3" s="1"/>
  <c r="E578" i="3"/>
  <c r="E579" i="3"/>
  <c r="E580" i="3"/>
  <c r="E581" i="3"/>
  <c r="B581" i="3" s="1"/>
  <c r="K581" i="3"/>
  <c r="E582" i="3"/>
  <c r="E583" i="3"/>
  <c r="E584" i="3"/>
  <c r="B584" i="3" s="1"/>
  <c r="L584" i="3"/>
  <c r="E585" i="3"/>
  <c r="B585" i="3" s="1"/>
  <c r="K585" i="3"/>
  <c r="E586" i="3"/>
  <c r="I586" i="3" s="1"/>
  <c r="E587" i="3"/>
  <c r="E588" i="3"/>
  <c r="B588" i="3" s="1"/>
  <c r="H588" i="3"/>
  <c r="I588" i="3"/>
  <c r="M588" i="3"/>
  <c r="E589" i="3"/>
  <c r="B589" i="3" s="1"/>
  <c r="H589" i="3"/>
  <c r="K589" i="3"/>
  <c r="L589" i="3"/>
  <c r="E590" i="3"/>
  <c r="E591" i="3"/>
  <c r="E592" i="3"/>
  <c r="L592" i="3"/>
  <c r="E593" i="3"/>
  <c r="E594" i="3"/>
  <c r="I594" i="3" s="1"/>
  <c r="E595" i="3"/>
  <c r="E596" i="3"/>
  <c r="B596" i="3" s="1"/>
  <c r="H596" i="3"/>
  <c r="E597" i="3"/>
  <c r="K597" i="3"/>
  <c r="E598" i="3"/>
  <c r="B598" i="3" s="1"/>
  <c r="E599" i="3"/>
  <c r="F599" i="3" s="1"/>
  <c r="M599" i="3"/>
  <c r="E600" i="3"/>
  <c r="M600" i="3" s="1"/>
  <c r="E601" i="3"/>
  <c r="B601" i="3" s="1"/>
  <c r="G601" i="3"/>
  <c r="L601" i="3"/>
  <c r="M601" i="3"/>
  <c r="E602" i="3"/>
  <c r="B602" i="3" s="1"/>
  <c r="H602" i="3"/>
  <c r="I602" i="3"/>
  <c r="L602" i="3"/>
  <c r="M602" i="3"/>
  <c r="E603" i="3"/>
  <c r="J603" i="3"/>
  <c r="E604" i="3"/>
  <c r="M604" i="3" s="1"/>
  <c r="E605" i="3"/>
  <c r="E606" i="3"/>
  <c r="C606" i="3" s="1"/>
  <c r="F606" i="3"/>
  <c r="G606" i="3"/>
  <c r="J606" i="3"/>
  <c r="K606" i="3"/>
  <c r="M606" i="3"/>
  <c r="E607" i="3"/>
  <c r="N607" i="3"/>
  <c r="E608" i="3"/>
  <c r="M608" i="3" s="1"/>
  <c r="E609" i="3"/>
  <c r="B610" i="3"/>
  <c r="C610" i="3"/>
  <c r="E610" i="3"/>
  <c r="H610" i="3" s="1"/>
  <c r="F610" i="3"/>
  <c r="G610" i="3"/>
  <c r="I610" i="3"/>
  <c r="J610" i="3"/>
  <c r="K610" i="3"/>
  <c r="M610" i="3"/>
  <c r="N610" i="3"/>
  <c r="E611" i="3"/>
  <c r="J611" i="3" s="1"/>
  <c r="F611" i="3"/>
  <c r="I611" i="3"/>
  <c r="N611" i="3"/>
  <c r="E612" i="3"/>
  <c r="M612" i="3" s="1"/>
  <c r="E613" i="3"/>
  <c r="G613" i="3"/>
  <c r="L613" i="3"/>
  <c r="M613" i="3"/>
  <c r="E614" i="3"/>
  <c r="B614" i="3" s="1"/>
  <c r="M614" i="3"/>
  <c r="E615" i="3"/>
  <c r="E616" i="3"/>
  <c r="M616" i="3" s="1"/>
  <c r="E617" i="3"/>
  <c r="K617" i="3"/>
  <c r="L617" i="3"/>
  <c r="E618" i="3"/>
  <c r="B618" i="3" s="1"/>
  <c r="H618" i="3"/>
  <c r="M618" i="3"/>
  <c r="E619" i="3"/>
  <c r="E620" i="3"/>
  <c r="M620" i="3" s="1"/>
  <c r="E621" i="3"/>
  <c r="E622" i="3"/>
  <c r="I622" i="3" s="1"/>
  <c r="E623" i="3"/>
  <c r="I623" i="3" s="1"/>
  <c r="F623" i="3"/>
  <c r="M623" i="3"/>
  <c r="N623" i="3"/>
  <c r="E624" i="3"/>
  <c r="M624" i="3" s="1"/>
  <c r="E625" i="3"/>
  <c r="B625" i="3" s="1"/>
  <c r="I625" i="3"/>
  <c r="K625" i="3"/>
  <c r="E626" i="3"/>
  <c r="H626" i="3" s="1"/>
  <c r="J626" i="3"/>
  <c r="K626" i="3"/>
  <c r="E627" i="3"/>
  <c r="N627" i="3" s="1"/>
  <c r="E628" i="3"/>
  <c r="M628" i="3" s="1"/>
  <c r="E629" i="3"/>
  <c r="K629" i="3" s="1"/>
  <c r="E630" i="3"/>
  <c r="B630" i="3" s="1"/>
  <c r="I630" i="3"/>
  <c r="E631" i="3"/>
  <c r="F631" i="3" s="1"/>
  <c r="M631" i="3"/>
  <c r="E632" i="3"/>
  <c r="E633" i="3"/>
  <c r="E634" i="3"/>
  <c r="E635" i="3"/>
  <c r="B635" i="3" s="1"/>
  <c r="J635" i="3"/>
  <c r="E636" i="3"/>
  <c r="J636" i="3" s="1"/>
  <c r="E637" i="3"/>
  <c r="G637" i="3" s="1"/>
  <c r="L637" i="3"/>
  <c r="E638" i="3"/>
  <c r="L638" i="3" s="1"/>
  <c r="E639" i="3"/>
  <c r="J639" i="3" s="1"/>
  <c r="E640" i="3"/>
  <c r="E641" i="3"/>
  <c r="E642" i="3"/>
  <c r="J642" i="3" s="1"/>
  <c r="E643" i="3"/>
  <c r="J643" i="3" s="1"/>
  <c r="E644" i="3"/>
  <c r="E645" i="3"/>
  <c r="K645" i="3" s="1"/>
  <c r="E646" i="3"/>
  <c r="H646" i="3" s="1"/>
  <c r="L646" i="3"/>
  <c r="M646" i="3"/>
  <c r="E647" i="3"/>
  <c r="F647" i="3" s="1"/>
  <c r="E648" i="3"/>
  <c r="F648" i="3" s="1"/>
  <c r="E649" i="3"/>
  <c r="E650" i="3"/>
  <c r="I650" i="3" s="1"/>
  <c r="E651" i="3"/>
  <c r="B651" i="3" s="1"/>
  <c r="J651" i="3"/>
  <c r="K651" i="3"/>
  <c r="E652" i="3"/>
  <c r="J652" i="3" s="1"/>
  <c r="E653" i="3"/>
  <c r="G653" i="3" s="1"/>
  <c r="L653" i="3"/>
  <c r="E654" i="3"/>
  <c r="L654" i="3" s="1"/>
  <c r="E655" i="3"/>
  <c r="F655" i="3"/>
  <c r="J655" i="3"/>
  <c r="K655" i="3"/>
  <c r="E656" i="3"/>
  <c r="F656" i="3"/>
  <c r="E657" i="3"/>
  <c r="E658" i="3"/>
  <c r="F658" i="3" s="1"/>
  <c r="E659" i="3"/>
  <c r="J659" i="3" s="1"/>
  <c r="E660" i="3"/>
  <c r="E661" i="3"/>
  <c r="K661" i="3" s="1"/>
  <c r="E662" i="3"/>
  <c r="F662" i="3" s="1"/>
  <c r="M662" i="3"/>
  <c r="E663" i="3"/>
  <c r="E664" i="3"/>
  <c r="F664" i="3" s="1"/>
  <c r="J664" i="3"/>
  <c r="E665" i="3"/>
  <c r="E666" i="3"/>
  <c r="B666" i="3" s="1"/>
  <c r="I666" i="3"/>
  <c r="M666" i="3"/>
  <c r="E667" i="3"/>
  <c r="B667" i="3" s="1"/>
  <c r="J667" i="3"/>
  <c r="K667" i="3"/>
  <c r="E668" i="3"/>
  <c r="J668" i="3" s="1"/>
  <c r="E669" i="3"/>
  <c r="G669" i="3" s="1"/>
  <c r="E670" i="3"/>
  <c r="H670" i="3" s="1"/>
  <c r="M670" i="3"/>
  <c r="E671" i="3"/>
  <c r="F671" i="3" s="1"/>
  <c r="G671" i="3"/>
  <c r="J671" i="3"/>
  <c r="K671" i="3"/>
  <c r="E672" i="3"/>
  <c r="L672" i="3" s="1"/>
  <c r="E673" i="3"/>
  <c r="B674" i="3"/>
  <c r="E674" i="3"/>
  <c r="G674" i="3" s="1"/>
  <c r="I674" i="3"/>
  <c r="J674" i="3"/>
  <c r="E675" i="3"/>
  <c r="E676" i="3"/>
  <c r="B676" i="3" s="1"/>
  <c r="E677" i="3"/>
  <c r="L677" i="3"/>
  <c r="M677" i="3"/>
  <c r="E678" i="3"/>
  <c r="N678" i="3"/>
  <c r="E679" i="3"/>
  <c r="C679" i="3" s="1"/>
  <c r="E680" i="3"/>
  <c r="B680" i="3" s="1"/>
  <c r="I680" i="3"/>
  <c r="M680" i="3"/>
  <c r="E681" i="3"/>
  <c r="B681" i="3" s="1"/>
  <c r="I681" i="3"/>
  <c r="L681" i="3"/>
  <c r="M681" i="3"/>
  <c r="E682" i="3"/>
  <c r="H682" i="3" s="1"/>
  <c r="I682" i="3"/>
  <c r="J682" i="3"/>
  <c r="E683" i="3"/>
  <c r="C683" i="3" s="1"/>
  <c r="E684" i="3"/>
  <c r="B685" i="3"/>
  <c r="E685" i="3"/>
  <c r="H685" i="3" s="1"/>
  <c r="G685" i="3"/>
  <c r="I685" i="3"/>
  <c r="M685" i="3"/>
  <c r="N685" i="3"/>
  <c r="E686" i="3"/>
  <c r="H686" i="3" s="1"/>
  <c r="E687" i="3"/>
  <c r="C687" i="3" s="1"/>
  <c r="J687" i="3"/>
  <c r="M687" i="3"/>
  <c r="E688" i="3"/>
  <c r="I688" i="3" s="1"/>
  <c r="C689" i="3"/>
  <c r="E689" i="3"/>
  <c r="I689" i="3"/>
  <c r="K689" i="3"/>
  <c r="B690" i="3"/>
  <c r="C690" i="3"/>
  <c r="E690" i="3"/>
  <c r="H690" i="3" s="1"/>
  <c r="G690" i="3"/>
  <c r="J690" i="3"/>
  <c r="K690" i="3"/>
  <c r="E691" i="3"/>
  <c r="C691" i="3" s="1"/>
  <c r="E692" i="3"/>
  <c r="I692" i="3" s="1"/>
  <c r="E693" i="3"/>
  <c r="E694" i="3"/>
  <c r="F694" i="3"/>
  <c r="J694" i="3"/>
  <c r="E695" i="3"/>
  <c r="C695" i="3" s="1"/>
  <c r="M695" i="3"/>
  <c r="E696" i="3"/>
  <c r="I696" i="3" s="1"/>
  <c r="E697" i="3"/>
  <c r="B697" i="3" s="1"/>
  <c r="I697" i="3"/>
  <c r="M697" i="3"/>
  <c r="E698" i="3"/>
  <c r="H698" i="3" s="1"/>
  <c r="J698" i="3"/>
  <c r="N698" i="3"/>
  <c r="B699" i="3"/>
  <c r="E699" i="3"/>
  <c r="C699" i="3" s="1"/>
  <c r="F699" i="3"/>
  <c r="I699" i="3"/>
  <c r="M699" i="3"/>
  <c r="N699" i="3"/>
  <c r="E700" i="3"/>
  <c r="I700" i="3" s="1"/>
  <c r="E701" i="3"/>
  <c r="H701" i="3" s="1"/>
  <c r="J701" i="3"/>
  <c r="E702" i="3"/>
  <c r="H702" i="3" s="1"/>
  <c r="E703" i="3"/>
  <c r="F703" i="3"/>
  <c r="M703" i="3"/>
  <c r="N703" i="3"/>
  <c r="E704" i="3"/>
  <c r="I704" i="3" s="1"/>
  <c r="E705" i="3"/>
  <c r="F705" i="3" s="1"/>
  <c r="I705" i="3"/>
  <c r="M705" i="3"/>
  <c r="E706" i="3"/>
  <c r="H706" i="3" s="1"/>
  <c r="K706" i="3"/>
  <c r="E707" i="3"/>
  <c r="C707" i="3" s="1"/>
  <c r="E708" i="3"/>
  <c r="I708" i="3" s="1"/>
  <c r="E709" i="3"/>
  <c r="B709" i="3" s="1"/>
  <c r="I709" i="3"/>
  <c r="L709" i="3"/>
  <c r="M709" i="3"/>
  <c r="E710" i="3"/>
  <c r="I710" i="3"/>
  <c r="E711" i="3"/>
  <c r="F711" i="3" s="1"/>
  <c r="E712" i="3"/>
  <c r="E713" i="3"/>
  <c r="B713" i="3" s="1"/>
  <c r="M713" i="3"/>
  <c r="E714" i="3"/>
  <c r="H714" i="3" s="1"/>
  <c r="N714" i="3"/>
  <c r="E715" i="3"/>
  <c r="E716" i="3"/>
  <c r="M716" i="3"/>
  <c r="E717" i="3"/>
  <c r="E718" i="3"/>
  <c r="G718" i="3"/>
  <c r="M718" i="3"/>
  <c r="E719" i="3"/>
  <c r="F719" i="3" s="1"/>
  <c r="E720" i="3"/>
  <c r="H720" i="3" s="1"/>
  <c r="E721" i="3"/>
  <c r="E722" i="3"/>
  <c r="H722" i="3" s="1"/>
  <c r="J722" i="3"/>
  <c r="N722" i="3"/>
  <c r="E723" i="3"/>
  <c r="J723" i="3" s="1"/>
  <c r="F723" i="3"/>
  <c r="I723" i="3"/>
  <c r="N723" i="3"/>
  <c r="E724" i="3"/>
  <c r="H724" i="3" s="1"/>
  <c r="E725" i="3"/>
  <c r="C726" i="3"/>
  <c r="E726" i="3"/>
  <c r="N726" i="3"/>
  <c r="E727" i="3"/>
  <c r="E728" i="3"/>
  <c r="H728" i="3" s="1"/>
  <c r="E729" i="3"/>
  <c r="B729" i="3" s="1"/>
  <c r="E730" i="3"/>
  <c r="J730" i="3" s="1"/>
  <c r="E731" i="3"/>
  <c r="E732" i="3"/>
  <c r="E733" i="3"/>
  <c r="B734" i="3"/>
  <c r="C734" i="3"/>
  <c r="E734" i="3"/>
  <c r="H734" i="3" s="1"/>
  <c r="F734" i="3"/>
  <c r="G734" i="3"/>
  <c r="I734" i="3"/>
  <c r="J734" i="3"/>
  <c r="K734" i="3"/>
  <c r="M734" i="3"/>
  <c r="N734" i="3"/>
  <c r="E735" i="3"/>
  <c r="F735" i="3" s="1"/>
  <c r="M735" i="3"/>
  <c r="E736" i="3"/>
  <c r="E737" i="3"/>
  <c r="E738" i="3"/>
  <c r="I738" i="3"/>
  <c r="E739" i="3"/>
  <c r="E740" i="3"/>
  <c r="G740" i="3" s="1"/>
  <c r="B741" i="3"/>
  <c r="C741" i="3"/>
  <c r="E741" i="3"/>
  <c r="F741" i="3"/>
  <c r="G741" i="3"/>
  <c r="H741" i="3"/>
  <c r="I741" i="3"/>
  <c r="J741" i="3"/>
  <c r="K741" i="3"/>
  <c r="L741" i="3"/>
  <c r="M741" i="3"/>
  <c r="N741" i="3"/>
  <c r="B742" i="3"/>
  <c r="E742" i="3"/>
  <c r="E743" i="3"/>
  <c r="F743" i="3" s="1"/>
  <c r="E744" i="3"/>
  <c r="G744" i="3"/>
  <c r="E745" i="3"/>
  <c r="N745" i="3" s="1"/>
  <c r="F745" i="3"/>
  <c r="M745" i="3"/>
  <c r="E746" i="3"/>
  <c r="F746" i="3" s="1"/>
  <c r="M746" i="3"/>
  <c r="E747" i="3"/>
  <c r="E748" i="3"/>
  <c r="G748" i="3" s="1"/>
  <c r="L748" i="3"/>
  <c r="M748" i="3"/>
  <c r="E749" i="3"/>
  <c r="E750" i="3"/>
  <c r="B750" i="3" s="1"/>
  <c r="E751" i="3"/>
  <c r="E752" i="3"/>
  <c r="E753" i="3"/>
  <c r="B753" i="3" s="1"/>
  <c r="H753" i="3"/>
  <c r="I753" i="3"/>
  <c r="M753" i="3"/>
  <c r="E754" i="3"/>
  <c r="B754" i="3" s="1"/>
  <c r="E755" i="3"/>
  <c r="E756" i="3"/>
  <c r="G756" i="3" s="1"/>
  <c r="K756" i="3"/>
  <c r="E757" i="3"/>
  <c r="E758" i="3"/>
  <c r="F758" i="3" s="1"/>
  <c r="E759" i="3"/>
  <c r="F759" i="3" s="1"/>
  <c r="H759" i="3"/>
  <c r="I759" i="3"/>
  <c r="M759" i="3"/>
  <c r="N759" i="3"/>
  <c r="E760" i="3"/>
  <c r="E761" i="3"/>
  <c r="H761" i="3"/>
  <c r="M761" i="3"/>
  <c r="C762" i="3"/>
  <c r="E762" i="3"/>
  <c r="K762" i="3" s="1"/>
  <c r="M762" i="3"/>
  <c r="E763" i="3"/>
  <c r="F763" i="3" s="1"/>
  <c r="E764" i="3"/>
  <c r="G764" i="3" s="1"/>
  <c r="L764" i="3"/>
  <c r="M764" i="3"/>
  <c r="E765" i="3"/>
  <c r="F765" i="3" s="1"/>
  <c r="J765" i="3"/>
  <c r="K765" i="3"/>
  <c r="E766" i="3"/>
  <c r="B766" i="3" s="1"/>
  <c r="E767" i="3"/>
  <c r="E768" i="3"/>
  <c r="M768" i="3" s="1"/>
  <c r="G768" i="3"/>
  <c r="L768" i="3"/>
  <c r="E769" i="3"/>
  <c r="B769" i="3" s="1"/>
  <c r="I769" i="3"/>
  <c r="L769" i="3"/>
  <c r="E770" i="3"/>
  <c r="B770" i="3" s="1"/>
  <c r="E771" i="3"/>
  <c r="F771" i="3" s="1"/>
  <c r="E772" i="3"/>
  <c r="G772" i="3" s="1"/>
  <c r="E773" i="3"/>
  <c r="I773" i="3"/>
  <c r="E774" i="3"/>
  <c r="F774" i="3" s="1"/>
  <c r="E775" i="3"/>
  <c r="B775" i="3" s="1"/>
  <c r="I775" i="3"/>
  <c r="J775" i="3"/>
  <c r="E776" i="3"/>
  <c r="B777" i="3"/>
  <c r="C777" i="3"/>
  <c r="E777" i="3"/>
  <c r="F777" i="3" s="1"/>
  <c r="G777" i="3"/>
  <c r="H777" i="3"/>
  <c r="I777" i="3"/>
  <c r="K777" i="3"/>
  <c r="L777" i="3"/>
  <c r="M777" i="3"/>
  <c r="B778" i="3"/>
  <c r="E778" i="3"/>
  <c r="J778" i="3" s="1"/>
  <c r="G778" i="3"/>
  <c r="K778" i="3"/>
  <c r="E779" i="3"/>
  <c r="F779" i="3" s="1"/>
  <c r="J779" i="3"/>
  <c r="C780" i="3"/>
  <c r="E780" i="3"/>
  <c r="H780" i="3" s="1"/>
  <c r="K780" i="3"/>
  <c r="L780" i="3"/>
  <c r="E781" i="3"/>
  <c r="E782" i="3"/>
  <c r="B782" i="3" s="1"/>
  <c r="E783" i="3"/>
  <c r="F783" i="3" s="1"/>
  <c r="L783" i="3"/>
  <c r="C784" i="3"/>
  <c r="E784" i="3"/>
  <c r="K784" i="3"/>
  <c r="L784" i="3"/>
  <c r="E785" i="3"/>
  <c r="B785" i="3" s="1"/>
  <c r="M785" i="3"/>
  <c r="E786" i="3"/>
  <c r="B786" i="3" s="1"/>
  <c r="E787" i="3"/>
  <c r="F787" i="3" s="1"/>
  <c r="L787" i="3"/>
  <c r="E788" i="3"/>
  <c r="G788" i="3" s="1"/>
  <c r="E789" i="3"/>
  <c r="E790" i="3"/>
  <c r="H790" i="3" s="1"/>
  <c r="E791" i="3"/>
  <c r="E792" i="3"/>
  <c r="B792" i="3" s="1"/>
  <c r="M792" i="3"/>
  <c r="E793" i="3"/>
  <c r="B793" i="3" s="1"/>
  <c r="E794" i="3"/>
  <c r="H794" i="3" s="1"/>
  <c r="I794" i="3"/>
  <c r="E795" i="3"/>
  <c r="C795" i="3" s="1"/>
  <c r="E796" i="3"/>
  <c r="B796" i="3" s="1"/>
  <c r="M796" i="3"/>
  <c r="E797" i="3"/>
  <c r="B797" i="3" s="1"/>
  <c r="E798" i="3"/>
  <c r="E799" i="3"/>
  <c r="C799" i="3" s="1"/>
  <c r="N799" i="3"/>
  <c r="E800" i="3"/>
  <c r="E801" i="3"/>
  <c r="B801" i="3" s="1"/>
  <c r="E802" i="3"/>
  <c r="H802" i="3" s="1"/>
  <c r="E803" i="3"/>
  <c r="C803" i="3" s="1"/>
  <c r="N803" i="3"/>
  <c r="E804" i="3"/>
  <c r="B804" i="3" s="1"/>
  <c r="E805" i="3"/>
  <c r="B805" i="3" s="1"/>
  <c r="E806" i="3"/>
  <c r="H806" i="3" s="1"/>
  <c r="I806" i="3"/>
  <c r="E807" i="3"/>
  <c r="E808" i="3"/>
  <c r="B808" i="3" s="1"/>
  <c r="M808" i="3"/>
  <c r="E809" i="3"/>
  <c r="B809" i="3" s="1"/>
  <c r="E810" i="3"/>
  <c r="H810" i="3" s="1"/>
  <c r="I810" i="3"/>
  <c r="E811" i="3"/>
  <c r="E812" i="3"/>
  <c r="B812" i="3" s="1"/>
  <c r="M812" i="3"/>
  <c r="E813" i="3"/>
  <c r="B813" i="3" s="1"/>
  <c r="E814" i="3"/>
  <c r="E815" i="3"/>
  <c r="C815" i="3" s="1"/>
  <c r="N815" i="3"/>
  <c r="E816" i="3"/>
  <c r="E817" i="3"/>
  <c r="B817" i="3" s="1"/>
  <c r="E818" i="3"/>
  <c r="H818" i="3" s="1"/>
  <c r="I818" i="3"/>
  <c r="E819" i="3"/>
  <c r="C819" i="3" s="1"/>
  <c r="N819" i="3"/>
  <c r="E820" i="3"/>
  <c r="B820" i="3" s="1"/>
  <c r="M820" i="3"/>
  <c r="E821" i="3"/>
  <c r="B821" i="3" s="1"/>
  <c r="E822" i="3"/>
  <c r="H822" i="3" s="1"/>
  <c r="I822" i="3"/>
  <c r="E823" i="3"/>
  <c r="E824" i="3"/>
  <c r="B824" i="3" s="1"/>
  <c r="M824" i="3"/>
  <c r="E825" i="3"/>
  <c r="B825" i="3" s="1"/>
  <c r="E826" i="3"/>
  <c r="H826" i="3" s="1"/>
  <c r="I826" i="3"/>
  <c r="E827" i="3"/>
  <c r="C827" i="3" s="1"/>
  <c r="N827" i="3"/>
  <c r="E828" i="3"/>
  <c r="B828" i="3" s="1"/>
  <c r="M828" i="3"/>
  <c r="E829" i="3"/>
  <c r="B829" i="3" s="1"/>
  <c r="E830" i="3"/>
  <c r="E831" i="3"/>
  <c r="C831" i="3" s="1"/>
  <c r="N831" i="3"/>
  <c r="E832" i="3"/>
  <c r="E833" i="3"/>
  <c r="B833" i="3" s="1"/>
  <c r="E834" i="3"/>
  <c r="H834" i="3" s="1"/>
  <c r="E835" i="3"/>
  <c r="C835" i="3" s="1"/>
  <c r="N835" i="3"/>
  <c r="E836" i="3"/>
  <c r="B836" i="3" s="1"/>
  <c r="E837" i="3"/>
  <c r="B837" i="3" s="1"/>
  <c r="E838" i="3"/>
  <c r="H838" i="3" s="1"/>
  <c r="I838" i="3"/>
  <c r="E839" i="3"/>
  <c r="E840" i="3"/>
  <c r="B840" i="3" s="1"/>
  <c r="M840" i="3"/>
  <c r="E841" i="3"/>
  <c r="B841" i="3" s="1"/>
  <c r="E842" i="3"/>
  <c r="H842" i="3" s="1"/>
  <c r="I842" i="3"/>
  <c r="E843" i="3"/>
  <c r="C843" i="3" s="1"/>
  <c r="N843" i="3"/>
  <c r="E844" i="3"/>
  <c r="B844" i="3" s="1"/>
  <c r="M844" i="3"/>
  <c r="E845" i="3"/>
  <c r="B845" i="3" s="1"/>
  <c r="E846" i="3"/>
  <c r="E847" i="3"/>
  <c r="C847" i="3" s="1"/>
  <c r="N847" i="3"/>
  <c r="E848" i="3"/>
  <c r="E849" i="3"/>
  <c r="B849" i="3" s="1"/>
  <c r="E850" i="3"/>
  <c r="E851" i="3"/>
  <c r="C851" i="3" s="1"/>
  <c r="N851" i="3"/>
  <c r="E852" i="3"/>
  <c r="E853" i="3"/>
  <c r="B853" i="3" s="1"/>
  <c r="E854" i="3"/>
  <c r="H854" i="3" s="1"/>
  <c r="I854" i="3"/>
  <c r="E855" i="3"/>
  <c r="E856" i="3"/>
  <c r="B856" i="3" s="1"/>
  <c r="M856" i="3"/>
  <c r="E857" i="3"/>
  <c r="B857" i="3" s="1"/>
  <c r="E858" i="3"/>
  <c r="H858" i="3" s="1"/>
  <c r="I858" i="3"/>
  <c r="E859" i="3"/>
  <c r="C859" i="3" s="1"/>
  <c r="N859" i="3"/>
  <c r="E860" i="3"/>
  <c r="B860" i="3" s="1"/>
  <c r="M860" i="3"/>
  <c r="E861" i="3"/>
  <c r="B861" i="3" s="1"/>
  <c r="E862" i="3"/>
  <c r="E863" i="3"/>
  <c r="C863" i="3" s="1"/>
  <c r="N863" i="3"/>
  <c r="E864" i="3"/>
  <c r="E865" i="3"/>
  <c r="B865" i="3" s="1"/>
  <c r="E866" i="3"/>
  <c r="H866" i="3" s="1"/>
  <c r="I866" i="3"/>
  <c r="E867" i="3"/>
  <c r="C867" i="3" s="1"/>
  <c r="N867" i="3"/>
  <c r="E868" i="3"/>
  <c r="B868" i="3" s="1"/>
  <c r="E869" i="3"/>
  <c r="B869" i="3" s="1"/>
  <c r="E870" i="3"/>
  <c r="H870" i="3" s="1"/>
  <c r="I870" i="3"/>
  <c r="E871" i="3"/>
  <c r="E872" i="3"/>
  <c r="B872" i="3" s="1"/>
  <c r="M872" i="3"/>
  <c r="E873" i="3"/>
  <c r="B873" i="3" s="1"/>
  <c r="E874" i="3"/>
  <c r="H874" i="3" s="1"/>
  <c r="I874" i="3"/>
  <c r="E875" i="3"/>
  <c r="E876" i="3"/>
  <c r="B876" i="3" s="1"/>
  <c r="M876" i="3"/>
  <c r="E877" i="3"/>
  <c r="B877" i="3" s="1"/>
  <c r="E878" i="3"/>
  <c r="E879" i="3"/>
  <c r="C879" i="3" s="1"/>
  <c r="N879" i="3"/>
  <c r="E880" i="3"/>
  <c r="I880" i="3" s="1"/>
  <c r="E881" i="3"/>
  <c r="G881" i="3" s="1"/>
  <c r="M881" i="3"/>
  <c r="N881" i="3"/>
  <c r="E882" i="3"/>
  <c r="H882" i="3" s="1"/>
  <c r="E883" i="3"/>
  <c r="C883" i="3" s="1"/>
  <c r="M883" i="3"/>
  <c r="E884" i="3"/>
  <c r="I884" i="3" s="1"/>
  <c r="E885" i="3"/>
  <c r="G885" i="3" s="1"/>
  <c r="K885" i="3"/>
  <c r="L885" i="3"/>
  <c r="C886" i="3"/>
  <c r="E886" i="3"/>
  <c r="K886" i="3"/>
  <c r="E887" i="3"/>
  <c r="E888" i="3"/>
  <c r="I888" i="3" s="1"/>
  <c r="E889" i="3"/>
  <c r="H889" i="3"/>
  <c r="C890" i="3"/>
  <c r="E890" i="3"/>
  <c r="I890" i="3" s="1"/>
  <c r="J890" i="3"/>
  <c r="N890" i="3"/>
  <c r="E891" i="3"/>
  <c r="E892" i="3"/>
  <c r="I892" i="3" s="1"/>
  <c r="E893" i="3"/>
  <c r="I893" i="3" s="1"/>
  <c r="E894" i="3"/>
  <c r="H894" i="3" s="1"/>
  <c r="J894" i="3"/>
  <c r="N894" i="3"/>
  <c r="E895" i="3"/>
  <c r="C895" i="3" s="1"/>
  <c r="F895" i="3"/>
  <c r="I895" i="3"/>
  <c r="N895" i="3"/>
  <c r="E896" i="3"/>
  <c r="I896" i="3" s="1"/>
  <c r="E897" i="3"/>
  <c r="H897" i="3" s="1"/>
  <c r="F897" i="3"/>
  <c r="J897" i="3"/>
  <c r="K897" i="3"/>
  <c r="E898" i="3"/>
  <c r="H898" i="3" s="1"/>
  <c r="J898" i="3"/>
  <c r="B899" i="3"/>
  <c r="E899" i="3"/>
  <c r="J899" i="3" s="1"/>
  <c r="M899" i="3"/>
  <c r="E900" i="3"/>
  <c r="I900" i="3" s="1"/>
  <c r="E901" i="3"/>
  <c r="F901" i="3" s="1"/>
  <c r="M901" i="3"/>
  <c r="N901" i="3"/>
  <c r="E902" i="3"/>
  <c r="H902" i="3" s="1"/>
  <c r="F902" i="3"/>
  <c r="K902" i="3"/>
  <c r="M902" i="3"/>
  <c r="E903" i="3"/>
  <c r="C903" i="3" s="1"/>
  <c r="M903" i="3"/>
  <c r="E904" i="3"/>
  <c r="I904" i="3" s="1"/>
  <c r="E905" i="3"/>
  <c r="E906" i="3"/>
  <c r="E907" i="3"/>
  <c r="E908" i="3"/>
  <c r="M908" i="3" s="1"/>
  <c r="E909" i="3"/>
  <c r="E910" i="3"/>
  <c r="H910" i="3" s="1"/>
  <c r="I910" i="3"/>
  <c r="E911" i="3"/>
  <c r="E912" i="3"/>
  <c r="M912" i="3" s="1"/>
  <c r="H912" i="3"/>
  <c r="E913" i="3"/>
  <c r="E914" i="3"/>
  <c r="K914" i="3" s="1"/>
  <c r="E915" i="3"/>
  <c r="J915" i="3"/>
  <c r="E916" i="3"/>
  <c r="M916" i="3" s="1"/>
  <c r="E917" i="3"/>
  <c r="H917" i="3" s="1"/>
  <c r="M917" i="3"/>
  <c r="B918" i="3"/>
  <c r="E918" i="3"/>
  <c r="H918" i="3" s="1"/>
  <c r="G918" i="3"/>
  <c r="I918" i="3"/>
  <c r="M918" i="3"/>
  <c r="N918" i="3"/>
  <c r="E919" i="3"/>
  <c r="E920" i="3"/>
  <c r="H920" i="3" s="1"/>
  <c r="E921" i="3"/>
  <c r="E922" i="3"/>
  <c r="H922" i="3" s="1"/>
  <c r="J922" i="3"/>
  <c r="E923" i="3"/>
  <c r="B923" i="3" s="1"/>
  <c r="F923" i="3"/>
  <c r="I923" i="3"/>
  <c r="M923" i="3"/>
  <c r="N923" i="3"/>
  <c r="E924" i="3"/>
  <c r="M924" i="3" s="1"/>
  <c r="E925" i="3"/>
  <c r="B925" i="3" s="1"/>
  <c r="F925" i="3"/>
  <c r="I925" i="3"/>
  <c r="J925" i="3"/>
  <c r="M925" i="3"/>
  <c r="N925" i="3"/>
  <c r="E926" i="3"/>
  <c r="E927" i="3"/>
  <c r="F927" i="3" s="1"/>
  <c r="E928" i="3"/>
  <c r="L928" i="3"/>
  <c r="E929" i="3"/>
  <c r="E930" i="3"/>
  <c r="J930" i="3" s="1"/>
  <c r="E931" i="3"/>
  <c r="E932" i="3"/>
  <c r="K932" i="3" s="1"/>
  <c r="E933" i="3"/>
  <c r="J933" i="3"/>
  <c r="M933" i="3"/>
  <c r="E934" i="3"/>
  <c r="F934" i="3"/>
  <c r="E935" i="3"/>
  <c r="F935" i="3" s="1"/>
  <c r="J935" i="3"/>
  <c r="N935" i="3"/>
  <c r="E936" i="3"/>
  <c r="G936" i="3" s="1"/>
  <c r="K936" i="3"/>
  <c r="L936" i="3"/>
  <c r="E937" i="3"/>
  <c r="M937" i="3" s="1"/>
  <c r="E938" i="3"/>
  <c r="K938" i="3" s="1"/>
  <c r="E939" i="3"/>
  <c r="J939" i="3" s="1"/>
  <c r="E940" i="3"/>
  <c r="G940" i="3" s="1"/>
  <c r="E941" i="3"/>
  <c r="I941" i="3" s="1"/>
  <c r="M941" i="3"/>
  <c r="E942" i="3"/>
  <c r="K942" i="3" s="1"/>
  <c r="E943" i="3"/>
  <c r="F943" i="3" s="1"/>
  <c r="E944" i="3"/>
  <c r="E945" i="3"/>
  <c r="B945" i="3" s="1"/>
  <c r="E946" i="3"/>
  <c r="J946" i="3"/>
  <c r="B947" i="3"/>
  <c r="E947" i="3"/>
  <c r="M947" i="3"/>
  <c r="E948" i="3"/>
  <c r="K948" i="3" s="1"/>
  <c r="C949" i="3"/>
  <c r="E949" i="3"/>
  <c r="I949" i="3"/>
  <c r="J949" i="3"/>
  <c r="N949" i="3"/>
  <c r="E950" i="3"/>
  <c r="E951" i="3"/>
  <c r="F951" i="3" s="1"/>
  <c r="I951" i="3"/>
  <c r="J951" i="3"/>
  <c r="E952" i="3"/>
  <c r="L952" i="3" s="1"/>
  <c r="G952" i="3"/>
  <c r="K952" i="3"/>
  <c r="E953" i="3"/>
  <c r="B953" i="3" s="1"/>
  <c r="H953" i="3"/>
  <c r="I953" i="3"/>
  <c r="M953" i="3"/>
  <c r="B954" i="3"/>
  <c r="C954" i="3"/>
  <c r="E954" i="3"/>
  <c r="F954" i="3" s="1"/>
  <c r="G954" i="3"/>
  <c r="J954" i="3"/>
  <c r="K954" i="3"/>
  <c r="E955" i="3"/>
  <c r="J955" i="3" s="1"/>
  <c r="E956" i="3"/>
  <c r="B957" i="3"/>
  <c r="C957" i="3"/>
  <c r="E957" i="3"/>
  <c r="F957" i="3" s="1"/>
  <c r="G957" i="3"/>
  <c r="H957" i="3"/>
  <c r="I957" i="3"/>
  <c r="K957" i="3"/>
  <c r="L957" i="3"/>
  <c r="M957" i="3"/>
  <c r="B958" i="3"/>
  <c r="E958" i="3"/>
  <c r="I958" i="3" s="1"/>
  <c r="G958" i="3"/>
  <c r="J958" i="3"/>
  <c r="E959" i="3"/>
  <c r="F959" i="3" s="1"/>
  <c r="C960" i="3"/>
  <c r="E960" i="3"/>
  <c r="E961" i="3"/>
  <c r="E962" i="3"/>
  <c r="J962" i="3"/>
  <c r="B963" i="3"/>
  <c r="E963" i="3"/>
  <c r="J963" i="3" s="1"/>
  <c r="F963" i="3"/>
  <c r="H963" i="3"/>
  <c r="L963" i="3"/>
  <c r="M963" i="3"/>
  <c r="E964" i="3"/>
  <c r="K964" i="3"/>
  <c r="E965" i="3"/>
  <c r="K965" i="3"/>
  <c r="E966" i="3"/>
  <c r="E967" i="3"/>
  <c r="I967" i="3"/>
  <c r="E968" i="3"/>
  <c r="G968" i="3"/>
  <c r="E969" i="3"/>
  <c r="M969" i="3" s="1"/>
  <c r="H969" i="3"/>
  <c r="B970" i="3"/>
  <c r="C970" i="3"/>
  <c r="E970" i="3"/>
  <c r="F970" i="3"/>
  <c r="G970" i="3"/>
  <c r="J970" i="3"/>
  <c r="K970" i="3"/>
  <c r="M970" i="3"/>
  <c r="E971" i="3"/>
  <c r="J971" i="3" s="1"/>
  <c r="E972" i="3"/>
  <c r="E973" i="3"/>
  <c r="B973" i="3" s="1"/>
  <c r="E974" i="3"/>
  <c r="M974" i="3"/>
  <c r="E975" i="3"/>
  <c r="F975" i="3" s="1"/>
  <c r="K975" i="3"/>
  <c r="E976" i="3"/>
  <c r="C976" i="3" s="1"/>
  <c r="M976" i="3"/>
  <c r="E977" i="3"/>
  <c r="B977" i="3" s="1"/>
  <c r="E978" i="3"/>
  <c r="J978" i="3" s="1"/>
  <c r="F978" i="3"/>
  <c r="I978" i="3"/>
  <c r="M978" i="3"/>
  <c r="N978" i="3"/>
  <c r="E979" i="3"/>
  <c r="E980" i="3"/>
  <c r="C980" i="3" s="1"/>
  <c r="M980" i="3"/>
  <c r="E981" i="3"/>
  <c r="B981" i="3" s="1"/>
  <c r="E982" i="3"/>
  <c r="F982" i="3" s="1"/>
  <c r="I982" i="3"/>
  <c r="M982" i="3"/>
  <c r="E983" i="3"/>
  <c r="E984" i="3"/>
  <c r="C984" i="3" s="1"/>
  <c r="M984" i="3"/>
  <c r="E985" i="3"/>
  <c r="B985" i="3" s="1"/>
  <c r="E986" i="3"/>
  <c r="F986" i="3"/>
  <c r="J986" i="3"/>
  <c r="M986" i="3"/>
  <c r="N986" i="3"/>
  <c r="E987" i="3"/>
  <c r="M987" i="3" s="1"/>
  <c r="F987" i="3"/>
  <c r="K987" i="3"/>
  <c r="E988" i="3"/>
  <c r="C988" i="3" s="1"/>
  <c r="M988" i="3"/>
  <c r="E989" i="3"/>
  <c r="B989" i="3" s="1"/>
  <c r="E990" i="3"/>
  <c r="B990" i="3" s="1"/>
  <c r="F990" i="3"/>
  <c r="G990" i="3"/>
  <c r="J990" i="3"/>
  <c r="K990" i="3"/>
  <c r="M990" i="3"/>
  <c r="E991" i="3"/>
  <c r="F991" i="3" s="1"/>
  <c r="G991" i="3"/>
  <c r="M991" i="3"/>
  <c r="E992" i="3"/>
  <c r="M992" i="3"/>
  <c r="E993" i="3"/>
  <c r="B993" i="3" s="1"/>
  <c r="B994" i="3"/>
  <c r="E994" i="3"/>
  <c r="F994" i="3"/>
  <c r="I994" i="3"/>
  <c r="J994" i="3"/>
  <c r="K994" i="3"/>
  <c r="N994" i="3"/>
  <c r="E995" i="3"/>
  <c r="M995" i="3"/>
  <c r="E996" i="3"/>
  <c r="M996" i="3"/>
  <c r="E997" i="3"/>
  <c r="B997" i="3" s="1"/>
  <c r="B998" i="3"/>
  <c r="E998" i="3"/>
  <c r="F998" i="3"/>
  <c r="G998" i="3"/>
  <c r="I998" i="3"/>
  <c r="J998" i="3"/>
  <c r="K998" i="3"/>
  <c r="M998" i="3"/>
  <c r="N998" i="3"/>
  <c r="E999" i="3"/>
  <c r="F999" i="3" s="1"/>
  <c r="G999" i="3"/>
  <c r="M999" i="3"/>
  <c r="E1000" i="3"/>
  <c r="M1000" i="3" s="1"/>
  <c r="E1001" i="3"/>
  <c r="B1001" i="3" s="1"/>
  <c r="E1002" i="3"/>
  <c r="J1002" i="3"/>
  <c r="E1003" i="3"/>
  <c r="E1004" i="3"/>
  <c r="M1004" i="3" s="1"/>
  <c r="E1005" i="3"/>
  <c r="B1005" i="3" s="1"/>
  <c r="E1006" i="3"/>
  <c r="F1006" i="3"/>
  <c r="J1006" i="3"/>
  <c r="E1007" i="3"/>
  <c r="G1007" i="3"/>
  <c r="E1008" i="3"/>
  <c r="M1008" i="3"/>
  <c r="E1009" i="3"/>
  <c r="B1009" i="3" s="1"/>
  <c r="E1010" i="3"/>
  <c r="B1010" i="3" s="1"/>
  <c r="F1010" i="3"/>
  <c r="I1010" i="3"/>
  <c r="K1010" i="3"/>
  <c r="N1010" i="3"/>
  <c r="E1011" i="3"/>
  <c r="M1011" i="3" s="1"/>
  <c r="E1012" i="3"/>
  <c r="M1012" i="3"/>
  <c r="E1013" i="3"/>
  <c r="B1013" i="3" s="1"/>
  <c r="E1014" i="3"/>
  <c r="B1014" i="3" s="1"/>
  <c r="F1014" i="3"/>
  <c r="G1014" i="3"/>
  <c r="J1014" i="3"/>
  <c r="K1014" i="3"/>
  <c r="M1014" i="3"/>
  <c r="E1015" i="3"/>
  <c r="F1015" i="3" s="1"/>
  <c r="G1015" i="3"/>
  <c r="M1015" i="3"/>
  <c r="E1016" i="3"/>
  <c r="M1016" i="3"/>
  <c r="E1017" i="3"/>
  <c r="B1017" i="3" s="1"/>
  <c r="B1018" i="3"/>
  <c r="E1018" i="3"/>
  <c r="F1018" i="3"/>
  <c r="G1018" i="3"/>
  <c r="I1018" i="3"/>
  <c r="J1018" i="3"/>
  <c r="K1018" i="3"/>
  <c r="M1018" i="3"/>
  <c r="N1018" i="3"/>
  <c r="E1019" i="3"/>
  <c r="E1020" i="3"/>
  <c r="M1020" i="3" s="1"/>
  <c r="E1021" i="3"/>
  <c r="B1021" i="3" s="1"/>
  <c r="B1022" i="3"/>
  <c r="E1022" i="3"/>
  <c r="F1022" i="3" s="1"/>
  <c r="I1022" i="3"/>
  <c r="J1022" i="3"/>
  <c r="N1022" i="3"/>
  <c r="E1023" i="3"/>
  <c r="F1023" i="3" s="1"/>
  <c r="G1023" i="3"/>
  <c r="K1023" i="3"/>
  <c r="E1024" i="3"/>
  <c r="M1024" i="3"/>
  <c r="E1025" i="3"/>
  <c r="B1025" i="3" s="1"/>
  <c r="E1026" i="3"/>
  <c r="B1026" i="3" s="1"/>
  <c r="F1026" i="3"/>
  <c r="G1026" i="3"/>
  <c r="J1026" i="3"/>
  <c r="K1026" i="3"/>
  <c r="M1026" i="3"/>
  <c r="E1027" i="3"/>
  <c r="M1027" i="3" s="1"/>
  <c r="E1028" i="3"/>
  <c r="M1028" i="3" s="1"/>
  <c r="E1029" i="3"/>
  <c r="B1029" i="3" s="1"/>
  <c r="E1030" i="3"/>
  <c r="F1030" i="3" s="1"/>
  <c r="I1030" i="3"/>
  <c r="J1030" i="3"/>
  <c r="E1031" i="3"/>
  <c r="E1032" i="3"/>
  <c r="M1032" i="3"/>
  <c r="E1033" i="3"/>
  <c r="B1033" i="3" s="1"/>
  <c r="E1034" i="3"/>
  <c r="I1034" i="3" s="1"/>
  <c r="F1034" i="3"/>
  <c r="G1034" i="3"/>
  <c r="J1034" i="3"/>
  <c r="K1034" i="3"/>
  <c r="M1034" i="3"/>
  <c r="E1035" i="3"/>
  <c r="M1035" i="3"/>
  <c r="E1036" i="3"/>
  <c r="M1036" i="3" s="1"/>
  <c r="E1037" i="3"/>
  <c r="B1037" i="3" s="1"/>
  <c r="E1038" i="3"/>
  <c r="I1038" i="3"/>
  <c r="B1039" i="3"/>
  <c r="E1039" i="3"/>
  <c r="M1039" i="3"/>
  <c r="E1040" i="3"/>
  <c r="M1040" i="3" s="1"/>
  <c r="E1041" i="3"/>
  <c r="B1041" i="3" s="1"/>
  <c r="E1042" i="3"/>
  <c r="F1042" i="3"/>
  <c r="K1042" i="3"/>
  <c r="M1042" i="3"/>
  <c r="E1043" i="3"/>
  <c r="M1043" i="3" s="1"/>
  <c r="E1044" i="3"/>
  <c r="M1044" i="3" s="1"/>
  <c r="E1045" i="3"/>
  <c r="B1045" i="3" s="1"/>
  <c r="B1046" i="3"/>
  <c r="E1046" i="3"/>
  <c r="F1046" i="3" s="1"/>
  <c r="I1046" i="3"/>
  <c r="J1046" i="3"/>
  <c r="N1046" i="3"/>
  <c r="E1047" i="3"/>
  <c r="B1047" i="3" s="1"/>
  <c r="F1047" i="3"/>
  <c r="G1047" i="3"/>
  <c r="M1047" i="3"/>
  <c r="E1048" i="3"/>
  <c r="M1048" i="3" s="1"/>
  <c r="E1049" i="3"/>
  <c r="B1049" i="3" s="1"/>
  <c r="E1050" i="3"/>
  <c r="J1050" i="3" s="1"/>
  <c r="F1050" i="3"/>
  <c r="G1050" i="3"/>
  <c r="K1050" i="3"/>
  <c r="M1050" i="3"/>
  <c r="E1051" i="3"/>
  <c r="M1051" i="3" s="1"/>
  <c r="E1052" i="3"/>
  <c r="M1052" i="3" s="1"/>
  <c r="E1053" i="3"/>
  <c r="B1053" i="3" s="1"/>
  <c r="B1054" i="3"/>
  <c r="E1054" i="3"/>
  <c r="N1054" i="3" s="1"/>
  <c r="B1055" i="3"/>
  <c r="E1055" i="3"/>
  <c r="F1055" i="3"/>
  <c r="G1055" i="3"/>
  <c r="K1055" i="3"/>
  <c r="M1055" i="3"/>
  <c r="E1056" i="3"/>
  <c r="M1056" i="3"/>
  <c r="E1057" i="3"/>
  <c r="B1057" i="3" s="1"/>
  <c r="E1058" i="3"/>
  <c r="F1058" i="3"/>
  <c r="G1058" i="3"/>
  <c r="J1058" i="3"/>
  <c r="K1058" i="3"/>
  <c r="M1058" i="3"/>
  <c r="E1059" i="3"/>
  <c r="M1059" i="3" s="1"/>
  <c r="E1060" i="3"/>
  <c r="M1060" i="3" s="1"/>
  <c r="E1061" i="3"/>
  <c r="B1061" i="3" s="1"/>
  <c r="E1062" i="3"/>
  <c r="I1062" i="3"/>
  <c r="B1063" i="3"/>
  <c r="E1063" i="3"/>
  <c r="E1064" i="3"/>
  <c r="M1064" i="3"/>
  <c r="E1065" i="3"/>
  <c r="B1065" i="3" s="1"/>
  <c r="E1066" i="3"/>
  <c r="J1066" i="3"/>
  <c r="K1066" i="3"/>
  <c r="E1067" i="3"/>
  <c r="M1067" i="3" s="1"/>
  <c r="E1068" i="3"/>
  <c r="M1068" i="3" s="1"/>
  <c r="E1069" i="3"/>
  <c r="B1069" i="3" s="1"/>
  <c r="E1070" i="3"/>
  <c r="F1070" i="3" s="1"/>
  <c r="I1070" i="3"/>
  <c r="J1070" i="3"/>
  <c r="E1071" i="3"/>
  <c r="E1072" i="3"/>
  <c r="M1072" i="3" s="1"/>
  <c r="E1073" i="3"/>
  <c r="B1073" i="3" s="1"/>
  <c r="E1074" i="3"/>
  <c r="E1075" i="3"/>
  <c r="M1075" i="3" s="1"/>
  <c r="E1076" i="3"/>
  <c r="C1076" i="3" s="1"/>
  <c r="E1077" i="3"/>
  <c r="B1077" i="3" s="1"/>
  <c r="B1078" i="3"/>
  <c r="E1078" i="3"/>
  <c r="C1078" i="3" s="1"/>
  <c r="F1078" i="3"/>
  <c r="G1078" i="3"/>
  <c r="I1078" i="3"/>
  <c r="J1078" i="3"/>
  <c r="K1078" i="3"/>
  <c r="M1078" i="3"/>
  <c r="N1078" i="3"/>
  <c r="E1079" i="3"/>
  <c r="H1079" i="3" s="1"/>
  <c r="F1079" i="3"/>
  <c r="G1079" i="3"/>
  <c r="M1079" i="3"/>
  <c r="E1080" i="3"/>
  <c r="C1080" i="3" s="1"/>
  <c r="E1081" i="3"/>
  <c r="B1081" i="3" s="1"/>
  <c r="E1082" i="3"/>
  <c r="C1082" i="3" s="1"/>
  <c r="F1082" i="3"/>
  <c r="G1082" i="3"/>
  <c r="J1082" i="3"/>
  <c r="K1082" i="3"/>
  <c r="M1082" i="3"/>
  <c r="E1083" i="3"/>
  <c r="E1084" i="3"/>
  <c r="C1084" i="3" s="1"/>
  <c r="E1085" i="3"/>
  <c r="B1085" i="3" s="1"/>
  <c r="E1086" i="3"/>
  <c r="F1086" i="3"/>
  <c r="J1086" i="3"/>
  <c r="K1086" i="3"/>
  <c r="E1087" i="3"/>
  <c r="K1087" i="3"/>
  <c r="M1087" i="3"/>
  <c r="E1088" i="3"/>
  <c r="C1088" i="3" s="1"/>
  <c r="E1089" i="3"/>
  <c r="B1089" i="3" s="1"/>
  <c r="E1090" i="3"/>
  <c r="N1090" i="3"/>
  <c r="B1091" i="3"/>
  <c r="E1091" i="3"/>
  <c r="H1091" i="3" s="1"/>
  <c r="F1091" i="3"/>
  <c r="G1091" i="3"/>
  <c r="K1091" i="3"/>
  <c r="M1091" i="3"/>
  <c r="E1092" i="3"/>
  <c r="C1092" i="3" s="1"/>
  <c r="E1093" i="3"/>
  <c r="I1093" i="3" s="1"/>
  <c r="E1094" i="3"/>
  <c r="B1094" i="3" s="1"/>
  <c r="E1095" i="3"/>
  <c r="E1096" i="3"/>
  <c r="M1096" i="3"/>
  <c r="E1097" i="3"/>
  <c r="M1097" i="3" s="1"/>
  <c r="I1097" i="3"/>
  <c r="B1098" i="3"/>
  <c r="E1098" i="3"/>
  <c r="H1098" i="3" s="1"/>
  <c r="F1098" i="3"/>
  <c r="G1098" i="3"/>
  <c r="J1098" i="3"/>
  <c r="K1098" i="3"/>
  <c r="M1098" i="3"/>
  <c r="E1099" i="3"/>
  <c r="H1099" i="3" s="1"/>
  <c r="J1099" i="3"/>
  <c r="B1100" i="3"/>
  <c r="E1100" i="3"/>
  <c r="C1100" i="3" s="1"/>
  <c r="J1100" i="3"/>
  <c r="M1100" i="3"/>
  <c r="E1101" i="3"/>
  <c r="M1101" i="3" s="1"/>
  <c r="E1102" i="3"/>
  <c r="J1102" i="3" s="1"/>
  <c r="E1103" i="3"/>
  <c r="F1103" i="3"/>
  <c r="K1103" i="3"/>
  <c r="E1104" i="3"/>
  <c r="E1105" i="3"/>
  <c r="M1105" i="3" s="1"/>
  <c r="E1106" i="3"/>
  <c r="M1106" i="3" s="1"/>
  <c r="E1107" i="3"/>
  <c r="H1107" i="3" s="1"/>
  <c r="F1107" i="3"/>
  <c r="G1107" i="3"/>
  <c r="K1107" i="3"/>
  <c r="M1107" i="3"/>
  <c r="E1108" i="3"/>
  <c r="E1109" i="3"/>
  <c r="M1109" i="3" s="1"/>
  <c r="E1110" i="3"/>
  <c r="I1110" i="3"/>
  <c r="E1111" i="3"/>
  <c r="H1111" i="3" s="1"/>
  <c r="I1111" i="3"/>
  <c r="J1111" i="3"/>
  <c r="E1112" i="3"/>
  <c r="C1112" i="3" s="1"/>
  <c r="F1112" i="3"/>
  <c r="I1112" i="3"/>
  <c r="E1113" i="3"/>
  <c r="E1114" i="3"/>
  <c r="J1114" i="3"/>
  <c r="E1115" i="3"/>
  <c r="E1116" i="3"/>
  <c r="C1116" i="3" s="1"/>
  <c r="F1116" i="3"/>
  <c r="I1116" i="3"/>
  <c r="N1116" i="3"/>
  <c r="E1117" i="3"/>
  <c r="M1117" i="3" s="1"/>
  <c r="E1118" i="3"/>
  <c r="E1119" i="3"/>
  <c r="K1119" i="3"/>
  <c r="E1120" i="3"/>
  <c r="E1121" i="3"/>
  <c r="M1121" i="3" s="1"/>
  <c r="E1122" i="3"/>
  <c r="L1122" i="3"/>
  <c r="E1123" i="3"/>
  <c r="H1123" i="3" s="1"/>
  <c r="I1123" i="3"/>
  <c r="J1123" i="3"/>
  <c r="E1124" i="3"/>
  <c r="C1124" i="3" s="1"/>
  <c r="E1125" i="3"/>
  <c r="H1125" i="3"/>
  <c r="E1126" i="3"/>
  <c r="M1126" i="3" s="1"/>
  <c r="I1126" i="3"/>
  <c r="E1127" i="3"/>
  <c r="E1128" i="3"/>
  <c r="M1128" i="3" s="1"/>
  <c r="E1129" i="3"/>
  <c r="L1129" i="3" s="1"/>
  <c r="H1129" i="3"/>
  <c r="I1129" i="3"/>
  <c r="E1130" i="3"/>
  <c r="H1130" i="3" s="1"/>
  <c r="I1130" i="3"/>
  <c r="J1130" i="3"/>
  <c r="E1131" i="3"/>
  <c r="H1131" i="3" s="1"/>
  <c r="E1132" i="3"/>
  <c r="E1133" i="3"/>
  <c r="E1134" i="3"/>
  <c r="H1134" i="3"/>
  <c r="B1135" i="3"/>
  <c r="C1135" i="3"/>
  <c r="E1135" i="3"/>
  <c r="H1135" i="3" s="1"/>
  <c r="F1135" i="3"/>
  <c r="G1135" i="3"/>
  <c r="I1135" i="3"/>
  <c r="J1135" i="3"/>
  <c r="K1135" i="3"/>
  <c r="M1135" i="3"/>
  <c r="N1135" i="3"/>
  <c r="E1136" i="3"/>
  <c r="E1137" i="3"/>
  <c r="H1137" i="3" s="1"/>
  <c r="L1137" i="3"/>
  <c r="M1137" i="3"/>
  <c r="E1138" i="3"/>
  <c r="B1138" i="3" s="1"/>
  <c r="H1138" i="3"/>
  <c r="I1138" i="3"/>
  <c r="L1138" i="3"/>
  <c r="M1138" i="3"/>
  <c r="E1139" i="3"/>
  <c r="I1139" i="3"/>
  <c r="E1140" i="3"/>
  <c r="F1140" i="3" s="1"/>
  <c r="E1141" i="3"/>
  <c r="I1141" i="3" s="1"/>
  <c r="E1142" i="3"/>
  <c r="H1142" i="3" s="1"/>
  <c r="I1142" i="3"/>
  <c r="J1142" i="3"/>
  <c r="E1143" i="3"/>
  <c r="H1143" i="3" s="1"/>
  <c r="E1144" i="3"/>
  <c r="M1144" i="3" s="1"/>
  <c r="E1145" i="3"/>
  <c r="E1146" i="3"/>
  <c r="B1146" i="3" s="1"/>
  <c r="I1146" i="3"/>
  <c r="M1146" i="3"/>
  <c r="E1147" i="3"/>
  <c r="E1148" i="3"/>
  <c r="E1149" i="3"/>
  <c r="I1149" i="3" s="1"/>
  <c r="B1150" i="3"/>
  <c r="C1150" i="3"/>
  <c r="E1150" i="3"/>
  <c r="F1150" i="3"/>
  <c r="G1150" i="3"/>
  <c r="H1150" i="3"/>
  <c r="I1150" i="3"/>
  <c r="J1150" i="3"/>
  <c r="K1150" i="3"/>
  <c r="L1150" i="3"/>
  <c r="M1150" i="3"/>
  <c r="N1150" i="3"/>
  <c r="B1151" i="3"/>
  <c r="C1151" i="3"/>
  <c r="E1151" i="3"/>
  <c r="H1151" i="3" s="1"/>
  <c r="F1151" i="3"/>
  <c r="G1151" i="3"/>
  <c r="J1151" i="3"/>
  <c r="K1151" i="3"/>
  <c r="M1151" i="3"/>
  <c r="E1152" i="3"/>
  <c r="M1152" i="3" s="1"/>
  <c r="E1153" i="3"/>
  <c r="E1154" i="3"/>
  <c r="E1155" i="3"/>
  <c r="K1155" i="3" s="1"/>
  <c r="E1156" i="3"/>
  <c r="F1156" i="3" s="1"/>
  <c r="E1157" i="3"/>
  <c r="E1158" i="3"/>
  <c r="B1158" i="3" s="1"/>
  <c r="E1159" i="3"/>
  <c r="E1160" i="3"/>
  <c r="M1160" i="3" s="1"/>
  <c r="E1161" i="3"/>
  <c r="E1162" i="3"/>
  <c r="L1162" i="3"/>
  <c r="E1163" i="3"/>
  <c r="J1163" i="3"/>
  <c r="E1164" i="3"/>
  <c r="F1164" i="3" s="1"/>
  <c r="E1165" i="3"/>
  <c r="I1165" i="3" s="1"/>
  <c r="E1166" i="3"/>
  <c r="J1166" i="3" s="1"/>
  <c r="F1166" i="3"/>
  <c r="K1166" i="3"/>
  <c r="E1167" i="3"/>
  <c r="H1167" i="3" s="1"/>
  <c r="J1167" i="3"/>
  <c r="E1168" i="3"/>
  <c r="E1169" i="3"/>
  <c r="E1170" i="3"/>
  <c r="E1171" i="3"/>
  <c r="E1172" i="3"/>
  <c r="I1172" i="3"/>
  <c r="E1173" i="3"/>
  <c r="E1174" i="3"/>
  <c r="B1174" i="3" s="1"/>
  <c r="H1174" i="3"/>
  <c r="I1174" i="3"/>
  <c r="C1175" i="3"/>
  <c r="E1175" i="3"/>
  <c r="I1175" i="3"/>
  <c r="J1175" i="3"/>
  <c r="N1175" i="3"/>
  <c r="E1176" i="3"/>
  <c r="M1176" i="3" s="1"/>
  <c r="E1177" i="3"/>
  <c r="H1177" i="3" s="1"/>
  <c r="M1177" i="3"/>
  <c r="B1178" i="3"/>
  <c r="E1178" i="3"/>
  <c r="C1178" i="3" s="1"/>
  <c r="F1178" i="3"/>
  <c r="G1178" i="3"/>
  <c r="I1178" i="3"/>
  <c r="J1178" i="3"/>
  <c r="K1178" i="3"/>
  <c r="M1178" i="3"/>
  <c r="N1178" i="3"/>
  <c r="E1179" i="3"/>
  <c r="H1179" i="3" s="1"/>
  <c r="F1179" i="3"/>
  <c r="G1179" i="3"/>
  <c r="M1179" i="3"/>
  <c r="E1180" i="3"/>
  <c r="F1180" i="3" s="1"/>
  <c r="E1181" i="3"/>
  <c r="E1182" i="3"/>
  <c r="I1182" i="3"/>
  <c r="E1183" i="3"/>
  <c r="E1184" i="3"/>
  <c r="M1184" i="3" s="1"/>
  <c r="E1185" i="3"/>
  <c r="E1186" i="3"/>
  <c r="B1186" i="3" s="1"/>
  <c r="I1186" i="3"/>
  <c r="M1186" i="3"/>
  <c r="E1187" i="3"/>
  <c r="J1187" i="3" s="1"/>
  <c r="N1187" i="3"/>
  <c r="E1188" i="3"/>
  <c r="E1189" i="3"/>
  <c r="L1189" i="3"/>
  <c r="E1190" i="3"/>
  <c r="F1190" i="3" s="1"/>
  <c r="I1190" i="3"/>
  <c r="J1190" i="3"/>
  <c r="M1190" i="3"/>
  <c r="N1190" i="3"/>
  <c r="E1191" i="3"/>
  <c r="F1191" i="3"/>
  <c r="E1192" i="3"/>
  <c r="L1192" i="3" s="1"/>
  <c r="E1193" i="3"/>
  <c r="E1194" i="3"/>
  <c r="K1194" i="3" s="1"/>
  <c r="E1195" i="3"/>
  <c r="J1195" i="3" s="1"/>
  <c r="E1196" i="3"/>
  <c r="F1196" i="3" s="1"/>
  <c r="H1196" i="3"/>
  <c r="J1196" i="3"/>
  <c r="E1197" i="3"/>
  <c r="E1198" i="3"/>
  <c r="M1198" i="3" s="1"/>
  <c r="E1199" i="3"/>
  <c r="E1200" i="3"/>
  <c r="B1200" i="3" s="1"/>
  <c r="J1200" i="3"/>
  <c r="E1201" i="3"/>
  <c r="E1202" i="3"/>
  <c r="G1202" i="3" s="1"/>
  <c r="E1203" i="3"/>
  <c r="C1203" i="3" s="1"/>
  <c r="G1203" i="3"/>
  <c r="E1204" i="3"/>
  <c r="J1204" i="3" s="1"/>
  <c r="E1205" i="3"/>
  <c r="C1205" i="3" s="1"/>
  <c r="K1205" i="3"/>
  <c r="E1206" i="3"/>
  <c r="E1207" i="3"/>
  <c r="E1208" i="3"/>
  <c r="E1209" i="3"/>
  <c r="C1209" i="3" s="1"/>
  <c r="G1209" i="3"/>
  <c r="L1209" i="3"/>
  <c r="B1210" i="3"/>
  <c r="E1210" i="3"/>
  <c r="H1210" i="3" s="1"/>
  <c r="F1210" i="3"/>
  <c r="G1210" i="3"/>
  <c r="J1210" i="3"/>
  <c r="K1210" i="3"/>
  <c r="M1210" i="3"/>
  <c r="E1211" i="3"/>
  <c r="J1211" i="3"/>
  <c r="E1212" i="3"/>
  <c r="E1213" i="3"/>
  <c r="K1213" i="3" s="1"/>
  <c r="E1214" i="3"/>
  <c r="F1214" i="3" s="1"/>
  <c r="K1214" i="3"/>
  <c r="N1214" i="3"/>
  <c r="E1215" i="3"/>
  <c r="B1215" i="3" s="1"/>
  <c r="J1215" i="3"/>
  <c r="E1216" i="3"/>
  <c r="J1216" i="3" s="1"/>
  <c r="E1217" i="3"/>
  <c r="B1218" i="3"/>
  <c r="C1218" i="3"/>
  <c r="E1218" i="3"/>
  <c r="H1218" i="3" s="1"/>
  <c r="F1218" i="3"/>
  <c r="G1218" i="3"/>
  <c r="I1218" i="3"/>
  <c r="J1218" i="3"/>
  <c r="K1218" i="3"/>
  <c r="M1218" i="3"/>
  <c r="N1218" i="3"/>
  <c r="E1219" i="3"/>
  <c r="B1219" i="3" s="1"/>
  <c r="J1219" i="3"/>
  <c r="E1220" i="3"/>
  <c r="C1221" i="3"/>
  <c r="E1221" i="3"/>
  <c r="G1221" i="3" s="1"/>
  <c r="H1221" i="3"/>
  <c r="E1222" i="3"/>
  <c r="M1222" i="3" s="1"/>
  <c r="I1222" i="3"/>
  <c r="E1223" i="3"/>
  <c r="E1224" i="3"/>
  <c r="M1224" i="3"/>
  <c r="E1225" i="3"/>
  <c r="E1226" i="3"/>
  <c r="J1226" i="3"/>
  <c r="E1227" i="3"/>
  <c r="J1227" i="3" s="1"/>
  <c r="E1228" i="3"/>
  <c r="F1228" i="3" s="1"/>
  <c r="H1228" i="3"/>
  <c r="M1228" i="3"/>
  <c r="E1229" i="3"/>
  <c r="E1230" i="3"/>
  <c r="G1230" i="3"/>
  <c r="E1231" i="3"/>
  <c r="B1231" i="3" s="1"/>
  <c r="E1232" i="3"/>
  <c r="E1233" i="3"/>
  <c r="G1233" i="3" s="1"/>
  <c r="I1233" i="3"/>
  <c r="E1234" i="3"/>
  <c r="J1234" i="3"/>
  <c r="E1235" i="3"/>
  <c r="B1235" i="3" s="1"/>
  <c r="G1235" i="3"/>
  <c r="J1235" i="3"/>
  <c r="E1236" i="3"/>
  <c r="J1236" i="3" s="1"/>
  <c r="E1237" i="3"/>
  <c r="G1237" i="3" s="1"/>
  <c r="K1237" i="3"/>
  <c r="E1238" i="3"/>
  <c r="N1238" i="3"/>
  <c r="E1239" i="3"/>
  <c r="E1240" i="3"/>
  <c r="J1240" i="3"/>
  <c r="E1241" i="3"/>
  <c r="E1242" i="3"/>
  <c r="C1242" i="3" s="1"/>
  <c r="F1242" i="3"/>
  <c r="I1242" i="3"/>
  <c r="L1242" i="3"/>
  <c r="N1242" i="3"/>
  <c r="E1243" i="3"/>
  <c r="E1244" i="3"/>
  <c r="B1244" i="3" s="1"/>
  <c r="I1244" i="3"/>
  <c r="M1244" i="3"/>
  <c r="E1245" i="3"/>
  <c r="E1246" i="3"/>
  <c r="C1246" i="3" s="1"/>
  <c r="J1246" i="3"/>
  <c r="E1247" i="3"/>
  <c r="B1248" i="3"/>
  <c r="C1248" i="3"/>
  <c r="E1248" i="3"/>
  <c r="F1248" i="3"/>
  <c r="G1248" i="3"/>
  <c r="H1248" i="3"/>
  <c r="I1248" i="3"/>
  <c r="J1248" i="3"/>
  <c r="K1248" i="3"/>
  <c r="L1248" i="3"/>
  <c r="M1248" i="3"/>
  <c r="N1248" i="3"/>
  <c r="E1249" i="3"/>
  <c r="M1249" i="3" s="1"/>
  <c r="E1250" i="3"/>
  <c r="E1251" i="3"/>
  <c r="H1251" i="3" s="1"/>
  <c r="G1251" i="3"/>
  <c r="I1251" i="3"/>
  <c r="E1252" i="3"/>
  <c r="F1252" i="3"/>
  <c r="E1253" i="3"/>
  <c r="M1253" i="3" s="1"/>
  <c r="I1253" i="3"/>
  <c r="E1254" i="3"/>
  <c r="L1254" i="3"/>
  <c r="M1254" i="3"/>
  <c r="E1255" i="3"/>
  <c r="H1255" i="3" s="1"/>
  <c r="K1255" i="3"/>
  <c r="M1255" i="3"/>
  <c r="E1256" i="3"/>
  <c r="E1257" i="3"/>
  <c r="I1257" i="3" s="1"/>
  <c r="E1258" i="3"/>
  <c r="F1258" i="3"/>
  <c r="M1258" i="3"/>
  <c r="E1259" i="3"/>
  <c r="E1260" i="3"/>
  <c r="E1261" i="3"/>
  <c r="I1261" i="3" s="1"/>
  <c r="E1262" i="3"/>
  <c r="C1262" i="3" s="1"/>
  <c r="J1262" i="3"/>
  <c r="E1263" i="3"/>
  <c r="B1264" i="3"/>
  <c r="C1264" i="3"/>
  <c r="E1264" i="3"/>
  <c r="H1264" i="3" s="1"/>
  <c r="F1264" i="3"/>
  <c r="G1264" i="3"/>
  <c r="I1264" i="3"/>
  <c r="J1264" i="3"/>
  <c r="K1264" i="3"/>
  <c r="M1264" i="3"/>
  <c r="N1264" i="3"/>
  <c r="E1265" i="3"/>
  <c r="I1265" i="3" s="1"/>
  <c r="E1266" i="3"/>
  <c r="C1266" i="3" s="1"/>
  <c r="J1266" i="3"/>
  <c r="C1267" i="3"/>
  <c r="E1267" i="3"/>
  <c r="H1267" i="3" s="1"/>
  <c r="G1267" i="3"/>
  <c r="M1267" i="3"/>
  <c r="B1268" i="3"/>
  <c r="E1268" i="3"/>
  <c r="H1268" i="3" s="1"/>
  <c r="F1268" i="3"/>
  <c r="G1268" i="3"/>
  <c r="J1268" i="3"/>
  <c r="K1268" i="3"/>
  <c r="M1268" i="3"/>
  <c r="E1269" i="3"/>
  <c r="I1269" i="3"/>
  <c r="M1269" i="3"/>
  <c r="E1270" i="3"/>
  <c r="C1270" i="3" s="1"/>
  <c r="F1270" i="3"/>
  <c r="H1270" i="3"/>
  <c r="L1270" i="3"/>
  <c r="M1270" i="3"/>
  <c r="E1271" i="3"/>
  <c r="E1272" i="3"/>
  <c r="B1272" i="3" s="1"/>
  <c r="I1272" i="3"/>
  <c r="M1272" i="3"/>
  <c r="E1273" i="3"/>
  <c r="I1273" i="3" s="1"/>
  <c r="E1274" i="3"/>
  <c r="F1274" i="3"/>
  <c r="L1274" i="3"/>
  <c r="M1274" i="3"/>
  <c r="E1275" i="3"/>
  <c r="H1275" i="3" s="1"/>
  <c r="K1275" i="3"/>
  <c r="E1276" i="3"/>
  <c r="I1276" i="3"/>
  <c r="E1277" i="3"/>
  <c r="I1277" i="3" s="1"/>
  <c r="E1278" i="3"/>
  <c r="C1279" i="3"/>
  <c r="E1279" i="3"/>
  <c r="H1279" i="3" s="1"/>
  <c r="G1279" i="3"/>
  <c r="I1279" i="3"/>
  <c r="M1279" i="3"/>
  <c r="E1280" i="3"/>
  <c r="H1280" i="3" s="1"/>
  <c r="F1280" i="3"/>
  <c r="I1280" i="3"/>
  <c r="K1280" i="3"/>
  <c r="N1280" i="3"/>
  <c r="E1281" i="3"/>
  <c r="I1281" i="3" s="1"/>
  <c r="E1282" i="3"/>
  <c r="E1283" i="3"/>
  <c r="G1283" i="3"/>
  <c r="E1284" i="3"/>
  <c r="J1284" i="3"/>
  <c r="K1284" i="3"/>
  <c r="E1285" i="3"/>
  <c r="M1285" i="3" s="1"/>
  <c r="I1285" i="3"/>
  <c r="B1286" i="3"/>
  <c r="E1286" i="3"/>
  <c r="C1286" i="3" s="1"/>
  <c r="F1286" i="3"/>
  <c r="J1286" i="3"/>
  <c r="L1286" i="3"/>
  <c r="M1286" i="3"/>
  <c r="E1287" i="3"/>
  <c r="H1287" i="3" s="1"/>
  <c r="M1287" i="3"/>
  <c r="E1288" i="3"/>
  <c r="M1288" i="3"/>
  <c r="E1289" i="3"/>
  <c r="I1289" i="3" s="1"/>
  <c r="B1290" i="3"/>
  <c r="E1290" i="3"/>
  <c r="C1290" i="3" s="1"/>
  <c r="F1290" i="3"/>
  <c r="J1290" i="3"/>
  <c r="L1290" i="3"/>
  <c r="M1290" i="3"/>
  <c r="E1291" i="3"/>
  <c r="H1291" i="3" s="1"/>
  <c r="M1291" i="3"/>
  <c r="E1292" i="3"/>
  <c r="M1292" i="3"/>
  <c r="E1293" i="3"/>
  <c r="I1293" i="3" s="1"/>
  <c r="E1294" i="3"/>
  <c r="C1295" i="3"/>
  <c r="E1295" i="3"/>
  <c r="G1295" i="3" s="1"/>
  <c r="B1296" i="3"/>
  <c r="C1296" i="3"/>
  <c r="E1296" i="3"/>
  <c r="G1296" i="3" s="1"/>
  <c r="I1296" i="3"/>
  <c r="J1296" i="3"/>
  <c r="M1296" i="3"/>
  <c r="E1297" i="3"/>
  <c r="I1297" i="3" s="1"/>
  <c r="E1298" i="3"/>
  <c r="C1298" i="3" s="1"/>
  <c r="J1298" i="3"/>
  <c r="E1299" i="3"/>
  <c r="B1300" i="3"/>
  <c r="C1300" i="3"/>
  <c r="E1300" i="3"/>
  <c r="H1300" i="3" s="1"/>
  <c r="F1300" i="3"/>
  <c r="G1300" i="3"/>
  <c r="I1300" i="3"/>
  <c r="J1300" i="3"/>
  <c r="K1300" i="3"/>
  <c r="M1300" i="3"/>
  <c r="N1300" i="3"/>
  <c r="E1301" i="3"/>
  <c r="I1301" i="3"/>
  <c r="M1301" i="3"/>
  <c r="B1302" i="3"/>
  <c r="E1302" i="3"/>
  <c r="C1302" i="3" s="1"/>
  <c r="F1302" i="3"/>
  <c r="H1302" i="3"/>
  <c r="J1302" i="3"/>
  <c r="L1302" i="3"/>
  <c r="M1302" i="3"/>
  <c r="E1303" i="3"/>
  <c r="H1303" i="3" s="1"/>
  <c r="E1304" i="3"/>
  <c r="B1304" i="3" s="1"/>
  <c r="I1304" i="3"/>
  <c r="M1304" i="3"/>
  <c r="E1305" i="3"/>
  <c r="I1305" i="3" s="1"/>
  <c r="E1306" i="3"/>
  <c r="F1306" i="3"/>
  <c r="M1306" i="3"/>
  <c r="E1307" i="3"/>
  <c r="E1308" i="3"/>
  <c r="B1308" i="3" s="1"/>
  <c r="M1308" i="3"/>
  <c r="E1309" i="3"/>
  <c r="I1309" i="3" s="1"/>
  <c r="E1310" i="3"/>
  <c r="E1311" i="3"/>
  <c r="I1311" i="3"/>
  <c r="C1312" i="3"/>
  <c r="E1312" i="3"/>
  <c r="H1312" i="3" s="1"/>
  <c r="F1312" i="3"/>
  <c r="I1312" i="3"/>
  <c r="J1312" i="3"/>
  <c r="K1312" i="3"/>
  <c r="N1312" i="3"/>
  <c r="E1313" i="3"/>
  <c r="I1313" i="3" s="1"/>
  <c r="E1314" i="3"/>
  <c r="E1315" i="3"/>
  <c r="G1315" i="3"/>
  <c r="E1316" i="3"/>
  <c r="E1317" i="3"/>
  <c r="M1317" i="3" s="1"/>
  <c r="I1317" i="3"/>
  <c r="E1318" i="3"/>
  <c r="J1318" i="3" s="1"/>
  <c r="E1319" i="3"/>
  <c r="H1319" i="3" s="1"/>
  <c r="K1319" i="3"/>
  <c r="M1319" i="3"/>
  <c r="E1320" i="3"/>
  <c r="M1320" i="3" s="1"/>
  <c r="E1321" i="3"/>
  <c r="I1321" i="3" s="1"/>
  <c r="B1322" i="3"/>
  <c r="E1322" i="3"/>
  <c r="J1322" i="3" s="1"/>
  <c r="L1322" i="3"/>
  <c r="M1322" i="3"/>
  <c r="E1323" i="3"/>
  <c r="H1323" i="3" s="1"/>
  <c r="K1323" i="3"/>
  <c r="M1323" i="3"/>
  <c r="E1324" i="3"/>
  <c r="M1324" i="3" s="1"/>
  <c r="E1325" i="3"/>
  <c r="I1325" i="3" s="1"/>
  <c r="E1326" i="3"/>
  <c r="C1326" i="3" s="1"/>
  <c r="J1326" i="3"/>
  <c r="E1327" i="3"/>
  <c r="C1328" i="3"/>
  <c r="E1328" i="3"/>
  <c r="J1328" i="3" s="1"/>
  <c r="E1329" i="3"/>
  <c r="I1329" i="3" s="1"/>
  <c r="E1330" i="3"/>
  <c r="C1331" i="3"/>
  <c r="E1331" i="3"/>
  <c r="G1331" i="3"/>
  <c r="B1332" i="3"/>
  <c r="C1332" i="3"/>
  <c r="E1332" i="3"/>
  <c r="G1332" i="3"/>
  <c r="I1332" i="3"/>
  <c r="J1332" i="3"/>
  <c r="M1332" i="3"/>
  <c r="N1332" i="3"/>
  <c r="E1333" i="3"/>
  <c r="I1333" i="3" s="1"/>
  <c r="E1334" i="3"/>
  <c r="H1334" i="3"/>
  <c r="J1334" i="3"/>
  <c r="E1335" i="3"/>
  <c r="H1335" i="3" s="1"/>
  <c r="K1335" i="3"/>
  <c r="E1336" i="3"/>
  <c r="E1337" i="3"/>
  <c r="I1337" i="3" s="1"/>
  <c r="B1338" i="3"/>
  <c r="E1338" i="3"/>
  <c r="C1338" i="3" s="1"/>
  <c r="F1338" i="3"/>
  <c r="H1338" i="3"/>
  <c r="J1338" i="3"/>
  <c r="L1338" i="3"/>
  <c r="M1338" i="3"/>
  <c r="E1339" i="3"/>
  <c r="H1339" i="3" s="1"/>
  <c r="K1339" i="3"/>
  <c r="E1340" i="3"/>
  <c r="B1340" i="3" s="1"/>
  <c r="I1340" i="3"/>
  <c r="M1340" i="3"/>
  <c r="E1341" i="3"/>
  <c r="I1341" i="3" s="1"/>
  <c r="E1342" i="3"/>
  <c r="E1343" i="3"/>
  <c r="G1343" i="3"/>
  <c r="M1343" i="3"/>
  <c r="E1344" i="3"/>
  <c r="F1344" i="3"/>
  <c r="K1344" i="3"/>
  <c r="E1345" i="3"/>
  <c r="I1345" i="3" s="1"/>
  <c r="E1346" i="3"/>
  <c r="E1347" i="3"/>
  <c r="G1347" i="3"/>
  <c r="I1347" i="3"/>
  <c r="E1348" i="3"/>
  <c r="F1348" i="3"/>
  <c r="J1348" i="3"/>
  <c r="E1349" i="3"/>
  <c r="E1350" i="3"/>
  <c r="L1350" i="3"/>
  <c r="M1350" i="3"/>
  <c r="E1351" i="3"/>
  <c r="M1351" i="3"/>
  <c r="E1352" i="3"/>
  <c r="M1352" i="3" s="1"/>
  <c r="E1353" i="3"/>
  <c r="I1353" i="3" s="1"/>
  <c r="E1354" i="3"/>
  <c r="C1354" i="3" s="1"/>
  <c r="F1354" i="3"/>
  <c r="L1354" i="3"/>
  <c r="M1354" i="3"/>
  <c r="E1355" i="3"/>
  <c r="H1355" i="3" s="1"/>
  <c r="K1355" i="3"/>
  <c r="M1355" i="3"/>
  <c r="E1356" i="3"/>
  <c r="M1356" i="3" s="1"/>
  <c r="E1357" i="3"/>
  <c r="I1357" i="3" s="1"/>
  <c r="E1358" i="3"/>
  <c r="I1358" i="3"/>
  <c r="N1358" i="3"/>
  <c r="E1359" i="3"/>
  <c r="H1359" i="3" s="1"/>
  <c r="G1359" i="3"/>
  <c r="C1360" i="3"/>
  <c r="E1360" i="3"/>
  <c r="M1360" i="3" s="1"/>
  <c r="E1361" i="3"/>
  <c r="I1361" i="3" s="1"/>
  <c r="E1362" i="3"/>
  <c r="I1362" i="3"/>
  <c r="J1362" i="3"/>
  <c r="E1363" i="3"/>
  <c r="H1363" i="3" s="1"/>
  <c r="B1364" i="3"/>
  <c r="E1364" i="3"/>
  <c r="M1364" i="3" s="1"/>
  <c r="N1364" i="3"/>
  <c r="E1365" i="3"/>
  <c r="E1366" i="3"/>
  <c r="H1366" i="3" s="1"/>
  <c r="E1367" i="3"/>
  <c r="H1367" i="3" s="1"/>
  <c r="K1367" i="3"/>
  <c r="E1368" i="3"/>
  <c r="L1368" i="3" s="1"/>
  <c r="M1368" i="3"/>
  <c r="E1369" i="3"/>
  <c r="G1369" i="3" s="1"/>
  <c r="E1370" i="3"/>
  <c r="C1370" i="3" s="1"/>
  <c r="C1371" i="3"/>
  <c r="E1371" i="3"/>
  <c r="G1371" i="3" s="1"/>
  <c r="I1371" i="3"/>
  <c r="M1371" i="3"/>
  <c r="E1372" i="3"/>
  <c r="B1372" i="3" s="1"/>
  <c r="L1372" i="3"/>
  <c r="M1372" i="3"/>
  <c r="E1373" i="3"/>
  <c r="G1373" i="3" s="1"/>
  <c r="B1374" i="3"/>
  <c r="E1374" i="3"/>
  <c r="E1375" i="3"/>
  <c r="M1375" i="3" s="1"/>
  <c r="E1376" i="3"/>
  <c r="E1377" i="3"/>
  <c r="M1377" i="3" s="1"/>
  <c r="E1378" i="3"/>
  <c r="C1378" i="3" s="1"/>
  <c r="J1378" i="3"/>
  <c r="E1379" i="3"/>
  <c r="G1379" i="3" s="1"/>
  <c r="B1380" i="3"/>
  <c r="E1380" i="3"/>
  <c r="H1380" i="3" s="1"/>
  <c r="F1380" i="3"/>
  <c r="G1380" i="3"/>
  <c r="J1380" i="3"/>
  <c r="K1380" i="3"/>
  <c r="M1380" i="3"/>
  <c r="E1381" i="3"/>
  <c r="E1382" i="3"/>
  <c r="E1383" i="3"/>
  <c r="G1383" i="3" s="1"/>
  <c r="E1384" i="3"/>
  <c r="M1384" i="3" s="1"/>
  <c r="E1385" i="3"/>
  <c r="G1385" i="3" s="1"/>
  <c r="E1386" i="3"/>
  <c r="E1387" i="3"/>
  <c r="C1387" i="3" s="1"/>
  <c r="I1387" i="3"/>
  <c r="E1388" i="3"/>
  <c r="M1388" i="3" s="1"/>
  <c r="E1389" i="3"/>
  <c r="E1390" i="3"/>
  <c r="C1390" i="3" s="1"/>
  <c r="H1390" i="3"/>
  <c r="L1390" i="3"/>
  <c r="M1390" i="3"/>
  <c r="E1391" i="3"/>
  <c r="M1391" i="3" s="1"/>
  <c r="E1392" i="3"/>
  <c r="H1392" i="3" s="1"/>
  <c r="E1393" i="3"/>
  <c r="M1393" i="3" s="1"/>
  <c r="E1394" i="3"/>
  <c r="E1395" i="3"/>
  <c r="G1395" i="3" s="1"/>
  <c r="E1396" i="3"/>
  <c r="E1397" i="3"/>
  <c r="G1397" i="3" s="1"/>
  <c r="B1398" i="3"/>
  <c r="E1398" i="3"/>
  <c r="C1398" i="3" s="1"/>
  <c r="J1398" i="3"/>
  <c r="L1398" i="3"/>
  <c r="E1399" i="3"/>
  <c r="G1399" i="3" s="1"/>
  <c r="M1399" i="3"/>
  <c r="E1400" i="3"/>
  <c r="L1400" i="3" s="1"/>
  <c r="E1401" i="3"/>
  <c r="G1401" i="3" s="1"/>
  <c r="M1401" i="3"/>
  <c r="E1402" i="3"/>
  <c r="E1403" i="3"/>
  <c r="K1403" i="3"/>
  <c r="E1404" i="3"/>
  <c r="I1404" i="3" s="1"/>
  <c r="E1405" i="3"/>
  <c r="B1405" i="3" s="1"/>
  <c r="E1406" i="3"/>
  <c r="J1406" i="3" s="1"/>
  <c r="E1407" i="3"/>
  <c r="E1408" i="3"/>
  <c r="I1408" i="3" s="1"/>
  <c r="E1409" i="3"/>
  <c r="B1409" i="3" s="1"/>
  <c r="E1410" i="3"/>
  <c r="F1410" i="3" s="1"/>
  <c r="E1411" i="3"/>
  <c r="G1411" i="3" s="1"/>
  <c r="I1411" i="3"/>
  <c r="K1411" i="3"/>
  <c r="E1412" i="3"/>
  <c r="B1412" i="3" s="1"/>
  <c r="I1412" i="3"/>
  <c r="L1412" i="3"/>
  <c r="M1412" i="3"/>
  <c r="E1413" i="3"/>
  <c r="J1413" i="3" s="1"/>
  <c r="E1414" i="3"/>
  <c r="E1415" i="3"/>
  <c r="K1415" i="3" s="1"/>
  <c r="C1416" i="3"/>
  <c r="E1416" i="3"/>
  <c r="F1416" i="3" s="1"/>
  <c r="H1416" i="3"/>
  <c r="I1416" i="3"/>
  <c r="L1416" i="3"/>
  <c r="M1416" i="3"/>
  <c r="E1417" i="3"/>
  <c r="E1418" i="3"/>
  <c r="I1418" i="3" s="1"/>
  <c r="E1419" i="3"/>
  <c r="G1419" i="3" s="1"/>
  <c r="L1419" i="3"/>
  <c r="E1420" i="3"/>
  <c r="M1420" i="3" s="1"/>
  <c r="E1421" i="3"/>
  <c r="J1421" i="3"/>
  <c r="K1421" i="3"/>
  <c r="E1422" i="3"/>
  <c r="C1423" i="3"/>
  <c r="E1423" i="3"/>
  <c r="I1423" i="3" s="1"/>
  <c r="E1424" i="3"/>
  <c r="E1425" i="3"/>
  <c r="E1426" i="3"/>
  <c r="F1426" i="3" s="1"/>
  <c r="J1426" i="3"/>
  <c r="L1426" i="3"/>
  <c r="E1427" i="3"/>
  <c r="E1428" i="3"/>
  <c r="E1429" i="3"/>
  <c r="J1429" i="3" s="1"/>
  <c r="E1430" i="3"/>
  <c r="E1431" i="3"/>
  <c r="E1432" i="3"/>
  <c r="J1432" i="3"/>
  <c r="B1433" i="3"/>
  <c r="E1433" i="3"/>
  <c r="F1433" i="3" s="1"/>
  <c r="M1433" i="3"/>
  <c r="E1434" i="3"/>
  <c r="I1434" i="3" s="1"/>
  <c r="E1435" i="3"/>
  <c r="L1435" i="3"/>
  <c r="E1436" i="3"/>
  <c r="M1436" i="3" s="1"/>
  <c r="E1437" i="3"/>
  <c r="J1437" i="3"/>
  <c r="E1438" i="3"/>
  <c r="J1438" i="3" s="1"/>
  <c r="E1439" i="3"/>
  <c r="G1439" i="3"/>
  <c r="H1439" i="3"/>
  <c r="M1439" i="3"/>
  <c r="E1440" i="3"/>
  <c r="L1440" i="3" s="1"/>
  <c r="E1441" i="3"/>
  <c r="E1442" i="3"/>
  <c r="L1442" i="3" s="1"/>
  <c r="E1443" i="3"/>
  <c r="G1443" i="3" s="1"/>
  <c r="C1444" i="3"/>
  <c r="E1444" i="3"/>
  <c r="I1444" i="3" s="1"/>
  <c r="E1445" i="3"/>
  <c r="J1445" i="3" s="1"/>
  <c r="E1446" i="3"/>
  <c r="E1447" i="3"/>
  <c r="K1447" i="3" s="1"/>
  <c r="E1448" i="3"/>
  <c r="I1448" i="3" s="1"/>
  <c r="E1449" i="3"/>
  <c r="E1450" i="3"/>
  <c r="E1451" i="3"/>
  <c r="E1452" i="3"/>
  <c r="J1452" i="3" s="1"/>
  <c r="E1453" i="3"/>
  <c r="J1453" i="3" s="1"/>
  <c r="E1454" i="3"/>
  <c r="E1455" i="3"/>
  <c r="K1455" i="3" s="1"/>
  <c r="E1456" i="3"/>
  <c r="E1457" i="3"/>
  <c r="E1458" i="3"/>
  <c r="F1458" i="3"/>
  <c r="H1458" i="3"/>
  <c r="M1458" i="3"/>
  <c r="E1459" i="3"/>
  <c r="I1459" i="3"/>
  <c r="E1460" i="3"/>
  <c r="E1461" i="3"/>
  <c r="J1461" i="3" s="1"/>
  <c r="E1462" i="3"/>
  <c r="E1463" i="3"/>
  <c r="E1464" i="3"/>
  <c r="I1464" i="3" s="1"/>
  <c r="E1465" i="3"/>
  <c r="E1466" i="3"/>
  <c r="C1467" i="3"/>
  <c r="E1467" i="3"/>
  <c r="L1467" i="3" s="1"/>
  <c r="C1468" i="3"/>
  <c r="E1468" i="3"/>
  <c r="J1468" i="3" s="1"/>
  <c r="E1469" i="3"/>
  <c r="J1469" i="3" s="1"/>
  <c r="E1470" i="3"/>
  <c r="J1470" i="3" s="1"/>
  <c r="E1471" i="3"/>
  <c r="G1471" i="3" s="1"/>
  <c r="K1471" i="3"/>
  <c r="E1472" i="3"/>
  <c r="E1473" i="3"/>
  <c r="E1474" i="3"/>
  <c r="E1475" i="3"/>
  <c r="G1475" i="3" s="1"/>
  <c r="E1476" i="3"/>
  <c r="M1476" i="3"/>
  <c r="E1477" i="3"/>
  <c r="J1477" i="3" s="1"/>
  <c r="E1478" i="3"/>
  <c r="E1479" i="3"/>
  <c r="K1479" i="3" s="1"/>
  <c r="E1480" i="3"/>
  <c r="H1480" i="3" s="1"/>
  <c r="M1480" i="3"/>
  <c r="C1481" i="3"/>
  <c r="E1481" i="3"/>
  <c r="K1481" i="3" s="1"/>
  <c r="E1482" i="3"/>
  <c r="E1483" i="3"/>
  <c r="G1483" i="3"/>
  <c r="H1483" i="3"/>
  <c r="M1483" i="3"/>
  <c r="E1484" i="3"/>
  <c r="M1484" i="3" s="1"/>
  <c r="E1485" i="3"/>
  <c r="E1486" i="3"/>
  <c r="E1487" i="3"/>
  <c r="E1488" i="3"/>
  <c r="J1488" i="3" s="1"/>
  <c r="E1489" i="3"/>
  <c r="E1490" i="3"/>
  <c r="L1490" i="3" s="1"/>
  <c r="E1491" i="3"/>
  <c r="G1491" i="3" s="1"/>
  <c r="E1492" i="3"/>
  <c r="M1492" i="3"/>
  <c r="E1493" i="3"/>
  <c r="J1493" i="3" s="1"/>
  <c r="E1494" i="3"/>
  <c r="I1494" i="3" s="1"/>
  <c r="E1495" i="3"/>
  <c r="E1496" i="3"/>
  <c r="F1496" i="3" s="1"/>
  <c r="J1496" i="3"/>
  <c r="K1496" i="3"/>
  <c r="E1497" i="3"/>
  <c r="E1498" i="3"/>
  <c r="E1499" i="3"/>
  <c r="B1499" i="3" s="1"/>
  <c r="H1499" i="3"/>
  <c r="I1499" i="3"/>
  <c r="M1499" i="3"/>
  <c r="E1500" i="3"/>
  <c r="J1500" i="3"/>
  <c r="E1501" i="3"/>
  <c r="J1501" i="3" s="1"/>
  <c r="E1502" i="3"/>
  <c r="I1502" i="3" s="1"/>
  <c r="E1503" i="3"/>
  <c r="M1503" i="3"/>
  <c r="E1504" i="3"/>
  <c r="I1504" i="3" s="1"/>
  <c r="E1505" i="3"/>
  <c r="E1506" i="3"/>
  <c r="I1506" i="3" s="1"/>
  <c r="E1507" i="3"/>
  <c r="L1507" i="3" s="1"/>
  <c r="E1508" i="3"/>
  <c r="H1508" i="3" s="1"/>
  <c r="E1509" i="3"/>
  <c r="J1509" i="3"/>
  <c r="N1509" i="3"/>
  <c r="E1510" i="3"/>
  <c r="I1510" i="3" s="1"/>
  <c r="E1511" i="3"/>
  <c r="B1511" i="3" s="1"/>
  <c r="H1511" i="3"/>
  <c r="I1511" i="3"/>
  <c r="L1511" i="3"/>
  <c r="M1511" i="3"/>
  <c r="B1512" i="3"/>
  <c r="C1512" i="3"/>
  <c r="E1512" i="3"/>
  <c r="G1512" i="3" s="1"/>
  <c r="H1512" i="3"/>
  <c r="I1512" i="3"/>
  <c r="K1512" i="3"/>
  <c r="M1512" i="3"/>
  <c r="B1513" i="3"/>
  <c r="C1513" i="3"/>
  <c r="E1513" i="3"/>
  <c r="G1513" i="3"/>
  <c r="J1513" i="3"/>
  <c r="K1513" i="3"/>
  <c r="E1514" i="3"/>
  <c r="E1515" i="3"/>
  <c r="I1515" i="3" s="1"/>
  <c r="B1516" i="3"/>
  <c r="E1516" i="3"/>
  <c r="F1516" i="3" s="1"/>
  <c r="G1516" i="3"/>
  <c r="J1516" i="3"/>
  <c r="K1516" i="3"/>
  <c r="E1517" i="3"/>
  <c r="E1518" i="3"/>
  <c r="M1518" i="3" s="1"/>
  <c r="E1519" i="3"/>
  <c r="M1519" i="3" s="1"/>
  <c r="B1520" i="3"/>
  <c r="E1520" i="3"/>
  <c r="G1520" i="3" s="1"/>
  <c r="I1520" i="3"/>
  <c r="J1520" i="3"/>
  <c r="M1520" i="3"/>
  <c r="B1521" i="3"/>
  <c r="E1521" i="3"/>
  <c r="H1521" i="3" s="1"/>
  <c r="F1521" i="3"/>
  <c r="G1521" i="3"/>
  <c r="K1521" i="3"/>
  <c r="M1521" i="3"/>
  <c r="E1522" i="3"/>
  <c r="J1522" i="3" s="1"/>
  <c r="E1523" i="3"/>
  <c r="I1523" i="3"/>
  <c r="C1524" i="3"/>
  <c r="E1524" i="3"/>
  <c r="F1524" i="3" s="1"/>
  <c r="I1524" i="3"/>
  <c r="J1524" i="3"/>
  <c r="K1524" i="3"/>
  <c r="E1525" i="3"/>
  <c r="F1525" i="3" s="1"/>
  <c r="E1526" i="3"/>
  <c r="M1526" i="3" s="1"/>
  <c r="E1527" i="3"/>
  <c r="E1528" i="3"/>
  <c r="I1528" i="3"/>
  <c r="E1529" i="3"/>
  <c r="K1529" i="3" s="1"/>
  <c r="E1530" i="3"/>
  <c r="J1530" i="3" s="1"/>
  <c r="M1530" i="3"/>
  <c r="E1531" i="3"/>
  <c r="I1531" i="3" s="1"/>
  <c r="E1532" i="3"/>
  <c r="E1533" i="3"/>
  <c r="E1534" i="3"/>
  <c r="M1534" i="3" s="1"/>
  <c r="E1535" i="3"/>
  <c r="M1535" i="3" s="1"/>
  <c r="C1536" i="3"/>
  <c r="E1536" i="3"/>
  <c r="F1536" i="3" s="1"/>
  <c r="H1536" i="3"/>
  <c r="I1536" i="3"/>
  <c r="L1536" i="3"/>
  <c r="M1536" i="3"/>
  <c r="C1537" i="3"/>
  <c r="E1537" i="3"/>
  <c r="J1537" i="3" s="1"/>
  <c r="E1538" i="3"/>
  <c r="J1538" i="3" s="1"/>
  <c r="E1539" i="3"/>
  <c r="I1539" i="3" s="1"/>
  <c r="E1540" i="3"/>
  <c r="J1540" i="3" s="1"/>
  <c r="E1541" i="3"/>
  <c r="F1541" i="3" s="1"/>
  <c r="E1542" i="3"/>
  <c r="M1542" i="3" s="1"/>
  <c r="E1543" i="3"/>
  <c r="E1544" i="3"/>
  <c r="M1544" i="3"/>
  <c r="B1545" i="3"/>
  <c r="C1545" i="3"/>
  <c r="E1545" i="3"/>
  <c r="H1545" i="3" s="1"/>
  <c r="G1545" i="3"/>
  <c r="J1545" i="3"/>
  <c r="K1545" i="3"/>
  <c r="E1546" i="3"/>
  <c r="E1547" i="3"/>
  <c r="I1547" i="3" s="1"/>
  <c r="B1548" i="3"/>
  <c r="C1548" i="3"/>
  <c r="E1548" i="3"/>
  <c r="H1548" i="3" s="1"/>
  <c r="G1548" i="3"/>
  <c r="I1548" i="3"/>
  <c r="J1548" i="3"/>
  <c r="M1548" i="3"/>
  <c r="N1548" i="3"/>
  <c r="B1549" i="3"/>
  <c r="E1549" i="3"/>
  <c r="F1549" i="3" s="1"/>
  <c r="K1549" i="3"/>
  <c r="E1550" i="3"/>
  <c r="M1550" i="3" s="1"/>
  <c r="E1551" i="3"/>
  <c r="E1552" i="3"/>
  <c r="I1552" i="3"/>
  <c r="M1552" i="3"/>
  <c r="E1553" i="3"/>
  <c r="E1554" i="3"/>
  <c r="J1554" i="3" s="1"/>
  <c r="E1555" i="3"/>
  <c r="I1555" i="3" s="1"/>
  <c r="E1556" i="3"/>
  <c r="F1556" i="3"/>
  <c r="I1556" i="3"/>
  <c r="K1556" i="3"/>
  <c r="N1556" i="3"/>
  <c r="E1557" i="3"/>
  <c r="F1557" i="3" s="1"/>
  <c r="E1558" i="3"/>
  <c r="M1558" i="3" s="1"/>
  <c r="E1559" i="3"/>
  <c r="M1559" i="3" s="1"/>
  <c r="C1560" i="3"/>
  <c r="E1560" i="3"/>
  <c r="H1560" i="3" s="1"/>
  <c r="M1560" i="3"/>
  <c r="C1561" i="3"/>
  <c r="E1561" i="3"/>
  <c r="H1561" i="3" s="1"/>
  <c r="J1561" i="3"/>
  <c r="K1561" i="3"/>
  <c r="E1562" i="3"/>
  <c r="J1562" i="3" s="1"/>
  <c r="E1563" i="3"/>
  <c r="I1563" i="3" s="1"/>
  <c r="C1564" i="3"/>
  <c r="E1564" i="3"/>
  <c r="H1564" i="3" s="1"/>
  <c r="I1564" i="3"/>
  <c r="J1564" i="3"/>
  <c r="N1564" i="3"/>
  <c r="E1565" i="3"/>
  <c r="J1565" i="3" s="1"/>
  <c r="E1566" i="3"/>
  <c r="M1566" i="3" s="1"/>
  <c r="E1567" i="3"/>
  <c r="M1567" i="3" s="1"/>
  <c r="E1568" i="3"/>
  <c r="I1568" i="3" s="1"/>
  <c r="M1568" i="3"/>
  <c r="E1569" i="3"/>
  <c r="H1569" i="3" s="1"/>
  <c r="F1569" i="3"/>
  <c r="G1569" i="3"/>
  <c r="M1569" i="3"/>
  <c r="E1570" i="3"/>
  <c r="J1570" i="3" s="1"/>
  <c r="E1571" i="3"/>
  <c r="I1571" i="3" s="1"/>
  <c r="C1572" i="3"/>
  <c r="E1572" i="3"/>
  <c r="H1572" i="3" s="1"/>
  <c r="I1572" i="3"/>
  <c r="J1572" i="3"/>
  <c r="N1572" i="3"/>
  <c r="E1573" i="3"/>
  <c r="F1573" i="3" s="1"/>
  <c r="E1574" i="3"/>
  <c r="M1574" i="3" s="1"/>
  <c r="E1575" i="3"/>
  <c r="E1576" i="3"/>
  <c r="E1577" i="3"/>
  <c r="E1578" i="3"/>
  <c r="E1579" i="3"/>
  <c r="L1579" i="3" s="1"/>
  <c r="B1580" i="3"/>
  <c r="E1580" i="3"/>
  <c r="H1580" i="3" s="1"/>
  <c r="J1580" i="3"/>
  <c r="K1580" i="3"/>
  <c r="E1581" i="3"/>
  <c r="E1582" i="3"/>
  <c r="M1582" i="3" s="1"/>
  <c r="E1583" i="3"/>
  <c r="M1583" i="3" s="1"/>
  <c r="H1583" i="3"/>
  <c r="B1584" i="3"/>
  <c r="E1584" i="3"/>
  <c r="C1584" i="3" s="1"/>
  <c r="F1584" i="3"/>
  <c r="G1584" i="3"/>
  <c r="H1584" i="3"/>
  <c r="I1584" i="3"/>
  <c r="J1584" i="3"/>
  <c r="K1584" i="3"/>
  <c r="L1584" i="3"/>
  <c r="M1584" i="3"/>
  <c r="N1584" i="3"/>
  <c r="B1585" i="3"/>
  <c r="E1585" i="3"/>
  <c r="H1585" i="3" s="1"/>
  <c r="F1585" i="3"/>
  <c r="G1585" i="3"/>
  <c r="J1585" i="3"/>
  <c r="K1585" i="3"/>
  <c r="M1585" i="3"/>
  <c r="E1586" i="3"/>
  <c r="E1587" i="3"/>
  <c r="L1587" i="3" s="1"/>
  <c r="H1587" i="3"/>
  <c r="I1587" i="3"/>
  <c r="E1588" i="3"/>
  <c r="C1588" i="3" s="1"/>
  <c r="I1588" i="3"/>
  <c r="J1588" i="3"/>
  <c r="E1589" i="3"/>
  <c r="E1590" i="3"/>
  <c r="M1590" i="3" s="1"/>
  <c r="E1591" i="3"/>
  <c r="E1592" i="3"/>
  <c r="F1592" i="3" s="1"/>
  <c r="I1592" i="3"/>
  <c r="J1592" i="3"/>
  <c r="E1593" i="3"/>
  <c r="F1593" i="3"/>
  <c r="E1594" i="3"/>
  <c r="E1595" i="3"/>
  <c r="M1595" i="3" s="1"/>
  <c r="E1596" i="3"/>
  <c r="H1596" i="3" s="1"/>
  <c r="F1596" i="3"/>
  <c r="G1596" i="3"/>
  <c r="K1596" i="3"/>
  <c r="M1596" i="3"/>
  <c r="E1597" i="3"/>
  <c r="E1598" i="3"/>
  <c r="M1598" i="3" s="1"/>
  <c r="E1599" i="3"/>
  <c r="M1599" i="3" s="1"/>
  <c r="E1600" i="3"/>
  <c r="M1600" i="3" s="1"/>
  <c r="E1601" i="3"/>
  <c r="J1601" i="3"/>
  <c r="E1602" i="3"/>
  <c r="M1602" i="3" s="1"/>
  <c r="N1602" i="3"/>
  <c r="E1603" i="3"/>
  <c r="M1603" i="3" s="1"/>
  <c r="E1604" i="3"/>
  <c r="F1604" i="3" s="1"/>
  <c r="E1605" i="3"/>
  <c r="J1605" i="3" s="1"/>
  <c r="F1605" i="3"/>
  <c r="E1606" i="3"/>
  <c r="M1606" i="3" s="1"/>
  <c r="E1607" i="3"/>
  <c r="M1607" i="3" s="1"/>
  <c r="E1608" i="3"/>
  <c r="C1608" i="3" s="1"/>
  <c r="H1608" i="3"/>
  <c r="I1608" i="3"/>
  <c r="M1608" i="3"/>
  <c r="E1609" i="3"/>
  <c r="J1609" i="3" s="1"/>
  <c r="E1610" i="3"/>
  <c r="M1610" i="3" s="1"/>
  <c r="E1611" i="3"/>
  <c r="H1611" i="3"/>
  <c r="B1612" i="3"/>
  <c r="E1612" i="3"/>
  <c r="H1612" i="3" s="1"/>
  <c r="F1612" i="3"/>
  <c r="G1612" i="3"/>
  <c r="J1612" i="3"/>
  <c r="K1612" i="3"/>
  <c r="M1612" i="3"/>
  <c r="E1613" i="3"/>
  <c r="B1613" i="3" s="1"/>
  <c r="F1613" i="3"/>
  <c r="J1613" i="3"/>
  <c r="E1614" i="3"/>
  <c r="M1614" i="3" s="1"/>
  <c r="E1615" i="3"/>
  <c r="M1615" i="3" s="1"/>
  <c r="E1616" i="3"/>
  <c r="L1616" i="3"/>
  <c r="M1616" i="3"/>
  <c r="E1617" i="3"/>
  <c r="J1617" i="3"/>
  <c r="E1618" i="3"/>
  <c r="M1618" i="3" s="1"/>
  <c r="E1619" i="3"/>
  <c r="H1619" i="3" s="1"/>
  <c r="E1620" i="3"/>
  <c r="I1620" i="3"/>
  <c r="J1620" i="3"/>
  <c r="E1621" i="3"/>
  <c r="E1622" i="3"/>
  <c r="M1622" i="3" s="1"/>
  <c r="E1623" i="3"/>
  <c r="M1623" i="3" s="1"/>
  <c r="E1624" i="3"/>
  <c r="M1624" i="3" s="1"/>
  <c r="E1625" i="3"/>
  <c r="J1625" i="3"/>
  <c r="E1626" i="3"/>
  <c r="M1626" i="3" s="1"/>
  <c r="E1627" i="3"/>
  <c r="H1627" i="3" s="1"/>
  <c r="E1628" i="3"/>
  <c r="M1628" i="3" s="1"/>
  <c r="G1628" i="3"/>
  <c r="E1629" i="3"/>
  <c r="B1629" i="3" s="1"/>
  <c r="J1629" i="3"/>
  <c r="E1630" i="3"/>
  <c r="M1630" i="3" s="1"/>
  <c r="E1631" i="3"/>
  <c r="M1631" i="3" s="1"/>
  <c r="E1632" i="3"/>
  <c r="C1632" i="3" s="1"/>
  <c r="H1632" i="3"/>
  <c r="I1632" i="3"/>
  <c r="M1632" i="3"/>
  <c r="E1633" i="3"/>
  <c r="J1633" i="3" s="1"/>
  <c r="E1634" i="3"/>
  <c r="M1634" i="3" s="1"/>
  <c r="E1635" i="3"/>
  <c r="H1635" i="3"/>
  <c r="B1636" i="3"/>
  <c r="E1636" i="3"/>
  <c r="H1636" i="3" s="1"/>
  <c r="G1636" i="3"/>
  <c r="I1636" i="3"/>
  <c r="M1636" i="3"/>
  <c r="N1636" i="3"/>
  <c r="E1637" i="3"/>
  <c r="E1638" i="3"/>
  <c r="M1638" i="3" s="1"/>
  <c r="E1639" i="3"/>
  <c r="M1639" i="3" s="1"/>
  <c r="E1640" i="3"/>
  <c r="M1640" i="3"/>
  <c r="E1641" i="3"/>
  <c r="E1642" i="3"/>
  <c r="M1642" i="3" s="1"/>
  <c r="E1643" i="3"/>
  <c r="B1644" i="3"/>
  <c r="C1644" i="3"/>
  <c r="E1644" i="3"/>
  <c r="H1644" i="3" s="1"/>
  <c r="I1644" i="3"/>
  <c r="J1644" i="3"/>
  <c r="M1644" i="3"/>
  <c r="N1644" i="3"/>
  <c r="E1645" i="3"/>
  <c r="B1645" i="3" s="1"/>
  <c r="J1645" i="3"/>
  <c r="E1646" i="3"/>
  <c r="M1646" i="3" s="1"/>
  <c r="E1647" i="3"/>
  <c r="M1647" i="3" s="1"/>
  <c r="E1648" i="3"/>
  <c r="M1648" i="3" s="1"/>
  <c r="E1649" i="3"/>
  <c r="K1649" i="3" s="1"/>
  <c r="E1650" i="3"/>
  <c r="M1650" i="3" s="1"/>
  <c r="E1651" i="3"/>
  <c r="H1651" i="3" s="1"/>
  <c r="B1652" i="3"/>
  <c r="C1652" i="3"/>
  <c r="E1652" i="3"/>
  <c r="H1652" i="3" s="1"/>
  <c r="I1652" i="3"/>
  <c r="J1652" i="3"/>
  <c r="M1652" i="3"/>
  <c r="N1652" i="3"/>
  <c r="E1653" i="3"/>
  <c r="F1653" i="3" s="1"/>
  <c r="E1654" i="3"/>
  <c r="M1654" i="3" s="1"/>
  <c r="E1655" i="3"/>
  <c r="M1655" i="3" s="1"/>
  <c r="E1656" i="3"/>
  <c r="F1656" i="3"/>
  <c r="I1656" i="3"/>
  <c r="J1656" i="3"/>
  <c r="M1656" i="3"/>
  <c r="N1656" i="3"/>
  <c r="E1657" i="3"/>
  <c r="B1658" i="3"/>
  <c r="E1658" i="3"/>
  <c r="F1658" i="3" s="1"/>
  <c r="M1658" i="3"/>
  <c r="N1658" i="3"/>
  <c r="E1659" i="3"/>
  <c r="L1659" i="3" s="1"/>
  <c r="I1659" i="3"/>
  <c r="M1659" i="3"/>
  <c r="E1660" i="3"/>
  <c r="F1660" i="3" s="1"/>
  <c r="B1661" i="3"/>
  <c r="E1661" i="3"/>
  <c r="F1661" i="3" s="1"/>
  <c r="K1661" i="3"/>
  <c r="E1662" i="3"/>
  <c r="M1662" i="3" s="1"/>
  <c r="E1663" i="3"/>
  <c r="E1664" i="3"/>
  <c r="H1664" i="3"/>
  <c r="M1664" i="3"/>
  <c r="E1665" i="3"/>
  <c r="F1665" i="3" s="1"/>
  <c r="E1666" i="3"/>
  <c r="F1666" i="3" s="1"/>
  <c r="E1667" i="3"/>
  <c r="L1667" i="3" s="1"/>
  <c r="C1668" i="3"/>
  <c r="E1668" i="3"/>
  <c r="I1668" i="3"/>
  <c r="J1668" i="3"/>
  <c r="N1668" i="3"/>
  <c r="E1669" i="3"/>
  <c r="E1670" i="3"/>
  <c r="J1670" i="3" s="1"/>
  <c r="E1671" i="3"/>
  <c r="E1672" i="3"/>
  <c r="F1672" i="3" s="1"/>
  <c r="I1672" i="3"/>
  <c r="M1672" i="3"/>
  <c r="C1673" i="3"/>
  <c r="E1673" i="3"/>
  <c r="F1673" i="3" s="1"/>
  <c r="K1673" i="3"/>
  <c r="E1674" i="3"/>
  <c r="J1674" i="3" s="1"/>
  <c r="E1675" i="3"/>
  <c r="C1675" i="3" s="1"/>
  <c r="G1675" i="3"/>
  <c r="H1675" i="3"/>
  <c r="K1675" i="3"/>
  <c r="L1675" i="3"/>
  <c r="M1675" i="3"/>
  <c r="E1676" i="3"/>
  <c r="B1676" i="3" s="1"/>
  <c r="F1676" i="3"/>
  <c r="H1676" i="3"/>
  <c r="J1676" i="3"/>
  <c r="L1676" i="3"/>
  <c r="M1676" i="3"/>
  <c r="E1677" i="3"/>
  <c r="E1678" i="3"/>
  <c r="J1678" i="3" s="1"/>
  <c r="E1679" i="3"/>
  <c r="K1679" i="3" s="1"/>
  <c r="E1680" i="3"/>
  <c r="C1680" i="3" s="1"/>
  <c r="E1681" i="3"/>
  <c r="F1681" i="3" s="1"/>
  <c r="E1682" i="3"/>
  <c r="F1682" i="3" s="1"/>
  <c r="E1683" i="3"/>
  <c r="K1683" i="3" s="1"/>
  <c r="L1683" i="3"/>
  <c r="E1684" i="3"/>
  <c r="E1685" i="3"/>
  <c r="F1685" i="3"/>
  <c r="E1686" i="3"/>
  <c r="J1686" i="3" s="1"/>
  <c r="E1687" i="3"/>
  <c r="G1687" i="3" s="1"/>
  <c r="E1688" i="3"/>
  <c r="N1688" i="3"/>
  <c r="C1689" i="3"/>
  <c r="E1689" i="3"/>
  <c r="J1689" i="3" s="1"/>
  <c r="I1689" i="3"/>
  <c r="M1689" i="3"/>
  <c r="N1689" i="3"/>
  <c r="E1690" i="3"/>
  <c r="F1690" i="3"/>
  <c r="J1690" i="3"/>
  <c r="L1690" i="3"/>
  <c r="E1691" i="3"/>
  <c r="K1691" i="3" s="1"/>
  <c r="G1691" i="3"/>
  <c r="I1691" i="3"/>
  <c r="L1691" i="3"/>
  <c r="E1692" i="3"/>
  <c r="H1692" i="3"/>
  <c r="I1692" i="3"/>
  <c r="M1692" i="3"/>
  <c r="E1693" i="3"/>
  <c r="E1694" i="3"/>
  <c r="F1694" i="3" s="1"/>
  <c r="E1695" i="3"/>
  <c r="K1695" i="3" s="1"/>
  <c r="E1696" i="3"/>
  <c r="F1696" i="3" s="1"/>
  <c r="E1697" i="3"/>
  <c r="K1697" i="3" s="1"/>
  <c r="E1698" i="3"/>
  <c r="H1698" i="3" s="1"/>
  <c r="E1699" i="3"/>
  <c r="G1699" i="3" s="1"/>
  <c r="K1699" i="3"/>
  <c r="L1699" i="3"/>
  <c r="E1700" i="3"/>
  <c r="I1700" i="3" s="1"/>
  <c r="G1700" i="3"/>
  <c r="H1700" i="3"/>
  <c r="L1700" i="3"/>
  <c r="M1700" i="3"/>
  <c r="E1701" i="3"/>
  <c r="B1701" i="3" s="1"/>
  <c r="F1701" i="3"/>
  <c r="G1701" i="3"/>
  <c r="K1701" i="3"/>
  <c r="M1701" i="3"/>
  <c r="E1702" i="3"/>
  <c r="J1702" i="3" s="1"/>
  <c r="E1703" i="3"/>
  <c r="L1703" i="3" s="1"/>
  <c r="H1703" i="3"/>
  <c r="K1703" i="3"/>
  <c r="E1704" i="3"/>
  <c r="F1704" i="3"/>
  <c r="I1704" i="3"/>
  <c r="J1704" i="3"/>
  <c r="M1704" i="3"/>
  <c r="N1704" i="3"/>
  <c r="E1705" i="3"/>
  <c r="E1706" i="3"/>
  <c r="J1706" i="3" s="1"/>
  <c r="E1707" i="3"/>
  <c r="G1707" i="3" s="1"/>
  <c r="K1707" i="3"/>
  <c r="L1707" i="3"/>
  <c r="E1708" i="3"/>
  <c r="F1708" i="3" s="1"/>
  <c r="M1708" i="3"/>
  <c r="E1709" i="3"/>
  <c r="E1710" i="3"/>
  <c r="M1710" i="3" s="1"/>
  <c r="L1710" i="3"/>
  <c r="E1711" i="3"/>
  <c r="K1711" i="3" s="1"/>
  <c r="E1712" i="3"/>
  <c r="G1712" i="3" s="1"/>
  <c r="K1712" i="3"/>
  <c r="E1713" i="3"/>
  <c r="F1713" i="3" s="1"/>
  <c r="B1714" i="3"/>
  <c r="E1714" i="3"/>
  <c r="F1714" i="3" s="1"/>
  <c r="J1714" i="3"/>
  <c r="L1714" i="3"/>
  <c r="E1715" i="3"/>
  <c r="K1715" i="3" s="1"/>
  <c r="E1716" i="3"/>
  <c r="I1716" i="3"/>
  <c r="E1717" i="3"/>
  <c r="B1717" i="3" s="1"/>
  <c r="E1718" i="3"/>
  <c r="J1718" i="3" s="1"/>
  <c r="E1719" i="3"/>
  <c r="K1719" i="3" s="1"/>
  <c r="H1719" i="3"/>
  <c r="B1720" i="3"/>
  <c r="E1720" i="3"/>
  <c r="F1720" i="3" s="1"/>
  <c r="I1720" i="3"/>
  <c r="J1720" i="3"/>
  <c r="L1720" i="3"/>
  <c r="N1720" i="3"/>
  <c r="E1721" i="3"/>
  <c r="G1721" i="3" s="1"/>
  <c r="E1722" i="3"/>
  <c r="L1722" i="3"/>
  <c r="E1723" i="3"/>
  <c r="E1724" i="3"/>
  <c r="H1724" i="3" s="1"/>
  <c r="M1724" i="3"/>
  <c r="E1725" i="3"/>
  <c r="E1726" i="3"/>
  <c r="K1726" i="3" s="1"/>
  <c r="E1727" i="3"/>
  <c r="E1728" i="3"/>
  <c r="E1729" i="3"/>
  <c r="I1729" i="3" s="1"/>
  <c r="E1730" i="3"/>
  <c r="I1730" i="3" s="1"/>
  <c r="J1730" i="3"/>
  <c r="N1730" i="3"/>
  <c r="E1731" i="3"/>
  <c r="E1732" i="3"/>
  <c r="M1732" i="3" s="1"/>
  <c r="F1732" i="3"/>
  <c r="E1733" i="3"/>
  <c r="I1733" i="3" s="1"/>
  <c r="E1734" i="3"/>
  <c r="G1734" i="3" s="1"/>
  <c r="E1735" i="3"/>
  <c r="E1736" i="3"/>
  <c r="E1737" i="3"/>
  <c r="I1737" i="3" s="1"/>
  <c r="E1738" i="3"/>
  <c r="F1738" i="3" s="1"/>
  <c r="J1738" i="3"/>
  <c r="N1738" i="3"/>
  <c r="E1739" i="3"/>
  <c r="J1739" i="3" s="1"/>
  <c r="F1739" i="3"/>
  <c r="I1739" i="3"/>
  <c r="N1739" i="3"/>
  <c r="E1740" i="3"/>
  <c r="J1740" i="3" s="1"/>
  <c r="E1741" i="3"/>
  <c r="I1741" i="3" s="1"/>
  <c r="E1742" i="3"/>
  <c r="I1742" i="3" s="1"/>
  <c r="E1743" i="3"/>
  <c r="E1744" i="3"/>
  <c r="E1745" i="3"/>
  <c r="I1745" i="3" s="1"/>
  <c r="E1746" i="3"/>
  <c r="F1746" i="3" s="1"/>
  <c r="J1746" i="3"/>
  <c r="E1747" i="3"/>
  <c r="B1747" i="3" s="1"/>
  <c r="F1747" i="3"/>
  <c r="I1747" i="3"/>
  <c r="K1747" i="3"/>
  <c r="N1747" i="3"/>
  <c r="E1748" i="3"/>
  <c r="C1748" i="3" s="1"/>
  <c r="F1748" i="3"/>
  <c r="M1748" i="3"/>
  <c r="N1748" i="3"/>
  <c r="E1749" i="3"/>
  <c r="I1749" i="3" s="1"/>
  <c r="E1750" i="3"/>
  <c r="E1751" i="3"/>
  <c r="H1751" i="3" s="1"/>
  <c r="J1751" i="3"/>
  <c r="E1752" i="3"/>
  <c r="M1752" i="3" s="1"/>
  <c r="E1753" i="3"/>
  <c r="I1753" i="3" s="1"/>
  <c r="E1754" i="3"/>
  <c r="C1754" i="3" s="1"/>
  <c r="K1754" i="3"/>
  <c r="E1755" i="3"/>
  <c r="E1756" i="3"/>
  <c r="E1757" i="3"/>
  <c r="I1757" i="3" s="1"/>
  <c r="E1758" i="3"/>
  <c r="L1758" i="3" s="1"/>
  <c r="E1759" i="3"/>
  <c r="J1759" i="3" s="1"/>
  <c r="E1760" i="3"/>
  <c r="N1760" i="3" s="1"/>
  <c r="E1761" i="3"/>
  <c r="I1761" i="3" s="1"/>
  <c r="E1762" i="3"/>
  <c r="J1762" i="3"/>
  <c r="E1763" i="3"/>
  <c r="E1764" i="3"/>
  <c r="C1764" i="3" s="1"/>
  <c r="F1764" i="3"/>
  <c r="M1764" i="3"/>
  <c r="E1765" i="3"/>
  <c r="I1765" i="3" s="1"/>
  <c r="E1766" i="3"/>
  <c r="H1766" i="3" s="1"/>
  <c r="G1766" i="3"/>
  <c r="E1767" i="3"/>
  <c r="J1767" i="3"/>
  <c r="E1768" i="3"/>
  <c r="E1769" i="3"/>
  <c r="I1769" i="3" s="1"/>
  <c r="E1770" i="3"/>
  <c r="F1770" i="3" s="1"/>
  <c r="E1771" i="3"/>
  <c r="J1771" i="3" s="1"/>
  <c r="N1771" i="3"/>
  <c r="E1772" i="3"/>
  <c r="E1773" i="3"/>
  <c r="I1773" i="3" s="1"/>
  <c r="E1774" i="3"/>
  <c r="G1774" i="3" s="1"/>
  <c r="I1774" i="3"/>
  <c r="E1775" i="3"/>
  <c r="J1775" i="3"/>
  <c r="E1776" i="3"/>
  <c r="E1777" i="3"/>
  <c r="I1777" i="3" s="1"/>
  <c r="E1778" i="3"/>
  <c r="F1778" i="3" s="1"/>
  <c r="J1778" i="3"/>
  <c r="E1779" i="3"/>
  <c r="B1779" i="3" s="1"/>
  <c r="F1779" i="3"/>
  <c r="N1779" i="3"/>
  <c r="B1780" i="3"/>
  <c r="E1780" i="3"/>
  <c r="C1780" i="3" s="1"/>
  <c r="I1780" i="3"/>
  <c r="J1780" i="3"/>
  <c r="M1780" i="3"/>
  <c r="E1781" i="3"/>
  <c r="I1781" i="3" s="1"/>
  <c r="E1782" i="3"/>
  <c r="E1783" i="3"/>
  <c r="J1783" i="3" s="1"/>
  <c r="E1784" i="3"/>
  <c r="E1785" i="3"/>
  <c r="I1785" i="3" s="1"/>
  <c r="E1786" i="3"/>
  <c r="C1786" i="3" s="1"/>
  <c r="G1786" i="3"/>
  <c r="K1786" i="3"/>
  <c r="M1786" i="3"/>
  <c r="E1787" i="3"/>
  <c r="E1788" i="3"/>
  <c r="M1788" i="3"/>
  <c r="E1789" i="3"/>
  <c r="I1789" i="3" s="1"/>
  <c r="E1790" i="3"/>
  <c r="L1790" i="3" s="1"/>
  <c r="E1791" i="3"/>
  <c r="E1792" i="3"/>
  <c r="N1792" i="3" s="1"/>
  <c r="E1793" i="3"/>
  <c r="I1793" i="3" s="1"/>
  <c r="E1794" i="3"/>
  <c r="J1794" i="3"/>
  <c r="E1795" i="3"/>
  <c r="E1796" i="3"/>
  <c r="C1796" i="3" s="1"/>
  <c r="M1796" i="3"/>
  <c r="N1796" i="3"/>
  <c r="E1797" i="3"/>
  <c r="I1797" i="3" s="1"/>
  <c r="E1798" i="3"/>
  <c r="H1798" i="3" s="1"/>
  <c r="G1798" i="3"/>
  <c r="K1798" i="3"/>
  <c r="L1798" i="3"/>
  <c r="E1799" i="3"/>
  <c r="J1799" i="3"/>
  <c r="E1800" i="3"/>
  <c r="E1801" i="3"/>
  <c r="I1801" i="3" s="1"/>
  <c r="E1802" i="3"/>
  <c r="F1802" i="3" s="1"/>
  <c r="J1802" i="3"/>
  <c r="E1803" i="3"/>
  <c r="J1803" i="3" s="1"/>
  <c r="F1803" i="3"/>
  <c r="N1803" i="3"/>
  <c r="E1804" i="3"/>
  <c r="M1804" i="3" s="1"/>
  <c r="E1805" i="3"/>
  <c r="I1805" i="3" s="1"/>
  <c r="B1806" i="3"/>
  <c r="C1806" i="3"/>
  <c r="E1806" i="3"/>
  <c r="F1806" i="3" s="1"/>
  <c r="G1806" i="3"/>
  <c r="H1806" i="3"/>
  <c r="I1806" i="3"/>
  <c r="K1806" i="3"/>
  <c r="L1806" i="3"/>
  <c r="M1806" i="3"/>
  <c r="B1807" i="3"/>
  <c r="C1807" i="3"/>
  <c r="E1807" i="3"/>
  <c r="F1807" i="3" s="1"/>
  <c r="G1807" i="3"/>
  <c r="J1807" i="3"/>
  <c r="K1807" i="3"/>
  <c r="E1808" i="3"/>
  <c r="E1809" i="3"/>
  <c r="I1809" i="3" s="1"/>
  <c r="E1810" i="3"/>
  <c r="I1810" i="3" s="1"/>
  <c r="L1810" i="3"/>
  <c r="M1810" i="3"/>
  <c r="E1811" i="3"/>
  <c r="H1811" i="3" s="1"/>
  <c r="J1811" i="3"/>
  <c r="K1811" i="3"/>
  <c r="E1812" i="3"/>
  <c r="J1812" i="3" s="1"/>
  <c r="N1812" i="3"/>
  <c r="E1813" i="3"/>
  <c r="I1813" i="3" s="1"/>
  <c r="E1814" i="3"/>
  <c r="I1814" i="3" s="1"/>
  <c r="L1814" i="3"/>
  <c r="M1814" i="3"/>
  <c r="E1815" i="3"/>
  <c r="G1815" i="3" s="1"/>
  <c r="M1815" i="3"/>
  <c r="E1816" i="3"/>
  <c r="E1817" i="3"/>
  <c r="I1817" i="3" s="1"/>
  <c r="E1818" i="3"/>
  <c r="C1818" i="3" s="1"/>
  <c r="K1818" i="3"/>
  <c r="E1819" i="3"/>
  <c r="F1819" i="3" s="1"/>
  <c r="K1819" i="3"/>
  <c r="B1820" i="3"/>
  <c r="E1820" i="3"/>
  <c r="C1820" i="3" s="1"/>
  <c r="I1820" i="3"/>
  <c r="J1820" i="3"/>
  <c r="M1820" i="3"/>
  <c r="E1821" i="3"/>
  <c r="I1821" i="3" s="1"/>
  <c r="B1822" i="3"/>
  <c r="E1822" i="3"/>
  <c r="C1822" i="3" s="1"/>
  <c r="G1822" i="3"/>
  <c r="I1822" i="3"/>
  <c r="J1822" i="3"/>
  <c r="M1822" i="3"/>
  <c r="N1822" i="3"/>
  <c r="B1823" i="3"/>
  <c r="E1823" i="3"/>
  <c r="C1823" i="3" s="1"/>
  <c r="F1823" i="3"/>
  <c r="G1823" i="3"/>
  <c r="K1823" i="3"/>
  <c r="M1823" i="3"/>
  <c r="E1824" i="3"/>
  <c r="M1824" i="3" s="1"/>
  <c r="I1824" i="3"/>
  <c r="E1825" i="3"/>
  <c r="I1825" i="3" s="1"/>
  <c r="E1826" i="3"/>
  <c r="G1826" i="3" s="1"/>
  <c r="K1826" i="3"/>
  <c r="E1827" i="3"/>
  <c r="H1827" i="3" s="1"/>
  <c r="E1828" i="3"/>
  <c r="M1828" i="3" s="1"/>
  <c r="E1829" i="3"/>
  <c r="I1829" i="3" s="1"/>
  <c r="E1830" i="3"/>
  <c r="E1831" i="3"/>
  <c r="I1831" i="3" s="1"/>
  <c r="E1832" i="3"/>
  <c r="F1832" i="3" s="1"/>
  <c r="E1833" i="3"/>
  <c r="I1833" i="3"/>
  <c r="E1834" i="3"/>
  <c r="E1835" i="3"/>
  <c r="F1835" i="3" s="1"/>
  <c r="J1835" i="3"/>
  <c r="K1835" i="3"/>
  <c r="E1836" i="3"/>
  <c r="C1836" i="3" s="1"/>
  <c r="I1836" i="3"/>
  <c r="M1836" i="3"/>
  <c r="N1836" i="3"/>
  <c r="E1837" i="3"/>
  <c r="I1837" i="3" s="1"/>
  <c r="E1838" i="3"/>
  <c r="B1838" i="3" s="1"/>
  <c r="F1838" i="3"/>
  <c r="M1838" i="3"/>
  <c r="N1838" i="3"/>
  <c r="E1839" i="3"/>
  <c r="F1839" i="3" s="1"/>
  <c r="E1840" i="3"/>
  <c r="I1840" i="3" s="1"/>
  <c r="E1841" i="3"/>
  <c r="I1841" i="3" s="1"/>
  <c r="E1842" i="3"/>
  <c r="G1842" i="3" s="1"/>
  <c r="K1842" i="3"/>
  <c r="B1843" i="3"/>
  <c r="E1843" i="3"/>
  <c r="H1843" i="3" s="1"/>
  <c r="G1843" i="3"/>
  <c r="J1843" i="3"/>
  <c r="K1843" i="3"/>
  <c r="E1844" i="3"/>
  <c r="F1844" i="3" s="1"/>
  <c r="N1844" i="3"/>
  <c r="E1845" i="3"/>
  <c r="I1845" i="3" s="1"/>
  <c r="E1846" i="3"/>
  <c r="F1846" i="3" s="1"/>
  <c r="I1846" i="3"/>
  <c r="J1846" i="3"/>
  <c r="N1846" i="3"/>
  <c r="E1847" i="3"/>
  <c r="J1847" i="3" s="1"/>
  <c r="G1847" i="3"/>
  <c r="I1847" i="3"/>
  <c r="N1847" i="3"/>
  <c r="E1848" i="3"/>
  <c r="N1848" i="3" s="1"/>
  <c r="E1849" i="3"/>
  <c r="I1849" i="3"/>
  <c r="E1850" i="3"/>
  <c r="F1850" i="3" s="1"/>
  <c r="E1851" i="3"/>
  <c r="B1851" i="3" s="1"/>
  <c r="F1851" i="3"/>
  <c r="N1851" i="3"/>
  <c r="B1852" i="3"/>
  <c r="E1852" i="3"/>
  <c r="C1852" i="3" s="1"/>
  <c r="I1852" i="3"/>
  <c r="J1852" i="3"/>
  <c r="M1852" i="3"/>
  <c r="E1853" i="3"/>
  <c r="I1853" i="3" s="1"/>
  <c r="B1854" i="3"/>
  <c r="E1854" i="3"/>
  <c r="C1854" i="3" s="1"/>
  <c r="G1854" i="3"/>
  <c r="I1854" i="3"/>
  <c r="J1854" i="3"/>
  <c r="M1854" i="3"/>
  <c r="N1854" i="3"/>
  <c r="C1855" i="3"/>
  <c r="E1855" i="3"/>
  <c r="F1855" i="3" s="1"/>
  <c r="J1855" i="3"/>
  <c r="K1855" i="3"/>
  <c r="E1856" i="3"/>
  <c r="E1857" i="3"/>
  <c r="I1857" i="3"/>
  <c r="C1858" i="3"/>
  <c r="E1858" i="3"/>
  <c r="G1858" i="3" s="1"/>
  <c r="H1858" i="3"/>
  <c r="I1858" i="3"/>
  <c r="K1858" i="3"/>
  <c r="M1858" i="3"/>
  <c r="B1859" i="3"/>
  <c r="E1859" i="3"/>
  <c r="H1859" i="3" s="1"/>
  <c r="G1859" i="3"/>
  <c r="J1859" i="3"/>
  <c r="K1859" i="3"/>
  <c r="E1860" i="3"/>
  <c r="F1860" i="3" s="1"/>
  <c r="M1860" i="3"/>
  <c r="E1861" i="3"/>
  <c r="I1861" i="3"/>
  <c r="E1862" i="3"/>
  <c r="J1862" i="3" s="1"/>
  <c r="E1863" i="3"/>
  <c r="E1864" i="3"/>
  <c r="B1864" i="3" s="1"/>
  <c r="F1864" i="3"/>
  <c r="E1865" i="3"/>
  <c r="I1865" i="3"/>
  <c r="C1866" i="3"/>
  <c r="E1866" i="3"/>
  <c r="F1866" i="3" s="1"/>
  <c r="J1866" i="3"/>
  <c r="N1866" i="3"/>
  <c r="E1867" i="3"/>
  <c r="J1867" i="3" s="1"/>
  <c r="I1867" i="3"/>
  <c r="N1867" i="3"/>
  <c r="E1868" i="3"/>
  <c r="M1868" i="3" s="1"/>
  <c r="E1869" i="3"/>
  <c r="I1869" i="3" s="1"/>
  <c r="B1870" i="3"/>
  <c r="C1870" i="3"/>
  <c r="E1870" i="3"/>
  <c r="F1870" i="3" s="1"/>
  <c r="G1870" i="3"/>
  <c r="H1870" i="3"/>
  <c r="I1870" i="3"/>
  <c r="K1870" i="3"/>
  <c r="L1870" i="3"/>
  <c r="M1870" i="3"/>
  <c r="B1871" i="3"/>
  <c r="C1871" i="3"/>
  <c r="E1871" i="3"/>
  <c r="F1871" i="3" s="1"/>
  <c r="G1871" i="3"/>
  <c r="J1871" i="3"/>
  <c r="K1871" i="3"/>
  <c r="E1872" i="3"/>
  <c r="E1873" i="3"/>
  <c r="I1873" i="3" s="1"/>
  <c r="E1874" i="3"/>
  <c r="I1874" i="3" s="1"/>
  <c r="L1874" i="3"/>
  <c r="M1874" i="3"/>
  <c r="E1875" i="3"/>
  <c r="H1875" i="3" s="1"/>
  <c r="J1875" i="3"/>
  <c r="K1875" i="3"/>
  <c r="E1876" i="3"/>
  <c r="J1876" i="3" s="1"/>
  <c r="N1876" i="3"/>
  <c r="E1877" i="3"/>
  <c r="I1877" i="3" s="1"/>
  <c r="E1878" i="3"/>
  <c r="I1878" i="3" s="1"/>
  <c r="L1878" i="3"/>
  <c r="M1878" i="3"/>
  <c r="E1879" i="3"/>
  <c r="G1879" i="3" s="1"/>
  <c r="M1879" i="3"/>
  <c r="E1880" i="3"/>
  <c r="E1881" i="3"/>
  <c r="I1881" i="3" s="1"/>
  <c r="E1882" i="3"/>
  <c r="C1882" i="3" s="1"/>
  <c r="K1882" i="3"/>
  <c r="E1883" i="3"/>
  <c r="F1883" i="3" s="1"/>
  <c r="K1883" i="3"/>
  <c r="B1884" i="3"/>
  <c r="E1884" i="3"/>
  <c r="C1884" i="3" s="1"/>
  <c r="I1884" i="3"/>
  <c r="J1884" i="3"/>
  <c r="M1884" i="3"/>
  <c r="E1885" i="3"/>
  <c r="I1885" i="3" s="1"/>
  <c r="B1886" i="3"/>
  <c r="E1886" i="3"/>
  <c r="C1886" i="3" s="1"/>
  <c r="G1886" i="3"/>
  <c r="I1886" i="3"/>
  <c r="J1886" i="3"/>
  <c r="M1886" i="3"/>
  <c r="N1886" i="3"/>
  <c r="B1887" i="3"/>
  <c r="E1887" i="3"/>
  <c r="C1887" i="3" s="1"/>
  <c r="F1887" i="3"/>
  <c r="G1887" i="3"/>
  <c r="K1887" i="3"/>
  <c r="M1887" i="3"/>
  <c r="E1888" i="3"/>
  <c r="M1888" i="3" s="1"/>
  <c r="I1888" i="3"/>
  <c r="E1889" i="3"/>
  <c r="I1889" i="3" s="1"/>
  <c r="E1890" i="3"/>
  <c r="G1890" i="3" s="1"/>
  <c r="K1890" i="3"/>
  <c r="E1891" i="3"/>
  <c r="H1891" i="3" s="1"/>
  <c r="E1892" i="3"/>
  <c r="M1892" i="3" s="1"/>
  <c r="E1893" i="3"/>
  <c r="I1893" i="3" s="1"/>
  <c r="E1894" i="3"/>
  <c r="E1895" i="3"/>
  <c r="I1895" i="3" s="1"/>
  <c r="E1896" i="3"/>
  <c r="F1896" i="3" s="1"/>
  <c r="E1897" i="3"/>
  <c r="I1897" i="3"/>
  <c r="E1898" i="3"/>
  <c r="K1898" i="3" s="1"/>
  <c r="E1899" i="3"/>
  <c r="F1899" i="3" s="1"/>
  <c r="J1899" i="3"/>
  <c r="E1900" i="3"/>
  <c r="C1900" i="3" s="1"/>
  <c r="F1900" i="3"/>
  <c r="I1900" i="3"/>
  <c r="M1900" i="3"/>
  <c r="N1900" i="3"/>
  <c r="E1901" i="3"/>
  <c r="I1901" i="3" s="1"/>
  <c r="E1902" i="3"/>
  <c r="B1902" i="3" s="1"/>
  <c r="M1902" i="3"/>
  <c r="E1903" i="3"/>
  <c r="F1903" i="3" s="1"/>
  <c r="K1903" i="3"/>
  <c r="E1904" i="3"/>
  <c r="I1904" i="3" s="1"/>
  <c r="E1905" i="3"/>
  <c r="I1905" i="3" s="1"/>
  <c r="E1906" i="3"/>
  <c r="G1906" i="3" s="1"/>
  <c r="I1906" i="3"/>
  <c r="K1906" i="3"/>
  <c r="E1907" i="3"/>
  <c r="H1907" i="3" s="1"/>
  <c r="F1907" i="3"/>
  <c r="G1907" i="3"/>
  <c r="K1907" i="3"/>
  <c r="M1907" i="3"/>
  <c r="E1908" i="3"/>
  <c r="F1908" i="3" s="1"/>
  <c r="E1909" i="3"/>
  <c r="I1909" i="3" s="1"/>
  <c r="E1910" i="3"/>
  <c r="F1910" i="3" s="1"/>
  <c r="I1910" i="3"/>
  <c r="E1911" i="3"/>
  <c r="J1911" i="3" s="1"/>
  <c r="G1911" i="3"/>
  <c r="E1912" i="3"/>
  <c r="M1912" i="3" s="1"/>
  <c r="E1913" i="3"/>
  <c r="I1913" i="3" s="1"/>
  <c r="E1914" i="3"/>
  <c r="F1914" i="3" s="1"/>
  <c r="J1914" i="3"/>
  <c r="E1915" i="3"/>
  <c r="B1915" i="3" s="1"/>
  <c r="N1915" i="3"/>
  <c r="E1916" i="3"/>
  <c r="C1916" i="3" s="1"/>
  <c r="F1916" i="3"/>
  <c r="I1916" i="3"/>
  <c r="M1916" i="3"/>
  <c r="N1916" i="3"/>
  <c r="E1917" i="3"/>
  <c r="I1917" i="3" s="1"/>
  <c r="E1918" i="3"/>
  <c r="C1918" i="3" s="1"/>
  <c r="F1918" i="3"/>
  <c r="G1918" i="3"/>
  <c r="J1918" i="3"/>
  <c r="K1918" i="3"/>
  <c r="M1918" i="3"/>
  <c r="E1919" i="3"/>
  <c r="F1919" i="3" s="1"/>
  <c r="J1919" i="3"/>
  <c r="E1920" i="3"/>
  <c r="E1921" i="3"/>
  <c r="I1921" i="3"/>
  <c r="E1922" i="3"/>
  <c r="C1922" i="3" s="1"/>
  <c r="G1922" i="3"/>
  <c r="H1922" i="3"/>
  <c r="K1922" i="3"/>
  <c r="L1922" i="3"/>
  <c r="M1922" i="3"/>
  <c r="E1923" i="3"/>
  <c r="H1923" i="3" s="1"/>
  <c r="F1923" i="3"/>
  <c r="G1923" i="3"/>
  <c r="K1923" i="3"/>
  <c r="M1923" i="3"/>
  <c r="E1924" i="3"/>
  <c r="F1924" i="3" s="1"/>
  <c r="E1925" i="3"/>
  <c r="I1925" i="3"/>
  <c r="E1926" i="3"/>
  <c r="B1926" i="3" s="1"/>
  <c r="I1926" i="3"/>
  <c r="N1926" i="3"/>
  <c r="E1927" i="3"/>
  <c r="E1928" i="3"/>
  <c r="B1928" i="3" s="1"/>
  <c r="F1928" i="3"/>
  <c r="I1928" i="3"/>
  <c r="E1929" i="3"/>
  <c r="I1929" i="3"/>
  <c r="E1930" i="3"/>
  <c r="F1930" i="3" s="1"/>
  <c r="E1931" i="3"/>
  <c r="J1931" i="3" s="1"/>
  <c r="B1932" i="3"/>
  <c r="E1932" i="3"/>
  <c r="J1932" i="3"/>
  <c r="E1933" i="3"/>
  <c r="I1933" i="3" s="1"/>
  <c r="B1934" i="3"/>
  <c r="E1934" i="3"/>
  <c r="C1934" i="3" s="1"/>
  <c r="F1934" i="3"/>
  <c r="G1934" i="3"/>
  <c r="I1934" i="3"/>
  <c r="J1934" i="3"/>
  <c r="K1934" i="3"/>
  <c r="M1934" i="3"/>
  <c r="N1934" i="3"/>
  <c r="B1935" i="3"/>
  <c r="E1935" i="3"/>
  <c r="C1935" i="3" s="1"/>
  <c r="F1935" i="3"/>
  <c r="G1935" i="3"/>
  <c r="K1935" i="3"/>
  <c r="M1935" i="3"/>
  <c r="E1936" i="3"/>
  <c r="E1937" i="3"/>
  <c r="I1937" i="3" s="1"/>
  <c r="E1938" i="3"/>
  <c r="G1938" i="3"/>
  <c r="M1938" i="3"/>
  <c r="E1939" i="3"/>
  <c r="F1939" i="3"/>
  <c r="K1939" i="3"/>
  <c r="E1940" i="3"/>
  <c r="F1940" i="3" s="1"/>
  <c r="E1941" i="3"/>
  <c r="I1941" i="3" s="1"/>
  <c r="E1942" i="3"/>
  <c r="M1942" i="3" s="1"/>
  <c r="F1942" i="3"/>
  <c r="E1943" i="3"/>
  <c r="G1943" i="3" s="1"/>
  <c r="J1943" i="3"/>
  <c r="M1943" i="3"/>
  <c r="E1944" i="3"/>
  <c r="E1945" i="3"/>
  <c r="I1945" i="3"/>
  <c r="B1946" i="3"/>
  <c r="E1946" i="3"/>
  <c r="C1946" i="3" s="1"/>
  <c r="F1946" i="3"/>
  <c r="G1946" i="3"/>
  <c r="J1946" i="3"/>
  <c r="K1946" i="3"/>
  <c r="M1946" i="3"/>
  <c r="E1947" i="3"/>
  <c r="F1947" i="3" s="1"/>
  <c r="K1947" i="3"/>
  <c r="E1948" i="3"/>
  <c r="C1948" i="3" s="1"/>
  <c r="F1948" i="3"/>
  <c r="I1948" i="3"/>
  <c r="M1948" i="3"/>
  <c r="N1948" i="3"/>
  <c r="E1949" i="3"/>
  <c r="I1949" i="3" s="1"/>
  <c r="E1950" i="3"/>
  <c r="C1950" i="3" s="1"/>
  <c r="F1950" i="3"/>
  <c r="G1950" i="3"/>
  <c r="J1950" i="3"/>
  <c r="K1950" i="3"/>
  <c r="M1950" i="3"/>
  <c r="E1951" i="3"/>
  <c r="C1951" i="3" s="1"/>
  <c r="F1951" i="3"/>
  <c r="M1951" i="3"/>
  <c r="E1952" i="3"/>
  <c r="I1952" i="3" s="1"/>
  <c r="E1953" i="3"/>
  <c r="I1953" i="3" s="1"/>
  <c r="E1954" i="3"/>
  <c r="G1954" i="3" s="1"/>
  <c r="E1955" i="3"/>
  <c r="F1955" i="3" s="1"/>
  <c r="E1956" i="3"/>
  <c r="F1956" i="3" s="1"/>
  <c r="E1957" i="3"/>
  <c r="I1957" i="3" s="1"/>
  <c r="E1958" i="3"/>
  <c r="E1959" i="3"/>
  <c r="G1959" i="3" s="1"/>
  <c r="E1960" i="3"/>
  <c r="F1960" i="3" s="1"/>
  <c r="M1960" i="3"/>
  <c r="N1960" i="3"/>
  <c r="E1961" i="3"/>
  <c r="I1961" i="3" s="1"/>
  <c r="E1962" i="3"/>
  <c r="K1962" i="3"/>
  <c r="E1963" i="3"/>
  <c r="F1963" i="3" s="1"/>
  <c r="E1964" i="3"/>
  <c r="C1964" i="3" s="1"/>
  <c r="F1964" i="3"/>
  <c r="N1964" i="3"/>
  <c r="E1965" i="3"/>
  <c r="I1965" i="3" s="1"/>
  <c r="E1966" i="3"/>
  <c r="I1966" i="3"/>
  <c r="M1966" i="3"/>
  <c r="E1967" i="3"/>
  <c r="F1967" i="3" s="1"/>
  <c r="E1968" i="3"/>
  <c r="I1968" i="3" s="1"/>
  <c r="E1969" i="3"/>
  <c r="I1969" i="3" s="1"/>
  <c r="E1970" i="3"/>
  <c r="G1970" i="3" s="1"/>
  <c r="E1971" i="3"/>
  <c r="H1971" i="3" s="1"/>
  <c r="K1971" i="3"/>
  <c r="E1972" i="3"/>
  <c r="F1972" i="3" s="1"/>
  <c r="N1972" i="3"/>
  <c r="E1973" i="3"/>
  <c r="I1973" i="3" s="1"/>
  <c r="E1974" i="3"/>
  <c r="F1974" i="3" s="1"/>
  <c r="I1974" i="3"/>
  <c r="J1974" i="3"/>
  <c r="N1974" i="3"/>
  <c r="E1975" i="3"/>
  <c r="J1975" i="3" s="1"/>
  <c r="G1975" i="3"/>
  <c r="I1975" i="3"/>
  <c r="N1975" i="3"/>
  <c r="E1976" i="3"/>
  <c r="N1976" i="3"/>
  <c r="E1977" i="3"/>
  <c r="I1977" i="3"/>
  <c r="E1978" i="3"/>
  <c r="H1978" i="3" s="1"/>
  <c r="F1978" i="3"/>
  <c r="J1978" i="3"/>
  <c r="K1978" i="3"/>
  <c r="E1979" i="3"/>
  <c r="H1979" i="3" s="1"/>
  <c r="J1979" i="3"/>
  <c r="E1980" i="3"/>
  <c r="J1980" i="3" s="1"/>
  <c r="E1981" i="3"/>
  <c r="I1981" i="3" s="1"/>
  <c r="B1982" i="3"/>
  <c r="C1982" i="3"/>
  <c r="E1982" i="3"/>
  <c r="F1982" i="3"/>
  <c r="G1982" i="3"/>
  <c r="H1982" i="3"/>
  <c r="I1982" i="3"/>
  <c r="J1982" i="3"/>
  <c r="K1982" i="3"/>
  <c r="L1982" i="3"/>
  <c r="M1982" i="3"/>
  <c r="N1982" i="3"/>
  <c r="B1983" i="3"/>
  <c r="C1983" i="3"/>
  <c r="E1983" i="3"/>
  <c r="H1983" i="3" s="1"/>
  <c r="F1983" i="3"/>
  <c r="G1983" i="3"/>
  <c r="J1983" i="3"/>
  <c r="K1983" i="3"/>
  <c r="M1983" i="3"/>
  <c r="E1984" i="3"/>
  <c r="J1984" i="3" s="1"/>
  <c r="E1985" i="3"/>
  <c r="I1985" i="3" s="1"/>
  <c r="E1986" i="3"/>
  <c r="H1986" i="3"/>
  <c r="M1986" i="3"/>
  <c r="B1987" i="3"/>
  <c r="E1987" i="3"/>
  <c r="H1987" i="3" s="1"/>
  <c r="G1987" i="3"/>
  <c r="J1987" i="3"/>
  <c r="K1987" i="3"/>
  <c r="E1988" i="3"/>
  <c r="C1988" i="3" s="1"/>
  <c r="M1988" i="3"/>
  <c r="E1989" i="3"/>
  <c r="I1989" i="3" s="1"/>
  <c r="E1990" i="3"/>
  <c r="H1990" i="3" s="1"/>
  <c r="I1990" i="3"/>
  <c r="M1990" i="3"/>
  <c r="E1991" i="3"/>
  <c r="H1991" i="3" s="1"/>
  <c r="J1991" i="3"/>
  <c r="N1991" i="3"/>
  <c r="E1992" i="3"/>
  <c r="C1992" i="3" s="1"/>
  <c r="I1992" i="3"/>
  <c r="N1992" i="3"/>
  <c r="E1993" i="3"/>
  <c r="I1993" i="3" s="1"/>
  <c r="E1994" i="3"/>
  <c r="K1994" i="3" s="1"/>
  <c r="F1994" i="3"/>
  <c r="E1995" i="3"/>
  <c r="H1995" i="3" s="1"/>
  <c r="J1995" i="3"/>
  <c r="E1996" i="3"/>
  <c r="C1996" i="3" s="1"/>
  <c r="N1996" i="3"/>
  <c r="E1997" i="3"/>
  <c r="I1997" i="3" s="1"/>
  <c r="E1998" i="3"/>
  <c r="F1998" i="3"/>
  <c r="J1998" i="3"/>
  <c r="M1998" i="3"/>
  <c r="N1998" i="3"/>
  <c r="E1999" i="3"/>
  <c r="K1999" i="3" s="1"/>
  <c r="E6" i="9"/>
  <c r="B6" i="9" s="1"/>
  <c r="E7" i="9"/>
  <c r="G7" i="9" s="1"/>
  <c r="E8" i="9"/>
  <c r="B8" i="9" s="1"/>
  <c r="E9" i="9"/>
  <c r="G9" i="9" s="1"/>
  <c r="E10" i="9"/>
  <c r="B10" i="9" s="1"/>
  <c r="E11" i="9"/>
  <c r="G11" i="9" s="1"/>
  <c r="E12" i="9"/>
  <c r="E13" i="9"/>
  <c r="G13" i="9" s="1"/>
  <c r="E14" i="9"/>
  <c r="B14" i="9" s="1"/>
  <c r="E15" i="9"/>
  <c r="E16" i="9"/>
  <c r="E17" i="9"/>
  <c r="C17" i="9" s="1"/>
  <c r="E18" i="9"/>
  <c r="B18" i="9" s="1"/>
  <c r="E19" i="9"/>
  <c r="G19" i="9" s="1"/>
  <c r="E20" i="9"/>
  <c r="E21" i="9"/>
  <c r="C21" i="9" s="1"/>
  <c r="E22" i="9"/>
  <c r="B22" i="9" s="1"/>
  <c r="C23" i="9"/>
  <c r="E23" i="9"/>
  <c r="K23" i="9" s="1"/>
  <c r="G23" i="9"/>
  <c r="E24" i="9"/>
  <c r="B24" i="9" s="1"/>
  <c r="E25" i="9"/>
  <c r="C25" i="9" s="1"/>
  <c r="E26" i="9"/>
  <c r="B26" i="9" s="1"/>
  <c r="E27" i="9"/>
  <c r="E28" i="9"/>
  <c r="E29" i="9"/>
  <c r="C29" i="9" s="1"/>
  <c r="E30" i="9"/>
  <c r="B30" i="9" s="1"/>
  <c r="E31" i="9"/>
  <c r="G31" i="9" s="1"/>
  <c r="E32" i="9"/>
  <c r="E33" i="9"/>
  <c r="G33" i="9" s="1"/>
  <c r="E34" i="9"/>
  <c r="B34" i="9" s="1"/>
  <c r="E35" i="9"/>
  <c r="G35" i="9" s="1"/>
  <c r="E36" i="9"/>
  <c r="E37" i="9"/>
  <c r="G37" i="9" s="1"/>
  <c r="E38" i="9"/>
  <c r="B38" i="9" s="1"/>
  <c r="E39" i="9"/>
  <c r="I39" i="9" s="1"/>
  <c r="G39" i="9"/>
  <c r="K39" i="9"/>
  <c r="E40" i="9"/>
  <c r="B40" i="9" s="1"/>
  <c r="E41" i="9"/>
  <c r="K41" i="9" s="1"/>
  <c r="I41" i="9"/>
  <c r="E42" i="9"/>
  <c r="B42" i="9" s="1"/>
  <c r="E43" i="9"/>
  <c r="K43" i="9" s="1"/>
  <c r="G43" i="9"/>
  <c r="E44" i="9"/>
  <c r="E45" i="9"/>
  <c r="K45" i="9" s="1"/>
  <c r="E46" i="9"/>
  <c r="B46" i="9" s="1"/>
  <c r="I46" i="9"/>
  <c r="E47" i="9"/>
  <c r="C47" i="9" s="1"/>
  <c r="E48" i="9"/>
  <c r="B48" i="9" s="1"/>
  <c r="C49" i="9"/>
  <c r="E49" i="9"/>
  <c r="B49" i="9" s="1"/>
  <c r="G49" i="9"/>
  <c r="H49" i="9"/>
  <c r="I49" i="9"/>
  <c r="K49" i="9"/>
  <c r="E50" i="9"/>
  <c r="B50" i="9" s="1"/>
  <c r="C51" i="9"/>
  <c r="E51" i="9"/>
  <c r="B51" i="9" s="1"/>
  <c r="F51" i="9"/>
  <c r="H51" i="9"/>
  <c r="I51" i="9"/>
  <c r="J51" i="9"/>
  <c r="E52" i="9"/>
  <c r="B52" i="9" s="1"/>
  <c r="I52" i="9"/>
  <c r="E53" i="9"/>
  <c r="B53" i="9" s="1"/>
  <c r="E54" i="9"/>
  <c r="B54" i="9" s="1"/>
  <c r="C55" i="9"/>
  <c r="E55" i="9"/>
  <c r="B55" i="9" s="1"/>
  <c r="F55" i="9"/>
  <c r="I55" i="9"/>
  <c r="J55" i="9"/>
  <c r="K55" i="9"/>
  <c r="E56" i="9"/>
  <c r="B56" i="9" s="1"/>
  <c r="H56" i="9"/>
  <c r="I56" i="9"/>
  <c r="E57" i="9"/>
  <c r="B57" i="9" s="1"/>
  <c r="E58" i="9"/>
  <c r="B58" i="9" s="1"/>
  <c r="E59" i="9"/>
  <c r="E60" i="9"/>
  <c r="B60" i="9" s="1"/>
  <c r="E61" i="9"/>
  <c r="C61" i="9" s="1"/>
  <c r="J61" i="9"/>
  <c r="E62" i="9"/>
  <c r="I62" i="9" s="1"/>
  <c r="E63" i="9"/>
  <c r="F63" i="9" s="1"/>
  <c r="E64" i="9"/>
  <c r="E65" i="9"/>
  <c r="F65" i="9" s="1"/>
  <c r="E66" i="9"/>
  <c r="E67" i="9"/>
  <c r="C67" i="9" s="1"/>
  <c r="K67" i="9"/>
  <c r="E68" i="9"/>
  <c r="B68" i="9" s="1"/>
  <c r="C69" i="9"/>
  <c r="E69" i="9"/>
  <c r="F69" i="9"/>
  <c r="G69" i="9"/>
  <c r="I69" i="9"/>
  <c r="J69" i="9"/>
  <c r="K69" i="9"/>
  <c r="E70" i="9"/>
  <c r="I70" i="9" s="1"/>
  <c r="E71" i="9"/>
  <c r="F71" i="9" s="1"/>
  <c r="E72" i="9"/>
  <c r="B72" i="9" s="1"/>
  <c r="E73" i="9"/>
  <c r="F73" i="9" s="1"/>
  <c r="E74" i="9"/>
  <c r="B74" i="9" s="1"/>
  <c r="E75" i="9"/>
  <c r="B75" i="9" s="1"/>
  <c r="E76" i="9"/>
  <c r="B76" i="9" s="1"/>
  <c r="E77" i="9"/>
  <c r="E78" i="9"/>
  <c r="B78" i="9" s="1"/>
  <c r="E79" i="9"/>
  <c r="E80" i="9"/>
  <c r="E81" i="9"/>
  <c r="B81" i="9" s="1"/>
  <c r="J81" i="9"/>
  <c r="E82" i="9"/>
  <c r="I82" i="9" s="1"/>
  <c r="H82" i="9"/>
  <c r="E83" i="9"/>
  <c r="B83" i="9" s="1"/>
  <c r="G83" i="9"/>
  <c r="I83" i="9"/>
  <c r="K83" i="9"/>
  <c r="E84" i="9"/>
  <c r="B84" i="9" s="1"/>
  <c r="F84" i="9"/>
  <c r="I84" i="9"/>
  <c r="J84" i="9"/>
  <c r="E85" i="9"/>
  <c r="B85" i="9" s="1"/>
  <c r="E86" i="9"/>
  <c r="B86" i="9" s="1"/>
  <c r="E87" i="9"/>
  <c r="B87" i="9" s="1"/>
  <c r="I87" i="9"/>
  <c r="E88" i="9"/>
  <c r="B88" i="9" s="1"/>
  <c r="E89" i="9"/>
  <c r="E90" i="9"/>
  <c r="I90" i="9" s="1"/>
  <c r="J90" i="9"/>
  <c r="E91" i="9"/>
  <c r="B91" i="9" s="1"/>
  <c r="F91" i="9"/>
  <c r="E92" i="9"/>
  <c r="C93" i="9"/>
  <c r="E93" i="9"/>
  <c r="B93" i="9" s="1"/>
  <c r="F93" i="9"/>
  <c r="I93" i="9"/>
  <c r="J93" i="9"/>
  <c r="K93" i="9"/>
  <c r="E94" i="9"/>
  <c r="E95" i="9"/>
  <c r="B95" i="9" s="1"/>
  <c r="E96" i="9"/>
  <c r="B96" i="9" s="1"/>
  <c r="E97" i="9"/>
  <c r="B97" i="9" s="1"/>
  <c r="I97" i="9"/>
  <c r="E98" i="9"/>
  <c r="I98" i="9" s="1"/>
  <c r="C99" i="9"/>
  <c r="E99" i="9"/>
  <c r="B99" i="9" s="1"/>
  <c r="G99" i="9"/>
  <c r="H99" i="9"/>
  <c r="I99" i="9"/>
  <c r="K99" i="9"/>
  <c r="E100" i="9"/>
  <c r="I100" i="9" s="1"/>
  <c r="E101" i="9"/>
  <c r="E102" i="9"/>
  <c r="I102" i="9" s="1"/>
  <c r="C103" i="9"/>
  <c r="E103" i="9"/>
  <c r="B103" i="9" s="1"/>
  <c r="G103" i="9"/>
  <c r="H103" i="9"/>
  <c r="I103" i="9"/>
  <c r="K103" i="9"/>
  <c r="E104" i="9"/>
  <c r="B104" i="9" s="1"/>
  <c r="E105" i="9"/>
  <c r="B105" i="9" s="1"/>
  <c r="E106" i="9"/>
  <c r="J106" i="9" s="1"/>
  <c r="E107" i="9"/>
  <c r="B107" i="9" s="1"/>
  <c r="K107" i="9"/>
  <c r="E108" i="9"/>
  <c r="J108" i="9" s="1"/>
  <c r="I108" i="9"/>
  <c r="E109" i="9"/>
  <c r="E110" i="9"/>
  <c r="B110" i="9" s="1"/>
  <c r="J110" i="9"/>
  <c r="E111" i="9"/>
  <c r="B111" i="9" s="1"/>
  <c r="G111" i="9"/>
  <c r="E112" i="9"/>
  <c r="B112" i="9" s="1"/>
  <c r="E113" i="9"/>
  <c r="E114" i="9"/>
  <c r="J114" i="9" s="1"/>
  <c r="E115" i="9"/>
  <c r="E116" i="9"/>
  <c r="I116" i="9" s="1"/>
  <c r="E117" i="9"/>
  <c r="B117" i="9" s="1"/>
  <c r="K117" i="9"/>
  <c r="E118" i="9"/>
  <c r="B118" i="9" s="1"/>
  <c r="F118" i="9"/>
  <c r="E119" i="9"/>
  <c r="B119" i="9" s="1"/>
  <c r="K119" i="9"/>
  <c r="E120" i="9"/>
  <c r="B120" i="9" s="1"/>
  <c r="C121" i="9"/>
  <c r="E121" i="9"/>
  <c r="B121" i="9" s="1"/>
  <c r="G121" i="9"/>
  <c r="K121" i="9"/>
  <c r="E122" i="9"/>
  <c r="J122" i="9" s="1"/>
  <c r="E123" i="9"/>
  <c r="B123" i="9" s="1"/>
  <c r="E124" i="9"/>
  <c r="I124" i="9" s="1"/>
  <c r="J124" i="9"/>
  <c r="E125" i="9"/>
  <c r="B125" i="9" s="1"/>
  <c r="G125" i="9"/>
  <c r="E126" i="9"/>
  <c r="B126" i="9" s="1"/>
  <c r="E127" i="9"/>
  <c r="B127" i="9" s="1"/>
  <c r="E128" i="9"/>
  <c r="B128" i="9" s="1"/>
  <c r="E129" i="9"/>
  <c r="B129" i="9" s="1"/>
  <c r="E130" i="9"/>
  <c r="J130" i="9" s="1"/>
  <c r="C131" i="9"/>
  <c r="E131" i="9"/>
  <c r="B131" i="9" s="1"/>
  <c r="F131" i="9"/>
  <c r="I131" i="9"/>
  <c r="J131" i="9"/>
  <c r="K131" i="9"/>
  <c r="E132" i="9"/>
  <c r="J132" i="9" s="1"/>
  <c r="E133" i="9"/>
  <c r="B133" i="9" s="1"/>
  <c r="J133" i="9"/>
  <c r="E134" i="9"/>
  <c r="J134" i="9" s="1"/>
  <c r="C135" i="9"/>
  <c r="E135" i="9"/>
  <c r="B135" i="9" s="1"/>
  <c r="F135" i="9"/>
  <c r="I135" i="9"/>
  <c r="J135" i="9"/>
  <c r="K135" i="9"/>
  <c r="E136" i="9"/>
  <c r="B136" i="9" s="1"/>
  <c r="F136" i="9"/>
  <c r="E137" i="9"/>
  <c r="B137" i="9" s="1"/>
  <c r="E138" i="9"/>
  <c r="B138" i="9" s="1"/>
  <c r="E139" i="9"/>
  <c r="B139" i="9" s="1"/>
  <c r="E140" i="9"/>
  <c r="B140" i="9" s="1"/>
  <c r="E141" i="9"/>
  <c r="B141" i="9" s="1"/>
  <c r="G141" i="9"/>
  <c r="K141" i="9"/>
  <c r="E142" i="9"/>
  <c r="B142" i="9" s="1"/>
  <c r="F142" i="9"/>
  <c r="E143" i="9"/>
  <c r="B143" i="9" s="1"/>
  <c r="I143" i="9"/>
  <c r="K143" i="9"/>
  <c r="E144" i="9"/>
  <c r="B144" i="9" s="1"/>
  <c r="F144" i="9"/>
  <c r="E145" i="9"/>
  <c r="B145" i="9" s="1"/>
  <c r="E146" i="9"/>
  <c r="B146" i="9" s="1"/>
  <c r="E147" i="9"/>
  <c r="B147" i="9" s="1"/>
  <c r="E148" i="9"/>
  <c r="B148" i="9" s="1"/>
  <c r="E149" i="9"/>
  <c r="B149" i="9" s="1"/>
  <c r="I149" i="9"/>
  <c r="E150" i="9"/>
  <c r="B150" i="9" s="1"/>
  <c r="F150" i="9"/>
  <c r="J150" i="9"/>
  <c r="C151" i="9"/>
  <c r="E151" i="9"/>
  <c r="B151" i="9" s="1"/>
  <c r="F151" i="9"/>
  <c r="G151" i="9"/>
  <c r="I151" i="9"/>
  <c r="J151" i="9"/>
  <c r="K151" i="9"/>
  <c r="E152" i="9"/>
  <c r="B152" i="9" s="1"/>
  <c r="F152" i="9"/>
  <c r="E153" i="9"/>
  <c r="B153" i="9" s="1"/>
  <c r="E154" i="9"/>
  <c r="B154" i="9" s="1"/>
  <c r="E155" i="9"/>
  <c r="B155" i="9" s="1"/>
  <c r="E156" i="9"/>
  <c r="B156" i="9" s="1"/>
  <c r="E157" i="9"/>
  <c r="B157" i="9" s="1"/>
  <c r="G157" i="9"/>
  <c r="I157" i="9"/>
  <c r="K157" i="9"/>
  <c r="E158" i="9"/>
  <c r="B158" i="9" s="1"/>
  <c r="F158" i="9"/>
  <c r="E159" i="9"/>
  <c r="E160" i="9"/>
  <c r="B160" i="9" s="1"/>
  <c r="F160" i="9"/>
  <c r="E161" i="9"/>
  <c r="E162" i="9"/>
  <c r="B162" i="9" s="1"/>
  <c r="E163" i="9"/>
  <c r="J163" i="9" s="1"/>
  <c r="E164" i="9"/>
  <c r="H164" i="9" s="1"/>
  <c r="E165" i="9"/>
  <c r="B165" i="9" s="1"/>
  <c r="E166" i="9"/>
  <c r="C167" i="9"/>
  <c r="E167" i="9"/>
  <c r="B167" i="9" s="1"/>
  <c r="F167" i="9"/>
  <c r="G167" i="9"/>
  <c r="H167" i="9"/>
  <c r="I167" i="9"/>
  <c r="J167" i="9"/>
  <c r="K167" i="9"/>
  <c r="E168" i="9"/>
  <c r="B168" i="9" s="1"/>
  <c r="E169" i="9"/>
  <c r="B169" i="9" s="1"/>
  <c r="I169" i="9"/>
  <c r="E170" i="9"/>
  <c r="B170" i="9" s="1"/>
  <c r="C171" i="9"/>
  <c r="E171" i="9"/>
  <c r="B171" i="9" s="1"/>
  <c r="F171" i="9"/>
  <c r="G171" i="9"/>
  <c r="I171" i="9"/>
  <c r="J171" i="9"/>
  <c r="K171" i="9"/>
  <c r="E172" i="9"/>
  <c r="J172" i="9" s="1"/>
  <c r="H172" i="9"/>
  <c r="E173" i="9"/>
  <c r="B173" i="9" s="1"/>
  <c r="E174" i="9"/>
  <c r="B174" i="9" s="1"/>
  <c r="E175" i="9"/>
  <c r="B175" i="9" s="1"/>
  <c r="J175" i="9"/>
  <c r="E176" i="9"/>
  <c r="B176" i="9" s="1"/>
  <c r="E177" i="9"/>
  <c r="E178" i="9"/>
  <c r="J178" i="9" s="1"/>
  <c r="E179" i="9"/>
  <c r="E180" i="9"/>
  <c r="E181" i="9"/>
  <c r="E182" i="9"/>
  <c r="C183" i="9"/>
  <c r="E183" i="9"/>
  <c r="B183" i="9" s="1"/>
  <c r="F183" i="9"/>
  <c r="J183" i="9"/>
  <c r="K183" i="9"/>
  <c r="E184" i="9"/>
  <c r="E185" i="9"/>
  <c r="B185" i="9" s="1"/>
  <c r="I185" i="9"/>
  <c r="E186" i="9"/>
  <c r="B186" i="9" s="1"/>
  <c r="E187" i="9"/>
  <c r="B187" i="9" s="1"/>
  <c r="E188" i="9"/>
  <c r="B188" i="9" s="1"/>
  <c r="E189" i="9"/>
  <c r="B189" i="9" s="1"/>
  <c r="I189" i="9"/>
  <c r="K189" i="9"/>
  <c r="E190" i="9"/>
  <c r="B190" i="9" s="1"/>
  <c r="F190" i="9"/>
  <c r="J190" i="9"/>
  <c r="E191" i="9"/>
  <c r="B191" i="9" s="1"/>
  <c r="I191" i="9"/>
  <c r="E192" i="9"/>
  <c r="H192" i="9"/>
  <c r="J192" i="9"/>
  <c r="C193" i="9"/>
  <c r="E193" i="9"/>
  <c r="B193" i="9" s="1"/>
  <c r="F193" i="9"/>
  <c r="G193" i="9"/>
  <c r="I193" i="9"/>
  <c r="J193" i="9"/>
  <c r="K193" i="9"/>
  <c r="E194" i="9"/>
  <c r="B194" i="9" s="1"/>
  <c r="J194" i="9"/>
  <c r="E195" i="9"/>
  <c r="B195" i="9" s="1"/>
  <c r="J195" i="9"/>
  <c r="E196" i="9"/>
  <c r="B196" i="9" s="1"/>
  <c r="C197" i="9"/>
  <c r="E197" i="9"/>
  <c r="B197" i="9" s="1"/>
  <c r="F197" i="9"/>
  <c r="I197" i="9"/>
  <c r="J197" i="9"/>
  <c r="K197" i="9"/>
  <c r="E198" i="9"/>
  <c r="B198" i="9" s="1"/>
  <c r="H198" i="9"/>
  <c r="E199" i="9"/>
  <c r="B199" i="9" s="1"/>
  <c r="E200" i="9"/>
  <c r="E201" i="9"/>
  <c r="E202" i="9"/>
  <c r="G202" i="9" s="1"/>
  <c r="E203" i="9"/>
  <c r="C203" i="9" s="1"/>
  <c r="E204" i="9"/>
  <c r="I204" i="9" s="1"/>
  <c r="J204" i="9"/>
  <c r="E205" i="9"/>
  <c r="C205" i="9" s="1"/>
  <c r="H205" i="9"/>
  <c r="E206" i="9"/>
  <c r="C206" i="9" s="1"/>
  <c r="E207" i="9"/>
  <c r="C207" i="9" s="1"/>
  <c r="E208" i="9"/>
  <c r="B208" i="9" s="1"/>
  <c r="H208" i="9"/>
  <c r="K208" i="9"/>
  <c r="E209" i="9"/>
  <c r="B209" i="9" s="1"/>
  <c r="C210" i="9"/>
  <c r="E210" i="9"/>
  <c r="B210" i="9" s="1"/>
  <c r="G210" i="9"/>
  <c r="I210" i="9"/>
  <c r="K210" i="9"/>
  <c r="E211" i="9"/>
  <c r="B211" i="9" s="1"/>
  <c r="E212" i="9"/>
  <c r="B212" i="9" s="1"/>
  <c r="E213" i="9"/>
  <c r="B213" i="9" s="1"/>
  <c r="C214" i="9"/>
  <c r="E214" i="9"/>
  <c r="B214" i="9" s="1"/>
  <c r="G214" i="9"/>
  <c r="E215" i="9"/>
  <c r="B215" i="9" s="1"/>
  <c r="E216" i="9"/>
  <c r="B216" i="9" s="1"/>
  <c r="E217" i="9"/>
  <c r="B217" i="9" s="1"/>
  <c r="J217" i="9"/>
  <c r="E218" i="9"/>
  <c r="B218" i="9" s="1"/>
  <c r="G218" i="9"/>
  <c r="E219" i="9"/>
  <c r="B219" i="9" s="1"/>
  <c r="I219" i="9"/>
  <c r="E220" i="9"/>
  <c r="B220" i="9" s="1"/>
  <c r="H220" i="9"/>
  <c r="E221" i="9"/>
  <c r="B221" i="9" s="1"/>
  <c r="E222" i="9"/>
  <c r="E223" i="9"/>
  <c r="B223" i="9" s="1"/>
  <c r="E224" i="9"/>
  <c r="E225" i="9"/>
  <c r="B225" i="9" s="1"/>
  <c r="E226" i="9"/>
  <c r="B226" i="9" s="1"/>
  <c r="I226" i="9"/>
  <c r="E227" i="9"/>
  <c r="B227" i="9" s="1"/>
  <c r="E228" i="9"/>
  <c r="B228" i="9" s="1"/>
  <c r="E229" i="9"/>
  <c r="B229" i="9" s="1"/>
  <c r="E230" i="9"/>
  <c r="B230" i="9" s="1"/>
  <c r="K230" i="9"/>
  <c r="E231" i="9"/>
  <c r="B231" i="9" s="1"/>
  <c r="E232" i="9"/>
  <c r="B232" i="9" s="1"/>
  <c r="E233" i="9"/>
  <c r="B233" i="9" s="1"/>
  <c r="F233" i="9"/>
  <c r="E234" i="9"/>
  <c r="B234" i="9" s="1"/>
  <c r="E235" i="9"/>
  <c r="E236" i="9"/>
  <c r="B236" i="9" s="1"/>
  <c r="E237" i="9"/>
  <c r="B237" i="9" s="1"/>
  <c r="E238" i="9"/>
  <c r="B238" i="9" s="1"/>
  <c r="K238" i="9"/>
  <c r="E239" i="9"/>
  <c r="B239" i="9" s="1"/>
  <c r="C240" i="9"/>
  <c r="E240" i="9"/>
  <c r="B240" i="9" s="1"/>
  <c r="G240" i="9"/>
  <c r="K240" i="9"/>
  <c r="E241" i="9"/>
  <c r="B241" i="9" s="1"/>
  <c r="C242" i="9"/>
  <c r="E242" i="9"/>
  <c r="B242" i="9" s="1"/>
  <c r="G242" i="9"/>
  <c r="I242" i="9"/>
  <c r="K242" i="9"/>
  <c r="E243" i="9"/>
  <c r="I243" i="9" s="1"/>
  <c r="E244" i="9"/>
  <c r="E245" i="9"/>
  <c r="B245" i="9" s="1"/>
  <c r="J245" i="9"/>
  <c r="E246" i="9"/>
  <c r="B246" i="9" s="1"/>
  <c r="H246" i="9"/>
  <c r="E247" i="9"/>
  <c r="B247" i="9" s="1"/>
  <c r="E248" i="9"/>
  <c r="B248" i="9" s="1"/>
  <c r="K248" i="9"/>
  <c r="E249" i="9"/>
  <c r="B249" i="9" s="1"/>
  <c r="F249" i="9"/>
  <c r="I249" i="9"/>
  <c r="J249" i="9"/>
  <c r="E250" i="9"/>
  <c r="B250" i="9" s="1"/>
  <c r="G250" i="9"/>
  <c r="E251" i="9"/>
  <c r="I251" i="9" s="1"/>
  <c r="E252" i="9"/>
  <c r="B252" i="9" s="1"/>
  <c r="I252" i="9"/>
  <c r="E253" i="9"/>
  <c r="B253" i="9" s="1"/>
  <c r="E254" i="9"/>
  <c r="B254" i="9" s="1"/>
  <c r="E255" i="9"/>
  <c r="B255" i="9" s="1"/>
  <c r="E256" i="9"/>
  <c r="B256" i="9" s="1"/>
  <c r="H256" i="9"/>
  <c r="E257" i="9"/>
  <c r="E258" i="9"/>
  <c r="B258" i="9" s="1"/>
  <c r="K258" i="9"/>
  <c r="E259" i="9"/>
  <c r="I259" i="9"/>
  <c r="E260" i="9"/>
  <c r="B260" i="9" s="1"/>
  <c r="E261" i="9"/>
  <c r="B261" i="9" s="1"/>
  <c r="E262" i="9"/>
  <c r="B262" i="9" s="1"/>
  <c r="K262" i="9"/>
  <c r="E263" i="9"/>
  <c r="B263" i="9" s="1"/>
  <c r="J263" i="9"/>
  <c r="E264" i="9"/>
  <c r="B264" i="9" s="1"/>
  <c r="E265" i="9"/>
  <c r="B265" i="9" s="1"/>
  <c r="E266" i="9"/>
  <c r="B266" i="9" s="1"/>
  <c r="E267" i="9"/>
  <c r="B267" i="9" s="1"/>
  <c r="E268" i="9"/>
  <c r="B268" i="9" s="1"/>
  <c r="E269" i="9"/>
  <c r="B269" i="9" s="1"/>
  <c r="E270" i="9"/>
  <c r="E271" i="9"/>
  <c r="B271" i="9" s="1"/>
  <c r="E272" i="9"/>
  <c r="B272" i="9" s="1"/>
  <c r="E273" i="9"/>
  <c r="E274" i="9"/>
  <c r="B274" i="9" s="1"/>
  <c r="E275" i="9"/>
  <c r="B275" i="9" s="1"/>
  <c r="E276" i="9"/>
  <c r="B276" i="9" s="1"/>
  <c r="E277" i="9"/>
  <c r="B277" i="9" s="1"/>
  <c r="E278" i="9"/>
  <c r="B278" i="9" s="1"/>
  <c r="E279" i="9"/>
  <c r="B279" i="9" s="1"/>
  <c r="E280" i="9"/>
  <c r="B280" i="9" s="1"/>
  <c r="E281" i="9"/>
  <c r="B281" i="9" s="1"/>
  <c r="I281" i="9"/>
  <c r="E282" i="9"/>
  <c r="F282" i="9" s="1"/>
  <c r="J282" i="9"/>
  <c r="E283" i="9"/>
  <c r="B283" i="9" s="1"/>
  <c r="F283" i="9"/>
  <c r="I283" i="9"/>
  <c r="J283" i="9"/>
  <c r="E284" i="9"/>
  <c r="H284" i="9" s="1"/>
  <c r="F284" i="9"/>
  <c r="C285" i="9"/>
  <c r="E285" i="9"/>
  <c r="B285" i="9" s="1"/>
  <c r="F285" i="9"/>
  <c r="I285" i="9"/>
  <c r="J285" i="9"/>
  <c r="K285" i="9"/>
  <c r="E286" i="9"/>
  <c r="I286" i="9" s="1"/>
  <c r="F286" i="9"/>
  <c r="J286" i="9"/>
  <c r="E287" i="9"/>
  <c r="B287" i="9" s="1"/>
  <c r="E288" i="9"/>
  <c r="E289" i="9"/>
  <c r="B289" i="9" s="1"/>
  <c r="E290" i="9"/>
  <c r="F290" i="9" s="1"/>
  <c r="E291" i="9"/>
  <c r="B291" i="9" s="1"/>
  <c r="E292" i="9"/>
  <c r="H292" i="9" s="1"/>
  <c r="E293" i="9"/>
  <c r="E294" i="9"/>
  <c r="I294" i="9" s="1"/>
  <c r="C295" i="9"/>
  <c r="E295" i="9"/>
  <c r="B295" i="9" s="1"/>
  <c r="F295" i="9"/>
  <c r="I295" i="9"/>
  <c r="J295" i="9"/>
  <c r="E296" i="9"/>
  <c r="F296" i="9" s="1"/>
  <c r="J296" i="9"/>
  <c r="E297" i="9"/>
  <c r="B297" i="9" s="1"/>
  <c r="I297" i="9"/>
  <c r="E298" i="9"/>
  <c r="F298" i="9" s="1"/>
  <c r="J298" i="9"/>
  <c r="E299" i="9"/>
  <c r="B299" i="9" s="1"/>
  <c r="F299" i="9"/>
  <c r="E300" i="9"/>
  <c r="C301" i="9"/>
  <c r="E301" i="9"/>
  <c r="B301" i="9" s="1"/>
  <c r="F301" i="9"/>
  <c r="I301" i="9"/>
  <c r="J301" i="9"/>
  <c r="K301" i="9"/>
  <c r="E302" i="9"/>
  <c r="E303" i="9"/>
  <c r="E304" i="9"/>
  <c r="J304" i="9" s="1"/>
  <c r="E305" i="9"/>
  <c r="B305" i="9" s="1"/>
  <c r="E306" i="9"/>
  <c r="E307" i="9"/>
  <c r="B307" i="9" s="1"/>
  <c r="I307" i="9"/>
  <c r="E308" i="9"/>
  <c r="H308" i="9" s="1"/>
  <c r="J308" i="9"/>
  <c r="E309" i="9"/>
  <c r="B309" i="9" s="1"/>
  <c r="G309" i="9"/>
  <c r="J309" i="9"/>
  <c r="E310" i="9"/>
  <c r="E311" i="9"/>
  <c r="I311" i="9" s="1"/>
  <c r="E312" i="9"/>
  <c r="J312" i="9" s="1"/>
  <c r="E313" i="9"/>
  <c r="E314" i="9"/>
  <c r="F314" i="9" s="1"/>
  <c r="E315" i="9"/>
  <c r="E316" i="9"/>
  <c r="E317" i="9"/>
  <c r="J317" i="9" s="1"/>
  <c r="E318" i="9"/>
  <c r="I318" i="9" s="1"/>
  <c r="J318" i="9"/>
  <c r="E319" i="9"/>
  <c r="I319" i="9" s="1"/>
  <c r="E320" i="9"/>
  <c r="H320" i="9" s="1"/>
  <c r="I320" i="9"/>
  <c r="E321" i="9"/>
  <c r="E322" i="9"/>
  <c r="F322" i="9" s="1"/>
  <c r="E323" i="9"/>
  <c r="E324" i="9"/>
  <c r="E325" i="9"/>
  <c r="E326" i="9"/>
  <c r="I326" i="9" s="1"/>
  <c r="H326" i="9"/>
  <c r="E327" i="9"/>
  <c r="B327" i="9" s="1"/>
  <c r="H327" i="9"/>
  <c r="J327" i="9"/>
  <c r="E328" i="9"/>
  <c r="F328" i="9" s="1"/>
  <c r="H328" i="9"/>
  <c r="E329" i="9"/>
  <c r="B329" i="9" s="1"/>
  <c r="E330" i="9"/>
  <c r="E331" i="9"/>
  <c r="J331" i="9" s="1"/>
  <c r="E332" i="9"/>
  <c r="H332" i="9" s="1"/>
  <c r="F332" i="9"/>
  <c r="E333" i="9"/>
  <c r="I333" i="9" s="1"/>
  <c r="K333" i="9"/>
  <c r="E334" i="9"/>
  <c r="I334" i="9" s="1"/>
  <c r="F334" i="9"/>
  <c r="J334" i="9"/>
  <c r="E335" i="9"/>
  <c r="E336" i="9"/>
  <c r="J336" i="9" s="1"/>
  <c r="H336" i="9"/>
  <c r="E337" i="9"/>
  <c r="E338" i="9"/>
  <c r="E339" i="9"/>
  <c r="I339" i="9"/>
  <c r="E340" i="9"/>
  <c r="J340" i="9"/>
  <c r="E341" i="9"/>
  <c r="G341" i="9"/>
  <c r="E342" i="9"/>
  <c r="H342" i="9" s="1"/>
  <c r="C343" i="9"/>
  <c r="E343" i="9"/>
  <c r="B343" i="9" s="1"/>
  <c r="F343" i="9"/>
  <c r="G343" i="9"/>
  <c r="H343" i="9"/>
  <c r="I343" i="9"/>
  <c r="J343" i="9"/>
  <c r="K343" i="9"/>
  <c r="E344" i="9"/>
  <c r="E345" i="9"/>
  <c r="B345" i="9" s="1"/>
  <c r="I345" i="9"/>
  <c r="E346" i="9"/>
  <c r="F346" i="9" s="1"/>
  <c r="J346" i="9"/>
  <c r="E347" i="9"/>
  <c r="B347" i="9" s="1"/>
  <c r="F347" i="9"/>
  <c r="J347" i="9"/>
  <c r="E348" i="9"/>
  <c r="H348" i="9" s="1"/>
  <c r="F348" i="9"/>
  <c r="C349" i="9"/>
  <c r="E349" i="9"/>
  <c r="B349" i="9" s="1"/>
  <c r="F349" i="9"/>
  <c r="I349" i="9"/>
  <c r="J349" i="9"/>
  <c r="K349" i="9"/>
  <c r="E350" i="9"/>
  <c r="I350" i="9" s="1"/>
  <c r="F350" i="9"/>
  <c r="J350" i="9"/>
  <c r="E351" i="9"/>
  <c r="E352" i="9"/>
  <c r="H352" i="9" s="1"/>
  <c r="F352" i="9"/>
  <c r="I352" i="9"/>
  <c r="J352" i="9"/>
  <c r="E353" i="9"/>
  <c r="E354" i="9"/>
  <c r="E355" i="9"/>
  <c r="I355" i="9" s="1"/>
  <c r="E356" i="9"/>
  <c r="E357" i="9"/>
  <c r="G357" i="9" s="1"/>
  <c r="J357" i="9"/>
  <c r="E358" i="9"/>
  <c r="H358" i="9"/>
  <c r="E359" i="9"/>
  <c r="H359" i="9" s="1"/>
  <c r="F359" i="9"/>
  <c r="J359" i="9"/>
  <c r="E360" i="9"/>
  <c r="J360" i="9" s="1"/>
  <c r="H360" i="9"/>
  <c r="E361" i="9"/>
  <c r="B361" i="9" s="1"/>
  <c r="I361" i="9"/>
  <c r="E362" i="9"/>
  <c r="F362" i="9" s="1"/>
  <c r="E363" i="9"/>
  <c r="B363" i="9" s="1"/>
  <c r="F363" i="9"/>
  <c r="J363" i="9"/>
  <c r="E364" i="9"/>
  <c r="H364" i="9" s="1"/>
  <c r="C365" i="9"/>
  <c r="E365" i="9"/>
  <c r="B365" i="9" s="1"/>
  <c r="J365" i="9"/>
  <c r="K365" i="9"/>
  <c r="E366" i="9"/>
  <c r="I366" i="9" s="1"/>
  <c r="H366" i="9"/>
  <c r="J366" i="9"/>
  <c r="E367" i="9"/>
  <c r="G367" i="9" s="1"/>
  <c r="I367" i="9"/>
  <c r="K367" i="9"/>
  <c r="E368" i="9"/>
  <c r="F368" i="9" s="1"/>
  <c r="H368" i="9"/>
  <c r="I368" i="9"/>
  <c r="J368" i="9"/>
  <c r="E369" i="9"/>
  <c r="E370" i="9"/>
  <c r="E371" i="9"/>
  <c r="I371" i="9" s="1"/>
  <c r="E372" i="9"/>
  <c r="E373" i="9"/>
  <c r="G373" i="9" s="1"/>
  <c r="E374" i="9"/>
  <c r="H374" i="9" s="1"/>
  <c r="C375" i="9"/>
  <c r="E375" i="9"/>
  <c r="B375" i="9" s="1"/>
  <c r="F375" i="9"/>
  <c r="G375" i="9"/>
  <c r="H375" i="9"/>
  <c r="I375" i="9"/>
  <c r="J375" i="9"/>
  <c r="K375" i="9"/>
  <c r="E376" i="9"/>
  <c r="H376" i="9" s="1"/>
  <c r="J376" i="9"/>
  <c r="E377" i="9"/>
  <c r="I377" i="9" s="1"/>
  <c r="E378" i="9"/>
  <c r="E379" i="9"/>
  <c r="B379" i="9" s="1"/>
  <c r="F379" i="9"/>
  <c r="J379" i="9"/>
  <c r="E380" i="9"/>
  <c r="H380" i="9" s="1"/>
  <c r="C381" i="9"/>
  <c r="E381" i="9"/>
  <c r="B381" i="9" s="1"/>
  <c r="F381" i="9"/>
  <c r="J381" i="9"/>
  <c r="K381" i="9"/>
  <c r="E382" i="9"/>
  <c r="I382" i="9" s="1"/>
  <c r="H382" i="9"/>
  <c r="J382" i="9"/>
  <c r="E383" i="9"/>
  <c r="K383" i="9" s="1"/>
  <c r="I383" i="9"/>
  <c r="E384" i="9"/>
  <c r="I384" i="9" s="1"/>
  <c r="H384" i="9"/>
  <c r="J384" i="9"/>
  <c r="E385" i="9"/>
  <c r="I385" i="9" s="1"/>
  <c r="E386" i="9"/>
  <c r="J386" i="9" s="1"/>
  <c r="E387" i="9"/>
  <c r="B387" i="9" s="1"/>
  <c r="F387" i="9"/>
  <c r="J387" i="9"/>
  <c r="E388" i="9"/>
  <c r="H388" i="9" s="1"/>
  <c r="F388" i="9"/>
  <c r="C389" i="9"/>
  <c r="E389" i="9"/>
  <c r="B389" i="9" s="1"/>
  <c r="I389" i="9"/>
  <c r="J389" i="9"/>
  <c r="E390" i="9"/>
  <c r="I390" i="9" s="1"/>
  <c r="F390" i="9"/>
  <c r="J390" i="9"/>
  <c r="E391" i="9"/>
  <c r="G391" i="9" s="1"/>
  <c r="I391" i="9"/>
  <c r="K391" i="9"/>
  <c r="E392" i="9"/>
  <c r="H392" i="9" s="1"/>
  <c r="I392" i="9"/>
  <c r="J392" i="9"/>
  <c r="E393" i="9"/>
  <c r="E394" i="9"/>
  <c r="J394" i="9" s="1"/>
  <c r="E395" i="9"/>
  <c r="I395" i="9" s="1"/>
  <c r="E396" i="9"/>
  <c r="J396" i="9" s="1"/>
  <c r="E397" i="9"/>
  <c r="J397" i="9" s="1"/>
  <c r="E398" i="9"/>
  <c r="E399" i="9"/>
  <c r="B399" i="9" s="1"/>
  <c r="I399" i="9"/>
  <c r="E400" i="9"/>
  <c r="H400" i="9" s="1"/>
  <c r="J400" i="9"/>
  <c r="E401" i="9"/>
  <c r="I401" i="9" s="1"/>
  <c r="E402" i="9"/>
  <c r="C403" i="9"/>
  <c r="E403" i="9"/>
  <c r="B403" i="9" s="1"/>
  <c r="I403" i="9"/>
  <c r="J403" i="9"/>
  <c r="E404" i="9"/>
  <c r="B404" i="9" s="1"/>
  <c r="F404" i="9"/>
  <c r="E405" i="9"/>
  <c r="I405" i="9" s="1"/>
  <c r="E406" i="9"/>
  <c r="E407" i="9"/>
  <c r="E408" i="9"/>
  <c r="C409" i="9"/>
  <c r="E409" i="9"/>
  <c r="B409" i="9" s="1"/>
  <c r="F409" i="9"/>
  <c r="H409" i="9"/>
  <c r="I409" i="9"/>
  <c r="J409" i="9"/>
  <c r="E410" i="9"/>
  <c r="J410" i="9" s="1"/>
  <c r="E411" i="9"/>
  <c r="I411" i="9" s="1"/>
  <c r="E412" i="9"/>
  <c r="E413" i="9"/>
  <c r="G413" i="9" s="1"/>
  <c r="E414" i="9"/>
  <c r="B414" i="9" s="1"/>
  <c r="E415" i="9"/>
  <c r="E416" i="9"/>
  <c r="I416" i="9" s="1"/>
  <c r="H416" i="9"/>
  <c r="E417" i="9"/>
  <c r="B417" i="9" s="1"/>
  <c r="E418" i="9"/>
  <c r="B418" i="9" s="1"/>
  <c r="F418" i="9"/>
  <c r="E419" i="9"/>
  <c r="B419" i="9" s="1"/>
  <c r="I419" i="9"/>
  <c r="K419" i="9"/>
  <c r="E420" i="9"/>
  <c r="B420" i="9" s="1"/>
  <c r="F420" i="9"/>
  <c r="J420" i="9"/>
  <c r="E421" i="9"/>
  <c r="I421" i="9" s="1"/>
  <c r="E422" i="9"/>
  <c r="E423" i="9"/>
  <c r="E424" i="9"/>
  <c r="E425" i="9"/>
  <c r="B425" i="9" s="1"/>
  <c r="I425" i="9"/>
  <c r="E426" i="9"/>
  <c r="H426" i="9"/>
  <c r="J426" i="9"/>
  <c r="E427" i="9"/>
  <c r="I427" i="9" s="1"/>
  <c r="E428" i="9"/>
  <c r="E429" i="9"/>
  <c r="B429" i="9" s="1"/>
  <c r="G429" i="9"/>
  <c r="I429" i="9"/>
  <c r="K429" i="9"/>
  <c r="E430" i="9"/>
  <c r="C431" i="9"/>
  <c r="E431" i="9"/>
  <c r="B431" i="9" s="1"/>
  <c r="F431" i="9"/>
  <c r="H431" i="9"/>
  <c r="I431" i="9"/>
  <c r="J431" i="9"/>
  <c r="E432" i="9"/>
  <c r="E433" i="9"/>
  <c r="I433" i="9" s="1"/>
  <c r="E434" i="9"/>
  <c r="E435" i="9"/>
  <c r="G435" i="9" s="1"/>
  <c r="J435" i="9"/>
  <c r="E436" i="9"/>
  <c r="J436" i="9" s="1"/>
  <c r="E437" i="9"/>
  <c r="B437" i="9" s="1"/>
  <c r="J437" i="9"/>
  <c r="E438" i="9"/>
  <c r="B438" i="9" s="1"/>
  <c r="J438" i="9"/>
  <c r="E439" i="9"/>
  <c r="B439" i="9" s="1"/>
  <c r="F439" i="9"/>
  <c r="I439" i="9"/>
  <c r="J439" i="9"/>
  <c r="E440" i="9"/>
  <c r="I440" i="9" s="1"/>
  <c r="H440" i="9"/>
  <c r="E441" i="9"/>
  <c r="G441" i="9" s="1"/>
  <c r="E442" i="9"/>
  <c r="B442" i="9" s="1"/>
  <c r="E443" i="9"/>
  <c r="I443" i="9" s="1"/>
  <c r="E444" i="9"/>
  <c r="C445" i="9"/>
  <c r="E445" i="9"/>
  <c r="B445" i="9" s="1"/>
  <c r="F445" i="9"/>
  <c r="H445" i="9"/>
  <c r="I445" i="9"/>
  <c r="J445" i="9"/>
  <c r="E446" i="9"/>
  <c r="E447" i="9"/>
  <c r="B447" i="9" s="1"/>
  <c r="G447" i="9"/>
  <c r="H447" i="9"/>
  <c r="I447" i="9"/>
  <c r="K447" i="9"/>
  <c r="E448" i="9"/>
  <c r="I448" i="9"/>
  <c r="E449" i="9"/>
  <c r="I449" i="9" s="1"/>
  <c r="E450" i="9"/>
  <c r="J450" i="9" s="1"/>
  <c r="E451" i="9"/>
  <c r="G451" i="9" s="1"/>
  <c r="E452" i="9"/>
  <c r="E453" i="9"/>
  <c r="I453" i="9" s="1"/>
  <c r="E454" i="9"/>
  <c r="E455" i="9"/>
  <c r="I455" i="9" s="1"/>
  <c r="E456" i="9"/>
  <c r="E457" i="9"/>
  <c r="B457" i="9" s="1"/>
  <c r="H457" i="9"/>
  <c r="J457" i="9"/>
  <c r="E458" i="9"/>
  <c r="H458" i="9" s="1"/>
  <c r="E459" i="9"/>
  <c r="I459" i="9" s="1"/>
  <c r="E460" i="9"/>
  <c r="E461" i="9"/>
  <c r="I461" i="9" s="1"/>
  <c r="E462" i="9"/>
  <c r="I462" i="9" s="1"/>
  <c r="E463" i="9"/>
  <c r="G463" i="9" s="1"/>
  <c r="E464" i="9"/>
  <c r="B464" i="9" s="1"/>
  <c r="E465" i="9"/>
  <c r="I465" i="9" s="1"/>
  <c r="K465" i="9"/>
  <c r="E466" i="9"/>
  <c r="I466" i="9" s="1"/>
  <c r="E467" i="9"/>
  <c r="G467" i="9" s="1"/>
  <c r="E468" i="9"/>
  <c r="H468" i="9" s="1"/>
  <c r="E469" i="9"/>
  <c r="G469" i="9" s="1"/>
  <c r="E470" i="9"/>
  <c r="E471" i="9"/>
  <c r="J471" i="9" s="1"/>
  <c r="E472" i="9"/>
  <c r="E473" i="9"/>
  <c r="J473" i="9" s="1"/>
  <c r="E474" i="9"/>
  <c r="B474" i="9" s="1"/>
  <c r="C475" i="9"/>
  <c r="E475" i="9"/>
  <c r="I475" i="9" s="1"/>
  <c r="F475" i="9"/>
  <c r="K475" i="9"/>
  <c r="E476" i="9"/>
  <c r="H476" i="9" s="1"/>
  <c r="C477" i="9"/>
  <c r="E477" i="9"/>
  <c r="G477" i="9" s="1"/>
  <c r="F477" i="9"/>
  <c r="I477" i="9"/>
  <c r="J477" i="9"/>
  <c r="K477" i="9"/>
  <c r="E478" i="9"/>
  <c r="E479" i="9"/>
  <c r="J479" i="9" s="1"/>
  <c r="E480" i="9"/>
  <c r="E481" i="9"/>
  <c r="J481" i="9" s="1"/>
  <c r="E482" i="9"/>
  <c r="B482" i="9" s="1"/>
  <c r="E483" i="9"/>
  <c r="G483" i="9" s="1"/>
  <c r="K483" i="9"/>
  <c r="E484" i="9"/>
  <c r="H484" i="9"/>
  <c r="E485" i="9"/>
  <c r="G485" i="9" s="1"/>
  <c r="E486" i="9"/>
  <c r="E487" i="9"/>
  <c r="J487" i="9" s="1"/>
  <c r="E488" i="9"/>
  <c r="H488" i="9" s="1"/>
  <c r="E489" i="9"/>
  <c r="J489" i="9" s="1"/>
  <c r="I489" i="9"/>
  <c r="E490" i="9"/>
  <c r="B490" i="9" s="1"/>
  <c r="E491" i="9"/>
  <c r="E492" i="9"/>
  <c r="H492" i="9"/>
  <c r="E493" i="9"/>
  <c r="G493" i="9" s="1"/>
  <c r="E494" i="9"/>
  <c r="E495" i="9"/>
  <c r="J495" i="9" s="1"/>
  <c r="I495" i="9"/>
  <c r="E496" i="9"/>
  <c r="H496" i="9" s="1"/>
  <c r="E497" i="9"/>
  <c r="J497" i="9" s="1"/>
  <c r="E498" i="9"/>
  <c r="B498" i="9" s="1"/>
  <c r="E499" i="9"/>
  <c r="I499" i="9" s="1"/>
  <c r="J499" i="9"/>
  <c r="K499" i="9"/>
  <c r="E500" i="9"/>
  <c r="H500" i="9" s="1"/>
  <c r="E501" i="9"/>
  <c r="G501" i="9" s="1"/>
  <c r="K501" i="9"/>
  <c r="E502" i="9"/>
  <c r="E503" i="9"/>
  <c r="E504" i="9"/>
  <c r="H504" i="9" s="1"/>
  <c r="E505" i="9"/>
  <c r="I505" i="9" s="1"/>
  <c r="E506" i="9"/>
  <c r="B506" i="9" s="1"/>
  <c r="E507" i="9"/>
  <c r="I507" i="9" s="1"/>
  <c r="K507" i="9"/>
  <c r="E508" i="9"/>
  <c r="H508" i="9" s="1"/>
  <c r="C509" i="9"/>
  <c r="E509" i="9"/>
  <c r="F509" i="9"/>
  <c r="G509" i="9"/>
  <c r="I509" i="9"/>
  <c r="J509" i="9"/>
  <c r="K509" i="9"/>
  <c r="E510" i="9"/>
  <c r="E511" i="9"/>
  <c r="I511" i="9" s="1"/>
  <c r="E512" i="9"/>
  <c r="H512" i="9" s="1"/>
  <c r="E513" i="9"/>
  <c r="E514" i="9"/>
  <c r="B514" i="9" s="1"/>
  <c r="E515" i="9"/>
  <c r="G515" i="9" s="1"/>
  <c r="E516" i="9"/>
  <c r="H516" i="9"/>
  <c r="E517" i="9"/>
  <c r="J517" i="9" s="1"/>
  <c r="G517" i="9"/>
  <c r="E518" i="9"/>
  <c r="E519" i="9"/>
  <c r="J519" i="9" s="1"/>
  <c r="I519" i="9"/>
  <c r="E520" i="9"/>
  <c r="H520" i="9" s="1"/>
  <c r="E521" i="9"/>
  <c r="I521" i="9" s="1"/>
  <c r="E522" i="9"/>
  <c r="B522" i="9" s="1"/>
  <c r="E523" i="9"/>
  <c r="G523" i="9" s="1"/>
  <c r="K523" i="9"/>
  <c r="E524" i="9"/>
  <c r="H524" i="9" s="1"/>
  <c r="E525" i="9"/>
  <c r="E526" i="9"/>
  <c r="E527" i="9"/>
  <c r="I527" i="9" s="1"/>
  <c r="E528" i="9"/>
  <c r="H528" i="9" s="1"/>
  <c r="E529" i="9"/>
  <c r="J529" i="9" s="1"/>
  <c r="E530" i="9"/>
  <c r="B530" i="9" s="1"/>
  <c r="C531" i="9"/>
  <c r="E531" i="9"/>
  <c r="I531" i="9" s="1"/>
  <c r="J531" i="9"/>
  <c r="K531" i="9"/>
  <c r="E532" i="9"/>
  <c r="H532" i="9" s="1"/>
  <c r="E533" i="9"/>
  <c r="F533" i="9" s="1"/>
  <c r="J533" i="9"/>
  <c r="E534" i="9"/>
  <c r="E535" i="9"/>
  <c r="E536" i="9"/>
  <c r="H536" i="9" s="1"/>
  <c r="E537" i="9"/>
  <c r="I537" i="9" s="1"/>
  <c r="E538" i="9"/>
  <c r="B538" i="9" s="1"/>
  <c r="C539" i="9"/>
  <c r="E539" i="9"/>
  <c r="I539" i="9" s="1"/>
  <c r="K539" i="9"/>
  <c r="E540" i="9"/>
  <c r="H540" i="9" s="1"/>
  <c r="C541" i="9"/>
  <c r="E541" i="9"/>
  <c r="G541" i="9" s="1"/>
  <c r="F541" i="9"/>
  <c r="I541" i="9"/>
  <c r="J541" i="9"/>
  <c r="K541" i="9"/>
  <c r="E542" i="9"/>
  <c r="E543" i="9"/>
  <c r="I543" i="9" s="1"/>
  <c r="E544" i="9"/>
  <c r="H544" i="9" s="1"/>
  <c r="E545" i="9"/>
  <c r="E546" i="9"/>
  <c r="B546" i="9" s="1"/>
  <c r="E547" i="9"/>
  <c r="G547" i="9" s="1"/>
  <c r="E548" i="9"/>
  <c r="H548" i="9" s="1"/>
  <c r="E549" i="9"/>
  <c r="G549" i="9" s="1"/>
  <c r="E550" i="9"/>
  <c r="E551" i="9"/>
  <c r="I551" i="9" s="1"/>
  <c r="E552" i="9"/>
  <c r="H552" i="9" s="1"/>
  <c r="E553" i="9"/>
  <c r="I553" i="9" s="1"/>
  <c r="E554" i="9"/>
  <c r="B554" i="9" s="1"/>
  <c r="E555" i="9"/>
  <c r="I555" i="9" s="1"/>
  <c r="K555" i="9"/>
  <c r="E556" i="9"/>
  <c r="H556" i="9" s="1"/>
  <c r="C557" i="9"/>
  <c r="E557" i="9"/>
  <c r="F557" i="9"/>
  <c r="G557" i="9"/>
  <c r="I557" i="9"/>
  <c r="J557" i="9"/>
  <c r="K557" i="9"/>
  <c r="E558" i="9"/>
  <c r="E559" i="9"/>
  <c r="I559" i="9" s="1"/>
  <c r="E560" i="9"/>
  <c r="H560" i="9" s="1"/>
  <c r="E561" i="9"/>
  <c r="E562" i="9"/>
  <c r="B562" i="9" s="1"/>
  <c r="E563" i="9"/>
  <c r="G563" i="9" s="1"/>
  <c r="E564" i="9"/>
  <c r="H564" i="9" s="1"/>
  <c r="E565" i="9"/>
  <c r="G565" i="9" s="1"/>
  <c r="J565" i="9"/>
  <c r="E566" i="9"/>
  <c r="E567" i="9"/>
  <c r="J567" i="9" s="1"/>
  <c r="E568" i="9"/>
  <c r="E569" i="9"/>
  <c r="G569" i="9" s="1"/>
  <c r="E570" i="9"/>
  <c r="C571" i="9"/>
  <c r="E571" i="9"/>
  <c r="J571" i="9" s="1"/>
  <c r="E572" i="9"/>
  <c r="K572" i="9" s="1"/>
  <c r="E573" i="9"/>
  <c r="G573" i="9" s="1"/>
  <c r="E574" i="9"/>
  <c r="C575" i="9"/>
  <c r="E575" i="9"/>
  <c r="G575" i="9"/>
  <c r="I575" i="9"/>
  <c r="K575" i="9"/>
  <c r="E576" i="9"/>
  <c r="B576" i="9" s="1"/>
  <c r="I576" i="9"/>
  <c r="E577" i="9"/>
  <c r="K577" i="9" s="1"/>
  <c r="E578" i="9"/>
  <c r="B578" i="9" s="1"/>
  <c r="E579" i="9"/>
  <c r="K579" i="9" s="1"/>
  <c r="E580" i="9"/>
  <c r="B580" i="9" s="1"/>
  <c r="E581" i="9"/>
  <c r="G581" i="9" s="1"/>
  <c r="E582" i="9"/>
  <c r="E583" i="9"/>
  <c r="K583" i="9" s="1"/>
  <c r="E584" i="9"/>
  <c r="B584" i="9" s="1"/>
  <c r="C585" i="9"/>
  <c r="E585" i="9"/>
  <c r="G585" i="9" s="1"/>
  <c r="K585" i="9"/>
  <c r="E586" i="9"/>
  <c r="B586" i="9" s="1"/>
  <c r="C587" i="9"/>
  <c r="E587" i="9"/>
  <c r="I587" i="9" s="1"/>
  <c r="G587" i="9"/>
  <c r="K587" i="9"/>
  <c r="E588" i="9"/>
  <c r="B588" i="9" s="1"/>
  <c r="E589" i="9"/>
  <c r="B589" i="9" s="1"/>
  <c r="E590" i="9"/>
  <c r="B590" i="9" s="1"/>
  <c r="E591" i="9"/>
  <c r="G591" i="9" s="1"/>
  <c r="E592" i="9"/>
  <c r="E593" i="9"/>
  <c r="K593" i="9" s="1"/>
  <c r="E594" i="9"/>
  <c r="B594" i="9" s="1"/>
  <c r="E595" i="9"/>
  <c r="B595" i="9" s="1"/>
  <c r="E596" i="9"/>
  <c r="B596" i="9" s="1"/>
  <c r="E597" i="9"/>
  <c r="B597" i="9" s="1"/>
  <c r="E598" i="9"/>
  <c r="B598" i="9" s="1"/>
  <c r="E599" i="9"/>
  <c r="G599" i="9" s="1"/>
  <c r="E600" i="9"/>
  <c r="E601" i="9"/>
  <c r="K601" i="9" s="1"/>
  <c r="E602" i="9"/>
  <c r="B602" i="9" s="1"/>
  <c r="E603" i="9"/>
  <c r="B603" i="9" s="1"/>
  <c r="I603" i="9"/>
  <c r="E604" i="9"/>
  <c r="B604" i="9" s="1"/>
  <c r="E605" i="9"/>
  <c r="B605" i="9" s="1"/>
  <c r="E606" i="9"/>
  <c r="B606" i="9" s="1"/>
  <c r="E607" i="9"/>
  <c r="G607" i="9" s="1"/>
  <c r="E608" i="9"/>
  <c r="E609" i="9"/>
  <c r="K609" i="9" s="1"/>
  <c r="E610" i="9"/>
  <c r="B610" i="9" s="1"/>
  <c r="E611" i="9"/>
  <c r="B611" i="9" s="1"/>
  <c r="E612" i="9"/>
  <c r="B612" i="9" s="1"/>
  <c r="E613" i="9"/>
  <c r="B613" i="9" s="1"/>
  <c r="E614" i="9"/>
  <c r="B614" i="9" s="1"/>
  <c r="E615" i="9"/>
  <c r="G615" i="9" s="1"/>
  <c r="E616" i="9"/>
  <c r="E617" i="9"/>
  <c r="K617" i="9" s="1"/>
  <c r="E618" i="9"/>
  <c r="B618" i="9" s="1"/>
  <c r="E619" i="9"/>
  <c r="B619" i="9" s="1"/>
  <c r="K619" i="9"/>
  <c r="E620" i="9"/>
  <c r="B620" i="9" s="1"/>
  <c r="G620" i="9"/>
  <c r="E621" i="9"/>
  <c r="B621" i="9" s="1"/>
  <c r="I621" i="9"/>
  <c r="E622" i="9"/>
  <c r="B622" i="9" s="1"/>
  <c r="E623" i="9"/>
  <c r="G623" i="9" s="1"/>
  <c r="E624" i="9"/>
  <c r="E625" i="9"/>
  <c r="K625" i="9" s="1"/>
  <c r="E626" i="9"/>
  <c r="B626" i="9" s="1"/>
  <c r="C627" i="9"/>
  <c r="E627" i="9"/>
  <c r="B627" i="9" s="1"/>
  <c r="G627" i="9"/>
  <c r="I627" i="9"/>
  <c r="K627" i="9"/>
  <c r="E628" i="9"/>
  <c r="B628" i="9" s="1"/>
  <c r="G628" i="9"/>
  <c r="E629" i="9"/>
  <c r="B629" i="9" s="1"/>
  <c r="I629" i="9"/>
  <c r="E630" i="9"/>
  <c r="B630" i="9" s="1"/>
  <c r="E631" i="9"/>
  <c r="G631" i="9" s="1"/>
  <c r="E632" i="9"/>
  <c r="E633" i="9"/>
  <c r="K633" i="9" s="1"/>
  <c r="E634" i="9"/>
  <c r="B634" i="9" s="1"/>
  <c r="C635" i="9"/>
  <c r="E635" i="9"/>
  <c r="B635" i="9" s="1"/>
  <c r="G635" i="9"/>
  <c r="E636" i="9"/>
  <c r="B636" i="9" s="1"/>
  <c r="E637" i="9"/>
  <c r="B637" i="9" s="1"/>
  <c r="E638" i="9"/>
  <c r="B638" i="9" s="1"/>
  <c r="E639" i="9"/>
  <c r="G639" i="9" s="1"/>
  <c r="E640" i="9"/>
  <c r="E641" i="9"/>
  <c r="K641" i="9" s="1"/>
  <c r="E642" i="9"/>
  <c r="B642" i="9" s="1"/>
  <c r="C643" i="9"/>
  <c r="E643" i="9"/>
  <c r="B643" i="9" s="1"/>
  <c r="G643" i="9"/>
  <c r="K643" i="9"/>
  <c r="E644" i="9"/>
  <c r="B644" i="9" s="1"/>
  <c r="G644" i="9"/>
  <c r="E645" i="9"/>
  <c r="B645" i="9" s="1"/>
  <c r="I645" i="9"/>
  <c r="E646" i="9"/>
  <c r="B646" i="9" s="1"/>
  <c r="E647" i="9"/>
  <c r="G647" i="9" s="1"/>
  <c r="E648" i="9"/>
  <c r="E649" i="9"/>
  <c r="K649" i="9" s="1"/>
  <c r="E650" i="9"/>
  <c r="B650" i="9" s="1"/>
  <c r="C651" i="9"/>
  <c r="E651" i="9"/>
  <c r="B651" i="9" s="1"/>
  <c r="G651" i="9"/>
  <c r="I651" i="9"/>
  <c r="K651" i="9"/>
  <c r="E652" i="9"/>
  <c r="B652" i="9" s="1"/>
  <c r="G652" i="9"/>
  <c r="E653" i="9"/>
  <c r="B653" i="9" s="1"/>
  <c r="E654" i="9"/>
  <c r="B654" i="9" s="1"/>
  <c r="E655" i="9"/>
  <c r="G655" i="9" s="1"/>
  <c r="E656" i="9"/>
  <c r="E657" i="9"/>
  <c r="K657" i="9" s="1"/>
  <c r="E658" i="9"/>
  <c r="B658" i="9" s="1"/>
  <c r="E659" i="9"/>
  <c r="B659" i="9" s="1"/>
  <c r="E660" i="9"/>
  <c r="B660" i="9" s="1"/>
  <c r="E661" i="9"/>
  <c r="B661" i="9" s="1"/>
  <c r="E662" i="9"/>
  <c r="B662" i="9" s="1"/>
  <c r="E663" i="9"/>
  <c r="G663" i="9" s="1"/>
  <c r="E664" i="9"/>
  <c r="E665" i="9"/>
  <c r="K665" i="9" s="1"/>
  <c r="E666" i="9"/>
  <c r="B666" i="9" s="1"/>
  <c r="E667" i="9"/>
  <c r="B667" i="9" s="1"/>
  <c r="K667" i="9"/>
  <c r="E668" i="9"/>
  <c r="B668" i="9" s="1"/>
  <c r="G668" i="9"/>
  <c r="E669" i="9"/>
  <c r="B669" i="9" s="1"/>
  <c r="E670" i="9"/>
  <c r="B670" i="9" s="1"/>
  <c r="E671" i="9"/>
  <c r="G671" i="9" s="1"/>
  <c r="E672" i="9"/>
  <c r="E673" i="9"/>
  <c r="K673" i="9" s="1"/>
  <c r="E674" i="9"/>
  <c r="B674" i="9" s="1"/>
  <c r="E675" i="9"/>
  <c r="B675" i="9" s="1"/>
  <c r="I675" i="9"/>
  <c r="E676" i="9"/>
  <c r="B676" i="9" s="1"/>
  <c r="E677" i="9"/>
  <c r="B677" i="9" s="1"/>
  <c r="E678" i="9"/>
  <c r="B678" i="9" s="1"/>
  <c r="E679" i="9"/>
  <c r="G679" i="9" s="1"/>
  <c r="E680" i="9"/>
  <c r="E681" i="9"/>
  <c r="K681" i="9" s="1"/>
  <c r="E682" i="9"/>
  <c r="B682" i="9" s="1"/>
  <c r="E683" i="9"/>
  <c r="B683" i="9" s="1"/>
  <c r="E684" i="9"/>
  <c r="B684" i="9" s="1"/>
  <c r="G684" i="9"/>
  <c r="E685" i="9"/>
  <c r="B685" i="9" s="1"/>
  <c r="E686" i="9"/>
  <c r="B686" i="9" s="1"/>
  <c r="E687" i="9"/>
  <c r="G687" i="9" s="1"/>
  <c r="C688" i="9"/>
  <c r="E688" i="9"/>
  <c r="I688" i="9" s="1"/>
  <c r="F688" i="9"/>
  <c r="J688" i="9"/>
  <c r="K688" i="9"/>
  <c r="C689" i="9"/>
  <c r="E689" i="9"/>
  <c r="B689" i="9" s="1"/>
  <c r="G689" i="9"/>
  <c r="K689" i="9"/>
  <c r="E690" i="9"/>
  <c r="F690" i="9" s="1"/>
  <c r="J690" i="9"/>
  <c r="E691" i="9"/>
  <c r="B691" i="9" s="1"/>
  <c r="I691" i="9"/>
  <c r="E692" i="9"/>
  <c r="I692" i="9" s="1"/>
  <c r="E693" i="9"/>
  <c r="I693" i="9" s="1"/>
  <c r="E694" i="9"/>
  <c r="J694" i="9" s="1"/>
  <c r="E695" i="9"/>
  <c r="K695" i="9" s="1"/>
  <c r="E696" i="9"/>
  <c r="I696" i="9" s="1"/>
  <c r="E697" i="9"/>
  <c r="B697" i="9" s="1"/>
  <c r="C698" i="9"/>
  <c r="E698" i="9"/>
  <c r="F698" i="9"/>
  <c r="G698" i="9"/>
  <c r="I698" i="9"/>
  <c r="J698" i="9"/>
  <c r="K698" i="9"/>
  <c r="E699" i="9"/>
  <c r="B699" i="9" s="1"/>
  <c r="H699" i="9"/>
  <c r="E700" i="9"/>
  <c r="E701" i="9"/>
  <c r="E702" i="9"/>
  <c r="F702" i="9" s="1"/>
  <c r="E703" i="9"/>
  <c r="G703" i="9" s="1"/>
  <c r="E704" i="9"/>
  <c r="I704" i="9" s="1"/>
  <c r="E705" i="9"/>
  <c r="B705" i="9" s="1"/>
  <c r="C706" i="9"/>
  <c r="E706" i="9"/>
  <c r="G706" i="9" s="1"/>
  <c r="F706" i="9"/>
  <c r="I706" i="9"/>
  <c r="J706" i="9"/>
  <c r="K706" i="9"/>
  <c r="E707" i="9"/>
  <c r="B707" i="9" s="1"/>
  <c r="H707" i="9"/>
  <c r="K707" i="9"/>
  <c r="E708" i="9"/>
  <c r="I708" i="9" s="1"/>
  <c r="E709" i="9"/>
  <c r="E710" i="9"/>
  <c r="K710" i="9" s="1"/>
  <c r="E711" i="9"/>
  <c r="E712" i="9"/>
  <c r="I712" i="9" s="1"/>
  <c r="J712" i="9"/>
  <c r="C713" i="9"/>
  <c r="E713" i="9"/>
  <c r="B713" i="9" s="1"/>
  <c r="G713" i="9"/>
  <c r="H713" i="9"/>
  <c r="K713" i="9"/>
  <c r="E714" i="9"/>
  <c r="F714" i="9" s="1"/>
  <c r="G714" i="9"/>
  <c r="J714" i="9"/>
  <c r="C715" i="9"/>
  <c r="E715" i="9"/>
  <c r="B715" i="9" s="1"/>
  <c r="G715" i="9"/>
  <c r="I715" i="9"/>
  <c r="K715" i="9"/>
  <c r="E716" i="9"/>
  <c r="I716" i="9" s="1"/>
  <c r="J716" i="9"/>
  <c r="E717" i="9"/>
  <c r="K717" i="9" s="1"/>
  <c r="I717" i="9"/>
  <c r="E718" i="9"/>
  <c r="J718" i="9" s="1"/>
  <c r="E719" i="9"/>
  <c r="K719" i="9" s="1"/>
  <c r="E720" i="9"/>
  <c r="I720" i="9" s="1"/>
  <c r="K720" i="9"/>
  <c r="E721" i="9"/>
  <c r="B721" i="9" s="1"/>
  <c r="H721" i="9"/>
  <c r="K721" i="9"/>
  <c r="E722" i="9"/>
  <c r="I722" i="9" s="1"/>
  <c r="E723" i="9"/>
  <c r="B723" i="9" s="1"/>
  <c r="E724" i="9"/>
  <c r="I724" i="9" s="1"/>
  <c r="E725" i="9"/>
  <c r="B725" i="9" s="1"/>
  <c r="E726" i="9"/>
  <c r="I726" i="9" s="1"/>
  <c r="G726" i="9"/>
  <c r="K726" i="9"/>
  <c r="E727" i="9"/>
  <c r="B727" i="9" s="1"/>
  <c r="E728" i="9"/>
  <c r="J728" i="9" s="1"/>
  <c r="E729" i="9"/>
  <c r="B729" i="9" s="1"/>
  <c r="E730" i="9"/>
  <c r="I730" i="9" s="1"/>
  <c r="J730" i="9"/>
  <c r="E731" i="9"/>
  <c r="B731" i="9" s="1"/>
  <c r="E732" i="9"/>
  <c r="I732" i="9" s="1"/>
  <c r="E733" i="9"/>
  <c r="B733" i="9" s="1"/>
  <c r="E734" i="9"/>
  <c r="I734" i="9" s="1"/>
  <c r="G734" i="9"/>
  <c r="K734" i="9"/>
  <c r="E735" i="9"/>
  <c r="B735" i="9" s="1"/>
  <c r="E736" i="9"/>
  <c r="E737" i="9"/>
  <c r="B737" i="9" s="1"/>
  <c r="E738" i="9"/>
  <c r="K738" i="9"/>
  <c r="E739" i="9"/>
  <c r="B739" i="9" s="1"/>
  <c r="E740" i="9"/>
  <c r="I740" i="9" s="1"/>
  <c r="E741" i="9"/>
  <c r="B741" i="9" s="1"/>
  <c r="E742" i="9"/>
  <c r="I742" i="9" s="1"/>
  <c r="G742" i="9"/>
  <c r="K742" i="9"/>
  <c r="E743" i="9"/>
  <c r="B743" i="9" s="1"/>
  <c r="E744" i="9"/>
  <c r="E745" i="9"/>
  <c r="B745" i="9" s="1"/>
  <c r="E746" i="9"/>
  <c r="E747" i="9"/>
  <c r="B747" i="9" s="1"/>
  <c r="E748" i="9"/>
  <c r="I748" i="9" s="1"/>
  <c r="E749" i="9"/>
  <c r="B749" i="9" s="1"/>
  <c r="E750" i="9"/>
  <c r="I750" i="9" s="1"/>
  <c r="J750" i="9"/>
  <c r="E751" i="9"/>
  <c r="B751" i="9" s="1"/>
  <c r="E752" i="9"/>
  <c r="E753" i="9"/>
  <c r="B753" i="9" s="1"/>
  <c r="E754" i="9"/>
  <c r="I754" i="9" s="1"/>
  <c r="G754" i="9"/>
  <c r="K754" i="9"/>
  <c r="E755" i="9"/>
  <c r="B755" i="9" s="1"/>
  <c r="E756" i="9"/>
  <c r="I756" i="9" s="1"/>
  <c r="E757" i="9"/>
  <c r="B757" i="9" s="1"/>
  <c r="E758" i="9"/>
  <c r="I758" i="9" s="1"/>
  <c r="K758" i="9"/>
  <c r="E759" i="9"/>
  <c r="B759" i="9" s="1"/>
  <c r="E760" i="9"/>
  <c r="I760" i="9" s="1"/>
  <c r="E761" i="9"/>
  <c r="B761" i="9" s="1"/>
  <c r="E762" i="9"/>
  <c r="G762" i="9"/>
  <c r="K762" i="9"/>
  <c r="E763" i="9"/>
  <c r="B763" i="9" s="1"/>
  <c r="E764" i="9"/>
  <c r="I764" i="9" s="1"/>
  <c r="E765" i="9"/>
  <c r="B765" i="9" s="1"/>
  <c r="E766" i="9"/>
  <c r="E767" i="9"/>
  <c r="B767" i="9" s="1"/>
  <c r="E768" i="9"/>
  <c r="E769" i="9"/>
  <c r="B769" i="9" s="1"/>
  <c r="E770" i="9"/>
  <c r="J770" i="9" s="1"/>
  <c r="E771" i="9"/>
  <c r="B771" i="9" s="1"/>
  <c r="E772" i="9"/>
  <c r="J772" i="9" s="1"/>
  <c r="I772" i="9"/>
  <c r="E773" i="9"/>
  <c r="B773" i="9" s="1"/>
  <c r="E774" i="9"/>
  <c r="I774" i="9" s="1"/>
  <c r="K774" i="9"/>
  <c r="E775" i="9"/>
  <c r="B775" i="9" s="1"/>
  <c r="E776" i="9"/>
  <c r="E777" i="9"/>
  <c r="B777" i="9" s="1"/>
  <c r="E778" i="9"/>
  <c r="G778" i="9" s="1"/>
  <c r="K778" i="9"/>
  <c r="E779" i="9"/>
  <c r="B779" i="9" s="1"/>
  <c r="E780" i="9"/>
  <c r="I780" i="9" s="1"/>
  <c r="E781" i="9"/>
  <c r="B781" i="9" s="1"/>
  <c r="E782" i="9"/>
  <c r="E783" i="9"/>
  <c r="B783" i="9" s="1"/>
  <c r="E784" i="9"/>
  <c r="E785" i="9"/>
  <c r="B785" i="9" s="1"/>
  <c r="E786" i="9"/>
  <c r="E787" i="9"/>
  <c r="B787" i="9" s="1"/>
  <c r="E788" i="9"/>
  <c r="I788" i="9" s="1"/>
  <c r="J788" i="9"/>
  <c r="E789" i="9"/>
  <c r="B789" i="9" s="1"/>
  <c r="C790" i="9"/>
  <c r="E790" i="9"/>
  <c r="I790" i="9" s="1"/>
  <c r="F790" i="9"/>
  <c r="G790" i="9"/>
  <c r="J790" i="9"/>
  <c r="K790" i="9"/>
  <c r="E791" i="9"/>
  <c r="B791" i="9" s="1"/>
  <c r="E792" i="9"/>
  <c r="J792" i="9" s="1"/>
  <c r="E793" i="9"/>
  <c r="B793" i="9" s="1"/>
  <c r="E794" i="9"/>
  <c r="I794" i="9" s="1"/>
  <c r="G794" i="9"/>
  <c r="E795" i="9"/>
  <c r="B795" i="9" s="1"/>
  <c r="E796" i="9"/>
  <c r="I796" i="9" s="1"/>
  <c r="E797" i="9"/>
  <c r="B797" i="9" s="1"/>
  <c r="E798" i="9"/>
  <c r="I798" i="9" s="1"/>
  <c r="G798" i="9"/>
  <c r="K798" i="9"/>
  <c r="E799" i="9"/>
  <c r="B799" i="9" s="1"/>
  <c r="E800" i="9"/>
  <c r="E801" i="9"/>
  <c r="B801" i="9" s="1"/>
  <c r="E802" i="9"/>
  <c r="I802" i="9" s="1"/>
  <c r="E803" i="9"/>
  <c r="B803" i="9" s="1"/>
  <c r="E804" i="9"/>
  <c r="I804" i="9" s="1"/>
  <c r="E805" i="9"/>
  <c r="B805" i="9" s="1"/>
  <c r="E806" i="9"/>
  <c r="I806" i="9" s="1"/>
  <c r="G806" i="9"/>
  <c r="E807" i="9"/>
  <c r="B807" i="9" s="1"/>
  <c r="E808" i="9"/>
  <c r="J808" i="9" s="1"/>
  <c r="E809" i="9"/>
  <c r="B809" i="9" s="1"/>
  <c r="E810" i="9"/>
  <c r="I810" i="9" s="1"/>
  <c r="E811" i="9"/>
  <c r="B811" i="9" s="1"/>
  <c r="E812" i="9"/>
  <c r="I812" i="9" s="1"/>
  <c r="E813" i="9"/>
  <c r="B813" i="9" s="1"/>
  <c r="E814" i="9"/>
  <c r="I814" i="9" s="1"/>
  <c r="G814" i="9"/>
  <c r="K814" i="9"/>
  <c r="E815" i="9"/>
  <c r="B815" i="9" s="1"/>
  <c r="E816" i="9"/>
  <c r="E817" i="9"/>
  <c r="B817" i="9" s="1"/>
  <c r="E818" i="9"/>
  <c r="I818" i="9" s="1"/>
  <c r="G818" i="9"/>
  <c r="K818" i="9"/>
  <c r="E819" i="9"/>
  <c r="B819" i="9" s="1"/>
  <c r="E820" i="9"/>
  <c r="I820" i="9" s="1"/>
  <c r="E821" i="9"/>
  <c r="B821" i="9" s="1"/>
  <c r="E822" i="9"/>
  <c r="I822" i="9" s="1"/>
  <c r="E823" i="9"/>
  <c r="B823" i="9" s="1"/>
  <c r="E824" i="9"/>
  <c r="J824" i="9" s="1"/>
  <c r="I824" i="9"/>
  <c r="E825" i="9"/>
  <c r="B825" i="9" s="1"/>
  <c r="E826" i="9"/>
  <c r="I826" i="9" s="1"/>
  <c r="K826" i="9"/>
  <c r="E827" i="9"/>
  <c r="B827" i="9" s="1"/>
  <c r="E828" i="9"/>
  <c r="I828" i="9" s="1"/>
  <c r="E829" i="9"/>
  <c r="B829" i="9" s="1"/>
  <c r="C830" i="9"/>
  <c r="E830" i="9"/>
  <c r="I830" i="9" s="1"/>
  <c r="F830" i="9"/>
  <c r="J830" i="9"/>
  <c r="K830" i="9"/>
  <c r="E831" i="9"/>
  <c r="B831" i="9" s="1"/>
  <c r="E832" i="9"/>
  <c r="E833" i="9"/>
  <c r="B833" i="9" s="1"/>
  <c r="E834" i="9"/>
  <c r="I834" i="9" s="1"/>
  <c r="K834" i="9"/>
  <c r="E835" i="9"/>
  <c r="B835" i="9" s="1"/>
  <c r="E836" i="9"/>
  <c r="I836" i="9" s="1"/>
  <c r="E837" i="9"/>
  <c r="B837" i="9" s="1"/>
  <c r="E838" i="9"/>
  <c r="I838" i="9" s="1"/>
  <c r="E839" i="9"/>
  <c r="B839" i="9" s="1"/>
  <c r="E840" i="9"/>
  <c r="I840" i="9" s="1"/>
  <c r="J840" i="9"/>
  <c r="E841" i="9"/>
  <c r="B841" i="9" s="1"/>
  <c r="E842" i="9"/>
  <c r="I842" i="9" s="1"/>
  <c r="F842" i="9"/>
  <c r="K842" i="9"/>
  <c r="E843" i="9"/>
  <c r="I843" i="9" s="1"/>
  <c r="E844" i="9"/>
  <c r="C844" i="9" s="1"/>
  <c r="F844" i="9"/>
  <c r="G844" i="9"/>
  <c r="J844" i="9"/>
  <c r="K844" i="9"/>
  <c r="E845" i="9"/>
  <c r="E846" i="9"/>
  <c r="C846" i="9" s="1"/>
  <c r="F846" i="9"/>
  <c r="G846" i="9"/>
  <c r="J846" i="9"/>
  <c r="K846" i="9"/>
  <c r="E847" i="9"/>
  <c r="E848" i="9"/>
  <c r="E849" i="9"/>
  <c r="B849" i="9" s="1"/>
  <c r="E850" i="9"/>
  <c r="I850" i="9" s="1"/>
  <c r="E851" i="9"/>
  <c r="I851" i="9" s="1"/>
  <c r="E852" i="9"/>
  <c r="G852" i="9" s="1"/>
  <c r="F852" i="9"/>
  <c r="I852" i="9"/>
  <c r="K852" i="9"/>
  <c r="E853" i="9"/>
  <c r="C854" i="9"/>
  <c r="E854" i="9"/>
  <c r="G854" i="9" s="1"/>
  <c r="F854" i="9"/>
  <c r="I854" i="9"/>
  <c r="J854" i="9"/>
  <c r="K854" i="9"/>
  <c r="E855" i="9"/>
  <c r="E856" i="9"/>
  <c r="J856" i="9" s="1"/>
  <c r="E857" i="9"/>
  <c r="B857" i="9" s="1"/>
  <c r="E858" i="9"/>
  <c r="I858" i="9" s="1"/>
  <c r="F858" i="9"/>
  <c r="J858" i="9"/>
  <c r="E859" i="9"/>
  <c r="I859" i="9" s="1"/>
  <c r="E860" i="9"/>
  <c r="G860" i="9" s="1"/>
  <c r="K860" i="9"/>
  <c r="E861" i="9"/>
  <c r="E862" i="9"/>
  <c r="G862" i="9" s="1"/>
  <c r="F862" i="9"/>
  <c r="K862" i="9"/>
  <c r="E863" i="9"/>
  <c r="E864" i="9"/>
  <c r="E865" i="9"/>
  <c r="B865" i="9" s="1"/>
  <c r="E866" i="9"/>
  <c r="I866" i="9" s="1"/>
  <c r="K866" i="9"/>
  <c r="E867" i="9"/>
  <c r="I867" i="9" s="1"/>
  <c r="E868" i="9"/>
  <c r="G868" i="9" s="1"/>
  <c r="F868" i="9"/>
  <c r="J868" i="9"/>
  <c r="K868" i="9"/>
  <c r="E869" i="9"/>
  <c r="E870" i="9"/>
  <c r="G870" i="9" s="1"/>
  <c r="F870" i="9"/>
  <c r="J870" i="9"/>
  <c r="K870" i="9"/>
  <c r="E871" i="9"/>
  <c r="E872" i="9"/>
  <c r="I872" i="9" s="1"/>
  <c r="J872" i="9"/>
  <c r="E873" i="9"/>
  <c r="B873" i="9" s="1"/>
  <c r="E874" i="9"/>
  <c r="I874" i="9" s="1"/>
  <c r="F874" i="9"/>
  <c r="G874" i="9"/>
  <c r="K874" i="9"/>
  <c r="E875" i="9"/>
  <c r="I875" i="9" s="1"/>
  <c r="C876" i="9"/>
  <c r="E876" i="9"/>
  <c r="F876" i="9"/>
  <c r="G876" i="9"/>
  <c r="I876" i="9"/>
  <c r="J876" i="9"/>
  <c r="K876" i="9"/>
  <c r="E877" i="9"/>
  <c r="C878" i="9"/>
  <c r="E878" i="9"/>
  <c r="F878" i="9"/>
  <c r="G878" i="9"/>
  <c r="I878" i="9"/>
  <c r="J878" i="9"/>
  <c r="K878" i="9"/>
  <c r="E879" i="9"/>
  <c r="E880" i="9"/>
  <c r="E881" i="9"/>
  <c r="B881" i="9" s="1"/>
  <c r="E882" i="9"/>
  <c r="I882" i="9" s="1"/>
  <c r="F882" i="9"/>
  <c r="E883" i="9"/>
  <c r="B883" i="9" s="1"/>
  <c r="I883" i="9"/>
  <c r="E884" i="9"/>
  <c r="I884" i="9" s="1"/>
  <c r="K884" i="9"/>
  <c r="E885" i="9"/>
  <c r="B885" i="9" s="1"/>
  <c r="E886" i="9"/>
  <c r="I886" i="9" s="1"/>
  <c r="K886" i="9"/>
  <c r="E887" i="9"/>
  <c r="B887" i="9" s="1"/>
  <c r="E888" i="9"/>
  <c r="G888" i="9" s="1"/>
  <c r="F888" i="9"/>
  <c r="J888" i="9"/>
  <c r="K888" i="9"/>
  <c r="E889" i="9"/>
  <c r="B889" i="9" s="1"/>
  <c r="E890" i="9"/>
  <c r="F890" i="9" s="1"/>
  <c r="E891" i="9"/>
  <c r="B891" i="9" s="1"/>
  <c r="H891" i="9"/>
  <c r="E892" i="9"/>
  <c r="F892" i="9" s="1"/>
  <c r="J892" i="9"/>
  <c r="E893" i="9"/>
  <c r="B893" i="9" s="1"/>
  <c r="E894" i="9"/>
  <c r="F894" i="9" s="1"/>
  <c r="J894" i="9"/>
  <c r="E895" i="9"/>
  <c r="B895" i="9" s="1"/>
  <c r="E896" i="9"/>
  <c r="I896" i="9" s="1"/>
  <c r="F896" i="9"/>
  <c r="G896" i="9"/>
  <c r="K896" i="9"/>
  <c r="E897" i="9"/>
  <c r="B897" i="9" s="1"/>
  <c r="E898" i="9"/>
  <c r="E899" i="9"/>
  <c r="H899" i="9" s="1"/>
  <c r="E900" i="9"/>
  <c r="I900" i="9"/>
  <c r="J900" i="9"/>
  <c r="E901" i="9"/>
  <c r="H901" i="9" s="1"/>
  <c r="E902" i="9"/>
  <c r="E903" i="9"/>
  <c r="B903" i="9" s="1"/>
  <c r="E904" i="9"/>
  <c r="F904" i="9" s="1"/>
  <c r="E905" i="9"/>
  <c r="B905" i="9" s="1"/>
  <c r="E906" i="9"/>
  <c r="F906" i="9" s="1"/>
  <c r="G906" i="9"/>
  <c r="E907" i="9"/>
  <c r="E908" i="9"/>
  <c r="F908" i="9" s="1"/>
  <c r="G908" i="9"/>
  <c r="E909" i="9"/>
  <c r="E910" i="9"/>
  <c r="F910" i="9" s="1"/>
  <c r="G910" i="9"/>
  <c r="E911" i="9"/>
  <c r="E912" i="9"/>
  <c r="I912" i="9" s="1"/>
  <c r="J912" i="9"/>
  <c r="E913" i="9"/>
  <c r="B913" i="9" s="1"/>
  <c r="E914" i="9"/>
  <c r="J914" i="9" s="1"/>
  <c r="E915" i="9"/>
  <c r="B915" i="9" s="1"/>
  <c r="H915" i="9"/>
  <c r="E916" i="9"/>
  <c r="E917" i="9"/>
  <c r="B917" i="9" s="1"/>
  <c r="E918" i="9"/>
  <c r="E919" i="9"/>
  <c r="G919" i="9" s="1"/>
  <c r="E920" i="9"/>
  <c r="F920" i="9" s="1"/>
  <c r="E921" i="9"/>
  <c r="K921" i="9" s="1"/>
  <c r="C922" i="9"/>
  <c r="E922" i="9"/>
  <c r="J922" i="9" s="1"/>
  <c r="K922" i="9"/>
  <c r="E923" i="9"/>
  <c r="B923" i="9" s="1"/>
  <c r="E924" i="9"/>
  <c r="F924" i="9" s="1"/>
  <c r="K924" i="9"/>
  <c r="E925" i="9"/>
  <c r="B925" i="9" s="1"/>
  <c r="E926" i="9"/>
  <c r="K926" i="9" s="1"/>
  <c r="J926" i="9"/>
  <c r="E927" i="9"/>
  <c r="G927" i="9" s="1"/>
  <c r="E928" i="9"/>
  <c r="F928" i="9" s="1"/>
  <c r="G928" i="9"/>
  <c r="K928" i="9"/>
  <c r="E929" i="9"/>
  <c r="K929" i="9" s="1"/>
  <c r="E930" i="9"/>
  <c r="J930" i="9" s="1"/>
  <c r="F930" i="9"/>
  <c r="K930" i="9"/>
  <c r="E931" i="9"/>
  <c r="B931" i="9" s="1"/>
  <c r="H931" i="9"/>
  <c r="E932" i="9"/>
  <c r="E933" i="9"/>
  <c r="B933" i="9" s="1"/>
  <c r="E934" i="9"/>
  <c r="E935" i="9"/>
  <c r="G935" i="9" s="1"/>
  <c r="E936" i="9"/>
  <c r="F936" i="9" s="1"/>
  <c r="G936" i="9"/>
  <c r="E937" i="9"/>
  <c r="K937" i="9"/>
  <c r="E938" i="9"/>
  <c r="J938" i="9" s="1"/>
  <c r="E939" i="9"/>
  <c r="B939" i="9" s="1"/>
  <c r="G939" i="9"/>
  <c r="E940" i="9"/>
  <c r="K940" i="9" s="1"/>
  <c r="F940" i="9"/>
  <c r="E941" i="9"/>
  <c r="B941" i="9" s="1"/>
  <c r="G941" i="9"/>
  <c r="E942" i="9"/>
  <c r="J942" i="9" s="1"/>
  <c r="E943" i="9"/>
  <c r="G943" i="9" s="1"/>
  <c r="E944" i="9"/>
  <c r="G944" i="9" s="1"/>
  <c r="E945" i="9"/>
  <c r="K945" i="9" s="1"/>
  <c r="E946" i="9"/>
  <c r="J946" i="9" s="1"/>
  <c r="G946" i="9"/>
  <c r="E947" i="9"/>
  <c r="B947" i="9" s="1"/>
  <c r="E948" i="9"/>
  <c r="C949" i="9"/>
  <c r="E949" i="9"/>
  <c r="B949" i="9" s="1"/>
  <c r="G949" i="9"/>
  <c r="H949" i="9"/>
  <c r="E950" i="9"/>
  <c r="E951" i="9"/>
  <c r="G951" i="9" s="1"/>
  <c r="E952" i="9"/>
  <c r="G952" i="9" s="1"/>
  <c r="F952" i="9"/>
  <c r="E953" i="9"/>
  <c r="K953" i="9" s="1"/>
  <c r="E954" i="9"/>
  <c r="J954" i="9" s="1"/>
  <c r="E955" i="9"/>
  <c r="B955" i="9" s="1"/>
  <c r="G955" i="9"/>
  <c r="E956" i="9"/>
  <c r="K956" i="9" s="1"/>
  <c r="F956" i="9"/>
  <c r="C957" i="9"/>
  <c r="E957" i="9"/>
  <c r="B957" i="9" s="1"/>
  <c r="E958" i="9"/>
  <c r="J958" i="9" s="1"/>
  <c r="K958" i="9"/>
  <c r="E959" i="9"/>
  <c r="G959" i="9" s="1"/>
  <c r="E960" i="9"/>
  <c r="G960" i="9" s="1"/>
  <c r="F960" i="9"/>
  <c r="E961" i="9"/>
  <c r="K961" i="9" s="1"/>
  <c r="E962" i="9"/>
  <c r="J962" i="9" s="1"/>
  <c r="E963" i="9"/>
  <c r="B963" i="9" s="1"/>
  <c r="G963" i="9"/>
  <c r="E964" i="9"/>
  <c r="E965" i="9"/>
  <c r="B965" i="9" s="1"/>
  <c r="E966" i="9"/>
  <c r="E967" i="9"/>
  <c r="G967" i="9" s="1"/>
  <c r="E968" i="9"/>
  <c r="G968" i="9" s="1"/>
  <c r="F968" i="9"/>
  <c r="J968" i="9"/>
  <c r="K968" i="9"/>
  <c r="E969" i="9"/>
  <c r="K969" i="9" s="1"/>
  <c r="E970" i="9"/>
  <c r="J970" i="9" s="1"/>
  <c r="E971" i="9"/>
  <c r="B971" i="9" s="1"/>
  <c r="E972" i="9"/>
  <c r="K972" i="9" s="1"/>
  <c r="E973" i="9"/>
  <c r="B973" i="9" s="1"/>
  <c r="E974" i="9"/>
  <c r="K974" i="9" s="1"/>
  <c r="J974" i="9"/>
  <c r="E975" i="9"/>
  <c r="G975" i="9" s="1"/>
  <c r="E976" i="9"/>
  <c r="C976" i="9" s="1"/>
  <c r="F976" i="9"/>
  <c r="G976" i="9"/>
  <c r="K976" i="9"/>
  <c r="E977" i="9"/>
  <c r="I977" i="9" s="1"/>
  <c r="E978" i="9"/>
  <c r="B978" i="9" s="1"/>
  <c r="E979" i="9"/>
  <c r="K979" i="9"/>
  <c r="E980" i="9"/>
  <c r="B980" i="9" s="1"/>
  <c r="E981" i="9"/>
  <c r="I981" i="9" s="1"/>
  <c r="G981" i="9"/>
  <c r="K981" i="9"/>
  <c r="E982" i="9"/>
  <c r="B982" i="9" s="1"/>
  <c r="I982" i="9"/>
  <c r="E983" i="9"/>
  <c r="F983" i="9" s="1"/>
  <c r="G983" i="9"/>
  <c r="E984" i="9"/>
  <c r="E985" i="9"/>
  <c r="J985" i="9" s="1"/>
  <c r="I985" i="9"/>
  <c r="E986" i="9"/>
  <c r="B986" i="9" s="1"/>
  <c r="E987" i="9"/>
  <c r="F987" i="9" s="1"/>
  <c r="E988" i="9"/>
  <c r="B988" i="9" s="1"/>
  <c r="E989" i="9"/>
  <c r="I989" i="9" s="1"/>
  <c r="G989" i="9"/>
  <c r="K989" i="9"/>
  <c r="E990" i="9"/>
  <c r="B990" i="9" s="1"/>
  <c r="I990" i="9"/>
  <c r="E991" i="9"/>
  <c r="F991" i="9" s="1"/>
  <c r="G991" i="9"/>
  <c r="E992" i="9"/>
  <c r="E993" i="9"/>
  <c r="J993" i="9" s="1"/>
  <c r="I993" i="9"/>
  <c r="E994" i="9"/>
  <c r="B994" i="9" s="1"/>
  <c r="E995" i="9"/>
  <c r="J995" i="9" s="1"/>
  <c r="F995" i="9"/>
  <c r="E996" i="9"/>
  <c r="B996" i="9" s="1"/>
  <c r="E997" i="9"/>
  <c r="I997" i="9" s="1"/>
  <c r="E998" i="9"/>
  <c r="B998" i="9" s="1"/>
  <c r="E999" i="9"/>
  <c r="G999" i="9" s="1"/>
  <c r="F999" i="9"/>
  <c r="I999" i="9"/>
  <c r="K999" i="9"/>
  <c r="E1000" i="9"/>
  <c r="E1001" i="9"/>
  <c r="E1002" i="9"/>
  <c r="B1002" i="9" s="1"/>
  <c r="E1003" i="9"/>
  <c r="J1003" i="9" s="1"/>
  <c r="E1004" i="9"/>
  <c r="B1004" i="9" s="1"/>
  <c r="C1005" i="9"/>
  <c r="E1005" i="9"/>
  <c r="I1005" i="9" s="1"/>
  <c r="F1005" i="9"/>
  <c r="J1005" i="9"/>
  <c r="K1005" i="9"/>
  <c r="E1006" i="9"/>
  <c r="B1006" i="9" s="1"/>
  <c r="E1007" i="9"/>
  <c r="G1007" i="9" s="1"/>
  <c r="F1007" i="9"/>
  <c r="K1007" i="9"/>
  <c r="E1008" i="9"/>
  <c r="E1009" i="9"/>
  <c r="I1009" i="9" s="1"/>
  <c r="E1010" i="9"/>
  <c r="B1010" i="9" s="1"/>
  <c r="I1010" i="9"/>
  <c r="E1011" i="9"/>
  <c r="K1011" i="9" s="1"/>
  <c r="E1012" i="9"/>
  <c r="B1012" i="9" s="1"/>
  <c r="I1012" i="9"/>
  <c r="E1013" i="9"/>
  <c r="I1013" i="9" s="1"/>
  <c r="E1014" i="9"/>
  <c r="B1014" i="9" s="1"/>
  <c r="I1014" i="9"/>
  <c r="E1015" i="9"/>
  <c r="F1015" i="9" s="1"/>
  <c r="G1015" i="9"/>
  <c r="J1015" i="9"/>
  <c r="E1016" i="9"/>
  <c r="E1017" i="9"/>
  <c r="I1017" i="9"/>
  <c r="J1017" i="9"/>
  <c r="E1018" i="9"/>
  <c r="B1018" i="9" s="1"/>
  <c r="E1019" i="9"/>
  <c r="F1019" i="9" s="1"/>
  <c r="E1020" i="9"/>
  <c r="B1020" i="9" s="1"/>
  <c r="I1020" i="9"/>
  <c r="E1021" i="9"/>
  <c r="B1021" i="9" s="1"/>
  <c r="E1022" i="9"/>
  <c r="B1022" i="9" s="1"/>
  <c r="C1023" i="9"/>
  <c r="E1023" i="9"/>
  <c r="B1023" i="9" s="1"/>
  <c r="F1023" i="9"/>
  <c r="I1023" i="9"/>
  <c r="J1023" i="9"/>
  <c r="K1023" i="9"/>
  <c r="E1024" i="9"/>
  <c r="B1024" i="9" s="1"/>
  <c r="I1024" i="9"/>
  <c r="E1025" i="9"/>
  <c r="B1025" i="9" s="1"/>
  <c r="E1026" i="9"/>
  <c r="B1026" i="9" s="1"/>
  <c r="E1027" i="9"/>
  <c r="B1027" i="9" s="1"/>
  <c r="I1027" i="9"/>
  <c r="E1028" i="9"/>
  <c r="B1028" i="9" s="1"/>
  <c r="I1028" i="9"/>
  <c r="E1029" i="9"/>
  <c r="B1029" i="9" s="1"/>
  <c r="G1029" i="9"/>
  <c r="E1030" i="9"/>
  <c r="B1030" i="9" s="1"/>
  <c r="I1030" i="9"/>
  <c r="E1031" i="9"/>
  <c r="B1031" i="9" s="1"/>
  <c r="I1031" i="9"/>
  <c r="E1032" i="9"/>
  <c r="B1032" i="9" s="1"/>
  <c r="I1032" i="9"/>
  <c r="E1033" i="9"/>
  <c r="B1033" i="9" s="1"/>
  <c r="I1033" i="9"/>
  <c r="K1033" i="9"/>
  <c r="E1034" i="9"/>
  <c r="B1034" i="9" s="1"/>
  <c r="E1035" i="9"/>
  <c r="H1035" i="9" s="1"/>
  <c r="E1036" i="9"/>
  <c r="E1037" i="9"/>
  <c r="H1037" i="9" s="1"/>
  <c r="E1038" i="9"/>
  <c r="E1039" i="9"/>
  <c r="H1039" i="9" s="1"/>
  <c r="E1040" i="9"/>
  <c r="E1041" i="9"/>
  <c r="H1041" i="9" s="1"/>
  <c r="E1042" i="9"/>
  <c r="B1042" i="9" s="1"/>
  <c r="E1043" i="9"/>
  <c r="I1043" i="9" s="1"/>
  <c r="E1044" i="9"/>
  <c r="B1044" i="9" s="1"/>
  <c r="E1045" i="9"/>
  <c r="J1045" i="9" s="1"/>
  <c r="E1046" i="9"/>
  <c r="B1046" i="9" s="1"/>
  <c r="E1047" i="9"/>
  <c r="I1047" i="9" s="1"/>
  <c r="F1047" i="9"/>
  <c r="E1048" i="9"/>
  <c r="B1048" i="9" s="1"/>
  <c r="I1048" i="9"/>
  <c r="E1049" i="9"/>
  <c r="J1049" i="9" s="1"/>
  <c r="E1050" i="9"/>
  <c r="B1050" i="9" s="1"/>
  <c r="C1051" i="9"/>
  <c r="E1051" i="9"/>
  <c r="B1051" i="9" s="1"/>
  <c r="I1051" i="9"/>
  <c r="J1051" i="9"/>
  <c r="K1051" i="9"/>
  <c r="E1052" i="9"/>
  <c r="B1052" i="9" s="1"/>
  <c r="I1052" i="9"/>
  <c r="E1053" i="9"/>
  <c r="B1053" i="9" s="1"/>
  <c r="E1054" i="9"/>
  <c r="B1054" i="9" s="1"/>
  <c r="E1055" i="9"/>
  <c r="B1055" i="9" s="1"/>
  <c r="J1055" i="9"/>
  <c r="E1056" i="9"/>
  <c r="B1056" i="9" s="1"/>
  <c r="I1056" i="9"/>
  <c r="E1057" i="9"/>
  <c r="B1057" i="9" s="1"/>
  <c r="E1058" i="9"/>
  <c r="B1058" i="9" s="1"/>
  <c r="E1059" i="9"/>
  <c r="B1059" i="9" s="1"/>
  <c r="E1060" i="9"/>
  <c r="B1060" i="9" s="1"/>
  <c r="E1061" i="9"/>
  <c r="B1061" i="9" s="1"/>
  <c r="I1061" i="9"/>
  <c r="E1062" i="9"/>
  <c r="B1062" i="9" s="1"/>
  <c r="E1063" i="9"/>
  <c r="B1063" i="9" s="1"/>
  <c r="G1063" i="9"/>
  <c r="I1063" i="9"/>
  <c r="E1064" i="9"/>
  <c r="B1064" i="9" s="1"/>
  <c r="I1064" i="9"/>
  <c r="E1065" i="9"/>
  <c r="B1065" i="9" s="1"/>
  <c r="E1066" i="9"/>
  <c r="B1066" i="9" s="1"/>
  <c r="E1067" i="9"/>
  <c r="E1068" i="9"/>
  <c r="E1069" i="9"/>
  <c r="H1069" i="9" s="1"/>
  <c r="I1069" i="9"/>
  <c r="E1070" i="9"/>
  <c r="E1071" i="9"/>
  <c r="E1072" i="9"/>
  <c r="E1073" i="9"/>
  <c r="I1073" i="9" s="1"/>
  <c r="E1074" i="9"/>
  <c r="B1074" i="9" s="1"/>
  <c r="E1075" i="9"/>
  <c r="F1075" i="9" s="1"/>
  <c r="E1076" i="9"/>
  <c r="B1076" i="9" s="1"/>
  <c r="E1077" i="9"/>
  <c r="F1077" i="9" s="1"/>
  <c r="J1077" i="9"/>
  <c r="E1078" i="9"/>
  <c r="B1078" i="9" s="1"/>
  <c r="E1079" i="9"/>
  <c r="F1079" i="9" s="1"/>
  <c r="E1080" i="9"/>
  <c r="B1080" i="9" s="1"/>
  <c r="E1081" i="9"/>
  <c r="F1081" i="9" s="1"/>
  <c r="E1082" i="9"/>
  <c r="B1082" i="9" s="1"/>
  <c r="E1083" i="9"/>
  <c r="B1083" i="9" s="1"/>
  <c r="F1083" i="9"/>
  <c r="G1083" i="9"/>
  <c r="J1083" i="9"/>
  <c r="K1083" i="9"/>
  <c r="E1084" i="9"/>
  <c r="B1084" i="9" s="1"/>
  <c r="E1085" i="9"/>
  <c r="B1085" i="9" s="1"/>
  <c r="G1085" i="9"/>
  <c r="J1085" i="9"/>
  <c r="E1086" i="9"/>
  <c r="B1086" i="9" s="1"/>
  <c r="E1087" i="9"/>
  <c r="B1087" i="9" s="1"/>
  <c r="F1087" i="9"/>
  <c r="K1087" i="9"/>
  <c r="E1088" i="9"/>
  <c r="B1088" i="9" s="1"/>
  <c r="E1089" i="9"/>
  <c r="B1089" i="9" s="1"/>
  <c r="J1089" i="9"/>
  <c r="E1090" i="9"/>
  <c r="B1090" i="9" s="1"/>
  <c r="E1091" i="9"/>
  <c r="B1091" i="9" s="1"/>
  <c r="I1091" i="9"/>
  <c r="E1092" i="9"/>
  <c r="B1092" i="9" s="1"/>
  <c r="I1092" i="9"/>
  <c r="E1093" i="9"/>
  <c r="B1093" i="9" s="1"/>
  <c r="G1093" i="9"/>
  <c r="I1093" i="9"/>
  <c r="K1093" i="9"/>
  <c r="E1094" i="9"/>
  <c r="B1094" i="9" s="1"/>
  <c r="I1094" i="9"/>
  <c r="E1095" i="9"/>
  <c r="B1095" i="9" s="1"/>
  <c r="I1095" i="9"/>
  <c r="E1096" i="9"/>
  <c r="B1096" i="9" s="1"/>
  <c r="I1096" i="9"/>
  <c r="E1097" i="9"/>
  <c r="B1097" i="9" s="1"/>
  <c r="G1097" i="9"/>
  <c r="E1098" i="9"/>
  <c r="B1098" i="9" s="1"/>
  <c r="E1099" i="9"/>
  <c r="H1099" i="9" s="1"/>
  <c r="E1100" i="9"/>
  <c r="E1101" i="9"/>
  <c r="H1101" i="9" s="1"/>
  <c r="E1102" i="9"/>
  <c r="E1103" i="9"/>
  <c r="H1103" i="9" s="1"/>
  <c r="E1104" i="9"/>
  <c r="E1105" i="9"/>
  <c r="H1105" i="9" s="1"/>
  <c r="E1106" i="9"/>
  <c r="B1106" i="9" s="1"/>
  <c r="E1107" i="9"/>
  <c r="J1107" i="9" s="1"/>
  <c r="E1108" i="9"/>
  <c r="B1108" i="9" s="1"/>
  <c r="I1108" i="9"/>
  <c r="E1109" i="9"/>
  <c r="F1109" i="9" s="1"/>
  <c r="E1110" i="9"/>
  <c r="B1110" i="9" s="1"/>
  <c r="E1111" i="9"/>
  <c r="J1111" i="9" s="1"/>
  <c r="F1111" i="9"/>
  <c r="E1112" i="9"/>
  <c r="B1112" i="9" s="1"/>
  <c r="E1113" i="9"/>
  <c r="I1113" i="9" s="1"/>
  <c r="E1114" i="9"/>
  <c r="B1114" i="9" s="1"/>
  <c r="E1115" i="9"/>
  <c r="B1115" i="9" s="1"/>
  <c r="G1115" i="9"/>
  <c r="E1116" i="9"/>
  <c r="B1116" i="9" s="1"/>
  <c r="E1117" i="9"/>
  <c r="B1117" i="9" s="1"/>
  <c r="K1117" i="9"/>
  <c r="E1118" i="9"/>
  <c r="B1118" i="9" s="1"/>
  <c r="I1118" i="9"/>
  <c r="E1119" i="9"/>
  <c r="B1119" i="9" s="1"/>
  <c r="J1119" i="9"/>
  <c r="E1120" i="9"/>
  <c r="B1120" i="9" s="1"/>
  <c r="E1121" i="9"/>
  <c r="B1121" i="9" s="1"/>
  <c r="F1121" i="9"/>
  <c r="J1121" i="9"/>
  <c r="K1121" i="9"/>
  <c r="E1122" i="9"/>
  <c r="B1122" i="9" s="1"/>
  <c r="E1123" i="9"/>
  <c r="B1123" i="9" s="1"/>
  <c r="F1123" i="9"/>
  <c r="I1123" i="9"/>
  <c r="J1123" i="9"/>
  <c r="E1124" i="9"/>
  <c r="B1124" i="9" s="1"/>
  <c r="E1125" i="9"/>
  <c r="B1125" i="9" s="1"/>
  <c r="J1125" i="9"/>
  <c r="E1126" i="9"/>
  <c r="B1126" i="9" s="1"/>
  <c r="E1127" i="9"/>
  <c r="B1127" i="9" s="1"/>
  <c r="F1127" i="9"/>
  <c r="I1127" i="9"/>
  <c r="J1127" i="9"/>
  <c r="E1128" i="9"/>
  <c r="B1128" i="9" s="1"/>
  <c r="E1129" i="9"/>
  <c r="B1129" i="9" s="1"/>
  <c r="J1129" i="9"/>
  <c r="E1130" i="9"/>
  <c r="B1130" i="9" s="1"/>
  <c r="E1131" i="9"/>
  <c r="I1131" i="9" s="1"/>
  <c r="H1131" i="9"/>
  <c r="E1132" i="9"/>
  <c r="E1133" i="9"/>
  <c r="H1133" i="9" s="1"/>
  <c r="E1134" i="9"/>
  <c r="E1135" i="9"/>
  <c r="I1135" i="9" s="1"/>
  <c r="E1136" i="9"/>
  <c r="E1137" i="9"/>
  <c r="H1137" i="9"/>
  <c r="I1137" i="9"/>
  <c r="E1138" i="9"/>
  <c r="B1138" i="9" s="1"/>
  <c r="E1139" i="9"/>
  <c r="F1139" i="9" s="1"/>
  <c r="I1139" i="9"/>
  <c r="E1140" i="9"/>
  <c r="B1140" i="9" s="1"/>
  <c r="E1141" i="9"/>
  <c r="F1141" i="9" s="1"/>
  <c r="E1142" i="9"/>
  <c r="B1142" i="9" s="1"/>
  <c r="E1143" i="9"/>
  <c r="F1143" i="9" s="1"/>
  <c r="E1144" i="9"/>
  <c r="B1144" i="9" s="1"/>
  <c r="E1145" i="9"/>
  <c r="F1145" i="9" s="1"/>
  <c r="E1146" i="9"/>
  <c r="B1146" i="9" s="1"/>
  <c r="E1147" i="9"/>
  <c r="B1147" i="9" s="1"/>
  <c r="J1147" i="9"/>
  <c r="E1148" i="9"/>
  <c r="B1148" i="9" s="1"/>
  <c r="E1149" i="9"/>
  <c r="B1149" i="9" s="1"/>
  <c r="F1149" i="9"/>
  <c r="J1149" i="9"/>
  <c r="K1149" i="9"/>
  <c r="E1150" i="9"/>
  <c r="B1150" i="9" s="1"/>
  <c r="E1151" i="9"/>
  <c r="B1151" i="9" s="1"/>
  <c r="G1151" i="9"/>
  <c r="E1152" i="9"/>
  <c r="B1152" i="9" s="1"/>
  <c r="E1153" i="9"/>
  <c r="B1153" i="9" s="1"/>
  <c r="K1153" i="9"/>
  <c r="E1154" i="9"/>
  <c r="B1154" i="9" s="1"/>
  <c r="E1155" i="9"/>
  <c r="B1155" i="9" s="1"/>
  <c r="F1155" i="9"/>
  <c r="J1155" i="9"/>
  <c r="E1156" i="9"/>
  <c r="B1156" i="9" s="1"/>
  <c r="C1157" i="9"/>
  <c r="E1157" i="9"/>
  <c r="B1157" i="9" s="1"/>
  <c r="F1157" i="9"/>
  <c r="G1157" i="9"/>
  <c r="H1157" i="9"/>
  <c r="I1157" i="9"/>
  <c r="J1157" i="9"/>
  <c r="K1157" i="9"/>
  <c r="E1158" i="9"/>
  <c r="B1158" i="9" s="1"/>
  <c r="E1159" i="9"/>
  <c r="B1159" i="9" s="1"/>
  <c r="F1159" i="9"/>
  <c r="J1159" i="9"/>
  <c r="E1160" i="9"/>
  <c r="B1160" i="9" s="1"/>
  <c r="C1161" i="9"/>
  <c r="E1161" i="9"/>
  <c r="B1161" i="9" s="1"/>
  <c r="F1161" i="9"/>
  <c r="G1161" i="9"/>
  <c r="H1161" i="9"/>
  <c r="I1161" i="9"/>
  <c r="J1161" i="9"/>
  <c r="K1161" i="9"/>
  <c r="E1162" i="9"/>
  <c r="B1162" i="9" s="1"/>
  <c r="E1163" i="9"/>
  <c r="H1163" i="9" s="1"/>
  <c r="E1164" i="9"/>
  <c r="E1165" i="9"/>
  <c r="H1165" i="9" s="1"/>
  <c r="E1166" i="9"/>
  <c r="E1167" i="9"/>
  <c r="H1167" i="9" s="1"/>
  <c r="E1168" i="9"/>
  <c r="E1169" i="9"/>
  <c r="G1169" i="9" s="1"/>
  <c r="E1170" i="9"/>
  <c r="B1170" i="9" s="1"/>
  <c r="E1171" i="9"/>
  <c r="F1171" i="9" s="1"/>
  <c r="E1172" i="9"/>
  <c r="B1172" i="9" s="1"/>
  <c r="E1173" i="9"/>
  <c r="H1173" i="9" s="1"/>
  <c r="E1174" i="9"/>
  <c r="B1174" i="9" s="1"/>
  <c r="E1175" i="9"/>
  <c r="F1175" i="9" s="1"/>
  <c r="E1176" i="9"/>
  <c r="B1176" i="9" s="1"/>
  <c r="E1177" i="9"/>
  <c r="E1178" i="9"/>
  <c r="B1178" i="9" s="1"/>
  <c r="E1179" i="9"/>
  <c r="I1179" i="9" s="1"/>
  <c r="E1180" i="9"/>
  <c r="B1180" i="9" s="1"/>
  <c r="E1181" i="9"/>
  <c r="F1181" i="9" s="1"/>
  <c r="G1181" i="9"/>
  <c r="E1182" i="9"/>
  <c r="B1182" i="9" s="1"/>
  <c r="E1183" i="9"/>
  <c r="G1183" i="9" s="1"/>
  <c r="J1183" i="9"/>
  <c r="E1184" i="9"/>
  <c r="B1184" i="9" s="1"/>
  <c r="E1185" i="9"/>
  <c r="F1185" i="9" s="1"/>
  <c r="E1186" i="9"/>
  <c r="B1186" i="9" s="1"/>
  <c r="E1187" i="9"/>
  <c r="B1187" i="9" s="1"/>
  <c r="I1187" i="9"/>
  <c r="E1188" i="9"/>
  <c r="B1188" i="9" s="1"/>
  <c r="E1189" i="9"/>
  <c r="G1189" i="9"/>
  <c r="E1190" i="9"/>
  <c r="B1190" i="9" s="1"/>
  <c r="E1191" i="9"/>
  <c r="B1191" i="9" s="1"/>
  <c r="E1192" i="9"/>
  <c r="B1192" i="9" s="1"/>
  <c r="I1192" i="9"/>
  <c r="E1193" i="9"/>
  <c r="B1193" i="9" s="1"/>
  <c r="I1193" i="9"/>
  <c r="K1193" i="9"/>
  <c r="E1194" i="9"/>
  <c r="B1194" i="9" s="1"/>
  <c r="E1195" i="9"/>
  <c r="G1195" i="9" s="1"/>
  <c r="E1196" i="9"/>
  <c r="E1197" i="9"/>
  <c r="E1198" i="9"/>
  <c r="C1199" i="9"/>
  <c r="E1199" i="9"/>
  <c r="G1199" i="9" s="1"/>
  <c r="K1199" i="9"/>
  <c r="E1200" i="9"/>
  <c r="E1201" i="9"/>
  <c r="C1201" i="9" s="1"/>
  <c r="I1201" i="9"/>
  <c r="K1201" i="9"/>
  <c r="E1202" i="9"/>
  <c r="B1202" i="9" s="1"/>
  <c r="E1203" i="9"/>
  <c r="H1203" i="9" s="1"/>
  <c r="I1203" i="9"/>
  <c r="E1204" i="9"/>
  <c r="B1204" i="9" s="1"/>
  <c r="E1205" i="9"/>
  <c r="F1205" i="9" s="1"/>
  <c r="E1206" i="9"/>
  <c r="B1206" i="9" s="1"/>
  <c r="E1207" i="9"/>
  <c r="F1207" i="9"/>
  <c r="I1207" i="9"/>
  <c r="E1208" i="9"/>
  <c r="B1208" i="9" s="1"/>
  <c r="E1209" i="9"/>
  <c r="F1209" i="9" s="1"/>
  <c r="J1209" i="9"/>
  <c r="E1210" i="9"/>
  <c r="B1210" i="9" s="1"/>
  <c r="E1211" i="9"/>
  <c r="F1211" i="9" s="1"/>
  <c r="J1211" i="9"/>
  <c r="E1212" i="9"/>
  <c r="B1212" i="9" s="1"/>
  <c r="C1213" i="9"/>
  <c r="E1213" i="9"/>
  <c r="G1213" i="9" s="1"/>
  <c r="J1213" i="9"/>
  <c r="K1213" i="9"/>
  <c r="E1214" i="9"/>
  <c r="B1214" i="9" s="1"/>
  <c r="E1215" i="9"/>
  <c r="F1215" i="9" s="1"/>
  <c r="E1216" i="9"/>
  <c r="B1216" i="9" s="1"/>
  <c r="E1217" i="9"/>
  <c r="F1217" i="9" s="1"/>
  <c r="E1218" i="9"/>
  <c r="B1218" i="9" s="1"/>
  <c r="E1219" i="9"/>
  <c r="H1219" i="9" s="1"/>
  <c r="E1220" i="9"/>
  <c r="B1220" i="9" s="1"/>
  <c r="E1221" i="9"/>
  <c r="F1221" i="9" s="1"/>
  <c r="E1222" i="9"/>
  <c r="H1222" i="9" s="1"/>
  <c r="E1223" i="9"/>
  <c r="G1223" i="9" s="1"/>
  <c r="E1224" i="9"/>
  <c r="E1225" i="9"/>
  <c r="C1225" i="9" s="1"/>
  <c r="E1226" i="9"/>
  <c r="I1226" i="9" s="1"/>
  <c r="E1227" i="9"/>
  <c r="B1227" i="9" s="1"/>
  <c r="F1227" i="9"/>
  <c r="H1227" i="9"/>
  <c r="J1227" i="9"/>
  <c r="E1228" i="9"/>
  <c r="B1228" i="9" s="1"/>
  <c r="C1229" i="9"/>
  <c r="E1229" i="9"/>
  <c r="B1229" i="9" s="1"/>
  <c r="F1229" i="9"/>
  <c r="G1229" i="9"/>
  <c r="H1229" i="9"/>
  <c r="I1229" i="9"/>
  <c r="J1229" i="9"/>
  <c r="K1229" i="9"/>
  <c r="E1230" i="9"/>
  <c r="B1230" i="9" s="1"/>
  <c r="E1231" i="9"/>
  <c r="G1231" i="9" s="1"/>
  <c r="E1232" i="9"/>
  <c r="B1232" i="9" s="1"/>
  <c r="E1233" i="9"/>
  <c r="F1233" i="9" s="1"/>
  <c r="E1234" i="9"/>
  <c r="B1234" i="9" s="1"/>
  <c r="E1235" i="9"/>
  <c r="F1235" i="9" s="1"/>
  <c r="E1236" i="9"/>
  <c r="B1236" i="9" s="1"/>
  <c r="E1237" i="9"/>
  <c r="H1237" i="9" s="1"/>
  <c r="J1237" i="9"/>
  <c r="E1238" i="9"/>
  <c r="H1238" i="9" s="1"/>
  <c r="E1239" i="9"/>
  <c r="C1239" i="9" s="1"/>
  <c r="E1240" i="9"/>
  <c r="E1241" i="9"/>
  <c r="G1241" i="9" s="1"/>
  <c r="E1242" i="9"/>
  <c r="I1242" i="9" s="1"/>
  <c r="E1243" i="9"/>
  <c r="B1243" i="9" s="1"/>
  <c r="J1243" i="9"/>
  <c r="E1244" i="9"/>
  <c r="B1244" i="9" s="1"/>
  <c r="E1245" i="9"/>
  <c r="B1245" i="9" s="1"/>
  <c r="F1245" i="9"/>
  <c r="I1245" i="9"/>
  <c r="J1245" i="9"/>
  <c r="E1246" i="9"/>
  <c r="B1246" i="9" s="1"/>
  <c r="E1247" i="9"/>
  <c r="F1247" i="9" s="1"/>
  <c r="G1247" i="9"/>
  <c r="E1248" i="9"/>
  <c r="B1248" i="9" s="1"/>
  <c r="E1249" i="9"/>
  <c r="G1249" i="9" s="1"/>
  <c r="K1249" i="9"/>
  <c r="E1250" i="9"/>
  <c r="B1250" i="9" s="1"/>
  <c r="E1251" i="9"/>
  <c r="H1251" i="9" s="1"/>
  <c r="J1251" i="9"/>
  <c r="E1252" i="9"/>
  <c r="B1252" i="9" s="1"/>
  <c r="E1253" i="9"/>
  <c r="F1253" i="9" s="1"/>
  <c r="E1254" i="9"/>
  <c r="H1254" i="9" s="1"/>
  <c r="E1255" i="9"/>
  <c r="G1255" i="9" s="1"/>
  <c r="K1255" i="9"/>
  <c r="E1256" i="9"/>
  <c r="C1257" i="9"/>
  <c r="E1257" i="9"/>
  <c r="H1257" i="9" s="1"/>
  <c r="G1257" i="9"/>
  <c r="I1257" i="9"/>
  <c r="K1257" i="9"/>
  <c r="E1258" i="9"/>
  <c r="I1258" i="9" s="1"/>
  <c r="C1259" i="9"/>
  <c r="E1259" i="9"/>
  <c r="B1259" i="9" s="1"/>
  <c r="F1259" i="9"/>
  <c r="H1259" i="9"/>
  <c r="I1259" i="9"/>
  <c r="J1259" i="9"/>
  <c r="E1260" i="9"/>
  <c r="B1260" i="9" s="1"/>
  <c r="E1261" i="9"/>
  <c r="B1261" i="9" s="1"/>
  <c r="G1261" i="9"/>
  <c r="I1261" i="9"/>
  <c r="K1261" i="9"/>
  <c r="E1262" i="9"/>
  <c r="B1262" i="9" s="1"/>
  <c r="E1263" i="9"/>
  <c r="G1263" i="9" s="1"/>
  <c r="E1264" i="9"/>
  <c r="B1264" i="9" s="1"/>
  <c r="E1265" i="9"/>
  <c r="F1265" i="9" s="1"/>
  <c r="E1266" i="9"/>
  <c r="B1266" i="9" s="1"/>
  <c r="E1267" i="9"/>
  <c r="F1267" i="9" s="1"/>
  <c r="E1268" i="9"/>
  <c r="B1268" i="9" s="1"/>
  <c r="E1269" i="9"/>
  <c r="H1269" i="9" s="1"/>
  <c r="F1269" i="9"/>
  <c r="E1270" i="9"/>
  <c r="H1270" i="9" s="1"/>
  <c r="E1271" i="9"/>
  <c r="G1271" i="9" s="1"/>
  <c r="K1271" i="9"/>
  <c r="E1272" i="9"/>
  <c r="C1273" i="9"/>
  <c r="E1273" i="9"/>
  <c r="G1273" i="9" s="1"/>
  <c r="H1273" i="9"/>
  <c r="K1273" i="9"/>
  <c r="E1274" i="9"/>
  <c r="I1274" i="9" s="1"/>
  <c r="E1275" i="9"/>
  <c r="B1275" i="9" s="1"/>
  <c r="G1275" i="9"/>
  <c r="I1275" i="9"/>
  <c r="K1275" i="9"/>
  <c r="E1276" i="9"/>
  <c r="B1276" i="9" s="1"/>
  <c r="H1276" i="9"/>
  <c r="E1277" i="9"/>
  <c r="B1277" i="9" s="1"/>
  <c r="I1277" i="9"/>
  <c r="E1278" i="9"/>
  <c r="B1278" i="9" s="1"/>
  <c r="H1278" i="9"/>
  <c r="E1279" i="9"/>
  <c r="F1279" i="9" s="1"/>
  <c r="E1280" i="9"/>
  <c r="B1280" i="9" s="1"/>
  <c r="E1281" i="9"/>
  <c r="F1281" i="9" s="1"/>
  <c r="G1281" i="9"/>
  <c r="J1281" i="9"/>
  <c r="E1282" i="9"/>
  <c r="B1282" i="9" s="1"/>
  <c r="E1283" i="9"/>
  <c r="H1283" i="9" s="1"/>
  <c r="I1283" i="9"/>
  <c r="E1284" i="9"/>
  <c r="B1284" i="9" s="1"/>
  <c r="E1285" i="9"/>
  <c r="F1285" i="9" s="1"/>
  <c r="E1286" i="9"/>
  <c r="H1286" i="9" s="1"/>
  <c r="E1287" i="9"/>
  <c r="G1287" i="9" s="1"/>
  <c r="E1288" i="9"/>
  <c r="E1289" i="9"/>
  <c r="C1289" i="9" s="1"/>
  <c r="E1290" i="9"/>
  <c r="I1290" i="9" s="1"/>
  <c r="C1291" i="9"/>
  <c r="E1291" i="9"/>
  <c r="B1291" i="9" s="1"/>
  <c r="F1291" i="9"/>
  <c r="H1291" i="9"/>
  <c r="I1291" i="9"/>
  <c r="J1291" i="9"/>
  <c r="E1292" i="9"/>
  <c r="B1292" i="9" s="1"/>
  <c r="E1293" i="9"/>
  <c r="B1293" i="9" s="1"/>
  <c r="G1293" i="9"/>
  <c r="I1293" i="9"/>
  <c r="K1293" i="9"/>
  <c r="E1294" i="9"/>
  <c r="B1294" i="9" s="1"/>
  <c r="E1295" i="9"/>
  <c r="G1295" i="9" s="1"/>
  <c r="E1296" i="9"/>
  <c r="B1296" i="9" s="1"/>
  <c r="E1297" i="9"/>
  <c r="F1297" i="9" s="1"/>
  <c r="E1298" i="9"/>
  <c r="B1298" i="9" s="1"/>
  <c r="E1299" i="9"/>
  <c r="F1299" i="9" s="1"/>
  <c r="E1300" i="9"/>
  <c r="B1300" i="9" s="1"/>
  <c r="E1301" i="9"/>
  <c r="H1301" i="9" s="1"/>
  <c r="F1301" i="9"/>
  <c r="J1301" i="9"/>
  <c r="E1302" i="9"/>
  <c r="H1302" i="9" s="1"/>
  <c r="E1303" i="9"/>
  <c r="C1303" i="9" s="1"/>
  <c r="E1304" i="9"/>
  <c r="E1305" i="9"/>
  <c r="G1305" i="9" s="1"/>
  <c r="K1305" i="9"/>
  <c r="E1306" i="9"/>
  <c r="I1306" i="9" s="1"/>
  <c r="E1307" i="9"/>
  <c r="B1307" i="9" s="1"/>
  <c r="J1307" i="9"/>
  <c r="E1308" i="9"/>
  <c r="B1308" i="9" s="1"/>
  <c r="E1309" i="9"/>
  <c r="B1309" i="9" s="1"/>
  <c r="F1309" i="9"/>
  <c r="G1309" i="9"/>
  <c r="I1309" i="9"/>
  <c r="J1309" i="9"/>
  <c r="K1309" i="9"/>
  <c r="E1310" i="9"/>
  <c r="B1310" i="9" s="1"/>
  <c r="E1311" i="9"/>
  <c r="F1311" i="9" s="1"/>
  <c r="E1312" i="9"/>
  <c r="B1312" i="9" s="1"/>
  <c r="E1313" i="9"/>
  <c r="G1313" i="9" s="1"/>
  <c r="K1313" i="9"/>
  <c r="E1314" i="9"/>
  <c r="B1314" i="9" s="1"/>
  <c r="H1314" i="9"/>
  <c r="E1315" i="9"/>
  <c r="H1315" i="9" s="1"/>
  <c r="E1316" i="9"/>
  <c r="B1316" i="9" s="1"/>
  <c r="E1317" i="9"/>
  <c r="F1317" i="9" s="1"/>
  <c r="E1318" i="9"/>
  <c r="H1318" i="9" s="1"/>
  <c r="E1319" i="9"/>
  <c r="G1319" i="9" s="1"/>
  <c r="K1319" i="9"/>
  <c r="E1320" i="9"/>
  <c r="C1321" i="9"/>
  <c r="E1321" i="9"/>
  <c r="H1321" i="9" s="1"/>
  <c r="G1321" i="9"/>
  <c r="K1321" i="9"/>
  <c r="E1322" i="9"/>
  <c r="J1322" i="9" s="1"/>
  <c r="C1323" i="9"/>
  <c r="E1323" i="9"/>
  <c r="G1323" i="9" s="1"/>
  <c r="F1323" i="9"/>
  <c r="J1323" i="9"/>
  <c r="K1323" i="9"/>
  <c r="E1324" i="9"/>
  <c r="B1324" i="9" s="1"/>
  <c r="E1325" i="9"/>
  <c r="H1325" i="9" s="1"/>
  <c r="E1326" i="9"/>
  <c r="B1326" i="9" s="1"/>
  <c r="E1327" i="9"/>
  <c r="F1327" i="9" s="1"/>
  <c r="G1327" i="9"/>
  <c r="E1328" i="9"/>
  <c r="H1328" i="9" s="1"/>
  <c r="E1329" i="9"/>
  <c r="B1329" i="9" s="1"/>
  <c r="I1329" i="9"/>
  <c r="E1330" i="9"/>
  <c r="B1330" i="9" s="1"/>
  <c r="F1330" i="9"/>
  <c r="J1330" i="9"/>
  <c r="E1331" i="9"/>
  <c r="F1331" i="9" s="1"/>
  <c r="E1332" i="9"/>
  <c r="F1332" i="9" s="1"/>
  <c r="E1333" i="9"/>
  <c r="G1333" i="9" s="1"/>
  <c r="K1333" i="9"/>
  <c r="E1334" i="9"/>
  <c r="B1334" i="9" s="1"/>
  <c r="E1335" i="9"/>
  <c r="F1335" i="9" s="1"/>
  <c r="E1336" i="9"/>
  <c r="F1336" i="9" s="1"/>
  <c r="C1337" i="9"/>
  <c r="E1337" i="9"/>
  <c r="G1337" i="9" s="1"/>
  <c r="F1337" i="9"/>
  <c r="J1337" i="9"/>
  <c r="K1337" i="9"/>
  <c r="E1338" i="9"/>
  <c r="H1338" i="9" s="1"/>
  <c r="E1339" i="9"/>
  <c r="G1339" i="9" s="1"/>
  <c r="E1340" i="9"/>
  <c r="J1340" i="9" s="1"/>
  <c r="E1341" i="9"/>
  <c r="B1341" i="9" s="1"/>
  <c r="F1341" i="9"/>
  <c r="I1341" i="9"/>
  <c r="J1341" i="9"/>
  <c r="K1341" i="9"/>
  <c r="E1342" i="9"/>
  <c r="B1342" i="9" s="1"/>
  <c r="E1343" i="9"/>
  <c r="C1343" i="9" s="1"/>
  <c r="G1343" i="9"/>
  <c r="E1344" i="9"/>
  <c r="I1344" i="9" s="1"/>
  <c r="H1344" i="9"/>
  <c r="E1345" i="9"/>
  <c r="F1345" i="9" s="1"/>
  <c r="H1345" i="9"/>
  <c r="E1346" i="9"/>
  <c r="F1346" i="9" s="1"/>
  <c r="E1347" i="9"/>
  <c r="B1347" i="9" s="1"/>
  <c r="E1348" i="9"/>
  <c r="B1348" i="9" s="1"/>
  <c r="E1349" i="9"/>
  <c r="F1349" i="9" s="1"/>
  <c r="J1349" i="9"/>
  <c r="E1350" i="9"/>
  <c r="B1350" i="9" s="1"/>
  <c r="E1351" i="9"/>
  <c r="B1351" i="9" s="1"/>
  <c r="I1351" i="9"/>
  <c r="E1352" i="9"/>
  <c r="B1352" i="9" s="1"/>
  <c r="J1352" i="9"/>
  <c r="E1353" i="9"/>
  <c r="G1353" i="9" s="1"/>
  <c r="E1354" i="9"/>
  <c r="J1354" i="9" s="1"/>
  <c r="E1355" i="9"/>
  <c r="G1355" i="9" s="1"/>
  <c r="I1355" i="9"/>
  <c r="K1355" i="9"/>
  <c r="E1356" i="9"/>
  <c r="B1356" i="9" s="1"/>
  <c r="E1357" i="9"/>
  <c r="F1357" i="9" s="1"/>
  <c r="H1357" i="9"/>
  <c r="J1357" i="9"/>
  <c r="E1358" i="9"/>
  <c r="B1358" i="9" s="1"/>
  <c r="E1359" i="9"/>
  <c r="F1359" i="9" s="1"/>
  <c r="J1359" i="9"/>
  <c r="E1360" i="9"/>
  <c r="H1360" i="9" s="1"/>
  <c r="C1361" i="9"/>
  <c r="E1361" i="9"/>
  <c r="B1361" i="9" s="1"/>
  <c r="F1361" i="9"/>
  <c r="I1361" i="9"/>
  <c r="J1361" i="9"/>
  <c r="E1362" i="9"/>
  <c r="B1362" i="9" s="1"/>
  <c r="E1363" i="9"/>
  <c r="F1363" i="9" s="1"/>
  <c r="E1364" i="9"/>
  <c r="F1364" i="9" s="1"/>
  <c r="E1365" i="9"/>
  <c r="G1365" i="9" s="1"/>
  <c r="E1366" i="9"/>
  <c r="B1366" i="9" s="1"/>
  <c r="E1367" i="9"/>
  <c r="F1367" i="9" s="1"/>
  <c r="J1367" i="9"/>
  <c r="E1368" i="9"/>
  <c r="F1368" i="9" s="1"/>
  <c r="I1368" i="9"/>
  <c r="E1369" i="9"/>
  <c r="G1369" i="9" s="1"/>
  <c r="I1369" i="9"/>
  <c r="E1370" i="9"/>
  <c r="H1370" i="9" s="1"/>
  <c r="C1371" i="9"/>
  <c r="E1371" i="9"/>
  <c r="G1371" i="9" s="1"/>
  <c r="H1371" i="9"/>
  <c r="E1372" i="9"/>
  <c r="J1372" i="9" s="1"/>
  <c r="E1373" i="9"/>
  <c r="B1373" i="9" s="1"/>
  <c r="E1374" i="9"/>
  <c r="B1374" i="9" s="1"/>
  <c r="E1375" i="9"/>
  <c r="C1375" i="9" s="1"/>
  <c r="E1376" i="9"/>
  <c r="I1376" i="9" s="1"/>
  <c r="E1377" i="9"/>
  <c r="F1377" i="9" s="1"/>
  <c r="E1378" i="9"/>
  <c r="F1378" i="9" s="1"/>
  <c r="E1379" i="9"/>
  <c r="B1379" i="9" s="1"/>
  <c r="G1379" i="9"/>
  <c r="I1379" i="9"/>
  <c r="K1379" i="9"/>
  <c r="E1380" i="9"/>
  <c r="B1380" i="9" s="1"/>
  <c r="E1381" i="9"/>
  <c r="G1381" i="9" s="1"/>
  <c r="E1382" i="9"/>
  <c r="B1382" i="9" s="1"/>
  <c r="E1383" i="9"/>
  <c r="B1383" i="9" s="1"/>
  <c r="I1383" i="9"/>
  <c r="E1384" i="9"/>
  <c r="B1384" i="9" s="1"/>
  <c r="F1384" i="9"/>
  <c r="I1384" i="9"/>
  <c r="J1384" i="9"/>
  <c r="E1385" i="9"/>
  <c r="G1385" i="9" s="1"/>
  <c r="K1385" i="9"/>
  <c r="E1386" i="9"/>
  <c r="J1386" i="9" s="1"/>
  <c r="C1387" i="9"/>
  <c r="E1387" i="9"/>
  <c r="G1387" i="9" s="1"/>
  <c r="F1387" i="9"/>
  <c r="I1387" i="9"/>
  <c r="J1387" i="9"/>
  <c r="K1387" i="9"/>
  <c r="E1388" i="9"/>
  <c r="B1388" i="9" s="1"/>
  <c r="E1389" i="9"/>
  <c r="I1389" i="9" s="1"/>
  <c r="H1389" i="9"/>
  <c r="J1389" i="9"/>
  <c r="E1390" i="9"/>
  <c r="B1390" i="9" s="1"/>
  <c r="E1391" i="9"/>
  <c r="G1391" i="9" s="1"/>
  <c r="E1392" i="9"/>
  <c r="H1392" i="9" s="1"/>
  <c r="E1393" i="9"/>
  <c r="B1393" i="9" s="1"/>
  <c r="E1394" i="9"/>
  <c r="B1394" i="9" s="1"/>
  <c r="E1395" i="9"/>
  <c r="F1395" i="9" s="1"/>
  <c r="E1396" i="9"/>
  <c r="F1396" i="9" s="1"/>
  <c r="E1397" i="9"/>
  <c r="G1397" i="9" s="1"/>
  <c r="E1398" i="9"/>
  <c r="B1398" i="9" s="1"/>
  <c r="E1399" i="9"/>
  <c r="I1399" i="9" s="1"/>
  <c r="E1400" i="9"/>
  <c r="F1400" i="9" s="1"/>
  <c r="J1400" i="9"/>
  <c r="E1401" i="9"/>
  <c r="F1401" i="9" s="1"/>
  <c r="J1401" i="9"/>
  <c r="E1402" i="9"/>
  <c r="B1402" i="9" s="1"/>
  <c r="I1402" i="9"/>
  <c r="E1403" i="9"/>
  <c r="I1403" i="9" s="1"/>
  <c r="F1403" i="9"/>
  <c r="J1403" i="9"/>
  <c r="E1404" i="9"/>
  <c r="F1404" i="9" s="1"/>
  <c r="E1405" i="9"/>
  <c r="F1405" i="9" s="1"/>
  <c r="E1406" i="9"/>
  <c r="B1406" i="9" s="1"/>
  <c r="E1407" i="9"/>
  <c r="I1407" i="9" s="1"/>
  <c r="J1407" i="9"/>
  <c r="E1408" i="9"/>
  <c r="F1408" i="9" s="1"/>
  <c r="J1408" i="9"/>
  <c r="E1409" i="9"/>
  <c r="F1409" i="9" s="1"/>
  <c r="J1409" i="9"/>
  <c r="E1410" i="9"/>
  <c r="B1410" i="9" s="1"/>
  <c r="I1410" i="9"/>
  <c r="E1411" i="9"/>
  <c r="I1411" i="9" s="1"/>
  <c r="F1411" i="9"/>
  <c r="J1411" i="9"/>
  <c r="E1412" i="9"/>
  <c r="F1412" i="9" s="1"/>
  <c r="E1413" i="9"/>
  <c r="F1413" i="9" s="1"/>
  <c r="E1414" i="9"/>
  <c r="B1414" i="9" s="1"/>
  <c r="E1415" i="9"/>
  <c r="I1415" i="9" s="1"/>
  <c r="E1416" i="9"/>
  <c r="F1416" i="9" s="1"/>
  <c r="J1416" i="9"/>
  <c r="E1417" i="9"/>
  <c r="F1417" i="9" s="1"/>
  <c r="J1417" i="9"/>
  <c r="E1418" i="9"/>
  <c r="B1418" i="9" s="1"/>
  <c r="I1418" i="9"/>
  <c r="E1419" i="9"/>
  <c r="I1419" i="9" s="1"/>
  <c r="F1419" i="9"/>
  <c r="J1419" i="9"/>
  <c r="E1420" i="9"/>
  <c r="F1420" i="9" s="1"/>
  <c r="E1421" i="9"/>
  <c r="F1421" i="9" s="1"/>
  <c r="E1422" i="9"/>
  <c r="B1422" i="9" s="1"/>
  <c r="E1423" i="9"/>
  <c r="I1423" i="9" s="1"/>
  <c r="J1423" i="9"/>
  <c r="E1424" i="9"/>
  <c r="F1424" i="9" s="1"/>
  <c r="J1424" i="9"/>
  <c r="E1425" i="9"/>
  <c r="F1425" i="9" s="1"/>
  <c r="J1425" i="9"/>
  <c r="E1426" i="9"/>
  <c r="B1426" i="9" s="1"/>
  <c r="I1426" i="9"/>
  <c r="E1427" i="9"/>
  <c r="I1427" i="9" s="1"/>
  <c r="F1427" i="9"/>
  <c r="J1427" i="9"/>
  <c r="E1428" i="9"/>
  <c r="F1428" i="9" s="1"/>
  <c r="E1429" i="9"/>
  <c r="F1429" i="9" s="1"/>
  <c r="E1430" i="9"/>
  <c r="B1430" i="9" s="1"/>
  <c r="E1431" i="9"/>
  <c r="I1431" i="9" s="1"/>
  <c r="E1432" i="9"/>
  <c r="F1432" i="9" s="1"/>
  <c r="J1432" i="9"/>
  <c r="E1433" i="9"/>
  <c r="F1433" i="9" s="1"/>
  <c r="J1433" i="9"/>
  <c r="E1434" i="9"/>
  <c r="B1434" i="9" s="1"/>
  <c r="I1434" i="9"/>
  <c r="E1435" i="9"/>
  <c r="I1435" i="9" s="1"/>
  <c r="F1435" i="9"/>
  <c r="J1435" i="9"/>
  <c r="E1436" i="9"/>
  <c r="F1436" i="9" s="1"/>
  <c r="E1437" i="9"/>
  <c r="F1437" i="9" s="1"/>
  <c r="E1438" i="9"/>
  <c r="B1438" i="9" s="1"/>
  <c r="E1439" i="9"/>
  <c r="I1439" i="9" s="1"/>
  <c r="J1439" i="9"/>
  <c r="E1440" i="9"/>
  <c r="F1440" i="9" s="1"/>
  <c r="J1440" i="9"/>
  <c r="E1441" i="9"/>
  <c r="F1441" i="9" s="1"/>
  <c r="J1441" i="9"/>
  <c r="E1442" i="9"/>
  <c r="B1442" i="9" s="1"/>
  <c r="I1442" i="9"/>
  <c r="E1443" i="9"/>
  <c r="I1443" i="9" s="1"/>
  <c r="F1443" i="9"/>
  <c r="J1443" i="9"/>
  <c r="E1444" i="9"/>
  <c r="F1444" i="9" s="1"/>
  <c r="E1445" i="9"/>
  <c r="F1445" i="9" s="1"/>
  <c r="E1446" i="9"/>
  <c r="B1446" i="9" s="1"/>
  <c r="E1447" i="9"/>
  <c r="I1447" i="9" s="1"/>
  <c r="E1448" i="9"/>
  <c r="F1448" i="9" s="1"/>
  <c r="J1448" i="9"/>
  <c r="E1449" i="9"/>
  <c r="F1449" i="9" s="1"/>
  <c r="J1449" i="9"/>
  <c r="E1450" i="9"/>
  <c r="B1450" i="9" s="1"/>
  <c r="I1450" i="9"/>
  <c r="E1451" i="9"/>
  <c r="I1451" i="9" s="1"/>
  <c r="F1451" i="9"/>
  <c r="J1451" i="9"/>
  <c r="E1452" i="9"/>
  <c r="F1452" i="9" s="1"/>
  <c r="E1453" i="9"/>
  <c r="F1453" i="9" s="1"/>
  <c r="E1454" i="9"/>
  <c r="B1454" i="9" s="1"/>
  <c r="E1455" i="9"/>
  <c r="I1455" i="9" s="1"/>
  <c r="J1455" i="9"/>
  <c r="E1456" i="9"/>
  <c r="F1456" i="9" s="1"/>
  <c r="J1456" i="9"/>
  <c r="E1457" i="9"/>
  <c r="F1457" i="9" s="1"/>
  <c r="J1457" i="9"/>
  <c r="E1458" i="9"/>
  <c r="B1458" i="9" s="1"/>
  <c r="I1458" i="9"/>
  <c r="E1459" i="9"/>
  <c r="I1459" i="9" s="1"/>
  <c r="F1459" i="9"/>
  <c r="J1459" i="9"/>
  <c r="E1460" i="9"/>
  <c r="F1460" i="9" s="1"/>
  <c r="E1461" i="9"/>
  <c r="F1461" i="9" s="1"/>
  <c r="E1462" i="9"/>
  <c r="B1462" i="9" s="1"/>
  <c r="E1463" i="9"/>
  <c r="I1463" i="9" s="1"/>
  <c r="J1463" i="9"/>
  <c r="E1464" i="9"/>
  <c r="F1464" i="9" s="1"/>
  <c r="J1464" i="9"/>
  <c r="E1465" i="9"/>
  <c r="F1465" i="9" s="1"/>
  <c r="J1465" i="9"/>
  <c r="E1466" i="9"/>
  <c r="B1466" i="9" s="1"/>
  <c r="I1466" i="9"/>
  <c r="E1467" i="9"/>
  <c r="I1467" i="9" s="1"/>
  <c r="F1467" i="9"/>
  <c r="E1468" i="9"/>
  <c r="F1468" i="9" s="1"/>
  <c r="E1469" i="9"/>
  <c r="F1469" i="9" s="1"/>
  <c r="E1470" i="9"/>
  <c r="B1470" i="9" s="1"/>
  <c r="E1471" i="9"/>
  <c r="I1471" i="9" s="1"/>
  <c r="E1472" i="9"/>
  <c r="F1472" i="9" s="1"/>
  <c r="J1472" i="9"/>
  <c r="E1473" i="9"/>
  <c r="F1473" i="9" s="1"/>
  <c r="J1473" i="9"/>
  <c r="E1474" i="9"/>
  <c r="B1474" i="9" s="1"/>
  <c r="I1474" i="9"/>
  <c r="E1475" i="9"/>
  <c r="I1475" i="9" s="1"/>
  <c r="F1475" i="9"/>
  <c r="J1475" i="9"/>
  <c r="E1476" i="9"/>
  <c r="F1476" i="9" s="1"/>
  <c r="E1477" i="9"/>
  <c r="F1477" i="9" s="1"/>
  <c r="E1478" i="9"/>
  <c r="B1478" i="9" s="1"/>
  <c r="E1479" i="9"/>
  <c r="I1479" i="9" s="1"/>
  <c r="J1479" i="9"/>
  <c r="E1480" i="9"/>
  <c r="F1480" i="9" s="1"/>
  <c r="J1480" i="9"/>
  <c r="E1481" i="9"/>
  <c r="F1481" i="9" s="1"/>
  <c r="J1481" i="9"/>
  <c r="E1482" i="9"/>
  <c r="B1482" i="9" s="1"/>
  <c r="I1482" i="9"/>
  <c r="E1483" i="9"/>
  <c r="I1483" i="9" s="1"/>
  <c r="F1483" i="9"/>
  <c r="J1483" i="9"/>
  <c r="E1484" i="9"/>
  <c r="F1484" i="9" s="1"/>
  <c r="E1485" i="9"/>
  <c r="F1485" i="9" s="1"/>
  <c r="E1486" i="9"/>
  <c r="B1486" i="9" s="1"/>
  <c r="E1487" i="9"/>
  <c r="I1487" i="9" s="1"/>
  <c r="J1487" i="9"/>
  <c r="E1488" i="9"/>
  <c r="F1488" i="9" s="1"/>
  <c r="J1488" i="9"/>
  <c r="E1489" i="9"/>
  <c r="F1489" i="9" s="1"/>
  <c r="J1489" i="9"/>
  <c r="E1490" i="9"/>
  <c r="B1490" i="9" s="1"/>
  <c r="I1490" i="9"/>
  <c r="E1491" i="9"/>
  <c r="I1491" i="9" s="1"/>
  <c r="F1491" i="9"/>
  <c r="J1491" i="9"/>
  <c r="E1492" i="9"/>
  <c r="F1492" i="9" s="1"/>
  <c r="E1493" i="9"/>
  <c r="F1493" i="9" s="1"/>
  <c r="E1494" i="9"/>
  <c r="B1494" i="9" s="1"/>
  <c r="E1495" i="9"/>
  <c r="I1495" i="9" s="1"/>
  <c r="J1495" i="9"/>
  <c r="E1496" i="9"/>
  <c r="F1496" i="9" s="1"/>
  <c r="J1496" i="9"/>
  <c r="E1497" i="9"/>
  <c r="F1497" i="9" s="1"/>
  <c r="J1497" i="9"/>
  <c r="E1498" i="9"/>
  <c r="B1498" i="9" s="1"/>
  <c r="I1498" i="9"/>
  <c r="E1499" i="9"/>
  <c r="I1499" i="9" s="1"/>
  <c r="F1499" i="9"/>
  <c r="J1499" i="9"/>
  <c r="E1500" i="9"/>
  <c r="F1500" i="9" s="1"/>
  <c r="E1501" i="9"/>
  <c r="F1501" i="9" s="1"/>
  <c r="E1502" i="9"/>
  <c r="B1502" i="9" s="1"/>
  <c r="E1503" i="9"/>
  <c r="I1503" i="9" s="1"/>
  <c r="J1503" i="9"/>
  <c r="E1504" i="9"/>
  <c r="F1504" i="9" s="1"/>
  <c r="J1504" i="9"/>
  <c r="E1505" i="9"/>
  <c r="F1505" i="9" s="1"/>
  <c r="J1505" i="9"/>
  <c r="E1506" i="9"/>
  <c r="B1506" i="9" s="1"/>
  <c r="I1506" i="9"/>
  <c r="E1507" i="9"/>
  <c r="I1507" i="9" s="1"/>
  <c r="F1507" i="9"/>
  <c r="E1508" i="9"/>
  <c r="F1508" i="9" s="1"/>
  <c r="E1509" i="9"/>
  <c r="F1509" i="9" s="1"/>
  <c r="E1510" i="9"/>
  <c r="B1510" i="9" s="1"/>
  <c r="E1511" i="9"/>
  <c r="I1511" i="9" s="1"/>
  <c r="J1511" i="9"/>
  <c r="E1512" i="9"/>
  <c r="F1512" i="9" s="1"/>
  <c r="J1512" i="9"/>
  <c r="E1513" i="9"/>
  <c r="F1513" i="9" s="1"/>
  <c r="J1513" i="9"/>
  <c r="E1514" i="9"/>
  <c r="B1514" i="9" s="1"/>
  <c r="I1514" i="9"/>
  <c r="E1515" i="9"/>
  <c r="I1515" i="9" s="1"/>
  <c r="F1515" i="9"/>
  <c r="J1515" i="9"/>
  <c r="E1516" i="9"/>
  <c r="F1516" i="9" s="1"/>
  <c r="E1517" i="9"/>
  <c r="F1517" i="9" s="1"/>
  <c r="E1518" i="9"/>
  <c r="B1518" i="9" s="1"/>
  <c r="E1519" i="9"/>
  <c r="I1519" i="9" s="1"/>
  <c r="E1520" i="9"/>
  <c r="F1520" i="9" s="1"/>
  <c r="J1520" i="9"/>
  <c r="E1521" i="9"/>
  <c r="F1521" i="9" s="1"/>
  <c r="J1521" i="9"/>
  <c r="E1522" i="9"/>
  <c r="B1522" i="9" s="1"/>
  <c r="I1522" i="9"/>
  <c r="E1523" i="9"/>
  <c r="I1523" i="9" s="1"/>
  <c r="F1523" i="9"/>
  <c r="J1523" i="9"/>
  <c r="E1524" i="9"/>
  <c r="F1524" i="9" s="1"/>
  <c r="E1525" i="9"/>
  <c r="F1525" i="9" s="1"/>
  <c r="E1526" i="9"/>
  <c r="B1526" i="9" s="1"/>
  <c r="E1527" i="9"/>
  <c r="I1527" i="9" s="1"/>
  <c r="J1527" i="9"/>
  <c r="E1528" i="9"/>
  <c r="F1528" i="9" s="1"/>
  <c r="J1528" i="9"/>
  <c r="E1529" i="9"/>
  <c r="F1529" i="9" s="1"/>
  <c r="J1529" i="9"/>
  <c r="E1530" i="9"/>
  <c r="B1530" i="9" s="1"/>
  <c r="I1530" i="9"/>
  <c r="E1531" i="9"/>
  <c r="I1531" i="9" s="1"/>
  <c r="F1531" i="9"/>
  <c r="J1531" i="9"/>
  <c r="E1532" i="9"/>
  <c r="F1532" i="9" s="1"/>
  <c r="E1533" i="9"/>
  <c r="F1533" i="9" s="1"/>
  <c r="E1534" i="9"/>
  <c r="B1534" i="9" s="1"/>
  <c r="E1535" i="9"/>
  <c r="I1535" i="9" s="1"/>
  <c r="E1536" i="9"/>
  <c r="F1536" i="9" s="1"/>
  <c r="J1536" i="9"/>
  <c r="E1537" i="9"/>
  <c r="F1537" i="9" s="1"/>
  <c r="J1537" i="9"/>
  <c r="E1538" i="9"/>
  <c r="B1538" i="9" s="1"/>
  <c r="I1538" i="9"/>
  <c r="E1539" i="9"/>
  <c r="I1539" i="9" s="1"/>
  <c r="F1539" i="9"/>
  <c r="J1539" i="9"/>
  <c r="E1540" i="9"/>
  <c r="F1540" i="9" s="1"/>
  <c r="E1541" i="9"/>
  <c r="F1541" i="9" s="1"/>
  <c r="E1542" i="9"/>
  <c r="B1542" i="9" s="1"/>
  <c r="E1543" i="9"/>
  <c r="I1543" i="9" s="1"/>
  <c r="J1543" i="9"/>
  <c r="E1544" i="9"/>
  <c r="F1544" i="9" s="1"/>
  <c r="J1544" i="9"/>
  <c r="E1545" i="9"/>
  <c r="F1545" i="9" s="1"/>
  <c r="J1545" i="9"/>
  <c r="E1546" i="9"/>
  <c r="B1546" i="9" s="1"/>
  <c r="I1546" i="9"/>
  <c r="E1547" i="9"/>
  <c r="I1547" i="9" s="1"/>
  <c r="F1547" i="9"/>
  <c r="J1547" i="9"/>
  <c r="E1548" i="9"/>
  <c r="F1548" i="9" s="1"/>
  <c r="E1549" i="9"/>
  <c r="F1549" i="9" s="1"/>
  <c r="E1550" i="9"/>
  <c r="B1550" i="9" s="1"/>
  <c r="E1551" i="9"/>
  <c r="J1551" i="9" s="1"/>
  <c r="E1552" i="9"/>
  <c r="F1552" i="9" s="1"/>
  <c r="E1553" i="9"/>
  <c r="F1553" i="9" s="1"/>
  <c r="E1554" i="9"/>
  <c r="B1554" i="9" s="1"/>
  <c r="E1555" i="9"/>
  <c r="J1555" i="9" s="1"/>
  <c r="E1556" i="9"/>
  <c r="F1556" i="9" s="1"/>
  <c r="E1557" i="9"/>
  <c r="F1557" i="9" s="1"/>
  <c r="E1558" i="9"/>
  <c r="B1558" i="9" s="1"/>
  <c r="E1559" i="9"/>
  <c r="J1559" i="9" s="1"/>
  <c r="E1560" i="9"/>
  <c r="F1560" i="9" s="1"/>
  <c r="E1561" i="9"/>
  <c r="F1561" i="9" s="1"/>
  <c r="E1562" i="9"/>
  <c r="B1562" i="9" s="1"/>
  <c r="E1563" i="9"/>
  <c r="J1563" i="9" s="1"/>
  <c r="E1564" i="9"/>
  <c r="F1564" i="9" s="1"/>
  <c r="E1565" i="9"/>
  <c r="F1565" i="9" s="1"/>
  <c r="E1566" i="9"/>
  <c r="B1566" i="9" s="1"/>
  <c r="E1567" i="9"/>
  <c r="J1567" i="9" s="1"/>
  <c r="E1568" i="9"/>
  <c r="F1568" i="9" s="1"/>
  <c r="E1569" i="9"/>
  <c r="F1569" i="9" s="1"/>
  <c r="E1570" i="9"/>
  <c r="B1570" i="9" s="1"/>
  <c r="E1571" i="9"/>
  <c r="J1571" i="9" s="1"/>
  <c r="E1572" i="9"/>
  <c r="F1572" i="9" s="1"/>
  <c r="E1573" i="9"/>
  <c r="F1573" i="9" s="1"/>
  <c r="E1574" i="9"/>
  <c r="B1574" i="9" s="1"/>
  <c r="E1575" i="9"/>
  <c r="J1575" i="9" s="1"/>
  <c r="E1576" i="9"/>
  <c r="F1576" i="9" s="1"/>
  <c r="E1577" i="9"/>
  <c r="F1577" i="9" s="1"/>
  <c r="E1578" i="9"/>
  <c r="B1578" i="9" s="1"/>
  <c r="E1579" i="9"/>
  <c r="J1579" i="9" s="1"/>
  <c r="E1580" i="9"/>
  <c r="F1580" i="9" s="1"/>
  <c r="E1581" i="9"/>
  <c r="F1581" i="9" s="1"/>
  <c r="E1582" i="9"/>
  <c r="B1582" i="9" s="1"/>
  <c r="E1583" i="9"/>
  <c r="J1583" i="9" s="1"/>
  <c r="E1584" i="9"/>
  <c r="F1584" i="9" s="1"/>
  <c r="E1585" i="9"/>
  <c r="F1585" i="9" s="1"/>
  <c r="E1586" i="9"/>
  <c r="B1586" i="9" s="1"/>
  <c r="E1587" i="9"/>
  <c r="J1587" i="9" s="1"/>
  <c r="E1588" i="9"/>
  <c r="F1588" i="9" s="1"/>
  <c r="E1589" i="9"/>
  <c r="F1589" i="9" s="1"/>
  <c r="E1590" i="9"/>
  <c r="B1590" i="9" s="1"/>
  <c r="E1591" i="9"/>
  <c r="J1591" i="9" s="1"/>
  <c r="E1592" i="9"/>
  <c r="F1592" i="9" s="1"/>
  <c r="E1593" i="9"/>
  <c r="F1593" i="9" s="1"/>
  <c r="E1594" i="9"/>
  <c r="B1594" i="9" s="1"/>
  <c r="E1595" i="9"/>
  <c r="J1595" i="9" s="1"/>
  <c r="E1596" i="9"/>
  <c r="F1596" i="9" s="1"/>
  <c r="E1597" i="9"/>
  <c r="F1597" i="9" s="1"/>
  <c r="E1598" i="9"/>
  <c r="B1598" i="9" s="1"/>
  <c r="E1599" i="9"/>
  <c r="J1599" i="9" s="1"/>
  <c r="E1600" i="9"/>
  <c r="F1600" i="9" s="1"/>
  <c r="E1601" i="9"/>
  <c r="F1601" i="9" s="1"/>
  <c r="E1602" i="9"/>
  <c r="B1602" i="9" s="1"/>
  <c r="E1603" i="9"/>
  <c r="J1603" i="9" s="1"/>
  <c r="E1604" i="9"/>
  <c r="F1604" i="9" s="1"/>
  <c r="E1605" i="9"/>
  <c r="F1605" i="9" s="1"/>
  <c r="E1606" i="9"/>
  <c r="B1606" i="9" s="1"/>
  <c r="E1607" i="9"/>
  <c r="J1607" i="9" s="1"/>
  <c r="E1608" i="9"/>
  <c r="F1608" i="9" s="1"/>
  <c r="E1609" i="9"/>
  <c r="E1610" i="9"/>
  <c r="E1611" i="9"/>
  <c r="E1612" i="9"/>
  <c r="E1613" i="9"/>
  <c r="E1614" i="9"/>
  <c r="E1615" i="9"/>
  <c r="E1616" i="9"/>
  <c r="E1617" i="9"/>
  <c r="E1618" i="9"/>
  <c r="E1619" i="9"/>
  <c r="E1620" i="9"/>
  <c r="E1621" i="9"/>
  <c r="E1622" i="9"/>
  <c r="E1623" i="9"/>
  <c r="E1624" i="9"/>
  <c r="E1625" i="9"/>
  <c r="E1626" i="9"/>
  <c r="E1627" i="9"/>
  <c r="E1628" i="9"/>
  <c r="E1629" i="9"/>
  <c r="E1630" i="9"/>
  <c r="E1631" i="9"/>
  <c r="E1632" i="9"/>
  <c r="J1632" i="9"/>
  <c r="E1633" i="9"/>
  <c r="J1633" i="9" s="1"/>
  <c r="E1634" i="9"/>
  <c r="E1635" i="9"/>
  <c r="E1636" i="9"/>
  <c r="J1636" i="9" s="1"/>
  <c r="E1637" i="9"/>
  <c r="J1637" i="9" s="1"/>
  <c r="E1638" i="9"/>
  <c r="E1639" i="9"/>
  <c r="E1640" i="9"/>
  <c r="J1640" i="9" s="1"/>
  <c r="E1641" i="9"/>
  <c r="J1641" i="9" s="1"/>
  <c r="E1642" i="9"/>
  <c r="E1643" i="9"/>
  <c r="E1644" i="9"/>
  <c r="J1644" i="9" s="1"/>
  <c r="E1645" i="9"/>
  <c r="J1645" i="9" s="1"/>
  <c r="E1646" i="9"/>
  <c r="E1647" i="9"/>
  <c r="E1648" i="9"/>
  <c r="J1648" i="9"/>
  <c r="E1649" i="9"/>
  <c r="J1649" i="9" s="1"/>
  <c r="E1650" i="9"/>
  <c r="E1651" i="9"/>
  <c r="E1652" i="9"/>
  <c r="J1652" i="9" s="1"/>
  <c r="E1653" i="9"/>
  <c r="J1653" i="9" s="1"/>
  <c r="E1654" i="9"/>
  <c r="E1655" i="9"/>
  <c r="E1656" i="9"/>
  <c r="J1656" i="9" s="1"/>
  <c r="E1657" i="9"/>
  <c r="J1657" i="9" s="1"/>
  <c r="E1658" i="9"/>
  <c r="E1659" i="9"/>
  <c r="E1660" i="9"/>
  <c r="J1660" i="9" s="1"/>
  <c r="E1661" i="9"/>
  <c r="J1661" i="9" s="1"/>
  <c r="E1662" i="9"/>
  <c r="E1663" i="9"/>
  <c r="E1664" i="9"/>
  <c r="J1664" i="9"/>
  <c r="E1665" i="9"/>
  <c r="J1665" i="9" s="1"/>
  <c r="E1666" i="9"/>
  <c r="E1667" i="9"/>
  <c r="E1668" i="9"/>
  <c r="J1668" i="9" s="1"/>
  <c r="E1669" i="9"/>
  <c r="J1669" i="9" s="1"/>
  <c r="E1670" i="9"/>
  <c r="E1671" i="9"/>
  <c r="E1672" i="9"/>
  <c r="J1672" i="9" s="1"/>
  <c r="E1673" i="9"/>
  <c r="J1673" i="9" s="1"/>
  <c r="E1674" i="9"/>
  <c r="E1675" i="9"/>
  <c r="E1676" i="9"/>
  <c r="J1676" i="9" s="1"/>
  <c r="E1677" i="9"/>
  <c r="J1677" i="9" s="1"/>
  <c r="E1678" i="9"/>
  <c r="E1679" i="9"/>
  <c r="E1680" i="9"/>
  <c r="E1681" i="9"/>
  <c r="J1681" i="9" s="1"/>
  <c r="E1682" i="9"/>
  <c r="E1683" i="9"/>
  <c r="E1684" i="9"/>
  <c r="J1684" i="9" s="1"/>
  <c r="E1685" i="9"/>
  <c r="J1685" i="9" s="1"/>
  <c r="E1686" i="9"/>
  <c r="E1687" i="9"/>
  <c r="E1688" i="9"/>
  <c r="J1688" i="9" s="1"/>
  <c r="E1689" i="9"/>
  <c r="J1689" i="9" s="1"/>
  <c r="E1690" i="9"/>
  <c r="E1691" i="9"/>
  <c r="E1692" i="9"/>
  <c r="J1692" i="9" s="1"/>
  <c r="E1693" i="9"/>
  <c r="J1693" i="9" s="1"/>
  <c r="E1694" i="9"/>
  <c r="E1695" i="9"/>
  <c r="E1696" i="9"/>
  <c r="J1696" i="9"/>
  <c r="E1697" i="9"/>
  <c r="J1697" i="9" s="1"/>
  <c r="E1698" i="9"/>
  <c r="E1699" i="9"/>
  <c r="E1700" i="9"/>
  <c r="J1700" i="9" s="1"/>
  <c r="E1701" i="9"/>
  <c r="J1701" i="9" s="1"/>
  <c r="E1702" i="9"/>
  <c r="E1703" i="9"/>
  <c r="E1704" i="9"/>
  <c r="J1704" i="9" s="1"/>
  <c r="E1705" i="9"/>
  <c r="J1705" i="9" s="1"/>
  <c r="E1706" i="9"/>
  <c r="E1707" i="9"/>
  <c r="J1707" i="9" s="1"/>
  <c r="E1708" i="9"/>
  <c r="E1709" i="9"/>
  <c r="J1709" i="9" s="1"/>
  <c r="E1710" i="9"/>
  <c r="E1711" i="9"/>
  <c r="J1711" i="9" s="1"/>
  <c r="E1712" i="9"/>
  <c r="J1712" i="9" s="1"/>
  <c r="E1713" i="9"/>
  <c r="J1713" i="9" s="1"/>
  <c r="E1714" i="9"/>
  <c r="E1715" i="9"/>
  <c r="J1715" i="9" s="1"/>
  <c r="E1716" i="9"/>
  <c r="E1717" i="9"/>
  <c r="J1717" i="9" s="1"/>
  <c r="E1718" i="9"/>
  <c r="E1719" i="9"/>
  <c r="J1719" i="9" s="1"/>
  <c r="E1720" i="9"/>
  <c r="J1720" i="9" s="1"/>
  <c r="E1721" i="9"/>
  <c r="J1721" i="9" s="1"/>
  <c r="E1722" i="9"/>
  <c r="E1723" i="9"/>
  <c r="J1723" i="9" s="1"/>
  <c r="E1724" i="9"/>
  <c r="E1725" i="9"/>
  <c r="J1725" i="9" s="1"/>
  <c r="E1726" i="9"/>
  <c r="E1727" i="9"/>
  <c r="J1727" i="9" s="1"/>
  <c r="E1728" i="9"/>
  <c r="J1728" i="9" s="1"/>
  <c r="E1729" i="9"/>
  <c r="J1729" i="9" s="1"/>
  <c r="E1730" i="9"/>
  <c r="E1731" i="9"/>
  <c r="J1731" i="9" s="1"/>
  <c r="E1732" i="9"/>
  <c r="E1733" i="9"/>
  <c r="J1733" i="9" s="1"/>
  <c r="E1734" i="9"/>
  <c r="E1735" i="9"/>
  <c r="J1735" i="9" s="1"/>
  <c r="E1736" i="9"/>
  <c r="J1736" i="9" s="1"/>
  <c r="E1737" i="9"/>
  <c r="J1737" i="9" s="1"/>
  <c r="E1738" i="9"/>
  <c r="E1739" i="9"/>
  <c r="J1739" i="9" s="1"/>
  <c r="E1740" i="9"/>
  <c r="E1741" i="9"/>
  <c r="J1741" i="9" s="1"/>
  <c r="E1742" i="9"/>
  <c r="E1743" i="9"/>
  <c r="J1743" i="9" s="1"/>
  <c r="E1744" i="9"/>
  <c r="B1744" i="9" s="1"/>
  <c r="J1744" i="9"/>
  <c r="E1745" i="9"/>
  <c r="J1745" i="9" s="1"/>
  <c r="E1746" i="9"/>
  <c r="B1746" i="9" s="1"/>
  <c r="E1747" i="9"/>
  <c r="J1747" i="9" s="1"/>
  <c r="E1748" i="9"/>
  <c r="B1748" i="9" s="1"/>
  <c r="E1749" i="9"/>
  <c r="J1749" i="9" s="1"/>
  <c r="E1750" i="9"/>
  <c r="B1750" i="9" s="1"/>
  <c r="E1751" i="9"/>
  <c r="J1751" i="9" s="1"/>
  <c r="E1752" i="9"/>
  <c r="B1752" i="9" s="1"/>
  <c r="H1752" i="9"/>
  <c r="E1753" i="9"/>
  <c r="J1753" i="9" s="1"/>
  <c r="E1754" i="9"/>
  <c r="B1754" i="9" s="1"/>
  <c r="E1755" i="9"/>
  <c r="J1755" i="9" s="1"/>
  <c r="E1756" i="9"/>
  <c r="B1756" i="9" s="1"/>
  <c r="E1757" i="9"/>
  <c r="J1757" i="9" s="1"/>
  <c r="C1758" i="9"/>
  <c r="E1758" i="9"/>
  <c r="B1758" i="9" s="1"/>
  <c r="F1758" i="9"/>
  <c r="G1758" i="9"/>
  <c r="H1758" i="9"/>
  <c r="I1758" i="9"/>
  <c r="J1758" i="9"/>
  <c r="K1758" i="9"/>
  <c r="E1759" i="9"/>
  <c r="I1759" i="9" s="1"/>
  <c r="E1760" i="9"/>
  <c r="B1760" i="9" s="1"/>
  <c r="E1761" i="9"/>
  <c r="J1761" i="9" s="1"/>
  <c r="E1762" i="9"/>
  <c r="B1762" i="9" s="1"/>
  <c r="J1762" i="9"/>
  <c r="E1763" i="9"/>
  <c r="F1763" i="9" s="1"/>
  <c r="I1763" i="9"/>
  <c r="E1764" i="9"/>
  <c r="B1764" i="9" s="1"/>
  <c r="I1764" i="9"/>
  <c r="E1765" i="9"/>
  <c r="J1765" i="9" s="1"/>
  <c r="E1766" i="9"/>
  <c r="B1766" i="9" s="1"/>
  <c r="I1766" i="9"/>
  <c r="E1767" i="9"/>
  <c r="J1767" i="9" s="1"/>
  <c r="I1767" i="9"/>
  <c r="E1768" i="9"/>
  <c r="B1768" i="9" s="1"/>
  <c r="H1768" i="9"/>
  <c r="E1769" i="9"/>
  <c r="J1769" i="9" s="1"/>
  <c r="E1770" i="9"/>
  <c r="B1770" i="9" s="1"/>
  <c r="E1771" i="9"/>
  <c r="J1771" i="9" s="1"/>
  <c r="E1772" i="9"/>
  <c r="B1772" i="9" s="1"/>
  <c r="E1773" i="9"/>
  <c r="J1773" i="9" s="1"/>
  <c r="C1774" i="9"/>
  <c r="E1774" i="9"/>
  <c r="B1774" i="9" s="1"/>
  <c r="F1774" i="9"/>
  <c r="G1774" i="9"/>
  <c r="H1774" i="9"/>
  <c r="I1774" i="9"/>
  <c r="J1774" i="9"/>
  <c r="K1774" i="9"/>
  <c r="E1775" i="9"/>
  <c r="I1775" i="9" s="1"/>
  <c r="E1776" i="9"/>
  <c r="B1776" i="9" s="1"/>
  <c r="E1777" i="9"/>
  <c r="J1777" i="9" s="1"/>
  <c r="E1778" i="9"/>
  <c r="B1778" i="9" s="1"/>
  <c r="G1778" i="9"/>
  <c r="J1778" i="9"/>
  <c r="E1779" i="9"/>
  <c r="J1779" i="9" s="1"/>
  <c r="E1780" i="9"/>
  <c r="B1780" i="9" s="1"/>
  <c r="E1781" i="9"/>
  <c r="J1781" i="9" s="1"/>
  <c r="E1782" i="9"/>
  <c r="B1782" i="9" s="1"/>
  <c r="E1783" i="9"/>
  <c r="J1783" i="9" s="1"/>
  <c r="E1784" i="9"/>
  <c r="B1784" i="9" s="1"/>
  <c r="H1784" i="9"/>
  <c r="E1785" i="9"/>
  <c r="J1785" i="9" s="1"/>
  <c r="E1786" i="9"/>
  <c r="B1786" i="9" s="1"/>
  <c r="E1787" i="9"/>
  <c r="J1787" i="9" s="1"/>
  <c r="E1788" i="9"/>
  <c r="B1788" i="9" s="1"/>
  <c r="E1789" i="9"/>
  <c r="J1789" i="9" s="1"/>
  <c r="C1790" i="9"/>
  <c r="E1790" i="9"/>
  <c r="B1790" i="9" s="1"/>
  <c r="F1790" i="9"/>
  <c r="G1790" i="9"/>
  <c r="H1790" i="9"/>
  <c r="I1790" i="9"/>
  <c r="J1790" i="9"/>
  <c r="K1790" i="9"/>
  <c r="E1791" i="9"/>
  <c r="I1791" i="9" s="1"/>
  <c r="E1792" i="9"/>
  <c r="B1792" i="9" s="1"/>
  <c r="E1793" i="9"/>
  <c r="J1793" i="9" s="1"/>
  <c r="E1794" i="9"/>
  <c r="B1794" i="9" s="1"/>
  <c r="J1794" i="9"/>
  <c r="E1795" i="9"/>
  <c r="F1795" i="9" s="1"/>
  <c r="I1795" i="9"/>
  <c r="E1796" i="9"/>
  <c r="B1796" i="9" s="1"/>
  <c r="I1796" i="9"/>
  <c r="E1797" i="9"/>
  <c r="J1797" i="9" s="1"/>
  <c r="E1798" i="9"/>
  <c r="B1798" i="9" s="1"/>
  <c r="I1798" i="9"/>
  <c r="E1799" i="9"/>
  <c r="J1799" i="9" s="1"/>
  <c r="I1799" i="9"/>
  <c r="E1800" i="9"/>
  <c r="B1800" i="9" s="1"/>
  <c r="H1800" i="9"/>
  <c r="E1801" i="9"/>
  <c r="J1801" i="9" s="1"/>
  <c r="E1802" i="9"/>
  <c r="B1802" i="9" s="1"/>
  <c r="E1803" i="9"/>
  <c r="J1803" i="9" s="1"/>
  <c r="E1804" i="9"/>
  <c r="B1804" i="9" s="1"/>
  <c r="E1805" i="9"/>
  <c r="J1805" i="9" s="1"/>
  <c r="C1806" i="9"/>
  <c r="E1806" i="9"/>
  <c r="B1806" i="9" s="1"/>
  <c r="F1806" i="9"/>
  <c r="G1806" i="9"/>
  <c r="H1806" i="9"/>
  <c r="I1806" i="9"/>
  <c r="J1806" i="9"/>
  <c r="K1806" i="9"/>
  <c r="E1807" i="9"/>
  <c r="I1807" i="9" s="1"/>
  <c r="E1808" i="9"/>
  <c r="B1808" i="9" s="1"/>
  <c r="E1809" i="9"/>
  <c r="J1809" i="9" s="1"/>
  <c r="E1810" i="9"/>
  <c r="B1810" i="9" s="1"/>
  <c r="G1810" i="9"/>
  <c r="J1810" i="9"/>
  <c r="E1811" i="9"/>
  <c r="J1811" i="9" s="1"/>
  <c r="E1812" i="9"/>
  <c r="B1812" i="9" s="1"/>
  <c r="E1813" i="9"/>
  <c r="J1813" i="9" s="1"/>
  <c r="E1814" i="9"/>
  <c r="B1814" i="9" s="1"/>
  <c r="E1815" i="9"/>
  <c r="J1815" i="9" s="1"/>
  <c r="E1816" i="9"/>
  <c r="B1816" i="9" s="1"/>
  <c r="H1816" i="9"/>
  <c r="E1817" i="9"/>
  <c r="J1817" i="9" s="1"/>
  <c r="E1818" i="9"/>
  <c r="B1818" i="9" s="1"/>
  <c r="E1819" i="9"/>
  <c r="J1819" i="9" s="1"/>
  <c r="E1820" i="9"/>
  <c r="B1820" i="9" s="1"/>
  <c r="E1821" i="9"/>
  <c r="J1821" i="9" s="1"/>
  <c r="C1822" i="9"/>
  <c r="E1822" i="9"/>
  <c r="B1822" i="9" s="1"/>
  <c r="F1822" i="9"/>
  <c r="G1822" i="9"/>
  <c r="H1822" i="9"/>
  <c r="I1822" i="9"/>
  <c r="J1822" i="9"/>
  <c r="K1822" i="9"/>
  <c r="E1823" i="9"/>
  <c r="I1823" i="9" s="1"/>
  <c r="E1824" i="9"/>
  <c r="B1824" i="9" s="1"/>
  <c r="E1825" i="9"/>
  <c r="J1825" i="9" s="1"/>
  <c r="E1826" i="9"/>
  <c r="B1826" i="9" s="1"/>
  <c r="J1826" i="9"/>
  <c r="E1827" i="9"/>
  <c r="F1827" i="9" s="1"/>
  <c r="I1827" i="9"/>
  <c r="E1828" i="9"/>
  <c r="B1828" i="9" s="1"/>
  <c r="I1828" i="9"/>
  <c r="E1829" i="9"/>
  <c r="J1829" i="9" s="1"/>
  <c r="E1830" i="9"/>
  <c r="B1830" i="9" s="1"/>
  <c r="I1830" i="9"/>
  <c r="E1831" i="9"/>
  <c r="J1831" i="9" s="1"/>
  <c r="I1831" i="9"/>
  <c r="E1832" i="9"/>
  <c r="B1832" i="9" s="1"/>
  <c r="H1832" i="9"/>
  <c r="E1833" i="9"/>
  <c r="J1833" i="9" s="1"/>
  <c r="E1834" i="9"/>
  <c r="B1834" i="9" s="1"/>
  <c r="E1835" i="9"/>
  <c r="J1835" i="9" s="1"/>
  <c r="E1836" i="9"/>
  <c r="B1836" i="9" s="1"/>
  <c r="E1837" i="9"/>
  <c r="J1837" i="9" s="1"/>
  <c r="C1838" i="9"/>
  <c r="E1838" i="9"/>
  <c r="B1838" i="9" s="1"/>
  <c r="F1838" i="9"/>
  <c r="G1838" i="9"/>
  <c r="H1838" i="9"/>
  <c r="I1838" i="9"/>
  <c r="J1838" i="9"/>
  <c r="K1838" i="9"/>
  <c r="E1839" i="9"/>
  <c r="I1839" i="9" s="1"/>
  <c r="E1840" i="9"/>
  <c r="B1840" i="9" s="1"/>
  <c r="E1841" i="9"/>
  <c r="J1841" i="9" s="1"/>
  <c r="E1842" i="9"/>
  <c r="B1842" i="9" s="1"/>
  <c r="G1842" i="9"/>
  <c r="J1842" i="9"/>
  <c r="E1843" i="9"/>
  <c r="J1843" i="9" s="1"/>
  <c r="E1844" i="9"/>
  <c r="B1844" i="9" s="1"/>
  <c r="E1845" i="9"/>
  <c r="J1845" i="9" s="1"/>
  <c r="E1846" i="9"/>
  <c r="B1846" i="9" s="1"/>
  <c r="E1847" i="9"/>
  <c r="J1847" i="9" s="1"/>
  <c r="E1848" i="9"/>
  <c r="B1848" i="9" s="1"/>
  <c r="H1848" i="9"/>
  <c r="E1849" i="9"/>
  <c r="J1849" i="9" s="1"/>
  <c r="E1850" i="9"/>
  <c r="B1850" i="9" s="1"/>
  <c r="E1851" i="9"/>
  <c r="J1851" i="9" s="1"/>
  <c r="E1852" i="9"/>
  <c r="B1852" i="9" s="1"/>
  <c r="E1853" i="9"/>
  <c r="J1853" i="9" s="1"/>
  <c r="C1854" i="9"/>
  <c r="E1854" i="9"/>
  <c r="B1854" i="9" s="1"/>
  <c r="F1854" i="9"/>
  <c r="G1854" i="9"/>
  <c r="H1854" i="9"/>
  <c r="I1854" i="9"/>
  <c r="J1854" i="9"/>
  <c r="K1854" i="9"/>
  <c r="E1855" i="9"/>
  <c r="I1855" i="9" s="1"/>
  <c r="E1856" i="9"/>
  <c r="B1856" i="9" s="1"/>
  <c r="E1857" i="9"/>
  <c r="J1857" i="9" s="1"/>
  <c r="E1858" i="9"/>
  <c r="B1858" i="9" s="1"/>
  <c r="J1858" i="9"/>
  <c r="E1859" i="9"/>
  <c r="F1859" i="9" s="1"/>
  <c r="I1859" i="9"/>
  <c r="E1860" i="9"/>
  <c r="B1860" i="9" s="1"/>
  <c r="I1860" i="9"/>
  <c r="E1861" i="9"/>
  <c r="J1861" i="9" s="1"/>
  <c r="E1862" i="9"/>
  <c r="B1862" i="9" s="1"/>
  <c r="I1862" i="9"/>
  <c r="E1863" i="9"/>
  <c r="J1863" i="9" s="1"/>
  <c r="I1863" i="9"/>
  <c r="E1864" i="9"/>
  <c r="B1864" i="9" s="1"/>
  <c r="H1864" i="9"/>
  <c r="E1865" i="9"/>
  <c r="J1865" i="9" s="1"/>
  <c r="E1866" i="9"/>
  <c r="B1866" i="9" s="1"/>
  <c r="E1867" i="9"/>
  <c r="J1867" i="9" s="1"/>
  <c r="E1868" i="9"/>
  <c r="B1868" i="9" s="1"/>
  <c r="E1869" i="9"/>
  <c r="J1869" i="9" s="1"/>
  <c r="C1870" i="9"/>
  <c r="E1870" i="9"/>
  <c r="B1870" i="9" s="1"/>
  <c r="F1870" i="9"/>
  <c r="G1870" i="9"/>
  <c r="H1870" i="9"/>
  <c r="I1870" i="9"/>
  <c r="J1870" i="9"/>
  <c r="K1870" i="9"/>
  <c r="E1871" i="9"/>
  <c r="I1871" i="9" s="1"/>
  <c r="E1872" i="9"/>
  <c r="B1872" i="9" s="1"/>
  <c r="E1873" i="9"/>
  <c r="J1873" i="9" s="1"/>
  <c r="E1874" i="9"/>
  <c r="B1874" i="9" s="1"/>
  <c r="G1874" i="9"/>
  <c r="J1874" i="9"/>
  <c r="E1875" i="9"/>
  <c r="B1875" i="9" s="1"/>
  <c r="E1876" i="9"/>
  <c r="B1876" i="9" s="1"/>
  <c r="E1877" i="9"/>
  <c r="B1877" i="9" s="1"/>
  <c r="E1878" i="9"/>
  <c r="B1878" i="9" s="1"/>
  <c r="H1878" i="9"/>
  <c r="E1879" i="9"/>
  <c r="B1879" i="9" s="1"/>
  <c r="E1880" i="9"/>
  <c r="B1880" i="9" s="1"/>
  <c r="E1881" i="9"/>
  <c r="B1881" i="9" s="1"/>
  <c r="E1882" i="9"/>
  <c r="B1882" i="9" s="1"/>
  <c r="E1883" i="9"/>
  <c r="B1883" i="9" s="1"/>
  <c r="E1884" i="9"/>
  <c r="B1884" i="9" s="1"/>
  <c r="E1885" i="9"/>
  <c r="B1885" i="9" s="1"/>
  <c r="E1886" i="9"/>
  <c r="B1886" i="9" s="1"/>
  <c r="H1886" i="9"/>
  <c r="E1887" i="9"/>
  <c r="B1887" i="9" s="1"/>
  <c r="E1888" i="9"/>
  <c r="B1888" i="9" s="1"/>
  <c r="G1888" i="9"/>
  <c r="K1888" i="9"/>
  <c r="E1889" i="9"/>
  <c r="B1889" i="9" s="1"/>
  <c r="I1889" i="9"/>
  <c r="E1890" i="9"/>
  <c r="B1890" i="9" s="1"/>
  <c r="F1890" i="9"/>
  <c r="G1890" i="9"/>
  <c r="I1890" i="9"/>
  <c r="J1890" i="9"/>
  <c r="K1890" i="9"/>
  <c r="E1891" i="9"/>
  <c r="B1891" i="9" s="1"/>
  <c r="F1891" i="9"/>
  <c r="E1892" i="9"/>
  <c r="B1892" i="9" s="1"/>
  <c r="E1893" i="9"/>
  <c r="B1893" i="9" s="1"/>
  <c r="E1894" i="9"/>
  <c r="B1894" i="9" s="1"/>
  <c r="E1895" i="9"/>
  <c r="B1895" i="9" s="1"/>
  <c r="E1896" i="9"/>
  <c r="B1896" i="9" s="1"/>
  <c r="K1896" i="9"/>
  <c r="E1897" i="9"/>
  <c r="B1897" i="9" s="1"/>
  <c r="I1897" i="9"/>
  <c r="E1898" i="9"/>
  <c r="B1898" i="9" s="1"/>
  <c r="I1898" i="9"/>
  <c r="E1899" i="9"/>
  <c r="B1899" i="9" s="1"/>
  <c r="F1899" i="9"/>
  <c r="E1900" i="9"/>
  <c r="B1900" i="9" s="1"/>
  <c r="I1900" i="9"/>
  <c r="E1901" i="9"/>
  <c r="B1901" i="9" s="1"/>
  <c r="E1902" i="9"/>
  <c r="B1902" i="9" s="1"/>
  <c r="I1902" i="9"/>
  <c r="E1903" i="9"/>
  <c r="B1903" i="9" s="1"/>
  <c r="E1904" i="9"/>
  <c r="B1904" i="9" s="1"/>
  <c r="I1904" i="9"/>
  <c r="E1905" i="9"/>
  <c r="B1905" i="9" s="1"/>
  <c r="C1906" i="9"/>
  <c r="E1906" i="9"/>
  <c r="B1906" i="9" s="1"/>
  <c r="F1906" i="9"/>
  <c r="G1906" i="9"/>
  <c r="H1906" i="9"/>
  <c r="I1906" i="9"/>
  <c r="J1906" i="9"/>
  <c r="K1906" i="9"/>
  <c r="E1907" i="9"/>
  <c r="J1907" i="9" s="1"/>
  <c r="E1908" i="9"/>
  <c r="B1908" i="9" s="1"/>
  <c r="I1908" i="9"/>
  <c r="E1909" i="9"/>
  <c r="B1909" i="9" s="1"/>
  <c r="J1909" i="9"/>
  <c r="E1910" i="9"/>
  <c r="B1910" i="9" s="1"/>
  <c r="I1910" i="9"/>
  <c r="E1911" i="9"/>
  <c r="B1911" i="9" s="1"/>
  <c r="F1911" i="9"/>
  <c r="E1912" i="9"/>
  <c r="B1912" i="9" s="1"/>
  <c r="H1912" i="9"/>
  <c r="E1913" i="9"/>
  <c r="B1913" i="9" s="1"/>
  <c r="E1914" i="9"/>
  <c r="B1914" i="9" s="1"/>
  <c r="E1915" i="9"/>
  <c r="E1916" i="9"/>
  <c r="B1916" i="9" s="1"/>
  <c r="K1916" i="9"/>
  <c r="E1917" i="9"/>
  <c r="B1917" i="9" s="1"/>
  <c r="H1917" i="9"/>
  <c r="I1917" i="9"/>
  <c r="J1917" i="9"/>
  <c r="E1918" i="9"/>
  <c r="B1918" i="9" s="1"/>
  <c r="H1918" i="9"/>
  <c r="E1919" i="9"/>
  <c r="B1919" i="9" s="1"/>
  <c r="E1920" i="9"/>
  <c r="B1920" i="9" s="1"/>
  <c r="F1920" i="9"/>
  <c r="J1920" i="9"/>
  <c r="E1921" i="9"/>
  <c r="B1921" i="9" s="1"/>
  <c r="J1921" i="9"/>
  <c r="E1922" i="9"/>
  <c r="B1922" i="9" s="1"/>
  <c r="I1922" i="9"/>
  <c r="E1923" i="9"/>
  <c r="J1923" i="9" s="1"/>
  <c r="E1924" i="9"/>
  <c r="B1924" i="9" s="1"/>
  <c r="E1925" i="9"/>
  <c r="B1925" i="9" s="1"/>
  <c r="E1926" i="9"/>
  <c r="B1926" i="9" s="1"/>
  <c r="E1927" i="9"/>
  <c r="B1927" i="9" s="1"/>
  <c r="E1928" i="9"/>
  <c r="B1928" i="9" s="1"/>
  <c r="E1929" i="9"/>
  <c r="B1929" i="9" s="1"/>
  <c r="E1930" i="9"/>
  <c r="B1930" i="9" s="1"/>
  <c r="H1930" i="9"/>
  <c r="E1931" i="9"/>
  <c r="E1932" i="9"/>
  <c r="B1932" i="9" s="1"/>
  <c r="E1933" i="9"/>
  <c r="B1933" i="9" s="1"/>
  <c r="E1934" i="9"/>
  <c r="B1934" i="9" s="1"/>
  <c r="E1935" i="9"/>
  <c r="B1935" i="9" s="1"/>
  <c r="E1936" i="9"/>
  <c r="B1936" i="9" s="1"/>
  <c r="E1937" i="9"/>
  <c r="B1937" i="9" s="1"/>
  <c r="C1938" i="9"/>
  <c r="E1938" i="9"/>
  <c r="B1938" i="9" s="1"/>
  <c r="F1938" i="9"/>
  <c r="H1938" i="9"/>
  <c r="I1938" i="9"/>
  <c r="J1938" i="9"/>
  <c r="E1939" i="9"/>
  <c r="J1939" i="9" s="1"/>
  <c r="E1940" i="9"/>
  <c r="B1940" i="9" s="1"/>
  <c r="I1940" i="9"/>
  <c r="E1941" i="9"/>
  <c r="B1941" i="9" s="1"/>
  <c r="J1941" i="9"/>
  <c r="E1942" i="9"/>
  <c r="B1942" i="9" s="1"/>
  <c r="I1942" i="9"/>
  <c r="E1943" i="9"/>
  <c r="B1943" i="9" s="1"/>
  <c r="F1943" i="9"/>
  <c r="E1944" i="9"/>
  <c r="B1944" i="9" s="1"/>
  <c r="H1944" i="9"/>
  <c r="E1945" i="9"/>
  <c r="B1945" i="9" s="1"/>
  <c r="E1946" i="9"/>
  <c r="B1946" i="9" s="1"/>
  <c r="E1947" i="9"/>
  <c r="E1948" i="9"/>
  <c r="B1948" i="9" s="1"/>
  <c r="K1948" i="9"/>
  <c r="E1949" i="9"/>
  <c r="B1949" i="9" s="1"/>
  <c r="H1949" i="9"/>
  <c r="J1949" i="9"/>
  <c r="E1950" i="9"/>
  <c r="B1950" i="9" s="1"/>
  <c r="H1950" i="9"/>
  <c r="E1951" i="9"/>
  <c r="B1951" i="9" s="1"/>
  <c r="E1952" i="9"/>
  <c r="B1952" i="9" s="1"/>
  <c r="F1952" i="9"/>
  <c r="J1952" i="9"/>
  <c r="E1953" i="9"/>
  <c r="B1953" i="9" s="1"/>
  <c r="J1953" i="9"/>
  <c r="E1954" i="9"/>
  <c r="B1954" i="9" s="1"/>
  <c r="G1954" i="9"/>
  <c r="I1954" i="9"/>
  <c r="K1954" i="9"/>
  <c r="E1955" i="9"/>
  <c r="J1955" i="9" s="1"/>
  <c r="E1956" i="9"/>
  <c r="B1956" i="9" s="1"/>
  <c r="E1957" i="9"/>
  <c r="B1957" i="9" s="1"/>
  <c r="E1958" i="9"/>
  <c r="B1958" i="9" s="1"/>
  <c r="E1959" i="9"/>
  <c r="B1959" i="9" s="1"/>
  <c r="E1960" i="9"/>
  <c r="B1960" i="9" s="1"/>
  <c r="E1961" i="9"/>
  <c r="B1961" i="9" s="1"/>
  <c r="E1962" i="9"/>
  <c r="B1962" i="9" s="1"/>
  <c r="H1962" i="9"/>
  <c r="E1963" i="9"/>
  <c r="E1964" i="9"/>
  <c r="B1964" i="9" s="1"/>
  <c r="E1965" i="9"/>
  <c r="B1965" i="9" s="1"/>
  <c r="I1965" i="9"/>
  <c r="E1966" i="9"/>
  <c r="B1966" i="9" s="1"/>
  <c r="I1966" i="9"/>
  <c r="E1967" i="9"/>
  <c r="B1967" i="9" s="1"/>
  <c r="E1968" i="9"/>
  <c r="B1968" i="9" s="1"/>
  <c r="I1968" i="9"/>
  <c r="E1969" i="9"/>
  <c r="B1969" i="9" s="1"/>
  <c r="C1970" i="9"/>
  <c r="E1970" i="9"/>
  <c r="B1970" i="9" s="1"/>
  <c r="F1970" i="9"/>
  <c r="H1970" i="9"/>
  <c r="I1970" i="9"/>
  <c r="J1970" i="9"/>
  <c r="E1971" i="9"/>
  <c r="J1971" i="9" s="1"/>
  <c r="E1972" i="9"/>
  <c r="B1972" i="9" s="1"/>
  <c r="I1972" i="9"/>
  <c r="E1973" i="9"/>
  <c r="H1973" i="9" s="1"/>
  <c r="E1974" i="9"/>
  <c r="B1974" i="9" s="1"/>
  <c r="E1975" i="9"/>
  <c r="B1975" i="9" s="1"/>
  <c r="E1976" i="9"/>
  <c r="B1976" i="9" s="1"/>
  <c r="E1977" i="9"/>
  <c r="B1977" i="9" s="1"/>
  <c r="E1978" i="9"/>
  <c r="B1978" i="9" s="1"/>
  <c r="E1979" i="9"/>
  <c r="C1980" i="9"/>
  <c r="E1980" i="9"/>
  <c r="B1980" i="9" s="1"/>
  <c r="G1980" i="9"/>
  <c r="I1980" i="9"/>
  <c r="K1980" i="9"/>
  <c r="E1981" i="9"/>
  <c r="H1981" i="9" s="1"/>
  <c r="J1981" i="9"/>
  <c r="E1982" i="9"/>
  <c r="B1982" i="9" s="1"/>
  <c r="I1982" i="9"/>
  <c r="E1983" i="9"/>
  <c r="B1983" i="9" s="1"/>
  <c r="J1983" i="9"/>
  <c r="E1984" i="9"/>
  <c r="B1984" i="9" s="1"/>
  <c r="F1984" i="9"/>
  <c r="I1984" i="9"/>
  <c r="J1984" i="9"/>
  <c r="K1984" i="9"/>
  <c r="E1985" i="9"/>
  <c r="B1985" i="9" s="1"/>
  <c r="J1985" i="9"/>
  <c r="E1986" i="9"/>
  <c r="B1986" i="9" s="1"/>
  <c r="I1986" i="9"/>
  <c r="E1987" i="9"/>
  <c r="J1987" i="9" s="1"/>
  <c r="I1987" i="9"/>
  <c r="E1988" i="9"/>
  <c r="B1988" i="9" s="1"/>
  <c r="I1988" i="9"/>
  <c r="E1989" i="9"/>
  <c r="H1989" i="9" s="1"/>
  <c r="E1990" i="9"/>
  <c r="B1990" i="9" s="1"/>
  <c r="E1991" i="9"/>
  <c r="B1991" i="9" s="1"/>
  <c r="E1992" i="9"/>
  <c r="B1992" i="9" s="1"/>
  <c r="E1993" i="9"/>
  <c r="B1993" i="9" s="1"/>
  <c r="E1994" i="9"/>
  <c r="B1994" i="9" s="1"/>
  <c r="H1994" i="9"/>
  <c r="E1995" i="9"/>
  <c r="E1996" i="9"/>
  <c r="B1996" i="9" s="1"/>
  <c r="E1997" i="9"/>
  <c r="H1997" i="9" s="1"/>
  <c r="J1997" i="9"/>
  <c r="E1998" i="9"/>
  <c r="B1998" i="9" s="1"/>
  <c r="E1999" i="9"/>
  <c r="B1999" i="9" s="1"/>
  <c r="F1999" i="3" l="1"/>
  <c r="B1697" i="3"/>
  <c r="L1680" i="3"/>
  <c r="L1672" i="3"/>
  <c r="H1672" i="3"/>
  <c r="C1672" i="3"/>
  <c r="K1665" i="3"/>
  <c r="J1661" i="3"/>
  <c r="J1660" i="3"/>
  <c r="H1659" i="3"/>
  <c r="I1658" i="3"/>
  <c r="H1648" i="3"/>
  <c r="B1637" i="3"/>
  <c r="J1637" i="3"/>
  <c r="N1628" i="3"/>
  <c r="K1625" i="3"/>
  <c r="C1625" i="3"/>
  <c r="B1621" i="3"/>
  <c r="J1621" i="3"/>
  <c r="H1620" i="3"/>
  <c r="F1620" i="3"/>
  <c r="K1620" i="3"/>
  <c r="B1620" i="3"/>
  <c r="G1620" i="3"/>
  <c r="M1620" i="3"/>
  <c r="H1616" i="3"/>
  <c r="I1616" i="3"/>
  <c r="K1604" i="3"/>
  <c r="J1581" i="3"/>
  <c r="F1581" i="3"/>
  <c r="I1576" i="3"/>
  <c r="M1576" i="3"/>
  <c r="F1533" i="3"/>
  <c r="K1533" i="3"/>
  <c r="B1533" i="3"/>
  <c r="B1517" i="3"/>
  <c r="F1517" i="3"/>
  <c r="J1517" i="3"/>
  <c r="C1432" i="3"/>
  <c r="H1432" i="3"/>
  <c r="L1432" i="3"/>
  <c r="F1432" i="3"/>
  <c r="K1432" i="3"/>
  <c r="G1432" i="3"/>
  <c r="M1432" i="3"/>
  <c r="B1432" i="3"/>
  <c r="I1432" i="3"/>
  <c r="N1432" i="3"/>
  <c r="M1996" i="3"/>
  <c r="J1971" i="3"/>
  <c r="B1971" i="3"/>
  <c r="N1931" i="3"/>
  <c r="N1930" i="3"/>
  <c r="C1930" i="3"/>
  <c r="K1915" i="3"/>
  <c r="J1902" i="3"/>
  <c r="N1895" i="3"/>
  <c r="K1891" i="3"/>
  <c r="J1882" i="3"/>
  <c r="B1882" i="3"/>
  <c r="N1831" i="3"/>
  <c r="K1827" i="3"/>
  <c r="J1818" i="3"/>
  <c r="B1818" i="3"/>
  <c r="K1771" i="3"/>
  <c r="B1771" i="3"/>
  <c r="C1770" i="3"/>
  <c r="J1754" i="3"/>
  <c r="B1754" i="3"/>
  <c r="B1740" i="3"/>
  <c r="M1720" i="3"/>
  <c r="H1720" i="3"/>
  <c r="M1719" i="3"/>
  <c r="M1717" i="3"/>
  <c r="F1710" i="3"/>
  <c r="L1708" i="3"/>
  <c r="C1703" i="3"/>
  <c r="J1701" i="3"/>
  <c r="C1701" i="3"/>
  <c r="K1700" i="3"/>
  <c r="C1700" i="3"/>
  <c r="J1696" i="3"/>
  <c r="L1682" i="3"/>
  <c r="K1680" i="3"/>
  <c r="L1678" i="3"/>
  <c r="N1676" i="3"/>
  <c r="I1676" i="3"/>
  <c r="I1675" i="3"/>
  <c r="K1672" i="3"/>
  <c r="G1672" i="3"/>
  <c r="B1672" i="3"/>
  <c r="I1661" i="3"/>
  <c r="H1640" i="3"/>
  <c r="I1640" i="3"/>
  <c r="N1620" i="3"/>
  <c r="C1620" i="3"/>
  <c r="C1616" i="3"/>
  <c r="M1591" i="3"/>
  <c r="H1591" i="3"/>
  <c r="C1568" i="3"/>
  <c r="F1568" i="3"/>
  <c r="J1568" i="3"/>
  <c r="N1568" i="3"/>
  <c r="G1568" i="3"/>
  <c r="K1568" i="3"/>
  <c r="B1568" i="3"/>
  <c r="H1568" i="3"/>
  <c r="L1568" i="3"/>
  <c r="H1505" i="3"/>
  <c r="I1505" i="3"/>
  <c r="J1505" i="3"/>
  <c r="N1505" i="3"/>
  <c r="B1485" i="3"/>
  <c r="N1485" i="3"/>
  <c r="I1485" i="3"/>
  <c r="J1485" i="3"/>
  <c r="I1478" i="3"/>
  <c r="F1478" i="3"/>
  <c r="H1478" i="3"/>
  <c r="L1478" i="3"/>
  <c r="M1478" i="3"/>
  <c r="B1425" i="3"/>
  <c r="J1425" i="3"/>
  <c r="I1425" i="3"/>
  <c r="M1999" i="3"/>
  <c r="I1996" i="3"/>
  <c r="F1992" i="3"/>
  <c r="I1991" i="3"/>
  <c r="M1987" i="3"/>
  <c r="F1987" i="3"/>
  <c r="N1978" i="3"/>
  <c r="I1978" i="3"/>
  <c r="C1978" i="3"/>
  <c r="G1971" i="3"/>
  <c r="K1970" i="3"/>
  <c r="M1964" i="3"/>
  <c r="K1963" i="3"/>
  <c r="K1951" i="3"/>
  <c r="B1951" i="3"/>
  <c r="I1931" i="3"/>
  <c r="J1930" i="3"/>
  <c r="N1924" i="3"/>
  <c r="C1919" i="3"/>
  <c r="I1915" i="3"/>
  <c r="N1911" i="3"/>
  <c r="N1910" i="3"/>
  <c r="I1902" i="3"/>
  <c r="N1896" i="3"/>
  <c r="M1895" i="3"/>
  <c r="J1891" i="3"/>
  <c r="K1886" i="3"/>
  <c r="F1886" i="3"/>
  <c r="N1884" i="3"/>
  <c r="F1884" i="3"/>
  <c r="G1882" i="3"/>
  <c r="J1879" i="3"/>
  <c r="F1878" i="3"/>
  <c r="F1876" i="3"/>
  <c r="F1875" i="3"/>
  <c r="G1874" i="3"/>
  <c r="M1871" i="3"/>
  <c r="N1870" i="3"/>
  <c r="J1870" i="3"/>
  <c r="F1867" i="3"/>
  <c r="I1866" i="3"/>
  <c r="M1859" i="3"/>
  <c r="F1859" i="3"/>
  <c r="L1858" i="3"/>
  <c r="K1854" i="3"/>
  <c r="F1854" i="3"/>
  <c r="N1852" i="3"/>
  <c r="F1852" i="3"/>
  <c r="K1851" i="3"/>
  <c r="J1850" i="3"/>
  <c r="M1843" i="3"/>
  <c r="F1843" i="3"/>
  <c r="I1842" i="3"/>
  <c r="K1839" i="3"/>
  <c r="J1838" i="3"/>
  <c r="F1836" i="3"/>
  <c r="N1832" i="3"/>
  <c r="M1831" i="3"/>
  <c r="J1827" i="3"/>
  <c r="K1822" i="3"/>
  <c r="F1822" i="3"/>
  <c r="N1820" i="3"/>
  <c r="F1820" i="3"/>
  <c r="G1818" i="3"/>
  <c r="J1815" i="3"/>
  <c r="F1814" i="3"/>
  <c r="F1812" i="3"/>
  <c r="F1811" i="3"/>
  <c r="G1810" i="3"/>
  <c r="M1807" i="3"/>
  <c r="N1806" i="3"/>
  <c r="J1806" i="3"/>
  <c r="K1803" i="3"/>
  <c r="B1803" i="3"/>
  <c r="C1802" i="3"/>
  <c r="F1796" i="3"/>
  <c r="F1786" i="3"/>
  <c r="N1780" i="3"/>
  <c r="F1780" i="3"/>
  <c r="K1779" i="3"/>
  <c r="I1771" i="3"/>
  <c r="N1770" i="3"/>
  <c r="L1766" i="3"/>
  <c r="G1754" i="3"/>
  <c r="J1748" i="3"/>
  <c r="B1748" i="3"/>
  <c r="N1732" i="3"/>
  <c r="C1730" i="3"/>
  <c r="M1721" i="3"/>
  <c r="N1672" i="3"/>
  <c r="J1672" i="3"/>
  <c r="H1604" i="3"/>
  <c r="G1604" i="3"/>
  <c r="B1604" i="3"/>
  <c r="J1604" i="3"/>
  <c r="N1586" i="3"/>
  <c r="M1586" i="3"/>
  <c r="M1578" i="3"/>
  <c r="N1578" i="3"/>
  <c r="H1497" i="3"/>
  <c r="G1497" i="3"/>
  <c r="F1497" i="3"/>
  <c r="K1497" i="3"/>
  <c r="B1497" i="3"/>
  <c r="M1497" i="3"/>
  <c r="B1457" i="3"/>
  <c r="N1457" i="3"/>
  <c r="B1449" i="3"/>
  <c r="K1449" i="3"/>
  <c r="J1449" i="3"/>
  <c r="F1430" i="3"/>
  <c r="I1430" i="3"/>
  <c r="J1430" i="3"/>
  <c r="F1996" i="3"/>
  <c r="M1978" i="3"/>
  <c r="G1978" i="3"/>
  <c r="B1978" i="3"/>
  <c r="M1971" i="3"/>
  <c r="F1971" i="3"/>
  <c r="I1970" i="3"/>
  <c r="K1967" i="3"/>
  <c r="I1964" i="3"/>
  <c r="J1963" i="3"/>
  <c r="G1951" i="3"/>
  <c r="N1950" i="3"/>
  <c r="I1950" i="3"/>
  <c r="B1950" i="3"/>
  <c r="J1948" i="3"/>
  <c r="B1948" i="3"/>
  <c r="J1935" i="3"/>
  <c r="L1934" i="3"/>
  <c r="H1934" i="3"/>
  <c r="F1931" i="3"/>
  <c r="I1930" i="3"/>
  <c r="M1924" i="3"/>
  <c r="J1923" i="3"/>
  <c r="B1923" i="3"/>
  <c r="I1922" i="3"/>
  <c r="K1919" i="3"/>
  <c r="N1918" i="3"/>
  <c r="I1918" i="3"/>
  <c r="B1918" i="3"/>
  <c r="J1916" i="3"/>
  <c r="B1916" i="3"/>
  <c r="F1915" i="3"/>
  <c r="I1911" i="3"/>
  <c r="J1910" i="3"/>
  <c r="N1908" i="3"/>
  <c r="J1907" i="3"/>
  <c r="B1907" i="3"/>
  <c r="N1902" i="3"/>
  <c r="F1902" i="3"/>
  <c r="K1899" i="3"/>
  <c r="M1896" i="3"/>
  <c r="G1895" i="3"/>
  <c r="F1892" i="3"/>
  <c r="F1891" i="3"/>
  <c r="M1882" i="3"/>
  <c r="F1882" i="3"/>
  <c r="I1864" i="3"/>
  <c r="N1860" i="3"/>
  <c r="I1851" i="3"/>
  <c r="I1838" i="3"/>
  <c r="M1832" i="3"/>
  <c r="G1831" i="3"/>
  <c r="F1828" i="3"/>
  <c r="F1827" i="3"/>
  <c r="M1818" i="3"/>
  <c r="F1818" i="3"/>
  <c r="I1803" i="3"/>
  <c r="N1802" i="3"/>
  <c r="I1779" i="3"/>
  <c r="F1771" i="3"/>
  <c r="J1770" i="3"/>
  <c r="K1766" i="3"/>
  <c r="N1764" i="3"/>
  <c r="M1754" i="3"/>
  <c r="F1754" i="3"/>
  <c r="I1748" i="3"/>
  <c r="M1740" i="3"/>
  <c r="K1739" i="3"/>
  <c r="B1739" i="3"/>
  <c r="C1738" i="3"/>
  <c r="B1678" i="3"/>
  <c r="J1649" i="3"/>
  <c r="C1649" i="3"/>
  <c r="H1628" i="3"/>
  <c r="B1628" i="3"/>
  <c r="I1628" i="3"/>
  <c r="C1628" i="3"/>
  <c r="J1628" i="3"/>
  <c r="M1604" i="3"/>
  <c r="K1601" i="3"/>
  <c r="C1601" i="3"/>
  <c r="J1597" i="3"/>
  <c r="F1597" i="3"/>
  <c r="M1594" i="3"/>
  <c r="N1594" i="3"/>
  <c r="F1544" i="3"/>
  <c r="G1544" i="3"/>
  <c r="L1544" i="3"/>
  <c r="H1544" i="3"/>
  <c r="B1544" i="3"/>
  <c r="I1544" i="3"/>
  <c r="C1544" i="3"/>
  <c r="K1544" i="3"/>
  <c r="G1487" i="3"/>
  <c r="K1487" i="3"/>
  <c r="I1487" i="3"/>
  <c r="F1482" i="3"/>
  <c r="N1482" i="3"/>
  <c r="I1460" i="3"/>
  <c r="M1460" i="3"/>
  <c r="F1456" i="3"/>
  <c r="C1456" i="3"/>
  <c r="L1456" i="3"/>
  <c r="H1456" i="3"/>
  <c r="I1456" i="3"/>
  <c r="M1456" i="3"/>
  <c r="J1417" i="3"/>
  <c r="K1417" i="3"/>
  <c r="M1417" i="3"/>
  <c r="H1396" i="3"/>
  <c r="I1396" i="3"/>
  <c r="J1396" i="3"/>
  <c r="C1382" i="3"/>
  <c r="H1382" i="3"/>
  <c r="L1382" i="3"/>
  <c r="B1336" i="3"/>
  <c r="I1336" i="3"/>
  <c r="M1336" i="3"/>
  <c r="H1316" i="3"/>
  <c r="I1316" i="3"/>
  <c r="J1316" i="3"/>
  <c r="C1316" i="3"/>
  <c r="K1316" i="3"/>
  <c r="H1299" i="3"/>
  <c r="G1299" i="3"/>
  <c r="C1299" i="3"/>
  <c r="C1294" i="3"/>
  <c r="J1294" i="3"/>
  <c r="H1271" i="3"/>
  <c r="K1271" i="3"/>
  <c r="H1208" i="3"/>
  <c r="I1208" i="3"/>
  <c r="B1208" i="3"/>
  <c r="J1208" i="3"/>
  <c r="L1208" i="3"/>
  <c r="N1208" i="3"/>
  <c r="B1206" i="3"/>
  <c r="G1206" i="3"/>
  <c r="K1206" i="3"/>
  <c r="C1206" i="3"/>
  <c r="H1206" i="3"/>
  <c r="L1206" i="3"/>
  <c r="F1206" i="3"/>
  <c r="N1206" i="3"/>
  <c r="I1206" i="3"/>
  <c r="H1185" i="3"/>
  <c r="M1185" i="3"/>
  <c r="I1173" i="3"/>
  <c r="L1173" i="3"/>
  <c r="G1074" i="3"/>
  <c r="J1074" i="3"/>
  <c r="F1074" i="3"/>
  <c r="K1074" i="3"/>
  <c r="G1071" i="3"/>
  <c r="B1071" i="3"/>
  <c r="K1071" i="3"/>
  <c r="M1071" i="3"/>
  <c r="F1031" i="3"/>
  <c r="K1031" i="3"/>
  <c r="B1031" i="3"/>
  <c r="M1031" i="3"/>
  <c r="C972" i="3"/>
  <c r="M972" i="3"/>
  <c r="I926" i="3"/>
  <c r="K926" i="3"/>
  <c r="M926" i="3"/>
  <c r="F926" i="3"/>
  <c r="B905" i="3"/>
  <c r="I905" i="3"/>
  <c r="L905" i="3"/>
  <c r="M905" i="3"/>
  <c r="C887" i="3"/>
  <c r="J887" i="3"/>
  <c r="H862" i="3"/>
  <c r="I862" i="3"/>
  <c r="B800" i="3"/>
  <c r="M800" i="3"/>
  <c r="B789" i="3"/>
  <c r="I789" i="3"/>
  <c r="M789" i="3"/>
  <c r="B717" i="3"/>
  <c r="H717" i="3"/>
  <c r="I717" i="3"/>
  <c r="M717" i="3"/>
  <c r="L717" i="3"/>
  <c r="G657" i="3"/>
  <c r="K657" i="3"/>
  <c r="I657" i="3"/>
  <c r="B552" i="3"/>
  <c r="L552" i="3"/>
  <c r="B544" i="3"/>
  <c r="M544" i="3"/>
  <c r="I544" i="3"/>
  <c r="B541" i="3"/>
  <c r="K541" i="3"/>
  <c r="B486" i="3"/>
  <c r="M486" i="3"/>
  <c r="I486" i="3"/>
  <c r="K458" i="3"/>
  <c r="C458" i="3"/>
  <c r="L458" i="3"/>
  <c r="G458" i="3"/>
  <c r="M458" i="3"/>
  <c r="C287" i="3"/>
  <c r="F287" i="3"/>
  <c r="K287" i="3"/>
  <c r="G287" i="3"/>
  <c r="M287" i="3"/>
  <c r="J287" i="3"/>
  <c r="B287" i="3"/>
  <c r="N287" i="3"/>
  <c r="I287" i="3"/>
  <c r="C233" i="3"/>
  <c r="J233" i="3"/>
  <c r="C70" i="3"/>
  <c r="I70" i="3"/>
  <c r="B70" i="3"/>
  <c r="J70" i="3"/>
  <c r="M70" i="3"/>
  <c r="N70" i="3"/>
  <c r="H70" i="3"/>
  <c r="B20" i="3"/>
  <c r="L20" i="3"/>
  <c r="M20" i="3"/>
  <c r="I20" i="3"/>
  <c r="G1652" i="3"/>
  <c r="G1644" i="3"/>
  <c r="N1580" i="3"/>
  <c r="G1580" i="3"/>
  <c r="M1579" i="3"/>
  <c r="M1572" i="3"/>
  <c r="G1572" i="3"/>
  <c r="B1572" i="3"/>
  <c r="K1565" i="3"/>
  <c r="L1560" i="3"/>
  <c r="H1556" i="3"/>
  <c r="B1556" i="3"/>
  <c r="G1556" i="3"/>
  <c r="M1556" i="3"/>
  <c r="J1549" i="3"/>
  <c r="N1524" i="3"/>
  <c r="N1520" i="3"/>
  <c r="M1516" i="3"/>
  <c r="H1513" i="3"/>
  <c r="F1513" i="3"/>
  <c r="M1513" i="3"/>
  <c r="L1512" i="3"/>
  <c r="H1509" i="3"/>
  <c r="I1509" i="3"/>
  <c r="G1496" i="3"/>
  <c r="I1484" i="3"/>
  <c r="I1480" i="3"/>
  <c r="I1471" i="3"/>
  <c r="N1468" i="3"/>
  <c r="N1444" i="3"/>
  <c r="G1433" i="3"/>
  <c r="C1421" i="3"/>
  <c r="F1421" i="3"/>
  <c r="G1421" i="3"/>
  <c r="C1417" i="3"/>
  <c r="G1403" i="3"/>
  <c r="L1403" i="3"/>
  <c r="C1403" i="3"/>
  <c r="M1400" i="3"/>
  <c r="C1396" i="3"/>
  <c r="M1392" i="3"/>
  <c r="G1381" i="3"/>
  <c r="K1381" i="3"/>
  <c r="M1381" i="3"/>
  <c r="J1370" i="3"/>
  <c r="N1360" i="3"/>
  <c r="K1328" i="3"/>
  <c r="H1327" i="3"/>
  <c r="C1327" i="3"/>
  <c r="G1327" i="3"/>
  <c r="M1327" i="3"/>
  <c r="H1311" i="3"/>
  <c r="G1311" i="3"/>
  <c r="M1311" i="3"/>
  <c r="C1311" i="3"/>
  <c r="C1306" i="3"/>
  <c r="B1306" i="3"/>
  <c r="J1306" i="3"/>
  <c r="H1306" i="3"/>
  <c r="L1306" i="3"/>
  <c r="H1283" i="3"/>
  <c r="I1283" i="3"/>
  <c r="C1283" i="3"/>
  <c r="M1283" i="3"/>
  <c r="B1276" i="3"/>
  <c r="M1276" i="3"/>
  <c r="H1263" i="3"/>
  <c r="G1263" i="3"/>
  <c r="M1263" i="3"/>
  <c r="C1263" i="3"/>
  <c r="H1252" i="3"/>
  <c r="I1252" i="3"/>
  <c r="C1252" i="3"/>
  <c r="J1252" i="3"/>
  <c r="K1252" i="3"/>
  <c r="N1252" i="3"/>
  <c r="C1238" i="3"/>
  <c r="I1238" i="3"/>
  <c r="J1238" i="3"/>
  <c r="B1224" i="3"/>
  <c r="H1224" i="3"/>
  <c r="J1224" i="3"/>
  <c r="F1148" i="3"/>
  <c r="M1148" i="3"/>
  <c r="B1148" i="3"/>
  <c r="I1148" i="3"/>
  <c r="I1133" i="3"/>
  <c r="H1133" i="3"/>
  <c r="L1133" i="3"/>
  <c r="B1122" i="3"/>
  <c r="H1122" i="3"/>
  <c r="I1122" i="3"/>
  <c r="M1122" i="3"/>
  <c r="C1108" i="3"/>
  <c r="M1108" i="3"/>
  <c r="M1102" i="3"/>
  <c r="C1090" i="3"/>
  <c r="F1090" i="3"/>
  <c r="K1090" i="3"/>
  <c r="G1090" i="3"/>
  <c r="M1090" i="3"/>
  <c r="I1090" i="3"/>
  <c r="J1090" i="3"/>
  <c r="F1063" i="3"/>
  <c r="G1063" i="3"/>
  <c r="K1063" i="3"/>
  <c r="M1063" i="3"/>
  <c r="C875" i="3"/>
  <c r="N875" i="3"/>
  <c r="B864" i="3"/>
  <c r="M864" i="3"/>
  <c r="C811" i="3"/>
  <c r="N811" i="3"/>
  <c r="F761" i="3"/>
  <c r="J761" i="3"/>
  <c r="N761" i="3"/>
  <c r="B761" i="3"/>
  <c r="G761" i="3"/>
  <c r="K761" i="3"/>
  <c r="I761" i="3"/>
  <c r="C761" i="3"/>
  <c r="L761" i="3"/>
  <c r="F739" i="3"/>
  <c r="J739" i="3"/>
  <c r="H739" i="3"/>
  <c r="F727" i="3"/>
  <c r="M727" i="3"/>
  <c r="B660" i="3"/>
  <c r="F660" i="3"/>
  <c r="H660" i="3"/>
  <c r="M660" i="3"/>
  <c r="L660" i="3"/>
  <c r="B590" i="3"/>
  <c r="M590" i="3"/>
  <c r="I590" i="3"/>
  <c r="B582" i="3"/>
  <c r="I582" i="3"/>
  <c r="B557" i="3"/>
  <c r="G557" i="3"/>
  <c r="L557" i="3"/>
  <c r="H557" i="3"/>
  <c r="M557" i="3"/>
  <c r="K557" i="3"/>
  <c r="C557" i="3"/>
  <c r="B512" i="3"/>
  <c r="M512" i="3"/>
  <c r="I512" i="3"/>
  <c r="B509" i="3"/>
  <c r="K509" i="3"/>
  <c r="H488" i="3"/>
  <c r="M488" i="3"/>
  <c r="I372" i="3"/>
  <c r="M372" i="3"/>
  <c r="G316" i="3"/>
  <c r="L316" i="3"/>
  <c r="H316" i="3"/>
  <c r="M316" i="3"/>
  <c r="K316" i="3"/>
  <c r="C316" i="3"/>
  <c r="I316" i="3"/>
  <c r="K182" i="3"/>
  <c r="I182" i="3"/>
  <c r="M182" i="3"/>
  <c r="C182" i="3"/>
  <c r="J1636" i="3"/>
  <c r="C1636" i="3"/>
  <c r="L1632" i="3"/>
  <c r="N1612" i="3"/>
  <c r="I1612" i="3"/>
  <c r="C1612" i="3"/>
  <c r="L1608" i="3"/>
  <c r="J1596" i="3"/>
  <c r="B1596" i="3"/>
  <c r="M1592" i="3"/>
  <c r="N1588" i="3"/>
  <c r="C1585" i="3"/>
  <c r="M1580" i="3"/>
  <c r="F1580" i="3"/>
  <c r="K1572" i="3"/>
  <c r="F1572" i="3"/>
  <c r="K1569" i="3"/>
  <c r="B1569" i="3"/>
  <c r="H1567" i="3"/>
  <c r="M1562" i="3"/>
  <c r="J1556" i="3"/>
  <c r="C1556" i="3"/>
  <c r="H1537" i="3"/>
  <c r="K1537" i="3"/>
  <c r="H1524" i="3"/>
  <c r="B1524" i="3"/>
  <c r="G1524" i="3"/>
  <c r="M1524" i="3"/>
  <c r="C1520" i="3"/>
  <c r="F1520" i="3"/>
  <c r="K1520" i="3"/>
  <c r="H1516" i="3"/>
  <c r="C1516" i="3"/>
  <c r="I1516" i="3"/>
  <c r="N1516" i="3"/>
  <c r="F1512" i="3"/>
  <c r="J1512" i="3"/>
  <c r="N1512" i="3"/>
  <c r="C1509" i="3"/>
  <c r="M1496" i="3"/>
  <c r="K1483" i="3"/>
  <c r="C1483" i="3"/>
  <c r="L1483" i="3"/>
  <c r="F1481" i="3"/>
  <c r="J1481" i="3"/>
  <c r="G1467" i="3"/>
  <c r="K1467" i="3"/>
  <c r="G1459" i="3"/>
  <c r="K1459" i="3"/>
  <c r="J1458" i="3"/>
  <c r="B1458" i="3"/>
  <c r="L1458" i="3"/>
  <c r="B1440" i="3"/>
  <c r="M1440" i="3"/>
  <c r="I1439" i="3"/>
  <c r="L1439" i="3"/>
  <c r="M1421" i="3"/>
  <c r="B1421" i="3"/>
  <c r="H1408" i="3"/>
  <c r="J1408" i="3"/>
  <c r="C1408" i="3"/>
  <c r="N1408" i="3"/>
  <c r="C1402" i="3"/>
  <c r="J1402" i="3"/>
  <c r="M1382" i="3"/>
  <c r="B1368" i="3"/>
  <c r="H1368" i="3"/>
  <c r="I1368" i="3"/>
  <c r="C1366" i="3"/>
  <c r="J1366" i="3"/>
  <c r="L1366" i="3"/>
  <c r="B1366" i="3"/>
  <c r="H1364" i="3"/>
  <c r="C1364" i="3"/>
  <c r="J1364" i="3"/>
  <c r="G1364" i="3"/>
  <c r="I1364" i="3"/>
  <c r="M1349" i="3"/>
  <c r="I1349" i="3"/>
  <c r="M1333" i="3"/>
  <c r="N1316" i="3"/>
  <c r="H1315" i="3"/>
  <c r="C1315" i="3"/>
  <c r="M1315" i="3"/>
  <c r="I1315" i="3"/>
  <c r="H1307" i="3"/>
  <c r="K1307" i="3"/>
  <c r="C1223" i="3"/>
  <c r="J1223" i="3"/>
  <c r="B1223" i="3"/>
  <c r="K1223" i="3"/>
  <c r="F1223" i="3"/>
  <c r="N1223" i="3"/>
  <c r="M1206" i="3"/>
  <c r="H1191" i="3"/>
  <c r="B1191" i="3"/>
  <c r="G1191" i="3"/>
  <c r="C1191" i="3"/>
  <c r="J1191" i="3"/>
  <c r="K1191" i="3"/>
  <c r="M1191" i="3"/>
  <c r="I1157" i="3"/>
  <c r="M1157" i="3"/>
  <c r="H1153" i="3"/>
  <c r="L1153" i="3"/>
  <c r="M1153" i="3"/>
  <c r="H1147" i="3"/>
  <c r="N1147" i="3"/>
  <c r="B1090" i="3"/>
  <c r="H1083" i="3"/>
  <c r="G1083" i="3"/>
  <c r="B1083" i="3"/>
  <c r="K1083" i="3"/>
  <c r="F1083" i="3"/>
  <c r="M1083" i="3"/>
  <c r="F1002" i="3"/>
  <c r="N1002" i="3"/>
  <c r="I1002" i="3"/>
  <c r="K1002" i="3"/>
  <c r="B1002" i="3"/>
  <c r="G960" i="3"/>
  <c r="H960" i="3"/>
  <c r="I960" i="3"/>
  <c r="K960" i="3"/>
  <c r="M960" i="3"/>
  <c r="H928" i="3"/>
  <c r="G928" i="3"/>
  <c r="K928" i="3"/>
  <c r="I913" i="3"/>
  <c r="M913" i="3"/>
  <c r="B893" i="3"/>
  <c r="M893" i="3"/>
  <c r="H850" i="3"/>
  <c r="I850" i="3"/>
  <c r="C839" i="3"/>
  <c r="N839" i="3"/>
  <c r="M836" i="3"/>
  <c r="I834" i="3"/>
  <c r="B816" i="3"/>
  <c r="M816" i="3"/>
  <c r="G781" i="3"/>
  <c r="M781" i="3"/>
  <c r="N781" i="3"/>
  <c r="L771" i="3"/>
  <c r="L752" i="3"/>
  <c r="C752" i="3"/>
  <c r="K752" i="3"/>
  <c r="F742" i="3"/>
  <c r="K742" i="3"/>
  <c r="B733" i="3"/>
  <c r="M733" i="3"/>
  <c r="H733" i="3"/>
  <c r="I733" i="3"/>
  <c r="H730" i="3"/>
  <c r="I730" i="3"/>
  <c r="N730" i="3"/>
  <c r="B721" i="3"/>
  <c r="M721" i="3"/>
  <c r="I721" i="3"/>
  <c r="B693" i="3"/>
  <c r="M693" i="3"/>
  <c r="B673" i="3"/>
  <c r="I673" i="3"/>
  <c r="L673" i="3"/>
  <c r="H673" i="3"/>
  <c r="M673" i="3"/>
  <c r="H644" i="3"/>
  <c r="F644" i="3"/>
  <c r="L644" i="3"/>
  <c r="M644" i="3"/>
  <c r="B605" i="3"/>
  <c r="K605" i="3"/>
  <c r="B532" i="3"/>
  <c r="H532" i="3"/>
  <c r="B524" i="3"/>
  <c r="H524" i="3"/>
  <c r="B500" i="3"/>
  <c r="I500" i="3"/>
  <c r="M500" i="3"/>
  <c r="H500" i="3"/>
  <c r="M473" i="3"/>
  <c r="H473" i="3"/>
  <c r="B407" i="3"/>
  <c r="M407" i="3"/>
  <c r="I407" i="3"/>
  <c r="B366" i="3"/>
  <c r="H366" i="3"/>
  <c r="M366" i="3"/>
  <c r="C366" i="3"/>
  <c r="I366" i="3"/>
  <c r="G366" i="3"/>
  <c r="K366" i="3"/>
  <c r="F327" i="3"/>
  <c r="B327" i="3"/>
  <c r="H327" i="3"/>
  <c r="F1565" i="3"/>
  <c r="B1565" i="3"/>
  <c r="F1560" i="3"/>
  <c r="I1560" i="3"/>
  <c r="M1543" i="3"/>
  <c r="H1543" i="3"/>
  <c r="C1496" i="3"/>
  <c r="B1496" i="3"/>
  <c r="I1496" i="3"/>
  <c r="N1496" i="3"/>
  <c r="B1480" i="3"/>
  <c r="L1480" i="3"/>
  <c r="H1468" i="3"/>
  <c r="I1468" i="3"/>
  <c r="H1444" i="3"/>
  <c r="J1444" i="3"/>
  <c r="B1436" i="3"/>
  <c r="L1436" i="3"/>
  <c r="F1434" i="3"/>
  <c r="J1434" i="3"/>
  <c r="J1433" i="3"/>
  <c r="C1433" i="3"/>
  <c r="K1433" i="3"/>
  <c r="G1423" i="3"/>
  <c r="K1423" i="3"/>
  <c r="F1418" i="3"/>
  <c r="J1418" i="3"/>
  <c r="N1418" i="3"/>
  <c r="N1409" i="3"/>
  <c r="H1404" i="3"/>
  <c r="J1404" i="3"/>
  <c r="C1404" i="3"/>
  <c r="N1404" i="3"/>
  <c r="B1400" i="3"/>
  <c r="H1400" i="3"/>
  <c r="I1400" i="3"/>
  <c r="N1396" i="3"/>
  <c r="B1392" i="3"/>
  <c r="I1392" i="3"/>
  <c r="L1392" i="3"/>
  <c r="B1388" i="3"/>
  <c r="H1388" i="3"/>
  <c r="I1388" i="3"/>
  <c r="F1382" i="3"/>
  <c r="C1374" i="3"/>
  <c r="J1374" i="3"/>
  <c r="L1374" i="3"/>
  <c r="H1360" i="3"/>
  <c r="B1360" i="3"/>
  <c r="I1360" i="3"/>
  <c r="G1360" i="3"/>
  <c r="J1360" i="3"/>
  <c r="C1330" i="3"/>
  <c r="J1330" i="3"/>
  <c r="H1328" i="3"/>
  <c r="B1328" i="3"/>
  <c r="G1328" i="3"/>
  <c r="M1328" i="3"/>
  <c r="F1328" i="3"/>
  <c r="N1328" i="3"/>
  <c r="I1328" i="3"/>
  <c r="C1318" i="3"/>
  <c r="F1318" i="3"/>
  <c r="L1318" i="3"/>
  <c r="B1318" i="3"/>
  <c r="M1318" i="3"/>
  <c r="F1316" i="3"/>
  <c r="M1299" i="3"/>
  <c r="B1216" i="3"/>
  <c r="L1216" i="3"/>
  <c r="F1208" i="3"/>
  <c r="J1206" i="3"/>
  <c r="G1201" i="3"/>
  <c r="I1201" i="3"/>
  <c r="K1201" i="3"/>
  <c r="H1173" i="3"/>
  <c r="B1102" i="3"/>
  <c r="G1102" i="3"/>
  <c r="K1102" i="3"/>
  <c r="C1102" i="3"/>
  <c r="H1102" i="3"/>
  <c r="L1102" i="3"/>
  <c r="F1102" i="3"/>
  <c r="N1102" i="3"/>
  <c r="I1102" i="3"/>
  <c r="M1074" i="3"/>
  <c r="F1071" i="3"/>
  <c r="G1031" i="3"/>
  <c r="H921" i="3"/>
  <c r="J921" i="3"/>
  <c r="K921" i="3"/>
  <c r="F921" i="3"/>
  <c r="B852" i="3"/>
  <c r="M852" i="3"/>
  <c r="H846" i="3"/>
  <c r="I846" i="3"/>
  <c r="C823" i="3"/>
  <c r="N823" i="3"/>
  <c r="H798" i="3"/>
  <c r="I798" i="3"/>
  <c r="N795" i="3"/>
  <c r="F751" i="3"/>
  <c r="L751" i="3"/>
  <c r="J715" i="3"/>
  <c r="I715" i="3"/>
  <c r="M715" i="3"/>
  <c r="B715" i="3"/>
  <c r="N715" i="3"/>
  <c r="G649" i="3"/>
  <c r="L649" i="3"/>
  <c r="B549" i="3"/>
  <c r="K549" i="3"/>
  <c r="B483" i="3"/>
  <c r="I483" i="3"/>
  <c r="F453" i="3"/>
  <c r="I453" i="3"/>
  <c r="B453" i="3"/>
  <c r="M453" i="3"/>
  <c r="N453" i="3"/>
  <c r="H453" i="3"/>
  <c r="I416" i="3"/>
  <c r="J416" i="3"/>
  <c r="B416" i="3"/>
  <c r="M416" i="3"/>
  <c r="F416" i="3"/>
  <c r="N416" i="3"/>
  <c r="B410" i="3"/>
  <c r="I410" i="3"/>
  <c r="K410" i="3"/>
  <c r="B36" i="3"/>
  <c r="H36" i="3"/>
  <c r="I36" i="3"/>
  <c r="M36" i="3"/>
  <c r="B19" i="3"/>
  <c r="I19" i="3"/>
  <c r="M19" i="3"/>
  <c r="H1412" i="3"/>
  <c r="K1401" i="3"/>
  <c r="K1399" i="3"/>
  <c r="F1390" i="3"/>
  <c r="G1387" i="3"/>
  <c r="M1373" i="3"/>
  <c r="I1372" i="3"/>
  <c r="K1369" i="3"/>
  <c r="G1363" i="3"/>
  <c r="C1362" i="3"/>
  <c r="N1362" i="3"/>
  <c r="C1358" i="3"/>
  <c r="J1358" i="3"/>
  <c r="C1350" i="3"/>
  <c r="F1350" i="3"/>
  <c r="H1347" i="3"/>
  <c r="C1347" i="3"/>
  <c r="M1347" i="3"/>
  <c r="H1343" i="3"/>
  <c r="I1343" i="3"/>
  <c r="C1334" i="3"/>
  <c r="F1334" i="3"/>
  <c r="M1334" i="3"/>
  <c r="I1308" i="3"/>
  <c r="K1303" i="3"/>
  <c r="N1296" i="3"/>
  <c r="K1291" i="3"/>
  <c r="K1287" i="3"/>
  <c r="H1284" i="3"/>
  <c r="F1284" i="3"/>
  <c r="N1284" i="3"/>
  <c r="I1284" i="3"/>
  <c r="C1258" i="3"/>
  <c r="J1258" i="3"/>
  <c r="B1258" i="3"/>
  <c r="L1258" i="3"/>
  <c r="C1254" i="3"/>
  <c r="F1254" i="3"/>
  <c r="J1254" i="3"/>
  <c r="H1243" i="3"/>
  <c r="M1243" i="3"/>
  <c r="F1188" i="3"/>
  <c r="I1188" i="3"/>
  <c r="M1188" i="3"/>
  <c r="I1181" i="3"/>
  <c r="M1181" i="3"/>
  <c r="L1169" i="3"/>
  <c r="H1169" i="3"/>
  <c r="I1169" i="3"/>
  <c r="B1162" i="3"/>
  <c r="M1162" i="3"/>
  <c r="H1139" i="3"/>
  <c r="J1139" i="3"/>
  <c r="C1139" i="3"/>
  <c r="N1139" i="3"/>
  <c r="I1125" i="3"/>
  <c r="L1125" i="3"/>
  <c r="I1118" i="3"/>
  <c r="M1118" i="3"/>
  <c r="H1103" i="3"/>
  <c r="B1103" i="3"/>
  <c r="G1103" i="3"/>
  <c r="C1103" i="3"/>
  <c r="J1103" i="3"/>
  <c r="C1096" i="3"/>
  <c r="N1096" i="3"/>
  <c r="B1096" i="3"/>
  <c r="H1087" i="3"/>
  <c r="F1087" i="3"/>
  <c r="G1087" i="3"/>
  <c r="F1066" i="3"/>
  <c r="M1066" i="3"/>
  <c r="G1066" i="3"/>
  <c r="F1038" i="3"/>
  <c r="J1038" i="3"/>
  <c r="B1038" i="3"/>
  <c r="N1038" i="3"/>
  <c r="F1007" i="3"/>
  <c r="M1007" i="3"/>
  <c r="G1006" i="3"/>
  <c r="M1006" i="3"/>
  <c r="B1006" i="3"/>
  <c r="I1006" i="3"/>
  <c r="N1006" i="3"/>
  <c r="F979" i="3"/>
  <c r="M979" i="3"/>
  <c r="F965" i="3"/>
  <c r="J965" i="3"/>
  <c r="K950" i="3"/>
  <c r="F950" i="3"/>
  <c r="H949" i="3"/>
  <c r="F949" i="3"/>
  <c r="K949" i="3"/>
  <c r="B949" i="3"/>
  <c r="G949" i="3"/>
  <c r="M949" i="3"/>
  <c r="J947" i="3"/>
  <c r="H947" i="3"/>
  <c r="L947" i="3"/>
  <c r="I945" i="3"/>
  <c r="K940" i="3"/>
  <c r="H933" i="3"/>
  <c r="G933" i="3"/>
  <c r="N933" i="3"/>
  <c r="B933" i="3"/>
  <c r="I933" i="3"/>
  <c r="N919" i="3"/>
  <c r="M919" i="3"/>
  <c r="F915" i="3"/>
  <c r="M915" i="3"/>
  <c r="H906" i="3"/>
  <c r="J906" i="3"/>
  <c r="B889" i="3"/>
  <c r="M889" i="3"/>
  <c r="H886" i="3"/>
  <c r="G886" i="3"/>
  <c r="B886" i="3"/>
  <c r="J886" i="3"/>
  <c r="C871" i="3"/>
  <c r="N871" i="3"/>
  <c r="M868" i="3"/>
  <c r="B848" i="3"/>
  <c r="M848" i="3"/>
  <c r="H830" i="3"/>
  <c r="I830" i="3"/>
  <c r="C807" i="3"/>
  <c r="N807" i="3"/>
  <c r="M804" i="3"/>
  <c r="I802" i="3"/>
  <c r="I784" i="3"/>
  <c r="G784" i="3"/>
  <c r="M784" i="3"/>
  <c r="H784" i="3"/>
  <c r="J766" i="3"/>
  <c r="L744" i="3"/>
  <c r="K744" i="3"/>
  <c r="H738" i="3"/>
  <c r="J738" i="3"/>
  <c r="N738" i="3"/>
  <c r="H726" i="3"/>
  <c r="F726" i="3"/>
  <c r="K726" i="3"/>
  <c r="B726" i="3"/>
  <c r="G726" i="3"/>
  <c r="M726" i="3"/>
  <c r="I726" i="3"/>
  <c r="J726" i="3"/>
  <c r="M707" i="3"/>
  <c r="B678" i="3"/>
  <c r="I678" i="3"/>
  <c r="C678" i="3"/>
  <c r="J678" i="3"/>
  <c r="G678" i="3"/>
  <c r="M678" i="3"/>
  <c r="G633" i="3"/>
  <c r="L633" i="3"/>
  <c r="I607" i="3"/>
  <c r="B607" i="3"/>
  <c r="J607" i="3"/>
  <c r="F607" i="3"/>
  <c r="M607" i="3"/>
  <c r="B592" i="3"/>
  <c r="M592" i="3"/>
  <c r="F578" i="3"/>
  <c r="I578" i="3"/>
  <c r="M578" i="3"/>
  <c r="B574" i="3"/>
  <c r="I574" i="3"/>
  <c r="M574" i="3"/>
  <c r="B543" i="3"/>
  <c r="I543" i="3"/>
  <c r="M543" i="3"/>
  <c r="L505" i="3"/>
  <c r="M505" i="3"/>
  <c r="H505" i="3"/>
  <c r="B448" i="3"/>
  <c r="I448" i="3"/>
  <c r="J448" i="3"/>
  <c r="B423" i="3"/>
  <c r="I423" i="3"/>
  <c r="B365" i="3"/>
  <c r="I365" i="3"/>
  <c r="I343" i="3"/>
  <c r="M343" i="3"/>
  <c r="B227" i="3"/>
  <c r="H227" i="3"/>
  <c r="I227" i="3"/>
  <c r="M227" i="3"/>
  <c r="L227" i="3"/>
  <c r="C221" i="3"/>
  <c r="I221" i="3"/>
  <c r="B221" i="3"/>
  <c r="J221" i="3"/>
  <c r="M221" i="3"/>
  <c r="N221" i="3"/>
  <c r="B135" i="3"/>
  <c r="H135" i="3"/>
  <c r="K135" i="3"/>
  <c r="M135" i="3"/>
  <c r="C135" i="3"/>
  <c r="I1365" i="3"/>
  <c r="M1365" i="3"/>
  <c r="H1351" i="3"/>
  <c r="K1351" i="3"/>
  <c r="H1348" i="3"/>
  <c r="K1348" i="3"/>
  <c r="H1344" i="3"/>
  <c r="J1344" i="3"/>
  <c r="C1343" i="3"/>
  <c r="L1334" i="3"/>
  <c r="B1334" i="3"/>
  <c r="H1332" i="3"/>
  <c r="F1332" i="3"/>
  <c r="K1332" i="3"/>
  <c r="H1331" i="3"/>
  <c r="M1331" i="3"/>
  <c r="C1322" i="3"/>
  <c r="F1322" i="3"/>
  <c r="H1296" i="3"/>
  <c r="F1296" i="3"/>
  <c r="K1296" i="3"/>
  <c r="H1295" i="3"/>
  <c r="M1295" i="3"/>
  <c r="C1284" i="3"/>
  <c r="C1274" i="3"/>
  <c r="H1274" i="3"/>
  <c r="B1274" i="3"/>
  <c r="J1274" i="3"/>
  <c r="H1259" i="3"/>
  <c r="K1259" i="3"/>
  <c r="M1259" i="3"/>
  <c r="B1254" i="3"/>
  <c r="H1247" i="3"/>
  <c r="I1247" i="3"/>
  <c r="M1247" i="3"/>
  <c r="H1239" i="3"/>
  <c r="I1239" i="3"/>
  <c r="H1230" i="3"/>
  <c r="J1230" i="3"/>
  <c r="B1230" i="3"/>
  <c r="M1230" i="3"/>
  <c r="C1225" i="3"/>
  <c r="I1225" i="3"/>
  <c r="H1214" i="3"/>
  <c r="I1214" i="3"/>
  <c r="C1214" i="3"/>
  <c r="J1214" i="3"/>
  <c r="F1202" i="3"/>
  <c r="K1202" i="3"/>
  <c r="B1190" i="3"/>
  <c r="G1190" i="3"/>
  <c r="K1190" i="3"/>
  <c r="C1190" i="3"/>
  <c r="H1190" i="3"/>
  <c r="L1190" i="3"/>
  <c r="B1188" i="3"/>
  <c r="H1183" i="3"/>
  <c r="I1183" i="3"/>
  <c r="J1183" i="3"/>
  <c r="H1175" i="3"/>
  <c r="F1175" i="3"/>
  <c r="K1175" i="3"/>
  <c r="B1175" i="3"/>
  <c r="G1175" i="3"/>
  <c r="M1175" i="3"/>
  <c r="H1161" i="3"/>
  <c r="L1161" i="3"/>
  <c r="M1161" i="3"/>
  <c r="B1134" i="3"/>
  <c r="I1134" i="3"/>
  <c r="M1134" i="3"/>
  <c r="C1120" i="3"/>
  <c r="J1120" i="3"/>
  <c r="M1120" i="3"/>
  <c r="B1110" i="3"/>
  <c r="M1110" i="3"/>
  <c r="M1103" i="3"/>
  <c r="B1087" i="3"/>
  <c r="C1086" i="3"/>
  <c r="G1086" i="3"/>
  <c r="M1086" i="3"/>
  <c r="B1086" i="3"/>
  <c r="I1086" i="3"/>
  <c r="N1086" i="3"/>
  <c r="F1062" i="3"/>
  <c r="J1062" i="3"/>
  <c r="B1062" i="3"/>
  <c r="N1062" i="3"/>
  <c r="F1054" i="3"/>
  <c r="I1054" i="3"/>
  <c r="J1054" i="3"/>
  <c r="G1042" i="3"/>
  <c r="J1042" i="3"/>
  <c r="F1039" i="3"/>
  <c r="G1039" i="3"/>
  <c r="K1039" i="3"/>
  <c r="K1006" i="3"/>
  <c r="B937" i="3"/>
  <c r="I937" i="3"/>
  <c r="L937" i="3"/>
  <c r="K934" i="3"/>
  <c r="J934" i="3"/>
  <c r="B934" i="3"/>
  <c r="C933" i="3"/>
  <c r="B929" i="3"/>
  <c r="I929" i="3"/>
  <c r="M929" i="3"/>
  <c r="B917" i="3"/>
  <c r="I917" i="3"/>
  <c r="L917" i="3"/>
  <c r="M911" i="3"/>
  <c r="F911" i="3"/>
  <c r="B901" i="3"/>
  <c r="I901" i="3"/>
  <c r="J901" i="3"/>
  <c r="C899" i="3"/>
  <c r="F899" i="3"/>
  <c r="N899" i="3"/>
  <c r="I899" i="3"/>
  <c r="C891" i="3"/>
  <c r="M891" i="3"/>
  <c r="H890" i="3"/>
  <c r="F890" i="3"/>
  <c r="K890" i="3"/>
  <c r="B890" i="3"/>
  <c r="G890" i="3"/>
  <c r="M890" i="3"/>
  <c r="F885" i="3"/>
  <c r="B885" i="3"/>
  <c r="H885" i="3"/>
  <c r="M885" i="3"/>
  <c r="C885" i="3"/>
  <c r="I885" i="3"/>
  <c r="H881" i="3"/>
  <c r="B881" i="3"/>
  <c r="I881" i="3"/>
  <c r="C881" i="3"/>
  <c r="J881" i="3"/>
  <c r="H878" i="3"/>
  <c r="I878" i="3"/>
  <c r="C855" i="3"/>
  <c r="N855" i="3"/>
  <c r="B832" i="3"/>
  <c r="M832" i="3"/>
  <c r="H814" i="3"/>
  <c r="I814" i="3"/>
  <c r="C791" i="3"/>
  <c r="N791" i="3"/>
  <c r="H765" i="3"/>
  <c r="B765" i="3"/>
  <c r="G765" i="3"/>
  <c r="M765" i="3"/>
  <c r="C765" i="3"/>
  <c r="I765" i="3"/>
  <c r="N765" i="3"/>
  <c r="H764" i="3"/>
  <c r="C764" i="3"/>
  <c r="K764" i="3"/>
  <c r="J762" i="3"/>
  <c r="F762" i="3"/>
  <c r="B762" i="3"/>
  <c r="G762" i="3"/>
  <c r="L760" i="3"/>
  <c r="K760" i="3"/>
  <c r="F749" i="3"/>
  <c r="J749" i="3"/>
  <c r="K749" i="3"/>
  <c r="B737" i="3"/>
  <c r="I737" i="3"/>
  <c r="M737" i="3"/>
  <c r="G641" i="3"/>
  <c r="I641" i="3"/>
  <c r="B638" i="3"/>
  <c r="H638" i="3"/>
  <c r="I638" i="3"/>
  <c r="M638" i="3"/>
  <c r="C586" i="3"/>
  <c r="F586" i="3"/>
  <c r="K586" i="3"/>
  <c r="G586" i="3"/>
  <c r="M586" i="3"/>
  <c r="J586" i="3"/>
  <c r="B586" i="3"/>
  <c r="N586" i="3"/>
  <c r="B537" i="3"/>
  <c r="G537" i="3"/>
  <c r="L537" i="3"/>
  <c r="H537" i="3"/>
  <c r="M537" i="3"/>
  <c r="I537" i="3"/>
  <c r="K537" i="3"/>
  <c r="H489" i="3"/>
  <c r="K489" i="3"/>
  <c r="C489" i="3"/>
  <c r="M489" i="3"/>
  <c r="I489" i="3"/>
  <c r="B459" i="3"/>
  <c r="H459" i="3"/>
  <c r="I459" i="3"/>
  <c r="M459" i="3"/>
  <c r="H417" i="3"/>
  <c r="M417" i="3"/>
  <c r="F404" i="3"/>
  <c r="J404" i="3"/>
  <c r="M404" i="3"/>
  <c r="B389" i="3"/>
  <c r="L389" i="3"/>
  <c r="H313" i="3"/>
  <c r="B313" i="3"/>
  <c r="G313" i="3"/>
  <c r="M313" i="3"/>
  <c r="C313" i="3"/>
  <c r="I313" i="3"/>
  <c r="N313" i="3"/>
  <c r="F313" i="3"/>
  <c r="J313" i="3"/>
  <c r="K313" i="3"/>
  <c r="B725" i="3"/>
  <c r="M725" i="3"/>
  <c r="H718" i="3"/>
  <c r="B718" i="3"/>
  <c r="I718" i="3"/>
  <c r="C718" i="3"/>
  <c r="J718" i="3"/>
  <c r="H710" i="3"/>
  <c r="J710" i="3"/>
  <c r="C710" i="3"/>
  <c r="N710" i="3"/>
  <c r="H694" i="3"/>
  <c r="B694" i="3"/>
  <c r="G694" i="3"/>
  <c r="M694" i="3"/>
  <c r="C694" i="3"/>
  <c r="I694" i="3"/>
  <c r="N694" i="3"/>
  <c r="B617" i="3"/>
  <c r="G617" i="3"/>
  <c r="M617" i="3"/>
  <c r="H617" i="3"/>
  <c r="B545" i="3"/>
  <c r="H545" i="3"/>
  <c r="M545" i="3"/>
  <c r="C545" i="3"/>
  <c r="I545" i="3"/>
  <c r="B536" i="3"/>
  <c r="I536" i="3"/>
  <c r="M536" i="3"/>
  <c r="B526" i="3"/>
  <c r="I526" i="3"/>
  <c r="B511" i="3"/>
  <c r="I511" i="3"/>
  <c r="M511" i="3"/>
  <c r="B475" i="3"/>
  <c r="M475" i="3"/>
  <c r="B443" i="3"/>
  <c r="H443" i="3"/>
  <c r="L443" i="3"/>
  <c r="B435" i="3"/>
  <c r="I435" i="3"/>
  <c r="M435" i="3"/>
  <c r="H422" i="3"/>
  <c r="K422" i="3"/>
  <c r="H406" i="3"/>
  <c r="K406" i="3"/>
  <c r="M406" i="3"/>
  <c r="B394" i="3"/>
  <c r="L394" i="3"/>
  <c r="B377" i="3"/>
  <c r="M377" i="3"/>
  <c r="I368" i="3"/>
  <c r="M368" i="3"/>
  <c r="B362" i="3"/>
  <c r="L362" i="3"/>
  <c r="G256" i="3"/>
  <c r="K256" i="3"/>
  <c r="M256" i="3"/>
  <c r="C249" i="3"/>
  <c r="H249" i="3"/>
  <c r="J249" i="3"/>
  <c r="F249" i="3"/>
  <c r="L249" i="3"/>
  <c r="B223" i="3"/>
  <c r="M223" i="3"/>
  <c r="I223" i="3"/>
  <c r="J213" i="3"/>
  <c r="N213" i="3"/>
  <c r="H190" i="3"/>
  <c r="M190" i="3"/>
  <c r="C165" i="3"/>
  <c r="I165" i="3"/>
  <c r="B165" i="3"/>
  <c r="J165" i="3"/>
  <c r="L165" i="3"/>
  <c r="N165" i="3"/>
  <c r="B92" i="3"/>
  <c r="M92" i="3"/>
  <c r="I92" i="3"/>
  <c r="B68" i="3"/>
  <c r="G68" i="3"/>
  <c r="K68" i="3"/>
  <c r="C68" i="3"/>
  <c r="H68" i="3"/>
  <c r="L68" i="3"/>
  <c r="F68" i="3"/>
  <c r="N68" i="3"/>
  <c r="I68" i="3"/>
  <c r="J68" i="3"/>
  <c r="M68" i="3"/>
  <c r="C57" i="3"/>
  <c r="N57" i="3"/>
  <c r="J1280" i="3"/>
  <c r="C1280" i="3"/>
  <c r="J1270" i="3"/>
  <c r="B1270" i="3"/>
  <c r="N1268" i="3"/>
  <c r="I1268" i="3"/>
  <c r="C1268" i="3"/>
  <c r="M1251" i="3"/>
  <c r="C1251" i="3"/>
  <c r="J1242" i="3"/>
  <c r="B1242" i="3"/>
  <c r="C1235" i="3"/>
  <c r="B1228" i="3"/>
  <c r="N1210" i="3"/>
  <c r="I1210" i="3"/>
  <c r="C1210" i="3"/>
  <c r="M1196" i="3"/>
  <c r="B1196" i="3"/>
  <c r="K1179" i="3"/>
  <c r="B1179" i="3"/>
  <c r="M1174" i="3"/>
  <c r="N1142" i="3"/>
  <c r="C1142" i="3"/>
  <c r="N1130" i="3"/>
  <c r="C1130" i="3"/>
  <c r="N1123" i="3"/>
  <c r="C1123" i="3"/>
  <c r="M1116" i="3"/>
  <c r="N1112" i="3"/>
  <c r="N1111" i="3"/>
  <c r="J1107" i="3"/>
  <c r="B1107" i="3"/>
  <c r="N1098" i="3"/>
  <c r="I1098" i="3"/>
  <c r="C1098" i="3"/>
  <c r="N1082" i="3"/>
  <c r="I1082" i="3"/>
  <c r="B1082" i="3"/>
  <c r="K1079" i="3"/>
  <c r="B1079" i="3"/>
  <c r="N1070" i="3"/>
  <c r="B1070" i="3"/>
  <c r="K1047" i="3"/>
  <c r="N1034" i="3"/>
  <c r="N1030" i="3"/>
  <c r="B1030" i="3"/>
  <c r="N1026" i="3"/>
  <c r="I1026" i="3"/>
  <c r="M1023" i="3"/>
  <c r="B1023" i="3"/>
  <c r="N1014" i="3"/>
  <c r="I1014" i="3"/>
  <c r="J1010" i="3"/>
  <c r="N990" i="3"/>
  <c r="I990" i="3"/>
  <c r="K958" i="3"/>
  <c r="C958" i="3"/>
  <c r="L953" i="3"/>
  <c r="N951" i="3"/>
  <c r="J923" i="3"/>
  <c r="J918" i="3"/>
  <c r="C918" i="3"/>
  <c r="M895" i="3"/>
  <c r="B895" i="3"/>
  <c r="M778" i="3"/>
  <c r="C778" i="3"/>
  <c r="N775" i="3"/>
  <c r="M769" i="3"/>
  <c r="J759" i="3"/>
  <c r="B759" i="3"/>
  <c r="L753" i="3"/>
  <c r="N718" i="3"/>
  <c r="H716" i="3"/>
  <c r="I716" i="3"/>
  <c r="L716" i="3"/>
  <c r="H712" i="3"/>
  <c r="M712" i="3"/>
  <c r="C703" i="3"/>
  <c r="I703" i="3"/>
  <c r="B703" i="3"/>
  <c r="J703" i="3"/>
  <c r="K694" i="3"/>
  <c r="F689" i="3"/>
  <c r="G689" i="3"/>
  <c r="L689" i="3"/>
  <c r="B689" i="3"/>
  <c r="H689" i="3"/>
  <c r="M689" i="3"/>
  <c r="B677" i="3"/>
  <c r="H677" i="3"/>
  <c r="I677" i="3"/>
  <c r="B663" i="3"/>
  <c r="F663" i="3"/>
  <c r="J663" i="3"/>
  <c r="C617" i="3"/>
  <c r="B613" i="3"/>
  <c r="H613" i="3"/>
  <c r="K613" i="3"/>
  <c r="F603" i="3"/>
  <c r="M603" i="3"/>
  <c r="B580" i="3"/>
  <c r="H580" i="3"/>
  <c r="B576" i="3"/>
  <c r="L576" i="3"/>
  <c r="M576" i="3"/>
  <c r="B568" i="3"/>
  <c r="L568" i="3"/>
  <c r="B556" i="3"/>
  <c r="I556" i="3"/>
  <c r="M556" i="3"/>
  <c r="L545" i="3"/>
  <c r="B530" i="3"/>
  <c r="M530" i="3"/>
  <c r="B519" i="3"/>
  <c r="M519" i="3"/>
  <c r="B513" i="3"/>
  <c r="H513" i="3"/>
  <c r="M513" i="3"/>
  <c r="C513" i="3"/>
  <c r="I513" i="3"/>
  <c r="B468" i="3"/>
  <c r="I468" i="3"/>
  <c r="M468" i="3"/>
  <c r="I384" i="3"/>
  <c r="M384" i="3"/>
  <c r="B379" i="3"/>
  <c r="I379" i="3"/>
  <c r="M379" i="3"/>
  <c r="F307" i="3"/>
  <c r="L307" i="3"/>
  <c r="I307" i="3"/>
  <c r="C201" i="3"/>
  <c r="J201" i="3"/>
  <c r="B195" i="3"/>
  <c r="H195" i="3"/>
  <c r="L195" i="3"/>
  <c r="M195" i="3"/>
  <c r="H183" i="3"/>
  <c r="J183" i="3"/>
  <c r="L183" i="3"/>
  <c r="F183" i="3"/>
  <c r="M183" i="3"/>
  <c r="F104" i="3"/>
  <c r="J104" i="3"/>
  <c r="N104" i="3"/>
  <c r="B104" i="3"/>
  <c r="G104" i="3"/>
  <c r="K104" i="3"/>
  <c r="H104" i="3"/>
  <c r="I104" i="3"/>
  <c r="L104" i="3"/>
  <c r="M104" i="3"/>
  <c r="C98" i="3"/>
  <c r="J98" i="3"/>
  <c r="L669" i="3"/>
  <c r="F626" i="3"/>
  <c r="I614" i="3"/>
  <c r="I598" i="3"/>
  <c r="M589" i="3"/>
  <c r="G589" i="3"/>
  <c r="I566" i="3"/>
  <c r="H564" i="3"/>
  <c r="F554" i="3"/>
  <c r="I550" i="3"/>
  <c r="I535" i="3"/>
  <c r="K533" i="3"/>
  <c r="I518" i="3"/>
  <c r="I502" i="3"/>
  <c r="H345" i="3"/>
  <c r="L345" i="3"/>
  <c r="F337" i="3"/>
  <c r="J337" i="3"/>
  <c r="C337" i="3"/>
  <c r="M337" i="3"/>
  <c r="I323" i="3"/>
  <c r="L323" i="3"/>
  <c r="G300" i="3"/>
  <c r="I300" i="3"/>
  <c r="F269" i="3"/>
  <c r="J269" i="3"/>
  <c r="L269" i="3"/>
  <c r="C257" i="3"/>
  <c r="I257" i="3"/>
  <c r="J257" i="3"/>
  <c r="F251" i="3"/>
  <c r="J251" i="3"/>
  <c r="N251" i="3"/>
  <c r="B251" i="3"/>
  <c r="G251" i="3"/>
  <c r="K251" i="3"/>
  <c r="C245" i="3"/>
  <c r="M245" i="3"/>
  <c r="N245" i="3"/>
  <c r="B235" i="3"/>
  <c r="G235" i="3"/>
  <c r="L235" i="3"/>
  <c r="H235" i="3"/>
  <c r="M235" i="3"/>
  <c r="H214" i="3"/>
  <c r="G214" i="3"/>
  <c r="I214" i="3"/>
  <c r="M192" i="3"/>
  <c r="B141" i="3"/>
  <c r="F141" i="3"/>
  <c r="M141" i="3"/>
  <c r="B125" i="3"/>
  <c r="J125" i="3"/>
  <c r="C86" i="3"/>
  <c r="J86" i="3"/>
  <c r="H79" i="3"/>
  <c r="M79" i="3"/>
  <c r="C79" i="3"/>
  <c r="B29" i="3"/>
  <c r="I29" i="3"/>
  <c r="K29" i="3"/>
  <c r="M29" i="3"/>
  <c r="M723" i="3"/>
  <c r="B723" i="3"/>
  <c r="B687" i="3"/>
  <c r="J685" i="3"/>
  <c r="C685" i="3"/>
  <c r="N682" i="3"/>
  <c r="C682" i="3"/>
  <c r="M674" i="3"/>
  <c r="C674" i="3"/>
  <c r="B671" i="3"/>
  <c r="C646" i="3"/>
  <c r="N606" i="3"/>
  <c r="I606" i="3"/>
  <c r="B606" i="3"/>
  <c r="K573" i="3"/>
  <c r="I521" i="3"/>
  <c r="C521" i="3"/>
  <c r="K497" i="3"/>
  <c r="L477" i="3"/>
  <c r="K465" i="3"/>
  <c r="K442" i="3"/>
  <c r="C442" i="3"/>
  <c r="L427" i="3"/>
  <c r="N412" i="3"/>
  <c r="B412" i="3"/>
  <c r="M400" i="3"/>
  <c r="B400" i="3"/>
  <c r="N387" i="3"/>
  <c r="I387" i="3"/>
  <c r="C387" i="3"/>
  <c r="M385" i="3"/>
  <c r="K382" i="3"/>
  <c r="C382" i="3"/>
  <c r="K375" i="3"/>
  <c r="B375" i="3"/>
  <c r="L369" i="3"/>
  <c r="J330" i="3"/>
  <c r="I330" i="3"/>
  <c r="F315" i="3"/>
  <c r="J315" i="3"/>
  <c r="L315" i="3"/>
  <c r="G305" i="3"/>
  <c r="M305" i="3"/>
  <c r="B305" i="3"/>
  <c r="C300" i="3"/>
  <c r="G286" i="3"/>
  <c r="I286" i="3"/>
  <c r="K286" i="3"/>
  <c r="H277" i="3"/>
  <c r="F277" i="3"/>
  <c r="J277" i="3"/>
  <c r="C267" i="3"/>
  <c r="G267" i="3"/>
  <c r="M267" i="3"/>
  <c r="B267" i="3"/>
  <c r="I267" i="3"/>
  <c r="N267" i="3"/>
  <c r="L251" i="3"/>
  <c r="C251" i="3"/>
  <c r="C241" i="3"/>
  <c r="F241" i="3"/>
  <c r="J241" i="3"/>
  <c r="B239" i="3"/>
  <c r="G239" i="3"/>
  <c r="L239" i="3"/>
  <c r="H239" i="3"/>
  <c r="M239" i="3"/>
  <c r="C235" i="3"/>
  <c r="B231" i="3"/>
  <c r="H231" i="3"/>
  <c r="M231" i="3"/>
  <c r="C214" i="3"/>
  <c r="L199" i="3"/>
  <c r="H199" i="3"/>
  <c r="M199" i="3"/>
  <c r="B179" i="3"/>
  <c r="H179" i="3"/>
  <c r="M179" i="3"/>
  <c r="I179" i="3"/>
  <c r="C179" i="3"/>
  <c r="K179" i="3"/>
  <c r="C157" i="3"/>
  <c r="J157" i="3"/>
  <c r="C149" i="3"/>
  <c r="F149" i="3"/>
  <c r="J149" i="3"/>
  <c r="N149" i="3"/>
  <c r="B149" i="3"/>
  <c r="F130" i="3"/>
  <c r="J130" i="3"/>
  <c r="B124" i="3"/>
  <c r="I124" i="3"/>
  <c r="M124" i="3"/>
  <c r="C99" i="3"/>
  <c r="M99" i="3"/>
  <c r="C82" i="3"/>
  <c r="I82" i="3"/>
  <c r="J82" i="3"/>
  <c r="B82" i="3"/>
  <c r="B43" i="3"/>
  <c r="I43" i="3"/>
  <c r="M43" i="3"/>
  <c r="C29" i="3"/>
  <c r="M26" i="3"/>
  <c r="I26" i="3"/>
  <c r="K347" i="3"/>
  <c r="J339" i="3"/>
  <c r="H311" i="3"/>
  <c r="J299" i="3"/>
  <c r="K291" i="3"/>
  <c r="F291" i="3"/>
  <c r="M289" i="3"/>
  <c r="J285" i="3"/>
  <c r="N275" i="3"/>
  <c r="J275" i="3"/>
  <c r="K226" i="3"/>
  <c r="M222" i="3"/>
  <c r="M218" i="3"/>
  <c r="N211" i="3"/>
  <c r="J211" i="3"/>
  <c r="H197" i="3"/>
  <c r="K194" i="3"/>
  <c r="I181" i="3"/>
  <c r="H178" i="3"/>
  <c r="G178" i="3"/>
  <c r="K171" i="3"/>
  <c r="I167" i="3"/>
  <c r="I159" i="3"/>
  <c r="M159" i="3"/>
  <c r="F155" i="3"/>
  <c r="J155" i="3"/>
  <c r="N155" i="3"/>
  <c r="B155" i="3"/>
  <c r="G155" i="3"/>
  <c r="K155" i="3"/>
  <c r="B136" i="3"/>
  <c r="M136" i="3"/>
  <c r="H112" i="3"/>
  <c r="M112" i="3"/>
  <c r="B55" i="3"/>
  <c r="I55" i="3"/>
  <c r="K55" i="3"/>
  <c r="B51" i="3"/>
  <c r="M51" i="3"/>
  <c r="B32" i="3"/>
  <c r="G32" i="3"/>
  <c r="M32" i="3"/>
  <c r="H32" i="3"/>
  <c r="B21" i="3"/>
  <c r="H21" i="3"/>
  <c r="K21" i="3"/>
  <c r="F193" i="3"/>
  <c r="M193" i="3"/>
  <c r="H174" i="3"/>
  <c r="C174" i="3"/>
  <c r="B152" i="3"/>
  <c r="M152" i="3"/>
  <c r="J133" i="3"/>
  <c r="N133" i="3"/>
  <c r="M105" i="3"/>
  <c r="C105" i="3"/>
  <c r="H75" i="3"/>
  <c r="K75" i="3"/>
  <c r="B44" i="3"/>
  <c r="M44" i="3"/>
  <c r="B28" i="3"/>
  <c r="I28" i="3"/>
  <c r="M28" i="3"/>
  <c r="F24" i="3"/>
  <c r="H24" i="3"/>
  <c r="I24" i="3"/>
  <c r="M21" i="3"/>
  <c r="K158" i="3"/>
  <c r="C158" i="3"/>
  <c r="K148" i="3"/>
  <c r="B148" i="3"/>
  <c r="M139" i="3"/>
  <c r="C139" i="3"/>
  <c r="N110" i="3"/>
  <c r="M106" i="3"/>
  <c r="M103" i="3"/>
  <c r="N102" i="3"/>
  <c r="I100" i="3"/>
  <c r="C100" i="3"/>
  <c r="C87" i="3"/>
  <c r="M49" i="3"/>
  <c r="K45" i="3"/>
  <c r="N40" i="3"/>
  <c r="I40" i="3"/>
  <c r="B40" i="3"/>
  <c r="I39" i="3"/>
  <c r="C39" i="3"/>
  <c r="K13" i="3"/>
  <c r="H1990" i="9"/>
  <c r="K1974" i="9"/>
  <c r="I1936" i="9"/>
  <c r="I1934" i="9"/>
  <c r="I1933" i="9"/>
  <c r="K1922" i="9"/>
  <c r="G1922" i="9"/>
  <c r="I1875" i="9"/>
  <c r="G1858" i="9"/>
  <c r="I1847" i="9"/>
  <c r="I1846" i="9"/>
  <c r="I1844" i="9"/>
  <c r="I1843" i="9"/>
  <c r="G1826" i="9"/>
  <c r="I1815" i="9"/>
  <c r="I1814" i="9"/>
  <c r="I1812" i="9"/>
  <c r="I1811" i="9"/>
  <c r="G1794" i="9"/>
  <c r="I1783" i="9"/>
  <c r="I1782" i="9"/>
  <c r="I1780" i="9"/>
  <c r="I1779" i="9"/>
  <c r="G1762" i="9"/>
  <c r="I1751" i="9"/>
  <c r="I1750" i="9"/>
  <c r="J1748" i="9"/>
  <c r="B1740" i="9"/>
  <c r="F1740" i="9"/>
  <c r="B1732" i="9"/>
  <c r="F1732" i="9"/>
  <c r="B1724" i="9"/>
  <c r="F1724" i="9"/>
  <c r="B1716" i="9"/>
  <c r="F1716" i="9"/>
  <c r="B1708" i="9"/>
  <c r="F1708" i="9"/>
  <c r="B1702" i="9"/>
  <c r="I1702" i="9"/>
  <c r="J1699" i="9"/>
  <c r="F1699" i="9"/>
  <c r="B1696" i="9"/>
  <c r="F1696" i="9"/>
  <c r="B1686" i="9"/>
  <c r="I1686" i="9"/>
  <c r="J1683" i="9"/>
  <c r="F1683" i="9"/>
  <c r="B1680" i="9"/>
  <c r="F1680" i="9"/>
  <c r="B1670" i="9"/>
  <c r="I1670" i="9"/>
  <c r="J1667" i="9"/>
  <c r="F1667" i="9"/>
  <c r="B1664" i="9"/>
  <c r="F1664" i="9"/>
  <c r="B1654" i="9"/>
  <c r="I1654" i="9"/>
  <c r="J1651" i="9"/>
  <c r="F1651" i="9"/>
  <c r="B1648" i="9"/>
  <c r="F1648" i="9"/>
  <c r="B1638" i="9"/>
  <c r="I1638" i="9"/>
  <c r="J1635" i="9"/>
  <c r="F1635" i="9"/>
  <c r="B1632" i="9"/>
  <c r="F1632" i="9"/>
  <c r="F1628" i="9"/>
  <c r="J1628" i="9"/>
  <c r="F1624" i="9"/>
  <c r="J1624" i="9"/>
  <c r="F1620" i="9"/>
  <c r="J1620" i="9"/>
  <c r="F1616" i="9"/>
  <c r="J1616" i="9"/>
  <c r="F1612" i="9"/>
  <c r="J1612" i="9"/>
  <c r="K1996" i="9"/>
  <c r="H1991" i="9"/>
  <c r="G1990" i="9"/>
  <c r="G1974" i="9"/>
  <c r="J1968" i="9"/>
  <c r="J1965" i="9"/>
  <c r="K1964" i="9"/>
  <c r="F1959" i="9"/>
  <c r="J1957" i="9"/>
  <c r="H1954" i="9"/>
  <c r="C1954" i="9"/>
  <c r="I1952" i="9"/>
  <c r="I1950" i="9"/>
  <c r="I1949" i="9"/>
  <c r="K1938" i="9"/>
  <c r="G1938" i="9"/>
  <c r="J1937" i="9"/>
  <c r="F1936" i="9"/>
  <c r="H1934" i="9"/>
  <c r="H1933" i="9"/>
  <c r="H1928" i="9"/>
  <c r="I1926" i="9"/>
  <c r="I1924" i="9"/>
  <c r="J1922" i="9"/>
  <c r="F1922" i="9"/>
  <c r="H1914" i="9"/>
  <c r="J1904" i="9"/>
  <c r="H1894" i="9"/>
  <c r="I1891" i="9"/>
  <c r="H1888" i="9"/>
  <c r="I1886" i="9"/>
  <c r="I1884" i="9"/>
  <c r="I1882" i="9"/>
  <c r="K1880" i="9"/>
  <c r="F1875" i="9"/>
  <c r="I1874" i="9"/>
  <c r="F1867" i="9"/>
  <c r="J1862" i="9"/>
  <c r="J1859" i="9"/>
  <c r="K1858" i="9"/>
  <c r="F1858" i="9"/>
  <c r="H1852" i="9"/>
  <c r="I1850" i="9"/>
  <c r="I1848" i="9"/>
  <c r="F1847" i="9"/>
  <c r="F1846" i="9"/>
  <c r="H1844" i="9"/>
  <c r="F1843" i="9"/>
  <c r="I1842" i="9"/>
  <c r="F1835" i="9"/>
  <c r="J1830" i="9"/>
  <c r="J1827" i="9"/>
  <c r="K1826" i="9"/>
  <c r="F1826" i="9"/>
  <c r="H1820" i="9"/>
  <c r="I1818" i="9"/>
  <c r="I1816" i="9"/>
  <c r="F1815" i="9"/>
  <c r="F1814" i="9"/>
  <c r="H1812" i="9"/>
  <c r="F1811" i="9"/>
  <c r="I1810" i="9"/>
  <c r="F1803" i="9"/>
  <c r="J1798" i="9"/>
  <c r="J1795" i="9"/>
  <c r="K1794" i="9"/>
  <c r="F1794" i="9"/>
  <c r="H1788" i="9"/>
  <c r="I1786" i="9"/>
  <c r="I1784" i="9"/>
  <c r="F1783" i="9"/>
  <c r="F1782" i="9"/>
  <c r="H1780" i="9"/>
  <c r="F1779" i="9"/>
  <c r="I1778" i="9"/>
  <c r="F1771" i="9"/>
  <c r="J1766" i="9"/>
  <c r="J1763" i="9"/>
  <c r="K1762" i="9"/>
  <c r="F1762" i="9"/>
  <c r="H1756" i="9"/>
  <c r="I1754" i="9"/>
  <c r="I1752" i="9"/>
  <c r="F1751" i="9"/>
  <c r="F1750" i="9"/>
  <c r="F1748" i="9"/>
  <c r="I1746" i="9"/>
  <c r="F1744" i="9"/>
  <c r="B1742" i="9"/>
  <c r="I1742" i="9"/>
  <c r="F1739" i="9"/>
  <c r="B1734" i="9"/>
  <c r="I1734" i="9"/>
  <c r="F1731" i="9"/>
  <c r="B1726" i="9"/>
  <c r="I1726" i="9"/>
  <c r="F1723" i="9"/>
  <c r="B1718" i="9"/>
  <c r="I1718" i="9"/>
  <c r="F1715" i="9"/>
  <c r="B1710" i="9"/>
  <c r="I1710" i="9"/>
  <c r="F1707" i="9"/>
  <c r="B1698" i="9"/>
  <c r="I1698" i="9"/>
  <c r="J1695" i="9"/>
  <c r="F1695" i="9"/>
  <c r="B1692" i="9"/>
  <c r="F1692" i="9"/>
  <c r="B1682" i="9"/>
  <c r="I1682" i="9"/>
  <c r="J1679" i="9"/>
  <c r="F1679" i="9"/>
  <c r="B1676" i="9"/>
  <c r="F1676" i="9"/>
  <c r="B1666" i="9"/>
  <c r="I1666" i="9"/>
  <c r="J1663" i="9"/>
  <c r="F1663" i="9"/>
  <c r="B1660" i="9"/>
  <c r="F1660" i="9"/>
  <c r="B1650" i="9"/>
  <c r="I1650" i="9"/>
  <c r="J1647" i="9"/>
  <c r="F1647" i="9"/>
  <c r="B1644" i="9"/>
  <c r="F1644" i="9"/>
  <c r="B1634" i="9"/>
  <c r="I1634" i="9"/>
  <c r="J1631" i="9"/>
  <c r="F1631" i="9"/>
  <c r="J1627" i="9"/>
  <c r="F1627" i="9"/>
  <c r="J1623" i="9"/>
  <c r="F1623" i="9"/>
  <c r="J1619" i="9"/>
  <c r="F1619" i="9"/>
  <c r="J1615" i="9"/>
  <c r="F1615" i="9"/>
  <c r="J1611" i="9"/>
  <c r="F1611" i="9"/>
  <c r="B1736" i="9"/>
  <c r="F1736" i="9"/>
  <c r="B1728" i="9"/>
  <c r="F1728" i="9"/>
  <c r="B1720" i="9"/>
  <c r="F1720" i="9"/>
  <c r="B1712" i="9"/>
  <c r="F1712" i="9"/>
  <c r="B1704" i="9"/>
  <c r="F1704" i="9"/>
  <c r="B1694" i="9"/>
  <c r="I1694" i="9"/>
  <c r="J1691" i="9"/>
  <c r="F1691" i="9"/>
  <c r="B1688" i="9"/>
  <c r="F1688" i="9"/>
  <c r="B1678" i="9"/>
  <c r="I1678" i="9"/>
  <c r="J1675" i="9"/>
  <c r="F1675" i="9"/>
  <c r="B1672" i="9"/>
  <c r="F1672" i="9"/>
  <c r="B1662" i="9"/>
  <c r="I1662" i="9"/>
  <c r="J1659" i="9"/>
  <c r="F1659" i="9"/>
  <c r="B1656" i="9"/>
  <c r="F1656" i="9"/>
  <c r="B1646" i="9"/>
  <c r="I1646" i="9"/>
  <c r="J1643" i="9"/>
  <c r="F1643" i="9"/>
  <c r="B1640" i="9"/>
  <c r="F1640" i="9"/>
  <c r="B1630" i="9"/>
  <c r="I1630" i="9"/>
  <c r="B1626" i="9"/>
  <c r="I1626" i="9"/>
  <c r="B1622" i="9"/>
  <c r="I1622" i="9"/>
  <c r="B1618" i="9"/>
  <c r="I1618" i="9"/>
  <c r="B1614" i="9"/>
  <c r="I1614" i="9"/>
  <c r="B1610" i="9"/>
  <c r="I1610" i="9"/>
  <c r="J1999" i="9"/>
  <c r="I1997" i="9"/>
  <c r="H1992" i="9"/>
  <c r="K1990" i="9"/>
  <c r="G1984" i="9"/>
  <c r="I1981" i="9"/>
  <c r="H1980" i="9"/>
  <c r="K1970" i="9"/>
  <c r="G1970" i="9"/>
  <c r="J1969" i="9"/>
  <c r="F1968" i="9"/>
  <c r="H1966" i="9"/>
  <c r="H1965" i="9"/>
  <c r="H1960" i="9"/>
  <c r="I1958" i="9"/>
  <c r="I1956" i="9"/>
  <c r="J1954" i="9"/>
  <c r="F1954" i="9"/>
  <c r="H1946" i="9"/>
  <c r="J1936" i="9"/>
  <c r="J1933" i="9"/>
  <c r="K1932" i="9"/>
  <c r="F1927" i="9"/>
  <c r="J1925" i="9"/>
  <c r="H1922" i="9"/>
  <c r="C1922" i="9"/>
  <c r="I1920" i="9"/>
  <c r="I1918" i="9"/>
  <c r="J1905" i="9"/>
  <c r="F1904" i="9"/>
  <c r="H1902" i="9"/>
  <c r="F1883" i="9"/>
  <c r="I1881" i="9"/>
  <c r="K1874" i="9"/>
  <c r="F1874" i="9"/>
  <c r="H1868" i="9"/>
  <c r="I1866" i="9"/>
  <c r="I1864" i="9"/>
  <c r="F1863" i="9"/>
  <c r="F1862" i="9"/>
  <c r="H1860" i="9"/>
  <c r="I1858" i="9"/>
  <c r="F1851" i="9"/>
  <c r="J1846" i="9"/>
  <c r="K1842" i="9"/>
  <c r="F1842" i="9"/>
  <c r="H1836" i="9"/>
  <c r="I1834" i="9"/>
  <c r="I1832" i="9"/>
  <c r="F1831" i="9"/>
  <c r="F1830" i="9"/>
  <c r="H1828" i="9"/>
  <c r="I1826" i="9"/>
  <c r="F1819" i="9"/>
  <c r="J1814" i="9"/>
  <c r="K1810" i="9"/>
  <c r="F1810" i="9"/>
  <c r="H1804" i="9"/>
  <c r="I1802" i="9"/>
  <c r="I1800" i="9"/>
  <c r="F1799" i="9"/>
  <c r="F1798" i="9"/>
  <c r="H1796" i="9"/>
  <c r="I1794" i="9"/>
  <c r="F1787" i="9"/>
  <c r="J1782" i="9"/>
  <c r="K1778" i="9"/>
  <c r="F1778" i="9"/>
  <c r="H1772" i="9"/>
  <c r="I1770" i="9"/>
  <c r="I1768" i="9"/>
  <c r="F1767" i="9"/>
  <c r="F1766" i="9"/>
  <c r="H1764" i="9"/>
  <c r="I1762" i="9"/>
  <c r="F1755" i="9"/>
  <c r="J1750" i="9"/>
  <c r="F1747" i="9"/>
  <c r="F1743" i="9"/>
  <c r="J1740" i="9"/>
  <c r="B1738" i="9"/>
  <c r="I1738" i="9"/>
  <c r="F1735" i="9"/>
  <c r="J1732" i="9"/>
  <c r="B1730" i="9"/>
  <c r="I1730" i="9"/>
  <c r="F1727" i="9"/>
  <c r="J1724" i="9"/>
  <c r="B1722" i="9"/>
  <c r="I1722" i="9"/>
  <c r="F1719" i="9"/>
  <c r="J1716" i="9"/>
  <c r="B1714" i="9"/>
  <c r="I1714" i="9"/>
  <c r="F1711" i="9"/>
  <c r="J1708" i="9"/>
  <c r="B1706" i="9"/>
  <c r="I1706" i="9"/>
  <c r="J1703" i="9"/>
  <c r="F1703" i="9"/>
  <c r="B1700" i="9"/>
  <c r="F1700" i="9"/>
  <c r="B1690" i="9"/>
  <c r="I1690" i="9"/>
  <c r="J1687" i="9"/>
  <c r="F1687" i="9"/>
  <c r="B1684" i="9"/>
  <c r="F1684" i="9"/>
  <c r="J1680" i="9"/>
  <c r="B1674" i="9"/>
  <c r="I1674" i="9"/>
  <c r="J1671" i="9"/>
  <c r="F1671" i="9"/>
  <c r="B1668" i="9"/>
  <c r="F1668" i="9"/>
  <c r="B1658" i="9"/>
  <c r="I1658" i="9"/>
  <c r="J1655" i="9"/>
  <c r="F1655" i="9"/>
  <c r="B1652" i="9"/>
  <c r="F1652" i="9"/>
  <c r="B1642" i="9"/>
  <c r="I1642" i="9"/>
  <c r="J1639" i="9"/>
  <c r="F1639" i="9"/>
  <c r="B1636" i="9"/>
  <c r="F1636" i="9"/>
  <c r="F1629" i="9"/>
  <c r="J1629" i="9"/>
  <c r="F1625" i="9"/>
  <c r="J1625" i="9"/>
  <c r="F1621" i="9"/>
  <c r="J1621" i="9"/>
  <c r="F1617" i="9"/>
  <c r="J1617" i="9"/>
  <c r="F1613" i="9"/>
  <c r="J1613" i="9"/>
  <c r="F1609" i="9"/>
  <c r="J1609" i="9"/>
  <c r="J1535" i="9"/>
  <c r="J1519" i="9"/>
  <c r="J1471" i="9"/>
  <c r="H1331" i="9"/>
  <c r="J1327" i="9"/>
  <c r="J1325" i="9"/>
  <c r="I1321" i="9"/>
  <c r="H1317" i="9"/>
  <c r="J1315" i="9"/>
  <c r="G1311" i="9"/>
  <c r="H1293" i="9"/>
  <c r="C1293" i="9"/>
  <c r="H1271" i="9"/>
  <c r="J1269" i="9"/>
  <c r="H1267" i="9"/>
  <c r="J1265" i="9"/>
  <c r="K1263" i="9"/>
  <c r="J1261" i="9"/>
  <c r="F1261" i="9"/>
  <c r="H1253" i="9"/>
  <c r="F1607" i="9"/>
  <c r="J1605" i="9"/>
  <c r="F1603" i="9"/>
  <c r="J1601" i="9"/>
  <c r="F1599" i="9"/>
  <c r="J1597" i="9"/>
  <c r="F1595" i="9"/>
  <c r="J1593" i="9"/>
  <c r="F1591" i="9"/>
  <c r="J1589" i="9"/>
  <c r="F1587" i="9"/>
  <c r="J1585" i="9"/>
  <c r="F1583" i="9"/>
  <c r="J1581" i="9"/>
  <c r="F1579" i="9"/>
  <c r="J1577" i="9"/>
  <c r="F1575" i="9"/>
  <c r="J1573" i="9"/>
  <c r="F1571" i="9"/>
  <c r="J1569" i="9"/>
  <c r="F1567" i="9"/>
  <c r="J1565" i="9"/>
  <c r="F1563" i="9"/>
  <c r="J1561" i="9"/>
  <c r="F1559" i="9"/>
  <c r="J1557" i="9"/>
  <c r="F1555" i="9"/>
  <c r="J1553" i="9"/>
  <c r="F1551" i="9"/>
  <c r="J1549" i="9"/>
  <c r="I1542" i="9"/>
  <c r="J1540" i="9"/>
  <c r="F1535" i="9"/>
  <c r="J1533" i="9"/>
  <c r="I1526" i="9"/>
  <c r="J1524" i="9"/>
  <c r="F1519" i="9"/>
  <c r="J1517" i="9"/>
  <c r="I1510" i="9"/>
  <c r="J1508" i="9"/>
  <c r="F1503" i="9"/>
  <c r="J1501" i="9"/>
  <c r="I1494" i="9"/>
  <c r="J1492" i="9"/>
  <c r="F1487" i="9"/>
  <c r="J1485" i="9"/>
  <c r="I1478" i="9"/>
  <c r="J1476" i="9"/>
  <c r="F1471" i="9"/>
  <c r="J1469" i="9"/>
  <c r="J1467" i="9"/>
  <c r="I1462" i="9"/>
  <c r="J1460" i="9"/>
  <c r="F1455" i="9"/>
  <c r="J1453" i="9"/>
  <c r="I1446" i="9"/>
  <c r="J1444" i="9"/>
  <c r="F1439" i="9"/>
  <c r="J1437" i="9"/>
  <c r="I1430" i="9"/>
  <c r="J1428" i="9"/>
  <c r="F1423" i="9"/>
  <c r="J1421" i="9"/>
  <c r="I1414" i="9"/>
  <c r="J1412" i="9"/>
  <c r="F1407" i="9"/>
  <c r="J1405" i="9"/>
  <c r="I1398" i="9"/>
  <c r="J1394" i="9"/>
  <c r="K1393" i="9"/>
  <c r="J1392" i="9"/>
  <c r="F1389" i="9"/>
  <c r="I1385" i="9"/>
  <c r="C1385" i="9"/>
  <c r="J1381" i="9"/>
  <c r="J1379" i="9"/>
  <c r="F1379" i="9"/>
  <c r="I1373" i="9"/>
  <c r="K1369" i="9"/>
  <c r="H1362" i="9"/>
  <c r="H1361" i="9"/>
  <c r="F1360" i="9"/>
  <c r="I1359" i="9"/>
  <c r="C1359" i="9"/>
  <c r="K1353" i="9"/>
  <c r="H1351" i="9"/>
  <c r="C1351" i="9"/>
  <c r="I1349" i="9"/>
  <c r="C1349" i="9"/>
  <c r="K1347" i="9"/>
  <c r="J1344" i="9"/>
  <c r="K1343" i="9"/>
  <c r="H1341" i="9"/>
  <c r="C1341" i="9"/>
  <c r="I1325" i="9"/>
  <c r="I1307" i="9"/>
  <c r="C1307" i="9"/>
  <c r="I1243" i="9"/>
  <c r="C1243" i="9"/>
  <c r="G1197" i="9"/>
  <c r="H1197" i="9"/>
  <c r="K1197" i="9"/>
  <c r="I1174" i="9"/>
  <c r="J1447" i="9"/>
  <c r="J1431" i="9"/>
  <c r="J1415" i="9"/>
  <c r="J1399" i="9"/>
  <c r="J1395" i="9"/>
  <c r="H1394" i="9"/>
  <c r="I1393" i="9"/>
  <c r="H1385" i="9"/>
  <c r="G1359" i="9"/>
  <c r="F1356" i="9"/>
  <c r="H1353" i="9"/>
  <c r="K1351" i="9"/>
  <c r="G1351" i="9"/>
  <c r="G1349" i="9"/>
  <c r="J1348" i="9"/>
  <c r="I1347" i="9"/>
  <c r="J1345" i="9"/>
  <c r="I1343" i="9"/>
  <c r="G1341" i="9"/>
  <c r="F1325" i="9"/>
  <c r="H1316" i="9"/>
  <c r="I1314" i="9"/>
  <c r="H1309" i="9"/>
  <c r="C1309" i="9"/>
  <c r="H1307" i="9"/>
  <c r="I1303" i="9"/>
  <c r="I1301" i="9"/>
  <c r="J1295" i="9"/>
  <c r="J1293" i="9"/>
  <c r="F1293" i="9"/>
  <c r="I1266" i="9"/>
  <c r="H1264" i="9"/>
  <c r="H1261" i="9"/>
  <c r="C1261" i="9"/>
  <c r="H1252" i="9"/>
  <c r="I1250" i="9"/>
  <c r="H1245" i="9"/>
  <c r="C1245" i="9"/>
  <c r="H1243" i="9"/>
  <c r="I1239" i="9"/>
  <c r="I1237" i="9"/>
  <c r="J1231" i="9"/>
  <c r="J1217" i="9"/>
  <c r="F1213" i="9"/>
  <c r="H1207" i="9"/>
  <c r="J1207" i="9"/>
  <c r="B1189" i="9"/>
  <c r="I1189" i="9"/>
  <c r="K1189" i="9"/>
  <c r="F1177" i="9"/>
  <c r="I1177" i="9"/>
  <c r="J1608" i="9"/>
  <c r="I1606" i="9"/>
  <c r="J1604" i="9"/>
  <c r="I1602" i="9"/>
  <c r="J1600" i="9"/>
  <c r="I1598" i="9"/>
  <c r="J1596" i="9"/>
  <c r="I1594" i="9"/>
  <c r="J1592" i="9"/>
  <c r="I1590" i="9"/>
  <c r="J1588" i="9"/>
  <c r="I1586" i="9"/>
  <c r="J1584" i="9"/>
  <c r="I1582" i="9"/>
  <c r="J1580" i="9"/>
  <c r="I1578" i="9"/>
  <c r="J1576" i="9"/>
  <c r="I1574" i="9"/>
  <c r="J1572" i="9"/>
  <c r="I1570" i="9"/>
  <c r="J1568" i="9"/>
  <c r="I1566" i="9"/>
  <c r="J1564" i="9"/>
  <c r="I1562" i="9"/>
  <c r="J1560" i="9"/>
  <c r="I1558" i="9"/>
  <c r="J1556" i="9"/>
  <c r="I1554" i="9"/>
  <c r="J1552" i="9"/>
  <c r="I1550" i="9"/>
  <c r="J1548" i="9"/>
  <c r="F1543" i="9"/>
  <c r="J1541" i="9"/>
  <c r="I1534" i="9"/>
  <c r="J1532" i="9"/>
  <c r="F1527" i="9"/>
  <c r="J1525" i="9"/>
  <c r="I1518" i="9"/>
  <c r="J1516" i="9"/>
  <c r="F1511" i="9"/>
  <c r="J1509" i="9"/>
  <c r="J1507" i="9"/>
  <c r="I1502" i="9"/>
  <c r="J1500" i="9"/>
  <c r="F1495" i="9"/>
  <c r="J1493" i="9"/>
  <c r="I1486" i="9"/>
  <c r="J1484" i="9"/>
  <c r="F1479" i="9"/>
  <c r="J1477" i="9"/>
  <c r="I1470" i="9"/>
  <c r="J1468" i="9"/>
  <c r="F1463" i="9"/>
  <c r="J1461" i="9"/>
  <c r="I1454" i="9"/>
  <c r="J1452" i="9"/>
  <c r="F1447" i="9"/>
  <c r="J1445" i="9"/>
  <c r="I1438" i="9"/>
  <c r="J1436" i="9"/>
  <c r="F1431" i="9"/>
  <c r="J1429" i="9"/>
  <c r="I1422" i="9"/>
  <c r="J1420" i="9"/>
  <c r="F1415" i="9"/>
  <c r="J1413" i="9"/>
  <c r="I1406" i="9"/>
  <c r="J1404" i="9"/>
  <c r="F1399" i="9"/>
  <c r="K1397" i="9"/>
  <c r="H1395" i="9"/>
  <c r="F1394" i="9"/>
  <c r="G1393" i="9"/>
  <c r="J1391" i="9"/>
  <c r="J1388" i="9"/>
  <c r="H1379" i="9"/>
  <c r="C1379" i="9"/>
  <c r="F1370" i="9"/>
  <c r="J1363" i="9"/>
  <c r="K1359" i="9"/>
  <c r="H1354" i="9"/>
  <c r="J1351" i="9"/>
  <c r="F1351" i="9"/>
  <c r="K1349" i="9"/>
  <c r="F1348" i="9"/>
  <c r="G1347" i="9"/>
  <c r="F1307" i="9"/>
  <c r="H1250" i="9"/>
  <c r="K1245" i="9"/>
  <c r="G1245" i="9"/>
  <c r="F1243" i="9"/>
  <c r="K1241" i="9"/>
  <c r="F1237" i="9"/>
  <c r="I1227" i="9"/>
  <c r="C1227" i="9"/>
  <c r="I1219" i="9"/>
  <c r="G1217" i="9"/>
  <c r="I1190" i="9"/>
  <c r="K1179" i="9"/>
  <c r="F914" i="9"/>
  <c r="I786" i="9"/>
  <c r="F786" i="9"/>
  <c r="I762" i="9"/>
  <c r="C762" i="9"/>
  <c r="J762" i="9"/>
  <c r="F762" i="9"/>
  <c r="I746" i="9"/>
  <c r="K746" i="9"/>
  <c r="J1153" i="9"/>
  <c r="C1153" i="9"/>
  <c r="I1129" i="9"/>
  <c r="C1129" i="9"/>
  <c r="I1125" i="9"/>
  <c r="C1125" i="9"/>
  <c r="J1117" i="9"/>
  <c r="C1117" i="9"/>
  <c r="J1109" i="9"/>
  <c r="K1059" i="9"/>
  <c r="I1055" i="9"/>
  <c r="C1055" i="9"/>
  <c r="K997" i="9"/>
  <c r="C997" i="9"/>
  <c r="C970" i="9"/>
  <c r="C965" i="9"/>
  <c r="C947" i="9"/>
  <c r="K944" i="9"/>
  <c r="C944" i="9"/>
  <c r="J886" i="9"/>
  <c r="C886" i="9"/>
  <c r="J866" i="9"/>
  <c r="C866" i="9"/>
  <c r="J860" i="9"/>
  <c r="C860" i="9"/>
  <c r="K850" i="9"/>
  <c r="C850" i="9"/>
  <c r="G834" i="9"/>
  <c r="K822" i="9"/>
  <c r="C822" i="9"/>
  <c r="F818" i="9"/>
  <c r="K810" i="9"/>
  <c r="C810" i="9"/>
  <c r="K806" i="9"/>
  <c r="J798" i="9"/>
  <c r="C798" i="9"/>
  <c r="K794" i="9"/>
  <c r="I792" i="9"/>
  <c r="C786" i="9"/>
  <c r="I782" i="9"/>
  <c r="K782" i="9"/>
  <c r="I776" i="9"/>
  <c r="J776" i="9"/>
  <c r="I709" i="9"/>
  <c r="K709" i="9"/>
  <c r="G1201" i="9"/>
  <c r="H1199" i="9"/>
  <c r="G1193" i="9"/>
  <c r="I1191" i="9"/>
  <c r="I1188" i="9"/>
  <c r="I1180" i="9"/>
  <c r="J1175" i="9"/>
  <c r="J1173" i="9"/>
  <c r="I1159" i="9"/>
  <c r="C1159" i="9"/>
  <c r="I1155" i="9"/>
  <c r="C1155" i="9"/>
  <c r="I1153" i="9"/>
  <c r="I1150" i="9"/>
  <c r="I1149" i="9"/>
  <c r="C1149" i="9"/>
  <c r="I1133" i="9"/>
  <c r="H1129" i="9"/>
  <c r="H1127" i="9"/>
  <c r="C1127" i="9"/>
  <c r="H1125" i="9"/>
  <c r="H1123" i="9"/>
  <c r="C1123" i="9"/>
  <c r="I1121" i="9"/>
  <c r="C1121" i="9"/>
  <c r="I1117" i="9"/>
  <c r="I1109" i="9"/>
  <c r="K1097" i="9"/>
  <c r="J1087" i="9"/>
  <c r="C1087" i="9"/>
  <c r="I1059" i="9"/>
  <c r="J1057" i="9"/>
  <c r="G1055" i="9"/>
  <c r="F1051" i="9"/>
  <c r="J1047" i="9"/>
  <c r="G1033" i="9"/>
  <c r="K1029" i="9"/>
  <c r="J1021" i="9"/>
  <c r="K1013" i="9"/>
  <c r="J1007" i="9"/>
  <c r="C1007" i="9"/>
  <c r="J997" i="9"/>
  <c r="K970" i="9"/>
  <c r="H965" i="9"/>
  <c r="C963" i="9"/>
  <c r="K960" i="9"/>
  <c r="C960" i="9"/>
  <c r="G957" i="9"/>
  <c r="C955" i="9"/>
  <c r="K952" i="9"/>
  <c r="C952" i="9"/>
  <c r="K947" i="9"/>
  <c r="J944" i="9"/>
  <c r="K939" i="9"/>
  <c r="C939" i="9"/>
  <c r="F922" i="9"/>
  <c r="K920" i="9"/>
  <c r="C914" i="9"/>
  <c r="I888" i="9"/>
  <c r="C888" i="9"/>
  <c r="G886" i="9"/>
  <c r="I885" i="9"/>
  <c r="G884" i="9"/>
  <c r="K882" i="9"/>
  <c r="C882" i="9"/>
  <c r="I870" i="9"/>
  <c r="C870" i="9"/>
  <c r="I868" i="9"/>
  <c r="C868" i="9"/>
  <c r="G866" i="9"/>
  <c r="J862" i="9"/>
  <c r="C862" i="9"/>
  <c r="I860" i="9"/>
  <c r="J850" i="9"/>
  <c r="J842" i="9"/>
  <c r="C842" i="9"/>
  <c r="J822" i="9"/>
  <c r="J810" i="9"/>
  <c r="K786" i="9"/>
  <c r="I770" i="9"/>
  <c r="F770" i="9"/>
  <c r="C770" i="9"/>
  <c r="K770" i="9"/>
  <c r="I766" i="9"/>
  <c r="K766" i="9"/>
  <c r="I744" i="9"/>
  <c r="J744" i="9"/>
  <c r="I1165" i="9"/>
  <c r="H1159" i="9"/>
  <c r="H1155" i="9"/>
  <c r="F1153" i="9"/>
  <c r="J1151" i="9"/>
  <c r="G1149" i="9"/>
  <c r="F1129" i="9"/>
  <c r="K1127" i="9"/>
  <c r="G1127" i="9"/>
  <c r="F1125" i="9"/>
  <c r="K1123" i="9"/>
  <c r="G1123" i="9"/>
  <c r="G1121" i="9"/>
  <c r="F1117" i="9"/>
  <c r="J1115" i="9"/>
  <c r="I1110" i="9"/>
  <c r="I1103" i="9"/>
  <c r="I1097" i="9"/>
  <c r="I1088" i="9"/>
  <c r="I1087" i="9"/>
  <c r="I1084" i="9"/>
  <c r="I1083" i="9"/>
  <c r="C1083" i="9"/>
  <c r="I1065" i="9"/>
  <c r="K1063" i="9"/>
  <c r="I1062" i="9"/>
  <c r="I1060" i="9"/>
  <c r="G1059" i="9"/>
  <c r="G1057" i="9"/>
  <c r="K1055" i="9"/>
  <c r="F1055" i="9"/>
  <c r="J1053" i="9"/>
  <c r="I1041" i="9"/>
  <c r="I1029" i="9"/>
  <c r="J1025" i="9"/>
  <c r="G1021" i="9"/>
  <c r="G1013" i="9"/>
  <c r="I1007" i="9"/>
  <c r="J999" i="9"/>
  <c r="C999" i="9"/>
  <c r="F997" i="9"/>
  <c r="J991" i="9"/>
  <c r="I988" i="9"/>
  <c r="J983" i="9"/>
  <c r="I980" i="9"/>
  <c r="I978" i="9"/>
  <c r="J976" i="9"/>
  <c r="F970" i="9"/>
  <c r="C968" i="9"/>
  <c r="G965" i="9"/>
  <c r="K963" i="9"/>
  <c r="G962" i="9"/>
  <c r="J960" i="9"/>
  <c r="K955" i="9"/>
  <c r="G954" i="9"/>
  <c r="J952" i="9"/>
  <c r="G947" i="9"/>
  <c r="F944" i="9"/>
  <c r="K942" i="9"/>
  <c r="C941" i="9"/>
  <c r="H939" i="9"/>
  <c r="G938" i="9"/>
  <c r="K936" i="9"/>
  <c r="C930" i="9"/>
  <c r="H925" i="9"/>
  <c r="H923" i="9"/>
  <c r="G920" i="9"/>
  <c r="K914" i="9"/>
  <c r="J910" i="9"/>
  <c r="J908" i="9"/>
  <c r="J906" i="9"/>
  <c r="J904" i="9"/>
  <c r="J896" i="9"/>
  <c r="C896" i="9"/>
  <c r="I893" i="9"/>
  <c r="I891" i="9"/>
  <c r="F886" i="9"/>
  <c r="H885" i="9"/>
  <c r="J882" i="9"/>
  <c r="J874" i="9"/>
  <c r="C874" i="9"/>
  <c r="F866" i="9"/>
  <c r="I862" i="9"/>
  <c r="F860" i="9"/>
  <c r="K858" i="9"/>
  <c r="C858" i="9"/>
  <c r="J852" i="9"/>
  <c r="C852" i="9"/>
  <c r="F850" i="9"/>
  <c r="I846" i="9"/>
  <c r="I844" i="9"/>
  <c r="G842" i="9"/>
  <c r="K838" i="9"/>
  <c r="F822" i="9"/>
  <c r="J820" i="9"/>
  <c r="J818" i="9"/>
  <c r="C818" i="9"/>
  <c r="F810" i="9"/>
  <c r="K802" i="9"/>
  <c r="F798" i="9"/>
  <c r="J786" i="9"/>
  <c r="I778" i="9"/>
  <c r="F778" i="9"/>
  <c r="C778" i="9"/>
  <c r="J778" i="9"/>
  <c r="I738" i="9"/>
  <c r="F738" i="9"/>
  <c r="G738" i="9"/>
  <c r="C738" i="9"/>
  <c r="J738" i="9"/>
  <c r="H316" i="9"/>
  <c r="F316" i="9"/>
  <c r="J316" i="9"/>
  <c r="I302" i="9"/>
  <c r="F302" i="9"/>
  <c r="H302" i="9"/>
  <c r="J302" i="9"/>
  <c r="B224" i="9"/>
  <c r="G224" i="9"/>
  <c r="I224" i="9"/>
  <c r="C224" i="9"/>
  <c r="K224" i="9"/>
  <c r="H184" i="9"/>
  <c r="J184" i="9"/>
  <c r="H180" i="9"/>
  <c r="I180" i="9"/>
  <c r="J180" i="9"/>
  <c r="B161" i="9"/>
  <c r="I161" i="9"/>
  <c r="B159" i="9"/>
  <c r="F159" i="9"/>
  <c r="I159" i="9"/>
  <c r="C159" i="9"/>
  <c r="J159" i="9"/>
  <c r="B115" i="9"/>
  <c r="H115" i="9"/>
  <c r="B109" i="9"/>
  <c r="K109" i="9"/>
  <c r="B101" i="9"/>
  <c r="G101" i="9"/>
  <c r="H101" i="9"/>
  <c r="C101" i="9"/>
  <c r="I101" i="9"/>
  <c r="B92" i="9"/>
  <c r="F92" i="9"/>
  <c r="B79" i="9"/>
  <c r="F79" i="9"/>
  <c r="I79" i="9"/>
  <c r="J79" i="9"/>
  <c r="B66" i="9"/>
  <c r="H66" i="9"/>
  <c r="C59" i="9"/>
  <c r="J59" i="9"/>
  <c r="J760" i="9"/>
  <c r="F750" i="9"/>
  <c r="F742" i="9"/>
  <c r="J740" i="9"/>
  <c r="F730" i="9"/>
  <c r="K722" i="9"/>
  <c r="F712" i="9"/>
  <c r="J708" i="9"/>
  <c r="H705" i="9"/>
  <c r="K699" i="9"/>
  <c r="K696" i="9"/>
  <c r="G691" i="9"/>
  <c r="G690" i="9"/>
  <c r="G688" i="9"/>
  <c r="C683" i="9"/>
  <c r="G676" i="9"/>
  <c r="G675" i="9"/>
  <c r="G667" i="9"/>
  <c r="I661" i="9"/>
  <c r="K659" i="9"/>
  <c r="C659" i="9"/>
  <c r="I643" i="9"/>
  <c r="K635" i="9"/>
  <c r="G619" i="9"/>
  <c r="I613" i="9"/>
  <c r="K611" i="9"/>
  <c r="C611" i="9"/>
  <c r="G604" i="9"/>
  <c r="G603" i="9"/>
  <c r="I597" i="9"/>
  <c r="K595" i="9"/>
  <c r="C595" i="9"/>
  <c r="I588" i="9"/>
  <c r="I585" i="9"/>
  <c r="C579" i="9"/>
  <c r="J559" i="9"/>
  <c r="J555" i="9"/>
  <c r="C555" i="9"/>
  <c r="J539" i="9"/>
  <c r="I533" i="9"/>
  <c r="C533" i="9"/>
  <c r="G531" i="9"/>
  <c r="J527" i="9"/>
  <c r="J507" i="9"/>
  <c r="C507" i="9"/>
  <c r="J501" i="9"/>
  <c r="C501" i="9"/>
  <c r="F499" i="9"/>
  <c r="I497" i="9"/>
  <c r="J485" i="9"/>
  <c r="J475" i="9"/>
  <c r="J465" i="9"/>
  <c r="C465" i="9"/>
  <c r="K463" i="9"/>
  <c r="K461" i="9"/>
  <c r="C461" i="9"/>
  <c r="F457" i="9"/>
  <c r="J447" i="9"/>
  <c r="F447" i="9"/>
  <c r="J442" i="9"/>
  <c r="K441" i="9"/>
  <c r="F437" i="9"/>
  <c r="J429" i="9"/>
  <c r="F429" i="9"/>
  <c r="H425" i="9"/>
  <c r="C425" i="9"/>
  <c r="F419" i="9"/>
  <c r="J416" i="9"/>
  <c r="J414" i="9"/>
  <c r="G403" i="9"/>
  <c r="H399" i="9"/>
  <c r="C399" i="9"/>
  <c r="F392" i="9"/>
  <c r="G389" i="9"/>
  <c r="J388" i="9"/>
  <c r="I387" i="9"/>
  <c r="F384" i="9"/>
  <c r="G383" i="9"/>
  <c r="F382" i="9"/>
  <c r="I381" i="9"/>
  <c r="F380" i="9"/>
  <c r="F366" i="9"/>
  <c r="I365" i="9"/>
  <c r="F364" i="9"/>
  <c r="B315" i="9"/>
  <c r="F315" i="9"/>
  <c r="I315" i="9"/>
  <c r="J315" i="9"/>
  <c r="B244" i="9"/>
  <c r="K244" i="9"/>
  <c r="C201" i="9"/>
  <c r="H201" i="9"/>
  <c r="B179" i="9"/>
  <c r="G179" i="9"/>
  <c r="I179" i="9"/>
  <c r="K179" i="9"/>
  <c r="B94" i="9"/>
  <c r="F94" i="9"/>
  <c r="J94" i="9"/>
  <c r="B89" i="9"/>
  <c r="I89" i="9"/>
  <c r="G15" i="9"/>
  <c r="I15" i="9"/>
  <c r="K683" i="9"/>
  <c r="I659" i="9"/>
  <c r="I611" i="9"/>
  <c r="I595" i="9"/>
  <c r="I579" i="9"/>
  <c r="G571" i="9"/>
  <c r="G555" i="9"/>
  <c r="J551" i="9"/>
  <c r="J549" i="9"/>
  <c r="F539" i="9"/>
  <c r="G533" i="9"/>
  <c r="F531" i="9"/>
  <c r="I529" i="9"/>
  <c r="G507" i="9"/>
  <c r="I501" i="9"/>
  <c r="G465" i="9"/>
  <c r="I464" i="9"/>
  <c r="J461" i="9"/>
  <c r="I442" i="9"/>
  <c r="I441" i="9"/>
  <c r="K425" i="9"/>
  <c r="G425" i="9"/>
  <c r="J417" i="9"/>
  <c r="K403" i="9"/>
  <c r="F403" i="9"/>
  <c r="K399" i="9"/>
  <c r="G399" i="9"/>
  <c r="K389" i="9"/>
  <c r="F389" i="9"/>
  <c r="F365" i="9"/>
  <c r="J362" i="9"/>
  <c r="B333" i="9"/>
  <c r="F333" i="9"/>
  <c r="C333" i="9"/>
  <c r="J333" i="9"/>
  <c r="B331" i="9"/>
  <c r="F331" i="9"/>
  <c r="B311" i="9"/>
  <c r="F311" i="9"/>
  <c r="J311" i="9"/>
  <c r="G311" i="9"/>
  <c r="K311" i="9"/>
  <c r="C311" i="9"/>
  <c r="H311" i="9"/>
  <c r="F304" i="9"/>
  <c r="H304" i="9"/>
  <c r="I304" i="9"/>
  <c r="B293" i="9"/>
  <c r="J293" i="9"/>
  <c r="B270" i="9"/>
  <c r="K270" i="9"/>
  <c r="B235" i="9"/>
  <c r="I235" i="9"/>
  <c r="B222" i="9"/>
  <c r="K222" i="9"/>
  <c r="G200" i="9"/>
  <c r="I200" i="9"/>
  <c r="J200" i="9"/>
  <c r="B182" i="9"/>
  <c r="F182" i="9"/>
  <c r="B166" i="9"/>
  <c r="H166" i="9"/>
  <c r="B163" i="9"/>
  <c r="F163" i="9"/>
  <c r="H163" i="9"/>
  <c r="C163" i="9"/>
  <c r="I163" i="9"/>
  <c r="B113" i="9"/>
  <c r="K113" i="9"/>
  <c r="B77" i="9"/>
  <c r="J77" i="9"/>
  <c r="B64" i="9"/>
  <c r="H64" i="9"/>
  <c r="K750" i="9"/>
  <c r="C750" i="9"/>
  <c r="J742" i="9"/>
  <c r="C742" i="9"/>
  <c r="K730" i="9"/>
  <c r="C730" i="9"/>
  <c r="K712" i="9"/>
  <c r="C712" i="9"/>
  <c r="K704" i="9"/>
  <c r="H697" i="9"/>
  <c r="K691" i="9"/>
  <c r="C691" i="9"/>
  <c r="G683" i="9"/>
  <c r="I677" i="9"/>
  <c r="K675" i="9"/>
  <c r="C675" i="9"/>
  <c r="C667" i="9"/>
  <c r="G660" i="9"/>
  <c r="G659" i="9"/>
  <c r="G636" i="9"/>
  <c r="C619" i="9"/>
  <c r="G612" i="9"/>
  <c r="G611" i="9"/>
  <c r="I605" i="9"/>
  <c r="K603" i="9"/>
  <c r="C603" i="9"/>
  <c r="G596" i="9"/>
  <c r="G595" i="9"/>
  <c r="I589" i="9"/>
  <c r="G579" i="9"/>
  <c r="F555" i="9"/>
  <c r="K533" i="9"/>
  <c r="F507" i="9"/>
  <c r="F501" i="9"/>
  <c r="C499" i="9"/>
  <c r="F465" i="9"/>
  <c r="H464" i="9"/>
  <c r="F461" i="9"/>
  <c r="I457" i="9"/>
  <c r="C457" i="9"/>
  <c r="C447" i="9"/>
  <c r="F442" i="9"/>
  <c r="H429" i="9"/>
  <c r="C429" i="9"/>
  <c r="J425" i="9"/>
  <c r="F425" i="9"/>
  <c r="J419" i="9"/>
  <c r="C419" i="9"/>
  <c r="F417" i="9"/>
  <c r="I413" i="9"/>
  <c r="H410" i="9"/>
  <c r="J399" i="9"/>
  <c r="F399" i="9"/>
  <c r="G397" i="9"/>
  <c r="B359" i="9"/>
  <c r="C359" i="9"/>
  <c r="I359" i="9"/>
  <c r="I336" i="9"/>
  <c r="F336" i="9"/>
  <c r="F330" i="9"/>
  <c r="J330" i="9"/>
  <c r="B317" i="9"/>
  <c r="F317" i="9"/>
  <c r="K317" i="9"/>
  <c r="G317" i="9"/>
  <c r="C317" i="9"/>
  <c r="I317" i="9"/>
  <c r="B313" i="9"/>
  <c r="I313" i="9"/>
  <c r="B303" i="9"/>
  <c r="G303" i="9"/>
  <c r="I303" i="9"/>
  <c r="K303" i="9"/>
  <c r="H300" i="9"/>
  <c r="F300" i="9"/>
  <c r="H288" i="9"/>
  <c r="F288" i="9"/>
  <c r="I288" i="9"/>
  <c r="J288" i="9"/>
  <c r="B273" i="9"/>
  <c r="J273" i="9"/>
  <c r="B257" i="9"/>
  <c r="F257" i="9"/>
  <c r="B181" i="9"/>
  <c r="F181" i="9"/>
  <c r="I181" i="9"/>
  <c r="J181" i="9"/>
  <c r="B177" i="9"/>
  <c r="I177" i="9"/>
  <c r="K159" i="9"/>
  <c r="K101" i="9"/>
  <c r="B80" i="9"/>
  <c r="J80" i="9"/>
  <c r="C27" i="9"/>
  <c r="G27" i="9"/>
  <c r="G349" i="9"/>
  <c r="J348" i="9"/>
  <c r="I347" i="9"/>
  <c r="H334" i="9"/>
  <c r="I329" i="9"/>
  <c r="F327" i="9"/>
  <c r="F320" i="9"/>
  <c r="F318" i="9"/>
  <c r="J314" i="9"/>
  <c r="J299" i="9"/>
  <c r="H296" i="9"/>
  <c r="H295" i="9"/>
  <c r="H294" i="9"/>
  <c r="I287" i="9"/>
  <c r="G285" i="9"/>
  <c r="J284" i="9"/>
  <c r="J269" i="9"/>
  <c r="H258" i="9"/>
  <c r="K256" i="9"/>
  <c r="G252" i="9"/>
  <c r="K250" i="9"/>
  <c r="G246" i="9"/>
  <c r="F245" i="9"/>
  <c r="I240" i="9"/>
  <c r="H236" i="9"/>
  <c r="G234" i="9"/>
  <c r="G230" i="9"/>
  <c r="G226" i="9"/>
  <c r="F217" i="9"/>
  <c r="K214" i="9"/>
  <c r="G208" i="9"/>
  <c r="G204" i="9"/>
  <c r="I202" i="9"/>
  <c r="I199" i="9"/>
  <c r="F198" i="9"/>
  <c r="F189" i="9"/>
  <c r="J187" i="9"/>
  <c r="J165" i="9"/>
  <c r="J160" i="9"/>
  <c r="I145" i="9"/>
  <c r="F143" i="9"/>
  <c r="G133" i="9"/>
  <c r="F110" i="9"/>
  <c r="J91" i="9"/>
  <c r="H90" i="9"/>
  <c r="J88" i="9"/>
  <c r="G87" i="9"/>
  <c r="F81" i="9"/>
  <c r="J78" i="9"/>
  <c r="F67" i="9"/>
  <c r="J65" i="9"/>
  <c r="J63" i="9"/>
  <c r="J53" i="9"/>
  <c r="I14" i="9"/>
  <c r="G53" i="9"/>
  <c r="J49" i="9"/>
  <c r="F49" i="9"/>
  <c r="G47" i="9"/>
  <c r="C43" i="9"/>
  <c r="I40" i="9"/>
  <c r="I19" i="9"/>
  <c r="J328" i="9"/>
  <c r="I327" i="9"/>
  <c r="C327" i="9"/>
  <c r="J320" i="9"/>
  <c r="K252" i="9"/>
  <c r="C252" i="9"/>
  <c r="K246" i="9"/>
  <c r="C246" i="9"/>
  <c r="J233" i="9"/>
  <c r="C230" i="9"/>
  <c r="K226" i="9"/>
  <c r="C226" i="9"/>
  <c r="I208" i="9"/>
  <c r="C208" i="9"/>
  <c r="C204" i="9"/>
  <c r="J198" i="9"/>
  <c r="H190" i="9"/>
  <c r="J189" i="9"/>
  <c r="C189" i="9"/>
  <c r="I183" i="9"/>
  <c r="J144" i="9"/>
  <c r="J143" i="9"/>
  <c r="C143" i="9"/>
  <c r="I141" i="9"/>
  <c r="G135" i="9"/>
  <c r="H121" i="9"/>
  <c r="K87" i="9"/>
  <c r="H84" i="9"/>
  <c r="C39" i="9"/>
  <c r="I1998" i="9"/>
  <c r="G1996" i="9"/>
  <c r="I1994" i="9"/>
  <c r="I1992" i="9"/>
  <c r="I1991" i="9"/>
  <c r="I1990" i="9"/>
  <c r="C1990" i="9"/>
  <c r="J1986" i="9"/>
  <c r="F1986" i="9"/>
  <c r="H1984" i="9"/>
  <c r="C1984" i="9"/>
  <c r="H1978" i="9"/>
  <c r="H1976" i="9"/>
  <c r="H1975" i="9"/>
  <c r="H1974" i="9"/>
  <c r="I1971" i="9"/>
  <c r="K1968" i="9"/>
  <c r="G1968" i="9"/>
  <c r="J1967" i="9"/>
  <c r="G1964" i="9"/>
  <c r="I1962" i="9"/>
  <c r="I1960" i="9"/>
  <c r="H1959" i="9"/>
  <c r="J1958" i="9"/>
  <c r="F1958" i="9"/>
  <c r="I1955" i="9"/>
  <c r="K1952" i="9"/>
  <c r="G1952" i="9"/>
  <c r="J1951" i="9"/>
  <c r="G1948" i="9"/>
  <c r="I1946" i="9"/>
  <c r="I1944" i="9"/>
  <c r="H1943" i="9"/>
  <c r="J1942" i="9"/>
  <c r="F1942" i="9"/>
  <c r="I1939" i="9"/>
  <c r="K1936" i="9"/>
  <c r="G1936" i="9"/>
  <c r="J1935" i="9"/>
  <c r="G1932" i="9"/>
  <c r="I1930" i="9"/>
  <c r="I1928" i="9"/>
  <c r="H1927" i="9"/>
  <c r="J1926" i="9"/>
  <c r="F1926" i="9"/>
  <c r="I1923" i="9"/>
  <c r="K1920" i="9"/>
  <c r="G1920" i="9"/>
  <c r="J1919" i="9"/>
  <c r="G1916" i="9"/>
  <c r="I1914" i="9"/>
  <c r="I1912" i="9"/>
  <c r="H1911" i="9"/>
  <c r="J1910" i="9"/>
  <c r="F1910" i="9"/>
  <c r="I1907" i="9"/>
  <c r="K1904" i="9"/>
  <c r="G1904" i="9"/>
  <c r="J1903" i="9"/>
  <c r="I1899" i="9"/>
  <c r="J1898" i="9"/>
  <c r="F1898" i="9"/>
  <c r="G1896" i="9"/>
  <c r="I1894" i="9"/>
  <c r="I1892" i="9"/>
  <c r="H1890" i="9"/>
  <c r="C1890" i="9"/>
  <c r="I1888" i="9"/>
  <c r="C1888" i="9"/>
  <c r="I1883" i="9"/>
  <c r="J1882" i="9"/>
  <c r="F1882" i="9"/>
  <c r="G1880" i="9"/>
  <c r="I1878" i="9"/>
  <c r="I1876" i="9"/>
  <c r="H1874" i="9"/>
  <c r="C1874" i="9"/>
  <c r="H1872" i="9"/>
  <c r="F1871" i="9"/>
  <c r="I1868" i="9"/>
  <c r="I1867" i="9"/>
  <c r="J1866" i="9"/>
  <c r="F1866" i="9"/>
  <c r="K1862" i="9"/>
  <c r="G1862" i="9"/>
  <c r="H1858" i="9"/>
  <c r="C1858" i="9"/>
  <c r="H1856" i="9"/>
  <c r="F1855" i="9"/>
  <c r="I1852" i="9"/>
  <c r="I1851" i="9"/>
  <c r="J1850" i="9"/>
  <c r="F1850" i="9"/>
  <c r="K1846" i="9"/>
  <c r="G1846" i="9"/>
  <c r="H1842" i="9"/>
  <c r="C1842" i="9"/>
  <c r="H1840" i="9"/>
  <c r="F1839" i="9"/>
  <c r="I1836" i="9"/>
  <c r="I1835" i="9"/>
  <c r="J1834" i="9"/>
  <c r="F1834" i="9"/>
  <c r="K1830" i="9"/>
  <c r="G1830" i="9"/>
  <c r="H1826" i="9"/>
  <c r="C1826" i="9"/>
  <c r="H1824" i="9"/>
  <c r="F1823" i="9"/>
  <c r="I1820" i="9"/>
  <c r="I1819" i="9"/>
  <c r="J1818" i="9"/>
  <c r="F1818" i="9"/>
  <c r="K1814" i="9"/>
  <c r="G1814" i="9"/>
  <c r="H1810" i="9"/>
  <c r="C1810" i="9"/>
  <c r="H1808" i="9"/>
  <c r="F1807" i="9"/>
  <c r="I1804" i="9"/>
  <c r="I1803" i="9"/>
  <c r="J1802" i="9"/>
  <c r="F1802" i="9"/>
  <c r="K1798" i="9"/>
  <c r="G1798" i="9"/>
  <c r="H1794" i="9"/>
  <c r="C1794" i="9"/>
  <c r="H1792" i="9"/>
  <c r="F1791" i="9"/>
  <c r="I1788" i="9"/>
  <c r="I1787" i="9"/>
  <c r="J1786" i="9"/>
  <c r="F1786" i="9"/>
  <c r="K1782" i="9"/>
  <c r="G1782" i="9"/>
  <c r="H1778" i="9"/>
  <c r="C1778" i="9"/>
  <c r="H1776" i="9"/>
  <c r="F1775" i="9"/>
  <c r="I1772" i="9"/>
  <c r="I1771" i="9"/>
  <c r="J1770" i="9"/>
  <c r="F1770" i="9"/>
  <c r="K1766" i="9"/>
  <c r="G1766" i="9"/>
  <c r="H1762" i="9"/>
  <c r="C1762" i="9"/>
  <c r="H1760" i="9"/>
  <c r="F1759" i="9"/>
  <c r="I1756" i="9"/>
  <c r="I1755" i="9"/>
  <c r="J1754" i="9"/>
  <c r="F1754" i="9"/>
  <c r="K1750" i="9"/>
  <c r="G1750" i="9"/>
  <c r="H1748" i="9"/>
  <c r="I1747" i="9"/>
  <c r="J1746" i="9"/>
  <c r="F1746" i="9"/>
  <c r="F1745" i="9"/>
  <c r="H1744" i="9"/>
  <c r="I1743" i="9"/>
  <c r="J1742" i="9"/>
  <c r="F1742" i="9"/>
  <c r="F1741" i="9"/>
  <c r="H1740" i="9"/>
  <c r="I1739" i="9"/>
  <c r="J1738" i="9"/>
  <c r="F1738" i="9"/>
  <c r="F1737" i="9"/>
  <c r="H1736" i="9"/>
  <c r="I1735" i="9"/>
  <c r="J1734" i="9"/>
  <c r="F1734" i="9"/>
  <c r="F1733" i="9"/>
  <c r="H1732" i="9"/>
  <c r="I1731" i="9"/>
  <c r="J1730" i="9"/>
  <c r="F1730" i="9"/>
  <c r="F1729" i="9"/>
  <c r="H1728" i="9"/>
  <c r="I1727" i="9"/>
  <c r="J1726" i="9"/>
  <c r="F1726" i="9"/>
  <c r="F1725" i="9"/>
  <c r="H1724" i="9"/>
  <c r="I1723" i="9"/>
  <c r="J1722" i="9"/>
  <c r="F1722" i="9"/>
  <c r="F1721" i="9"/>
  <c r="H1720" i="9"/>
  <c r="I1719" i="9"/>
  <c r="J1718" i="9"/>
  <c r="F1718" i="9"/>
  <c r="F1717" i="9"/>
  <c r="H1716" i="9"/>
  <c r="I1715" i="9"/>
  <c r="J1714" i="9"/>
  <c r="F1714" i="9"/>
  <c r="F1713" i="9"/>
  <c r="H1712" i="9"/>
  <c r="I1711" i="9"/>
  <c r="J1710" i="9"/>
  <c r="F1710" i="9"/>
  <c r="F1709" i="9"/>
  <c r="H1708" i="9"/>
  <c r="I1707" i="9"/>
  <c r="J1706" i="9"/>
  <c r="F1706" i="9"/>
  <c r="F1705" i="9"/>
  <c r="H1704" i="9"/>
  <c r="I1703" i="9"/>
  <c r="J1702" i="9"/>
  <c r="F1702" i="9"/>
  <c r="F1701" i="9"/>
  <c r="H1700" i="9"/>
  <c r="I1699" i="9"/>
  <c r="J1698" i="9"/>
  <c r="F1698" i="9"/>
  <c r="F1697" i="9"/>
  <c r="H1696" i="9"/>
  <c r="I1695" i="9"/>
  <c r="J1694" i="9"/>
  <c r="F1694" i="9"/>
  <c r="F1693" i="9"/>
  <c r="H1692" i="9"/>
  <c r="I1691" i="9"/>
  <c r="J1690" i="9"/>
  <c r="F1690" i="9"/>
  <c r="F1689" i="9"/>
  <c r="H1688" i="9"/>
  <c r="I1687" i="9"/>
  <c r="J1686" i="9"/>
  <c r="F1686" i="9"/>
  <c r="F1685" i="9"/>
  <c r="H1684" i="9"/>
  <c r="I1683" i="9"/>
  <c r="J1682" i="9"/>
  <c r="F1682" i="9"/>
  <c r="F1681" i="9"/>
  <c r="H1680" i="9"/>
  <c r="I1679" i="9"/>
  <c r="J1678" i="9"/>
  <c r="F1678" i="9"/>
  <c r="F1677" i="9"/>
  <c r="H1676" i="9"/>
  <c r="I1675" i="9"/>
  <c r="J1674" i="9"/>
  <c r="F1674" i="9"/>
  <c r="F1673" i="9"/>
  <c r="H1672" i="9"/>
  <c r="I1671" i="9"/>
  <c r="J1670" i="9"/>
  <c r="F1670" i="9"/>
  <c r="F1669" i="9"/>
  <c r="H1668" i="9"/>
  <c r="I1667" i="9"/>
  <c r="J1666" i="9"/>
  <c r="F1666" i="9"/>
  <c r="F1665" i="9"/>
  <c r="H1664" i="9"/>
  <c r="I1663" i="9"/>
  <c r="J1662" i="9"/>
  <c r="F1662" i="9"/>
  <c r="F1661" i="9"/>
  <c r="H1660" i="9"/>
  <c r="I1659" i="9"/>
  <c r="J1658" i="9"/>
  <c r="F1658" i="9"/>
  <c r="F1657" i="9"/>
  <c r="H1656" i="9"/>
  <c r="I1655" i="9"/>
  <c r="J1654" i="9"/>
  <c r="F1654" i="9"/>
  <c r="F1653" i="9"/>
  <c r="H1652" i="9"/>
  <c r="I1651" i="9"/>
  <c r="J1650" i="9"/>
  <c r="F1650" i="9"/>
  <c r="F1649" i="9"/>
  <c r="H1648" i="9"/>
  <c r="I1647" i="9"/>
  <c r="J1646" i="9"/>
  <c r="F1646" i="9"/>
  <c r="F1645" i="9"/>
  <c r="H1644" i="9"/>
  <c r="I1643" i="9"/>
  <c r="J1642" i="9"/>
  <c r="F1642" i="9"/>
  <c r="F1641" i="9"/>
  <c r="H1640" i="9"/>
  <c r="I1639" i="9"/>
  <c r="J1638" i="9"/>
  <c r="F1638" i="9"/>
  <c r="F1637" i="9"/>
  <c r="H1636" i="9"/>
  <c r="I1635" i="9"/>
  <c r="J1634" i="9"/>
  <c r="F1634" i="9"/>
  <c r="F1633" i="9"/>
  <c r="H1632" i="9"/>
  <c r="I1631" i="9"/>
  <c r="J1630" i="9"/>
  <c r="F1630" i="9"/>
  <c r="I1627" i="9"/>
  <c r="J1626" i="9"/>
  <c r="F1626" i="9"/>
  <c r="I1623" i="9"/>
  <c r="J1622" i="9"/>
  <c r="F1622" i="9"/>
  <c r="I1619" i="9"/>
  <c r="J1618" i="9"/>
  <c r="F1618" i="9"/>
  <c r="I1615" i="9"/>
  <c r="J1614" i="9"/>
  <c r="F1614" i="9"/>
  <c r="I1611" i="9"/>
  <c r="J1610" i="9"/>
  <c r="F1610" i="9"/>
  <c r="I1607" i="9"/>
  <c r="J1606" i="9"/>
  <c r="F1606" i="9"/>
  <c r="I1603" i="9"/>
  <c r="J1602" i="9"/>
  <c r="F1602" i="9"/>
  <c r="I1599" i="9"/>
  <c r="J1598" i="9"/>
  <c r="F1598" i="9"/>
  <c r="I1595" i="9"/>
  <c r="J1594" i="9"/>
  <c r="F1594" i="9"/>
  <c r="I1591" i="9"/>
  <c r="J1590" i="9"/>
  <c r="F1590" i="9"/>
  <c r="I1587" i="9"/>
  <c r="J1586" i="9"/>
  <c r="F1586" i="9"/>
  <c r="I1583" i="9"/>
  <c r="J1582" i="9"/>
  <c r="F1582" i="9"/>
  <c r="I1579" i="9"/>
  <c r="J1578" i="9"/>
  <c r="F1578" i="9"/>
  <c r="I1575" i="9"/>
  <c r="J1574" i="9"/>
  <c r="F1574" i="9"/>
  <c r="I1571" i="9"/>
  <c r="J1570" i="9"/>
  <c r="F1570" i="9"/>
  <c r="I1567" i="9"/>
  <c r="J1566" i="9"/>
  <c r="F1566" i="9"/>
  <c r="I1563" i="9"/>
  <c r="J1562" i="9"/>
  <c r="F1562" i="9"/>
  <c r="I1559" i="9"/>
  <c r="J1558" i="9"/>
  <c r="F1558" i="9"/>
  <c r="I1555" i="9"/>
  <c r="J1554" i="9"/>
  <c r="F1554" i="9"/>
  <c r="I1551" i="9"/>
  <c r="J1550" i="9"/>
  <c r="F1550" i="9"/>
  <c r="J1546" i="9"/>
  <c r="F1546" i="9"/>
  <c r="J1542" i="9"/>
  <c r="F1542" i="9"/>
  <c r="J1538" i="9"/>
  <c r="F1538" i="9"/>
  <c r="J1534" i="9"/>
  <c r="F1534" i="9"/>
  <c r="J1530" i="9"/>
  <c r="F1530" i="9"/>
  <c r="J1526" i="9"/>
  <c r="F1526" i="9"/>
  <c r="J1522" i="9"/>
  <c r="F1522" i="9"/>
  <c r="J1518" i="9"/>
  <c r="F1518" i="9"/>
  <c r="J1514" i="9"/>
  <c r="F1514" i="9"/>
  <c r="J1510" i="9"/>
  <c r="F1510" i="9"/>
  <c r="J1506" i="9"/>
  <c r="F1506" i="9"/>
  <c r="J1502" i="9"/>
  <c r="F1502" i="9"/>
  <c r="J1498" i="9"/>
  <c r="F1498" i="9"/>
  <c r="J1494" i="9"/>
  <c r="F1494" i="9"/>
  <c r="J1490" i="9"/>
  <c r="F1490" i="9"/>
  <c r="J1486" i="9"/>
  <c r="F1486" i="9"/>
  <c r="J1482" i="9"/>
  <c r="F1482" i="9"/>
  <c r="J1478" i="9"/>
  <c r="F1478" i="9"/>
  <c r="J1474" i="9"/>
  <c r="F1474" i="9"/>
  <c r="J1470" i="9"/>
  <c r="F1470" i="9"/>
  <c r="J1466" i="9"/>
  <c r="F1466" i="9"/>
  <c r="J1462" i="9"/>
  <c r="F1462" i="9"/>
  <c r="J1458" i="9"/>
  <c r="F1458" i="9"/>
  <c r="J1454" i="9"/>
  <c r="F1454" i="9"/>
  <c r="J1450" i="9"/>
  <c r="F1450" i="9"/>
  <c r="J1446" i="9"/>
  <c r="F1446" i="9"/>
  <c r="J1442" i="9"/>
  <c r="F1442" i="9"/>
  <c r="J1438" i="9"/>
  <c r="F1438" i="9"/>
  <c r="J1434" i="9"/>
  <c r="F1434" i="9"/>
  <c r="J1430" i="9"/>
  <c r="F1430" i="9"/>
  <c r="J1426" i="9"/>
  <c r="F1426" i="9"/>
  <c r="J1422" i="9"/>
  <c r="F1422" i="9"/>
  <c r="J1418" i="9"/>
  <c r="F1418" i="9"/>
  <c r="J1414" i="9"/>
  <c r="F1414" i="9"/>
  <c r="J1410" i="9"/>
  <c r="F1410" i="9"/>
  <c r="J1406" i="9"/>
  <c r="F1406" i="9"/>
  <c r="J1402" i="9"/>
  <c r="F1402" i="9"/>
  <c r="J1398" i="9"/>
  <c r="F1398" i="9"/>
  <c r="H1393" i="9"/>
  <c r="C1393" i="9"/>
  <c r="K1391" i="9"/>
  <c r="F1391" i="9"/>
  <c r="H1384" i="9"/>
  <c r="J1383" i="9"/>
  <c r="F1383" i="9"/>
  <c r="K1381" i="9"/>
  <c r="F1381" i="9"/>
  <c r="F1380" i="9"/>
  <c r="H1377" i="9"/>
  <c r="H1376" i="9"/>
  <c r="G1375" i="9"/>
  <c r="J1373" i="9"/>
  <c r="F1373" i="9"/>
  <c r="K1371" i="9"/>
  <c r="J1369" i="9"/>
  <c r="C1369" i="9"/>
  <c r="J1362" i="9"/>
  <c r="K1361" i="9"/>
  <c r="G1361" i="9"/>
  <c r="J1360" i="9"/>
  <c r="I1357" i="9"/>
  <c r="J1356" i="9"/>
  <c r="J1355" i="9"/>
  <c r="C1355" i="9"/>
  <c r="I1353" i="9"/>
  <c r="C1353" i="9"/>
  <c r="F1352" i="9"/>
  <c r="H1347" i="9"/>
  <c r="C1347" i="9"/>
  <c r="H1339" i="9"/>
  <c r="F1338" i="9"/>
  <c r="I1337" i="9"/>
  <c r="I1336" i="9"/>
  <c r="J1331" i="9"/>
  <c r="H1330" i="9"/>
  <c r="J1329" i="9"/>
  <c r="F1329" i="9"/>
  <c r="F1328" i="9"/>
  <c r="I1327" i="9"/>
  <c r="C1327" i="9"/>
  <c r="F1324" i="9"/>
  <c r="I1323" i="9"/>
  <c r="H1322" i="9"/>
  <c r="J1317" i="9"/>
  <c r="F1315" i="9"/>
  <c r="F1313" i="9"/>
  <c r="J1311" i="9"/>
  <c r="H1310" i="9"/>
  <c r="K1307" i="9"/>
  <c r="G1307" i="9"/>
  <c r="K1303" i="9"/>
  <c r="J1299" i="9"/>
  <c r="G1297" i="9"/>
  <c r="K1295" i="9"/>
  <c r="F1295" i="9"/>
  <c r="H1294" i="9"/>
  <c r="K1291" i="9"/>
  <c r="G1291" i="9"/>
  <c r="G1289" i="9"/>
  <c r="H1287" i="9"/>
  <c r="J1285" i="9"/>
  <c r="J1283" i="9"/>
  <c r="H1282" i="9"/>
  <c r="I1281" i="9"/>
  <c r="C1281" i="9"/>
  <c r="I1278" i="9"/>
  <c r="J1277" i="9"/>
  <c r="F1277" i="9"/>
  <c r="H1275" i="9"/>
  <c r="C1275" i="9"/>
  <c r="I1271" i="9"/>
  <c r="C1271" i="9"/>
  <c r="I1269" i="9"/>
  <c r="J1267" i="9"/>
  <c r="F1263" i="9"/>
  <c r="H1262" i="9"/>
  <c r="K1259" i="9"/>
  <c r="G1259" i="9"/>
  <c r="J1253" i="9"/>
  <c r="F1251" i="9"/>
  <c r="F1249" i="9"/>
  <c r="J1247" i="9"/>
  <c r="H1246" i="9"/>
  <c r="K1243" i="9"/>
  <c r="G1243" i="9"/>
  <c r="K1239" i="9"/>
  <c r="J1235" i="9"/>
  <c r="G1233" i="9"/>
  <c r="K1231" i="9"/>
  <c r="F1231" i="9"/>
  <c r="H1230" i="9"/>
  <c r="K1227" i="9"/>
  <c r="G1227" i="9"/>
  <c r="G1225" i="9"/>
  <c r="H1223" i="9"/>
  <c r="J1221" i="9"/>
  <c r="J1219" i="9"/>
  <c r="H1218" i="9"/>
  <c r="I1217" i="9"/>
  <c r="C1217" i="9"/>
  <c r="I1214" i="9"/>
  <c r="I1213" i="9"/>
  <c r="I1208" i="9"/>
  <c r="J1205" i="9"/>
  <c r="J1203" i="9"/>
  <c r="I1197" i="9"/>
  <c r="C1197" i="9"/>
  <c r="H1193" i="9"/>
  <c r="C1193" i="9"/>
  <c r="J1191" i="9"/>
  <c r="F1191" i="9"/>
  <c r="H1189" i="9"/>
  <c r="C1189" i="9"/>
  <c r="J1187" i="9"/>
  <c r="F1187" i="9"/>
  <c r="J1185" i="9"/>
  <c r="K1183" i="9"/>
  <c r="F1183" i="9"/>
  <c r="J1181" i="9"/>
  <c r="F1179" i="9"/>
  <c r="J1177" i="9"/>
  <c r="F1173" i="9"/>
  <c r="H1171" i="9"/>
  <c r="H1169" i="9"/>
  <c r="K1159" i="9"/>
  <c r="G1159" i="9"/>
  <c r="I1158" i="9"/>
  <c r="K1155" i="9"/>
  <c r="G1155" i="9"/>
  <c r="G1153" i="9"/>
  <c r="I1152" i="9"/>
  <c r="I1151" i="9"/>
  <c r="C1151" i="9"/>
  <c r="K1147" i="9"/>
  <c r="F1147" i="9"/>
  <c r="K1129" i="9"/>
  <c r="G1129" i="9"/>
  <c r="I1128" i="9"/>
  <c r="K1125" i="9"/>
  <c r="G1125" i="9"/>
  <c r="I1124" i="9"/>
  <c r="K1119" i="9"/>
  <c r="F1119" i="9"/>
  <c r="G1117" i="9"/>
  <c r="I1116" i="9"/>
  <c r="I1115" i="9"/>
  <c r="C1115" i="9"/>
  <c r="F1113" i="9"/>
  <c r="F1107" i="9"/>
  <c r="H1097" i="9"/>
  <c r="C1097" i="9"/>
  <c r="J1095" i="9"/>
  <c r="F1095" i="9"/>
  <c r="H1093" i="9"/>
  <c r="C1093" i="9"/>
  <c r="J1091" i="9"/>
  <c r="F1091" i="9"/>
  <c r="K1089" i="9"/>
  <c r="F1089" i="9"/>
  <c r="G1087" i="9"/>
  <c r="I1086" i="9"/>
  <c r="I1085" i="9"/>
  <c r="C1085" i="9"/>
  <c r="I1081" i="9"/>
  <c r="H1073" i="9"/>
  <c r="J1065" i="9"/>
  <c r="F1065" i="9"/>
  <c r="H1063" i="9"/>
  <c r="C1063" i="9"/>
  <c r="J1061" i="9"/>
  <c r="F1061" i="9"/>
  <c r="H1059" i="9"/>
  <c r="C1059" i="9"/>
  <c r="I1057" i="9"/>
  <c r="C1057" i="9"/>
  <c r="K1053" i="9"/>
  <c r="F1053" i="9"/>
  <c r="G1051" i="9"/>
  <c r="I1044" i="9"/>
  <c r="F1043" i="9"/>
  <c r="I1037" i="9"/>
  <c r="H1033" i="9"/>
  <c r="C1033" i="9"/>
  <c r="J1031" i="9"/>
  <c r="F1031" i="9"/>
  <c r="H1029" i="9"/>
  <c r="C1029" i="9"/>
  <c r="J1027" i="9"/>
  <c r="F1027" i="9"/>
  <c r="K1025" i="9"/>
  <c r="F1025" i="9"/>
  <c r="G1023" i="9"/>
  <c r="I1022" i="9"/>
  <c r="I1021" i="9"/>
  <c r="C1021" i="9"/>
  <c r="I1018" i="9"/>
  <c r="I1015" i="9"/>
  <c r="C1015" i="9"/>
  <c r="J1013" i="9"/>
  <c r="C1013" i="9"/>
  <c r="I1006" i="9"/>
  <c r="G1005" i="9"/>
  <c r="I1004" i="9"/>
  <c r="F1003" i="9"/>
  <c r="I998" i="9"/>
  <c r="G997" i="9"/>
  <c r="I996" i="9"/>
  <c r="I991" i="9"/>
  <c r="C991" i="9"/>
  <c r="J989" i="9"/>
  <c r="C989" i="9"/>
  <c r="I986" i="9"/>
  <c r="I983" i="9"/>
  <c r="C983" i="9"/>
  <c r="J981" i="9"/>
  <c r="C981" i="9"/>
  <c r="G973" i="9"/>
  <c r="F972" i="9"/>
  <c r="G971" i="9"/>
  <c r="G970" i="9"/>
  <c r="H963" i="9"/>
  <c r="K962" i="9"/>
  <c r="C962" i="9"/>
  <c r="H957" i="9"/>
  <c r="H955" i="9"/>
  <c r="K954" i="9"/>
  <c r="C954" i="9"/>
  <c r="H947" i="9"/>
  <c r="K946" i="9"/>
  <c r="C946" i="9"/>
  <c r="H941" i="9"/>
  <c r="K938" i="9"/>
  <c r="C938" i="9"/>
  <c r="J936" i="9"/>
  <c r="C936" i="9"/>
  <c r="G933" i="9"/>
  <c r="K931" i="9"/>
  <c r="C931" i="9"/>
  <c r="J928" i="9"/>
  <c r="C928" i="9"/>
  <c r="C925" i="9"/>
  <c r="K923" i="9"/>
  <c r="C923" i="9"/>
  <c r="J920" i="9"/>
  <c r="C920" i="9"/>
  <c r="G917" i="9"/>
  <c r="K915" i="9"/>
  <c r="C915" i="9"/>
  <c r="I910" i="9"/>
  <c r="C910" i="9"/>
  <c r="I908" i="9"/>
  <c r="C908" i="9"/>
  <c r="I906" i="9"/>
  <c r="C906" i="9"/>
  <c r="H895" i="9"/>
  <c r="K892" i="9"/>
  <c r="H887" i="9"/>
  <c r="J884" i="9"/>
  <c r="C884" i="9"/>
  <c r="I856" i="9"/>
  <c r="F838" i="9"/>
  <c r="J836" i="9"/>
  <c r="J834" i="9"/>
  <c r="C834" i="9"/>
  <c r="F826" i="9"/>
  <c r="J814" i="9"/>
  <c r="C814" i="9"/>
  <c r="I808" i="9"/>
  <c r="J806" i="9"/>
  <c r="C806" i="9"/>
  <c r="F802" i="9"/>
  <c r="J794" i="9"/>
  <c r="C794" i="9"/>
  <c r="F782" i="9"/>
  <c r="F774" i="9"/>
  <c r="F766" i="9"/>
  <c r="F758" i="9"/>
  <c r="J756" i="9"/>
  <c r="J754" i="9"/>
  <c r="C754" i="9"/>
  <c r="F746" i="9"/>
  <c r="J734" i="9"/>
  <c r="C734" i="9"/>
  <c r="I728" i="9"/>
  <c r="J726" i="9"/>
  <c r="C726" i="9"/>
  <c r="F722" i="9"/>
  <c r="J721" i="9"/>
  <c r="C721" i="9"/>
  <c r="F720" i="9"/>
  <c r="G719" i="9"/>
  <c r="F718" i="9"/>
  <c r="I714" i="9"/>
  <c r="C714" i="9"/>
  <c r="G712" i="9"/>
  <c r="I707" i="9"/>
  <c r="C707" i="9"/>
  <c r="K705" i="9"/>
  <c r="C705" i="9"/>
  <c r="F704" i="9"/>
  <c r="I699" i="9"/>
  <c r="C699" i="9"/>
  <c r="K697" i="9"/>
  <c r="C697" i="9"/>
  <c r="F696" i="9"/>
  <c r="G695" i="9"/>
  <c r="F694" i="9"/>
  <c r="I690" i="9"/>
  <c r="C690" i="9"/>
  <c r="K687" i="9"/>
  <c r="G685" i="9"/>
  <c r="C677" i="9"/>
  <c r="G674" i="9"/>
  <c r="G669" i="9"/>
  <c r="C661" i="9"/>
  <c r="G658" i="9"/>
  <c r="G653" i="9"/>
  <c r="C645" i="9"/>
  <c r="G642" i="9"/>
  <c r="G637" i="9"/>
  <c r="C629" i="9"/>
  <c r="G626" i="9"/>
  <c r="G621" i="9"/>
  <c r="C613" i="9"/>
  <c r="G610" i="9"/>
  <c r="G605" i="9"/>
  <c r="C597" i="9"/>
  <c r="G594" i="9"/>
  <c r="G589" i="9"/>
  <c r="I584" i="9"/>
  <c r="C577" i="9"/>
  <c r="C572" i="9"/>
  <c r="C568" i="9"/>
  <c r="H568" i="9"/>
  <c r="F525" i="9"/>
  <c r="K525" i="9"/>
  <c r="C525" i="9"/>
  <c r="I525" i="9"/>
  <c r="J503" i="9"/>
  <c r="I503" i="9"/>
  <c r="I491" i="9"/>
  <c r="C491" i="9"/>
  <c r="J491" i="9"/>
  <c r="F491" i="9"/>
  <c r="I467" i="9"/>
  <c r="F467" i="9"/>
  <c r="C467" i="9"/>
  <c r="J467" i="9"/>
  <c r="B462" i="9"/>
  <c r="H462" i="9"/>
  <c r="B452" i="9"/>
  <c r="F452" i="9"/>
  <c r="B434" i="9"/>
  <c r="F434" i="9"/>
  <c r="H432" i="9"/>
  <c r="J432" i="9"/>
  <c r="B423" i="9"/>
  <c r="F423" i="9"/>
  <c r="J423" i="9"/>
  <c r="B415" i="9"/>
  <c r="C415" i="9"/>
  <c r="H415" i="9"/>
  <c r="F415" i="9"/>
  <c r="J415" i="9"/>
  <c r="B407" i="9"/>
  <c r="J407" i="9"/>
  <c r="F407" i="9"/>
  <c r="I398" i="9"/>
  <c r="J398" i="9"/>
  <c r="F398" i="9"/>
  <c r="J373" i="9"/>
  <c r="H372" i="9"/>
  <c r="F372" i="9"/>
  <c r="B369" i="9"/>
  <c r="I369" i="9"/>
  <c r="H356" i="9"/>
  <c r="F356" i="9"/>
  <c r="B353" i="9"/>
  <c r="I353" i="9"/>
  <c r="B351" i="9"/>
  <c r="C351" i="9"/>
  <c r="H351" i="9"/>
  <c r="F351" i="9"/>
  <c r="J351" i="9"/>
  <c r="I344" i="9"/>
  <c r="F344" i="9"/>
  <c r="B335" i="9"/>
  <c r="F335" i="9"/>
  <c r="J335" i="9"/>
  <c r="C335" i="9"/>
  <c r="H335" i="9"/>
  <c r="B325" i="9"/>
  <c r="C325" i="9"/>
  <c r="I325" i="9"/>
  <c r="F325" i="9"/>
  <c r="K325" i="9"/>
  <c r="G325" i="9"/>
  <c r="B321" i="9"/>
  <c r="I321" i="9"/>
  <c r="I577" i="9"/>
  <c r="K563" i="9"/>
  <c r="J561" i="9"/>
  <c r="I561" i="9"/>
  <c r="K547" i="9"/>
  <c r="J545" i="9"/>
  <c r="I545" i="9"/>
  <c r="I523" i="9"/>
  <c r="F523" i="9"/>
  <c r="C523" i="9"/>
  <c r="J523" i="9"/>
  <c r="K515" i="9"/>
  <c r="J513" i="9"/>
  <c r="I513" i="9"/>
  <c r="J493" i="9"/>
  <c r="F485" i="9"/>
  <c r="K485" i="9"/>
  <c r="C485" i="9"/>
  <c r="I485" i="9"/>
  <c r="B480" i="9"/>
  <c r="H480" i="9"/>
  <c r="J469" i="9"/>
  <c r="J458" i="9"/>
  <c r="J451" i="9"/>
  <c r="B450" i="9"/>
  <c r="F450" i="9"/>
  <c r="J448" i="9"/>
  <c r="H448" i="9"/>
  <c r="B426" i="9"/>
  <c r="I426" i="9"/>
  <c r="F426" i="9"/>
  <c r="B422" i="9"/>
  <c r="J422" i="9"/>
  <c r="K415" i="9"/>
  <c r="B406" i="9"/>
  <c r="J406" i="9"/>
  <c r="H396" i="9"/>
  <c r="F396" i="9"/>
  <c r="B391" i="9"/>
  <c r="C391" i="9"/>
  <c r="H391" i="9"/>
  <c r="F391" i="9"/>
  <c r="J391" i="9"/>
  <c r="B383" i="9"/>
  <c r="F383" i="9"/>
  <c r="J383" i="9"/>
  <c r="C383" i="9"/>
  <c r="H383" i="9"/>
  <c r="I376" i="9"/>
  <c r="F376" i="9"/>
  <c r="B367" i="9"/>
  <c r="F367" i="9"/>
  <c r="J367" i="9"/>
  <c r="C367" i="9"/>
  <c r="H367" i="9"/>
  <c r="K351" i="9"/>
  <c r="B341" i="9"/>
  <c r="F341" i="9"/>
  <c r="K341" i="9"/>
  <c r="C341" i="9"/>
  <c r="I341" i="9"/>
  <c r="B339" i="9"/>
  <c r="F339" i="9"/>
  <c r="J339" i="9"/>
  <c r="K335" i="9"/>
  <c r="H324" i="9"/>
  <c r="F324" i="9"/>
  <c r="J324" i="9"/>
  <c r="I312" i="9"/>
  <c r="F312" i="9"/>
  <c r="H312" i="9"/>
  <c r="I1996" i="9"/>
  <c r="C1996" i="9"/>
  <c r="H1986" i="9"/>
  <c r="C1986" i="9"/>
  <c r="J1975" i="9"/>
  <c r="I1964" i="9"/>
  <c r="C1964" i="9"/>
  <c r="H1958" i="9"/>
  <c r="C1958" i="9"/>
  <c r="I1948" i="9"/>
  <c r="C1948" i="9"/>
  <c r="H1942" i="9"/>
  <c r="C1942" i="9"/>
  <c r="I1932" i="9"/>
  <c r="C1932" i="9"/>
  <c r="H1926" i="9"/>
  <c r="C1926" i="9"/>
  <c r="I1916" i="9"/>
  <c r="C1916" i="9"/>
  <c r="H1910" i="9"/>
  <c r="C1910" i="9"/>
  <c r="H1898" i="9"/>
  <c r="C1898" i="9"/>
  <c r="I1896" i="9"/>
  <c r="C1896" i="9"/>
  <c r="H1882" i="9"/>
  <c r="C1882" i="9"/>
  <c r="I1880" i="9"/>
  <c r="C1880" i="9"/>
  <c r="J1871" i="9"/>
  <c r="H1866" i="9"/>
  <c r="C1866" i="9"/>
  <c r="J1855" i="9"/>
  <c r="H1850" i="9"/>
  <c r="C1850" i="9"/>
  <c r="J1839" i="9"/>
  <c r="H1834" i="9"/>
  <c r="C1834" i="9"/>
  <c r="J1823" i="9"/>
  <c r="H1818" i="9"/>
  <c r="C1818" i="9"/>
  <c r="J1807" i="9"/>
  <c r="H1802" i="9"/>
  <c r="C1802" i="9"/>
  <c r="J1791" i="9"/>
  <c r="H1786" i="9"/>
  <c r="C1786" i="9"/>
  <c r="J1775" i="9"/>
  <c r="H1770" i="9"/>
  <c r="C1770" i="9"/>
  <c r="J1759" i="9"/>
  <c r="H1754" i="9"/>
  <c r="C1754" i="9"/>
  <c r="H1746" i="9"/>
  <c r="C1746" i="9"/>
  <c r="H1742" i="9"/>
  <c r="C1742" i="9"/>
  <c r="H1738" i="9"/>
  <c r="C1738" i="9"/>
  <c r="H1734" i="9"/>
  <c r="C1734" i="9"/>
  <c r="H1730" i="9"/>
  <c r="C1730" i="9"/>
  <c r="H1726" i="9"/>
  <c r="C1726" i="9"/>
  <c r="H1722" i="9"/>
  <c r="C1722" i="9"/>
  <c r="H1718" i="9"/>
  <c r="C1718" i="9"/>
  <c r="H1714" i="9"/>
  <c r="C1714" i="9"/>
  <c r="H1710" i="9"/>
  <c r="C1710" i="9"/>
  <c r="H1706" i="9"/>
  <c r="C1706" i="9"/>
  <c r="H1702" i="9"/>
  <c r="C1702" i="9"/>
  <c r="H1698" i="9"/>
  <c r="C1698" i="9"/>
  <c r="H1694" i="9"/>
  <c r="C1694" i="9"/>
  <c r="H1690" i="9"/>
  <c r="C1690" i="9"/>
  <c r="H1686" i="9"/>
  <c r="C1686" i="9"/>
  <c r="H1682" i="9"/>
  <c r="C1682" i="9"/>
  <c r="H1678" i="9"/>
  <c r="C1678" i="9"/>
  <c r="H1674" i="9"/>
  <c r="C1674" i="9"/>
  <c r="H1670" i="9"/>
  <c r="C1670" i="9"/>
  <c r="H1666" i="9"/>
  <c r="C1666" i="9"/>
  <c r="H1662" i="9"/>
  <c r="C1662" i="9"/>
  <c r="H1658" i="9"/>
  <c r="C1658" i="9"/>
  <c r="H1654" i="9"/>
  <c r="C1654" i="9"/>
  <c r="H1650" i="9"/>
  <c r="C1650" i="9"/>
  <c r="H1646" i="9"/>
  <c r="C1646" i="9"/>
  <c r="H1642" i="9"/>
  <c r="C1642" i="9"/>
  <c r="H1638" i="9"/>
  <c r="C1638" i="9"/>
  <c r="H1634" i="9"/>
  <c r="C1634" i="9"/>
  <c r="H1630" i="9"/>
  <c r="C1630" i="9"/>
  <c r="H1626" i="9"/>
  <c r="C1626" i="9"/>
  <c r="H1622" i="9"/>
  <c r="C1622" i="9"/>
  <c r="H1618" i="9"/>
  <c r="C1618" i="9"/>
  <c r="H1614" i="9"/>
  <c r="C1614" i="9"/>
  <c r="H1610" i="9"/>
  <c r="C1610" i="9"/>
  <c r="H1606" i="9"/>
  <c r="C1606" i="9"/>
  <c r="H1602" i="9"/>
  <c r="C1602" i="9"/>
  <c r="H1598" i="9"/>
  <c r="C1598" i="9"/>
  <c r="H1594" i="9"/>
  <c r="C1594" i="9"/>
  <c r="H1590" i="9"/>
  <c r="C1590" i="9"/>
  <c r="H1586" i="9"/>
  <c r="C1586" i="9"/>
  <c r="H1582" i="9"/>
  <c r="C1582" i="9"/>
  <c r="H1578" i="9"/>
  <c r="C1578" i="9"/>
  <c r="H1574" i="9"/>
  <c r="C1574" i="9"/>
  <c r="H1570" i="9"/>
  <c r="C1570" i="9"/>
  <c r="H1566" i="9"/>
  <c r="C1566" i="9"/>
  <c r="H1562" i="9"/>
  <c r="C1562" i="9"/>
  <c r="H1558" i="9"/>
  <c r="C1558" i="9"/>
  <c r="H1554" i="9"/>
  <c r="C1554" i="9"/>
  <c r="H1550" i="9"/>
  <c r="C1550" i="9"/>
  <c r="H1546" i="9"/>
  <c r="C1546" i="9"/>
  <c r="H1542" i="9"/>
  <c r="C1542" i="9"/>
  <c r="H1538" i="9"/>
  <c r="C1538" i="9"/>
  <c r="H1534" i="9"/>
  <c r="C1534" i="9"/>
  <c r="H1530" i="9"/>
  <c r="C1530" i="9"/>
  <c r="H1526" i="9"/>
  <c r="C1526" i="9"/>
  <c r="H1522" i="9"/>
  <c r="C1522" i="9"/>
  <c r="H1518" i="9"/>
  <c r="C1518" i="9"/>
  <c r="H1514" i="9"/>
  <c r="C1514" i="9"/>
  <c r="H1510" i="9"/>
  <c r="C1510" i="9"/>
  <c r="H1506" i="9"/>
  <c r="C1506" i="9"/>
  <c r="H1502" i="9"/>
  <c r="C1502" i="9"/>
  <c r="H1498" i="9"/>
  <c r="C1498" i="9"/>
  <c r="H1494" i="9"/>
  <c r="C1494" i="9"/>
  <c r="H1490" i="9"/>
  <c r="C1490" i="9"/>
  <c r="H1486" i="9"/>
  <c r="C1486" i="9"/>
  <c r="H1482" i="9"/>
  <c r="C1482" i="9"/>
  <c r="H1478" i="9"/>
  <c r="C1478" i="9"/>
  <c r="H1474" i="9"/>
  <c r="C1474" i="9"/>
  <c r="H1470" i="9"/>
  <c r="C1470" i="9"/>
  <c r="H1466" i="9"/>
  <c r="C1466" i="9"/>
  <c r="H1462" i="9"/>
  <c r="C1462" i="9"/>
  <c r="H1458" i="9"/>
  <c r="C1458" i="9"/>
  <c r="H1454" i="9"/>
  <c r="C1454" i="9"/>
  <c r="H1450" i="9"/>
  <c r="C1450" i="9"/>
  <c r="H1446" i="9"/>
  <c r="C1446" i="9"/>
  <c r="H1442" i="9"/>
  <c r="C1442" i="9"/>
  <c r="H1438" i="9"/>
  <c r="C1438" i="9"/>
  <c r="H1434" i="9"/>
  <c r="C1434" i="9"/>
  <c r="H1430" i="9"/>
  <c r="C1430" i="9"/>
  <c r="H1426" i="9"/>
  <c r="C1426" i="9"/>
  <c r="H1422" i="9"/>
  <c r="C1422" i="9"/>
  <c r="H1418" i="9"/>
  <c r="C1418" i="9"/>
  <c r="H1414" i="9"/>
  <c r="C1414" i="9"/>
  <c r="H1410" i="9"/>
  <c r="C1410" i="9"/>
  <c r="H1406" i="9"/>
  <c r="C1406" i="9"/>
  <c r="H1402" i="9"/>
  <c r="C1402" i="9"/>
  <c r="H1398" i="9"/>
  <c r="C1398" i="9"/>
  <c r="J1393" i="9"/>
  <c r="F1393" i="9"/>
  <c r="F1392" i="9"/>
  <c r="I1391" i="9"/>
  <c r="C1391" i="9"/>
  <c r="F1388" i="9"/>
  <c r="H1386" i="9"/>
  <c r="H1383" i="9"/>
  <c r="C1383" i="9"/>
  <c r="I1381" i="9"/>
  <c r="C1381" i="9"/>
  <c r="J1376" i="9"/>
  <c r="K1375" i="9"/>
  <c r="H1373" i="9"/>
  <c r="C1373" i="9"/>
  <c r="F1369" i="9"/>
  <c r="K1365" i="9"/>
  <c r="H1363" i="9"/>
  <c r="F1362" i="9"/>
  <c r="F1355" i="9"/>
  <c r="I1352" i="9"/>
  <c r="J1347" i="9"/>
  <c r="F1347" i="9"/>
  <c r="C1339" i="9"/>
  <c r="J1335" i="9"/>
  <c r="H1329" i="9"/>
  <c r="C1329" i="9"/>
  <c r="K1327" i="9"/>
  <c r="I1315" i="9"/>
  <c r="J1313" i="9"/>
  <c r="C1313" i="9"/>
  <c r="H1308" i="9"/>
  <c r="G1303" i="9"/>
  <c r="H1296" i="9"/>
  <c r="I1295" i="9"/>
  <c r="C1295" i="9"/>
  <c r="H1292" i="9"/>
  <c r="K1289" i="9"/>
  <c r="C1287" i="9"/>
  <c r="H1284" i="9"/>
  <c r="F1283" i="9"/>
  <c r="K1281" i="9"/>
  <c r="J1279" i="9"/>
  <c r="H1277" i="9"/>
  <c r="C1277" i="9"/>
  <c r="J1275" i="9"/>
  <c r="F1275" i="9"/>
  <c r="J1263" i="9"/>
  <c r="C1263" i="9"/>
  <c r="H1260" i="9"/>
  <c r="I1251" i="9"/>
  <c r="J1249" i="9"/>
  <c r="C1249" i="9"/>
  <c r="H1244" i="9"/>
  <c r="G1239" i="9"/>
  <c r="H1232" i="9"/>
  <c r="I1231" i="9"/>
  <c r="C1231" i="9"/>
  <c r="H1228" i="9"/>
  <c r="K1225" i="9"/>
  <c r="C1223" i="9"/>
  <c r="H1220" i="9"/>
  <c r="F1219" i="9"/>
  <c r="K1217" i="9"/>
  <c r="J1215" i="9"/>
  <c r="G1211" i="9"/>
  <c r="H1209" i="9"/>
  <c r="I1204" i="9"/>
  <c r="F1203" i="9"/>
  <c r="K1195" i="9"/>
  <c r="J1193" i="9"/>
  <c r="F1193" i="9"/>
  <c r="H1191" i="9"/>
  <c r="C1191" i="9"/>
  <c r="J1189" i="9"/>
  <c r="F1189" i="9"/>
  <c r="H1187" i="9"/>
  <c r="C1187" i="9"/>
  <c r="I1184" i="9"/>
  <c r="I1183" i="9"/>
  <c r="C1183" i="9"/>
  <c r="J1179" i="9"/>
  <c r="C1179" i="9"/>
  <c r="I1173" i="9"/>
  <c r="I1160" i="9"/>
  <c r="I1156" i="9"/>
  <c r="K1151" i="9"/>
  <c r="F1151" i="9"/>
  <c r="I1148" i="9"/>
  <c r="I1147" i="9"/>
  <c r="C1147" i="9"/>
  <c r="I1143" i="9"/>
  <c r="H1135" i="9"/>
  <c r="I1126" i="9"/>
  <c r="I1120" i="9"/>
  <c r="I1119" i="9"/>
  <c r="C1119" i="9"/>
  <c r="K1115" i="9"/>
  <c r="F1115" i="9"/>
  <c r="J1113" i="9"/>
  <c r="I1112" i="9"/>
  <c r="I1099" i="9"/>
  <c r="J1097" i="9"/>
  <c r="F1097" i="9"/>
  <c r="H1095" i="9"/>
  <c r="C1095" i="9"/>
  <c r="J1093" i="9"/>
  <c r="F1093" i="9"/>
  <c r="H1091" i="9"/>
  <c r="C1091" i="9"/>
  <c r="I1089" i="9"/>
  <c r="C1089" i="9"/>
  <c r="K1085" i="9"/>
  <c r="F1085" i="9"/>
  <c r="I1077" i="9"/>
  <c r="H1065" i="9"/>
  <c r="C1065" i="9"/>
  <c r="J1063" i="9"/>
  <c r="F1063" i="9"/>
  <c r="H1061" i="9"/>
  <c r="C1061" i="9"/>
  <c r="J1059" i="9"/>
  <c r="F1059" i="9"/>
  <c r="K1057" i="9"/>
  <c r="F1057" i="9"/>
  <c r="I1054" i="9"/>
  <c r="I1053" i="9"/>
  <c r="C1053" i="9"/>
  <c r="J1043" i="9"/>
  <c r="J1033" i="9"/>
  <c r="F1033" i="9"/>
  <c r="H1031" i="9"/>
  <c r="C1031" i="9"/>
  <c r="J1029" i="9"/>
  <c r="F1029" i="9"/>
  <c r="H1027" i="9"/>
  <c r="C1027" i="9"/>
  <c r="I1025" i="9"/>
  <c r="C1025" i="9"/>
  <c r="K1021" i="9"/>
  <c r="F1021" i="9"/>
  <c r="K1015" i="9"/>
  <c r="F1013" i="9"/>
  <c r="K1003" i="9"/>
  <c r="K991" i="9"/>
  <c r="F989" i="9"/>
  <c r="K983" i="9"/>
  <c r="F981" i="9"/>
  <c r="C973" i="9"/>
  <c r="K971" i="9"/>
  <c r="C971" i="9"/>
  <c r="F962" i="9"/>
  <c r="F954" i="9"/>
  <c r="F946" i="9"/>
  <c r="F938" i="9"/>
  <c r="C933" i="9"/>
  <c r="G931" i="9"/>
  <c r="G930" i="9"/>
  <c r="G925" i="9"/>
  <c r="G923" i="9"/>
  <c r="G922" i="9"/>
  <c r="C917" i="9"/>
  <c r="G915" i="9"/>
  <c r="G914" i="9"/>
  <c r="K910" i="9"/>
  <c r="K908" i="9"/>
  <c r="K906" i="9"/>
  <c r="K904" i="9"/>
  <c r="K894" i="9"/>
  <c r="H893" i="9"/>
  <c r="F884" i="9"/>
  <c r="H883" i="9"/>
  <c r="G882" i="9"/>
  <c r="G858" i="9"/>
  <c r="G850" i="9"/>
  <c r="J838" i="9"/>
  <c r="C838" i="9"/>
  <c r="F834" i="9"/>
  <c r="G830" i="9"/>
  <c r="J826" i="9"/>
  <c r="C826" i="9"/>
  <c r="G822" i="9"/>
  <c r="F814" i="9"/>
  <c r="G810" i="9"/>
  <c r="F806" i="9"/>
  <c r="J804" i="9"/>
  <c r="J802" i="9"/>
  <c r="C802" i="9"/>
  <c r="F794" i="9"/>
  <c r="G786" i="9"/>
  <c r="J782" i="9"/>
  <c r="C782" i="9"/>
  <c r="J774" i="9"/>
  <c r="C774" i="9"/>
  <c r="G770" i="9"/>
  <c r="J766" i="9"/>
  <c r="C766" i="9"/>
  <c r="J758" i="9"/>
  <c r="C758" i="9"/>
  <c r="F754" i="9"/>
  <c r="G750" i="9"/>
  <c r="J746" i="9"/>
  <c r="C746" i="9"/>
  <c r="F734" i="9"/>
  <c r="G730" i="9"/>
  <c r="F726" i="9"/>
  <c r="J724" i="9"/>
  <c r="J722" i="9"/>
  <c r="C722" i="9"/>
  <c r="G721" i="9"/>
  <c r="J720" i="9"/>
  <c r="C720" i="9"/>
  <c r="K718" i="9"/>
  <c r="H715" i="9"/>
  <c r="K714" i="9"/>
  <c r="G707" i="9"/>
  <c r="G705" i="9"/>
  <c r="J704" i="9"/>
  <c r="C704" i="9"/>
  <c r="G699" i="9"/>
  <c r="G697" i="9"/>
  <c r="J696" i="9"/>
  <c r="C696" i="9"/>
  <c r="K694" i="9"/>
  <c r="H691" i="9"/>
  <c r="K690" i="9"/>
  <c r="H689" i="9"/>
  <c r="C685" i="9"/>
  <c r="I683" i="9"/>
  <c r="G682" i="9"/>
  <c r="G677" i="9"/>
  <c r="C669" i="9"/>
  <c r="I667" i="9"/>
  <c r="G666" i="9"/>
  <c r="G661" i="9"/>
  <c r="C653" i="9"/>
  <c r="G650" i="9"/>
  <c r="G645" i="9"/>
  <c r="C637" i="9"/>
  <c r="I635" i="9"/>
  <c r="G634" i="9"/>
  <c r="G629" i="9"/>
  <c r="C621" i="9"/>
  <c r="I619" i="9"/>
  <c r="G618" i="9"/>
  <c r="G613" i="9"/>
  <c r="C605" i="9"/>
  <c r="G602" i="9"/>
  <c r="G597" i="9"/>
  <c r="C589" i="9"/>
  <c r="I580" i="9"/>
  <c r="G577" i="9"/>
  <c r="H572" i="9"/>
  <c r="C567" i="9"/>
  <c r="G567" i="9"/>
  <c r="C565" i="9"/>
  <c r="I565" i="9"/>
  <c r="F565" i="9"/>
  <c r="K565" i="9"/>
  <c r="F549" i="9"/>
  <c r="K549" i="9"/>
  <c r="C549" i="9"/>
  <c r="I549" i="9"/>
  <c r="J535" i="9"/>
  <c r="I535" i="9"/>
  <c r="J525" i="9"/>
  <c r="C517" i="9"/>
  <c r="I517" i="9"/>
  <c r="F517" i="9"/>
  <c r="K517" i="9"/>
  <c r="K491" i="9"/>
  <c r="I483" i="9"/>
  <c r="F483" i="9"/>
  <c r="C483" i="9"/>
  <c r="J483" i="9"/>
  <c r="B472" i="9"/>
  <c r="H472" i="9"/>
  <c r="K467" i="9"/>
  <c r="B466" i="9"/>
  <c r="H466" i="9"/>
  <c r="I463" i="9"/>
  <c r="C463" i="9"/>
  <c r="J463" i="9"/>
  <c r="F463" i="9"/>
  <c r="B446" i="9"/>
  <c r="J446" i="9"/>
  <c r="B441" i="9"/>
  <c r="C441" i="9"/>
  <c r="H441" i="9"/>
  <c r="F441" i="9"/>
  <c r="J441" i="9"/>
  <c r="B435" i="9"/>
  <c r="F435" i="9"/>
  <c r="K435" i="9"/>
  <c r="C435" i="9"/>
  <c r="I435" i="9"/>
  <c r="B433" i="9"/>
  <c r="F433" i="9"/>
  <c r="J433" i="9"/>
  <c r="I424" i="9"/>
  <c r="H424" i="9"/>
  <c r="I415" i="9"/>
  <c r="B413" i="9"/>
  <c r="F413" i="9"/>
  <c r="J413" i="9"/>
  <c r="C413" i="9"/>
  <c r="H413" i="9"/>
  <c r="I408" i="9"/>
  <c r="H408" i="9"/>
  <c r="I400" i="9"/>
  <c r="F400" i="9"/>
  <c r="B373" i="9"/>
  <c r="F373" i="9"/>
  <c r="K373" i="9"/>
  <c r="C373" i="9"/>
  <c r="I373" i="9"/>
  <c r="B371" i="9"/>
  <c r="F371" i="9"/>
  <c r="J371" i="9"/>
  <c r="B357" i="9"/>
  <c r="C357" i="9"/>
  <c r="I357" i="9"/>
  <c r="F357" i="9"/>
  <c r="K357" i="9"/>
  <c r="B355" i="9"/>
  <c r="J355" i="9"/>
  <c r="F355" i="9"/>
  <c r="I351" i="9"/>
  <c r="J344" i="9"/>
  <c r="I342" i="9"/>
  <c r="J342" i="9"/>
  <c r="F342" i="9"/>
  <c r="F338" i="9"/>
  <c r="J338" i="9"/>
  <c r="I335" i="9"/>
  <c r="B323" i="9"/>
  <c r="J323" i="9"/>
  <c r="F323" i="9"/>
  <c r="I323" i="9"/>
  <c r="B319" i="9"/>
  <c r="C319" i="9"/>
  <c r="H319" i="9"/>
  <c r="F319" i="9"/>
  <c r="J319" i="9"/>
  <c r="G319" i="9"/>
  <c r="K319" i="9"/>
  <c r="I310" i="9"/>
  <c r="J310" i="9"/>
  <c r="F310" i="9"/>
  <c r="H310" i="9"/>
  <c r="F306" i="9"/>
  <c r="J306" i="9"/>
  <c r="H1996" i="9"/>
  <c r="J1991" i="9"/>
  <c r="K1986" i="9"/>
  <c r="G1986" i="9"/>
  <c r="I1978" i="9"/>
  <c r="I1976" i="9"/>
  <c r="I1975" i="9"/>
  <c r="I1974" i="9"/>
  <c r="C1974" i="9"/>
  <c r="H1968" i="9"/>
  <c r="C1968" i="9"/>
  <c r="H1964" i="9"/>
  <c r="J1959" i="9"/>
  <c r="K1958" i="9"/>
  <c r="G1958" i="9"/>
  <c r="H1952" i="9"/>
  <c r="C1952" i="9"/>
  <c r="H1948" i="9"/>
  <c r="J1943" i="9"/>
  <c r="K1942" i="9"/>
  <c r="G1942" i="9"/>
  <c r="H1936" i="9"/>
  <c r="C1936" i="9"/>
  <c r="H1932" i="9"/>
  <c r="J1927" i="9"/>
  <c r="K1926" i="9"/>
  <c r="G1926" i="9"/>
  <c r="H1920" i="9"/>
  <c r="C1920" i="9"/>
  <c r="H1916" i="9"/>
  <c r="J1911" i="9"/>
  <c r="K1910" i="9"/>
  <c r="G1910" i="9"/>
  <c r="H1904" i="9"/>
  <c r="C1904" i="9"/>
  <c r="K1898" i="9"/>
  <c r="G1898" i="9"/>
  <c r="H1896" i="9"/>
  <c r="K1882" i="9"/>
  <c r="G1882" i="9"/>
  <c r="H1880" i="9"/>
  <c r="I1872" i="9"/>
  <c r="K1866" i="9"/>
  <c r="G1866" i="9"/>
  <c r="H1862" i="9"/>
  <c r="C1862" i="9"/>
  <c r="I1856" i="9"/>
  <c r="K1850" i="9"/>
  <c r="G1850" i="9"/>
  <c r="H1846" i="9"/>
  <c r="C1846" i="9"/>
  <c r="I1840" i="9"/>
  <c r="K1834" i="9"/>
  <c r="G1834" i="9"/>
  <c r="H1830" i="9"/>
  <c r="C1830" i="9"/>
  <c r="I1824" i="9"/>
  <c r="K1818" i="9"/>
  <c r="G1818" i="9"/>
  <c r="H1814" i="9"/>
  <c r="C1814" i="9"/>
  <c r="I1808" i="9"/>
  <c r="K1802" i="9"/>
  <c r="G1802" i="9"/>
  <c r="H1798" i="9"/>
  <c r="C1798" i="9"/>
  <c r="I1792" i="9"/>
  <c r="K1786" i="9"/>
  <c r="G1786" i="9"/>
  <c r="H1782" i="9"/>
  <c r="C1782" i="9"/>
  <c r="I1776" i="9"/>
  <c r="K1770" i="9"/>
  <c r="G1770" i="9"/>
  <c r="H1766" i="9"/>
  <c r="C1766" i="9"/>
  <c r="I1760" i="9"/>
  <c r="K1754" i="9"/>
  <c r="G1754" i="9"/>
  <c r="H1750" i="9"/>
  <c r="C1750" i="9"/>
  <c r="I1748" i="9"/>
  <c r="K1746" i="9"/>
  <c r="G1746" i="9"/>
  <c r="I1744" i="9"/>
  <c r="K1742" i="9"/>
  <c r="G1742" i="9"/>
  <c r="I1740" i="9"/>
  <c r="K1738" i="9"/>
  <c r="G1738" i="9"/>
  <c r="I1736" i="9"/>
  <c r="K1734" i="9"/>
  <c r="G1734" i="9"/>
  <c r="I1732" i="9"/>
  <c r="K1730" i="9"/>
  <c r="G1730" i="9"/>
  <c r="I1728" i="9"/>
  <c r="K1726" i="9"/>
  <c r="G1726" i="9"/>
  <c r="I1724" i="9"/>
  <c r="K1722" i="9"/>
  <c r="G1722" i="9"/>
  <c r="I1720" i="9"/>
  <c r="K1718" i="9"/>
  <c r="G1718" i="9"/>
  <c r="I1716" i="9"/>
  <c r="K1714" i="9"/>
  <c r="G1714" i="9"/>
  <c r="I1712" i="9"/>
  <c r="K1710" i="9"/>
  <c r="G1710" i="9"/>
  <c r="I1708" i="9"/>
  <c r="K1706" i="9"/>
  <c r="G1706" i="9"/>
  <c r="I1704" i="9"/>
  <c r="K1702" i="9"/>
  <c r="G1702" i="9"/>
  <c r="I1700" i="9"/>
  <c r="K1698" i="9"/>
  <c r="G1698" i="9"/>
  <c r="I1696" i="9"/>
  <c r="K1694" i="9"/>
  <c r="G1694" i="9"/>
  <c r="I1692" i="9"/>
  <c r="K1690" i="9"/>
  <c r="G1690" i="9"/>
  <c r="I1688" i="9"/>
  <c r="K1686" i="9"/>
  <c r="G1686" i="9"/>
  <c r="I1684" i="9"/>
  <c r="K1682" i="9"/>
  <c r="G1682" i="9"/>
  <c r="I1680" i="9"/>
  <c r="K1678" i="9"/>
  <c r="G1678" i="9"/>
  <c r="I1676" i="9"/>
  <c r="K1674" i="9"/>
  <c r="G1674" i="9"/>
  <c r="I1672" i="9"/>
  <c r="K1670" i="9"/>
  <c r="G1670" i="9"/>
  <c r="I1668" i="9"/>
  <c r="K1666" i="9"/>
  <c r="G1666" i="9"/>
  <c r="I1664" i="9"/>
  <c r="K1662" i="9"/>
  <c r="G1662" i="9"/>
  <c r="I1660" i="9"/>
  <c r="K1658" i="9"/>
  <c r="G1658" i="9"/>
  <c r="I1656" i="9"/>
  <c r="K1654" i="9"/>
  <c r="G1654" i="9"/>
  <c r="I1652" i="9"/>
  <c r="K1650" i="9"/>
  <c r="G1650" i="9"/>
  <c r="I1648" i="9"/>
  <c r="K1646" i="9"/>
  <c r="G1646" i="9"/>
  <c r="I1644" i="9"/>
  <c r="K1642" i="9"/>
  <c r="G1642" i="9"/>
  <c r="I1640" i="9"/>
  <c r="K1638" i="9"/>
  <c r="G1638" i="9"/>
  <c r="I1636" i="9"/>
  <c r="K1634" i="9"/>
  <c r="G1634" i="9"/>
  <c r="I1632" i="9"/>
  <c r="K1630" i="9"/>
  <c r="G1630" i="9"/>
  <c r="K1626" i="9"/>
  <c r="G1626" i="9"/>
  <c r="K1622" i="9"/>
  <c r="G1622" i="9"/>
  <c r="K1618" i="9"/>
  <c r="G1618" i="9"/>
  <c r="K1614" i="9"/>
  <c r="G1614" i="9"/>
  <c r="K1610" i="9"/>
  <c r="G1610" i="9"/>
  <c r="K1606" i="9"/>
  <c r="G1606" i="9"/>
  <c r="K1602" i="9"/>
  <c r="G1602" i="9"/>
  <c r="K1598" i="9"/>
  <c r="G1598" i="9"/>
  <c r="K1594" i="9"/>
  <c r="G1594" i="9"/>
  <c r="K1590" i="9"/>
  <c r="G1590" i="9"/>
  <c r="K1586" i="9"/>
  <c r="G1586" i="9"/>
  <c r="K1582" i="9"/>
  <c r="G1582" i="9"/>
  <c r="K1578" i="9"/>
  <c r="G1578" i="9"/>
  <c r="K1574" i="9"/>
  <c r="G1574" i="9"/>
  <c r="K1570" i="9"/>
  <c r="G1570" i="9"/>
  <c r="K1566" i="9"/>
  <c r="G1566" i="9"/>
  <c r="K1562" i="9"/>
  <c r="G1562" i="9"/>
  <c r="K1558" i="9"/>
  <c r="G1558" i="9"/>
  <c r="K1554" i="9"/>
  <c r="G1554" i="9"/>
  <c r="K1550" i="9"/>
  <c r="G1550" i="9"/>
  <c r="K1546" i="9"/>
  <c r="G1546" i="9"/>
  <c r="K1542" i="9"/>
  <c r="G1542" i="9"/>
  <c r="K1538" i="9"/>
  <c r="G1538" i="9"/>
  <c r="K1534" i="9"/>
  <c r="G1534" i="9"/>
  <c r="K1530" i="9"/>
  <c r="G1530" i="9"/>
  <c r="K1526" i="9"/>
  <c r="G1526" i="9"/>
  <c r="K1522" i="9"/>
  <c r="G1522" i="9"/>
  <c r="K1518" i="9"/>
  <c r="G1518" i="9"/>
  <c r="K1514" i="9"/>
  <c r="G1514" i="9"/>
  <c r="K1510" i="9"/>
  <c r="G1510" i="9"/>
  <c r="K1506" i="9"/>
  <c r="G1506" i="9"/>
  <c r="K1502" i="9"/>
  <c r="G1502" i="9"/>
  <c r="K1498" i="9"/>
  <c r="G1498" i="9"/>
  <c r="K1494" i="9"/>
  <c r="G1494" i="9"/>
  <c r="K1490" i="9"/>
  <c r="G1490" i="9"/>
  <c r="K1486" i="9"/>
  <c r="G1486" i="9"/>
  <c r="K1482" i="9"/>
  <c r="G1482" i="9"/>
  <c r="K1478" i="9"/>
  <c r="G1478" i="9"/>
  <c r="K1474" i="9"/>
  <c r="G1474" i="9"/>
  <c r="K1470" i="9"/>
  <c r="G1470" i="9"/>
  <c r="K1466" i="9"/>
  <c r="G1466" i="9"/>
  <c r="K1462" i="9"/>
  <c r="G1462" i="9"/>
  <c r="K1458" i="9"/>
  <c r="G1458" i="9"/>
  <c r="K1454" i="9"/>
  <c r="G1454" i="9"/>
  <c r="K1450" i="9"/>
  <c r="G1450" i="9"/>
  <c r="K1446" i="9"/>
  <c r="G1446" i="9"/>
  <c r="K1442" i="9"/>
  <c r="G1442" i="9"/>
  <c r="K1438" i="9"/>
  <c r="G1438" i="9"/>
  <c r="K1434" i="9"/>
  <c r="G1434" i="9"/>
  <c r="K1430" i="9"/>
  <c r="G1430" i="9"/>
  <c r="K1426" i="9"/>
  <c r="G1426" i="9"/>
  <c r="K1422" i="9"/>
  <c r="G1422" i="9"/>
  <c r="K1418" i="9"/>
  <c r="G1418" i="9"/>
  <c r="K1414" i="9"/>
  <c r="G1414" i="9"/>
  <c r="K1410" i="9"/>
  <c r="G1410" i="9"/>
  <c r="K1406" i="9"/>
  <c r="G1406" i="9"/>
  <c r="K1402" i="9"/>
  <c r="G1402" i="9"/>
  <c r="K1398" i="9"/>
  <c r="G1398" i="9"/>
  <c r="K1383" i="9"/>
  <c r="G1383" i="9"/>
  <c r="J1380" i="9"/>
  <c r="J1377" i="9"/>
  <c r="I1375" i="9"/>
  <c r="K1373" i="9"/>
  <c r="G1373" i="9"/>
  <c r="H1352" i="9"/>
  <c r="K1339" i="9"/>
  <c r="K1329" i="9"/>
  <c r="G1329" i="9"/>
  <c r="J1328" i="9"/>
  <c r="J1324" i="9"/>
  <c r="I1313" i="9"/>
  <c r="I1310" i="9"/>
  <c r="J1297" i="9"/>
  <c r="I1294" i="9"/>
  <c r="I1289" i="9"/>
  <c r="K1287" i="9"/>
  <c r="K1277" i="9"/>
  <c r="G1277" i="9"/>
  <c r="I1263" i="9"/>
  <c r="I1262" i="9"/>
  <c r="I1249" i="9"/>
  <c r="I1246" i="9"/>
  <c r="J1233" i="9"/>
  <c r="I1230" i="9"/>
  <c r="I1225" i="9"/>
  <c r="K1223" i="9"/>
  <c r="K1191" i="9"/>
  <c r="G1191" i="9"/>
  <c r="K1187" i="9"/>
  <c r="G1187" i="9"/>
  <c r="J1171" i="9"/>
  <c r="K1169" i="9"/>
  <c r="G1147" i="9"/>
  <c r="G1119" i="9"/>
  <c r="K1095" i="9"/>
  <c r="G1095" i="9"/>
  <c r="K1091" i="9"/>
  <c r="G1091" i="9"/>
  <c r="G1089" i="9"/>
  <c r="J1081" i="9"/>
  <c r="K1065" i="9"/>
  <c r="G1065" i="9"/>
  <c r="K1061" i="9"/>
  <c r="G1061" i="9"/>
  <c r="G1053" i="9"/>
  <c r="K1031" i="9"/>
  <c r="G1031" i="9"/>
  <c r="K1027" i="9"/>
  <c r="G1027" i="9"/>
  <c r="G1025" i="9"/>
  <c r="H973" i="9"/>
  <c r="H971" i="9"/>
  <c r="H933" i="9"/>
  <c r="H917" i="9"/>
  <c r="G838" i="9"/>
  <c r="G826" i="9"/>
  <c r="G802" i="9"/>
  <c r="G782" i="9"/>
  <c r="G774" i="9"/>
  <c r="G766" i="9"/>
  <c r="G758" i="9"/>
  <c r="G746" i="9"/>
  <c r="G722" i="9"/>
  <c r="G720" i="9"/>
  <c r="G704" i="9"/>
  <c r="G696" i="9"/>
  <c r="I685" i="9"/>
  <c r="I669" i="9"/>
  <c r="I653" i="9"/>
  <c r="I637" i="9"/>
  <c r="K568" i="9"/>
  <c r="I563" i="9"/>
  <c r="C563" i="9"/>
  <c r="J563" i="9"/>
  <c r="F563" i="9"/>
  <c r="I547" i="9"/>
  <c r="F547" i="9"/>
  <c r="C547" i="9"/>
  <c r="J547" i="9"/>
  <c r="J543" i="9"/>
  <c r="G525" i="9"/>
  <c r="I515" i="9"/>
  <c r="C515" i="9"/>
  <c r="J515" i="9"/>
  <c r="F515" i="9"/>
  <c r="J511" i="9"/>
  <c r="C493" i="9"/>
  <c r="I493" i="9"/>
  <c r="F493" i="9"/>
  <c r="K493" i="9"/>
  <c r="G491" i="9"/>
  <c r="F469" i="9"/>
  <c r="K469" i="9"/>
  <c r="C469" i="9"/>
  <c r="I469" i="9"/>
  <c r="B458" i="9"/>
  <c r="F458" i="9"/>
  <c r="I458" i="9"/>
  <c r="H452" i="9"/>
  <c r="B451" i="9"/>
  <c r="C451" i="9"/>
  <c r="I451" i="9"/>
  <c r="F451" i="9"/>
  <c r="K451" i="9"/>
  <c r="B449" i="9"/>
  <c r="J449" i="9"/>
  <c r="F449" i="9"/>
  <c r="B436" i="9"/>
  <c r="F436" i="9"/>
  <c r="J434" i="9"/>
  <c r="I432" i="9"/>
  <c r="B430" i="9"/>
  <c r="J430" i="9"/>
  <c r="I423" i="9"/>
  <c r="B421" i="9"/>
  <c r="J421" i="9"/>
  <c r="F421" i="9"/>
  <c r="G415" i="9"/>
  <c r="K413" i="9"/>
  <c r="B410" i="9"/>
  <c r="F410" i="9"/>
  <c r="I410" i="9"/>
  <c r="I407" i="9"/>
  <c r="B405" i="9"/>
  <c r="F405" i="9"/>
  <c r="J405" i="9"/>
  <c r="H398" i="9"/>
  <c r="B397" i="9"/>
  <c r="F397" i="9"/>
  <c r="K397" i="9"/>
  <c r="C397" i="9"/>
  <c r="I397" i="9"/>
  <c r="B395" i="9"/>
  <c r="F395" i="9"/>
  <c r="J395" i="9"/>
  <c r="I374" i="9"/>
  <c r="J374" i="9"/>
  <c r="F374" i="9"/>
  <c r="J372" i="9"/>
  <c r="F370" i="9"/>
  <c r="J370" i="9"/>
  <c r="F360" i="9"/>
  <c r="I360" i="9"/>
  <c r="I358" i="9"/>
  <c r="F358" i="9"/>
  <c r="J358" i="9"/>
  <c r="J356" i="9"/>
  <c r="F354" i="9"/>
  <c r="J354" i="9"/>
  <c r="G351" i="9"/>
  <c r="H344" i="9"/>
  <c r="J341" i="9"/>
  <c r="H340" i="9"/>
  <c r="F340" i="9"/>
  <c r="B337" i="9"/>
  <c r="I337" i="9"/>
  <c r="G335" i="9"/>
  <c r="J325" i="9"/>
  <c r="G293" i="9"/>
  <c r="J292" i="9"/>
  <c r="I291" i="9"/>
  <c r="K287" i="9"/>
  <c r="G287" i="9"/>
  <c r="K232" i="9"/>
  <c r="K216" i="9"/>
  <c r="I206" i="9"/>
  <c r="K199" i="9"/>
  <c r="G199" i="9"/>
  <c r="G195" i="9"/>
  <c r="K191" i="9"/>
  <c r="G191" i="9"/>
  <c r="G187" i="9"/>
  <c r="K177" i="9"/>
  <c r="G177" i="9"/>
  <c r="G175" i="9"/>
  <c r="J174" i="9"/>
  <c r="I173" i="9"/>
  <c r="G165" i="9"/>
  <c r="J164" i="9"/>
  <c r="I153" i="9"/>
  <c r="K149" i="9"/>
  <c r="G149" i="9"/>
  <c r="I137" i="9"/>
  <c r="K127" i="9"/>
  <c r="I126" i="9"/>
  <c r="H119" i="9"/>
  <c r="H117" i="9"/>
  <c r="H105" i="9"/>
  <c r="I95" i="9"/>
  <c r="K89" i="9"/>
  <c r="G89" i="9"/>
  <c r="G77" i="9"/>
  <c r="J76" i="9"/>
  <c r="I75" i="9"/>
  <c r="G61" i="9"/>
  <c r="I57" i="9"/>
  <c r="I45" i="9"/>
  <c r="I21" i="9"/>
  <c r="I17" i="9"/>
  <c r="G539" i="9"/>
  <c r="G499" i="9"/>
  <c r="G475" i="9"/>
  <c r="G461" i="9"/>
  <c r="K457" i="9"/>
  <c r="G457" i="9"/>
  <c r="K445" i="9"/>
  <c r="G445" i="9"/>
  <c r="H442" i="9"/>
  <c r="I437" i="9"/>
  <c r="K431" i="9"/>
  <c r="G431" i="9"/>
  <c r="G419" i="9"/>
  <c r="J418" i="9"/>
  <c r="I417" i="9"/>
  <c r="K409" i="9"/>
  <c r="G409" i="9"/>
  <c r="J404" i="9"/>
  <c r="H390" i="9"/>
  <c r="G381" i="9"/>
  <c r="J380" i="9"/>
  <c r="I379" i="9"/>
  <c r="G365" i="9"/>
  <c r="J364" i="9"/>
  <c r="I363" i="9"/>
  <c r="K359" i="9"/>
  <c r="G359" i="9"/>
  <c r="H350" i="9"/>
  <c r="G333" i="9"/>
  <c r="J332" i="9"/>
  <c r="I331" i="9"/>
  <c r="I328" i="9"/>
  <c r="K327" i="9"/>
  <c r="G327" i="9"/>
  <c r="J326" i="9"/>
  <c r="H318" i="9"/>
  <c r="I309" i="9"/>
  <c r="C309" i="9"/>
  <c r="J307" i="9"/>
  <c r="H303" i="9"/>
  <c r="C303" i="9"/>
  <c r="G301" i="9"/>
  <c r="J300" i="9"/>
  <c r="I299" i="9"/>
  <c r="I296" i="9"/>
  <c r="K295" i="9"/>
  <c r="G295" i="9"/>
  <c r="J294" i="9"/>
  <c r="K293" i="9"/>
  <c r="F293" i="9"/>
  <c r="F292" i="9"/>
  <c r="F291" i="9"/>
  <c r="I289" i="9"/>
  <c r="J287" i="9"/>
  <c r="F287" i="9"/>
  <c r="H286" i="9"/>
  <c r="K278" i="9"/>
  <c r="J275" i="9"/>
  <c r="J267" i="9"/>
  <c r="J265" i="9"/>
  <c r="I258" i="9"/>
  <c r="C258" i="9"/>
  <c r="I256" i="9"/>
  <c r="C256" i="9"/>
  <c r="F253" i="9"/>
  <c r="H252" i="9"/>
  <c r="H242" i="9"/>
  <c r="F241" i="9"/>
  <c r="H240" i="9"/>
  <c r="K236" i="9"/>
  <c r="C236" i="9"/>
  <c r="K234" i="9"/>
  <c r="I233" i="9"/>
  <c r="G232" i="9"/>
  <c r="H230" i="9"/>
  <c r="F229" i="9"/>
  <c r="F227" i="9"/>
  <c r="H226" i="9"/>
  <c r="F225" i="9"/>
  <c r="H224" i="9"/>
  <c r="K220" i="9"/>
  <c r="C220" i="9"/>
  <c r="K218" i="9"/>
  <c r="I217" i="9"/>
  <c r="G216" i="9"/>
  <c r="H214" i="9"/>
  <c r="F213" i="9"/>
  <c r="F211" i="9"/>
  <c r="H210" i="9"/>
  <c r="F209" i="9"/>
  <c r="H207" i="9"/>
  <c r="G206" i="9"/>
  <c r="J202" i="9"/>
  <c r="C202" i="9"/>
  <c r="J199" i="9"/>
  <c r="F199" i="9"/>
  <c r="K195" i="9"/>
  <c r="F195" i="9"/>
  <c r="J191" i="9"/>
  <c r="F191" i="9"/>
  <c r="K187" i="9"/>
  <c r="F187" i="9"/>
  <c r="J185" i="9"/>
  <c r="H179" i="9"/>
  <c r="C179" i="9"/>
  <c r="J177" i="9"/>
  <c r="F177" i="9"/>
  <c r="K175" i="9"/>
  <c r="F175" i="9"/>
  <c r="F174" i="9"/>
  <c r="F173" i="9"/>
  <c r="J166" i="9"/>
  <c r="K165" i="9"/>
  <c r="F165" i="9"/>
  <c r="J161" i="9"/>
  <c r="H157" i="9"/>
  <c r="C157" i="9"/>
  <c r="F154" i="9"/>
  <c r="F153" i="9"/>
  <c r="J149" i="9"/>
  <c r="F149" i="9"/>
  <c r="I147" i="9"/>
  <c r="J145" i="9"/>
  <c r="H141" i="9"/>
  <c r="C141" i="9"/>
  <c r="F138" i="9"/>
  <c r="F137" i="9"/>
  <c r="I133" i="9"/>
  <c r="C133" i="9"/>
  <c r="K129" i="9"/>
  <c r="G127" i="9"/>
  <c r="F126" i="9"/>
  <c r="K123" i="9"/>
  <c r="G119" i="9"/>
  <c r="G117" i="9"/>
  <c r="K115" i="9"/>
  <c r="C115" i="9"/>
  <c r="G105" i="9"/>
  <c r="J97" i="9"/>
  <c r="J96" i="9"/>
  <c r="F95" i="9"/>
  <c r="G93" i="9"/>
  <c r="J92" i="9"/>
  <c r="I91" i="9"/>
  <c r="J89" i="9"/>
  <c r="F89" i="9"/>
  <c r="H87" i="9"/>
  <c r="C87" i="9"/>
  <c r="H83" i="9"/>
  <c r="C83" i="9"/>
  <c r="I81" i="9"/>
  <c r="K77" i="9"/>
  <c r="F77" i="9"/>
  <c r="F76" i="9"/>
  <c r="F75" i="9"/>
  <c r="J73" i="9"/>
  <c r="J71" i="9"/>
  <c r="J67" i="9"/>
  <c r="K61" i="9"/>
  <c r="F61" i="9"/>
  <c r="K59" i="9"/>
  <c r="H58" i="9"/>
  <c r="F57" i="9"/>
  <c r="G55" i="9"/>
  <c r="H54" i="9"/>
  <c r="I53" i="9"/>
  <c r="C53" i="9"/>
  <c r="K51" i="9"/>
  <c r="G51" i="9"/>
  <c r="H50" i="9"/>
  <c r="G45" i="9"/>
  <c r="I43" i="9"/>
  <c r="C41" i="9"/>
  <c r="I38" i="9"/>
  <c r="G25" i="9"/>
  <c r="I23" i="9"/>
  <c r="I22" i="9"/>
  <c r="G21" i="9"/>
  <c r="K19" i="9"/>
  <c r="C19" i="9"/>
  <c r="G17" i="9"/>
  <c r="K15" i="9"/>
  <c r="C15" i="9"/>
  <c r="F326" i="9"/>
  <c r="J322" i="9"/>
  <c r="K309" i="9"/>
  <c r="F309" i="9"/>
  <c r="F308" i="9"/>
  <c r="F307" i="9"/>
  <c r="I305" i="9"/>
  <c r="J303" i="9"/>
  <c r="F303" i="9"/>
  <c r="F294" i="9"/>
  <c r="I293" i="9"/>
  <c r="C293" i="9"/>
  <c r="J291" i="9"/>
  <c r="J290" i="9"/>
  <c r="H287" i="9"/>
  <c r="C287" i="9"/>
  <c r="J279" i="9"/>
  <c r="K266" i="9"/>
  <c r="G258" i="9"/>
  <c r="G256" i="9"/>
  <c r="K254" i="9"/>
  <c r="G248" i="9"/>
  <c r="G244" i="9"/>
  <c r="G236" i="9"/>
  <c r="F235" i="9"/>
  <c r="K228" i="9"/>
  <c r="G220" i="9"/>
  <c r="F219" i="9"/>
  <c r="K212" i="9"/>
  <c r="J206" i="9"/>
  <c r="H203" i="9"/>
  <c r="H199" i="9"/>
  <c r="C199" i="9"/>
  <c r="G197" i="9"/>
  <c r="J196" i="9"/>
  <c r="I195" i="9"/>
  <c r="C195" i="9"/>
  <c r="H191" i="9"/>
  <c r="C191" i="9"/>
  <c r="G189" i="9"/>
  <c r="J188" i="9"/>
  <c r="I187" i="9"/>
  <c r="C187" i="9"/>
  <c r="F185" i="9"/>
  <c r="G183" i="9"/>
  <c r="J182" i="9"/>
  <c r="J179" i="9"/>
  <c r="F179" i="9"/>
  <c r="H177" i="9"/>
  <c r="C177" i="9"/>
  <c r="I175" i="9"/>
  <c r="C175" i="9"/>
  <c r="J173" i="9"/>
  <c r="F166" i="9"/>
  <c r="I165" i="9"/>
  <c r="C165" i="9"/>
  <c r="K163" i="9"/>
  <c r="G163" i="9"/>
  <c r="F162" i="9"/>
  <c r="F161" i="9"/>
  <c r="G159" i="9"/>
  <c r="J158" i="9"/>
  <c r="J157" i="9"/>
  <c r="F157" i="9"/>
  <c r="I155" i="9"/>
  <c r="J153" i="9"/>
  <c r="J152" i="9"/>
  <c r="H149" i="9"/>
  <c r="C149" i="9"/>
  <c r="F146" i="9"/>
  <c r="F145" i="9"/>
  <c r="G143" i="9"/>
  <c r="J142" i="9"/>
  <c r="J141" i="9"/>
  <c r="F141" i="9"/>
  <c r="I139" i="9"/>
  <c r="J137" i="9"/>
  <c r="J136" i="9"/>
  <c r="K133" i="9"/>
  <c r="F133" i="9"/>
  <c r="G131" i="9"/>
  <c r="J126" i="9"/>
  <c r="K125" i="9"/>
  <c r="I119" i="9"/>
  <c r="C119" i="9"/>
  <c r="I117" i="9"/>
  <c r="C117" i="9"/>
  <c r="G115" i="9"/>
  <c r="K111" i="9"/>
  <c r="I110" i="9"/>
  <c r="G109" i="9"/>
  <c r="K105" i="9"/>
  <c r="C105" i="9"/>
  <c r="F102" i="9"/>
  <c r="F100" i="9"/>
  <c r="H98" i="9"/>
  <c r="F97" i="9"/>
  <c r="J95" i="9"/>
  <c r="H89" i="9"/>
  <c r="C89" i="9"/>
  <c r="J87" i="9"/>
  <c r="F87" i="9"/>
  <c r="I85" i="9"/>
  <c r="J83" i="9"/>
  <c r="F83" i="9"/>
  <c r="F78" i="9"/>
  <c r="I77" i="9"/>
  <c r="C77" i="9"/>
  <c r="J75" i="9"/>
  <c r="H74" i="9"/>
  <c r="H72" i="9"/>
  <c r="I61" i="9"/>
  <c r="F59" i="9"/>
  <c r="J57" i="9"/>
  <c r="K53" i="9"/>
  <c r="F53" i="9"/>
  <c r="H52" i="9"/>
  <c r="C45" i="9"/>
  <c r="G41" i="9"/>
  <c r="G29" i="9"/>
  <c r="I24" i="9"/>
  <c r="K21" i="9"/>
  <c r="K17" i="9"/>
  <c r="M1980" i="3"/>
  <c r="C1976" i="3"/>
  <c r="F1976" i="3"/>
  <c r="I1976" i="3"/>
  <c r="B1966" i="3"/>
  <c r="G1966" i="3"/>
  <c r="K1966" i="3"/>
  <c r="C1966" i="3"/>
  <c r="H1966" i="3"/>
  <c r="L1966" i="3"/>
  <c r="C1962" i="3"/>
  <c r="F1962" i="3"/>
  <c r="M1962" i="3"/>
  <c r="G1962" i="3"/>
  <c r="M1959" i="3"/>
  <c r="J1955" i="3"/>
  <c r="I1936" i="3"/>
  <c r="J1936" i="3"/>
  <c r="N1912" i="3"/>
  <c r="C1834" i="3"/>
  <c r="F1834" i="3"/>
  <c r="M1834" i="3"/>
  <c r="G1834" i="3"/>
  <c r="B1834" i="3"/>
  <c r="J1834" i="3"/>
  <c r="H1791" i="3"/>
  <c r="F1791" i="3"/>
  <c r="K1791" i="3"/>
  <c r="B1791" i="3"/>
  <c r="G1791" i="3"/>
  <c r="M1791" i="3"/>
  <c r="C1791" i="3"/>
  <c r="I1791" i="3"/>
  <c r="N1791" i="3"/>
  <c r="G1782" i="3"/>
  <c r="K1782" i="3"/>
  <c r="C1772" i="3"/>
  <c r="F1772" i="3"/>
  <c r="N1772" i="3"/>
  <c r="I1772" i="3"/>
  <c r="B1772" i="3"/>
  <c r="J1772" i="3"/>
  <c r="F1768" i="3"/>
  <c r="M1768" i="3"/>
  <c r="N1768" i="3"/>
  <c r="F1763" i="3"/>
  <c r="K1763" i="3"/>
  <c r="C1756" i="3"/>
  <c r="F1756" i="3"/>
  <c r="N1756" i="3"/>
  <c r="I1756" i="3"/>
  <c r="B1756" i="3"/>
  <c r="J1756" i="3"/>
  <c r="B1998" i="3"/>
  <c r="G1998" i="3"/>
  <c r="K1998" i="3"/>
  <c r="C1998" i="3"/>
  <c r="H1998" i="3"/>
  <c r="L1998" i="3"/>
  <c r="H1994" i="3"/>
  <c r="B1994" i="3"/>
  <c r="G1994" i="3"/>
  <c r="M1994" i="3"/>
  <c r="C1994" i="3"/>
  <c r="I1994" i="3"/>
  <c r="N1994" i="3"/>
  <c r="B1976" i="3"/>
  <c r="J1966" i="3"/>
  <c r="B1962" i="3"/>
  <c r="I1942" i="3"/>
  <c r="H1942" i="3"/>
  <c r="B1942" i="3"/>
  <c r="J1942" i="3"/>
  <c r="J1940" i="3"/>
  <c r="M1940" i="3"/>
  <c r="H1939" i="3"/>
  <c r="B1939" i="3"/>
  <c r="G1939" i="3"/>
  <c r="M1939" i="3"/>
  <c r="C1939" i="3"/>
  <c r="I1939" i="3"/>
  <c r="N1939" i="3"/>
  <c r="I1938" i="3"/>
  <c r="H1938" i="3"/>
  <c r="C1938" i="3"/>
  <c r="K1938" i="3"/>
  <c r="B1936" i="3"/>
  <c r="C1932" i="3"/>
  <c r="F1932" i="3"/>
  <c r="N1932" i="3"/>
  <c r="I1932" i="3"/>
  <c r="G1927" i="3"/>
  <c r="M1927" i="3"/>
  <c r="F1926" i="3"/>
  <c r="L1926" i="3"/>
  <c r="H1926" i="3"/>
  <c r="M1926" i="3"/>
  <c r="I1920" i="3"/>
  <c r="M1920" i="3"/>
  <c r="C1898" i="3"/>
  <c r="F1898" i="3"/>
  <c r="M1898" i="3"/>
  <c r="G1898" i="3"/>
  <c r="B1898" i="3"/>
  <c r="J1898" i="3"/>
  <c r="G1863" i="3"/>
  <c r="M1863" i="3"/>
  <c r="F1816" i="3"/>
  <c r="N1816" i="3"/>
  <c r="C1804" i="3"/>
  <c r="F1804" i="3"/>
  <c r="N1804" i="3"/>
  <c r="I1804" i="3"/>
  <c r="B1804" i="3"/>
  <c r="J1804" i="3"/>
  <c r="F1800" i="3"/>
  <c r="M1800" i="3"/>
  <c r="N1800" i="3"/>
  <c r="F1795" i="3"/>
  <c r="K1795" i="3"/>
  <c r="C1788" i="3"/>
  <c r="F1788" i="3"/>
  <c r="N1788" i="3"/>
  <c r="I1788" i="3"/>
  <c r="B1788" i="3"/>
  <c r="J1788" i="3"/>
  <c r="M1784" i="3"/>
  <c r="F1784" i="3"/>
  <c r="J1784" i="3"/>
  <c r="N1784" i="3"/>
  <c r="F1776" i="3"/>
  <c r="N1776" i="3"/>
  <c r="F1760" i="3"/>
  <c r="J1760" i="3"/>
  <c r="M1760" i="3"/>
  <c r="I1758" i="3"/>
  <c r="G1758" i="3"/>
  <c r="M1758" i="3"/>
  <c r="H1758" i="3"/>
  <c r="C1758" i="3"/>
  <c r="K1758" i="3"/>
  <c r="F1755" i="3"/>
  <c r="J1755" i="3"/>
  <c r="K1755" i="3"/>
  <c r="C1984" i="3"/>
  <c r="M1984" i="3"/>
  <c r="C1980" i="3"/>
  <c r="F1980" i="3"/>
  <c r="N1980" i="3"/>
  <c r="I1980" i="3"/>
  <c r="I1959" i="3"/>
  <c r="C1959" i="3"/>
  <c r="J1959" i="3"/>
  <c r="M1956" i="3"/>
  <c r="J1956" i="3"/>
  <c r="N1956" i="3"/>
  <c r="H1955" i="3"/>
  <c r="B1955" i="3"/>
  <c r="G1955" i="3"/>
  <c r="M1955" i="3"/>
  <c r="C1955" i="3"/>
  <c r="I1955" i="3"/>
  <c r="N1955" i="3"/>
  <c r="F1944" i="3"/>
  <c r="N1944" i="3"/>
  <c r="F1912" i="3"/>
  <c r="I1912" i="3"/>
  <c r="F1880" i="3"/>
  <c r="N1880" i="3"/>
  <c r="C1868" i="3"/>
  <c r="F1868" i="3"/>
  <c r="N1868" i="3"/>
  <c r="I1868" i="3"/>
  <c r="B1868" i="3"/>
  <c r="J1868" i="3"/>
  <c r="I1856" i="3"/>
  <c r="M1856" i="3"/>
  <c r="F1848" i="3"/>
  <c r="I1848" i="3"/>
  <c r="B1848" i="3"/>
  <c r="M1848" i="3"/>
  <c r="F1830" i="3"/>
  <c r="J1830" i="3"/>
  <c r="I1808" i="3"/>
  <c r="J1808" i="3"/>
  <c r="B1808" i="3"/>
  <c r="M1808" i="3"/>
  <c r="F1792" i="3"/>
  <c r="J1792" i="3"/>
  <c r="M1792" i="3"/>
  <c r="I1790" i="3"/>
  <c r="G1790" i="3"/>
  <c r="M1790" i="3"/>
  <c r="H1790" i="3"/>
  <c r="C1790" i="3"/>
  <c r="K1790" i="3"/>
  <c r="F1787" i="3"/>
  <c r="J1787" i="3"/>
  <c r="K1787" i="3"/>
  <c r="H1767" i="3"/>
  <c r="F1767" i="3"/>
  <c r="K1767" i="3"/>
  <c r="B1767" i="3"/>
  <c r="G1767" i="3"/>
  <c r="M1767" i="3"/>
  <c r="C1767" i="3"/>
  <c r="I1767" i="3"/>
  <c r="N1767" i="3"/>
  <c r="F1762" i="3"/>
  <c r="K1762" i="3"/>
  <c r="B1762" i="3"/>
  <c r="G1762" i="3"/>
  <c r="M1762" i="3"/>
  <c r="C1762" i="3"/>
  <c r="I1762" i="3"/>
  <c r="N1762" i="3"/>
  <c r="H1999" i="3"/>
  <c r="B1999" i="3"/>
  <c r="G1999" i="3"/>
  <c r="J1999" i="3"/>
  <c r="I1998" i="3"/>
  <c r="J1994" i="3"/>
  <c r="C1986" i="3"/>
  <c r="I1986" i="3"/>
  <c r="L1986" i="3"/>
  <c r="B1980" i="3"/>
  <c r="M1976" i="3"/>
  <c r="N1966" i="3"/>
  <c r="F1966" i="3"/>
  <c r="J1962" i="3"/>
  <c r="N1959" i="3"/>
  <c r="F1958" i="3"/>
  <c r="J1958" i="3"/>
  <c r="K1955" i="3"/>
  <c r="K1954" i="3"/>
  <c r="M1952" i="3"/>
  <c r="J1952" i="3"/>
  <c r="B1952" i="3"/>
  <c r="L1942" i="3"/>
  <c r="N1940" i="3"/>
  <c r="J1939" i="3"/>
  <c r="L1938" i="3"/>
  <c r="M1936" i="3"/>
  <c r="M1932" i="3"/>
  <c r="J1926" i="3"/>
  <c r="B1912" i="3"/>
  <c r="F1894" i="3"/>
  <c r="J1894" i="3"/>
  <c r="I1872" i="3"/>
  <c r="J1872" i="3"/>
  <c r="B1872" i="3"/>
  <c r="M1872" i="3"/>
  <c r="F1862" i="3"/>
  <c r="L1862" i="3"/>
  <c r="H1862" i="3"/>
  <c r="M1862" i="3"/>
  <c r="B1862" i="3"/>
  <c r="I1862" i="3"/>
  <c r="N1862" i="3"/>
  <c r="K1834" i="3"/>
  <c r="H1799" i="3"/>
  <c r="F1799" i="3"/>
  <c r="K1799" i="3"/>
  <c r="B1799" i="3"/>
  <c r="G1799" i="3"/>
  <c r="M1799" i="3"/>
  <c r="C1799" i="3"/>
  <c r="I1799" i="3"/>
  <c r="N1799" i="3"/>
  <c r="F1794" i="3"/>
  <c r="K1794" i="3"/>
  <c r="B1794" i="3"/>
  <c r="G1794" i="3"/>
  <c r="M1794" i="3"/>
  <c r="C1794" i="3"/>
  <c r="I1794" i="3"/>
  <c r="N1794" i="3"/>
  <c r="J1791" i="3"/>
  <c r="H1783" i="3"/>
  <c r="F1783" i="3"/>
  <c r="K1783" i="3"/>
  <c r="B1783" i="3"/>
  <c r="G1783" i="3"/>
  <c r="M1783" i="3"/>
  <c r="C1783" i="3"/>
  <c r="I1783" i="3"/>
  <c r="N1783" i="3"/>
  <c r="H1775" i="3"/>
  <c r="F1775" i="3"/>
  <c r="K1775" i="3"/>
  <c r="B1775" i="3"/>
  <c r="G1775" i="3"/>
  <c r="M1775" i="3"/>
  <c r="C1775" i="3"/>
  <c r="I1775" i="3"/>
  <c r="N1775" i="3"/>
  <c r="M1772" i="3"/>
  <c r="H1759" i="3"/>
  <c r="F1759" i="3"/>
  <c r="K1759" i="3"/>
  <c r="B1759" i="3"/>
  <c r="G1759" i="3"/>
  <c r="M1759" i="3"/>
  <c r="C1759" i="3"/>
  <c r="I1759" i="3"/>
  <c r="N1759" i="3"/>
  <c r="M1756" i="3"/>
  <c r="F1744" i="3"/>
  <c r="N1744" i="3"/>
  <c r="H1743" i="3"/>
  <c r="F1743" i="3"/>
  <c r="K1743" i="3"/>
  <c r="B1743" i="3"/>
  <c r="G1743" i="3"/>
  <c r="M1743" i="3"/>
  <c r="F1736" i="3"/>
  <c r="M1736" i="3"/>
  <c r="N1736" i="3"/>
  <c r="H1735" i="3"/>
  <c r="F1735" i="3"/>
  <c r="K1735" i="3"/>
  <c r="B1735" i="3"/>
  <c r="G1735" i="3"/>
  <c r="M1735" i="3"/>
  <c r="F1728" i="3"/>
  <c r="J1728" i="3"/>
  <c r="H1727" i="3"/>
  <c r="F1727" i="3"/>
  <c r="K1727" i="3"/>
  <c r="B1727" i="3"/>
  <c r="G1727" i="3"/>
  <c r="M1727" i="3"/>
  <c r="B1705" i="3"/>
  <c r="G1705" i="3"/>
  <c r="C1705" i="3"/>
  <c r="J1705" i="3"/>
  <c r="H1671" i="3"/>
  <c r="K1671" i="3"/>
  <c r="B1657" i="3"/>
  <c r="G1657" i="3"/>
  <c r="C1657" i="3"/>
  <c r="J1657" i="3"/>
  <c r="L1643" i="3"/>
  <c r="I1643" i="3"/>
  <c r="M1643" i="3"/>
  <c r="H1641" i="3"/>
  <c r="F1641" i="3"/>
  <c r="M1641" i="3"/>
  <c r="B1641" i="3"/>
  <c r="G1641" i="3"/>
  <c r="F1624" i="3"/>
  <c r="J1624" i="3"/>
  <c r="N1624" i="3"/>
  <c r="B1624" i="3"/>
  <c r="G1624" i="3"/>
  <c r="K1624" i="3"/>
  <c r="F1600" i="3"/>
  <c r="J1600" i="3"/>
  <c r="N1600" i="3"/>
  <c r="B1600" i="3"/>
  <c r="G1600" i="3"/>
  <c r="K1600" i="3"/>
  <c r="H1577" i="3"/>
  <c r="F1577" i="3"/>
  <c r="M1577" i="3"/>
  <c r="B1577" i="3"/>
  <c r="G1577" i="3"/>
  <c r="C1577" i="3"/>
  <c r="J1577" i="3"/>
  <c r="M1575" i="3"/>
  <c r="H1575" i="3"/>
  <c r="H1553" i="3"/>
  <c r="F1553" i="3"/>
  <c r="M1553" i="3"/>
  <c r="B1553" i="3"/>
  <c r="G1553" i="3"/>
  <c r="C1553" i="3"/>
  <c r="J1553" i="3"/>
  <c r="M1551" i="3"/>
  <c r="H1551" i="3"/>
  <c r="J1546" i="3"/>
  <c r="M1546" i="3"/>
  <c r="H1532" i="3"/>
  <c r="F1532" i="3"/>
  <c r="K1532" i="3"/>
  <c r="B1532" i="3"/>
  <c r="G1532" i="3"/>
  <c r="M1532" i="3"/>
  <c r="C1532" i="3"/>
  <c r="I1532" i="3"/>
  <c r="N1532" i="3"/>
  <c r="B1495" i="3"/>
  <c r="H1495" i="3"/>
  <c r="I1495" i="3"/>
  <c r="L1495" i="3"/>
  <c r="B1489" i="3"/>
  <c r="I1489" i="3"/>
  <c r="J1489" i="3"/>
  <c r="N1489" i="3"/>
  <c r="H1472" i="3"/>
  <c r="F1472" i="3"/>
  <c r="K1472" i="3"/>
  <c r="B1472" i="3"/>
  <c r="G1472" i="3"/>
  <c r="M1472" i="3"/>
  <c r="C1472" i="3"/>
  <c r="I1472" i="3"/>
  <c r="N1472" i="3"/>
  <c r="B1465" i="3"/>
  <c r="J1465" i="3"/>
  <c r="K1465" i="3"/>
  <c r="I1462" i="3"/>
  <c r="F1462" i="3"/>
  <c r="M1462" i="3"/>
  <c r="H1462" i="3"/>
  <c r="B1462" i="3"/>
  <c r="J1462" i="3"/>
  <c r="G1451" i="3"/>
  <c r="M1451" i="3"/>
  <c r="H1451" i="3"/>
  <c r="C1451" i="3"/>
  <c r="K1451" i="3"/>
  <c r="F1446" i="3"/>
  <c r="L1446" i="3"/>
  <c r="H1446" i="3"/>
  <c r="M1446" i="3"/>
  <c r="B1446" i="3"/>
  <c r="I1446" i="3"/>
  <c r="N1446" i="3"/>
  <c r="F1428" i="3"/>
  <c r="J1428" i="3"/>
  <c r="N1428" i="3"/>
  <c r="B1428" i="3"/>
  <c r="G1428" i="3"/>
  <c r="K1428" i="3"/>
  <c r="C1428" i="3"/>
  <c r="H1428" i="3"/>
  <c r="L1428" i="3"/>
  <c r="B1424" i="3"/>
  <c r="I1424" i="3"/>
  <c r="M1424" i="3"/>
  <c r="F1414" i="3"/>
  <c r="J1414" i="3"/>
  <c r="B1376" i="3"/>
  <c r="H1376" i="3"/>
  <c r="I1376" i="3"/>
  <c r="L1376" i="3"/>
  <c r="C1310" i="3"/>
  <c r="I1310" i="3"/>
  <c r="J1310" i="3"/>
  <c r="N1310" i="3"/>
  <c r="B1260" i="3"/>
  <c r="H1260" i="3"/>
  <c r="I1260" i="3"/>
  <c r="L1260" i="3"/>
  <c r="B1256" i="3"/>
  <c r="H1256" i="3"/>
  <c r="I1256" i="3"/>
  <c r="L1256" i="3"/>
  <c r="C1250" i="3"/>
  <c r="I1250" i="3"/>
  <c r="J1250" i="3"/>
  <c r="N1250" i="3"/>
  <c r="M1241" i="3"/>
  <c r="I1241" i="3"/>
  <c r="B1232" i="3"/>
  <c r="J1232" i="3"/>
  <c r="L1232" i="3"/>
  <c r="F1212" i="3"/>
  <c r="H1212" i="3"/>
  <c r="J1212" i="3"/>
  <c r="B1212" i="3"/>
  <c r="M1212" i="3"/>
  <c r="C1207" i="3"/>
  <c r="F1207" i="3"/>
  <c r="N1207" i="3"/>
  <c r="I1207" i="3"/>
  <c r="B1207" i="3"/>
  <c r="J1207" i="3"/>
  <c r="C1193" i="3"/>
  <c r="G1193" i="3"/>
  <c r="I1193" i="3"/>
  <c r="L1193" i="3"/>
  <c r="M1113" i="3"/>
  <c r="I1113" i="3"/>
  <c r="H1003" i="3"/>
  <c r="C1003" i="3"/>
  <c r="J1003" i="3"/>
  <c r="F1003" i="3"/>
  <c r="G1003" i="3"/>
  <c r="B1003" i="3"/>
  <c r="K1003" i="3"/>
  <c r="M1003" i="3"/>
  <c r="G944" i="3"/>
  <c r="L944" i="3"/>
  <c r="H944" i="3"/>
  <c r="M944" i="3"/>
  <c r="C944" i="3"/>
  <c r="I944" i="3"/>
  <c r="K944" i="3"/>
  <c r="F907" i="3"/>
  <c r="M907" i="3"/>
  <c r="N1752" i="3"/>
  <c r="N1751" i="3"/>
  <c r="I1751" i="3"/>
  <c r="C1751" i="3"/>
  <c r="N1743" i="3"/>
  <c r="C1743" i="3"/>
  <c r="N1735" i="3"/>
  <c r="C1735" i="3"/>
  <c r="H1734" i="3"/>
  <c r="M1734" i="3"/>
  <c r="C1734" i="3"/>
  <c r="I1734" i="3"/>
  <c r="N1727" i="3"/>
  <c r="C1727" i="3"/>
  <c r="F1724" i="3"/>
  <c r="J1724" i="3"/>
  <c r="N1724" i="3"/>
  <c r="B1724" i="3"/>
  <c r="G1724" i="3"/>
  <c r="K1724" i="3"/>
  <c r="F1722" i="3"/>
  <c r="J1722" i="3"/>
  <c r="F1716" i="3"/>
  <c r="J1716" i="3"/>
  <c r="C1716" i="3"/>
  <c r="N1716" i="3"/>
  <c r="M1705" i="3"/>
  <c r="I1698" i="3"/>
  <c r="B1698" i="3"/>
  <c r="J1698" i="3"/>
  <c r="K1687" i="3"/>
  <c r="H1687" i="3"/>
  <c r="C1687" i="3"/>
  <c r="L1687" i="3"/>
  <c r="J1685" i="3"/>
  <c r="B1685" i="3"/>
  <c r="K1685" i="3"/>
  <c r="C1671" i="3"/>
  <c r="F1664" i="3"/>
  <c r="J1664" i="3"/>
  <c r="N1664" i="3"/>
  <c r="B1664" i="3"/>
  <c r="G1664" i="3"/>
  <c r="K1664" i="3"/>
  <c r="M1657" i="3"/>
  <c r="F1648" i="3"/>
  <c r="J1648" i="3"/>
  <c r="N1648" i="3"/>
  <c r="B1648" i="3"/>
  <c r="G1648" i="3"/>
  <c r="K1648" i="3"/>
  <c r="C1641" i="3"/>
  <c r="L1635" i="3"/>
  <c r="I1635" i="3"/>
  <c r="M1635" i="3"/>
  <c r="H1633" i="3"/>
  <c r="F1633" i="3"/>
  <c r="M1633" i="3"/>
  <c r="B1633" i="3"/>
  <c r="G1633" i="3"/>
  <c r="L1624" i="3"/>
  <c r="C1624" i="3"/>
  <c r="L1619" i="3"/>
  <c r="I1619" i="3"/>
  <c r="M1619" i="3"/>
  <c r="H1617" i="3"/>
  <c r="F1617" i="3"/>
  <c r="M1617" i="3"/>
  <c r="B1617" i="3"/>
  <c r="G1617" i="3"/>
  <c r="L1611" i="3"/>
  <c r="I1611" i="3"/>
  <c r="M1611" i="3"/>
  <c r="H1609" i="3"/>
  <c r="F1609" i="3"/>
  <c r="M1609" i="3"/>
  <c r="B1609" i="3"/>
  <c r="G1609" i="3"/>
  <c r="L1603" i="3"/>
  <c r="H1603" i="3"/>
  <c r="I1603" i="3"/>
  <c r="L1600" i="3"/>
  <c r="C1600" i="3"/>
  <c r="H1593" i="3"/>
  <c r="B1593" i="3"/>
  <c r="G1593" i="3"/>
  <c r="C1593" i="3"/>
  <c r="J1593" i="3"/>
  <c r="H1540" i="3"/>
  <c r="F1540" i="3"/>
  <c r="K1540" i="3"/>
  <c r="B1540" i="3"/>
  <c r="G1540" i="3"/>
  <c r="M1540" i="3"/>
  <c r="C1540" i="3"/>
  <c r="I1540" i="3"/>
  <c r="N1540" i="3"/>
  <c r="F1528" i="3"/>
  <c r="J1528" i="3"/>
  <c r="N1528" i="3"/>
  <c r="B1528" i="3"/>
  <c r="G1528" i="3"/>
  <c r="K1528" i="3"/>
  <c r="C1528" i="3"/>
  <c r="H1528" i="3"/>
  <c r="L1528" i="3"/>
  <c r="J1514" i="3"/>
  <c r="M1514" i="3"/>
  <c r="B1492" i="3"/>
  <c r="H1492" i="3"/>
  <c r="I1492" i="3"/>
  <c r="L1492" i="3"/>
  <c r="F1442" i="3"/>
  <c r="M1442" i="3"/>
  <c r="H1442" i="3"/>
  <c r="B1442" i="3"/>
  <c r="J1442" i="3"/>
  <c r="F1437" i="3"/>
  <c r="K1437" i="3"/>
  <c r="B1437" i="3"/>
  <c r="G1437" i="3"/>
  <c r="M1437" i="3"/>
  <c r="C1437" i="3"/>
  <c r="I1437" i="3"/>
  <c r="N1437" i="3"/>
  <c r="B1356" i="3"/>
  <c r="H1356" i="3"/>
  <c r="I1356" i="3"/>
  <c r="L1356" i="3"/>
  <c r="C1342" i="3"/>
  <c r="I1342" i="3"/>
  <c r="J1342" i="3"/>
  <c r="N1342" i="3"/>
  <c r="B1292" i="3"/>
  <c r="H1292" i="3"/>
  <c r="I1292" i="3"/>
  <c r="L1292" i="3"/>
  <c r="B1288" i="3"/>
  <c r="H1288" i="3"/>
  <c r="I1288" i="3"/>
  <c r="L1288" i="3"/>
  <c r="C1282" i="3"/>
  <c r="I1282" i="3"/>
  <c r="J1282" i="3"/>
  <c r="N1282" i="3"/>
  <c r="H1234" i="3"/>
  <c r="F1234" i="3"/>
  <c r="K1234" i="3"/>
  <c r="B1234" i="3"/>
  <c r="G1234" i="3"/>
  <c r="M1234" i="3"/>
  <c r="C1234" i="3"/>
  <c r="I1234" i="3"/>
  <c r="N1234" i="3"/>
  <c r="F1222" i="3"/>
  <c r="J1222" i="3"/>
  <c r="N1222" i="3"/>
  <c r="B1222" i="3"/>
  <c r="G1222" i="3"/>
  <c r="K1222" i="3"/>
  <c r="C1222" i="3"/>
  <c r="H1222" i="3"/>
  <c r="L1222" i="3"/>
  <c r="H1019" i="3"/>
  <c r="C1019" i="3"/>
  <c r="J1019" i="3"/>
  <c r="F1019" i="3"/>
  <c r="G1019" i="3"/>
  <c r="B1019" i="3"/>
  <c r="K1019" i="3"/>
  <c r="M1019" i="3"/>
  <c r="L1902" i="3"/>
  <c r="H1902" i="3"/>
  <c r="C1902" i="3"/>
  <c r="J1895" i="3"/>
  <c r="C1895" i="3"/>
  <c r="N1892" i="3"/>
  <c r="N1891" i="3"/>
  <c r="I1891" i="3"/>
  <c r="C1891" i="3"/>
  <c r="B1888" i="3"/>
  <c r="J1878" i="3"/>
  <c r="B1878" i="3"/>
  <c r="M1876" i="3"/>
  <c r="N1875" i="3"/>
  <c r="I1875" i="3"/>
  <c r="C1875" i="3"/>
  <c r="K1874" i="3"/>
  <c r="C1874" i="3"/>
  <c r="L1838" i="3"/>
  <c r="H1838" i="3"/>
  <c r="C1838" i="3"/>
  <c r="J1831" i="3"/>
  <c r="C1831" i="3"/>
  <c r="N1828" i="3"/>
  <c r="N1827" i="3"/>
  <c r="I1827" i="3"/>
  <c r="C1827" i="3"/>
  <c r="B1824" i="3"/>
  <c r="J1814" i="3"/>
  <c r="B1814" i="3"/>
  <c r="M1812" i="3"/>
  <c r="N1811" i="3"/>
  <c r="I1811" i="3"/>
  <c r="C1811" i="3"/>
  <c r="K1810" i="3"/>
  <c r="C1810" i="3"/>
  <c r="I1802" i="3"/>
  <c r="I1798" i="3"/>
  <c r="C1798" i="3"/>
  <c r="J1796" i="3"/>
  <c r="B1796" i="3"/>
  <c r="I1770" i="3"/>
  <c r="I1766" i="3"/>
  <c r="C1766" i="3"/>
  <c r="J1764" i="3"/>
  <c r="B1764" i="3"/>
  <c r="J1752" i="3"/>
  <c r="M1751" i="3"/>
  <c r="G1751" i="3"/>
  <c r="B1751" i="3"/>
  <c r="J1743" i="3"/>
  <c r="J1735" i="3"/>
  <c r="L1734" i="3"/>
  <c r="C1732" i="3"/>
  <c r="I1732" i="3"/>
  <c r="B1732" i="3"/>
  <c r="J1732" i="3"/>
  <c r="N1728" i="3"/>
  <c r="J1727" i="3"/>
  <c r="L1724" i="3"/>
  <c r="C1724" i="3"/>
  <c r="K1717" i="3"/>
  <c r="F1717" i="3"/>
  <c r="J1717" i="3"/>
  <c r="H1710" i="3"/>
  <c r="B1710" i="3"/>
  <c r="J1710" i="3"/>
  <c r="K1705" i="3"/>
  <c r="B1704" i="3"/>
  <c r="G1704" i="3"/>
  <c r="K1704" i="3"/>
  <c r="C1704" i="3"/>
  <c r="H1704" i="3"/>
  <c r="L1704" i="3"/>
  <c r="N1698" i="3"/>
  <c r="F1692" i="3"/>
  <c r="J1692" i="3"/>
  <c r="N1692" i="3"/>
  <c r="B1692" i="3"/>
  <c r="G1692" i="3"/>
  <c r="K1692" i="3"/>
  <c r="F1688" i="3"/>
  <c r="I1688" i="3"/>
  <c r="J1688" i="3"/>
  <c r="F1684" i="3"/>
  <c r="J1684" i="3"/>
  <c r="I1680" i="3"/>
  <c r="G1680" i="3"/>
  <c r="M1680" i="3"/>
  <c r="H1680" i="3"/>
  <c r="L1664" i="3"/>
  <c r="C1664" i="3"/>
  <c r="K1657" i="3"/>
  <c r="B1656" i="3"/>
  <c r="G1656" i="3"/>
  <c r="K1656" i="3"/>
  <c r="C1656" i="3"/>
  <c r="H1656" i="3"/>
  <c r="L1656" i="3"/>
  <c r="L1648" i="3"/>
  <c r="C1648" i="3"/>
  <c r="K1641" i="3"/>
  <c r="F1640" i="3"/>
  <c r="J1640" i="3"/>
  <c r="N1640" i="3"/>
  <c r="B1640" i="3"/>
  <c r="G1640" i="3"/>
  <c r="K1640" i="3"/>
  <c r="C1633" i="3"/>
  <c r="L1627" i="3"/>
  <c r="I1627" i="3"/>
  <c r="M1627" i="3"/>
  <c r="H1625" i="3"/>
  <c r="F1625" i="3"/>
  <c r="M1625" i="3"/>
  <c r="B1625" i="3"/>
  <c r="G1625" i="3"/>
  <c r="I1624" i="3"/>
  <c r="C1617" i="3"/>
  <c r="C1609" i="3"/>
  <c r="H1601" i="3"/>
  <c r="F1601" i="3"/>
  <c r="M1601" i="3"/>
  <c r="B1601" i="3"/>
  <c r="G1601" i="3"/>
  <c r="I1600" i="3"/>
  <c r="L1595" i="3"/>
  <c r="H1595" i="3"/>
  <c r="I1595" i="3"/>
  <c r="M1593" i="3"/>
  <c r="N1592" i="3"/>
  <c r="H1529" i="3"/>
  <c r="F1529" i="3"/>
  <c r="M1529" i="3"/>
  <c r="B1529" i="3"/>
  <c r="G1529" i="3"/>
  <c r="C1529" i="3"/>
  <c r="J1529" i="3"/>
  <c r="M1527" i="3"/>
  <c r="H1527" i="3"/>
  <c r="H1500" i="3"/>
  <c r="F1500" i="3"/>
  <c r="K1500" i="3"/>
  <c r="B1500" i="3"/>
  <c r="G1500" i="3"/>
  <c r="M1500" i="3"/>
  <c r="C1500" i="3"/>
  <c r="I1500" i="3"/>
  <c r="N1500" i="3"/>
  <c r="H1488" i="3"/>
  <c r="F1488" i="3"/>
  <c r="K1488" i="3"/>
  <c r="B1488" i="3"/>
  <c r="G1488" i="3"/>
  <c r="M1488" i="3"/>
  <c r="C1488" i="3"/>
  <c r="I1488" i="3"/>
  <c r="N1488" i="3"/>
  <c r="B1473" i="3"/>
  <c r="I1473" i="3"/>
  <c r="J1473" i="3"/>
  <c r="N1473" i="3"/>
  <c r="H1452" i="3"/>
  <c r="F1452" i="3"/>
  <c r="K1452" i="3"/>
  <c r="B1452" i="3"/>
  <c r="G1452" i="3"/>
  <c r="M1452" i="3"/>
  <c r="C1452" i="3"/>
  <c r="I1452" i="3"/>
  <c r="N1452" i="3"/>
  <c r="M1428" i="3"/>
  <c r="B1420" i="3"/>
  <c r="H1420" i="3"/>
  <c r="I1420" i="3"/>
  <c r="L1420" i="3"/>
  <c r="G1407" i="3"/>
  <c r="I1407" i="3"/>
  <c r="K1407" i="3"/>
  <c r="C1394" i="3"/>
  <c r="J1394" i="3"/>
  <c r="B1384" i="3"/>
  <c r="H1384" i="3"/>
  <c r="I1384" i="3"/>
  <c r="L1384" i="3"/>
  <c r="C1346" i="3"/>
  <c r="I1346" i="3"/>
  <c r="J1346" i="3"/>
  <c r="N1346" i="3"/>
  <c r="B1324" i="3"/>
  <c r="H1324" i="3"/>
  <c r="I1324" i="3"/>
  <c r="L1324" i="3"/>
  <c r="B1320" i="3"/>
  <c r="H1320" i="3"/>
  <c r="I1320" i="3"/>
  <c r="L1320" i="3"/>
  <c r="C1314" i="3"/>
  <c r="I1314" i="3"/>
  <c r="J1314" i="3"/>
  <c r="N1314" i="3"/>
  <c r="H1240" i="3"/>
  <c r="F1240" i="3"/>
  <c r="K1240" i="3"/>
  <c r="B1240" i="3"/>
  <c r="G1240" i="3"/>
  <c r="M1240" i="3"/>
  <c r="C1240" i="3"/>
  <c r="I1240" i="3"/>
  <c r="N1240" i="3"/>
  <c r="H1226" i="3"/>
  <c r="F1226" i="3"/>
  <c r="K1226" i="3"/>
  <c r="B1226" i="3"/>
  <c r="G1226" i="3"/>
  <c r="M1226" i="3"/>
  <c r="C1226" i="3"/>
  <c r="I1226" i="3"/>
  <c r="N1226" i="3"/>
  <c r="G1217" i="3"/>
  <c r="I1217" i="3"/>
  <c r="K1217" i="3"/>
  <c r="H1198" i="3"/>
  <c r="F1198" i="3"/>
  <c r="K1198" i="3"/>
  <c r="G1198" i="3"/>
  <c r="N1198" i="3"/>
  <c r="B1198" i="3"/>
  <c r="I1198" i="3"/>
  <c r="C1198" i="3"/>
  <c r="J1198" i="3"/>
  <c r="H1171" i="3"/>
  <c r="J1171" i="3"/>
  <c r="H1127" i="3"/>
  <c r="F1127" i="3"/>
  <c r="M1127" i="3"/>
  <c r="B1127" i="3"/>
  <c r="G1127" i="3"/>
  <c r="C1127" i="3"/>
  <c r="J1127" i="3"/>
  <c r="K1127" i="3"/>
  <c r="J1996" i="3"/>
  <c r="B1996" i="3"/>
  <c r="M1992" i="3"/>
  <c r="B1992" i="3"/>
  <c r="N1987" i="3"/>
  <c r="I1987" i="3"/>
  <c r="C1987" i="3"/>
  <c r="M1975" i="3"/>
  <c r="C1975" i="3"/>
  <c r="N1971" i="3"/>
  <c r="I1971" i="3"/>
  <c r="C1971" i="3"/>
  <c r="J1964" i="3"/>
  <c r="B1964" i="3"/>
  <c r="B1960" i="3"/>
  <c r="L1950" i="3"/>
  <c r="H1950" i="3"/>
  <c r="N1946" i="3"/>
  <c r="I1946" i="3"/>
  <c r="K1931" i="3"/>
  <c r="B1931" i="3"/>
  <c r="N1928" i="3"/>
  <c r="N1923" i="3"/>
  <c r="I1923" i="3"/>
  <c r="C1923" i="3"/>
  <c r="L1918" i="3"/>
  <c r="H1918" i="3"/>
  <c r="J1915" i="3"/>
  <c r="M1911" i="3"/>
  <c r="C1911" i="3"/>
  <c r="N1907" i="3"/>
  <c r="I1907" i="3"/>
  <c r="C1907" i="3"/>
  <c r="K1902" i="3"/>
  <c r="G1902" i="3"/>
  <c r="J1900" i="3"/>
  <c r="B1900" i="3"/>
  <c r="B1896" i="3"/>
  <c r="J1892" i="3"/>
  <c r="M1891" i="3"/>
  <c r="G1891" i="3"/>
  <c r="B1891" i="3"/>
  <c r="J1888" i="3"/>
  <c r="L1886" i="3"/>
  <c r="H1886" i="3"/>
  <c r="N1882" i="3"/>
  <c r="I1882" i="3"/>
  <c r="H1878" i="3"/>
  <c r="M1875" i="3"/>
  <c r="G1875" i="3"/>
  <c r="B1875" i="3"/>
  <c r="H1874" i="3"/>
  <c r="K1867" i="3"/>
  <c r="B1867" i="3"/>
  <c r="N1864" i="3"/>
  <c r="N1859" i="3"/>
  <c r="I1859" i="3"/>
  <c r="C1859" i="3"/>
  <c r="L1854" i="3"/>
  <c r="H1854" i="3"/>
  <c r="J1851" i="3"/>
  <c r="M1847" i="3"/>
  <c r="C1847" i="3"/>
  <c r="N1843" i="3"/>
  <c r="I1843" i="3"/>
  <c r="C1843" i="3"/>
  <c r="K1838" i="3"/>
  <c r="G1838" i="3"/>
  <c r="J1836" i="3"/>
  <c r="B1836" i="3"/>
  <c r="B1832" i="3"/>
  <c r="J1828" i="3"/>
  <c r="M1827" i="3"/>
  <c r="G1827" i="3"/>
  <c r="B1827" i="3"/>
  <c r="J1824" i="3"/>
  <c r="L1822" i="3"/>
  <c r="H1822" i="3"/>
  <c r="N1818" i="3"/>
  <c r="I1818" i="3"/>
  <c r="H1814" i="3"/>
  <c r="M1811" i="3"/>
  <c r="G1811" i="3"/>
  <c r="B1811" i="3"/>
  <c r="H1810" i="3"/>
  <c r="M1798" i="3"/>
  <c r="I1796" i="3"/>
  <c r="J1786" i="3"/>
  <c r="B1786" i="3"/>
  <c r="J1779" i="3"/>
  <c r="K1774" i="3"/>
  <c r="M1766" i="3"/>
  <c r="I1764" i="3"/>
  <c r="F1752" i="3"/>
  <c r="K1751" i="3"/>
  <c r="F1751" i="3"/>
  <c r="G1750" i="3"/>
  <c r="K1750" i="3"/>
  <c r="I1743" i="3"/>
  <c r="G1742" i="3"/>
  <c r="K1742" i="3"/>
  <c r="C1740" i="3"/>
  <c r="F1740" i="3"/>
  <c r="N1740" i="3"/>
  <c r="I1740" i="3"/>
  <c r="I1735" i="3"/>
  <c r="K1734" i="3"/>
  <c r="F1731" i="3"/>
  <c r="K1731" i="3"/>
  <c r="F1730" i="3"/>
  <c r="K1730" i="3"/>
  <c r="B1730" i="3"/>
  <c r="G1730" i="3"/>
  <c r="M1730" i="3"/>
  <c r="M1728" i="3"/>
  <c r="I1727" i="3"/>
  <c r="F1726" i="3"/>
  <c r="L1726" i="3"/>
  <c r="I1724" i="3"/>
  <c r="G1723" i="3"/>
  <c r="L1723" i="3"/>
  <c r="I1708" i="3"/>
  <c r="H1708" i="3"/>
  <c r="B1708" i="3"/>
  <c r="J1708" i="3"/>
  <c r="H1707" i="3"/>
  <c r="M1707" i="3"/>
  <c r="C1707" i="3"/>
  <c r="I1707" i="3"/>
  <c r="F1705" i="3"/>
  <c r="M1698" i="3"/>
  <c r="M1694" i="3"/>
  <c r="L1692" i="3"/>
  <c r="C1692" i="3"/>
  <c r="M1687" i="3"/>
  <c r="M1685" i="3"/>
  <c r="F1678" i="3"/>
  <c r="M1678" i="3"/>
  <c r="H1678" i="3"/>
  <c r="L1671" i="3"/>
  <c r="F1669" i="3"/>
  <c r="K1669" i="3"/>
  <c r="F1668" i="3"/>
  <c r="K1668" i="3"/>
  <c r="B1668" i="3"/>
  <c r="G1668" i="3"/>
  <c r="M1668" i="3"/>
  <c r="I1664" i="3"/>
  <c r="M1663" i="3"/>
  <c r="H1663" i="3"/>
  <c r="F1657" i="3"/>
  <c r="L1651" i="3"/>
  <c r="I1651" i="3"/>
  <c r="M1651" i="3"/>
  <c r="H1649" i="3"/>
  <c r="F1649" i="3"/>
  <c r="M1649" i="3"/>
  <c r="B1649" i="3"/>
  <c r="G1649" i="3"/>
  <c r="I1648" i="3"/>
  <c r="H1643" i="3"/>
  <c r="J1641" i="3"/>
  <c r="L1640" i="3"/>
  <c r="C1640" i="3"/>
  <c r="K1633" i="3"/>
  <c r="F1632" i="3"/>
  <c r="J1632" i="3"/>
  <c r="N1632" i="3"/>
  <c r="B1632" i="3"/>
  <c r="G1632" i="3"/>
  <c r="K1632" i="3"/>
  <c r="H1624" i="3"/>
  <c r="K1617" i="3"/>
  <c r="F1616" i="3"/>
  <c r="J1616" i="3"/>
  <c r="N1616" i="3"/>
  <c r="B1616" i="3"/>
  <c r="G1616" i="3"/>
  <c r="K1616" i="3"/>
  <c r="K1609" i="3"/>
  <c r="F1608" i="3"/>
  <c r="J1608" i="3"/>
  <c r="N1608" i="3"/>
  <c r="B1608" i="3"/>
  <c r="G1608" i="3"/>
  <c r="K1608" i="3"/>
  <c r="H1600" i="3"/>
  <c r="K1593" i="3"/>
  <c r="B1592" i="3"/>
  <c r="G1592" i="3"/>
  <c r="K1592" i="3"/>
  <c r="C1592" i="3"/>
  <c r="H1592" i="3"/>
  <c r="L1592" i="3"/>
  <c r="J1589" i="3"/>
  <c r="F1589" i="3"/>
  <c r="H1588" i="3"/>
  <c r="F1588" i="3"/>
  <c r="K1588" i="3"/>
  <c r="B1588" i="3"/>
  <c r="G1588" i="3"/>
  <c r="M1588" i="3"/>
  <c r="K1577" i="3"/>
  <c r="F1576" i="3"/>
  <c r="J1576" i="3"/>
  <c r="N1576" i="3"/>
  <c r="B1576" i="3"/>
  <c r="G1576" i="3"/>
  <c r="K1576" i="3"/>
  <c r="C1576" i="3"/>
  <c r="H1576" i="3"/>
  <c r="L1576" i="3"/>
  <c r="K1553" i="3"/>
  <c r="F1552" i="3"/>
  <c r="J1552" i="3"/>
  <c r="N1552" i="3"/>
  <c r="B1552" i="3"/>
  <c r="G1552" i="3"/>
  <c r="K1552" i="3"/>
  <c r="C1552" i="3"/>
  <c r="H1552" i="3"/>
  <c r="L1552" i="3"/>
  <c r="J1532" i="3"/>
  <c r="M1528" i="3"/>
  <c r="M1495" i="3"/>
  <c r="B1476" i="3"/>
  <c r="H1476" i="3"/>
  <c r="I1476" i="3"/>
  <c r="L1476" i="3"/>
  <c r="J1472" i="3"/>
  <c r="L1462" i="3"/>
  <c r="L1451" i="3"/>
  <c r="J1446" i="3"/>
  <c r="I1428" i="3"/>
  <c r="G1389" i="3"/>
  <c r="M1389" i="3"/>
  <c r="C1386" i="3"/>
  <c r="J1386" i="3"/>
  <c r="M1376" i="3"/>
  <c r="B1352" i="3"/>
  <c r="H1352" i="3"/>
  <c r="I1352" i="3"/>
  <c r="L1352" i="3"/>
  <c r="C1278" i="3"/>
  <c r="I1278" i="3"/>
  <c r="J1278" i="3"/>
  <c r="N1278" i="3"/>
  <c r="M1260" i="3"/>
  <c r="M1256" i="3"/>
  <c r="I1245" i="3"/>
  <c r="M1245" i="3"/>
  <c r="K1207" i="3"/>
  <c r="H1194" i="3"/>
  <c r="C1194" i="3"/>
  <c r="I1194" i="3"/>
  <c r="N1194" i="3"/>
  <c r="F1194" i="3"/>
  <c r="M1194" i="3"/>
  <c r="G1194" i="3"/>
  <c r="B1194" i="3"/>
  <c r="J1194" i="3"/>
  <c r="H1170" i="3"/>
  <c r="F1170" i="3"/>
  <c r="K1170" i="3"/>
  <c r="B1170" i="3"/>
  <c r="G1170" i="3"/>
  <c r="M1170" i="3"/>
  <c r="I1170" i="3"/>
  <c r="J1170" i="3"/>
  <c r="C1170" i="3"/>
  <c r="N1170" i="3"/>
  <c r="F1154" i="3"/>
  <c r="J1154" i="3"/>
  <c r="N1154" i="3"/>
  <c r="B1154" i="3"/>
  <c r="G1154" i="3"/>
  <c r="K1154" i="3"/>
  <c r="C1154" i="3"/>
  <c r="H1154" i="3"/>
  <c r="L1154" i="3"/>
  <c r="I1154" i="3"/>
  <c r="M1154" i="3"/>
  <c r="F1132" i="3"/>
  <c r="I1132" i="3"/>
  <c r="M1132" i="3"/>
  <c r="B1132" i="3"/>
  <c r="I1738" i="3"/>
  <c r="G1719" i="3"/>
  <c r="G1689" i="3"/>
  <c r="G1683" i="3"/>
  <c r="J1673" i="3"/>
  <c r="N1661" i="3"/>
  <c r="K1653" i="3"/>
  <c r="K1652" i="3"/>
  <c r="F1652" i="3"/>
  <c r="F1645" i="3"/>
  <c r="K1644" i="3"/>
  <c r="F1644" i="3"/>
  <c r="F1637" i="3"/>
  <c r="K1636" i="3"/>
  <c r="F1636" i="3"/>
  <c r="F1629" i="3"/>
  <c r="K1628" i="3"/>
  <c r="F1628" i="3"/>
  <c r="F1621" i="3"/>
  <c r="I1579" i="3"/>
  <c r="M1564" i="3"/>
  <c r="G1564" i="3"/>
  <c r="B1564" i="3"/>
  <c r="G1561" i="3"/>
  <c r="B1561" i="3"/>
  <c r="K1560" i="3"/>
  <c r="G1560" i="3"/>
  <c r="B1560" i="3"/>
  <c r="K1548" i="3"/>
  <c r="F1548" i="3"/>
  <c r="M1545" i="3"/>
  <c r="F1545" i="3"/>
  <c r="N1544" i="3"/>
  <c r="J1544" i="3"/>
  <c r="G1537" i="3"/>
  <c r="B1537" i="3"/>
  <c r="K1536" i="3"/>
  <c r="G1536" i="3"/>
  <c r="B1536" i="3"/>
  <c r="J1533" i="3"/>
  <c r="M1509" i="3"/>
  <c r="G1509" i="3"/>
  <c r="B1509" i="3"/>
  <c r="M1506" i="3"/>
  <c r="K1491" i="3"/>
  <c r="G1481" i="3"/>
  <c r="B1481" i="3"/>
  <c r="K1475" i="3"/>
  <c r="M1468" i="3"/>
  <c r="G1468" i="3"/>
  <c r="B1468" i="3"/>
  <c r="H1467" i="3"/>
  <c r="K1456" i="3"/>
  <c r="G1456" i="3"/>
  <c r="B1456" i="3"/>
  <c r="M1444" i="3"/>
  <c r="G1444" i="3"/>
  <c r="B1444" i="3"/>
  <c r="I1440" i="3"/>
  <c r="I1436" i="3"/>
  <c r="M1423" i="3"/>
  <c r="H1423" i="3"/>
  <c r="G1417" i="3"/>
  <c r="B1417" i="3"/>
  <c r="K1416" i="3"/>
  <c r="G1416" i="3"/>
  <c r="B1416" i="3"/>
  <c r="J1409" i="3"/>
  <c r="M1408" i="3"/>
  <c r="G1408" i="3"/>
  <c r="B1408" i="3"/>
  <c r="M1404" i="3"/>
  <c r="G1404" i="3"/>
  <c r="B1404" i="3"/>
  <c r="H1403" i="3"/>
  <c r="H1398" i="3"/>
  <c r="M1397" i="3"/>
  <c r="M1396" i="3"/>
  <c r="G1396" i="3"/>
  <c r="B1396" i="3"/>
  <c r="M1385" i="3"/>
  <c r="M1383" i="3"/>
  <c r="H1374" i="3"/>
  <c r="H1340" i="3"/>
  <c r="H1336" i="3"/>
  <c r="I1330" i="3"/>
  <c r="I1326" i="3"/>
  <c r="H1308" i="3"/>
  <c r="H1304" i="3"/>
  <c r="I1298" i="3"/>
  <c r="I1294" i="3"/>
  <c r="H1276" i="3"/>
  <c r="H1272" i="3"/>
  <c r="I1266" i="3"/>
  <c r="I1262" i="3"/>
  <c r="G1247" i="3"/>
  <c r="G1239" i="3"/>
  <c r="H1237" i="3"/>
  <c r="J1231" i="3"/>
  <c r="K1230" i="3"/>
  <c r="F1230" i="3"/>
  <c r="G1225" i="3"/>
  <c r="L1224" i="3"/>
  <c r="F1224" i="3"/>
  <c r="G1219" i="3"/>
  <c r="M1202" i="3"/>
  <c r="B1182" i="3"/>
  <c r="M1182" i="3"/>
  <c r="H1155" i="3"/>
  <c r="F1155" i="3"/>
  <c r="M1155" i="3"/>
  <c r="B1155" i="3"/>
  <c r="G1155" i="3"/>
  <c r="C1155" i="3"/>
  <c r="J1155" i="3"/>
  <c r="H1115" i="3"/>
  <c r="J1115" i="3"/>
  <c r="C1104" i="3"/>
  <c r="J1104" i="3"/>
  <c r="M1104" i="3"/>
  <c r="H1095" i="3"/>
  <c r="I1095" i="3"/>
  <c r="J1095" i="3"/>
  <c r="N1095" i="3"/>
  <c r="H1035" i="3"/>
  <c r="C1035" i="3"/>
  <c r="J1035" i="3"/>
  <c r="F1035" i="3"/>
  <c r="G1035" i="3"/>
  <c r="B1035" i="3"/>
  <c r="K1035" i="3"/>
  <c r="H1011" i="3"/>
  <c r="C1011" i="3"/>
  <c r="J1011" i="3"/>
  <c r="F1011" i="3"/>
  <c r="G1011" i="3"/>
  <c r="B1011" i="3"/>
  <c r="K1011" i="3"/>
  <c r="H983" i="3"/>
  <c r="B983" i="3"/>
  <c r="G983" i="3"/>
  <c r="C983" i="3"/>
  <c r="J983" i="3"/>
  <c r="F983" i="3"/>
  <c r="K983" i="3"/>
  <c r="M983" i="3"/>
  <c r="B961" i="3"/>
  <c r="I961" i="3"/>
  <c r="M961" i="3"/>
  <c r="J1747" i="3"/>
  <c r="N1604" i="3"/>
  <c r="I1604" i="3"/>
  <c r="C1604" i="3"/>
  <c r="N1596" i="3"/>
  <c r="I1596" i="3"/>
  <c r="C1596" i="3"/>
  <c r="M1587" i="3"/>
  <c r="I1580" i="3"/>
  <c r="C1580" i="3"/>
  <c r="H1579" i="3"/>
  <c r="J1569" i="3"/>
  <c r="C1569" i="3"/>
  <c r="K1564" i="3"/>
  <c r="F1564" i="3"/>
  <c r="M1561" i="3"/>
  <c r="F1561" i="3"/>
  <c r="N1560" i="3"/>
  <c r="J1560" i="3"/>
  <c r="H1559" i="3"/>
  <c r="M1537" i="3"/>
  <c r="F1537" i="3"/>
  <c r="N1536" i="3"/>
  <c r="J1536" i="3"/>
  <c r="J1521" i="3"/>
  <c r="C1521" i="3"/>
  <c r="L1520" i="3"/>
  <c r="H1520" i="3"/>
  <c r="K1517" i="3"/>
  <c r="K1509" i="3"/>
  <c r="F1509" i="3"/>
  <c r="M1508" i="3"/>
  <c r="J1497" i="3"/>
  <c r="C1497" i="3"/>
  <c r="L1496" i="3"/>
  <c r="H1496" i="3"/>
  <c r="I1491" i="3"/>
  <c r="M1481" i="3"/>
  <c r="J1478" i="3"/>
  <c r="B1478" i="3"/>
  <c r="I1475" i="3"/>
  <c r="K1468" i="3"/>
  <c r="F1468" i="3"/>
  <c r="M1467" i="3"/>
  <c r="N1456" i="3"/>
  <c r="J1456" i="3"/>
  <c r="K1444" i="3"/>
  <c r="F1444" i="3"/>
  <c r="H1440" i="3"/>
  <c r="K1439" i="3"/>
  <c r="C1439" i="3"/>
  <c r="H1436" i="3"/>
  <c r="N1434" i="3"/>
  <c r="N1430" i="3"/>
  <c r="L1423" i="3"/>
  <c r="N1421" i="3"/>
  <c r="I1421" i="3"/>
  <c r="F1417" i="3"/>
  <c r="N1416" i="3"/>
  <c r="J1416" i="3"/>
  <c r="L1410" i="3"/>
  <c r="I1409" i="3"/>
  <c r="K1408" i="3"/>
  <c r="F1408" i="3"/>
  <c r="J1405" i="3"/>
  <c r="K1404" i="3"/>
  <c r="F1404" i="3"/>
  <c r="M1403" i="3"/>
  <c r="M1398" i="3"/>
  <c r="F1398" i="3"/>
  <c r="K1397" i="3"/>
  <c r="K1396" i="3"/>
  <c r="F1396" i="3"/>
  <c r="J1390" i="3"/>
  <c r="B1390" i="3"/>
  <c r="L1388" i="3"/>
  <c r="M1387" i="3"/>
  <c r="K1385" i="3"/>
  <c r="K1383" i="3"/>
  <c r="J1382" i="3"/>
  <c r="B1382" i="3"/>
  <c r="N1380" i="3"/>
  <c r="I1380" i="3"/>
  <c r="C1380" i="3"/>
  <c r="M1374" i="3"/>
  <c r="F1374" i="3"/>
  <c r="H1372" i="3"/>
  <c r="M1366" i="3"/>
  <c r="F1366" i="3"/>
  <c r="K1364" i="3"/>
  <c r="F1364" i="3"/>
  <c r="M1363" i="3"/>
  <c r="C1363" i="3"/>
  <c r="K1360" i="3"/>
  <c r="F1360" i="3"/>
  <c r="M1359" i="3"/>
  <c r="C1359" i="3"/>
  <c r="J1354" i="3"/>
  <c r="B1354" i="3"/>
  <c r="J1350" i="3"/>
  <c r="B1350" i="3"/>
  <c r="N1348" i="3"/>
  <c r="I1348" i="3"/>
  <c r="C1348" i="3"/>
  <c r="N1344" i="3"/>
  <c r="I1344" i="3"/>
  <c r="C1344" i="3"/>
  <c r="H1202" i="3"/>
  <c r="C1202" i="3"/>
  <c r="I1202" i="3"/>
  <c r="N1202" i="3"/>
  <c r="B1199" i="3"/>
  <c r="J1199" i="3"/>
  <c r="H1187" i="3"/>
  <c r="I1187" i="3"/>
  <c r="I1177" i="3"/>
  <c r="L1177" i="3"/>
  <c r="F1118" i="3"/>
  <c r="J1118" i="3"/>
  <c r="N1118" i="3"/>
  <c r="B1118" i="3"/>
  <c r="G1118" i="3"/>
  <c r="K1118" i="3"/>
  <c r="C1118" i="3"/>
  <c r="H1118" i="3"/>
  <c r="L1118" i="3"/>
  <c r="H1075" i="3"/>
  <c r="C1075" i="3"/>
  <c r="J1075" i="3"/>
  <c r="F1075" i="3"/>
  <c r="G1075" i="3"/>
  <c r="B1075" i="3"/>
  <c r="K1075" i="3"/>
  <c r="H1067" i="3"/>
  <c r="C1067" i="3"/>
  <c r="J1067" i="3"/>
  <c r="F1067" i="3"/>
  <c r="G1067" i="3"/>
  <c r="B1067" i="3"/>
  <c r="K1067" i="3"/>
  <c r="H1059" i="3"/>
  <c r="C1059" i="3"/>
  <c r="J1059" i="3"/>
  <c r="F1059" i="3"/>
  <c r="G1059" i="3"/>
  <c r="B1059" i="3"/>
  <c r="K1059" i="3"/>
  <c r="H1051" i="3"/>
  <c r="C1051" i="3"/>
  <c r="J1051" i="3"/>
  <c r="F1051" i="3"/>
  <c r="G1051" i="3"/>
  <c r="B1051" i="3"/>
  <c r="K1051" i="3"/>
  <c r="H1043" i="3"/>
  <c r="C1043" i="3"/>
  <c r="J1043" i="3"/>
  <c r="F1043" i="3"/>
  <c r="G1043" i="3"/>
  <c r="B1043" i="3"/>
  <c r="K1043" i="3"/>
  <c r="H1027" i="3"/>
  <c r="C1027" i="3"/>
  <c r="J1027" i="3"/>
  <c r="F1027" i="3"/>
  <c r="G1027" i="3"/>
  <c r="B1027" i="3"/>
  <c r="K1027" i="3"/>
  <c r="K966" i="3"/>
  <c r="F966" i="3"/>
  <c r="J966" i="3"/>
  <c r="B966" i="3"/>
  <c r="J931" i="3"/>
  <c r="F931" i="3"/>
  <c r="H931" i="3"/>
  <c r="B931" i="3"/>
  <c r="L931" i="3"/>
  <c r="M931" i="3"/>
  <c r="M1369" i="3"/>
  <c r="M1367" i="3"/>
  <c r="I1363" i="3"/>
  <c r="I1359" i="3"/>
  <c r="H1354" i="3"/>
  <c r="H1350" i="3"/>
  <c r="M1348" i="3"/>
  <c r="G1348" i="3"/>
  <c r="B1348" i="3"/>
  <c r="M1344" i="3"/>
  <c r="G1344" i="3"/>
  <c r="B1344" i="3"/>
  <c r="L1340" i="3"/>
  <c r="M1339" i="3"/>
  <c r="L1336" i="3"/>
  <c r="M1335" i="3"/>
  <c r="I1331" i="3"/>
  <c r="N1330" i="3"/>
  <c r="I1327" i="3"/>
  <c r="N1326" i="3"/>
  <c r="H1322" i="3"/>
  <c r="H1318" i="3"/>
  <c r="M1316" i="3"/>
  <c r="G1316" i="3"/>
  <c r="B1316" i="3"/>
  <c r="M1312" i="3"/>
  <c r="G1312" i="3"/>
  <c r="B1312" i="3"/>
  <c r="L1308" i="3"/>
  <c r="M1307" i="3"/>
  <c r="L1304" i="3"/>
  <c r="M1303" i="3"/>
  <c r="I1299" i="3"/>
  <c r="N1298" i="3"/>
  <c r="I1295" i="3"/>
  <c r="N1294" i="3"/>
  <c r="H1290" i="3"/>
  <c r="H1286" i="3"/>
  <c r="M1284" i="3"/>
  <c r="G1284" i="3"/>
  <c r="B1284" i="3"/>
  <c r="M1280" i="3"/>
  <c r="G1280" i="3"/>
  <c r="B1280" i="3"/>
  <c r="L1276" i="3"/>
  <c r="M1275" i="3"/>
  <c r="L1272" i="3"/>
  <c r="M1271" i="3"/>
  <c r="I1267" i="3"/>
  <c r="N1266" i="3"/>
  <c r="I1263" i="3"/>
  <c r="N1262" i="3"/>
  <c r="H1258" i="3"/>
  <c r="H1254" i="3"/>
  <c r="M1252" i="3"/>
  <c r="G1252" i="3"/>
  <c r="B1252" i="3"/>
  <c r="K1247" i="3"/>
  <c r="C1247" i="3"/>
  <c r="M1242" i="3"/>
  <c r="H1242" i="3"/>
  <c r="M1239" i="3"/>
  <c r="C1239" i="3"/>
  <c r="C1237" i="3"/>
  <c r="K1233" i="3"/>
  <c r="N1230" i="3"/>
  <c r="I1230" i="3"/>
  <c r="C1230" i="3"/>
  <c r="J1228" i="3"/>
  <c r="L1225" i="3"/>
  <c r="N1224" i="3"/>
  <c r="I1224" i="3"/>
  <c r="I1223" i="3"/>
  <c r="K1221" i="3"/>
  <c r="C1219" i="3"/>
  <c r="M1214" i="3"/>
  <c r="G1214" i="3"/>
  <c r="B1214" i="3"/>
  <c r="I1209" i="3"/>
  <c r="M1208" i="3"/>
  <c r="G1205" i="3"/>
  <c r="H1205" i="3"/>
  <c r="B1203" i="3"/>
  <c r="J1203" i="3"/>
  <c r="J1202" i="3"/>
  <c r="B1202" i="3"/>
  <c r="L1200" i="3"/>
  <c r="I1189" i="3"/>
  <c r="H1189" i="3"/>
  <c r="F1172" i="3"/>
  <c r="M1172" i="3"/>
  <c r="B1172" i="3"/>
  <c r="H1166" i="3"/>
  <c r="B1166" i="3"/>
  <c r="G1166" i="3"/>
  <c r="M1166" i="3"/>
  <c r="C1166" i="3"/>
  <c r="I1166" i="3"/>
  <c r="N1166" i="3"/>
  <c r="H1163" i="3"/>
  <c r="F1163" i="3"/>
  <c r="K1163" i="3"/>
  <c r="B1163" i="3"/>
  <c r="G1163" i="3"/>
  <c r="M1163" i="3"/>
  <c r="C1163" i="3"/>
  <c r="I1163" i="3"/>
  <c r="N1163" i="3"/>
  <c r="H1159" i="3"/>
  <c r="I1159" i="3"/>
  <c r="J1159" i="3"/>
  <c r="N1159" i="3"/>
  <c r="H1145" i="3"/>
  <c r="M1145" i="3"/>
  <c r="F1126" i="3"/>
  <c r="J1126" i="3"/>
  <c r="N1126" i="3"/>
  <c r="B1126" i="3"/>
  <c r="G1126" i="3"/>
  <c r="K1126" i="3"/>
  <c r="C1126" i="3"/>
  <c r="H1126" i="3"/>
  <c r="L1126" i="3"/>
  <c r="H1119" i="3"/>
  <c r="F1119" i="3"/>
  <c r="M1119" i="3"/>
  <c r="B1119" i="3"/>
  <c r="G1119" i="3"/>
  <c r="C1119" i="3"/>
  <c r="J1119" i="3"/>
  <c r="H1114" i="3"/>
  <c r="F1114" i="3"/>
  <c r="K1114" i="3"/>
  <c r="B1114" i="3"/>
  <c r="G1114" i="3"/>
  <c r="M1114" i="3"/>
  <c r="C1114" i="3"/>
  <c r="I1114" i="3"/>
  <c r="N1114" i="3"/>
  <c r="B1106" i="3"/>
  <c r="H1106" i="3"/>
  <c r="I1106" i="3"/>
  <c r="L1106" i="3"/>
  <c r="H995" i="3"/>
  <c r="C995" i="3"/>
  <c r="J995" i="3"/>
  <c r="F995" i="3"/>
  <c r="G995" i="3"/>
  <c r="B995" i="3"/>
  <c r="K995" i="3"/>
  <c r="B974" i="3"/>
  <c r="G974" i="3"/>
  <c r="K974" i="3"/>
  <c r="C974" i="3"/>
  <c r="H974" i="3"/>
  <c r="L974" i="3"/>
  <c r="F974" i="3"/>
  <c r="N974" i="3"/>
  <c r="I974" i="3"/>
  <c r="J974" i="3"/>
  <c r="I1162" i="3"/>
  <c r="M1158" i="3"/>
  <c r="I1153" i="3"/>
  <c r="L1149" i="3"/>
  <c r="J1147" i="3"/>
  <c r="M1142" i="3"/>
  <c r="G1142" i="3"/>
  <c r="B1142" i="3"/>
  <c r="M1139" i="3"/>
  <c r="G1139" i="3"/>
  <c r="B1139" i="3"/>
  <c r="M1130" i="3"/>
  <c r="G1130" i="3"/>
  <c r="B1130" i="3"/>
  <c r="M1123" i="3"/>
  <c r="G1123" i="3"/>
  <c r="B1123" i="3"/>
  <c r="I1100" i="3"/>
  <c r="I1096" i="3"/>
  <c r="M1094" i="3"/>
  <c r="M1092" i="3"/>
  <c r="M1088" i="3"/>
  <c r="M1084" i="3"/>
  <c r="M1080" i="3"/>
  <c r="M1076" i="3"/>
  <c r="C1074" i="3"/>
  <c r="H1074" i="3"/>
  <c r="L1074" i="3"/>
  <c r="C1072" i="3"/>
  <c r="J1072" i="3"/>
  <c r="M1070" i="3"/>
  <c r="G1070" i="3"/>
  <c r="C1066" i="3"/>
  <c r="H1066" i="3"/>
  <c r="L1066" i="3"/>
  <c r="C1064" i="3"/>
  <c r="J1064" i="3"/>
  <c r="M1062" i="3"/>
  <c r="G1062" i="3"/>
  <c r="C1058" i="3"/>
  <c r="H1058" i="3"/>
  <c r="L1058" i="3"/>
  <c r="C1056" i="3"/>
  <c r="J1056" i="3"/>
  <c r="M1054" i="3"/>
  <c r="G1054" i="3"/>
  <c r="C1050" i="3"/>
  <c r="H1050" i="3"/>
  <c r="L1050" i="3"/>
  <c r="C1048" i="3"/>
  <c r="J1048" i="3"/>
  <c r="M1046" i="3"/>
  <c r="G1046" i="3"/>
  <c r="C1042" i="3"/>
  <c r="H1042" i="3"/>
  <c r="L1042" i="3"/>
  <c r="C1040" i="3"/>
  <c r="J1040" i="3"/>
  <c r="M1038" i="3"/>
  <c r="G1038" i="3"/>
  <c r="C1034" i="3"/>
  <c r="H1034" i="3"/>
  <c r="L1034" i="3"/>
  <c r="C1032" i="3"/>
  <c r="J1032" i="3"/>
  <c r="M1030" i="3"/>
  <c r="G1030" i="3"/>
  <c r="C1026" i="3"/>
  <c r="H1026" i="3"/>
  <c r="L1026" i="3"/>
  <c r="C1024" i="3"/>
  <c r="J1024" i="3"/>
  <c r="M1022" i="3"/>
  <c r="G1022" i="3"/>
  <c r="C1018" i="3"/>
  <c r="H1018" i="3"/>
  <c r="L1018" i="3"/>
  <c r="C1016" i="3"/>
  <c r="J1016" i="3"/>
  <c r="C1010" i="3"/>
  <c r="H1010" i="3"/>
  <c r="L1010" i="3"/>
  <c r="C1008" i="3"/>
  <c r="J1008" i="3"/>
  <c r="C1002" i="3"/>
  <c r="H1002" i="3"/>
  <c r="L1002" i="3"/>
  <c r="C1000" i="3"/>
  <c r="J1000" i="3"/>
  <c r="C994" i="3"/>
  <c r="H994" i="3"/>
  <c r="L994" i="3"/>
  <c r="C992" i="3"/>
  <c r="J992" i="3"/>
  <c r="B986" i="3"/>
  <c r="G986" i="3"/>
  <c r="K986" i="3"/>
  <c r="C986" i="3"/>
  <c r="H986" i="3"/>
  <c r="L986" i="3"/>
  <c r="N982" i="3"/>
  <c r="H979" i="3"/>
  <c r="B979" i="3"/>
  <c r="G979" i="3"/>
  <c r="C979" i="3"/>
  <c r="J979" i="3"/>
  <c r="K968" i="3"/>
  <c r="L968" i="3"/>
  <c r="H965" i="3"/>
  <c r="B965" i="3"/>
  <c r="G965" i="3"/>
  <c r="M965" i="3"/>
  <c r="C965" i="3"/>
  <c r="I965" i="3"/>
  <c r="N965" i="3"/>
  <c r="B909" i="3"/>
  <c r="I909" i="3"/>
  <c r="M909" i="3"/>
  <c r="N1183" i="3"/>
  <c r="J1179" i="3"/>
  <c r="C1179" i="3"/>
  <c r="L1178" i="3"/>
  <c r="H1178" i="3"/>
  <c r="L1174" i="3"/>
  <c r="M1173" i="3"/>
  <c r="M1169" i="3"/>
  <c r="H1162" i="3"/>
  <c r="I1158" i="3"/>
  <c r="H1149" i="3"/>
  <c r="I1147" i="3"/>
  <c r="J1143" i="3"/>
  <c r="K1142" i="3"/>
  <c r="F1142" i="3"/>
  <c r="K1139" i="3"/>
  <c r="F1139" i="3"/>
  <c r="L1134" i="3"/>
  <c r="M1133" i="3"/>
  <c r="J1131" i="3"/>
  <c r="K1130" i="3"/>
  <c r="F1130" i="3"/>
  <c r="M1129" i="3"/>
  <c r="M1124" i="3"/>
  <c r="K1123" i="3"/>
  <c r="F1123" i="3"/>
  <c r="J1116" i="3"/>
  <c r="B1116" i="3"/>
  <c r="M1112" i="3"/>
  <c r="B1112" i="3"/>
  <c r="I1109" i="3"/>
  <c r="N1107" i="3"/>
  <c r="I1107" i="3"/>
  <c r="C1107" i="3"/>
  <c r="N1100" i="3"/>
  <c r="F1100" i="3"/>
  <c r="F1096" i="3"/>
  <c r="I1094" i="3"/>
  <c r="J1092" i="3"/>
  <c r="J1091" i="3"/>
  <c r="C1091" i="3"/>
  <c r="L1090" i="3"/>
  <c r="H1090" i="3"/>
  <c r="J1088" i="3"/>
  <c r="J1087" i="3"/>
  <c r="C1087" i="3"/>
  <c r="L1086" i="3"/>
  <c r="H1086" i="3"/>
  <c r="J1084" i="3"/>
  <c r="J1083" i="3"/>
  <c r="C1083" i="3"/>
  <c r="L1082" i="3"/>
  <c r="H1082" i="3"/>
  <c r="J1080" i="3"/>
  <c r="J1079" i="3"/>
  <c r="C1079" i="3"/>
  <c r="L1078" i="3"/>
  <c r="H1078" i="3"/>
  <c r="J1076" i="3"/>
  <c r="N1074" i="3"/>
  <c r="I1074" i="3"/>
  <c r="B1074" i="3"/>
  <c r="H1071" i="3"/>
  <c r="C1071" i="3"/>
  <c r="J1071" i="3"/>
  <c r="K1070" i="3"/>
  <c r="N1066" i="3"/>
  <c r="I1066" i="3"/>
  <c r="B1066" i="3"/>
  <c r="H1063" i="3"/>
  <c r="C1063" i="3"/>
  <c r="J1063" i="3"/>
  <c r="K1062" i="3"/>
  <c r="N1058" i="3"/>
  <c r="I1058" i="3"/>
  <c r="B1058" i="3"/>
  <c r="H1055" i="3"/>
  <c r="C1055" i="3"/>
  <c r="J1055" i="3"/>
  <c r="K1054" i="3"/>
  <c r="N1050" i="3"/>
  <c r="I1050" i="3"/>
  <c r="B1050" i="3"/>
  <c r="H1047" i="3"/>
  <c r="C1047" i="3"/>
  <c r="J1047" i="3"/>
  <c r="K1046" i="3"/>
  <c r="N1042" i="3"/>
  <c r="I1042" i="3"/>
  <c r="B1042" i="3"/>
  <c r="H1039" i="3"/>
  <c r="C1039" i="3"/>
  <c r="J1039" i="3"/>
  <c r="K1038" i="3"/>
  <c r="B1034" i="3"/>
  <c r="H1031" i="3"/>
  <c r="C1031" i="3"/>
  <c r="J1031" i="3"/>
  <c r="K1030" i="3"/>
  <c r="H1023" i="3"/>
  <c r="C1023" i="3"/>
  <c r="J1023" i="3"/>
  <c r="K1022" i="3"/>
  <c r="H1015" i="3"/>
  <c r="C1015" i="3"/>
  <c r="J1015" i="3"/>
  <c r="H1007" i="3"/>
  <c r="C1007" i="3"/>
  <c r="J1007" i="3"/>
  <c r="H999" i="3"/>
  <c r="C999" i="3"/>
  <c r="J999" i="3"/>
  <c r="H991" i="3"/>
  <c r="C991" i="3"/>
  <c r="J991" i="3"/>
  <c r="B982" i="3"/>
  <c r="G982" i="3"/>
  <c r="K982" i="3"/>
  <c r="C982" i="3"/>
  <c r="H982" i="3"/>
  <c r="L982" i="3"/>
  <c r="H975" i="3"/>
  <c r="B975" i="3"/>
  <c r="G975" i="3"/>
  <c r="C975" i="3"/>
  <c r="J975" i="3"/>
  <c r="F941" i="3"/>
  <c r="J941" i="3"/>
  <c r="N941" i="3"/>
  <c r="B941" i="3"/>
  <c r="G941" i="3"/>
  <c r="K941" i="3"/>
  <c r="C941" i="3"/>
  <c r="H941" i="3"/>
  <c r="L941" i="3"/>
  <c r="F913" i="3"/>
  <c r="J913" i="3"/>
  <c r="N913" i="3"/>
  <c r="B913" i="3"/>
  <c r="G913" i="3"/>
  <c r="K913" i="3"/>
  <c r="C913" i="3"/>
  <c r="H913" i="3"/>
  <c r="L913" i="3"/>
  <c r="C1070" i="3"/>
  <c r="H1070" i="3"/>
  <c r="L1070" i="3"/>
  <c r="C1068" i="3"/>
  <c r="J1068" i="3"/>
  <c r="C1062" i="3"/>
  <c r="H1062" i="3"/>
  <c r="L1062" i="3"/>
  <c r="C1060" i="3"/>
  <c r="J1060" i="3"/>
  <c r="C1054" i="3"/>
  <c r="H1054" i="3"/>
  <c r="L1054" i="3"/>
  <c r="C1052" i="3"/>
  <c r="J1052" i="3"/>
  <c r="C1046" i="3"/>
  <c r="H1046" i="3"/>
  <c r="L1046" i="3"/>
  <c r="C1044" i="3"/>
  <c r="J1044" i="3"/>
  <c r="C1038" i="3"/>
  <c r="H1038" i="3"/>
  <c r="L1038" i="3"/>
  <c r="C1036" i="3"/>
  <c r="J1036" i="3"/>
  <c r="C1030" i="3"/>
  <c r="H1030" i="3"/>
  <c r="L1030" i="3"/>
  <c r="C1028" i="3"/>
  <c r="J1028" i="3"/>
  <c r="C1022" i="3"/>
  <c r="H1022" i="3"/>
  <c r="L1022" i="3"/>
  <c r="C1020" i="3"/>
  <c r="J1020" i="3"/>
  <c r="K1015" i="3"/>
  <c r="B1015" i="3"/>
  <c r="C1014" i="3"/>
  <c r="H1014" i="3"/>
  <c r="L1014" i="3"/>
  <c r="C1012" i="3"/>
  <c r="J1012" i="3"/>
  <c r="M1010" i="3"/>
  <c r="G1010" i="3"/>
  <c r="K1007" i="3"/>
  <c r="B1007" i="3"/>
  <c r="C1006" i="3"/>
  <c r="H1006" i="3"/>
  <c r="L1006" i="3"/>
  <c r="C1004" i="3"/>
  <c r="J1004" i="3"/>
  <c r="M1002" i="3"/>
  <c r="G1002" i="3"/>
  <c r="K999" i="3"/>
  <c r="B999" i="3"/>
  <c r="C998" i="3"/>
  <c r="H998" i="3"/>
  <c r="L998" i="3"/>
  <c r="C996" i="3"/>
  <c r="J996" i="3"/>
  <c r="M994" i="3"/>
  <c r="G994" i="3"/>
  <c r="K991" i="3"/>
  <c r="B991" i="3"/>
  <c r="C990" i="3"/>
  <c r="H990" i="3"/>
  <c r="L990" i="3"/>
  <c r="H987" i="3"/>
  <c r="B987" i="3"/>
  <c r="G987" i="3"/>
  <c r="C987" i="3"/>
  <c r="J987" i="3"/>
  <c r="I986" i="3"/>
  <c r="J982" i="3"/>
  <c r="K979" i="3"/>
  <c r="B978" i="3"/>
  <c r="G978" i="3"/>
  <c r="K978" i="3"/>
  <c r="C978" i="3"/>
  <c r="H978" i="3"/>
  <c r="L978" i="3"/>
  <c r="M975" i="3"/>
  <c r="B969" i="3"/>
  <c r="I969" i="3"/>
  <c r="L969" i="3"/>
  <c r="F967" i="3"/>
  <c r="J967" i="3"/>
  <c r="N967" i="3"/>
  <c r="G956" i="3"/>
  <c r="K956" i="3"/>
  <c r="L956" i="3"/>
  <c r="I942" i="3"/>
  <c r="F942" i="3"/>
  <c r="M942" i="3"/>
  <c r="B942" i="3"/>
  <c r="G942" i="3"/>
  <c r="C942" i="3"/>
  <c r="J942" i="3"/>
  <c r="F938" i="3"/>
  <c r="M938" i="3"/>
  <c r="B938" i="3"/>
  <c r="G938" i="3"/>
  <c r="C938" i="3"/>
  <c r="J938" i="3"/>
  <c r="H914" i="3"/>
  <c r="F914" i="3"/>
  <c r="M914" i="3"/>
  <c r="B914" i="3"/>
  <c r="G914" i="3"/>
  <c r="C914" i="3"/>
  <c r="J914" i="3"/>
  <c r="N906" i="3"/>
  <c r="I906" i="3"/>
  <c r="C906" i="3"/>
  <c r="J883" i="3"/>
  <c r="B883" i="3"/>
  <c r="M879" i="3"/>
  <c r="B879" i="3"/>
  <c r="M875" i="3"/>
  <c r="B875" i="3"/>
  <c r="M871" i="3"/>
  <c r="B871" i="3"/>
  <c r="M867" i="3"/>
  <c r="B867" i="3"/>
  <c r="M863" i="3"/>
  <c r="B863" i="3"/>
  <c r="M859" i="3"/>
  <c r="B859" i="3"/>
  <c r="M855" i="3"/>
  <c r="B855" i="3"/>
  <c r="M851" i="3"/>
  <c r="B851" i="3"/>
  <c r="M847" i="3"/>
  <c r="B847" i="3"/>
  <c r="M843" i="3"/>
  <c r="B843" i="3"/>
  <c r="M839" i="3"/>
  <c r="B839" i="3"/>
  <c r="M835" i="3"/>
  <c r="B835" i="3"/>
  <c r="M831" i="3"/>
  <c r="B831" i="3"/>
  <c r="M827" i="3"/>
  <c r="B827" i="3"/>
  <c r="M823" i="3"/>
  <c r="B823" i="3"/>
  <c r="M819" i="3"/>
  <c r="B819" i="3"/>
  <c r="M815" i="3"/>
  <c r="B815" i="3"/>
  <c r="M811" i="3"/>
  <c r="B811" i="3"/>
  <c r="M807" i="3"/>
  <c r="B807" i="3"/>
  <c r="M803" i="3"/>
  <c r="B803" i="3"/>
  <c r="M799" i="3"/>
  <c r="B799" i="3"/>
  <c r="M795" i="3"/>
  <c r="B795" i="3"/>
  <c r="M791" i="3"/>
  <c r="B791" i="3"/>
  <c r="L785" i="3"/>
  <c r="H781" i="3"/>
  <c r="F781" i="3"/>
  <c r="K781" i="3"/>
  <c r="F755" i="3"/>
  <c r="L755" i="3"/>
  <c r="B745" i="3"/>
  <c r="G745" i="3"/>
  <c r="K745" i="3"/>
  <c r="C745" i="3"/>
  <c r="H745" i="3"/>
  <c r="L745" i="3"/>
  <c r="H732" i="3"/>
  <c r="L732" i="3"/>
  <c r="M732" i="3"/>
  <c r="J988" i="3"/>
  <c r="J984" i="3"/>
  <c r="J980" i="3"/>
  <c r="J976" i="3"/>
  <c r="J972" i="3"/>
  <c r="L960" i="3"/>
  <c r="M958" i="3"/>
  <c r="F958" i="3"/>
  <c r="N957" i="3"/>
  <c r="J957" i="3"/>
  <c r="M954" i="3"/>
  <c r="B950" i="3"/>
  <c r="F947" i="3"/>
  <c r="H937" i="3"/>
  <c r="I935" i="3"/>
  <c r="K933" i="3"/>
  <c r="F933" i="3"/>
  <c r="I928" i="3"/>
  <c r="C928" i="3"/>
  <c r="J926" i="3"/>
  <c r="C926" i="3"/>
  <c r="L925" i="3"/>
  <c r="H925" i="3"/>
  <c r="C925" i="3"/>
  <c r="N921" i="3"/>
  <c r="I921" i="3"/>
  <c r="C921" i="3"/>
  <c r="F919" i="3"/>
  <c r="K918" i="3"/>
  <c r="F918" i="3"/>
  <c r="N911" i="3"/>
  <c r="N910" i="3"/>
  <c r="M906" i="3"/>
  <c r="G906" i="3"/>
  <c r="B906" i="3"/>
  <c r="H905" i="3"/>
  <c r="J903" i="3"/>
  <c r="J902" i="3"/>
  <c r="C902" i="3"/>
  <c r="L901" i="3"/>
  <c r="H901" i="3"/>
  <c r="C901" i="3"/>
  <c r="N897" i="3"/>
  <c r="I897" i="3"/>
  <c r="C897" i="3"/>
  <c r="I894" i="3"/>
  <c r="L889" i="3"/>
  <c r="M886" i="3"/>
  <c r="F886" i="3"/>
  <c r="N885" i="3"/>
  <c r="J885" i="3"/>
  <c r="I883" i="3"/>
  <c r="J882" i="3"/>
  <c r="K881" i="3"/>
  <c r="F881" i="3"/>
  <c r="I879" i="3"/>
  <c r="N878" i="3"/>
  <c r="M877" i="3"/>
  <c r="I876" i="3"/>
  <c r="I875" i="3"/>
  <c r="N874" i="3"/>
  <c r="M873" i="3"/>
  <c r="I872" i="3"/>
  <c r="I871" i="3"/>
  <c r="N870" i="3"/>
  <c r="M869" i="3"/>
  <c r="I868" i="3"/>
  <c r="I867" i="3"/>
  <c r="N866" i="3"/>
  <c r="M865" i="3"/>
  <c r="I864" i="3"/>
  <c r="I863" i="3"/>
  <c r="N862" i="3"/>
  <c r="M861" i="3"/>
  <c r="I860" i="3"/>
  <c r="I859" i="3"/>
  <c r="N858" i="3"/>
  <c r="M857" i="3"/>
  <c r="I856" i="3"/>
  <c r="I855" i="3"/>
  <c r="N854" i="3"/>
  <c r="M853" i="3"/>
  <c r="I852" i="3"/>
  <c r="I851" i="3"/>
  <c r="N850" i="3"/>
  <c r="M849" i="3"/>
  <c r="I848" i="3"/>
  <c r="I847" i="3"/>
  <c r="N846" i="3"/>
  <c r="M845" i="3"/>
  <c r="I844" i="3"/>
  <c r="I843" i="3"/>
  <c r="N842" i="3"/>
  <c r="M841" i="3"/>
  <c r="I840" i="3"/>
  <c r="I839" i="3"/>
  <c r="N838" i="3"/>
  <c r="M837" i="3"/>
  <c r="I836" i="3"/>
  <c r="I835" i="3"/>
  <c r="N834" i="3"/>
  <c r="M833" i="3"/>
  <c r="I832" i="3"/>
  <c r="I831" i="3"/>
  <c r="N830" i="3"/>
  <c r="M829" i="3"/>
  <c r="I828" i="3"/>
  <c r="I827" i="3"/>
  <c r="N826" i="3"/>
  <c r="M825" i="3"/>
  <c r="I824" i="3"/>
  <c r="I823" i="3"/>
  <c r="N822" i="3"/>
  <c r="M821" i="3"/>
  <c r="I820" i="3"/>
  <c r="I819" i="3"/>
  <c r="N818" i="3"/>
  <c r="M817" i="3"/>
  <c r="I816" i="3"/>
  <c r="I815" i="3"/>
  <c r="N814" i="3"/>
  <c r="M813" i="3"/>
  <c r="I812" i="3"/>
  <c r="I811" i="3"/>
  <c r="N810" i="3"/>
  <c r="M809" i="3"/>
  <c r="I808" i="3"/>
  <c r="I807" i="3"/>
  <c r="N806" i="3"/>
  <c r="M805" i="3"/>
  <c r="I804" i="3"/>
  <c r="I803" i="3"/>
  <c r="N802" i="3"/>
  <c r="M801" i="3"/>
  <c r="I800" i="3"/>
  <c r="I799" i="3"/>
  <c r="N798" i="3"/>
  <c r="M797" i="3"/>
  <c r="I796" i="3"/>
  <c r="I795" i="3"/>
  <c r="N794" i="3"/>
  <c r="M793" i="3"/>
  <c r="I792" i="3"/>
  <c r="I791" i="3"/>
  <c r="N790" i="3"/>
  <c r="I785" i="3"/>
  <c r="J782" i="3"/>
  <c r="J781" i="3"/>
  <c r="C781" i="3"/>
  <c r="L776" i="3"/>
  <c r="G776" i="3"/>
  <c r="K776" i="3"/>
  <c r="F775" i="3"/>
  <c r="L775" i="3"/>
  <c r="H775" i="3"/>
  <c r="M775" i="3"/>
  <c r="B773" i="3"/>
  <c r="M773" i="3"/>
  <c r="I768" i="3"/>
  <c r="H768" i="3"/>
  <c r="C768" i="3"/>
  <c r="K768" i="3"/>
  <c r="B757" i="3"/>
  <c r="I757" i="3"/>
  <c r="M757" i="3"/>
  <c r="I752" i="3"/>
  <c r="G752" i="3"/>
  <c r="M752" i="3"/>
  <c r="H752" i="3"/>
  <c r="J750" i="3"/>
  <c r="J745" i="3"/>
  <c r="M731" i="3"/>
  <c r="F731" i="3"/>
  <c r="I731" i="3"/>
  <c r="B731" i="3"/>
  <c r="N731" i="3"/>
  <c r="J950" i="3"/>
  <c r="M945" i="3"/>
  <c r="L940" i="3"/>
  <c r="M928" i="3"/>
  <c r="G926" i="3"/>
  <c r="B926" i="3"/>
  <c r="K925" i="3"/>
  <c r="G925" i="3"/>
  <c r="M921" i="3"/>
  <c r="G921" i="3"/>
  <c r="B921" i="3"/>
  <c r="I912" i="3"/>
  <c r="J910" i="3"/>
  <c r="K906" i="3"/>
  <c r="F906" i="3"/>
  <c r="G902" i="3"/>
  <c r="B902" i="3"/>
  <c r="K901" i="3"/>
  <c r="G901" i="3"/>
  <c r="M897" i="3"/>
  <c r="G897" i="3"/>
  <c r="B897" i="3"/>
  <c r="I889" i="3"/>
  <c r="M887" i="3"/>
  <c r="N883" i="3"/>
  <c r="F883" i="3"/>
  <c r="F879" i="3"/>
  <c r="J878" i="3"/>
  <c r="I877" i="3"/>
  <c r="F875" i="3"/>
  <c r="J874" i="3"/>
  <c r="I873" i="3"/>
  <c r="F871" i="3"/>
  <c r="J870" i="3"/>
  <c r="I869" i="3"/>
  <c r="F867" i="3"/>
  <c r="J866" i="3"/>
  <c r="I865" i="3"/>
  <c r="F863" i="3"/>
  <c r="J862" i="3"/>
  <c r="I861" i="3"/>
  <c r="F859" i="3"/>
  <c r="J858" i="3"/>
  <c r="I857" i="3"/>
  <c r="F855" i="3"/>
  <c r="J854" i="3"/>
  <c r="I853" i="3"/>
  <c r="F851" i="3"/>
  <c r="J850" i="3"/>
  <c r="I849" i="3"/>
  <c r="F847" i="3"/>
  <c r="J846" i="3"/>
  <c r="I845" i="3"/>
  <c r="F843" i="3"/>
  <c r="J842" i="3"/>
  <c r="I841" i="3"/>
  <c r="F839" i="3"/>
  <c r="J838" i="3"/>
  <c r="I837" i="3"/>
  <c r="F835" i="3"/>
  <c r="J834" i="3"/>
  <c r="I833" i="3"/>
  <c r="F831" i="3"/>
  <c r="J830" i="3"/>
  <c r="I829" i="3"/>
  <c r="F827" i="3"/>
  <c r="J826" i="3"/>
  <c r="I825" i="3"/>
  <c r="F823" i="3"/>
  <c r="J822" i="3"/>
  <c r="I821" i="3"/>
  <c r="F819" i="3"/>
  <c r="J818" i="3"/>
  <c r="I817" i="3"/>
  <c r="F815" i="3"/>
  <c r="J814" i="3"/>
  <c r="I813" i="3"/>
  <c r="F811" i="3"/>
  <c r="J810" i="3"/>
  <c r="I809" i="3"/>
  <c r="F807" i="3"/>
  <c r="J806" i="3"/>
  <c r="I805" i="3"/>
  <c r="F803" i="3"/>
  <c r="J802" i="3"/>
  <c r="I801" i="3"/>
  <c r="F799" i="3"/>
  <c r="J798" i="3"/>
  <c r="I797" i="3"/>
  <c r="F795" i="3"/>
  <c r="J794" i="3"/>
  <c r="I793" i="3"/>
  <c r="F791" i="3"/>
  <c r="K788" i="3"/>
  <c r="H785" i="3"/>
  <c r="I781" i="3"/>
  <c r="B781" i="3"/>
  <c r="G780" i="3"/>
  <c r="M780" i="3"/>
  <c r="F767" i="3"/>
  <c r="L767" i="3"/>
  <c r="J763" i="3"/>
  <c r="H749" i="3"/>
  <c r="B749" i="3"/>
  <c r="G749" i="3"/>
  <c r="M749" i="3"/>
  <c r="C749" i="3"/>
  <c r="I749" i="3"/>
  <c r="N749" i="3"/>
  <c r="H748" i="3"/>
  <c r="C748" i="3"/>
  <c r="K748" i="3"/>
  <c r="J746" i="3"/>
  <c r="B746" i="3"/>
  <c r="G746" i="3"/>
  <c r="C746" i="3"/>
  <c r="K746" i="3"/>
  <c r="I745" i="3"/>
  <c r="F747" i="3"/>
  <c r="J747" i="3"/>
  <c r="H736" i="3"/>
  <c r="M736" i="3"/>
  <c r="F778" i="3"/>
  <c r="N777" i="3"/>
  <c r="J777" i="3"/>
  <c r="K772" i="3"/>
  <c r="H769" i="3"/>
  <c r="G760" i="3"/>
  <c r="L759" i="3"/>
  <c r="J742" i="3"/>
  <c r="M728" i="3"/>
  <c r="L725" i="3"/>
  <c r="M724" i="3"/>
  <c r="I722" i="3"/>
  <c r="M719" i="3"/>
  <c r="K718" i="3"/>
  <c r="F718" i="3"/>
  <c r="F715" i="3"/>
  <c r="J714" i="3"/>
  <c r="I713" i="3"/>
  <c r="M710" i="3"/>
  <c r="G710" i="3"/>
  <c r="B710" i="3"/>
  <c r="H709" i="3"/>
  <c r="J707" i="3"/>
  <c r="J706" i="3"/>
  <c r="C706" i="3"/>
  <c r="L705" i="3"/>
  <c r="H705" i="3"/>
  <c r="C705" i="3"/>
  <c r="N701" i="3"/>
  <c r="I701" i="3"/>
  <c r="C701" i="3"/>
  <c r="I698" i="3"/>
  <c r="L693" i="3"/>
  <c r="M690" i="3"/>
  <c r="F690" i="3"/>
  <c r="N689" i="3"/>
  <c r="J689" i="3"/>
  <c r="I687" i="3"/>
  <c r="J686" i="3"/>
  <c r="K685" i="3"/>
  <c r="F685" i="3"/>
  <c r="M682" i="3"/>
  <c r="G682" i="3"/>
  <c r="B682" i="3"/>
  <c r="H681" i="3"/>
  <c r="H678" i="3"/>
  <c r="F678" i="3"/>
  <c r="K678" i="3"/>
  <c r="M676" i="3"/>
  <c r="N674" i="3"/>
  <c r="M671" i="3"/>
  <c r="L670" i="3"/>
  <c r="G665" i="3"/>
  <c r="L665" i="3"/>
  <c r="J662" i="3"/>
  <c r="K658" i="3"/>
  <c r="L656" i="3"/>
  <c r="J656" i="3"/>
  <c r="B655" i="3"/>
  <c r="G655" i="3"/>
  <c r="M655" i="3"/>
  <c r="C655" i="3"/>
  <c r="I655" i="3"/>
  <c r="N655" i="3"/>
  <c r="I646" i="3"/>
  <c r="F639" i="3"/>
  <c r="K639" i="3"/>
  <c r="B639" i="3"/>
  <c r="G639" i="3"/>
  <c r="M639" i="3"/>
  <c r="C639" i="3"/>
  <c r="I639" i="3"/>
  <c r="N639" i="3"/>
  <c r="B629" i="3"/>
  <c r="G629" i="3"/>
  <c r="L629" i="3"/>
  <c r="H629" i="3"/>
  <c r="M629" i="3"/>
  <c r="C629" i="3"/>
  <c r="I629" i="3"/>
  <c r="J627" i="3"/>
  <c r="F627" i="3"/>
  <c r="I627" i="3"/>
  <c r="B627" i="3"/>
  <c r="M627" i="3"/>
  <c r="B621" i="3"/>
  <c r="K621" i="3"/>
  <c r="B597" i="3"/>
  <c r="G597" i="3"/>
  <c r="L597" i="3"/>
  <c r="H597" i="3"/>
  <c r="M597" i="3"/>
  <c r="C597" i="3"/>
  <c r="I597" i="3"/>
  <c r="M594" i="3"/>
  <c r="M743" i="3"/>
  <c r="M739" i="3"/>
  <c r="B739" i="3"/>
  <c r="L733" i="3"/>
  <c r="M729" i="3"/>
  <c r="I725" i="3"/>
  <c r="L724" i="3"/>
  <c r="M720" i="3"/>
  <c r="I714" i="3"/>
  <c r="M711" i="3"/>
  <c r="K710" i="3"/>
  <c r="F710" i="3"/>
  <c r="G706" i="3"/>
  <c r="B706" i="3"/>
  <c r="K705" i="3"/>
  <c r="G705" i="3"/>
  <c r="B705" i="3"/>
  <c r="M701" i="3"/>
  <c r="G701" i="3"/>
  <c r="B701" i="3"/>
  <c r="I693" i="3"/>
  <c r="M691" i="3"/>
  <c r="N687" i="3"/>
  <c r="F687" i="3"/>
  <c r="M683" i="3"/>
  <c r="K682" i="3"/>
  <c r="F682" i="3"/>
  <c r="M679" i="3"/>
  <c r="I676" i="3"/>
  <c r="H674" i="3"/>
  <c r="F674" i="3"/>
  <c r="K674" i="3"/>
  <c r="J672" i="3"/>
  <c r="C671" i="3"/>
  <c r="I671" i="3"/>
  <c r="N671" i="3"/>
  <c r="I662" i="3"/>
  <c r="J658" i="3"/>
  <c r="M654" i="3"/>
  <c r="J647" i="3"/>
  <c r="B647" i="3"/>
  <c r="K647" i="3"/>
  <c r="M622" i="3"/>
  <c r="B609" i="3"/>
  <c r="I609" i="3"/>
  <c r="K609" i="3"/>
  <c r="I729" i="3"/>
  <c r="H725" i="3"/>
  <c r="I724" i="3"/>
  <c r="M706" i="3"/>
  <c r="F706" i="3"/>
  <c r="N705" i="3"/>
  <c r="J705" i="3"/>
  <c r="J702" i="3"/>
  <c r="K701" i="3"/>
  <c r="F701" i="3"/>
  <c r="H693" i="3"/>
  <c r="J691" i="3"/>
  <c r="F672" i="3"/>
  <c r="B670" i="3"/>
  <c r="I670" i="3"/>
  <c r="N662" i="3"/>
  <c r="J648" i="3"/>
  <c r="F646" i="3"/>
  <c r="J646" i="3"/>
  <c r="N646" i="3"/>
  <c r="B646" i="3"/>
  <c r="G646" i="3"/>
  <c r="K646" i="3"/>
  <c r="L640" i="3"/>
  <c r="F640" i="3"/>
  <c r="J640" i="3"/>
  <c r="F632" i="3"/>
  <c r="J632" i="3"/>
  <c r="F619" i="3"/>
  <c r="J619" i="3"/>
  <c r="M619" i="3"/>
  <c r="F594" i="3"/>
  <c r="J594" i="3"/>
  <c r="N594" i="3"/>
  <c r="B594" i="3"/>
  <c r="G594" i="3"/>
  <c r="K594" i="3"/>
  <c r="C594" i="3"/>
  <c r="H594" i="3"/>
  <c r="L594" i="3"/>
  <c r="C675" i="3"/>
  <c r="M675" i="3"/>
  <c r="B662" i="3"/>
  <c r="G662" i="3"/>
  <c r="K662" i="3"/>
  <c r="C662" i="3"/>
  <c r="H662" i="3"/>
  <c r="L662" i="3"/>
  <c r="H658" i="3"/>
  <c r="B658" i="3"/>
  <c r="G658" i="3"/>
  <c r="M658" i="3"/>
  <c r="C658" i="3"/>
  <c r="I658" i="3"/>
  <c r="N658" i="3"/>
  <c r="B654" i="3"/>
  <c r="H654" i="3"/>
  <c r="I654" i="3"/>
  <c r="B650" i="3"/>
  <c r="M650" i="3"/>
  <c r="H642" i="3"/>
  <c r="F642" i="3"/>
  <c r="K642" i="3"/>
  <c r="B642" i="3"/>
  <c r="G642" i="3"/>
  <c r="M642" i="3"/>
  <c r="C642" i="3"/>
  <c r="I642" i="3"/>
  <c r="N642" i="3"/>
  <c r="B634" i="3"/>
  <c r="I634" i="3"/>
  <c r="M634" i="3"/>
  <c r="F622" i="3"/>
  <c r="J622" i="3"/>
  <c r="N622" i="3"/>
  <c r="B622" i="3"/>
  <c r="G622" i="3"/>
  <c r="K622" i="3"/>
  <c r="C622" i="3"/>
  <c r="H622" i="3"/>
  <c r="L622" i="3"/>
  <c r="F615" i="3"/>
  <c r="M615" i="3"/>
  <c r="B593" i="3"/>
  <c r="K593" i="3"/>
  <c r="B501" i="3"/>
  <c r="C501" i="3"/>
  <c r="I501" i="3"/>
  <c r="B495" i="3"/>
  <c r="I495" i="3"/>
  <c r="B481" i="3"/>
  <c r="G481" i="3"/>
  <c r="L481" i="3"/>
  <c r="B480" i="3"/>
  <c r="I480" i="3"/>
  <c r="B474" i="3"/>
  <c r="M474" i="3"/>
  <c r="B469" i="3"/>
  <c r="C469" i="3"/>
  <c r="I469" i="3"/>
  <c r="B463" i="3"/>
  <c r="I463" i="3"/>
  <c r="F457" i="3"/>
  <c r="N457" i="3"/>
  <c r="H455" i="3"/>
  <c r="C455" i="3"/>
  <c r="I455" i="3"/>
  <c r="N455" i="3"/>
  <c r="G446" i="3"/>
  <c r="M446" i="3"/>
  <c r="B440" i="3"/>
  <c r="J440" i="3"/>
  <c r="H439" i="3"/>
  <c r="C439" i="3"/>
  <c r="I439" i="3"/>
  <c r="N439" i="3"/>
  <c r="F439" i="3"/>
  <c r="K439" i="3"/>
  <c r="G430" i="3"/>
  <c r="M430" i="3"/>
  <c r="F424" i="3"/>
  <c r="J424" i="3"/>
  <c r="B419" i="3"/>
  <c r="H419" i="3"/>
  <c r="L419" i="3"/>
  <c r="C415" i="3"/>
  <c r="H415" i="3"/>
  <c r="L415" i="3"/>
  <c r="F415" i="3"/>
  <c r="J415" i="3"/>
  <c r="N415" i="3"/>
  <c r="H413" i="3"/>
  <c r="M413" i="3"/>
  <c r="I413" i="3"/>
  <c r="F408" i="3"/>
  <c r="M408" i="3"/>
  <c r="B402" i="3"/>
  <c r="G402" i="3"/>
  <c r="M402" i="3"/>
  <c r="H402" i="3"/>
  <c r="C402" i="3"/>
  <c r="K402" i="3"/>
  <c r="F391" i="3"/>
  <c r="J391" i="3"/>
  <c r="N391" i="3"/>
  <c r="B391" i="3"/>
  <c r="G391" i="3"/>
  <c r="K391" i="3"/>
  <c r="C391" i="3"/>
  <c r="H391" i="3"/>
  <c r="L391" i="3"/>
  <c r="B383" i="3"/>
  <c r="I383" i="3"/>
  <c r="M383" i="3"/>
  <c r="B370" i="3"/>
  <c r="I370" i="3"/>
  <c r="K370" i="3"/>
  <c r="B358" i="3"/>
  <c r="K358" i="3"/>
  <c r="C308" i="3"/>
  <c r="K308" i="3"/>
  <c r="G308" i="3"/>
  <c r="F276" i="3"/>
  <c r="N276" i="3"/>
  <c r="I276" i="3"/>
  <c r="B276" i="3"/>
  <c r="J276" i="3"/>
  <c r="K276" i="3"/>
  <c r="G270" i="3"/>
  <c r="I270" i="3"/>
  <c r="K270" i="3"/>
  <c r="B163" i="3"/>
  <c r="L163" i="3"/>
  <c r="H163" i="3"/>
  <c r="I163" i="3"/>
  <c r="M163" i="3"/>
  <c r="F144" i="3"/>
  <c r="J144" i="3"/>
  <c r="N144" i="3"/>
  <c r="B144" i="3"/>
  <c r="G144" i="3"/>
  <c r="K144" i="3"/>
  <c r="C144" i="3"/>
  <c r="H144" i="3"/>
  <c r="L144" i="3"/>
  <c r="I144" i="3"/>
  <c r="M144" i="3"/>
  <c r="B108" i="3"/>
  <c r="I108" i="3"/>
  <c r="L108" i="3"/>
  <c r="H108" i="3"/>
  <c r="M108" i="3"/>
  <c r="I581" i="3"/>
  <c r="C581" i="3"/>
  <c r="L578" i="3"/>
  <c r="H578" i="3"/>
  <c r="C578" i="3"/>
  <c r="I565" i="3"/>
  <c r="C565" i="3"/>
  <c r="L562" i="3"/>
  <c r="H562" i="3"/>
  <c r="C562" i="3"/>
  <c r="I549" i="3"/>
  <c r="C549" i="3"/>
  <c r="I541" i="3"/>
  <c r="C541" i="3"/>
  <c r="I533" i="3"/>
  <c r="C533" i="3"/>
  <c r="I525" i="3"/>
  <c r="C525" i="3"/>
  <c r="I517" i="3"/>
  <c r="C517" i="3"/>
  <c r="I509" i="3"/>
  <c r="C509" i="3"/>
  <c r="B505" i="3"/>
  <c r="G505" i="3"/>
  <c r="B504" i="3"/>
  <c r="I504" i="3"/>
  <c r="K501" i="3"/>
  <c r="B498" i="3"/>
  <c r="M498" i="3"/>
  <c r="B493" i="3"/>
  <c r="C493" i="3"/>
  <c r="I493" i="3"/>
  <c r="B487" i="3"/>
  <c r="I487" i="3"/>
  <c r="K481" i="3"/>
  <c r="C481" i="3"/>
  <c r="B473" i="3"/>
  <c r="G473" i="3"/>
  <c r="L473" i="3"/>
  <c r="B472" i="3"/>
  <c r="I472" i="3"/>
  <c r="K469" i="3"/>
  <c r="B466" i="3"/>
  <c r="M466" i="3"/>
  <c r="B461" i="3"/>
  <c r="C461" i="3"/>
  <c r="I461" i="3"/>
  <c r="J455" i="3"/>
  <c r="B455" i="3"/>
  <c r="B451" i="3"/>
  <c r="M451" i="3"/>
  <c r="M439" i="3"/>
  <c r="B439" i="3"/>
  <c r="G434" i="3"/>
  <c r="I434" i="3"/>
  <c r="K415" i="3"/>
  <c r="B415" i="3"/>
  <c r="H411" i="3"/>
  <c r="F411" i="3"/>
  <c r="K411" i="3"/>
  <c r="C411" i="3"/>
  <c r="I411" i="3"/>
  <c r="N411" i="3"/>
  <c r="H401" i="3"/>
  <c r="I401" i="3"/>
  <c r="M401" i="3"/>
  <c r="B390" i="3"/>
  <c r="K390" i="3"/>
  <c r="B378" i="3"/>
  <c r="G378" i="3"/>
  <c r="M378" i="3"/>
  <c r="H378" i="3"/>
  <c r="C378" i="3"/>
  <c r="K378" i="3"/>
  <c r="G332" i="3"/>
  <c r="L332" i="3"/>
  <c r="H332" i="3"/>
  <c r="M332" i="3"/>
  <c r="C332" i="3"/>
  <c r="I332" i="3"/>
  <c r="F325" i="3"/>
  <c r="N325" i="3"/>
  <c r="I325" i="3"/>
  <c r="B325" i="3"/>
  <c r="J325" i="3"/>
  <c r="F301" i="3"/>
  <c r="J301" i="3"/>
  <c r="N301" i="3"/>
  <c r="G301" i="3"/>
  <c r="L301" i="3"/>
  <c r="B301" i="3"/>
  <c r="H301" i="3"/>
  <c r="M301" i="3"/>
  <c r="C301" i="3"/>
  <c r="I301" i="3"/>
  <c r="I295" i="3"/>
  <c r="M295" i="3"/>
  <c r="F295" i="3"/>
  <c r="N295" i="3"/>
  <c r="B283" i="3"/>
  <c r="G283" i="3"/>
  <c r="K283" i="3"/>
  <c r="C283" i="3"/>
  <c r="H283" i="3"/>
  <c r="L283" i="3"/>
  <c r="F283" i="3"/>
  <c r="N283" i="3"/>
  <c r="I283" i="3"/>
  <c r="J283" i="3"/>
  <c r="C229" i="3"/>
  <c r="F229" i="3"/>
  <c r="L229" i="3"/>
  <c r="H229" i="3"/>
  <c r="M229" i="3"/>
  <c r="B229" i="3"/>
  <c r="I229" i="3"/>
  <c r="N229" i="3"/>
  <c r="J229" i="3"/>
  <c r="H210" i="3"/>
  <c r="C210" i="3"/>
  <c r="K210" i="3"/>
  <c r="G210" i="3"/>
  <c r="I210" i="3"/>
  <c r="M210" i="3"/>
  <c r="J644" i="3"/>
  <c r="B644" i="3"/>
  <c r="N626" i="3"/>
  <c r="I626" i="3"/>
  <c r="C626" i="3"/>
  <c r="J623" i="3"/>
  <c r="B623" i="3"/>
  <c r="L618" i="3"/>
  <c r="K601" i="3"/>
  <c r="C601" i="3"/>
  <c r="M596" i="3"/>
  <c r="M581" i="3"/>
  <c r="H581" i="3"/>
  <c r="M580" i="3"/>
  <c r="K578" i="3"/>
  <c r="G578" i="3"/>
  <c r="B578" i="3"/>
  <c r="M565" i="3"/>
  <c r="H565" i="3"/>
  <c r="M564" i="3"/>
  <c r="K562" i="3"/>
  <c r="G562" i="3"/>
  <c r="B562" i="3"/>
  <c r="L560" i="3"/>
  <c r="I558" i="3"/>
  <c r="H556" i="3"/>
  <c r="M549" i="3"/>
  <c r="H549" i="3"/>
  <c r="M548" i="3"/>
  <c r="M547" i="3"/>
  <c r="I546" i="3"/>
  <c r="H544" i="3"/>
  <c r="M541" i="3"/>
  <c r="H541" i="3"/>
  <c r="M540" i="3"/>
  <c r="M539" i="3"/>
  <c r="I538" i="3"/>
  <c r="H536" i="3"/>
  <c r="M533" i="3"/>
  <c r="H533" i="3"/>
  <c r="M532" i="3"/>
  <c r="M531" i="3"/>
  <c r="I530" i="3"/>
  <c r="H528" i="3"/>
  <c r="M525" i="3"/>
  <c r="H525" i="3"/>
  <c r="M524" i="3"/>
  <c r="M523" i="3"/>
  <c r="I522" i="3"/>
  <c r="H520" i="3"/>
  <c r="M517" i="3"/>
  <c r="H517" i="3"/>
  <c r="M516" i="3"/>
  <c r="M515" i="3"/>
  <c r="I514" i="3"/>
  <c r="H512" i="3"/>
  <c r="M509" i="3"/>
  <c r="H509" i="3"/>
  <c r="M508" i="3"/>
  <c r="M507" i="3"/>
  <c r="I506" i="3"/>
  <c r="K505" i="3"/>
  <c r="C505" i="3"/>
  <c r="H501" i="3"/>
  <c r="I499" i="3"/>
  <c r="B497" i="3"/>
  <c r="G497" i="3"/>
  <c r="L497" i="3"/>
  <c r="B496" i="3"/>
  <c r="I496" i="3"/>
  <c r="K493" i="3"/>
  <c r="M491" i="3"/>
  <c r="B490" i="3"/>
  <c r="M490" i="3"/>
  <c r="B485" i="3"/>
  <c r="C485" i="3"/>
  <c r="I485" i="3"/>
  <c r="I481" i="3"/>
  <c r="M480" i="3"/>
  <c r="B479" i="3"/>
  <c r="I479" i="3"/>
  <c r="M477" i="3"/>
  <c r="K473" i="3"/>
  <c r="C473" i="3"/>
  <c r="H469" i="3"/>
  <c r="I467" i="3"/>
  <c r="B465" i="3"/>
  <c r="G465" i="3"/>
  <c r="L465" i="3"/>
  <c r="B464" i="3"/>
  <c r="I464" i="3"/>
  <c r="K461" i="3"/>
  <c r="L460" i="3"/>
  <c r="I458" i="3"/>
  <c r="H458" i="3"/>
  <c r="G455" i="3"/>
  <c r="F449" i="3"/>
  <c r="I449" i="3"/>
  <c r="J439" i="3"/>
  <c r="B422" i="3"/>
  <c r="C422" i="3"/>
  <c r="I422" i="3"/>
  <c r="G422" i="3"/>
  <c r="L422" i="3"/>
  <c r="M419" i="3"/>
  <c r="I415" i="3"/>
  <c r="B414" i="3"/>
  <c r="K414" i="3"/>
  <c r="M411" i="3"/>
  <c r="B411" i="3"/>
  <c r="M391" i="3"/>
  <c r="B363" i="3"/>
  <c r="H363" i="3"/>
  <c r="I363" i="3"/>
  <c r="L363" i="3"/>
  <c r="B349" i="3"/>
  <c r="H349" i="3"/>
  <c r="I349" i="3"/>
  <c r="M349" i="3"/>
  <c r="F343" i="3"/>
  <c r="J343" i="3"/>
  <c r="N343" i="3"/>
  <c r="B343" i="3"/>
  <c r="G343" i="3"/>
  <c r="K343" i="3"/>
  <c r="C343" i="3"/>
  <c r="H343" i="3"/>
  <c r="L343" i="3"/>
  <c r="G324" i="3"/>
  <c r="L324" i="3"/>
  <c r="G314" i="3"/>
  <c r="I314" i="3"/>
  <c r="M314" i="3"/>
  <c r="C314" i="3"/>
  <c r="I303" i="3"/>
  <c r="J303" i="3"/>
  <c r="N303" i="3"/>
  <c r="F259" i="3"/>
  <c r="J259" i="3"/>
  <c r="N259" i="3"/>
  <c r="B259" i="3"/>
  <c r="G259" i="3"/>
  <c r="K259" i="3"/>
  <c r="C259" i="3"/>
  <c r="H259" i="3"/>
  <c r="L259" i="3"/>
  <c r="I259" i="3"/>
  <c r="M259" i="3"/>
  <c r="K663" i="3"/>
  <c r="J660" i="3"/>
  <c r="K641" i="3"/>
  <c r="K635" i="3"/>
  <c r="M630" i="3"/>
  <c r="M626" i="3"/>
  <c r="G626" i="3"/>
  <c r="B626" i="3"/>
  <c r="I618" i="3"/>
  <c r="I613" i="3"/>
  <c r="C613" i="3"/>
  <c r="M611" i="3"/>
  <c r="B611" i="3"/>
  <c r="L606" i="3"/>
  <c r="H606" i="3"/>
  <c r="H601" i="3"/>
  <c r="M598" i="3"/>
  <c r="I596" i="3"/>
  <c r="I589" i="3"/>
  <c r="C589" i="3"/>
  <c r="L586" i="3"/>
  <c r="H586" i="3"/>
  <c r="M584" i="3"/>
  <c r="M582" i="3"/>
  <c r="L581" i="3"/>
  <c r="G581" i="3"/>
  <c r="I580" i="3"/>
  <c r="N578" i="3"/>
  <c r="J578" i="3"/>
  <c r="K577" i="3"/>
  <c r="I573" i="3"/>
  <c r="C573" i="3"/>
  <c r="L570" i="3"/>
  <c r="H570" i="3"/>
  <c r="M568" i="3"/>
  <c r="M566" i="3"/>
  <c r="L565" i="3"/>
  <c r="G565" i="3"/>
  <c r="I564" i="3"/>
  <c r="N562" i="3"/>
  <c r="J562" i="3"/>
  <c r="K561" i="3"/>
  <c r="M552" i="3"/>
  <c r="M550" i="3"/>
  <c r="L549" i="3"/>
  <c r="G549" i="3"/>
  <c r="I548" i="3"/>
  <c r="I547" i="3"/>
  <c r="M542" i="3"/>
  <c r="L541" i="3"/>
  <c r="G541" i="3"/>
  <c r="I540" i="3"/>
  <c r="I539" i="3"/>
  <c r="M534" i="3"/>
  <c r="L533" i="3"/>
  <c r="G533" i="3"/>
  <c r="I532" i="3"/>
  <c r="I531" i="3"/>
  <c r="M526" i="3"/>
  <c r="L525" i="3"/>
  <c r="G525" i="3"/>
  <c r="I524" i="3"/>
  <c r="I523" i="3"/>
  <c r="M518" i="3"/>
  <c r="L517" i="3"/>
  <c r="G517" i="3"/>
  <c r="I516" i="3"/>
  <c r="I515" i="3"/>
  <c r="M510" i="3"/>
  <c r="L509" i="3"/>
  <c r="G509" i="3"/>
  <c r="I508" i="3"/>
  <c r="I507" i="3"/>
  <c r="I505" i="3"/>
  <c r="M504" i="3"/>
  <c r="B503" i="3"/>
  <c r="I503" i="3"/>
  <c r="M501" i="3"/>
  <c r="G501" i="3"/>
  <c r="M495" i="3"/>
  <c r="H493" i="3"/>
  <c r="I491" i="3"/>
  <c r="B489" i="3"/>
  <c r="G489" i="3"/>
  <c r="L489" i="3"/>
  <c r="B488" i="3"/>
  <c r="I488" i="3"/>
  <c r="M483" i="3"/>
  <c r="B482" i="3"/>
  <c r="M482" i="3"/>
  <c r="H481" i="3"/>
  <c r="H480" i="3"/>
  <c r="B477" i="3"/>
  <c r="C477" i="3"/>
  <c r="I477" i="3"/>
  <c r="I474" i="3"/>
  <c r="I473" i="3"/>
  <c r="M472" i="3"/>
  <c r="B471" i="3"/>
  <c r="I471" i="3"/>
  <c r="M469" i="3"/>
  <c r="G469" i="3"/>
  <c r="M463" i="3"/>
  <c r="H461" i="3"/>
  <c r="J460" i="3"/>
  <c r="M455" i="3"/>
  <c r="F455" i="3"/>
  <c r="G450" i="3"/>
  <c r="I450" i="3"/>
  <c r="B447" i="3"/>
  <c r="I447" i="3"/>
  <c r="B444" i="3"/>
  <c r="J444" i="3"/>
  <c r="F441" i="3"/>
  <c r="N441" i="3"/>
  <c r="G439" i="3"/>
  <c r="F433" i="3"/>
  <c r="I433" i="3"/>
  <c r="N433" i="3"/>
  <c r="B431" i="3"/>
  <c r="I431" i="3"/>
  <c r="B428" i="3"/>
  <c r="J428" i="3"/>
  <c r="F425" i="3"/>
  <c r="N425" i="3"/>
  <c r="I419" i="3"/>
  <c r="B418" i="3"/>
  <c r="C418" i="3"/>
  <c r="K418" i="3"/>
  <c r="G418" i="3"/>
  <c r="M418" i="3"/>
  <c r="G415" i="3"/>
  <c r="L413" i="3"/>
  <c r="J411" i="3"/>
  <c r="H409" i="3"/>
  <c r="I409" i="3"/>
  <c r="B406" i="3"/>
  <c r="G406" i="3"/>
  <c r="L406" i="3"/>
  <c r="C406" i="3"/>
  <c r="I406" i="3"/>
  <c r="L402" i="3"/>
  <c r="B395" i="3"/>
  <c r="H395" i="3"/>
  <c r="I395" i="3"/>
  <c r="L395" i="3"/>
  <c r="I391" i="3"/>
  <c r="B381" i="3"/>
  <c r="H381" i="3"/>
  <c r="I381" i="3"/>
  <c r="M381" i="3"/>
  <c r="F359" i="3"/>
  <c r="J359" i="3"/>
  <c r="N359" i="3"/>
  <c r="B359" i="3"/>
  <c r="G359" i="3"/>
  <c r="K359" i="3"/>
  <c r="C359" i="3"/>
  <c r="H359" i="3"/>
  <c r="L359" i="3"/>
  <c r="B351" i="3"/>
  <c r="I351" i="3"/>
  <c r="M351" i="3"/>
  <c r="F338" i="3"/>
  <c r="I338" i="3"/>
  <c r="B338" i="3"/>
  <c r="K338" i="3"/>
  <c r="F333" i="3"/>
  <c r="H333" i="3"/>
  <c r="N333" i="3"/>
  <c r="I333" i="3"/>
  <c r="B333" i="3"/>
  <c r="J333" i="3"/>
  <c r="C322" i="3"/>
  <c r="F322" i="3"/>
  <c r="I322" i="3"/>
  <c r="B322" i="3"/>
  <c r="K322" i="3"/>
  <c r="F309" i="3"/>
  <c r="J309" i="3"/>
  <c r="G309" i="3"/>
  <c r="L309" i="3"/>
  <c r="B309" i="3"/>
  <c r="H309" i="3"/>
  <c r="M309" i="3"/>
  <c r="C309" i="3"/>
  <c r="I309" i="3"/>
  <c r="N309" i="3"/>
  <c r="I302" i="3"/>
  <c r="G302" i="3"/>
  <c r="K302" i="3"/>
  <c r="C302" i="3"/>
  <c r="M302" i="3"/>
  <c r="H297" i="3"/>
  <c r="B297" i="3"/>
  <c r="G297" i="3"/>
  <c r="L297" i="3"/>
  <c r="C297" i="3"/>
  <c r="I297" i="3"/>
  <c r="M297" i="3"/>
  <c r="F297" i="3"/>
  <c r="J297" i="3"/>
  <c r="K297" i="3"/>
  <c r="I443" i="3"/>
  <c r="I437" i="3"/>
  <c r="J432" i="3"/>
  <c r="H426" i="3"/>
  <c r="M423" i="3"/>
  <c r="M420" i="3"/>
  <c r="I412" i="3"/>
  <c r="H403" i="3"/>
  <c r="K399" i="3"/>
  <c r="F399" i="3"/>
  <c r="K398" i="3"/>
  <c r="M396" i="3"/>
  <c r="M394" i="3"/>
  <c r="G394" i="3"/>
  <c r="M389" i="3"/>
  <c r="I386" i="3"/>
  <c r="I385" i="3"/>
  <c r="M382" i="3"/>
  <c r="H382" i="3"/>
  <c r="H379" i="3"/>
  <c r="N375" i="3"/>
  <c r="J375" i="3"/>
  <c r="F375" i="3"/>
  <c r="K374" i="3"/>
  <c r="M371" i="3"/>
  <c r="G371" i="3"/>
  <c r="B371" i="3"/>
  <c r="I367" i="3"/>
  <c r="H365" i="3"/>
  <c r="M362" i="3"/>
  <c r="G362" i="3"/>
  <c r="M357" i="3"/>
  <c r="I354" i="3"/>
  <c r="I353" i="3"/>
  <c r="M350" i="3"/>
  <c r="H350" i="3"/>
  <c r="M348" i="3"/>
  <c r="G347" i="3"/>
  <c r="G346" i="3"/>
  <c r="I342" i="3"/>
  <c r="I337" i="3"/>
  <c r="B337" i="3"/>
  <c r="I331" i="3"/>
  <c r="J327" i="3"/>
  <c r="M323" i="3"/>
  <c r="F323" i="3"/>
  <c r="F317" i="3"/>
  <c r="M311" i="3"/>
  <c r="F311" i="3"/>
  <c r="N307" i="3"/>
  <c r="N305" i="3"/>
  <c r="L299" i="3"/>
  <c r="G294" i="3"/>
  <c r="L294" i="3"/>
  <c r="F293" i="3"/>
  <c r="L293" i="3"/>
  <c r="H293" i="3"/>
  <c r="M293" i="3"/>
  <c r="G254" i="3"/>
  <c r="M254" i="3"/>
  <c r="F215" i="3"/>
  <c r="J215" i="3"/>
  <c r="N215" i="3"/>
  <c r="G215" i="3"/>
  <c r="L215" i="3"/>
  <c r="B215" i="3"/>
  <c r="H215" i="3"/>
  <c r="M215" i="3"/>
  <c r="C215" i="3"/>
  <c r="I215" i="3"/>
  <c r="C307" i="3"/>
  <c r="H307" i="3"/>
  <c r="M307" i="3"/>
  <c r="H305" i="3"/>
  <c r="F305" i="3"/>
  <c r="K305" i="3"/>
  <c r="F273" i="3"/>
  <c r="M273" i="3"/>
  <c r="G240" i="3"/>
  <c r="M240" i="3"/>
  <c r="H230" i="3"/>
  <c r="K230" i="3"/>
  <c r="M230" i="3"/>
  <c r="H206" i="3"/>
  <c r="I206" i="3"/>
  <c r="K206" i="3"/>
  <c r="M206" i="3"/>
  <c r="C206" i="3"/>
  <c r="C185" i="3"/>
  <c r="I185" i="3"/>
  <c r="H185" i="3"/>
  <c r="J185" i="3"/>
  <c r="B185" i="3"/>
  <c r="M185" i="3"/>
  <c r="L403" i="3"/>
  <c r="N399" i="3"/>
  <c r="I399" i="3"/>
  <c r="C399" i="3"/>
  <c r="K394" i="3"/>
  <c r="C394" i="3"/>
  <c r="L379" i="3"/>
  <c r="L375" i="3"/>
  <c r="H375" i="3"/>
  <c r="M365" i="3"/>
  <c r="K362" i="3"/>
  <c r="C362" i="3"/>
  <c r="L347" i="3"/>
  <c r="M346" i="3"/>
  <c r="L342" i="3"/>
  <c r="J323" i="3"/>
  <c r="B323" i="3"/>
  <c r="N317" i="3"/>
  <c r="J311" i="3"/>
  <c r="B311" i="3"/>
  <c r="J307" i="3"/>
  <c r="B307" i="3"/>
  <c r="J305" i="3"/>
  <c r="C305" i="3"/>
  <c r="G252" i="3"/>
  <c r="I252" i="3"/>
  <c r="M252" i="3"/>
  <c r="C252" i="3"/>
  <c r="H238" i="3"/>
  <c r="I238" i="3"/>
  <c r="K238" i="3"/>
  <c r="C238" i="3"/>
  <c r="M238" i="3"/>
  <c r="H234" i="3"/>
  <c r="I234" i="3"/>
  <c r="K234" i="3"/>
  <c r="C234" i="3"/>
  <c r="M234" i="3"/>
  <c r="C225" i="3"/>
  <c r="H225" i="3"/>
  <c r="M225" i="3"/>
  <c r="F225" i="3"/>
  <c r="N225" i="3"/>
  <c r="I225" i="3"/>
  <c r="B225" i="3"/>
  <c r="J225" i="3"/>
  <c r="B175" i="3"/>
  <c r="C175" i="3"/>
  <c r="G175" i="3"/>
  <c r="L175" i="3"/>
  <c r="H175" i="3"/>
  <c r="I175" i="3"/>
  <c r="K175" i="3"/>
  <c r="B219" i="3"/>
  <c r="I219" i="3"/>
  <c r="H198" i="3"/>
  <c r="K198" i="3"/>
  <c r="C189" i="3"/>
  <c r="H189" i="3"/>
  <c r="N189" i="3"/>
  <c r="B187" i="3"/>
  <c r="M187" i="3"/>
  <c r="C173" i="3"/>
  <c r="J173" i="3"/>
  <c r="I160" i="3"/>
  <c r="M160" i="3"/>
  <c r="F150" i="3"/>
  <c r="L150" i="3"/>
  <c r="H150" i="3"/>
  <c r="M150" i="3"/>
  <c r="B150" i="3"/>
  <c r="I150" i="3"/>
  <c r="N150" i="3"/>
  <c r="M42" i="3"/>
  <c r="I42" i="3"/>
  <c r="B35" i="3"/>
  <c r="I35" i="3"/>
  <c r="M35" i="3"/>
  <c r="N277" i="3"/>
  <c r="I277" i="3"/>
  <c r="B277" i="3"/>
  <c r="J260" i="3"/>
  <c r="B260" i="3"/>
  <c r="J245" i="3"/>
  <c r="B245" i="3"/>
  <c r="N241" i="3"/>
  <c r="I241" i="3"/>
  <c r="B241" i="3"/>
  <c r="L231" i="3"/>
  <c r="I224" i="3"/>
  <c r="M224" i="3"/>
  <c r="M189" i="3"/>
  <c r="B189" i="3"/>
  <c r="B183" i="3"/>
  <c r="G183" i="3"/>
  <c r="K183" i="3"/>
  <c r="C177" i="3"/>
  <c r="I177" i="3"/>
  <c r="B171" i="3"/>
  <c r="C171" i="3"/>
  <c r="I171" i="3"/>
  <c r="G171" i="3"/>
  <c r="L171" i="3"/>
  <c r="C159" i="3"/>
  <c r="H159" i="3"/>
  <c r="L159" i="3"/>
  <c r="F159" i="3"/>
  <c r="J159" i="3"/>
  <c r="N159" i="3"/>
  <c r="C154" i="3"/>
  <c r="G154" i="3"/>
  <c r="I154" i="3"/>
  <c r="B154" i="3"/>
  <c r="K154" i="3"/>
  <c r="B96" i="3"/>
  <c r="I96" i="3"/>
  <c r="L96" i="3"/>
  <c r="H96" i="3"/>
  <c r="M96" i="3"/>
  <c r="L291" i="3"/>
  <c r="H291" i="3"/>
  <c r="L287" i="3"/>
  <c r="H287" i="3"/>
  <c r="M277" i="3"/>
  <c r="L267" i="3"/>
  <c r="H267" i="3"/>
  <c r="N261" i="3"/>
  <c r="I261" i="3"/>
  <c r="N249" i="3"/>
  <c r="I249" i="3"/>
  <c r="B249" i="3"/>
  <c r="I245" i="3"/>
  <c r="M241" i="3"/>
  <c r="H241" i="3"/>
  <c r="I231" i="3"/>
  <c r="C217" i="3"/>
  <c r="H217" i="3"/>
  <c r="N217" i="3"/>
  <c r="C213" i="3"/>
  <c r="I213" i="3"/>
  <c r="H202" i="3"/>
  <c r="I202" i="3"/>
  <c r="B199" i="3"/>
  <c r="I199" i="3"/>
  <c r="C197" i="3"/>
  <c r="F197" i="3"/>
  <c r="L197" i="3"/>
  <c r="M194" i="3"/>
  <c r="C193" i="3"/>
  <c r="B193" i="3"/>
  <c r="I193" i="3"/>
  <c r="N193" i="3"/>
  <c r="B191" i="3"/>
  <c r="I191" i="3"/>
  <c r="J189" i="3"/>
  <c r="N183" i="3"/>
  <c r="I183" i="3"/>
  <c r="C183" i="3"/>
  <c r="H182" i="3"/>
  <c r="G182" i="3"/>
  <c r="C181" i="3"/>
  <c r="J181" i="3"/>
  <c r="F179" i="3"/>
  <c r="J179" i="3"/>
  <c r="N179" i="3"/>
  <c r="M171" i="3"/>
  <c r="C169" i="3"/>
  <c r="J169" i="3"/>
  <c r="B167" i="3"/>
  <c r="H167" i="3"/>
  <c r="L167" i="3"/>
  <c r="K159" i="3"/>
  <c r="B159" i="3"/>
  <c r="C151" i="3"/>
  <c r="L151" i="3"/>
  <c r="G131" i="3"/>
  <c r="M131" i="3"/>
  <c r="F128" i="3"/>
  <c r="J128" i="3"/>
  <c r="N128" i="3"/>
  <c r="B128" i="3"/>
  <c r="G128" i="3"/>
  <c r="K128" i="3"/>
  <c r="C128" i="3"/>
  <c r="H128" i="3"/>
  <c r="L128" i="3"/>
  <c r="K174" i="3"/>
  <c r="K170" i="3"/>
  <c r="M166" i="3"/>
  <c r="M165" i="3"/>
  <c r="H165" i="3"/>
  <c r="I157" i="3"/>
  <c r="I152" i="3"/>
  <c r="I149" i="3"/>
  <c r="N148" i="3"/>
  <c r="J148" i="3"/>
  <c r="F148" i="3"/>
  <c r="J145" i="3"/>
  <c r="J141" i="3"/>
  <c r="I140" i="3"/>
  <c r="I139" i="3"/>
  <c r="I136" i="3"/>
  <c r="I135" i="3"/>
  <c r="I132" i="3"/>
  <c r="L130" i="3"/>
  <c r="I125" i="3"/>
  <c r="F122" i="3"/>
  <c r="I122" i="3"/>
  <c r="J122" i="3"/>
  <c r="B120" i="3"/>
  <c r="M120" i="3"/>
  <c r="B113" i="3"/>
  <c r="I113" i="3"/>
  <c r="C113" i="3"/>
  <c r="J113" i="3"/>
  <c r="G107" i="3"/>
  <c r="M107" i="3"/>
  <c r="G105" i="3"/>
  <c r="I105" i="3"/>
  <c r="H99" i="3"/>
  <c r="I99" i="3"/>
  <c r="K99" i="3"/>
  <c r="H95" i="3"/>
  <c r="K95" i="3"/>
  <c r="M95" i="3"/>
  <c r="F80" i="3"/>
  <c r="J80" i="3"/>
  <c r="N80" i="3"/>
  <c r="B80" i="3"/>
  <c r="G80" i="3"/>
  <c r="K80" i="3"/>
  <c r="C80" i="3"/>
  <c r="H80" i="3"/>
  <c r="L80" i="3"/>
  <c r="B76" i="3"/>
  <c r="G76" i="3"/>
  <c r="L76" i="3"/>
  <c r="H76" i="3"/>
  <c r="M76" i="3"/>
  <c r="C76" i="3"/>
  <c r="I76" i="3"/>
  <c r="C74" i="3"/>
  <c r="J74" i="3"/>
  <c r="F33" i="3"/>
  <c r="J33" i="3"/>
  <c r="N33" i="3"/>
  <c r="B33" i="3"/>
  <c r="G33" i="3"/>
  <c r="K33" i="3"/>
  <c r="C33" i="3"/>
  <c r="H33" i="3"/>
  <c r="L33" i="3"/>
  <c r="B27" i="3"/>
  <c r="I27" i="3"/>
  <c r="M27" i="3"/>
  <c r="I18" i="3"/>
  <c r="M18" i="3"/>
  <c r="F118" i="3"/>
  <c r="I118" i="3"/>
  <c r="B118" i="3"/>
  <c r="J118" i="3"/>
  <c r="F112" i="3"/>
  <c r="J112" i="3"/>
  <c r="N112" i="3"/>
  <c r="B112" i="3"/>
  <c r="G112" i="3"/>
  <c r="K112" i="3"/>
  <c r="B84" i="3"/>
  <c r="H84" i="3"/>
  <c r="I84" i="3"/>
  <c r="L84" i="3"/>
  <c r="C78" i="3"/>
  <c r="I78" i="3"/>
  <c r="J78" i="3"/>
  <c r="N78" i="3"/>
  <c r="H71" i="3"/>
  <c r="M71" i="3"/>
  <c r="H48" i="3"/>
  <c r="K48" i="3"/>
  <c r="M48" i="3"/>
  <c r="B23" i="3"/>
  <c r="G23" i="3"/>
  <c r="L23" i="3"/>
  <c r="H23" i="3"/>
  <c r="M23" i="3"/>
  <c r="C23" i="3"/>
  <c r="I23" i="3"/>
  <c r="N157" i="3"/>
  <c r="L148" i="3"/>
  <c r="H148" i="3"/>
  <c r="N145" i="3"/>
  <c r="N125" i="3"/>
  <c r="N118" i="3"/>
  <c r="G115" i="3"/>
  <c r="M115" i="3"/>
  <c r="L112" i="3"/>
  <c r="C112" i="3"/>
  <c r="J114" i="3"/>
  <c r="M94" i="3"/>
  <c r="H94" i="3"/>
  <c r="K87" i="3"/>
  <c r="M83" i="3"/>
  <c r="M82" i="3"/>
  <c r="H82" i="3"/>
  <c r="I79" i="3"/>
  <c r="M73" i="3"/>
  <c r="K58" i="3"/>
  <c r="J57" i="3"/>
  <c r="M55" i="3"/>
  <c r="H55" i="3"/>
  <c r="I51" i="3"/>
  <c r="I44" i="3"/>
  <c r="M41" i="3"/>
  <c r="M37" i="3"/>
  <c r="H37" i="3"/>
  <c r="I31" i="3"/>
  <c r="H29" i="3"/>
  <c r="K24" i="3"/>
  <c r="G24" i="3"/>
  <c r="B24" i="3"/>
  <c r="J106" i="3"/>
  <c r="B106" i="3"/>
  <c r="K103" i="3"/>
  <c r="C103" i="3"/>
  <c r="L94" i="3"/>
  <c r="F94" i="3"/>
  <c r="M91" i="3"/>
  <c r="J90" i="3"/>
  <c r="B90" i="3"/>
  <c r="I87" i="3"/>
  <c r="K83" i="3"/>
  <c r="L82" i="3"/>
  <c r="F82" i="3"/>
  <c r="G79" i="3"/>
  <c r="M75" i="3"/>
  <c r="C75" i="3"/>
  <c r="K67" i="3"/>
  <c r="C67" i="3"/>
  <c r="J64" i="3"/>
  <c r="L63" i="3"/>
  <c r="H63" i="3"/>
  <c r="I58" i="3"/>
  <c r="I57" i="3"/>
  <c r="L55" i="3"/>
  <c r="G55" i="3"/>
  <c r="J53" i="3"/>
  <c r="H51" i="3"/>
  <c r="L49" i="3"/>
  <c r="L47" i="3"/>
  <c r="I45" i="3"/>
  <c r="C45" i="3"/>
  <c r="H44" i="3"/>
  <c r="I41" i="3"/>
  <c r="L40" i="3"/>
  <c r="H40" i="3"/>
  <c r="L37" i="3"/>
  <c r="G37" i="3"/>
  <c r="L36" i="3"/>
  <c r="I32" i="3"/>
  <c r="C32" i="3"/>
  <c r="H31" i="3"/>
  <c r="L29" i="3"/>
  <c r="G29" i="3"/>
  <c r="L28" i="3"/>
  <c r="N24" i="3"/>
  <c r="J24" i="3"/>
  <c r="I21" i="3"/>
  <c r="C21" i="3"/>
  <c r="H20" i="3"/>
  <c r="G16" i="3"/>
  <c r="L15" i="3"/>
  <c r="C13" i="3"/>
  <c r="I15" i="3"/>
  <c r="H13" i="3"/>
  <c r="F1999" i="9"/>
  <c r="J1998" i="9"/>
  <c r="F1998" i="9"/>
  <c r="F1995" i="9"/>
  <c r="B1995" i="9"/>
  <c r="J1988" i="9"/>
  <c r="F1988" i="9"/>
  <c r="F1983" i="9"/>
  <c r="J1982" i="9"/>
  <c r="F1982" i="9"/>
  <c r="F1979" i="9"/>
  <c r="B1979" i="9"/>
  <c r="J1972" i="9"/>
  <c r="F1972" i="9"/>
  <c r="F1963" i="9"/>
  <c r="B1963" i="9"/>
  <c r="F1957" i="9"/>
  <c r="J1956" i="9"/>
  <c r="F1956" i="9"/>
  <c r="F1947" i="9"/>
  <c r="B1947" i="9"/>
  <c r="F1941" i="9"/>
  <c r="J1940" i="9"/>
  <c r="F1940" i="9"/>
  <c r="F1931" i="9"/>
  <c r="B1931" i="9"/>
  <c r="F1925" i="9"/>
  <c r="J1924" i="9"/>
  <c r="F1924" i="9"/>
  <c r="F1915" i="9"/>
  <c r="B1915" i="9"/>
  <c r="F1909" i="9"/>
  <c r="J1908" i="9"/>
  <c r="F1908" i="9"/>
  <c r="F1901" i="9"/>
  <c r="J1900" i="9"/>
  <c r="F1900" i="9"/>
  <c r="F1893" i="9"/>
  <c r="J1892" i="9"/>
  <c r="F1892" i="9"/>
  <c r="F1885" i="9"/>
  <c r="J1884" i="9"/>
  <c r="F1884" i="9"/>
  <c r="F1877" i="9"/>
  <c r="J1876" i="9"/>
  <c r="F1876" i="9"/>
  <c r="C1873" i="9"/>
  <c r="B1873" i="9"/>
  <c r="C1869" i="9"/>
  <c r="B1869" i="9"/>
  <c r="C1865" i="9"/>
  <c r="B1865" i="9"/>
  <c r="C1861" i="9"/>
  <c r="B1861" i="9"/>
  <c r="C1857" i="9"/>
  <c r="B1857" i="9"/>
  <c r="C1853" i="9"/>
  <c r="B1853" i="9"/>
  <c r="C1849" i="9"/>
  <c r="B1849" i="9"/>
  <c r="C1845" i="9"/>
  <c r="B1845" i="9"/>
  <c r="C1841" i="9"/>
  <c r="B1841" i="9"/>
  <c r="C1837" i="9"/>
  <c r="B1837" i="9"/>
  <c r="C1833" i="9"/>
  <c r="B1833" i="9"/>
  <c r="C1829" i="9"/>
  <c r="B1829" i="9"/>
  <c r="C1825" i="9"/>
  <c r="B1825" i="9"/>
  <c r="C1821" i="9"/>
  <c r="B1821" i="9"/>
  <c r="C1817" i="9"/>
  <c r="B1817" i="9"/>
  <c r="C1813" i="9"/>
  <c r="B1813" i="9"/>
  <c r="C1809" i="9"/>
  <c r="B1809" i="9"/>
  <c r="C1805" i="9"/>
  <c r="B1805" i="9"/>
  <c r="C1801" i="9"/>
  <c r="B1801" i="9"/>
  <c r="C1797" i="9"/>
  <c r="B1797" i="9"/>
  <c r="C1793" i="9"/>
  <c r="B1793" i="9"/>
  <c r="C1789" i="9"/>
  <c r="B1789" i="9"/>
  <c r="C1785" i="9"/>
  <c r="B1785" i="9"/>
  <c r="C1781" i="9"/>
  <c r="B1781" i="9"/>
  <c r="C1777" i="9"/>
  <c r="B1777" i="9"/>
  <c r="C1773" i="9"/>
  <c r="B1773" i="9"/>
  <c r="C1769" i="9"/>
  <c r="B1769" i="9"/>
  <c r="C1765" i="9"/>
  <c r="B1765" i="9"/>
  <c r="C1761" i="9"/>
  <c r="B1761" i="9"/>
  <c r="C1757" i="9"/>
  <c r="B1757" i="9"/>
  <c r="C1753" i="9"/>
  <c r="B1753" i="9"/>
  <c r="C1749" i="9"/>
  <c r="B1749" i="9"/>
  <c r="C1745" i="9"/>
  <c r="B1745" i="9"/>
  <c r="C1741" i="9"/>
  <c r="B1741" i="9"/>
  <c r="C1737" i="9"/>
  <c r="B1737" i="9"/>
  <c r="C1733" i="9"/>
  <c r="B1733" i="9"/>
  <c r="C1729" i="9"/>
  <c r="B1729" i="9"/>
  <c r="C1725" i="9"/>
  <c r="B1725" i="9"/>
  <c r="C1721" i="9"/>
  <c r="B1721" i="9"/>
  <c r="C1717" i="9"/>
  <c r="B1717" i="9"/>
  <c r="C1713" i="9"/>
  <c r="B1713" i="9"/>
  <c r="C1709" i="9"/>
  <c r="B1709" i="9"/>
  <c r="C1705" i="9"/>
  <c r="B1705" i="9"/>
  <c r="C1701" i="9"/>
  <c r="B1701" i="9"/>
  <c r="C1697" i="9"/>
  <c r="B1697" i="9"/>
  <c r="C1693" i="9"/>
  <c r="B1693" i="9"/>
  <c r="C1689" i="9"/>
  <c r="B1689" i="9"/>
  <c r="C1685" i="9"/>
  <c r="B1685" i="9"/>
  <c r="C1681" i="9"/>
  <c r="B1681" i="9"/>
  <c r="C1677" i="9"/>
  <c r="B1677" i="9"/>
  <c r="C1673" i="9"/>
  <c r="B1673" i="9"/>
  <c r="C1669" i="9"/>
  <c r="B1669" i="9"/>
  <c r="C1665" i="9"/>
  <c r="B1665" i="9"/>
  <c r="C1661" i="9"/>
  <c r="B1661" i="9"/>
  <c r="C1657" i="9"/>
  <c r="B1657" i="9"/>
  <c r="C1653" i="9"/>
  <c r="B1653" i="9"/>
  <c r="C1649" i="9"/>
  <c r="B1649" i="9"/>
  <c r="C1645" i="9"/>
  <c r="B1645" i="9"/>
  <c r="C1641" i="9"/>
  <c r="B1641" i="9"/>
  <c r="C1637" i="9"/>
  <c r="B1637" i="9"/>
  <c r="C1633" i="9"/>
  <c r="B1633" i="9"/>
  <c r="I1395" i="9"/>
  <c r="B1391" i="9"/>
  <c r="H1391" i="9"/>
  <c r="B1389" i="9"/>
  <c r="C1389" i="9"/>
  <c r="G1389" i="9"/>
  <c r="K1389" i="9"/>
  <c r="B1385" i="9"/>
  <c r="F1385" i="9"/>
  <c r="J1385" i="9"/>
  <c r="B1381" i="9"/>
  <c r="H1381" i="9"/>
  <c r="I1377" i="9"/>
  <c r="B1376" i="9"/>
  <c r="F1376" i="9"/>
  <c r="H1375" i="9"/>
  <c r="I1371" i="9"/>
  <c r="B1370" i="9"/>
  <c r="J1370" i="9"/>
  <c r="J1368" i="9"/>
  <c r="I1363" i="9"/>
  <c r="B1359" i="9"/>
  <c r="H1359" i="9"/>
  <c r="B1357" i="9"/>
  <c r="C1357" i="9"/>
  <c r="G1357" i="9"/>
  <c r="K1357" i="9"/>
  <c r="B1353" i="9"/>
  <c r="F1353" i="9"/>
  <c r="J1353" i="9"/>
  <c r="B1349" i="9"/>
  <c r="H1349" i="9"/>
  <c r="I1345" i="9"/>
  <c r="B1344" i="9"/>
  <c r="F1344" i="9"/>
  <c r="H1343" i="9"/>
  <c r="I1339" i="9"/>
  <c r="B1338" i="9"/>
  <c r="J1338" i="9"/>
  <c r="J1336" i="9"/>
  <c r="I1331" i="9"/>
  <c r="B1327" i="9"/>
  <c r="H1327" i="9"/>
  <c r="B1325" i="9"/>
  <c r="C1325" i="9"/>
  <c r="G1325" i="9"/>
  <c r="K1325" i="9"/>
  <c r="B1321" i="9"/>
  <c r="F1321" i="9"/>
  <c r="J1321" i="9"/>
  <c r="I1317" i="9"/>
  <c r="B1315" i="9"/>
  <c r="C1315" i="9"/>
  <c r="G1315" i="9"/>
  <c r="K1315" i="9"/>
  <c r="H1312" i="9"/>
  <c r="I1311" i="9"/>
  <c r="C1311" i="9"/>
  <c r="B1304" i="9"/>
  <c r="H1304" i="9"/>
  <c r="H1303" i="9"/>
  <c r="B1301" i="9"/>
  <c r="C1301" i="9"/>
  <c r="G1301" i="9"/>
  <c r="K1301" i="9"/>
  <c r="H1298" i="9"/>
  <c r="I1297" i="9"/>
  <c r="C1297" i="9"/>
  <c r="B1295" i="9"/>
  <c r="H1295" i="9"/>
  <c r="B1290" i="9"/>
  <c r="H1290" i="9"/>
  <c r="H1289" i="9"/>
  <c r="I1287" i="9"/>
  <c r="I1282" i="9"/>
  <c r="B1281" i="9"/>
  <c r="H1281" i="9"/>
  <c r="K1279" i="9"/>
  <c r="I1273" i="9"/>
  <c r="B1271" i="9"/>
  <c r="F1271" i="9"/>
  <c r="J1271" i="9"/>
  <c r="B1270" i="9"/>
  <c r="I1270" i="9"/>
  <c r="H1268" i="9"/>
  <c r="I1267" i="9"/>
  <c r="K1265" i="9"/>
  <c r="B1257" i="9"/>
  <c r="F1257" i="9"/>
  <c r="J1257" i="9"/>
  <c r="I1253" i="9"/>
  <c r="B1251" i="9"/>
  <c r="C1251" i="9"/>
  <c r="G1251" i="9"/>
  <c r="K1251" i="9"/>
  <c r="H1248" i="9"/>
  <c r="I1247" i="9"/>
  <c r="C1247" i="9"/>
  <c r="B1240" i="9"/>
  <c r="H1240" i="9"/>
  <c r="H1239" i="9"/>
  <c r="B1237" i="9"/>
  <c r="C1237" i="9"/>
  <c r="G1237" i="9"/>
  <c r="K1237" i="9"/>
  <c r="H1234" i="9"/>
  <c r="I1233" i="9"/>
  <c r="C1233" i="9"/>
  <c r="B1231" i="9"/>
  <c r="H1231" i="9"/>
  <c r="B1226" i="9"/>
  <c r="H1226" i="9"/>
  <c r="H1225" i="9"/>
  <c r="I1223" i="9"/>
  <c r="I1218" i="9"/>
  <c r="B1217" i="9"/>
  <c r="H1217" i="9"/>
  <c r="K1215" i="9"/>
  <c r="I1212" i="9"/>
  <c r="I1211" i="9"/>
  <c r="C1211" i="9"/>
  <c r="I1209" i="9"/>
  <c r="B1207" i="9"/>
  <c r="C1207" i="9"/>
  <c r="G1207" i="9"/>
  <c r="K1207" i="9"/>
  <c r="H1201" i="9"/>
  <c r="I1199" i="9"/>
  <c r="B1197" i="9"/>
  <c r="F1197" i="9"/>
  <c r="J1197" i="9"/>
  <c r="K1185" i="9"/>
  <c r="I1182" i="9"/>
  <c r="I1181" i="9"/>
  <c r="C1181" i="9"/>
  <c r="B1179" i="9"/>
  <c r="H1179" i="9"/>
  <c r="B1177" i="9"/>
  <c r="C1177" i="9"/>
  <c r="G1177" i="9"/>
  <c r="K1177" i="9"/>
  <c r="I1172" i="9"/>
  <c r="I1171" i="9"/>
  <c r="I1169" i="9"/>
  <c r="J1143" i="9"/>
  <c r="I1142" i="9"/>
  <c r="J1139" i="9"/>
  <c r="B1137" i="9"/>
  <c r="C1137" i="9"/>
  <c r="G1137" i="9"/>
  <c r="K1137" i="9"/>
  <c r="F1137" i="9"/>
  <c r="J1137" i="9"/>
  <c r="B1134" i="9"/>
  <c r="I1134" i="9"/>
  <c r="B1133" i="9"/>
  <c r="C1133" i="9"/>
  <c r="G1133" i="9"/>
  <c r="K1133" i="9"/>
  <c r="F1133" i="9"/>
  <c r="J1133" i="9"/>
  <c r="B1111" i="9"/>
  <c r="H1111" i="9"/>
  <c r="C1111" i="9"/>
  <c r="G1111" i="9"/>
  <c r="K1111" i="9"/>
  <c r="B1107" i="9"/>
  <c r="H1107" i="9"/>
  <c r="C1107" i="9"/>
  <c r="G1107" i="9"/>
  <c r="K1107" i="9"/>
  <c r="I1080" i="9"/>
  <c r="I1076" i="9"/>
  <c r="B1072" i="9"/>
  <c r="I1072" i="9"/>
  <c r="B1071" i="9"/>
  <c r="C1071" i="9"/>
  <c r="G1071" i="9"/>
  <c r="K1071" i="9"/>
  <c r="F1071" i="9"/>
  <c r="J1071" i="9"/>
  <c r="B1068" i="9"/>
  <c r="I1068" i="9"/>
  <c r="B1067" i="9"/>
  <c r="C1067" i="9"/>
  <c r="G1067" i="9"/>
  <c r="K1067" i="9"/>
  <c r="F1067" i="9"/>
  <c r="J1067" i="9"/>
  <c r="B1049" i="9"/>
  <c r="H1049" i="9"/>
  <c r="C1049" i="9"/>
  <c r="G1049" i="9"/>
  <c r="K1049" i="9"/>
  <c r="B1045" i="9"/>
  <c r="H1045" i="9"/>
  <c r="C1045" i="9"/>
  <c r="G1045" i="9"/>
  <c r="K1045" i="9"/>
  <c r="B1016" i="9"/>
  <c r="I1016" i="9"/>
  <c r="H1011" i="9"/>
  <c r="B1011" i="9"/>
  <c r="I1011" i="9"/>
  <c r="C1011" i="9"/>
  <c r="G1011" i="9"/>
  <c r="I1002" i="9"/>
  <c r="H1001" i="9"/>
  <c r="B1001" i="9"/>
  <c r="C1001" i="9"/>
  <c r="G1001" i="9"/>
  <c r="F1001" i="9"/>
  <c r="K1001" i="9"/>
  <c r="B984" i="9"/>
  <c r="I984" i="9"/>
  <c r="H979" i="9"/>
  <c r="B979" i="9"/>
  <c r="I979" i="9"/>
  <c r="C979" i="9"/>
  <c r="G979" i="9"/>
  <c r="H966" i="9"/>
  <c r="B966" i="9"/>
  <c r="C966" i="9"/>
  <c r="G966" i="9"/>
  <c r="F966" i="9"/>
  <c r="H964" i="9"/>
  <c r="B964" i="9"/>
  <c r="J964" i="9"/>
  <c r="C964" i="9"/>
  <c r="G964" i="9"/>
  <c r="H950" i="9"/>
  <c r="B950" i="9"/>
  <c r="C950" i="9"/>
  <c r="G950" i="9"/>
  <c r="F950" i="9"/>
  <c r="H948" i="9"/>
  <c r="B948" i="9"/>
  <c r="J948" i="9"/>
  <c r="C948" i="9"/>
  <c r="G948" i="9"/>
  <c r="H934" i="9"/>
  <c r="B934" i="9"/>
  <c r="C934" i="9"/>
  <c r="G934" i="9"/>
  <c r="F934" i="9"/>
  <c r="H932" i="9"/>
  <c r="B932" i="9"/>
  <c r="J932" i="9"/>
  <c r="C932" i="9"/>
  <c r="G932" i="9"/>
  <c r="H918" i="9"/>
  <c r="B918" i="9"/>
  <c r="C918" i="9"/>
  <c r="G918" i="9"/>
  <c r="F918" i="9"/>
  <c r="H916" i="9"/>
  <c r="B916" i="9"/>
  <c r="J916" i="9"/>
  <c r="C916" i="9"/>
  <c r="G916" i="9"/>
  <c r="H903" i="9"/>
  <c r="H902" i="9"/>
  <c r="B902" i="9"/>
  <c r="C902" i="9"/>
  <c r="G902" i="9"/>
  <c r="F902" i="9"/>
  <c r="K902" i="9"/>
  <c r="H898" i="9"/>
  <c r="B898" i="9"/>
  <c r="C898" i="9"/>
  <c r="G898" i="9"/>
  <c r="F898" i="9"/>
  <c r="K898" i="9"/>
  <c r="H880" i="9"/>
  <c r="B880" i="9"/>
  <c r="C880" i="9"/>
  <c r="G880" i="9"/>
  <c r="F880" i="9"/>
  <c r="K880" i="9"/>
  <c r="B877" i="9"/>
  <c r="I877" i="9"/>
  <c r="H877" i="9"/>
  <c r="B871" i="9"/>
  <c r="H871" i="9"/>
  <c r="H864" i="9"/>
  <c r="B864" i="9"/>
  <c r="C864" i="9"/>
  <c r="G864" i="9"/>
  <c r="F864" i="9"/>
  <c r="K864" i="9"/>
  <c r="B861" i="9"/>
  <c r="I861" i="9"/>
  <c r="H861" i="9"/>
  <c r="B855" i="9"/>
  <c r="H855" i="9"/>
  <c r="H848" i="9"/>
  <c r="B848" i="9"/>
  <c r="C848" i="9"/>
  <c r="G848" i="9"/>
  <c r="F848" i="9"/>
  <c r="K848" i="9"/>
  <c r="B845" i="9"/>
  <c r="I845" i="9"/>
  <c r="H845" i="9"/>
  <c r="H832" i="9"/>
  <c r="B832" i="9"/>
  <c r="C832" i="9"/>
  <c r="G832" i="9"/>
  <c r="F832" i="9"/>
  <c r="K832" i="9"/>
  <c r="H816" i="9"/>
  <c r="B816" i="9"/>
  <c r="C816" i="9"/>
  <c r="G816" i="9"/>
  <c r="F816" i="9"/>
  <c r="K816" i="9"/>
  <c r="H800" i="9"/>
  <c r="B800" i="9"/>
  <c r="C800" i="9"/>
  <c r="G800" i="9"/>
  <c r="F800" i="9"/>
  <c r="K800" i="9"/>
  <c r="H784" i="9"/>
  <c r="B784" i="9"/>
  <c r="C784" i="9"/>
  <c r="G784" i="9"/>
  <c r="F784" i="9"/>
  <c r="K784" i="9"/>
  <c r="H768" i="9"/>
  <c r="B768" i="9"/>
  <c r="C768" i="9"/>
  <c r="G768" i="9"/>
  <c r="F768" i="9"/>
  <c r="K768" i="9"/>
  <c r="H752" i="9"/>
  <c r="B752" i="9"/>
  <c r="C752" i="9"/>
  <c r="G752" i="9"/>
  <c r="F752" i="9"/>
  <c r="K752" i="9"/>
  <c r="H736" i="9"/>
  <c r="B736" i="9"/>
  <c r="C736" i="9"/>
  <c r="G736" i="9"/>
  <c r="F736" i="9"/>
  <c r="K736" i="9"/>
  <c r="B711" i="9"/>
  <c r="I711" i="9"/>
  <c r="C711" i="9"/>
  <c r="H711" i="9"/>
  <c r="H710" i="9"/>
  <c r="B710" i="9"/>
  <c r="I710" i="9"/>
  <c r="C710" i="9"/>
  <c r="G710" i="9"/>
  <c r="B701" i="9"/>
  <c r="C701" i="9"/>
  <c r="H701" i="9"/>
  <c r="G701" i="9"/>
  <c r="H700" i="9"/>
  <c r="B700" i="9"/>
  <c r="C700" i="9"/>
  <c r="G700" i="9"/>
  <c r="F700" i="9"/>
  <c r="K700" i="9"/>
  <c r="G686" i="9"/>
  <c r="B680" i="9"/>
  <c r="G680" i="9"/>
  <c r="G678" i="9"/>
  <c r="B672" i="9"/>
  <c r="G672" i="9"/>
  <c r="G670" i="9"/>
  <c r="B664" i="9"/>
  <c r="G664" i="9"/>
  <c r="G662" i="9"/>
  <c r="B656" i="9"/>
  <c r="G656" i="9"/>
  <c r="G654" i="9"/>
  <c r="B648" i="9"/>
  <c r="G648" i="9"/>
  <c r="G646" i="9"/>
  <c r="B640" i="9"/>
  <c r="G640" i="9"/>
  <c r="G638" i="9"/>
  <c r="B632" i="9"/>
  <c r="G632" i="9"/>
  <c r="G630" i="9"/>
  <c r="B624" i="9"/>
  <c r="G624" i="9"/>
  <c r="G622" i="9"/>
  <c r="B616" i="9"/>
  <c r="G616" i="9"/>
  <c r="G614" i="9"/>
  <c r="B608" i="9"/>
  <c r="G608" i="9"/>
  <c r="G606" i="9"/>
  <c r="B600" i="9"/>
  <c r="G600" i="9"/>
  <c r="G598" i="9"/>
  <c r="B592" i="9"/>
  <c r="G592" i="9"/>
  <c r="G590" i="9"/>
  <c r="G566" i="9"/>
  <c r="B566" i="9"/>
  <c r="K566" i="9"/>
  <c r="H566" i="9"/>
  <c r="H559" i="9"/>
  <c r="B559" i="9"/>
  <c r="C559" i="9"/>
  <c r="G559" i="9"/>
  <c r="F559" i="9"/>
  <c r="K559" i="9"/>
  <c r="H553" i="9"/>
  <c r="B553" i="9"/>
  <c r="C553" i="9"/>
  <c r="G553" i="9"/>
  <c r="F553" i="9"/>
  <c r="K553" i="9"/>
  <c r="H550" i="9"/>
  <c r="B550" i="9"/>
  <c r="I550" i="9"/>
  <c r="H543" i="9"/>
  <c r="B543" i="9"/>
  <c r="C543" i="9"/>
  <c r="G543" i="9"/>
  <c r="F543" i="9"/>
  <c r="K543" i="9"/>
  <c r="H537" i="9"/>
  <c r="B537" i="9"/>
  <c r="C537" i="9"/>
  <c r="G537" i="9"/>
  <c r="F537" i="9"/>
  <c r="K537" i="9"/>
  <c r="H534" i="9"/>
  <c r="B534" i="9"/>
  <c r="I534" i="9"/>
  <c r="H527" i="9"/>
  <c r="B527" i="9"/>
  <c r="C527" i="9"/>
  <c r="G527" i="9"/>
  <c r="F527" i="9"/>
  <c r="K527" i="9"/>
  <c r="H521" i="9"/>
  <c r="B521" i="9"/>
  <c r="C521" i="9"/>
  <c r="G521" i="9"/>
  <c r="F521" i="9"/>
  <c r="K521" i="9"/>
  <c r="H518" i="9"/>
  <c r="B518" i="9"/>
  <c r="I518" i="9"/>
  <c r="H511" i="9"/>
  <c r="B511" i="9"/>
  <c r="C511" i="9"/>
  <c r="G511" i="9"/>
  <c r="F511" i="9"/>
  <c r="K511" i="9"/>
  <c r="H505" i="9"/>
  <c r="B505" i="9"/>
  <c r="C505" i="9"/>
  <c r="G505" i="9"/>
  <c r="F505" i="9"/>
  <c r="K505" i="9"/>
  <c r="H502" i="9"/>
  <c r="B502" i="9"/>
  <c r="I502" i="9"/>
  <c r="H495" i="9"/>
  <c r="B495" i="9"/>
  <c r="C495" i="9"/>
  <c r="G495" i="9"/>
  <c r="F495" i="9"/>
  <c r="K495" i="9"/>
  <c r="H489" i="9"/>
  <c r="B489" i="9"/>
  <c r="C489" i="9"/>
  <c r="G489" i="9"/>
  <c r="F489" i="9"/>
  <c r="K489" i="9"/>
  <c r="H470" i="9"/>
  <c r="B470" i="9"/>
  <c r="I470" i="9"/>
  <c r="B460" i="9"/>
  <c r="H460" i="9"/>
  <c r="J460" i="9"/>
  <c r="F460" i="9"/>
  <c r="B455" i="9"/>
  <c r="C455" i="9"/>
  <c r="G455" i="9"/>
  <c r="K455" i="9"/>
  <c r="H455" i="9"/>
  <c r="F455" i="9"/>
  <c r="J455" i="9"/>
  <c r="B428" i="9"/>
  <c r="J428" i="9"/>
  <c r="F428" i="9"/>
  <c r="B393" i="9"/>
  <c r="C393" i="9"/>
  <c r="G393" i="9"/>
  <c r="K393" i="9"/>
  <c r="H393" i="9"/>
  <c r="F393" i="9"/>
  <c r="J393" i="9"/>
  <c r="C378" i="9"/>
  <c r="B378" i="9"/>
  <c r="H378" i="9"/>
  <c r="I378" i="9"/>
  <c r="F378" i="9"/>
  <c r="F1989" i="9"/>
  <c r="B1989" i="9"/>
  <c r="F1973" i="9"/>
  <c r="B1973" i="9"/>
  <c r="B1628" i="9"/>
  <c r="C1628" i="9"/>
  <c r="G1628" i="9"/>
  <c r="K1628" i="9"/>
  <c r="B1624" i="9"/>
  <c r="C1624" i="9"/>
  <c r="G1624" i="9"/>
  <c r="K1624" i="9"/>
  <c r="B1620" i="9"/>
  <c r="C1620" i="9"/>
  <c r="G1620" i="9"/>
  <c r="K1620" i="9"/>
  <c r="B1616" i="9"/>
  <c r="C1616" i="9"/>
  <c r="G1616" i="9"/>
  <c r="K1616" i="9"/>
  <c r="B1612" i="9"/>
  <c r="C1612" i="9"/>
  <c r="G1612" i="9"/>
  <c r="K1612" i="9"/>
  <c r="B1608" i="9"/>
  <c r="C1608" i="9"/>
  <c r="G1608" i="9"/>
  <c r="K1608" i="9"/>
  <c r="B1604" i="9"/>
  <c r="C1604" i="9"/>
  <c r="G1604" i="9"/>
  <c r="K1604" i="9"/>
  <c r="B1600" i="9"/>
  <c r="C1600" i="9"/>
  <c r="G1600" i="9"/>
  <c r="K1600" i="9"/>
  <c r="B1596" i="9"/>
  <c r="C1596" i="9"/>
  <c r="G1596" i="9"/>
  <c r="K1596" i="9"/>
  <c r="B1592" i="9"/>
  <c r="C1592" i="9"/>
  <c r="G1592" i="9"/>
  <c r="K1592" i="9"/>
  <c r="B1588" i="9"/>
  <c r="C1588" i="9"/>
  <c r="G1588" i="9"/>
  <c r="K1588" i="9"/>
  <c r="B1584" i="9"/>
  <c r="C1584" i="9"/>
  <c r="G1584" i="9"/>
  <c r="K1584" i="9"/>
  <c r="B1580" i="9"/>
  <c r="C1580" i="9"/>
  <c r="G1580" i="9"/>
  <c r="K1580" i="9"/>
  <c r="B1576" i="9"/>
  <c r="C1576" i="9"/>
  <c r="G1576" i="9"/>
  <c r="K1576" i="9"/>
  <c r="B1572" i="9"/>
  <c r="C1572" i="9"/>
  <c r="G1572" i="9"/>
  <c r="K1572" i="9"/>
  <c r="B1568" i="9"/>
  <c r="C1568" i="9"/>
  <c r="G1568" i="9"/>
  <c r="K1568" i="9"/>
  <c r="B1564" i="9"/>
  <c r="C1564" i="9"/>
  <c r="G1564" i="9"/>
  <c r="K1564" i="9"/>
  <c r="B1560" i="9"/>
  <c r="C1560" i="9"/>
  <c r="G1560" i="9"/>
  <c r="K1560" i="9"/>
  <c r="B1556" i="9"/>
  <c r="C1556" i="9"/>
  <c r="G1556" i="9"/>
  <c r="K1556" i="9"/>
  <c r="B1552" i="9"/>
  <c r="C1552" i="9"/>
  <c r="G1552" i="9"/>
  <c r="K1552" i="9"/>
  <c r="B1548" i="9"/>
  <c r="C1548" i="9"/>
  <c r="G1548" i="9"/>
  <c r="K1548" i="9"/>
  <c r="B1544" i="9"/>
  <c r="C1544" i="9"/>
  <c r="G1544" i="9"/>
  <c r="K1544" i="9"/>
  <c r="B1540" i="9"/>
  <c r="C1540" i="9"/>
  <c r="G1540" i="9"/>
  <c r="K1540" i="9"/>
  <c r="B1536" i="9"/>
  <c r="C1536" i="9"/>
  <c r="G1536" i="9"/>
  <c r="K1536" i="9"/>
  <c r="B1532" i="9"/>
  <c r="C1532" i="9"/>
  <c r="G1532" i="9"/>
  <c r="K1532" i="9"/>
  <c r="B1528" i="9"/>
  <c r="C1528" i="9"/>
  <c r="G1528" i="9"/>
  <c r="K1528" i="9"/>
  <c r="B1524" i="9"/>
  <c r="C1524" i="9"/>
  <c r="G1524" i="9"/>
  <c r="K1524" i="9"/>
  <c r="B1520" i="9"/>
  <c r="C1520" i="9"/>
  <c r="G1520" i="9"/>
  <c r="K1520" i="9"/>
  <c r="B1516" i="9"/>
  <c r="C1516" i="9"/>
  <c r="G1516" i="9"/>
  <c r="K1516" i="9"/>
  <c r="B1512" i="9"/>
  <c r="C1512" i="9"/>
  <c r="G1512" i="9"/>
  <c r="K1512" i="9"/>
  <c r="B1508" i="9"/>
  <c r="C1508" i="9"/>
  <c r="G1508" i="9"/>
  <c r="K1508" i="9"/>
  <c r="B1504" i="9"/>
  <c r="C1504" i="9"/>
  <c r="G1504" i="9"/>
  <c r="K1504" i="9"/>
  <c r="B1500" i="9"/>
  <c r="C1500" i="9"/>
  <c r="G1500" i="9"/>
  <c r="K1500" i="9"/>
  <c r="B1496" i="9"/>
  <c r="C1496" i="9"/>
  <c r="G1496" i="9"/>
  <c r="K1496" i="9"/>
  <c r="B1492" i="9"/>
  <c r="C1492" i="9"/>
  <c r="G1492" i="9"/>
  <c r="K1492" i="9"/>
  <c r="B1488" i="9"/>
  <c r="C1488" i="9"/>
  <c r="G1488" i="9"/>
  <c r="K1488" i="9"/>
  <c r="B1484" i="9"/>
  <c r="C1484" i="9"/>
  <c r="G1484" i="9"/>
  <c r="K1484" i="9"/>
  <c r="B1480" i="9"/>
  <c r="C1480" i="9"/>
  <c r="G1480" i="9"/>
  <c r="K1480" i="9"/>
  <c r="B1476" i="9"/>
  <c r="C1476" i="9"/>
  <c r="G1476" i="9"/>
  <c r="K1476" i="9"/>
  <c r="B1472" i="9"/>
  <c r="C1472" i="9"/>
  <c r="G1472" i="9"/>
  <c r="K1472" i="9"/>
  <c r="B1468" i="9"/>
  <c r="C1468" i="9"/>
  <c r="G1468" i="9"/>
  <c r="K1468" i="9"/>
  <c r="B1464" i="9"/>
  <c r="C1464" i="9"/>
  <c r="G1464" i="9"/>
  <c r="K1464" i="9"/>
  <c r="B1460" i="9"/>
  <c r="C1460" i="9"/>
  <c r="G1460" i="9"/>
  <c r="K1460" i="9"/>
  <c r="B1456" i="9"/>
  <c r="C1456" i="9"/>
  <c r="G1456" i="9"/>
  <c r="K1456" i="9"/>
  <c r="B1452" i="9"/>
  <c r="C1452" i="9"/>
  <c r="G1452" i="9"/>
  <c r="K1452" i="9"/>
  <c r="B1448" i="9"/>
  <c r="C1448" i="9"/>
  <c r="G1448" i="9"/>
  <c r="K1448" i="9"/>
  <c r="B1444" i="9"/>
  <c r="C1444" i="9"/>
  <c r="G1444" i="9"/>
  <c r="K1444" i="9"/>
  <c r="B1440" i="9"/>
  <c r="C1440" i="9"/>
  <c r="G1440" i="9"/>
  <c r="K1440" i="9"/>
  <c r="B1436" i="9"/>
  <c r="C1436" i="9"/>
  <c r="G1436" i="9"/>
  <c r="K1436" i="9"/>
  <c r="B1432" i="9"/>
  <c r="C1432" i="9"/>
  <c r="G1432" i="9"/>
  <c r="K1432" i="9"/>
  <c r="B1428" i="9"/>
  <c r="C1428" i="9"/>
  <c r="G1428" i="9"/>
  <c r="K1428" i="9"/>
  <c r="B1424" i="9"/>
  <c r="C1424" i="9"/>
  <c r="G1424" i="9"/>
  <c r="K1424" i="9"/>
  <c r="B1420" i="9"/>
  <c r="C1420" i="9"/>
  <c r="G1420" i="9"/>
  <c r="K1420" i="9"/>
  <c r="B1416" i="9"/>
  <c r="C1416" i="9"/>
  <c r="G1416" i="9"/>
  <c r="K1416" i="9"/>
  <c r="B1412" i="9"/>
  <c r="C1412" i="9"/>
  <c r="G1412" i="9"/>
  <c r="K1412" i="9"/>
  <c r="B1408" i="9"/>
  <c r="C1408" i="9"/>
  <c r="G1408" i="9"/>
  <c r="K1408" i="9"/>
  <c r="B1404" i="9"/>
  <c r="C1404" i="9"/>
  <c r="G1404" i="9"/>
  <c r="K1404" i="9"/>
  <c r="B1400" i="9"/>
  <c r="C1400" i="9"/>
  <c r="G1400" i="9"/>
  <c r="K1400" i="9"/>
  <c r="B1397" i="9"/>
  <c r="F1397" i="9"/>
  <c r="J1397" i="9"/>
  <c r="B1396" i="9"/>
  <c r="J1396" i="9"/>
  <c r="B1378" i="9"/>
  <c r="H1378" i="9"/>
  <c r="B1372" i="9"/>
  <c r="F1372" i="9"/>
  <c r="B1367" i="9"/>
  <c r="C1367" i="9"/>
  <c r="G1367" i="9"/>
  <c r="K1367" i="9"/>
  <c r="B1365" i="9"/>
  <c r="F1365" i="9"/>
  <c r="J1365" i="9"/>
  <c r="B1364" i="9"/>
  <c r="J1364" i="9"/>
  <c r="B1346" i="9"/>
  <c r="H1346" i="9"/>
  <c r="B1340" i="9"/>
  <c r="F1340" i="9"/>
  <c r="B1335" i="9"/>
  <c r="C1335" i="9"/>
  <c r="G1335" i="9"/>
  <c r="K1335" i="9"/>
  <c r="B1333" i="9"/>
  <c r="F1333" i="9"/>
  <c r="J1333" i="9"/>
  <c r="B1332" i="9"/>
  <c r="J1332" i="9"/>
  <c r="B1319" i="9"/>
  <c r="F1319" i="9"/>
  <c r="J1319" i="9"/>
  <c r="B1318" i="9"/>
  <c r="I1318" i="9"/>
  <c r="B1305" i="9"/>
  <c r="F1305" i="9"/>
  <c r="J1305" i="9"/>
  <c r="B1299" i="9"/>
  <c r="C1299" i="9"/>
  <c r="G1299" i="9"/>
  <c r="K1299" i="9"/>
  <c r="B1288" i="9"/>
  <c r="H1288" i="9"/>
  <c r="B1285" i="9"/>
  <c r="C1285" i="9"/>
  <c r="G1285" i="9"/>
  <c r="K1285" i="9"/>
  <c r="B1279" i="9"/>
  <c r="H1279" i="9"/>
  <c r="B1274" i="9"/>
  <c r="H1274" i="9"/>
  <c r="B1265" i="9"/>
  <c r="H1265" i="9"/>
  <c r="B1255" i="9"/>
  <c r="F1255" i="9"/>
  <c r="J1255" i="9"/>
  <c r="B1254" i="9"/>
  <c r="I1254" i="9"/>
  <c r="B1241" i="9"/>
  <c r="F1241" i="9"/>
  <c r="J1241" i="9"/>
  <c r="B1235" i="9"/>
  <c r="C1235" i="9"/>
  <c r="G1235" i="9"/>
  <c r="K1235" i="9"/>
  <c r="B1224" i="9"/>
  <c r="H1224" i="9"/>
  <c r="B1221" i="9"/>
  <c r="C1221" i="9"/>
  <c r="G1221" i="9"/>
  <c r="K1221" i="9"/>
  <c r="B1215" i="9"/>
  <c r="H1215" i="9"/>
  <c r="B1205" i="9"/>
  <c r="C1205" i="9"/>
  <c r="G1205" i="9"/>
  <c r="K1205" i="9"/>
  <c r="B1200" i="9"/>
  <c r="I1200" i="9"/>
  <c r="B1195" i="9"/>
  <c r="F1195" i="9"/>
  <c r="J1195" i="9"/>
  <c r="B1185" i="9"/>
  <c r="H1185" i="9"/>
  <c r="B1175" i="9"/>
  <c r="C1175" i="9"/>
  <c r="G1175" i="9"/>
  <c r="K1175" i="9"/>
  <c r="B1168" i="9"/>
  <c r="I1168" i="9"/>
  <c r="B1167" i="9"/>
  <c r="C1167" i="9"/>
  <c r="G1167" i="9"/>
  <c r="K1167" i="9"/>
  <c r="F1167" i="9"/>
  <c r="J1167" i="9"/>
  <c r="B1164" i="9"/>
  <c r="I1164" i="9"/>
  <c r="B1163" i="9"/>
  <c r="C1163" i="9"/>
  <c r="G1163" i="9"/>
  <c r="K1163" i="9"/>
  <c r="F1163" i="9"/>
  <c r="J1163" i="9"/>
  <c r="B1145" i="9"/>
  <c r="H1145" i="9"/>
  <c r="C1145" i="9"/>
  <c r="G1145" i="9"/>
  <c r="K1145" i="9"/>
  <c r="B1141" i="9"/>
  <c r="H1141" i="9"/>
  <c r="C1141" i="9"/>
  <c r="G1141" i="9"/>
  <c r="K1141" i="9"/>
  <c r="B1105" i="9"/>
  <c r="C1105" i="9"/>
  <c r="G1105" i="9"/>
  <c r="K1105" i="9"/>
  <c r="F1105" i="9"/>
  <c r="J1105" i="9"/>
  <c r="B1102" i="9"/>
  <c r="I1102" i="9"/>
  <c r="B1101" i="9"/>
  <c r="C1101" i="9"/>
  <c r="G1101" i="9"/>
  <c r="K1101" i="9"/>
  <c r="F1101" i="9"/>
  <c r="J1101" i="9"/>
  <c r="B1079" i="9"/>
  <c r="H1079" i="9"/>
  <c r="C1079" i="9"/>
  <c r="G1079" i="9"/>
  <c r="K1079" i="9"/>
  <c r="B1075" i="9"/>
  <c r="H1075" i="9"/>
  <c r="C1075" i="9"/>
  <c r="G1075" i="9"/>
  <c r="K1075" i="9"/>
  <c r="B1040" i="9"/>
  <c r="I1040" i="9"/>
  <c r="B1039" i="9"/>
  <c r="C1039" i="9"/>
  <c r="G1039" i="9"/>
  <c r="K1039" i="9"/>
  <c r="F1039" i="9"/>
  <c r="J1039" i="9"/>
  <c r="B1036" i="9"/>
  <c r="I1036" i="9"/>
  <c r="B1035" i="9"/>
  <c r="C1035" i="9"/>
  <c r="G1035" i="9"/>
  <c r="K1035" i="9"/>
  <c r="F1035" i="9"/>
  <c r="J1035" i="9"/>
  <c r="H1019" i="9"/>
  <c r="B1019" i="9"/>
  <c r="I1019" i="9"/>
  <c r="C1019" i="9"/>
  <c r="G1019" i="9"/>
  <c r="H1009" i="9"/>
  <c r="B1009" i="9"/>
  <c r="C1009" i="9"/>
  <c r="G1009" i="9"/>
  <c r="F1009" i="9"/>
  <c r="K1009" i="9"/>
  <c r="B992" i="9"/>
  <c r="I992" i="9"/>
  <c r="H987" i="9"/>
  <c r="B987" i="9"/>
  <c r="I987" i="9"/>
  <c r="C987" i="9"/>
  <c r="G987" i="9"/>
  <c r="B977" i="9"/>
  <c r="C977" i="9"/>
  <c r="G977" i="9"/>
  <c r="F977" i="9"/>
  <c r="K977" i="9"/>
  <c r="B967" i="9"/>
  <c r="K967" i="9"/>
  <c r="C967" i="9"/>
  <c r="H967" i="9"/>
  <c r="B961" i="9"/>
  <c r="C961" i="9"/>
  <c r="H961" i="9"/>
  <c r="G961" i="9"/>
  <c r="B951" i="9"/>
  <c r="K951" i="9"/>
  <c r="C951" i="9"/>
  <c r="H951" i="9"/>
  <c r="B945" i="9"/>
  <c r="C945" i="9"/>
  <c r="H945" i="9"/>
  <c r="G945" i="9"/>
  <c r="B935" i="9"/>
  <c r="K935" i="9"/>
  <c r="C935" i="9"/>
  <c r="H935" i="9"/>
  <c r="B929" i="9"/>
  <c r="C929" i="9"/>
  <c r="H929" i="9"/>
  <c r="G929" i="9"/>
  <c r="B919" i="9"/>
  <c r="K919" i="9"/>
  <c r="C919" i="9"/>
  <c r="H919" i="9"/>
  <c r="B911" i="9"/>
  <c r="H911" i="9"/>
  <c r="B907" i="9"/>
  <c r="I907" i="9"/>
  <c r="H907" i="9"/>
  <c r="B899" i="9"/>
  <c r="I899" i="9"/>
  <c r="H890" i="9"/>
  <c r="B890" i="9"/>
  <c r="I890" i="9"/>
  <c r="C890" i="9"/>
  <c r="G890" i="9"/>
  <c r="H828" i="9"/>
  <c r="B828" i="9"/>
  <c r="C828" i="9"/>
  <c r="G828" i="9"/>
  <c r="F828" i="9"/>
  <c r="K828" i="9"/>
  <c r="H812" i="9"/>
  <c r="B812" i="9"/>
  <c r="C812" i="9"/>
  <c r="G812" i="9"/>
  <c r="F812" i="9"/>
  <c r="K812" i="9"/>
  <c r="H796" i="9"/>
  <c r="B796" i="9"/>
  <c r="C796" i="9"/>
  <c r="G796" i="9"/>
  <c r="F796" i="9"/>
  <c r="K796" i="9"/>
  <c r="H780" i="9"/>
  <c r="B780" i="9"/>
  <c r="C780" i="9"/>
  <c r="G780" i="9"/>
  <c r="F780" i="9"/>
  <c r="K780" i="9"/>
  <c r="H764" i="9"/>
  <c r="B764" i="9"/>
  <c r="C764" i="9"/>
  <c r="G764" i="9"/>
  <c r="F764" i="9"/>
  <c r="K764" i="9"/>
  <c r="H748" i="9"/>
  <c r="B748" i="9"/>
  <c r="C748" i="9"/>
  <c r="G748" i="9"/>
  <c r="F748" i="9"/>
  <c r="K748" i="9"/>
  <c r="H732" i="9"/>
  <c r="B732" i="9"/>
  <c r="C732" i="9"/>
  <c r="G732" i="9"/>
  <c r="F732" i="9"/>
  <c r="K732" i="9"/>
  <c r="B703" i="9"/>
  <c r="I703" i="9"/>
  <c r="C703" i="9"/>
  <c r="H703" i="9"/>
  <c r="H702" i="9"/>
  <c r="B702" i="9"/>
  <c r="I702" i="9"/>
  <c r="C702" i="9"/>
  <c r="G702" i="9"/>
  <c r="B693" i="9"/>
  <c r="C693" i="9"/>
  <c r="H693" i="9"/>
  <c r="G693" i="9"/>
  <c r="H692" i="9"/>
  <c r="B692" i="9"/>
  <c r="C692" i="9"/>
  <c r="G692" i="9"/>
  <c r="F692" i="9"/>
  <c r="K692" i="9"/>
  <c r="H583" i="9"/>
  <c r="B583" i="9"/>
  <c r="C583" i="9"/>
  <c r="I583" i="9"/>
  <c r="G583" i="9"/>
  <c r="H573" i="9"/>
  <c r="B573" i="9"/>
  <c r="C573" i="9"/>
  <c r="J573" i="9"/>
  <c r="B560" i="9"/>
  <c r="I560" i="9"/>
  <c r="B544" i="9"/>
  <c r="I544" i="9"/>
  <c r="B528" i="9"/>
  <c r="I528" i="9"/>
  <c r="B512" i="9"/>
  <c r="I512" i="9"/>
  <c r="B496" i="9"/>
  <c r="I496" i="9"/>
  <c r="H487" i="9"/>
  <c r="B487" i="9"/>
  <c r="C487" i="9"/>
  <c r="G487" i="9"/>
  <c r="I487" i="9"/>
  <c r="F487" i="9"/>
  <c r="K487" i="9"/>
  <c r="B454" i="9"/>
  <c r="J454" i="9"/>
  <c r="B443" i="9"/>
  <c r="C443" i="9"/>
  <c r="G443" i="9"/>
  <c r="K443" i="9"/>
  <c r="H443" i="9"/>
  <c r="F443" i="9"/>
  <c r="J443" i="9"/>
  <c r="B412" i="9"/>
  <c r="J412" i="9"/>
  <c r="F412" i="9"/>
  <c r="B402" i="9"/>
  <c r="H402" i="9"/>
  <c r="J402" i="9"/>
  <c r="F402" i="9"/>
  <c r="B385" i="9"/>
  <c r="C385" i="9"/>
  <c r="G385" i="9"/>
  <c r="K385" i="9"/>
  <c r="H385" i="9"/>
  <c r="F385" i="9"/>
  <c r="J385" i="9"/>
  <c r="I1999" i="9"/>
  <c r="H1998" i="9"/>
  <c r="J1996" i="9"/>
  <c r="F1996" i="9"/>
  <c r="J1995" i="9"/>
  <c r="K1994" i="9"/>
  <c r="G1994" i="9"/>
  <c r="C1994" i="9"/>
  <c r="K1992" i="9"/>
  <c r="G1992" i="9"/>
  <c r="C1992" i="9"/>
  <c r="F1991" i="9"/>
  <c r="J1990" i="9"/>
  <c r="F1990" i="9"/>
  <c r="J1989" i="9"/>
  <c r="H1988" i="9"/>
  <c r="F1987" i="9"/>
  <c r="B1987" i="9"/>
  <c r="I1983" i="9"/>
  <c r="H1982" i="9"/>
  <c r="J1980" i="9"/>
  <c r="F1980" i="9"/>
  <c r="J1979" i="9"/>
  <c r="K1978" i="9"/>
  <c r="G1978" i="9"/>
  <c r="C1978" i="9"/>
  <c r="K1976" i="9"/>
  <c r="G1976" i="9"/>
  <c r="C1976" i="9"/>
  <c r="F1975" i="9"/>
  <c r="J1974" i="9"/>
  <c r="F1974" i="9"/>
  <c r="J1973" i="9"/>
  <c r="H1972" i="9"/>
  <c r="F1971" i="9"/>
  <c r="B1971" i="9"/>
  <c r="H1967" i="9"/>
  <c r="K1966" i="9"/>
  <c r="G1966" i="9"/>
  <c r="C1966" i="9"/>
  <c r="F1965" i="9"/>
  <c r="J1964" i="9"/>
  <c r="F1964" i="9"/>
  <c r="J1963" i="9"/>
  <c r="K1962" i="9"/>
  <c r="G1962" i="9"/>
  <c r="C1962" i="9"/>
  <c r="K1960" i="9"/>
  <c r="G1960" i="9"/>
  <c r="C1960" i="9"/>
  <c r="I1957" i="9"/>
  <c r="H1956" i="9"/>
  <c r="F1955" i="9"/>
  <c r="B1955" i="9"/>
  <c r="H1951" i="9"/>
  <c r="K1950" i="9"/>
  <c r="G1950" i="9"/>
  <c r="C1950" i="9"/>
  <c r="F1949" i="9"/>
  <c r="J1948" i="9"/>
  <c r="F1948" i="9"/>
  <c r="J1947" i="9"/>
  <c r="K1946" i="9"/>
  <c r="G1946" i="9"/>
  <c r="C1946" i="9"/>
  <c r="K1944" i="9"/>
  <c r="G1944" i="9"/>
  <c r="C1944" i="9"/>
  <c r="I1941" i="9"/>
  <c r="H1940" i="9"/>
  <c r="F1939" i="9"/>
  <c r="B1939" i="9"/>
  <c r="H1935" i="9"/>
  <c r="K1934" i="9"/>
  <c r="G1934" i="9"/>
  <c r="C1934" i="9"/>
  <c r="F1933" i="9"/>
  <c r="J1932" i="9"/>
  <c r="F1932" i="9"/>
  <c r="J1931" i="9"/>
  <c r="K1930" i="9"/>
  <c r="G1930" i="9"/>
  <c r="C1930" i="9"/>
  <c r="K1928" i="9"/>
  <c r="G1928" i="9"/>
  <c r="C1928" i="9"/>
  <c r="I1925" i="9"/>
  <c r="H1924" i="9"/>
  <c r="F1923" i="9"/>
  <c r="B1923" i="9"/>
  <c r="H1919" i="9"/>
  <c r="K1918" i="9"/>
  <c r="G1918" i="9"/>
  <c r="C1918" i="9"/>
  <c r="F1917" i="9"/>
  <c r="J1916" i="9"/>
  <c r="F1916" i="9"/>
  <c r="J1915" i="9"/>
  <c r="K1914" i="9"/>
  <c r="G1914" i="9"/>
  <c r="C1914" i="9"/>
  <c r="K1912" i="9"/>
  <c r="G1912" i="9"/>
  <c r="C1912" i="9"/>
  <c r="I1909" i="9"/>
  <c r="H1908" i="9"/>
  <c r="F1907" i="9"/>
  <c r="B1907" i="9"/>
  <c r="H1903" i="9"/>
  <c r="K1902" i="9"/>
  <c r="G1902" i="9"/>
  <c r="C1902" i="9"/>
  <c r="H1900" i="9"/>
  <c r="F1897" i="9"/>
  <c r="J1896" i="9"/>
  <c r="F1896" i="9"/>
  <c r="I1895" i="9"/>
  <c r="K1894" i="9"/>
  <c r="G1894" i="9"/>
  <c r="C1894" i="9"/>
  <c r="H1892" i="9"/>
  <c r="F1889" i="9"/>
  <c r="J1888" i="9"/>
  <c r="F1888" i="9"/>
  <c r="I1887" i="9"/>
  <c r="K1886" i="9"/>
  <c r="G1886" i="9"/>
  <c r="C1886" i="9"/>
  <c r="H1884" i="9"/>
  <c r="F1881" i="9"/>
  <c r="J1880" i="9"/>
  <c r="F1880" i="9"/>
  <c r="I1879" i="9"/>
  <c r="K1878" i="9"/>
  <c r="G1878" i="9"/>
  <c r="C1878" i="9"/>
  <c r="H1876" i="9"/>
  <c r="I1873" i="9"/>
  <c r="K1872" i="9"/>
  <c r="G1872" i="9"/>
  <c r="C1872" i="9"/>
  <c r="C1871" i="9"/>
  <c r="B1871" i="9"/>
  <c r="I1869" i="9"/>
  <c r="K1868" i="9"/>
  <c r="G1868" i="9"/>
  <c r="C1868" i="9"/>
  <c r="C1867" i="9"/>
  <c r="B1867" i="9"/>
  <c r="I1865" i="9"/>
  <c r="K1864" i="9"/>
  <c r="G1864" i="9"/>
  <c r="C1864" i="9"/>
  <c r="C1863" i="9"/>
  <c r="B1863" i="9"/>
  <c r="I1861" i="9"/>
  <c r="K1860" i="9"/>
  <c r="G1860" i="9"/>
  <c r="C1860" i="9"/>
  <c r="C1859" i="9"/>
  <c r="B1859" i="9"/>
  <c r="I1857" i="9"/>
  <c r="K1856" i="9"/>
  <c r="G1856" i="9"/>
  <c r="C1856" i="9"/>
  <c r="C1855" i="9"/>
  <c r="B1855" i="9"/>
  <c r="I1853" i="9"/>
  <c r="K1852" i="9"/>
  <c r="G1852" i="9"/>
  <c r="C1852" i="9"/>
  <c r="C1851" i="9"/>
  <c r="B1851" i="9"/>
  <c r="I1849" i="9"/>
  <c r="K1848" i="9"/>
  <c r="G1848" i="9"/>
  <c r="C1848" i="9"/>
  <c r="C1847" i="9"/>
  <c r="B1847" i="9"/>
  <c r="I1845" i="9"/>
  <c r="K1844" i="9"/>
  <c r="G1844" i="9"/>
  <c r="C1844" i="9"/>
  <c r="C1843" i="9"/>
  <c r="B1843" i="9"/>
  <c r="I1841" i="9"/>
  <c r="K1840" i="9"/>
  <c r="G1840" i="9"/>
  <c r="C1840" i="9"/>
  <c r="C1839" i="9"/>
  <c r="B1839" i="9"/>
  <c r="I1837" i="9"/>
  <c r="K1836" i="9"/>
  <c r="G1836" i="9"/>
  <c r="C1836" i="9"/>
  <c r="C1835" i="9"/>
  <c r="B1835" i="9"/>
  <c r="I1833" i="9"/>
  <c r="K1832" i="9"/>
  <c r="G1832" i="9"/>
  <c r="C1832" i="9"/>
  <c r="C1831" i="9"/>
  <c r="B1831" i="9"/>
  <c r="I1829" i="9"/>
  <c r="K1828" i="9"/>
  <c r="G1828" i="9"/>
  <c r="C1828" i="9"/>
  <c r="C1827" i="9"/>
  <c r="B1827" i="9"/>
  <c r="I1825" i="9"/>
  <c r="K1824" i="9"/>
  <c r="G1824" i="9"/>
  <c r="C1824" i="9"/>
  <c r="C1823" i="9"/>
  <c r="B1823" i="9"/>
  <c r="I1821" i="9"/>
  <c r="K1820" i="9"/>
  <c r="G1820" i="9"/>
  <c r="C1820" i="9"/>
  <c r="C1819" i="9"/>
  <c r="B1819" i="9"/>
  <c r="I1817" i="9"/>
  <c r="K1816" i="9"/>
  <c r="G1816" i="9"/>
  <c r="C1816" i="9"/>
  <c r="C1815" i="9"/>
  <c r="B1815" i="9"/>
  <c r="I1813" i="9"/>
  <c r="K1812" i="9"/>
  <c r="G1812" i="9"/>
  <c r="C1812" i="9"/>
  <c r="C1811" i="9"/>
  <c r="B1811" i="9"/>
  <c r="I1809" i="9"/>
  <c r="K1808" i="9"/>
  <c r="G1808" i="9"/>
  <c r="C1808" i="9"/>
  <c r="C1807" i="9"/>
  <c r="B1807" i="9"/>
  <c r="I1805" i="9"/>
  <c r="K1804" i="9"/>
  <c r="G1804" i="9"/>
  <c r="C1804" i="9"/>
  <c r="C1803" i="9"/>
  <c r="B1803" i="9"/>
  <c r="I1801" i="9"/>
  <c r="K1800" i="9"/>
  <c r="G1800" i="9"/>
  <c r="C1800" i="9"/>
  <c r="C1799" i="9"/>
  <c r="B1799" i="9"/>
  <c r="I1797" i="9"/>
  <c r="K1796" i="9"/>
  <c r="G1796" i="9"/>
  <c r="C1796" i="9"/>
  <c r="C1795" i="9"/>
  <c r="B1795" i="9"/>
  <c r="I1793" i="9"/>
  <c r="K1792" i="9"/>
  <c r="G1792" i="9"/>
  <c r="C1792" i="9"/>
  <c r="C1791" i="9"/>
  <c r="B1791" i="9"/>
  <c r="I1789" i="9"/>
  <c r="K1788" i="9"/>
  <c r="G1788" i="9"/>
  <c r="C1788" i="9"/>
  <c r="C1787" i="9"/>
  <c r="B1787" i="9"/>
  <c r="I1785" i="9"/>
  <c r="K1784" i="9"/>
  <c r="G1784" i="9"/>
  <c r="C1784" i="9"/>
  <c r="C1783" i="9"/>
  <c r="B1783" i="9"/>
  <c r="I1781" i="9"/>
  <c r="K1780" i="9"/>
  <c r="G1780" i="9"/>
  <c r="C1780" i="9"/>
  <c r="C1779" i="9"/>
  <c r="B1779" i="9"/>
  <c r="I1777" i="9"/>
  <c r="K1776" i="9"/>
  <c r="G1776" i="9"/>
  <c r="C1776" i="9"/>
  <c r="C1775" i="9"/>
  <c r="B1775" i="9"/>
  <c r="I1773" i="9"/>
  <c r="K1772" i="9"/>
  <c r="G1772" i="9"/>
  <c r="C1772" i="9"/>
  <c r="C1771" i="9"/>
  <c r="B1771" i="9"/>
  <c r="I1769" i="9"/>
  <c r="K1768" i="9"/>
  <c r="G1768" i="9"/>
  <c r="C1768" i="9"/>
  <c r="C1767" i="9"/>
  <c r="B1767" i="9"/>
  <c r="I1765" i="9"/>
  <c r="K1764" i="9"/>
  <c r="G1764" i="9"/>
  <c r="C1764" i="9"/>
  <c r="C1763" i="9"/>
  <c r="B1763" i="9"/>
  <c r="I1761" i="9"/>
  <c r="K1760" i="9"/>
  <c r="G1760" i="9"/>
  <c r="C1760" i="9"/>
  <c r="C1759" i="9"/>
  <c r="B1759" i="9"/>
  <c r="I1757" i="9"/>
  <c r="K1756" i="9"/>
  <c r="G1756" i="9"/>
  <c r="C1756" i="9"/>
  <c r="C1755" i="9"/>
  <c r="B1755" i="9"/>
  <c r="I1753" i="9"/>
  <c r="K1752" i="9"/>
  <c r="G1752" i="9"/>
  <c r="C1752" i="9"/>
  <c r="C1751" i="9"/>
  <c r="B1751" i="9"/>
  <c r="I1749" i="9"/>
  <c r="K1748" i="9"/>
  <c r="G1748" i="9"/>
  <c r="C1748" i="9"/>
  <c r="C1747" i="9"/>
  <c r="B1747" i="9"/>
  <c r="I1745" i="9"/>
  <c r="K1744" i="9"/>
  <c r="G1744" i="9"/>
  <c r="C1744" i="9"/>
  <c r="C1743" i="9"/>
  <c r="B1743" i="9"/>
  <c r="I1741" i="9"/>
  <c r="K1740" i="9"/>
  <c r="G1740" i="9"/>
  <c r="C1740" i="9"/>
  <c r="C1739" i="9"/>
  <c r="B1739" i="9"/>
  <c r="I1737" i="9"/>
  <c r="K1736" i="9"/>
  <c r="G1736" i="9"/>
  <c r="C1736" i="9"/>
  <c r="C1735" i="9"/>
  <c r="B1735" i="9"/>
  <c r="I1733" i="9"/>
  <c r="K1732" i="9"/>
  <c r="G1732" i="9"/>
  <c r="C1732" i="9"/>
  <c r="C1731" i="9"/>
  <c r="B1731" i="9"/>
  <c r="I1729" i="9"/>
  <c r="K1728" i="9"/>
  <c r="G1728" i="9"/>
  <c r="C1728" i="9"/>
  <c r="C1727" i="9"/>
  <c r="B1727" i="9"/>
  <c r="I1725" i="9"/>
  <c r="K1724" i="9"/>
  <c r="G1724" i="9"/>
  <c r="C1724" i="9"/>
  <c r="C1723" i="9"/>
  <c r="B1723" i="9"/>
  <c r="I1721" i="9"/>
  <c r="K1720" i="9"/>
  <c r="G1720" i="9"/>
  <c r="C1720" i="9"/>
  <c r="C1719" i="9"/>
  <c r="B1719" i="9"/>
  <c r="I1717" i="9"/>
  <c r="K1716" i="9"/>
  <c r="G1716" i="9"/>
  <c r="C1716" i="9"/>
  <c r="C1715" i="9"/>
  <c r="B1715" i="9"/>
  <c r="I1713" i="9"/>
  <c r="K1712" i="9"/>
  <c r="G1712" i="9"/>
  <c r="C1712" i="9"/>
  <c r="C1711" i="9"/>
  <c r="B1711" i="9"/>
  <c r="I1709" i="9"/>
  <c r="K1708" i="9"/>
  <c r="G1708" i="9"/>
  <c r="C1708" i="9"/>
  <c r="C1707" i="9"/>
  <c r="B1707" i="9"/>
  <c r="I1705" i="9"/>
  <c r="K1704" i="9"/>
  <c r="G1704" i="9"/>
  <c r="C1704" i="9"/>
  <c r="C1703" i="9"/>
  <c r="B1703" i="9"/>
  <c r="I1701" i="9"/>
  <c r="K1700" i="9"/>
  <c r="G1700" i="9"/>
  <c r="C1700" i="9"/>
  <c r="C1699" i="9"/>
  <c r="B1699" i="9"/>
  <c r="I1697" i="9"/>
  <c r="K1696" i="9"/>
  <c r="G1696" i="9"/>
  <c r="C1696" i="9"/>
  <c r="C1695" i="9"/>
  <c r="B1695" i="9"/>
  <c r="I1693" i="9"/>
  <c r="K1692" i="9"/>
  <c r="G1692" i="9"/>
  <c r="C1692" i="9"/>
  <c r="C1691" i="9"/>
  <c r="B1691" i="9"/>
  <c r="I1689" i="9"/>
  <c r="K1688" i="9"/>
  <c r="G1688" i="9"/>
  <c r="C1688" i="9"/>
  <c r="C1687" i="9"/>
  <c r="B1687" i="9"/>
  <c r="I1685" i="9"/>
  <c r="K1684" i="9"/>
  <c r="G1684" i="9"/>
  <c r="C1684" i="9"/>
  <c r="C1683" i="9"/>
  <c r="B1683" i="9"/>
  <c r="I1681" i="9"/>
  <c r="K1680" i="9"/>
  <c r="G1680" i="9"/>
  <c r="C1680" i="9"/>
  <c r="C1679" i="9"/>
  <c r="B1679" i="9"/>
  <c r="I1677" i="9"/>
  <c r="K1676" i="9"/>
  <c r="G1676" i="9"/>
  <c r="C1676" i="9"/>
  <c r="C1675" i="9"/>
  <c r="B1675" i="9"/>
  <c r="I1673" i="9"/>
  <c r="K1672" i="9"/>
  <c r="G1672" i="9"/>
  <c r="C1672" i="9"/>
  <c r="C1671" i="9"/>
  <c r="B1671" i="9"/>
  <c r="I1669" i="9"/>
  <c r="K1668" i="9"/>
  <c r="G1668" i="9"/>
  <c r="C1668" i="9"/>
  <c r="C1667" i="9"/>
  <c r="B1667" i="9"/>
  <c r="I1665" i="9"/>
  <c r="K1664" i="9"/>
  <c r="G1664" i="9"/>
  <c r="C1664" i="9"/>
  <c r="C1663" i="9"/>
  <c r="B1663" i="9"/>
  <c r="I1661" i="9"/>
  <c r="K1660" i="9"/>
  <c r="G1660" i="9"/>
  <c r="C1660" i="9"/>
  <c r="C1659" i="9"/>
  <c r="B1659" i="9"/>
  <c r="I1657" i="9"/>
  <c r="K1656" i="9"/>
  <c r="G1656" i="9"/>
  <c r="C1656" i="9"/>
  <c r="C1655" i="9"/>
  <c r="B1655" i="9"/>
  <c r="I1653" i="9"/>
  <c r="K1652" i="9"/>
  <c r="G1652" i="9"/>
  <c r="C1652" i="9"/>
  <c r="C1651" i="9"/>
  <c r="B1651" i="9"/>
  <c r="I1649" i="9"/>
  <c r="K1648" i="9"/>
  <c r="G1648" i="9"/>
  <c r="C1648" i="9"/>
  <c r="C1647" i="9"/>
  <c r="B1647" i="9"/>
  <c r="I1645" i="9"/>
  <c r="K1644" i="9"/>
  <c r="G1644" i="9"/>
  <c r="C1644" i="9"/>
  <c r="C1643" i="9"/>
  <c r="B1643" i="9"/>
  <c r="I1641" i="9"/>
  <c r="K1640" i="9"/>
  <c r="G1640" i="9"/>
  <c r="C1640" i="9"/>
  <c r="C1639" i="9"/>
  <c r="B1639" i="9"/>
  <c r="I1637" i="9"/>
  <c r="K1636" i="9"/>
  <c r="G1636" i="9"/>
  <c r="C1636" i="9"/>
  <c r="C1635" i="9"/>
  <c r="B1635" i="9"/>
  <c r="I1633" i="9"/>
  <c r="K1632" i="9"/>
  <c r="G1632" i="9"/>
  <c r="C1632" i="9"/>
  <c r="C1631" i="9"/>
  <c r="B1631" i="9"/>
  <c r="I1628" i="9"/>
  <c r="I1624" i="9"/>
  <c r="I1620" i="9"/>
  <c r="I1616" i="9"/>
  <c r="I1612" i="9"/>
  <c r="I1608" i="9"/>
  <c r="I1604" i="9"/>
  <c r="I1600" i="9"/>
  <c r="I1596" i="9"/>
  <c r="I1592" i="9"/>
  <c r="I1588" i="9"/>
  <c r="I1584" i="9"/>
  <c r="I1580" i="9"/>
  <c r="I1576" i="9"/>
  <c r="I1572" i="9"/>
  <c r="I1568" i="9"/>
  <c r="I1564" i="9"/>
  <c r="I1560" i="9"/>
  <c r="I1556" i="9"/>
  <c r="I1552" i="9"/>
  <c r="I1548" i="9"/>
  <c r="I1544" i="9"/>
  <c r="I1540" i="9"/>
  <c r="I1536" i="9"/>
  <c r="I1532" i="9"/>
  <c r="I1528" i="9"/>
  <c r="I1524" i="9"/>
  <c r="I1520" i="9"/>
  <c r="I1516" i="9"/>
  <c r="I1512" i="9"/>
  <c r="I1508" i="9"/>
  <c r="I1504" i="9"/>
  <c r="I1500" i="9"/>
  <c r="I1496" i="9"/>
  <c r="I1492" i="9"/>
  <c r="I1488" i="9"/>
  <c r="I1484" i="9"/>
  <c r="I1480" i="9"/>
  <c r="I1476" i="9"/>
  <c r="I1472" i="9"/>
  <c r="I1468" i="9"/>
  <c r="I1464" i="9"/>
  <c r="I1460" i="9"/>
  <c r="I1456" i="9"/>
  <c r="I1452" i="9"/>
  <c r="I1448" i="9"/>
  <c r="I1444" i="9"/>
  <c r="I1440" i="9"/>
  <c r="I1436" i="9"/>
  <c r="I1432" i="9"/>
  <c r="I1428" i="9"/>
  <c r="I1424" i="9"/>
  <c r="I1420" i="9"/>
  <c r="I1416" i="9"/>
  <c r="I1412" i="9"/>
  <c r="I1408" i="9"/>
  <c r="I1404" i="9"/>
  <c r="I1400" i="9"/>
  <c r="I1397" i="9"/>
  <c r="B1392" i="9"/>
  <c r="I1392" i="9"/>
  <c r="B1387" i="9"/>
  <c r="H1387" i="9"/>
  <c r="B1386" i="9"/>
  <c r="F1386" i="9"/>
  <c r="B1375" i="9"/>
  <c r="F1375" i="9"/>
  <c r="J1375" i="9"/>
  <c r="B1369" i="9"/>
  <c r="H1369" i="9"/>
  <c r="I1367" i="9"/>
  <c r="I1365" i="9"/>
  <c r="B1360" i="9"/>
  <c r="I1360" i="9"/>
  <c r="B1355" i="9"/>
  <c r="H1355" i="9"/>
  <c r="B1354" i="9"/>
  <c r="F1354" i="9"/>
  <c r="B1343" i="9"/>
  <c r="F1343" i="9"/>
  <c r="J1343" i="9"/>
  <c r="B1337" i="9"/>
  <c r="H1337" i="9"/>
  <c r="I1335" i="9"/>
  <c r="I1333" i="9"/>
  <c r="B1328" i="9"/>
  <c r="I1328" i="9"/>
  <c r="B1323" i="9"/>
  <c r="H1323" i="9"/>
  <c r="B1322" i="9"/>
  <c r="F1322" i="9"/>
  <c r="I1319" i="9"/>
  <c r="B1313" i="9"/>
  <c r="H1313" i="9"/>
  <c r="K1311" i="9"/>
  <c r="I1305" i="9"/>
  <c r="B1303" i="9"/>
  <c r="F1303" i="9"/>
  <c r="J1303" i="9"/>
  <c r="B1302" i="9"/>
  <c r="I1302" i="9"/>
  <c r="H1300" i="9"/>
  <c r="I1299" i="9"/>
  <c r="K1297" i="9"/>
  <c r="B1289" i="9"/>
  <c r="F1289" i="9"/>
  <c r="J1289" i="9"/>
  <c r="I1285" i="9"/>
  <c r="B1283" i="9"/>
  <c r="C1283" i="9"/>
  <c r="G1283" i="9"/>
  <c r="K1283" i="9"/>
  <c r="H1280" i="9"/>
  <c r="I1279" i="9"/>
  <c r="C1279" i="9"/>
  <c r="B1272" i="9"/>
  <c r="H1272" i="9"/>
  <c r="B1269" i="9"/>
  <c r="C1269" i="9"/>
  <c r="G1269" i="9"/>
  <c r="K1269" i="9"/>
  <c r="H1266" i="9"/>
  <c r="I1265" i="9"/>
  <c r="C1265" i="9"/>
  <c r="B1263" i="9"/>
  <c r="H1263" i="9"/>
  <c r="B1258" i="9"/>
  <c r="H1258" i="9"/>
  <c r="I1255" i="9"/>
  <c r="B1249" i="9"/>
  <c r="H1249" i="9"/>
  <c r="K1247" i="9"/>
  <c r="I1241" i="9"/>
  <c r="B1239" i="9"/>
  <c r="F1239" i="9"/>
  <c r="J1239" i="9"/>
  <c r="B1238" i="9"/>
  <c r="I1238" i="9"/>
  <c r="H1236" i="9"/>
  <c r="I1235" i="9"/>
  <c r="K1233" i="9"/>
  <c r="B1225" i="9"/>
  <c r="F1225" i="9"/>
  <c r="J1225" i="9"/>
  <c r="I1221" i="9"/>
  <c r="B1219" i="9"/>
  <c r="C1219" i="9"/>
  <c r="G1219" i="9"/>
  <c r="K1219" i="9"/>
  <c r="H1216" i="9"/>
  <c r="I1215" i="9"/>
  <c r="C1215" i="9"/>
  <c r="B1213" i="9"/>
  <c r="H1213" i="9"/>
  <c r="K1211" i="9"/>
  <c r="I1206" i="9"/>
  <c r="I1205" i="9"/>
  <c r="B1203" i="9"/>
  <c r="C1203" i="9"/>
  <c r="G1203" i="9"/>
  <c r="K1203" i="9"/>
  <c r="B1201" i="9"/>
  <c r="F1201" i="9"/>
  <c r="J1201" i="9"/>
  <c r="B1198" i="9"/>
  <c r="I1198" i="9"/>
  <c r="I1195" i="9"/>
  <c r="I1185" i="9"/>
  <c r="C1185" i="9"/>
  <c r="B1183" i="9"/>
  <c r="H1183" i="9"/>
  <c r="K1181" i="9"/>
  <c r="G1179" i="9"/>
  <c r="H1177" i="9"/>
  <c r="I1176" i="9"/>
  <c r="I1175" i="9"/>
  <c r="B1173" i="9"/>
  <c r="C1173" i="9"/>
  <c r="G1173" i="9"/>
  <c r="K1173" i="9"/>
  <c r="J1145" i="9"/>
  <c r="I1144" i="9"/>
  <c r="J1141" i="9"/>
  <c r="I1140" i="9"/>
  <c r="B1136" i="9"/>
  <c r="I1136" i="9"/>
  <c r="B1135" i="9"/>
  <c r="C1135" i="9"/>
  <c r="G1135" i="9"/>
  <c r="K1135" i="9"/>
  <c r="F1135" i="9"/>
  <c r="J1135" i="9"/>
  <c r="B1132" i="9"/>
  <c r="I1132" i="9"/>
  <c r="B1131" i="9"/>
  <c r="C1131" i="9"/>
  <c r="G1131" i="9"/>
  <c r="K1131" i="9"/>
  <c r="F1131" i="9"/>
  <c r="J1131" i="9"/>
  <c r="B1113" i="9"/>
  <c r="H1113" i="9"/>
  <c r="C1113" i="9"/>
  <c r="G1113" i="9"/>
  <c r="K1113" i="9"/>
  <c r="I1111" i="9"/>
  <c r="B1109" i="9"/>
  <c r="H1109" i="9"/>
  <c r="C1109" i="9"/>
  <c r="G1109" i="9"/>
  <c r="K1109" i="9"/>
  <c r="I1107" i="9"/>
  <c r="J1079" i="9"/>
  <c r="I1078" i="9"/>
  <c r="J1075" i="9"/>
  <c r="B1073" i="9"/>
  <c r="C1073" i="9"/>
  <c r="G1073" i="9"/>
  <c r="K1073" i="9"/>
  <c r="F1073" i="9"/>
  <c r="J1073" i="9"/>
  <c r="I1071" i="9"/>
  <c r="B1070" i="9"/>
  <c r="I1070" i="9"/>
  <c r="B1069" i="9"/>
  <c r="C1069" i="9"/>
  <c r="G1069" i="9"/>
  <c r="K1069" i="9"/>
  <c r="F1069" i="9"/>
  <c r="J1069" i="9"/>
  <c r="I1067" i="9"/>
  <c r="I1049" i="9"/>
  <c r="B1047" i="9"/>
  <c r="H1047" i="9"/>
  <c r="C1047" i="9"/>
  <c r="G1047" i="9"/>
  <c r="K1047" i="9"/>
  <c r="I1045" i="9"/>
  <c r="B1043" i="9"/>
  <c r="H1043" i="9"/>
  <c r="C1043" i="9"/>
  <c r="G1043" i="9"/>
  <c r="K1043" i="9"/>
  <c r="K1019" i="9"/>
  <c r="H1017" i="9"/>
  <c r="B1017" i="9"/>
  <c r="C1017" i="9"/>
  <c r="G1017" i="9"/>
  <c r="F1017" i="9"/>
  <c r="K1017" i="9"/>
  <c r="J1011" i="9"/>
  <c r="J1001" i="9"/>
  <c r="B1000" i="9"/>
  <c r="I1000" i="9"/>
  <c r="H995" i="9"/>
  <c r="B995" i="9"/>
  <c r="I995" i="9"/>
  <c r="C995" i="9"/>
  <c r="G995" i="9"/>
  <c r="K987" i="9"/>
  <c r="H985" i="9"/>
  <c r="B985" i="9"/>
  <c r="C985" i="9"/>
  <c r="G985" i="9"/>
  <c r="F985" i="9"/>
  <c r="K985" i="9"/>
  <c r="J979" i="9"/>
  <c r="H974" i="9"/>
  <c r="B974" i="9"/>
  <c r="C974" i="9"/>
  <c r="G974" i="9"/>
  <c r="F974" i="9"/>
  <c r="H972" i="9"/>
  <c r="B972" i="9"/>
  <c r="J972" i="9"/>
  <c r="C972" i="9"/>
  <c r="G972" i="9"/>
  <c r="K966" i="9"/>
  <c r="K964" i="9"/>
  <c r="H958" i="9"/>
  <c r="B958" i="9"/>
  <c r="C958" i="9"/>
  <c r="G958" i="9"/>
  <c r="F958" i="9"/>
  <c r="H956" i="9"/>
  <c r="B956" i="9"/>
  <c r="J956" i="9"/>
  <c r="C956" i="9"/>
  <c r="G956" i="9"/>
  <c r="K950" i="9"/>
  <c r="K948" i="9"/>
  <c r="H942" i="9"/>
  <c r="B942" i="9"/>
  <c r="C942" i="9"/>
  <c r="G942" i="9"/>
  <c r="F942" i="9"/>
  <c r="H940" i="9"/>
  <c r="B940" i="9"/>
  <c r="J940" i="9"/>
  <c r="C940" i="9"/>
  <c r="G940" i="9"/>
  <c r="K934" i="9"/>
  <c r="K932" i="9"/>
  <c r="H926" i="9"/>
  <c r="B926" i="9"/>
  <c r="C926" i="9"/>
  <c r="G926" i="9"/>
  <c r="F926" i="9"/>
  <c r="H924" i="9"/>
  <c r="B924" i="9"/>
  <c r="J924" i="9"/>
  <c r="C924" i="9"/>
  <c r="G924" i="9"/>
  <c r="K918" i="9"/>
  <c r="K916" i="9"/>
  <c r="J902" i="9"/>
  <c r="H900" i="9"/>
  <c r="B900" i="9"/>
  <c r="C900" i="9"/>
  <c r="G900" i="9"/>
  <c r="F900" i="9"/>
  <c r="K900" i="9"/>
  <c r="J898" i="9"/>
  <c r="H892" i="9"/>
  <c r="B892" i="9"/>
  <c r="I892" i="9"/>
  <c r="C892" i="9"/>
  <c r="G892" i="9"/>
  <c r="K890" i="9"/>
  <c r="J880" i="9"/>
  <c r="B879" i="9"/>
  <c r="H879" i="9"/>
  <c r="H872" i="9"/>
  <c r="B872" i="9"/>
  <c r="C872" i="9"/>
  <c r="G872" i="9"/>
  <c r="F872" i="9"/>
  <c r="K872" i="9"/>
  <c r="B869" i="9"/>
  <c r="I869" i="9"/>
  <c r="H869" i="9"/>
  <c r="J864" i="9"/>
  <c r="B863" i="9"/>
  <c r="H863" i="9"/>
  <c r="H856" i="9"/>
  <c r="B856" i="9"/>
  <c r="C856" i="9"/>
  <c r="G856" i="9"/>
  <c r="F856" i="9"/>
  <c r="K856" i="9"/>
  <c r="B853" i="9"/>
  <c r="I853" i="9"/>
  <c r="H853" i="9"/>
  <c r="J848" i="9"/>
  <c r="B847" i="9"/>
  <c r="H847" i="9"/>
  <c r="H840" i="9"/>
  <c r="B840" i="9"/>
  <c r="C840" i="9"/>
  <c r="G840" i="9"/>
  <c r="F840" i="9"/>
  <c r="K840" i="9"/>
  <c r="J832" i="9"/>
  <c r="H824" i="9"/>
  <c r="B824" i="9"/>
  <c r="C824" i="9"/>
  <c r="G824" i="9"/>
  <c r="F824" i="9"/>
  <c r="K824" i="9"/>
  <c r="J816" i="9"/>
  <c r="H808" i="9"/>
  <c r="B808" i="9"/>
  <c r="C808" i="9"/>
  <c r="G808" i="9"/>
  <c r="F808" i="9"/>
  <c r="K808" i="9"/>
  <c r="J800" i="9"/>
  <c r="H792" i="9"/>
  <c r="B792" i="9"/>
  <c r="C792" i="9"/>
  <c r="G792" i="9"/>
  <c r="F792" i="9"/>
  <c r="K792" i="9"/>
  <c r="J784" i="9"/>
  <c r="H776" i="9"/>
  <c r="B776" i="9"/>
  <c r="C776" i="9"/>
  <c r="G776" i="9"/>
  <c r="F776" i="9"/>
  <c r="K776" i="9"/>
  <c r="J768" i="9"/>
  <c r="H760" i="9"/>
  <c r="B760" i="9"/>
  <c r="C760" i="9"/>
  <c r="G760" i="9"/>
  <c r="F760" i="9"/>
  <c r="K760" i="9"/>
  <c r="J752" i="9"/>
  <c r="H744" i="9"/>
  <c r="B744" i="9"/>
  <c r="C744" i="9"/>
  <c r="G744" i="9"/>
  <c r="F744" i="9"/>
  <c r="K744" i="9"/>
  <c r="J736" i="9"/>
  <c r="H728" i="9"/>
  <c r="B728" i="9"/>
  <c r="C728" i="9"/>
  <c r="G728" i="9"/>
  <c r="F728" i="9"/>
  <c r="K728" i="9"/>
  <c r="B717" i="9"/>
  <c r="C717" i="9"/>
  <c r="H717" i="9"/>
  <c r="G717" i="9"/>
  <c r="H716" i="9"/>
  <c r="B716" i="9"/>
  <c r="C716" i="9"/>
  <c r="G716" i="9"/>
  <c r="F716" i="9"/>
  <c r="K716" i="9"/>
  <c r="K711" i="9"/>
  <c r="J710" i="9"/>
  <c r="K702" i="9"/>
  <c r="K701" i="9"/>
  <c r="J700" i="9"/>
  <c r="B695" i="9"/>
  <c r="I695" i="9"/>
  <c r="C695" i="9"/>
  <c r="H695" i="9"/>
  <c r="H694" i="9"/>
  <c r="B694" i="9"/>
  <c r="I694" i="9"/>
  <c r="C694" i="9"/>
  <c r="G694" i="9"/>
  <c r="B681" i="9"/>
  <c r="C681" i="9"/>
  <c r="I681" i="9"/>
  <c r="G681" i="9"/>
  <c r="B673" i="9"/>
  <c r="C673" i="9"/>
  <c r="I673" i="9"/>
  <c r="G673" i="9"/>
  <c r="B665" i="9"/>
  <c r="C665" i="9"/>
  <c r="I665" i="9"/>
  <c r="G665" i="9"/>
  <c r="B657" i="9"/>
  <c r="C657" i="9"/>
  <c r="I657" i="9"/>
  <c r="G657" i="9"/>
  <c r="B649" i="9"/>
  <c r="C649" i="9"/>
  <c r="I649" i="9"/>
  <c r="G649" i="9"/>
  <c r="B641" i="9"/>
  <c r="C641" i="9"/>
  <c r="I641" i="9"/>
  <c r="G641" i="9"/>
  <c r="B633" i="9"/>
  <c r="C633" i="9"/>
  <c r="I633" i="9"/>
  <c r="G633" i="9"/>
  <c r="B625" i="9"/>
  <c r="C625" i="9"/>
  <c r="I625" i="9"/>
  <c r="G625" i="9"/>
  <c r="B617" i="9"/>
  <c r="C617" i="9"/>
  <c r="I617" i="9"/>
  <c r="G617" i="9"/>
  <c r="B609" i="9"/>
  <c r="C609" i="9"/>
  <c r="I609" i="9"/>
  <c r="G609" i="9"/>
  <c r="B601" i="9"/>
  <c r="C601" i="9"/>
  <c r="I601" i="9"/>
  <c r="G601" i="9"/>
  <c r="B593" i="9"/>
  <c r="C593" i="9"/>
  <c r="I593" i="9"/>
  <c r="G593" i="9"/>
  <c r="H581" i="9"/>
  <c r="B581" i="9"/>
  <c r="K581" i="9"/>
  <c r="C581" i="9"/>
  <c r="I581" i="9"/>
  <c r="G574" i="9"/>
  <c r="B574" i="9"/>
  <c r="C574" i="9"/>
  <c r="K574" i="9"/>
  <c r="H574" i="9"/>
  <c r="H569" i="9"/>
  <c r="B569" i="9"/>
  <c r="C569" i="9"/>
  <c r="J569" i="9"/>
  <c r="H561" i="9"/>
  <c r="B561" i="9"/>
  <c r="C561" i="9"/>
  <c r="G561" i="9"/>
  <c r="F561" i="9"/>
  <c r="K561" i="9"/>
  <c r="H558" i="9"/>
  <c r="B558" i="9"/>
  <c r="I558" i="9"/>
  <c r="J553" i="9"/>
  <c r="H551" i="9"/>
  <c r="B551" i="9"/>
  <c r="C551" i="9"/>
  <c r="G551" i="9"/>
  <c r="F551" i="9"/>
  <c r="K551" i="9"/>
  <c r="H545" i="9"/>
  <c r="B545" i="9"/>
  <c r="C545" i="9"/>
  <c r="G545" i="9"/>
  <c r="F545" i="9"/>
  <c r="K545" i="9"/>
  <c r="H542" i="9"/>
  <c r="B542" i="9"/>
  <c r="I542" i="9"/>
  <c r="J537" i="9"/>
  <c r="H535" i="9"/>
  <c r="B535" i="9"/>
  <c r="C535" i="9"/>
  <c r="G535" i="9"/>
  <c r="F535" i="9"/>
  <c r="K535" i="9"/>
  <c r="H529" i="9"/>
  <c r="B529" i="9"/>
  <c r="C529" i="9"/>
  <c r="G529" i="9"/>
  <c r="F529" i="9"/>
  <c r="K529" i="9"/>
  <c r="H526" i="9"/>
  <c r="B526" i="9"/>
  <c r="I526" i="9"/>
  <c r="J521" i="9"/>
  <c r="H519" i="9"/>
  <c r="B519" i="9"/>
  <c r="C519" i="9"/>
  <c r="G519" i="9"/>
  <c r="F519" i="9"/>
  <c r="K519" i="9"/>
  <c r="H513" i="9"/>
  <c r="B513" i="9"/>
  <c r="C513" i="9"/>
  <c r="G513" i="9"/>
  <c r="F513" i="9"/>
  <c r="K513" i="9"/>
  <c r="H510" i="9"/>
  <c r="B510" i="9"/>
  <c r="I510" i="9"/>
  <c r="J505" i="9"/>
  <c r="H503" i="9"/>
  <c r="B503" i="9"/>
  <c r="C503" i="9"/>
  <c r="G503" i="9"/>
  <c r="F503" i="9"/>
  <c r="K503" i="9"/>
  <c r="H497" i="9"/>
  <c r="B497" i="9"/>
  <c r="C497" i="9"/>
  <c r="G497" i="9"/>
  <c r="F497" i="9"/>
  <c r="K497" i="9"/>
  <c r="H494" i="9"/>
  <c r="B494" i="9"/>
  <c r="I494" i="9"/>
  <c r="H486" i="9"/>
  <c r="B486" i="9"/>
  <c r="I486" i="9"/>
  <c r="H481" i="9"/>
  <c r="B481" i="9"/>
  <c r="C481" i="9"/>
  <c r="G481" i="9"/>
  <c r="I481" i="9"/>
  <c r="F481" i="9"/>
  <c r="K481" i="9"/>
  <c r="H479" i="9"/>
  <c r="B479" i="9"/>
  <c r="C479" i="9"/>
  <c r="G479" i="9"/>
  <c r="I479" i="9"/>
  <c r="F479" i="9"/>
  <c r="K479" i="9"/>
  <c r="B459" i="9"/>
  <c r="C459" i="9"/>
  <c r="G459" i="9"/>
  <c r="K459" i="9"/>
  <c r="H459" i="9"/>
  <c r="F459" i="9"/>
  <c r="J459" i="9"/>
  <c r="F456" i="9"/>
  <c r="B456" i="9"/>
  <c r="J456" i="9"/>
  <c r="I456" i="9"/>
  <c r="B427" i="9"/>
  <c r="C427" i="9"/>
  <c r="G427" i="9"/>
  <c r="K427" i="9"/>
  <c r="H427" i="9"/>
  <c r="F427" i="9"/>
  <c r="J427" i="9"/>
  <c r="C394" i="9"/>
  <c r="B394" i="9"/>
  <c r="H394" i="9"/>
  <c r="I394" i="9"/>
  <c r="F394" i="9"/>
  <c r="B377" i="9"/>
  <c r="C377" i="9"/>
  <c r="G377" i="9"/>
  <c r="K377" i="9"/>
  <c r="H377" i="9"/>
  <c r="F377" i="9"/>
  <c r="J377" i="9"/>
  <c r="H1999" i="9"/>
  <c r="K1998" i="9"/>
  <c r="G1998" i="9"/>
  <c r="C1998" i="9"/>
  <c r="F1997" i="9"/>
  <c r="B1997" i="9"/>
  <c r="I1995" i="9"/>
  <c r="J1994" i="9"/>
  <c r="F1994" i="9"/>
  <c r="J1993" i="9"/>
  <c r="J1992" i="9"/>
  <c r="F1992" i="9"/>
  <c r="I1989" i="9"/>
  <c r="K1988" i="9"/>
  <c r="G1988" i="9"/>
  <c r="C1988" i="9"/>
  <c r="H1983" i="9"/>
  <c r="K1982" i="9"/>
  <c r="G1982" i="9"/>
  <c r="C1982" i="9"/>
  <c r="F1981" i="9"/>
  <c r="B1981" i="9"/>
  <c r="I1979" i="9"/>
  <c r="J1978" i="9"/>
  <c r="F1978" i="9"/>
  <c r="J1977" i="9"/>
  <c r="J1976" i="9"/>
  <c r="F1976" i="9"/>
  <c r="I1973" i="9"/>
  <c r="K1972" i="9"/>
  <c r="G1972" i="9"/>
  <c r="C1972" i="9"/>
  <c r="F1967" i="9"/>
  <c r="J1966" i="9"/>
  <c r="F1966" i="9"/>
  <c r="I1963" i="9"/>
  <c r="J1962" i="9"/>
  <c r="F1962" i="9"/>
  <c r="J1961" i="9"/>
  <c r="J1960" i="9"/>
  <c r="F1960" i="9"/>
  <c r="H1957" i="9"/>
  <c r="K1956" i="9"/>
  <c r="G1956" i="9"/>
  <c r="C1956" i="9"/>
  <c r="F1951" i="9"/>
  <c r="J1950" i="9"/>
  <c r="F1950" i="9"/>
  <c r="I1947" i="9"/>
  <c r="J1946" i="9"/>
  <c r="F1946" i="9"/>
  <c r="J1945" i="9"/>
  <c r="J1944" i="9"/>
  <c r="F1944" i="9"/>
  <c r="H1941" i="9"/>
  <c r="K1940" i="9"/>
  <c r="G1940" i="9"/>
  <c r="C1940" i="9"/>
  <c r="F1935" i="9"/>
  <c r="J1934" i="9"/>
  <c r="F1934" i="9"/>
  <c r="I1931" i="9"/>
  <c r="J1930" i="9"/>
  <c r="F1930" i="9"/>
  <c r="J1929" i="9"/>
  <c r="J1928" i="9"/>
  <c r="F1928" i="9"/>
  <c r="H1925" i="9"/>
  <c r="K1924" i="9"/>
  <c r="G1924" i="9"/>
  <c r="C1924" i="9"/>
  <c r="F1919" i="9"/>
  <c r="J1918" i="9"/>
  <c r="F1918" i="9"/>
  <c r="I1915" i="9"/>
  <c r="J1914" i="9"/>
  <c r="F1914" i="9"/>
  <c r="J1913" i="9"/>
  <c r="J1912" i="9"/>
  <c r="F1912" i="9"/>
  <c r="H1909" i="9"/>
  <c r="K1908" i="9"/>
  <c r="G1908" i="9"/>
  <c r="C1908" i="9"/>
  <c r="F1903" i="9"/>
  <c r="J1902" i="9"/>
  <c r="F1902" i="9"/>
  <c r="I1901" i="9"/>
  <c r="K1900" i="9"/>
  <c r="G1900" i="9"/>
  <c r="C1900" i="9"/>
  <c r="F1895" i="9"/>
  <c r="J1894" i="9"/>
  <c r="F1894" i="9"/>
  <c r="I1893" i="9"/>
  <c r="K1892" i="9"/>
  <c r="G1892" i="9"/>
  <c r="C1892" i="9"/>
  <c r="F1887" i="9"/>
  <c r="J1886" i="9"/>
  <c r="F1886" i="9"/>
  <c r="I1885" i="9"/>
  <c r="K1884" i="9"/>
  <c r="G1884" i="9"/>
  <c r="C1884" i="9"/>
  <c r="F1879" i="9"/>
  <c r="J1878" i="9"/>
  <c r="F1878" i="9"/>
  <c r="I1877" i="9"/>
  <c r="K1876" i="9"/>
  <c r="G1876" i="9"/>
  <c r="C1876" i="9"/>
  <c r="F1873" i="9"/>
  <c r="J1872" i="9"/>
  <c r="F1872" i="9"/>
  <c r="F1869" i="9"/>
  <c r="J1868" i="9"/>
  <c r="F1868" i="9"/>
  <c r="F1865" i="9"/>
  <c r="J1864" i="9"/>
  <c r="F1864" i="9"/>
  <c r="F1861" i="9"/>
  <c r="J1860" i="9"/>
  <c r="F1860" i="9"/>
  <c r="F1857" i="9"/>
  <c r="J1856" i="9"/>
  <c r="F1856" i="9"/>
  <c r="F1853" i="9"/>
  <c r="J1852" i="9"/>
  <c r="F1852" i="9"/>
  <c r="F1849" i="9"/>
  <c r="J1848" i="9"/>
  <c r="F1848" i="9"/>
  <c r="F1845" i="9"/>
  <c r="J1844" i="9"/>
  <c r="F1844" i="9"/>
  <c r="F1841" i="9"/>
  <c r="J1840" i="9"/>
  <c r="F1840" i="9"/>
  <c r="F1837" i="9"/>
  <c r="J1836" i="9"/>
  <c r="F1836" i="9"/>
  <c r="F1833" i="9"/>
  <c r="J1832" i="9"/>
  <c r="F1832" i="9"/>
  <c r="F1829" i="9"/>
  <c r="J1828" i="9"/>
  <c r="F1828" i="9"/>
  <c r="F1825" i="9"/>
  <c r="J1824" i="9"/>
  <c r="F1824" i="9"/>
  <c r="F1821" i="9"/>
  <c r="J1820" i="9"/>
  <c r="F1820" i="9"/>
  <c r="F1817" i="9"/>
  <c r="J1816" i="9"/>
  <c r="F1816" i="9"/>
  <c r="F1813" i="9"/>
  <c r="J1812" i="9"/>
  <c r="F1812" i="9"/>
  <c r="F1809" i="9"/>
  <c r="J1808" i="9"/>
  <c r="F1808" i="9"/>
  <c r="F1805" i="9"/>
  <c r="J1804" i="9"/>
  <c r="F1804" i="9"/>
  <c r="F1801" i="9"/>
  <c r="J1800" i="9"/>
  <c r="F1800" i="9"/>
  <c r="F1797" i="9"/>
  <c r="J1796" i="9"/>
  <c r="F1796" i="9"/>
  <c r="F1793" i="9"/>
  <c r="J1792" i="9"/>
  <c r="F1792" i="9"/>
  <c r="F1789" i="9"/>
  <c r="J1788" i="9"/>
  <c r="F1788" i="9"/>
  <c r="F1785" i="9"/>
  <c r="J1784" i="9"/>
  <c r="F1784" i="9"/>
  <c r="F1781" i="9"/>
  <c r="J1780" i="9"/>
  <c r="F1780" i="9"/>
  <c r="F1777" i="9"/>
  <c r="J1776" i="9"/>
  <c r="F1776" i="9"/>
  <c r="F1773" i="9"/>
  <c r="J1772" i="9"/>
  <c r="F1772" i="9"/>
  <c r="F1769" i="9"/>
  <c r="J1768" i="9"/>
  <c r="F1768" i="9"/>
  <c r="F1765" i="9"/>
  <c r="J1764" i="9"/>
  <c r="F1764" i="9"/>
  <c r="F1761" i="9"/>
  <c r="J1760" i="9"/>
  <c r="F1760" i="9"/>
  <c r="F1757" i="9"/>
  <c r="J1756" i="9"/>
  <c r="F1756" i="9"/>
  <c r="F1753" i="9"/>
  <c r="J1752" i="9"/>
  <c r="F1752" i="9"/>
  <c r="F1749" i="9"/>
  <c r="C1629" i="9"/>
  <c r="B1629" i="9"/>
  <c r="I1629" i="9"/>
  <c r="H1628" i="9"/>
  <c r="C1625" i="9"/>
  <c r="B1625" i="9"/>
  <c r="I1625" i="9"/>
  <c r="H1624" i="9"/>
  <c r="C1621" i="9"/>
  <c r="B1621" i="9"/>
  <c r="I1621" i="9"/>
  <c r="H1620" i="9"/>
  <c r="C1617" i="9"/>
  <c r="B1617" i="9"/>
  <c r="I1617" i="9"/>
  <c r="H1616" i="9"/>
  <c r="C1613" i="9"/>
  <c r="B1613" i="9"/>
  <c r="I1613" i="9"/>
  <c r="H1612" i="9"/>
  <c r="C1609" i="9"/>
  <c r="B1609" i="9"/>
  <c r="I1609" i="9"/>
  <c r="H1608" i="9"/>
  <c r="C1605" i="9"/>
  <c r="B1605" i="9"/>
  <c r="I1605" i="9"/>
  <c r="H1604" i="9"/>
  <c r="C1601" i="9"/>
  <c r="B1601" i="9"/>
  <c r="I1601" i="9"/>
  <c r="H1600" i="9"/>
  <c r="C1597" i="9"/>
  <c r="B1597" i="9"/>
  <c r="I1597" i="9"/>
  <c r="H1596" i="9"/>
  <c r="C1593" i="9"/>
  <c r="B1593" i="9"/>
  <c r="I1593" i="9"/>
  <c r="H1592" i="9"/>
  <c r="C1589" i="9"/>
  <c r="B1589" i="9"/>
  <c r="I1589" i="9"/>
  <c r="H1588" i="9"/>
  <c r="C1585" i="9"/>
  <c r="B1585" i="9"/>
  <c r="I1585" i="9"/>
  <c r="H1584" i="9"/>
  <c r="C1581" i="9"/>
  <c r="B1581" i="9"/>
  <c r="I1581" i="9"/>
  <c r="H1580" i="9"/>
  <c r="C1577" i="9"/>
  <c r="B1577" i="9"/>
  <c r="I1577" i="9"/>
  <c r="H1576" i="9"/>
  <c r="C1573" i="9"/>
  <c r="B1573" i="9"/>
  <c r="I1573" i="9"/>
  <c r="H1572" i="9"/>
  <c r="C1569" i="9"/>
  <c r="B1569" i="9"/>
  <c r="I1569" i="9"/>
  <c r="H1568" i="9"/>
  <c r="C1565" i="9"/>
  <c r="B1565" i="9"/>
  <c r="I1565" i="9"/>
  <c r="H1564" i="9"/>
  <c r="C1561" i="9"/>
  <c r="B1561" i="9"/>
  <c r="I1561" i="9"/>
  <c r="H1560" i="9"/>
  <c r="C1557" i="9"/>
  <c r="B1557" i="9"/>
  <c r="I1557" i="9"/>
  <c r="H1556" i="9"/>
  <c r="C1553" i="9"/>
  <c r="B1553" i="9"/>
  <c r="I1553" i="9"/>
  <c r="H1552" i="9"/>
  <c r="C1549" i="9"/>
  <c r="B1549" i="9"/>
  <c r="I1549" i="9"/>
  <c r="H1548" i="9"/>
  <c r="C1545" i="9"/>
  <c r="B1545" i="9"/>
  <c r="I1545" i="9"/>
  <c r="H1544" i="9"/>
  <c r="C1541" i="9"/>
  <c r="B1541" i="9"/>
  <c r="I1541" i="9"/>
  <c r="H1540" i="9"/>
  <c r="C1537" i="9"/>
  <c r="B1537" i="9"/>
  <c r="I1537" i="9"/>
  <c r="H1536" i="9"/>
  <c r="C1533" i="9"/>
  <c r="B1533" i="9"/>
  <c r="I1533" i="9"/>
  <c r="H1532" i="9"/>
  <c r="C1529" i="9"/>
  <c r="B1529" i="9"/>
  <c r="I1529" i="9"/>
  <c r="H1528" i="9"/>
  <c r="C1525" i="9"/>
  <c r="B1525" i="9"/>
  <c r="I1525" i="9"/>
  <c r="H1524" i="9"/>
  <c r="C1521" i="9"/>
  <c r="B1521" i="9"/>
  <c r="I1521" i="9"/>
  <c r="H1520" i="9"/>
  <c r="C1517" i="9"/>
  <c r="B1517" i="9"/>
  <c r="I1517" i="9"/>
  <c r="H1516" i="9"/>
  <c r="C1513" i="9"/>
  <c r="B1513" i="9"/>
  <c r="I1513" i="9"/>
  <c r="H1512" i="9"/>
  <c r="C1509" i="9"/>
  <c r="B1509" i="9"/>
  <c r="I1509" i="9"/>
  <c r="H1508" i="9"/>
  <c r="C1505" i="9"/>
  <c r="B1505" i="9"/>
  <c r="I1505" i="9"/>
  <c r="H1504" i="9"/>
  <c r="C1501" i="9"/>
  <c r="B1501" i="9"/>
  <c r="I1501" i="9"/>
  <c r="H1500" i="9"/>
  <c r="C1497" i="9"/>
  <c r="B1497" i="9"/>
  <c r="I1497" i="9"/>
  <c r="H1496" i="9"/>
  <c r="C1493" i="9"/>
  <c r="B1493" i="9"/>
  <c r="I1493" i="9"/>
  <c r="H1492" i="9"/>
  <c r="C1489" i="9"/>
  <c r="B1489" i="9"/>
  <c r="I1489" i="9"/>
  <c r="H1488" i="9"/>
  <c r="C1485" i="9"/>
  <c r="B1485" i="9"/>
  <c r="I1485" i="9"/>
  <c r="H1484" i="9"/>
  <c r="C1481" i="9"/>
  <c r="B1481" i="9"/>
  <c r="I1481" i="9"/>
  <c r="H1480" i="9"/>
  <c r="C1477" i="9"/>
  <c r="B1477" i="9"/>
  <c r="I1477" i="9"/>
  <c r="H1476" i="9"/>
  <c r="C1473" i="9"/>
  <c r="B1473" i="9"/>
  <c r="I1473" i="9"/>
  <c r="H1472" i="9"/>
  <c r="C1469" i="9"/>
  <c r="B1469" i="9"/>
  <c r="I1469" i="9"/>
  <c r="H1468" i="9"/>
  <c r="C1465" i="9"/>
  <c r="B1465" i="9"/>
  <c r="I1465" i="9"/>
  <c r="H1464" i="9"/>
  <c r="C1461" i="9"/>
  <c r="B1461" i="9"/>
  <c r="I1461" i="9"/>
  <c r="H1460" i="9"/>
  <c r="C1457" i="9"/>
  <c r="B1457" i="9"/>
  <c r="I1457" i="9"/>
  <c r="H1456" i="9"/>
  <c r="C1453" i="9"/>
  <c r="B1453" i="9"/>
  <c r="I1453" i="9"/>
  <c r="H1452" i="9"/>
  <c r="C1449" i="9"/>
  <c r="B1449" i="9"/>
  <c r="I1449" i="9"/>
  <c r="H1448" i="9"/>
  <c r="C1445" i="9"/>
  <c r="B1445" i="9"/>
  <c r="I1445" i="9"/>
  <c r="H1444" i="9"/>
  <c r="C1441" i="9"/>
  <c r="B1441" i="9"/>
  <c r="I1441" i="9"/>
  <c r="H1440" i="9"/>
  <c r="C1437" i="9"/>
  <c r="B1437" i="9"/>
  <c r="I1437" i="9"/>
  <c r="H1436" i="9"/>
  <c r="C1433" i="9"/>
  <c r="B1433" i="9"/>
  <c r="I1433" i="9"/>
  <c r="H1432" i="9"/>
  <c r="C1429" i="9"/>
  <c r="B1429" i="9"/>
  <c r="I1429" i="9"/>
  <c r="H1428" i="9"/>
  <c r="C1425" i="9"/>
  <c r="B1425" i="9"/>
  <c r="I1425" i="9"/>
  <c r="H1424" i="9"/>
  <c r="C1421" i="9"/>
  <c r="B1421" i="9"/>
  <c r="I1421" i="9"/>
  <c r="H1420" i="9"/>
  <c r="C1417" i="9"/>
  <c r="B1417" i="9"/>
  <c r="I1417" i="9"/>
  <c r="H1416" i="9"/>
  <c r="C1413" i="9"/>
  <c r="B1413" i="9"/>
  <c r="I1413" i="9"/>
  <c r="H1412" i="9"/>
  <c r="C1409" i="9"/>
  <c r="B1409" i="9"/>
  <c r="I1409" i="9"/>
  <c r="H1408" i="9"/>
  <c r="C1405" i="9"/>
  <c r="B1405" i="9"/>
  <c r="I1405" i="9"/>
  <c r="H1404" i="9"/>
  <c r="C1401" i="9"/>
  <c r="B1401" i="9"/>
  <c r="I1401" i="9"/>
  <c r="H1400" i="9"/>
  <c r="H1397" i="9"/>
  <c r="C1397" i="9"/>
  <c r="B1395" i="9"/>
  <c r="C1395" i="9"/>
  <c r="G1395" i="9"/>
  <c r="K1395" i="9"/>
  <c r="J1378" i="9"/>
  <c r="B1377" i="9"/>
  <c r="C1377" i="9"/>
  <c r="G1377" i="9"/>
  <c r="K1377" i="9"/>
  <c r="B1371" i="9"/>
  <c r="F1371" i="9"/>
  <c r="J1371" i="9"/>
  <c r="B1368" i="9"/>
  <c r="H1368" i="9"/>
  <c r="H1367" i="9"/>
  <c r="H1365" i="9"/>
  <c r="C1365" i="9"/>
  <c r="B1363" i="9"/>
  <c r="C1363" i="9"/>
  <c r="G1363" i="9"/>
  <c r="K1363" i="9"/>
  <c r="J1346" i="9"/>
  <c r="B1345" i="9"/>
  <c r="C1345" i="9"/>
  <c r="G1345" i="9"/>
  <c r="K1345" i="9"/>
  <c r="B1339" i="9"/>
  <c r="F1339" i="9"/>
  <c r="J1339" i="9"/>
  <c r="B1336" i="9"/>
  <c r="H1336" i="9"/>
  <c r="H1335" i="9"/>
  <c r="H1333" i="9"/>
  <c r="C1333" i="9"/>
  <c r="B1331" i="9"/>
  <c r="C1331" i="9"/>
  <c r="G1331" i="9"/>
  <c r="K1331" i="9"/>
  <c r="B1320" i="9"/>
  <c r="H1320" i="9"/>
  <c r="H1319" i="9"/>
  <c r="C1319" i="9"/>
  <c r="B1317" i="9"/>
  <c r="C1317" i="9"/>
  <c r="G1317" i="9"/>
  <c r="K1317" i="9"/>
  <c r="B1311" i="9"/>
  <c r="H1311" i="9"/>
  <c r="B1306" i="9"/>
  <c r="H1306" i="9"/>
  <c r="H1305" i="9"/>
  <c r="C1305" i="9"/>
  <c r="H1299" i="9"/>
  <c r="I1298" i="9"/>
  <c r="B1297" i="9"/>
  <c r="H1297" i="9"/>
  <c r="B1287" i="9"/>
  <c r="F1287" i="9"/>
  <c r="J1287" i="9"/>
  <c r="B1286" i="9"/>
  <c r="I1286" i="9"/>
  <c r="H1285" i="9"/>
  <c r="G1279" i="9"/>
  <c r="B1273" i="9"/>
  <c r="F1273" i="9"/>
  <c r="J1273" i="9"/>
  <c r="B1267" i="9"/>
  <c r="C1267" i="9"/>
  <c r="G1267" i="9"/>
  <c r="K1267" i="9"/>
  <c r="G1265" i="9"/>
  <c r="B1256" i="9"/>
  <c r="H1256" i="9"/>
  <c r="H1255" i="9"/>
  <c r="C1255" i="9"/>
  <c r="B1253" i="9"/>
  <c r="C1253" i="9"/>
  <c r="G1253" i="9"/>
  <c r="K1253" i="9"/>
  <c r="B1247" i="9"/>
  <c r="H1247" i="9"/>
  <c r="B1242" i="9"/>
  <c r="H1242" i="9"/>
  <c r="H1241" i="9"/>
  <c r="C1241" i="9"/>
  <c r="H1235" i="9"/>
  <c r="I1234" i="9"/>
  <c r="B1233" i="9"/>
  <c r="H1233" i="9"/>
  <c r="B1223" i="9"/>
  <c r="F1223" i="9"/>
  <c r="J1223" i="9"/>
  <c r="B1222" i="9"/>
  <c r="I1222" i="9"/>
  <c r="H1221" i="9"/>
  <c r="G1215" i="9"/>
  <c r="B1211" i="9"/>
  <c r="H1211" i="9"/>
  <c r="B1209" i="9"/>
  <c r="C1209" i="9"/>
  <c r="G1209" i="9"/>
  <c r="K1209" i="9"/>
  <c r="H1205" i="9"/>
  <c r="B1199" i="9"/>
  <c r="F1199" i="9"/>
  <c r="J1199" i="9"/>
  <c r="B1196" i="9"/>
  <c r="I1196" i="9"/>
  <c r="H1195" i="9"/>
  <c r="C1195" i="9"/>
  <c r="G1185" i="9"/>
  <c r="B1181" i="9"/>
  <c r="H1181" i="9"/>
  <c r="H1175" i="9"/>
  <c r="B1171" i="9"/>
  <c r="C1171" i="9"/>
  <c r="G1171" i="9"/>
  <c r="K1171" i="9"/>
  <c r="B1169" i="9"/>
  <c r="C1169" i="9"/>
  <c r="F1169" i="9"/>
  <c r="J1169" i="9"/>
  <c r="I1167" i="9"/>
  <c r="B1166" i="9"/>
  <c r="I1166" i="9"/>
  <c r="B1165" i="9"/>
  <c r="C1165" i="9"/>
  <c r="G1165" i="9"/>
  <c r="K1165" i="9"/>
  <c r="F1165" i="9"/>
  <c r="J1165" i="9"/>
  <c r="I1163" i="9"/>
  <c r="I1145" i="9"/>
  <c r="B1143" i="9"/>
  <c r="H1143" i="9"/>
  <c r="C1143" i="9"/>
  <c r="G1143" i="9"/>
  <c r="K1143" i="9"/>
  <c r="I1141" i="9"/>
  <c r="B1139" i="9"/>
  <c r="H1139" i="9"/>
  <c r="C1139" i="9"/>
  <c r="G1139" i="9"/>
  <c r="K1139" i="9"/>
  <c r="I1105" i="9"/>
  <c r="B1104" i="9"/>
  <c r="I1104" i="9"/>
  <c r="B1103" i="9"/>
  <c r="C1103" i="9"/>
  <c r="G1103" i="9"/>
  <c r="K1103" i="9"/>
  <c r="F1103" i="9"/>
  <c r="J1103" i="9"/>
  <c r="I1101" i="9"/>
  <c r="B1100" i="9"/>
  <c r="I1100" i="9"/>
  <c r="B1099" i="9"/>
  <c r="C1099" i="9"/>
  <c r="G1099" i="9"/>
  <c r="K1099" i="9"/>
  <c r="F1099" i="9"/>
  <c r="J1099" i="9"/>
  <c r="B1081" i="9"/>
  <c r="H1081" i="9"/>
  <c r="C1081" i="9"/>
  <c r="G1081" i="9"/>
  <c r="K1081" i="9"/>
  <c r="I1079" i="9"/>
  <c r="B1077" i="9"/>
  <c r="H1077" i="9"/>
  <c r="C1077" i="9"/>
  <c r="G1077" i="9"/>
  <c r="K1077" i="9"/>
  <c r="I1075" i="9"/>
  <c r="H1071" i="9"/>
  <c r="H1067" i="9"/>
  <c r="F1049" i="9"/>
  <c r="I1046" i="9"/>
  <c r="F1045" i="9"/>
  <c r="B1041" i="9"/>
  <c r="C1041" i="9"/>
  <c r="G1041" i="9"/>
  <c r="K1041" i="9"/>
  <c r="F1041" i="9"/>
  <c r="J1041" i="9"/>
  <c r="I1039" i="9"/>
  <c r="B1038" i="9"/>
  <c r="I1038" i="9"/>
  <c r="B1037" i="9"/>
  <c r="C1037" i="9"/>
  <c r="G1037" i="9"/>
  <c r="K1037" i="9"/>
  <c r="F1037" i="9"/>
  <c r="J1037" i="9"/>
  <c r="I1035" i="9"/>
  <c r="J1019" i="9"/>
  <c r="F1011" i="9"/>
  <c r="J1009" i="9"/>
  <c r="B1008" i="9"/>
  <c r="I1008" i="9"/>
  <c r="H1003" i="9"/>
  <c r="B1003" i="9"/>
  <c r="I1003" i="9"/>
  <c r="C1003" i="9"/>
  <c r="G1003" i="9"/>
  <c r="I1001" i="9"/>
  <c r="K995" i="9"/>
  <c r="I994" i="9"/>
  <c r="H993" i="9"/>
  <c r="B993" i="9"/>
  <c r="C993" i="9"/>
  <c r="G993" i="9"/>
  <c r="F993" i="9"/>
  <c r="K993" i="9"/>
  <c r="J987" i="9"/>
  <c r="F979" i="9"/>
  <c r="J977" i="9"/>
  <c r="B975" i="9"/>
  <c r="K975" i="9"/>
  <c r="C975" i="9"/>
  <c r="H975" i="9"/>
  <c r="B969" i="9"/>
  <c r="C969" i="9"/>
  <c r="H969" i="9"/>
  <c r="G969" i="9"/>
  <c r="J966" i="9"/>
  <c r="F964" i="9"/>
  <c r="B959" i="9"/>
  <c r="K959" i="9"/>
  <c r="C959" i="9"/>
  <c r="H959" i="9"/>
  <c r="B953" i="9"/>
  <c r="C953" i="9"/>
  <c r="H953" i="9"/>
  <c r="G953" i="9"/>
  <c r="J950" i="9"/>
  <c r="F948" i="9"/>
  <c r="B943" i="9"/>
  <c r="K943" i="9"/>
  <c r="C943" i="9"/>
  <c r="H943" i="9"/>
  <c r="B937" i="9"/>
  <c r="C937" i="9"/>
  <c r="H937" i="9"/>
  <c r="G937" i="9"/>
  <c r="J934" i="9"/>
  <c r="F932" i="9"/>
  <c r="B927" i="9"/>
  <c r="K927" i="9"/>
  <c r="C927" i="9"/>
  <c r="H927" i="9"/>
  <c r="B921" i="9"/>
  <c r="C921" i="9"/>
  <c r="H921" i="9"/>
  <c r="G921" i="9"/>
  <c r="J918" i="9"/>
  <c r="F916" i="9"/>
  <c r="H912" i="9"/>
  <c r="B912" i="9"/>
  <c r="C912" i="9"/>
  <c r="G912" i="9"/>
  <c r="F912" i="9"/>
  <c r="K912" i="9"/>
  <c r="B909" i="9"/>
  <c r="I909" i="9"/>
  <c r="H909" i="9"/>
  <c r="H904" i="9"/>
  <c r="B904" i="9"/>
  <c r="I904" i="9"/>
  <c r="C904" i="9"/>
  <c r="G904" i="9"/>
  <c r="I902" i="9"/>
  <c r="B901" i="9"/>
  <c r="I901" i="9"/>
  <c r="I898" i="9"/>
  <c r="H894" i="9"/>
  <c r="B894" i="9"/>
  <c r="I894" i="9"/>
  <c r="C894" i="9"/>
  <c r="G894" i="9"/>
  <c r="J890" i="9"/>
  <c r="I880" i="9"/>
  <c r="I864" i="9"/>
  <c r="I848" i="9"/>
  <c r="H836" i="9"/>
  <c r="B836" i="9"/>
  <c r="C836" i="9"/>
  <c r="G836" i="9"/>
  <c r="F836" i="9"/>
  <c r="K836" i="9"/>
  <c r="I832" i="9"/>
  <c r="J828" i="9"/>
  <c r="H820" i="9"/>
  <c r="B820" i="9"/>
  <c r="C820" i="9"/>
  <c r="G820" i="9"/>
  <c r="F820" i="9"/>
  <c r="K820" i="9"/>
  <c r="I816" i="9"/>
  <c r="J812" i="9"/>
  <c r="H804" i="9"/>
  <c r="B804" i="9"/>
  <c r="C804" i="9"/>
  <c r="G804" i="9"/>
  <c r="F804" i="9"/>
  <c r="K804" i="9"/>
  <c r="I800" i="9"/>
  <c r="J796" i="9"/>
  <c r="H788" i="9"/>
  <c r="B788" i="9"/>
  <c r="C788" i="9"/>
  <c r="G788" i="9"/>
  <c r="F788" i="9"/>
  <c r="K788" i="9"/>
  <c r="I784" i="9"/>
  <c r="J780" i="9"/>
  <c r="H772" i="9"/>
  <c r="B772" i="9"/>
  <c r="C772" i="9"/>
  <c r="G772" i="9"/>
  <c r="F772" i="9"/>
  <c r="K772" i="9"/>
  <c r="I768" i="9"/>
  <c r="J764" i="9"/>
  <c r="H756" i="9"/>
  <c r="B756" i="9"/>
  <c r="C756" i="9"/>
  <c r="G756" i="9"/>
  <c r="F756" i="9"/>
  <c r="K756" i="9"/>
  <c r="I752" i="9"/>
  <c r="J748" i="9"/>
  <c r="H740" i="9"/>
  <c r="B740" i="9"/>
  <c r="C740" i="9"/>
  <c r="G740" i="9"/>
  <c r="F740" i="9"/>
  <c r="K740" i="9"/>
  <c r="I736" i="9"/>
  <c r="J732" i="9"/>
  <c r="H724" i="9"/>
  <c r="B724" i="9"/>
  <c r="C724" i="9"/>
  <c r="G724" i="9"/>
  <c r="F724" i="9"/>
  <c r="K724" i="9"/>
  <c r="B719" i="9"/>
  <c r="I719" i="9"/>
  <c r="C719" i="9"/>
  <c r="H719" i="9"/>
  <c r="H718" i="9"/>
  <c r="B718" i="9"/>
  <c r="I718" i="9"/>
  <c r="C718" i="9"/>
  <c r="G718" i="9"/>
  <c r="G711" i="9"/>
  <c r="F710" i="9"/>
  <c r="B709" i="9"/>
  <c r="C709" i="9"/>
  <c r="H709" i="9"/>
  <c r="G709" i="9"/>
  <c r="H708" i="9"/>
  <c r="B708" i="9"/>
  <c r="C708" i="9"/>
  <c r="G708" i="9"/>
  <c r="F708" i="9"/>
  <c r="K708" i="9"/>
  <c r="K703" i="9"/>
  <c r="J702" i="9"/>
  <c r="I701" i="9"/>
  <c r="I700" i="9"/>
  <c r="K693" i="9"/>
  <c r="J692" i="9"/>
  <c r="B687" i="9"/>
  <c r="I687" i="9"/>
  <c r="C687" i="9"/>
  <c r="H687" i="9"/>
  <c r="B679" i="9"/>
  <c r="K679" i="9"/>
  <c r="C679" i="9"/>
  <c r="I679" i="9"/>
  <c r="B671" i="9"/>
  <c r="K671" i="9"/>
  <c r="C671" i="9"/>
  <c r="I671" i="9"/>
  <c r="B663" i="9"/>
  <c r="K663" i="9"/>
  <c r="C663" i="9"/>
  <c r="I663" i="9"/>
  <c r="B655" i="9"/>
  <c r="K655" i="9"/>
  <c r="C655" i="9"/>
  <c r="I655" i="9"/>
  <c r="B647" i="9"/>
  <c r="K647" i="9"/>
  <c r="C647" i="9"/>
  <c r="I647" i="9"/>
  <c r="B639" i="9"/>
  <c r="K639" i="9"/>
  <c r="C639" i="9"/>
  <c r="I639" i="9"/>
  <c r="B631" i="9"/>
  <c r="K631" i="9"/>
  <c r="C631" i="9"/>
  <c r="I631" i="9"/>
  <c r="B623" i="9"/>
  <c r="K623" i="9"/>
  <c r="C623" i="9"/>
  <c r="I623" i="9"/>
  <c r="B615" i="9"/>
  <c r="K615" i="9"/>
  <c r="C615" i="9"/>
  <c r="I615" i="9"/>
  <c r="B607" i="9"/>
  <c r="K607" i="9"/>
  <c r="C607" i="9"/>
  <c r="I607" i="9"/>
  <c r="B599" i="9"/>
  <c r="K599" i="9"/>
  <c r="C599" i="9"/>
  <c r="I599" i="9"/>
  <c r="B591" i="9"/>
  <c r="K591" i="9"/>
  <c r="C591" i="9"/>
  <c r="I591" i="9"/>
  <c r="B582" i="9"/>
  <c r="I582" i="9"/>
  <c r="G570" i="9"/>
  <c r="B570" i="9"/>
  <c r="C570" i="9"/>
  <c r="K570" i="9"/>
  <c r="H570" i="9"/>
  <c r="B552" i="9"/>
  <c r="I552" i="9"/>
  <c r="B536" i="9"/>
  <c r="I536" i="9"/>
  <c r="B520" i="9"/>
  <c r="I520" i="9"/>
  <c r="B504" i="9"/>
  <c r="I504" i="9"/>
  <c r="B488" i="9"/>
  <c r="I488" i="9"/>
  <c r="H478" i="9"/>
  <c r="B478" i="9"/>
  <c r="I478" i="9"/>
  <c r="H473" i="9"/>
  <c r="B473" i="9"/>
  <c r="C473" i="9"/>
  <c r="G473" i="9"/>
  <c r="I473" i="9"/>
  <c r="F473" i="9"/>
  <c r="K473" i="9"/>
  <c r="H471" i="9"/>
  <c r="B471" i="9"/>
  <c r="C471" i="9"/>
  <c r="G471" i="9"/>
  <c r="I471" i="9"/>
  <c r="F471" i="9"/>
  <c r="K471" i="9"/>
  <c r="B453" i="9"/>
  <c r="C453" i="9"/>
  <c r="G453" i="9"/>
  <c r="K453" i="9"/>
  <c r="H453" i="9"/>
  <c r="F453" i="9"/>
  <c r="J453" i="9"/>
  <c r="B444" i="9"/>
  <c r="J444" i="9"/>
  <c r="F444" i="9"/>
  <c r="B411" i="9"/>
  <c r="C411" i="9"/>
  <c r="G411" i="9"/>
  <c r="K411" i="9"/>
  <c r="H411" i="9"/>
  <c r="F411" i="9"/>
  <c r="J411" i="9"/>
  <c r="B401" i="9"/>
  <c r="C401" i="9"/>
  <c r="G401" i="9"/>
  <c r="K401" i="9"/>
  <c r="H401" i="9"/>
  <c r="F401" i="9"/>
  <c r="J401" i="9"/>
  <c r="I393" i="9"/>
  <c r="C386" i="9"/>
  <c r="B386" i="9"/>
  <c r="H386" i="9"/>
  <c r="I386" i="9"/>
  <c r="F386" i="9"/>
  <c r="J378" i="9"/>
  <c r="C1627" i="9"/>
  <c r="B1627" i="9"/>
  <c r="C1623" i="9"/>
  <c r="B1623" i="9"/>
  <c r="C1619" i="9"/>
  <c r="B1619" i="9"/>
  <c r="C1615" i="9"/>
  <c r="B1615" i="9"/>
  <c r="C1611" i="9"/>
  <c r="B1611" i="9"/>
  <c r="C1607" i="9"/>
  <c r="B1607" i="9"/>
  <c r="C1603" i="9"/>
  <c r="B1603" i="9"/>
  <c r="C1599" i="9"/>
  <c r="B1599" i="9"/>
  <c r="C1595" i="9"/>
  <c r="B1595" i="9"/>
  <c r="C1591" i="9"/>
  <c r="B1591" i="9"/>
  <c r="C1587" i="9"/>
  <c r="B1587" i="9"/>
  <c r="C1583" i="9"/>
  <c r="B1583" i="9"/>
  <c r="C1579" i="9"/>
  <c r="B1579" i="9"/>
  <c r="C1575" i="9"/>
  <c r="B1575" i="9"/>
  <c r="C1571" i="9"/>
  <c r="B1571" i="9"/>
  <c r="C1567" i="9"/>
  <c r="B1567" i="9"/>
  <c r="C1563" i="9"/>
  <c r="B1563" i="9"/>
  <c r="C1559" i="9"/>
  <c r="B1559" i="9"/>
  <c r="C1555" i="9"/>
  <c r="B1555" i="9"/>
  <c r="C1551" i="9"/>
  <c r="B1551" i="9"/>
  <c r="C1547" i="9"/>
  <c r="B1547" i="9"/>
  <c r="C1543" i="9"/>
  <c r="B1543" i="9"/>
  <c r="C1539" i="9"/>
  <c r="B1539" i="9"/>
  <c r="C1535" i="9"/>
  <c r="B1535" i="9"/>
  <c r="C1531" i="9"/>
  <c r="B1531" i="9"/>
  <c r="C1527" i="9"/>
  <c r="B1527" i="9"/>
  <c r="C1523" i="9"/>
  <c r="B1523" i="9"/>
  <c r="C1519" i="9"/>
  <c r="B1519" i="9"/>
  <c r="C1515" i="9"/>
  <c r="B1515" i="9"/>
  <c r="C1511" i="9"/>
  <c r="B1511" i="9"/>
  <c r="C1507" i="9"/>
  <c r="B1507" i="9"/>
  <c r="C1503" i="9"/>
  <c r="B1503" i="9"/>
  <c r="C1499" i="9"/>
  <c r="B1499" i="9"/>
  <c r="C1495" i="9"/>
  <c r="B1495" i="9"/>
  <c r="C1491" i="9"/>
  <c r="B1491" i="9"/>
  <c r="C1487" i="9"/>
  <c r="B1487" i="9"/>
  <c r="C1483" i="9"/>
  <c r="B1483" i="9"/>
  <c r="C1479" i="9"/>
  <c r="B1479" i="9"/>
  <c r="C1475" i="9"/>
  <c r="B1475" i="9"/>
  <c r="C1471" i="9"/>
  <c r="B1471" i="9"/>
  <c r="C1467" i="9"/>
  <c r="B1467" i="9"/>
  <c r="C1463" i="9"/>
  <c r="B1463" i="9"/>
  <c r="C1459" i="9"/>
  <c r="B1459" i="9"/>
  <c r="C1455" i="9"/>
  <c r="B1455" i="9"/>
  <c r="C1451" i="9"/>
  <c r="B1451" i="9"/>
  <c r="C1447" i="9"/>
  <c r="B1447" i="9"/>
  <c r="C1443" i="9"/>
  <c r="B1443" i="9"/>
  <c r="C1439" i="9"/>
  <c r="B1439" i="9"/>
  <c r="C1435" i="9"/>
  <c r="B1435" i="9"/>
  <c r="C1431" i="9"/>
  <c r="B1431" i="9"/>
  <c r="C1427" i="9"/>
  <c r="B1427" i="9"/>
  <c r="C1423" i="9"/>
  <c r="B1423" i="9"/>
  <c r="C1419" i="9"/>
  <c r="B1419" i="9"/>
  <c r="C1415" i="9"/>
  <c r="B1415" i="9"/>
  <c r="C1411" i="9"/>
  <c r="B1411" i="9"/>
  <c r="C1407" i="9"/>
  <c r="B1407" i="9"/>
  <c r="C1403" i="9"/>
  <c r="B1403" i="9"/>
  <c r="C1399" i="9"/>
  <c r="B1399" i="9"/>
  <c r="H1153" i="9"/>
  <c r="H1151" i="9"/>
  <c r="H1149" i="9"/>
  <c r="H1147" i="9"/>
  <c r="H1121" i="9"/>
  <c r="H1119" i="9"/>
  <c r="H1117" i="9"/>
  <c r="H1115" i="9"/>
  <c r="H1089" i="9"/>
  <c r="H1087" i="9"/>
  <c r="H1085" i="9"/>
  <c r="H1083" i="9"/>
  <c r="H1057" i="9"/>
  <c r="H1055" i="9"/>
  <c r="H1053" i="9"/>
  <c r="H1051" i="9"/>
  <c r="H1025" i="9"/>
  <c r="H1023" i="9"/>
  <c r="H1021" i="9"/>
  <c r="H1015" i="9"/>
  <c r="B1015" i="9"/>
  <c r="H1007" i="9"/>
  <c r="B1007" i="9"/>
  <c r="H999" i="9"/>
  <c r="B999" i="9"/>
  <c r="H991" i="9"/>
  <c r="B991" i="9"/>
  <c r="H983" i="9"/>
  <c r="B983" i="9"/>
  <c r="H976" i="9"/>
  <c r="B976" i="9"/>
  <c r="K973" i="9"/>
  <c r="H968" i="9"/>
  <c r="B968" i="9"/>
  <c r="K965" i="9"/>
  <c r="H960" i="9"/>
  <c r="B960" i="9"/>
  <c r="K957" i="9"/>
  <c r="H952" i="9"/>
  <c r="B952" i="9"/>
  <c r="K949" i="9"/>
  <c r="H944" i="9"/>
  <c r="B944" i="9"/>
  <c r="K941" i="9"/>
  <c r="H936" i="9"/>
  <c r="B936" i="9"/>
  <c r="K933" i="9"/>
  <c r="H928" i="9"/>
  <c r="B928" i="9"/>
  <c r="K925" i="9"/>
  <c r="H920" i="9"/>
  <c r="B920" i="9"/>
  <c r="K917" i="9"/>
  <c r="H910" i="9"/>
  <c r="B910" i="9"/>
  <c r="H908" i="9"/>
  <c r="B908" i="9"/>
  <c r="H906" i="9"/>
  <c r="B906" i="9"/>
  <c r="H888" i="9"/>
  <c r="B888" i="9"/>
  <c r="H878" i="9"/>
  <c r="B878" i="9"/>
  <c r="H876" i="9"/>
  <c r="B876" i="9"/>
  <c r="H875" i="9"/>
  <c r="B875" i="9"/>
  <c r="H870" i="9"/>
  <c r="B870" i="9"/>
  <c r="H868" i="9"/>
  <c r="B868" i="9"/>
  <c r="H867" i="9"/>
  <c r="B867" i="9"/>
  <c r="H862" i="9"/>
  <c r="B862" i="9"/>
  <c r="H860" i="9"/>
  <c r="B860" i="9"/>
  <c r="H859" i="9"/>
  <c r="B859" i="9"/>
  <c r="H854" i="9"/>
  <c r="B854" i="9"/>
  <c r="H852" i="9"/>
  <c r="B852" i="9"/>
  <c r="H851" i="9"/>
  <c r="B851" i="9"/>
  <c r="H846" i="9"/>
  <c r="B846" i="9"/>
  <c r="H844" i="9"/>
  <c r="B844" i="9"/>
  <c r="H843" i="9"/>
  <c r="B843" i="9"/>
  <c r="I721" i="9"/>
  <c r="H714" i="9"/>
  <c r="B714" i="9"/>
  <c r="I713" i="9"/>
  <c r="H706" i="9"/>
  <c r="B706" i="9"/>
  <c r="I705" i="9"/>
  <c r="H698" i="9"/>
  <c r="B698" i="9"/>
  <c r="I697" i="9"/>
  <c r="H690" i="9"/>
  <c r="B690" i="9"/>
  <c r="I689" i="9"/>
  <c r="K685" i="9"/>
  <c r="K677" i="9"/>
  <c r="K669" i="9"/>
  <c r="K661" i="9"/>
  <c r="K653" i="9"/>
  <c r="K645" i="9"/>
  <c r="K637" i="9"/>
  <c r="K629" i="9"/>
  <c r="K621" i="9"/>
  <c r="K613" i="9"/>
  <c r="K605" i="9"/>
  <c r="K597" i="9"/>
  <c r="K589" i="9"/>
  <c r="H587" i="9"/>
  <c r="B587" i="9"/>
  <c r="H585" i="9"/>
  <c r="B585" i="9"/>
  <c r="H575" i="9"/>
  <c r="B575" i="9"/>
  <c r="H571" i="9"/>
  <c r="B571" i="9"/>
  <c r="H567" i="9"/>
  <c r="B567" i="9"/>
  <c r="H565" i="9"/>
  <c r="B565" i="9"/>
  <c r="I564" i="9"/>
  <c r="B564" i="9"/>
  <c r="H557" i="9"/>
  <c r="B557" i="9"/>
  <c r="I556" i="9"/>
  <c r="B556" i="9"/>
  <c r="H549" i="9"/>
  <c r="B549" i="9"/>
  <c r="I548" i="9"/>
  <c r="B548" i="9"/>
  <c r="H541" i="9"/>
  <c r="B541" i="9"/>
  <c r="I540" i="9"/>
  <c r="B540" i="9"/>
  <c r="H533" i="9"/>
  <c r="B533" i="9"/>
  <c r="I532" i="9"/>
  <c r="B532" i="9"/>
  <c r="H525" i="9"/>
  <c r="B525" i="9"/>
  <c r="I524" i="9"/>
  <c r="B524" i="9"/>
  <c r="H517" i="9"/>
  <c r="B517" i="9"/>
  <c r="I516" i="9"/>
  <c r="B516" i="9"/>
  <c r="H509" i="9"/>
  <c r="B509" i="9"/>
  <c r="I508" i="9"/>
  <c r="B508" i="9"/>
  <c r="H501" i="9"/>
  <c r="B501" i="9"/>
  <c r="I500" i="9"/>
  <c r="B500" i="9"/>
  <c r="H493" i="9"/>
  <c r="B493" i="9"/>
  <c r="I492" i="9"/>
  <c r="B492" i="9"/>
  <c r="H485" i="9"/>
  <c r="B485" i="9"/>
  <c r="I484" i="9"/>
  <c r="B484" i="9"/>
  <c r="I480" i="9"/>
  <c r="H477" i="9"/>
  <c r="B477" i="9"/>
  <c r="I476" i="9"/>
  <c r="B476" i="9"/>
  <c r="I472" i="9"/>
  <c r="H469" i="9"/>
  <c r="B469" i="9"/>
  <c r="I468" i="9"/>
  <c r="B468" i="9"/>
  <c r="J452" i="9"/>
  <c r="H451" i="9"/>
  <c r="H450" i="9"/>
  <c r="K449" i="9"/>
  <c r="G449" i="9"/>
  <c r="C449" i="9"/>
  <c r="F448" i="9"/>
  <c r="B448" i="9"/>
  <c r="K439" i="9"/>
  <c r="G439" i="9"/>
  <c r="C439" i="9"/>
  <c r="K437" i="9"/>
  <c r="G437" i="9"/>
  <c r="C437" i="9"/>
  <c r="H435" i="9"/>
  <c r="H434" i="9"/>
  <c r="K433" i="9"/>
  <c r="G433" i="9"/>
  <c r="C433" i="9"/>
  <c r="F432" i="9"/>
  <c r="B432" i="9"/>
  <c r="K423" i="9"/>
  <c r="G423" i="9"/>
  <c r="C423" i="9"/>
  <c r="K421" i="9"/>
  <c r="G421" i="9"/>
  <c r="C421" i="9"/>
  <c r="H419" i="9"/>
  <c r="H418" i="9"/>
  <c r="K417" i="9"/>
  <c r="G417" i="9"/>
  <c r="C417" i="9"/>
  <c r="F416" i="9"/>
  <c r="B416" i="9"/>
  <c r="K407" i="9"/>
  <c r="G407" i="9"/>
  <c r="C407" i="9"/>
  <c r="K405" i="9"/>
  <c r="G405" i="9"/>
  <c r="C405" i="9"/>
  <c r="H403" i="9"/>
  <c r="C400" i="9"/>
  <c r="B400" i="9"/>
  <c r="H397" i="9"/>
  <c r="K395" i="9"/>
  <c r="G395" i="9"/>
  <c r="C395" i="9"/>
  <c r="C392" i="9"/>
  <c r="B392" i="9"/>
  <c r="H389" i="9"/>
  <c r="K387" i="9"/>
  <c r="G387" i="9"/>
  <c r="C387" i="9"/>
  <c r="C384" i="9"/>
  <c r="B384" i="9"/>
  <c r="H381" i="9"/>
  <c r="K379" i="9"/>
  <c r="G379" i="9"/>
  <c r="C379" i="9"/>
  <c r="C376" i="9"/>
  <c r="B376" i="9"/>
  <c r="H373" i="9"/>
  <c r="K371" i="9"/>
  <c r="G371" i="9"/>
  <c r="C371" i="9"/>
  <c r="J369" i="9"/>
  <c r="F369" i="9"/>
  <c r="C368" i="9"/>
  <c r="B368" i="9"/>
  <c r="H365" i="9"/>
  <c r="K363" i="9"/>
  <c r="G363" i="9"/>
  <c r="C363" i="9"/>
  <c r="J361" i="9"/>
  <c r="F361" i="9"/>
  <c r="C360" i="9"/>
  <c r="B360" i="9"/>
  <c r="H357" i="9"/>
  <c r="K355" i="9"/>
  <c r="G355" i="9"/>
  <c r="C355" i="9"/>
  <c r="J353" i="9"/>
  <c r="F353" i="9"/>
  <c r="C352" i="9"/>
  <c r="B352" i="9"/>
  <c r="H349" i="9"/>
  <c r="K347" i="9"/>
  <c r="G347" i="9"/>
  <c r="C347" i="9"/>
  <c r="J345" i="9"/>
  <c r="F345" i="9"/>
  <c r="C344" i="9"/>
  <c r="B344" i="9"/>
  <c r="H341" i="9"/>
  <c r="K339" i="9"/>
  <c r="G339" i="9"/>
  <c r="C339" i="9"/>
  <c r="J337" i="9"/>
  <c r="F337" i="9"/>
  <c r="C336" i="9"/>
  <c r="B336" i="9"/>
  <c r="H333" i="9"/>
  <c r="K331" i="9"/>
  <c r="G331" i="9"/>
  <c r="C331" i="9"/>
  <c r="J329" i="9"/>
  <c r="F329" i="9"/>
  <c r="C328" i="9"/>
  <c r="B328" i="9"/>
  <c r="H325" i="9"/>
  <c r="K323" i="9"/>
  <c r="G323" i="9"/>
  <c r="C323" i="9"/>
  <c r="J321" i="9"/>
  <c r="F321" i="9"/>
  <c r="C320" i="9"/>
  <c r="B320" i="9"/>
  <c r="H317" i="9"/>
  <c r="K315" i="9"/>
  <c r="G315" i="9"/>
  <c r="C315" i="9"/>
  <c r="J313" i="9"/>
  <c r="F313" i="9"/>
  <c r="C312" i="9"/>
  <c r="B312" i="9"/>
  <c r="H309" i="9"/>
  <c r="K307" i="9"/>
  <c r="G307" i="9"/>
  <c r="C307" i="9"/>
  <c r="J305" i="9"/>
  <c r="F305" i="9"/>
  <c r="C304" i="9"/>
  <c r="B304" i="9"/>
  <c r="H301" i="9"/>
  <c r="K299" i="9"/>
  <c r="G299" i="9"/>
  <c r="C299" i="9"/>
  <c r="J297" i="9"/>
  <c r="F297" i="9"/>
  <c r="C296" i="9"/>
  <c r="B296" i="9"/>
  <c r="H293" i="9"/>
  <c r="K291" i="9"/>
  <c r="G291" i="9"/>
  <c r="C291" i="9"/>
  <c r="J289" i="9"/>
  <c r="F289" i="9"/>
  <c r="C288" i="9"/>
  <c r="B288" i="9"/>
  <c r="H285" i="9"/>
  <c r="K283" i="9"/>
  <c r="G283" i="9"/>
  <c r="C283" i="9"/>
  <c r="J281" i="9"/>
  <c r="F281" i="9"/>
  <c r="J277" i="9"/>
  <c r="K274" i="9"/>
  <c r="J271" i="9"/>
  <c r="J261" i="9"/>
  <c r="I257" i="9"/>
  <c r="G254" i="9"/>
  <c r="J253" i="9"/>
  <c r="F251" i="9"/>
  <c r="B251" i="9"/>
  <c r="H250" i="9"/>
  <c r="C250" i="9"/>
  <c r="H248" i="9"/>
  <c r="C248" i="9"/>
  <c r="I246" i="9"/>
  <c r="H244" i="9"/>
  <c r="C244" i="9"/>
  <c r="I241" i="9"/>
  <c r="G238" i="9"/>
  <c r="F237" i="9"/>
  <c r="I236" i="9"/>
  <c r="H234" i="9"/>
  <c r="C234" i="9"/>
  <c r="H232" i="9"/>
  <c r="C232" i="9"/>
  <c r="I230" i="9"/>
  <c r="G228" i="9"/>
  <c r="I227" i="9"/>
  <c r="I225" i="9"/>
  <c r="G222" i="9"/>
  <c r="F221" i="9"/>
  <c r="I220" i="9"/>
  <c r="H218" i="9"/>
  <c r="C218" i="9"/>
  <c r="H216" i="9"/>
  <c r="C216" i="9"/>
  <c r="I214" i="9"/>
  <c r="G212" i="9"/>
  <c r="I211" i="9"/>
  <c r="I209" i="9"/>
  <c r="I207" i="9"/>
  <c r="H206" i="9"/>
  <c r="B206" i="9"/>
  <c r="I205" i="9"/>
  <c r="H204" i="9"/>
  <c r="B204" i="9"/>
  <c r="I203" i="9"/>
  <c r="H202" i="9"/>
  <c r="B202" i="9"/>
  <c r="I201" i="9"/>
  <c r="F200" i="9"/>
  <c r="B200" i="9"/>
  <c r="I198" i="9"/>
  <c r="H197" i="9"/>
  <c r="H195" i="9"/>
  <c r="H193" i="9"/>
  <c r="F192" i="9"/>
  <c r="B192" i="9"/>
  <c r="I190" i="9"/>
  <c r="H189" i="9"/>
  <c r="H187" i="9"/>
  <c r="K185" i="9"/>
  <c r="G185" i="9"/>
  <c r="C185" i="9"/>
  <c r="H183" i="9"/>
  <c r="H182" i="9"/>
  <c r="K181" i="9"/>
  <c r="G181" i="9"/>
  <c r="C181" i="9"/>
  <c r="F180" i="9"/>
  <c r="B180" i="9"/>
  <c r="I178" i="9"/>
  <c r="B178" i="9"/>
  <c r="H175" i="9"/>
  <c r="H174" i="9"/>
  <c r="K173" i="9"/>
  <c r="G173" i="9"/>
  <c r="C173" i="9"/>
  <c r="H171" i="9"/>
  <c r="F170" i="9"/>
  <c r="J169" i="9"/>
  <c r="F169" i="9"/>
  <c r="I166" i="9"/>
  <c r="H165" i="9"/>
  <c r="F164" i="9"/>
  <c r="B164" i="9"/>
  <c r="I162" i="9"/>
  <c r="K161" i="9"/>
  <c r="G161" i="9"/>
  <c r="C161" i="9"/>
  <c r="H159" i="9"/>
  <c r="F156" i="9"/>
  <c r="J155" i="9"/>
  <c r="F155" i="9"/>
  <c r="J154" i="9"/>
  <c r="K153" i="9"/>
  <c r="G153" i="9"/>
  <c r="C153" i="9"/>
  <c r="H151" i="9"/>
  <c r="F148" i="9"/>
  <c r="J147" i="9"/>
  <c r="F147" i="9"/>
  <c r="J146" i="9"/>
  <c r="K145" i="9"/>
  <c r="G145" i="9"/>
  <c r="C145" i="9"/>
  <c r="H143" i="9"/>
  <c r="F140" i="9"/>
  <c r="J139" i="9"/>
  <c r="F139" i="9"/>
  <c r="J138" i="9"/>
  <c r="K137" i="9"/>
  <c r="G137" i="9"/>
  <c r="C137" i="9"/>
  <c r="H135" i="9"/>
  <c r="H133" i="9"/>
  <c r="H131" i="9"/>
  <c r="G129" i="9"/>
  <c r="H127" i="9"/>
  <c r="C127" i="9"/>
  <c r="H125" i="9"/>
  <c r="C125" i="9"/>
  <c r="G123" i="9"/>
  <c r="I121" i="9"/>
  <c r="I118" i="9"/>
  <c r="I115" i="9"/>
  <c r="G113" i="9"/>
  <c r="H111" i="9"/>
  <c r="C111" i="9"/>
  <c r="H109" i="9"/>
  <c r="C109" i="9"/>
  <c r="G107" i="9"/>
  <c r="I105" i="9"/>
  <c r="K97" i="9"/>
  <c r="G97" i="9"/>
  <c r="C97" i="9"/>
  <c r="K95" i="9"/>
  <c r="G95" i="9"/>
  <c r="C95" i="9"/>
  <c r="H93" i="9"/>
  <c r="H92" i="9"/>
  <c r="K91" i="9"/>
  <c r="G91" i="9"/>
  <c r="C91" i="9"/>
  <c r="F90" i="9"/>
  <c r="B90" i="9"/>
  <c r="F86" i="9"/>
  <c r="J85" i="9"/>
  <c r="F85" i="9"/>
  <c r="K81" i="9"/>
  <c r="G81" i="9"/>
  <c r="C81" i="9"/>
  <c r="K79" i="9"/>
  <c r="G79" i="9"/>
  <c r="C79" i="9"/>
  <c r="H77" i="9"/>
  <c r="H76" i="9"/>
  <c r="K75" i="9"/>
  <c r="G75" i="9"/>
  <c r="C75" i="9"/>
  <c r="K73" i="9"/>
  <c r="I72" i="9"/>
  <c r="K71" i="9"/>
  <c r="H69" i="9"/>
  <c r="B69" i="9"/>
  <c r="G67" i="9"/>
  <c r="K65" i="9"/>
  <c r="I64" i="9"/>
  <c r="K63" i="9"/>
  <c r="H61" i="9"/>
  <c r="B61" i="9"/>
  <c r="G59" i="9"/>
  <c r="K57" i="9"/>
  <c r="G57" i="9"/>
  <c r="C57" i="9"/>
  <c r="H55" i="9"/>
  <c r="H53" i="9"/>
  <c r="H48" i="9"/>
  <c r="I47" i="9"/>
  <c r="H39" i="9"/>
  <c r="B39" i="9"/>
  <c r="I36" i="9"/>
  <c r="B36" i="9"/>
  <c r="I32" i="9"/>
  <c r="B32" i="9"/>
  <c r="I30" i="9"/>
  <c r="I29" i="9"/>
  <c r="I27" i="9"/>
  <c r="I25" i="9"/>
  <c r="H21" i="9"/>
  <c r="B21" i="9"/>
  <c r="H19" i="9"/>
  <c r="B19" i="9"/>
  <c r="H17" i="9"/>
  <c r="B17" i="9"/>
  <c r="H15" i="9"/>
  <c r="B15" i="9"/>
  <c r="I12" i="9"/>
  <c r="B12" i="9"/>
  <c r="C370" i="9"/>
  <c r="B370" i="9"/>
  <c r="C362" i="9"/>
  <c r="B362" i="9"/>
  <c r="C354" i="9"/>
  <c r="B354" i="9"/>
  <c r="C346" i="9"/>
  <c r="B346" i="9"/>
  <c r="C338" i="9"/>
  <c r="B338" i="9"/>
  <c r="C330" i="9"/>
  <c r="B330" i="9"/>
  <c r="C322" i="9"/>
  <c r="B322" i="9"/>
  <c r="C314" i="9"/>
  <c r="B314" i="9"/>
  <c r="C306" i="9"/>
  <c r="B306" i="9"/>
  <c r="C298" i="9"/>
  <c r="B298" i="9"/>
  <c r="C290" i="9"/>
  <c r="B290" i="9"/>
  <c r="C282" i="9"/>
  <c r="B282" i="9"/>
  <c r="F122" i="9"/>
  <c r="B122" i="9"/>
  <c r="F116" i="9"/>
  <c r="B116" i="9"/>
  <c r="F106" i="9"/>
  <c r="B106" i="9"/>
  <c r="H73" i="9"/>
  <c r="B73" i="9"/>
  <c r="H71" i="9"/>
  <c r="B71" i="9"/>
  <c r="H70" i="9"/>
  <c r="B70" i="9"/>
  <c r="H65" i="9"/>
  <c r="B65" i="9"/>
  <c r="H63" i="9"/>
  <c r="B63" i="9"/>
  <c r="H62" i="9"/>
  <c r="B62" i="9"/>
  <c r="H37" i="9"/>
  <c r="B37" i="9"/>
  <c r="H35" i="9"/>
  <c r="B35" i="9"/>
  <c r="H33" i="9"/>
  <c r="B33" i="9"/>
  <c r="H31" i="9"/>
  <c r="B31" i="9"/>
  <c r="I28" i="9"/>
  <c r="B28" i="9"/>
  <c r="H13" i="9"/>
  <c r="B13" i="9"/>
  <c r="H11" i="9"/>
  <c r="B11" i="9"/>
  <c r="F440" i="9"/>
  <c r="B440" i="9"/>
  <c r="F424" i="9"/>
  <c r="B424" i="9"/>
  <c r="F408" i="9"/>
  <c r="B408" i="9"/>
  <c r="C396" i="9"/>
  <c r="B396" i="9"/>
  <c r="C388" i="9"/>
  <c r="B388" i="9"/>
  <c r="C380" i="9"/>
  <c r="B380" i="9"/>
  <c r="C372" i="9"/>
  <c r="B372" i="9"/>
  <c r="I370" i="9"/>
  <c r="H369" i="9"/>
  <c r="C364" i="9"/>
  <c r="B364" i="9"/>
  <c r="I362" i="9"/>
  <c r="H361" i="9"/>
  <c r="C356" i="9"/>
  <c r="B356" i="9"/>
  <c r="I354" i="9"/>
  <c r="H353" i="9"/>
  <c r="C348" i="9"/>
  <c r="B348" i="9"/>
  <c r="I346" i="9"/>
  <c r="H345" i="9"/>
  <c r="C340" i="9"/>
  <c r="B340" i="9"/>
  <c r="I338" i="9"/>
  <c r="H337" i="9"/>
  <c r="C332" i="9"/>
  <c r="B332" i="9"/>
  <c r="I330" i="9"/>
  <c r="H329" i="9"/>
  <c r="C324" i="9"/>
  <c r="B324" i="9"/>
  <c r="I322" i="9"/>
  <c r="H321" i="9"/>
  <c r="C316" i="9"/>
  <c r="B316" i="9"/>
  <c r="I314" i="9"/>
  <c r="H313" i="9"/>
  <c r="C308" i="9"/>
  <c r="B308" i="9"/>
  <c r="I306" i="9"/>
  <c r="H305" i="9"/>
  <c r="C300" i="9"/>
  <c r="B300" i="9"/>
  <c r="I298" i="9"/>
  <c r="H297" i="9"/>
  <c r="C292" i="9"/>
  <c r="B292" i="9"/>
  <c r="I290" i="9"/>
  <c r="H289" i="9"/>
  <c r="C284" i="9"/>
  <c r="B284" i="9"/>
  <c r="I282" i="9"/>
  <c r="H281" i="9"/>
  <c r="F259" i="9"/>
  <c r="B259" i="9"/>
  <c r="I254" i="9"/>
  <c r="F243" i="9"/>
  <c r="B243" i="9"/>
  <c r="I238" i="9"/>
  <c r="I228" i="9"/>
  <c r="I222" i="9"/>
  <c r="I212" i="9"/>
  <c r="G207" i="9"/>
  <c r="B207" i="9"/>
  <c r="G205" i="9"/>
  <c r="B205" i="9"/>
  <c r="G203" i="9"/>
  <c r="B203" i="9"/>
  <c r="G201" i="9"/>
  <c r="B201" i="9"/>
  <c r="J170" i="9"/>
  <c r="H169" i="9"/>
  <c r="H155" i="9"/>
  <c r="H147" i="9"/>
  <c r="H139" i="9"/>
  <c r="I129" i="9"/>
  <c r="I123" i="9"/>
  <c r="I113" i="9"/>
  <c r="I107" i="9"/>
  <c r="C102" i="9"/>
  <c r="B102" i="9"/>
  <c r="C100" i="9"/>
  <c r="B100" i="9"/>
  <c r="F98" i="9"/>
  <c r="B98" i="9"/>
  <c r="H85" i="9"/>
  <c r="F82" i="9"/>
  <c r="B82" i="9"/>
  <c r="I73" i="9"/>
  <c r="I71" i="9"/>
  <c r="H67" i="9"/>
  <c r="B67" i="9"/>
  <c r="I65" i="9"/>
  <c r="I63" i="9"/>
  <c r="H59" i="9"/>
  <c r="B59" i="9"/>
  <c r="H47" i="9"/>
  <c r="B47" i="9"/>
  <c r="I44" i="9"/>
  <c r="B44" i="9"/>
  <c r="K37" i="9"/>
  <c r="K35" i="9"/>
  <c r="K33" i="9"/>
  <c r="K31" i="9"/>
  <c r="H29" i="9"/>
  <c r="B29" i="9"/>
  <c r="H27" i="9"/>
  <c r="B27" i="9"/>
  <c r="H25" i="9"/>
  <c r="B25" i="9"/>
  <c r="K13" i="9"/>
  <c r="K11" i="9"/>
  <c r="H1013" i="9"/>
  <c r="B1013" i="9"/>
  <c r="H1005" i="9"/>
  <c r="B1005" i="9"/>
  <c r="H997" i="9"/>
  <c r="B997" i="9"/>
  <c r="H989" i="9"/>
  <c r="B989" i="9"/>
  <c r="H981" i="9"/>
  <c r="B981" i="9"/>
  <c r="H970" i="9"/>
  <c r="B970" i="9"/>
  <c r="H962" i="9"/>
  <c r="B962" i="9"/>
  <c r="H954" i="9"/>
  <c r="B954" i="9"/>
  <c r="H946" i="9"/>
  <c r="B946" i="9"/>
  <c r="H938" i="9"/>
  <c r="B938" i="9"/>
  <c r="H930" i="9"/>
  <c r="B930" i="9"/>
  <c r="H922" i="9"/>
  <c r="B922" i="9"/>
  <c r="H914" i="9"/>
  <c r="B914" i="9"/>
  <c r="H896" i="9"/>
  <c r="B896" i="9"/>
  <c r="H886" i="9"/>
  <c r="B886" i="9"/>
  <c r="H884" i="9"/>
  <c r="B884" i="9"/>
  <c r="H882" i="9"/>
  <c r="B882" i="9"/>
  <c r="H874" i="9"/>
  <c r="B874" i="9"/>
  <c r="H866" i="9"/>
  <c r="B866" i="9"/>
  <c r="H858" i="9"/>
  <c r="B858" i="9"/>
  <c r="H850" i="9"/>
  <c r="B850" i="9"/>
  <c r="H842" i="9"/>
  <c r="B842" i="9"/>
  <c r="H838" i="9"/>
  <c r="B838" i="9"/>
  <c r="H834" i="9"/>
  <c r="B834" i="9"/>
  <c r="H830" i="9"/>
  <c r="B830" i="9"/>
  <c r="H826" i="9"/>
  <c r="B826" i="9"/>
  <c r="H822" i="9"/>
  <c r="B822" i="9"/>
  <c r="H818" i="9"/>
  <c r="B818" i="9"/>
  <c r="H814" i="9"/>
  <c r="B814" i="9"/>
  <c r="H810" i="9"/>
  <c r="B810" i="9"/>
  <c r="H806" i="9"/>
  <c r="B806" i="9"/>
  <c r="H802" i="9"/>
  <c r="B802" i="9"/>
  <c r="H798" i="9"/>
  <c r="B798" i="9"/>
  <c r="H794" i="9"/>
  <c r="B794" i="9"/>
  <c r="H790" i="9"/>
  <c r="B790" i="9"/>
  <c r="H786" i="9"/>
  <c r="B786" i="9"/>
  <c r="H782" i="9"/>
  <c r="B782" i="9"/>
  <c r="H778" i="9"/>
  <c r="B778" i="9"/>
  <c r="H774" i="9"/>
  <c r="B774" i="9"/>
  <c r="H770" i="9"/>
  <c r="B770" i="9"/>
  <c r="H766" i="9"/>
  <c r="B766" i="9"/>
  <c r="H762" i="9"/>
  <c r="B762" i="9"/>
  <c r="H758" i="9"/>
  <c r="B758" i="9"/>
  <c r="H754" i="9"/>
  <c r="B754" i="9"/>
  <c r="H750" i="9"/>
  <c r="B750" i="9"/>
  <c r="H746" i="9"/>
  <c r="B746" i="9"/>
  <c r="H742" i="9"/>
  <c r="B742" i="9"/>
  <c r="H738" i="9"/>
  <c r="B738" i="9"/>
  <c r="H734" i="9"/>
  <c r="B734" i="9"/>
  <c r="H730" i="9"/>
  <c r="B730" i="9"/>
  <c r="H726" i="9"/>
  <c r="B726" i="9"/>
  <c r="H722" i="9"/>
  <c r="B722" i="9"/>
  <c r="H720" i="9"/>
  <c r="B720" i="9"/>
  <c r="H712" i="9"/>
  <c r="B712" i="9"/>
  <c r="H704" i="9"/>
  <c r="B704" i="9"/>
  <c r="H696" i="9"/>
  <c r="B696" i="9"/>
  <c r="H688" i="9"/>
  <c r="B688" i="9"/>
  <c r="H579" i="9"/>
  <c r="B579" i="9"/>
  <c r="H577" i="9"/>
  <c r="B577" i="9"/>
  <c r="G572" i="9"/>
  <c r="B572" i="9"/>
  <c r="G568" i="9"/>
  <c r="B568" i="9"/>
  <c r="H563" i="9"/>
  <c r="B563" i="9"/>
  <c r="H555" i="9"/>
  <c r="B555" i="9"/>
  <c r="H547" i="9"/>
  <c r="B547" i="9"/>
  <c r="H539" i="9"/>
  <c r="B539" i="9"/>
  <c r="H531" i="9"/>
  <c r="B531" i="9"/>
  <c r="H523" i="9"/>
  <c r="B523" i="9"/>
  <c r="H515" i="9"/>
  <c r="B515" i="9"/>
  <c r="H507" i="9"/>
  <c r="B507" i="9"/>
  <c r="H499" i="9"/>
  <c r="B499" i="9"/>
  <c r="H491" i="9"/>
  <c r="B491" i="9"/>
  <c r="H483" i="9"/>
  <c r="B483" i="9"/>
  <c r="H475" i="9"/>
  <c r="B475" i="9"/>
  <c r="H467" i="9"/>
  <c r="B467" i="9"/>
  <c r="H465" i="9"/>
  <c r="B465" i="9"/>
  <c r="H463" i="9"/>
  <c r="B463" i="9"/>
  <c r="H461" i="9"/>
  <c r="B461" i="9"/>
  <c r="I450" i="9"/>
  <c r="H449" i="9"/>
  <c r="J440" i="9"/>
  <c r="H439" i="9"/>
  <c r="H437" i="9"/>
  <c r="I434" i="9"/>
  <c r="H433" i="9"/>
  <c r="J424" i="9"/>
  <c r="H423" i="9"/>
  <c r="H421" i="9"/>
  <c r="I418" i="9"/>
  <c r="H417" i="9"/>
  <c r="J408" i="9"/>
  <c r="H407" i="9"/>
  <c r="H405" i="9"/>
  <c r="C398" i="9"/>
  <c r="B398" i="9"/>
  <c r="I396" i="9"/>
  <c r="H395" i="9"/>
  <c r="C390" i="9"/>
  <c r="B390" i="9"/>
  <c r="I388" i="9"/>
  <c r="H387" i="9"/>
  <c r="C382" i="9"/>
  <c r="B382" i="9"/>
  <c r="I380" i="9"/>
  <c r="H379" i="9"/>
  <c r="C374" i="9"/>
  <c r="B374" i="9"/>
  <c r="I372" i="9"/>
  <c r="H371" i="9"/>
  <c r="H370" i="9"/>
  <c r="K369" i="9"/>
  <c r="G369" i="9"/>
  <c r="C369" i="9"/>
  <c r="C366" i="9"/>
  <c r="B366" i="9"/>
  <c r="I364" i="9"/>
  <c r="H363" i="9"/>
  <c r="H362" i="9"/>
  <c r="K361" i="9"/>
  <c r="G361" i="9"/>
  <c r="C361" i="9"/>
  <c r="C358" i="9"/>
  <c r="B358" i="9"/>
  <c r="I356" i="9"/>
  <c r="H355" i="9"/>
  <c r="H354" i="9"/>
  <c r="K353" i="9"/>
  <c r="G353" i="9"/>
  <c r="C353" i="9"/>
  <c r="C350" i="9"/>
  <c r="B350" i="9"/>
  <c r="I348" i="9"/>
  <c r="H347" i="9"/>
  <c r="H346" i="9"/>
  <c r="K345" i="9"/>
  <c r="G345" i="9"/>
  <c r="C345" i="9"/>
  <c r="C342" i="9"/>
  <c r="B342" i="9"/>
  <c r="I340" i="9"/>
  <c r="H339" i="9"/>
  <c r="H338" i="9"/>
  <c r="K337" i="9"/>
  <c r="G337" i="9"/>
  <c r="C337" i="9"/>
  <c r="C334" i="9"/>
  <c r="B334" i="9"/>
  <c r="I332" i="9"/>
  <c r="H331" i="9"/>
  <c r="H330" i="9"/>
  <c r="K329" i="9"/>
  <c r="G329" i="9"/>
  <c r="C329" i="9"/>
  <c r="C326" i="9"/>
  <c r="B326" i="9"/>
  <c r="I324" i="9"/>
  <c r="H323" i="9"/>
  <c r="H322" i="9"/>
  <c r="K321" i="9"/>
  <c r="G321" i="9"/>
  <c r="C321" i="9"/>
  <c r="C318" i="9"/>
  <c r="B318" i="9"/>
  <c r="I316" i="9"/>
  <c r="H315" i="9"/>
  <c r="H314" i="9"/>
  <c r="K313" i="9"/>
  <c r="G313" i="9"/>
  <c r="C313" i="9"/>
  <c r="C310" i="9"/>
  <c r="B310" i="9"/>
  <c r="I308" i="9"/>
  <c r="H307" i="9"/>
  <c r="H306" i="9"/>
  <c r="K305" i="9"/>
  <c r="G305" i="9"/>
  <c r="C305" i="9"/>
  <c r="C302" i="9"/>
  <c r="B302" i="9"/>
  <c r="I300" i="9"/>
  <c r="H299" i="9"/>
  <c r="H298" i="9"/>
  <c r="K297" i="9"/>
  <c r="G297" i="9"/>
  <c r="C297" i="9"/>
  <c r="C294" i="9"/>
  <c r="B294" i="9"/>
  <c r="I292" i="9"/>
  <c r="H291" i="9"/>
  <c r="H290" i="9"/>
  <c r="K289" i="9"/>
  <c r="G289" i="9"/>
  <c r="C289" i="9"/>
  <c r="C286" i="9"/>
  <c r="B286" i="9"/>
  <c r="I284" i="9"/>
  <c r="H283" i="9"/>
  <c r="H282" i="9"/>
  <c r="K281" i="9"/>
  <c r="G281" i="9"/>
  <c r="C281" i="9"/>
  <c r="J257" i="9"/>
  <c r="H254" i="9"/>
  <c r="C254" i="9"/>
  <c r="I250" i="9"/>
  <c r="I248" i="9"/>
  <c r="I244" i="9"/>
  <c r="J241" i="9"/>
  <c r="H238" i="9"/>
  <c r="C238" i="9"/>
  <c r="I234" i="9"/>
  <c r="I232" i="9"/>
  <c r="H228" i="9"/>
  <c r="C228" i="9"/>
  <c r="J225" i="9"/>
  <c r="H222" i="9"/>
  <c r="C222" i="9"/>
  <c r="I218" i="9"/>
  <c r="I216" i="9"/>
  <c r="H212" i="9"/>
  <c r="C212" i="9"/>
  <c r="J209" i="9"/>
  <c r="K207" i="9"/>
  <c r="K205" i="9"/>
  <c r="K203" i="9"/>
  <c r="K201" i="9"/>
  <c r="H185" i="9"/>
  <c r="F184" i="9"/>
  <c r="B184" i="9"/>
  <c r="I182" i="9"/>
  <c r="H181" i="9"/>
  <c r="I174" i="9"/>
  <c r="H173" i="9"/>
  <c r="F172" i="9"/>
  <c r="B172" i="9"/>
  <c r="I170" i="9"/>
  <c r="K169" i="9"/>
  <c r="G169" i="9"/>
  <c r="C169" i="9"/>
  <c r="J162" i="9"/>
  <c r="H161" i="9"/>
  <c r="J156" i="9"/>
  <c r="K155" i="9"/>
  <c r="G155" i="9"/>
  <c r="C155" i="9"/>
  <c r="H153" i="9"/>
  <c r="J148" i="9"/>
  <c r="K147" i="9"/>
  <c r="G147" i="9"/>
  <c r="C147" i="9"/>
  <c r="H145" i="9"/>
  <c r="J140" i="9"/>
  <c r="K139" i="9"/>
  <c r="G139" i="9"/>
  <c r="C139" i="9"/>
  <c r="H137" i="9"/>
  <c r="F134" i="9"/>
  <c r="B134" i="9"/>
  <c r="F132" i="9"/>
  <c r="B132" i="9"/>
  <c r="F130" i="9"/>
  <c r="B130" i="9"/>
  <c r="H129" i="9"/>
  <c r="C129" i="9"/>
  <c r="I127" i="9"/>
  <c r="I125" i="9"/>
  <c r="F124" i="9"/>
  <c r="B124" i="9"/>
  <c r="H123" i="9"/>
  <c r="C123" i="9"/>
  <c r="J118" i="9"/>
  <c r="J116" i="9"/>
  <c r="F114" i="9"/>
  <c r="B114" i="9"/>
  <c r="H113" i="9"/>
  <c r="C113" i="9"/>
  <c r="I111" i="9"/>
  <c r="I109" i="9"/>
  <c r="F108" i="9"/>
  <c r="B108" i="9"/>
  <c r="H107" i="9"/>
  <c r="C107" i="9"/>
  <c r="J102" i="9"/>
  <c r="J100" i="9"/>
  <c r="J98" i="9"/>
  <c r="H97" i="9"/>
  <c r="H95" i="9"/>
  <c r="I92" i="9"/>
  <c r="H91" i="9"/>
  <c r="J86" i="9"/>
  <c r="K85" i="9"/>
  <c r="G85" i="9"/>
  <c r="C85" i="9"/>
  <c r="J82" i="9"/>
  <c r="H81" i="9"/>
  <c r="H79" i="9"/>
  <c r="I76" i="9"/>
  <c r="H75" i="9"/>
  <c r="G73" i="9"/>
  <c r="C73" i="9"/>
  <c r="G71" i="9"/>
  <c r="C71" i="9"/>
  <c r="I67" i="9"/>
  <c r="G65" i="9"/>
  <c r="C65" i="9"/>
  <c r="G63" i="9"/>
  <c r="C63" i="9"/>
  <c r="I59" i="9"/>
  <c r="H57" i="9"/>
  <c r="I48" i="9"/>
  <c r="K47" i="9"/>
  <c r="H45" i="9"/>
  <c r="B45" i="9"/>
  <c r="H43" i="9"/>
  <c r="B43" i="9"/>
  <c r="H41" i="9"/>
  <c r="B41" i="9"/>
  <c r="I37" i="9"/>
  <c r="C37" i="9"/>
  <c r="I35" i="9"/>
  <c r="C35" i="9"/>
  <c r="I33" i="9"/>
  <c r="C33" i="9"/>
  <c r="I31" i="9"/>
  <c r="C31" i="9"/>
  <c r="K29" i="9"/>
  <c r="K27" i="9"/>
  <c r="K25" i="9"/>
  <c r="H23" i="9"/>
  <c r="B23" i="9"/>
  <c r="I20" i="9"/>
  <c r="B20" i="9"/>
  <c r="I16" i="9"/>
  <c r="B16" i="9"/>
  <c r="I13" i="9"/>
  <c r="C13" i="9"/>
  <c r="I11" i="9"/>
  <c r="C11" i="9"/>
  <c r="I1999" i="3"/>
  <c r="M1995" i="3"/>
  <c r="G1995" i="3"/>
  <c r="C1995" i="3"/>
  <c r="L1994" i="3"/>
  <c r="J1992" i="3"/>
  <c r="K1991" i="3"/>
  <c r="F1991" i="3"/>
  <c r="B1991" i="3"/>
  <c r="K1990" i="3"/>
  <c r="G1990" i="3"/>
  <c r="C1990" i="3"/>
  <c r="I1988" i="3"/>
  <c r="B1988" i="3"/>
  <c r="N1986" i="3"/>
  <c r="J1986" i="3"/>
  <c r="F1986" i="3"/>
  <c r="B1986" i="3"/>
  <c r="N1984" i="3"/>
  <c r="F1984" i="3"/>
  <c r="N1983" i="3"/>
  <c r="I1983" i="3"/>
  <c r="M1979" i="3"/>
  <c r="G1979" i="3"/>
  <c r="C1979" i="3"/>
  <c r="L1978" i="3"/>
  <c r="J1976" i="3"/>
  <c r="L1974" i="3"/>
  <c r="J1972" i="3"/>
  <c r="L1970" i="3"/>
  <c r="J1968" i="3"/>
  <c r="B1968" i="3"/>
  <c r="G1967" i="3"/>
  <c r="B1967" i="3"/>
  <c r="N1963" i="3"/>
  <c r="N1962" i="3"/>
  <c r="I1962" i="3"/>
  <c r="H1959" i="3"/>
  <c r="B1959" i="3"/>
  <c r="F1959" i="3"/>
  <c r="K1959" i="3"/>
  <c r="M1958" i="3"/>
  <c r="H1958" i="3"/>
  <c r="B1958" i="3"/>
  <c r="M1954" i="3"/>
  <c r="H1954" i="3"/>
  <c r="C1954" i="3"/>
  <c r="J1951" i="3"/>
  <c r="I1947" i="3"/>
  <c r="B1947" i="3"/>
  <c r="H1946" i="3"/>
  <c r="L1946" i="3"/>
  <c r="I1944" i="3"/>
  <c r="N1943" i="3"/>
  <c r="N1942" i="3"/>
  <c r="C1940" i="3"/>
  <c r="B1940" i="3"/>
  <c r="I1940" i="3"/>
  <c r="C1936" i="3"/>
  <c r="F1936" i="3"/>
  <c r="N1936" i="3"/>
  <c r="H1935" i="3"/>
  <c r="I1935" i="3"/>
  <c r="N1935" i="3"/>
  <c r="K1930" i="3"/>
  <c r="M1928" i="3"/>
  <c r="I1927" i="3"/>
  <c r="C1927" i="3"/>
  <c r="C1926" i="3"/>
  <c r="G1926" i="3"/>
  <c r="K1926" i="3"/>
  <c r="B1922" i="3"/>
  <c r="F1922" i="3"/>
  <c r="J1922" i="3"/>
  <c r="N1922" i="3"/>
  <c r="M1919" i="3"/>
  <c r="H1915" i="3"/>
  <c r="C1915" i="3"/>
  <c r="G1915" i="3"/>
  <c r="M1915" i="3"/>
  <c r="M1914" i="3"/>
  <c r="G1914" i="3"/>
  <c r="B1914" i="3"/>
  <c r="C1912" i="3"/>
  <c r="J1912" i="3"/>
  <c r="L1910" i="3"/>
  <c r="J1908" i="3"/>
  <c r="L1906" i="3"/>
  <c r="J1904" i="3"/>
  <c r="B1904" i="3"/>
  <c r="G1903" i="3"/>
  <c r="B1903" i="3"/>
  <c r="N1899" i="3"/>
  <c r="N1898" i="3"/>
  <c r="I1898" i="3"/>
  <c r="H1895" i="3"/>
  <c r="B1895" i="3"/>
  <c r="F1895" i="3"/>
  <c r="K1895" i="3"/>
  <c r="M1894" i="3"/>
  <c r="H1894" i="3"/>
  <c r="B1894" i="3"/>
  <c r="M1890" i="3"/>
  <c r="H1890" i="3"/>
  <c r="C1890" i="3"/>
  <c r="J1887" i="3"/>
  <c r="I1883" i="3"/>
  <c r="B1883" i="3"/>
  <c r="H1882" i="3"/>
  <c r="L1882" i="3"/>
  <c r="I1880" i="3"/>
  <c r="N1879" i="3"/>
  <c r="N1878" i="3"/>
  <c r="C1876" i="3"/>
  <c r="B1876" i="3"/>
  <c r="I1876" i="3"/>
  <c r="C1872" i="3"/>
  <c r="F1872" i="3"/>
  <c r="N1872" i="3"/>
  <c r="H1871" i="3"/>
  <c r="I1871" i="3"/>
  <c r="N1871" i="3"/>
  <c r="K1866" i="3"/>
  <c r="M1864" i="3"/>
  <c r="I1863" i="3"/>
  <c r="C1863" i="3"/>
  <c r="C1862" i="3"/>
  <c r="G1862" i="3"/>
  <c r="K1862" i="3"/>
  <c r="B1858" i="3"/>
  <c r="F1858" i="3"/>
  <c r="J1858" i="3"/>
  <c r="N1858" i="3"/>
  <c r="M1855" i="3"/>
  <c r="H1851" i="3"/>
  <c r="C1851" i="3"/>
  <c r="G1851" i="3"/>
  <c r="M1851" i="3"/>
  <c r="M1850" i="3"/>
  <c r="G1850" i="3"/>
  <c r="B1850" i="3"/>
  <c r="C1848" i="3"/>
  <c r="J1848" i="3"/>
  <c r="L1846" i="3"/>
  <c r="J1844" i="3"/>
  <c r="L1842" i="3"/>
  <c r="J1840" i="3"/>
  <c r="B1840" i="3"/>
  <c r="G1839" i="3"/>
  <c r="B1839" i="3"/>
  <c r="N1835" i="3"/>
  <c r="N1834" i="3"/>
  <c r="I1834" i="3"/>
  <c r="H1831" i="3"/>
  <c r="B1831" i="3"/>
  <c r="F1831" i="3"/>
  <c r="K1831" i="3"/>
  <c r="M1830" i="3"/>
  <c r="H1830" i="3"/>
  <c r="B1830" i="3"/>
  <c r="M1826" i="3"/>
  <c r="H1826" i="3"/>
  <c r="C1826" i="3"/>
  <c r="J1823" i="3"/>
  <c r="I1819" i="3"/>
  <c r="B1819" i="3"/>
  <c r="H1818" i="3"/>
  <c r="L1818" i="3"/>
  <c r="I1816" i="3"/>
  <c r="N1815" i="3"/>
  <c r="N1814" i="3"/>
  <c r="C1812" i="3"/>
  <c r="B1812" i="3"/>
  <c r="I1812" i="3"/>
  <c r="C1808" i="3"/>
  <c r="F1808" i="3"/>
  <c r="N1808" i="3"/>
  <c r="H1807" i="3"/>
  <c r="I1807" i="3"/>
  <c r="N1807" i="3"/>
  <c r="K1802" i="3"/>
  <c r="B1798" i="3"/>
  <c r="F1798" i="3"/>
  <c r="J1798" i="3"/>
  <c r="N1798" i="3"/>
  <c r="I1795" i="3"/>
  <c r="B1795" i="3"/>
  <c r="H1794" i="3"/>
  <c r="L1794" i="3"/>
  <c r="C1792" i="3"/>
  <c r="B1792" i="3"/>
  <c r="I1792" i="3"/>
  <c r="N1787" i="3"/>
  <c r="N1786" i="3"/>
  <c r="I1786" i="3"/>
  <c r="M1782" i="3"/>
  <c r="H1782" i="3"/>
  <c r="C1782" i="3"/>
  <c r="H1779" i="3"/>
  <c r="C1779" i="3"/>
  <c r="G1779" i="3"/>
  <c r="M1779" i="3"/>
  <c r="M1778" i="3"/>
  <c r="G1778" i="3"/>
  <c r="B1778" i="3"/>
  <c r="J1776" i="3"/>
  <c r="L1774" i="3"/>
  <c r="K1770" i="3"/>
  <c r="B1766" i="3"/>
  <c r="F1766" i="3"/>
  <c r="J1766" i="3"/>
  <c r="N1766" i="3"/>
  <c r="I1763" i="3"/>
  <c r="B1763" i="3"/>
  <c r="H1762" i="3"/>
  <c r="L1762" i="3"/>
  <c r="C1760" i="3"/>
  <c r="B1760" i="3"/>
  <c r="I1760" i="3"/>
  <c r="N1755" i="3"/>
  <c r="N1754" i="3"/>
  <c r="I1754" i="3"/>
  <c r="M1750" i="3"/>
  <c r="H1750" i="3"/>
  <c r="C1750" i="3"/>
  <c r="H1747" i="3"/>
  <c r="C1747" i="3"/>
  <c r="G1747" i="3"/>
  <c r="M1747" i="3"/>
  <c r="M1746" i="3"/>
  <c r="G1746" i="3"/>
  <c r="B1746" i="3"/>
  <c r="J1744" i="3"/>
  <c r="L1742" i="3"/>
  <c r="K1738" i="3"/>
  <c r="B1734" i="3"/>
  <c r="F1734" i="3"/>
  <c r="J1734" i="3"/>
  <c r="N1734" i="3"/>
  <c r="I1731" i="3"/>
  <c r="B1731" i="3"/>
  <c r="H1730" i="3"/>
  <c r="L1730" i="3"/>
  <c r="C1728" i="3"/>
  <c r="B1728" i="3"/>
  <c r="I1728" i="3"/>
  <c r="I1723" i="3"/>
  <c r="I1721" i="3"/>
  <c r="C1721" i="3"/>
  <c r="C1720" i="3"/>
  <c r="G1720" i="3"/>
  <c r="K1720" i="3"/>
  <c r="L1719" i="3"/>
  <c r="C1719" i="3"/>
  <c r="K1716" i="3"/>
  <c r="L1715" i="3"/>
  <c r="M1714" i="3"/>
  <c r="J1713" i="3"/>
  <c r="M1712" i="3"/>
  <c r="H1712" i="3"/>
  <c r="C1712" i="3"/>
  <c r="N1708" i="3"/>
  <c r="F1706" i="3"/>
  <c r="I1705" i="3"/>
  <c r="N1705" i="3"/>
  <c r="F1698" i="3"/>
  <c r="L1698" i="3"/>
  <c r="F1697" i="3"/>
  <c r="M1696" i="3"/>
  <c r="G1696" i="3"/>
  <c r="B1696" i="3"/>
  <c r="J1694" i="3"/>
  <c r="L1688" i="3"/>
  <c r="C1685" i="3"/>
  <c r="G1685" i="3"/>
  <c r="M1684" i="3"/>
  <c r="G1684" i="3"/>
  <c r="B1684" i="3"/>
  <c r="H1682" i="3"/>
  <c r="K1681" i="3"/>
  <c r="B1681" i="3"/>
  <c r="C1676" i="3"/>
  <c r="G1676" i="3"/>
  <c r="K1676" i="3"/>
  <c r="L1674" i="3"/>
  <c r="M1673" i="3"/>
  <c r="G1671" i="3"/>
  <c r="M1671" i="3"/>
  <c r="I1669" i="3"/>
  <c r="B1669" i="3"/>
  <c r="H1668" i="3"/>
  <c r="L1668" i="3"/>
  <c r="I1667" i="3"/>
  <c r="M1666" i="3"/>
  <c r="B1666" i="3"/>
  <c r="G1665" i="3"/>
  <c r="B1665" i="3"/>
  <c r="H1661" i="3"/>
  <c r="C1661" i="3"/>
  <c r="G1661" i="3"/>
  <c r="M1661" i="3"/>
  <c r="M1660" i="3"/>
  <c r="G1660" i="3"/>
  <c r="B1660" i="3"/>
  <c r="H1657" i="3"/>
  <c r="I1657" i="3"/>
  <c r="N1657" i="3"/>
  <c r="H1655" i="3"/>
  <c r="I1653" i="3"/>
  <c r="B1653" i="3"/>
  <c r="H1647" i="3"/>
  <c r="K1645" i="3"/>
  <c r="H1639" i="3"/>
  <c r="K1637" i="3"/>
  <c r="H1631" i="3"/>
  <c r="K1629" i="3"/>
  <c r="H1623" i="3"/>
  <c r="K1621" i="3"/>
  <c r="H1615" i="3"/>
  <c r="K1613" i="3"/>
  <c r="H1607" i="3"/>
  <c r="K1605" i="3"/>
  <c r="B1605" i="3"/>
  <c r="H1599" i="3"/>
  <c r="K1597" i="3"/>
  <c r="B1597" i="3"/>
  <c r="K1589" i="3"/>
  <c r="B1589" i="3"/>
  <c r="K1581" i="3"/>
  <c r="B1581" i="3"/>
  <c r="K1573" i="3"/>
  <c r="B1573" i="3"/>
  <c r="H1571" i="3"/>
  <c r="L1571" i="3"/>
  <c r="M1571" i="3"/>
  <c r="K1557" i="3"/>
  <c r="B1557" i="3"/>
  <c r="H1555" i="3"/>
  <c r="L1555" i="3"/>
  <c r="M1555" i="3"/>
  <c r="K1541" i="3"/>
  <c r="B1541" i="3"/>
  <c r="H1539" i="3"/>
  <c r="L1539" i="3"/>
  <c r="M1539" i="3"/>
  <c r="K1525" i="3"/>
  <c r="B1525" i="3"/>
  <c r="H1523" i="3"/>
  <c r="L1523" i="3"/>
  <c r="M1523" i="3"/>
  <c r="L1508" i="3"/>
  <c r="M1504" i="3"/>
  <c r="B1503" i="3"/>
  <c r="H1503" i="3"/>
  <c r="I1503" i="3"/>
  <c r="L1503" i="3"/>
  <c r="H1501" i="3"/>
  <c r="B1501" i="3"/>
  <c r="F1501" i="3"/>
  <c r="K1501" i="3"/>
  <c r="C1501" i="3"/>
  <c r="G1501" i="3"/>
  <c r="M1501" i="3"/>
  <c r="I1501" i="3"/>
  <c r="N1501" i="3"/>
  <c r="F1474" i="3"/>
  <c r="M1474" i="3"/>
  <c r="B1474" i="3"/>
  <c r="H1474" i="3"/>
  <c r="J1474" i="3"/>
  <c r="F1466" i="3"/>
  <c r="I1466" i="3"/>
  <c r="J1466" i="3"/>
  <c r="N1466" i="3"/>
  <c r="B1460" i="3"/>
  <c r="F1460" i="3"/>
  <c r="J1460" i="3"/>
  <c r="N1460" i="3"/>
  <c r="C1460" i="3"/>
  <c r="G1460" i="3"/>
  <c r="K1460" i="3"/>
  <c r="H1460" i="3"/>
  <c r="L1460" i="3"/>
  <c r="F1450" i="3"/>
  <c r="I1450" i="3"/>
  <c r="J1450" i="3"/>
  <c r="N1450" i="3"/>
  <c r="B1441" i="3"/>
  <c r="I1441" i="3"/>
  <c r="J1441" i="3"/>
  <c r="N1441" i="3"/>
  <c r="K1995" i="3"/>
  <c r="F1995" i="3"/>
  <c r="B1995" i="3"/>
  <c r="N1990" i="3"/>
  <c r="J1990" i="3"/>
  <c r="F1990" i="3"/>
  <c r="B1990" i="3"/>
  <c r="N1988" i="3"/>
  <c r="F1988" i="3"/>
  <c r="K1979" i="3"/>
  <c r="F1979" i="3"/>
  <c r="B1979" i="3"/>
  <c r="C1974" i="3"/>
  <c r="G1974" i="3"/>
  <c r="K1974" i="3"/>
  <c r="B1970" i="3"/>
  <c r="F1970" i="3"/>
  <c r="J1970" i="3"/>
  <c r="N1970" i="3"/>
  <c r="M1967" i="3"/>
  <c r="H1963" i="3"/>
  <c r="C1963" i="3"/>
  <c r="G1963" i="3"/>
  <c r="M1963" i="3"/>
  <c r="C1960" i="3"/>
  <c r="J1960" i="3"/>
  <c r="L1958" i="3"/>
  <c r="L1954" i="3"/>
  <c r="N1947" i="3"/>
  <c r="H1943" i="3"/>
  <c r="B1943" i="3"/>
  <c r="F1943" i="3"/>
  <c r="K1943" i="3"/>
  <c r="H1930" i="3"/>
  <c r="L1930" i="3"/>
  <c r="N1927" i="3"/>
  <c r="C1924" i="3"/>
  <c r="B1924" i="3"/>
  <c r="I1924" i="3"/>
  <c r="C1920" i="3"/>
  <c r="F1920" i="3"/>
  <c r="N1920" i="3"/>
  <c r="H1919" i="3"/>
  <c r="I1919" i="3"/>
  <c r="N1919" i="3"/>
  <c r="K1914" i="3"/>
  <c r="C1910" i="3"/>
  <c r="G1910" i="3"/>
  <c r="K1910" i="3"/>
  <c r="B1906" i="3"/>
  <c r="F1906" i="3"/>
  <c r="J1906" i="3"/>
  <c r="N1906" i="3"/>
  <c r="M1903" i="3"/>
  <c r="H1899" i="3"/>
  <c r="C1899" i="3"/>
  <c r="G1899" i="3"/>
  <c r="M1899" i="3"/>
  <c r="C1896" i="3"/>
  <c r="J1896" i="3"/>
  <c r="L1894" i="3"/>
  <c r="L1890" i="3"/>
  <c r="N1883" i="3"/>
  <c r="H1879" i="3"/>
  <c r="B1879" i="3"/>
  <c r="F1879" i="3"/>
  <c r="K1879" i="3"/>
  <c r="H1866" i="3"/>
  <c r="L1866" i="3"/>
  <c r="N1863" i="3"/>
  <c r="C1860" i="3"/>
  <c r="B1860" i="3"/>
  <c r="I1860" i="3"/>
  <c r="C1856" i="3"/>
  <c r="F1856" i="3"/>
  <c r="N1856" i="3"/>
  <c r="H1855" i="3"/>
  <c r="I1855" i="3"/>
  <c r="N1855" i="3"/>
  <c r="K1850" i="3"/>
  <c r="C1846" i="3"/>
  <c r="G1846" i="3"/>
  <c r="K1846" i="3"/>
  <c r="B1842" i="3"/>
  <c r="F1842" i="3"/>
  <c r="J1842" i="3"/>
  <c r="N1842" i="3"/>
  <c r="M1839" i="3"/>
  <c r="H1835" i="3"/>
  <c r="C1835" i="3"/>
  <c r="G1835" i="3"/>
  <c r="M1835" i="3"/>
  <c r="C1832" i="3"/>
  <c r="J1832" i="3"/>
  <c r="L1830" i="3"/>
  <c r="L1826" i="3"/>
  <c r="N1819" i="3"/>
  <c r="H1815" i="3"/>
  <c r="B1815" i="3"/>
  <c r="F1815" i="3"/>
  <c r="K1815" i="3"/>
  <c r="H1802" i="3"/>
  <c r="L1802" i="3"/>
  <c r="C1800" i="3"/>
  <c r="B1800" i="3"/>
  <c r="I1800" i="3"/>
  <c r="N1795" i="3"/>
  <c r="H1787" i="3"/>
  <c r="C1787" i="3"/>
  <c r="G1787" i="3"/>
  <c r="M1787" i="3"/>
  <c r="L1782" i="3"/>
  <c r="K1778" i="3"/>
  <c r="B1774" i="3"/>
  <c r="F1774" i="3"/>
  <c r="J1774" i="3"/>
  <c r="N1774" i="3"/>
  <c r="H1770" i="3"/>
  <c r="L1770" i="3"/>
  <c r="C1768" i="3"/>
  <c r="B1768" i="3"/>
  <c r="I1768" i="3"/>
  <c r="N1763" i="3"/>
  <c r="H1755" i="3"/>
  <c r="C1755" i="3"/>
  <c r="G1755" i="3"/>
  <c r="M1755" i="3"/>
  <c r="L1750" i="3"/>
  <c r="K1746" i="3"/>
  <c r="B1742" i="3"/>
  <c r="F1742" i="3"/>
  <c r="J1742" i="3"/>
  <c r="N1742" i="3"/>
  <c r="H1738" i="3"/>
  <c r="L1738" i="3"/>
  <c r="C1736" i="3"/>
  <c r="B1736" i="3"/>
  <c r="I1736" i="3"/>
  <c r="N1731" i="3"/>
  <c r="B1726" i="3"/>
  <c r="H1726" i="3"/>
  <c r="N1726" i="3"/>
  <c r="N1721" i="3"/>
  <c r="H1716" i="3"/>
  <c r="L1716" i="3"/>
  <c r="G1715" i="3"/>
  <c r="I1714" i="3"/>
  <c r="N1714" i="3"/>
  <c r="L1712" i="3"/>
  <c r="K1696" i="3"/>
  <c r="C1688" i="3"/>
  <c r="G1688" i="3"/>
  <c r="K1688" i="3"/>
  <c r="K1684" i="3"/>
  <c r="M1682" i="3"/>
  <c r="J1681" i="3"/>
  <c r="F1674" i="3"/>
  <c r="I1673" i="3"/>
  <c r="N1673" i="3"/>
  <c r="N1669" i="3"/>
  <c r="H1667" i="3"/>
  <c r="I1666" i="3"/>
  <c r="M1665" i="3"/>
  <c r="K1660" i="3"/>
  <c r="N1653" i="3"/>
  <c r="F1650" i="3"/>
  <c r="B1650" i="3"/>
  <c r="I1650" i="3"/>
  <c r="F1642" i="3"/>
  <c r="B1642" i="3"/>
  <c r="I1642" i="3"/>
  <c r="F1634" i="3"/>
  <c r="B1634" i="3"/>
  <c r="I1634" i="3"/>
  <c r="F1626" i="3"/>
  <c r="B1626" i="3"/>
  <c r="I1626" i="3"/>
  <c r="F1618" i="3"/>
  <c r="B1618" i="3"/>
  <c r="I1618" i="3"/>
  <c r="F1610" i="3"/>
  <c r="B1610" i="3"/>
  <c r="I1610" i="3"/>
  <c r="F1602" i="3"/>
  <c r="B1602" i="3"/>
  <c r="I1602" i="3"/>
  <c r="F1594" i="3"/>
  <c r="B1594" i="3"/>
  <c r="I1594" i="3"/>
  <c r="F1586" i="3"/>
  <c r="B1586" i="3"/>
  <c r="I1586" i="3"/>
  <c r="F1578" i="3"/>
  <c r="B1578" i="3"/>
  <c r="I1578" i="3"/>
  <c r="J1573" i="3"/>
  <c r="M1570" i="3"/>
  <c r="H1565" i="3"/>
  <c r="C1565" i="3"/>
  <c r="G1565" i="3"/>
  <c r="M1565" i="3"/>
  <c r="I1565" i="3"/>
  <c r="N1565" i="3"/>
  <c r="F1562" i="3"/>
  <c r="N1562" i="3"/>
  <c r="B1562" i="3"/>
  <c r="I1562" i="3"/>
  <c r="J1557" i="3"/>
  <c r="M1554" i="3"/>
  <c r="H1549" i="3"/>
  <c r="C1549" i="3"/>
  <c r="G1549" i="3"/>
  <c r="M1549" i="3"/>
  <c r="I1549" i="3"/>
  <c r="N1549" i="3"/>
  <c r="F1546" i="3"/>
  <c r="N1546" i="3"/>
  <c r="B1546" i="3"/>
  <c r="I1546" i="3"/>
  <c r="J1541" i="3"/>
  <c r="M1538" i="3"/>
  <c r="H1533" i="3"/>
  <c r="C1533" i="3"/>
  <c r="G1533" i="3"/>
  <c r="M1533" i="3"/>
  <c r="I1533" i="3"/>
  <c r="N1533" i="3"/>
  <c r="F1530" i="3"/>
  <c r="N1530" i="3"/>
  <c r="B1530" i="3"/>
  <c r="I1530" i="3"/>
  <c r="J1525" i="3"/>
  <c r="M1522" i="3"/>
  <c r="H1517" i="3"/>
  <c r="C1517" i="3"/>
  <c r="G1517" i="3"/>
  <c r="M1517" i="3"/>
  <c r="I1517" i="3"/>
  <c r="N1517" i="3"/>
  <c r="F1514" i="3"/>
  <c r="N1514" i="3"/>
  <c r="B1514" i="3"/>
  <c r="I1514" i="3"/>
  <c r="I1508" i="3"/>
  <c r="M1507" i="3"/>
  <c r="B1484" i="3"/>
  <c r="F1484" i="3"/>
  <c r="J1484" i="3"/>
  <c r="N1484" i="3"/>
  <c r="C1484" i="3"/>
  <c r="G1484" i="3"/>
  <c r="K1484" i="3"/>
  <c r="H1484" i="3"/>
  <c r="L1484" i="3"/>
  <c r="M1464" i="3"/>
  <c r="M1448" i="3"/>
  <c r="G1435" i="3"/>
  <c r="M1435" i="3"/>
  <c r="C1435" i="3"/>
  <c r="H1435" i="3"/>
  <c r="K1435" i="3"/>
  <c r="G1427" i="3"/>
  <c r="I1427" i="3"/>
  <c r="K1427" i="3"/>
  <c r="C1972" i="3"/>
  <c r="B1972" i="3"/>
  <c r="I1972" i="3"/>
  <c r="C1968" i="3"/>
  <c r="F1968" i="3"/>
  <c r="N1968" i="3"/>
  <c r="H1967" i="3"/>
  <c r="I1967" i="3"/>
  <c r="N1967" i="3"/>
  <c r="C1958" i="3"/>
  <c r="G1958" i="3"/>
  <c r="K1958" i="3"/>
  <c r="B1954" i="3"/>
  <c r="F1954" i="3"/>
  <c r="J1954" i="3"/>
  <c r="N1954" i="3"/>
  <c r="H1947" i="3"/>
  <c r="C1947" i="3"/>
  <c r="G1947" i="3"/>
  <c r="M1947" i="3"/>
  <c r="C1944" i="3"/>
  <c r="J1944" i="3"/>
  <c r="H1927" i="3"/>
  <c r="B1927" i="3"/>
  <c r="F1927" i="3"/>
  <c r="K1927" i="3"/>
  <c r="H1914" i="3"/>
  <c r="L1914" i="3"/>
  <c r="C1908" i="3"/>
  <c r="B1908" i="3"/>
  <c r="I1908" i="3"/>
  <c r="C1904" i="3"/>
  <c r="F1904" i="3"/>
  <c r="N1904" i="3"/>
  <c r="H1903" i="3"/>
  <c r="I1903" i="3"/>
  <c r="N1903" i="3"/>
  <c r="C1894" i="3"/>
  <c r="G1894" i="3"/>
  <c r="K1894" i="3"/>
  <c r="B1890" i="3"/>
  <c r="F1890" i="3"/>
  <c r="J1890" i="3"/>
  <c r="N1890" i="3"/>
  <c r="H1883" i="3"/>
  <c r="C1883" i="3"/>
  <c r="G1883" i="3"/>
  <c r="M1883" i="3"/>
  <c r="C1880" i="3"/>
  <c r="J1880" i="3"/>
  <c r="H1863" i="3"/>
  <c r="B1863" i="3"/>
  <c r="F1863" i="3"/>
  <c r="K1863" i="3"/>
  <c r="H1850" i="3"/>
  <c r="L1850" i="3"/>
  <c r="C1844" i="3"/>
  <c r="B1844" i="3"/>
  <c r="I1844" i="3"/>
  <c r="C1840" i="3"/>
  <c r="F1840" i="3"/>
  <c r="N1840" i="3"/>
  <c r="H1839" i="3"/>
  <c r="I1839" i="3"/>
  <c r="N1839" i="3"/>
  <c r="C1830" i="3"/>
  <c r="G1830" i="3"/>
  <c r="K1830" i="3"/>
  <c r="B1826" i="3"/>
  <c r="F1826" i="3"/>
  <c r="J1826" i="3"/>
  <c r="N1826" i="3"/>
  <c r="H1819" i="3"/>
  <c r="C1819" i="3"/>
  <c r="G1819" i="3"/>
  <c r="M1819" i="3"/>
  <c r="C1816" i="3"/>
  <c r="J1816" i="3"/>
  <c r="H1795" i="3"/>
  <c r="C1795" i="3"/>
  <c r="G1795" i="3"/>
  <c r="M1795" i="3"/>
  <c r="B1782" i="3"/>
  <c r="F1782" i="3"/>
  <c r="J1782" i="3"/>
  <c r="N1782" i="3"/>
  <c r="H1778" i="3"/>
  <c r="L1778" i="3"/>
  <c r="C1776" i="3"/>
  <c r="B1776" i="3"/>
  <c r="I1776" i="3"/>
  <c r="H1763" i="3"/>
  <c r="C1763" i="3"/>
  <c r="G1763" i="3"/>
  <c r="M1763" i="3"/>
  <c r="B1750" i="3"/>
  <c r="F1750" i="3"/>
  <c r="J1750" i="3"/>
  <c r="N1750" i="3"/>
  <c r="H1746" i="3"/>
  <c r="L1746" i="3"/>
  <c r="C1744" i="3"/>
  <c r="B1744" i="3"/>
  <c r="I1744" i="3"/>
  <c r="H1731" i="3"/>
  <c r="C1731" i="3"/>
  <c r="G1731" i="3"/>
  <c r="M1731" i="3"/>
  <c r="C1723" i="3"/>
  <c r="H1723" i="3"/>
  <c r="M1723" i="3"/>
  <c r="B1721" i="3"/>
  <c r="F1721" i="3"/>
  <c r="K1721" i="3"/>
  <c r="B1712" i="3"/>
  <c r="F1712" i="3"/>
  <c r="J1712" i="3"/>
  <c r="N1712" i="3"/>
  <c r="H1696" i="3"/>
  <c r="L1696" i="3"/>
  <c r="B1694" i="3"/>
  <c r="H1694" i="3"/>
  <c r="H1684" i="3"/>
  <c r="L1684" i="3"/>
  <c r="I1682" i="3"/>
  <c r="N1682" i="3"/>
  <c r="H1669" i="3"/>
  <c r="C1669" i="3"/>
  <c r="G1669" i="3"/>
  <c r="M1669" i="3"/>
  <c r="H1665" i="3"/>
  <c r="I1665" i="3"/>
  <c r="N1665" i="3"/>
  <c r="H1660" i="3"/>
  <c r="L1660" i="3"/>
  <c r="H1653" i="3"/>
  <c r="C1653" i="3"/>
  <c r="G1653" i="3"/>
  <c r="M1653" i="3"/>
  <c r="H1563" i="3"/>
  <c r="L1563" i="3"/>
  <c r="M1563" i="3"/>
  <c r="H1547" i="3"/>
  <c r="L1547" i="3"/>
  <c r="M1547" i="3"/>
  <c r="H1535" i="3"/>
  <c r="H1531" i="3"/>
  <c r="L1531" i="3"/>
  <c r="M1531" i="3"/>
  <c r="H1519" i="3"/>
  <c r="H1515" i="3"/>
  <c r="L1515" i="3"/>
  <c r="M1515" i="3"/>
  <c r="B1504" i="3"/>
  <c r="F1504" i="3"/>
  <c r="J1504" i="3"/>
  <c r="N1504" i="3"/>
  <c r="C1504" i="3"/>
  <c r="G1504" i="3"/>
  <c r="K1504" i="3"/>
  <c r="H1504" i="3"/>
  <c r="L1504" i="3"/>
  <c r="F1490" i="3"/>
  <c r="M1490" i="3"/>
  <c r="B1490" i="3"/>
  <c r="H1490" i="3"/>
  <c r="J1490" i="3"/>
  <c r="B1469" i="3"/>
  <c r="F1469" i="3"/>
  <c r="K1469" i="3"/>
  <c r="C1469" i="3"/>
  <c r="G1469" i="3"/>
  <c r="M1469" i="3"/>
  <c r="I1469" i="3"/>
  <c r="N1469" i="3"/>
  <c r="G1455" i="3"/>
  <c r="L1455" i="3"/>
  <c r="C1455" i="3"/>
  <c r="H1455" i="3"/>
  <c r="M1455" i="3"/>
  <c r="I1455" i="3"/>
  <c r="B1453" i="3"/>
  <c r="F1453" i="3"/>
  <c r="K1453" i="3"/>
  <c r="C1453" i="3"/>
  <c r="G1453" i="3"/>
  <c r="M1453" i="3"/>
  <c r="I1453" i="3"/>
  <c r="N1453" i="3"/>
  <c r="N1995" i="3"/>
  <c r="I1995" i="3"/>
  <c r="M1991" i="3"/>
  <c r="G1991" i="3"/>
  <c r="C1991" i="3"/>
  <c r="L1990" i="3"/>
  <c r="J1988" i="3"/>
  <c r="K1986" i="3"/>
  <c r="G1986" i="3"/>
  <c r="I1984" i="3"/>
  <c r="B1984" i="3"/>
  <c r="N1979" i="3"/>
  <c r="I1979" i="3"/>
  <c r="H1975" i="3"/>
  <c r="B1975" i="3"/>
  <c r="F1975" i="3"/>
  <c r="K1975" i="3"/>
  <c r="M1974" i="3"/>
  <c r="H1974" i="3"/>
  <c r="B1974" i="3"/>
  <c r="M1972" i="3"/>
  <c r="M1970" i="3"/>
  <c r="H1970" i="3"/>
  <c r="C1970" i="3"/>
  <c r="M1968" i="3"/>
  <c r="J1967" i="3"/>
  <c r="C1967" i="3"/>
  <c r="I1963" i="3"/>
  <c r="B1963" i="3"/>
  <c r="H1962" i="3"/>
  <c r="L1962" i="3"/>
  <c r="I1960" i="3"/>
  <c r="N1958" i="3"/>
  <c r="I1958" i="3"/>
  <c r="C1956" i="3"/>
  <c r="B1956" i="3"/>
  <c r="I1956" i="3"/>
  <c r="I1954" i="3"/>
  <c r="C1952" i="3"/>
  <c r="F1952" i="3"/>
  <c r="N1952" i="3"/>
  <c r="H1951" i="3"/>
  <c r="I1951" i="3"/>
  <c r="N1951" i="3"/>
  <c r="J1947" i="3"/>
  <c r="M1944" i="3"/>
  <c r="B1944" i="3"/>
  <c r="I1943" i="3"/>
  <c r="C1943" i="3"/>
  <c r="C1942" i="3"/>
  <c r="G1942" i="3"/>
  <c r="K1942" i="3"/>
  <c r="B1938" i="3"/>
  <c r="F1938" i="3"/>
  <c r="J1938" i="3"/>
  <c r="N1938" i="3"/>
  <c r="H1931" i="3"/>
  <c r="C1931" i="3"/>
  <c r="G1931" i="3"/>
  <c r="M1931" i="3"/>
  <c r="M1930" i="3"/>
  <c r="G1930" i="3"/>
  <c r="B1930" i="3"/>
  <c r="C1928" i="3"/>
  <c r="J1928" i="3"/>
  <c r="J1927" i="3"/>
  <c r="J1924" i="3"/>
  <c r="J1920" i="3"/>
  <c r="B1920" i="3"/>
  <c r="G1919" i="3"/>
  <c r="B1919" i="3"/>
  <c r="N1914" i="3"/>
  <c r="I1914" i="3"/>
  <c r="C1914" i="3"/>
  <c r="H1911" i="3"/>
  <c r="B1911" i="3"/>
  <c r="F1911" i="3"/>
  <c r="K1911" i="3"/>
  <c r="M1910" i="3"/>
  <c r="H1910" i="3"/>
  <c r="B1910" i="3"/>
  <c r="M1908" i="3"/>
  <c r="M1906" i="3"/>
  <c r="H1906" i="3"/>
  <c r="C1906" i="3"/>
  <c r="M1904" i="3"/>
  <c r="J1903" i="3"/>
  <c r="C1903" i="3"/>
  <c r="I1899" i="3"/>
  <c r="B1899" i="3"/>
  <c r="H1898" i="3"/>
  <c r="L1898" i="3"/>
  <c r="I1896" i="3"/>
  <c r="N1894" i="3"/>
  <c r="I1894" i="3"/>
  <c r="C1892" i="3"/>
  <c r="B1892" i="3"/>
  <c r="I1892" i="3"/>
  <c r="I1890" i="3"/>
  <c r="C1888" i="3"/>
  <c r="F1888" i="3"/>
  <c r="N1888" i="3"/>
  <c r="H1887" i="3"/>
  <c r="I1887" i="3"/>
  <c r="N1887" i="3"/>
  <c r="J1883" i="3"/>
  <c r="M1880" i="3"/>
  <c r="B1880" i="3"/>
  <c r="I1879" i="3"/>
  <c r="C1879" i="3"/>
  <c r="C1878" i="3"/>
  <c r="G1878" i="3"/>
  <c r="K1878" i="3"/>
  <c r="B1874" i="3"/>
  <c r="F1874" i="3"/>
  <c r="J1874" i="3"/>
  <c r="N1874" i="3"/>
  <c r="H1867" i="3"/>
  <c r="C1867" i="3"/>
  <c r="G1867" i="3"/>
  <c r="M1867" i="3"/>
  <c r="M1866" i="3"/>
  <c r="G1866" i="3"/>
  <c r="B1866" i="3"/>
  <c r="C1864" i="3"/>
  <c r="J1864" i="3"/>
  <c r="J1863" i="3"/>
  <c r="J1860" i="3"/>
  <c r="J1856" i="3"/>
  <c r="B1856" i="3"/>
  <c r="G1855" i="3"/>
  <c r="B1855" i="3"/>
  <c r="N1850" i="3"/>
  <c r="I1850" i="3"/>
  <c r="C1850" i="3"/>
  <c r="H1847" i="3"/>
  <c r="B1847" i="3"/>
  <c r="F1847" i="3"/>
  <c r="K1847" i="3"/>
  <c r="M1846" i="3"/>
  <c r="H1846" i="3"/>
  <c r="B1846" i="3"/>
  <c r="M1844" i="3"/>
  <c r="M1842" i="3"/>
  <c r="H1842" i="3"/>
  <c r="C1842" i="3"/>
  <c r="M1840" i="3"/>
  <c r="J1839" i="3"/>
  <c r="C1839" i="3"/>
  <c r="I1835" i="3"/>
  <c r="B1835" i="3"/>
  <c r="H1834" i="3"/>
  <c r="L1834" i="3"/>
  <c r="I1832" i="3"/>
  <c r="N1830" i="3"/>
  <c r="I1830" i="3"/>
  <c r="C1828" i="3"/>
  <c r="B1828" i="3"/>
  <c r="I1828" i="3"/>
  <c r="I1826" i="3"/>
  <c r="C1824" i="3"/>
  <c r="F1824" i="3"/>
  <c r="N1824" i="3"/>
  <c r="H1823" i="3"/>
  <c r="I1823" i="3"/>
  <c r="N1823" i="3"/>
  <c r="J1819" i="3"/>
  <c r="M1816" i="3"/>
  <c r="B1816" i="3"/>
  <c r="I1815" i="3"/>
  <c r="C1815" i="3"/>
  <c r="C1814" i="3"/>
  <c r="G1814" i="3"/>
  <c r="K1814" i="3"/>
  <c r="B1810" i="3"/>
  <c r="F1810" i="3"/>
  <c r="J1810" i="3"/>
  <c r="N1810" i="3"/>
  <c r="H1803" i="3"/>
  <c r="C1803" i="3"/>
  <c r="G1803" i="3"/>
  <c r="M1803" i="3"/>
  <c r="M1802" i="3"/>
  <c r="G1802" i="3"/>
  <c r="B1802" i="3"/>
  <c r="J1800" i="3"/>
  <c r="J1795" i="3"/>
  <c r="B1790" i="3"/>
  <c r="F1790" i="3"/>
  <c r="J1790" i="3"/>
  <c r="N1790" i="3"/>
  <c r="I1787" i="3"/>
  <c r="B1787" i="3"/>
  <c r="H1786" i="3"/>
  <c r="L1786" i="3"/>
  <c r="C1784" i="3"/>
  <c r="B1784" i="3"/>
  <c r="I1784" i="3"/>
  <c r="I1782" i="3"/>
  <c r="N1778" i="3"/>
  <c r="I1778" i="3"/>
  <c r="C1778" i="3"/>
  <c r="M1776" i="3"/>
  <c r="M1774" i="3"/>
  <c r="H1774" i="3"/>
  <c r="C1774" i="3"/>
  <c r="H1771" i="3"/>
  <c r="C1771" i="3"/>
  <c r="G1771" i="3"/>
  <c r="M1771" i="3"/>
  <c r="M1770" i="3"/>
  <c r="G1770" i="3"/>
  <c r="B1770" i="3"/>
  <c r="J1768" i="3"/>
  <c r="J1763" i="3"/>
  <c r="B1758" i="3"/>
  <c r="F1758" i="3"/>
  <c r="J1758" i="3"/>
  <c r="N1758" i="3"/>
  <c r="I1755" i="3"/>
  <c r="B1755" i="3"/>
  <c r="H1754" i="3"/>
  <c r="L1754" i="3"/>
  <c r="C1752" i="3"/>
  <c r="B1752" i="3"/>
  <c r="I1752" i="3"/>
  <c r="I1750" i="3"/>
  <c r="N1746" i="3"/>
  <c r="I1746" i="3"/>
  <c r="C1746" i="3"/>
  <c r="M1744" i="3"/>
  <c r="M1742" i="3"/>
  <c r="H1742" i="3"/>
  <c r="C1742" i="3"/>
  <c r="H1739" i="3"/>
  <c r="C1739" i="3"/>
  <c r="G1739" i="3"/>
  <c r="M1739" i="3"/>
  <c r="M1738" i="3"/>
  <c r="G1738" i="3"/>
  <c r="B1738" i="3"/>
  <c r="J1736" i="3"/>
  <c r="J1731" i="3"/>
  <c r="J1726" i="3"/>
  <c r="K1723" i="3"/>
  <c r="J1721" i="3"/>
  <c r="C1717" i="3"/>
  <c r="G1717" i="3"/>
  <c r="M1716" i="3"/>
  <c r="G1716" i="3"/>
  <c r="B1716" i="3"/>
  <c r="H1714" i="3"/>
  <c r="K1713" i="3"/>
  <c r="B1713" i="3"/>
  <c r="I1712" i="3"/>
  <c r="C1708" i="3"/>
  <c r="G1708" i="3"/>
  <c r="K1708" i="3"/>
  <c r="L1706" i="3"/>
  <c r="G1703" i="3"/>
  <c r="M1703" i="3"/>
  <c r="B1700" i="3"/>
  <c r="F1700" i="3"/>
  <c r="J1700" i="3"/>
  <c r="N1700" i="3"/>
  <c r="J1697" i="3"/>
  <c r="N1696" i="3"/>
  <c r="I1696" i="3"/>
  <c r="C1696" i="3"/>
  <c r="L1694" i="3"/>
  <c r="C1691" i="3"/>
  <c r="H1691" i="3"/>
  <c r="M1691" i="3"/>
  <c r="B1689" i="3"/>
  <c r="F1689" i="3"/>
  <c r="K1689" i="3"/>
  <c r="M1688" i="3"/>
  <c r="H1688" i="3"/>
  <c r="B1688" i="3"/>
  <c r="N1684" i="3"/>
  <c r="I1684" i="3"/>
  <c r="C1684" i="3"/>
  <c r="J1682" i="3"/>
  <c r="B1682" i="3"/>
  <c r="B1680" i="3"/>
  <c r="F1680" i="3"/>
  <c r="J1680" i="3"/>
  <c r="N1680" i="3"/>
  <c r="G1673" i="3"/>
  <c r="B1673" i="3"/>
  <c r="J1669" i="3"/>
  <c r="M1667" i="3"/>
  <c r="N1666" i="3"/>
  <c r="J1665" i="3"/>
  <c r="C1665" i="3"/>
  <c r="N1660" i="3"/>
  <c r="I1660" i="3"/>
  <c r="C1660" i="3"/>
  <c r="J1653" i="3"/>
  <c r="N1650" i="3"/>
  <c r="H1645" i="3"/>
  <c r="C1645" i="3"/>
  <c r="G1645" i="3"/>
  <c r="M1645" i="3"/>
  <c r="I1645" i="3"/>
  <c r="N1645" i="3"/>
  <c r="N1642" i="3"/>
  <c r="H1637" i="3"/>
  <c r="C1637" i="3"/>
  <c r="G1637" i="3"/>
  <c r="M1637" i="3"/>
  <c r="I1637" i="3"/>
  <c r="N1637" i="3"/>
  <c r="N1634" i="3"/>
  <c r="H1629" i="3"/>
  <c r="C1629" i="3"/>
  <c r="G1629" i="3"/>
  <c r="M1629" i="3"/>
  <c r="I1629" i="3"/>
  <c r="N1629" i="3"/>
  <c r="N1626" i="3"/>
  <c r="H1621" i="3"/>
  <c r="C1621" i="3"/>
  <c r="G1621" i="3"/>
  <c r="M1621" i="3"/>
  <c r="I1621" i="3"/>
  <c r="N1621" i="3"/>
  <c r="N1618" i="3"/>
  <c r="H1613" i="3"/>
  <c r="C1613" i="3"/>
  <c r="G1613" i="3"/>
  <c r="M1613" i="3"/>
  <c r="I1613" i="3"/>
  <c r="N1613" i="3"/>
  <c r="N1610" i="3"/>
  <c r="H1605" i="3"/>
  <c r="C1605" i="3"/>
  <c r="G1605" i="3"/>
  <c r="M1605" i="3"/>
  <c r="I1605" i="3"/>
  <c r="N1605" i="3"/>
  <c r="H1597" i="3"/>
  <c r="C1597" i="3"/>
  <c r="G1597" i="3"/>
  <c r="M1597" i="3"/>
  <c r="I1597" i="3"/>
  <c r="N1597" i="3"/>
  <c r="H1589" i="3"/>
  <c r="C1589" i="3"/>
  <c r="G1589" i="3"/>
  <c r="M1589" i="3"/>
  <c r="I1589" i="3"/>
  <c r="N1589" i="3"/>
  <c r="H1581" i="3"/>
  <c r="C1581" i="3"/>
  <c r="G1581" i="3"/>
  <c r="M1581" i="3"/>
  <c r="I1581" i="3"/>
  <c r="N1581" i="3"/>
  <c r="H1573" i="3"/>
  <c r="C1573" i="3"/>
  <c r="G1573" i="3"/>
  <c r="M1573" i="3"/>
  <c r="I1573" i="3"/>
  <c r="N1573" i="3"/>
  <c r="F1570" i="3"/>
  <c r="N1570" i="3"/>
  <c r="B1570" i="3"/>
  <c r="I1570" i="3"/>
  <c r="H1557" i="3"/>
  <c r="C1557" i="3"/>
  <c r="G1557" i="3"/>
  <c r="M1557" i="3"/>
  <c r="I1557" i="3"/>
  <c r="N1557" i="3"/>
  <c r="F1554" i="3"/>
  <c r="N1554" i="3"/>
  <c r="B1554" i="3"/>
  <c r="I1554" i="3"/>
  <c r="H1541" i="3"/>
  <c r="C1541" i="3"/>
  <c r="G1541" i="3"/>
  <c r="M1541" i="3"/>
  <c r="I1541" i="3"/>
  <c r="N1541" i="3"/>
  <c r="F1538" i="3"/>
  <c r="N1538" i="3"/>
  <c r="B1538" i="3"/>
  <c r="I1538" i="3"/>
  <c r="H1525" i="3"/>
  <c r="C1525" i="3"/>
  <c r="G1525" i="3"/>
  <c r="M1525" i="3"/>
  <c r="I1525" i="3"/>
  <c r="N1525" i="3"/>
  <c r="F1522" i="3"/>
  <c r="N1522" i="3"/>
  <c r="B1522" i="3"/>
  <c r="I1522" i="3"/>
  <c r="B1508" i="3"/>
  <c r="F1508" i="3"/>
  <c r="J1508" i="3"/>
  <c r="N1508" i="3"/>
  <c r="C1508" i="3"/>
  <c r="G1508" i="3"/>
  <c r="K1508" i="3"/>
  <c r="B1507" i="3"/>
  <c r="H1507" i="3"/>
  <c r="I1507" i="3"/>
  <c r="I1498" i="3"/>
  <c r="M1498" i="3"/>
  <c r="L1474" i="3"/>
  <c r="B1464" i="3"/>
  <c r="F1464" i="3"/>
  <c r="J1464" i="3"/>
  <c r="N1464" i="3"/>
  <c r="C1464" i="3"/>
  <c r="G1464" i="3"/>
  <c r="K1464" i="3"/>
  <c r="H1464" i="3"/>
  <c r="L1464" i="3"/>
  <c r="B1448" i="3"/>
  <c r="F1448" i="3"/>
  <c r="J1448" i="3"/>
  <c r="N1448" i="3"/>
  <c r="C1448" i="3"/>
  <c r="G1448" i="3"/>
  <c r="K1448" i="3"/>
  <c r="H1448" i="3"/>
  <c r="L1448" i="3"/>
  <c r="M1505" i="3"/>
  <c r="G1505" i="3"/>
  <c r="C1505" i="3"/>
  <c r="K1492" i="3"/>
  <c r="G1492" i="3"/>
  <c r="C1492" i="3"/>
  <c r="M1487" i="3"/>
  <c r="H1487" i="3"/>
  <c r="C1487" i="3"/>
  <c r="M1485" i="3"/>
  <c r="G1485" i="3"/>
  <c r="C1485" i="3"/>
  <c r="J1482" i="3"/>
  <c r="K1480" i="3"/>
  <c r="G1480" i="3"/>
  <c r="C1480" i="3"/>
  <c r="K1476" i="3"/>
  <c r="G1476" i="3"/>
  <c r="C1476" i="3"/>
  <c r="M1471" i="3"/>
  <c r="H1471" i="3"/>
  <c r="C1471" i="3"/>
  <c r="G1465" i="3"/>
  <c r="C1465" i="3"/>
  <c r="J1457" i="3"/>
  <c r="G1449" i="3"/>
  <c r="C1449" i="3"/>
  <c r="K1443" i="3"/>
  <c r="K1440" i="3"/>
  <c r="G1440" i="3"/>
  <c r="C1440" i="3"/>
  <c r="K1436" i="3"/>
  <c r="G1436" i="3"/>
  <c r="C1436" i="3"/>
  <c r="M1430" i="3"/>
  <c r="H1430" i="3"/>
  <c r="B1430" i="3"/>
  <c r="H1426" i="3"/>
  <c r="B1426" i="3"/>
  <c r="L1424" i="3"/>
  <c r="H1424" i="3"/>
  <c r="K1420" i="3"/>
  <c r="G1420" i="3"/>
  <c r="C1420" i="3"/>
  <c r="K1419" i="3"/>
  <c r="N1414" i="3"/>
  <c r="I1414" i="3"/>
  <c r="K1412" i="3"/>
  <c r="G1412" i="3"/>
  <c r="C1412" i="3"/>
  <c r="J1410" i="3"/>
  <c r="M1407" i="3"/>
  <c r="H1407" i="3"/>
  <c r="C1407" i="3"/>
  <c r="N1405" i="3"/>
  <c r="I1405" i="3"/>
  <c r="N1402" i="3"/>
  <c r="I1402" i="3"/>
  <c r="I1401" i="3"/>
  <c r="C1401" i="3"/>
  <c r="K1400" i="3"/>
  <c r="G1400" i="3"/>
  <c r="C1400" i="3"/>
  <c r="I1399" i="3"/>
  <c r="C1399" i="3"/>
  <c r="M1395" i="3"/>
  <c r="N1394" i="3"/>
  <c r="I1394" i="3"/>
  <c r="K1392" i="3"/>
  <c r="G1392" i="3"/>
  <c r="C1392" i="3"/>
  <c r="I1389" i="3"/>
  <c r="C1389" i="3"/>
  <c r="K1388" i="3"/>
  <c r="G1388" i="3"/>
  <c r="C1388" i="3"/>
  <c r="N1386" i="3"/>
  <c r="I1386" i="3"/>
  <c r="I1385" i="3"/>
  <c r="C1385" i="3"/>
  <c r="K1384" i="3"/>
  <c r="G1384" i="3"/>
  <c r="C1384" i="3"/>
  <c r="I1383" i="3"/>
  <c r="C1383" i="3"/>
  <c r="M1379" i="3"/>
  <c r="N1378" i="3"/>
  <c r="I1378" i="3"/>
  <c r="K1376" i="3"/>
  <c r="G1376" i="3"/>
  <c r="C1376" i="3"/>
  <c r="I1373" i="3"/>
  <c r="C1373" i="3"/>
  <c r="K1372" i="3"/>
  <c r="G1372" i="3"/>
  <c r="C1372" i="3"/>
  <c r="N1370" i="3"/>
  <c r="I1370" i="3"/>
  <c r="I1369" i="3"/>
  <c r="C1369" i="3"/>
  <c r="K1368" i="3"/>
  <c r="G1368" i="3"/>
  <c r="C1368" i="3"/>
  <c r="I1367" i="3"/>
  <c r="C1367" i="3"/>
  <c r="M1362" i="3"/>
  <c r="H1362" i="3"/>
  <c r="B1362" i="3"/>
  <c r="M1358" i="3"/>
  <c r="H1358" i="3"/>
  <c r="B1358" i="3"/>
  <c r="K1356" i="3"/>
  <c r="G1356" i="3"/>
  <c r="C1356" i="3"/>
  <c r="I1355" i="3"/>
  <c r="C1355" i="3"/>
  <c r="K1352" i="3"/>
  <c r="G1352" i="3"/>
  <c r="C1352" i="3"/>
  <c r="I1351" i="3"/>
  <c r="C1351" i="3"/>
  <c r="M1346" i="3"/>
  <c r="H1346" i="3"/>
  <c r="B1346" i="3"/>
  <c r="M1342" i="3"/>
  <c r="H1342" i="3"/>
  <c r="B1342" i="3"/>
  <c r="K1340" i="3"/>
  <c r="G1340" i="3"/>
  <c r="C1340" i="3"/>
  <c r="I1339" i="3"/>
  <c r="C1339" i="3"/>
  <c r="K1336" i="3"/>
  <c r="G1336" i="3"/>
  <c r="C1336" i="3"/>
  <c r="I1335" i="3"/>
  <c r="C1335" i="3"/>
  <c r="M1330" i="3"/>
  <c r="H1330" i="3"/>
  <c r="B1330" i="3"/>
  <c r="M1326" i="3"/>
  <c r="H1326" i="3"/>
  <c r="B1326" i="3"/>
  <c r="K1324" i="3"/>
  <c r="G1324" i="3"/>
  <c r="C1324" i="3"/>
  <c r="I1323" i="3"/>
  <c r="C1323" i="3"/>
  <c r="K1320" i="3"/>
  <c r="G1320" i="3"/>
  <c r="C1320" i="3"/>
  <c r="I1319" i="3"/>
  <c r="C1319" i="3"/>
  <c r="M1314" i="3"/>
  <c r="H1314" i="3"/>
  <c r="B1314" i="3"/>
  <c r="M1310" i="3"/>
  <c r="H1310" i="3"/>
  <c r="B1310" i="3"/>
  <c r="K1308" i="3"/>
  <c r="G1308" i="3"/>
  <c r="C1308" i="3"/>
  <c r="I1307" i="3"/>
  <c r="C1307" i="3"/>
  <c r="K1304" i="3"/>
  <c r="G1304" i="3"/>
  <c r="C1304" i="3"/>
  <c r="I1303" i="3"/>
  <c r="C1303" i="3"/>
  <c r="M1298" i="3"/>
  <c r="H1298" i="3"/>
  <c r="B1298" i="3"/>
  <c r="M1294" i="3"/>
  <c r="H1294" i="3"/>
  <c r="B1294" i="3"/>
  <c r="K1292" i="3"/>
  <c r="G1292" i="3"/>
  <c r="C1292" i="3"/>
  <c r="I1291" i="3"/>
  <c r="C1291" i="3"/>
  <c r="K1288" i="3"/>
  <c r="G1288" i="3"/>
  <c r="C1288" i="3"/>
  <c r="I1287" i="3"/>
  <c r="C1287" i="3"/>
  <c r="M1282" i="3"/>
  <c r="H1282" i="3"/>
  <c r="B1282" i="3"/>
  <c r="M1278" i="3"/>
  <c r="H1278" i="3"/>
  <c r="B1278" i="3"/>
  <c r="K1276" i="3"/>
  <c r="G1276" i="3"/>
  <c r="C1276" i="3"/>
  <c r="I1275" i="3"/>
  <c r="C1275" i="3"/>
  <c r="K1272" i="3"/>
  <c r="G1272" i="3"/>
  <c r="C1272" i="3"/>
  <c r="I1271" i="3"/>
  <c r="C1271" i="3"/>
  <c r="M1266" i="3"/>
  <c r="H1266" i="3"/>
  <c r="B1266" i="3"/>
  <c r="M1262" i="3"/>
  <c r="H1262" i="3"/>
  <c r="B1262" i="3"/>
  <c r="K1260" i="3"/>
  <c r="G1260" i="3"/>
  <c r="C1260" i="3"/>
  <c r="I1259" i="3"/>
  <c r="C1259" i="3"/>
  <c r="K1256" i="3"/>
  <c r="G1256" i="3"/>
  <c r="C1256" i="3"/>
  <c r="I1255" i="3"/>
  <c r="C1255" i="3"/>
  <c r="M1250" i="3"/>
  <c r="H1250" i="3"/>
  <c r="B1250" i="3"/>
  <c r="N1246" i="3"/>
  <c r="I1246" i="3"/>
  <c r="L1244" i="3"/>
  <c r="H1244" i="3"/>
  <c r="K1243" i="3"/>
  <c r="M1238" i="3"/>
  <c r="H1238" i="3"/>
  <c r="B1238" i="3"/>
  <c r="M1233" i="3"/>
  <c r="H1233" i="3"/>
  <c r="C1233" i="3"/>
  <c r="I1232" i="3"/>
  <c r="N1231" i="3"/>
  <c r="I1231" i="3"/>
  <c r="M1217" i="3"/>
  <c r="H1217" i="3"/>
  <c r="C1217" i="3"/>
  <c r="I1216" i="3"/>
  <c r="N1215" i="3"/>
  <c r="I1215" i="3"/>
  <c r="M1201" i="3"/>
  <c r="H1201" i="3"/>
  <c r="C1201" i="3"/>
  <c r="I1200" i="3"/>
  <c r="N1199" i="3"/>
  <c r="I1199" i="3"/>
  <c r="M1187" i="3"/>
  <c r="G1187" i="3"/>
  <c r="C1187" i="3"/>
  <c r="L1186" i="3"/>
  <c r="H1186" i="3"/>
  <c r="L1185" i="3"/>
  <c r="M1183" i="3"/>
  <c r="G1183" i="3"/>
  <c r="C1183" i="3"/>
  <c r="L1182" i="3"/>
  <c r="H1182" i="3"/>
  <c r="L1181" i="3"/>
  <c r="M1180" i="3"/>
  <c r="B1180" i="3"/>
  <c r="K1174" i="3"/>
  <c r="G1174" i="3"/>
  <c r="C1174" i="3"/>
  <c r="N1171" i="3"/>
  <c r="I1171" i="3"/>
  <c r="N1167" i="3"/>
  <c r="I1167" i="3"/>
  <c r="M1165" i="3"/>
  <c r="K1162" i="3"/>
  <c r="G1162" i="3"/>
  <c r="C1162" i="3"/>
  <c r="I1161" i="3"/>
  <c r="M1159" i="3"/>
  <c r="G1159" i="3"/>
  <c r="C1159" i="3"/>
  <c r="L1158" i="3"/>
  <c r="H1158" i="3"/>
  <c r="L1157" i="3"/>
  <c r="M1156" i="3"/>
  <c r="B1156" i="3"/>
  <c r="M1147" i="3"/>
  <c r="G1147" i="3"/>
  <c r="C1147" i="3"/>
  <c r="L1146" i="3"/>
  <c r="H1146" i="3"/>
  <c r="L1145" i="3"/>
  <c r="N1143" i="3"/>
  <c r="I1143" i="3"/>
  <c r="M1141" i="3"/>
  <c r="K1138" i="3"/>
  <c r="G1138" i="3"/>
  <c r="C1138" i="3"/>
  <c r="I1137" i="3"/>
  <c r="K1134" i="3"/>
  <c r="G1134" i="3"/>
  <c r="C1134" i="3"/>
  <c r="N1131" i="3"/>
  <c r="I1131" i="3"/>
  <c r="J1124" i="3"/>
  <c r="K1122" i="3"/>
  <c r="G1122" i="3"/>
  <c r="C1122" i="3"/>
  <c r="I1120" i="3"/>
  <c r="B1120" i="3"/>
  <c r="N1115" i="3"/>
  <c r="I1115" i="3"/>
  <c r="M1111" i="3"/>
  <c r="G1111" i="3"/>
  <c r="C1111" i="3"/>
  <c r="L1110" i="3"/>
  <c r="H1110" i="3"/>
  <c r="J1108" i="3"/>
  <c r="K1106" i="3"/>
  <c r="G1106" i="3"/>
  <c r="C1106" i="3"/>
  <c r="I1104" i="3"/>
  <c r="B1104" i="3"/>
  <c r="N1099" i="3"/>
  <c r="I1099" i="3"/>
  <c r="M1095" i="3"/>
  <c r="G1095" i="3"/>
  <c r="C1095" i="3"/>
  <c r="L1094" i="3"/>
  <c r="H1094" i="3"/>
  <c r="I1092" i="3"/>
  <c r="B1092" i="3"/>
  <c r="I1088" i="3"/>
  <c r="B1088" i="3"/>
  <c r="I1084" i="3"/>
  <c r="B1084" i="3"/>
  <c r="I1080" i="3"/>
  <c r="B1080" i="3"/>
  <c r="I1076" i="3"/>
  <c r="B1076" i="3"/>
  <c r="I1072" i="3"/>
  <c r="B1072" i="3"/>
  <c r="I1068" i="3"/>
  <c r="B1068" i="3"/>
  <c r="I1064" i="3"/>
  <c r="B1064" i="3"/>
  <c r="I1060" i="3"/>
  <c r="B1060" i="3"/>
  <c r="I1056" i="3"/>
  <c r="B1056" i="3"/>
  <c r="I1052" i="3"/>
  <c r="B1052" i="3"/>
  <c r="I1048" i="3"/>
  <c r="B1048" i="3"/>
  <c r="I1044" i="3"/>
  <c r="B1044" i="3"/>
  <c r="I1040" i="3"/>
  <c r="B1040" i="3"/>
  <c r="I1036" i="3"/>
  <c r="B1036" i="3"/>
  <c r="I1032" i="3"/>
  <c r="B1032" i="3"/>
  <c r="I1028" i="3"/>
  <c r="B1028" i="3"/>
  <c r="I1024" i="3"/>
  <c r="B1024" i="3"/>
  <c r="I1020" i="3"/>
  <c r="B1020" i="3"/>
  <c r="I1016" i="3"/>
  <c r="B1016" i="3"/>
  <c r="I1012" i="3"/>
  <c r="B1012" i="3"/>
  <c r="I1008" i="3"/>
  <c r="B1008" i="3"/>
  <c r="I1004" i="3"/>
  <c r="B1004" i="3"/>
  <c r="I1000" i="3"/>
  <c r="B1000" i="3"/>
  <c r="I996" i="3"/>
  <c r="B996" i="3"/>
  <c r="I992" i="3"/>
  <c r="B992" i="3"/>
  <c r="I988" i="3"/>
  <c r="B988" i="3"/>
  <c r="I984" i="3"/>
  <c r="B984" i="3"/>
  <c r="I980" i="3"/>
  <c r="B980" i="3"/>
  <c r="I976" i="3"/>
  <c r="B976" i="3"/>
  <c r="I972" i="3"/>
  <c r="B972" i="3"/>
  <c r="K969" i="3"/>
  <c r="G969" i="3"/>
  <c r="C969" i="3"/>
  <c r="M967" i="3"/>
  <c r="H967" i="3"/>
  <c r="B967" i="3"/>
  <c r="L961" i="3"/>
  <c r="H961" i="3"/>
  <c r="L959" i="3"/>
  <c r="H956" i="3"/>
  <c r="C956" i="3"/>
  <c r="K953" i="3"/>
  <c r="G953" i="3"/>
  <c r="C953" i="3"/>
  <c r="M951" i="3"/>
  <c r="H951" i="3"/>
  <c r="B951" i="3"/>
  <c r="L945" i="3"/>
  <c r="H945" i="3"/>
  <c r="L943" i="3"/>
  <c r="H940" i="3"/>
  <c r="C940" i="3"/>
  <c r="K937" i="3"/>
  <c r="G937" i="3"/>
  <c r="C937" i="3"/>
  <c r="M935" i="3"/>
  <c r="H935" i="3"/>
  <c r="B935" i="3"/>
  <c r="L929" i="3"/>
  <c r="H929" i="3"/>
  <c r="L927" i="3"/>
  <c r="N922" i="3"/>
  <c r="I922" i="3"/>
  <c r="M920" i="3"/>
  <c r="K917" i="3"/>
  <c r="G917" i="3"/>
  <c r="C917" i="3"/>
  <c r="I915" i="3"/>
  <c r="B915" i="3"/>
  <c r="M910" i="3"/>
  <c r="G910" i="3"/>
  <c r="C910" i="3"/>
  <c r="L909" i="3"/>
  <c r="H909" i="3"/>
  <c r="J907" i="3"/>
  <c r="K905" i="3"/>
  <c r="G905" i="3"/>
  <c r="C905" i="3"/>
  <c r="I903" i="3"/>
  <c r="B903" i="3"/>
  <c r="N898" i="3"/>
  <c r="I898" i="3"/>
  <c r="M894" i="3"/>
  <c r="G894" i="3"/>
  <c r="C894" i="3"/>
  <c r="L893" i="3"/>
  <c r="H893" i="3"/>
  <c r="J891" i="3"/>
  <c r="K889" i="3"/>
  <c r="G889" i="3"/>
  <c r="C889" i="3"/>
  <c r="I887" i="3"/>
  <c r="B887" i="3"/>
  <c r="N882" i="3"/>
  <c r="I882" i="3"/>
  <c r="M878" i="3"/>
  <c r="G878" i="3"/>
  <c r="C878" i="3"/>
  <c r="L877" i="3"/>
  <c r="H877" i="3"/>
  <c r="M874" i="3"/>
  <c r="G874" i="3"/>
  <c r="C874" i="3"/>
  <c r="L873" i="3"/>
  <c r="H873" i="3"/>
  <c r="M870" i="3"/>
  <c r="G870" i="3"/>
  <c r="C870" i="3"/>
  <c r="L869" i="3"/>
  <c r="H869" i="3"/>
  <c r="M866" i="3"/>
  <c r="G866" i="3"/>
  <c r="C866" i="3"/>
  <c r="L865" i="3"/>
  <c r="H865" i="3"/>
  <c r="M862" i="3"/>
  <c r="G862" i="3"/>
  <c r="C862" i="3"/>
  <c r="L861" i="3"/>
  <c r="H861" i="3"/>
  <c r="M858" i="3"/>
  <c r="G858" i="3"/>
  <c r="C858" i="3"/>
  <c r="L857" i="3"/>
  <c r="H857" i="3"/>
  <c r="M854" i="3"/>
  <c r="G854" i="3"/>
  <c r="C854" i="3"/>
  <c r="L853" i="3"/>
  <c r="H853" i="3"/>
  <c r="M850" i="3"/>
  <c r="G850" i="3"/>
  <c r="C850" i="3"/>
  <c r="L849" i="3"/>
  <c r="H849" i="3"/>
  <c r="M846" i="3"/>
  <c r="G846" i="3"/>
  <c r="C846" i="3"/>
  <c r="L845" i="3"/>
  <c r="H845" i="3"/>
  <c r="M842" i="3"/>
  <c r="G842" i="3"/>
  <c r="C842" i="3"/>
  <c r="L841" i="3"/>
  <c r="H841" i="3"/>
  <c r="M838" i="3"/>
  <c r="G838" i="3"/>
  <c r="C838" i="3"/>
  <c r="L837" i="3"/>
  <c r="H837" i="3"/>
  <c r="M834" i="3"/>
  <c r="G834" i="3"/>
  <c r="C834" i="3"/>
  <c r="L833" i="3"/>
  <c r="H833" i="3"/>
  <c r="M830" i="3"/>
  <c r="G830" i="3"/>
  <c r="C830" i="3"/>
  <c r="L829" i="3"/>
  <c r="H829" i="3"/>
  <c r="M826" i="3"/>
  <c r="G826" i="3"/>
  <c r="C826" i="3"/>
  <c r="L825" i="3"/>
  <c r="H825" i="3"/>
  <c r="M822" i="3"/>
  <c r="G822" i="3"/>
  <c r="C822" i="3"/>
  <c r="L821" i="3"/>
  <c r="H821" i="3"/>
  <c r="M818" i="3"/>
  <c r="G818" i="3"/>
  <c r="C818" i="3"/>
  <c r="L817" i="3"/>
  <c r="H817" i="3"/>
  <c r="M814" i="3"/>
  <c r="G814" i="3"/>
  <c r="C814" i="3"/>
  <c r="L813" i="3"/>
  <c r="H813" i="3"/>
  <c r="M810" i="3"/>
  <c r="G810" i="3"/>
  <c r="C810" i="3"/>
  <c r="L809" i="3"/>
  <c r="H809" i="3"/>
  <c r="M806" i="3"/>
  <c r="G806" i="3"/>
  <c r="C806" i="3"/>
  <c r="L805" i="3"/>
  <c r="H805" i="3"/>
  <c r="M802" i="3"/>
  <c r="G802" i="3"/>
  <c r="C802" i="3"/>
  <c r="L801" i="3"/>
  <c r="H801" i="3"/>
  <c r="M798" i="3"/>
  <c r="G798" i="3"/>
  <c r="C798" i="3"/>
  <c r="L797" i="3"/>
  <c r="H797" i="3"/>
  <c r="M794" i="3"/>
  <c r="G794" i="3"/>
  <c r="C794" i="3"/>
  <c r="L793" i="3"/>
  <c r="H793" i="3"/>
  <c r="K790" i="3"/>
  <c r="L789" i="3"/>
  <c r="H789" i="3"/>
  <c r="J787" i="3"/>
  <c r="K785" i="3"/>
  <c r="G785" i="3"/>
  <c r="C785" i="3"/>
  <c r="J783" i="3"/>
  <c r="N782" i="3"/>
  <c r="I782" i="3"/>
  <c r="K774" i="3"/>
  <c r="L773" i="3"/>
  <c r="H773" i="3"/>
  <c r="J771" i="3"/>
  <c r="K769" i="3"/>
  <c r="G769" i="3"/>
  <c r="C769" i="3"/>
  <c r="J767" i="3"/>
  <c r="N766" i="3"/>
  <c r="I766" i="3"/>
  <c r="K758" i="3"/>
  <c r="L757" i="3"/>
  <c r="H757" i="3"/>
  <c r="J755" i="3"/>
  <c r="K753" i="3"/>
  <c r="G753" i="3"/>
  <c r="C753" i="3"/>
  <c r="J751" i="3"/>
  <c r="N750" i="3"/>
  <c r="I750" i="3"/>
  <c r="J743" i="3"/>
  <c r="M738" i="3"/>
  <c r="G738" i="3"/>
  <c r="C738" i="3"/>
  <c r="L737" i="3"/>
  <c r="H737" i="3"/>
  <c r="K733" i="3"/>
  <c r="G733" i="3"/>
  <c r="C733" i="3"/>
  <c r="I732" i="3"/>
  <c r="M730" i="3"/>
  <c r="G730" i="3"/>
  <c r="C730" i="3"/>
  <c r="L729" i="3"/>
  <c r="H729" i="3"/>
  <c r="K725" i="3"/>
  <c r="G725" i="3"/>
  <c r="C725" i="3"/>
  <c r="M722" i="3"/>
  <c r="G722" i="3"/>
  <c r="C722" i="3"/>
  <c r="L721" i="3"/>
  <c r="H721" i="3"/>
  <c r="K717" i="3"/>
  <c r="G717" i="3"/>
  <c r="C717" i="3"/>
  <c r="M714" i="3"/>
  <c r="G714" i="3"/>
  <c r="C714" i="3"/>
  <c r="L713" i="3"/>
  <c r="H713" i="3"/>
  <c r="K709" i="3"/>
  <c r="G709" i="3"/>
  <c r="C709" i="3"/>
  <c r="I707" i="3"/>
  <c r="B707" i="3"/>
  <c r="N702" i="3"/>
  <c r="I702" i="3"/>
  <c r="M698" i="3"/>
  <c r="G698" i="3"/>
  <c r="C698" i="3"/>
  <c r="L697" i="3"/>
  <c r="H697" i="3"/>
  <c r="J695" i="3"/>
  <c r="K693" i="3"/>
  <c r="G693" i="3"/>
  <c r="C693" i="3"/>
  <c r="I691" i="3"/>
  <c r="B691" i="3"/>
  <c r="N686" i="3"/>
  <c r="I686" i="3"/>
  <c r="J683" i="3"/>
  <c r="K681" i="3"/>
  <c r="G681" i="3"/>
  <c r="C681" i="3"/>
  <c r="J679" i="3"/>
  <c r="K677" i="3"/>
  <c r="G677" i="3"/>
  <c r="C677" i="3"/>
  <c r="J675" i="3"/>
  <c r="K673" i="3"/>
  <c r="G673" i="3"/>
  <c r="C673" i="3"/>
  <c r="K670" i="3"/>
  <c r="G670" i="3"/>
  <c r="C670" i="3"/>
  <c r="K669" i="3"/>
  <c r="G667" i="3"/>
  <c r="C667" i="3"/>
  <c r="L666" i="3"/>
  <c r="H666" i="3"/>
  <c r="K665" i="3"/>
  <c r="N664" i="3"/>
  <c r="I664" i="3"/>
  <c r="M657" i="3"/>
  <c r="H657" i="3"/>
  <c r="C657" i="3"/>
  <c r="K654" i="3"/>
  <c r="G654" i="3"/>
  <c r="C654" i="3"/>
  <c r="K653" i="3"/>
  <c r="G651" i="3"/>
  <c r="C651" i="3"/>
  <c r="L650" i="3"/>
  <c r="H650" i="3"/>
  <c r="K649" i="3"/>
  <c r="N648" i="3"/>
  <c r="I648" i="3"/>
  <c r="M641" i="3"/>
  <c r="H641" i="3"/>
  <c r="C641" i="3"/>
  <c r="K638" i="3"/>
  <c r="G638" i="3"/>
  <c r="C638" i="3"/>
  <c r="K637" i="3"/>
  <c r="G635" i="3"/>
  <c r="C635" i="3"/>
  <c r="L634" i="3"/>
  <c r="H634" i="3"/>
  <c r="K633" i="3"/>
  <c r="N632" i="3"/>
  <c r="I632" i="3"/>
  <c r="J631" i="3"/>
  <c r="L630" i="3"/>
  <c r="H630" i="3"/>
  <c r="M625" i="3"/>
  <c r="H625" i="3"/>
  <c r="C625" i="3"/>
  <c r="I621" i="3"/>
  <c r="I619" i="3"/>
  <c r="B619" i="3"/>
  <c r="K618" i="3"/>
  <c r="G618" i="3"/>
  <c r="C618" i="3"/>
  <c r="J615" i="3"/>
  <c r="L614" i="3"/>
  <c r="H614" i="3"/>
  <c r="M609" i="3"/>
  <c r="H609" i="3"/>
  <c r="C609" i="3"/>
  <c r="I605" i="3"/>
  <c r="I603" i="3"/>
  <c r="B603" i="3"/>
  <c r="K602" i="3"/>
  <c r="G602" i="3"/>
  <c r="C602" i="3"/>
  <c r="J599" i="3"/>
  <c r="L598" i="3"/>
  <c r="H598" i="3"/>
  <c r="I593" i="3"/>
  <c r="I592" i="3"/>
  <c r="L590" i="3"/>
  <c r="H590" i="3"/>
  <c r="I585" i="3"/>
  <c r="I584" i="3"/>
  <c r="L582" i="3"/>
  <c r="H582" i="3"/>
  <c r="I577" i="3"/>
  <c r="I576" i="3"/>
  <c r="L574" i="3"/>
  <c r="H574" i="3"/>
  <c r="I569" i="3"/>
  <c r="I568" i="3"/>
  <c r="L566" i="3"/>
  <c r="H566" i="3"/>
  <c r="I561" i="3"/>
  <c r="I560" i="3"/>
  <c r="L558" i="3"/>
  <c r="H558" i="3"/>
  <c r="I553" i="3"/>
  <c r="I552" i="3"/>
  <c r="L550" i="3"/>
  <c r="H550" i="3"/>
  <c r="L546" i="3"/>
  <c r="H546" i="3"/>
  <c r="L542" i="3"/>
  <c r="H542" i="3"/>
  <c r="L538" i="3"/>
  <c r="H538" i="3"/>
  <c r="L534" i="3"/>
  <c r="H534" i="3"/>
  <c r="L530" i="3"/>
  <c r="H530" i="3"/>
  <c r="L526" i="3"/>
  <c r="H526" i="3"/>
  <c r="L522" i="3"/>
  <c r="H522" i="3"/>
  <c r="L518" i="3"/>
  <c r="H518" i="3"/>
  <c r="L514" i="3"/>
  <c r="H514" i="3"/>
  <c r="L510" i="3"/>
  <c r="H510" i="3"/>
  <c r="L506" i="3"/>
  <c r="H506" i="3"/>
  <c r="L502" i="3"/>
  <c r="H502" i="3"/>
  <c r="L498" i="3"/>
  <c r="H498" i="3"/>
  <c r="L494" i="3"/>
  <c r="H494" i="3"/>
  <c r="L490" i="3"/>
  <c r="H490" i="3"/>
  <c r="L486" i="3"/>
  <c r="H486" i="3"/>
  <c r="L482" i="3"/>
  <c r="H482" i="3"/>
  <c r="L478" i="3"/>
  <c r="H478" i="3"/>
  <c r="L474" i="3"/>
  <c r="H474" i="3"/>
  <c r="L470" i="3"/>
  <c r="H470" i="3"/>
  <c r="L466" i="3"/>
  <c r="H466" i="3"/>
  <c r="L462" i="3"/>
  <c r="H462" i="3"/>
  <c r="N460" i="3"/>
  <c r="I460" i="3"/>
  <c r="C460" i="3"/>
  <c r="K459" i="3"/>
  <c r="G459" i="3"/>
  <c r="C459" i="3"/>
  <c r="J457" i="3"/>
  <c r="N456" i="3"/>
  <c r="I456" i="3"/>
  <c r="L451" i="3"/>
  <c r="H451" i="3"/>
  <c r="M449" i="3"/>
  <c r="H449" i="3"/>
  <c r="B449" i="3"/>
  <c r="L447" i="3"/>
  <c r="H447" i="3"/>
  <c r="K446" i="3"/>
  <c r="I444" i="3"/>
  <c r="C444" i="3"/>
  <c r="K443" i="3"/>
  <c r="G443" i="3"/>
  <c r="C443" i="3"/>
  <c r="J441" i="3"/>
  <c r="N440" i="3"/>
  <c r="I440" i="3"/>
  <c r="L435" i="3"/>
  <c r="H435" i="3"/>
  <c r="M433" i="3"/>
  <c r="H433" i="3"/>
  <c r="B433" i="3"/>
  <c r="L431" i="3"/>
  <c r="H431" i="3"/>
  <c r="K430" i="3"/>
  <c r="I428" i="3"/>
  <c r="C428" i="3"/>
  <c r="K427" i="3"/>
  <c r="G427" i="3"/>
  <c r="C427" i="3"/>
  <c r="J425" i="3"/>
  <c r="N424" i="3"/>
  <c r="I424" i="3"/>
  <c r="L423" i="3"/>
  <c r="H423" i="3"/>
  <c r="M421" i="3"/>
  <c r="I420" i="3"/>
  <c r="B420" i="3"/>
  <c r="K419" i="3"/>
  <c r="G419" i="3"/>
  <c r="C419" i="3"/>
  <c r="L417" i="3"/>
  <c r="I414" i="3"/>
  <c r="M410" i="3"/>
  <c r="H410" i="3"/>
  <c r="C410" i="3"/>
  <c r="J408" i="3"/>
  <c r="L407" i="3"/>
  <c r="H407" i="3"/>
  <c r="M405" i="3"/>
  <c r="I404" i="3"/>
  <c r="B404" i="3"/>
  <c r="K403" i="3"/>
  <c r="G403" i="3"/>
  <c r="C403" i="3"/>
  <c r="M398" i="3"/>
  <c r="H398" i="3"/>
  <c r="C398" i="3"/>
  <c r="I396" i="3"/>
  <c r="B396" i="3"/>
  <c r="K395" i="3"/>
  <c r="G395" i="3"/>
  <c r="C395" i="3"/>
  <c r="L393" i="3"/>
  <c r="I390" i="3"/>
  <c r="I389" i="3"/>
  <c r="M386" i="3"/>
  <c r="H386" i="3"/>
  <c r="C386" i="3"/>
  <c r="L383" i="3"/>
  <c r="H383" i="3"/>
  <c r="K379" i="3"/>
  <c r="G379" i="3"/>
  <c r="C379" i="3"/>
  <c r="L377" i="3"/>
  <c r="I374" i="3"/>
  <c r="I373" i="3"/>
  <c r="M370" i="3"/>
  <c r="H370" i="3"/>
  <c r="C370" i="3"/>
  <c r="L367" i="3"/>
  <c r="H367" i="3"/>
  <c r="K363" i="3"/>
  <c r="G363" i="3"/>
  <c r="C363" i="3"/>
  <c r="L361" i="3"/>
  <c r="I358" i="3"/>
  <c r="I357" i="3"/>
  <c r="M354" i="3"/>
  <c r="H354" i="3"/>
  <c r="C354" i="3"/>
  <c r="L351" i="3"/>
  <c r="H351" i="3"/>
  <c r="I347" i="3"/>
  <c r="K346" i="3"/>
  <c r="C346" i="3"/>
  <c r="B345" i="3"/>
  <c r="I345" i="3"/>
  <c r="L341" i="3"/>
  <c r="M339" i="3"/>
  <c r="G339" i="3"/>
  <c r="C338" i="3"/>
  <c r="J338" i="3"/>
  <c r="K337" i="3"/>
  <c r="M336" i="3"/>
  <c r="B334" i="3"/>
  <c r="C334" i="3"/>
  <c r="J334" i="3"/>
  <c r="L333" i="3"/>
  <c r="N330" i="3"/>
  <c r="I329" i="3"/>
  <c r="C325" i="3"/>
  <c r="G325" i="3"/>
  <c r="K325" i="3"/>
  <c r="H325" i="3"/>
  <c r="L325" i="3"/>
  <c r="C324" i="3"/>
  <c r="I324" i="3"/>
  <c r="K324" i="3"/>
  <c r="J317" i="3"/>
  <c r="B317" i="3"/>
  <c r="G312" i="3"/>
  <c r="I312" i="3"/>
  <c r="C312" i="3"/>
  <c r="M312" i="3"/>
  <c r="C295" i="3"/>
  <c r="G295" i="3"/>
  <c r="K295" i="3"/>
  <c r="H295" i="3"/>
  <c r="L295" i="3"/>
  <c r="I294" i="3"/>
  <c r="K294" i="3"/>
  <c r="G282" i="3"/>
  <c r="H282" i="3"/>
  <c r="C282" i="3"/>
  <c r="K282" i="3"/>
  <c r="M282" i="3"/>
  <c r="M279" i="3"/>
  <c r="G278" i="3"/>
  <c r="I278" i="3"/>
  <c r="K278" i="3"/>
  <c r="G266" i="3"/>
  <c r="H266" i="3"/>
  <c r="C266" i="3"/>
  <c r="K266" i="3"/>
  <c r="M266" i="3"/>
  <c r="M263" i="3"/>
  <c r="G262" i="3"/>
  <c r="I262" i="3"/>
  <c r="K262" i="3"/>
  <c r="M247" i="3"/>
  <c r="G246" i="3"/>
  <c r="C246" i="3"/>
  <c r="I246" i="3"/>
  <c r="K246" i="3"/>
  <c r="L1652" i="3"/>
  <c r="N1649" i="3"/>
  <c r="I1649" i="3"/>
  <c r="L1644" i="3"/>
  <c r="N1641" i="3"/>
  <c r="I1641" i="3"/>
  <c r="L1636" i="3"/>
  <c r="N1633" i="3"/>
  <c r="I1633" i="3"/>
  <c r="L1628" i="3"/>
  <c r="N1625" i="3"/>
  <c r="I1625" i="3"/>
  <c r="L1620" i="3"/>
  <c r="N1617" i="3"/>
  <c r="I1617" i="3"/>
  <c r="L1612" i="3"/>
  <c r="N1609" i="3"/>
  <c r="I1609" i="3"/>
  <c r="L1604" i="3"/>
  <c r="N1601" i="3"/>
  <c r="I1601" i="3"/>
  <c r="L1596" i="3"/>
  <c r="N1593" i="3"/>
  <c r="I1593" i="3"/>
  <c r="L1588" i="3"/>
  <c r="N1585" i="3"/>
  <c r="I1585" i="3"/>
  <c r="L1580" i="3"/>
  <c r="N1577" i="3"/>
  <c r="I1577" i="3"/>
  <c r="L1572" i="3"/>
  <c r="N1569" i="3"/>
  <c r="I1569" i="3"/>
  <c r="L1564" i="3"/>
  <c r="N1561" i="3"/>
  <c r="I1561" i="3"/>
  <c r="L1556" i="3"/>
  <c r="N1553" i="3"/>
  <c r="I1553" i="3"/>
  <c r="L1548" i="3"/>
  <c r="N1545" i="3"/>
  <c r="I1545" i="3"/>
  <c r="L1540" i="3"/>
  <c r="N1537" i="3"/>
  <c r="I1537" i="3"/>
  <c r="L1532" i="3"/>
  <c r="N1529" i="3"/>
  <c r="I1529" i="3"/>
  <c r="L1524" i="3"/>
  <c r="N1521" i="3"/>
  <c r="I1521" i="3"/>
  <c r="L1516" i="3"/>
  <c r="N1513" i="3"/>
  <c r="I1513" i="3"/>
  <c r="K1505" i="3"/>
  <c r="F1505" i="3"/>
  <c r="B1505" i="3"/>
  <c r="L1500" i="3"/>
  <c r="L1499" i="3"/>
  <c r="N1497" i="3"/>
  <c r="I1497" i="3"/>
  <c r="N1492" i="3"/>
  <c r="J1492" i="3"/>
  <c r="F1492" i="3"/>
  <c r="L1488" i="3"/>
  <c r="L1487" i="3"/>
  <c r="K1485" i="3"/>
  <c r="F1485" i="3"/>
  <c r="I1482" i="3"/>
  <c r="N1480" i="3"/>
  <c r="J1480" i="3"/>
  <c r="F1480" i="3"/>
  <c r="N1478" i="3"/>
  <c r="N1476" i="3"/>
  <c r="J1476" i="3"/>
  <c r="F1476" i="3"/>
  <c r="L1472" i="3"/>
  <c r="L1471" i="3"/>
  <c r="L1468" i="3"/>
  <c r="M1465" i="3"/>
  <c r="F1465" i="3"/>
  <c r="N1462" i="3"/>
  <c r="I1457" i="3"/>
  <c r="L1452" i="3"/>
  <c r="M1449" i="3"/>
  <c r="F1449" i="3"/>
  <c r="L1444" i="3"/>
  <c r="I1443" i="3"/>
  <c r="N1440" i="3"/>
  <c r="J1440" i="3"/>
  <c r="F1440" i="3"/>
  <c r="N1436" i="3"/>
  <c r="J1436" i="3"/>
  <c r="F1436" i="3"/>
  <c r="L1430" i="3"/>
  <c r="M1426" i="3"/>
  <c r="N1425" i="3"/>
  <c r="K1424" i="3"/>
  <c r="G1424" i="3"/>
  <c r="C1424" i="3"/>
  <c r="N1420" i="3"/>
  <c r="J1420" i="3"/>
  <c r="F1420" i="3"/>
  <c r="H1419" i="3"/>
  <c r="C1419" i="3"/>
  <c r="M1414" i="3"/>
  <c r="H1414" i="3"/>
  <c r="B1414" i="3"/>
  <c r="N1412" i="3"/>
  <c r="J1412" i="3"/>
  <c r="F1412" i="3"/>
  <c r="H1410" i="3"/>
  <c r="B1410" i="3"/>
  <c r="L1408" i="3"/>
  <c r="L1407" i="3"/>
  <c r="M1405" i="3"/>
  <c r="G1405" i="3"/>
  <c r="C1405" i="3"/>
  <c r="L1404" i="3"/>
  <c r="M1402" i="3"/>
  <c r="H1402" i="3"/>
  <c r="B1402" i="3"/>
  <c r="N1400" i="3"/>
  <c r="J1400" i="3"/>
  <c r="F1400" i="3"/>
  <c r="N1398" i="3"/>
  <c r="I1398" i="3"/>
  <c r="L1396" i="3"/>
  <c r="K1395" i="3"/>
  <c r="M1394" i="3"/>
  <c r="H1394" i="3"/>
  <c r="B1394" i="3"/>
  <c r="N1392" i="3"/>
  <c r="J1392" i="3"/>
  <c r="F1392" i="3"/>
  <c r="N1390" i="3"/>
  <c r="I1390" i="3"/>
  <c r="N1388" i="3"/>
  <c r="J1388" i="3"/>
  <c r="F1388" i="3"/>
  <c r="M1386" i="3"/>
  <c r="H1386" i="3"/>
  <c r="B1386" i="3"/>
  <c r="N1384" i="3"/>
  <c r="J1384" i="3"/>
  <c r="F1384" i="3"/>
  <c r="N1382" i="3"/>
  <c r="I1382" i="3"/>
  <c r="L1380" i="3"/>
  <c r="K1379" i="3"/>
  <c r="M1378" i="3"/>
  <c r="H1378" i="3"/>
  <c r="B1378" i="3"/>
  <c r="N1376" i="3"/>
  <c r="J1376" i="3"/>
  <c r="F1376" i="3"/>
  <c r="N1374" i="3"/>
  <c r="I1374" i="3"/>
  <c r="N1372" i="3"/>
  <c r="J1372" i="3"/>
  <c r="F1372" i="3"/>
  <c r="M1370" i="3"/>
  <c r="H1370" i="3"/>
  <c r="B1370" i="3"/>
  <c r="N1368" i="3"/>
  <c r="J1368" i="3"/>
  <c r="F1368" i="3"/>
  <c r="G1367" i="3"/>
  <c r="N1366" i="3"/>
  <c r="I1366" i="3"/>
  <c r="L1364" i="3"/>
  <c r="K1363" i="3"/>
  <c r="L1362" i="3"/>
  <c r="F1362" i="3"/>
  <c r="L1360" i="3"/>
  <c r="K1359" i="3"/>
  <c r="L1358" i="3"/>
  <c r="F1358" i="3"/>
  <c r="M1357" i="3"/>
  <c r="N1356" i="3"/>
  <c r="J1356" i="3"/>
  <c r="F1356" i="3"/>
  <c r="G1355" i="3"/>
  <c r="N1354" i="3"/>
  <c r="I1354" i="3"/>
  <c r="N1352" i="3"/>
  <c r="J1352" i="3"/>
  <c r="F1352" i="3"/>
  <c r="G1351" i="3"/>
  <c r="N1350" i="3"/>
  <c r="I1350" i="3"/>
  <c r="L1348" i="3"/>
  <c r="K1347" i="3"/>
  <c r="L1346" i="3"/>
  <c r="F1346" i="3"/>
  <c r="L1344" i="3"/>
  <c r="K1343" i="3"/>
  <c r="L1342" i="3"/>
  <c r="F1342" i="3"/>
  <c r="M1341" i="3"/>
  <c r="N1340" i="3"/>
  <c r="J1340" i="3"/>
  <c r="F1340" i="3"/>
  <c r="G1339" i="3"/>
  <c r="N1338" i="3"/>
  <c r="I1338" i="3"/>
  <c r="N1336" i="3"/>
  <c r="J1336" i="3"/>
  <c r="F1336" i="3"/>
  <c r="G1335" i="3"/>
  <c r="N1334" i="3"/>
  <c r="I1334" i="3"/>
  <c r="L1332" i="3"/>
  <c r="K1331" i="3"/>
  <c r="L1330" i="3"/>
  <c r="F1330" i="3"/>
  <c r="L1328" i="3"/>
  <c r="K1327" i="3"/>
  <c r="L1326" i="3"/>
  <c r="F1326" i="3"/>
  <c r="M1325" i="3"/>
  <c r="N1324" i="3"/>
  <c r="J1324" i="3"/>
  <c r="F1324" i="3"/>
  <c r="G1323" i="3"/>
  <c r="N1322" i="3"/>
  <c r="I1322" i="3"/>
  <c r="N1320" i="3"/>
  <c r="J1320" i="3"/>
  <c r="F1320" i="3"/>
  <c r="G1319" i="3"/>
  <c r="N1318" i="3"/>
  <c r="I1318" i="3"/>
  <c r="L1316" i="3"/>
  <c r="K1315" i="3"/>
  <c r="L1314" i="3"/>
  <c r="F1314" i="3"/>
  <c r="L1312" i="3"/>
  <c r="K1311" i="3"/>
  <c r="L1310" i="3"/>
  <c r="F1310" i="3"/>
  <c r="M1309" i="3"/>
  <c r="N1308" i="3"/>
  <c r="J1308" i="3"/>
  <c r="F1308" i="3"/>
  <c r="G1307" i="3"/>
  <c r="N1306" i="3"/>
  <c r="I1306" i="3"/>
  <c r="N1304" i="3"/>
  <c r="J1304" i="3"/>
  <c r="F1304" i="3"/>
  <c r="G1303" i="3"/>
  <c r="N1302" i="3"/>
  <c r="I1302" i="3"/>
  <c r="L1300" i="3"/>
  <c r="K1299" i="3"/>
  <c r="L1298" i="3"/>
  <c r="F1298" i="3"/>
  <c r="L1296" i="3"/>
  <c r="K1295" i="3"/>
  <c r="L1294" i="3"/>
  <c r="F1294" i="3"/>
  <c r="M1293" i="3"/>
  <c r="N1292" i="3"/>
  <c r="J1292" i="3"/>
  <c r="F1292" i="3"/>
  <c r="G1291" i="3"/>
  <c r="N1290" i="3"/>
  <c r="I1290" i="3"/>
  <c r="N1288" i="3"/>
  <c r="J1288" i="3"/>
  <c r="F1288" i="3"/>
  <c r="G1287" i="3"/>
  <c r="N1286" i="3"/>
  <c r="I1286" i="3"/>
  <c r="L1284" i="3"/>
  <c r="K1283" i="3"/>
  <c r="L1282" i="3"/>
  <c r="F1282" i="3"/>
  <c r="L1280" i="3"/>
  <c r="K1279" i="3"/>
  <c r="L1278" i="3"/>
  <c r="F1278" i="3"/>
  <c r="M1277" i="3"/>
  <c r="N1276" i="3"/>
  <c r="J1276" i="3"/>
  <c r="F1276" i="3"/>
  <c r="G1275" i="3"/>
  <c r="N1274" i="3"/>
  <c r="I1274" i="3"/>
  <c r="N1272" i="3"/>
  <c r="J1272" i="3"/>
  <c r="F1272" i="3"/>
  <c r="G1271" i="3"/>
  <c r="N1270" i="3"/>
  <c r="I1270" i="3"/>
  <c r="L1268" i="3"/>
  <c r="K1267" i="3"/>
  <c r="L1266" i="3"/>
  <c r="F1266" i="3"/>
  <c r="L1264" i="3"/>
  <c r="K1263" i="3"/>
  <c r="L1262" i="3"/>
  <c r="F1262" i="3"/>
  <c r="M1261" i="3"/>
  <c r="N1260" i="3"/>
  <c r="J1260" i="3"/>
  <c r="F1260" i="3"/>
  <c r="G1259" i="3"/>
  <c r="N1258" i="3"/>
  <c r="I1258" i="3"/>
  <c r="N1256" i="3"/>
  <c r="J1256" i="3"/>
  <c r="F1256" i="3"/>
  <c r="G1255" i="3"/>
  <c r="N1254" i="3"/>
  <c r="I1254" i="3"/>
  <c r="L1252" i="3"/>
  <c r="K1251" i="3"/>
  <c r="L1250" i="3"/>
  <c r="F1250" i="3"/>
  <c r="I1249" i="3"/>
  <c r="M1246" i="3"/>
  <c r="H1246" i="3"/>
  <c r="B1246" i="3"/>
  <c r="K1244" i="3"/>
  <c r="G1244" i="3"/>
  <c r="C1244" i="3"/>
  <c r="I1243" i="3"/>
  <c r="C1243" i="3"/>
  <c r="L1240" i="3"/>
  <c r="K1239" i="3"/>
  <c r="L1238" i="3"/>
  <c r="F1238" i="3"/>
  <c r="M1237" i="3"/>
  <c r="M1235" i="3"/>
  <c r="L1234" i="3"/>
  <c r="L1233" i="3"/>
  <c r="N1232" i="3"/>
  <c r="F1232" i="3"/>
  <c r="M1231" i="3"/>
  <c r="G1231" i="3"/>
  <c r="C1231" i="3"/>
  <c r="L1230" i="3"/>
  <c r="L1226" i="3"/>
  <c r="K1225" i="3"/>
  <c r="M1221" i="3"/>
  <c r="M1219" i="3"/>
  <c r="L1218" i="3"/>
  <c r="L1217" i="3"/>
  <c r="N1216" i="3"/>
  <c r="F1216" i="3"/>
  <c r="M1215" i="3"/>
  <c r="G1215" i="3"/>
  <c r="C1215" i="3"/>
  <c r="L1214" i="3"/>
  <c r="L1210" i="3"/>
  <c r="K1209" i="3"/>
  <c r="M1205" i="3"/>
  <c r="M1203" i="3"/>
  <c r="L1202" i="3"/>
  <c r="L1201" i="3"/>
  <c r="N1200" i="3"/>
  <c r="F1200" i="3"/>
  <c r="M1199" i="3"/>
  <c r="G1199" i="3"/>
  <c r="C1199" i="3"/>
  <c r="L1198" i="3"/>
  <c r="L1194" i="3"/>
  <c r="K1193" i="3"/>
  <c r="N1191" i="3"/>
  <c r="I1191" i="3"/>
  <c r="M1189" i="3"/>
  <c r="K1187" i="3"/>
  <c r="F1187" i="3"/>
  <c r="B1187" i="3"/>
  <c r="K1186" i="3"/>
  <c r="G1186" i="3"/>
  <c r="C1186" i="3"/>
  <c r="I1185" i="3"/>
  <c r="K1183" i="3"/>
  <c r="F1183" i="3"/>
  <c r="B1183" i="3"/>
  <c r="K1182" i="3"/>
  <c r="G1182" i="3"/>
  <c r="C1182" i="3"/>
  <c r="H1181" i="3"/>
  <c r="I1180" i="3"/>
  <c r="N1179" i="3"/>
  <c r="I1179" i="3"/>
  <c r="N1174" i="3"/>
  <c r="J1174" i="3"/>
  <c r="F1174" i="3"/>
  <c r="M1171" i="3"/>
  <c r="G1171" i="3"/>
  <c r="C1171" i="3"/>
  <c r="L1170" i="3"/>
  <c r="M1167" i="3"/>
  <c r="G1167" i="3"/>
  <c r="C1167" i="3"/>
  <c r="L1166" i="3"/>
  <c r="L1165" i="3"/>
  <c r="M1164" i="3"/>
  <c r="B1164" i="3"/>
  <c r="N1162" i="3"/>
  <c r="J1162" i="3"/>
  <c r="F1162" i="3"/>
  <c r="K1159" i="3"/>
  <c r="F1159" i="3"/>
  <c r="B1159" i="3"/>
  <c r="K1158" i="3"/>
  <c r="G1158" i="3"/>
  <c r="C1158" i="3"/>
  <c r="H1157" i="3"/>
  <c r="I1156" i="3"/>
  <c r="N1155" i="3"/>
  <c r="I1155" i="3"/>
  <c r="N1151" i="3"/>
  <c r="I1151" i="3"/>
  <c r="M1149" i="3"/>
  <c r="K1147" i="3"/>
  <c r="F1147" i="3"/>
  <c r="B1147" i="3"/>
  <c r="K1146" i="3"/>
  <c r="G1146" i="3"/>
  <c r="C1146" i="3"/>
  <c r="I1145" i="3"/>
  <c r="M1143" i="3"/>
  <c r="G1143" i="3"/>
  <c r="C1143" i="3"/>
  <c r="L1142" i="3"/>
  <c r="L1141" i="3"/>
  <c r="M1140" i="3"/>
  <c r="B1140" i="3"/>
  <c r="N1138" i="3"/>
  <c r="J1138" i="3"/>
  <c r="F1138" i="3"/>
  <c r="N1134" i="3"/>
  <c r="J1134" i="3"/>
  <c r="F1134" i="3"/>
  <c r="M1131" i="3"/>
  <c r="G1131" i="3"/>
  <c r="C1131" i="3"/>
  <c r="L1130" i="3"/>
  <c r="N1127" i="3"/>
  <c r="I1127" i="3"/>
  <c r="M1125" i="3"/>
  <c r="I1124" i="3"/>
  <c r="B1124" i="3"/>
  <c r="N1122" i="3"/>
  <c r="J1122" i="3"/>
  <c r="F1122" i="3"/>
  <c r="N1120" i="3"/>
  <c r="F1120" i="3"/>
  <c r="N1119" i="3"/>
  <c r="I1119" i="3"/>
  <c r="I1117" i="3"/>
  <c r="M1115" i="3"/>
  <c r="G1115" i="3"/>
  <c r="C1115" i="3"/>
  <c r="L1114" i="3"/>
  <c r="J1112" i="3"/>
  <c r="K1111" i="3"/>
  <c r="F1111" i="3"/>
  <c r="B1111" i="3"/>
  <c r="K1110" i="3"/>
  <c r="G1110" i="3"/>
  <c r="C1110" i="3"/>
  <c r="I1108" i="3"/>
  <c r="B1108" i="3"/>
  <c r="N1106" i="3"/>
  <c r="J1106" i="3"/>
  <c r="F1106" i="3"/>
  <c r="N1104" i="3"/>
  <c r="F1104" i="3"/>
  <c r="N1103" i="3"/>
  <c r="I1103" i="3"/>
  <c r="I1101" i="3"/>
  <c r="M1099" i="3"/>
  <c r="G1099" i="3"/>
  <c r="C1099" i="3"/>
  <c r="L1098" i="3"/>
  <c r="J1096" i="3"/>
  <c r="K1095" i="3"/>
  <c r="F1095" i="3"/>
  <c r="B1095" i="3"/>
  <c r="K1094" i="3"/>
  <c r="G1094" i="3"/>
  <c r="C1094" i="3"/>
  <c r="N1092" i="3"/>
  <c r="F1092" i="3"/>
  <c r="N1091" i="3"/>
  <c r="I1091" i="3"/>
  <c r="M1089" i="3"/>
  <c r="N1088" i="3"/>
  <c r="F1088" i="3"/>
  <c r="N1087" i="3"/>
  <c r="I1087" i="3"/>
  <c r="M1085" i="3"/>
  <c r="N1084" i="3"/>
  <c r="F1084" i="3"/>
  <c r="N1083" i="3"/>
  <c r="I1083" i="3"/>
  <c r="M1081" i="3"/>
  <c r="N1080" i="3"/>
  <c r="F1080" i="3"/>
  <c r="N1079" i="3"/>
  <c r="I1079" i="3"/>
  <c r="M1077" i="3"/>
  <c r="N1076" i="3"/>
  <c r="F1076" i="3"/>
  <c r="N1075" i="3"/>
  <c r="I1075" i="3"/>
  <c r="M1073" i="3"/>
  <c r="N1072" i="3"/>
  <c r="F1072" i="3"/>
  <c r="N1071" i="3"/>
  <c r="I1071" i="3"/>
  <c r="M1069" i="3"/>
  <c r="N1068" i="3"/>
  <c r="F1068" i="3"/>
  <c r="N1067" i="3"/>
  <c r="I1067" i="3"/>
  <c r="M1065" i="3"/>
  <c r="N1064" i="3"/>
  <c r="F1064" i="3"/>
  <c r="N1063" i="3"/>
  <c r="I1063" i="3"/>
  <c r="M1061" i="3"/>
  <c r="N1060" i="3"/>
  <c r="F1060" i="3"/>
  <c r="N1059" i="3"/>
  <c r="I1059" i="3"/>
  <c r="M1057" i="3"/>
  <c r="N1056" i="3"/>
  <c r="F1056" i="3"/>
  <c r="N1055" i="3"/>
  <c r="I1055" i="3"/>
  <c r="M1053" i="3"/>
  <c r="N1052" i="3"/>
  <c r="F1052" i="3"/>
  <c r="N1051" i="3"/>
  <c r="I1051" i="3"/>
  <c r="M1049" i="3"/>
  <c r="N1048" i="3"/>
  <c r="F1048" i="3"/>
  <c r="N1047" i="3"/>
  <c r="I1047" i="3"/>
  <c r="M1045" i="3"/>
  <c r="N1044" i="3"/>
  <c r="F1044" i="3"/>
  <c r="N1043" i="3"/>
  <c r="I1043" i="3"/>
  <c r="M1041" i="3"/>
  <c r="N1040" i="3"/>
  <c r="F1040" i="3"/>
  <c r="N1039" i="3"/>
  <c r="I1039" i="3"/>
  <c r="M1037" i="3"/>
  <c r="N1036" i="3"/>
  <c r="F1036" i="3"/>
  <c r="N1035" i="3"/>
  <c r="I1035" i="3"/>
  <c r="M1033" i="3"/>
  <c r="N1032" i="3"/>
  <c r="F1032" i="3"/>
  <c r="N1031" i="3"/>
  <c r="I1031" i="3"/>
  <c r="M1029" i="3"/>
  <c r="N1028" i="3"/>
  <c r="F1028" i="3"/>
  <c r="N1027" i="3"/>
  <c r="I1027" i="3"/>
  <c r="M1025" i="3"/>
  <c r="N1024" i="3"/>
  <c r="F1024" i="3"/>
  <c r="N1023" i="3"/>
  <c r="I1023" i="3"/>
  <c r="M1021" i="3"/>
  <c r="N1020" i="3"/>
  <c r="F1020" i="3"/>
  <c r="N1019" i="3"/>
  <c r="I1019" i="3"/>
  <c r="M1017" i="3"/>
  <c r="N1016" i="3"/>
  <c r="F1016" i="3"/>
  <c r="N1015" i="3"/>
  <c r="I1015" i="3"/>
  <c r="M1013" i="3"/>
  <c r="N1012" i="3"/>
  <c r="F1012" i="3"/>
  <c r="N1011" i="3"/>
  <c r="I1011" i="3"/>
  <c r="M1009" i="3"/>
  <c r="N1008" i="3"/>
  <c r="F1008" i="3"/>
  <c r="N1007" i="3"/>
  <c r="I1007" i="3"/>
  <c r="M1005" i="3"/>
  <c r="N1004" i="3"/>
  <c r="F1004" i="3"/>
  <c r="N1003" i="3"/>
  <c r="I1003" i="3"/>
  <c r="M1001" i="3"/>
  <c r="N1000" i="3"/>
  <c r="F1000" i="3"/>
  <c r="N999" i="3"/>
  <c r="I999" i="3"/>
  <c r="M997" i="3"/>
  <c r="N996" i="3"/>
  <c r="F996" i="3"/>
  <c r="N995" i="3"/>
  <c r="I995" i="3"/>
  <c r="M993" i="3"/>
  <c r="N992" i="3"/>
  <c r="F992" i="3"/>
  <c r="N991" i="3"/>
  <c r="I991" i="3"/>
  <c r="M989" i="3"/>
  <c r="N988" i="3"/>
  <c r="F988" i="3"/>
  <c r="N987" i="3"/>
  <c r="I987" i="3"/>
  <c r="M985" i="3"/>
  <c r="N984" i="3"/>
  <c r="F984" i="3"/>
  <c r="N983" i="3"/>
  <c r="I983" i="3"/>
  <c r="M981" i="3"/>
  <c r="N980" i="3"/>
  <c r="F980" i="3"/>
  <c r="N979" i="3"/>
  <c r="I979" i="3"/>
  <c r="M977" i="3"/>
  <c r="N976" i="3"/>
  <c r="F976" i="3"/>
  <c r="N975" i="3"/>
  <c r="I975" i="3"/>
  <c r="M973" i="3"/>
  <c r="N972" i="3"/>
  <c r="F972" i="3"/>
  <c r="N969" i="3"/>
  <c r="J969" i="3"/>
  <c r="F969" i="3"/>
  <c r="L967" i="3"/>
  <c r="L965" i="3"/>
  <c r="K961" i="3"/>
  <c r="G961" i="3"/>
  <c r="C961" i="3"/>
  <c r="J959" i="3"/>
  <c r="N958" i="3"/>
  <c r="M956" i="3"/>
  <c r="N953" i="3"/>
  <c r="J953" i="3"/>
  <c r="F953" i="3"/>
  <c r="L951" i="3"/>
  <c r="L949" i="3"/>
  <c r="K945" i="3"/>
  <c r="G945" i="3"/>
  <c r="C945" i="3"/>
  <c r="J943" i="3"/>
  <c r="N942" i="3"/>
  <c r="M940" i="3"/>
  <c r="N937" i="3"/>
  <c r="J937" i="3"/>
  <c r="F937" i="3"/>
  <c r="L935" i="3"/>
  <c r="L933" i="3"/>
  <c r="K929" i="3"/>
  <c r="G929" i="3"/>
  <c r="C929" i="3"/>
  <c r="J927" i="3"/>
  <c r="N926" i="3"/>
  <c r="M922" i="3"/>
  <c r="G922" i="3"/>
  <c r="C922" i="3"/>
  <c r="L921" i="3"/>
  <c r="I920" i="3"/>
  <c r="N917" i="3"/>
  <c r="J917" i="3"/>
  <c r="F917" i="3"/>
  <c r="N915" i="3"/>
  <c r="N914" i="3"/>
  <c r="I914" i="3"/>
  <c r="K910" i="3"/>
  <c r="F910" i="3"/>
  <c r="B910" i="3"/>
  <c r="K909" i="3"/>
  <c r="G909" i="3"/>
  <c r="C909" i="3"/>
  <c r="I907" i="3"/>
  <c r="B907" i="3"/>
  <c r="N905" i="3"/>
  <c r="J905" i="3"/>
  <c r="F905" i="3"/>
  <c r="N903" i="3"/>
  <c r="F903" i="3"/>
  <c r="N902" i="3"/>
  <c r="I902" i="3"/>
  <c r="M898" i="3"/>
  <c r="G898" i="3"/>
  <c r="C898" i="3"/>
  <c r="L897" i="3"/>
  <c r="J895" i="3"/>
  <c r="K894" i="3"/>
  <c r="F894" i="3"/>
  <c r="B894" i="3"/>
  <c r="K893" i="3"/>
  <c r="G893" i="3"/>
  <c r="C893" i="3"/>
  <c r="I891" i="3"/>
  <c r="B891" i="3"/>
  <c r="N889" i="3"/>
  <c r="J889" i="3"/>
  <c r="F889" i="3"/>
  <c r="N887" i="3"/>
  <c r="F887" i="3"/>
  <c r="N886" i="3"/>
  <c r="I886" i="3"/>
  <c r="M882" i="3"/>
  <c r="G882" i="3"/>
  <c r="C882" i="3"/>
  <c r="L881" i="3"/>
  <c r="J879" i="3"/>
  <c r="K878" i="3"/>
  <c r="F878" i="3"/>
  <c r="B878" i="3"/>
  <c r="K877" i="3"/>
  <c r="G877" i="3"/>
  <c r="C877" i="3"/>
  <c r="J875" i="3"/>
  <c r="K874" i="3"/>
  <c r="F874" i="3"/>
  <c r="B874" i="3"/>
  <c r="K873" i="3"/>
  <c r="G873" i="3"/>
  <c r="C873" i="3"/>
  <c r="J871" i="3"/>
  <c r="K870" i="3"/>
  <c r="F870" i="3"/>
  <c r="B870" i="3"/>
  <c r="K869" i="3"/>
  <c r="G869" i="3"/>
  <c r="C869" i="3"/>
  <c r="J867" i="3"/>
  <c r="K866" i="3"/>
  <c r="F866" i="3"/>
  <c r="B866" i="3"/>
  <c r="K865" i="3"/>
  <c r="G865" i="3"/>
  <c r="C865" i="3"/>
  <c r="J863" i="3"/>
  <c r="K862" i="3"/>
  <c r="F862" i="3"/>
  <c r="B862" i="3"/>
  <c r="K861" i="3"/>
  <c r="G861" i="3"/>
  <c r="C861" i="3"/>
  <c r="J859" i="3"/>
  <c r="K858" i="3"/>
  <c r="F858" i="3"/>
  <c r="B858" i="3"/>
  <c r="K857" i="3"/>
  <c r="G857" i="3"/>
  <c r="C857" i="3"/>
  <c r="J855" i="3"/>
  <c r="K854" i="3"/>
  <c r="F854" i="3"/>
  <c r="B854" i="3"/>
  <c r="K853" i="3"/>
  <c r="G853" i="3"/>
  <c r="C853" i="3"/>
  <c r="J851" i="3"/>
  <c r="K850" i="3"/>
  <c r="F850" i="3"/>
  <c r="B850" i="3"/>
  <c r="K849" i="3"/>
  <c r="G849" i="3"/>
  <c r="C849" i="3"/>
  <c r="J847" i="3"/>
  <c r="K846" i="3"/>
  <c r="F846" i="3"/>
  <c r="B846" i="3"/>
  <c r="K845" i="3"/>
  <c r="G845" i="3"/>
  <c r="C845" i="3"/>
  <c r="J843" i="3"/>
  <c r="K842" i="3"/>
  <c r="F842" i="3"/>
  <c r="B842" i="3"/>
  <c r="K841" i="3"/>
  <c r="G841" i="3"/>
  <c r="C841" i="3"/>
  <c r="J839" i="3"/>
  <c r="K838" i="3"/>
  <c r="F838" i="3"/>
  <c r="B838" i="3"/>
  <c r="K837" i="3"/>
  <c r="G837" i="3"/>
  <c r="C837" i="3"/>
  <c r="J835" i="3"/>
  <c r="K834" i="3"/>
  <c r="F834" i="3"/>
  <c r="B834" i="3"/>
  <c r="K833" i="3"/>
  <c r="G833" i="3"/>
  <c r="C833" i="3"/>
  <c r="J831" i="3"/>
  <c r="K830" i="3"/>
  <c r="F830" i="3"/>
  <c r="B830" i="3"/>
  <c r="K829" i="3"/>
  <c r="G829" i="3"/>
  <c r="C829" i="3"/>
  <c r="J827" i="3"/>
  <c r="K826" i="3"/>
  <c r="F826" i="3"/>
  <c r="B826" i="3"/>
  <c r="K825" i="3"/>
  <c r="G825" i="3"/>
  <c r="C825" i="3"/>
  <c r="J823" i="3"/>
  <c r="K822" i="3"/>
  <c r="F822" i="3"/>
  <c r="B822" i="3"/>
  <c r="K821" i="3"/>
  <c r="G821" i="3"/>
  <c r="C821" i="3"/>
  <c r="J819" i="3"/>
  <c r="K818" i="3"/>
  <c r="F818" i="3"/>
  <c r="B818" i="3"/>
  <c r="K817" i="3"/>
  <c r="G817" i="3"/>
  <c r="C817" i="3"/>
  <c r="J815" i="3"/>
  <c r="K814" i="3"/>
  <c r="F814" i="3"/>
  <c r="B814" i="3"/>
  <c r="K813" i="3"/>
  <c r="G813" i="3"/>
  <c r="C813" i="3"/>
  <c r="J811" i="3"/>
  <c r="K810" i="3"/>
  <c r="F810" i="3"/>
  <c r="B810" i="3"/>
  <c r="K809" i="3"/>
  <c r="G809" i="3"/>
  <c r="C809" i="3"/>
  <c r="J807" i="3"/>
  <c r="K806" i="3"/>
  <c r="F806" i="3"/>
  <c r="B806" i="3"/>
  <c r="K805" i="3"/>
  <c r="G805" i="3"/>
  <c r="C805" i="3"/>
  <c r="J803" i="3"/>
  <c r="K802" i="3"/>
  <c r="F802" i="3"/>
  <c r="B802" i="3"/>
  <c r="K801" i="3"/>
  <c r="G801" i="3"/>
  <c r="C801" i="3"/>
  <c r="J799" i="3"/>
  <c r="K798" i="3"/>
  <c r="F798" i="3"/>
  <c r="B798" i="3"/>
  <c r="K797" i="3"/>
  <c r="G797" i="3"/>
  <c r="C797" i="3"/>
  <c r="J795" i="3"/>
  <c r="K794" i="3"/>
  <c r="F794" i="3"/>
  <c r="B794" i="3"/>
  <c r="K793" i="3"/>
  <c r="G793" i="3"/>
  <c r="C793" i="3"/>
  <c r="J791" i="3"/>
  <c r="J790" i="3"/>
  <c r="B790" i="3"/>
  <c r="K789" i="3"/>
  <c r="G789" i="3"/>
  <c r="C789" i="3"/>
  <c r="H787" i="3"/>
  <c r="B787" i="3"/>
  <c r="N785" i="3"/>
  <c r="J785" i="3"/>
  <c r="F785" i="3"/>
  <c r="M782" i="3"/>
  <c r="G782" i="3"/>
  <c r="C782" i="3"/>
  <c r="L781" i="3"/>
  <c r="J774" i="3"/>
  <c r="B774" i="3"/>
  <c r="K773" i="3"/>
  <c r="G773" i="3"/>
  <c r="C773" i="3"/>
  <c r="H771" i="3"/>
  <c r="B771" i="3"/>
  <c r="N769" i="3"/>
  <c r="J769" i="3"/>
  <c r="F769" i="3"/>
  <c r="M766" i="3"/>
  <c r="G766" i="3"/>
  <c r="C766" i="3"/>
  <c r="L765" i="3"/>
  <c r="J758" i="3"/>
  <c r="B758" i="3"/>
  <c r="K757" i="3"/>
  <c r="G757" i="3"/>
  <c r="C757" i="3"/>
  <c r="H755" i="3"/>
  <c r="B755" i="3"/>
  <c r="N753" i="3"/>
  <c r="J753" i="3"/>
  <c r="F753" i="3"/>
  <c r="M750" i="3"/>
  <c r="G750" i="3"/>
  <c r="C750" i="3"/>
  <c r="L749" i="3"/>
  <c r="I743" i="3"/>
  <c r="B743" i="3"/>
  <c r="K740" i="3"/>
  <c r="L739" i="3"/>
  <c r="K738" i="3"/>
  <c r="F738" i="3"/>
  <c r="B738" i="3"/>
  <c r="K737" i="3"/>
  <c r="G737" i="3"/>
  <c r="C737" i="3"/>
  <c r="N733" i="3"/>
  <c r="J733" i="3"/>
  <c r="F733" i="3"/>
  <c r="K730" i="3"/>
  <c r="F730" i="3"/>
  <c r="B730" i="3"/>
  <c r="K729" i="3"/>
  <c r="G729" i="3"/>
  <c r="C729" i="3"/>
  <c r="N725" i="3"/>
  <c r="J725" i="3"/>
  <c r="F725" i="3"/>
  <c r="K722" i="3"/>
  <c r="F722" i="3"/>
  <c r="B722" i="3"/>
  <c r="K721" i="3"/>
  <c r="G721" i="3"/>
  <c r="C721" i="3"/>
  <c r="N717" i="3"/>
  <c r="J717" i="3"/>
  <c r="F717" i="3"/>
  <c r="K714" i="3"/>
  <c r="F714" i="3"/>
  <c r="B714" i="3"/>
  <c r="K713" i="3"/>
  <c r="G713" i="3"/>
  <c r="C713" i="3"/>
  <c r="N709" i="3"/>
  <c r="J709" i="3"/>
  <c r="F709" i="3"/>
  <c r="N707" i="3"/>
  <c r="F707" i="3"/>
  <c r="N706" i="3"/>
  <c r="I706" i="3"/>
  <c r="M702" i="3"/>
  <c r="G702" i="3"/>
  <c r="C702" i="3"/>
  <c r="L701" i="3"/>
  <c r="J699" i="3"/>
  <c r="K698" i="3"/>
  <c r="F698" i="3"/>
  <c r="B698" i="3"/>
  <c r="K697" i="3"/>
  <c r="G697" i="3"/>
  <c r="C697" i="3"/>
  <c r="I695" i="3"/>
  <c r="B695" i="3"/>
  <c r="N693" i="3"/>
  <c r="J693" i="3"/>
  <c r="F693" i="3"/>
  <c r="N691" i="3"/>
  <c r="F691" i="3"/>
  <c r="N690" i="3"/>
  <c r="I690" i="3"/>
  <c r="M686" i="3"/>
  <c r="G686" i="3"/>
  <c r="C686" i="3"/>
  <c r="L685" i="3"/>
  <c r="I683" i="3"/>
  <c r="B683" i="3"/>
  <c r="N681" i="3"/>
  <c r="J681" i="3"/>
  <c r="F681" i="3"/>
  <c r="I679" i="3"/>
  <c r="B679" i="3"/>
  <c r="N677" i="3"/>
  <c r="J677" i="3"/>
  <c r="F677" i="3"/>
  <c r="I675" i="3"/>
  <c r="B675" i="3"/>
  <c r="N673" i="3"/>
  <c r="J673" i="3"/>
  <c r="F673" i="3"/>
  <c r="N670" i="3"/>
  <c r="J670" i="3"/>
  <c r="F670" i="3"/>
  <c r="H669" i="3"/>
  <c r="C669" i="3"/>
  <c r="M667" i="3"/>
  <c r="F667" i="3"/>
  <c r="K666" i="3"/>
  <c r="G666" i="3"/>
  <c r="C666" i="3"/>
  <c r="M664" i="3"/>
  <c r="H664" i="3"/>
  <c r="B664" i="3"/>
  <c r="L658" i="3"/>
  <c r="L657" i="3"/>
  <c r="N654" i="3"/>
  <c r="J654" i="3"/>
  <c r="F654" i="3"/>
  <c r="H653" i="3"/>
  <c r="C653" i="3"/>
  <c r="M651" i="3"/>
  <c r="F651" i="3"/>
  <c r="K650" i="3"/>
  <c r="G650" i="3"/>
  <c r="C650" i="3"/>
  <c r="M648" i="3"/>
  <c r="H648" i="3"/>
  <c r="B648" i="3"/>
  <c r="L642" i="3"/>
  <c r="L641" i="3"/>
  <c r="N638" i="3"/>
  <c r="J638" i="3"/>
  <c r="F638" i="3"/>
  <c r="H637" i="3"/>
  <c r="C637" i="3"/>
  <c r="M635" i="3"/>
  <c r="F635" i="3"/>
  <c r="K634" i="3"/>
  <c r="G634" i="3"/>
  <c r="C634" i="3"/>
  <c r="M632" i="3"/>
  <c r="H632" i="3"/>
  <c r="B632" i="3"/>
  <c r="I631" i="3"/>
  <c r="B631" i="3"/>
  <c r="K630" i="3"/>
  <c r="G630" i="3"/>
  <c r="C630" i="3"/>
  <c r="L626" i="3"/>
  <c r="L625" i="3"/>
  <c r="G625" i="3"/>
  <c r="M621" i="3"/>
  <c r="H621" i="3"/>
  <c r="C621" i="3"/>
  <c r="N619" i="3"/>
  <c r="N618" i="3"/>
  <c r="J618" i="3"/>
  <c r="F618" i="3"/>
  <c r="I617" i="3"/>
  <c r="I615" i="3"/>
  <c r="B615" i="3"/>
  <c r="K614" i="3"/>
  <c r="G614" i="3"/>
  <c r="C614" i="3"/>
  <c r="L610" i="3"/>
  <c r="L609" i="3"/>
  <c r="G609" i="3"/>
  <c r="M605" i="3"/>
  <c r="H605" i="3"/>
  <c r="C605" i="3"/>
  <c r="N603" i="3"/>
  <c r="N602" i="3"/>
  <c r="J602" i="3"/>
  <c r="F602" i="3"/>
  <c r="I601" i="3"/>
  <c r="I599" i="3"/>
  <c r="B599" i="3"/>
  <c r="K598" i="3"/>
  <c r="G598" i="3"/>
  <c r="C598" i="3"/>
  <c r="L596" i="3"/>
  <c r="M593" i="3"/>
  <c r="H593" i="3"/>
  <c r="C593" i="3"/>
  <c r="H592" i="3"/>
  <c r="K590" i="3"/>
  <c r="G590" i="3"/>
  <c r="C590" i="3"/>
  <c r="L588" i="3"/>
  <c r="M585" i="3"/>
  <c r="H585" i="3"/>
  <c r="C585" i="3"/>
  <c r="H584" i="3"/>
  <c r="K582" i="3"/>
  <c r="G582" i="3"/>
  <c r="C582" i="3"/>
  <c r="L580" i="3"/>
  <c r="M577" i="3"/>
  <c r="H577" i="3"/>
  <c r="C577" i="3"/>
  <c r="H576" i="3"/>
  <c r="K574" i="3"/>
  <c r="G574" i="3"/>
  <c r="C574" i="3"/>
  <c r="L572" i="3"/>
  <c r="M569" i="3"/>
  <c r="H569" i="3"/>
  <c r="C569" i="3"/>
  <c r="H568" i="3"/>
  <c r="K566" i="3"/>
  <c r="G566" i="3"/>
  <c r="C566" i="3"/>
  <c r="L564" i="3"/>
  <c r="M561" i="3"/>
  <c r="H561" i="3"/>
  <c r="C561" i="3"/>
  <c r="H560" i="3"/>
  <c r="K558" i="3"/>
  <c r="G558" i="3"/>
  <c r="C558" i="3"/>
  <c r="L556" i="3"/>
  <c r="M553" i="3"/>
  <c r="H553" i="3"/>
  <c r="C553" i="3"/>
  <c r="H552" i="3"/>
  <c r="K550" i="3"/>
  <c r="G550" i="3"/>
  <c r="C550" i="3"/>
  <c r="L548" i="3"/>
  <c r="K546" i="3"/>
  <c r="G546" i="3"/>
  <c r="C546" i="3"/>
  <c r="L544" i="3"/>
  <c r="K542" i="3"/>
  <c r="G542" i="3"/>
  <c r="C542" i="3"/>
  <c r="L540" i="3"/>
  <c r="K538" i="3"/>
  <c r="G538" i="3"/>
  <c r="C538" i="3"/>
  <c r="L536" i="3"/>
  <c r="K534" i="3"/>
  <c r="G534" i="3"/>
  <c r="C534" i="3"/>
  <c r="L532" i="3"/>
  <c r="K530" i="3"/>
  <c r="G530" i="3"/>
  <c r="C530" i="3"/>
  <c r="L528" i="3"/>
  <c r="K526" i="3"/>
  <c r="G526" i="3"/>
  <c r="C526" i="3"/>
  <c r="L524" i="3"/>
  <c r="K522" i="3"/>
  <c r="G522" i="3"/>
  <c r="C522" i="3"/>
  <c r="L520" i="3"/>
  <c r="K518" i="3"/>
  <c r="G518" i="3"/>
  <c r="C518" i="3"/>
  <c r="L516" i="3"/>
  <c r="K514" i="3"/>
  <c r="G514" i="3"/>
  <c r="C514" i="3"/>
  <c r="L512" i="3"/>
  <c r="K510" i="3"/>
  <c r="G510" i="3"/>
  <c r="C510" i="3"/>
  <c r="L508" i="3"/>
  <c r="K506" i="3"/>
  <c r="G506" i="3"/>
  <c r="C506" i="3"/>
  <c r="L504" i="3"/>
  <c r="K502" i="3"/>
  <c r="G502" i="3"/>
  <c r="C502" i="3"/>
  <c r="L500" i="3"/>
  <c r="K498" i="3"/>
  <c r="G498" i="3"/>
  <c r="C498" i="3"/>
  <c r="L496" i="3"/>
  <c r="K494" i="3"/>
  <c r="G494" i="3"/>
  <c r="C494" i="3"/>
  <c r="L492" i="3"/>
  <c r="K490" i="3"/>
  <c r="G490" i="3"/>
  <c r="C490" i="3"/>
  <c r="L488" i="3"/>
  <c r="K486" i="3"/>
  <c r="G486" i="3"/>
  <c r="C486" i="3"/>
  <c r="L484" i="3"/>
  <c r="K482" i="3"/>
  <c r="G482" i="3"/>
  <c r="C482" i="3"/>
  <c r="L480" i="3"/>
  <c r="K478" i="3"/>
  <c r="G478" i="3"/>
  <c r="C478" i="3"/>
  <c r="L476" i="3"/>
  <c r="K474" i="3"/>
  <c r="G474" i="3"/>
  <c r="C474" i="3"/>
  <c r="L472" i="3"/>
  <c r="K470" i="3"/>
  <c r="G470" i="3"/>
  <c r="C470" i="3"/>
  <c r="L468" i="3"/>
  <c r="K466" i="3"/>
  <c r="G466" i="3"/>
  <c r="C466" i="3"/>
  <c r="L464" i="3"/>
  <c r="K462" i="3"/>
  <c r="G462" i="3"/>
  <c r="C462" i="3"/>
  <c r="M460" i="3"/>
  <c r="G460" i="3"/>
  <c r="N459" i="3"/>
  <c r="J459" i="3"/>
  <c r="F459" i="3"/>
  <c r="I457" i="3"/>
  <c r="M456" i="3"/>
  <c r="G456" i="3"/>
  <c r="C456" i="3"/>
  <c r="L455" i="3"/>
  <c r="J453" i="3"/>
  <c r="K451" i="3"/>
  <c r="G451" i="3"/>
  <c r="C451" i="3"/>
  <c r="L449" i="3"/>
  <c r="N448" i="3"/>
  <c r="K447" i="3"/>
  <c r="G447" i="3"/>
  <c r="C447" i="3"/>
  <c r="I446" i="3"/>
  <c r="C446" i="3"/>
  <c r="N444" i="3"/>
  <c r="G444" i="3"/>
  <c r="N443" i="3"/>
  <c r="J443" i="3"/>
  <c r="F443" i="3"/>
  <c r="I441" i="3"/>
  <c r="M440" i="3"/>
  <c r="G440" i="3"/>
  <c r="C440" i="3"/>
  <c r="L439" i="3"/>
  <c r="J437" i="3"/>
  <c r="K435" i="3"/>
  <c r="G435" i="3"/>
  <c r="C435" i="3"/>
  <c r="L433" i="3"/>
  <c r="N432" i="3"/>
  <c r="K431" i="3"/>
  <c r="G431" i="3"/>
  <c r="C431" i="3"/>
  <c r="I430" i="3"/>
  <c r="C430" i="3"/>
  <c r="N428" i="3"/>
  <c r="G428" i="3"/>
  <c r="N427" i="3"/>
  <c r="J427" i="3"/>
  <c r="F427" i="3"/>
  <c r="I425" i="3"/>
  <c r="M424" i="3"/>
  <c r="G424" i="3"/>
  <c r="B424" i="3"/>
  <c r="K423" i="3"/>
  <c r="G423" i="3"/>
  <c r="C423" i="3"/>
  <c r="L421" i="3"/>
  <c r="N420" i="3"/>
  <c r="N419" i="3"/>
  <c r="J419" i="3"/>
  <c r="F419" i="3"/>
  <c r="I418" i="3"/>
  <c r="I417" i="3"/>
  <c r="M414" i="3"/>
  <c r="H414" i="3"/>
  <c r="C414" i="3"/>
  <c r="L411" i="3"/>
  <c r="L410" i="3"/>
  <c r="G410" i="3"/>
  <c r="M409" i="3"/>
  <c r="I408" i="3"/>
  <c r="B408" i="3"/>
  <c r="K407" i="3"/>
  <c r="G407" i="3"/>
  <c r="C407" i="3"/>
  <c r="L405" i="3"/>
  <c r="N404" i="3"/>
  <c r="N403" i="3"/>
  <c r="J403" i="3"/>
  <c r="F403" i="3"/>
  <c r="I402" i="3"/>
  <c r="L399" i="3"/>
  <c r="L398" i="3"/>
  <c r="G398" i="3"/>
  <c r="M397" i="3"/>
  <c r="N396" i="3"/>
  <c r="N395" i="3"/>
  <c r="J395" i="3"/>
  <c r="F395" i="3"/>
  <c r="I394" i="3"/>
  <c r="I393" i="3"/>
  <c r="M392" i="3"/>
  <c r="M390" i="3"/>
  <c r="H390" i="3"/>
  <c r="C390" i="3"/>
  <c r="H389" i="3"/>
  <c r="L387" i="3"/>
  <c r="L386" i="3"/>
  <c r="G386" i="3"/>
  <c r="K383" i="3"/>
  <c r="G383" i="3"/>
  <c r="C383" i="3"/>
  <c r="L381" i="3"/>
  <c r="N379" i="3"/>
  <c r="J379" i="3"/>
  <c r="F379" i="3"/>
  <c r="I378" i="3"/>
  <c r="I377" i="3"/>
  <c r="M376" i="3"/>
  <c r="M374" i="3"/>
  <c r="H374" i="3"/>
  <c r="C374" i="3"/>
  <c r="H373" i="3"/>
  <c r="L371" i="3"/>
  <c r="L370" i="3"/>
  <c r="G370" i="3"/>
  <c r="K367" i="3"/>
  <c r="G367" i="3"/>
  <c r="C367" i="3"/>
  <c r="L365" i="3"/>
  <c r="N363" i="3"/>
  <c r="J363" i="3"/>
  <c r="F363" i="3"/>
  <c r="I362" i="3"/>
  <c r="I361" i="3"/>
  <c r="M360" i="3"/>
  <c r="M358" i="3"/>
  <c r="H358" i="3"/>
  <c r="C358" i="3"/>
  <c r="H357" i="3"/>
  <c r="L355" i="3"/>
  <c r="L354" i="3"/>
  <c r="G354" i="3"/>
  <c r="K351" i="3"/>
  <c r="G351" i="3"/>
  <c r="C351" i="3"/>
  <c r="L349" i="3"/>
  <c r="M347" i="3"/>
  <c r="H347" i="3"/>
  <c r="M345" i="3"/>
  <c r="B342" i="3"/>
  <c r="C342" i="3"/>
  <c r="H342" i="3"/>
  <c r="M342" i="3"/>
  <c r="K339" i="3"/>
  <c r="H337" i="3"/>
  <c r="L337" i="3"/>
  <c r="C333" i="3"/>
  <c r="G333" i="3"/>
  <c r="K333" i="3"/>
  <c r="N329" i="3"/>
  <c r="G320" i="3"/>
  <c r="C320" i="3"/>
  <c r="K320" i="3"/>
  <c r="M320" i="3"/>
  <c r="B318" i="3"/>
  <c r="C318" i="3"/>
  <c r="J318" i="3"/>
  <c r="M318" i="3"/>
  <c r="C315" i="3"/>
  <c r="B315" i="3"/>
  <c r="H315" i="3"/>
  <c r="M315" i="3"/>
  <c r="I315" i="3"/>
  <c r="N315" i="3"/>
  <c r="C303" i="3"/>
  <c r="F303" i="3"/>
  <c r="L303" i="3"/>
  <c r="B303" i="3"/>
  <c r="H303" i="3"/>
  <c r="M303" i="3"/>
  <c r="C299" i="3"/>
  <c r="B299" i="3"/>
  <c r="H299" i="3"/>
  <c r="M299" i="3"/>
  <c r="I299" i="3"/>
  <c r="N299" i="3"/>
  <c r="J295" i="3"/>
  <c r="B295" i="3"/>
  <c r="B255" i="3"/>
  <c r="F255" i="3"/>
  <c r="J255" i="3"/>
  <c r="N255" i="3"/>
  <c r="C255" i="3"/>
  <c r="G255" i="3"/>
  <c r="K255" i="3"/>
  <c r="H255" i="3"/>
  <c r="L255" i="3"/>
  <c r="M243" i="3"/>
  <c r="N1424" i="3"/>
  <c r="J1424" i="3"/>
  <c r="F1424" i="3"/>
  <c r="M1419" i="3"/>
  <c r="L1414" i="3"/>
  <c r="M1410" i="3"/>
  <c r="K1405" i="3"/>
  <c r="F1405" i="3"/>
  <c r="L1402" i="3"/>
  <c r="F1402" i="3"/>
  <c r="L1394" i="3"/>
  <c r="F1394" i="3"/>
  <c r="L1386" i="3"/>
  <c r="F1386" i="3"/>
  <c r="L1378" i="3"/>
  <c r="F1378" i="3"/>
  <c r="L1370" i="3"/>
  <c r="F1370" i="3"/>
  <c r="L1246" i="3"/>
  <c r="F1246" i="3"/>
  <c r="N1244" i="3"/>
  <c r="J1244" i="3"/>
  <c r="F1244" i="3"/>
  <c r="G1243" i="3"/>
  <c r="K1231" i="3"/>
  <c r="F1231" i="3"/>
  <c r="K1215" i="3"/>
  <c r="F1215" i="3"/>
  <c r="K1199" i="3"/>
  <c r="F1199" i="3"/>
  <c r="N1186" i="3"/>
  <c r="J1186" i="3"/>
  <c r="F1186" i="3"/>
  <c r="N1182" i="3"/>
  <c r="J1182" i="3"/>
  <c r="F1182" i="3"/>
  <c r="K1171" i="3"/>
  <c r="F1171" i="3"/>
  <c r="B1171" i="3"/>
  <c r="K1167" i="3"/>
  <c r="F1167" i="3"/>
  <c r="B1167" i="3"/>
  <c r="H1165" i="3"/>
  <c r="I1164" i="3"/>
  <c r="N1158" i="3"/>
  <c r="J1158" i="3"/>
  <c r="F1158" i="3"/>
  <c r="N1146" i="3"/>
  <c r="J1146" i="3"/>
  <c r="F1146" i="3"/>
  <c r="K1143" i="3"/>
  <c r="F1143" i="3"/>
  <c r="B1143" i="3"/>
  <c r="H1141" i="3"/>
  <c r="I1140" i="3"/>
  <c r="K1131" i="3"/>
  <c r="F1131" i="3"/>
  <c r="B1131" i="3"/>
  <c r="N1124" i="3"/>
  <c r="F1124" i="3"/>
  <c r="I1121" i="3"/>
  <c r="K1115" i="3"/>
  <c r="F1115" i="3"/>
  <c r="B1115" i="3"/>
  <c r="N1110" i="3"/>
  <c r="J1110" i="3"/>
  <c r="F1110" i="3"/>
  <c r="N1108" i="3"/>
  <c r="F1108" i="3"/>
  <c r="I1105" i="3"/>
  <c r="K1099" i="3"/>
  <c r="F1099" i="3"/>
  <c r="B1099" i="3"/>
  <c r="N1094" i="3"/>
  <c r="J1094" i="3"/>
  <c r="F1094" i="3"/>
  <c r="I1089" i="3"/>
  <c r="I1085" i="3"/>
  <c r="I1081" i="3"/>
  <c r="I1077" i="3"/>
  <c r="I1073" i="3"/>
  <c r="I1069" i="3"/>
  <c r="I1065" i="3"/>
  <c r="I1061" i="3"/>
  <c r="I1057" i="3"/>
  <c r="I1053" i="3"/>
  <c r="I1049" i="3"/>
  <c r="I1045" i="3"/>
  <c r="I1041" i="3"/>
  <c r="I1037" i="3"/>
  <c r="I1033" i="3"/>
  <c r="I1029" i="3"/>
  <c r="I1025" i="3"/>
  <c r="I1021" i="3"/>
  <c r="I1017" i="3"/>
  <c r="I1013" i="3"/>
  <c r="I1009" i="3"/>
  <c r="I1005" i="3"/>
  <c r="I1001" i="3"/>
  <c r="I997" i="3"/>
  <c r="I993" i="3"/>
  <c r="I989" i="3"/>
  <c r="I985" i="3"/>
  <c r="I981" i="3"/>
  <c r="I977" i="3"/>
  <c r="I973" i="3"/>
  <c r="N961" i="3"/>
  <c r="J961" i="3"/>
  <c r="F961" i="3"/>
  <c r="N945" i="3"/>
  <c r="J945" i="3"/>
  <c r="F945" i="3"/>
  <c r="N929" i="3"/>
  <c r="J929" i="3"/>
  <c r="F929" i="3"/>
  <c r="K922" i="3"/>
  <c r="F922" i="3"/>
  <c r="B922" i="3"/>
  <c r="N909" i="3"/>
  <c r="J909" i="3"/>
  <c r="F909" i="3"/>
  <c r="N907" i="3"/>
  <c r="K898" i="3"/>
  <c r="F898" i="3"/>
  <c r="B898" i="3"/>
  <c r="N893" i="3"/>
  <c r="J893" i="3"/>
  <c r="F893" i="3"/>
  <c r="N891" i="3"/>
  <c r="F891" i="3"/>
  <c r="K882" i="3"/>
  <c r="F882" i="3"/>
  <c r="B882" i="3"/>
  <c r="N877" i="3"/>
  <c r="J877" i="3"/>
  <c r="F877" i="3"/>
  <c r="N873" i="3"/>
  <c r="J873" i="3"/>
  <c r="F873" i="3"/>
  <c r="N869" i="3"/>
  <c r="J869" i="3"/>
  <c r="F869" i="3"/>
  <c r="N865" i="3"/>
  <c r="J865" i="3"/>
  <c r="F865" i="3"/>
  <c r="N861" i="3"/>
  <c r="J861" i="3"/>
  <c r="F861" i="3"/>
  <c r="N857" i="3"/>
  <c r="J857" i="3"/>
  <c r="F857" i="3"/>
  <c r="N853" i="3"/>
  <c r="J853" i="3"/>
  <c r="F853" i="3"/>
  <c r="N849" i="3"/>
  <c r="J849" i="3"/>
  <c r="F849" i="3"/>
  <c r="N845" i="3"/>
  <c r="J845" i="3"/>
  <c r="F845" i="3"/>
  <c r="N841" i="3"/>
  <c r="J841" i="3"/>
  <c r="F841" i="3"/>
  <c r="N837" i="3"/>
  <c r="J837" i="3"/>
  <c r="F837" i="3"/>
  <c r="N833" i="3"/>
  <c r="J833" i="3"/>
  <c r="F833" i="3"/>
  <c r="N829" i="3"/>
  <c r="J829" i="3"/>
  <c r="F829" i="3"/>
  <c r="N825" i="3"/>
  <c r="J825" i="3"/>
  <c r="F825" i="3"/>
  <c r="N821" i="3"/>
  <c r="J821" i="3"/>
  <c r="F821" i="3"/>
  <c r="N817" i="3"/>
  <c r="J817" i="3"/>
  <c r="F817" i="3"/>
  <c r="N813" i="3"/>
  <c r="J813" i="3"/>
  <c r="F813" i="3"/>
  <c r="N809" i="3"/>
  <c r="J809" i="3"/>
  <c r="F809" i="3"/>
  <c r="N805" i="3"/>
  <c r="J805" i="3"/>
  <c r="F805" i="3"/>
  <c r="N801" i="3"/>
  <c r="J801" i="3"/>
  <c r="F801" i="3"/>
  <c r="N797" i="3"/>
  <c r="J797" i="3"/>
  <c r="F797" i="3"/>
  <c r="N793" i="3"/>
  <c r="J793" i="3"/>
  <c r="F793" i="3"/>
  <c r="F790" i="3"/>
  <c r="N789" i="3"/>
  <c r="J789" i="3"/>
  <c r="F789" i="3"/>
  <c r="M787" i="3"/>
  <c r="J786" i="3"/>
  <c r="K782" i="3"/>
  <c r="F782" i="3"/>
  <c r="N773" i="3"/>
  <c r="J773" i="3"/>
  <c r="F773" i="3"/>
  <c r="M771" i="3"/>
  <c r="J770" i="3"/>
  <c r="K766" i="3"/>
  <c r="F766" i="3"/>
  <c r="N757" i="3"/>
  <c r="J757" i="3"/>
  <c r="F757" i="3"/>
  <c r="M755" i="3"/>
  <c r="J754" i="3"/>
  <c r="K750" i="3"/>
  <c r="F750" i="3"/>
  <c r="N743" i="3"/>
  <c r="H743" i="3"/>
  <c r="N737" i="3"/>
  <c r="J737" i="3"/>
  <c r="F737" i="3"/>
  <c r="N729" i="3"/>
  <c r="J729" i="3"/>
  <c r="F729" i="3"/>
  <c r="N721" i="3"/>
  <c r="J721" i="3"/>
  <c r="F721" i="3"/>
  <c r="N713" i="3"/>
  <c r="J713" i="3"/>
  <c r="F713" i="3"/>
  <c r="K702" i="3"/>
  <c r="F702" i="3"/>
  <c r="B702" i="3"/>
  <c r="N697" i="3"/>
  <c r="J697" i="3"/>
  <c r="F697" i="3"/>
  <c r="N695" i="3"/>
  <c r="F695" i="3"/>
  <c r="K686" i="3"/>
  <c r="F686" i="3"/>
  <c r="B686" i="3"/>
  <c r="N683" i="3"/>
  <c r="F683" i="3"/>
  <c r="N679" i="3"/>
  <c r="F679" i="3"/>
  <c r="N675" i="3"/>
  <c r="F675" i="3"/>
  <c r="M669" i="3"/>
  <c r="N666" i="3"/>
  <c r="J666" i="3"/>
  <c r="F666" i="3"/>
  <c r="L664" i="3"/>
  <c r="M653" i="3"/>
  <c r="N650" i="3"/>
  <c r="J650" i="3"/>
  <c r="F650" i="3"/>
  <c r="L648" i="3"/>
  <c r="M637" i="3"/>
  <c r="N634" i="3"/>
  <c r="J634" i="3"/>
  <c r="F634" i="3"/>
  <c r="L632" i="3"/>
  <c r="N631" i="3"/>
  <c r="N630" i="3"/>
  <c r="J630" i="3"/>
  <c r="F630" i="3"/>
  <c r="L621" i="3"/>
  <c r="G621" i="3"/>
  <c r="N615" i="3"/>
  <c r="N614" i="3"/>
  <c r="J614" i="3"/>
  <c r="F614" i="3"/>
  <c r="L605" i="3"/>
  <c r="G605" i="3"/>
  <c r="N599" i="3"/>
  <c r="N598" i="3"/>
  <c r="J598" i="3"/>
  <c r="F598" i="3"/>
  <c r="L593" i="3"/>
  <c r="G593" i="3"/>
  <c r="N590" i="3"/>
  <c r="J590" i="3"/>
  <c r="F590" i="3"/>
  <c r="L585" i="3"/>
  <c r="G585" i="3"/>
  <c r="N582" i="3"/>
  <c r="J582" i="3"/>
  <c r="F582" i="3"/>
  <c r="L577" i="3"/>
  <c r="G577" i="3"/>
  <c r="N574" i="3"/>
  <c r="J574" i="3"/>
  <c r="F574" i="3"/>
  <c r="L569" i="3"/>
  <c r="G569" i="3"/>
  <c r="N566" i="3"/>
  <c r="J566" i="3"/>
  <c r="F566" i="3"/>
  <c r="L561" i="3"/>
  <c r="G561" i="3"/>
  <c r="N558" i="3"/>
  <c r="J558" i="3"/>
  <c r="F558" i="3"/>
  <c r="L553" i="3"/>
  <c r="G553" i="3"/>
  <c r="N550" i="3"/>
  <c r="J550" i="3"/>
  <c r="F550" i="3"/>
  <c r="N546" i="3"/>
  <c r="J546" i="3"/>
  <c r="F546" i="3"/>
  <c r="N542" i="3"/>
  <c r="J542" i="3"/>
  <c r="F542" i="3"/>
  <c r="N538" i="3"/>
  <c r="J538" i="3"/>
  <c r="F538" i="3"/>
  <c r="N534" i="3"/>
  <c r="J534" i="3"/>
  <c r="F534" i="3"/>
  <c r="N530" i="3"/>
  <c r="J530" i="3"/>
  <c r="F530" i="3"/>
  <c r="N526" i="3"/>
  <c r="J526" i="3"/>
  <c r="F526" i="3"/>
  <c r="N522" i="3"/>
  <c r="J522" i="3"/>
  <c r="F522" i="3"/>
  <c r="N518" i="3"/>
  <c r="J518" i="3"/>
  <c r="F518" i="3"/>
  <c r="N514" i="3"/>
  <c r="J514" i="3"/>
  <c r="F514" i="3"/>
  <c r="N510" i="3"/>
  <c r="J510" i="3"/>
  <c r="F510" i="3"/>
  <c r="N506" i="3"/>
  <c r="J506" i="3"/>
  <c r="F506" i="3"/>
  <c r="N502" i="3"/>
  <c r="J502" i="3"/>
  <c r="F502" i="3"/>
  <c r="N498" i="3"/>
  <c r="J498" i="3"/>
  <c r="F498" i="3"/>
  <c r="N494" i="3"/>
  <c r="J494" i="3"/>
  <c r="F494" i="3"/>
  <c r="N490" i="3"/>
  <c r="J490" i="3"/>
  <c r="F490" i="3"/>
  <c r="N486" i="3"/>
  <c r="J486" i="3"/>
  <c r="F486" i="3"/>
  <c r="N482" i="3"/>
  <c r="J482" i="3"/>
  <c r="F482" i="3"/>
  <c r="N478" i="3"/>
  <c r="J478" i="3"/>
  <c r="F478" i="3"/>
  <c r="N474" i="3"/>
  <c r="J474" i="3"/>
  <c r="F474" i="3"/>
  <c r="N470" i="3"/>
  <c r="J470" i="3"/>
  <c r="F470" i="3"/>
  <c r="N466" i="3"/>
  <c r="J466" i="3"/>
  <c r="F466" i="3"/>
  <c r="N462" i="3"/>
  <c r="J462" i="3"/>
  <c r="F462" i="3"/>
  <c r="K456" i="3"/>
  <c r="F456" i="3"/>
  <c r="N451" i="3"/>
  <c r="J451" i="3"/>
  <c r="F451" i="3"/>
  <c r="N447" i="3"/>
  <c r="J447" i="3"/>
  <c r="F447" i="3"/>
  <c r="H446" i="3"/>
  <c r="K440" i="3"/>
  <c r="F440" i="3"/>
  <c r="N435" i="3"/>
  <c r="J435" i="3"/>
  <c r="F435" i="3"/>
  <c r="N431" i="3"/>
  <c r="J431" i="3"/>
  <c r="F431" i="3"/>
  <c r="H430" i="3"/>
  <c r="K424" i="3"/>
  <c r="N423" i="3"/>
  <c r="J423" i="3"/>
  <c r="F423" i="3"/>
  <c r="I421" i="3"/>
  <c r="L414" i="3"/>
  <c r="G414" i="3"/>
  <c r="N408" i="3"/>
  <c r="N407" i="3"/>
  <c r="J407" i="3"/>
  <c r="F407" i="3"/>
  <c r="I405" i="3"/>
  <c r="I397" i="3"/>
  <c r="H393" i="3"/>
  <c r="L390" i="3"/>
  <c r="G390" i="3"/>
  <c r="N383" i="3"/>
  <c r="J383" i="3"/>
  <c r="F383" i="3"/>
  <c r="M380" i="3"/>
  <c r="H377" i="3"/>
  <c r="L374" i="3"/>
  <c r="G374" i="3"/>
  <c r="N367" i="3"/>
  <c r="J367" i="3"/>
  <c r="F367" i="3"/>
  <c r="M364" i="3"/>
  <c r="H361" i="3"/>
  <c r="L358" i="3"/>
  <c r="G358" i="3"/>
  <c r="N351" i="3"/>
  <c r="J351" i="3"/>
  <c r="F351" i="3"/>
  <c r="I344" i="3"/>
  <c r="M344" i="3"/>
  <c r="B341" i="3"/>
  <c r="H341" i="3"/>
  <c r="C339" i="3"/>
  <c r="H339" i="3"/>
  <c r="L339" i="3"/>
  <c r="G336" i="3"/>
  <c r="C336" i="3"/>
  <c r="K336" i="3"/>
  <c r="C329" i="3"/>
  <c r="G329" i="3"/>
  <c r="K329" i="3"/>
  <c r="H329" i="3"/>
  <c r="L329" i="3"/>
  <c r="C310" i="3"/>
  <c r="G310" i="3"/>
  <c r="K310" i="3"/>
  <c r="B296" i="3"/>
  <c r="C296" i="3"/>
  <c r="J296" i="3"/>
  <c r="M296" i="3"/>
  <c r="B279" i="3"/>
  <c r="F279" i="3"/>
  <c r="J279" i="3"/>
  <c r="N279" i="3"/>
  <c r="C279" i="3"/>
  <c r="G279" i="3"/>
  <c r="K279" i="3"/>
  <c r="H279" i="3"/>
  <c r="L279" i="3"/>
  <c r="B263" i="3"/>
  <c r="F263" i="3"/>
  <c r="J263" i="3"/>
  <c r="N263" i="3"/>
  <c r="C263" i="3"/>
  <c r="G263" i="3"/>
  <c r="K263" i="3"/>
  <c r="H263" i="3"/>
  <c r="L263" i="3"/>
  <c r="C253" i="3"/>
  <c r="F253" i="3"/>
  <c r="L253" i="3"/>
  <c r="B253" i="3"/>
  <c r="H253" i="3"/>
  <c r="M253" i="3"/>
  <c r="I253" i="3"/>
  <c r="N253" i="3"/>
  <c r="B247" i="3"/>
  <c r="F247" i="3"/>
  <c r="J247" i="3"/>
  <c r="N247" i="3"/>
  <c r="C247" i="3"/>
  <c r="G247" i="3"/>
  <c r="K247" i="3"/>
  <c r="H247" i="3"/>
  <c r="L247" i="3"/>
  <c r="B347" i="3"/>
  <c r="F347" i="3"/>
  <c r="J347" i="3"/>
  <c r="N347" i="3"/>
  <c r="B346" i="3"/>
  <c r="I346" i="3"/>
  <c r="M341" i="3"/>
  <c r="N339" i="3"/>
  <c r="I339" i="3"/>
  <c r="B339" i="3"/>
  <c r="B330" i="3"/>
  <c r="F330" i="3"/>
  <c r="K330" i="3"/>
  <c r="C330" i="3"/>
  <c r="G330" i="3"/>
  <c r="M330" i="3"/>
  <c r="J329" i="3"/>
  <c r="B329" i="3"/>
  <c r="C317" i="3"/>
  <c r="G317" i="3"/>
  <c r="K317" i="3"/>
  <c r="H317" i="3"/>
  <c r="L317" i="3"/>
  <c r="B284" i="3"/>
  <c r="F284" i="3"/>
  <c r="K284" i="3"/>
  <c r="C284" i="3"/>
  <c r="G284" i="3"/>
  <c r="M284" i="3"/>
  <c r="I284" i="3"/>
  <c r="N284" i="3"/>
  <c r="B280" i="3"/>
  <c r="G280" i="3"/>
  <c r="C280" i="3"/>
  <c r="J280" i="3"/>
  <c r="M280" i="3"/>
  <c r="B268" i="3"/>
  <c r="F268" i="3"/>
  <c r="K268" i="3"/>
  <c r="C268" i="3"/>
  <c r="G268" i="3"/>
  <c r="M268" i="3"/>
  <c r="I268" i="3"/>
  <c r="N268" i="3"/>
  <c r="B264" i="3"/>
  <c r="G264" i="3"/>
  <c r="C264" i="3"/>
  <c r="J264" i="3"/>
  <c r="M264" i="3"/>
  <c r="G248" i="3"/>
  <c r="C248" i="3"/>
  <c r="I248" i="3"/>
  <c r="K248" i="3"/>
  <c r="B243" i="3"/>
  <c r="F243" i="3"/>
  <c r="J243" i="3"/>
  <c r="N243" i="3"/>
  <c r="C243" i="3"/>
  <c r="G243" i="3"/>
  <c r="K243" i="3"/>
  <c r="H243" i="3"/>
  <c r="L243" i="3"/>
  <c r="C237" i="3"/>
  <c r="F237" i="3"/>
  <c r="L237" i="3"/>
  <c r="B237" i="3"/>
  <c r="H237" i="3"/>
  <c r="M237" i="3"/>
  <c r="I237" i="3"/>
  <c r="N237" i="3"/>
  <c r="J289" i="3"/>
  <c r="B289" i="3"/>
  <c r="M286" i="3"/>
  <c r="H286" i="3"/>
  <c r="C286" i="3"/>
  <c r="I285" i="3"/>
  <c r="J273" i="3"/>
  <c r="B273" i="3"/>
  <c r="M270" i="3"/>
  <c r="H270" i="3"/>
  <c r="C270" i="3"/>
  <c r="I269" i="3"/>
  <c r="M257" i="3"/>
  <c r="H257" i="3"/>
  <c r="B257" i="3"/>
  <c r="K254" i="3"/>
  <c r="M250" i="3"/>
  <c r="C250" i="3"/>
  <c r="L245" i="3"/>
  <c r="F245" i="3"/>
  <c r="K240" i="3"/>
  <c r="N239" i="3"/>
  <c r="J239" i="3"/>
  <c r="F239" i="3"/>
  <c r="G238" i="3"/>
  <c r="N235" i="3"/>
  <c r="J235" i="3"/>
  <c r="F235" i="3"/>
  <c r="G234" i="3"/>
  <c r="N233" i="3"/>
  <c r="I233" i="3"/>
  <c r="K231" i="3"/>
  <c r="G231" i="3"/>
  <c r="C231" i="3"/>
  <c r="I230" i="3"/>
  <c r="C230" i="3"/>
  <c r="K227" i="3"/>
  <c r="G227" i="3"/>
  <c r="C227" i="3"/>
  <c r="I226" i="3"/>
  <c r="C226" i="3"/>
  <c r="L223" i="3"/>
  <c r="H223" i="3"/>
  <c r="K222" i="3"/>
  <c r="L221" i="3"/>
  <c r="F221" i="3"/>
  <c r="L219" i="3"/>
  <c r="H219" i="3"/>
  <c r="K218" i="3"/>
  <c r="L217" i="3"/>
  <c r="F217" i="3"/>
  <c r="M216" i="3"/>
  <c r="M213" i="3"/>
  <c r="H213" i="3"/>
  <c r="B213" i="3"/>
  <c r="M209" i="3"/>
  <c r="H209" i="3"/>
  <c r="B209" i="3"/>
  <c r="N207" i="3"/>
  <c r="J207" i="3"/>
  <c r="F207" i="3"/>
  <c r="G206" i="3"/>
  <c r="N205" i="3"/>
  <c r="I205" i="3"/>
  <c r="N203" i="3"/>
  <c r="J203" i="3"/>
  <c r="F203" i="3"/>
  <c r="G202" i="3"/>
  <c r="N201" i="3"/>
  <c r="I201" i="3"/>
  <c r="K199" i="3"/>
  <c r="G199" i="3"/>
  <c r="C199" i="3"/>
  <c r="I198" i="3"/>
  <c r="C198" i="3"/>
  <c r="K195" i="3"/>
  <c r="G195" i="3"/>
  <c r="C195" i="3"/>
  <c r="I194" i="3"/>
  <c r="C194" i="3"/>
  <c r="L191" i="3"/>
  <c r="H191" i="3"/>
  <c r="K190" i="3"/>
  <c r="L189" i="3"/>
  <c r="F189" i="3"/>
  <c r="L187" i="3"/>
  <c r="H187" i="3"/>
  <c r="K186" i="3"/>
  <c r="L185" i="3"/>
  <c r="F185" i="3"/>
  <c r="M184" i="3"/>
  <c r="M181" i="3"/>
  <c r="H181" i="3"/>
  <c r="B181" i="3"/>
  <c r="M177" i="3"/>
  <c r="H177" i="3"/>
  <c r="B177" i="3"/>
  <c r="N175" i="3"/>
  <c r="J175" i="3"/>
  <c r="F175" i="3"/>
  <c r="G174" i="3"/>
  <c r="N173" i="3"/>
  <c r="I173" i="3"/>
  <c r="N171" i="3"/>
  <c r="J171" i="3"/>
  <c r="F171" i="3"/>
  <c r="G170" i="3"/>
  <c r="N169" i="3"/>
  <c r="I169" i="3"/>
  <c r="K167" i="3"/>
  <c r="G167" i="3"/>
  <c r="C167" i="3"/>
  <c r="I166" i="3"/>
  <c r="C166" i="3"/>
  <c r="K163" i="3"/>
  <c r="G163" i="3"/>
  <c r="C163" i="3"/>
  <c r="I162" i="3"/>
  <c r="C162" i="3"/>
  <c r="M157" i="3"/>
  <c r="H157" i="3"/>
  <c r="B157" i="3"/>
  <c r="L152" i="3"/>
  <c r="H152" i="3"/>
  <c r="K151" i="3"/>
  <c r="M147" i="3"/>
  <c r="F145" i="3"/>
  <c r="M143" i="3"/>
  <c r="H143" i="3"/>
  <c r="C143" i="3"/>
  <c r="L140" i="3"/>
  <c r="H140" i="3"/>
  <c r="L139" i="3"/>
  <c r="G139" i="3"/>
  <c r="J137" i="3"/>
  <c r="L136" i="3"/>
  <c r="H136" i="3"/>
  <c r="L135" i="3"/>
  <c r="G135" i="3"/>
  <c r="M134" i="3"/>
  <c r="L132" i="3"/>
  <c r="H132" i="3"/>
  <c r="K131" i="3"/>
  <c r="M127" i="3"/>
  <c r="H127" i="3"/>
  <c r="C127" i="3"/>
  <c r="M125" i="3"/>
  <c r="G125" i="3"/>
  <c r="C125" i="3"/>
  <c r="L124" i="3"/>
  <c r="H124" i="3"/>
  <c r="K123" i="3"/>
  <c r="N122" i="3"/>
  <c r="H122" i="3"/>
  <c r="K121" i="3"/>
  <c r="L120" i="3"/>
  <c r="H120" i="3"/>
  <c r="L118" i="3"/>
  <c r="L116" i="3"/>
  <c r="H116" i="3"/>
  <c r="K115" i="3"/>
  <c r="M110" i="3"/>
  <c r="H110" i="3"/>
  <c r="B110" i="3"/>
  <c r="K108" i="3"/>
  <c r="G108" i="3"/>
  <c r="C108" i="3"/>
  <c r="L106" i="3"/>
  <c r="F106" i="3"/>
  <c r="M102" i="3"/>
  <c r="H102" i="3"/>
  <c r="B102" i="3"/>
  <c r="N100" i="3"/>
  <c r="J100" i="3"/>
  <c r="F100" i="3"/>
  <c r="G99" i="3"/>
  <c r="N98" i="3"/>
  <c r="I98" i="3"/>
  <c r="K96" i="3"/>
  <c r="G96" i="3"/>
  <c r="C96" i="3"/>
  <c r="I95" i="3"/>
  <c r="C95" i="3"/>
  <c r="L92" i="3"/>
  <c r="H92" i="3"/>
  <c r="K91" i="3"/>
  <c r="L90" i="3"/>
  <c r="F90" i="3"/>
  <c r="M89" i="3"/>
  <c r="N88" i="3"/>
  <c r="J88" i="3"/>
  <c r="F88" i="3"/>
  <c r="G87" i="3"/>
  <c r="N86" i="3"/>
  <c r="I86" i="3"/>
  <c r="K84" i="3"/>
  <c r="G84" i="3"/>
  <c r="C84" i="3"/>
  <c r="I83" i="3"/>
  <c r="C83" i="3"/>
  <c r="M78" i="3"/>
  <c r="H78" i="3"/>
  <c r="B78" i="3"/>
  <c r="N76" i="3"/>
  <c r="J76" i="3"/>
  <c r="F76" i="3"/>
  <c r="G75" i="3"/>
  <c r="N74" i="3"/>
  <c r="I74" i="3"/>
  <c r="L72" i="3"/>
  <c r="H72" i="3"/>
  <c r="K71" i="3"/>
  <c r="L70" i="3"/>
  <c r="F70" i="3"/>
  <c r="M66" i="3"/>
  <c r="H66" i="3"/>
  <c r="C66" i="3"/>
  <c r="I65" i="3"/>
  <c r="N64" i="3"/>
  <c r="I64" i="3"/>
  <c r="J61" i="3"/>
  <c r="B61" i="3"/>
  <c r="N59" i="3"/>
  <c r="J59" i="3"/>
  <c r="F59" i="3"/>
  <c r="G58" i="3"/>
  <c r="M57" i="3"/>
  <c r="H57" i="3"/>
  <c r="B57" i="3"/>
  <c r="N55" i="3"/>
  <c r="J55" i="3"/>
  <c r="F55" i="3"/>
  <c r="N53" i="3"/>
  <c r="I53" i="3"/>
  <c r="I52" i="3"/>
  <c r="C52" i="3"/>
  <c r="K51" i="3"/>
  <c r="G51" i="3"/>
  <c r="C51" i="3"/>
  <c r="K49" i="3"/>
  <c r="G49" i="3"/>
  <c r="C49" i="3"/>
  <c r="I48" i="3"/>
  <c r="C48" i="3"/>
  <c r="K47" i="3"/>
  <c r="G47" i="3"/>
  <c r="C47" i="3"/>
  <c r="N45" i="3"/>
  <c r="J45" i="3"/>
  <c r="F45" i="3"/>
  <c r="K44" i="3"/>
  <c r="G44" i="3"/>
  <c r="C44" i="3"/>
  <c r="L43" i="3"/>
  <c r="H43" i="3"/>
  <c r="L41" i="3"/>
  <c r="H41" i="3"/>
  <c r="N39" i="3"/>
  <c r="J39" i="3"/>
  <c r="F39" i="3"/>
  <c r="N37" i="3"/>
  <c r="J37" i="3"/>
  <c r="F37" i="3"/>
  <c r="K36" i="3"/>
  <c r="G36" i="3"/>
  <c r="C36" i="3"/>
  <c r="L35" i="3"/>
  <c r="H35" i="3"/>
  <c r="N32" i="3"/>
  <c r="J32" i="3"/>
  <c r="F32" i="3"/>
  <c r="K31" i="3"/>
  <c r="G31" i="3"/>
  <c r="C31" i="3"/>
  <c r="N29" i="3"/>
  <c r="J29" i="3"/>
  <c r="F29" i="3"/>
  <c r="K28" i="3"/>
  <c r="G28" i="3"/>
  <c r="C28" i="3"/>
  <c r="L27" i="3"/>
  <c r="H27" i="3"/>
  <c r="L25" i="3"/>
  <c r="H25" i="3"/>
  <c r="N23" i="3"/>
  <c r="J23" i="3"/>
  <c r="F23" i="3"/>
  <c r="N21" i="3"/>
  <c r="J21" i="3"/>
  <c r="F21" i="3"/>
  <c r="K20" i="3"/>
  <c r="G20" i="3"/>
  <c r="C20" i="3"/>
  <c r="L19" i="3"/>
  <c r="H19" i="3"/>
  <c r="N16" i="3"/>
  <c r="J16" i="3"/>
  <c r="F16" i="3"/>
  <c r="K15" i="3"/>
  <c r="G15" i="3"/>
  <c r="C15" i="3"/>
  <c r="N13" i="3"/>
  <c r="J13" i="3"/>
  <c r="F13" i="3"/>
  <c r="K12" i="3"/>
  <c r="G12" i="3"/>
  <c r="C12" i="3"/>
  <c r="L11" i="3"/>
  <c r="H11" i="3"/>
  <c r="M327" i="3"/>
  <c r="N323" i="3"/>
  <c r="J322" i="3"/>
  <c r="L321" i="3"/>
  <c r="L313" i="3"/>
  <c r="N311" i="3"/>
  <c r="I311" i="3"/>
  <c r="M308" i="3"/>
  <c r="L305" i="3"/>
  <c r="H289" i="3"/>
  <c r="L286" i="3"/>
  <c r="N285" i="3"/>
  <c r="H273" i="3"/>
  <c r="L270" i="3"/>
  <c r="N269" i="3"/>
  <c r="L257" i="3"/>
  <c r="F257" i="3"/>
  <c r="I250" i="3"/>
  <c r="M233" i="3"/>
  <c r="H233" i="3"/>
  <c r="B233" i="3"/>
  <c r="N231" i="3"/>
  <c r="J231" i="3"/>
  <c r="F231" i="3"/>
  <c r="G230" i="3"/>
  <c r="N227" i="3"/>
  <c r="J227" i="3"/>
  <c r="F227" i="3"/>
  <c r="G226" i="3"/>
  <c r="K223" i="3"/>
  <c r="G223" i="3"/>
  <c r="C223" i="3"/>
  <c r="I222" i="3"/>
  <c r="C222" i="3"/>
  <c r="K219" i="3"/>
  <c r="G219" i="3"/>
  <c r="C219" i="3"/>
  <c r="I218" i="3"/>
  <c r="C218" i="3"/>
  <c r="L213" i="3"/>
  <c r="F213" i="3"/>
  <c r="L209" i="3"/>
  <c r="F209" i="3"/>
  <c r="M208" i="3"/>
  <c r="M205" i="3"/>
  <c r="H205" i="3"/>
  <c r="B205" i="3"/>
  <c r="M201" i="3"/>
  <c r="H201" i="3"/>
  <c r="B201" i="3"/>
  <c r="N199" i="3"/>
  <c r="J199" i="3"/>
  <c r="F199" i="3"/>
  <c r="G198" i="3"/>
  <c r="N195" i="3"/>
  <c r="J195" i="3"/>
  <c r="F195" i="3"/>
  <c r="G194" i="3"/>
  <c r="K191" i="3"/>
  <c r="G191" i="3"/>
  <c r="C191" i="3"/>
  <c r="I190" i="3"/>
  <c r="C190" i="3"/>
  <c r="K187" i="3"/>
  <c r="G187" i="3"/>
  <c r="C187" i="3"/>
  <c r="I186" i="3"/>
  <c r="C186" i="3"/>
  <c r="L181" i="3"/>
  <c r="F181" i="3"/>
  <c r="L177" i="3"/>
  <c r="F177" i="3"/>
  <c r="M176" i="3"/>
  <c r="M173" i="3"/>
  <c r="H173" i="3"/>
  <c r="B173" i="3"/>
  <c r="M169" i="3"/>
  <c r="H169" i="3"/>
  <c r="B169" i="3"/>
  <c r="N167" i="3"/>
  <c r="J167" i="3"/>
  <c r="F167" i="3"/>
  <c r="G166" i="3"/>
  <c r="N163" i="3"/>
  <c r="J163" i="3"/>
  <c r="F163" i="3"/>
  <c r="G162" i="3"/>
  <c r="L157" i="3"/>
  <c r="F157" i="3"/>
  <c r="K152" i="3"/>
  <c r="G152" i="3"/>
  <c r="C152" i="3"/>
  <c r="I151" i="3"/>
  <c r="K147" i="3"/>
  <c r="C147" i="3"/>
  <c r="L143" i="3"/>
  <c r="G143" i="3"/>
  <c r="K140" i="3"/>
  <c r="G140" i="3"/>
  <c r="C140" i="3"/>
  <c r="I137" i="3"/>
  <c r="B137" i="3"/>
  <c r="K136" i="3"/>
  <c r="G136" i="3"/>
  <c r="C136" i="3"/>
  <c r="K132" i="3"/>
  <c r="G132" i="3"/>
  <c r="C132" i="3"/>
  <c r="I131" i="3"/>
  <c r="C131" i="3"/>
  <c r="L127" i="3"/>
  <c r="K125" i="3"/>
  <c r="F125" i="3"/>
  <c r="K124" i="3"/>
  <c r="G124" i="3"/>
  <c r="C124" i="3"/>
  <c r="J121" i="3"/>
  <c r="B121" i="3"/>
  <c r="K120" i="3"/>
  <c r="G120" i="3"/>
  <c r="C120" i="3"/>
  <c r="K116" i="3"/>
  <c r="G116" i="3"/>
  <c r="C116" i="3"/>
  <c r="I115" i="3"/>
  <c r="C115" i="3"/>
  <c r="L110" i="3"/>
  <c r="F110" i="3"/>
  <c r="M109" i="3"/>
  <c r="N108" i="3"/>
  <c r="J108" i="3"/>
  <c r="F108" i="3"/>
  <c r="L102" i="3"/>
  <c r="F102" i="3"/>
  <c r="M98" i="3"/>
  <c r="H98" i="3"/>
  <c r="B98" i="3"/>
  <c r="N96" i="3"/>
  <c r="J96" i="3"/>
  <c r="F96" i="3"/>
  <c r="G95" i="3"/>
  <c r="K92" i="3"/>
  <c r="G92" i="3"/>
  <c r="C92" i="3"/>
  <c r="I91" i="3"/>
  <c r="C91" i="3"/>
  <c r="M86" i="3"/>
  <c r="H86" i="3"/>
  <c r="B86" i="3"/>
  <c r="N84" i="3"/>
  <c r="J84" i="3"/>
  <c r="F84" i="3"/>
  <c r="G83" i="3"/>
  <c r="L78" i="3"/>
  <c r="F78" i="3"/>
  <c r="M74" i="3"/>
  <c r="H74" i="3"/>
  <c r="B74" i="3"/>
  <c r="K72" i="3"/>
  <c r="G72" i="3"/>
  <c r="C72" i="3"/>
  <c r="I71" i="3"/>
  <c r="C71" i="3"/>
  <c r="L66" i="3"/>
  <c r="N65" i="3"/>
  <c r="F65" i="3"/>
  <c r="M64" i="3"/>
  <c r="G64" i="3"/>
  <c r="C64" i="3"/>
  <c r="H61" i="3"/>
  <c r="L57" i="3"/>
  <c r="F57" i="3"/>
  <c r="M53" i="3"/>
  <c r="H53" i="3"/>
  <c r="B53" i="3"/>
  <c r="G52" i="3"/>
  <c r="N51" i="3"/>
  <c r="J51" i="3"/>
  <c r="F51" i="3"/>
  <c r="N49" i="3"/>
  <c r="J49" i="3"/>
  <c r="F49" i="3"/>
  <c r="G48" i="3"/>
  <c r="N47" i="3"/>
  <c r="J47" i="3"/>
  <c r="F47" i="3"/>
  <c r="N44" i="3"/>
  <c r="J44" i="3"/>
  <c r="F44" i="3"/>
  <c r="K43" i="3"/>
  <c r="G43" i="3"/>
  <c r="C43" i="3"/>
  <c r="K41" i="3"/>
  <c r="G41" i="3"/>
  <c r="C41" i="3"/>
  <c r="M38" i="3"/>
  <c r="N36" i="3"/>
  <c r="J36" i="3"/>
  <c r="F36" i="3"/>
  <c r="K35" i="3"/>
  <c r="G35" i="3"/>
  <c r="C35" i="3"/>
  <c r="N31" i="3"/>
  <c r="J31" i="3"/>
  <c r="F31" i="3"/>
  <c r="N28" i="3"/>
  <c r="J28" i="3"/>
  <c r="F28" i="3"/>
  <c r="K27" i="3"/>
  <c r="G27" i="3"/>
  <c r="C27" i="3"/>
  <c r="K25" i="3"/>
  <c r="G25" i="3"/>
  <c r="C25" i="3"/>
  <c r="M22" i="3"/>
  <c r="N20" i="3"/>
  <c r="J20" i="3"/>
  <c r="F20" i="3"/>
  <c r="K19" i="3"/>
  <c r="G19" i="3"/>
  <c r="C19" i="3"/>
  <c r="N15" i="3"/>
  <c r="J15" i="3"/>
  <c r="F15" i="3"/>
  <c r="N12" i="3"/>
  <c r="J12" i="3"/>
  <c r="F12" i="3"/>
  <c r="K11" i="3"/>
  <c r="G11" i="3"/>
  <c r="C11" i="3"/>
  <c r="L233" i="3"/>
  <c r="F233" i="3"/>
  <c r="M232" i="3"/>
  <c r="N223" i="3"/>
  <c r="J223" i="3"/>
  <c r="F223" i="3"/>
  <c r="G222" i="3"/>
  <c r="N219" i="3"/>
  <c r="J219" i="3"/>
  <c r="F219" i="3"/>
  <c r="G218" i="3"/>
  <c r="L205" i="3"/>
  <c r="F205" i="3"/>
  <c r="L201" i="3"/>
  <c r="F201" i="3"/>
  <c r="M200" i="3"/>
  <c r="N191" i="3"/>
  <c r="J191" i="3"/>
  <c r="F191" i="3"/>
  <c r="G190" i="3"/>
  <c r="N187" i="3"/>
  <c r="J187" i="3"/>
  <c r="F187" i="3"/>
  <c r="G186" i="3"/>
  <c r="L173" i="3"/>
  <c r="F173" i="3"/>
  <c r="L169" i="3"/>
  <c r="F169" i="3"/>
  <c r="M168" i="3"/>
  <c r="N152" i="3"/>
  <c r="J152" i="3"/>
  <c r="F152" i="3"/>
  <c r="G151" i="3"/>
  <c r="H147" i="3"/>
  <c r="N140" i="3"/>
  <c r="J140" i="3"/>
  <c r="F140" i="3"/>
  <c r="N137" i="3"/>
  <c r="F137" i="3"/>
  <c r="N136" i="3"/>
  <c r="J136" i="3"/>
  <c r="F136" i="3"/>
  <c r="N132" i="3"/>
  <c r="J132" i="3"/>
  <c r="F132" i="3"/>
  <c r="H131" i="3"/>
  <c r="N124" i="3"/>
  <c r="J124" i="3"/>
  <c r="F124" i="3"/>
  <c r="N120" i="3"/>
  <c r="J120" i="3"/>
  <c r="F120" i="3"/>
  <c r="N116" i="3"/>
  <c r="J116" i="3"/>
  <c r="F116" i="3"/>
  <c r="H115" i="3"/>
  <c r="L98" i="3"/>
  <c r="F98" i="3"/>
  <c r="M97" i="3"/>
  <c r="N92" i="3"/>
  <c r="J92" i="3"/>
  <c r="F92" i="3"/>
  <c r="G91" i="3"/>
  <c r="L86" i="3"/>
  <c r="F86" i="3"/>
  <c r="L74" i="3"/>
  <c r="F74" i="3"/>
  <c r="N72" i="3"/>
  <c r="J72" i="3"/>
  <c r="F72" i="3"/>
  <c r="G71" i="3"/>
  <c r="K64" i="3"/>
  <c r="F64" i="3"/>
  <c r="L53" i="3"/>
  <c r="F53" i="3"/>
  <c r="I50" i="3"/>
  <c r="N43" i="3"/>
  <c r="J43" i="3"/>
  <c r="F43" i="3"/>
  <c r="N41" i="3"/>
  <c r="J41" i="3"/>
  <c r="F41" i="3"/>
  <c r="N35" i="3"/>
  <c r="J35" i="3"/>
  <c r="F35" i="3"/>
  <c r="N27" i="3"/>
  <c r="J27" i="3"/>
  <c r="F27" i="3"/>
  <c r="N25" i="3"/>
  <c r="J25" i="3"/>
  <c r="F25" i="3"/>
  <c r="N19" i="3"/>
  <c r="J19" i="3"/>
  <c r="F19" i="3"/>
  <c r="N11" i="3"/>
  <c r="J11" i="3"/>
  <c r="F11" i="3"/>
  <c r="I10" i="3"/>
  <c r="M8" i="3"/>
  <c r="H7" i="3"/>
  <c r="M7" i="3"/>
  <c r="K7" i="3"/>
  <c r="M9" i="3"/>
  <c r="I9" i="3"/>
  <c r="C7" i="9"/>
  <c r="I7" i="3"/>
  <c r="C7" i="3"/>
  <c r="I7" i="9"/>
  <c r="L7" i="3"/>
  <c r="G7" i="3"/>
  <c r="I9" i="9"/>
  <c r="C9" i="9"/>
  <c r="K9" i="3"/>
  <c r="G9" i="3"/>
  <c r="C9" i="3"/>
  <c r="N9" i="3"/>
  <c r="J9" i="3"/>
  <c r="F9" i="3"/>
  <c r="B9" i="3"/>
  <c r="H9" i="9"/>
  <c r="B9" i="9"/>
  <c r="L9" i="3"/>
  <c r="I8" i="3"/>
  <c r="I8" i="9"/>
  <c r="L8" i="3"/>
  <c r="H8" i="3"/>
  <c r="K8" i="3"/>
  <c r="G8" i="3"/>
  <c r="C8" i="3"/>
  <c r="N8" i="3"/>
  <c r="J8" i="3"/>
  <c r="F8" i="3"/>
  <c r="H7" i="9"/>
  <c r="B7" i="9"/>
  <c r="N7" i="3"/>
  <c r="J7" i="3"/>
  <c r="F7" i="3"/>
  <c r="I6" i="9"/>
  <c r="M6" i="3"/>
  <c r="H1725" i="3"/>
  <c r="L1725" i="3"/>
  <c r="B1725" i="3"/>
  <c r="F1725" i="3"/>
  <c r="K1725" i="3"/>
  <c r="C1725" i="3"/>
  <c r="G1725" i="3"/>
  <c r="M1725" i="3"/>
  <c r="I1725" i="3"/>
  <c r="N1725" i="3"/>
  <c r="H1709" i="3"/>
  <c r="L1709" i="3"/>
  <c r="B1709" i="3"/>
  <c r="F1709" i="3"/>
  <c r="K1709" i="3"/>
  <c r="C1709" i="3"/>
  <c r="G1709" i="3"/>
  <c r="M1709" i="3"/>
  <c r="I1709" i="3"/>
  <c r="N1709" i="3"/>
  <c r="H1693" i="3"/>
  <c r="L1693" i="3"/>
  <c r="B1693" i="3"/>
  <c r="F1693" i="3"/>
  <c r="K1693" i="3"/>
  <c r="C1693" i="3"/>
  <c r="G1693" i="3"/>
  <c r="M1693" i="3"/>
  <c r="I1693" i="3"/>
  <c r="N1693" i="3"/>
  <c r="H1677" i="3"/>
  <c r="L1677" i="3"/>
  <c r="B1677" i="3"/>
  <c r="F1677" i="3"/>
  <c r="K1677" i="3"/>
  <c r="C1677" i="3"/>
  <c r="G1677" i="3"/>
  <c r="M1677" i="3"/>
  <c r="I1677" i="3"/>
  <c r="N1677" i="3"/>
  <c r="B1997" i="3"/>
  <c r="F1997" i="3"/>
  <c r="J1997" i="3"/>
  <c r="N1997" i="3"/>
  <c r="C1997" i="3"/>
  <c r="G1997" i="3"/>
  <c r="K1997" i="3"/>
  <c r="H1997" i="3"/>
  <c r="L1997" i="3"/>
  <c r="B1993" i="3"/>
  <c r="F1993" i="3"/>
  <c r="J1993" i="3"/>
  <c r="N1993" i="3"/>
  <c r="C1993" i="3"/>
  <c r="G1993" i="3"/>
  <c r="K1993" i="3"/>
  <c r="H1993" i="3"/>
  <c r="L1993" i="3"/>
  <c r="B1989" i="3"/>
  <c r="F1989" i="3"/>
  <c r="J1989" i="3"/>
  <c r="N1989" i="3"/>
  <c r="C1989" i="3"/>
  <c r="G1989" i="3"/>
  <c r="K1989" i="3"/>
  <c r="H1989" i="3"/>
  <c r="L1989" i="3"/>
  <c r="B1985" i="3"/>
  <c r="F1985" i="3"/>
  <c r="J1985" i="3"/>
  <c r="N1985" i="3"/>
  <c r="C1985" i="3"/>
  <c r="G1985" i="3"/>
  <c r="K1985" i="3"/>
  <c r="H1985" i="3"/>
  <c r="L1985" i="3"/>
  <c r="B1981" i="3"/>
  <c r="F1981" i="3"/>
  <c r="J1981" i="3"/>
  <c r="N1981" i="3"/>
  <c r="C1981" i="3"/>
  <c r="G1981" i="3"/>
  <c r="K1981" i="3"/>
  <c r="H1981" i="3"/>
  <c r="L1981" i="3"/>
  <c r="B1977" i="3"/>
  <c r="F1977" i="3"/>
  <c r="J1977" i="3"/>
  <c r="N1977" i="3"/>
  <c r="C1977" i="3"/>
  <c r="G1977" i="3"/>
  <c r="K1977" i="3"/>
  <c r="H1977" i="3"/>
  <c r="L1977" i="3"/>
  <c r="B1973" i="3"/>
  <c r="F1973" i="3"/>
  <c r="J1973" i="3"/>
  <c r="N1973" i="3"/>
  <c r="C1973" i="3"/>
  <c r="G1973" i="3"/>
  <c r="K1973" i="3"/>
  <c r="H1973" i="3"/>
  <c r="L1973" i="3"/>
  <c r="B1969" i="3"/>
  <c r="F1969" i="3"/>
  <c r="J1969" i="3"/>
  <c r="N1969" i="3"/>
  <c r="C1969" i="3"/>
  <c r="G1969" i="3"/>
  <c r="K1969" i="3"/>
  <c r="H1969" i="3"/>
  <c r="L1969" i="3"/>
  <c r="B1965" i="3"/>
  <c r="F1965" i="3"/>
  <c r="J1965" i="3"/>
  <c r="N1965" i="3"/>
  <c r="C1965" i="3"/>
  <c r="G1965" i="3"/>
  <c r="K1965" i="3"/>
  <c r="H1965" i="3"/>
  <c r="L1965" i="3"/>
  <c r="B1961" i="3"/>
  <c r="F1961" i="3"/>
  <c r="J1961" i="3"/>
  <c r="N1961" i="3"/>
  <c r="C1961" i="3"/>
  <c r="G1961" i="3"/>
  <c r="K1961" i="3"/>
  <c r="H1961" i="3"/>
  <c r="L1961" i="3"/>
  <c r="B1957" i="3"/>
  <c r="F1957" i="3"/>
  <c r="J1957" i="3"/>
  <c r="N1957" i="3"/>
  <c r="C1957" i="3"/>
  <c r="G1957" i="3"/>
  <c r="K1957" i="3"/>
  <c r="H1957" i="3"/>
  <c r="L1957" i="3"/>
  <c r="B1953" i="3"/>
  <c r="F1953" i="3"/>
  <c r="J1953" i="3"/>
  <c r="N1953" i="3"/>
  <c r="C1953" i="3"/>
  <c r="G1953" i="3"/>
  <c r="K1953" i="3"/>
  <c r="H1953" i="3"/>
  <c r="L1953" i="3"/>
  <c r="B1949" i="3"/>
  <c r="F1949" i="3"/>
  <c r="J1949" i="3"/>
  <c r="N1949" i="3"/>
  <c r="C1949" i="3"/>
  <c r="G1949" i="3"/>
  <c r="K1949" i="3"/>
  <c r="H1949" i="3"/>
  <c r="L1949" i="3"/>
  <c r="B1945" i="3"/>
  <c r="F1945" i="3"/>
  <c r="J1945" i="3"/>
  <c r="N1945" i="3"/>
  <c r="C1945" i="3"/>
  <c r="G1945" i="3"/>
  <c r="K1945" i="3"/>
  <c r="H1945" i="3"/>
  <c r="L1945" i="3"/>
  <c r="B1941" i="3"/>
  <c r="F1941" i="3"/>
  <c r="J1941" i="3"/>
  <c r="N1941" i="3"/>
  <c r="C1941" i="3"/>
  <c r="G1941" i="3"/>
  <c r="K1941" i="3"/>
  <c r="H1941" i="3"/>
  <c r="L1941" i="3"/>
  <c r="B1937" i="3"/>
  <c r="F1937" i="3"/>
  <c r="J1937" i="3"/>
  <c r="N1937" i="3"/>
  <c r="C1937" i="3"/>
  <c r="G1937" i="3"/>
  <c r="K1937" i="3"/>
  <c r="H1937" i="3"/>
  <c r="L1937" i="3"/>
  <c r="B1933" i="3"/>
  <c r="F1933" i="3"/>
  <c r="J1933" i="3"/>
  <c r="N1933" i="3"/>
  <c r="C1933" i="3"/>
  <c r="G1933" i="3"/>
  <c r="K1933" i="3"/>
  <c r="H1933" i="3"/>
  <c r="L1933" i="3"/>
  <c r="B1929" i="3"/>
  <c r="F1929" i="3"/>
  <c r="J1929" i="3"/>
  <c r="N1929" i="3"/>
  <c r="C1929" i="3"/>
  <c r="G1929" i="3"/>
  <c r="K1929" i="3"/>
  <c r="H1929" i="3"/>
  <c r="L1929" i="3"/>
  <c r="B1925" i="3"/>
  <c r="F1925" i="3"/>
  <c r="J1925" i="3"/>
  <c r="N1925" i="3"/>
  <c r="C1925" i="3"/>
  <c r="G1925" i="3"/>
  <c r="K1925" i="3"/>
  <c r="H1925" i="3"/>
  <c r="L1925" i="3"/>
  <c r="B1921" i="3"/>
  <c r="F1921" i="3"/>
  <c r="J1921" i="3"/>
  <c r="N1921" i="3"/>
  <c r="C1921" i="3"/>
  <c r="G1921" i="3"/>
  <c r="K1921" i="3"/>
  <c r="H1921" i="3"/>
  <c r="L1921" i="3"/>
  <c r="B1917" i="3"/>
  <c r="F1917" i="3"/>
  <c r="J1917" i="3"/>
  <c r="N1917" i="3"/>
  <c r="C1917" i="3"/>
  <c r="G1917" i="3"/>
  <c r="K1917" i="3"/>
  <c r="H1917" i="3"/>
  <c r="L1917" i="3"/>
  <c r="B1913" i="3"/>
  <c r="F1913" i="3"/>
  <c r="J1913" i="3"/>
  <c r="N1913" i="3"/>
  <c r="C1913" i="3"/>
  <c r="G1913" i="3"/>
  <c r="K1913" i="3"/>
  <c r="H1913" i="3"/>
  <c r="L1913" i="3"/>
  <c r="B1909" i="3"/>
  <c r="F1909" i="3"/>
  <c r="J1909" i="3"/>
  <c r="N1909" i="3"/>
  <c r="C1909" i="3"/>
  <c r="G1909" i="3"/>
  <c r="K1909" i="3"/>
  <c r="H1909" i="3"/>
  <c r="L1909" i="3"/>
  <c r="B1905" i="3"/>
  <c r="F1905" i="3"/>
  <c r="J1905" i="3"/>
  <c r="N1905" i="3"/>
  <c r="C1905" i="3"/>
  <c r="G1905" i="3"/>
  <c r="K1905" i="3"/>
  <c r="H1905" i="3"/>
  <c r="L1905" i="3"/>
  <c r="B1901" i="3"/>
  <c r="F1901" i="3"/>
  <c r="J1901" i="3"/>
  <c r="N1901" i="3"/>
  <c r="C1901" i="3"/>
  <c r="G1901" i="3"/>
  <c r="K1901" i="3"/>
  <c r="H1901" i="3"/>
  <c r="L1901" i="3"/>
  <c r="B1897" i="3"/>
  <c r="F1897" i="3"/>
  <c r="J1897" i="3"/>
  <c r="N1897" i="3"/>
  <c r="C1897" i="3"/>
  <c r="G1897" i="3"/>
  <c r="K1897" i="3"/>
  <c r="H1897" i="3"/>
  <c r="L1897" i="3"/>
  <c r="B1893" i="3"/>
  <c r="F1893" i="3"/>
  <c r="J1893" i="3"/>
  <c r="N1893" i="3"/>
  <c r="C1893" i="3"/>
  <c r="G1893" i="3"/>
  <c r="K1893" i="3"/>
  <c r="H1893" i="3"/>
  <c r="L1893" i="3"/>
  <c r="B1889" i="3"/>
  <c r="F1889" i="3"/>
  <c r="J1889" i="3"/>
  <c r="N1889" i="3"/>
  <c r="C1889" i="3"/>
  <c r="G1889" i="3"/>
  <c r="K1889" i="3"/>
  <c r="H1889" i="3"/>
  <c r="L1889" i="3"/>
  <c r="B1885" i="3"/>
  <c r="F1885" i="3"/>
  <c r="J1885" i="3"/>
  <c r="N1885" i="3"/>
  <c r="C1885" i="3"/>
  <c r="G1885" i="3"/>
  <c r="K1885" i="3"/>
  <c r="H1885" i="3"/>
  <c r="L1885" i="3"/>
  <c r="B1881" i="3"/>
  <c r="F1881" i="3"/>
  <c r="J1881" i="3"/>
  <c r="N1881" i="3"/>
  <c r="C1881" i="3"/>
  <c r="G1881" i="3"/>
  <c r="K1881" i="3"/>
  <c r="H1881" i="3"/>
  <c r="L1881" i="3"/>
  <c r="B1877" i="3"/>
  <c r="F1877" i="3"/>
  <c r="J1877" i="3"/>
  <c r="N1877" i="3"/>
  <c r="C1877" i="3"/>
  <c r="G1877" i="3"/>
  <c r="K1877" i="3"/>
  <c r="H1877" i="3"/>
  <c r="L1877" i="3"/>
  <c r="B1873" i="3"/>
  <c r="F1873" i="3"/>
  <c r="J1873" i="3"/>
  <c r="N1873" i="3"/>
  <c r="C1873" i="3"/>
  <c r="G1873" i="3"/>
  <c r="K1873" i="3"/>
  <c r="H1873" i="3"/>
  <c r="L1873" i="3"/>
  <c r="B1869" i="3"/>
  <c r="F1869" i="3"/>
  <c r="J1869" i="3"/>
  <c r="N1869" i="3"/>
  <c r="C1869" i="3"/>
  <c r="G1869" i="3"/>
  <c r="K1869" i="3"/>
  <c r="H1869" i="3"/>
  <c r="L1869" i="3"/>
  <c r="B1865" i="3"/>
  <c r="F1865" i="3"/>
  <c r="J1865" i="3"/>
  <c r="N1865" i="3"/>
  <c r="C1865" i="3"/>
  <c r="G1865" i="3"/>
  <c r="K1865" i="3"/>
  <c r="H1865" i="3"/>
  <c r="L1865" i="3"/>
  <c r="B1861" i="3"/>
  <c r="F1861" i="3"/>
  <c r="J1861" i="3"/>
  <c r="N1861" i="3"/>
  <c r="C1861" i="3"/>
  <c r="G1861" i="3"/>
  <c r="K1861" i="3"/>
  <c r="H1861" i="3"/>
  <c r="L1861" i="3"/>
  <c r="B1857" i="3"/>
  <c r="F1857" i="3"/>
  <c r="J1857" i="3"/>
  <c r="N1857" i="3"/>
  <c r="C1857" i="3"/>
  <c r="G1857" i="3"/>
  <c r="K1857" i="3"/>
  <c r="H1857" i="3"/>
  <c r="L1857" i="3"/>
  <c r="B1853" i="3"/>
  <c r="F1853" i="3"/>
  <c r="J1853" i="3"/>
  <c r="N1853" i="3"/>
  <c r="C1853" i="3"/>
  <c r="G1853" i="3"/>
  <c r="K1853" i="3"/>
  <c r="H1853" i="3"/>
  <c r="L1853" i="3"/>
  <c r="B1849" i="3"/>
  <c r="F1849" i="3"/>
  <c r="J1849" i="3"/>
  <c r="N1849" i="3"/>
  <c r="C1849" i="3"/>
  <c r="G1849" i="3"/>
  <c r="K1849" i="3"/>
  <c r="H1849" i="3"/>
  <c r="L1849" i="3"/>
  <c r="B1845" i="3"/>
  <c r="F1845" i="3"/>
  <c r="J1845" i="3"/>
  <c r="N1845" i="3"/>
  <c r="C1845" i="3"/>
  <c r="G1845" i="3"/>
  <c r="K1845" i="3"/>
  <c r="H1845" i="3"/>
  <c r="L1845" i="3"/>
  <c r="B1841" i="3"/>
  <c r="F1841" i="3"/>
  <c r="J1841" i="3"/>
  <c r="N1841" i="3"/>
  <c r="C1841" i="3"/>
  <c r="G1841" i="3"/>
  <c r="K1841" i="3"/>
  <c r="H1841" i="3"/>
  <c r="L1841" i="3"/>
  <c r="B1837" i="3"/>
  <c r="F1837" i="3"/>
  <c r="J1837" i="3"/>
  <c r="N1837" i="3"/>
  <c r="C1837" i="3"/>
  <c r="G1837" i="3"/>
  <c r="K1837" i="3"/>
  <c r="H1837" i="3"/>
  <c r="L1837" i="3"/>
  <c r="B1833" i="3"/>
  <c r="F1833" i="3"/>
  <c r="J1833" i="3"/>
  <c r="N1833" i="3"/>
  <c r="C1833" i="3"/>
  <c r="G1833" i="3"/>
  <c r="K1833" i="3"/>
  <c r="H1833" i="3"/>
  <c r="L1833" i="3"/>
  <c r="B1829" i="3"/>
  <c r="F1829" i="3"/>
  <c r="J1829" i="3"/>
  <c r="N1829" i="3"/>
  <c r="C1829" i="3"/>
  <c r="G1829" i="3"/>
  <c r="K1829" i="3"/>
  <c r="H1829" i="3"/>
  <c r="L1829" i="3"/>
  <c r="B1825" i="3"/>
  <c r="F1825" i="3"/>
  <c r="J1825" i="3"/>
  <c r="N1825" i="3"/>
  <c r="C1825" i="3"/>
  <c r="G1825" i="3"/>
  <c r="K1825" i="3"/>
  <c r="H1825" i="3"/>
  <c r="L1825" i="3"/>
  <c r="B1821" i="3"/>
  <c r="F1821" i="3"/>
  <c r="J1821" i="3"/>
  <c r="N1821" i="3"/>
  <c r="C1821" i="3"/>
  <c r="G1821" i="3"/>
  <c r="K1821" i="3"/>
  <c r="H1821" i="3"/>
  <c r="L1821" i="3"/>
  <c r="B1817" i="3"/>
  <c r="F1817" i="3"/>
  <c r="J1817" i="3"/>
  <c r="N1817" i="3"/>
  <c r="C1817" i="3"/>
  <c r="G1817" i="3"/>
  <c r="K1817" i="3"/>
  <c r="H1817" i="3"/>
  <c r="L1817" i="3"/>
  <c r="B1813" i="3"/>
  <c r="F1813" i="3"/>
  <c r="J1813" i="3"/>
  <c r="N1813" i="3"/>
  <c r="C1813" i="3"/>
  <c r="G1813" i="3"/>
  <c r="K1813" i="3"/>
  <c r="H1813" i="3"/>
  <c r="L1813" i="3"/>
  <c r="B1809" i="3"/>
  <c r="F1809" i="3"/>
  <c r="J1809" i="3"/>
  <c r="N1809" i="3"/>
  <c r="C1809" i="3"/>
  <c r="G1809" i="3"/>
  <c r="K1809" i="3"/>
  <c r="H1809" i="3"/>
  <c r="L1809" i="3"/>
  <c r="B1805" i="3"/>
  <c r="F1805" i="3"/>
  <c r="J1805" i="3"/>
  <c r="N1805" i="3"/>
  <c r="C1805" i="3"/>
  <c r="G1805" i="3"/>
  <c r="K1805" i="3"/>
  <c r="H1805" i="3"/>
  <c r="L1805" i="3"/>
  <c r="B1801" i="3"/>
  <c r="F1801" i="3"/>
  <c r="J1801" i="3"/>
  <c r="N1801" i="3"/>
  <c r="C1801" i="3"/>
  <c r="G1801" i="3"/>
  <c r="K1801" i="3"/>
  <c r="H1801" i="3"/>
  <c r="L1801" i="3"/>
  <c r="B1797" i="3"/>
  <c r="F1797" i="3"/>
  <c r="J1797" i="3"/>
  <c r="N1797" i="3"/>
  <c r="C1797" i="3"/>
  <c r="G1797" i="3"/>
  <c r="K1797" i="3"/>
  <c r="H1797" i="3"/>
  <c r="L1797" i="3"/>
  <c r="B1793" i="3"/>
  <c r="F1793" i="3"/>
  <c r="J1793" i="3"/>
  <c r="N1793" i="3"/>
  <c r="C1793" i="3"/>
  <c r="G1793" i="3"/>
  <c r="K1793" i="3"/>
  <c r="H1793" i="3"/>
  <c r="L1793" i="3"/>
  <c r="B1789" i="3"/>
  <c r="F1789" i="3"/>
  <c r="J1789" i="3"/>
  <c r="N1789" i="3"/>
  <c r="C1789" i="3"/>
  <c r="G1789" i="3"/>
  <c r="K1789" i="3"/>
  <c r="H1789" i="3"/>
  <c r="L1789" i="3"/>
  <c r="B1785" i="3"/>
  <c r="F1785" i="3"/>
  <c r="J1785" i="3"/>
  <c r="N1785" i="3"/>
  <c r="C1785" i="3"/>
  <c r="G1785" i="3"/>
  <c r="K1785" i="3"/>
  <c r="H1785" i="3"/>
  <c r="L1785" i="3"/>
  <c r="B1781" i="3"/>
  <c r="F1781" i="3"/>
  <c r="J1781" i="3"/>
  <c r="N1781" i="3"/>
  <c r="C1781" i="3"/>
  <c r="G1781" i="3"/>
  <c r="K1781" i="3"/>
  <c r="H1781" i="3"/>
  <c r="L1781" i="3"/>
  <c r="B1777" i="3"/>
  <c r="F1777" i="3"/>
  <c r="J1777" i="3"/>
  <c r="N1777" i="3"/>
  <c r="C1777" i="3"/>
  <c r="G1777" i="3"/>
  <c r="K1777" i="3"/>
  <c r="H1777" i="3"/>
  <c r="L1777" i="3"/>
  <c r="B1773" i="3"/>
  <c r="F1773" i="3"/>
  <c r="J1773" i="3"/>
  <c r="N1773" i="3"/>
  <c r="C1773" i="3"/>
  <c r="G1773" i="3"/>
  <c r="K1773" i="3"/>
  <c r="H1773" i="3"/>
  <c r="L1773" i="3"/>
  <c r="B1769" i="3"/>
  <c r="F1769" i="3"/>
  <c r="J1769" i="3"/>
  <c r="N1769" i="3"/>
  <c r="C1769" i="3"/>
  <c r="G1769" i="3"/>
  <c r="K1769" i="3"/>
  <c r="H1769" i="3"/>
  <c r="L1769" i="3"/>
  <c r="B1765" i="3"/>
  <c r="F1765" i="3"/>
  <c r="J1765" i="3"/>
  <c r="N1765" i="3"/>
  <c r="C1765" i="3"/>
  <c r="G1765" i="3"/>
  <c r="K1765" i="3"/>
  <c r="H1765" i="3"/>
  <c r="L1765" i="3"/>
  <c r="B1761" i="3"/>
  <c r="F1761" i="3"/>
  <c r="J1761" i="3"/>
  <c r="N1761" i="3"/>
  <c r="C1761" i="3"/>
  <c r="G1761" i="3"/>
  <c r="K1761" i="3"/>
  <c r="H1761" i="3"/>
  <c r="L1761" i="3"/>
  <c r="B1757" i="3"/>
  <c r="F1757" i="3"/>
  <c r="J1757" i="3"/>
  <c r="N1757" i="3"/>
  <c r="C1757" i="3"/>
  <c r="G1757" i="3"/>
  <c r="K1757" i="3"/>
  <c r="H1757" i="3"/>
  <c r="L1757" i="3"/>
  <c r="B1753" i="3"/>
  <c r="F1753" i="3"/>
  <c r="J1753" i="3"/>
  <c r="N1753" i="3"/>
  <c r="C1753" i="3"/>
  <c r="G1753" i="3"/>
  <c r="K1753" i="3"/>
  <c r="H1753" i="3"/>
  <c r="L1753" i="3"/>
  <c r="B1749" i="3"/>
  <c r="F1749" i="3"/>
  <c r="J1749" i="3"/>
  <c r="N1749" i="3"/>
  <c r="C1749" i="3"/>
  <c r="G1749" i="3"/>
  <c r="K1749" i="3"/>
  <c r="H1749" i="3"/>
  <c r="L1749" i="3"/>
  <c r="B1745" i="3"/>
  <c r="F1745" i="3"/>
  <c r="J1745" i="3"/>
  <c r="N1745" i="3"/>
  <c r="C1745" i="3"/>
  <c r="G1745" i="3"/>
  <c r="K1745" i="3"/>
  <c r="H1745" i="3"/>
  <c r="L1745" i="3"/>
  <c r="B1741" i="3"/>
  <c r="F1741" i="3"/>
  <c r="J1741" i="3"/>
  <c r="N1741" i="3"/>
  <c r="C1741" i="3"/>
  <c r="G1741" i="3"/>
  <c r="K1741" i="3"/>
  <c r="H1741" i="3"/>
  <c r="L1741" i="3"/>
  <c r="B1737" i="3"/>
  <c r="F1737" i="3"/>
  <c r="J1737" i="3"/>
  <c r="N1737" i="3"/>
  <c r="C1737" i="3"/>
  <c r="G1737" i="3"/>
  <c r="K1737" i="3"/>
  <c r="H1737" i="3"/>
  <c r="L1737" i="3"/>
  <c r="B1733" i="3"/>
  <c r="F1733" i="3"/>
  <c r="J1733" i="3"/>
  <c r="N1733" i="3"/>
  <c r="C1733" i="3"/>
  <c r="G1733" i="3"/>
  <c r="K1733" i="3"/>
  <c r="H1733" i="3"/>
  <c r="L1733" i="3"/>
  <c r="B1729" i="3"/>
  <c r="F1729" i="3"/>
  <c r="J1729" i="3"/>
  <c r="N1729" i="3"/>
  <c r="C1729" i="3"/>
  <c r="G1729" i="3"/>
  <c r="K1729" i="3"/>
  <c r="H1729" i="3"/>
  <c r="L1729" i="3"/>
  <c r="B1711" i="3"/>
  <c r="F1711" i="3"/>
  <c r="J1711" i="3"/>
  <c r="N1711" i="3"/>
  <c r="G1711" i="3"/>
  <c r="L1711" i="3"/>
  <c r="C1711" i="3"/>
  <c r="H1711" i="3"/>
  <c r="M1711" i="3"/>
  <c r="I1711" i="3"/>
  <c r="B1695" i="3"/>
  <c r="F1695" i="3"/>
  <c r="J1695" i="3"/>
  <c r="N1695" i="3"/>
  <c r="G1695" i="3"/>
  <c r="L1695" i="3"/>
  <c r="C1695" i="3"/>
  <c r="H1695" i="3"/>
  <c r="M1695" i="3"/>
  <c r="I1695" i="3"/>
  <c r="B1679" i="3"/>
  <c r="F1679" i="3"/>
  <c r="J1679" i="3"/>
  <c r="N1679" i="3"/>
  <c r="G1679" i="3"/>
  <c r="L1679" i="3"/>
  <c r="C1679" i="3"/>
  <c r="H1679" i="3"/>
  <c r="M1679" i="3"/>
  <c r="I1679" i="3"/>
  <c r="C1718" i="3"/>
  <c r="G1718" i="3"/>
  <c r="K1718" i="3"/>
  <c r="F1718" i="3"/>
  <c r="L1718" i="3"/>
  <c r="B1718" i="3"/>
  <c r="H1718" i="3"/>
  <c r="M1718" i="3"/>
  <c r="I1718" i="3"/>
  <c r="N1718" i="3"/>
  <c r="C1702" i="3"/>
  <c r="G1702" i="3"/>
  <c r="K1702" i="3"/>
  <c r="F1702" i="3"/>
  <c r="L1702" i="3"/>
  <c r="B1702" i="3"/>
  <c r="H1702" i="3"/>
  <c r="M1702" i="3"/>
  <c r="I1702" i="3"/>
  <c r="N1702" i="3"/>
  <c r="C1686" i="3"/>
  <c r="G1686" i="3"/>
  <c r="K1686" i="3"/>
  <c r="F1686" i="3"/>
  <c r="L1686" i="3"/>
  <c r="B1686" i="3"/>
  <c r="H1686" i="3"/>
  <c r="M1686" i="3"/>
  <c r="I1686" i="3"/>
  <c r="N1686" i="3"/>
  <c r="C1670" i="3"/>
  <c r="G1670" i="3"/>
  <c r="K1670" i="3"/>
  <c r="F1670" i="3"/>
  <c r="L1670" i="3"/>
  <c r="B1670" i="3"/>
  <c r="H1670" i="3"/>
  <c r="M1670" i="3"/>
  <c r="I1670" i="3"/>
  <c r="N1670" i="3"/>
  <c r="C1662" i="3"/>
  <c r="G1662" i="3"/>
  <c r="K1662" i="3"/>
  <c r="H1662" i="3"/>
  <c r="L1662" i="3"/>
  <c r="F1662" i="3"/>
  <c r="N1662" i="3"/>
  <c r="B1662" i="3"/>
  <c r="I1662" i="3"/>
  <c r="J1662" i="3"/>
  <c r="C1654" i="3"/>
  <c r="G1654" i="3"/>
  <c r="K1654" i="3"/>
  <c r="H1654" i="3"/>
  <c r="L1654" i="3"/>
  <c r="F1654" i="3"/>
  <c r="N1654" i="3"/>
  <c r="B1654" i="3"/>
  <c r="I1654" i="3"/>
  <c r="J1654" i="3"/>
  <c r="C1646" i="3"/>
  <c r="G1646" i="3"/>
  <c r="K1646" i="3"/>
  <c r="H1646" i="3"/>
  <c r="L1646" i="3"/>
  <c r="F1646" i="3"/>
  <c r="N1646" i="3"/>
  <c r="B1646" i="3"/>
  <c r="I1646" i="3"/>
  <c r="J1646" i="3"/>
  <c r="C1638" i="3"/>
  <c r="G1638" i="3"/>
  <c r="K1638" i="3"/>
  <c r="H1638" i="3"/>
  <c r="L1638" i="3"/>
  <c r="F1638" i="3"/>
  <c r="N1638" i="3"/>
  <c r="B1638" i="3"/>
  <c r="I1638" i="3"/>
  <c r="J1638" i="3"/>
  <c r="C1630" i="3"/>
  <c r="G1630" i="3"/>
  <c r="K1630" i="3"/>
  <c r="H1630" i="3"/>
  <c r="L1630" i="3"/>
  <c r="F1630" i="3"/>
  <c r="N1630" i="3"/>
  <c r="B1630" i="3"/>
  <c r="I1630" i="3"/>
  <c r="J1630" i="3"/>
  <c r="C1622" i="3"/>
  <c r="G1622" i="3"/>
  <c r="K1622" i="3"/>
  <c r="H1622" i="3"/>
  <c r="L1622" i="3"/>
  <c r="F1622" i="3"/>
  <c r="N1622" i="3"/>
  <c r="B1622" i="3"/>
  <c r="I1622" i="3"/>
  <c r="J1622" i="3"/>
  <c r="C1614" i="3"/>
  <c r="G1614" i="3"/>
  <c r="K1614" i="3"/>
  <c r="H1614" i="3"/>
  <c r="L1614" i="3"/>
  <c r="F1614" i="3"/>
  <c r="N1614" i="3"/>
  <c r="B1614" i="3"/>
  <c r="I1614" i="3"/>
  <c r="J1614" i="3"/>
  <c r="C1606" i="3"/>
  <c r="G1606" i="3"/>
  <c r="K1606" i="3"/>
  <c r="H1606" i="3"/>
  <c r="L1606" i="3"/>
  <c r="F1606" i="3"/>
  <c r="N1606" i="3"/>
  <c r="B1606" i="3"/>
  <c r="I1606" i="3"/>
  <c r="J1606" i="3"/>
  <c r="C1598" i="3"/>
  <c r="G1598" i="3"/>
  <c r="K1598" i="3"/>
  <c r="H1598" i="3"/>
  <c r="L1598" i="3"/>
  <c r="F1598" i="3"/>
  <c r="N1598" i="3"/>
  <c r="B1598" i="3"/>
  <c r="I1598" i="3"/>
  <c r="J1598" i="3"/>
  <c r="C1590" i="3"/>
  <c r="G1590" i="3"/>
  <c r="K1590" i="3"/>
  <c r="H1590" i="3"/>
  <c r="L1590" i="3"/>
  <c r="F1590" i="3"/>
  <c r="N1590" i="3"/>
  <c r="B1590" i="3"/>
  <c r="I1590" i="3"/>
  <c r="J1590" i="3"/>
  <c r="C1582" i="3"/>
  <c r="G1582" i="3"/>
  <c r="K1582" i="3"/>
  <c r="H1582" i="3"/>
  <c r="L1582" i="3"/>
  <c r="F1582" i="3"/>
  <c r="N1582" i="3"/>
  <c r="B1582" i="3"/>
  <c r="I1582" i="3"/>
  <c r="J1582" i="3"/>
  <c r="C1574" i="3"/>
  <c r="G1574" i="3"/>
  <c r="K1574" i="3"/>
  <c r="H1574" i="3"/>
  <c r="L1574" i="3"/>
  <c r="F1574" i="3"/>
  <c r="N1574" i="3"/>
  <c r="B1574" i="3"/>
  <c r="I1574" i="3"/>
  <c r="J1574" i="3"/>
  <c r="C1566" i="3"/>
  <c r="G1566" i="3"/>
  <c r="K1566" i="3"/>
  <c r="H1566" i="3"/>
  <c r="L1566" i="3"/>
  <c r="F1566" i="3"/>
  <c r="N1566" i="3"/>
  <c r="B1566" i="3"/>
  <c r="I1566" i="3"/>
  <c r="J1566" i="3"/>
  <c r="C1558" i="3"/>
  <c r="G1558" i="3"/>
  <c r="K1558" i="3"/>
  <c r="H1558" i="3"/>
  <c r="L1558" i="3"/>
  <c r="F1558" i="3"/>
  <c r="N1558" i="3"/>
  <c r="B1558" i="3"/>
  <c r="I1558" i="3"/>
  <c r="J1558" i="3"/>
  <c r="C1550" i="3"/>
  <c r="G1550" i="3"/>
  <c r="K1550" i="3"/>
  <c r="H1550" i="3"/>
  <c r="L1550" i="3"/>
  <c r="F1550" i="3"/>
  <c r="N1550" i="3"/>
  <c r="B1550" i="3"/>
  <c r="I1550" i="3"/>
  <c r="J1550" i="3"/>
  <c r="C1542" i="3"/>
  <c r="G1542" i="3"/>
  <c r="K1542" i="3"/>
  <c r="H1542" i="3"/>
  <c r="L1542" i="3"/>
  <c r="F1542" i="3"/>
  <c r="N1542" i="3"/>
  <c r="B1542" i="3"/>
  <c r="I1542" i="3"/>
  <c r="J1542" i="3"/>
  <c r="C1534" i="3"/>
  <c r="G1534" i="3"/>
  <c r="K1534" i="3"/>
  <c r="H1534" i="3"/>
  <c r="L1534" i="3"/>
  <c r="F1534" i="3"/>
  <c r="N1534" i="3"/>
  <c r="B1534" i="3"/>
  <c r="I1534" i="3"/>
  <c r="J1534" i="3"/>
  <c r="C1526" i="3"/>
  <c r="G1526" i="3"/>
  <c r="K1526" i="3"/>
  <c r="H1526" i="3"/>
  <c r="L1526" i="3"/>
  <c r="F1526" i="3"/>
  <c r="N1526" i="3"/>
  <c r="B1526" i="3"/>
  <c r="I1526" i="3"/>
  <c r="J1526" i="3"/>
  <c r="M1997" i="3"/>
  <c r="M1993" i="3"/>
  <c r="M1989" i="3"/>
  <c r="M1985" i="3"/>
  <c r="M1981" i="3"/>
  <c r="M1977" i="3"/>
  <c r="M1973" i="3"/>
  <c r="M1969" i="3"/>
  <c r="M1965" i="3"/>
  <c r="M1961" i="3"/>
  <c r="M1957" i="3"/>
  <c r="M1953" i="3"/>
  <c r="M1949" i="3"/>
  <c r="M1945" i="3"/>
  <c r="M1941" i="3"/>
  <c r="M1937" i="3"/>
  <c r="M1933" i="3"/>
  <c r="M1929" i="3"/>
  <c r="M1925" i="3"/>
  <c r="M1921" i="3"/>
  <c r="M1917" i="3"/>
  <c r="M1913" i="3"/>
  <c r="M1909" i="3"/>
  <c r="M1905" i="3"/>
  <c r="M1901" i="3"/>
  <c r="M1897" i="3"/>
  <c r="M1893" i="3"/>
  <c r="M1889" i="3"/>
  <c r="M1885" i="3"/>
  <c r="M1881" i="3"/>
  <c r="M1877" i="3"/>
  <c r="M1873" i="3"/>
  <c r="M1869" i="3"/>
  <c r="M1865" i="3"/>
  <c r="M1861" i="3"/>
  <c r="M1857" i="3"/>
  <c r="M1853" i="3"/>
  <c r="M1849" i="3"/>
  <c r="M1845" i="3"/>
  <c r="M1841" i="3"/>
  <c r="M1837" i="3"/>
  <c r="M1833" i="3"/>
  <c r="M1829" i="3"/>
  <c r="M1825" i="3"/>
  <c r="M1821" i="3"/>
  <c r="M1817" i="3"/>
  <c r="M1813" i="3"/>
  <c r="M1809" i="3"/>
  <c r="M1805" i="3"/>
  <c r="M1801" i="3"/>
  <c r="M1797" i="3"/>
  <c r="M1793" i="3"/>
  <c r="M1789" i="3"/>
  <c r="M1785" i="3"/>
  <c r="M1781" i="3"/>
  <c r="M1777" i="3"/>
  <c r="M1773" i="3"/>
  <c r="M1769" i="3"/>
  <c r="M1765" i="3"/>
  <c r="M1761" i="3"/>
  <c r="M1757" i="3"/>
  <c r="M1753" i="3"/>
  <c r="M1749" i="3"/>
  <c r="M1745" i="3"/>
  <c r="M1741" i="3"/>
  <c r="M1737" i="3"/>
  <c r="M1733" i="3"/>
  <c r="M1729" i="3"/>
  <c r="J1725" i="3"/>
  <c r="J1709" i="3"/>
  <c r="J1693" i="3"/>
  <c r="J1677" i="3"/>
  <c r="C1518" i="3"/>
  <c r="G1518" i="3"/>
  <c r="K1518" i="3"/>
  <c r="H1518" i="3"/>
  <c r="L1518" i="3"/>
  <c r="C1486" i="3"/>
  <c r="G1486" i="3"/>
  <c r="K1486" i="3"/>
  <c r="F1486" i="3"/>
  <c r="L1486" i="3"/>
  <c r="B1486" i="3"/>
  <c r="H1486" i="3"/>
  <c r="M1486" i="3"/>
  <c r="I1486" i="3"/>
  <c r="N1486" i="3"/>
  <c r="B1463" i="3"/>
  <c r="F1463" i="3"/>
  <c r="J1463" i="3"/>
  <c r="N1463" i="3"/>
  <c r="G1463" i="3"/>
  <c r="L1463" i="3"/>
  <c r="C1463" i="3"/>
  <c r="H1463" i="3"/>
  <c r="M1463" i="3"/>
  <c r="I1463" i="3"/>
  <c r="C1454" i="3"/>
  <c r="G1454" i="3"/>
  <c r="K1454" i="3"/>
  <c r="F1454" i="3"/>
  <c r="L1454" i="3"/>
  <c r="B1454" i="3"/>
  <c r="H1454" i="3"/>
  <c r="M1454" i="3"/>
  <c r="I1454" i="3"/>
  <c r="N1454" i="3"/>
  <c r="B1431" i="3"/>
  <c r="F1431" i="3"/>
  <c r="J1431" i="3"/>
  <c r="N1431" i="3"/>
  <c r="G1431" i="3"/>
  <c r="L1431" i="3"/>
  <c r="C1431" i="3"/>
  <c r="H1431" i="3"/>
  <c r="M1431" i="3"/>
  <c r="I1431" i="3"/>
  <c r="C1422" i="3"/>
  <c r="G1422" i="3"/>
  <c r="K1422" i="3"/>
  <c r="F1422" i="3"/>
  <c r="L1422" i="3"/>
  <c r="B1422" i="3"/>
  <c r="H1422" i="3"/>
  <c r="M1422" i="3"/>
  <c r="I1422" i="3"/>
  <c r="N1422" i="3"/>
  <c r="B1229" i="3"/>
  <c r="F1229" i="3"/>
  <c r="J1229" i="3"/>
  <c r="N1229" i="3"/>
  <c r="G1229" i="3"/>
  <c r="L1229" i="3"/>
  <c r="C1229" i="3"/>
  <c r="H1229" i="3"/>
  <c r="M1229" i="3"/>
  <c r="I1229" i="3"/>
  <c r="K1229" i="3"/>
  <c r="B1197" i="3"/>
  <c r="F1197" i="3"/>
  <c r="J1197" i="3"/>
  <c r="N1197" i="3"/>
  <c r="G1197" i="3"/>
  <c r="L1197" i="3"/>
  <c r="C1197" i="3"/>
  <c r="H1197" i="3"/>
  <c r="M1197" i="3"/>
  <c r="I1197" i="3"/>
  <c r="K1197" i="3"/>
  <c r="C1136" i="3"/>
  <c r="G1136" i="3"/>
  <c r="K1136" i="3"/>
  <c r="H1136" i="3"/>
  <c r="L1136" i="3"/>
  <c r="F1136" i="3"/>
  <c r="N1136" i="3"/>
  <c r="B1136" i="3"/>
  <c r="I1136" i="3"/>
  <c r="J1136" i="3"/>
  <c r="M1136" i="3"/>
  <c r="C1722" i="3"/>
  <c r="G1722" i="3"/>
  <c r="K1722" i="3"/>
  <c r="B1715" i="3"/>
  <c r="F1715" i="3"/>
  <c r="J1715" i="3"/>
  <c r="N1715" i="3"/>
  <c r="H1713" i="3"/>
  <c r="L1713" i="3"/>
  <c r="C1706" i="3"/>
  <c r="G1706" i="3"/>
  <c r="K1706" i="3"/>
  <c r="B1699" i="3"/>
  <c r="F1699" i="3"/>
  <c r="J1699" i="3"/>
  <c r="N1699" i="3"/>
  <c r="H1697" i="3"/>
  <c r="L1697" i="3"/>
  <c r="C1690" i="3"/>
  <c r="G1690" i="3"/>
  <c r="K1690" i="3"/>
  <c r="B1683" i="3"/>
  <c r="F1683" i="3"/>
  <c r="J1683" i="3"/>
  <c r="N1683" i="3"/>
  <c r="H1681" i="3"/>
  <c r="L1681" i="3"/>
  <c r="C1674" i="3"/>
  <c r="G1674" i="3"/>
  <c r="K1674" i="3"/>
  <c r="B1663" i="3"/>
  <c r="F1663" i="3"/>
  <c r="J1663" i="3"/>
  <c r="N1663" i="3"/>
  <c r="C1663" i="3"/>
  <c r="G1663" i="3"/>
  <c r="K1663" i="3"/>
  <c r="B1655" i="3"/>
  <c r="F1655" i="3"/>
  <c r="J1655" i="3"/>
  <c r="N1655" i="3"/>
  <c r="C1655" i="3"/>
  <c r="G1655" i="3"/>
  <c r="K1655" i="3"/>
  <c r="B1647" i="3"/>
  <c r="F1647" i="3"/>
  <c r="J1647" i="3"/>
  <c r="N1647" i="3"/>
  <c r="C1647" i="3"/>
  <c r="G1647" i="3"/>
  <c r="K1647" i="3"/>
  <c r="B1639" i="3"/>
  <c r="F1639" i="3"/>
  <c r="J1639" i="3"/>
  <c r="N1639" i="3"/>
  <c r="C1639" i="3"/>
  <c r="G1639" i="3"/>
  <c r="K1639" i="3"/>
  <c r="B1631" i="3"/>
  <c r="F1631" i="3"/>
  <c r="J1631" i="3"/>
  <c r="N1631" i="3"/>
  <c r="C1631" i="3"/>
  <c r="G1631" i="3"/>
  <c r="K1631" i="3"/>
  <c r="B1623" i="3"/>
  <c r="F1623" i="3"/>
  <c r="J1623" i="3"/>
  <c r="N1623" i="3"/>
  <c r="C1623" i="3"/>
  <c r="G1623" i="3"/>
  <c r="K1623" i="3"/>
  <c r="B1615" i="3"/>
  <c r="F1615" i="3"/>
  <c r="J1615" i="3"/>
  <c r="N1615" i="3"/>
  <c r="C1615" i="3"/>
  <c r="G1615" i="3"/>
  <c r="K1615" i="3"/>
  <c r="B1607" i="3"/>
  <c r="F1607" i="3"/>
  <c r="J1607" i="3"/>
  <c r="N1607" i="3"/>
  <c r="C1607" i="3"/>
  <c r="G1607" i="3"/>
  <c r="K1607" i="3"/>
  <c r="B1599" i="3"/>
  <c r="F1599" i="3"/>
  <c r="J1599" i="3"/>
  <c r="N1599" i="3"/>
  <c r="C1599" i="3"/>
  <c r="G1599" i="3"/>
  <c r="K1599" i="3"/>
  <c r="B1591" i="3"/>
  <c r="F1591" i="3"/>
  <c r="J1591" i="3"/>
  <c r="N1591" i="3"/>
  <c r="C1591" i="3"/>
  <c r="G1591" i="3"/>
  <c r="K1591" i="3"/>
  <c r="B1583" i="3"/>
  <c r="F1583" i="3"/>
  <c r="J1583" i="3"/>
  <c r="N1583" i="3"/>
  <c r="C1583" i="3"/>
  <c r="G1583" i="3"/>
  <c r="K1583" i="3"/>
  <c r="B1575" i="3"/>
  <c r="F1575" i="3"/>
  <c r="J1575" i="3"/>
  <c r="N1575" i="3"/>
  <c r="C1575" i="3"/>
  <c r="G1575" i="3"/>
  <c r="K1575" i="3"/>
  <c r="B1567" i="3"/>
  <c r="F1567" i="3"/>
  <c r="J1567" i="3"/>
  <c r="N1567" i="3"/>
  <c r="C1567" i="3"/>
  <c r="G1567" i="3"/>
  <c r="K1567" i="3"/>
  <c r="B1559" i="3"/>
  <c r="F1559" i="3"/>
  <c r="J1559" i="3"/>
  <c r="N1559" i="3"/>
  <c r="C1559" i="3"/>
  <c r="G1559" i="3"/>
  <c r="K1559" i="3"/>
  <c r="B1551" i="3"/>
  <c r="F1551" i="3"/>
  <c r="J1551" i="3"/>
  <c r="N1551" i="3"/>
  <c r="C1551" i="3"/>
  <c r="G1551" i="3"/>
  <c r="K1551" i="3"/>
  <c r="B1543" i="3"/>
  <c r="F1543" i="3"/>
  <c r="J1543" i="3"/>
  <c r="N1543" i="3"/>
  <c r="C1543" i="3"/>
  <c r="G1543" i="3"/>
  <c r="K1543" i="3"/>
  <c r="B1535" i="3"/>
  <c r="F1535" i="3"/>
  <c r="J1535" i="3"/>
  <c r="N1535" i="3"/>
  <c r="C1535" i="3"/>
  <c r="G1535" i="3"/>
  <c r="K1535" i="3"/>
  <c r="B1527" i="3"/>
  <c r="F1527" i="3"/>
  <c r="J1527" i="3"/>
  <c r="N1527" i="3"/>
  <c r="C1527" i="3"/>
  <c r="G1527" i="3"/>
  <c r="K1527" i="3"/>
  <c r="B1519" i="3"/>
  <c r="F1519" i="3"/>
  <c r="J1519" i="3"/>
  <c r="N1519" i="3"/>
  <c r="C1519" i="3"/>
  <c r="G1519" i="3"/>
  <c r="K1519" i="3"/>
  <c r="J1518" i="3"/>
  <c r="B1510" i="3"/>
  <c r="F1510" i="3"/>
  <c r="J1510" i="3"/>
  <c r="N1510" i="3"/>
  <c r="C1510" i="3"/>
  <c r="G1510" i="3"/>
  <c r="K1510" i="3"/>
  <c r="H1510" i="3"/>
  <c r="L1510" i="3"/>
  <c r="B1502" i="3"/>
  <c r="F1502" i="3"/>
  <c r="J1502" i="3"/>
  <c r="N1502" i="3"/>
  <c r="C1502" i="3"/>
  <c r="G1502" i="3"/>
  <c r="K1502" i="3"/>
  <c r="H1502" i="3"/>
  <c r="L1502" i="3"/>
  <c r="B1494" i="3"/>
  <c r="F1494" i="3"/>
  <c r="J1494" i="3"/>
  <c r="N1494" i="3"/>
  <c r="C1494" i="3"/>
  <c r="G1494" i="3"/>
  <c r="K1494" i="3"/>
  <c r="H1494" i="3"/>
  <c r="L1494" i="3"/>
  <c r="H1493" i="3"/>
  <c r="B1493" i="3"/>
  <c r="F1493" i="3"/>
  <c r="K1493" i="3"/>
  <c r="C1493" i="3"/>
  <c r="G1493" i="3"/>
  <c r="L1493" i="3"/>
  <c r="I1493" i="3"/>
  <c r="M1493" i="3"/>
  <c r="H1461" i="3"/>
  <c r="L1461" i="3"/>
  <c r="B1461" i="3"/>
  <c r="F1461" i="3"/>
  <c r="K1461" i="3"/>
  <c r="C1461" i="3"/>
  <c r="G1461" i="3"/>
  <c r="M1461" i="3"/>
  <c r="I1461" i="3"/>
  <c r="N1461" i="3"/>
  <c r="H1429" i="3"/>
  <c r="L1429" i="3"/>
  <c r="B1429" i="3"/>
  <c r="F1429" i="3"/>
  <c r="K1429" i="3"/>
  <c r="C1429" i="3"/>
  <c r="G1429" i="3"/>
  <c r="M1429" i="3"/>
  <c r="I1429" i="3"/>
  <c r="N1429" i="3"/>
  <c r="L1996" i="3"/>
  <c r="H1996" i="3"/>
  <c r="L1992" i="3"/>
  <c r="H1992" i="3"/>
  <c r="L1988" i="3"/>
  <c r="H1988" i="3"/>
  <c r="L1984" i="3"/>
  <c r="H1984" i="3"/>
  <c r="L1980" i="3"/>
  <c r="H1980" i="3"/>
  <c r="L1976" i="3"/>
  <c r="H1976" i="3"/>
  <c r="L1972" i="3"/>
  <c r="H1972" i="3"/>
  <c r="L1968" i="3"/>
  <c r="H1968" i="3"/>
  <c r="L1964" i="3"/>
  <c r="H1964" i="3"/>
  <c r="L1960" i="3"/>
  <c r="H1960" i="3"/>
  <c r="L1956" i="3"/>
  <c r="H1956" i="3"/>
  <c r="L1952" i="3"/>
  <c r="H1952" i="3"/>
  <c r="L1948" i="3"/>
  <c r="H1948" i="3"/>
  <c r="L1944" i="3"/>
  <c r="H1944" i="3"/>
  <c r="L1940" i="3"/>
  <c r="H1940" i="3"/>
  <c r="L1936" i="3"/>
  <c r="H1936" i="3"/>
  <c r="L1932" i="3"/>
  <c r="H1932" i="3"/>
  <c r="L1928" i="3"/>
  <c r="H1928" i="3"/>
  <c r="L1924" i="3"/>
  <c r="H1924" i="3"/>
  <c r="L1920" i="3"/>
  <c r="H1920" i="3"/>
  <c r="L1916" i="3"/>
  <c r="H1916" i="3"/>
  <c r="L1912" i="3"/>
  <c r="H1912" i="3"/>
  <c r="L1908" i="3"/>
  <c r="H1908" i="3"/>
  <c r="L1904" i="3"/>
  <c r="H1904" i="3"/>
  <c r="L1900" i="3"/>
  <c r="H1900" i="3"/>
  <c r="L1896" i="3"/>
  <c r="H1896" i="3"/>
  <c r="L1892" i="3"/>
  <c r="H1892" i="3"/>
  <c r="L1888" i="3"/>
  <c r="H1888" i="3"/>
  <c r="L1884" i="3"/>
  <c r="H1884" i="3"/>
  <c r="L1880" i="3"/>
  <c r="H1880" i="3"/>
  <c r="L1876" i="3"/>
  <c r="H1876" i="3"/>
  <c r="L1872" i="3"/>
  <c r="H1872" i="3"/>
  <c r="L1868" i="3"/>
  <c r="H1868" i="3"/>
  <c r="L1864" i="3"/>
  <c r="H1864" i="3"/>
  <c r="L1860" i="3"/>
  <c r="H1860" i="3"/>
  <c r="L1856" i="3"/>
  <c r="H1856" i="3"/>
  <c r="L1852" i="3"/>
  <c r="H1852" i="3"/>
  <c r="L1848" i="3"/>
  <c r="H1848" i="3"/>
  <c r="L1844" i="3"/>
  <c r="H1844" i="3"/>
  <c r="L1840" i="3"/>
  <c r="H1840" i="3"/>
  <c r="L1836" i="3"/>
  <c r="H1836" i="3"/>
  <c r="L1832" i="3"/>
  <c r="H1832" i="3"/>
  <c r="L1828" i="3"/>
  <c r="H1828" i="3"/>
  <c r="L1824" i="3"/>
  <c r="H1824" i="3"/>
  <c r="L1820" i="3"/>
  <c r="H1820" i="3"/>
  <c r="L1816" i="3"/>
  <c r="H1816" i="3"/>
  <c r="L1812" i="3"/>
  <c r="H1812" i="3"/>
  <c r="L1808" i="3"/>
  <c r="H1808" i="3"/>
  <c r="L1804" i="3"/>
  <c r="H1804" i="3"/>
  <c r="L1800" i="3"/>
  <c r="H1800" i="3"/>
  <c r="L1796" i="3"/>
  <c r="H1796" i="3"/>
  <c r="L1792" i="3"/>
  <c r="H1792" i="3"/>
  <c r="L1788" i="3"/>
  <c r="H1788" i="3"/>
  <c r="L1784" i="3"/>
  <c r="H1784" i="3"/>
  <c r="L1780" i="3"/>
  <c r="H1780" i="3"/>
  <c r="L1776" i="3"/>
  <c r="H1776" i="3"/>
  <c r="L1772" i="3"/>
  <c r="H1772" i="3"/>
  <c r="L1768" i="3"/>
  <c r="H1768" i="3"/>
  <c r="L1764" i="3"/>
  <c r="H1764" i="3"/>
  <c r="L1760" i="3"/>
  <c r="H1760" i="3"/>
  <c r="L1756" i="3"/>
  <c r="H1756" i="3"/>
  <c r="L1752" i="3"/>
  <c r="H1752" i="3"/>
  <c r="L1748" i="3"/>
  <c r="H1748" i="3"/>
  <c r="L1744" i="3"/>
  <c r="H1744" i="3"/>
  <c r="L1740" i="3"/>
  <c r="H1740" i="3"/>
  <c r="L1736" i="3"/>
  <c r="H1736" i="3"/>
  <c r="L1732" i="3"/>
  <c r="H1732" i="3"/>
  <c r="L1728" i="3"/>
  <c r="H1728" i="3"/>
  <c r="C1726" i="3"/>
  <c r="G1726" i="3"/>
  <c r="N1722" i="3"/>
  <c r="I1722" i="3"/>
  <c r="B1719" i="3"/>
  <c r="F1719" i="3"/>
  <c r="J1719" i="3"/>
  <c r="N1719" i="3"/>
  <c r="H1717" i="3"/>
  <c r="L1717" i="3"/>
  <c r="I1715" i="3"/>
  <c r="N1713" i="3"/>
  <c r="I1713" i="3"/>
  <c r="C1710" i="3"/>
  <c r="G1710" i="3"/>
  <c r="K1710" i="3"/>
  <c r="N1706" i="3"/>
  <c r="I1706" i="3"/>
  <c r="B1703" i="3"/>
  <c r="F1703" i="3"/>
  <c r="J1703" i="3"/>
  <c r="N1703" i="3"/>
  <c r="H1701" i="3"/>
  <c r="L1701" i="3"/>
  <c r="I1699" i="3"/>
  <c r="N1697" i="3"/>
  <c r="I1697" i="3"/>
  <c r="C1694" i="3"/>
  <c r="G1694" i="3"/>
  <c r="K1694" i="3"/>
  <c r="N1690" i="3"/>
  <c r="I1690" i="3"/>
  <c r="B1687" i="3"/>
  <c r="F1687" i="3"/>
  <c r="J1687" i="3"/>
  <c r="N1687" i="3"/>
  <c r="H1685" i="3"/>
  <c r="L1685" i="3"/>
  <c r="I1683" i="3"/>
  <c r="N1681" i="3"/>
  <c r="I1681" i="3"/>
  <c r="C1678" i="3"/>
  <c r="G1678" i="3"/>
  <c r="K1678" i="3"/>
  <c r="N1674" i="3"/>
  <c r="I1674" i="3"/>
  <c r="B1671" i="3"/>
  <c r="F1671" i="3"/>
  <c r="J1671" i="3"/>
  <c r="N1671" i="3"/>
  <c r="C1666" i="3"/>
  <c r="G1666" i="3"/>
  <c r="K1666" i="3"/>
  <c r="H1666" i="3"/>
  <c r="L1666" i="3"/>
  <c r="L1663" i="3"/>
  <c r="C1658" i="3"/>
  <c r="G1658" i="3"/>
  <c r="K1658" i="3"/>
  <c r="H1658" i="3"/>
  <c r="L1658" i="3"/>
  <c r="L1655" i="3"/>
  <c r="C1650" i="3"/>
  <c r="G1650" i="3"/>
  <c r="K1650" i="3"/>
  <c r="H1650" i="3"/>
  <c r="L1650" i="3"/>
  <c r="L1647" i="3"/>
  <c r="C1642" i="3"/>
  <c r="G1642" i="3"/>
  <c r="K1642" i="3"/>
  <c r="H1642" i="3"/>
  <c r="L1642" i="3"/>
  <c r="L1639" i="3"/>
  <c r="C1634" i="3"/>
  <c r="G1634" i="3"/>
  <c r="K1634" i="3"/>
  <c r="H1634" i="3"/>
  <c r="L1634" i="3"/>
  <c r="L1631" i="3"/>
  <c r="C1626" i="3"/>
  <c r="G1626" i="3"/>
  <c r="K1626" i="3"/>
  <c r="H1626" i="3"/>
  <c r="L1626" i="3"/>
  <c r="L1623" i="3"/>
  <c r="C1618" i="3"/>
  <c r="G1618" i="3"/>
  <c r="K1618" i="3"/>
  <c r="H1618" i="3"/>
  <c r="L1618" i="3"/>
  <c r="L1615" i="3"/>
  <c r="C1610" i="3"/>
  <c r="G1610" i="3"/>
  <c r="K1610" i="3"/>
  <c r="H1610" i="3"/>
  <c r="L1610" i="3"/>
  <c r="L1607" i="3"/>
  <c r="C1602" i="3"/>
  <c r="G1602" i="3"/>
  <c r="K1602" i="3"/>
  <c r="H1602" i="3"/>
  <c r="L1602" i="3"/>
  <c r="L1599" i="3"/>
  <c r="C1594" i="3"/>
  <c r="G1594" i="3"/>
  <c r="K1594" i="3"/>
  <c r="H1594" i="3"/>
  <c r="L1594" i="3"/>
  <c r="L1591" i="3"/>
  <c r="C1586" i="3"/>
  <c r="G1586" i="3"/>
  <c r="K1586" i="3"/>
  <c r="H1586" i="3"/>
  <c r="L1586" i="3"/>
  <c r="L1583" i="3"/>
  <c r="C1578" i="3"/>
  <c r="G1578" i="3"/>
  <c r="K1578" i="3"/>
  <c r="H1578" i="3"/>
  <c r="L1578" i="3"/>
  <c r="L1575" i="3"/>
  <c r="C1570" i="3"/>
  <c r="G1570" i="3"/>
  <c r="K1570" i="3"/>
  <c r="H1570" i="3"/>
  <c r="L1570" i="3"/>
  <c r="L1567" i="3"/>
  <c r="C1562" i="3"/>
  <c r="G1562" i="3"/>
  <c r="K1562" i="3"/>
  <c r="H1562" i="3"/>
  <c r="L1562" i="3"/>
  <c r="L1559" i="3"/>
  <c r="C1554" i="3"/>
  <c r="G1554" i="3"/>
  <c r="K1554" i="3"/>
  <c r="H1554" i="3"/>
  <c r="L1554" i="3"/>
  <c r="L1551" i="3"/>
  <c r="C1546" i="3"/>
  <c r="G1546" i="3"/>
  <c r="K1546" i="3"/>
  <c r="H1546" i="3"/>
  <c r="L1546" i="3"/>
  <c r="L1543" i="3"/>
  <c r="C1538" i="3"/>
  <c r="G1538" i="3"/>
  <c r="K1538" i="3"/>
  <c r="H1538" i="3"/>
  <c r="L1538" i="3"/>
  <c r="L1535" i="3"/>
  <c r="C1530" i="3"/>
  <c r="G1530" i="3"/>
  <c r="K1530" i="3"/>
  <c r="H1530" i="3"/>
  <c r="L1530" i="3"/>
  <c r="L1527" i="3"/>
  <c r="C1522" i="3"/>
  <c r="G1522" i="3"/>
  <c r="K1522" i="3"/>
  <c r="H1522" i="3"/>
  <c r="L1522" i="3"/>
  <c r="L1519" i="3"/>
  <c r="I1518" i="3"/>
  <c r="B1518" i="3"/>
  <c r="C1514" i="3"/>
  <c r="G1514" i="3"/>
  <c r="K1514" i="3"/>
  <c r="H1514" i="3"/>
  <c r="L1514" i="3"/>
  <c r="B1479" i="3"/>
  <c r="F1479" i="3"/>
  <c r="J1479" i="3"/>
  <c r="N1479" i="3"/>
  <c r="G1479" i="3"/>
  <c r="L1479" i="3"/>
  <c r="C1479" i="3"/>
  <c r="H1479" i="3"/>
  <c r="M1479" i="3"/>
  <c r="I1479" i="3"/>
  <c r="C1470" i="3"/>
  <c r="G1470" i="3"/>
  <c r="K1470" i="3"/>
  <c r="F1470" i="3"/>
  <c r="L1470" i="3"/>
  <c r="B1470" i="3"/>
  <c r="H1470" i="3"/>
  <c r="M1470" i="3"/>
  <c r="I1470" i="3"/>
  <c r="N1470" i="3"/>
  <c r="B1447" i="3"/>
  <c r="F1447" i="3"/>
  <c r="J1447" i="3"/>
  <c r="N1447" i="3"/>
  <c r="G1447" i="3"/>
  <c r="L1447" i="3"/>
  <c r="C1447" i="3"/>
  <c r="H1447" i="3"/>
  <c r="M1447" i="3"/>
  <c r="I1447" i="3"/>
  <c r="C1438" i="3"/>
  <c r="G1438" i="3"/>
  <c r="K1438" i="3"/>
  <c r="F1438" i="3"/>
  <c r="L1438" i="3"/>
  <c r="B1438" i="3"/>
  <c r="H1438" i="3"/>
  <c r="M1438" i="3"/>
  <c r="I1438" i="3"/>
  <c r="N1438" i="3"/>
  <c r="B1415" i="3"/>
  <c r="F1415" i="3"/>
  <c r="J1415" i="3"/>
  <c r="N1415" i="3"/>
  <c r="G1415" i="3"/>
  <c r="L1415" i="3"/>
  <c r="C1415" i="3"/>
  <c r="H1415" i="3"/>
  <c r="M1415" i="3"/>
  <c r="I1415" i="3"/>
  <c r="C1406" i="3"/>
  <c r="G1406" i="3"/>
  <c r="K1406" i="3"/>
  <c r="F1406" i="3"/>
  <c r="L1406" i="3"/>
  <c r="B1406" i="3"/>
  <c r="H1406" i="3"/>
  <c r="M1406" i="3"/>
  <c r="I1406" i="3"/>
  <c r="N1406" i="3"/>
  <c r="C1168" i="3"/>
  <c r="G1168" i="3"/>
  <c r="K1168" i="3"/>
  <c r="H1168" i="3"/>
  <c r="L1168" i="3"/>
  <c r="F1168" i="3"/>
  <c r="N1168" i="3"/>
  <c r="B1168" i="3"/>
  <c r="I1168" i="3"/>
  <c r="J1168" i="3"/>
  <c r="M1168" i="3"/>
  <c r="K1996" i="3"/>
  <c r="G1996" i="3"/>
  <c r="L1995" i="3"/>
  <c r="K1992" i="3"/>
  <c r="G1992" i="3"/>
  <c r="L1991" i="3"/>
  <c r="K1988" i="3"/>
  <c r="G1988" i="3"/>
  <c r="L1987" i="3"/>
  <c r="K1984" i="3"/>
  <c r="G1984" i="3"/>
  <c r="L1983" i="3"/>
  <c r="K1980" i="3"/>
  <c r="G1980" i="3"/>
  <c r="L1979" i="3"/>
  <c r="K1976" i="3"/>
  <c r="G1976" i="3"/>
  <c r="L1975" i="3"/>
  <c r="K1972" i="3"/>
  <c r="G1972" i="3"/>
  <c r="L1971" i="3"/>
  <c r="K1968" i="3"/>
  <c r="G1968" i="3"/>
  <c r="L1967" i="3"/>
  <c r="K1964" i="3"/>
  <c r="G1964" i="3"/>
  <c r="L1963" i="3"/>
  <c r="K1960" i="3"/>
  <c r="G1960" i="3"/>
  <c r="L1959" i="3"/>
  <c r="K1956" i="3"/>
  <c r="G1956" i="3"/>
  <c r="L1955" i="3"/>
  <c r="K1952" i="3"/>
  <c r="G1952" i="3"/>
  <c r="L1951" i="3"/>
  <c r="K1948" i="3"/>
  <c r="G1948" i="3"/>
  <c r="L1947" i="3"/>
  <c r="K1944" i="3"/>
  <c r="G1944" i="3"/>
  <c r="L1943" i="3"/>
  <c r="K1940" i="3"/>
  <c r="G1940" i="3"/>
  <c r="L1939" i="3"/>
  <c r="K1936" i="3"/>
  <c r="G1936" i="3"/>
  <c r="L1935" i="3"/>
  <c r="K1932" i="3"/>
  <c r="G1932" i="3"/>
  <c r="L1931" i="3"/>
  <c r="K1928" i="3"/>
  <c r="G1928" i="3"/>
  <c r="L1927" i="3"/>
  <c r="K1924" i="3"/>
  <c r="G1924" i="3"/>
  <c r="L1923" i="3"/>
  <c r="K1920" i="3"/>
  <c r="G1920" i="3"/>
  <c r="L1919" i="3"/>
  <c r="K1916" i="3"/>
  <c r="G1916" i="3"/>
  <c r="L1915" i="3"/>
  <c r="K1912" i="3"/>
  <c r="G1912" i="3"/>
  <c r="L1911" i="3"/>
  <c r="K1908" i="3"/>
  <c r="G1908" i="3"/>
  <c r="L1907" i="3"/>
  <c r="K1904" i="3"/>
  <c r="G1904" i="3"/>
  <c r="L1903" i="3"/>
  <c r="K1900" i="3"/>
  <c r="G1900" i="3"/>
  <c r="L1899" i="3"/>
  <c r="K1896" i="3"/>
  <c r="G1896" i="3"/>
  <c r="L1895" i="3"/>
  <c r="K1892" i="3"/>
  <c r="G1892" i="3"/>
  <c r="L1891" i="3"/>
  <c r="K1888" i="3"/>
  <c r="G1888" i="3"/>
  <c r="L1887" i="3"/>
  <c r="K1884" i="3"/>
  <c r="G1884" i="3"/>
  <c r="L1883" i="3"/>
  <c r="K1880" i="3"/>
  <c r="G1880" i="3"/>
  <c r="L1879" i="3"/>
  <c r="K1876" i="3"/>
  <c r="G1876" i="3"/>
  <c r="L1875" i="3"/>
  <c r="K1872" i="3"/>
  <c r="G1872" i="3"/>
  <c r="L1871" i="3"/>
  <c r="K1868" i="3"/>
  <c r="G1868" i="3"/>
  <c r="L1867" i="3"/>
  <c r="K1864" i="3"/>
  <c r="G1864" i="3"/>
  <c r="L1863" i="3"/>
  <c r="K1860" i="3"/>
  <c r="G1860" i="3"/>
  <c r="L1859" i="3"/>
  <c r="K1856" i="3"/>
  <c r="G1856" i="3"/>
  <c r="L1855" i="3"/>
  <c r="K1852" i="3"/>
  <c r="G1852" i="3"/>
  <c r="L1851" i="3"/>
  <c r="K1848" i="3"/>
  <c r="G1848" i="3"/>
  <c r="L1847" i="3"/>
  <c r="K1844" i="3"/>
  <c r="G1844" i="3"/>
  <c r="L1843" i="3"/>
  <c r="K1840" i="3"/>
  <c r="G1840" i="3"/>
  <c r="L1839" i="3"/>
  <c r="K1836" i="3"/>
  <c r="G1836" i="3"/>
  <c r="L1835" i="3"/>
  <c r="K1832" i="3"/>
  <c r="G1832" i="3"/>
  <c r="L1831" i="3"/>
  <c r="K1828" i="3"/>
  <c r="G1828" i="3"/>
  <c r="L1827" i="3"/>
  <c r="K1824" i="3"/>
  <c r="G1824" i="3"/>
  <c r="L1823" i="3"/>
  <c r="K1820" i="3"/>
  <c r="G1820" i="3"/>
  <c r="L1819" i="3"/>
  <c r="K1816" i="3"/>
  <c r="G1816" i="3"/>
  <c r="L1815" i="3"/>
  <c r="K1812" i="3"/>
  <c r="G1812" i="3"/>
  <c r="L1811" i="3"/>
  <c r="K1808" i="3"/>
  <c r="G1808" i="3"/>
  <c r="L1807" i="3"/>
  <c r="K1804" i="3"/>
  <c r="G1804" i="3"/>
  <c r="L1803" i="3"/>
  <c r="K1800" i="3"/>
  <c r="G1800" i="3"/>
  <c r="L1799" i="3"/>
  <c r="K1796" i="3"/>
  <c r="G1796" i="3"/>
  <c r="L1795" i="3"/>
  <c r="K1792" i="3"/>
  <c r="G1792" i="3"/>
  <c r="L1791" i="3"/>
  <c r="K1788" i="3"/>
  <c r="G1788" i="3"/>
  <c r="L1787" i="3"/>
  <c r="K1784" i="3"/>
  <c r="G1784" i="3"/>
  <c r="L1783" i="3"/>
  <c r="K1780" i="3"/>
  <c r="G1780" i="3"/>
  <c r="L1779" i="3"/>
  <c r="K1776" i="3"/>
  <c r="G1776" i="3"/>
  <c r="L1775" i="3"/>
  <c r="K1772" i="3"/>
  <c r="G1772" i="3"/>
  <c r="L1771" i="3"/>
  <c r="K1768" i="3"/>
  <c r="G1768" i="3"/>
  <c r="L1767" i="3"/>
  <c r="K1764" i="3"/>
  <c r="G1764" i="3"/>
  <c r="L1763" i="3"/>
  <c r="K1760" i="3"/>
  <c r="G1760" i="3"/>
  <c r="L1759" i="3"/>
  <c r="K1756" i="3"/>
  <c r="G1756" i="3"/>
  <c r="L1755" i="3"/>
  <c r="K1752" i="3"/>
  <c r="G1752" i="3"/>
  <c r="L1751" i="3"/>
  <c r="K1748" i="3"/>
  <c r="G1748" i="3"/>
  <c r="L1747" i="3"/>
  <c r="K1744" i="3"/>
  <c r="G1744" i="3"/>
  <c r="L1743" i="3"/>
  <c r="K1740" i="3"/>
  <c r="G1740" i="3"/>
  <c r="L1739" i="3"/>
  <c r="K1736" i="3"/>
  <c r="G1736" i="3"/>
  <c r="L1735" i="3"/>
  <c r="K1732" i="3"/>
  <c r="G1732" i="3"/>
  <c r="L1731" i="3"/>
  <c r="K1728" i="3"/>
  <c r="G1728" i="3"/>
  <c r="L1727" i="3"/>
  <c r="M1726" i="3"/>
  <c r="I1726" i="3"/>
  <c r="B1723" i="3"/>
  <c r="F1723" i="3"/>
  <c r="J1723" i="3"/>
  <c r="N1723" i="3"/>
  <c r="M1722" i="3"/>
  <c r="H1722" i="3"/>
  <c r="B1722" i="3"/>
  <c r="H1721" i="3"/>
  <c r="L1721" i="3"/>
  <c r="I1719" i="3"/>
  <c r="N1717" i="3"/>
  <c r="I1717" i="3"/>
  <c r="M1715" i="3"/>
  <c r="H1715" i="3"/>
  <c r="C1715" i="3"/>
  <c r="C1714" i="3"/>
  <c r="G1714" i="3"/>
  <c r="K1714" i="3"/>
  <c r="M1713" i="3"/>
  <c r="G1713" i="3"/>
  <c r="C1713" i="3"/>
  <c r="N1710" i="3"/>
  <c r="I1710" i="3"/>
  <c r="B1707" i="3"/>
  <c r="F1707" i="3"/>
  <c r="J1707" i="3"/>
  <c r="N1707" i="3"/>
  <c r="M1706" i="3"/>
  <c r="H1706" i="3"/>
  <c r="B1706" i="3"/>
  <c r="H1705" i="3"/>
  <c r="L1705" i="3"/>
  <c r="I1703" i="3"/>
  <c r="N1701" i="3"/>
  <c r="I1701" i="3"/>
  <c r="M1699" i="3"/>
  <c r="H1699" i="3"/>
  <c r="C1699" i="3"/>
  <c r="C1698" i="3"/>
  <c r="G1698" i="3"/>
  <c r="K1698" i="3"/>
  <c r="M1697" i="3"/>
  <c r="G1697" i="3"/>
  <c r="C1697" i="3"/>
  <c r="N1694" i="3"/>
  <c r="I1694" i="3"/>
  <c r="B1691" i="3"/>
  <c r="F1691" i="3"/>
  <c r="J1691" i="3"/>
  <c r="N1691" i="3"/>
  <c r="M1690" i="3"/>
  <c r="H1690" i="3"/>
  <c r="B1690" i="3"/>
  <c r="H1689" i="3"/>
  <c r="L1689" i="3"/>
  <c r="I1687" i="3"/>
  <c r="N1685" i="3"/>
  <c r="I1685" i="3"/>
  <c r="M1683" i="3"/>
  <c r="H1683" i="3"/>
  <c r="C1683" i="3"/>
  <c r="C1682" i="3"/>
  <c r="G1682" i="3"/>
  <c r="K1682" i="3"/>
  <c r="M1681" i="3"/>
  <c r="G1681" i="3"/>
  <c r="C1681" i="3"/>
  <c r="N1678" i="3"/>
  <c r="I1678" i="3"/>
  <c r="B1675" i="3"/>
  <c r="F1675" i="3"/>
  <c r="J1675" i="3"/>
  <c r="N1675" i="3"/>
  <c r="M1674" i="3"/>
  <c r="H1674" i="3"/>
  <c r="B1674" i="3"/>
  <c r="H1673" i="3"/>
  <c r="L1673" i="3"/>
  <c r="I1671" i="3"/>
  <c r="B1667" i="3"/>
  <c r="F1667" i="3"/>
  <c r="J1667" i="3"/>
  <c r="N1667" i="3"/>
  <c r="C1667" i="3"/>
  <c r="G1667" i="3"/>
  <c r="K1667" i="3"/>
  <c r="J1666" i="3"/>
  <c r="I1663" i="3"/>
  <c r="B1659" i="3"/>
  <c r="F1659" i="3"/>
  <c r="J1659" i="3"/>
  <c r="N1659" i="3"/>
  <c r="C1659" i="3"/>
  <c r="G1659" i="3"/>
  <c r="K1659" i="3"/>
  <c r="J1658" i="3"/>
  <c r="I1655" i="3"/>
  <c r="B1651" i="3"/>
  <c r="F1651" i="3"/>
  <c r="J1651" i="3"/>
  <c r="N1651" i="3"/>
  <c r="C1651" i="3"/>
  <c r="G1651" i="3"/>
  <c r="K1651" i="3"/>
  <c r="J1650" i="3"/>
  <c r="I1647" i="3"/>
  <c r="B1643" i="3"/>
  <c r="F1643" i="3"/>
  <c r="J1643" i="3"/>
  <c r="N1643" i="3"/>
  <c r="C1643" i="3"/>
  <c r="G1643" i="3"/>
  <c r="K1643" i="3"/>
  <c r="J1642" i="3"/>
  <c r="I1639" i="3"/>
  <c r="B1635" i="3"/>
  <c r="F1635" i="3"/>
  <c r="J1635" i="3"/>
  <c r="N1635" i="3"/>
  <c r="C1635" i="3"/>
  <c r="G1635" i="3"/>
  <c r="K1635" i="3"/>
  <c r="J1634" i="3"/>
  <c r="I1631" i="3"/>
  <c r="B1627" i="3"/>
  <c r="F1627" i="3"/>
  <c r="J1627" i="3"/>
  <c r="N1627" i="3"/>
  <c r="C1627" i="3"/>
  <c r="G1627" i="3"/>
  <c r="K1627" i="3"/>
  <c r="J1626" i="3"/>
  <c r="I1623" i="3"/>
  <c r="B1619" i="3"/>
  <c r="F1619" i="3"/>
  <c r="J1619" i="3"/>
  <c r="N1619" i="3"/>
  <c r="C1619" i="3"/>
  <c r="G1619" i="3"/>
  <c r="K1619" i="3"/>
  <c r="J1618" i="3"/>
  <c r="I1615" i="3"/>
  <c r="B1611" i="3"/>
  <c r="F1611" i="3"/>
  <c r="J1611" i="3"/>
  <c r="N1611" i="3"/>
  <c r="C1611" i="3"/>
  <c r="G1611" i="3"/>
  <c r="K1611" i="3"/>
  <c r="J1610" i="3"/>
  <c r="I1607" i="3"/>
  <c r="B1603" i="3"/>
  <c r="F1603" i="3"/>
  <c r="J1603" i="3"/>
  <c r="N1603" i="3"/>
  <c r="C1603" i="3"/>
  <c r="G1603" i="3"/>
  <c r="K1603" i="3"/>
  <c r="J1602" i="3"/>
  <c r="I1599" i="3"/>
  <c r="B1595" i="3"/>
  <c r="F1595" i="3"/>
  <c r="J1595" i="3"/>
  <c r="N1595" i="3"/>
  <c r="C1595" i="3"/>
  <c r="G1595" i="3"/>
  <c r="K1595" i="3"/>
  <c r="J1594" i="3"/>
  <c r="I1591" i="3"/>
  <c r="B1587" i="3"/>
  <c r="F1587" i="3"/>
  <c r="J1587" i="3"/>
  <c r="N1587" i="3"/>
  <c r="C1587" i="3"/>
  <c r="G1587" i="3"/>
  <c r="K1587" i="3"/>
  <c r="J1586" i="3"/>
  <c r="I1583" i="3"/>
  <c r="B1579" i="3"/>
  <c r="F1579" i="3"/>
  <c r="J1579" i="3"/>
  <c r="N1579" i="3"/>
  <c r="C1579" i="3"/>
  <c r="G1579" i="3"/>
  <c r="K1579" i="3"/>
  <c r="J1578" i="3"/>
  <c r="I1575" i="3"/>
  <c r="B1571" i="3"/>
  <c r="F1571" i="3"/>
  <c r="J1571" i="3"/>
  <c r="N1571" i="3"/>
  <c r="C1571" i="3"/>
  <c r="G1571" i="3"/>
  <c r="K1571" i="3"/>
  <c r="I1567" i="3"/>
  <c r="B1563" i="3"/>
  <c r="F1563" i="3"/>
  <c r="J1563" i="3"/>
  <c r="N1563" i="3"/>
  <c r="C1563" i="3"/>
  <c r="G1563" i="3"/>
  <c r="K1563" i="3"/>
  <c r="I1559" i="3"/>
  <c r="B1555" i="3"/>
  <c r="F1555" i="3"/>
  <c r="J1555" i="3"/>
  <c r="N1555" i="3"/>
  <c r="C1555" i="3"/>
  <c r="G1555" i="3"/>
  <c r="K1555" i="3"/>
  <c r="I1551" i="3"/>
  <c r="B1547" i="3"/>
  <c r="F1547" i="3"/>
  <c r="J1547" i="3"/>
  <c r="N1547" i="3"/>
  <c r="C1547" i="3"/>
  <c r="G1547" i="3"/>
  <c r="K1547" i="3"/>
  <c r="I1543" i="3"/>
  <c r="B1539" i="3"/>
  <c r="F1539" i="3"/>
  <c r="J1539" i="3"/>
  <c r="N1539" i="3"/>
  <c r="C1539" i="3"/>
  <c r="G1539" i="3"/>
  <c r="K1539" i="3"/>
  <c r="I1535" i="3"/>
  <c r="B1531" i="3"/>
  <c r="F1531" i="3"/>
  <c r="J1531" i="3"/>
  <c r="N1531" i="3"/>
  <c r="C1531" i="3"/>
  <c r="G1531" i="3"/>
  <c r="K1531" i="3"/>
  <c r="I1527" i="3"/>
  <c r="B1523" i="3"/>
  <c r="F1523" i="3"/>
  <c r="J1523" i="3"/>
  <c r="N1523" i="3"/>
  <c r="C1523" i="3"/>
  <c r="G1523" i="3"/>
  <c r="K1523" i="3"/>
  <c r="I1519" i="3"/>
  <c r="N1518" i="3"/>
  <c r="F1518" i="3"/>
  <c r="B1515" i="3"/>
  <c r="F1515" i="3"/>
  <c r="J1515" i="3"/>
  <c r="N1515" i="3"/>
  <c r="C1515" i="3"/>
  <c r="G1515" i="3"/>
  <c r="K1515" i="3"/>
  <c r="M1510" i="3"/>
  <c r="B1506" i="3"/>
  <c r="F1506" i="3"/>
  <c r="J1506" i="3"/>
  <c r="N1506" i="3"/>
  <c r="C1506" i="3"/>
  <c r="G1506" i="3"/>
  <c r="K1506" i="3"/>
  <c r="H1506" i="3"/>
  <c r="L1506" i="3"/>
  <c r="M1502" i="3"/>
  <c r="B1498" i="3"/>
  <c r="F1498" i="3"/>
  <c r="J1498" i="3"/>
  <c r="N1498" i="3"/>
  <c r="C1498" i="3"/>
  <c r="G1498" i="3"/>
  <c r="K1498" i="3"/>
  <c r="H1498" i="3"/>
  <c r="L1498" i="3"/>
  <c r="M1494" i="3"/>
  <c r="N1493" i="3"/>
  <c r="J1486" i="3"/>
  <c r="H1477" i="3"/>
  <c r="L1477" i="3"/>
  <c r="B1477" i="3"/>
  <c r="F1477" i="3"/>
  <c r="K1477" i="3"/>
  <c r="C1477" i="3"/>
  <c r="G1477" i="3"/>
  <c r="M1477" i="3"/>
  <c r="I1477" i="3"/>
  <c r="N1477" i="3"/>
  <c r="K1463" i="3"/>
  <c r="J1454" i="3"/>
  <c r="H1445" i="3"/>
  <c r="L1445" i="3"/>
  <c r="B1445" i="3"/>
  <c r="F1445" i="3"/>
  <c r="K1445" i="3"/>
  <c r="C1445" i="3"/>
  <c r="G1445" i="3"/>
  <c r="M1445" i="3"/>
  <c r="I1445" i="3"/>
  <c r="N1445" i="3"/>
  <c r="K1431" i="3"/>
  <c r="J1422" i="3"/>
  <c r="H1413" i="3"/>
  <c r="L1413" i="3"/>
  <c r="B1413" i="3"/>
  <c r="F1413" i="3"/>
  <c r="K1413" i="3"/>
  <c r="C1413" i="3"/>
  <c r="G1413" i="3"/>
  <c r="M1413" i="3"/>
  <c r="I1413" i="3"/>
  <c r="N1413" i="3"/>
  <c r="B1393" i="3"/>
  <c r="F1393" i="3"/>
  <c r="J1393" i="3"/>
  <c r="N1393" i="3"/>
  <c r="H1393" i="3"/>
  <c r="L1393" i="3"/>
  <c r="G1393" i="3"/>
  <c r="C1393" i="3"/>
  <c r="I1393" i="3"/>
  <c r="K1393" i="3"/>
  <c r="H1391" i="3"/>
  <c r="L1391" i="3"/>
  <c r="B1391" i="3"/>
  <c r="F1391" i="3"/>
  <c r="J1391" i="3"/>
  <c r="N1391" i="3"/>
  <c r="G1391" i="3"/>
  <c r="C1391" i="3"/>
  <c r="I1391" i="3"/>
  <c r="K1391" i="3"/>
  <c r="B1377" i="3"/>
  <c r="F1377" i="3"/>
  <c r="J1377" i="3"/>
  <c r="N1377" i="3"/>
  <c r="H1377" i="3"/>
  <c r="L1377" i="3"/>
  <c r="G1377" i="3"/>
  <c r="C1377" i="3"/>
  <c r="I1377" i="3"/>
  <c r="K1377" i="3"/>
  <c r="H1375" i="3"/>
  <c r="L1375" i="3"/>
  <c r="B1375" i="3"/>
  <c r="F1375" i="3"/>
  <c r="J1375" i="3"/>
  <c r="N1375" i="3"/>
  <c r="G1375" i="3"/>
  <c r="C1375" i="3"/>
  <c r="I1375" i="3"/>
  <c r="K1375" i="3"/>
  <c r="C1220" i="3"/>
  <c r="G1220" i="3"/>
  <c r="K1220" i="3"/>
  <c r="F1220" i="3"/>
  <c r="L1220" i="3"/>
  <c r="B1220" i="3"/>
  <c r="H1220" i="3"/>
  <c r="M1220" i="3"/>
  <c r="I1220" i="3"/>
  <c r="N1220" i="3"/>
  <c r="J1220" i="3"/>
  <c r="K1511" i="3"/>
  <c r="G1511" i="3"/>
  <c r="C1511" i="3"/>
  <c r="K1507" i="3"/>
  <c r="G1507" i="3"/>
  <c r="C1507" i="3"/>
  <c r="K1503" i="3"/>
  <c r="G1503" i="3"/>
  <c r="C1503" i="3"/>
  <c r="K1499" i="3"/>
  <c r="G1499" i="3"/>
  <c r="C1499" i="3"/>
  <c r="K1495" i="3"/>
  <c r="G1495" i="3"/>
  <c r="C1495" i="3"/>
  <c r="M1491" i="3"/>
  <c r="H1491" i="3"/>
  <c r="C1491" i="3"/>
  <c r="C1490" i="3"/>
  <c r="G1490" i="3"/>
  <c r="K1490" i="3"/>
  <c r="M1489" i="3"/>
  <c r="G1489" i="3"/>
  <c r="C1489" i="3"/>
  <c r="B1483" i="3"/>
  <c r="F1483" i="3"/>
  <c r="J1483" i="3"/>
  <c r="N1483" i="3"/>
  <c r="M1482" i="3"/>
  <c r="H1482" i="3"/>
  <c r="B1482" i="3"/>
  <c r="H1481" i="3"/>
  <c r="L1481" i="3"/>
  <c r="M1475" i="3"/>
  <c r="H1475" i="3"/>
  <c r="C1475" i="3"/>
  <c r="C1474" i="3"/>
  <c r="G1474" i="3"/>
  <c r="K1474" i="3"/>
  <c r="M1473" i="3"/>
  <c r="G1473" i="3"/>
  <c r="C1473" i="3"/>
  <c r="B1467" i="3"/>
  <c r="F1467" i="3"/>
  <c r="J1467" i="3"/>
  <c r="N1467" i="3"/>
  <c r="M1466" i="3"/>
  <c r="H1466" i="3"/>
  <c r="B1466" i="3"/>
  <c r="H1465" i="3"/>
  <c r="L1465" i="3"/>
  <c r="M1459" i="3"/>
  <c r="H1459" i="3"/>
  <c r="C1459" i="3"/>
  <c r="C1458" i="3"/>
  <c r="G1458" i="3"/>
  <c r="K1458" i="3"/>
  <c r="M1457" i="3"/>
  <c r="G1457" i="3"/>
  <c r="C1457" i="3"/>
  <c r="B1451" i="3"/>
  <c r="F1451" i="3"/>
  <c r="J1451" i="3"/>
  <c r="N1451" i="3"/>
  <c r="M1450" i="3"/>
  <c r="H1450" i="3"/>
  <c r="B1450" i="3"/>
  <c r="H1449" i="3"/>
  <c r="L1449" i="3"/>
  <c r="M1443" i="3"/>
  <c r="H1443" i="3"/>
  <c r="C1443" i="3"/>
  <c r="C1442" i="3"/>
  <c r="G1442" i="3"/>
  <c r="K1442" i="3"/>
  <c r="M1441" i="3"/>
  <c r="G1441" i="3"/>
  <c r="C1441" i="3"/>
  <c r="B1435" i="3"/>
  <c r="F1435" i="3"/>
  <c r="J1435" i="3"/>
  <c r="N1435" i="3"/>
  <c r="M1434" i="3"/>
  <c r="H1434" i="3"/>
  <c r="B1434" i="3"/>
  <c r="H1433" i="3"/>
  <c r="L1433" i="3"/>
  <c r="M1427" i="3"/>
  <c r="H1427" i="3"/>
  <c r="C1427" i="3"/>
  <c r="C1426" i="3"/>
  <c r="G1426" i="3"/>
  <c r="K1426" i="3"/>
  <c r="M1425" i="3"/>
  <c r="G1425" i="3"/>
  <c r="C1425" i="3"/>
  <c r="B1419" i="3"/>
  <c r="F1419" i="3"/>
  <c r="J1419" i="3"/>
  <c r="N1419" i="3"/>
  <c r="M1418" i="3"/>
  <c r="H1418" i="3"/>
  <c r="B1418" i="3"/>
  <c r="H1417" i="3"/>
  <c r="L1417" i="3"/>
  <c r="M1411" i="3"/>
  <c r="H1411" i="3"/>
  <c r="C1411" i="3"/>
  <c r="C1410" i="3"/>
  <c r="G1410" i="3"/>
  <c r="K1410" i="3"/>
  <c r="M1409" i="3"/>
  <c r="G1409" i="3"/>
  <c r="C1409" i="3"/>
  <c r="B1403" i="3"/>
  <c r="F1403" i="3"/>
  <c r="J1403" i="3"/>
  <c r="N1403" i="3"/>
  <c r="I1397" i="3"/>
  <c r="C1397" i="3"/>
  <c r="I1395" i="3"/>
  <c r="C1395" i="3"/>
  <c r="B1389" i="3"/>
  <c r="F1389" i="3"/>
  <c r="J1389" i="3"/>
  <c r="N1389" i="3"/>
  <c r="H1389" i="3"/>
  <c r="L1389" i="3"/>
  <c r="H1387" i="3"/>
  <c r="L1387" i="3"/>
  <c r="B1387" i="3"/>
  <c r="F1387" i="3"/>
  <c r="J1387" i="3"/>
  <c r="N1387" i="3"/>
  <c r="I1381" i="3"/>
  <c r="C1381" i="3"/>
  <c r="I1379" i="3"/>
  <c r="C1379" i="3"/>
  <c r="B1373" i="3"/>
  <c r="F1373" i="3"/>
  <c r="J1373" i="3"/>
  <c r="N1373" i="3"/>
  <c r="H1373" i="3"/>
  <c r="L1373" i="3"/>
  <c r="H1371" i="3"/>
  <c r="L1371" i="3"/>
  <c r="B1371" i="3"/>
  <c r="F1371" i="3"/>
  <c r="J1371" i="3"/>
  <c r="N1371" i="3"/>
  <c r="B1365" i="3"/>
  <c r="F1365" i="3"/>
  <c r="J1365" i="3"/>
  <c r="N1365" i="3"/>
  <c r="C1365" i="3"/>
  <c r="G1365" i="3"/>
  <c r="K1365" i="3"/>
  <c r="H1365" i="3"/>
  <c r="L1365" i="3"/>
  <c r="M1361" i="3"/>
  <c r="B1357" i="3"/>
  <c r="F1357" i="3"/>
  <c r="J1357" i="3"/>
  <c r="N1357" i="3"/>
  <c r="C1357" i="3"/>
  <c r="G1357" i="3"/>
  <c r="K1357" i="3"/>
  <c r="H1357" i="3"/>
  <c r="L1357" i="3"/>
  <c r="M1353" i="3"/>
  <c r="B1349" i="3"/>
  <c r="F1349" i="3"/>
  <c r="J1349" i="3"/>
  <c r="N1349" i="3"/>
  <c r="C1349" i="3"/>
  <c r="G1349" i="3"/>
  <c r="K1349" i="3"/>
  <c r="H1349" i="3"/>
  <c r="L1349" i="3"/>
  <c r="M1345" i="3"/>
  <c r="B1341" i="3"/>
  <c r="F1341" i="3"/>
  <c r="J1341" i="3"/>
  <c r="N1341" i="3"/>
  <c r="C1341" i="3"/>
  <c r="G1341" i="3"/>
  <c r="K1341" i="3"/>
  <c r="H1341" i="3"/>
  <c r="L1341" i="3"/>
  <c r="M1337" i="3"/>
  <c r="B1333" i="3"/>
  <c r="F1333" i="3"/>
  <c r="J1333" i="3"/>
  <c r="N1333" i="3"/>
  <c r="C1333" i="3"/>
  <c r="G1333" i="3"/>
  <c r="K1333" i="3"/>
  <c r="H1333" i="3"/>
  <c r="L1333" i="3"/>
  <c r="M1329" i="3"/>
  <c r="B1325" i="3"/>
  <c r="F1325" i="3"/>
  <c r="J1325" i="3"/>
  <c r="N1325" i="3"/>
  <c r="C1325" i="3"/>
  <c r="G1325" i="3"/>
  <c r="K1325" i="3"/>
  <c r="H1325" i="3"/>
  <c r="L1325" i="3"/>
  <c r="M1321" i="3"/>
  <c r="B1317" i="3"/>
  <c r="F1317" i="3"/>
  <c r="J1317" i="3"/>
  <c r="N1317" i="3"/>
  <c r="C1317" i="3"/>
  <c r="G1317" i="3"/>
  <c r="K1317" i="3"/>
  <c r="H1317" i="3"/>
  <c r="L1317" i="3"/>
  <c r="M1313" i="3"/>
  <c r="B1309" i="3"/>
  <c r="F1309" i="3"/>
  <c r="J1309" i="3"/>
  <c r="N1309" i="3"/>
  <c r="C1309" i="3"/>
  <c r="G1309" i="3"/>
  <c r="K1309" i="3"/>
  <c r="H1309" i="3"/>
  <c r="L1309" i="3"/>
  <c r="M1305" i="3"/>
  <c r="B1301" i="3"/>
  <c r="F1301" i="3"/>
  <c r="J1301" i="3"/>
  <c r="N1301" i="3"/>
  <c r="C1301" i="3"/>
  <c r="G1301" i="3"/>
  <c r="K1301" i="3"/>
  <c r="H1301" i="3"/>
  <c r="L1301" i="3"/>
  <c r="M1297" i="3"/>
  <c r="B1293" i="3"/>
  <c r="F1293" i="3"/>
  <c r="J1293" i="3"/>
  <c r="N1293" i="3"/>
  <c r="C1293" i="3"/>
  <c r="G1293" i="3"/>
  <c r="K1293" i="3"/>
  <c r="H1293" i="3"/>
  <c r="L1293" i="3"/>
  <c r="M1289" i="3"/>
  <c r="B1285" i="3"/>
  <c r="F1285" i="3"/>
  <c r="J1285" i="3"/>
  <c r="N1285" i="3"/>
  <c r="C1285" i="3"/>
  <c r="G1285" i="3"/>
  <c r="K1285" i="3"/>
  <c r="H1285" i="3"/>
  <c r="L1285" i="3"/>
  <c r="M1281" i="3"/>
  <c r="B1277" i="3"/>
  <c r="F1277" i="3"/>
  <c r="J1277" i="3"/>
  <c r="N1277" i="3"/>
  <c r="C1277" i="3"/>
  <c r="G1277" i="3"/>
  <c r="K1277" i="3"/>
  <c r="H1277" i="3"/>
  <c r="L1277" i="3"/>
  <c r="M1273" i="3"/>
  <c r="B1269" i="3"/>
  <c r="F1269" i="3"/>
  <c r="J1269" i="3"/>
  <c r="N1269" i="3"/>
  <c r="C1269" i="3"/>
  <c r="G1269" i="3"/>
  <c r="K1269" i="3"/>
  <c r="H1269" i="3"/>
  <c r="L1269" i="3"/>
  <c r="M1265" i="3"/>
  <c r="B1261" i="3"/>
  <c r="F1261" i="3"/>
  <c r="J1261" i="3"/>
  <c r="N1261" i="3"/>
  <c r="C1261" i="3"/>
  <c r="G1261" i="3"/>
  <c r="K1261" i="3"/>
  <c r="H1261" i="3"/>
  <c r="L1261" i="3"/>
  <c r="M1257" i="3"/>
  <c r="B1253" i="3"/>
  <c r="F1253" i="3"/>
  <c r="J1253" i="3"/>
  <c r="N1253" i="3"/>
  <c r="C1253" i="3"/>
  <c r="G1253" i="3"/>
  <c r="K1253" i="3"/>
  <c r="H1253" i="3"/>
  <c r="L1253" i="3"/>
  <c r="B1245" i="3"/>
  <c r="F1245" i="3"/>
  <c r="J1245" i="3"/>
  <c r="N1245" i="3"/>
  <c r="C1245" i="3"/>
  <c r="G1245" i="3"/>
  <c r="K1245" i="3"/>
  <c r="H1245" i="3"/>
  <c r="L1245" i="3"/>
  <c r="H1227" i="3"/>
  <c r="L1227" i="3"/>
  <c r="B1227" i="3"/>
  <c r="F1227" i="3"/>
  <c r="K1227" i="3"/>
  <c r="C1227" i="3"/>
  <c r="G1227" i="3"/>
  <c r="M1227" i="3"/>
  <c r="I1227" i="3"/>
  <c r="N1227" i="3"/>
  <c r="H1195" i="3"/>
  <c r="L1195" i="3"/>
  <c r="B1195" i="3"/>
  <c r="F1195" i="3"/>
  <c r="K1195" i="3"/>
  <c r="C1195" i="3"/>
  <c r="G1195" i="3"/>
  <c r="M1195" i="3"/>
  <c r="I1195" i="3"/>
  <c r="N1195" i="3"/>
  <c r="C1176" i="3"/>
  <c r="G1176" i="3"/>
  <c r="K1176" i="3"/>
  <c r="H1176" i="3"/>
  <c r="L1176" i="3"/>
  <c r="F1176" i="3"/>
  <c r="N1176" i="3"/>
  <c r="B1176" i="3"/>
  <c r="I1176" i="3"/>
  <c r="J1176" i="3"/>
  <c r="C1144" i="3"/>
  <c r="G1144" i="3"/>
  <c r="K1144" i="3"/>
  <c r="H1144" i="3"/>
  <c r="L1144" i="3"/>
  <c r="F1144" i="3"/>
  <c r="N1144" i="3"/>
  <c r="B1144" i="3"/>
  <c r="I1144" i="3"/>
  <c r="J1144" i="3"/>
  <c r="L1669" i="3"/>
  <c r="L1665" i="3"/>
  <c r="L1661" i="3"/>
  <c r="L1657" i="3"/>
  <c r="L1653" i="3"/>
  <c r="L1649" i="3"/>
  <c r="L1645" i="3"/>
  <c r="L1641" i="3"/>
  <c r="L1637" i="3"/>
  <c r="L1633" i="3"/>
  <c r="L1629" i="3"/>
  <c r="L1625" i="3"/>
  <c r="L1621" i="3"/>
  <c r="L1617" i="3"/>
  <c r="L1613" i="3"/>
  <c r="L1609" i="3"/>
  <c r="L1605" i="3"/>
  <c r="L1601" i="3"/>
  <c r="L1597" i="3"/>
  <c r="L1593" i="3"/>
  <c r="L1589" i="3"/>
  <c r="L1585" i="3"/>
  <c r="L1581" i="3"/>
  <c r="L1577" i="3"/>
  <c r="L1573" i="3"/>
  <c r="L1569" i="3"/>
  <c r="L1565" i="3"/>
  <c r="L1561" i="3"/>
  <c r="L1557" i="3"/>
  <c r="L1553" i="3"/>
  <c r="L1549" i="3"/>
  <c r="L1545" i="3"/>
  <c r="L1541" i="3"/>
  <c r="L1537" i="3"/>
  <c r="L1533" i="3"/>
  <c r="L1529" i="3"/>
  <c r="L1525" i="3"/>
  <c r="L1521" i="3"/>
  <c r="L1517" i="3"/>
  <c r="L1513" i="3"/>
  <c r="N1511" i="3"/>
  <c r="J1511" i="3"/>
  <c r="F1511" i="3"/>
  <c r="L1509" i="3"/>
  <c r="N1507" i="3"/>
  <c r="J1507" i="3"/>
  <c r="F1507" i="3"/>
  <c r="L1505" i="3"/>
  <c r="N1503" i="3"/>
  <c r="J1503" i="3"/>
  <c r="F1503" i="3"/>
  <c r="L1501" i="3"/>
  <c r="N1499" i="3"/>
  <c r="J1499" i="3"/>
  <c r="F1499" i="3"/>
  <c r="L1497" i="3"/>
  <c r="N1495" i="3"/>
  <c r="J1495" i="3"/>
  <c r="F1495" i="3"/>
  <c r="L1491" i="3"/>
  <c r="N1490" i="3"/>
  <c r="I1490" i="3"/>
  <c r="K1489" i="3"/>
  <c r="F1489" i="3"/>
  <c r="B1487" i="3"/>
  <c r="F1487" i="3"/>
  <c r="J1487" i="3"/>
  <c r="N1487" i="3"/>
  <c r="H1485" i="3"/>
  <c r="L1485" i="3"/>
  <c r="I1483" i="3"/>
  <c r="L1482" i="3"/>
  <c r="N1481" i="3"/>
  <c r="I1481" i="3"/>
  <c r="C1478" i="3"/>
  <c r="G1478" i="3"/>
  <c r="K1478" i="3"/>
  <c r="L1475" i="3"/>
  <c r="N1474" i="3"/>
  <c r="I1474" i="3"/>
  <c r="K1473" i="3"/>
  <c r="F1473" i="3"/>
  <c r="B1471" i="3"/>
  <c r="F1471" i="3"/>
  <c r="J1471" i="3"/>
  <c r="N1471" i="3"/>
  <c r="H1469" i="3"/>
  <c r="L1469" i="3"/>
  <c r="I1467" i="3"/>
  <c r="L1466" i="3"/>
  <c r="N1465" i="3"/>
  <c r="I1465" i="3"/>
  <c r="C1462" i="3"/>
  <c r="G1462" i="3"/>
  <c r="K1462" i="3"/>
  <c r="L1459" i="3"/>
  <c r="N1458" i="3"/>
  <c r="I1458" i="3"/>
  <c r="K1457" i="3"/>
  <c r="F1457" i="3"/>
  <c r="B1455" i="3"/>
  <c r="F1455" i="3"/>
  <c r="J1455" i="3"/>
  <c r="N1455" i="3"/>
  <c r="H1453" i="3"/>
  <c r="L1453" i="3"/>
  <c r="I1451" i="3"/>
  <c r="L1450" i="3"/>
  <c r="N1449" i="3"/>
  <c r="I1449" i="3"/>
  <c r="C1446" i="3"/>
  <c r="G1446" i="3"/>
  <c r="K1446" i="3"/>
  <c r="L1443" i="3"/>
  <c r="N1442" i="3"/>
  <c r="I1442" i="3"/>
  <c r="K1441" i="3"/>
  <c r="F1441" i="3"/>
  <c r="B1439" i="3"/>
  <c r="F1439" i="3"/>
  <c r="J1439" i="3"/>
  <c r="N1439" i="3"/>
  <c r="H1437" i="3"/>
  <c r="L1437" i="3"/>
  <c r="I1435" i="3"/>
  <c r="L1434" i="3"/>
  <c r="N1433" i="3"/>
  <c r="I1433" i="3"/>
  <c r="C1430" i="3"/>
  <c r="G1430" i="3"/>
  <c r="K1430" i="3"/>
  <c r="L1427" i="3"/>
  <c r="N1426" i="3"/>
  <c r="I1426" i="3"/>
  <c r="K1425" i="3"/>
  <c r="F1425" i="3"/>
  <c r="B1423" i="3"/>
  <c r="F1423" i="3"/>
  <c r="J1423" i="3"/>
  <c r="N1423" i="3"/>
  <c r="H1421" i="3"/>
  <c r="L1421" i="3"/>
  <c r="I1419" i="3"/>
  <c r="L1418" i="3"/>
  <c r="N1417" i="3"/>
  <c r="I1417" i="3"/>
  <c r="C1414" i="3"/>
  <c r="G1414" i="3"/>
  <c r="K1414" i="3"/>
  <c r="L1411" i="3"/>
  <c r="N1410" i="3"/>
  <c r="I1410" i="3"/>
  <c r="K1409" i="3"/>
  <c r="F1409" i="3"/>
  <c r="B1407" i="3"/>
  <c r="F1407" i="3"/>
  <c r="J1407" i="3"/>
  <c r="N1407" i="3"/>
  <c r="H1405" i="3"/>
  <c r="L1405" i="3"/>
  <c r="I1403" i="3"/>
  <c r="B1401" i="3"/>
  <c r="F1401" i="3"/>
  <c r="J1401" i="3"/>
  <c r="N1401" i="3"/>
  <c r="H1401" i="3"/>
  <c r="L1401" i="3"/>
  <c r="H1399" i="3"/>
  <c r="L1399" i="3"/>
  <c r="B1399" i="3"/>
  <c r="F1399" i="3"/>
  <c r="J1399" i="3"/>
  <c r="N1399" i="3"/>
  <c r="K1389" i="3"/>
  <c r="K1387" i="3"/>
  <c r="B1385" i="3"/>
  <c r="F1385" i="3"/>
  <c r="J1385" i="3"/>
  <c r="N1385" i="3"/>
  <c r="H1385" i="3"/>
  <c r="L1385" i="3"/>
  <c r="H1383" i="3"/>
  <c r="L1383" i="3"/>
  <c r="B1383" i="3"/>
  <c r="F1383" i="3"/>
  <c r="J1383" i="3"/>
  <c r="N1383" i="3"/>
  <c r="K1373" i="3"/>
  <c r="K1371" i="3"/>
  <c r="B1369" i="3"/>
  <c r="F1369" i="3"/>
  <c r="J1369" i="3"/>
  <c r="N1369" i="3"/>
  <c r="H1369" i="3"/>
  <c r="L1369" i="3"/>
  <c r="C1236" i="3"/>
  <c r="G1236" i="3"/>
  <c r="K1236" i="3"/>
  <c r="F1236" i="3"/>
  <c r="L1236" i="3"/>
  <c r="B1236" i="3"/>
  <c r="H1236" i="3"/>
  <c r="M1236" i="3"/>
  <c r="I1236" i="3"/>
  <c r="N1236" i="3"/>
  <c r="B1213" i="3"/>
  <c r="F1213" i="3"/>
  <c r="J1213" i="3"/>
  <c r="N1213" i="3"/>
  <c r="G1213" i="3"/>
  <c r="L1213" i="3"/>
  <c r="C1213" i="3"/>
  <c r="H1213" i="3"/>
  <c r="M1213" i="3"/>
  <c r="I1213" i="3"/>
  <c r="C1204" i="3"/>
  <c r="G1204" i="3"/>
  <c r="K1204" i="3"/>
  <c r="F1204" i="3"/>
  <c r="L1204" i="3"/>
  <c r="B1204" i="3"/>
  <c r="H1204" i="3"/>
  <c r="M1204" i="3"/>
  <c r="I1204" i="3"/>
  <c r="N1204" i="3"/>
  <c r="C1184" i="3"/>
  <c r="G1184" i="3"/>
  <c r="K1184" i="3"/>
  <c r="H1184" i="3"/>
  <c r="L1184" i="3"/>
  <c r="F1184" i="3"/>
  <c r="N1184" i="3"/>
  <c r="B1184" i="3"/>
  <c r="I1184" i="3"/>
  <c r="J1184" i="3"/>
  <c r="C1152" i="3"/>
  <c r="G1152" i="3"/>
  <c r="K1152" i="3"/>
  <c r="H1152" i="3"/>
  <c r="L1152" i="3"/>
  <c r="F1152" i="3"/>
  <c r="N1152" i="3"/>
  <c r="B1152" i="3"/>
  <c r="I1152" i="3"/>
  <c r="J1152" i="3"/>
  <c r="B1491" i="3"/>
  <c r="F1491" i="3"/>
  <c r="J1491" i="3"/>
  <c r="N1491" i="3"/>
  <c r="H1489" i="3"/>
  <c r="L1489" i="3"/>
  <c r="C1482" i="3"/>
  <c r="G1482" i="3"/>
  <c r="K1482" i="3"/>
  <c r="B1475" i="3"/>
  <c r="F1475" i="3"/>
  <c r="J1475" i="3"/>
  <c r="N1475" i="3"/>
  <c r="H1473" i="3"/>
  <c r="L1473" i="3"/>
  <c r="C1466" i="3"/>
  <c r="G1466" i="3"/>
  <c r="K1466" i="3"/>
  <c r="B1459" i="3"/>
  <c r="F1459" i="3"/>
  <c r="J1459" i="3"/>
  <c r="N1459" i="3"/>
  <c r="H1457" i="3"/>
  <c r="L1457" i="3"/>
  <c r="C1450" i="3"/>
  <c r="G1450" i="3"/>
  <c r="K1450" i="3"/>
  <c r="B1443" i="3"/>
  <c r="F1443" i="3"/>
  <c r="J1443" i="3"/>
  <c r="N1443" i="3"/>
  <c r="H1441" i="3"/>
  <c r="L1441" i="3"/>
  <c r="C1434" i="3"/>
  <c r="G1434" i="3"/>
  <c r="K1434" i="3"/>
  <c r="B1427" i="3"/>
  <c r="F1427" i="3"/>
  <c r="J1427" i="3"/>
  <c r="N1427" i="3"/>
  <c r="H1425" i="3"/>
  <c r="L1425" i="3"/>
  <c r="C1418" i="3"/>
  <c r="G1418" i="3"/>
  <c r="K1418" i="3"/>
  <c r="B1411" i="3"/>
  <c r="F1411" i="3"/>
  <c r="J1411" i="3"/>
  <c r="N1411" i="3"/>
  <c r="H1409" i="3"/>
  <c r="L1409" i="3"/>
  <c r="B1397" i="3"/>
  <c r="F1397" i="3"/>
  <c r="J1397" i="3"/>
  <c r="N1397" i="3"/>
  <c r="H1397" i="3"/>
  <c r="L1397" i="3"/>
  <c r="H1395" i="3"/>
  <c r="L1395" i="3"/>
  <c r="B1395" i="3"/>
  <c r="F1395" i="3"/>
  <c r="J1395" i="3"/>
  <c r="N1395" i="3"/>
  <c r="B1381" i="3"/>
  <c r="F1381" i="3"/>
  <c r="J1381" i="3"/>
  <c r="N1381" i="3"/>
  <c r="H1381" i="3"/>
  <c r="L1381" i="3"/>
  <c r="H1379" i="3"/>
  <c r="L1379" i="3"/>
  <c r="B1379" i="3"/>
  <c r="F1379" i="3"/>
  <c r="J1379" i="3"/>
  <c r="N1379" i="3"/>
  <c r="B1361" i="3"/>
  <c r="F1361" i="3"/>
  <c r="J1361" i="3"/>
  <c r="N1361" i="3"/>
  <c r="C1361" i="3"/>
  <c r="G1361" i="3"/>
  <c r="K1361" i="3"/>
  <c r="H1361" i="3"/>
  <c r="L1361" i="3"/>
  <c r="B1353" i="3"/>
  <c r="F1353" i="3"/>
  <c r="J1353" i="3"/>
  <c r="N1353" i="3"/>
  <c r="C1353" i="3"/>
  <c r="G1353" i="3"/>
  <c r="K1353" i="3"/>
  <c r="H1353" i="3"/>
  <c r="L1353" i="3"/>
  <c r="B1345" i="3"/>
  <c r="F1345" i="3"/>
  <c r="J1345" i="3"/>
  <c r="N1345" i="3"/>
  <c r="C1345" i="3"/>
  <c r="G1345" i="3"/>
  <c r="K1345" i="3"/>
  <c r="H1345" i="3"/>
  <c r="L1345" i="3"/>
  <c r="B1337" i="3"/>
  <c r="F1337" i="3"/>
  <c r="J1337" i="3"/>
  <c r="N1337" i="3"/>
  <c r="C1337" i="3"/>
  <c r="G1337" i="3"/>
  <c r="K1337" i="3"/>
  <c r="H1337" i="3"/>
  <c r="L1337" i="3"/>
  <c r="B1329" i="3"/>
  <c r="F1329" i="3"/>
  <c r="J1329" i="3"/>
  <c r="N1329" i="3"/>
  <c r="C1329" i="3"/>
  <c r="G1329" i="3"/>
  <c r="K1329" i="3"/>
  <c r="H1329" i="3"/>
  <c r="L1329" i="3"/>
  <c r="B1321" i="3"/>
  <c r="F1321" i="3"/>
  <c r="J1321" i="3"/>
  <c r="N1321" i="3"/>
  <c r="C1321" i="3"/>
  <c r="G1321" i="3"/>
  <c r="K1321" i="3"/>
  <c r="H1321" i="3"/>
  <c r="L1321" i="3"/>
  <c r="B1313" i="3"/>
  <c r="F1313" i="3"/>
  <c r="J1313" i="3"/>
  <c r="N1313" i="3"/>
  <c r="C1313" i="3"/>
  <c r="G1313" i="3"/>
  <c r="K1313" i="3"/>
  <c r="H1313" i="3"/>
  <c r="L1313" i="3"/>
  <c r="B1305" i="3"/>
  <c r="F1305" i="3"/>
  <c r="J1305" i="3"/>
  <c r="N1305" i="3"/>
  <c r="C1305" i="3"/>
  <c r="G1305" i="3"/>
  <c r="K1305" i="3"/>
  <c r="H1305" i="3"/>
  <c r="L1305" i="3"/>
  <c r="B1297" i="3"/>
  <c r="F1297" i="3"/>
  <c r="J1297" i="3"/>
  <c r="N1297" i="3"/>
  <c r="C1297" i="3"/>
  <c r="G1297" i="3"/>
  <c r="K1297" i="3"/>
  <c r="H1297" i="3"/>
  <c r="L1297" i="3"/>
  <c r="B1289" i="3"/>
  <c r="F1289" i="3"/>
  <c r="J1289" i="3"/>
  <c r="N1289" i="3"/>
  <c r="C1289" i="3"/>
  <c r="G1289" i="3"/>
  <c r="K1289" i="3"/>
  <c r="H1289" i="3"/>
  <c r="L1289" i="3"/>
  <c r="B1281" i="3"/>
  <c r="F1281" i="3"/>
  <c r="J1281" i="3"/>
  <c r="N1281" i="3"/>
  <c r="C1281" i="3"/>
  <c r="G1281" i="3"/>
  <c r="K1281" i="3"/>
  <c r="H1281" i="3"/>
  <c r="L1281" i="3"/>
  <c r="B1273" i="3"/>
  <c r="F1273" i="3"/>
  <c r="J1273" i="3"/>
  <c r="N1273" i="3"/>
  <c r="C1273" i="3"/>
  <c r="G1273" i="3"/>
  <c r="K1273" i="3"/>
  <c r="H1273" i="3"/>
  <c r="L1273" i="3"/>
  <c r="B1265" i="3"/>
  <c r="F1265" i="3"/>
  <c r="J1265" i="3"/>
  <c r="N1265" i="3"/>
  <c r="C1265" i="3"/>
  <c r="G1265" i="3"/>
  <c r="K1265" i="3"/>
  <c r="H1265" i="3"/>
  <c r="L1265" i="3"/>
  <c r="B1257" i="3"/>
  <c r="F1257" i="3"/>
  <c r="J1257" i="3"/>
  <c r="N1257" i="3"/>
  <c r="C1257" i="3"/>
  <c r="G1257" i="3"/>
  <c r="K1257" i="3"/>
  <c r="H1257" i="3"/>
  <c r="L1257" i="3"/>
  <c r="B1249" i="3"/>
  <c r="F1249" i="3"/>
  <c r="J1249" i="3"/>
  <c r="N1249" i="3"/>
  <c r="C1249" i="3"/>
  <c r="G1249" i="3"/>
  <c r="K1249" i="3"/>
  <c r="H1249" i="3"/>
  <c r="L1249" i="3"/>
  <c r="B1241" i="3"/>
  <c r="F1241" i="3"/>
  <c r="J1241" i="3"/>
  <c r="N1241" i="3"/>
  <c r="C1241" i="3"/>
  <c r="G1241" i="3"/>
  <c r="K1241" i="3"/>
  <c r="H1241" i="3"/>
  <c r="L1241" i="3"/>
  <c r="H1211" i="3"/>
  <c r="L1211" i="3"/>
  <c r="B1211" i="3"/>
  <c r="F1211" i="3"/>
  <c r="K1211" i="3"/>
  <c r="C1211" i="3"/>
  <c r="G1211" i="3"/>
  <c r="M1211" i="3"/>
  <c r="I1211" i="3"/>
  <c r="N1211" i="3"/>
  <c r="C1192" i="3"/>
  <c r="G1192" i="3"/>
  <c r="K1192" i="3"/>
  <c r="H1192" i="3"/>
  <c r="F1192" i="3"/>
  <c r="M1192" i="3"/>
  <c r="B1192" i="3"/>
  <c r="I1192" i="3"/>
  <c r="N1192" i="3"/>
  <c r="J1192" i="3"/>
  <c r="C1160" i="3"/>
  <c r="G1160" i="3"/>
  <c r="K1160" i="3"/>
  <c r="H1160" i="3"/>
  <c r="L1160" i="3"/>
  <c r="F1160" i="3"/>
  <c r="N1160" i="3"/>
  <c r="B1160" i="3"/>
  <c r="I1160" i="3"/>
  <c r="J1160" i="3"/>
  <c r="C1128" i="3"/>
  <c r="G1128" i="3"/>
  <c r="K1128" i="3"/>
  <c r="H1128" i="3"/>
  <c r="L1128" i="3"/>
  <c r="F1128" i="3"/>
  <c r="N1128" i="3"/>
  <c r="B1128" i="3"/>
  <c r="I1128" i="3"/>
  <c r="J1128" i="3"/>
  <c r="K1402" i="3"/>
  <c r="G1402" i="3"/>
  <c r="K1398" i="3"/>
  <c r="G1398" i="3"/>
  <c r="K1394" i="3"/>
  <c r="G1394" i="3"/>
  <c r="K1390" i="3"/>
  <c r="G1390" i="3"/>
  <c r="K1386" i="3"/>
  <c r="G1386" i="3"/>
  <c r="K1382" i="3"/>
  <c r="G1382" i="3"/>
  <c r="K1378" i="3"/>
  <c r="G1378" i="3"/>
  <c r="K1374" i="3"/>
  <c r="G1374" i="3"/>
  <c r="K1370" i="3"/>
  <c r="G1370" i="3"/>
  <c r="N1367" i="3"/>
  <c r="J1367" i="3"/>
  <c r="F1367" i="3"/>
  <c r="B1367" i="3"/>
  <c r="K1366" i="3"/>
  <c r="G1366" i="3"/>
  <c r="N1363" i="3"/>
  <c r="J1363" i="3"/>
  <c r="F1363" i="3"/>
  <c r="B1363" i="3"/>
  <c r="K1362" i="3"/>
  <c r="G1362" i="3"/>
  <c r="N1359" i="3"/>
  <c r="J1359" i="3"/>
  <c r="F1359" i="3"/>
  <c r="B1359" i="3"/>
  <c r="K1358" i="3"/>
  <c r="G1358" i="3"/>
  <c r="N1355" i="3"/>
  <c r="J1355" i="3"/>
  <c r="F1355" i="3"/>
  <c r="B1355" i="3"/>
  <c r="K1354" i="3"/>
  <c r="G1354" i="3"/>
  <c r="N1351" i="3"/>
  <c r="J1351" i="3"/>
  <c r="F1351" i="3"/>
  <c r="B1351" i="3"/>
  <c r="K1350" i="3"/>
  <c r="G1350" i="3"/>
  <c r="N1347" i="3"/>
  <c r="J1347" i="3"/>
  <c r="F1347" i="3"/>
  <c r="B1347" i="3"/>
  <c r="K1346" i="3"/>
  <c r="G1346" i="3"/>
  <c r="N1343" i="3"/>
  <c r="J1343" i="3"/>
  <c r="F1343" i="3"/>
  <c r="B1343" i="3"/>
  <c r="K1342" i="3"/>
  <c r="G1342" i="3"/>
  <c r="N1339" i="3"/>
  <c r="J1339" i="3"/>
  <c r="F1339" i="3"/>
  <c r="B1339" i="3"/>
  <c r="K1338" i="3"/>
  <c r="G1338" i="3"/>
  <c r="N1335" i="3"/>
  <c r="J1335" i="3"/>
  <c r="F1335" i="3"/>
  <c r="B1335" i="3"/>
  <c r="K1334" i="3"/>
  <c r="G1334" i="3"/>
  <c r="N1331" i="3"/>
  <c r="J1331" i="3"/>
  <c r="F1331" i="3"/>
  <c r="B1331" i="3"/>
  <c r="K1330" i="3"/>
  <c r="G1330" i="3"/>
  <c r="N1327" i="3"/>
  <c r="J1327" i="3"/>
  <c r="F1327" i="3"/>
  <c r="B1327" i="3"/>
  <c r="K1326" i="3"/>
  <c r="G1326" i="3"/>
  <c r="N1323" i="3"/>
  <c r="J1323" i="3"/>
  <c r="F1323" i="3"/>
  <c r="B1323" i="3"/>
  <c r="K1322" i="3"/>
  <c r="G1322" i="3"/>
  <c r="N1319" i="3"/>
  <c r="J1319" i="3"/>
  <c r="F1319" i="3"/>
  <c r="B1319" i="3"/>
  <c r="K1318" i="3"/>
  <c r="G1318" i="3"/>
  <c r="N1315" i="3"/>
  <c r="J1315" i="3"/>
  <c r="F1315" i="3"/>
  <c r="B1315" i="3"/>
  <c r="K1314" i="3"/>
  <c r="G1314" i="3"/>
  <c r="N1311" i="3"/>
  <c r="J1311" i="3"/>
  <c r="F1311" i="3"/>
  <c r="B1311" i="3"/>
  <c r="K1310" i="3"/>
  <c r="G1310" i="3"/>
  <c r="N1307" i="3"/>
  <c r="J1307" i="3"/>
  <c r="F1307" i="3"/>
  <c r="B1307" i="3"/>
  <c r="K1306" i="3"/>
  <c r="G1306" i="3"/>
  <c r="N1303" i="3"/>
  <c r="J1303" i="3"/>
  <c r="F1303" i="3"/>
  <c r="B1303" i="3"/>
  <c r="K1302" i="3"/>
  <c r="G1302" i="3"/>
  <c r="N1299" i="3"/>
  <c r="J1299" i="3"/>
  <c r="F1299" i="3"/>
  <c r="B1299" i="3"/>
  <c r="K1298" i="3"/>
  <c r="G1298" i="3"/>
  <c r="N1295" i="3"/>
  <c r="J1295" i="3"/>
  <c r="F1295" i="3"/>
  <c r="B1295" i="3"/>
  <c r="K1294" i="3"/>
  <c r="G1294" i="3"/>
  <c r="N1291" i="3"/>
  <c r="J1291" i="3"/>
  <c r="F1291" i="3"/>
  <c r="B1291" i="3"/>
  <c r="K1290" i="3"/>
  <c r="G1290" i="3"/>
  <c r="N1287" i="3"/>
  <c r="J1287" i="3"/>
  <c r="F1287" i="3"/>
  <c r="B1287" i="3"/>
  <c r="K1286" i="3"/>
  <c r="G1286" i="3"/>
  <c r="N1283" i="3"/>
  <c r="J1283" i="3"/>
  <c r="F1283" i="3"/>
  <c r="B1283" i="3"/>
  <c r="K1282" i="3"/>
  <c r="G1282" i="3"/>
  <c r="N1279" i="3"/>
  <c r="J1279" i="3"/>
  <c r="F1279" i="3"/>
  <c r="B1279" i="3"/>
  <c r="K1278" i="3"/>
  <c r="G1278" i="3"/>
  <c r="N1275" i="3"/>
  <c r="J1275" i="3"/>
  <c r="F1275" i="3"/>
  <c r="B1275" i="3"/>
  <c r="K1274" i="3"/>
  <c r="G1274" i="3"/>
  <c r="N1271" i="3"/>
  <c r="J1271" i="3"/>
  <c r="F1271" i="3"/>
  <c r="B1271" i="3"/>
  <c r="K1270" i="3"/>
  <c r="G1270" i="3"/>
  <c r="N1267" i="3"/>
  <c r="J1267" i="3"/>
  <c r="F1267" i="3"/>
  <c r="B1267" i="3"/>
  <c r="K1266" i="3"/>
  <c r="G1266" i="3"/>
  <c r="N1263" i="3"/>
  <c r="J1263" i="3"/>
  <c r="F1263" i="3"/>
  <c r="B1263" i="3"/>
  <c r="K1262" i="3"/>
  <c r="G1262" i="3"/>
  <c r="N1259" i="3"/>
  <c r="J1259" i="3"/>
  <c r="F1259" i="3"/>
  <c r="B1259" i="3"/>
  <c r="K1258" i="3"/>
  <c r="G1258" i="3"/>
  <c r="N1255" i="3"/>
  <c r="J1255" i="3"/>
  <c r="F1255" i="3"/>
  <c r="B1255" i="3"/>
  <c r="K1254" i="3"/>
  <c r="G1254" i="3"/>
  <c r="N1251" i="3"/>
  <c r="J1251" i="3"/>
  <c r="F1251" i="3"/>
  <c r="B1251" i="3"/>
  <c r="K1250" i="3"/>
  <c r="G1250" i="3"/>
  <c r="N1247" i="3"/>
  <c r="J1247" i="3"/>
  <c r="F1247" i="3"/>
  <c r="B1247" i="3"/>
  <c r="K1246" i="3"/>
  <c r="G1246" i="3"/>
  <c r="N1243" i="3"/>
  <c r="J1243" i="3"/>
  <c r="F1243" i="3"/>
  <c r="B1243" i="3"/>
  <c r="K1242" i="3"/>
  <c r="G1242" i="3"/>
  <c r="N1239" i="3"/>
  <c r="J1239" i="3"/>
  <c r="F1239" i="3"/>
  <c r="B1239" i="3"/>
  <c r="K1238" i="3"/>
  <c r="G1238" i="3"/>
  <c r="L1237" i="3"/>
  <c r="K1235" i="3"/>
  <c r="F1235" i="3"/>
  <c r="B1233" i="3"/>
  <c r="F1233" i="3"/>
  <c r="J1233" i="3"/>
  <c r="N1233" i="3"/>
  <c r="M1232" i="3"/>
  <c r="H1232" i="3"/>
  <c r="H1231" i="3"/>
  <c r="L1231" i="3"/>
  <c r="L1228" i="3"/>
  <c r="M1225" i="3"/>
  <c r="H1225" i="3"/>
  <c r="C1224" i="3"/>
  <c r="G1224" i="3"/>
  <c r="K1224" i="3"/>
  <c r="M1223" i="3"/>
  <c r="G1223" i="3"/>
  <c r="L1221" i="3"/>
  <c r="K1219" i="3"/>
  <c r="F1219" i="3"/>
  <c r="B1217" i="3"/>
  <c r="F1217" i="3"/>
  <c r="J1217" i="3"/>
  <c r="N1217" i="3"/>
  <c r="M1216" i="3"/>
  <c r="H1216" i="3"/>
  <c r="H1215" i="3"/>
  <c r="L1215" i="3"/>
  <c r="L1212" i="3"/>
  <c r="M1209" i="3"/>
  <c r="H1209" i="3"/>
  <c r="C1208" i="3"/>
  <c r="G1208" i="3"/>
  <c r="K1208" i="3"/>
  <c r="M1207" i="3"/>
  <c r="G1207" i="3"/>
  <c r="L1205" i="3"/>
  <c r="K1203" i="3"/>
  <c r="F1203" i="3"/>
  <c r="B1201" i="3"/>
  <c r="F1201" i="3"/>
  <c r="J1201" i="3"/>
  <c r="N1201" i="3"/>
  <c r="M1200" i="3"/>
  <c r="H1200" i="3"/>
  <c r="H1199" i="3"/>
  <c r="L1199" i="3"/>
  <c r="L1196" i="3"/>
  <c r="M1193" i="3"/>
  <c r="H1193" i="3"/>
  <c r="N1188" i="3"/>
  <c r="B1185" i="3"/>
  <c r="F1185" i="3"/>
  <c r="J1185" i="3"/>
  <c r="N1185" i="3"/>
  <c r="C1185" i="3"/>
  <c r="G1185" i="3"/>
  <c r="K1185" i="3"/>
  <c r="N1180" i="3"/>
  <c r="B1177" i="3"/>
  <c r="F1177" i="3"/>
  <c r="J1177" i="3"/>
  <c r="N1177" i="3"/>
  <c r="C1177" i="3"/>
  <c r="G1177" i="3"/>
  <c r="K1177" i="3"/>
  <c r="N1172" i="3"/>
  <c r="B1169" i="3"/>
  <c r="F1169" i="3"/>
  <c r="J1169" i="3"/>
  <c r="N1169" i="3"/>
  <c r="C1169" i="3"/>
  <c r="G1169" i="3"/>
  <c r="K1169" i="3"/>
  <c r="N1164" i="3"/>
  <c r="B1161" i="3"/>
  <c r="F1161" i="3"/>
  <c r="J1161" i="3"/>
  <c r="N1161" i="3"/>
  <c r="C1161" i="3"/>
  <c r="G1161" i="3"/>
  <c r="K1161" i="3"/>
  <c r="N1156" i="3"/>
  <c r="B1153" i="3"/>
  <c r="F1153" i="3"/>
  <c r="J1153" i="3"/>
  <c r="N1153" i="3"/>
  <c r="C1153" i="3"/>
  <c r="G1153" i="3"/>
  <c r="K1153" i="3"/>
  <c r="N1148" i="3"/>
  <c r="B1145" i="3"/>
  <c r="F1145" i="3"/>
  <c r="J1145" i="3"/>
  <c r="N1145" i="3"/>
  <c r="C1145" i="3"/>
  <c r="G1145" i="3"/>
  <c r="K1145" i="3"/>
  <c r="N1140" i="3"/>
  <c r="B1137" i="3"/>
  <c r="F1137" i="3"/>
  <c r="J1137" i="3"/>
  <c r="N1137" i="3"/>
  <c r="C1137" i="3"/>
  <c r="G1137" i="3"/>
  <c r="K1137" i="3"/>
  <c r="N1132" i="3"/>
  <c r="B1129" i="3"/>
  <c r="F1129" i="3"/>
  <c r="J1129" i="3"/>
  <c r="N1129" i="3"/>
  <c r="C1129" i="3"/>
  <c r="G1129" i="3"/>
  <c r="K1129" i="3"/>
  <c r="M1093" i="3"/>
  <c r="B1237" i="3"/>
  <c r="F1237" i="3"/>
  <c r="J1237" i="3"/>
  <c r="H1235" i="3"/>
  <c r="L1235" i="3"/>
  <c r="C1228" i="3"/>
  <c r="G1228" i="3"/>
  <c r="K1228" i="3"/>
  <c r="B1221" i="3"/>
  <c r="F1221" i="3"/>
  <c r="J1221" i="3"/>
  <c r="N1221" i="3"/>
  <c r="H1219" i="3"/>
  <c r="L1219" i="3"/>
  <c r="C1212" i="3"/>
  <c r="G1212" i="3"/>
  <c r="K1212" i="3"/>
  <c r="B1205" i="3"/>
  <c r="F1205" i="3"/>
  <c r="J1205" i="3"/>
  <c r="N1205" i="3"/>
  <c r="H1203" i="3"/>
  <c r="L1203" i="3"/>
  <c r="C1196" i="3"/>
  <c r="G1196" i="3"/>
  <c r="K1196" i="3"/>
  <c r="C1188" i="3"/>
  <c r="G1188" i="3"/>
  <c r="K1188" i="3"/>
  <c r="H1188" i="3"/>
  <c r="L1188" i="3"/>
  <c r="C1180" i="3"/>
  <c r="G1180" i="3"/>
  <c r="K1180" i="3"/>
  <c r="H1180" i="3"/>
  <c r="L1180" i="3"/>
  <c r="C1172" i="3"/>
  <c r="G1172" i="3"/>
  <c r="K1172" i="3"/>
  <c r="H1172" i="3"/>
  <c r="L1172" i="3"/>
  <c r="C1164" i="3"/>
  <c r="G1164" i="3"/>
  <c r="K1164" i="3"/>
  <c r="H1164" i="3"/>
  <c r="L1164" i="3"/>
  <c r="C1156" i="3"/>
  <c r="G1156" i="3"/>
  <c r="K1156" i="3"/>
  <c r="H1156" i="3"/>
  <c r="L1156" i="3"/>
  <c r="C1148" i="3"/>
  <c r="G1148" i="3"/>
  <c r="K1148" i="3"/>
  <c r="H1148" i="3"/>
  <c r="L1148" i="3"/>
  <c r="C1140" i="3"/>
  <c r="G1140" i="3"/>
  <c r="K1140" i="3"/>
  <c r="H1140" i="3"/>
  <c r="L1140" i="3"/>
  <c r="C1132" i="3"/>
  <c r="G1132" i="3"/>
  <c r="K1132" i="3"/>
  <c r="H1132" i="3"/>
  <c r="L1132" i="3"/>
  <c r="L1367" i="3"/>
  <c r="L1363" i="3"/>
  <c r="L1359" i="3"/>
  <c r="L1355" i="3"/>
  <c r="L1351" i="3"/>
  <c r="L1347" i="3"/>
  <c r="L1343" i="3"/>
  <c r="L1339" i="3"/>
  <c r="L1335" i="3"/>
  <c r="L1331" i="3"/>
  <c r="L1327" i="3"/>
  <c r="L1323" i="3"/>
  <c r="L1319" i="3"/>
  <c r="L1315" i="3"/>
  <c r="L1311" i="3"/>
  <c r="L1307" i="3"/>
  <c r="L1303" i="3"/>
  <c r="L1299" i="3"/>
  <c r="L1295" i="3"/>
  <c r="L1291" i="3"/>
  <c r="L1287" i="3"/>
  <c r="L1283" i="3"/>
  <c r="L1279" i="3"/>
  <c r="L1275" i="3"/>
  <c r="L1271" i="3"/>
  <c r="L1267" i="3"/>
  <c r="L1263" i="3"/>
  <c r="L1259" i="3"/>
  <c r="L1255" i="3"/>
  <c r="L1251" i="3"/>
  <c r="L1247" i="3"/>
  <c r="L1243" i="3"/>
  <c r="L1239" i="3"/>
  <c r="N1237" i="3"/>
  <c r="I1237" i="3"/>
  <c r="N1235" i="3"/>
  <c r="I1235" i="3"/>
  <c r="C1232" i="3"/>
  <c r="G1232" i="3"/>
  <c r="K1232" i="3"/>
  <c r="N1228" i="3"/>
  <c r="I1228" i="3"/>
  <c r="B1225" i="3"/>
  <c r="F1225" i="3"/>
  <c r="J1225" i="3"/>
  <c r="N1225" i="3"/>
  <c r="H1223" i="3"/>
  <c r="L1223" i="3"/>
  <c r="I1221" i="3"/>
  <c r="N1219" i="3"/>
  <c r="I1219" i="3"/>
  <c r="C1216" i="3"/>
  <c r="G1216" i="3"/>
  <c r="K1216" i="3"/>
  <c r="N1212" i="3"/>
  <c r="I1212" i="3"/>
  <c r="B1209" i="3"/>
  <c r="F1209" i="3"/>
  <c r="J1209" i="3"/>
  <c r="N1209" i="3"/>
  <c r="H1207" i="3"/>
  <c r="L1207" i="3"/>
  <c r="I1205" i="3"/>
  <c r="N1203" i="3"/>
  <c r="I1203" i="3"/>
  <c r="C1200" i="3"/>
  <c r="G1200" i="3"/>
  <c r="K1200" i="3"/>
  <c r="N1196" i="3"/>
  <c r="I1196" i="3"/>
  <c r="B1193" i="3"/>
  <c r="F1193" i="3"/>
  <c r="J1193" i="3"/>
  <c r="N1193" i="3"/>
  <c r="B1189" i="3"/>
  <c r="F1189" i="3"/>
  <c r="J1189" i="3"/>
  <c r="N1189" i="3"/>
  <c r="C1189" i="3"/>
  <c r="G1189" i="3"/>
  <c r="K1189" i="3"/>
  <c r="J1188" i="3"/>
  <c r="B1181" i="3"/>
  <c r="F1181" i="3"/>
  <c r="J1181" i="3"/>
  <c r="N1181" i="3"/>
  <c r="C1181" i="3"/>
  <c r="G1181" i="3"/>
  <c r="K1181" i="3"/>
  <c r="J1180" i="3"/>
  <c r="B1173" i="3"/>
  <c r="F1173" i="3"/>
  <c r="J1173" i="3"/>
  <c r="N1173" i="3"/>
  <c r="C1173" i="3"/>
  <c r="G1173" i="3"/>
  <c r="K1173" i="3"/>
  <c r="J1172" i="3"/>
  <c r="B1165" i="3"/>
  <c r="F1165" i="3"/>
  <c r="J1165" i="3"/>
  <c r="N1165" i="3"/>
  <c r="C1165" i="3"/>
  <c r="G1165" i="3"/>
  <c r="K1165" i="3"/>
  <c r="J1164" i="3"/>
  <c r="B1157" i="3"/>
  <c r="F1157" i="3"/>
  <c r="J1157" i="3"/>
  <c r="N1157" i="3"/>
  <c r="C1157" i="3"/>
  <c r="G1157" i="3"/>
  <c r="K1157" i="3"/>
  <c r="J1156" i="3"/>
  <c r="B1149" i="3"/>
  <c r="F1149" i="3"/>
  <c r="J1149" i="3"/>
  <c r="N1149" i="3"/>
  <c r="C1149" i="3"/>
  <c r="G1149" i="3"/>
  <c r="K1149" i="3"/>
  <c r="J1148" i="3"/>
  <c r="B1141" i="3"/>
  <c r="F1141" i="3"/>
  <c r="J1141" i="3"/>
  <c r="N1141" i="3"/>
  <c r="C1141" i="3"/>
  <c r="G1141" i="3"/>
  <c r="K1141" i="3"/>
  <c r="J1140" i="3"/>
  <c r="B1133" i="3"/>
  <c r="F1133" i="3"/>
  <c r="J1133" i="3"/>
  <c r="N1133" i="3"/>
  <c r="C1133" i="3"/>
  <c r="G1133" i="3"/>
  <c r="K1133" i="3"/>
  <c r="J1132" i="3"/>
  <c r="B1125" i="3"/>
  <c r="F1125" i="3"/>
  <c r="J1125" i="3"/>
  <c r="N1125" i="3"/>
  <c r="C1125" i="3"/>
  <c r="G1125" i="3"/>
  <c r="K1125" i="3"/>
  <c r="B1121" i="3"/>
  <c r="F1121" i="3"/>
  <c r="J1121" i="3"/>
  <c r="N1121" i="3"/>
  <c r="C1121" i="3"/>
  <c r="G1121" i="3"/>
  <c r="K1121" i="3"/>
  <c r="H1121" i="3"/>
  <c r="L1121" i="3"/>
  <c r="B1117" i="3"/>
  <c r="F1117" i="3"/>
  <c r="J1117" i="3"/>
  <c r="N1117" i="3"/>
  <c r="C1117" i="3"/>
  <c r="G1117" i="3"/>
  <c r="K1117" i="3"/>
  <c r="H1117" i="3"/>
  <c r="L1117" i="3"/>
  <c r="B1113" i="3"/>
  <c r="F1113" i="3"/>
  <c r="J1113" i="3"/>
  <c r="N1113" i="3"/>
  <c r="C1113" i="3"/>
  <c r="G1113" i="3"/>
  <c r="K1113" i="3"/>
  <c r="H1113" i="3"/>
  <c r="L1113" i="3"/>
  <c r="B1109" i="3"/>
  <c r="F1109" i="3"/>
  <c r="J1109" i="3"/>
  <c r="N1109" i="3"/>
  <c r="C1109" i="3"/>
  <c r="G1109" i="3"/>
  <c r="K1109" i="3"/>
  <c r="H1109" i="3"/>
  <c r="L1109" i="3"/>
  <c r="B1105" i="3"/>
  <c r="F1105" i="3"/>
  <c r="J1105" i="3"/>
  <c r="N1105" i="3"/>
  <c r="C1105" i="3"/>
  <c r="G1105" i="3"/>
  <c r="K1105" i="3"/>
  <c r="H1105" i="3"/>
  <c r="L1105" i="3"/>
  <c r="B1101" i="3"/>
  <c r="F1101" i="3"/>
  <c r="J1101" i="3"/>
  <c r="N1101" i="3"/>
  <c r="C1101" i="3"/>
  <c r="G1101" i="3"/>
  <c r="K1101" i="3"/>
  <c r="H1101" i="3"/>
  <c r="L1101" i="3"/>
  <c r="B1097" i="3"/>
  <c r="F1097" i="3"/>
  <c r="J1097" i="3"/>
  <c r="N1097" i="3"/>
  <c r="C1097" i="3"/>
  <c r="G1097" i="3"/>
  <c r="K1097" i="3"/>
  <c r="H1097" i="3"/>
  <c r="L1097" i="3"/>
  <c r="B1093" i="3"/>
  <c r="F1093" i="3"/>
  <c r="J1093" i="3"/>
  <c r="N1093" i="3"/>
  <c r="C1093" i="3"/>
  <c r="G1093" i="3"/>
  <c r="K1093" i="3"/>
  <c r="H1093" i="3"/>
  <c r="L1093" i="3"/>
  <c r="C971" i="3"/>
  <c r="G971" i="3"/>
  <c r="K971" i="3"/>
  <c r="B964" i="3"/>
  <c r="F964" i="3"/>
  <c r="J964" i="3"/>
  <c r="N964" i="3"/>
  <c r="H962" i="3"/>
  <c r="L962" i="3"/>
  <c r="C955" i="3"/>
  <c r="G955" i="3"/>
  <c r="K955" i="3"/>
  <c r="B948" i="3"/>
  <c r="F948" i="3"/>
  <c r="J948" i="3"/>
  <c r="N948" i="3"/>
  <c r="H946" i="3"/>
  <c r="L946" i="3"/>
  <c r="C939" i="3"/>
  <c r="G939" i="3"/>
  <c r="K939" i="3"/>
  <c r="B932" i="3"/>
  <c r="F932" i="3"/>
  <c r="J932" i="3"/>
  <c r="N932" i="3"/>
  <c r="H930" i="3"/>
  <c r="L930" i="3"/>
  <c r="B924" i="3"/>
  <c r="F924" i="3"/>
  <c r="J924" i="3"/>
  <c r="N924" i="3"/>
  <c r="C924" i="3"/>
  <c r="G924" i="3"/>
  <c r="K924" i="3"/>
  <c r="B916" i="3"/>
  <c r="F916" i="3"/>
  <c r="J916" i="3"/>
  <c r="N916" i="3"/>
  <c r="C916" i="3"/>
  <c r="G916" i="3"/>
  <c r="K916" i="3"/>
  <c r="B908" i="3"/>
  <c r="F908" i="3"/>
  <c r="J908" i="3"/>
  <c r="N908" i="3"/>
  <c r="C908" i="3"/>
  <c r="G908" i="3"/>
  <c r="K908" i="3"/>
  <c r="L1089" i="3"/>
  <c r="H1089" i="3"/>
  <c r="L1085" i="3"/>
  <c r="H1085" i="3"/>
  <c r="L1081" i="3"/>
  <c r="H1081" i="3"/>
  <c r="L1077" i="3"/>
  <c r="H1077" i="3"/>
  <c r="L1073" i="3"/>
  <c r="H1073" i="3"/>
  <c r="L1069" i="3"/>
  <c r="H1069" i="3"/>
  <c r="L1065" i="3"/>
  <c r="H1065" i="3"/>
  <c r="L1061" i="3"/>
  <c r="H1061" i="3"/>
  <c r="L1057" i="3"/>
  <c r="H1057" i="3"/>
  <c r="L1053" i="3"/>
  <c r="H1053" i="3"/>
  <c r="L1049" i="3"/>
  <c r="H1049" i="3"/>
  <c r="L1045" i="3"/>
  <c r="H1045" i="3"/>
  <c r="L1041" i="3"/>
  <c r="H1041" i="3"/>
  <c r="L1037" i="3"/>
  <c r="H1037" i="3"/>
  <c r="L1033" i="3"/>
  <c r="H1033" i="3"/>
  <c r="L1029" i="3"/>
  <c r="H1029" i="3"/>
  <c r="L1025" i="3"/>
  <c r="H1025" i="3"/>
  <c r="L1021" i="3"/>
  <c r="H1021" i="3"/>
  <c r="L1017" i="3"/>
  <c r="H1017" i="3"/>
  <c r="L1013" i="3"/>
  <c r="H1013" i="3"/>
  <c r="L1009" i="3"/>
  <c r="H1009" i="3"/>
  <c r="L1005" i="3"/>
  <c r="H1005" i="3"/>
  <c r="L1001" i="3"/>
  <c r="H1001" i="3"/>
  <c r="L997" i="3"/>
  <c r="H997" i="3"/>
  <c r="L993" i="3"/>
  <c r="H993" i="3"/>
  <c r="L989" i="3"/>
  <c r="H989" i="3"/>
  <c r="L985" i="3"/>
  <c r="H985" i="3"/>
  <c r="L981" i="3"/>
  <c r="H981" i="3"/>
  <c r="L977" i="3"/>
  <c r="H977" i="3"/>
  <c r="L973" i="3"/>
  <c r="H973" i="3"/>
  <c r="N971" i="3"/>
  <c r="I971" i="3"/>
  <c r="B968" i="3"/>
  <c r="F968" i="3"/>
  <c r="J968" i="3"/>
  <c r="N968" i="3"/>
  <c r="H966" i="3"/>
  <c r="L966" i="3"/>
  <c r="I964" i="3"/>
  <c r="N962" i="3"/>
  <c r="I962" i="3"/>
  <c r="C959" i="3"/>
  <c r="G959" i="3"/>
  <c r="K959" i="3"/>
  <c r="N955" i="3"/>
  <c r="I955" i="3"/>
  <c r="B952" i="3"/>
  <c r="F952" i="3"/>
  <c r="J952" i="3"/>
  <c r="N952" i="3"/>
  <c r="H950" i="3"/>
  <c r="L950" i="3"/>
  <c r="I948" i="3"/>
  <c r="N946" i="3"/>
  <c r="I946" i="3"/>
  <c r="C943" i="3"/>
  <c r="G943" i="3"/>
  <c r="K943" i="3"/>
  <c r="N939" i="3"/>
  <c r="I939" i="3"/>
  <c r="B936" i="3"/>
  <c r="F936" i="3"/>
  <c r="J936" i="3"/>
  <c r="N936" i="3"/>
  <c r="H934" i="3"/>
  <c r="L934" i="3"/>
  <c r="I932" i="3"/>
  <c r="N930" i="3"/>
  <c r="I930" i="3"/>
  <c r="C927" i="3"/>
  <c r="G927" i="3"/>
  <c r="K927" i="3"/>
  <c r="L924" i="3"/>
  <c r="C919" i="3"/>
  <c r="G919" i="3"/>
  <c r="K919" i="3"/>
  <c r="H919" i="3"/>
  <c r="L919" i="3"/>
  <c r="L916" i="3"/>
  <c r="C911" i="3"/>
  <c r="G911" i="3"/>
  <c r="K911" i="3"/>
  <c r="H911" i="3"/>
  <c r="L911" i="3"/>
  <c r="L908" i="3"/>
  <c r="B904" i="3"/>
  <c r="F904" i="3"/>
  <c r="J904" i="3"/>
  <c r="N904" i="3"/>
  <c r="C904" i="3"/>
  <c r="G904" i="3"/>
  <c r="K904" i="3"/>
  <c r="H904" i="3"/>
  <c r="B900" i="3"/>
  <c r="F900" i="3"/>
  <c r="J900" i="3"/>
  <c r="N900" i="3"/>
  <c r="C900" i="3"/>
  <c r="G900" i="3"/>
  <c r="K900" i="3"/>
  <c r="H900" i="3"/>
  <c r="L900" i="3"/>
  <c r="B896" i="3"/>
  <c r="F896" i="3"/>
  <c r="J896" i="3"/>
  <c r="N896" i="3"/>
  <c r="C896" i="3"/>
  <c r="G896" i="3"/>
  <c r="K896" i="3"/>
  <c r="H896" i="3"/>
  <c r="L896" i="3"/>
  <c r="B892" i="3"/>
  <c r="F892" i="3"/>
  <c r="J892" i="3"/>
  <c r="N892" i="3"/>
  <c r="C892" i="3"/>
  <c r="G892" i="3"/>
  <c r="K892" i="3"/>
  <c r="H892" i="3"/>
  <c r="L892" i="3"/>
  <c r="B888" i="3"/>
  <c r="F888" i="3"/>
  <c r="J888" i="3"/>
  <c r="N888" i="3"/>
  <c r="C888" i="3"/>
  <c r="G888" i="3"/>
  <c r="K888" i="3"/>
  <c r="H888" i="3"/>
  <c r="L888" i="3"/>
  <c r="B884" i="3"/>
  <c r="F884" i="3"/>
  <c r="J884" i="3"/>
  <c r="N884" i="3"/>
  <c r="C884" i="3"/>
  <c r="G884" i="3"/>
  <c r="K884" i="3"/>
  <c r="H884" i="3"/>
  <c r="L884" i="3"/>
  <c r="B880" i="3"/>
  <c r="F880" i="3"/>
  <c r="J880" i="3"/>
  <c r="N880" i="3"/>
  <c r="C880" i="3"/>
  <c r="G880" i="3"/>
  <c r="K880" i="3"/>
  <c r="H880" i="3"/>
  <c r="L880" i="3"/>
  <c r="L1124" i="3"/>
  <c r="H1124" i="3"/>
  <c r="L1120" i="3"/>
  <c r="H1120" i="3"/>
  <c r="L1116" i="3"/>
  <c r="H1116" i="3"/>
  <c r="L1112" i="3"/>
  <c r="H1112" i="3"/>
  <c r="L1108" i="3"/>
  <c r="H1108" i="3"/>
  <c r="L1104" i="3"/>
  <c r="H1104" i="3"/>
  <c r="L1100" i="3"/>
  <c r="H1100" i="3"/>
  <c r="L1096" i="3"/>
  <c r="H1096" i="3"/>
  <c r="L1092" i="3"/>
  <c r="H1092" i="3"/>
  <c r="K1089" i="3"/>
  <c r="G1089" i="3"/>
  <c r="C1089" i="3"/>
  <c r="L1088" i="3"/>
  <c r="H1088" i="3"/>
  <c r="K1085" i="3"/>
  <c r="G1085" i="3"/>
  <c r="C1085" i="3"/>
  <c r="L1084" i="3"/>
  <c r="H1084" i="3"/>
  <c r="K1081" i="3"/>
  <c r="G1081" i="3"/>
  <c r="C1081" i="3"/>
  <c r="L1080" i="3"/>
  <c r="H1080" i="3"/>
  <c r="K1077" i="3"/>
  <c r="G1077" i="3"/>
  <c r="C1077" i="3"/>
  <c r="L1076" i="3"/>
  <c r="H1076" i="3"/>
  <c r="K1073" i="3"/>
  <c r="G1073" i="3"/>
  <c r="C1073" i="3"/>
  <c r="L1072" i="3"/>
  <c r="H1072" i="3"/>
  <c r="K1069" i="3"/>
  <c r="G1069" i="3"/>
  <c r="C1069" i="3"/>
  <c r="L1068" i="3"/>
  <c r="H1068" i="3"/>
  <c r="K1065" i="3"/>
  <c r="G1065" i="3"/>
  <c r="C1065" i="3"/>
  <c r="L1064" i="3"/>
  <c r="H1064" i="3"/>
  <c r="K1061" i="3"/>
  <c r="G1061" i="3"/>
  <c r="C1061" i="3"/>
  <c r="L1060" i="3"/>
  <c r="H1060" i="3"/>
  <c r="K1057" i="3"/>
  <c r="G1057" i="3"/>
  <c r="C1057" i="3"/>
  <c r="L1056" i="3"/>
  <c r="H1056" i="3"/>
  <c r="K1053" i="3"/>
  <c r="G1053" i="3"/>
  <c r="C1053" i="3"/>
  <c r="L1052" i="3"/>
  <c r="H1052" i="3"/>
  <c r="K1049" i="3"/>
  <c r="G1049" i="3"/>
  <c r="C1049" i="3"/>
  <c r="L1048" i="3"/>
  <c r="H1048" i="3"/>
  <c r="K1045" i="3"/>
  <c r="G1045" i="3"/>
  <c r="C1045" i="3"/>
  <c r="L1044" i="3"/>
  <c r="H1044" i="3"/>
  <c r="K1041" i="3"/>
  <c r="G1041" i="3"/>
  <c r="C1041" i="3"/>
  <c r="L1040" i="3"/>
  <c r="H1040" i="3"/>
  <c r="K1037" i="3"/>
  <c r="G1037" i="3"/>
  <c r="C1037" i="3"/>
  <c r="L1036" i="3"/>
  <c r="H1036" i="3"/>
  <c r="K1033" i="3"/>
  <c r="G1033" i="3"/>
  <c r="C1033" i="3"/>
  <c r="L1032" i="3"/>
  <c r="H1032" i="3"/>
  <c r="K1029" i="3"/>
  <c r="G1029" i="3"/>
  <c r="C1029" i="3"/>
  <c r="L1028" i="3"/>
  <c r="H1028" i="3"/>
  <c r="K1025" i="3"/>
  <c r="G1025" i="3"/>
  <c r="C1025" i="3"/>
  <c r="L1024" i="3"/>
  <c r="H1024" i="3"/>
  <c r="K1021" i="3"/>
  <c r="G1021" i="3"/>
  <c r="C1021" i="3"/>
  <c r="L1020" i="3"/>
  <c r="H1020" i="3"/>
  <c r="K1017" i="3"/>
  <c r="G1017" i="3"/>
  <c r="C1017" i="3"/>
  <c r="L1016" i="3"/>
  <c r="H1016" i="3"/>
  <c r="K1013" i="3"/>
  <c r="G1013" i="3"/>
  <c r="C1013" i="3"/>
  <c r="L1012" i="3"/>
  <c r="H1012" i="3"/>
  <c r="K1009" i="3"/>
  <c r="G1009" i="3"/>
  <c r="C1009" i="3"/>
  <c r="L1008" i="3"/>
  <c r="H1008" i="3"/>
  <c r="K1005" i="3"/>
  <c r="G1005" i="3"/>
  <c r="C1005" i="3"/>
  <c r="L1004" i="3"/>
  <c r="H1004" i="3"/>
  <c r="K1001" i="3"/>
  <c r="G1001" i="3"/>
  <c r="C1001" i="3"/>
  <c r="L1000" i="3"/>
  <c r="H1000" i="3"/>
  <c r="K997" i="3"/>
  <c r="G997" i="3"/>
  <c r="C997" i="3"/>
  <c r="L996" i="3"/>
  <c r="H996" i="3"/>
  <c r="K993" i="3"/>
  <c r="G993" i="3"/>
  <c r="C993" i="3"/>
  <c r="L992" i="3"/>
  <c r="H992" i="3"/>
  <c r="K989" i="3"/>
  <c r="G989" i="3"/>
  <c r="C989" i="3"/>
  <c r="L988" i="3"/>
  <c r="H988" i="3"/>
  <c r="K985" i="3"/>
  <c r="G985" i="3"/>
  <c r="C985" i="3"/>
  <c r="L984" i="3"/>
  <c r="H984" i="3"/>
  <c r="K981" i="3"/>
  <c r="G981" i="3"/>
  <c r="C981" i="3"/>
  <c r="L980" i="3"/>
  <c r="H980" i="3"/>
  <c r="K977" i="3"/>
  <c r="G977" i="3"/>
  <c r="C977" i="3"/>
  <c r="L976" i="3"/>
  <c r="H976" i="3"/>
  <c r="K973" i="3"/>
  <c r="G973" i="3"/>
  <c r="C973" i="3"/>
  <c r="L972" i="3"/>
  <c r="H972" i="3"/>
  <c r="M971" i="3"/>
  <c r="H971" i="3"/>
  <c r="B971" i="3"/>
  <c r="H970" i="3"/>
  <c r="L970" i="3"/>
  <c r="I968" i="3"/>
  <c r="N966" i="3"/>
  <c r="I966" i="3"/>
  <c r="M964" i="3"/>
  <c r="H964" i="3"/>
  <c r="C964" i="3"/>
  <c r="C963" i="3"/>
  <c r="G963" i="3"/>
  <c r="K963" i="3"/>
  <c r="M962" i="3"/>
  <c r="G962" i="3"/>
  <c r="C962" i="3"/>
  <c r="N959" i="3"/>
  <c r="I959" i="3"/>
  <c r="B956" i="3"/>
  <c r="F956" i="3"/>
  <c r="J956" i="3"/>
  <c r="N956" i="3"/>
  <c r="M955" i="3"/>
  <c r="H955" i="3"/>
  <c r="B955" i="3"/>
  <c r="H954" i="3"/>
  <c r="L954" i="3"/>
  <c r="I952" i="3"/>
  <c r="N950" i="3"/>
  <c r="I950" i="3"/>
  <c r="M948" i="3"/>
  <c r="H948" i="3"/>
  <c r="C948" i="3"/>
  <c r="C947" i="3"/>
  <c r="G947" i="3"/>
  <c r="K947" i="3"/>
  <c r="M946" i="3"/>
  <c r="G946" i="3"/>
  <c r="C946" i="3"/>
  <c r="N943" i="3"/>
  <c r="I943" i="3"/>
  <c r="B940" i="3"/>
  <c r="F940" i="3"/>
  <c r="J940" i="3"/>
  <c r="N940" i="3"/>
  <c r="M939" i="3"/>
  <c r="H939" i="3"/>
  <c r="B939" i="3"/>
  <c r="H938" i="3"/>
  <c r="L938" i="3"/>
  <c r="I936" i="3"/>
  <c r="N934" i="3"/>
  <c r="I934" i="3"/>
  <c r="M932" i="3"/>
  <c r="H932" i="3"/>
  <c r="C932" i="3"/>
  <c r="C931" i="3"/>
  <c r="G931" i="3"/>
  <c r="K931" i="3"/>
  <c r="M930" i="3"/>
  <c r="G930" i="3"/>
  <c r="C930" i="3"/>
  <c r="N927" i="3"/>
  <c r="I927" i="3"/>
  <c r="I924" i="3"/>
  <c r="B920" i="3"/>
  <c r="F920" i="3"/>
  <c r="J920" i="3"/>
  <c r="N920" i="3"/>
  <c r="C920" i="3"/>
  <c r="G920" i="3"/>
  <c r="K920" i="3"/>
  <c r="J919" i="3"/>
  <c r="I916" i="3"/>
  <c r="B912" i="3"/>
  <c r="F912" i="3"/>
  <c r="J912" i="3"/>
  <c r="N912" i="3"/>
  <c r="C912" i="3"/>
  <c r="G912" i="3"/>
  <c r="K912" i="3"/>
  <c r="J911" i="3"/>
  <c r="I908" i="3"/>
  <c r="M904" i="3"/>
  <c r="L1191" i="3"/>
  <c r="L1187" i="3"/>
  <c r="L1183" i="3"/>
  <c r="L1179" i="3"/>
  <c r="L1175" i="3"/>
  <c r="L1171" i="3"/>
  <c r="L1167" i="3"/>
  <c r="L1163" i="3"/>
  <c r="L1159" i="3"/>
  <c r="L1155" i="3"/>
  <c r="L1151" i="3"/>
  <c r="L1147" i="3"/>
  <c r="L1143" i="3"/>
  <c r="L1139" i="3"/>
  <c r="L1135" i="3"/>
  <c r="L1131" i="3"/>
  <c r="L1127" i="3"/>
  <c r="K1124" i="3"/>
  <c r="G1124" i="3"/>
  <c r="L1123" i="3"/>
  <c r="K1120" i="3"/>
  <c r="G1120" i="3"/>
  <c r="L1119" i="3"/>
  <c r="K1116" i="3"/>
  <c r="G1116" i="3"/>
  <c r="L1115" i="3"/>
  <c r="K1112" i="3"/>
  <c r="G1112" i="3"/>
  <c r="L1111" i="3"/>
  <c r="K1108" i="3"/>
  <c r="G1108" i="3"/>
  <c r="L1107" i="3"/>
  <c r="K1104" i="3"/>
  <c r="G1104" i="3"/>
  <c r="L1103" i="3"/>
  <c r="K1100" i="3"/>
  <c r="G1100" i="3"/>
  <c r="L1099" i="3"/>
  <c r="K1096" i="3"/>
  <c r="G1096" i="3"/>
  <c r="L1095" i="3"/>
  <c r="K1092" i="3"/>
  <c r="G1092" i="3"/>
  <c r="L1091" i="3"/>
  <c r="N1089" i="3"/>
  <c r="J1089" i="3"/>
  <c r="F1089" i="3"/>
  <c r="K1088" i="3"/>
  <c r="G1088" i="3"/>
  <c r="L1087" i="3"/>
  <c r="N1085" i="3"/>
  <c r="J1085" i="3"/>
  <c r="F1085" i="3"/>
  <c r="K1084" i="3"/>
  <c r="G1084" i="3"/>
  <c r="L1083" i="3"/>
  <c r="N1081" i="3"/>
  <c r="J1081" i="3"/>
  <c r="F1081" i="3"/>
  <c r="K1080" i="3"/>
  <c r="G1080" i="3"/>
  <c r="L1079" i="3"/>
  <c r="N1077" i="3"/>
  <c r="J1077" i="3"/>
  <c r="F1077" i="3"/>
  <c r="K1076" i="3"/>
  <c r="G1076" i="3"/>
  <c r="L1075" i="3"/>
  <c r="N1073" i="3"/>
  <c r="J1073" i="3"/>
  <c r="F1073" i="3"/>
  <c r="K1072" i="3"/>
  <c r="G1072" i="3"/>
  <c r="L1071" i="3"/>
  <c r="N1069" i="3"/>
  <c r="J1069" i="3"/>
  <c r="F1069" i="3"/>
  <c r="K1068" i="3"/>
  <c r="G1068" i="3"/>
  <c r="L1067" i="3"/>
  <c r="N1065" i="3"/>
  <c r="J1065" i="3"/>
  <c r="F1065" i="3"/>
  <c r="K1064" i="3"/>
  <c r="G1064" i="3"/>
  <c r="L1063" i="3"/>
  <c r="N1061" i="3"/>
  <c r="J1061" i="3"/>
  <c r="F1061" i="3"/>
  <c r="K1060" i="3"/>
  <c r="G1060" i="3"/>
  <c r="L1059" i="3"/>
  <c r="N1057" i="3"/>
  <c r="J1057" i="3"/>
  <c r="F1057" i="3"/>
  <c r="K1056" i="3"/>
  <c r="G1056" i="3"/>
  <c r="L1055" i="3"/>
  <c r="N1053" i="3"/>
  <c r="J1053" i="3"/>
  <c r="F1053" i="3"/>
  <c r="K1052" i="3"/>
  <c r="G1052" i="3"/>
  <c r="L1051" i="3"/>
  <c r="N1049" i="3"/>
  <c r="J1049" i="3"/>
  <c r="F1049" i="3"/>
  <c r="K1048" i="3"/>
  <c r="G1048" i="3"/>
  <c r="L1047" i="3"/>
  <c r="N1045" i="3"/>
  <c r="J1045" i="3"/>
  <c r="F1045" i="3"/>
  <c r="K1044" i="3"/>
  <c r="G1044" i="3"/>
  <c r="L1043" i="3"/>
  <c r="N1041" i="3"/>
  <c r="J1041" i="3"/>
  <c r="F1041" i="3"/>
  <c r="K1040" i="3"/>
  <c r="G1040" i="3"/>
  <c r="L1039" i="3"/>
  <c r="N1037" i="3"/>
  <c r="J1037" i="3"/>
  <c r="F1037" i="3"/>
  <c r="K1036" i="3"/>
  <c r="G1036" i="3"/>
  <c r="L1035" i="3"/>
  <c r="N1033" i="3"/>
  <c r="J1033" i="3"/>
  <c r="F1033" i="3"/>
  <c r="K1032" i="3"/>
  <c r="G1032" i="3"/>
  <c r="L1031" i="3"/>
  <c r="N1029" i="3"/>
  <c r="J1029" i="3"/>
  <c r="F1029" i="3"/>
  <c r="K1028" i="3"/>
  <c r="G1028" i="3"/>
  <c r="L1027" i="3"/>
  <c r="N1025" i="3"/>
  <c r="J1025" i="3"/>
  <c r="F1025" i="3"/>
  <c r="K1024" i="3"/>
  <c r="G1024" i="3"/>
  <c r="L1023" i="3"/>
  <c r="N1021" i="3"/>
  <c r="J1021" i="3"/>
  <c r="F1021" i="3"/>
  <c r="K1020" i="3"/>
  <c r="G1020" i="3"/>
  <c r="L1019" i="3"/>
  <c r="N1017" i="3"/>
  <c r="J1017" i="3"/>
  <c r="F1017" i="3"/>
  <c r="K1016" i="3"/>
  <c r="G1016" i="3"/>
  <c r="L1015" i="3"/>
  <c r="N1013" i="3"/>
  <c r="J1013" i="3"/>
  <c r="F1013" i="3"/>
  <c r="K1012" i="3"/>
  <c r="G1012" i="3"/>
  <c r="L1011" i="3"/>
  <c r="N1009" i="3"/>
  <c r="J1009" i="3"/>
  <c r="F1009" i="3"/>
  <c r="K1008" i="3"/>
  <c r="G1008" i="3"/>
  <c r="L1007" i="3"/>
  <c r="N1005" i="3"/>
  <c r="J1005" i="3"/>
  <c r="F1005" i="3"/>
  <c r="K1004" i="3"/>
  <c r="G1004" i="3"/>
  <c r="L1003" i="3"/>
  <c r="N1001" i="3"/>
  <c r="J1001" i="3"/>
  <c r="F1001" i="3"/>
  <c r="K1000" i="3"/>
  <c r="G1000" i="3"/>
  <c r="L999" i="3"/>
  <c r="N997" i="3"/>
  <c r="J997" i="3"/>
  <c r="F997" i="3"/>
  <c r="K996" i="3"/>
  <c r="G996" i="3"/>
  <c r="L995" i="3"/>
  <c r="N993" i="3"/>
  <c r="J993" i="3"/>
  <c r="F993" i="3"/>
  <c r="K992" i="3"/>
  <c r="G992" i="3"/>
  <c r="L991" i="3"/>
  <c r="N989" i="3"/>
  <c r="J989" i="3"/>
  <c r="F989" i="3"/>
  <c r="K988" i="3"/>
  <c r="G988" i="3"/>
  <c r="L987" i="3"/>
  <c r="N985" i="3"/>
  <c r="J985" i="3"/>
  <c r="F985" i="3"/>
  <c r="K984" i="3"/>
  <c r="G984" i="3"/>
  <c r="L983" i="3"/>
  <c r="N981" i="3"/>
  <c r="J981" i="3"/>
  <c r="F981" i="3"/>
  <c r="K980" i="3"/>
  <c r="G980" i="3"/>
  <c r="L979" i="3"/>
  <c r="N977" i="3"/>
  <c r="J977" i="3"/>
  <c r="F977" i="3"/>
  <c r="K976" i="3"/>
  <c r="G976" i="3"/>
  <c r="L975" i="3"/>
  <c r="N973" i="3"/>
  <c r="J973" i="3"/>
  <c r="F973" i="3"/>
  <c r="K972" i="3"/>
  <c r="G972" i="3"/>
  <c r="L971" i="3"/>
  <c r="F971" i="3"/>
  <c r="N970" i="3"/>
  <c r="I970" i="3"/>
  <c r="M968" i="3"/>
  <c r="H968" i="3"/>
  <c r="C968" i="3"/>
  <c r="C967" i="3"/>
  <c r="G967" i="3"/>
  <c r="K967" i="3"/>
  <c r="M966" i="3"/>
  <c r="G966" i="3"/>
  <c r="C966" i="3"/>
  <c r="L964" i="3"/>
  <c r="G964" i="3"/>
  <c r="N963" i="3"/>
  <c r="I963" i="3"/>
  <c r="K962" i="3"/>
  <c r="F962" i="3"/>
  <c r="B962" i="3"/>
  <c r="B960" i="3"/>
  <c r="F960" i="3"/>
  <c r="J960" i="3"/>
  <c r="N960" i="3"/>
  <c r="M959" i="3"/>
  <c r="H959" i="3"/>
  <c r="B959" i="3"/>
  <c r="H958" i="3"/>
  <c r="L958" i="3"/>
  <c r="I956" i="3"/>
  <c r="L955" i="3"/>
  <c r="F955" i="3"/>
  <c r="N954" i="3"/>
  <c r="I954" i="3"/>
  <c r="M952" i="3"/>
  <c r="H952" i="3"/>
  <c r="C952" i="3"/>
  <c r="C951" i="3"/>
  <c r="G951" i="3"/>
  <c r="K951" i="3"/>
  <c r="M950" i="3"/>
  <c r="G950" i="3"/>
  <c r="C950" i="3"/>
  <c r="L948" i="3"/>
  <c r="G948" i="3"/>
  <c r="N947" i="3"/>
  <c r="I947" i="3"/>
  <c r="K946" i="3"/>
  <c r="F946" i="3"/>
  <c r="B946" i="3"/>
  <c r="B944" i="3"/>
  <c r="F944" i="3"/>
  <c r="J944" i="3"/>
  <c r="N944" i="3"/>
  <c r="M943" i="3"/>
  <c r="H943" i="3"/>
  <c r="B943" i="3"/>
  <c r="H942" i="3"/>
  <c r="L942" i="3"/>
  <c r="I940" i="3"/>
  <c r="L939" i="3"/>
  <c r="F939" i="3"/>
  <c r="N938" i="3"/>
  <c r="I938" i="3"/>
  <c r="M936" i="3"/>
  <c r="H936" i="3"/>
  <c r="C936" i="3"/>
  <c r="C935" i="3"/>
  <c r="G935" i="3"/>
  <c r="K935" i="3"/>
  <c r="M934" i="3"/>
  <c r="G934" i="3"/>
  <c r="C934" i="3"/>
  <c r="L932" i="3"/>
  <c r="G932" i="3"/>
  <c r="N931" i="3"/>
  <c r="I931" i="3"/>
  <c r="K930" i="3"/>
  <c r="F930" i="3"/>
  <c r="B930" i="3"/>
  <c r="B928" i="3"/>
  <c r="F928" i="3"/>
  <c r="J928" i="3"/>
  <c r="N928" i="3"/>
  <c r="M927" i="3"/>
  <c r="H927" i="3"/>
  <c r="B927" i="3"/>
  <c r="H926" i="3"/>
  <c r="L926" i="3"/>
  <c r="H924" i="3"/>
  <c r="C923" i="3"/>
  <c r="G923" i="3"/>
  <c r="K923" i="3"/>
  <c r="H923" i="3"/>
  <c r="L923" i="3"/>
  <c r="L920" i="3"/>
  <c r="I919" i="3"/>
  <c r="B919" i="3"/>
  <c r="H916" i="3"/>
  <c r="C915" i="3"/>
  <c r="G915" i="3"/>
  <c r="K915" i="3"/>
  <c r="H915" i="3"/>
  <c r="L915" i="3"/>
  <c r="L912" i="3"/>
  <c r="I911" i="3"/>
  <c r="B911" i="3"/>
  <c r="H908" i="3"/>
  <c r="C907" i="3"/>
  <c r="G907" i="3"/>
  <c r="K907" i="3"/>
  <c r="H907" i="3"/>
  <c r="L907" i="3"/>
  <c r="L904" i="3"/>
  <c r="M900" i="3"/>
  <c r="M896" i="3"/>
  <c r="M892" i="3"/>
  <c r="M888" i="3"/>
  <c r="M884" i="3"/>
  <c r="M880" i="3"/>
  <c r="L876" i="3"/>
  <c r="H876" i="3"/>
  <c r="L872" i="3"/>
  <c r="H872" i="3"/>
  <c r="L868" i="3"/>
  <c r="H868" i="3"/>
  <c r="L864" i="3"/>
  <c r="H864" i="3"/>
  <c r="L860" i="3"/>
  <c r="H860" i="3"/>
  <c r="L856" i="3"/>
  <c r="H856" i="3"/>
  <c r="L852" i="3"/>
  <c r="H852" i="3"/>
  <c r="L848" i="3"/>
  <c r="H848" i="3"/>
  <c r="L844" i="3"/>
  <c r="H844" i="3"/>
  <c r="L840" i="3"/>
  <c r="H840" i="3"/>
  <c r="L836" i="3"/>
  <c r="H836" i="3"/>
  <c r="L832" i="3"/>
  <c r="H832" i="3"/>
  <c r="L828" i="3"/>
  <c r="H828" i="3"/>
  <c r="L824" i="3"/>
  <c r="H824" i="3"/>
  <c r="L820" i="3"/>
  <c r="H820" i="3"/>
  <c r="L816" i="3"/>
  <c r="H816" i="3"/>
  <c r="L812" i="3"/>
  <c r="H812" i="3"/>
  <c r="L808" i="3"/>
  <c r="H808" i="3"/>
  <c r="L804" i="3"/>
  <c r="H804" i="3"/>
  <c r="L800" i="3"/>
  <c r="H800" i="3"/>
  <c r="L796" i="3"/>
  <c r="H796" i="3"/>
  <c r="L792" i="3"/>
  <c r="H792" i="3"/>
  <c r="I788" i="3"/>
  <c r="N786" i="3"/>
  <c r="I786" i="3"/>
  <c r="C783" i="3"/>
  <c r="G783" i="3"/>
  <c r="K783" i="3"/>
  <c r="N779" i="3"/>
  <c r="I779" i="3"/>
  <c r="B776" i="3"/>
  <c r="F776" i="3"/>
  <c r="J776" i="3"/>
  <c r="N776" i="3"/>
  <c r="H774" i="3"/>
  <c r="L774" i="3"/>
  <c r="I772" i="3"/>
  <c r="N770" i="3"/>
  <c r="I770" i="3"/>
  <c r="C767" i="3"/>
  <c r="G767" i="3"/>
  <c r="K767" i="3"/>
  <c r="N763" i="3"/>
  <c r="I763" i="3"/>
  <c r="B760" i="3"/>
  <c r="F760" i="3"/>
  <c r="J760" i="3"/>
  <c r="N760" i="3"/>
  <c r="H758" i="3"/>
  <c r="L758" i="3"/>
  <c r="I756" i="3"/>
  <c r="N754" i="3"/>
  <c r="I754" i="3"/>
  <c r="C751" i="3"/>
  <c r="G751" i="3"/>
  <c r="K751" i="3"/>
  <c r="N747" i="3"/>
  <c r="I747" i="3"/>
  <c r="B744" i="3"/>
  <c r="F744" i="3"/>
  <c r="J744" i="3"/>
  <c r="N744" i="3"/>
  <c r="H742" i="3"/>
  <c r="L742" i="3"/>
  <c r="I740" i="3"/>
  <c r="B736" i="3"/>
  <c r="F736" i="3"/>
  <c r="J736" i="3"/>
  <c r="N736" i="3"/>
  <c r="C736" i="3"/>
  <c r="G736" i="3"/>
  <c r="K736" i="3"/>
  <c r="J735" i="3"/>
  <c r="B728" i="3"/>
  <c r="F728" i="3"/>
  <c r="J728" i="3"/>
  <c r="N728" i="3"/>
  <c r="C728" i="3"/>
  <c r="G728" i="3"/>
  <c r="K728" i="3"/>
  <c r="J727" i="3"/>
  <c r="B720" i="3"/>
  <c r="F720" i="3"/>
  <c r="J720" i="3"/>
  <c r="N720" i="3"/>
  <c r="C720" i="3"/>
  <c r="G720" i="3"/>
  <c r="K720" i="3"/>
  <c r="J719" i="3"/>
  <c r="B712" i="3"/>
  <c r="F712" i="3"/>
  <c r="J712" i="3"/>
  <c r="N712" i="3"/>
  <c r="C712" i="3"/>
  <c r="G712" i="3"/>
  <c r="K712" i="3"/>
  <c r="J711" i="3"/>
  <c r="B708" i="3"/>
  <c r="F708" i="3"/>
  <c r="J708" i="3"/>
  <c r="N708" i="3"/>
  <c r="C708" i="3"/>
  <c r="G708" i="3"/>
  <c r="K708" i="3"/>
  <c r="H708" i="3"/>
  <c r="L708" i="3"/>
  <c r="B704" i="3"/>
  <c r="F704" i="3"/>
  <c r="J704" i="3"/>
  <c r="N704" i="3"/>
  <c r="C704" i="3"/>
  <c r="G704" i="3"/>
  <c r="K704" i="3"/>
  <c r="H704" i="3"/>
  <c r="L704" i="3"/>
  <c r="B700" i="3"/>
  <c r="F700" i="3"/>
  <c r="J700" i="3"/>
  <c r="N700" i="3"/>
  <c r="C700" i="3"/>
  <c r="G700" i="3"/>
  <c r="K700" i="3"/>
  <c r="H700" i="3"/>
  <c r="L700" i="3"/>
  <c r="B696" i="3"/>
  <c r="F696" i="3"/>
  <c r="J696" i="3"/>
  <c r="N696" i="3"/>
  <c r="C696" i="3"/>
  <c r="G696" i="3"/>
  <c r="K696" i="3"/>
  <c r="H696" i="3"/>
  <c r="L696" i="3"/>
  <c r="B692" i="3"/>
  <c r="F692" i="3"/>
  <c r="J692" i="3"/>
  <c r="N692" i="3"/>
  <c r="C692" i="3"/>
  <c r="G692" i="3"/>
  <c r="K692" i="3"/>
  <c r="H692" i="3"/>
  <c r="L692" i="3"/>
  <c r="B688" i="3"/>
  <c r="F688" i="3"/>
  <c r="J688" i="3"/>
  <c r="N688" i="3"/>
  <c r="C688" i="3"/>
  <c r="G688" i="3"/>
  <c r="K688" i="3"/>
  <c r="H688" i="3"/>
  <c r="L688" i="3"/>
  <c r="B684" i="3"/>
  <c r="F684" i="3"/>
  <c r="J684" i="3"/>
  <c r="N684" i="3"/>
  <c r="C684" i="3"/>
  <c r="G684" i="3"/>
  <c r="K684" i="3"/>
  <c r="H684" i="3"/>
  <c r="L684" i="3"/>
  <c r="L903" i="3"/>
  <c r="H903" i="3"/>
  <c r="L899" i="3"/>
  <c r="H899" i="3"/>
  <c r="L895" i="3"/>
  <c r="H895" i="3"/>
  <c r="L891" i="3"/>
  <c r="H891" i="3"/>
  <c r="L887" i="3"/>
  <c r="H887" i="3"/>
  <c r="L883" i="3"/>
  <c r="H883" i="3"/>
  <c r="L879" i="3"/>
  <c r="H879" i="3"/>
  <c r="K876" i="3"/>
  <c r="G876" i="3"/>
  <c r="C876" i="3"/>
  <c r="L875" i="3"/>
  <c r="H875" i="3"/>
  <c r="K872" i="3"/>
  <c r="G872" i="3"/>
  <c r="C872" i="3"/>
  <c r="L871" i="3"/>
  <c r="H871" i="3"/>
  <c r="K868" i="3"/>
  <c r="G868" i="3"/>
  <c r="C868" i="3"/>
  <c r="L867" i="3"/>
  <c r="H867" i="3"/>
  <c r="K864" i="3"/>
  <c r="G864" i="3"/>
  <c r="C864" i="3"/>
  <c r="L863" i="3"/>
  <c r="H863" i="3"/>
  <c r="K860" i="3"/>
  <c r="G860" i="3"/>
  <c r="C860" i="3"/>
  <c r="L859" i="3"/>
  <c r="H859" i="3"/>
  <c r="K856" i="3"/>
  <c r="G856" i="3"/>
  <c r="C856" i="3"/>
  <c r="L855" i="3"/>
  <c r="H855" i="3"/>
  <c r="K852" i="3"/>
  <c r="G852" i="3"/>
  <c r="C852" i="3"/>
  <c r="L851" i="3"/>
  <c r="H851" i="3"/>
  <c r="K848" i="3"/>
  <c r="G848" i="3"/>
  <c r="C848" i="3"/>
  <c r="L847" i="3"/>
  <c r="H847" i="3"/>
  <c r="K844" i="3"/>
  <c r="G844" i="3"/>
  <c r="C844" i="3"/>
  <c r="L843" i="3"/>
  <c r="H843" i="3"/>
  <c r="K840" i="3"/>
  <c r="G840" i="3"/>
  <c r="C840" i="3"/>
  <c r="L839" i="3"/>
  <c r="H839" i="3"/>
  <c r="K836" i="3"/>
  <c r="G836" i="3"/>
  <c r="C836" i="3"/>
  <c r="L835" i="3"/>
  <c r="H835" i="3"/>
  <c r="K832" i="3"/>
  <c r="G832" i="3"/>
  <c r="C832" i="3"/>
  <c r="L831" i="3"/>
  <c r="H831" i="3"/>
  <c r="K828" i="3"/>
  <c r="G828" i="3"/>
  <c r="C828" i="3"/>
  <c r="L827" i="3"/>
  <c r="H827" i="3"/>
  <c r="K824" i="3"/>
  <c r="G824" i="3"/>
  <c r="C824" i="3"/>
  <c r="L823" i="3"/>
  <c r="H823" i="3"/>
  <c r="K820" i="3"/>
  <c r="G820" i="3"/>
  <c r="C820" i="3"/>
  <c r="L819" i="3"/>
  <c r="H819" i="3"/>
  <c r="K816" i="3"/>
  <c r="G816" i="3"/>
  <c r="C816" i="3"/>
  <c r="L815" i="3"/>
  <c r="H815" i="3"/>
  <c r="K812" i="3"/>
  <c r="G812" i="3"/>
  <c r="C812" i="3"/>
  <c r="L811" i="3"/>
  <c r="H811" i="3"/>
  <c r="K808" i="3"/>
  <c r="G808" i="3"/>
  <c r="C808" i="3"/>
  <c r="L807" i="3"/>
  <c r="H807" i="3"/>
  <c r="K804" i="3"/>
  <c r="G804" i="3"/>
  <c r="C804" i="3"/>
  <c r="L803" i="3"/>
  <c r="H803" i="3"/>
  <c r="K800" i="3"/>
  <c r="G800" i="3"/>
  <c r="C800" i="3"/>
  <c r="L799" i="3"/>
  <c r="H799" i="3"/>
  <c r="K796" i="3"/>
  <c r="G796" i="3"/>
  <c r="C796" i="3"/>
  <c r="L795" i="3"/>
  <c r="H795" i="3"/>
  <c r="K792" i="3"/>
  <c r="G792" i="3"/>
  <c r="C792" i="3"/>
  <c r="L791" i="3"/>
  <c r="H791" i="3"/>
  <c r="M790" i="3"/>
  <c r="I790" i="3"/>
  <c r="M788" i="3"/>
  <c r="H788" i="3"/>
  <c r="C788" i="3"/>
  <c r="C787" i="3"/>
  <c r="G787" i="3"/>
  <c r="K787" i="3"/>
  <c r="M786" i="3"/>
  <c r="G786" i="3"/>
  <c r="C786" i="3"/>
  <c r="N783" i="3"/>
  <c r="I783" i="3"/>
  <c r="B780" i="3"/>
  <c r="F780" i="3"/>
  <c r="J780" i="3"/>
  <c r="N780" i="3"/>
  <c r="M779" i="3"/>
  <c r="H779" i="3"/>
  <c r="B779" i="3"/>
  <c r="H778" i="3"/>
  <c r="L778" i="3"/>
  <c r="I776" i="3"/>
  <c r="N774" i="3"/>
  <c r="I774" i="3"/>
  <c r="M772" i="3"/>
  <c r="H772" i="3"/>
  <c r="C772" i="3"/>
  <c r="C771" i="3"/>
  <c r="G771" i="3"/>
  <c r="K771" i="3"/>
  <c r="M770" i="3"/>
  <c r="G770" i="3"/>
  <c r="C770" i="3"/>
  <c r="N767" i="3"/>
  <c r="I767" i="3"/>
  <c r="B764" i="3"/>
  <c r="F764" i="3"/>
  <c r="J764" i="3"/>
  <c r="N764" i="3"/>
  <c r="M763" i="3"/>
  <c r="H763" i="3"/>
  <c r="B763" i="3"/>
  <c r="H762" i="3"/>
  <c r="L762" i="3"/>
  <c r="I760" i="3"/>
  <c r="N758" i="3"/>
  <c r="I758" i="3"/>
  <c r="M756" i="3"/>
  <c r="H756" i="3"/>
  <c r="C756" i="3"/>
  <c r="C755" i="3"/>
  <c r="G755" i="3"/>
  <c r="K755" i="3"/>
  <c r="M754" i="3"/>
  <c r="G754" i="3"/>
  <c r="C754" i="3"/>
  <c r="N751" i="3"/>
  <c r="I751" i="3"/>
  <c r="B748" i="3"/>
  <c r="F748" i="3"/>
  <c r="J748" i="3"/>
  <c r="N748" i="3"/>
  <c r="M747" i="3"/>
  <c r="H747" i="3"/>
  <c r="B747" i="3"/>
  <c r="H746" i="3"/>
  <c r="L746" i="3"/>
  <c r="I744" i="3"/>
  <c r="L743" i="3"/>
  <c r="N742" i="3"/>
  <c r="I742" i="3"/>
  <c r="M740" i="3"/>
  <c r="H740" i="3"/>
  <c r="C740" i="3"/>
  <c r="C739" i="3"/>
  <c r="G739" i="3"/>
  <c r="K739" i="3"/>
  <c r="L736" i="3"/>
  <c r="I735" i="3"/>
  <c r="B735" i="3"/>
  <c r="C731" i="3"/>
  <c r="G731" i="3"/>
  <c r="K731" i="3"/>
  <c r="H731" i="3"/>
  <c r="L731" i="3"/>
  <c r="L728" i="3"/>
  <c r="I727" i="3"/>
  <c r="B727" i="3"/>
  <c r="C723" i="3"/>
  <c r="G723" i="3"/>
  <c r="K723" i="3"/>
  <c r="H723" i="3"/>
  <c r="L723" i="3"/>
  <c r="L720" i="3"/>
  <c r="I719" i="3"/>
  <c r="B719" i="3"/>
  <c r="C715" i="3"/>
  <c r="G715" i="3"/>
  <c r="K715" i="3"/>
  <c r="H715" i="3"/>
  <c r="L715" i="3"/>
  <c r="L712" i="3"/>
  <c r="I711" i="3"/>
  <c r="B711" i="3"/>
  <c r="L922" i="3"/>
  <c r="L918" i="3"/>
  <c r="L914" i="3"/>
  <c r="L910" i="3"/>
  <c r="L906" i="3"/>
  <c r="K903" i="3"/>
  <c r="G903" i="3"/>
  <c r="L902" i="3"/>
  <c r="K899" i="3"/>
  <c r="G899" i="3"/>
  <c r="L898" i="3"/>
  <c r="K895" i="3"/>
  <c r="G895" i="3"/>
  <c r="L894" i="3"/>
  <c r="K891" i="3"/>
  <c r="G891" i="3"/>
  <c r="L890" i="3"/>
  <c r="K887" i="3"/>
  <c r="G887" i="3"/>
  <c r="L886" i="3"/>
  <c r="K883" i="3"/>
  <c r="G883" i="3"/>
  <c r="L882" i="3"/>
  <c r="K879" i="3"/>
  <c r="G879" i="3"/>
  <c r="L878" i="3"/>
  <c r="N876" i="3"/>
  <c r="J876" i="3"/>
  <c r="F876" i="3"/>
  <c r="K875" i="3"/>
  <c r="G875" i="3"/>
  <c r="L874" i="3"/>
  <c r="N872" i="3"/>
  <c r="J872" i="3"/>
  <c r="F872" i="3"/>
  <c r="K871" i="3"/>
  <c r="G871" i="3"/>
  <c r="L870" i="3"/>
  <c r="N868" i="3"/>
  <c r="J868" i="3"/>
  <c r="F868" i="3"/>
  <c r="K867" i="3"/>
  <c r="G867" i="3"/>
  <c r="L866" i="3"/>
  <c r="N864" i="3"/>
  <c r="J864" i="3"/>
  <c r="F864" i="3"/>
  <c r="K863" i="3"/>
  <c r="G863" i="3"/>
  <c r="L862" i="3"/>
  <c r="N860" i="3"/>
  <c r="J860" i="3"/>
  <c r="F860" i="3"/>
  <c r="K859" i="3"/>
  <c r="G859" i="3"/>
  <c r="L858" i="3"/>
  <c r="N856" i="3"/>
  <c r="J856" i="3"/>
  <c r="F856" i="3"/>
  <c r="K855" i="3"/>
  <c r="G855" i="3"/>
  <c r="L854" i="3"/>
  <c r="N852" i="3"/>
  <c r="J852" i="3"/>
  <c r="F852" i="3"/>
  <c r="K851" i="3"/>
  <c r="G851" i="3"/>
  <c r="L850" i="3"/>
  <c r="N848" i="3"/>
  <c r="J848" i="3"/>
  <c r="F848" i="3"/>
  <c r="K847" i="3"/>
  <c r="G847" i="3"/>
  <c r="L846" i="3"/>
  <c r="N844" i="3"/>
  <c r="J844" i="3"/>
  <c r="F844" i="3"/>
  <c r="K843" i="3"/>
  <c r="G843" i="3"/>
  <c r="L842" i="3"/>
  <c r="N840" i="3"/>
  <c r="J840" i="3"/>
  <c r="F840" i="3"/>
  <c r="K839" i="3"/>
  <c r="G839" i="3"/>
  <c r="L838" i="3"/>
  <c r="N836" i="3"/>
  <c r="J836" i="3"/>
  <c r="F836" i="3"/>
  <c r="K835" i="3"/>
  <c r="G835" i="3"/>
  <c r="L834" i="3"/>
  <c r="N832" i="3"/>
  <c r="J832" i="3"/>
  <c r="F832" i="3"/>
  <c r="K831" i="3"/>
  <c r="G831" i="3"/>
  <c r="L830" i="3"/>
  <c r="N828" i="3"/>
  <c r="J828" i="3"/>
  <c r="F828" i="3"/>
  <c r="K827" i="3"/>
  <c r="G827" i="3"/>
  <c r="L826" i="3"/>
  <c r="N824" i="3"/>
  <c r="J824" i="3"/>
  <c r="F824" i="3"/>
  <c r="K823" i="3"/>
  <c r="G823" i="3"/>
  <c r="L822" i="3"/>
  <c r="N820" i="3"/>
  <c r="J820" i="3"/>
  <c r="F820" i="3"/>
  <c r="K819" i="3"/>
  <c r="G819" i="3"/>
  <c r="L818" i="3"/>
  <c r="N816" i="3"/>
  <c r="J816" i="3"/>
  <c r="F816" i="3"/>
  <c r="K815" i="3"/>
  <c r="G815" i="3"/>
  <c r="L814" i="3"/>
  <c r="N812" i="3"/>
  <c r="J812" i="3"/>
  <c r="F812" i="3"/>
  <c r="K811" i="3"/>
  <c r="G811" i="3"/>
  <c r="L810" i="3"/>
  <c r="N808" i="3"/>
  <c r="J808" i="3"/>
  <c r="F808" i="3"/>
  <c r="K807" i="3"/>
  <c r="G807" i="3"/>
  <c r="L806" i="3"/>
  <c r="N804" i="3"/>
  <c r="J804" i="3"/>
  <c r="F804" i="3"/>
  <c r="K803" i="3"/>
  <c r="G803" i="3"/>
  <c r="L802" i="3"/>
  <c r="N800" i="3"/>
  <c r="J800" i="3"/>
  <c r="F800" i="3"/>
  <c r="K799" i="3"/>
  <c r="G799" i="3"/>
  <c r="L798" i="3"/>
  <c r="N796" i="3"/>
  <c r="J796" i="3"/>
  <c r="F796" i="3"/>
  <c r="K795" i="3"/>
  <c r="G795" i="3"/>
  <c r="L794" i="3"/>
  <c r="N792" i="3"/>
  <c r="J792" i="3"/>
  <c r="F792" i="3"/>
  <c r="K791" i="3"/>
  <c r="G791" i="3"/>
  <c r="L790" i="3"/>
  <c r="G790" i="3"/>
  <c r="C790" i="3"/>
  <c r="L788" i="3"/>
  <c r="N787" i="3"/>
  <c r="I787" i="3"/>
  <c r="K786" i="3"/>
  <c r="F786" i="3"/>
  <c r="B784" i="3"/>
  <c r="F784" i="3"/>
  <c r="J784" i="3"/>
  <c r="N784" i="3"/>
  <c r="M783" i="3"/>
  <c r="H783" i="3"/>
  <c r="B783" i="3"/>
  <c r="H782" i="3"/>
  <c r="L782" i="3"/>
  <c r="I780" i="3"/>
  <c r="L779" i="3"/>
  <c r="N778" i="3"/>
  <c r="I778" i="3"/>
  <c r="M776" i="3"/>
  <c r="H776" i="3"/>
  <c r="C776" i="3"/>
  <c r="C775" i="3"/>
  <c r="G775" i="3"/>
  <c r="K775" i="3"/>
  <c r="M774" i="3"/>
  <c r="G774" i="3"/>
  <c r="C774" i="3"/>
  <c r="L772" i="3"/>
  <c r="N771" i="3"/>
  <c r="I771" i="3"/>
  <c r="K770" i="3"/>
  <c r="F770" i="3"/>
  <c r="B768" i="3"/>
  <c r="F768" i="3"/>
  <c r="J768" i="3"/>
  <c r="N768" i="3"/>
  <c r="M767" i="3"/>
  <c r="H767" i="3"/>
  <c r="B767" i="3"/>
  <c r="H766" i="3"/>
  <c r="L766" i="3"/>
  <c r="I764" i="3"/>
  <c r="L763" i="3"/>
  <c r="N762" i="3"/>
  <c r="I762" i="3"/>
  <c r="M760" i="3"/>
  <c r="H760" i="3"/>
  <c r="C760" i="3"/>
  <c r="C759" i="3"/>
  <c r="G759" i="3"/>
  <c r="K759" i="3"/>
  <c r="M758" i="3"/>
  <c r="G758" i="3"/>
  <c r="C758" i="3"/>
  <c r="L756" i="3"/>
  <c r="N755" i="3"/>
  <c r="I755" i="3"/>
  <c r="K754" i="3"/>
  <c r="F754" i="3"/>
  <c r="B752" i="3"/>
  <c r="F752" i="3"/>
  <c r="J752" i="3"/>
  <c r="N752" i="3"/>
  <c r="M751" i="3"/>
  <c r="H751" i="3"/>
  <c r="B751" i="3"/>
  <c r="H750" i="3"/>
  <c r="L750" i="3"/>
  <c r="I748" i="3"/>
  <c r="L747" i="3"/>
  <c r="N746" i="3"/>
  <c r="I746" i="3"/>
  <c r="M744" i="3"/>
  <c r="H744" i="3"/>
  <c r="C744" i="3"/>
  <c r="C743" i="3"/>
  <c r="G743" i="3"/>
  <c r="K743" i="3"/>
  <c r="M742" i="3"/>
  <c r="G742" i="3"/>
  <c r="C742" i="3"/>
  <c r="L740" i="3"/>
  <c r="N739" i="3"/>
  <c r="I739" i="3"/>
  <c r="I736" i="3"/>
  <c r="N735" i="3"/>
  <c r="B732" i="3"/>
  <c r="F732" i="3"/>
  <c r="J732" i="3"/>
  <c r="N732" i="3"/>
  <c r="C732" i="3"/>
  <c r="G732" i="3"/>
  <c r="K732" i="3"/>
  <c r="J731" i="3"/>
  <c r="I728" i="3"/>
  <c r="N727" i="3"/>
  <c r="B724" i="3"/>
  <c r="F724" i="3"/>
  <c r="J724" i="3"/>
  <c r="N724" i="3"/>
  <c r="C724" i="3"/>
  <c r="G724" i="3"/>
  <c r="K724" i="3"/>
  <c r="I720" i="3"/>
  <c r="N719" i="3"/>
  <c r="B716" i="3"/>
  <c r="F716" i="3"/>
  <c r="J716" i="3"/>
  <c r="N716" i="3"/>
  <c r="C716" i="3"/>
  <c r="G716" i="3"/>
  <c r="K716" i="3"/>
  <c r="I712" i="3"/>
  <c r="N711" i="3"/>
  <c r="M708" i="3"/>
  <c r="M704" i="3"/>
  <c r="M700" i="3"/>
  <c r="M696" i="3"/>
  <c r="M692" i="3"/>
  <c r="M688" i="3"/>
  <c r="M684" i="3"/>
  <c r="B788" i="3"/>
  <c r="F788" i="3"/>
  <c r="J788" i="3"/>
  <c r="N788" i="3"/>
  <c r="H786" i="3"/>
  <c r="L786" i="3"/>
  <c r="C779" i="3"/>
  <c r="G779" i="3"/>
  <c r="K779" i="3"/>
  <c r="B772" i="3"/>
  <c r="F772" i="3"/>
  <c r="J772" i="3"/>
  <c r="N772" i="3"/>
  <c r="H770" i="3"/>
  <c r="L770" i="3"/>
  <c r="C763" i="3"/>
  <c r="G763" i="3"/>
  <c r="K763" i="3"/>
  <c r="B756" i="3"/>
  <c r="F756" i="3"/>
  <c r="J756" i="3"/>
  <c r="N756" i="3"/>
  <c r="H754" i="3"/>
  <c r="L754" i="3"/>
  <c r="C747" i="3"/>
  <c r="G747" i="3"/>
  <c r="K747" i="3"/>
  <c r="B740" i="3"/>
  <c r="F740" i="3"/>
  <c r="J740" i="3"/>
  <c r="N740" i="3"/>
  <c r="C735" i="3"/>
  <c r="G735" i="3"/>
  <c r="K735" i="3"/>
  <c r="H735" i="3"/>
  <c r="L735" i="3"/>
  <c r="C727" i="3"/>
  <c r="G727" i="3"/>
  <c r="K727" i="3"/>
  <c r="H727" i="3"/>
  <c r="L727" i="3"/>
  <c r="C719" i="3"/>
  <c r="G719" i="3"/>
  <c r="K719" i="3"/>
  <c r="H719" i="3"/>
  <c r="L719" i="3"/>
  <c r="C711" i="3"/>
  <c r="G711" i="3"/>
  <c r="K711" i="3"/>
  <c r="H711" i="3"/>
  <c r="L711" i="3"/>
  <c r="I684" i="3"/>
  <c r="C668" i="3"/>
  <c r="G668" i="3"/>
  <c r="K668" i="3"/>
  <c r="B661" i="3"/>
  <c r="F661" i="3"/>
  <c r="J661" i="3"/>
  <c r="N661" i="3"/>
  <c r="H659" i="3"/>
  <c r="L659" i="3"/>
  <c r="C652" i="3"/>
  <c r="G652" i="3"/>
  <c r="K652" i="3"/>
  <c r="B645" i="3"/>
  <c r="F645" i="3"/>
  <c r="J645" i="3"/>
  <c r="N645" i="3"/>
  <c r="H643" i="3"/>
  <c r="L643" i="3"/>
  <c r="C636" i="3"/>
  <c r="G636" i="3"/>
  <c r="K636" i="3"/>
  <c r="B628" i="3"/>
  <c r="F628" i="3"/>
  <c r="J628" i="3"/>
  <c r="N628" i="3"/>
  <c r="C628" i="3"/>
  <c r="G628" i="3"/>
  <c r="K628" i="3"/>
  <c r="B624" i="3"/>
  <c r="F624" i="3"/>
  <c r="J624" i="3"/>
  <c r="N624" i="3"/>
  <c r="C624" i="3"/>
  <c r="G624" i="3"/>
  <c r="K624" i="3"/>
  <c r="B620" i="3"/>
  <c r="F620" i="3"/>
  <c r="J620" i="3"/>
  <c r="N620" i="3"/>
  <c r="C620" i="3"/>
  <c r="G620" i="3"/>
  <c r="K620" i="3"/>
  <c r="B616" i="3"/>
  <c r="F616" i="3"/>
  <c r="J616" i="3"/>
  <c r="N616" i="3"/>
  <c r="C616" i="3"/>
  <c r="G616" i="3"/>
  <c r="K616" i="3"/>
  <c r="B612" i="3"/>
  <c r="F612" i="3"/>
  <c r="J612" i="3"/>
  <c r="N612" i="3"/>
  <c r="C612" i="3"/>
  <c r="G612" i="3"/>
  <c r="K612" i="3"/>
  <c r="B608" i="3"/>
  <c r="F608" i="3"/>
  <c r="J608" i="3"/>
  <c r="N608" i="3"/>
  <c r="C608" i="3"/>
  <c r="G608" i="3"/>
  <c r="K608" i="3"/>
  <c r="B604" i="3"/>
  <c r="F604" i="3"/>
  <c r="J604" i="3"/>
  <c r="N604" i="3"/>
  <c r="C604" i="3"/>
  <c r="G604" i="3"/>
  <c r="K604" i="3"/>
  <c r="B600" i="3"/>
  <c r="F600" i="3"/>
  <c r="J600" i="3"/>
  <c r="N600" i="3"/>
  <c r="C600" i="3"/>
  <c r="G600" i="3"/>
  <c r="K600" i="3"/>
  <c r="B595" i="3"/>
  <c r="F595" i="3"/>
  <c r="J595" i="3"/>
  <c r="N595" i="3"/>
  <c r="C595" i="3"/>
  <c r="G595" i="3"/>
  <c r="K595" i="3"/>
  <c r="H595" i="3"/>
  <c r="L595" i="3"/>
  <c r="B591" i="3"/>
  <c r="F591" i="3"/>
  <c r="J591" i="3"/>
  <c r="N591" i="3"/>
  <c r="C591" i="3"/>
  <c r="G591" i="3"/>
  <c r="K591" i="3"/>
  <c r="H591" i="3"/>
  <c r="L591" i="3"/>
  <c r="B587" i="3"/>
  <c r="F587" i="3"/>
  <c r="J587" i="3"/>
  <c r="N587" i="3"/>
  <c r="C587" i="3"/>
  <c r="G587" i="3"/>
  <c r="K587" i="3"/>
  <c r="H587" i="3"/>
  <c r="L587" i="3"/>
  <c r="B583" i="3"/>
  <c r="F583" i="3"/>
  <c r="J583" i="3"/>
  <c r="N583" i="3"/>
  <c r="C583" i="3"/>
  <c r="G583" i="3"/>
  <c r="K583" i="3"/>
  <c r="H583" i="3"/>
  <c r="L583" i="3"/>
  <c r="B579" i="3"/>
  <c r="F579" i="3"/>
  <c r="J579" i="3"/>
  <c r="N579" i="3"/>
  <c r="C579" i="3"/>
  <c r="G579" i="3"/>
  <c r="K579" i="3"/>
  <c r="H579" i="3"/>
  <c r="L579" i="3"/>
  <c r="B575" i="3"/>
  <c r="F575" i="3"/>
  <c r="J575" i="3"/>
  <c r="N575" i="3"/>
  <c r="C575" i="3"/>
  <c r="G575" i="3"/>
  <c r="K575" i="3"/>
  <c r="H575" i="3"/>
  <c r="L575" i="3"/>
  <c r="B571" i="3"/>
  <c r="F571" i="3"/>
  <c r="J571" i="3"/>
  <c r="N571" i="3"/>
  <c r="C571" i="3"/>
  <c r="G571" i="3"/>
  <c r="K571" i="3"/>
  <c r="H571" i="3"/>
  <c r="L571" i="3"/>
  <c r="B567" i="3"/>
  <c r="F567" i="3"/>
  <c r="J567" i="3"/>
  <c r="N567" i="3"/>
  <c r="C567" i="3"/>
  <c r="G567" i="3"/>
  <c r="K567" i="3"/>
  <c r="H567" i="3"/>
  <c r="L567" i="3"/>
  <c r="B563" i="3"/>
  <c r="F563" i="3"/>
  <c r="J563" i="3"/>
  <c r="N563" i="3"/>
  <c r="C563" i="3"/>
  <c r="G563" i="3"/>
  <c r="K563" i="3"/>
  <c r="H563" i="3"/>
  <c r="L563" i="3"/>
  <c r="B559" i="3"/>
  <c r="F559" i="3"/>
  <c r="J559" i="3"/>
  <c r="N559" i="3"/>
  <c r="C559" i="3"/>
  <c r="G559" i="3"/>
  <c r="K559" i="3"/>
  <c r="H559" i="3"/>
  <c r="L559" i="3"/>
  <c r="B555" i="3"/>
  <c r="F555" i="3"/>
  <c r="J555" i="3"/>
  <c r="N555" i="3"/>
  <c r="C555" i="3"/>
  <c r="G555" i="3"/>
  <c r="K555" i="3"/>
  <c r="H555" i="3"/>
  <c r="L555" i="3"/>
  <c r="B551" i="3"/>
  <c r="F551" i="3"/>
  <c r="J551" i="3"/>
  <c r="N551" i="3"/>
  <c r="C551" i="3"/>
  <c r="G551" i="3"/>
  <c r="K551" i="3"/>
  <c r="H551" i="3"/>
  <c r="L551" i="3"/>
  <c r="L680" i="3"/>
  <c r="H680" i="3"/>
  <c r="L676" i="3"/>
  <c r="H676" i="3"/>
  <c r="C672" i="3"/>
  <c r="G672" i="3"/>
  <c r="K672" i="3"/>
  <c r="N668" i="3"/>
  <c r="I668" i="3"/>
  <c r="B665" i="3"/>
  <c r="F665" i="3"/>
  <c r="J665" i="3"/>
  <c r="N665" i="3"/>
  <c r="H663" i="3"/>
  <c r="L663" i="3"/>
  <c r="I661" i="3"/>
  <c r="N659" i="3"/>
  <c r="I659" i="3"/>
  <c r="C656" i="3"/>
  <c r="G656" i="3"/>
  <c r="K656" i="3"/>
  <c r="N652" i="3"/>
  <c r="I652" i="3"/>
  <c r="B649" i="3"/>
  <c r="F649" i="3"/>
  <c r="J649" i="3"/>
  <c r="N649" i="3"/>
  <c r="H647" i="3"/>
  <c r="L647" i="3"/>
  <c r="I645" i="3"/>
  <c r="N643" i="3"/>
  <c r="I643" i="3"/>
  <c r="C640" i="3"/>
  <c r="G640" i="3"/>
  <c r="K640" i="3"/>
  <c r="N636" i="3"/>
  <c r="I636" i="3"/>
  <c r="B633" i="3"/>
  <c r="F633" i="3"/>
  <c r="J633" i="3"/>
  <c r="N633" i="3"/>
  <c r="L628" i="3"/>
  <c r="L624" i="3"/>
  <c r="L620" i="3"/>
  <c r="L616" i="3"/>
  <c r="L612" i="3"/>
  <c r="L608" i="3"/>
  <c r="L604" i="3"/>
  <c r="L600" i="3"/>
  <c r="L707" i="3"/>
  <c r="H707" i="3"/>
  <c r="L703" i="3"/>
  <c r="H703" i="3"/>
  <c r="L699" i="3"/>
  <c r="H699" i="3"/>
  <c r="L695" i="3"/>
  <c r="H695" i="3"/>
  <c r="L691" i="3"/>
  <c r="H691" i="3"/>
  <c r="L687" i="3"/>
  <c r="H687" i="3"/>
  <c r="L683" i="3"/>
  <c r="H683" i="3"/>
  <c r="K680" i="3"/>
  <c r="G680" i="3"/>
  <c r="C680" i="3"/>
  <c r="L679" i="3"/>
  <c r="H679" i="3"/>
  <c r="K676" i="3"/>
  <c r="G676" i="3"/>
  <c r="C676" i="3"/>
  <c r="L675" i="3"/>
  <c r="H675" i="3"/>
  <c r="N672" i="3"/>
  <c r="I672" i="3"/>
  <c r="B669" i="3"/>
  <c r="F669" i="3"/>
  <c r="J669" i="3"/>
  <c r="N669" i="3"/>
  <c r="M668" i="3"/>
  <c r="H668" i="3"/>
  <c r="B668" i="3"/>
  <c r="H667" i="3"/>
  <c r="L667" i="3"/>
  <c r="I665" i="3"/>
  <c r="N663" i="3"/>
  <c r="I663" i="3"/>
  <c r="M661" i="3"/>
  <c r="H661" i="3"/>
  <c r="C661" i="3"/>
  <c r="C660" i="3"/>
  <c r="G660" i="3"/>
  <c r="K660" i="3"/>
  <c r="M659" i="3"/>
  <c r="G659" i="3"/>
  <c r="C659" i="3"/>
  <c r="N656" i="3"/>
  <c r="I656" i="3"/>
  <c r="B653" i="3"/>
  <c r="F653" i="3"/>
  <c r="J653" i="3"/>
  <c r="N653" i="3"/>
  <c r="M652" i="3"/>
  <c r="H652" i="3"/>
  <c r="B652" i="3"/>
  <c r="H651" i="3"/>
  <c r="L651" i="3"/>
  <c r="I649" i="3"/>
  <c r="N647" i="3"/>
  <c r="I647" i="3"/>
  <c r="M645" i="3"/>
  <c r="H645" i="3"/>
  <c r="C645" i="3"/>
  <c r="C644" i="3"/>
  <c r="G644" i="3"/>
  <c r="K644" i="3"/>
  <c r="M643" i="3"/>
  <c r="G643" i="3"/>
  <c r="C643" i="3"/>
  <c r="N640" i="3"/>
  <c r="I640" i="3"/>
  <c r="B637" i="3"/>
  <c r="F637" i="3"/>
  <c r="J637" i="3"/>
  <c r="N637" i="3"/>
  <c r="M636" i="3"/>
  <c r="H636" i="3"/>
  <c r="B636" i="3"/>
  <c r="H635" i="3"/>
  <c r="L635" i="3"/>
  <c r="I633" i="3"/>
  <c r="I628" i="3"/>
  <c r="I624" i="3"/>
  <c r="I620" i="3"/>
  <c r="I616" i="3"/>
  <c r="I612" i="3"/>
  <c r="I608" i="3"/>
  <c r="I604" i="3"/>
  <c r="I600" i="3"/>
  <c r="M595" i="3"/>
  <c r="M591" i="3"/>
  <c r="M587" i="3"/>
  <c r="M583" i="3"/>
  <c r="M579" i="3"/>
  <c r="M575" i="3"/>
  <c r="M571" i="3"/>
  <c r="M567" i="3"/>
  <c r="M563" i="3"/>
  <c r="M559" i="3"/>
  <c r="M555" i="3"/>
  <c r="M551" i="3"/>
  <c r="L738" i="3"/>
  <c r="L734" i="3"/>
  <c r="L730" i="3"/>
  <c r="L726" i="3"/>
  <c r="L722" i="3"/>
  <c r="L718" i="3"/>
  <c r="L714" i="3"/>
  <c r="L710" i="3"/>
  <c r="K707" i="3"/>
  <c r="G707" i="3"/>
  <c r="L706" i="3"/>
  <c r="K703" i="3"/>
  <c r="G703" i="3"/>
  <c r="L702" i="3"/>
  <c r="K699" i="3"/>
  <c r="G699" i="3"/>
  <c r="L698" i="3"/>
  <c r="K695" i="3"/>
  <c r="G695" i="3"/>
  <c r="L694" i="3"/>
  <c r="K691" i="3"/>
  <c r="G691" i="3"/>
  <c r="L690" i="3"/>
  <c r="K687" i="3"/>
  <c r="G687" i="3"/>
  <c r="L686" i="3"/>
  <c r="K683" i="3"/>
  <c r="G683" i="3"/>
  <c r="L682" i="3"/>
  <c r="N680" i="3"/>
  <c r="J680" i="3"/>
  <c r="F680" i="3"/>
  <c r="K679" i="3"/>
  <c r="G679" i="3"/>
  <c r="L678" i="3"/>
  <c r="N676" i="3"/>
  <c r="J676" i="3"/>
  <c r="F676" i="3"/>
  <c r="K675" i="3"/>
  <c r="G675" i="3"/>
  <c r="L674" i="3"/>
  <c r="M672" i="3"/>
  <c r="H672" i="3"/>
  <c r="B672" i="3"/>
  <c r="H671" i="3"/>
  <c r="L671" i="3"/>
  <c r="I669" i="3"/>
  <c r="L668" i="3"/>
  <c r="F668" i="3"/>
  <c r="N667" i="3"/>
  <c r="I667" i="3"/>
  <c r="M665" i="3"/>
  <c r="H665" i="3"/>
  <c r="C665" i="3"/>
  <c r="C664" i="3"/>
  <c r="G664" i="3"/>
  <c r="K664" i="3"/>
  <c r="M663" i="3"/>
  <c r="G663" i="3"/>
  <c r="C663" i="3"/>
  <c r="L661" i="3"/>
  <c r="G661" i="3"/>
  <c r="N660" i="3"/>
  <c r="I660" i="3"/>
  <c r="K659" i="3"/>
  <c r="F659" i="3"/>
  <c r="B659" i="3"/>
  <c r="B657" i="3"/>
  <c r="F657" i="3"/>
  <c r="J657" i="3"/>
  <c r="N657" i="3"/>
  <c r="M656" i="3"/>
  <c r="H656" i="3"/>
  <c r="B656" i="3"/>
  <c r="H655" i="3"/>
  <c r="L655" i="3"/>
  <c r="I653" i="3"/>
  <c r="L652" i="3"/>
  <c r="F652" i="3"/>
  <c r="N651" i="3"/>
  <c r="I651" i="3"/>
  <c r="M649" i="3"/>
  <c r="H649" i="3"/>
  <c r="C649" i="3"/>
  <c r="C648" i="3"/>
  <c r="G648" i="3"/>
  <c r="K648" i="3"/>
  <c r="M647" i="3"/>
  <c r="G647" i="3"/>
  <c r="C647" i="3"/>
  <c r="L645" i="3"/>
  <c r="G645" i="3"/>
  <c r="N644" i="3"/>
  <c r="I644" i="3"/>
  <c r="K643" i="3"/>
  <c r="F643" i="3"/>
  <c r="B643" i="3"/>
  <c r="B641" i="3"/>
  <c r="F641" i="3"/>
  <c r="J641" i="3"/>
  <c r="N641" i="3"/>
  <c r="M640" i="3"/>
  <c r="H640" i="3"/>
  <c r="B640" i="3"/>
  <c r="H639" i="3"/>
  <c r="L639" i="3"/>
  <c r="I637" i="3"/>
  <c r="L636" i="3"/>
  <c r="F636" i="3"/>
  <c r="N635" i="3"/>
  <c r="I635" i="3"/>
  <c r="M633" i="3"/>
  <c r="H633" i="3"/>
  <c r="C633" i="3"/>
  <c r="C632" i="3"/>
  <c r="G632" i="3"/>
  <c r="K632" i="3"/>
  <c r="C631" i="3"/>
  <c r="G631" i="3"/>
  <c r="K631" i="3"/>
  <c r="H631" i="3"/>
  <c r="L631" i="3"/>
  <c r="H628" i="3"/>
  <c r="C627" i="3"/>
  <c r="G627" i="3"/>
  <c r="K627" i="3"/>
  <c r="H627" i="3"/>
  <c r="L627" i="3"/>
  <c r="H624" i="3"/>
  <c r="C623" i="3"/>
  <c r="G623" i="3"/>
  <c r="K623" i="3"/>
  <c r="H623" i="3"/>
  <c r="L623" i="3"/>
  <c r="H620" i="3"/>
  <c r="C619" i="3"/>
  <c r="G619" i="3"/>
  <c r="K619" i="3"/>
  <c r="H619" i="3"/>
  <c r="L619" i="3"/>
  <c r="H616" i="3"/>
  <c r="C615" i="3"/>
  <c r="G615" i="3"/>
  <c r="K615" i="3"/>
  <c r="H615" i="3"/>
  <c r="L615" i="3"/>
  <c r="H612" i="3"/>
  <c r="C611" i="3"/>
  <c r="G611" i="3"/>
  <c r="K611" i="3"/>
  <c r="H611" i="3"/>
  <c r="L611" i="3"/>
  <c r="H608" i="3"/>
  <c r="C607" i="3"/>
  <c r="G607" i="3"/>
  <c r="K607" i="3"/>
  <c r="H607" i="3"/>
  <c r="L607" i="3"/>
  <c r="H604" i="3"/>
  <c r="C603" i="3"/>
  <c r="G603" i="3"/>
  <c r="K603" i="3"/>
  <c r="H603" i="3"/>
  <c r="L603" i="3"/>
  <c r="H600" i="3"/>
  <c r="C599" i="3"/>
  <c r="G599" i="3"/>
  <c r="K599" i="3"/>
  <c r="H599" i="3"/>
  <c r="L599" i="3"/>
  <c r="I595" i="3"/>
  <c r="I591" i="3"/>
  <c r="I587" i="3"/>
  <c r="I583" i="3"/>
  <c r="I579" i="3"/>
  <c r="I575" i="3"/>
  <c r="I571" i="3"/>
  <c r="I567" i="3"/>
  <c r="I563" i="3"/>
  <c r="I559" i="3"/>
  <c r="I555" i="3"/>
  <c r="I551" i="3"/>
  <c r="B454" i="3"/>
  <c r="F454" i="3"/>
  <c r="J454" i="3"/>
  <c r="N454" i="3"/>
  <c r="H452" i="3"/>
  <c r="L452" i="3"/>
  <c r="C445" i="3"/>
  <c r="G445" i="3"/>
  <c r="K445" i="3"/>
  <c r="B438" i="3"/>
  <c r="F438" i="3"/>
  <c r="J438" i="3"/>
  <c r="N438" i="3"/>
  <c r="H436" i="3"/>
  <c r="L436" i="3"/>
  <c r="C429" i="3"/>
  <c r="G429" i="3"/>
  <c r="K429" i="3"/>
  <c r="C335" i="3"/>
  <c r="G335" i="3"/>
  <c r="K335" i="3"/>
  <c r="F335" i="3"/>
  <c r="L335" i="3"/>
  <c r="B335" i="3"/>
  <c r="H335" i="3"/>
  <c r="M335" i="3"/>
  <c r="I335" i="3"/>
  <c r="N335" i="3"/>
  <c r="N629" i="3"/>
  <c r="J629" i="3"/>
  <c r="F629" i="3"/>
  <c r="N625" i="3"/>
  <c r="J625" i="3"/>
  <c r="F625" i="3"/>
  <c r="N621" i="3"/>
  <c r="J621" i="3"/>
  <c r="F621" i="3"/>
  <c r="N617" i="3"/>
  <c r="J617" i="3"/>
  <c r="F617" i="3"/>
  <c r="N613" i="3"/>
  <c r="J613" i="3"/>
  <c r="F613" i="3"/>
  <c r="N609" i="3"/>
  <c r="J609" i="3"/>
  <c r="F609" i="3"/>
  <c r="N605" i="3"/>
  <c r="J605" i="3"/>
  <c r="F605" i="3"/>
  <c r="N601" i="3"/>
  <c r="J601" i="3"/>
  <c r="F601" i="3"/>
  <c r="N597" i="3"/>
  <c r="J597" i="3"/>
  <c r="F597" i="3"/>
  <c r="K596" i="3"/>
  <c r="G596" i="3"/>
  <c r="C596" i="3"/>
  <c r="N593" i="3"/>
  <c r="J593" i="3"/>
  <c r="F593" i="3"/>
  <c r="K592" i="3"/>
  <c r="G592" i="3"/>
  <c r="C592" i="3"/>
  <c r="N589" i="3"/>
  <c r="J589" i="3"/>
  <c r="F589" i="3"/>
  <c r="K588" i="3"/>
  <c r="G588" i="3"/>
  <c r="C588" i="3"/>
  <c r="N585" i="3"/>
  <c r="J585" i="3"/>
  <c r="F585" i="3"/>
  <c r="K584" i="3"/>
  <c r="G584" i="3"/>
  <c r="C584" i="3"/>
  <c r="N581" i="3"/>
  <c r="J581" i="3"/>
  <c r="F581" i="3"/>
  <c r="K580" i="3"/>
  <c r="G580" i="3"/>
  <c r="C580" i="3"/>
  <c r="N577" i="3"/>
  <c r="J577" i="3"/>
  <c r="F577" i="3"/>
  <c r="K576" i="3"/>
  <c r="G576" i="3"/>
  <c r="C576" i="3"/>
  <c r="N573" i="3"/>
  <c r="J573" i="3"/>
  <c r="F573" i="3"/>
  <c r="K572" i="3"/>
  <c r="G572" i="3"/>
  <c r="C572" i="3"/>
  <c r="N569" i="3"/>
  <c r="J569" i="3"/>
  <c r="F569" i="3"/>
  <c r="K568" i="3"/>
  <c r="G568" i="3"/>
  <c r="C568" i="3"/>
  <c r="N565" i="3"/>
  <c r="J565" i="3"/>
  <c r="F565" i="3"/>
  <c r="K564" i="3"/>
  <c r="G564" i="3"/>
  <c r="C564" i="3"/>
  <c r="N561" i="3"/>
  <c r="J561" i="3"/>
  <c r="F561" i="3"/>
  <c r="K560" i="3"/>
  <c r="G560" i="3"/>
  <c r="C560" i="3"/>
  <c r="N557" i="3"/>
  <c r="J557" i="3"/>
  <c r="F557" i="3"/>
  <c r="K556" i="3"/>
  <c r="G556" i="3"/>
  <c r="C556" i="3"/>
  <c r="N553" i="3"/>
  <c r="J553" i="3"/>
  <c r="F553" i="3"/>
  <c r="K552" i="3"/>
  <c r="G552" i="3"/>
  <c r="C552" i="3"/>
  <c r="N549" i="3"/>
  <c r="J549" i="3"/>
  <c r="F549" i="3"/>
  <c r="K548" i="3"/>
  <c r="G548" i="3"/>
  <c r="C548" i="3"/>
  <c r="L547" i="3"/>
  <c r="H547" i="3"/>
  <c r="N545" i="3"/>
  <c r="J545" i="3"/>
  <c r="F545" i="3"/>
  <c r="K544" i="3"/>
  <c r="G544" i="3"/>
  <c r="C544" i="3"/>
  <c r="L543" i="3"/>
  <c r="H543" i="3"/>
  <c r="N541" i="3"/>
  <c r="J541" i="3"/>
  <c r="F541" i="3"/>
  <c r="K540" i="3"/>
  <c r="G540" i="3"/>
  <c r="C540" i="3"/>
  <c r="L539" i="3"/>
  <c r="H539" i="3"/>
  <c r="N537" i="3"/>
  <c r="J537" i="3"/>
  <c r="F537" i="3"/>
  <c r="K536" i="3"/>
  <c r="G536" i="3"/>
  <c r="C536" i="3"/>
  <c r="L535" i="3"/>
  <c r="H535" i="3"/>
  <c r="N533" i="3"/>
  <c r="J533" i="3"/>
  <c r="F533" i="3"/>
  <c r="K532" i="3"/>
  <c r="G532" i="3"/>
  <c r="C532" i="3"/>
  <c r="L531" i="3"/>
  <c r="H531" i="3"/>
  <c r="N529" i="3"/>
  <c r="J529" i="3"/>
  <c r="F529" i="3"/>
  <c r="K528" i="3"/>
  <c r="G528" i="3"/>
  <c r="C528" i="3"/>
  <c r="L527" i="3"/>
  <c r="H527" i="3"/>
  <c r="N525" i="3"/>
  <c r="J525" i="3"/>
  <c r="F525" i="3"/>
  <c r="K524" i="3"/>
  <c r="G524" i="3"/>
  <c r="C524" i="3"/>
  <c r="L523" i="3"/>
  <c r="H523" i="3"/>
  <c r="N521" i="3"/>
  <c r="J521" i="3"/>
  <c r="F521" i="3"/>
  <c r="K520" i="3"/>
  <c r="G520" i="3"/>
  <c r="C520" i="3"/>
  <c r="L519" i="3"/>
  <c r="H519" i="3"/>
  <c r="N517" i="3"/>
  <c r="J517" i="3"/>
  <c r="F517" i="3"/>
  <c r="K516" i="3"/>
  <c r="G516" i="3"/>
  <c r="C516" i="3"/>
  <c r="L515" i="3"/>
  <c r="H515" i="3"/>
  <c r="N513" i="3"/>
  <c r="J513" i="3"/>
  <c r="F513" i="3"/>
  <c r="K512" i="3"/>
  <c r="G512" i="3"/>
  <c r="C512" i="3"/>
  <c r="L511" i="3"/>
  <c r="H511" i="3"/>
  <c r="N509" i="3"/>
  <c r="J509" i="3"/>
  <c r="F509" i="3"/>
  <c r="K508" i="3"/>
  <c r="G508" i="3"/>
  <c r="C508" i="3"/>
  <c r="L507" i="3"/>
  <c r="H507" i="3"/>
  <c r="N505" i="3"/>
  <c r="J505" i="3"/>
  <c r="F505" i="3"/>
  <c r="K504" i="3"/>
  <c r="G504" i="3"/>
  <c r="C504" i="3"/>
  <c r="L503" i="3"/>
  <c r="H503" i="3"/>
  <c r="N501" i="3"/>
  <c r="J501" i="3"/>
  <c r="F501" i="3"/>
  <c r="K500" i="3"/>
  <c r="G500" i="3"/>
  <c r="C500" i="3"/>
  <c r="L499" i="3"/>
  <c r="H499" i="3"/>
  <c r="N497" i="3"/>
  <c r="J497" i="3"/>
  <c r="F497" i="3"/>
  <c r="K496" i="3"/>
  <c r="G496" i="3"/>
  <c r="C496" i="3"/>
  <c r="L495" i="3"/>
  <c r="H495" i="3"/>
  <c r="N493" i="3"/>
  <c r="J493" i="3"/>
  <c r="F493" i="3"/>
  <c r="K492" i="3"/>
  <c r="G492" i="3"/>
  <c r="C492" i="3"/>
  <c r="L491" i="3"/>
  <c r="H491" i="3"/>
  <c r="N489" i="3"/>
  <c r="J489" i="3"/>
  <c r="F489" i="3"/>
  <c r="K488" i="3"/>
  <c r="G488" i="3"/>
  <c r="C488" i="3"/>
  <c r="L487" i="3"/>
  <c r="H487" i="3"/>
  <c r="N485" i="3"/>
  <c r="J485" i="3"/>
  <c r="F485" i="3"/>
  <c r="K484" i="3"/>
  <c r="G484" i="3"/>
  <c r="C484" i="3"/>
  <c r="L483" i="3"/>
  <c r="H483" i="3"/>
  <c r="N481" i="3"/>
  <c r="J481" i="3"/>
  <c r="F481" i="3"/>
  <c r="K480" i="3"/>
  <c r="G480" i="3"/>
  <c r="C480" i="3"/>
  <c r="L479" i="3"/>
  <c r="H479" i="3"/>
  <c r="N477" i="3"/>
  <c r="J477" i="3"/>
  <c r="F477" i="3"/>
  <c r="K476" i="3"/>
  <c r="G476" i="3"/>
  <c r="C476" i="3"/>
  <c r="L475" i="3"/>
  <c r="H475" i="3"/>
  <c r="N473" i="3"/>
  <c r="J473" i="3"/>
  <c r="F473" i="3"/>
  <c r="K472" i="3"/>
  <c r="G472" i="3"/>
  <c r="C472" i="3"/>
  <c r="L471" i="3"/>
  <c r="H471" i="3"/>
  <c r="N469" i="3"/>
  <c r="J469" i="3"/>
  <c r="F469" i="3"/>
  <c r="K468" i="3"/>
  <c r="G468" i="3"/>
  <c r="C468" i="3"/>
  <c r="L467" i="3"/>
  <c r="H467" i="3"/>
  <c r="N465" i="3"/>
  <c r="J465" i="3"/>
  <c r="F465" i="3"/>
  <c r="K464" i="3"/>
  <c r="G464" i="3"/>
  <c r="C464" i="3"/>
  <c r="L463" i="3"/>
  <c r="H463" i="3"/>
  <c r="N461" i="3"/>
  <c r="J461" i="3"/>
  <c r="F461" i="3"/>
  <c r="K460" i="3"/>
  <c r="F460" i="3"/>
  <c r="B460" i="3"/>
  <c r="B458" i="3"/>
  <c r="F458" i="3"/>
  <c r="J458" i="3"/>
  <c r="N458" i="3"/>
  <c r="M457" i="3"/>
  <c r="H457" i="3"/>
  <c r="B457" i="3"/>
  <c r="H456" i="3"/>
  <c r="L456" i="3"/>
  <c r="I454" i="3"/>
  <c r="L453" i="3"/>
  <c r="N452" i="3"/>
  <c r="I452" i="3"/>
  <c r="M450" i="3"/>
  <c r="H450" i="3"/>
  <c r="C450" i="3"/>
  <c r="C449" i="3"/>
  <c r="G449" i="3"/>
  <c r="K449" i="3"/>
  <c r="M448" i="3"/>
  <c r="G448" i="3"/>
  <c r="C448" i="3"/>
  <c r="L446" i="3"/>
  <c r="N445" i="3"/>
  <c r="I445" i="3"/>
  <c r="K444" i="3"/>
  <c r="F444" i="3"/>
  <c r="B442" i="3"/>
  <c r="F442" i="3"/>
  <c r="J442" i="3"/>
  <c r="N442" i="3"/>
  <c r="M441" i="3"/>
  <c r="H441" i="3"/>
  <c r="B441" i="3"/>
  <c r="H440" i="3"/>
  <c r="L440" i="3"/>
  <c r="I438" i="3"/>
  <c r="L437" i="3"/>
  <c r="N436" i="3"/>
  <c r="I436" i="3"/>
  <c r="M434" i="3"/>
  <c r="H434" i="3"/>
  <c r="C434" i="3"/>
  <c r="C433" i="3"/>
  <c r="G433" i="3"/>
  <c r="K433" i="3"/>
  <c r="M432" i="3"/>
  <c r="G432" i="3"/>
  <c r="C432" i="3"/>
  <c r="L430" i="3"/>
  <c r="N429" i="3"/>
  <c r="I429" i="3"/>
  <c r="K428" i="3"/>
  <c r="F428" i="3"/>
  <c r="B426" i="3"/>
  <c r="F426" i="3"/>
  <c r="J426" i="3"/>
  <c r="N426" i="3"/>
  <c r="M425" i="3"/>
  <c r="H425" i="3"/>
  <c r="B425" i="3"/>
  <c r="C424" i="3"/>
  <c r="H424" i="3"/>
  <c r="L424" i="3"/>
  <c r="C420" i="3"/>
  <c r="G420" i="3"/>
  <c r="K420" i="3"/>
  <c r="H420" i="3"/>
  <c r="L420" i="3"/>
  <c r="C416" i="3"/>
  <c r="G416" i="3"/>
  <c r="K416" i="3"/>
  <c r="H416" i="3"/>
  <c r="L416" i="3"/>
  <c r="C412" i="3"/>
  <c r="G412" i="3"/>
  <c r="K412" i="3"/>
  <c r="H412" i="3"/>
  <c r="L412" i="3"/>
  <c r="C408" i="3"/>
  <c r="G408" i="3"/>
  <c r="K408" i="3"/>
  <c r="H408" i="3"/>
  <c r="L408" i="3"/>
  <c r="C404" i="3"/>
  <c r="G404" i="3"/>
  <c r="K404" i="3"/>
  <c r="H404" i="3"/>
  <c r="L404" i="3"/>
  <c r="C400" i="3"/>
  <c r="G400" i="3"/>
  <c r="K400" i="3"/>
  <c r="H400" i="3"/>
  <c r="L400" i="3"/>
  <c r="C396" i="3"/>
  <c r="G396" i="3"/>
  <c r="K396" i="3"/>
  <c r="H396" i="3"/>
  <c r="L396" i="3"/>
  <c r="H306" i="3"/>
  <c r="L306" i="3"/>
  <c r="B306" i="3"/>
  <c r="F306" i="3"/>
  <c r="J306" i="3"/>
  <c r="N306" i="3"/>
  <c r="G306" i="3"/>
  <c r="C306" i="3"/>
  <c r="I306" i="3"/>
  <c r="K306" i="3"/>
  <c r="B304" i="3"/>
  <c r="F304" i="3"/>
  <c r="J304" i="3"/>
  <c r="N304" i="3"/>
  <c r="H304" i="3"/>
  <c r="L304" i="3"/>
  <c r="G304" i="3"/>
  <c r="C304" i="3"/>
  <c r="I304" i="3"/>
  <c r="K304" i="3"/>
  <c r="H288" i="3"/>
  <c r="L288" i="3"/>
  <c r="B288" i="3"/>
  <c r="F288" i="3"/>
  <c r="K288" i="3"/>
  <c r="C288" i="3"/>
  <c r="G288" i="3"/>
  <c r="M288" i="3"/>
  <c r="I288" i="3"/>
  <c r="N288" i="3"/>
  <c r="J288" i="3"/>
  <c r="N596" i="3"/>
  <c r="J596" i="3"/>
  <c r="F596" i="3"/>
  <c r="N592" i="3"/>
  <c r="J592" i="3"/>
  <c r="F592" i="3"/>
  <c r="N588" i="3"/>
  <c r="J588" i="3"/>
  <c r="F588" i="3"/>
  <c r="N584" i="3"/>
  <c r="J584" i="3"/>
  <c r="F584" i="3"/>
  <c r="N580" i="3"/>
  <c r="J580" i="3"/>
  <c r="F580" i="3"/>
  <c r="N576" i="3"/>
  <c r="J576" i="3"/>
  <c r="F576" i="3"/>
  <c r="N572" i="3"/>
  <c r="J572" i="3"/>
  <c r="F572" i="3"/>
  <c r="N568" i="3"/>
  <c r="J568" i="3"/>
  <c r="F568" i="3"/>
  <c r="N564" i="3"/>
  <c r="J564" i="3"/>
  <c r="F564" i="3"/>
  <c r="N560" i="3"/>
  <c r="J560" i="3"/>
  <c r="F560" i="3"/>
  <c r="N556" i="3"/>
  <c r="J556" i="3"/>
  <c r="F556" i="3"/>
  <c r="N552" i="3"/>
  <c r="J552" i="3"/>
  <c r="F552" i="3"/>
  <c r="N548" i="3"/>
  <c r="J548" i="3"/>
  <c r="F548" i="3"/>
  <c r="K547" i="3"/>
  <c r="G547" i="3"/>
  <c r="C547" i="3"/>
  <c r="N544" i="3"/>
  <c r="J544" i="3"/>
  <c r="F544" i="3"/>
  <c r="K543" i="3"/>
  <c r="G543" i="3"/>
  <c r="C543" i="3"/>
  <c r="N540" i="3"/>
  <c r="J540" i="3"/>
  <c r="F540" i="3"/>
  <c r="K539" i="3"/>
  <c r="G539" i="3"/>
  <c r="C539" i="3"/>
  <c r="N536" i="3"/>
  <c r="J536" i="3"/>
  <c r="F536" i="3"/>
  <c r="K535" i="3"/>
  <c r="G535" i="3"/>
  <c r="C535" i="3"/>
  <c r="N532" i="3"/>
  <c r="J532" i="3"/>
  <c r="F532" i="3"/>
  <c r="K531" i="3"/>
  <c r="G531" i="3"/>
  <c r="C531" i="3"/>
  <c r="N528" i="3"/>
  <c r="J528" i="3"/>
  <c r="F528" i="3"/>
  <c r="K527" i="3"/>
  <c r="G527" i="3"/>
  <c r="C527" i="3"/>
  <c r="N524" i="3"/>
  <c r="J524" i="3"/>
  <c r="F524" i="3"/>
  <c r="K523" i="3"/>
  <c r="G523" i="3"/>
  <c r="C523" i="3"/>
  <c r="N520" i="3"/>
  <c r="J520" i="3"/>
  <c r="F520" i="3"/>
  <c r="K519" i="3"/>
  <c r="G519" i="3"/>
  <c r="C519" i="3"/>
  <c r="N516" i="3"/>
  <c r="J516" i="3"/>
  <c r="F516" i="3"/>
  <c r="K515" i="3"/>
  <c r="G515" i="3"/>
  <c r="C515" i="3"/>
  <c r="N512" i="3"/>
  <c r="J512" i="3"/>
  <c r="F512" i="3"/>
  <c r="K511" i="3"/>
  <c r="G511" i="3"/>
  <c r="C511" i="3"/>
  <c r="N508" i="3"/>
  <c r="J508" i="3"/>
  <c r="F508" i="3"/>
  <c r="K507" i="3"/>
  <c r="G507" i="3"/>
  <c r="C507" i="3"/>
  <c r="N504" i="3"/>
  <c r="J504" i="3"/>
  <c r="F504" i="3"/>
  <c r="K503" i="3"/>
  <c r="G503" i="3"/>
  <c r="C503" i="3"/>
  <c r="N500" i="3"/>
  <c r="J500" i="3"/>
  <c r="F500" i="3"/>
  <c r="K499" i="3"/>
  <c r="G499" i="3"/>
  <c r="C499" i="3"/>
  <c r="N496" i="3"/>
  <c r="J496" i="3"/>
  <c r="F496" i="3"/>
  <c r="K495" i="3"/>
  <c r="G495" i="3"/>
  <c r="C495" i="3"/>
  <c r="N492" i="3"/>
  <c r="J492" i="3"/>
  <c r="F492" i="3"/>
  <c r="K491" i="3"/>
  <c r="G491" i="3"/>
  <c r="C491" i="3"/>
  <c r="N488" i="3"/>
  <c r="J488" i="3"/>
  <c r="F488" i="3"/>
  <c r="K487" i="3"/>
  <c r="G487" i="3"/>
  <c r="C487" i="3"/>
  <c r="N484" i="3"/>
  <c r="J484" i="3"/>
  <c r="F484" i="3"/>
  <c r="K483" i="3"/>
  <c r="G483" i="3"/>
  <c r="C483" i="3"/>
  <c r="N480" i="3"/>
  <c r="J480" i="3"/>
  <c r="F480" i="3"/>
  <c r="K479" i="3"/>
  <c r="G479" i="3"/>
  <c r="C479" i="3"/>
  <c r="N476" i="3"/>
  <c r="J476" i="3"/>
  <c r="F476" i="3"/>
  <c r="K475" i="3"/>
  <c r="G475" i="3"/>
  <c r="C475" i="3"/>
  <c r="N472" i="3"/>
  <c r="J472" i="3"/>
  <c r="F472" i="3"/>
  <c r="K471" i="3"/>
  <c r="G471" i="3"/>
  <c r="C471" i="3"/>
  <c r="N468" i="3"/>
  <c r="J468" i="3"/>
  <c r="F468" i="3"/>
  <c r="K467" i="3"/>
  <c r="G467" i="3"/>
  <c r="C467" i="3"/>
  <c r="N464" i="3"/>
  <c r="J464" i="3"/>
  <c r="F464" i="3"/>
  <c r="K463" i="3"/>
  <c r="G463" i="3"/>
  <c r="C463" i="3"/>
  <c r="L457" i="3"/>
  <c r="M454" i="3"/>
  <c r="H454" i="3"/>
  <c r="C454" i="3"/>
  <c r="C453" i="3"/>
  <c r="G453" i="3"/>
  <c r="K453" i="3"/>
  <c r="M452" i="3"/>
  <c r="G452" i="3"/>
  <c r="C452" i="3"/>
  <c r="L450" i="3"/>
  <c r="K448" i="3"/>
  <c r="F448" i="3"/>
  <c r="B446" i="3"/>
  <c r="F446" i="3"/>
  <c r="J446" i="3"/>
  <c r="N446" i="3"/>
  <c r="M445" i="3"/>
  <c r="H445" i="3"/>
  <c r="B445" i="3"/>
  <c r="H444" i="3"/>
  <c r="L444" i="3"/>
  <c r="L441" i="3"/>
  <c r="M438" i="3"/>
  <c r="H438" i="3"/>
  <c r="C438" i="3"/>
  <c r="C437" i="3"/>
  <c r="G437" i="3"/>
  <c r="K437" i="3"/>
  <c r="M436" i="3"/>
  <c r="G436" i="3"/>
  <c r="C436" i="3"/>
  <c r="L434" i="3"/>
  <c r="K432" i="3"/>
  <c r="F432" i="3"/>
  <c r="B430" i="3"/>
  <c r="F430" i="3"/>
  <c r="J430" i="3"/>
  <c r="N430" i="3"/>
  <c r="M429" i="3"/>
  <c r="H429" i="3"/>
  <c r="B429" i="3"/>
  <c r="H428" i="3"/>
  <c r="L428" i="3"/>
  <c r="L425" i="3"/>
  <c r="B421" i="3"/>
  <c r="F421" i="3"/>
  <c r="J421" i="3"/>
  <c r="N421" i="3"/>
  <c r="C421" i="3"/>
  <c r="G421" i="3"/>
  <c r="K421" i="3"/>
  <c r="B417" i="3"/>
  <c r="F417" i="3"/>
  <c r="J417" i="3"/>
  <c r="N417" i="3"/>
  <c r="C417" i="3"/>
  <c r="G417" i="3"/>
  <c r="K417" i="3"/>
  <c r="B413" i="3"/>
  <c r="F413" i="3"/>
  <c r="J413" i="3"/>
  <c r="N413" i="3"/>
  <c r="C413" i="3"/>
  <c r="G413" i="3"/>
  <c r="K413" i="3"/>
  <c r="B409" i="3"/>
  <c r="F409" i="3"/>
  <c r="J409" i="3"/>
  <c r="N409" i="3"/>
  <c r="C409" i="3"/>
  <c r="G409" i="3"/>
  <c r="K409" i="3"/>
  <c r="B405" i="3"/>
  <c r="F405" i="3"/>
  <c r="J405" i="3"/>
  <c r="N405" i="3"/>
  <c r="C405" i="3"/>
  <c r="G405" i="3"/>
  <c r="K405" i="3"/>
  <c r="B401" i="3"/>
  <c r="F401" i="3"/>
  <c r="J401" i="3"/>
  <c r="N401" i="3"/>
  <c r="C401" i="3"/>
  <c r="G401" i="3"/>
  <c r="K401" i="3"/>
  <c r="B397" i="3"/>
  <c r="F397" i="3"/>
  <c r="J397" i="3"/>
  <c r="N397" i="3"/>
  <c r="C397" i="3"/>
  <c r="G397" i="3"/>
  <c r="K397" i="3"/>
  <c r="B392" i="3"/>
  <c r="F392" i="3"/>
  <c r="J392" i="3"/>
  <c r="N392" i="3"/>
  <c r="C392" i="3"/>
  <c r="G392" i="3"/>
  <c r="K392" i="3"/>
  <c r="H392" i="3"/>
  <c r="L392" i="3"/>
  <c r="B388" i="3"/>
  <c r="F388" i="3"/>
  <c r="J388" i="3"/>
  <c r="N388" i="3"/>
  <c r="C388" i="3"/>
  <c r="G388" i="3"/>
  <c r="K388" i="3"/>
  <c r="H388" i="3"/>
  <c r="L388" i="3"/>
  <c r="B384" i="3"/>
  <c r="F384" i="3"/>
  <c r="J384" i="3"/>
  <c r="N384" i="3"/>
  <c r="C384" i="3"/>
  <c r="G384" i="3"/>
  <c r="K384" i="3"/>
  <c r="H384" i="3"/>
  <c r="L384" i="3"/>
  <c r="B380" i="3"/>
  <c r="F380" i="3"/>
  <c r="J380" i="3"/>
  <c r="N380" i="3"/>
  <c r="C380" i="3"/>
  <c r="G380" i="3"/>
  <c r="K380" i="3"/>
  <c r="H380" i="3"/>
  <c r="L380" i="3"/>
  <c r="B376" i="3"/>
  <c r="F376" i="3"/>
  <c r="J376" i="3"/>
  <c r="N376" i="3"/>
  <c r="C376" i="3"/>
  <c r="G376" i="3"/>
  <c r="K376" i="3"/>
  <c r="H376" i="3"/>
  <c r="L376" i="3"/>
  <c r="B372" i="3"/>
  <c r="F372" i="3"/>
  <c r="J372" i="3"/>
  <c r="N372" i="3"/>
  <c r="C372" i="3"/>
  <c r="G372" i="3"/>
  <c r="K372" i="3"/>
  <c r="H372" i="3"/>
  <c r="L372" i="3"/>
  <c r="B368" i="3"/>
  <c r="F368" i="3"/>
  <c r="J368" i="3"/>
  <c r="N368" i="3"/>
  <c r="C368" i="3"/>
  <c r="G368" i="3"/>
  <c r="K368" i="3"/>
  <c r="H368" i="3"/>
  <c r="L368" i="3"/>
  <c r="B364" i="3"/>
  <c r="F364" i="3"/>
  <c r="J364" i="3"/>
  <c r="N364" i="3"/>
  <c r="C364" i="3"/>
  <c r="G364" i="3"/>
  <c r="K364" i="3"/>
  <c r="H364" i="3"/>
  <c r="L364" i="3"/>
  <c r="B360" i="3"/>
  <c r="F360" i="3"/>
  <c r="J360" i="3"/>
  <c r="N360" i="3"/>
  <c r="C360" i="3"/>
  <c r="G360" i="3"/>
  <c r="K360" i="3"/>
  <c r="H360" i="3"/>
  <c r="L360" i="3"/>
  <c r="B356" i="3"/>
  <c r="F356" i="3"/>
  <c r="J356" i="3"/>
  <c r="N356" i="3"/>
  <c r="C356" i="3"/>
  <c r="G356" i="3"/>
  <c r="K356" i="3"/>
  <c r="H356" i="3"/>
  <c r="L356" i="3"/>
  <c r="B352" i="3"/>
  <c r="F352" i="3"/>
  <c r="J352" i="3"/>
  <c r="N352" i="3"/>
  <c r="C352" i="3"/>
  <c r="G352" i="3"/>
  <c r="K352" i="3"/>
  <c r="H352" i="3"/>
  <c r="L352" i="3"/>
  <c r="B348" i="3"/>
  <c r="F348" i="3"/>
  <c r="J348" i="3"/>
  <c r="N348" i="3"/>
  <c r="C348" i="3"/>
  <c r="G348" i="3"/>
  <c r="K348" i="3"/>
  <c r="H348" i="3"/>
  <c r="L348" i="3"/>
  <c r="B344" i="3"/>
  <c r="F344" i="3"/>
  <c r="J344" i="3"/>
  <c r="N344" i="3"/>
  <c r="C344" i="3"/>
  <c r="G344" i="3"/>
  <c r="K344" i="3"/>
  <c r="H344" i="3"/>
  <c r="L344" i="3"/>
  <c r="B340" i="3"/>
  <c r="F340" i="3"/>
  <c r="J340" i="3"/>
  <c r="N340" i="3"/>
  <c r="C340" i="3"/>
  <c r="G340" i="3"/>
  <c r="K340" i="3"/>
  <c r="H340" i="3"/>
  <c r="L340" i="3"/>
  <c r="B328" i="3"/>
  <c r="F328" i="3"/>
  <c r="J328" i="3"/>
  <c r="N328" i="3"/>
  <c r="G328" i="3"/>
  <c r="L328" i="3"/>
  <c r="C328" i="3"/>
  <c r="H328" i="3"/>
  <c r="M328" i="3"/>
  <c r="I328" i="3"/>
  <c r="C319" i="3"/>
  <c r="G319" i="3"/>
  <c r="K319" i="3"/>
  <c r="F319" i="3"/>
  <c r="L319" i="3"/>
  <c r="B319" i="3"/>
  <c r="H319" i="3"/>
  <c r="M319" i="3"/>
  <c r="I319" i="3"/>
  <c r="N319" i="3"/>
  <c r="C265" i="3"/>
  <c r="G265" i="3"/>
  <c r="K265" i="3"/>
  <c r="F265" i="3"/>
  <c r="L265" i="3"/>
  <c r="B265" i="3"/>
  <c r="H265" i="3"/>
  <c r="M265" i="3"/>
  <c r="I265" i="3"/>
  <c r="N265" i="3"/>
  <c r="J265" i="3"/>
  <c r="N547" i="3"/>
  <c r="J547" i="3"/>
  <c r="F547" i="3"/>
  <c r="N543" i="3"/>
  <c r="J543" i="3"/>
  <c r="F543" i="3"/>
  <c r="N539" i="3"/>
  <c r="J539" i="3"/>
  <c r="F539" i="3"/>
  <c r="N535" i="3"/>
  <c r="J535" i="3"/>
  <c r="F535" i="3"/>
  <c r="N531" i="3"/>
  <c r="J531" i="3"/>
  <c r="F531" i="3"/>
  <c r="N527" i="3"/>
  <c r="J527" i="3"/>
  <c r="F527" i="3"/>
  <c r="N523" i="3"/>
  <c r="J523" i="3"/>
  <c r="F523" i="3"/>
  <c r="N519" i="3"/>
  <c r="J519" i="3"/>
  <c r="F519" i="3"/>
  <c r="N515" i="3"/>
  <c r="J515" i="3"/>
  <c r="F515" i="3"/>
  <c r="N511" i="3"/>
  <c r="J511" i="3"/>
  <c r="F511" i="3"/>
  <c r="N507" i="3"/>
  <c r="J507" i="3"/>
  <c r="F507" i="3"/>
  <c r="N503" i="3"/>
  <c r="J503" i="3"/>
  <c r="F503" i="3"/>
  <c r="N499" i="3"/>
  <c r="J499" i="3"/>
  <c r="F499" i="3"/>
  <c r="N495" i="3"/>
  <c r="J495" i="3"/>
  <c r="F495" i="3"/>
  <c r="N491" i="3"/>
  <c r="J491" i="3"/>
  <c r="F491" i="3"/>
  <c r="N487" i="3"/>
  <c r="J487" i="3"/>
  <c r="F487" i="3"/>
  <c r="N483" i="3"/>
  <c r="J483" i="3"/>
  <c r="F483" i="3"/>
  <c r="N479" i="3"/>
  <c r="J479" i="3"/>
  <c r="F479" i="3"/>
  <c r="N475" i="3"/>
  <c r="J475" i="3"/>
  <c r="F475" i="3"/>
  <c r="N471" i="3"/>
  <c r="J471" i="3"/>
  <c r="F471" i="3"/>
  <c r="N467" i="3"/>
  <c r="J467" i="3"/>
  <c r="F467" i="3"/>
  <c r="N463" i="3"/>
  <c r="J463" i="3"/>
  <c r="F463" i="3"/>
  <c r="C457" i="3"/>
  <c r="G457" i="3"/>
  <c r="K457" i="3"/>
  <c r="L454" i="3"/>
  <c r="G454" i="3"/>
  <c r="K452" i="3"/>
  <c r="F452" i="3"/>
  <c r="B452" i="3"/>
  <c r="B450" i="3"/>
  <c r="F450" i="3"/>
  <c r="J450" i="3"/>
  <c r="N450" i="3"/>
  <c r="H448" i="3"/>
  <c r="L448" i="3"/>
  <c r="L445" i="3"/>
  <c r="F445" i="3"/>
  <c r="C441" i="3"/>
  <c r="G441" i="3"/>
  <c r="K441" i="3"/>
  <c r="L438" i="3"/>
  <c r="G438" i="3"/>
  <c r="K436" i="3"/>
  <c r="F436" i="3"/>
  <c r="B436" i="3"/>
  <c r="B434" i="3"/>
  <c r="F434" i="3"/>
  <c r="J434" i="3"/>
  <c r="N434" i="3"/>
  <c r="H432" i="3"/>
  <c r="L432" i="3"/>
  <c r="L429" i="3"/>
  <c r="F429" i="3"/>
  <c r="C425" i="3"/>
  <c r="G425" i="3"/>
  <c r="K425" i="3"/>
  <c r="L401" i="3"/>
  <c r="L397" i="3"/>
  <c r="J335" i="3"/>
  <c r="H326" i="3"/>
  <c r="L326" i="3"/>
  <c r="B326" i="3"/>
  <c r="F326" i="3"/>
  <c r="K326" i="3"/>
  <c r="C326" i="3"/>
  <c r="G326" i="3"/>
  <c r="M326" i="3"/>
  <c r="I326" i="3"/>
  <c r="N326" i="3"/>
  <c r="B220" i="3"/>
  <c r="F220" i="3"/>
  <c r="J220" i="3"/>
  <c r="N220" i="3"/>
  <c r="C220" i="3"/>
  <c r="G220" i="3"/>
  <c r="K220" i="3"/>
  <c r="H220" i="3"/>
  <c r="L220" i="3"/>
  <c r="I220" i="3"/>
  <c r="M220" i="3"/>
  <c r="B188" i="3"/>
  <c r="F188" i="3"/>
  <c r="J188" i="3"/>
  <c r="N188" i="3"/>
  <c r="C188" i="3"/>
  <c r="G188" i="3"/>
  <c r="K188" i="3"/>
  <c r="H188" i="3"/>
  <c r="L188" i="3"/>
  <c r="I188" i="3"/>
  <c r="M188" i="3"/>
  <c r="B138" i="3"/>
  <c r="F138" i="3"/>
  <c r="J138" i="3"/>
  <c r="N138" i="3"/>
  <c r="C138" i="3"/>
  <c r="G138" i="3"/>
  <c r="K138" i="3"/>
  <c r="H138" i="3"/>
  <c r="I138" i="3"/>
  <c r="L138" i="3"/>
  <c r="M138" i="3"/>
  <c r="H117" i="3"/>
  <c r="L117" i="3"/>
  <c r="B117" i="3"/>
  <c r="F117" i="3"/>
  <c r="K117" i="3"/>
  <c r="C117" i="3"/>
  <c r="G117" i="3"/>
  <c r="M117" i="3"/>
  <c r="I117" i="3"/>
  <c r="N117" i="3"/>
  <c r="J117" i="3"/>
  <c r="N422" i="3"/>
  <c r="J422" i="3"/>
  <c r="F422" i="3"/>
  <c r="N418" i="3"/>
  <c r="J418" i="3"/>
  <c r="F418" i="3"/>
  <c r="N414" i="3"/>
  <c r="J414" i="3"/>
  <c r="F414" i="3"/>
  <c r="N410" i="3"/>
  <c r="J410" i="3"/>
  <c r="F410" i="3"/>
  <c r="N406" i="3"/>
  <c r="J406" i="3"/>
  <c r="F406" i="3"/>
  <c r="N402" i="3"/>
  <c r="J402" i="3"/>
  <c r="F402" i="3"/>
  <c r="N398" i="3"/>
  <c r="J398" i="3"/>
  <c r="F398" i="3"/>
  <c r="N394" i="3"/>
  <c r="J394" i="3"/>
  <c r="F394" i="3"/>
  <c r="K393" i="3"/>
  <c r="G393" i="3"/>
  <c r="C393" i="3"/>
  <c r="N390" i="3"/>
  <c r="J390" i="3"/>
  <c r="F390" i="3"/>
  <c r="K389" i="3"/>
  <c r="G389" i="3"/>
  <c r="C389" i="3"/>
  <c r="N386" i="3"/>
  <c r="J386" i="3"/>
  <c r="F386" i="3"/>
  <c r="K385" i="3"/>
  <c r="G385" i="3"/>
  <c r="C385" i="3"/>
  <c r="N382" i="3"/>
  <c r="J382" i="3"/>
  <c r="F382" i="3"/>
  <c r="K381" i="3"/>
  <c r="G381" i="3"/>
  <c r="C381" i="3"/>
  <c r="N378" i="3"/>
  <c r="J378" i="3"/>
  <c r="F378" i="3"/>
  <c r="K377" i="3"/>
  <c r="G377" i="3"/>
  <c r="C377" i="3"/>
  <c r="N374" i="3"/>
  <c r="J374" i="3"/>
  <c r="F374" i="3"/>
  <c r="K373" i="3"/>
  <c r="G373" i="3"/>
  <c r="C373" i="3"/>
  <c r="N370" i="3"/>
  <c r="J370" i="3"/>
  <c r="F370" i="3"/>
  <c r="K369" i="3"/>
  <c r="G369" i="3"/>
  <c r="C369" i="3"/>
  <c r="N366" i="3"/>
  <c r="J366" i="3"/>
  <c r="F366" i="3"/>
  <c r="K365" i="3"/>
  <c r="G365" i="3"/>
  <c r="C365" i="3"/>
  <c r="N362" i="3"/>
  <c r="J362" i="3"/>
  <c r="F362" i="3"/>
  <c r="K361" i="3"/>
  <c r="G361" i="3"/>
  <c r="C361" i="3"/>
  <c r="N358" i="3"/>
  <c r="J358" i="3"/>
  <c r="F358" i="3"/>
  <c r="K357" i="3"/>
  <c r="G357" i="3"/>
  <c r="C357" i="3"/>
  <c r="N354" i="3"/>
  <c r="J354" i="3"/>
  <c r="F354" i="3"/>
  <c r="K353" i="3"/>
  <c r="G353" i="3"/>
  <c r="C353" i="3"/>
  <c r="N350" i="3"/>
  <c r="J350" i="3"/>
  <c r="F350" i="3"/>
  <c r="K349" i="3"/>
  <c r="G349" i="3"/>
  <c r="C349" i="3"/>
  <c r="N346" i="3"/>
  <c r="J346" i="3"/>
  <c r="F346" i="3"/>
  <c r="K345" i="3"/>
  <c r="G345" i="3"/>
  <c r="C345" i="3"/>
  <c r="N342" i="3"/>
  <c r="J342" i="3"/>
  <c r="F342" i="3"/>
  <c r="K341" i="3"/>
  <c r="G341" i="3"/>
  <c r="C341" i="3"/>
  <c r="M338" i="3"/>
  <c r="G338" i="3"/>
  <c r="L336" i="3"/>
  <c r="K334" i="3"/>
  <c r="F334" i="3"/>
  <c r="B332" i="3"/>
  <c r="F332" i="3"/>
  <c r="J332" i="3"/>
  <c r="N332" i="3"/>
  <c r="M331" i="3"/>
  <c r="H331" i="3"/>
  <c r="H330" i="3"/>
  <c r="L330" i="3"/>
  <c r="L327" i="3"/>
  <c r="M324" i="3"/>
  <c r="H324" i="3"/>
  <c r="C323" i="3"/>
  <c r="G323" i="3"/>
  <c r="K323" i="3"/>
  <c r="M322" i="3"/>
  <c r="G322" i="3"/>
  <c r="L320" i="3"/>
  <c r="K318" i="3"/>
  <c r="F318" i="3"/>
  <c r="B316" i="3"/>
  <c r="F316" i="3"/>
  <c r="J316" i="3"/>
  <c r="N316" i="3"/>
  <c r="I310" i="3"/>
  <c r="I308" i="3"/>
  <c r="H302" i="3"/>
  <c r="L302" i="3"/>
  <c r="B302" i="3"/>
  <c r="F302" i="3"/>
  <c r="J302" i="3"/>
  <c r="N302" i="3"/>
  <c r="B300" i="3"/>
  <c r="F300" i="3"/>
  <c r="J300" i="3"/>
  <c r="N300" i="3"/>
  <c r="H300" i="3"/>
  <c r="L300" i="3"/>
  <c r="B274" i="3"/>
  <c r="F274" i="3"/>
  <c r="J274" i="3"/>
  <c r="N274" i="3"/>
  <c r="G274" i="3"/>
  <c r="L274" i="3"/>
  <c r="C274" i="3"/>
  <c r="H274" i="3"/>
  <c r="M274" i="3"/>
  <c r="I274" i="3"/>
  <c r="B212" i="3"/>
  <c r="F212" i="3"/>
  <c r="J212" i="3"/>
  <c r="N212" i="3"/>
  <c r="C212" i="3"/>
  <c r="G212" i="3"/>
  <c r="K212" i="3"/>
  <c r="H212" i="3"/>
  <c r="L212" i="3"/>
  <c r="I212" i="3"/>
  <c r="M212" i="3"/>
  <c r="B180" i="3"/>
  <c r="F180" i="3"/>
  <c r="J180" i="3"/>
  <c r="N180" i="3"/>
  <c r="C180" i="3"/>
  <c r="G180" i="3"/>
  <c r="K180" i="3"/>
  <c r="H180" i="3"/>
  <c r="L180" i="3"/>
  <c r="I180" i="3"/>
  <c r="M180" i="3"/>
  <c r="B156" i="3"/>
  <c r="F156" i="3"/>
  <c r="J156" i="3"/>
  <c r="N156" i="3"/>
  <c r="C156" i="3"/>
  <c r="G156" i="3"/>
  <c r="K156" i="3"/>
  <c r="H156" i="3"/>
  <c r="L156" i="3"/>
  <c r="I156" i="3"/>
  <c r="M156" i="3"/>
  <c r="N393" i="3"/>
  <c r="J393" i="3"/>
  <c r="F393" i="3"/>
  <c r="N389" i="3"/>
  <c r="J389" i="3"/>
  <c r="F389" i="3"/>
  <c r="N385" i="3"/>
  <c r="J385" i="3"/>
  <c r="F385" i="3"/>
  <c r="N381" i="3"/>
  <c r="J381" i="3"/>
  <c r="F381" i="3"/>
  <c r="N377" i="3"/>
  <c r="J377" i="3"/>
  <c r="F377" i="3"/>
  <c r="N373" i="3"/>
  <c r="J373" i="3"/>
  <c r="F373" i="3"/>
  <c r="N369" i="3"/>
  <c r="J369" i="3"/>
  <c r="F369" i="3"/>
  <c r="N365" i="3"/>
  <c r="J365" i="3"/>
  <c r="F365" i="3"/>
  <c r="N361" i="3"/>
  <c r="J361" i="3"/>
  <c r="F361" i="3"/>
  <c r="N357" i="3"/>
  <c r="J357" i="3"/>
  <c r="F357" i="3"/>
  <c r="N353" i="3"/>
  <c r="J353" i="3"/>
  <c r="F353" i="3"/>
  <c r="N349" i="3"/>
  <c r="J349" i="3"/>
  <c r="F349" i="3"/>
  <c r="N345" i="3"/>
  <c r="J345" i="3"/>
  <c r="F345" i="3"/>
  <c r="N341" i="3"/>
  <c r="J341" i="3"/>
  <c r="F341" i="3"/>
  <c r="B336" i="3"/>
  <c r="F336" i="3"/>
  <c r="J336" i="3"/>
  <c r="N336" i="3"/>
  <c r="H334" i="3"/>
  <c r="L334" i="3"/>
  <c r="C327" i="3"/>
  <c r="G327" i="3"/>
  <c r="K327" i="3"/>
  <c r="B320" i="3"/>
  <c r="F320" i="3"/>
  <c r="J320" i="3"/>
  <c r="N320" i="3"/>
  <c r="H318" i="3"/>
  <c r="L318" i="3"/>
  <c r="H314" i="3"/>
  <c r="L314" i="3"/>
  <c r="B314" i="3"/>
  <c r="F314" i="3"/>
  <c r="J314" i="3"/>
  <c r="N314" i="3"/>
  <c r="B312" i="3"/>
  <c r="F312" i="3"/>
  <c r="J312" i="3"/>
  <c r="N312" i="3"/>
  <c r="H312" i="3"/>
  <c r="L312" i="3"/>
  <c r="H298" i="3"/>
  <c r="L298" i="3"/>
  <c r="B298" i="3"/>
  <c r="F298" i="3"/>
  <c r="J298" i="3"/>
  <c r="N298" i="3"/>
  <c r="C281" i="3"/>
  <c r="G281" i="3"/>
  <c r="K281" i="3"/>
  <c r="F281" i="3"/>
  <c r="L281" i="3"/>
  <c r="B281" i="3"/>
  <c r="H281" i="3"/>
  <c r="M281" i="3"/>
  <c r="I281" i="3"/>
  <c r="N281" i="3"/>
  <c r="H272" i="3"/>
  <c r="L272" i="3"/>
  <c r="B272" i="3"/>
  <c r="F272" i="3"/>
  <c r="K272" i="3"/>
  <c r="C272" i="3"/>
  <c r="G272" i="3"/>
  <c r="M272" i="3"/>
  <c r="I272" i="3"/>
  <c r="N272" i="3"/>
  <c r="B236" i="3"/>
  <c r="F236" i="3"/>
  <c r="J236" i="3"/>
  <c r="N236" i="3"/>
  <c r="C236" i="3"/>
  <c r="G236" i="3"/>
  <c r="K236" i="3"/>
  <c r="H236" i="3"/>
  <c r="L236" i="3"/>
  <c r="I236" i="3"/>
  <c r="M236" i="3"/>
  <c r="B204" i="3"/>
  <c r="F204" i="3"/>
  <c r="J204" i="3"/>
  <c r="N204" i="3"/>
  <c r="C204" i="3"/>
  <c r="G204" i="3"/>
  <c r="K204" i="3"/>
  <c r="H204" i="3"/>
  <c r="L204" i="3"/>
  <c r="I204" i="3"/>
  <c r="M204" i="3"/>
  <c r="B172" i="3"/>
  <c r="F172" i="3"/>
  <c r="J172" i="3"/>
  <c r="N172" i="3"/>
  <c r="C172" i="3"/>
  <c r="G172" i="3"/>
  <c r="K172" i="3"/>
  <c r="H172" i="3"/>
  <c r="L172" i="3"/>
  <c r="I172" i="3"/>
  <c r="M172" i="3"/>
  <c r="H338" i="3"/>
  <c r="L338" i="3"/>
  <c r="I336" i="3"/>
  <c r="N334" i="3"/>
  <c r="I334" i="3"/>
  <c r="C331" i="3"/>
  <c r="G331" i="3"/>
  <c r="K331" i="3"/>
  <c r="N327" i="3"/>
  <c r="I327" i="3"/>
  <c r="B324" i="3"/>
  <c r="F324" i="3"/>
  <c r="J324" i="3"/>
  <c r="N324" i="3"/>
  <c r="H322" i="3"/>
  <c r="L322" i="3"/>
  <c r="I320" i="3"/>
  <c r="N318" i="3"/>
  <c r="I318" i="3"/>
  <c r="K314" i="3"/>
  <c r="K312" i="3"/>
  <c r="H310" i="3"/>
  <c r="L310" i="3"/>
  <c r="B310" i="3"/>
  <c r="F310" i="3"/>
  <c r="J310" i="3"/>
  <c r="N310" i="3"/>
  <c r="B308" i="3"/>
  <c r="F308" i="3"/>
  <c r="J308" i="3"/>
  <c r="N308" i="3"/>
  <c r="H308" i="3"/>
  <c r="L308" i="3"/>
  <c r="K298" i="3"/>
  <c r="B290" i="3"/>
  <c r="F290" i="3"/>
  <c r="J290" i="3"/>
  <c r="N290" i="3"/>
  <c r="G290" i="3"/>
  <c r="L290" i="3"/>
  <c r="C290" i="3"/>
  <c r="H290" i="3"/>
  <c r="M290" i="3"/>
  <c r="I290" i="3"/>
  <c r="B258" i="3"/>
  <c r="F258" i="3"/>
  <c r="J258" i="3"/>
  <c r="N258" i="3"/>
  <c r="G258" i="3"/>
  <c r="L258" i="3"/>
  <c r="C258" i="3"/>
  <c r="H258" i="3"/>
  <c r="M258" i="3"/>
  <c r="I258" i="3"/>
  <c r="B244" i="3"/>
  <c r="F244" i="3"/>
  <c r="J244" i="3"/>
  <c r="N244" i="3"/>
  <c r="H244" i="3"/>
  <c r="L244" i="3"/>
  <c r="G244" i="3"/>
  <c r="C244" i="3"/>
  <c r="I244" i="3"/>
  <c r="K244" i="3"/>
  <c r="H242" i="3"/>
  <c r="L242" i="3"/>
  <c r="B242" i="3"/>
  <c r="F242" i="3"/>
  <c r="J242" i="3"/>
  <c r="N242" i="3"/>
  <c r="G242" i="3"/>
  <c r="C242" i="3"/>
  <c r="I242" i="3"/>
  <c r="K242" i="3"/>
  <c r="B228" i="3"/>
  <c r="F228" i="3"/>
  <c r="J228" i="3"/>
  <c r="N228" i="3"/>
  <c r="C228" i="3"/>
  <c r="G228" i="3"/>
  <c r="K228" i="3"/>
  <c r="H228" i="3"/>
  <c r="L228" i="3"/>
  <c r="I228" i="3"/>
  <c r="M228" i="3"/>
  <c r="B196" i="3"/>
  <c r="F196" i="3"/>
  <c r="J196" i="3"/>
  <c r="N196" i="3"/>
  <c r="C196" i="3"/>
  <c r="G196" i="3"/>
  <c r="K196" i="3"/>
  <c r="H196" i="3"/>
  <c r="L196" i="3"/>
  <c r="I196" i="3"/>
  <c r="M196" i="3"/>
  <c r="B164" i="3"/>
  <c r="F164" i="3"/>
  <c r="J164" i="3"/>
  <c r="N164" i="3"/>
  <c r="C164" i="3"/>
  <c r="G164" i="3"/>
  <c r="K164" i="3"/>
  <c r="H164" i="3"/>
  <c r="L164" i="3"/>
  <c r="I164" i="3"/>
  <c r="M164" i="3"/>
  <c r="K296" i="3"/>
  <c r="F296" i="3"/>
  <c r="B294" i="3"/>
  <c r="F294" i="3"/>
  <c r="J294" i="3"/>
  <c r="N294" i="3"/>
  <c r="H292" i="3"/>
  <c r="L292" i="3"/>
  <c r="L289" i="3"/>
  <c r="C285" i="3"/>
  <c r="G285" i="3"/>
  <c r="K285" i="3"/>
  <c r="L282" i="3"/>
  <c r="K280" i="3"/>
  <c r="F280" i="3"/>
  <c r="B278" i="3"/>
  <c r="F278" i="3"/>
  <c r="J278" i="3"/>
  <c r="N278" i="3"/>
  <c r="H276" i="3"/>
  <c r="L276" i="3"/>
  <c r="L273" i="3"/>
  <c r="C269" i="3"/>
  <c r="G269" i="3"/>
  <c r="K269" i="3"/>
  <c r="L266" i="3"/>
  <c r="K264" i="3"/>
  <c r="F264" i="3"/>
  <c r="B262" i="3"/>
  <c r="F262" i="3"/>
  <c r="J262" i="3"/>
  <c r="N262" i="3"/>
  <c r="H260" i="3"/>
  <c r="L260" i="3"/>
  <c r="B256" i="3"/>
  <c r="F256" i="3"/>
  <c r="J256" i="3"/>
  <c r="N256" i="3"/>
  <c r="H256" i="3"/>
  <c r="L256" i="3"/>
  <c r="H254" i="3"/>
  <c r="L254" i="3"/>
  <c r="B254" i="3"/>
  <c r="F254" i="3"/>
  <c r="J254" i="3"/>
  <c r="N254" i="3"/>
  <c r="B240" i="3"/>
  <c r="F240" i="3"/>
  <c r="J240" i="3"/>
  <c r="N240" i="3"/>
  <c r="H240" i="3"/>
  <c r="L240" i="3"/>
  <c r="B142" i="3"/>
  <c r="F142" i="3"/>
  <c r="J142" i="3"/>
  <c r="N142" i="3"/>
  <c r="C142" i="3"/>
  <c r="G142" i="3"/>
  <c r="K142" i="3"/>
  <c r="H142" i="3"/>
  <c r="I142" i="3"/>
  <c r="L142" i="3"/>
  <c r="C126" i="3"/>
  <c r="G126" i="3"/>
  <c r="K126" i="3"/>
  <c r="F126" i="3"/>
  <c r="L126" i="3"/>
  <c r="B126" i="3"/>
  <c r="H126" i="3"/>
  <c r="M126" i="3"/>
  <c r="I126" i="3"/>
  <c r="N126" i="3"/>
  <c r="J126" i="3"/>
  <c r="H296" i="3"/>
  <c r="L296" i="3"/>
  <c r="C289" i="3"/>
  <c r="G289" i="3"/>
  <c r="K289" i="3"/>
  <c r="B282" i="3"/>
  <c r="F282" i="3"/>
  <c r="J282" i="3"/>
  <c r="N282" i="3"/>
  <c r="H280" i="3"/>
  <c r="L280" i="3"/>
  <c r="C273" i="3"/>
  <c r="G273" i="3"/>
  <c r="K273" i="3"/>
  <c r="B266" i="3"/>
  <c r="F266" i="3"/>
  <c r="J266" i="3"/>
  <c r="N266" i="3"/>
  <c r="H264" i="3"/>
  <c r="L264" i="3"/>
  <c r="B252" i="3"/>
  <c r="F252" i="3"/>
  <c r="J252" i="3"/>
  <c r="N252" i="3"/>
  <c r="H252" i="3"/>
  <c r="L252" i="3"/>
  <c r="H250" i="3"/>
  <c r="L250" i="3"/>
  <c r="B250" i="3"/>
  <c r="F250" i="3"/>
  <c r="J250" i="3"/>
  <c r="N250" i="3"/>
  <c r="B232" i="3"/>
  <c r="F232" i="3"/>
  <c r="J232" i="3"/>
  <c r="N232" i="3"/>
  <c r="C232" i="3"/>
  <c r="G232" i="3"/>
  <c r="K232" i="3"/>
  <c r="H232" i="3"/>
  <c r="L232" i="3"/>
  <c r="B224" i="3"/>
  <c r="F224" i="3"/>
  <c r="J224" i="3"/>
  <c r="N224" i="3"/>
  <c r="C224" i="3"/>
  <c r="G224" i="3"/>
  <c r="K224" i="3"/>
  <c r="H224" i="3"/>
  <c r="L224" i="3"/>
  <c r="B216" i="3"/>
  <c r="F216" i="3"/>
  <c r="J216" i="3"/>
  <c r="N216" i="3"/>
  <c r="C216" i="3"/>
  <c r="G216" i="3"/>
  <c r="K216" i="3"/>
  <c r="H216" i="3"/>
  <c r="L216" i="3"/>
  <c r="B208" i="3"/>
  <c r="F208" i="3"/>
  <c r="J208" i="3"/>
  <c r="N208" i="3"/>
  <c r="C208" i="3"/>
  <c r="G208" i="3"/>
  <c r="K208" i="3"/>
  <c r="H208" i="3"/>
  <c r="L208" i="3"/>
  <c r="B200" i="3"/>
  <c r="F200" i="3"/>
  <c r="J200" i="3"/>
  <c r="N200" i="3"/>
  <c r="C200" i="3"/>
  <c r="G200" i="3"/>
  <c r="K200" i="3"/>
  <c r="H200" i="3"/>
  <c r="L200" i="3"/>
  <c r="B192" i="3"/>
  <c r="F192" i="3"/>
  <c r="J192" i="3"/>
  <c r="N192" i="3"/>
  <c r="C192" i="3"/>
  <c r="G192" i="3"/>
  <c r="K192" i="3"/>
  <c r="H192" i="3"/>
  <c r="L192" i="3"/>
  <c r="B184" i="3"/>
  <c r="F184" i="3"/>
  <c r="J184" i="3"/>
  <c r="N184" i="3"/>
  <c r="C184" i="3"/>
  <c r="G184" i="3"/>
  <c r="K184" i="3"/>
  <c r="H184" i="3"/>
  <c r="L184" i="3"/>
  <c r="B176" i="3"/>
  <c r="F176" i="3"/>
  <c r="J176" i="3"/>
  <c r="N176" i="3"/>
  <c r="C176" i="3"/>
  <c r="G176" i="3"/>
  <c r="K176" i="3"/>
  <c r="H176" i="3"/>
  <c r="L176" i="3"/>
  <c r="B168" i="3"/>
  <c r="F168" i="3"/>
  <c r="J168" i="3"/>
  <c r="N168" i="3"/>
  <c r="C168" i="3"/>
  <c r="G168" i="3"/>
  <c r="K168" i="3"/>
  <c r="H168" i="3"/>
  <c r="L168" i="3"/>
  <c r="B160" i="3"/>
  <c r="F160" i="3"/>
  <c r="J160" i="3"/>
  <c r="N160" i="3"/>
  <c r="C160" i="3"/>
  <c r="G160" i="3"/>
  <c r="K160" i="3"/>
  <c r="H160" i="3"/>
  <c r="L160" i="3"/>
  <c r="B146" i="3"/>
  <c r="C146" i="3"/>
  <c r="G146" i="3"/>
  <c r="K146" i="3"/>
  <c r="F146" i="3"/>
  <c r="L146" i="3"/>
  <c r="H146" i="3"/>
  <c r="M146" i="3"/>
  <c r="I146" i="3"/>
  <c r="N146" i="3"/>
  <c r="K315" i="3"/>
  <c r="G315" i="3"/>
  <c r="K311" i="3"/>
  <c r="G311" i="3"/>
  <c r="K307" i="3"/>
  <c r="G307" i="3"/>
  <c r="K303" i="3"/>
  <c r="G303" i="3"/>
  <c r="K299" i="3"/>
  <c r="G299" i="3"/>
  <c r="N296" i="3"/>
  <c r="I296" i="3"/>
  <c r="M294" i="3"/>
  <c r="H294" i="3"/>
  <c r="C294" i="3"/>
  <c r="C293" i="3"/>
  <c r="G293" i="3"/>
  <c r="K293" i="3"/>
  <c r="M292" i="3"/>
  <c r="G292" i="3"/>
  <c r="C292" i="3"/>
  <c r="N289" i="3"/>
  <c r="I289" i="3"/>
  <c r="B286" i="3"/>
  <c r="F286" i="3"/>
  <c r="J286" i="3"/>
  <c r="N286" i="3"/>
  <c r="M285" i="3"/>
  <c r="H285" i="3"/>
  <c r="B285" i="3"/>
  <c r="H284" i="3"/>
  <c r="L284" i="3"/>
  <c r="I282" i="3"/>
  <c r="N280" i="3"/>
  <c r="I280" i="3"/>
  <c r="M278" i="3"/>
  <c r="H278" i="3"/>
  <c r="C278" i="3"/>
  <c r="C277" i="3"/>
  <c r="G277" i="3"/>
  <c r="K277" i="3"/>
  <c r="M276" i="3"/>
  <c r="G276" i="3"/>
  <c r="C276" i="3"/>
  <c r="N273" i="3"/>
  <c r="I273" i="3"/>
  <c r="B270" i="3"/>
  <c r="F270" i="3"/>
  <c r="J270" i="3"/>
  <c r="N270" i="3"/>
  <c r="M269" i="3"/>
  <c r="H269" i="3"/>
  <c r="B269" i="3"/>
  <c r="H268" i="3"/>
  <c r="L268" i="3"/>
  <c r="I266" i="3"/>
  <c r="N264" i="3"/>
  <c r="I264" i="3"/>
  <c r="M262" i="3"/>
  <c r="H262" i="3"/>
  <c r="C262" i="3"/>
  <c r="C261" i="3"/>
  <c r="G261" i="3"/>
  <c r="K261" i="3"/>
  <c r="M260" i="3"/>
  <c r="G260" i="3"/>
  <c r="C260" i="3"/>
  <c r="I256" i="3"/>
  <c r="C256" i="3"/>
  <c r="I254" i="3"/>
  <c r="C254" i="3"/>
  <c r="K252" i="3"/>
  <c r="K250" i="3"/>
  <c r="B248" i="3"/>
  <c r="F248" i="3"/>
  <c r="J248" i="3"/>
  <c r="N248" i="3"/>
  <c r="H248" i="3"/>
  <c r="L248" i="3"/>
  <c r="H246" i="3"/>
  <c r="L246" i="3"/>
  <c r="B246" i="3"/>
  <c r="F246" i="3"/>
  <c r="J246" i="3"/>
  <c r="N246" i="3"/>
  <c r="I240" i="3"/>
  <c r="C240" i="3"/>
  <c r="H153" i="3"/>
  <c r="L153" i="3"/>
  <c r="B153" i="3"/>
  <c r="F153" i="3"/>
  <c r="K153" i="3"/>
  <c r="C153" i="3"/>
  <c r="G153" i="3"/>
  <c r="M153" i="3"/>
  <c r="I153" i="3"/>
  <c r="N153" i="3"/>
  <c r="K257" i="3"/>
  <c r="G257" i="3"/>
  <c r="K253" i="3"/>
  <c r="G253" i="3"/>
  <c r="K249" i="3"/>
  <c r="G249" i="3"/>
  <c r="K245" i="3"/>
  <c r="G245" i="3"/>
  <c r="K241" i="3"/>
  <c r="G241" i="3"/>
  <c r="N238" i="3"/>
  <c r="J238" i="3"/>
  <c r="F238" i="3"/>
  <c r="B238" i="3"/>
  <c r="K237" i="3"/>
  <c r="G237" i="3"/>
  <c r="N234" i="3"/>
  <c r="J234" i="3"/>
  <c r="F234" i="3"/>
  <c r="B234" i="3"/>
  <c r="K233" i="3"/>
  <c r="G233" i="3"/>
  <c r="N230" i="3"/>
  <c r="J230" i="3"/>
  <c r="F230" i="3"/>
  <c r="B230" i="3"/>
  <c r="K229" i="3"/>
  <c r="G229" i="3"/>
  <c r="N226" i="3"/>
  <c r="J226" i="3"/>
  <c r="F226" i="3"/>
  <c r="B226" i="3"/>
  <c r="K225" i="3"/>
  <c r="G225" i="3"/>
  <c r="N222" i="3"/>
  <c r="J222" i="3"/>
  <c r="F222" i="3"/>
  <c r="B222" i="3"/>
  <c r="K221" i="3"/>
  <c r="G221" i="3"/>
  <c r="N218" i="3"/>
  <c r="J218" i="3"/>
  <c r="F218" i="3"/>
  <c r="B218" i="3"/>
  <c r="K217" i="3"/>
  <c r="G217" i="3"/>
  <c r="N214" i="3"/>
  <c r="J214" i="3"/>
  <c r="F214" i="3"/>
  <c r="B214" i="3"/>
  <c r="K213" i="3"/>
  <c r="G213" i="3"/>
  <c r="N210" i="3"/>
  <c r="J210" i="3"/>
  <c r="F210" i="3"/>
  <c r="B210" i="3"/>
  <c r="K209" i="3"/>
  <c r="G209" i="3"/>
  <c r="N206" i="3"/>
  <c r="J206" i="3"/>
  <c r="F206" i="3"/>
  <c r="B206" i="3"/>
  <c r="K205" i="3"/>
  <c r="G205" i="3"/>
  <c r="N202" i="3"/>
  <c r="J202" i="3"/>
  <c r="F202" i="3"/>
  <c r="B202" i="3"/>
  <c r="K201" i="3"/>
  <c r="G201" i="3"/>
  <c r="N198" i="3"/>
  <c r="J198" i="3"/>
  <c r="F198" i="3"/>
  <c r="B198" i="3"/>
  <c r="K197" i="3"/>
  <c r="G197" i="3"/>
  <c r="N194" i="3"/>
  <c r="J194" i="3"/>
  <c r="F194" i="3"/>
  <c r="B194" i="3"/>
  <c r="K193" i="3"/>
  <c r="G193" i="3"/>
  <c r="N190" i="3"/>
  <c r="J190" i="3"/>
  <c r="F190" i="3"/>
  <c r="B190" i="3"/>
  <c r="K189" i="3"/>
  <c r="G189" i="3"/>
  <c r="N186" i="3"/>
  <c r="J186" i="3"/>
  <c r="F186" i="3"/>
  <c r="B186" i="3"/>
  <c r="K185" i="3"/>
  <c r="G185" i="3"/>
  <c r="N182" i="3"/>
  <c r="J182" i="3"/>
  <c r="F182" i="3"/>
  <c r="B182" i="3"/>
  <c r="K181" i="3"/>
  <c r="G181" i="3"/>
  <c r="N178" i="3"/>
  <c r="J178" i="3"/>
  <c r="F178" i="3"/>
  <c r="B178" i="3"/>
  <c r="K177" i="3"/>
  <c r="G177" i="3"/>
  <c r="N174" i="3"/>
  <c r="J174" i="3"/>
  <c r="F174" i="3"/>
  <c r="B174" i="3"/>
  <c r="K173" i="3"/>
  <c r="G173" i="3"/>
  <c r="N170" i="3"/>
  <c r="J170" i="3"/>
  <c r="F170" i="3"/>
  <c r="B170" i="3"/>
  <c r="K169" i="3"/>
  <c r="G169" i="3"/>
  <c r="N166" i="3"/>
  <c r="J166" i="3"/>
  <c r="F166" i="3"/>
  <c r="B166" i="3"/>
  <c r="K165" i="3"/>
  <c r="G165" i="3"/>
  <c r="N162" i="3"/>
  <c r="J162" i="3"/>
  <c r="F162" i="3"/>
  <c r="B162" i="3"/>
  <c r="K161" i="3"/>
  <c r="G161" i="3"/>
  <c r="N158" i="3"/>
  <c r="J158" i="3"/>
  <c r="F158" i="3"/>
  <c r="B158" i="3"/>
  <c r="K157" i="3"/>
  <c r="G157" i="3"/>
  <c r="N154" i="3"/>
  <c r="J154" i="3"/>
  <c r="F154" i="3"/>
  <c r="M151" i="3"/>
  <c r="H151" i="3"/>
  <c r="C150" i="3"/>
  <c r="G150" i="3"/>
  <c r="K150" i="3"/>
  <c r="M149" i="3"/>
  <c r="G149" i="3"/>
  <c r="L147" i="3"/>
  <c r="I145" i="3"/>
  <c r="I141" i="3"/>
  <c r="H111" i="3"/>
  <c r="L111" i="3"/>
  <c r="B111" i="3"/>
  <c r="F111" i="3"/>
  <c r="J111" i="3"/>
  <c r="N111" i="3"/>
  <c r="G111" i="3"/>
  <c r="C111" i="3"/>
  <c r="I111" i="3"/>
  <c r="K111" i="3"/>
  <c r="B147" i="3"/>
  <c r="F147" i="3"/>
  <c r="J147" i="3"/>
  <c r="N147" i="3"/>
  <c r="B134" i="3"/>
  <c r="F134" i="3"/>
  <c r="J134" i="3"/>
  <c r="N134" i="3"/>
  <c r="C134" i="3"/>
  <c r="G134" i="3"/>
  <c r="K134" i="3"/>
  <c r="H134" i="3"/>
  <c r="L134" i="3"/>
  <c r="H133" i="3"/>
  <c r="B133" i="3"/>
  <c r="F133" i="3"/>
  <c r="K133" i="3"/>
  <c r="C133" i="3"/>
  <c r="G133" i="3"/>
  <c r="L133" i="3"/>
  <c r="I133" i="3"/>
  <c r="M133" i="3"/>
  <c r="L238" i="3"/>
  <c r="L234" i="3"/>
  <c r="L230" i="3"/>
  <c r="L226" i="3"/>
  <c r="L222" i="3"/>
  <c r="L218" i="3"/>
  <c r="L214" i="3"/>
  <c r="L210" i="3"/>
  <c r="L206" i="3"/>
  <c r="L202" i="3"/>
  <c r="L198" i="3"/>
  <c r="L194" i="3"/>
  <c r="L190" i="3"/>
  <c r="L186" i="3"/>
  <c r="L182" i="3"/>
  <c r="L178" i="3"/>
  <c r="L174" i="3"/>
  <c r="L170" i="3"/>
  <c r="L166" i="3"/>
  <c r="L162" i="3"/>
  <c r="L158" i="3"/>
  <c r="L154" i="3"/>
  <c r="H154" i="3"/>
  <c r="B151" i="3"/>
  <c r="F151" i="3"/>
  <c r="J151" i="3"/>
  <c r="N151" i="3"/>
  <c r="H149" i="3"/>
  <c r="L149" i="3"/>
  <c r="I147" i="3"/>
  <c r="C145" i="3"/>
  <c r="G145" i="3"/>
  <c r="K145" i="3"/>
  <c r="H145" i="3"/>
  <c r="L145" i="3"/>
  <c r="C141" i="3"/>
  <c r="G141" i="3"/>
  <c r="K141" i="3"/>
  <c r="H141" i="3"/>
  <c r="L141" i="3"/>
  <c r="B119" i="3"/>
  <c r="F119" i="3"/>
  <c r="J119" i="3"/>
  <c r="N119" i="3"/>
  <c r="G119" i="3"/>
  <c r="L119" i="3"/>
  <c r="C119" i="3"/>
  <c r="H119" i="3"/>
  <c r="M119" i="3"/>
  <c r="I119" i="3"/>
  <c r="C130" i="3"/>
  <c r="G130" i="3"/>
  <c r="K130" i="3"/>
  <c r="B123" i="3"/>
  <c r="F123" i="3"/>
  <c r="J123" i="3"/>
  <c r="N123" i="3"/>
  <c r="H121" i="3"/>
  <c r="L121" i="3"/>
  <c r="C114" i="3"/>
  <c r="G114" i="3"/>
  <c r="K114" i="3"/>
  <c r="B109" i="3"/>
  <c r="F109" i="3"/>
  <c r="J109" i="3"/>
  <c r="N109" i="3"/>
  <c r="H109" i="3"/>
  <c r="L109" i="3"/>
  <c r="H107" i="3"/>
  <c r="L107" i="3"/>
  <c r="B107" i="3"/>
  <c r="F107" i="3"/>
  <c r="J107" i="3"/>
  <c r="N107" i="3"/>
  <c r="B101" i="3"/>
  <c r="F101" i="3"/>
  <c r="J101" i="3"/>
  <c r="N101" i="3"/>
  <c r="C101" i="3"/>
  <c r="G101" i="3"/>
  <c r="K101" i="3"/>
  <c r="H101" i="3"/>
  <c r="L101" i="3"/>
  <c r="B93" i="3"/>
  <c r="F93" i="3"/>
  <c r="J93" i="3"/>
  <c r="N93" i="3"/>
  <c r="C93" i="3"/>
  <c r="G93" i="3"/>
  <c r="K93" i="3"/>
  <c r="H93" i="3"/>
  <c r="L93" i="3"/>
  <c r="B85" i="3"/>
  <c r="F85" i="3"/>
  <c r="J85" i="3"/>
  <c r="N85" i="3"/>
  <c r="C85" i="3"/>
  <c r="G85" i="3"/>
  <c r="K85" i="3"/>
  <c r="H85" i="3"/>
  <c r="L85" i="3"/>
  <c r="B77" i="3"/>
  <c r="F77" i="3"/>
  <c r="J77" i="3"/>
  <c r="N77" i="3"/>
  <c r="C77" i="3"/>
  <c r="G77" i="3"/>
  <c r="K77" i="3"/>
  <c r="H77" i="3"/>
  <c r="L77" i="3"/>
  <c r="B69" i="3"/>
  <c r="F69" i="3"/>
  <c r="J69" i="3"/>
  <c r="N69" i="3"/>
  <c r="C69" i="3"/>
  <c r="G69" i="3"/>
  <c r="K69" i="3"/>
  <c r="H69" i="3"/>
  <c r="L69" i="3"/>
  <c r="B62" i="3"/>
  <c r="F62" i="3"/>
  <c r="J62" i="3"/>
  <c r="N62" i="3"/>
  <c r="G62" i="3"/>
  <c r="L62" i="3"/>
  <c r="C62" i="3"/>
  <c r="H62" i="3"/>
  <c r="M62" i="3"/>
  <c r="I62" i="3"/>
  <c r="N143" i="3"/>
  <c r="J143" i="3"/>
  <c r="F143" i="3"/>
  <c r="N139" i="3"/>
  <c r="J139" i="3"/>
  <c r="F139" i="3"/>
  <c r="L137" i="3"/>
  <c r="H137" i="3"/>
  <c r="N135" i="3"/>
  <c r="J135" i="3"/>
  <c r="F135" i="3"/>
  <c r="L131" i="3"/>
  <c r="N130" i="3"/>
  <c r="I130" i="3"/>
  <c r="K129" i="3"/>
  <c r="F129" i="3"/>
  <c r="B127" i="3"/>
  <c r="F127" i="3"/>
  <c r="J127" i="3"/>
  <c r="N127" i="3"/>
  <c r="H125" i="3"/>
  <c r="L125" i="3"/>
  <c r="I123" i="3"/>
  <c r="L122" i="3"/>
  <c r="N121" i="3"/>
  <c r="I121" i="3"/>
  <c r="C118" i="3"/>
  <c r="G118" i="3"/>
  <c r="K118" i="3"/>
  <c r="L115" i="3"/>
  <c r="N114" i="3"/>
  <c r="I114" i="3"/>
  <c r="K113" i="3"/>
  <c r="F113" i="3"/>
  <c r="K109" i="3"/>
  <c r="K107" i="3"/>
  <c r="B105" i="3"/>
  <c r="F105" i="3"/>
  <c r="J105" i="3"/>
  <c r="N105" i="3"/>
  <c r="H105" i="3"/>
  <c r="L105" i="3"/>
  <c r="H60" i="3"/>
  <c r="L60" i="3"/>
  <c r="B60" i="3"/>
  <c r="F60" i="3"/>
  <c r="K60" i="3"/>
  <c r="C60" i="3"/>
  <c r="G60" i="3"/>
  <c r="M60" i="3"/>
  <c r="I60" i="3"/>
  <c r="N60" i="3"/>
  <c r="H56" i="3"/>
  <c r="L56" i="3"/>
  <c r="B56" i="3"/>
  <c r="F56" i="3"/>
  <c r="J56" i="3"/>
  <c r="N56" i="3"/>
  <c r="G56" i="3"/>
  <c r="C56" i="3"/>
  <c r="I56" i="3"/>
  <c r="K56" i="3"/>
  <c r="B54" i="3"/>
  <c r="F54" i="3"/>
  <c r="J54" i="3"/>
  <c r="N54" i="3"/>
  <c r="H54" i="3"/>
  <c r="L54" i="3"/>
  <c r="G54" i="3"/>
  <c r="C54" i="3"/>
  <c r="I54" i="3"/>
  <c r="K54" i="3"/>
  <c r="B46" i="3"/>
  <c r="F46" i="3"/>
  <c r="J46" i="3"/>
  <c r="N46" i="3"/>
  <c r="C46" i="3"/>
  <c r="G46" i="3"/>
  <c r="K46" i="3"/>
  <c r="H46" i="3"/>
  <c r="L46" i="3"/>
  <c r="I46" i="3"/>
  <c r="M46" i="3"/>
  <c r="B30" i="3"/>
  <c r="F30" i="3"/>
  <c r="J30" i="3"/>
  <c r="N30" i="3"/>
  <c r="C30" i="3"/>
  <c r="G30" i="3"/>
  <c r="K30" i="3"/>
  <c r="H30" i="3"/>
  <c r="L30" i="3"/>
  <c r="I30" i="3"/>
  <c r="M30" i="3"/>
  <c r="B14" i="3"/>
  <c r="F14" i="3"/>
  <c r="J14" i="3"/>
  <c r="N14" i="3"/>
  <c r="C14" i="3"/>
  <c r="G14" i="3"/>
  <c r="K14" i="3"/>
  <c r="H14" i="3"/>
  <c r="L14" i="3"/>
  <c r="I14" i="3"/>
  <c r="M14" i="3"/>
  <c r="K137" i="3"/>
  <c r="G137" i="3"/>
  <c r="B131" i="3"/>
  <c r="F131" i="3"/>
  <c r="J131" i="3"/>
  <c r="N131" i="3"/>
  <c r="M130" i="3"/>
  <c r="H130" i="3"/>
  <c r="B130" i="3"/>
  <c r="H129" i="3"/>
  <c r="L129" i="3"/>
  <c r="M123" i="3"/>
  <c r="H123" i="3"/>
  <c r="C123" i="3"/>
  <c r="C122" i="3"/>
  <c r="G122" i="3"/>
  <c r="K122" i="3"/>
  <c r="M121" i="3"/>
  <c r="G121" i="3"/>
  <c r="C121" i="3"/>
  <c r="B115" i="3"/>
  <c r="F115" i="3"/>
  <c r="J115" i="3"/>
  <c r="N115" i="3"/>
  <c r="M114" i="3"/>
  <c r="H114" i="3"/>
  <c r="B114" i="3"/>
  <c r="H113" i="3"/>
  <c r="L113" i="3"/>
  <c r="I109" i="3"/>
  <c r="C109" i="3"/>
  <c r="I107" i="3"/>
  <c r="C107" i="3"/>
  <c r="M101" i="3"/>
  <c r="B97" i="3"/>
  <c r="F97" i="3"/>
  <c r="J97" i="3"/>
  <c r="N97" i="3"/>
  <c r="C97" i="3"/>
  <c r="G97" i="3"/>
  <c r="K97" i="3"/>
  <c r="H97" i="3"/>
  <c r="L97" i="3"/>
  <c r="M93" i="3"/>
  <c r="B89" i="3"/>
  <c r="F89" i="3"/>
  <c r="J89" i="3"/>
  <c r="N89" i="3"/>
  <c r="C89" i="3"/>
  <c r="G89" i="3"/>
  <c r="K89" i="3"/>
  <c r="H89" i="3"/>
  <c r="L89" i="3"/>
  <c r="M85" i="3"/>
  <c r="B81" i="3"/>
  <c r="F81" i="3"/>
  <c r="J81" i="3"/>
  <c r="N81" i="3"/>
  <c r="C81" i="3"/>
  <c r="G81" i="3"/>
  <c r="K81" i="3"/>
  <c r="H81" i="3"/>
  <c r="L81" i="3"/>
  <c r="M77" i="3"/>
  <c r="B73" i="3"/>
  <c r="F73" i="3"/>
  <c r="J73" i="3"/>
  <c r="N73" i="3"/>
  <c r="C73" i="3"/>
  <c r="G73" i="3"/>
  <c r="K73" i="3"/>
  <c r="H73" i="3"/>
  <c r="L73" i="3"/>
  <c r="M69" i="3"/>
  <c r="K110" i="3"/>
  <c r="G110" i="3"/>
  <c r="K106" i="3"/>
  <c r="G106" i="3"/>
  <c r="N103" i="3"/>
  <c r="J103" i="3"/>
  <c r="F103" i="3"/>
  <c r="B103" i="3"/>
  <c r="K102" i="3"/>
  <c r="G102" i="3"/>
  <c r="N99" i="3"/>
  <c r="J99" i="3"/>
  <c r="F99" i="3"/>
  <c r="B99" i="3"/>
  <c r="K98" i="3"/>
  <c r="G98" i="3"/>
  <c r="N95" i="3"/>
  <c r="J95" i="3"/>
  <c r="F95" i="3"/>
  <c r="B95" i="3"/>
  <c r="K94" i="3"/>
  <c r="G94" i="3"/>
  <c r="N91" i="3"/>
  <c r="J91" i="3"/>
  <c r="F91" i="3"/>
  <c r="B91" i="3"/>
  <c r="K90" i="3"/>
  <c r="G90" i="3"/>
  <c r="N87" i="3"/>
  <c r="J87" i="3"/>
  <c r="F87" i="3"/>
  <c r="B87" i="3"/>
  <c r="K86" i="3"/>
  <c r="G86" i="3"/>
  <c r="N83" i="3"/>
  <c r="J83" i="3"/>
  <c r="F83" i="3"/>
  <c r="B83" i="3"/>
  <c r="K82" i="3"/>
  <c r="G82" i="3"/>
  <c r="N79" i="3"/>
  <c r="J79" i="3"/>
  <c r="F79" i="3"/>
  <c r="B79" i="3"/>
  <c r="K78" i="3"/>
  <c r="G78" i="3"/>
  <c r="N75" i="3"/>
  <c r="J75" i="3"/>
  <c r="F75" i="3"/>
  <c r="B75" i="3"/>
  <c r="K74" i="3"/>
  <c r="G74" i="3"/>
  <c r="N71" i="3"/>
  <c r="J71" i="3"/>
  <c r="F71" i="3"/>
  <c r="B71" i="3"/>
  <c r="K70" i="3"/>
  <c r="G70" i="3"/>
  <c r="N67" i="3"/>
  <c r="J67" i="3"/>
  <c r="F67" i="3"/>
  <c r="B67" i="3"/>
  <c r="B66" i="3"/>
  <c r="F66" i="3"/>
  <c r="J66" i="3"/>
  <c r="M65" i="3"/>
  <c r="H65" i="3"/>
  <c r="H64" i="3"/>
  <c r="L64" i="3"/>
  <c r="L61" i="3"/>
  <c r="M58" i="3"/>
  <c r="H58" i="3"/>
  <c r="B34" i="3"/>
  <c r="F34" i="3"/>
  <c r="J34" i="3"/>
  <c r="N34" i="3"/>
  <c r="C34" i="3"/>
  <c r="G34" i="3"/>
  <c r="K34" i="3"/>
  <c r="H34" i="3"/>
  <c r="L34" i="3"/>
  <c r="B18" i="3"/>
  <c r="F18" i="3"/>
  <c r="J18" i="3"/>
  <c r="N18" i="3"/>
  <c r="C18" i="3"/>
  <c r="G18" i="3"/>
  <c r="K18" i="3"/>
  <c r="H18" i="3"/>
  <c r="L18" i="3"/>
  <c r="C61" i="3"/>
  <c r="G61" i="3"/>
  <c r="K61" i="3"/>
  <c r="B38" i="3"/>
  <c r="F38" i="3"/>
  <c r="J38" i="3"/>
  <c r="N38" i="3"/>
  <c r="C38" i="3"/>
  <c r="G38" i="3"/>
  <c r="K38" i="3"/>
  <c r="H38" i="3"/>
  <c r="L38" i="3"/>
  <c r="B22" i="3"/>
  <c r="F22" i="3"/>
  <c r="J22" i="3"/>
  <c r="N22" i="3"/>
  <c r="C22" i="3"/>
  <c r="G22" i="3"/>
  <c r="K22" i="3"/>
  <c r="H22" i="3"/>
  <c r="L22" i="3"/>
  <c r="B6" i="3"/>
  <c r="F6" i="3"/>
  <c r="J6" i="3"/>
  <c r="G6" i="3"/>
  <c r="K6" i="3"/>
  <c r="H6" i="3"/>
  <c r="L103" i="3"/>
  <c r="L99" i="3"/>
  <c r="L95" i="3"/>
  <c r="L91" i="3"/>
  <c r="L87" i="3"/>
  <c r="L83" i="3"/>
  <c r="L79" i="3"/>
  <c r="L75" i="3"/>
  <c r="L71" i="3"/>
  <c r="L67" i="3"/>
  <c r="C65" i="3"/>
  <c r="G65" i="3"/>
  <c r="K65" i="3"/>
  <c r="N61" i="3"/>
  <c r="I61" i="3"/>
  <c r="B58" i="3"/>
  <c r="F58" i="3"/>
  <c r="J58" i="3"/>
  <c r="N58" i="3"/>
  <c r="B50" i="3"/>
  <c r="F50" i="3"/>
  <c r="J50" i="3"/>
  <c r="N50" i="3"/>
  <c r="C50" i="3"/>
  <c r="G50" i="3"/>
  <c r="K50" i="3"/>
  <c r="H50" i="3"/>
  <c r="L50" i="3"/>
  <c r="B42" i="3"/>
  <c r="F42" i="3"/>
  <c r="J42" i="3"/>
  <c r="N42" i="3"/>
  <c r="C42" i="3"/>
  <c r="G42" i="3"/>
  <c r="K42" i="3"/>
  <c r="H42" i="3"/>
  <c r="L42" i="3"/>
  <c r="B26" i="3"/>
  <c r="F26" i="3"/>
  <c r="J26" i="3"/>
  <c r="N26" i="3"/>
  <c r="C26" i="3"/>
  <c r="G26" i="3"/>
  <c r="K26" i="3"/>
  <c r="H26" i="3"/>
  <c r="L26" i="3"/>
  <c r="B10" i="3"/>
  <c r="F10" i="3"/>
  <c r="J10" i="3"/>
  <c r="N10" i="3"/>
  <c r="C10" i="3"/>
  <c r="G10" i="3"/>
  <c r="K10" i="3"/>
  <c r="H10" i="3"/>
  <c r="L10" i="3"/>
  <c r="N52" i="3"/>
  <c r="J52" i="3"/>
  <c r="F52" i="3"/>
  <c r="B52" i="3"/>
  <c r="N48" i="3"/>
  <c r="J48" i="3"/>
  <c r="F48" i="3"/>
  <c r="B48" i="3"/>
  <c r="K57" i="3"/>
  <c r="G57" i="3"/>
  <c r="K53" i="3"/>
  <c r="G53" i="3"/>
  <c r="L52" i="3"/>
  <c r="L48" i="3"/>
  <c r="C1993" i="9"/>
  <c r="G1993" i="9"/>
  <c r="K1993" i="9"/>
  <c r="C1985" i="9"/>
  <c r="G1985" i="9"/>
  <c r="K1985" i="9"/>
  <c r="C1977" i="9"/>
  <c r="G1977" i="9"/>
  <c r="K1977" i="9"/>
  <c r="C1969" i="9"/>
  <c r="G1969" i="9"/>
  <c r="K1969" i="9"/>
  <c r="C1961" i="9"/>
  <c r="G1961" i="9"/>
  <c r="K1961" i="9"/>
  <c r="C1953" i="9"/>
  <c r="G1953" i="9"/>
  <c r="K1953" i="9"/>
  <c r="C1945" i="9"/>
  <c r="G1945" i="9"/>
  <c r="K1945" i="9"/>
  <c r="C1937" i="9"/>
  <c r="G1937" i="9"/>
  <c r="K1937" i="9"/>
  <c r="C1929" i="9"/>
  <c r="G1929" i="9"/>
  <c r="K1929" i="9"/>
  <c r="C1921" i="9"/>
  <c r="G1921" i="9"/>
  <c r="K1921" i="9"/>
  <c r="C1913" i="9"/>
  <c r="G1913" i="9"/>
  <c r="K1913" i="9"/>
  <c r="C1905" i="9"/>
  <c r="G1905" i="9"/>
  <c r="K1905" i="9"/>
  <c r="C1390" i="9"/>
  <c r="G1390" i="9"/>
  <c r="K1390" i="9"/>
  <c r="F1390" i="9"/>
  <c r="H1390" i="9"/>
  <c r="I1390" i="9"/>
  <c r="C1382" i="9"/>
  <c r="G1382" i="9"/>
  <c r="K1382" i="9"/>
  <c r="F1382" i="9"/>
  <c r="H1382" i="9"/>
  <c r="I1382" i="9"/>
  <c r="C1374" i="9"/>
  <c r="G1374" i="9"/>
  <c r="K1374" i="9"/>
  <c r="F1374" i="9"/>
  <c r="H1374" i="9"/>
  <c r="I1374" i="9"/>
  <c r="C1366" i="9"/>
  <c r="G1366" i="9"/>
  <c r="K1366" i="9"/>
  <c r="F1366" i="9"/>
  <c r="H1366" i="9"/>
  <c r="I1366" i="9"/>
  <c r="C1358" i="9"/>
  <c r="G1358" i="9"/>
  <c r="K1358" i="9"/>
  <c r="F1358" i="9"/>
  <c r="H1358" i="9"/>
  <c r="I1358" i="9"/>
  <c r="C1350" i="9"/>
  <c r="G1350" i="9"/>
  <c r="K1350" i="9"/>
  <c r="F1350" i="9"/>
  <c r="H1350" i="9"/>
  <c r="I1350" i="9"/>
  <c r="C1342" i="9"/>
  <c r="G1342" i="9"/>
  <c r="K1342" i="9"/>
  <c r="F1342" i="9"/>
  <c r="H1342" i="9"/>
  <c r="I1342" i="9"/>
  <c r="C1334" i="9"/>
  <c r="G1334" i="9"/>
  <c r="K1334" i="9"/>
  <c r="F1334" i="9"/>
  <c r="H1334" i="9"/>
  <c r="I1334" i="9"/>
  <c r="C1326" i="9"/>
  <c r="G1326" i="9"/>
  <c r="K1326" i="9"/>
  <c r="F1326" i="9"/>
  <c r="H1326" i="9"/>
  <c r="I1326" i="9"/>
  <c r="F1186" i="9"/>
  <c r="J1186" i="9"/>
  <c r="C1186" i="9"/>
  <c r="G1186" i="9"/>
  <c r="K1186" i="9"/>
  <c r="H1186" i="9"/>
  <c r="I1186" i="9"/>
  <c r="F1154" i="9"/>
  <c r="J1154" i="9"/>
  <c r="C1154" i="9"/>
  <c r="G1154" i="9"/>
  <c r="K1154" i="9"/>
  <c r="H1154" i="9"/>
  <c r="I1154" i="9"/>
  <c r="F1122" i="9"/>
  <c r="J1122" i="9"/>
  <c r="C1122" i="9"/>
  <c r="G1122" i="9"/>
  <c r="K1122" i="9"/>
  <c r="H1122" i="9"/>
  <c r="I1122" i="9"/>
  <c r="F1090" i="9"/>
  <c r="J1090" i="9"/>
  <c r="C1090" i="9"/>
  <c r="G1090" i="9"/>
  <c r="K1090" i="9"/>
  <c r="H1090" i="9"/>
  <c r="I1090" i="9"/>
  <c r="F1058" i="9"/>
  <c r="J1058" i="9"/>
  <c r="C1058" i="9"/>
  <c r="G1058" i="9"/>
  <c r="K1058" i="9"/>
  <c r="H1058" i="9"/>
  <c r="I1058" i="9"/>
  <c r="F1026" i="9"/>
  <c r="J1026" i="9"/>
  <c r="C1026" i="9"/>
  <c r="G1026" i="9"/>
  <c r="K1026" i="9"/>
  <c r="H1026" i="9"/>
  <c r="I1026" i="9"/>
  <c r="F905" i="9"/>
  <c r="J905" i="9"/>
  <c r="C905" i="9"/>
  <c r="G905" i="9"/>
  <c r="K905" i="9"/>
  <c r="H905" i="9"/>
  <c r="I905" i="9"/>
  <c r="F835" i="9"/>
  <c r="J835" i="9"/>
  <c r="C835" i="9"/>
  <c r="G835" i="9"/>
  <c r="K835" i="9"/>
  <c r="H835" i="9"/>
  <c r="I835" i="9"/>
  <c r="F827" i="9"/>
  <c r="J827" i="9"/>
  <c r="C827" i="9"/>
  <c r="G827" i="9"/>
  <c r="K827" i="9"/>
  <c r="H827" i="9"/>
  <c r="I827" i="9"/>
  <c r="F819" i="9"/>
  <c r="J819" i="9"/>
  <c r="C819" i="9"/>
  <c r="G819" i="9"/>
  <c r="K819" i="9"/>
  <c r="H819" i="9"/>
  <c r="I819" i="9"/>
  <c r="F811" i="9"/>
  <c r="J811" i="9"/>
  <c r="C811" i="9"/>
  <c r="G811" i="9"/>
  <c r="K811" i="9"/>
  <c r="H811" i="9"/>
  <c r="I811" i="9"/>
  <c r="F803" i="9"/>
  <c r="J803" i="9"/>
  <c r="C803" i="9"/>
  <c r="G803" i="9"/>
  <c r="K803" i="9"/>
  <c r="H803" i="9"/>
  <c r="I803" i="9"/>
  <c r="F795" i="9"/>
  <c r="J795" i="9"/>
  <c r="C795" i="9"/>
  <c r="G795" i="9"/>
  <c r="K795" i="9"/>
  <c r="H795" i="9"/>
  <c r="I795" i="9"/>
  <c r="F787" i="9"/>
  <c r="J787" i="9"/>
  <c r="C787" i="9"/>
  <c r="G787" i="9"/>
  <c r="K787" i="9"/>
  <c r="H787" i="9"/>
  <c r="I787" i="9"/>
  <c r="F779" i="9"/>
  <c r="J779" i="9"/>
  <c r="C779" i="9"/>
  <c r="G779" i="9"/>
  <c r="K779" i="9"/>
  <c r="H779" i="9"/>
  <c r="I779" i="9"/>
  <c r="F771" i="9"/>
  <c r="J771" i="9"/>
  <c r="C771" i="9"/>
  <c r="G771" i="9"/>
  <c r="K771" i="9"/>
  <c r="H771" i="9"/>
  <c r="I771" i="9"/>
  <c r="F763" i="9"/>
  <c r="J763" i="9"/>
  <c r="C763" i="9"/>
  <c r="G763" i="9"/>
  <c r="K763" i="9"/>
  <c r="H763" i="9"/>
  <c r="I763" i="9"/>
  <c r="F755" i="9"/>
  <c r="J755" i="9"/>
  <c r="C755" i="9"/>
  <c r="G755" i="9"/>
  <c r="K755" i="9"/>
  <c r="H755" i="9"/>
  <c r="I755" i="9"/>
  <c r="F747" i="9"/>
  <c r="J747" i="9"/>
  <c r="C747" i="9"/>
  <c r="G747" i="9"/>
  <c r="K747" i="9"/>
  <c r="H747" i="9"/>
  <c r="I747" i="9"/>
  <c r="F739" i="9"/>
  <c r="J739" i="9"/>
  <c r="C739" i="9"/>
  <c r="G739" i="9"/>
  <c r="K739" i="9"/>
  <c r="H739" i="9"/>
  <c r="I739" i="9"/>
  <c r="F731" i="9"/>
  <c r="J731" i="9"/>
  <c r="C731" i="9"/>
  <c r="G731" i="9"/>
  <c r="K731" i="9"/>
  <c r="H731" i="9"/>
  <c r="I731" i="9"/>
  <c r="F723" i="9"/>
  <c r="J723" i="9"/>
  <c r="C723" i="9"/>
  <c r="G723" i="9"/>
  <c r="K723" i="9"/>
  <c r="H723" i="9"/>
  <c r="I723" i="9"/>
  <c r="F578" i="9"/>
  <c r="J578" i="9"/>
  <c r="C578" i="9"/>
  <c r="G578" i="9"/>
  <c r="K578" i="9"/>
  <c r="H578" i="9"/>
  <c r="I578" i="9"/>
  <c r="F276" i="9"/>
  <c r="J276" i="9"/>
  <c r="G276" i="9"/>
  <c r="C276" i="9"/>
  <c r="H276" i="9"/>
  <c r="I276" i="9"/>
  <c r="K276" i="9"/>
  <c r="F260" i="9"/>
  <c r="J260" i="9"/>
  <c r="G260" i="9"/>
  <c r="C260" i="9"/>
  <c r="H260" i="9"/>
  <c r="I260" i="9"/>
  <c r="K260" i="9"/>
  <c r="C186" i="9"/>
  <c r="G186" i="9"/>
  <c r="K186" i="9"/>
  <c r="H186" i="9"/>
  <c r="F186" i="9"/>
  <c r="I186" i="9"/>
  <c r="J186" i="9"/>
  <c r="C168" i="9"/>
  <c r="G168" i="9"/>
  <c r="K168" i="9"/>
  <c r="F168" i="9"/>
  <c r="H168" i="9"/>
  <c r="I168" i="9"/>
  <c r="J168" i="9"/>
  <c r="F10" i="9"/>
  <c r="J10" i="9"/>
  <c r="C10" i="9"/>
  <c r="G10" i="9"/>
  <c r="K10" i="9"/>
  <c r="H10" i="9"/>
  <c r="I10" i="9"/>
  <c r="C1999" i="9"/>
  <c r="G1999" i="9"/>
  <c r="H1995" i="9"/>
  <c r="I1993" i="9"/>
  <c r="C1991" i="9"/>
  <c r="G1991" i="9"/>
  <c r="K1991" i="9"/>
  <c r="H1987" i="9"/>
  <c r="I1985" i="9"/>
  <c r="C1983" i="9"/>
  <c r="G1983" i="9"/>
  <c r="K1983" i="9"/>
  <c r="H1979" i="9"/>
  <c r="I1977" i="9"/>
  <c r="C1975" i="9"/>
  <c r="G1975" i="9"/>
  <c r="K1975" i="9"/>
  <c r="H1971" i="9"/>
  <c r="I1969" i="9"/>
  <c r="C1967" i="9"/>
  <c r="G1967" i="9"/>
  <c r="K1967" i="9"/>
  <c r="H1963" i="9"/>
  <c r="I1961" i="9"/>
  <c r="C1959" i="9"/>
  <c r="G1959" i="9"/>
  <c r="K1959" i="9"/>
  <c r="H1955" i="9"/>
  <c r="I1953" i="9"/>
  <c r="C1951" i="9"/>
  <c r="G1951" i="9"/>
  <c r="K1951" i="9"/>
  <c r="H1947" i="9"/>
  <c r="I1945" i="9"/>
  <c r="C1943" i="9"/>
  <c r="G1943" i="9"/>
  <c r="K1943" i="9"/>
  <c r="H1939" i="9"/>
  <c r="I1937" i="9"/>
  <c r="C1935" i="9"/>
  <c r="G1935" i="9"/>
  <c r="K1935" i="9"/>
  <c r="H1931" i="9"/>
  <c r="I1929" i="9"/>
  <c r="C1927" i="9"/>
  <c r="G1927" i="9"/>
  <c r="K1927" i="9"/>
  <c r="H1923" i="9"/>
  <c r="I1921" i="9"/>
  <c r="C1919" i="9"/>
  <c r="G1919" i="9"/>
  <c r="K1919" i="9"/>
  <c r="H1915" i="9"/>
  <c r="I1913" i="9"/>
  <c r="C1911" i="9"/>
  <c r="G1911" i="9"/>
  <c r="K1911" i="9"/>
  <c r="H1907" i="9"/>
  <c r="I1905" i="9"/>
  <c r="C1903" i="9"/>
  <c r="G1903" i="9"/>
  <c r="K1903" i="9"/>
  <c r="C1901" i="9"/>
  <c r="G1901" i="9"/>
  <c r="K1901" i="9"/>
  <c r="H1901" i="9"/>
  <c r="C1899" i="9"/>
  <c r="G1899" i="9"/>
  <c r="K1899" i="9"/>
  <c r="H1899" i="9"/>
  <c r="C1897" i="9"/>
  <c r="G1897" i="9"/>
  <c r="K1897" i="9"/>
  <c r="H1897" i="9"/>
  <c r="C1895" i="9"/>
  <c r="G1895" i="9"/>
  <c r="K1895" i="9"/>
  <c r="H1895" i="9"/>
  <c r="C1893" i="9"/>
  <c r="G1893" i="9"/>
  <c r="K1893" i="9"/>
  <c r="H1893" i="9"/>
  <c r="C1891" i="9"/>
  <c r="G1891" i="9"/>
  <c r="K1891" i="9"/>
  <c r="H1891" i="9"/>
  <c r="C1889" i="9"/>
  <c r="G1889" i="9"/>
  <c r="K1889" i="9"/>
  <c r="H1889" i="9"/>
  <c r="C1887" i="9"/>
  <c r="G1887" i="9"/>
  <c r="K1887" i="9"/>
  <c r="H1887" i="9"/>
  <c r="C1885" i="9"/>
  <c r="G1885" i="9"/>
  <c r="K1885" i="9"/>
  <c r="H1885" i="9"/>
  <c r="C1883" i="9"/>
  <c r="G1883" i="9"/>
  <c r="K1883" i="9"/>
  <c r="H1883" i="9"/>
  <c r="C1881" i="9"/>
  <c r="G1881" i="9"/>
  <c r="K1881" i="9"/>
  <c r="H1881" i="9"/>
  <c r="C1879" i="9"/>
  <c r="G1879" i="9"/>
  <c r="K1879" i="9"/>
  <c r="H1879" i="9"/>
  <c r="C1877" i="9"/>
  <c r="G1877" i="9"/>
  <c r="K1877" i="9"/>
  <c r="H1877" i="9"/>
  <c r="C1875" i="9"/>
  <c r="G1875" i="9"/>
  <c r="K1875" i="9"/>
  <c r="H1875" i="9"/>
  <c r="F1194" i="9"/>
  <c r="J1194" i="9"/>
  <c r="C1194" i="9"/>
  <c r="G1194" i="9"/>
  <c r="K1194" i="9"/>
  <c r="H1194" i="9"/>
  <c r="I1194" i="9"/>
  <c r="F1162" i="9"/>
  <c r="J1162" i="9"/>
  <c r="C1162" i="9"/>
  <c r="G1162" i="9"/>
  <c r="K1162" i="9"/>
  <c r="H1162" i="9"/>
  <c r="I1162" i="9"/>
  <c r="F1130" i="9"/>
  <c r="J1130" i="9"/>
  <c r="C1130" i="9"/>
  <c r="G1130" i="9"/>
  <c r="K1130" i="9"/>
  <c r="H1130" i="9"/>
  <c r="I1130" i="9"/>
  <c r="F1098" i="9"/>
  <c r="J1098" i="9"/>
  <c r="C1098" i="9"/>
  <c r="G1098" i="9"/>
  <c r="K1098" i="9"/>
  <c r="H1098" i="9"/>
  <c r="I1098" i="9"/>
  <c r="F1066" i="9"/>
  <c r="J1066" i="9"/>
  <c r="C1066" i="9"/>
  <c r="G1066" i="9"/>
  <c r="K1066" i="9"/>
  <c r="H1066" i="9"/>
  <c r="I1066" i="9"/>
  <c r="F1034" i="9"/>
  <c r="J1034" i="9"/>
  <c r="C1034" i="9"/>
  <c r="G1034" i="9"/>
  <c r="K1034" i="9"/>
  <c r="H1034" i="9"/>
  <c r="I1034" i="9"/>
  <c r="C1997" i="9"/>
  <c r="G1997" i="9"/>
  <c r="K1997" i="9"/>
  <c r="H1993" i="9"/>
  <c r="C1989" i="9"/>
  <c r="G1989" i="9"/>
  <c r="K1989" i="9"/>
  <c r="H1985" i="9"/>
  <c r="C1981" i="9"/>
  <c r="G1981" i="9"/>
  <c r="K1981" i="9"/>
  <c r="H1977" i="9"/>
  <c r="C1973" i="9"/>
  <c r="G1973" i="9"/>
  <c r="K1973" i="9"/>
  <c r="H1969" i="9"/>
  <c r="I1967" i="9"/>
  <c r="C1965" i="9"/>
  <c r="G1965" i="9"/>
  <c r="K1965" i="9"/>
  <c r="H1961" i="9"/>
  <c r="I1959" i="9"/>
  <c r="C1957" i="9"/>
  <c r="G1957" i="9"/>
  <c r="K1957" i="9"/>
  <c r="H1953" i="9"/>
  <c r="I1951" i="9"/>
  <c r="C1949" i="9"/>
  <c r="G1949" i="9"/>
  <c r="K1949" i="9"/>
  <c r="H1945" i="9"/>
  <c r="I1943" i="9"/>
  <c r="C1941" i="9"/>
  <c r="G1941" i="9"/>
  <c r="K1941" i="9"/>
  <c r="H1937" i="9"/>
  <c r="I1935" i="9"/>
  <c r="C1933" i="9"/>
  <c r="G1933" i="9"/>
  <c r="K1933" i="9"/>
  <c r="H1929" i="9"/>
  <c r="I1927" i="9"/>
  <c r="C1925" i="9"/>
  <c r="G1925" i="9"/>
  <c r="K1925" i="9"/>
  <c r="H1921" i="9"/>
  <c r="I1919" i="9"/>
  <c r="C1917" i="9"/>
  <c r="G1917" i="9"/>
  <c r="K1917" i="9"/>
  <c r="H1913" i="9"/>
  <c r="I1911" i="9"/>
  <c r="C1909" i="9"/>
  <c r="G1909" i="9"/>
  <c r="K1909" i="9"/>
  <c r="H1905" i="9"/>
  <c r="I1903" i="9"/>
  <c r="J1901" i="9"/>
  <c r="J1899" i="9"/>
  <c r="J1897" i="9"/>
  <c r="J1895" i="9"/>
  <c r="J1893" i="9"/>
  <c r="J1891" i="9"/>
  <c r="J1889" i="9"/>
  <c r="J1887" i="9"/>
  <c r="J1885" i="9"/>
  <c r="J1883" i="9"/>
  <c r="J1881" i="9"/>
  <c r="J1879" i="9"/>
  <c r="J1877" i="9"/>
  <c r="J1875" i="9"/>
  <c r="F1202" i="9"/>
  <c r="J1202" i="9"/>
  <c r="C1202" i="9"/>
  <c r="G1202" i="9"/>
  <c r="K1202" i="9"/>
  <c r="H1202" i="9"/>
  <c r="I1202" i="9"/>
  <c r="F1170" i="9"/>
  <c r="J1170" i="9"/>
  <c r="C1170" i="9"/>
  <c r="G1170" i="9"/>
  <c r="K1170" i="9"/>
  <c r="H1170" i="9"/>
  <c r="I1170" i="9"/>
  <c r="F1138" i="9"/>
  <c r="J1138" i="9"/>
  <c r="C1138" i="9"/>
  <c r="G1138" i="9"/>
  <c r="K1138" i="9"/>
  <c r="H1138" i="9"/>
  <c r="I1138" i="9"/>
  <c r="F1106" i="9"/>
  <c r="J1106" i="9"/>
  <c r="C1106" i="9"/>
  <c r="G1106" i="9"/>
  <c r="K1106" i="9"/>
  <c r="H1106" i="9"/>
  <c r="I1106" i="9"/>
  <c r="F1074" i="9"/>
  <c r="J1074" i="9"/>
  <c r="C1074" i="9"/>
  <c r="G1074" i="9"/>
  <c r="K1074" i="9"/>
  <c r="H1074" i="9"/>
  <c r="I1074" i="9"/>
  <c r="F1042" i="9"/>
  <c r="J1042" i="9"/>
  <c r="C1042" i="9"/>
  <c r="G1042" i="9"/>
  <c r="K1042" i="9"/>
  <c r="H1042" i="9"/>
  <c r="I1042" i="9"/>
  <c r="C1995" i="9"/>
  <c r="G1995" i="9"/>
  <c r="K1995" i="9"/>
  <c r="F1993" i="9"/>
  <c r="C1987" i="9"/>
  <c r="G1987" i="9"/>
  <c r="K1987" i="9"/>
  <c r="F1985" i="9"/>
  <c r="C1979" i="9"/>
  <c r="G1979" i="9"/>
  <c r="K1979" i="9"/>
  <c r="F1977" i="9"/>
  <c r="C1971" i="9"/>
  <c r="G1971" i="9"/>
  <c r="K1971" i="9"/>
  <c r="F1969" i="9"/>
  <c r="C1963" i="9"/>
  <c r="G1963" i="9"/>
  <c r="K1963" i="9"/>
  <c r="F1961" i="9"/>
  <c r="C1955" i="9"/>
  <c r="G1955" i="9"/>
  <c r="K1955" i="9"/>
  <c r="F1953" i="9"/>
  <c r="C1947" i="9"/>
  <c r="G1947" i="9"/>
  <c r="K1947" i="9"/>
  <c r="F1945" i="9"/>
  <c r="C1939" i="9"/>
  <c r="G1939" i="9"/>
  <c r="K1939" i="9"/>
  <c r="F1937" i="9"/>
  <c r="C1931" i="9"/>
  <c r="G1931" i="9"/>
  <c r="K1931" i="9"/>
  <c r="F1929" i="9"/>
  <c r="C1923" i="9"/>
  <c r="G1923" i="9"/>
  <c r="K1923" i="9"/>
  <c r="F1921" i="9"/>
  <c r="C1915" i="9"/>
  <c r="G1915" i="9"/>
  <c r="K1915" i="9"/>
  <c r="F1913" i="9"/>
  <c r="C1907" i="9"/>
  <c r="G1907" i="9"/>
  <c r="K1907" i="9"/>
  <c r="F1905" i="9"/>
  <c r="J1390" i="9"/>
  <c r="J1382" i="9"/>
  <c r="J1374" i="9"/>
  <c r="J1366" i="9"/>
  <c r="J1358" i="9"/>
  <c r="J1350" i="9"/>
  <c r="J1342" i="9"/>
  <c r="J1334" i="9"/>
  <c r="J1326" i="9"/>
  <c r="F1210" i="9"/>
  <c r="J1210" i="9"/>
  <c r="C1210" i="9"/>
  <c r="G1210" i="9"/>
  <c r="K1210" i="9"/>
  <c r="H1210" i="9"/>
  <c r="I1210" i="9"/>
  <c r="F1178" i="9"/>
  <c r="J1178" i="9"/>
  <c r="C1178" i="9"/>
  <c r="G1178" i="9"/>
  <c r="K1178" i="9"/>
  <c r="H1178" i="9"/>
  <c r="I1178" i="9"/>
  <c r="F1146" i="9"/>
  <c r="J1146" i="9"/>
  <c r="C1146" i="9"/>
  <c r="G1146" i="9"/>
  <c r="K1146" i="9"/>
  <c r="H1146" i="9"/>
  <c r="I1146" i="9"/>
  <c r="F1114" i="9"/>
  <c r="J1114" i="9"/>
  <c r="C1114" i="9"/>
  <c r="G1114" i="9"/>
  <c r="K1114" i="9"/>
  <c r="H1114" i="9"/>
  <c r="I1114" i="9"/>
  <c r="F1082" i="9"/>
  <c r="J1082" i="9"/>
  <c r="C1082" i="9"/>
  <c r="G1082" i="9"/>
  <c r="K1082" i="9"/>
  <c r="H1082" i="9"/>
  <c r="I1082" i="9"/>
  <c r="F1050" i="9"/>
  <c r="J1050" i="9"/>
  <c r="C1050" i="9"/>
  <c r="G1050" i="9"/>
  <c r="K1050" i="9"/>
  <c r="H1050" i="9"/>
  <c r="I1050" i="9"/>
  <c r="C1396" i="9"/>
  <c r="G1396" i="9"/>
  <c r="K1396" i="9"/>
  <c r="C1388" i="9"/>
  <c r="G1388" i="9"/>
  <c r="K1388" i="9"/>
  <c r="C1380" i="9"/>
  <c r="G1380" i="9"/>
  <c r="K1380" i="9"/>
  <c r="C1372" i="9"/>
  <c r="G1372" i="9"/>
  <c r="K1372" i="9"/>
  <c r="C1364" i="9"/>
  <c r="G1364" i="9"/>
  <c r="K1364" i="9"/>
  <c r="C1356" i="9"/>
  <c r="G1356" i="9"/>
  <c r="K1356" i="9"/>
  <c r="C1348" i="9"/>
  <c r="G1348" i="9"/>
  <c r="K1348" i="9"/>
  <c r="C1340" i="9"/>
  <c r="G1340" i="9"/>
  <c r="K1340" i="9"/>
  <c r="C1332" i="9"/>
  <c r="G1332" i="9"/>
  <c r="K1332" i="9"/>
  <c r="C1324" i="9"/>
  <c r="G1324" i="9"/>
  <c r="K1324" i="9"/>
  <c r="F1320" i="9"/>
  <c r="J1320" i="9"/>
  <c r="C1320" i="9"/>
  <c r="G1320" i="9"/>
  <c r="K1320" i="9"/>
  <c r="F1316" i="9"/>
  <c r="J1316" i="9"/>
  <c r="C1316" i="9"/>
  <c r="G1316" i="9"/>
  <c r="K1316" i="9"/>
  <c r="F1312" i="9"/>
  <c r="J1312" i="9"/>
  <c r="C1312" i="9"/>
  <c r="G1312" i="9"/>
  <c r="K1312" i="9"/>
  <c r="F1308" i="9"/>
  <c r="J1308" i="9"/>
  <c r="C1308" i="9"/>
  <c r="G1308" i="9"/>
  <c r="K1308" i="9"/>
  <c r="F1304" i="9"/>
  <c r="J1304" i="9"/>
  <c r="C1304" i="9"/>
  <c r="G1304" i="9"/>
  <c r="K1304" i="9"/>
  <c r="F1300" i="9"/>
  <c r="J1300" i="9"/>
  <c r="C1300" i="9"/>
  <c r="G1300" i="9"/>
  <c r="K1300" i="9"/>
  <c r="F1296" i="9"/>
  <c r="J1296" i="9"/>
  <c r="C1296" i="9"/>
  <c r="G1296" i="9"/>
  <c r="K1296" i="9"/>
  <c r="F1292" i="9"/>
  <c r="J1292" i="9"/>
  <c r="C1292" i="9"/>
  <c r="G1292" i="9"/>
  <c r="K1292" i="9"/>
  <c r="F1288" i="9"/>
  <c r="J1288" i="9"/>
  <c r="C1288" i="9"/>
  <c r="G1288" i="9"/>
  <c r="K1288" i="9"/>
  <c r="F1284" i="9"/>
  <c r="J1284" i="9"/>
  <c r="C1284" i="9"/>
  <c r="G1284" i="9"/>
  <c r="K1284" i="9"/>
  <c r="F1280" i="9"/>
  <c r="J1280" i="9"/>
  <c r="C1280" i="9"/>
  <c r="G1280" i="9"/>
  <c r="K1280" i="9"/>
  <c r="F1276" i="9"/>
  <c r="J1276" i="9"/>
  <c r="C1276" i="9"/>
  <c r="G1276" i="9"/>
  <c r="K1276" i="9"/>
  <c r="F1272" i="9"/>
  <c r="J1272" i="9"/>
  <c r="C1272" i="9"/>
  <c r="G1272" i="9"/>
  <c r="K1272" i="9"/>
  <c r="F1268" i="9"/>
  <c r="J1268" i="9"/>
  <c r="C1268" i="9"/>
  <c r="G1268" i="9"/>
  <c r="K1268" i="9"/>
  <c r="F1264" i="9"/>
  <c r="J1264" i="9"/>
  <c r="C1264" i="9"/>
  <c r="G1264" i="9"/>
  <c r="K1264" i="9"/>
  <c r="F1260" i="9"/>
  <c r="J1260" i="9"/>
  <c r="C1260" i="9"/>
  <c r="G1260" i="9"/>
  <c r="K1260" i="9"/>
  <c r="F1256" i="9"/>
  <c r="J1256" i="9"/>
  <c r="C1256" i="9"/>
  <c r="G1256" i="9"/>
  <c r="K1256" i="9"/>
  <c r="F1252" i="9"/>
  <c r="J1252" i="9"/>
  <c r="C1252" i="9"/>
  <c r="G1252" i="9"/>
  <c r="K1252" i="9"/>
  <c r="F1248" i="9"/>
  <c r="J1248" i="9"/>
  <c r="C1248" i="9"/>
  <c r="G1248" i="9"/>
  <c r="K1248" i="9"/>
  <c r="F1244" i="9"/>
  <c r="J1244" i="9"/>
  <c r="C1244" i="9"/>
  <c r="G1244" i="9"/>
  <c r="K1244" i="9"/>
  <c r="F1240" i="9"/>
  <c r="J1240" i="9"/>
  <c r="C1240" i="9"/>
  <c r="G1240" i="9"/>
  <c r="K1240" i="9"/>
  <c r="F1236" i="9"/>
  <c r="J1236" i="9"/>
  <c r="C1236" i="9"/>
  <c r="G1236" i="9"/>
  <c r="K1236" i="9"/>
  <c r="F1232" i="9"/>
  <c r="J1232" i="9"/>
  <c r="C1232" i="9"/>
  <c r="G1232" i="9"/>
  <c r="K1232" i="9"/>
  <c r="F1228" i="9"/>
  <c r="J1228" i="9"/>
  <c r="C1228" i="9"/>
  <c r="G1228" i="9"/>
  <c r="K1228" i="9"/>
  <c r="F1224" i="9"/>
  <c r="J1224" i="9"/>
  <c r="C1224" i="9"/>
  <c r="G1224" i="9"/>
  <c r="K1224" i="9"/>
  <c r="F1220" i="9"/>
  <c r="J1220" i="9"/>
  <c r="C1220" i="9"/>
  <c r="G1220" i="9"/>
  <c r="K1220" i="9"/>
  <c r="F1216" i="9"/>
  <c r="J1216" i="9"/>
  <c r="C1216" i="9"/>
  <c r="G1216" i="9"/>
  <c r="K1216" i="9"/>
  <c r="F1208" i="9"/>
  <c r="J1208" i="9"/>
  <c r="C1208" i="9"/>
  <c r="G1208" i="9"/>
  <c r="K1208" i="9"/>
  <c r="H1208" i="9"/>
  <c r="F1200" i="9"/>
  <c r="J1200" i="9"/>
  <c r="C1200" i="9"/>
  <c r="G1200" i="9"/>
  <c r="K1200" i="9"/>
  <c r="H1200" i="9"/>
  <c r="F1192" i="9"/>
  <c r="J1192" i="9"/>
  <c r="C1192" i="9"/>
  <c r="G1192" i="9"/>
  <c r="K1192" i="9"/>
  <c r="H1192" i="9"/>
  <c r="F1184" i="9"/>
  <c r="J1184" i="9"/>
  <c r="C1184" i="9"/>
  <c r="G1184" i="9"/>
  <c r="K1184" i="9"/>
  <c r="H1184" i="9"/>
  <c r="F1176" i="9"/>
  <c r="J1176" i="9"/>
  <c r="C1176" i="9"/>
  <c r="G1176" i="9"/>
  <c r="K1176" i="9"/>
  <c r="H1176" i="9"/>
  <c r="F1168" i="9"/>
  <c r="J1168" i="9"/>
  <c r="C1168" i="9"/>
  <c r="G1168" i="9"/>
  <c r="K1168" i="9"/>
  <c r="H1168" i="9"/>
  <c r="F1160" i="9"/>
  <c r="J1160" i="9"/>
  <c r="C1160" i="9"/>
  <c r="G1160" i="9"/>
  <c r="K1160" i="9"/>
  <c r="H1160" i="9"/>
  <c r="F1152" i="9"/>
  <c r="J1152" i="9"/>
  <c r="C1152" i="9"/>
  <c r="G1152" i="9"/>
  <c r="K1152" i="9"/>
  <c r="H1152" i="9"/>
  <c r="F1144" i="9"/>
  <c r="J1144" i="9"/>
  <c r="C1144" i="9"/>
  <c r="G1144" i="9"/>
  <c r="K1144" i="9"/>
  <c r="H1144" i="9"/>
  <c r="F1136" i="9"/>
  <c r="J1136" i="9"/>
  <c r="C1136" i="9"/>
  <c r="G1136" i="9"/>
  <c r="K1136" i="9"/>
  <c r="H1136" i="9"/>
  <c r="F1128" i="9"/>
  <c r="J1128" i="9"/>
  <c r="C1128" i="9"/>
  <c r="G1128" i="9"/>
  <c r="K1128" i="9"/>
  <c r="H1128" i="9"/>
  <c r="F1120" i="9"/>
  <c r="J1120" i="9"/>
  <c r="C1120" i="9"/>
  <c r="G1120" i="9"/>
  <c r="K1120" i="9"/>
  <c r="H1120" i="9"/>
  <c r="F1112" i="9"/>
  <c r="J1112" i="9"/>
  <c r="C1112" i="9"/>
  <c r="G1112" i="9"/>
  <c r="K1112" i="9"/>
  <c r="H1112" i="9"/>
  <c r="F1104" i="9"/>
  <c r="J1104" i="9"/>
  <c r="C1104" i="9"/>
  <c r="G1104" i="9"/>
  <c r="K1104" i="9"/>
  <c r="H1104" i="9"/>
  <c r="F1096" i="9"/>
  <c r="J1096" i="9"/>
  <c r="C1096" i="9"/>
  <c r="G1096" i="9"/>
  <c r="K1096" i="9"/>
  <c r="H1096" i="9"/>
  <c r="F1088" i="9"/>
  <c r="J1088" i="9"/>
  <c r="C1088" i="9"/>
  <c r="G1088" i="9"/>
  <c r="K1088" i="9"/>
  <c r="H1088" i="9"/>
  <c r="F1080" i="9"/>
  <c r="J1080" i="9"/>
  <c r="C1080" i="9"/>
  <c r="G1080" i="9"/>
  <c r="K1080" i="9"/>
  <c r="H1080" i="9"/>
  <c r="F1072" i="9"/>
  <c r="J1072" i="9"/>
  <c r="C1072" i="9"/>
  <c r="G1072" i="9"/>
  <c r="K1072" i="9"/>
  <c r="H1072" i="9"/>
  <c r="F1064" i="9"/>
  <c r="J1064" i="9"/>
  <c r="C1064" i="9"/>
  <c r="G1064" i="9"/>
  <c r="K1064" i="9"/>
  <c r="H1064" i="9"/>
  <c r="F1056" i="9"/>
  <c r="J1056" i="9"/>
  <c r="C1056" i="9"/>
  <c r="G1056" i="9"/>
  <c r="K1056" i="9"/>
  <c r="H1056" i="9"/>
  <c r="F1048" i="9"/>
  <c r="J1048" i="9"/>
  <c r="C1048" i="9"/>
  <c r="G1048" i="9"/>
  <c r="K1048" i="9"/>
  <c r="H1048" i="9"/>
  <c r="F1040" i="9"/>
  <c r="J1040" i="9"/>
  <c r="C1040" i="9"/>
  <c r="G1040" i="9"/>
  <c r="K1040" i="9"/>
  <c r="H1040" i="9"/>
  <c r="F1032" i="9"/>
  <c r="J1032" i="9"/>
  <c r="C1032" i="9"/>
  <c r="G1032" i="9"/>
  <c r="K1032" i="9"/>
  <c r="H1032" i="9"/>
  <c r="F1024" i="9"/>
  <c r="J1024" i="9"/>
  <c r="C1024" i="9"/>
  <c r="G1024" i="9"/>
  <c r="K1024" i="9"/>
  <c r="H1024" i="9"/>
  <c r="F897" i="9"/>
  <c r="J897" i="9"/>
  <c r="C897" i="9"/>
  <c r="G897" i="9"/>
  <c r="K897" i="9"/>
  <c r="H897" i="9"/>
  <c r="I897" i="9"/>
  <c r="F837" i="9"/>
  <c r="J837" i="9"/>
  <c r="C837" i="9"/>
  <c r="G837" i="9"/>
  <c r="K837" i="9"/>
  <c r="H837" i="9"/>
  <c r="I837" i="9"/>
  <c r="F829" i="9"/>
  <c r="J829" i="9"/>
  <c r="C829" i="9"/>
  <c r="G829" i="9"/>
  <c r="K829" i="9"/>
  <c r="H829" i="9"/>
  <c r="I829" i="9"/>
  <c r="F821" i="9"/>
  <c r="J821" i="9"/>
  <c r="C821" i="9"/>
  <c r="G821" i="9"/>
  <c r="K821" i="9"/>
  <c r="H821" i="9"/>
  <c r="I821" i="9"/>
  <c r="F813" i="9"/>
  <c r="J813" i="9"/>
  <c r="C813" i="9"/>
  <c r="G813" i="9"/>
  <c r="K813" i="9"/>
  <c r="H813" i="9"/>
  <c r="I813" i="9"/>
  <c r="F805" i="9"/>
  <c r="J805" i="9"/>
  <c r="C805" i="9"/>
  <c r="G805" i="9"/>
  <c r="K805" i="9"/>
  <c r="H805" i="9"/>
  <c r="I805" i="9"/>
  <c r="F797" i="9"/>
  <c r="J797" i="9"/>
  <c r="C797" i="9"/>
  <c r="G797" i="9"/>
  <c r="K797" i="9"/>
  <c r="H797" i="9"/>
  <c r="I797" i="9"/>
  <c r="F789" i="9"/>
  <c r="J789" i="9"/>
  <c r="C789" i="9"/>
  <c r="G789" i="9"/>
  <c r="K789" i="9"/>
  <c r="H789" i="9"/>
  <c r="I789" i="9"/>
  <c r="F781" i="9"/>
  <c r="J781" i="9"/>
  <c r="C781" i="9"/>
  <c r="G781" i="9"/>
  <c r="K781" i="9"/>
  <c r="H781" i="9"/>
  <c r="I781" i="9"/>
  <c r="F773" i="9"/>
  <c r="J773" i="9"/>
  <c r="C773" i="9"/>
  <c r="G773" i="9"/>
  <c r="K773" i="9"/>
  <c r="H773" i="9"/>
  <c r="I773" i="9"/>
  <c r="F765" i="9"/>
  <c r="J765" i="9"/>
  <c r="C765" i="9"/>
  <c r="G765" i="9"/>
  <c r="K765" i="9"/>
  <c r="H765" i="9"/>
  <c r="I765" i="9"/>
  <c r="F757" i="9"/>
  <c r="J757" i="9"/>
  <c r="C757" i="9"/>
  <c r="G757" i="9"/>
  <c r="K757" i="9"/>
  <c r="H757" i="9"/>
  <c r="I757" i="9"/>
  <c r="F749" i="9"/>
  <c r="J749" i="9"/>
  <c r="C749" i="9"/>
  <c r="G749" i="9"/>
  <c r="K749" i="9"/>
  <c r="H749" i="9"/>
  <c r="I749" i="9"/>
  <c r="F741" i="9"/>
  <c r="J741" i="9"/>
  <c r="C741" i="9"/>
  <c r="G741" i="9"/>
  <c r="K741" i="9"/>
  <c r="H741" i="9"/>
  <c r="I741" i="9"/>
  <c r="F733" i="9"/>
  <c r="J733" i="9"/>
  <c r="C733" i="9"/>
  <c r="G733" i="9"/>
  <c r="K733" i="9"/>
  <c r="H733" i="9"/>
  <c r="I733" i="9"/>
  <c r="F725" i="9"/>
  <c r="J725" i="9"/>
  <c r="C725" i="9"/>
  <c r="G725" i="9"/>
  <c r="K725" i="9"/>
  <c r="H725" i="9"/>
  <c r="I725" i="9"/>
  <c r="H1873" i="9"/>
  <c r="H1871" i="9"/>
  <c r="H1869" i="9"/>
  <c r="H1867" i="9"/>
  <c r="H1865" i="9"/>
  <c r="H1863" i="9"/>
  <c r="H1861" i="9"/>
  <c r="H1859" i="9"/>
  <c r="H1857" i="9"/>
  <c r="H1855" i="9"/>
  <c r="H1853" i="9"/>
  <c r="H1851" i="9"/>
  <c r="H1849" i="9"/>
  <c r="H1847" i="9"/>
  <c r="H1845" i="9"/>
  <c r="H1843" i="9"/>
  <c r="H1841" i="9"/>
  <c r="H1839" i="9"/>
  <c r="H1837" i="9"/>
  <c r="H1835" i="9"/>
  <c r="H1833" i="9"/>
  <c r="H1831" i="9"/>
  <c r="H1829" i="9"/>
  <c r="H1827" i="9"/>
  <c r="H1825" i="9"/>
  <c r="H1823" i="9"/>
  <c r="H1821" i="9"/>
  <c r="H1819" i="9"/>
  <c r="H1817" i="9"/>
  <c r="H1815" i="9"/>
  <c r="H1813" i="9"/>
  <c r="H1811" i="9"/>
  <c r="H1809" i="9"/>
  <c r="H1807" i="9"/>
  <c r="H1805" i="9"/>
  <c r="H1803" i="9"/>
  <c r="H1801" i="9"/>
  <c r="H1799" i="9"/>
  <c r="H1797" i="9"/>
  <c r="H1795" i="9"/>
  <c r="H1793" i="9"/>
  <c r="H1791" i="9"/>
  <c r="H1789" i="9"/>
  <c r="H1787" i="9"/>
  <c r="H1785" i="9"/>
  <c r="H1783" i="9"/>
  <c r="H1781" i="9"/>
  <c r="H1779" i="9"/>
  <c r="H1777" i="9"/>
  <c r="H1775" i="9"/>
  <c r="H1773" i="9"/>
  <c r="H1771" i="9"/>
  <c r="H1769" i="9"/>
  <c r="H1767" i="9"/>
  <c r="H1765" i="9"/>
  <c r="H1763" i="9"/>
  <c r="H1761" i="9"/>
  <c r="H1759" i="9"/>
  <c r="H1757" i="9"/>
  <c r="H1755" i="9"/>
  <c r="H1753" i="9"/>
  <c r="H1751" i="9"/>
  <c r="H1749" i="9"/>
  <c r="H1747" i="9"/>
  <c r="H1745" i="9"/>
  <c r="H1743" i="9"/>
  <c r="H1741" i="9"/>
  <c r="H1739" i="9"/>
  <c r="H1737" i="9"/>
  <c r="H1735" i="9"/>
  <c r="H1733" i="9"/>
  <c r="H1731" i="9"/>
  <c r="H1729" i="9"/>
  <c r="H1727" i="9"/>
  <c r="H1725" i="9"/>
  <c r="H1723" i="9"/>
  <c r="H1721" i="9"/>
  <c r="H1719" i="9"/>
  <c r="H1717" i="9"/>
  <c r="H1715" i="9"/>
  <c r="H1713" i="9"/>
  <c r="H1711" i="9"/>
  <c r="H1709" i="9"/>
  <c r="H1707" i="9"/>
  <c r="H1705" i="9"/>
  <c r="H1703" i="9"/>
  <c r="H1701" i="9"/>
  <c r="H1699" i="9"/>
  <c r="H1697" i="9"/>
  <c r="H1695" i="9"/>
  <c r="H1693" i="9"/>
  <c r="H1691" i="9"/>
  <c r="H1689" i="9"/>
  <c r="H1687" i="9"/>
  <c r="H1685" i="9"/>
  <c r="H1683" i="9"/>
  <c r="H1681" i="9"/>
  <c r="H1679" i="9"/>
  <c r="H1677" i="9"/>
  <c r="H1675" i="9"/>
  <c r="H1673" i="9"/>
  <c r="H1671" i="9"/>
  <c r="H1669" i="9"/>
  <c r="H1667" i="9"/>
  <c r="H1665" i="9"/>
  <c r="H1663" i="9"/>
  <c r="H1661" i="9"/>
  <c r="H1659" i="9"/>
  <c r="H1657" i="9"/>
  <c r="H1655" i="9"/>
  <c r="H1653" i="9"/>
  <c r="H1651" i="9"/>
  <c r="H1649" i="9"/>
  <c r="H1647" i="9"/>
  <c r="H1645" i="9"/>
  <c r="H1643" i="9"/>
  <c r="H1641" i="9"/>
  <c r="H1639" i="9"/>
  <c r="H1637" i="9"/>
  <c r="H1635" i="9"/>
  <c r="H1633" i="9"/>
  <c r="H1631" i="9"/>
  <c r="H1629" i="9"/>
  <c r="H1627" i="9"/>
  <c r="H1625" i="9"/>
  <c r="H1623" i="9"/>
  <c r="H1621" i="9"/>
  <c r="H1619" i="9"/>
  <c r="H1617" i="9"/>
  <c r="H1615" i="9"/>
  <c r="H1613" i="9"/>
  <c r="H1611" i="9"/>
  <c r="H1609" i="9"/>
  <c r="H1607" i="9"/>
  <c r="H1605" i="9"/>
  <c r="H1603" i="9"/>
  <c r="H1601" i="9"/>
  <c r="H1599" i="9"/>
  <c r="H1597" i="9"/>
  <c r="H1595" i="9"/>
  <c r="H1593" i="9"/>
  <c r="H1591" i="9"/>
  <c r="H1589" i="9"/>
  <c r="H1587" i="9"/>
  <c r="H1585" i="9"/>
  <c r="H1583" i="9"/>
  <c r="H1581" i="9"/>
  <c r="H1579" i="9"/>
  <c r="H1577" i="9"/>
  <c r="H1575" i="9"/>
  <c r="H1573" i="9"/>
  <c r="H1571" i="9"/>
  <c r="H1569" i="9"/>
  <c r="H1567" i="9"/>
  <c r="H1565" i="9"/>
  <c r="H1563" i="9"/>
  <c r="H1561" i="9"/>
  <c r="H1559" i="9"/>
  <c r="H1557" i="9"/>
  <c r="H1555" i="9"/>
  <c r="H1553" i="9"/>
  <c r="H1551" i="9"/>
  <c r="H1549" i="9"/>
  <c r="H1547" i="9"/>
  <c r="H1545" i="9"/>
  <c r="H1543" i="9"/>
  <c r="H1541" i="9"/>
  <c r="H1539" i="9"/>
  <c r="H1537" i="9"/>
  <c r="H1535" i="9"/>
  <c r="H1533" i="9"/>
  <c r="H1531" i="9"/>
  <c r="H1529" i="9"/>
  <c r="H1527" i="9"/>
  <c r="H1525" i="9"/>
  <c r="H1523" i="9"/>
  <c r="H1521" i="9"/>
  <c r="H1519" i="9"/>
  <c r="H1517" i="9"/>
  <c r="H1515" i="9"/>
  <c r="H1513" i="9"/>
  <c r="H1511" i="9"/>
  <c r="H1509" i="9"/>
  <c r="H1507" i="9"/>
  <c r="H1505" i="9"/>
  <c r="H1503" i="9"/>
  <c r="H1501" i="9"/>
  <c r="H1499" i="9"/>
  <c r="H1497" i="9"/>
  <c r="H1495" i="9"/>
  <c r="H1493" i="9"/>
  <c r="H1491" i="9"/>
  <c r="H1489" i="9"/>
  <c r="H1487" i="9"/>
  <c r="H1485" i="9"/>
  <c r="H1483" i="9"/>
  <c r="H1481" i="9"/>
  <c r="H1479" i="9"/>
  <c r="H1477" i="9"/>
  <c r="H1475" i="9"/>
  <c r="H1473" i="9"/>
  <c r="H1471" i="9"/>
  <c r="H1469" i="9"/>
  <c r="H1467" i="9"/>
  <c r="H1465" i="9"/>
  <c r="H1463" i="9"/>
  <c r="H1461" i="9"/>
  <c r="H1459" i="9"/>
  <c r="H1457" i="9"/>
  <c r="H1455" i="9"/>
  <c r="H1453" i="9"/>
  <c r="H1451" i="9"/>
  <c r="H1449" i="9"/>
  <c r="H1447" i="9"/>
  <c r="H1445" i="9"/>
  <c r="H1443" i="9"/>
  <c r="H1441" i="9"/>
  <c r="H1439" i="9"/>
  <c r="H1437" i="9"/>
  <c r="H1435" i="9"/>
  <c r="H1433" i="9"/>
  <c r="H1431" i="9"/>
  <c r="H1429" i="9"/>
  <c r="H1427" i="9"/>
  <c r="H1425" i="9"/>
  <c r="H1423" i="9"/>
  <c r="H1421" i="9"/>
  <c r="H1419" i="9"/>
  <c r="H1417" i="9"/>
  <c r="H1415" i="9"/>
  <c r="H1413" i="9"/>
  <c r="H1411" i="9"/>
  <c r="H1409" i="9"/>
  <c r="H1407" i="9"/>
  <c r="H1405" i="9"/>
  <c r="H1403" i="9"/>
  <c r="H1401" i="9"/>
  <c r="H1399" i="9"/>
  <c r="I1396" i="9"/>
  <c r="C1394" i="9"/>
  <c r="G1394" i="9"/>
  <c r="K1394" i="9"/>
  <c r="I1388" i="9"/>
  <c r="C1386" i="9"/>
  <c r="G1386" i="9"/>
  <c r="K1386" i="9"/>
  <c r="I1380" i="9"/>
  <c r="C1378" i="9"/>
  <c r="G1378" i="9"/>
  <c r="K1378" i="9"/>
  <c r="I1372" i="9"/>
  <c r="C1370" i="9"/>
  <c r="G1370" i="9"/>
  <c r="K1370" i="9"/>
  <c r="I1364" i="9"/>
  <c r="C1362" i="9"/>
  <c r="G1362" i="9"/>
  <c r="K1362" i="9"/>
  <c r="I1356" i="9"/>
  <c r="C1354" i="9"/>
  <c r="G1354" i="9"/>
  <c r="K1354" i="9"/>
  <c r="I1348" i="9"/>
  <c r="C1346" i="9"/>
  <c r="G1346" i="9"/>
  <c r="K1346" i="9"/>
  <c r="I1340" i="9"/>
  <c r="C1338" i="9"/>
  <c r="G1338" i="9"/>
  <c r="K1338" i="9"/>
  <c r="I1332" i="9"/>
  <c r="C1330" i="9"/>
  <c r="G1330" i="9"/>
  <c r="K1330" i="9"/>
  <c r="I1324" i="9"/>
  <c r="C1322" i="9"/>
  <c r="G1322" i="9"/>
  <c r="K1322" i="9"/>
  <c r="F1214" i="9"/>
  <c r="J1214" i="9"/>
  <c r="C1214" i="9"/>
  <c r="G1214" i="9"/>
  <c r="K1214" i="9"/>
  <c r="H1214" i="9"/>
  <c r="F1206" i="9"/>
  <c r="J1206" i="9"/>
  <c r="C1206" i="9"/>
  <c r="G1206" i="9"/>
  <c r="K1206" i="9"/>
  <c r="H1206" i="9"/>
  <c r="F1198" i="9"/>
  <c r="J1198" i="9"/>
  <c r="C1198" i="9"/>
  <c r="G1198" i="9"/>
  <c r="K1198" i="9"/>
  <c r="H1198" i="9"/>
  <c r="F1190" i="9"/>
  <c r="J1190" i="9"/>
  <c r="C1190" i="9"/>
  <c r="G1190" i="9"/>
  <c r="K1190" i="9"/>
  <c r="H1190" i="9"/>
  <c r="F1182" i="9"/>
  <c r="J1182" i="9"/>
  <c r="C1182" i="9"/>
  <c r="G1182" i="9"/>
  <c r="K1182" i="9"/>
  <c r="H1182" i="9"/>
  <c r="F1174" i="9"/>
  <c r="J1174" i="9"/>
  <c r="C1174" i="9"/>
  <c r="G1174" i="9"/>
  <c r="K1174" i="9"/>
  <c r="H1174" i="9"/>
  <c r="F1166" i="9"/>
  <c r="J1166" i="9"/>
  <c r="C1166" i="9"/>
  <c r="G1166" i="9"/>
  <c r="K1166" i="9"/>
  <c r="H1166" i="9"/>
  <c r="F1158" i="9"/>
  <c r="J1158" i="9"/>
  <c r="C1158" i="9"/>
  <c r="G1158" i="9"/>
  <c r="K1158" i="9"/>
  <c r="H1158" i="9"/>
  <c r="F1150" i="9"/>
  <c r="J1150" i="9"/>
  <c r="C1150" i="9"/>
  <c r="G1150" i="9"/>
  <c r="K1150" i="9"/>
  <c r="H1150" i="9"/>
  <c r="F1142" i="9"/>
  <c r="J1142" i="9"/>
  <c r="C1142" i="9"/>
  <c r="G1142" i="9"/>
  <c r="K1142" i="9"/>
  <c r="H1142" i="9"/>
  <c r="F1134" i="9"/>
  <c r="J1134" i="9"/>
  <c r="C1134" i="9"/>
  <c r="G1134" i="9"/>
  <c r="K1134" i="9"/>
  <c r="H1134" i="9"/>
  <c r="F1126" i="9"/>
  <c r="J1126" i="9"/>
  <c r="C1126" i="9"/>
  <c r="G1126" i="9"/>
  <c r="K1126" i="9"/>
  <c r="H1126" i="9"/>
  <c r="F1118" i="9"/>
  <c r="J1118" i="9"/>
  <c r="C1118" i="9"/>
  <c r="G1118" i="9"/>
  <c r="K1118" i="9"/>
  <c r="H1118" i="9"/>
  <c r="F1110" i="9"/>
  <c r="J1110" i="9"/>
  <c r="C1110" i="9"/>
  <c r="G1110" i="9"/>
  <c r="K1110" i="9"/>
  <c r="H1110" i="9"/>
  <c r="F1102" i="9"/>
  <c r="J1102" i="9"/>
  <c r="C1102" i="9"/>
  <c r="G1102" i="9"/>
  <c r="K1102" i="9"/>
  <c r="H1102" i="9"/>
  <c r="F1094" i="9"/>
  <c r="J1094" i="9"/>
  <c r="C1094" i="9"/>
  <c r="G1094" i="9"/>
  <c r="K1094" i="9"/>
  <c r="H1094" i="9"/>
  <c r="F1086" i="9"/>
  <c r="J1086" i="9"/>
  <c r="C1086" i="9"/>
  <c r="G1086" i="9"/>
  <c r="K1086" i="9"/>
  <c r="H1086" i="9"/>
  <c r="F1078" i="9"/>
  <c r="J1078" i="9"/>
  <c r="C1078" i="9"/>
  <c r="G1078" i="9"/>
  <c r="K1078" i="9"/>
  <c r="H1078" i="9"/>
  <c r="F1070" i="9"/>
  <c r="J1070" i="9"/>
  <c r="C1070" i="9"/>
  <c r="G1070" i="9"/>
  <c r="K1070" i="9"/>
  <c r="H1070" i="9"/>
  <c r="F1062" i="9"/>
  <c r="J1062" i="9"/>
  <c r="C1062" i="9"/>
  <c r="G1062" i="9"/>
  <c r="K1062" i="9"/>
  <c r="H1062" i="9"/>
  <c r="F1054" i="9"/>
  <c r="J1054" i="9"/>
  <c r="C1054" i="9"/>
  <c r="G1054" i="9"/>
  <c r="K1054" i="9"/>
  <c r="H1054" i="9"/>
  <c r="F1046" i="9"/>
  <c r="J1046" i="9"/>
  <c r="C1046" i="9"/>
  <c r="G1046" i="9"/>
  <c r="K1046" i="9"/>
  <c r="H1046" i="9"/>
  <c r="F1038" i="9"/>
  <c r="J1038" i="9"/>
  <c r="C1038" i="9"/>
  <c r="G1038" i="9"/>
  <c r="K1038" i="9"/>
  <c r="H1038" i="9"/>
  <c r="F1030" i="9"/>
  <c r="J1030" i="9"/>
  <c r="C1030" i="9"/>
  <c r="G1030" i="9"/>
  <c r="K1030" i="9"/>
  <c r="H1030" i="9"/>
  <c r="F1022" i="9"/>
  <c r="J1022" i="9"/>
  <c r="C1022" i="9"/>
  <c r="G1022" i="9"/>
  <c r="K1022" i="9"/>
  <c r="H1022" i="9"/>
  <c r="F889" i="9"/>
  <c r="J889" i="9"/>
  <c r="C889" i="9"/>
  <c r="G889" i="9"/>
  <c r="K889" i="9"/>
  <c r="H889" i="9"/>
  <c r="I889" i="9"/>
  <c r="F839" i="9"/>
  <c r="J839" i="9"/>
  <c r="C839" i="9"/>
  <c r="G839" i="9"/>
  <c r="K839" i="9"/>
  <c r="H839" i="9"/>
  <c r="I839" i="9"/>
  <c r="F831" i="9"/>
  <c r="J831" i="9"/>
  <c r="C831" i="9"/>
  <c r="G831" i="9"/>
  <c r="K831" i="9"/>
  <c r="H831" i="9"/>
  <c r="I831" i="9"/>
  <c r="F823" i="9"/>
  <c r="J823" i="9"/>
  <c r="C823" i="9"/>
  <c r="G823" i="9"/>
  <c r="K823" i="9"/>
  <c r="H823" i="9"/>
  <c r="I823" i="9"/>
  <c r="F815" i="9"/>
  <c r="J815" i="9"/>
  <c r="C815" i="9"/>
  <c r="G815" i="9"/>
  <c r="K815" i="9"/>
  <c r="H815" i="9"/>
  <c r="I815" i="9"/>
  <c r="F807" i="9"/>
  <c r="J807" i="9"/>
  <c r="C807" i="9"/>
  <c r="G807" i="9"/>
  <c r="K807" i="9"/>
  <c r="H807" i="9"/>
  <c r="I807" i="9"/>
  <c r="F799" i="9"/>
  <c r="J799" i="9"/>
  <c r="C799" i="9"/>
  <c r="G799" i="9"/>
  <c r="K799" i="9"/>
  <c r="H799" i="9"/>
  <c r="I799" i="9"/>
  <c r="F791" i="9"/>
  <c r="J791" i="9"/>
  <c r="C791" i="9"/>
  <c r="G791" i="9"/>
  <c r="K791" i="9"/>
  <c r="H791" i="9"/>
  <c r="I791" i="9"/>
  <c r="F783" i="9"/>
  <c r="J783" i="9"/>
  <c r="C783" i="9"/>
  <c r="G783" i="9"/>
  <c r="K783" i="9"/>
  <c r="H783" i="9"/>
  <c r="I783" i="9"/>
  <c r="F775" i="9"/>
  <c r="J775" i="9"/>
  <c r="C775" i="9"/>
  <c r="G775" i="9"/>
  <c r="K775" i="9"/>
  <c r="H775" i="9"/>
  <c r="I775" i="9"/>
  <c r="F767" i="9"/>
  <c r="J767" i="9"/>
  <c r="C767" i="9"/>
  <c r="G767" i="9"/>
  <c r="K767" i="9"/>
  <c r="H767" i="9"/>
  <c r="I767" i="9"/>
  <c r="F759" i="9"/>
  <c r="J759" i="9"/>
  <c r="C759" i="9"/>
  <c r="G759" i="9"/>
  <c r="K759" i="9"/>
  <c r="H759" i="9"/>
  <c r="I759" i="9"/>
  <c r="F751" i="9"/>
  <c r="J751" i="9"/>
  <c r="C751" i="9"/>
  <c r="G751" i="9"/>
  <c r="K751" i="9"/>
  <c r="H751" i="9"/>
  <c r="I751" i="9"/>
  <c r="F743" i="9"/>
  <c r="J743" i="9"/>
  <c r="C743" i="9"/>
  <c r="G743" i="9"/>
  <c r="K743" i="9"/>
  <c r="H743" i="9"/>
  <c r="I743" i="9"/>
  <c r="F735" i="9"/>
  <c r="J735" i="9"/>
  <c r="C735" i="9"/>
  <c r="G735" i="9"/>
  <c r="K735" i="9"/>
  <c r="H735" i="9"/>
  <c r="I735" i="9"/>
  <c r="F727" i="9"/>
  <c r="J727" i="9"/>
  <c r="C727" i="9"/>
  <c r="G727" i="9"/>
  <c r="K727" i="9"/>
  <c r="H727" i="9"/>
  <c r="I727" i="9"/>
  <c r="K1873" i="9"/>
  <c r="G1873" i="9"/>
  <c r="K1871" i="9"/>
  <c r="G1871" i="9"/>
  <c r="K1869" i="9"/>
  <c r="G1869" i="9"/>
  <c r="K1867" i="9"/>
  <c r="G1867" i="9"/>
  <c r="K1865" i="9"/>
  <c r="G1865" i="9"/>
  <c r="K1863" i="9"/>
  <c r="G1863" i="9"/>
  <c r="K1861" i="9"/>
  <c r="G1861" i="9"/>
  <c r="K1859" i="9"/>
  <c r="G1859" i="9"/>
  <c r="K1857" i="9"/>
  <c r="G1857" i="9"/>
  <c r="K1855" i="9"/>
  <c r="G1855" i="9"/>
  <c r="K1853" i="9"/>
  <c r="G1853" i="9"/>
  <c r="K1851" i="9"/>
  <c r="G1851" i="9"/>
  <c r="K1849" i="9"/>
  <c r="G1849" i="9"/>
  <c r="K1847" i="9"/>
  <c r="G1847" i="9"/>
  <c r="K1845" i="9"/>
  <c r="G1845" i="9"/>
  <c r="K1843" i="9"/>
  <c r="G1843" i="9"/>
  <c r="K1841" i="9"/>
  <c r="G1841" i="9"/>
  <c r="K1839" i="9"/>
  <c r="G1839" i="9"/>
  <c r="K1837" i="9"/>
  <c r="G1837" i="9"/>
  <c r="K1835" i="9"/>
  <c r="G1835" i="9"/>
  <c r="K1833" i="9"/>
  <c r="G1833" i="9"/>
  <c r="K1831" i="9"/>
  <c r="G1831" i="9"/>
  <c r="K1829" i="9"/>
  <c r="G1829" i="9"/>
  <c r="K1827" i="9"/>
  <c r="G1827" i="9"/>
  <c r="K1825" i="9"/>
  <c r="G1825" i="9"/>
  <c r="K1823" i="9"/>
  <c r="G1823" i="9"/>
  <c r="K1821" i="9"/>
  <c r="G1821" i="9"/>
  <c r="K1819" i="9"/>
  <c r="G1819" i="9"/>
  <c r="K1817" i="9"/>
  <c r="G1817" i="9"/>
  <c r="K1815" i="9"/>
  <c r="G1815" i="9"/>
  <c r="K1813" i="9"/>
  <c r="G1813" i="9"/>
  <c r="K1811" i="9"/>
  <c r="G1811" i="9"/>
  <c r="K1809" i="9"/>
  <c r="G1809" i="9"/>
  <c r="K1807" i="9"/>
  <c r="G1807" i="9"/>
  <c r="K1805" i="9"/>
  <c r="G1805" i="9"/>
  <c r="K1803" i="9"/>
  <c r="G1803" i="9"/>
  <c r="K1801" i="9"/>
  <c r="G1801" i="9"/>
  <c r="K1799" i="9"/>
  <c r="G1799" i="9"/>
  <c r="K1797" i="9"/>
  <c r="G1797" i="9"/>
  <c r="K1795" i="9"/>
  <c r="G1795" i="9"/>
  <c r="K1793" i="9"/>
  <c r="G1793" i="9"/>
  <c r="K1791" i="9"/>
  <c r="G1791" i="9"/>
  <c r="K1789" i="9"/>
  <c r="G1789" i="9"/>
  <c r="K1787" i="9"/>
  <c r="G1787" i="9"/>
  <c r="K1785" i="9"/>
  <c r="G1785" i="9"/>
  <c r="K1783" i="9"/>
  <c r="G1783" i="9"/>
  <c r="K1781" i="9"/>
  <c r="G1781" i="9"/>
  <c r="K1779" i="9"/>
  <c r="G1779" i="9"/>
  <c r="K1777" i="9"/>
  <c r="G1777" i="9"/>
  <c r="K1775" i="9"/>
  <c r="G1775" i="9"/>
  <c r="K1773" i="9"/>
  <c r="G1773" i="9"/>
  <c r="K1771" i="9"/>
  <c r="G1771" i="9"/>
  <c r="K1769" i="9"/>
  <c r="G1769" i="9"/>
  <c r="K1767" i="9"/>
  <c r="G1767" i="9"/>
  <c r="K1765" i="9"/>
  <c r="G1765" i="9"/>
  <c r="K1763" i="9"/>
  <c r="G1763" i="9"/>
  <c r="K1761" i="9"/>
  <c r="G1761" i="9"/>
  <c r="K1759" i="9"/>
  <c r="G1759" i="9"/>
  <c r="K1757" i="9"/>
  <c r="G1757" i="9"/>
  <c r="K1755" i="9"/>
  <c r="G1755" i="9"/>
  <c r="K1753" i="9"/>
  <c r="G1753" i="9"/>
  <c r="K1751" i="9"/>
  <c r="G1751" i="9"/>
  <c r="K1749" i="9"/>
  <c r="G1749" i="9"/>
  <c r="K1747" i="9"/>
  <c r="G1747" i="9"/>
  <c r="K1745" i="9"/>
  <c r="G1745" i="9"/>
  <c r="K1743" i="9"/>
  <c r="G1743" i="9"/>
  <c r="K1741" i="9"/>
  <c r="G1741" i="9"/>
  <c r="K1739" i="9"/>
  <c r="G1739" i="9"/>
  <c r="K1737" i="9"/>
  <c r="G1737" i="9"/>
  <c r="K1735" i="9"/>
  <c r="G1735" i="9"/>
  <c r="K1733" i="9"/>
  <c r="G1733" i="9"/>
  <c r="K1731" i="9"/>
  <c r="G1731" i="9"/>
  <c r="K1729" i="9"/>
  <c r="G1729" i="9"/>
  <c r="K1727" i="9"/>
  <c r="G1727" i="9"/>
  <c r="K1725" i="9"/>
  <c r="G1725" i="9"/>
  <c r="K1723" i="9"/>
  <c r="G1723" i="9"/>
  <c r="K1721" i="9"/>
  <c r="G1721" i="9"/>
  <c r="K1719" i="9"/>
  <c r="G1719" i="9"/>
  <c r="K1717" i="9"/>
  <c r="G1717" i="9"/>
  <c r="K1715" i="9"/>
  <c r="G1715" i="9"/>
  <c r="K1713" i="9"/>
  <c r="G1713" i="9"/>
  <c r="K1711" i="9"/>
  <c r="G1711" i="9"/>
  <c r="K1709" i="9"/>
  <c r="G1709" i="9"/>
  <c r="K1707" i="9"/>
  <c r="G1707" i="9"/>
  <c r="K1705" i="9"/>
  <c r="G1705" i="9"/>
  <c r="K1703" i="9"/>
  <c r="G1703" i="9"/>
  <c r="K1701" i="9"/>
  <c r="G1701" i="9"/>
  <c r="K1699" i="9"/>
  <c r="G1699" i="9"/>
  <c r="K1697" i="9"/>
  <c r="G1697" i="9"/>
  <c r="K1695" i="9"/>
  <c r="G1695" i="9"/>
  <c r="K1693" i="9"/>
  <c r="G1693" i="9"/>
  <c r="K1691" i="9"/>
  <c r="G1691" i="9"/>
  <c r="K1689" i="9"/>
  <c r="G1689" i="9"/>
  <c r="K1687" i="9"/>
  <c r="G1687" i="9"/>
  <c r="K1685" i="9"/>
  <c r="G1685" i="9"/>
  <c r="K1683" i="9"/>
  <c r="G1683" i="9"/>
  <c r="K1681" i="9"/>
  <c r="G1681" i="9"/>
  <c r="K1679" i="9"/>
  <c r="G1679" i="9"/>
  <c r="K1677" i="9"/>
  <c r="G1677" i="9"/>
  <c r="K1675" i="9"/>
  <c r="G1675" i="9"/>
  <c r="K1673" i="9"/>
  <c r="G1673" i="9"/>
  <c r="K1671" i="9"/>
  <c r="G1671" i="9"/>
  <c r="K1669" i="9"/>
  <c r="G1669" i="9"/>
  <c r="K1667" i="9"/>
  <c r="G1667" i="9"/>
  <c r="K1665" i="9"/>
  <c r="G1665" i="9"/>
  <c r="K1663" i="9"/>
  <c r="G1663" i="9"/>
  <c r="K1661" i="9"/>
  <c r="G1661" i="9"/>
  <c r="K1659" i="9"/>
  <c r="G1659" i="9"/>
  <c r="K1657" i="9"/>
  <c r="G1657" i="9"/>
  <c r="K1655" i="9"/>
  <c r="G1655" i="9"/>
  <c r="K1653" i="9"/>
  <c r="G1653" i="9"/>
  <c r="K1651" i="9"/>
  <c r="G1651" i="9"/>
  <c r="K1649" i="9"/>
  <c r="G1649" i="9"/>
  <c r="K1647" i="9"/>
  <c r="G1647" i="9"/>
  <c r="K1645" i="9"/>
  <c r="G1645" i="9"/>
  <c r="K1643" i="9"/>
  <c r="G1643" i="9"/>
  <c r="K1641" i="9"/>
  <c r="G1641" i="9"/>
  <c r="K1639" i="9"/>
  <c r="G1639" i="9"/>
  <c r="K1637" i="9"/>
  <c r="G1637" i="9"/>
  <c r="K1635" i="9"/>
  <c r="G1635" i="9"/>
  <c r="K1633" i="9"/>
  <c r="G1633" i="9"/>
  <c r="K1631" i="9"/>
  <c r="G1631" i="9"/>
  <c r="K1629" i="9"/>
  <c r="G1629" i="9"/>
  <c r="K1627" i="9"/>
  <c r="G1627" i="9"/>
  <c r="K1625" i="9"/>
  <c r="G1625" i="9"/>
  <c r="K1623" i="9"/>
  <c r="G1623" i="9"/>
  <c r="K1621" i="9"/>
  <c r="G1621" i="9"/>
  <c r="K1619" i="9"/>
  <c r="G1619" i="9"/>
  <c r="K1617" i="9"/>
  <c r="G1617" i="9"/>
  <c r="K1615" i="9"/>
  <c r="G1615" i="9"/>
  <c r="K1613" i="9"/>
  <c r="G1613" i="9"/>
  <c r="K1611" i="9"/>
  <c r="G1611" i="9"/>
  <c r="K1609" i="9"/>
  <c r="G1609" i="9"/>
  <c r="K1607" i="9"/>
  <c r="G1607" i="9"/>
  <c r="K1605" i="9"/>
  <c r="G1605" i="9"/>
  <c r="K1603" i="9"/>
  <c r="G1603" i="9"/>
  <c r="K1601" i="9"/>
  <c r="G1601" i="9"/>
  <c r="K1599" i="9"/>
  <c r="G1599" i="9"/>
  <c r="K1597" i="9"/>
  <c r="G1597" i="9"/>
  <c r="K1595" i="9"/>
  <c r="G1595" i="9"/>
  <c r="K1593" i="9"/>
  <c r="G1593" i="9"/>
  <c r="K1591" i="9"/>
  <c r="G1591" i="9"/>
  <c r="K1589" i="9"/>
  <c r="G1589" i="9"/>
  <c r="K1587" i="9"/>
  <c r="G1587" i="9"/>
  <c r="K1585" i="9"/>
  <c r="G1585" i="9"/>
  <c r="K1583" i="9"/>
  <c r="G1583" i="9"/>
  <c r="K1581" i="9"/>
  <c r="G1581" i="9"/>
  <c r="K1579" i="9"/>
  <c r="G1579" i="9"/>
  <c r="K1577" i="9"/>
  <c r="G1577" i="9"/>
  <c r="K1575" i="9"/>
  <c r="G1575" i="9"/>
  <c r="K1573" i="9"/>
  <c r="G1573" i="9"/>
  <c r="K1571" i="9"/>
  <c r="G1571" i="9"/>
  <c r="K1569" i="9"/>
  <c r="G1569" i="9"/>
  <c r="K1567" i="9"/>
  <c r="G1567" i="9"/>
  <c r="K1565" i="9"/>
  <c r="G1565" i="9"/>
  <c r="K1563" i="9"/>
  <c r="G1563" i="9"/>
  <c r="K1561" i="9"/>
  <c r="G1561" i="9"/>
  <c r="K1559" i="9"/>
  <c r="G1559" i="9"/>
  <c r="K1557" i="9"/>
  <c r="G1557" i="9"/>
  <c r="K1555" i="9"/>
  <c r="G1555" i="9"/>
  <c r="K1553" i="9"/>
  <c r="G1553" i="9"/>
  <c r="K1551" i="9"/>
  <c r="G1551" i="9"/>
  <c r="K1549" i="9"/>
  <c r="G1549" i="9"/>
  <c r="K1547" i="9"/>
  <c r="G1547" i="9"/>
  <c r="K1545" i="9"/>
  <c r="G1545" i="9"/>
  <c r="K1543" i="9"/>
  <c r="G1543" i="9"/>
  <c r="K1541" i="9"/>
  <c r="G1541" i="9"/>
  <c r="K1539" i="9"/>
  <c r="G1539" i="9"/>
  <c r="K1537" i="9"/>
  <c r="G1537" i="9"/>
  <c r="K1535" i="9"/>
  <c r="G1535" i="9"/>
  <c r="K1533" i="9"/>
  <c r="G1533" i="9"/>
  <c r="K1531" i="9"/>
  <c r="G1531" i="9"/>
  <c r="K1529" i="9"/>
  <c r="G1529" i="9"/>
  <c r="K1527" i="9"/>
  <c r="G1527" i="9"/>
  <c r="K1525" i="9"/>
  <c r="G1525" i="9"/>
  <c r="K1523" i="9"/>
  <c r="G1523" i="9"/>
  <c r="K1521" i="9"/>
  <c r="G1521" i="9"/>
  <c r="K1519" i="9"/>
  <c r="G1519" i="9"/>
  <c r="K1517" i="9"/>
  <c r="G1517" i="9"/>
  <c r="K1515" i="9"/>
  <c r="G1515" i="9"/>
  <c r="K1513" i="9"/>
  <c r="G1513" i="9"/>
  <c r="K1511" i="9"/>
  <c r="G1511" i="9"/>
  <c r="K1509" i="9"/>
  <c r="G1509" i="9"/>
  <c r="K1507" i="9"/>
  <c r="G1507" i="9"/>
  <c r="K1505" i="9"/>
  <c r="G1505" i="9"/>
  <c r="K1503" i="9"/>
  <c r="G1503" i="9"/>
  <c r="K1501" i="9"/>
  <c r="G1501" i="9"/>
  <c r="K1499" i="9"/>
  <c r="G1499" i="9"/>
  <c r="K1497" i="9"/>
  <c r="G1497" i="9"/>
  <c r="K1495" i="9"/>
  <c r="G1495" i="9"/>
  <c r="K1493" i="9"/>
  <c r="G1493" i="9"/>
  <c r="K1491" i="9"/>
  <c r="G1491" i="9"/>
  <c r="K1489" i="9"/>
  <c r="G1489" i="9"/>
  <c r="K1487" i="9"/>
  <c r="G1487" i="9"/>
  <c r="K1485" i="9"/>
  <c r="G1485" i="9"/>
  <c r="K1483" i="9"/>
  <c r="G1483" i="9"/>
  <c r="K1481" i="9"/>
  <c r="G1481" i="9"/>
  <c r="K1479" i="9"/>
  <c r="G1479" i="9"/>
  <c r="K1477" i="9"/>
  <c r="G1477" i="9"/>
  <c r="K1475" i="9"/>
  <c r="G1475" i="9"/>
  <c r="K1473" i="9"/>
  <c r="G1473" i="9"/>
  <c r="K1471" i="9"/>
  <c r="G1471" i="9"/>
  <c r="K1469" i="9"/>
  <c r="G1469" i="9"/>
  <c r="K1467" i="9"/>
  <c r="G1467" i="9"/>
  <c r="K1465" i="9"/>
  <c r="G1465" i="9"/>
  <c r="K1463" i="9"/>
  <c r="G1463" i="9"/>
  <c r="K1461" i="9"/>
  <c r="G1461" i="9"/>
  <c r="K1459" i="9"/>
  <c r="G1459" i="9"/>
  <c r="K1457" i="9"/>
  <c r="G1457" i="9"/>
  <c r="K1455" i="9"/>
  <c r="G1455" i="9"/>
  <c r="K1453" i="9"/>
  <c r="G1453" i="9"/>
  <c r="K1451" i="9"/>
  <c r="G1451" i="9"/>
  <c r="K1449" i="9"/>
  <c r="G1449" i="9"/>
  <c r="K1447" i="9"/>
  <c r="G1447" i="9"/>
  <c r="K1445" i="9"/>
  <c r="G1445" i="9"/>
  <c r="K1443" i="9"/>
  <c r="G1443" i="9"/>
  <c r="K1441" i="9"/>
  <c r="G1441" i="9"/>
  <c r="K1439" i="9"/>
  <c r="G1439" i="9"/>
  <c r="K1437" i="9"/>
  <c r="G1437" i="9"/>
  <c r="K1435" i="9"/>
  <c r="G1435" i="9"/>
  <c r="K1433" i="9"/>
  <c r="G1433" i="9"/>
  <c r="K1431" i="9"/>
  <c r="G1431" i="9"/>
  <c r="K1429" i="9"/>
  <c r="G1429" i="9"/>
  <c r="K1427" i="9"/>
  <c r="G1427" i="9"/>
  <c r="K1425" i="9"/>
  <c r="G1425" i="9"/>
  <c r="K1423" i="9"/>
  <c r="G1423" i="9"/>
  <c r="K1421" i="9"/>
  <c r="G1421" i="9"/>
  <c r="K1419" i="9"/>
  <c r="G1419" i="9"/>
  <c r="K1417" i="9"/>
  <c r="G1417" i="9"/>
  <c r="K1415" i="9"/>
  <c r="G1415" i="9"/>
  <c r="K1413" i="9"/>
  <c r="G1413" i="9"/>
  <c r="K1411" i="9"/>
  <c r="G1411" i="9"/>
  <c r="K1409" i="9"/>
  <c r="G1409" i="9"/>
  <c r="K1407" i="9"/>
  <c r="G1407" i="9"/>
  <c r="K1405" i="9"/>
  <c r="G1405" i="9"/>
  <c r="K1403" i="9"/>
  <c r="G1403" i="9"/>
  <c r="K1401" i="9"/>
  <c r="G1401" i="9"/>
  <c r="K1399" i="9"/>
  <c r="G1399" i="9"/>
  <c r="H1396" i="9"/>
  <c r="I1394" i="9"/>
  <c r="C1392" i="9"/>
  <c r="G1392" i="9"/>
  <c r="K1392" i="9"/>
  <c r="H1388" i="9"/>
  <c r="I1386" i="9"/>
  <c r="C1384" i="9"/>
  <c r="G1384" i="9"/>
  <c r="K1384" i="9"/>
  <c r="H1380" i="9"/>
  <c r="I1378" i="9"/>
  <c r="C1376" i="9"/>
  <c r="G1376" i="9"/>
  <c r="K1376" i="9"/>
  <c r="H1372" i="9"/>
  <c r="I1370" i="9"/>
  <c r="C1368" i="9"/>
  <c r="G1368" i="9"/>
  <c r="K1368" i="9"/>
  <c r="H1364" i="9"/>
  <c r="I1362" i="9"/>
  <c r="C1360" i="9"/>
  <c r="G1360" i="9"/>
  <c r="K1360" i="9"/>
  <c r="H1356" i="9"/>
  <c r="I1354" i="9"/>
  <c r="C1352" i="9"/>
  <c r="G1352" i="9"/>
  <c r="K1352" i="9"/>
  <c r="H1348" i="9"/>
  <c r="I1346" i="9"/>
  <c r="C1344" i="9"/>
  <c r="G1344" i="9"/>
  <c r="K1344" i="9"/>
  <c r="H1340" i="9"/>
  <c r="I1338" i="9"/>
  <c r="C1336" i="9"/>
  <c r="G1336" i="9"/>
  <c r="K1336" i="9"/>
  <c r="H1332" i="9"/>
  <c r="I1330" i="9"/>
  <c r="C1328" i="9"/>
  <c r="G1328" i="9"/>
  <c r="K1328" i="9"/>
  <c r="H1324" i="9"/>
  <c r="I1322" i="9"/>
  <c r="I1320" i="9"/>
  <c r="F1318" i="9"/>
  <c r="J1318" i="9"/>
  <c r="C1318" i="9"/>
  <c r="G1318" i="9"/>
  <c r="K1318" i="9"/>
  <c r="I1316" i="9"/>
  <c r="F1314" i="9"/>
  <c r="J1314" i="9"/>
  <c r="C1314" i="9"/>
  <c r="G1314" i="9"/>
  <c r="K1314" i="9"/>
  <c r="I1312" i="9"/>
  <c r="F1310" i="9"/>
  <c r="J1310" i="9"/>
  <c r="C1310" i="9"/>
  <c r="G1310" i="9"/>
  <c r="K1310" i="9"/>
  <c r="I1308" i="9"/>
  <c r="F1306" i="9"/>
  <c r="J1306" i="9"/>
  <c r="C1306" i="9"/>
  <c r="G1306" i="9"/>
  <c r="K1306" i="9"/>
  <c r="I1304" i="9"/>
  <c r="F1302" i="9"/>
  <c r="J1302" i="9"/>
  <c r="C1302" i="9"/>
  <c r="G1302" i="9"/>
  <c r="K1302" i="9"/>
  <c r="I1300" i="9"/>
  <c r="F1298" i="9"/>
  <c r="J1298" i="9"/>
  <c r="C1298" i="9"/>
  <c r="G1298" i="9"/>
  <c r="K1298" i="9"/>
  <c r="I1296" i="9"/>
  <c r="F1294" i="9"/>
  <c r="J1294" i="9"/>
  <c r="C1294" i="9"/>
  <c r="G1294" i="9"/>
  <c r="K1294" i="9"/>
  <c r="I1292" i="9"/>
  <c r="F1290" i="9"/>
  <c r="J1290" i="9"/>
  <c r="C1290" i="9"/>
  <c r="G1290" i="9"/>
  <c r="K1290" i="9"/>
  <c r="I1288" i="9"/>
  <c r="F1286" i="9"/>
  <c r="J1286" i="9"/>
  <c r="C1286" i="9"/>
  <c r="G1286" i="9"/>
  <c r="K1286" i="9"/>
  <c r="I1284" i="9"/>
  <c r="F1282" i="9"/>
  <c r="J1282" i="9"/>
  <c r="C1282" i="9"/>
  <c r="G1282" i="9"/>
  <c r="K1282" i="9"/>
  <c r="I1280" i="9"/>
  <c r="F1278" i="9"/>
  <c r="J1278" i="9"/>
  <c r="C1278" i="9"/>
  <c r="G1278" i="9"/>
  <c r="K1278" i="9"/>
  <c r="I1276" i="9"/>
  <c r="F1274" i="9"/>
  <c r="J1274" i="9"/>
  <c r="C1274" i="9"/>
  <c r="G1274" i="9"/>
  <c r="K1274" i="9"/>
  <c r="I1272" i="9"/>
  <c r="F1270" i="9"/>
  <c r="J1270" i="9"/>
  <c r="C1270" i="9"/>
  <c r="G1270" i="9"/>
  <c r="K1270" i="9"/>
  <c r="I1268" i="9"/>
  <c r="F1266" i="9"/>
  <c r="J1266" i="9"/>
  <c r="C1266" i="9"/>
  <c r="G1266" i="9"/>
  <c r="K1266" i="9"/>
  <c r="I1264" i="9"/>
  <c r="F1262" i="9"/>
  <c r="J1262" i="9"/>
  <c r="C1262" i="9"/>
  <c r="G1262" i="9"/>
  <c r="K1262" i="9"/>
  <c r="I1260" i="9"/>
  <c r="F1258" i="9"/>
  <c r="J1258" i="9"/>
  <c r="C1258" i="9"/>
  <c r="G1258" i="9"/>
  <c r="K1258" i="9"/>
  <c r="I1256" i="9"/>
  <c r="F1254" i="9"/>
  <c r="J1254" i="9"/>
  <c r="C1254" i="9"/>
  <c r="G1254" i="9"/>
  <c r="K1254" i="9"/>
  <c r="I1252" i="9"/>
  <c r="F1250" i="9"/>
  <c r="J1250" i="9"/>
  <c r="C1250" i="9"/>
  <c r="G1250" i="9"/>
  <c r="K1250" i="9"/>
  <c r="I1248" i="9"/>
  <c r="F1246" i="9"/>
  <c r="J1246" i="9"/>
  <c r="C1246" i="9"/>
  <c r="G1246" i="9"/>
  <c r="K1246" i="9"/>
  <c r="I1244" i="9"/>
  <c r="F1242" i="9"/>
  <c r="J1242" i="9"/>
  <c r="C1242" i="9"/>
  <c r="G1242" i="9"/>
  <c r="K1242" i="9"/>
  <c r="I1240" i="9"/>
  <c r="F1238" i="9"/>
  <c r="J1238" i="9"/>
  <c r="C1238" i="9"/>
  <c r="G1238" i="9"/>
  <c r="K1238" i="9"/>
  <c r="I1236" i="9"/>
  <c r="F1234" i="9"/>
  <c r="J1234" i="9"/>
  <c r="C1234" i="9"/>
  <c r="G1234" i="9"/>
  <c r="K1234" i="9"/>
  <c r="I1232" i="9"/>
  <c r="F1230" i="9"/>
  <c r="J1230" i="9"/>
  <c r="C1230" i="9"/>
  <c r="G1230" i="9"/>
  <c r="K1230" i="9"/>
  <c r="I1228" i="9"/>
  <c r="F1226" i="9"/>
  <c r="J1226" i="9"/>
  <c r="C1226" i="9"/>
  <c r="G1226" i="9"/>
  <c r="K1226" i="9"/>
  <c r="I1224" i="9"/>
  <c r="F1222" i="9"/>
  <c r="J1222" i="9"/>
  <c r="C1222" i="9"/>
  <c r="G1222" i="9"/>
  <c r="K1222" i="9"/>
  <c r="I1220" i="9"/>
  <c r="F1218" i="9"/>
  <c r="J1218" i="9"/>
  <c r="C1218" i="9"/>
  <c r="G1218" i="9"/>
  <c r="K1218" i="9"/>
  <c r="I1216" i="9"/>
  <c r="F1212" i="9"/>
  <c r="J1212" i="9"/>
  <c r="C1212" i="9"/>
  <c r="G1212" i="9"/>
  <c r="K1212" i="9"/>
  <c r="H1212" i="9"/>
  <c r="F1204" i="9"/>
  <c r="J1204" i="9"/>
  <c r="C1204" i="9"/>
  <c r="G1204" i="9"/>
  <c r="K1204" i="9"/>
  <c r="H1204" i="9"/>
  <c r="F1196" i="9"/>
  <c r="J1196" i="9"/>
  <c r="C1196" i="9"/>
  <c r="G1196" i="9"/>
  <c r="K1196" i="9"/>
  <c r="H1196" i="9"/>
  <c r="F1188" i="9"/>
  <c r="J1188" i="9"/>
  <c r="C1188" i="9"/>
  <c r="G1188" i="9"/>
  <c r="K1188" i="9"/>
  <c r="H1188" i="9"/>
  <c r="F1180" i="9"/>
  <c r="J1180" i="9"/>
  <c r="C1180" i="9"/>
  <c r="G1180" i="9"/>
  <c r="K1180" i="9"/>
  <c r="H1180" i="9"/>
  <c r="F1172" i="9"/>
  <c r="J1172" i="9"/>
  <c r="C1172" i="9"/>
  <c r="G1172" i="9"/>
  <c r="K1172" i="9"/>
  <c r="H1172" i="9"/>
  <c r="F1164" i="9"/>
  <c r="J1164" i="9"/>
  <c r="C1164" i="9"/>
  <c r="G1164" i="9"/>
  <c r="K1164" i="9"/>
  <c r="H1164" i="9"/>
  <c r="F1156" i="9"/>
  <c r="J1156" i="9"/>
  <c r="C1156" i="9"/>
  <c r="G1156" i="9"/>
  <c r="K1156" i="9"/>
  <c r="H1156" i="9"/>
  <c r="F1148" i="9"/>
  <c r="J1148" i="9"/>
  <c r="C1148" i="9"/>
  <c r="G1148" i="9"/>
  <c r="K1148" i="9"/>
  <c r="H1148" i="9"/>
  <c r="F1140" i="9"/>
  <c r="J1140" i="9"/>
  <c r="C1140" i="9"/>
  <c r="G1140" i="9"/>
  <c r="K1140" i="9"/>
  <c r="H1140" i="9"/>
  <c r="F1132" i="9"/>
  <c r="J1132" i="9"/>
  <c r="C1132" i="9"/>
  <c r="G1132" i="9"/>
  <c r="K1132" i="9"/>
  <c r="H1132" i="9"/>
  <c r="F1124" i="9"/>
  <c r="J1124" i="9"/>
  <c r="C1124" i="9"/>
  <c r="G1124" i="9"/>
  <c r="K1124" i="9"/>
  <c r="H1124" i="9"/>
  <c r="F1116" i="9"/>
  <c r="J1116" i="9"/>
  <c r="C1116" i="9"/>
  <c r="G1116" i="9"/>
  <c r="K1116" i="9"/>
  <c r="H1116" i="9"/>
  <c r="F1108" i="9"/>
  <c r="J1108" i="9"/>
  <c r="C1108" i="9"/>
  <c r="G1108" i="9"/>
  <c r="K1108" i="9"/>
  <c r="H1108" i="9"/>
  <c r="F1100" i="9"/>
  <c r="J1100" i="9"/>
  <c r="C1100" i="9"/>
  <c r="G1100" i="9"/>
  <c r="K1100" i="9"/>
  <c r="H1100" i="9"/>
  <c r="F1092" i="9"/>
  <c r="J1092" i="9"/>
  <c r="C1092" i="9"/>
  <c r="G1092" i="9"/>
  <c r="K1092" i="9"/>
  <c r="H1092" i="9"/>
  <c r="F1084" i="9"/>
  <c r="J1084" i="9"/>
  <c r="C1084" i="9"/>
  <c r="G1084" i="9"/>
  <c r="K1084" i="9"/>
  <c r="H1084" i="9"/>
  <c r="F1076" i="9"/>
  <c r="J1076" i="9"/>
  <c r="C1076" i="9"/>
  <c r="G1076" i="9"/>
  <c r="K1076" i="9"/>
  <c r="H1076" i="9"/>
  <c r="F1068" i="9"/>
  <c r="J1068" i="9"/>
  <c r="C1068" i="9"/>
  <c r="G1068" i="9"/>
  <c r="K1068" i="9"/>
  <c r="H1068" i="9"/>
  <c r="F1060" i="9"/>
  <c r="J1060" i="9"/>
  <c r="C1060" i="9"/>
  <c r="G1060" i="9"/>
  <c r="K1060" i="9"/>
  <c r="H1060" i="9"/>
  <c r="F1052" i="9"/>
  <c r="J1052" i="9"/>
  <c r="C1052" i="9"/>
  <c r="G1052" i="9"/>
  <c r="K1052" i="9"/>
  <c r="H1052" i="9"/>
  <c r="F1044" i="9"/>
  <c r="J1044" i="9"/>
  <c r="C1044" i="9"/>
  <c r="G1044" i="9"/>
  <c r="K1044" i="9"/>
  <c r="H1044" i="9"/>
  <c r="F1036" i="9"/>
  <c r="J1036" i="9"/>
  <c r="C1036" i="9"/>
  <c r="G1036" i="9"/>
  <c r="K1036" i="9"/>
  <c r="H1036" i="9"/>
  <c r="F1028" i="9"/>
  <c r="J1028" i="9"/>
  <c r="C1028" i="9"/>
  <c r="G1028" i="9"/>
  <c r="K1028" i="9"/>
  <c r="H1028" i="9"/>
  <c r="F1020" i="9"/>
  <c r="J1020" i="9"/>
  <c r="C1020" i="9"/>
  <c r="G1020" i="9"/>
  <c r="K1020" i="9"/>
  <c r="H1020" i="9"/>
  <c r="F1018" i="9"/>
  <c r="J1018" i="9"/>
  <c r="C1018" i="9"/>
  <c r="G1018" i="9"/>
  <c r="K1018" i="9"/>
  <c r="H1018" i="9"/>
  <c r="F1016" i="9"/>
  <c r="J1016" i="9"/>
  <c r="C1016" i="9"/>
  <c r="G1016" i="9"/>
  <c r="K1016" i="9"/>
  <c r="H1016" i="9"/>
  <c r="F1014" i="9"/>
  <c r="J1014" i="9"/>
  <c r="C1014" i="9"/>
  <c r="G1014" i="9"/>
  <c r="K1014" i="9"/>
  <c r="H1014" i="9"/>
  <c r="F1012" i="9"/>
  <c r="J1012" i="9"/>
  <c r="C1012" i="9"/>
  <c r="G1012" i="9"/>
  <c r="K1012" i="9"/>
  <c r="H1012" i="9"/>
  <c r="F1010" i="9"/>
  <c r="J1010" i="9"/>
  <c r="C1010" i="9"/>
  <c r="G1010" i="9"/>
  <c r="K1010" i="9"/>
  <c r="H1010" i="9"/>
  <c r="F1008" i="9"/>
  <c r="J1008" i="9"/>
  <c r="C1008" i="9"/>
  <c r="G1008" i="9"/>
  <c r="K1008" i="9"/>
  <c r="H1008" i="9"/>
  <c r="F1006" i="9"/>
  <c r="J1006" i="9"/>
  <c r="C1006" i="9"/>
  <c r="G1006" i="9"/>
  <c r="K1006" i="9"/>
  <c r="H1006" i="9"/>
  <c r="F1004" i="9"/>
  <c r="J1004" i="9"/>
  <c r="C1004" i="9"/>
  <c r="G1004" i="9"/>
  <c r="K1004" i="9"/>
  <c r="H1004" i="9"/>
  <c r="F1002" i="9"/>
  <c r="J1002" i="9"/>
  <c r="C1002" i="9"/>
  <c r="G1002" i="9"/>
  <c r="K1002" i="9"/>
  <c r="H1002" i="9"/>
  <c r="F1000" i="9"/>
  <c r="J1000" i="9"/>
  <c r="C1000" i="9"/>
  <c r="G1000" i="9"/>
  <c r="K1000" i="9"/>
  <c r="H1000" i="9"/>
  <c r="F998" i="9"/>
  <c r="J998" i="9"/>
  <c r="C998" i="9"/>
  <c r="G998" i="9"/>
  <c r="K998" i="9"/>
  <c r="H998" i="9"/>
  <c r="F996" i="9"/>
  <c r="J996" i="9"/>
  <c r="C996" i="9"/>
  <c r="G996" i="9"/>
  <c r="K996" i="9"/>
  <c r="H996" i="9"/>
  <c r="F994" i="9"/>
  <c r="J994" i="9"/>
  <c r="C994" i="9"/>
  <c r="G994" i="9"/>
  <c r="K994" i="9"/>
  <c r="H994" i="9"/>
  <c r="F992" i="9"/>
  <c r="J992" i="9"/>
  <c r="C992" i="9"/>
  <c r="G992" i="9"/>
  <c r="K992" i="9"/>
  <c r="H992" i="9"/>
  <c r="F990" i="9"/>
  <c r="J990" i="9"/>
  <c r="C990" i="9"/>
  <c r="G990" i="9"/>
  <c r="K990" i="9"/>
  <c r="H990" i="9"/>
  <c r="F988" i="9"/>
  <c r="J988" i="9"/>
  <c r="C988" i="9"/>
  <c r="G988" i="9"/>
  <c r="K988" i="9"/>
  <c r="H988" i="9"/>
  <c r="F986" i="9"/>
  <c r="J986" i="9"/>
  <c r="C986" i="9"/>
  <c r="G986" i="9"/>
  <c r="K986" i="9"/>
  <c r="H986" i="9"/>
  <c r="F984" i="9"/>
  <c r="J984" i="9"/>
  <c r="C984" i="9"/>
  <c r="G984" i="9"/>
  <c r="K984" i="9"/>
  <c r="H984" i="9"/>
  <c r="F982" i="9"/>
  <c r="J982" i="9"/>
  <c r="C982" i="9"/>
  <c r="G982" i="9"/>
  <c r="K982" i="9"/>
  <c r="H982" i="9"/>
  <c r="F980" i="9"/>
  <c r="J980" i="9"/>
  <c r="C980" i="9"/>
  <c r="G980" i="9"/>
  <c r="K980" i="9"/>
  <c r="H980" i="9"/>
  <c r="F978" i="9"/>
  <c r="J978" i="9"/>
  <c r="C978" i="9"/>
  <c r="G978" i="9"/>
  <c r="K978" i="9"/>
  <c r="H978" i="9"/>
  <c r="F913" i="9"/>
  <c r="J913" i="9"/>
  <c r="C913" i="9"/>
  <c r="G913" i="9"/>
  <c r="K913" i="9"/>
  <c r="H913" i="9"/>
  <c r="I913" i="9"/>
  <c r="F881" i="9"/>
  <c r="J881" i="9"/>
  <c r="C881" i="9"/>
  <c r="G881" i="9"/>
  <c r="K881" i="9"/>
  <c r="H881" i="9"/>
  <c r="I881" i="9"/>
  <c r="F873" i="9"/>
  <c r="J873" i="9"/>
  <c r="C873" i="9"/>
  <c r="G873" i="9"/>
  <c r="K873" i="9"/>
  <c r="H873" i="9"/>
  <c r="I873" i="9"/>
  <c r="F865" i="9"/>
  <c r="J865" i="9"/>
  <c r="C865" i="9"/>
  <c r="G865" i="9"/>
  <c r="K865" i="9"/>
  <c r="H865" i="9"/>
  <c r="I865" i="9"/>
  <c r="F857" i="9"/>
  <c r="J857" i="9"/>
  <c r="C857" i="9"/>
  <c r="G857" i="9"/>
  <c r="K857" i="9"/>
  <c r="H857" i="9"/>
  <c r="I857" i="9"/>
  <c r="F849" i="9"/>
  <c r="J849" i="9"/>
  <c r="C849" i="9"/>
  <c r="G849" i="9"/>
  <c r="K849" i="9"/>
  <c r="H849" i="9"/>
  <c r="I849" i="9"/>
  <c r="F841" i="9"/>
  <c r="J841" i="9"/>
  <c r="C841" i="9"/>
  <c r="G841" i="9"/>
  <c r="K841" i="9"/>
  <c r="H841" i="9"/>
  <c r="I841" i="9"/>
  <c r="F833" i="9"/>
  <c r="J833" i="9"/>
  <c r="C833" i="9"/>
  <c r="G833" i="9"/>
  <c r="K833" i="9"/>
  <c r="H833" i="9"/>
  <c r="I833" i="9"/>
  <c r="F825" i="9"/>
  <c r="J825" i="9"/>
  <c r="C825" i="9"/>
  <c r="G825" i="9"/>
  <c r="K825" i="9"/>
  <c r="H825" i="9"/>
  <c r="I825" i="9"/>
  <c r="F817" i="9"/>
  <c r="J817" i="9"/>
  <c r="C817" i="9"/>
  <c r="G817" i="9"/>
  <c r="K817" i="9"/>
  <c r="H817" i="9"/>
  <c r="I817" i="9"/>
  <c r="F809" i="9"/>
  <c r="J809" i="9"/>
  <c r="C809" i="9"/>
  <c r="G809" i="9"/>
  <c r="K809" i="9"/>
  <c r="H809" i="9"/>
  <c r="I809" i="9"/>
  <c r="F801" i="9"/>
  <c r="J801" i="9"/>
  <c r="C801" i="9"/>
  <c r="G801" i="9"/>
  <c r="K801" i="9"/>
  <c r="H801" i="9"/>
  <c r="I801" i="9"/>
  <c r="F793" i="9"/>
  <c r="J793" i="9"/>
  <c r="C793" i="9"/>
  <c r="G793" i="9"/>
  <c r="K793" i="9"/>
  <c r="H793" i="9"/>
  <c r="I793" i="9"/>
  <c r="F785" i="9"/>
  <c r="J785" i="9"/>
  <c r="C785" i="9"/>
  <c r="G785" i="9"/>
  <c r="K785" i="9"/>
  <c r="H785" i="9"/>
  <c r="I785" i="9"/>
  <c r="F777" i="9"/>
  <c r="J777" i="9"/>
  <c r="C777" i="9"/>
  <c r="G777" i="9"/>
  <c r="K777" i="9"/>
  <c r="H777" i="9"/>
  <c r="I777" i="9"/>
  <c r="F769" i="9"/>
  <c r="J769" i="9"/>
  <c r="C769" i="9"/>
  <c r="G769" i="9"/>
  <c r="K769" i="9"/>
  <c r="H769" i="9"/>
  <c r="I769" i="9"/>
  <c r="F761" i="9"/>
  <c r="J761" i="9"/>
  <c r="C761" i="9"/>
  <c r="G761" i="9"/>
  <c r="K761" i="9"/>
  <c r="H761" i="9"/>
  <c r="I761" i="9"/>
  <c r="F753" i="9"/>
  <c r="J753" i="9"/>
  <c r="C753" i="9"/>
  <c r="G753" i="9"/>
  <c r="K753" i="9"/>
  <c r="H753" i="9"/>
  <c r="I753" i="9"/>
  <c r="F745" i="9"/>
  <c r="J745" i="9"/>
  <c r="C745" i="9"/>
  <c r="G745" i="9"/>
  <c r="K745" i="9"/>
  <c r="H745" i="9"/>
  <c r="I745" i="9"/>
  <c r="F737" i="9"/>
  <c r="J737" i="9"/>
  <c r="C737" i="9"/>
  <c r="G737" i="9"/>
  <c r="K737" i="9"/>
  <c r="H737" i="9"/>
  <c r="I737" i="9"/>
  <c r="F729" i="9"/>
  <c r="J729" i="9"/>
  <c r="C729" i="9"/>
  <c r="G729" i="9"/>
  <c r="K729" i="9"/>
  <c r="H729" i="9"/>
  <c r="I729" i="9"/>
  <c r="F911" i="9"/>
  <c r="J911" i="9"/>
  <c r="C911" i="9"/>
  <c r="G911" i="9"/>
  <c r="K911" i="9"/>
  <c r="F903" i="9"/>
  <c r="J903" i="9"/>
  <c r="C903" i="9"/>
  <c r="G903" i="9"/>
  <c r="K903" i="9"/>
  <c r="F895" i="9"/>
  <c r="J895" i="9"/>
  <c r="C895" i="9"/>
  <c r="G895" i="9"/>
  <c r="K895" i="9"/>
  <c r="F887" i="9"/>
  <c r="J887" i="9"/>
  <c r="C887" i="9"/>
  <c r="G887" i="9"/>
  <c r="K887" i="9"/>
  <c r="F879" i="9"/>
  <c r="J879" i="9"/>
  <c r="C879" i="9"/>
  <c r="G879" i="9"/>
  <c r="K879" i="9"/>
  <c r="F871" i="9"/>
  <c r="J871" i="9"/>
  <c r="C871" i="9"/>
  <c r="G871" i="9"/>
  <c r="K871" i="9"/>
  <c r="F863" i="9"/>
  <c r="J863" i="9"/>
  <c r="C863" i="9"/>
  <c r="G863" i="9"/>
  <c r="K863" i="9"/>
  <c r="F855" i="9"/>
  <c r="J855" i="9"/>
  <c r="C855" i="9"/>
  <c r="G855" i="9"/>
  <c r="K855" i="9"/>
  <c r="F847" i="9"/>
  <c r="J847" i="9"/>
  <c r="C847" i="9"/>
  <c r="G847" i="9"/>
  <c r="K847" i="9"/>
  <c r="F586" i="9"/>
  <c r="J586" i="9"/>
  <c r="C586" i="9"/>
  <c r="G586" i="9"/>
  <c r="K586" i="9"/>
  <c r="H586" i="9"/>
  <c r="I586" i="9"/>
  <c r="F975" i="9"/>
  <c r="J975" i="9"/>
  <c r="F973" i="9"/>
  <c r="J973" i="9"/>
  <c r="F971" i="9"/>
  <c r="J971" i="9"/>
  <c r="F969" i="9"/>
  <c r="J969" i="9"/>
  <c r="F967" i="9"/>
  <c r="J967" i="9"/>
  <c r="F965" i="9"/>
  <c r="J965" i="9"/>
  <c r="F963" i="9"/>
  <c r="J963" i="9"/>
  <c r="F961" i="9"/>
  <c r="J961" i="9"/>
  <c r="F959" i="9"/>
  <c r="J959" i="9"/>
  <c r="F957" i="9"/>
  <c r="J957" i="9"/>
  <c r="F955" i="9"/>
  <c r="J955" i="9"/>
  <c r="F953" i="9"/>
  <c r="J953" i="9"/>
  <c r="F951" i="9"/>
  <c r="J951" i="9"/>
  <c r="F949" i="9"/>
  <c r="J949" i="9"/>
  <c r="F947" i="9"/>
  <c r="J947" i="9"/>
  <c r="F945" i="9"/>
  <c r="J945" i="9"/>
  <c r="F943" i="9"/>
  <c r="J943" i="9"/>
  <c r="F941" i="9"/>
  <c r="J941" i="9"/>
  <c r="F939" i="9"/>
  <c r="J939" i="9"/>
  <c r="F937" i="9"/>
  <c r="J937" i="9"/>
  <c r="F935" i="9"/>
  <c r="J935" i="9"/>
  <c r="F933" i="9"/>
  <c r="J933" i="9"/>
  <c r="F931" i="9"/>
  <c r="J931" i="9"/>
  <c r="F929" i="9"/>
  <c r="J929" i="9"/>
  <c r="F927" i="9"/>
  <c r="J927" i="9"/>
  <c r="F925" i="9"/>
  <c r="J925" i="9"/>
  <c r="F923" i="9"/>
  <c r="J923" i="9"/>
  <c r="F921" i="9"/>
  <c r="J921" i="9"/>
  <c r="F919" i="9"/>
  <c r="J919" i="9"/>
  <c r="F917" i="9"/>
  <c r="J917" i="9"/>
  <c r="F915" i="9"/>
  <c r="J915" i="9"/>
  <c r="F909" i="9"/>
  <c r="J909" i="9"/>
  <c r="C909" i="9"/>
  <c r="G909" i="9"/>
  <c r="K909" i="9"/>
  <c r="F901" i="9"/>
  <c r="J901" i="9"/>
  <c r="C901" i="9"/>
  <c r="G901" i="9"/>
  <c r="K901" i="9"/>
  <c r="F893" i="9"/>
  <c r="J893" i="9"/>
  <c r="C893" i="9"/>
  <c r="G893" i="9"/>
  <c r="K893" i="9"/>
  <c r="F885" i="9"/>
  <c r="J885" i="9"/>
  <c r="C885" i="9"/>
  <c r="G885" i="9"/>
  <c r="K885" i="9"/>
  <c r="F877" i="9"/>
  <c r="J877" i="9"/>
  <c r="C877" i="9"/>
  <c r="G877" i="9"/>
  <c r="K877" i="9"/>
  <c r="F869" i="9"/>
  <c r="J869" i="9"/>
  <c r="C869" i="9"/>
  <c r="G869" i="9"/>
  <c r="K869" i="9"/>
  <c r="F861" i="9"/>
  <c r="J861" i="9"/>
  <c r="C861" i="9"/>
  <c r="G861" i="9"/>
  <c r="K861" i="9"/>
  <c r="F853" i="9"/>
  <c r="J853" i="9"/>
  <c r="C853" i="9"/>
  <c r="G853" i="9"/>
  <c r="K853" i="9"/>
  <c r="F845" i="9"/>
  <c r="J845" i="9"/>
  <c r="C845" i="9"/>
  <c r="G845" i="9"/>
  <c r="K845" i="9"/>
  <c r="H977" i="9"/>
  <c r="I976" i="9"/>
  <c r="I975" i="9"/>
  <c r="I974" i="9"/>
  <c r="I973" i="9"/>
  <c r="I972" i="9"/>
  <c r="I971" i="9"/>
  <c r="I970" i="9"/>
  <c r="I969" i="9"/>
  <c r="I968" i="9"/>
  <c r="I967" i="9"/>
  <c r="I966" i="9"/>
  <c r="I965" i="9"/>
  <c r="I964" i="9"/>
  <c r="I963" i="9"/>
  <c r="I962" i="9"/>
  <c r="I961" i="9"/>
  <c r="I960" i="9"/>
  <c r="I959" i="9"/>
  <c r="I958" i="9"/>
  <c r="I957" i="9"/>
  <c r="I956" i="9"/>
  <c r="I955" i="9"/>
  <c r="I954" i="9"/>
  <c r="I953" i="9"/>
  <c r="I952" i="9"/>
  <c r="I951" i="9"/>
  <c r="I950" i="9"/>
  <c r="I949" i="9"/>
  <c r="I948" i="9"/>
  <c r="I947" i="9"/>
  <c r="I946" i="9"/>
  <c r="I945" i="9"/>
  <c r="I944" i="9"/>
  <c r="I943" i="9"/>
  <c r="I942" i="9"/>
  <c r="I941" i="9"/>
  <c r="I940" i="9"/>
  <c r="I939" i="9"/>
  <c r="I938" i="9"/>
  <c r="I937" i="9"/>
  <c r="I936" i="9"/>
  <c r="I935" i="9"/>
  <c r="I934" i="9"/>
  <c r="I933" i="9"/>
  <c r="I932" i="9"/>
  <c r="I931" i="9"/>
  <c r="I930" i="9"/>
  <c r="I929" i="9"/>
  <c r="I928" i="9"/>
  <c r="I927" i="9"/>
  <c r="I926" i="9"/>
  <c r="I925" i="9"/>
  <c r="I924" i="9"/>
  <c r="I923" i="9"/>
  <c r="I922" i="9"/>
  <c r="I921" i="9"/>
  <c r="I920" i="9"/>
  <c r="I919" i="9"/>
  <c r="I918" i="9"/>
  <c r="I917" i="9"/>
  <c r="I916" i="9"/>
  <c r="I915" i="9"/>
  <c r="I914" i="9"/>
  <c r="I911" i="9"/>
  <c r="F907" i="9"/>
  <c r="J907" i="9"/>
  <c r="C907" i="9"/>
  <c r="G907" i="9"/>
  <c r="K907" i="9"/>
  <c r="I903" i="9"/>
  <c r="F899" i="9"/>
  <c r="J899" i="9"/>
  <c r="C899" i="9"/>
  <c r="G899" i="9"/>
  <c r="K899" i="9"/>
  <c r="I895" i="9"/>
  <c r="F891" i="9"/>
  <c r="J891" i="9"/>
  <c r="C891" i="9"/>
  <c r="G891" i="9"/>
  <c r="K891" i="9"/>
  <c r="I887" i="9"/>
  <c r="F883" i="9"/>
  <c r="J883" i="9"/>
  <c r="C883" i="9"/>
  <c r="G883" i="9"/>
  <c r="K883" i="9"/>
  <c r="I879" i="9"/>
  <c r="F875" i="9"/>
  <c r="J875" i="9"/>
  <c r="C875" i="9"/>
  <c r="G875" i="9"/>
  <c r="K875" i="9"/>
  <c r="I871" i="9"/>
  <c r="F867" i="9"/>
  <c r="J867" i="9"/>
  <c r="C867" i="9"/>
  <c r="G867" i="9"/>
  <c r="K867" i="9"/>
  <c r="I863" i="9"/>
  <c r="F859" i="9"/>
  <c r="J859" i="9"/>
  <c r="C859" i="9"/>
  <c r="G859" i="9"/>
  <c r="K859" i="9"/>
  <c r="I855" i="9"/>
  <c r="F851" i="9"/>
  <c r="J851" i="9"/>
  <c r="C851" i="9"/>
  <c r="G851" i="9"/>
  <c r="K851" i="9"/>
  <c r="I847" i="9"/>
  <c r="F843" i="9"/>
  <c r="J843" i="9"/>
  <c r="C843" i="9"/>
  <c r="G843" i="9"/>
  <c r="K843" i="9"/>
  <c r="F686" i="9"/>
  <c r="J686" i="9"/>
  <c r="H686" i="9"/>
  <c r="F684" i="9"/>
  <c r="J684" i="9"/>
  <c r="H684" i="9"/>
  <c r="F682" i="9"/>
  <c r="J682" i="9"/>
  <c r="H682" i="9"/>
  <c r="F680" i="9"/>
  <c r="J680" i="9"/>
  <c r="H680" i="9"/>
  <c r="F678" i="9"/>
  <c r="J678" i="9"/>
  <c r="H678" i="9"/>
  <c r="F676" i="9"/>
  <c r="J676" i="9"/>
  <c r="H676" i="9"/>
  <c r="F674" i="9"/>
  <c r="J674" i="9"/>
  <c r="H674" i="9"/>
  <c r="F672" i="9"/>
  <c r="J672" i="9"/>
  <c r="H672" i="9"/>
  <c r="F670" i="9"/>
  <c r="J670" i="9"/>
  <c r="H670" i="9"/>
  <c r="F668" i="9"/>
  <c r="J668" i="9"/>
  <c r="H668" i="9"/>
  <c r="F666" i="9"/>
  <c r="J666" i="9"/>
  <c r="H666" i="9"/>
  <c r="F664" i="9"/>
  <c r="J664" i="9"/>
  <c r="H664" i="9"/>
  <c r="F662" i="9"/>
  <c r="J662" i="9"/>
  <c r="H662" i="9"/>
  <c r="F660" i="9"/>
  <c r="J660" i="9"/>
  <c r="H660" i="9"/>
  <c r="F658" i="9"/>
  <c r="J658" i="9"/>
  <c r="H658" i="9"/>
  <c r="F656" i="9"/>
  <c r="J656" i="9"/>
  <c r="H656" i="9"/>
  <c r="F654" i="9"/>
  <c r="J654" i="9"/>
  <c r="H654" i="9"/>
  <c r="F652" i="9"/>
  <c r="J652" i="9"/>
  <c r="H652" i="9"/>
  <c r="F650" i="9"/>
  <c r="J650" i="9"/>
  <c r="H650" i="9"/>
  <c r="F648" i="9"/>
  <c r="J648" i="9"/>
  <c r="H648" i="9"/>
  <c r="F646" i="9"/>
  <c r="J646" i="9"/>
  <c r="H646" i="9"/>
  <c r="F644" i="9"/>
  <c r="J644" i="9"/>
  <c r="H644" i="9"/>
  <c r="F642" i="9"/>
  <c r="J642" i="9"/>
  <c r="H642" i="9"/>
  <c r="F640" i="9"/>
  <c r="J640" i="9"/>
  <c r="H640" i="9"/>
  <c r="F638" i="9"/>
  <c r="J638" i="9"/>
  <c r="H638" i="9"/>
  <c r="F636" i="9"/>
  <c r="J636" i="9"/>
  <c r="H636" i="9"/>
  <c r="F634" i="9"/>
  <c r="J634" i="9"/>
  <c r="H634" i="9"/>
  <c r="F632" i="9"/>
  <c r="J632" i="9"/>
  <c r="H632" i="9"/>
  <c r="F630" i="9"/>
  <c r="J630" i="9"/>
  <c r="H630" i="9"/>
  <c r="F628" i="9"/>
  <c r="J628" i="9"/>
  <c r="H628" i="9"/>
  <c r="F626" i="9"/>
  <c r="J626" i="9"/>
  <c r="H626" i="9"/>
  <c r="F624" i="9"/>
  <c r="J624" i="9"/>
  <c r="H624" i="9"/>
  <c r="F622" i="9"/>
  <c r="J622" i="9"/>
  <c r="H622" i="9"/>
  <c r="F620" i="9"/>
  <c r="J620" i="9"/>
  <c r="H620" i="9"/>
  <c r="F618" i="9"/>
  <c r="J618" i="9"/>
  <c r="H618" i="9"/>
  <c r="F616" i="9"/>
  <c r="J616" i="9"/>
  <c r="H616" i="9"/>
  <c r="F614" i="9"/>
  <c r="J614" i="9"/>
  <c r="H614" i="9"/>
  <c r="F612" i="9"/>
  <c r="J612" i="9"/>
  <c r="H612" i="9"/>
  <c r="F610" i="9"/>
  <c r="J610" i="9"/>
  <c r="H610" i="9"/>
  <c r="F608" i="9"/>
  <c r="J608" i="9"/>
  <c r="H608" i="9"/>
  <c r="F606" i="9"/>
  <c r="J606" i="9"/>
  <c r="H606" i="9"/>
  <c r="F604" i="9"/>
  <c r="J604" i="9"/>
  <c r="H604" i="9"/>
  <c r="F602" i="9"/>
  <c r="J602" i="9"/>
  <c r="H602" i="9"/>
  <c r="F600" i="9"/>
  <c r="J600" i="9"/>
  <c r="H600" i="9"/>
  <c r="F598" i="9"/>
  <c r="J598" i="9"/>
  <c r="H598" i="9"/>
  <c r="F596" i="9"/>
  <c r="J596" i="9"/>
  <c r="H596" i="9"/>
  <c r="F594" i="9"/>
  <c r="J594" i="9"/>
  <c r="H594" i="9"/>
  <c r="F592" i="9"/>
  <c r="J592" i="9"/>
  <c r="H592" i="9"/>
  <c r="F590" i="9"/>
  <c r="J590" i="9"/>
  <c r="H590" i="9"/>
  <c r="F584" i="9"/>
  <c r="J584" i="9"/>
  <c r="C584" i="9"/>
  <c r="G584" i="9"/>
  <c r="K584" i="9"/>
  <c r="H584" i="9"/>
  <c r="F576" i="9"/>
  <c r="J576" i="9"/>
  <c r="C576" i="9"/>
  <c r="G576" i="9"/>
  <c r="K576" i="9"/>
  <c r="H576" i="9"/>
  <c r="K686" i="9"/>
  <c r="K684" i="9"/>
  <c r="K682" i="9"/>
  <c r="K680" i="9"/>
  <c r="K678" i="9"/>
  <c r="K676" i="9"/>
  <c r="K674" i="9"/>
  <c r="K672" i="9"/>
  <c r="K670" i="9"/>
  <c r="K668" i="9"/>
  <c r="K666" i="9"/>
  <c r="K664" i="9"/>
  <c r="K662" i="9"/>
  <c r="K660" i="9"/>
  <c r="K658" i="9"/>
  <c r="K656" i="9"/>
  <c r="K654" i="9"/>
  <c r="K652" i="9"/>
  <c r="K650" i="9"/>
  <c r="K648" i="9"/>
  <c r="K646" i="9"/>
  <c r="K644" i="9"/>
  <c r="K642" i="9"/>
  <c r="K640" i="9"/>
  <c r="K638" i="9"/>
  <c r="K636" i="9"/>
  <c r="K634" i="9"/>
  <c r="K632" i="9"/>
  <c r="K630" i="9"/>
  <c r="K628" i="9"/>
  <c r="K626" i="9"/>
  <c r="K624" i="9"/>
  <c r="K622" i="9"/>
  <c r="K620" i="9"/>
  <c r="K618" i="9"/>
  <c r="K616" i="9"/>
  <c r="K614" i="9"/>
  <c r="K612" i="9"/>
  <c r="K610" i="9"/>
  <c r="K608" i="9"/>
  <c r="K606" i="9"/>
  <c r="K604" i="9"/>
  <c r="K602" i="9"/>
  <c r="K600" i="9"/>
  <c r="K598" i="9"/>
  <c r="K596" i="9"/>
  <c r="K594" i="9"/>
  <c r="K592" i="9"/>
  <c r="K590" i="9"/>
  <c r="F582" i="9"/>
  <c r="J582" i="9"/>
  <c r="C582" i="9"/>
  <c r="G582" i="9"/>
  <c r="K582" i="9"/>
  <c r="H582" i="9"/>
  <c r="F562" i="9"/>
  <c r="J562" i="9"/>
  <c r="C562" i="9"/>
  <c r="G562" i="9"/>
  <c r="K562" i="9"/>
  <c r="H562" i="9"/>
  <c r="I562" i="9"/>
  <c r="F554" i="9"/>
  <c r="J554" i="9"/>
  <c r="C554" i="9"/>
  <c r="G554" i="9"/>
  <c r="K554" i="9"/>
  <c r="H554" i="9"/>
  <c r="I554" i="9"/>
  <c r="F546" i="9"/>
  <c r="J546" i="9"/>
  <c r="C546" i="9"/>
  <c r="G546" i="9"/>
  <c r="K546" i="9"/>
  <c r="H546" i="9"/>
  <c r="I546" i="9"/>
  <c r="F538" i="9"/>
  <c r="J538" i="9"/>
  <c r="C538" i="9"/>
  <c r="G538" i="9"/>
  <c r="K538" i="9"/>
  <c r="H538" i="9"/>
  <c r="I538" i="9"/>
  <c r="F530" i="9"/>
  <c r="J530" i="9"/>
  <c r="C530" i="9"/>
  <c r="G530" i="9"/>
  <c r="K530" i="9"/>
  <c r="H530" i="9"/>
  <c r="I530" i="9"/>
  <c r="F522" i="9"/>
  <c r="J522" i="9"/>
  <c r="C522" i="9"/>
  <c r="G522" i="9"/>
  <c r="K522" i="9"/>
  <c r="H522" i="9"/>
  <c r="I522" i="9"/>
  <c r="F514" i="9"/>
  <c r="J514" i="9"/>
  <c r="C514" i="9"/>
  <c r="G514" i="9"/>
  <c r="K514" i="9"/>
  <c r="H514" i="9"/>
  <c r="I514" i="9"/>
  <c r="F506" i="9"/>
  <c r="J506" i="9"/>
  <c r="C506" i="9"/>
  <c r="G506" i="9"/>
  <c r="K506" i="9"/>
  <c r="H506" i="9"/>
  <c r="I506" i="9"/>
  <c r="F498" i="9"/>
  <c r="J498" i="9"/>
  <c r="C498" i="9"/>
  <c r="G498" i="9"/>
  <c r="K498" i="9"/>
  <c r="H498" i="9"/>
  <c r="I498" i="9"/>
  <c r="F490" i="9"/>
  <c r="J490" i="9"/>
  <c r="C490" i="9"/>
  <c r="G490" i="9"/>
  <c r="K490" i="9"/>
  <c r="H490" i="9"/>
  <c r="I490" i="9"/>
  <c r="F482" i="9"/>
  <c r="J482" i="9"/>
  <c r="C482" i="9"/>
  <c r="G482" i="9"/>
  <c r="K482" i="9"/>
  <c r="H482" i="9"/>
  <c r="I482" i="9"/>
  <c r="F474" i="9"/>
  <c r="J474" i="9"/>
  <c r="C474" i="9"/>
  <c r="G474" i="9"/>
  <c r="K474" i="9"/>
  <c r="H474" i="9"/>
  <c r="I474" i="9"/>
  <c r="F721" i="9"/>
  <c r="F719" i="9"/>
  <c r="J719" i="9"/>
  <c r="F717" i="9"/>
  <c r="J717" i="9"/>
  <c r="F715" i="9"/>
  <c r="J715" i="9"/>
  <c r="F713" i="9"/>
  <c r="J713" i="9"/>
  <c r="F711" i="9"/>
  <c r="J711" i="9"/>
  <c r="F709" i="9"/>
  <c r="J709" i="9"/>
  <c r="F707" i="9"/>
  <c r="J707" i="9"/>
  <c r="F705" i="9"/>
  <c r="J705" i="9"/>
  <c r="F703" i="9"/>
  <c r="J703" i="9"/>
  <c r="F701" i="9"/>
  <c r="J701" i="9"/>
  <c r="F699" i="9"/>
  <c r="J699" i="9"/>
  <c r="F697" i="9"/>
  <c r="J697" i="9"/>
  <c r="F695" i="9"/>
  <c r="J695" i="9"/>
  <c r="F693" i="9"/>
  <c r="J693" i="9"/>
  <c r="F691" i="9"/>
  <c r="J691" i="9"/>
  <c r="F689" i="9"/>
  <c r="J689" i="9"/>
  <c r="F687" i="9"/>
  <c r="J687" i="9"/>
  <c r="I686" i="9"/>
  <c r="C686" i="9"/>
  <c r="H685" i="9"/>
  <c r="F685" i="9"/>
  <c r="J685" i="9"/>
  <c r="I684" i="9"/>
  <c r="C684" i="9"/>
  <c r="H683" i="9"/>
  <c r="F683" i="9"/>
  <c r="J683" i="9"/>
  <c r="I682" i="9"/>
  <c r="C682" i="9"/>
  <c r="H681" i="9"/>
  <c r="F681" i="9"/>
  <c r="J681" i="9"/>
  <c r="I680" i="9"/>
  <c r="C680" i="9"/>
  <c r="H679" i="9"/>
  <c r="F679" i="9"/>
  <c r="J679" i="9"/>
  <c r="I678" i="9"/>
  <c r="C678" i="9"/>
  <c r="H677" i="9"/>
  <c r="F677" i="9"/>
  <c r="J677" i="9"/>
  <c r="I676" i="9"/>
  <c r="C676" i="9"/>
  <c r="H675" i="9"/>
  <c r="F675" i="9"/>
  <c r="J675" i="9"/>
  <c r="I674" i="9"/>
  <c r="C674" i="9"/>
  <c r="H673" i="9"/>
  <c r="F673" i="9"/>
  <c r="J673" i="9"/>
  <c r="I672" i="9"/>
  <c r="C672" i="9"/>
  <c r="H671" i="9"/>
  <c r="F671" i="9"/>
  <c r="J671" i="9"/>
  <c r="I670" i="9"/>
  <c r="C670" i="9"/>
  <c r="H669" i="9"/>
  <c r="F669" i="9"/>
  <c r="J669" i="9"/>
  <c r="I668" i="9"/>
  <c r="C668" i="9"/>
  <c r="H667" i="9"/>
  <c r="F667" i="9"/>
  <c r="J667" i="9"/>
  <c r="I666" i="9"/>
  <c r="C666" i="9"/>
  <c r="H665" i="9"/>
  <c r="F665" i="9"/>
  <c r="J665" i="9"/>
  <c r="I664" i="9"/>
  <c r="C664" i="9"/>
  <c r="H663" i="9"/>
  <c r="F663" i="9"/>
  <c r="J663" i="9"/>
  <c r="I662" i="9"/>
  <c r="C662" i="9"/>
  <c r="H661" i="9"/>
  <c r="F661" i="9"/>
  <c r="J661" i="9"/>
  <c r="I660" i="9"/>
  <c r="C660" i="9"/>
  <c r="H659" i="9"/>
  <c r="F659" i="9"/>
  <c r="J659" i="9"/>
  <c r="I658" i="9"/>
  <c r="C658" i="9"/>
  <c r="H657" i="9"/>
  <c r="F657" i="9"/>
  <c r="J657" i="9"/>
  <c r="I656" i="9"/>
  <c r="C656" i="9"/>
  <c r="H655" i="9"/>
  <c r="F655" i="9"/>
  <c r="J655" i="9"/>
  <c r="I654" i="9"/>
  <c r="C654" i="9"/>
  <c r="H653" i="9"/>
  <c r="F653" i="9"/>
  <c r="J653" i="9"/>
  <c r="I652" i="9"/>
  <c r="C652" i="9"/>
  <c r="H651" i="9"/>
  <c r="F651" i="9"/>
  <c r="J651" i="9"/>
  <c r="I650" i="9"/>
  <c r="C650" i="9"/>
  <c r="H649" i="9"/>
  <c r="F649" i="9"/>
  <c r="J649" i="9"/>
  <c r="I648" i="9"/>
  <c r="C648" i="9"/>
  <c r="H647" i="9"/>
  <c r="F647" i="9"/>
  <c r="J647" i="9"/>
  <c r="I646" i="9"/>
  <c r="C646" i="9"/>
  <c r="H645" i="9"/>
  <c r="F645" i="9"/>
  <c r="J645" i="9"/>
  <c r="I644" i="9"/>
  <c r="C644" i="9"/>
  <c r="H643" i="9"/>
  <c r="F643" i="9"/>
  <c r="J643" i="9"/>
  <c r="I642" i="9"/>
  <c r="C642" i="9"/>
  <c r="H641" i="9"/>
  <c r="F641" i="9"/>
  <c r="J641" i="9"/>
  <c r="I640" i="9"/>
  <c r="C640" i="9"/>
  <c r="H639" i="9"/>
  <c r="F639" i="9"/>
  <c r="J639" i="9"/>
  <c r="I638" i="9"/>
  <c r="C638" i="9"/>
  <c r="H637" i="9"/>
  <c r="F637" i="9"/>
  <c r="J637" i="9"/>
  <c r="I636" i="9"/>
  <c r="C636" i="9"/>
  <c r="H635" i="9"/>
  <c r="F635" i="9"/>
  <c r="J635" i="9"/>
  <c r="I634" i="9"/>
  <c r="C634" i="9"/>
  <c r="H633" i="9"/>
  <c r="F633" i="9"/>
  <c r="J633" i="9"/>
  <c r="I632" i="9"/>
  <c r="C632" i="9"/>
  <c r="H631" i="9"/>
  <c r="F631" i="9"/>
  <c r="J631" i="9"/>
  <c r="I630" i="9"/>
  <c r="C630" i="9"/>
  <c r="H629" i="9"/>
  <c r="F629" i="9"/>
  <c r="J629" i="9"/>
  <c r="I628" i="9"/>
  <c r="C628" i="9"/>
  <c r="H627" i="9"/>
  <c r="F627" i="9"/>
  <c r="J627" i="9"/>
  <c r="I626" i="9"/>
  <c r="C626" i="9"/>
  <c r="H625" i="9"/>
  <c r="F625" i="9"/>
  <c r="J625" i="9"/>
  <c r="I624" i="9"/>
  <c r="C624" i="9"/>
  <c r="H623" i="9"/>
  <c r="F623" i="9"/>
  <c r="J623" i="9"/>
  <c r="I622" i="9"/>
  <c r="C622" i="9"/>
  <c r="H621" i="9"/>
  <c r="F621" i="9"/>
  <c r="J621" i="9"/>
  <c r="I620" i="9"/>
  <c r="C620" i="9"/>
  <c r="H619" i="9"/>
  <c r="F619" i="9"/>
  <c r="J619" i="9"/>
  <c r="I618" i="9"/>
  <c r="C618" i="9"/>
  <c r="H617" i="9"/>
  <c r="F617" i="9"/>
  <c r="J617" i="9"/>
  <c r="I616" i="9"/>
  <c r="C616" i="9"/>
  <c r="H615" i="9"/>
  <c r="F615" i="9"/>
  <c r="J615" i="9"/>
  <c r="I614" i="9"/>
  <c r="C614" i="9"/>
  <c r="H613" i="9"/>
  <c r="F613" i="9"/>
  <c r="J613" i="9"/>
  <c r="I612" i="9"/>
  <c r="C612" i="9"/>
  <c r="H611" i="9"/>
  <c r="F611" i="9"/>
  <c r="J611" i="9"/>
  <c r="I610" i="9"/>
  <c r="C610" i="9"/>
  <c r="H609" i="9"/>
  <c r="F609" i="9"/>
  <c r="J609" i="9"/>
  <c r="I608" i="9"/>
  <c r="C608" i="9"/>
  <c r="H607" i="9"/>
  <c r="F607" i="9"/>
  <c r="J607" i="9"/>
  <c r="I606" i="9"/>
  <c r="C606" i="9"/>
  <c r="H605" i="9"/>
  <c r="F605" i="9"/>
  <c r="J605" i="9"/>
  <c r="I604" i="9"/>
  <c r="C604" i="9"/>
  <c r="H603" i="9"/>
  <c r="F603" i="9"/>
  <c r="J603" i="9"/>
  <c r="I602" i="9"/>
  <c r="C602" i="9"/>
  <c r="H601" i="9"/>
  <c r="F601" i="9"/>
  <c r="J601" i="9"/>
  <c r="I600" i="9"/>
  <c r="C600" i="9"/>
  <c r="H599" i="9"/>
  <c r="F599" i="9"/>
  <c r="J599" i="9"/>
  <c r="I598" i="9"/>
  <c r="C598" i="9"/>
  <c r="H597" i="9"/>
  <c r="F597" i="9"/>
  <c r="J597" i="9"/>
  <c r="I596" i="9"/>
  <c r="C596" i="9"/>
  <c r="H595" i="9"/>
  <c r="F595" i="9"/>
  <c r="J595" i="9"/>
  <c r="I594" i="9"/>
  <c r="C594" i="9"/>
  <c r="H593" i="9"/>
  <c r="F593" i="9"/>
  <c r="J593" i="9"/>
  <c r="I592" i="9"/>
  <c r="C592" i="9"/>
  <c r="H591" i="9"/>
  <c r="F591" i="9"/>
  <c r="J591" i="9"/>
  <c r="I590" i="9"/>
  <c r="C590" i="9"/>
  <c r="H589" i="9"/>
  <c r="F589" i="9"/>
  <c r="J589" i="9"/>
  <c r="F588" i="9"/>
  <c r="J588" i="9"/>
  <c r="C588" i="9"/>
  <c r="G588" i="9"/>
  <c r="K588" i="9"/>
  <c r="H588" i="9"/>
  <c r="F580" i="9"/>
  <c r="J580" i="9"/>
  <c r="C580" i="9"/>
  <c r="G580" i="9"/>
  <c r="K580" i="9"/>
  <c r="H580" i="9"/>
  <c r="J587" i="9"/>
  <c r="F587" i="9"/>
  <c r="J585" i="9"/>
  <c r="F585" i="9"/>
  <c r="J583" i="9"/>
  <c r="F583" i="9"/>
  <c r="J581" i="9"/>
  <c r="F581" i="9"/>
  <c r="J579" i="9"/>
  <c r="F579" i="9"/>
  <c r="J577" i="9"/>
  <c r="F577" i="9"/>
  <c r="J575" i="9"/>
  <c r="F575" i="9"/>
  <c r="K573" i="9"/>
  <c r="F573" i="9"/>
  <c r="K571" i="9"/>
  <c r="F571" i="9"/>
  <c r="K569" i="9"/>
  <c r="F569" i="9"/>
  <c r="K567" i="9"/>
  <c r="F567" i="9"/>
  <c r="F560" i="9"/>
  <c r="J560" i="9"/>
  <c r="C560" i="9"/>
  <c r="G560" i="9"/>
  <c r="K560" i="9"/>
  <c r="F552" i="9"/>
  <c r="J552" i="9"/>
  <c r="C552" i="9"/>
  <c r="G552" i="9"/>
  <c r="K552" i="9"/>
  <c r="F544" i="9"/>
  <c r="J544" i="9"/>
  <c r="C544" i="9"/>
  <c r="G544" i="9"/>
  <c r="K544" i="9"/>
  <c r="F536" i="9"/>
  <c r="J536" i="9"/>
  <c r="C536" i="9"/>
  <c r="G536" i="9"/>
  <c r="K536" i="9"/>
  <c r="F528" i="9"/>
  <c r="J528" i="9"/>
  <c r="C528" i="9"/>
  <c r="G528" i="9"/>
  <c r="K528" i="9"/>
  <c r="F520" i="9"/>
  <c r="J520" i="9"/>
  <c r="C520" i="9"/>
  <c r="G520" i="9"/>
  <c r="K520" i="9"/>
  <c r="F512" i="9"/>
  <c r="J512" i="9"/>
  <c r="C512" i="9"/>
  <c r="G512" i="9"/>
  <c r="K512" i="9"/>
  <c r="F504" i="9"/>
  <c r="J504" i="9"/>
  <c r="C504" i="9"/>
  <c r="G504" i="9"/>
  <c r="K504" i="9"/>
  <c r="F496" i="9"/>
  <c r="J496" i="9"/>
  <c r="C496" i="9"/>
  <c r="G496" i="9"/>
  <c r="K496" i="9"/>
  <c r="F488" i="9"/>
  <c r="J488" i="9"/>
  <c r="C488" i="9"/>
  <c r="G488" i="9"/>
  <c r="K488" i="9"/>
  <c r="F480" i="9"/>
  <c r="J480" i="9"/>
  <c r="C480" i="9"/>
  <c r="G480" i="9"/>
  <c r="K480" i="9"/>
  <c r="F472" i="9"/>
  <c r="J472" i="9"/>
  <c r="C472" i="9"/>
  <c r="G472" i="9"/>
  <c r="K472" i="9"/>
  <c r="C454" i="9"/>
  <c r="G454" i="9"/>
  <c r="K454" i="9"/>
  <c r="F454" i="9"/>
  <c r="H454" i="9"/>
  <c r="I454" i="9"/>
  <c r="F280" i="9"/>
  <c r="G280" i="9"/>
  <c r="K280" i="9"/>
  <c r="C280" i="9"/>
  <c r="H280" i="9"/>
  <c r="I280" i="9"/>
  <c r="J280" i="9"/>
  <c r="F264" i="9"/>
  <c r="J264" i="9"/>
  <c r="G264" i="9"/>
  <c r="C264" i="9"/>
  <c r="H264" i="9"/>
  <c r="I264" i="9"/>
  <c r="K264" i="9"/>
  <c r="F574" i="9"/>
  <c r="J574" i="9"/>
  <c r="F572" i="9"/>
  <c r="J572" i="9"/>
  <c r="F570" i="9"/>
  <c r="J570" i="9"/>
  <c r="F568" i="9"/>
  <c r="J568" i="9"/>
  <c r="F566" i="9"/>
  <c r="J566" i="9"/>
  <c r="C566" i="9"/>
  <c r="F558" i="9"/>
  <c r="J558" i="9"/>
  <c r="C558" i="9"/>
  <c r="G558" i="9"/>
  <c r="K558" i="9"/>
  <c r="F550" i="9"/>
  <c r="J550" i="9"/>
  <c r="C550" i="9"/>
  <c r="G550" i="9"/>
  <c r="K550" i="9"/>
  <c r="F542" i="9"/>
  <c r="J542" i="9"/>
  <c r="C542" i="9"/>
  <c r="G542" i="9"/>
  <c r="K542" i="9"/>
  <c r="F534" i="9"/>
  <c r="J534" i="9"/>
  <c r="C534" i="9"/>
  <c r="G534" i="9"/>
  <c r="K534" i="9"/>
  <c r="F526" i="9"/>
  <c r="J526" i="9"/>
  <c r="C526" i="9"/>
  <c r="G526" i="9"/>
  <c r="K526" i="9"/>
  <c r="F518" i="9"/>
  <c r="J518" i="9"/>
  <c r="C518" i="9"/>
  <c r="G518" i="9"/>
  <c r="K518" i="9"/>
  <c r="F510" i="9"/>
  <c r="J510" i="9"/>
  <c r="C510" i="9"/>
  <c r="G510" i="9"/>
  <c r="K510" i="9"/>
  <c r="F502" i="9"/>
  <c r="J502" i="9"/>
  <c r="C502" i="9"/>
  <c r="G502" i="9"/>
  <c r="K502" i="9"/>
  <c r="F494" i="9"/>
  <c r="J494" i="9"/>
  <c r="C494" i="9"/>
  <c r="G494" i="9"/>
  <c r="K494" i="9"/>
  <c r="F486" i="9"/>
  <c r="J486" i="9"/>
  <c r="C486" i="9"/>
  <c r="G486" i="9"/>
  <c r="K486" i="9"/>
  <c r="F478" i="9"/>
  <c r="J478" i="9"/>
  <c r="C478" i="9"/>
  <c r="G478" i="9"/>
  <c r="K478" i="9"/>
  <c r="F470" i="9"/>
  <c r="J470" i="9"/>
  <c r="C470" i="9"/>
  <c r="G470" i="9"/>
  <c r="K470" i="9"/>
  <c r="F268" i="9"/>
  <c r="J268" i="9"/>
  <c r="G268" i="9"/>
  <c r="C268" i="9"/>
  <c r="H268" i="9"/>
  <c r="I268" i="9"/>
  <c r="K268" i="9"/>
  <c r="I574" i="9"/>
  <c r="I573" i="9"/>
  <c r="I572" i="9"/>
  <c r="I571" i="9"/>
  <c r="I570" i="9"/>
  <c r="I569" i="9"/>
  <c r="I568" i="9"/>
  <c r="I567" i="9"/>
  <c r="I566" i="9"/>
  <c r="F564" i="9"/>
  <c r="J564" i="9"/>
  <c r="C564" i="9"/>
  <c r="G564" i="9"/>
  <c r="K564" i="9"/>
  <c r="F556" i="9"/>
  <c r="J556" i="9"/>
  <c r="C556" i="9"/>
  <c r="G556" i="9"/>
  <c r="K556" i="9"/>
  <c r="F548" i="9"/>
  <c r="J548" i="9"/>
  <c r="C548" i="9"/>
  <c r="G548" i="9"/>
  <c r="K548" i="9"/>
  <c r="F540" i="9"/>
  <c r="J540" i="9"/>
  <c r="C540" i="9"/>
  <c r="G540" i="9"/>
  <c r="K540" i="9"/>
  <c r="F532" i="9"/>
  <c r="J532" i="9"/>
  <c r="C532" i="9"/>
  <c r="G532" i="9"/>
  <c r="K532" i="9"/>
  <c r="F524" i="9"/>
  <c r="J524" i="9"/>
  <c r="C524" i="9"/>
  <c r="G524" i="9"/>
  <c r="K524" i="9"/>
  <c r="F516" i="9"/>
  <c r="J516" i="9"/>
  <c r="C516" i="9"/>
  <c r="G516" i="9"/>
  <c r="K516" i="9"/>
  <c r="F508" i="9"/>
  <c r="J508" i="9"/>
  <c r="C508" i="9"/>
  <c r="G508" i="9"/>
  <c r="K508" i="9"/>
  <c r="F500" i="9"/>
  <c r="J500" i="9"/>
  <c r="C500" i="9"/>
  <c r="G500" i="9"/>
  <c r="K500" i="9"/>
  <c r="F492" i="9"/>
  <c r="J492" i="9"/>
  <c r="C492" i="9"/>
  <c r="G492" i="9"/>
  <c r="K492" i="9"/>
  <c r="F484" i="9"/>
  <c r="J484" i="9"/>
  <c r="C484" i="9"/>
  <c r="G484" i="9"/>
  <c r="K484" i="9"/>
  <c r="F476" i="9"/>
  <c r="J476" i="9"/>
  <c r="C476" i="9"/>
  <c r="G476" i="9"/>
  <c r="K476" i="9"/>
  <c r="F468" i="9"/>
  <c r="J468" i="9"/>
  <c r="C468" i="9"/>
  <c r="G468" i="9"/>
  <c r="K468" i="9"/>
  <c r="C446" i="9"/>
  <c r="G446" i="9"/>
  <c r="K446" i="9"/>
  <c r="F446" i="9"/>
  <c r="H446" i="9"/>
  <c r="I446" i="9"/>
  <c r="C438" i="9"/>
  <c r="G438" i="9"/>
  <c r="K438" i="9"/>
  <c r="F438" i="9"/>
  <c r="H438" i="9"/>
  <c r="I438" i="9"/>
  <c r="C430" i="9"/>
  <c r="G430" i="9"/>
  <c r="K430" i="9"/>
  <c r="F430" i="9"/>
  <c r="H430" i="9"/>
  <c r="I430" i="9"/>
  <c r="C422" i="9"/>
  <c r="G422" i="9"/>
  <c r="K422" i="9"/>
  <c r="F422" i="9"/>
  <c r="H422" i="9"/>
  <c r="I422" i="9"/>
  <c r="C414" i="9"/>
  <c r="G414" i="9"/>
  <c r="K414" i="9"/>
  <c r="F414" i="9"/>
  <c r="H414" i="9"/>
  <c r="I414" i="9"/>
  <c r="C406" i="9"/>
  <c r="G406" i="9"/>
  <c r="K406" i="9"/>
  <c r="F406" i="9"/>
  <c r="H406" i="9"/>
  <c r="I406" i="9"/>
  <c r="F272" i="9"/>
  <c r="J272" i="9"/>
  <c r="G272" i="9"/>
  <c r="C272" i="9"/>
  <c r="H272" i="9"/>
  <c r="I272" i="9"/>
  <c r="K272" i="9"/>
  <c r="K466" i="9"/>
  <c r="G466" i="9"/>
  <c r="C466" i="9"/>
  <c r="K464" i="9"/>
  <c r="G464" i="9"/>
  <c r="C464" i="9"/>
  <c r="K462" i="9"/>
  <c r="G462" i="9"/>
  <c r="C462" i="9"/>
  <c r="C460" i="9"/>
  <c r="G460" i="9"/>
  <c r="K460" i="9"/>
  <c r="H456" i="9"/>
  <c r="C452" i="9"/>
  <c r="G452" i="9"/>
  <c r="K452" i="9"/>
  <c r="C444" i="9"/>
  <c r="G444" i="9"/>
  <c r="K444" i="9"/>
  <c r="C436" i="9"/>
  <c r="G436" i="9"/>
  <c r="K436" i="9"/>
  <c r="C428" i="9"/>
  <c r="G428" i="9"/>
  <c r="K428" i="9"/>
  <c r="C420" i="9"/>
  <c r="G420" i="9"/>
  <c r="K420" i="9"/>
  <c r="C412" i="9"/>
  <c r="G412" i="9"/>
  <c r="K412" i="9"/>
  <c r="C404" i="9"/>
  <c r="G404" i="9"/>
  <c r="K404" i="9"/>
  <c r="H277" i="9"/>
  <c r="F277" i="9"/>
  <c r="K277" i="9"/>
  <c r="C277" i="9"/>
  <c r="G277" i="9"/>
  <c r="I277" i="9"/>
  <c r="H273" i="9"/>
  <c r="F273" i="9"/>
  <c r="K273" i="9"/>
  <c r="C273" i="9"/>
  <c r="G273" i="9"/>
  <c r="I273" i="9"/>
  <c r="H269" i="9"/>
  <c r="F269" i="9"/>
  <c r="K269" i="9"/>
  <c r="C269" i="9"/>
  <c r="G269" i="9"/>
  <c r="I269" i="9"/>
  <c r="H265" i="9"/>
  <c r="F265" i="9"/>
  <c r="K265" i="9"/>
  <c r="C265" i="9"/>
  <c r="G265" i="9"/>
  <c r="I265" i="9"/>
  <c r="H261" i="9"/>
  <c r="F261" i="9"/>
  <c r="K261" i="9"/>
  <c r="C261" i="9"/>
  <c r="G261" i="9"/>
  <c r="I261" i="9"/>
  <c r="J466" i="9"/>
  <c r="F466" i="9"/>
  <c r="J464" i="9"/>
  <c r="F464" i="9"/>
  <c r="J462" i="9"/>
  <c r="F462" i="9"/>
  <c r="I460" i="9"/>
  <c r="C458" i="9"/>
  <c r="G458" i="9"/>
  <c r="K458" i="9"/>
  <c r="I452" i="9"/>
  <c r="C450" i="9"/>
  <c r="G450" i="9"/>
  <c r="K450" i="9"/>
  <c r="I444" i="9"/>
  <c r="C442" i="9"/>
  <c r="G442" i="9"/>
  <c r="K442" i="9"/>
  <c r="I436" i="9"/>
  <c r="C434" i="9"/>
  <c r="G434" i="9"/>
  <c r="K434" i="9"/>
  <c r="I428" i="9"/>
  <c r="C426" i="9"/>
  <c r="G426" i="9"/>
  <c r="K426" i="9"/>
  <c r="I420" i="9"/>
  <c r="C418" i="9"/>
  <c r="G418" i="9"/>
  <c r="K418" i="9"/>
  <c r="I412" i="9"/>
  <c r="C410" i="9"/>
  <c r="G410" i="9"/>
  <c r="K410" i="9"/>
  <c r="I404" i="9"/>
  <c r="C402" i="9"/>
  <c r="G402" i="9"/>
  <c r="K402" i="9"/>
  <c r="F278" i="9"/>
  <c r="J278" i="9"/>
  <c r="G278" i="9"/>
  <c r="C278" i="9"/>
  <c r="H278" i="9"/>
  <c r="I278" i="9"/>
  <c r="F274" i="9"/>
  <c r="J274" i="9"/>
  <c r="G274" i="9"/>
  <c r="C274" i="9"/>
  <c r="H274" i="9"/>
  <c r="I274" i="9"/>
  <c r="F270" i="9"/>
  <c r="J270" i="9"/>
  <c r="G270" i="9"/>
  <c r="C270" i="9"/>
  <c r="H270" i="9"/>
  <c r="I270" i="9"/>
  <c r="F266" i="9"/>
  <c r="J266" i="9"/>
  <c r="G266" i="9"/>
  <c r="C266" i="9"/>
  <c r="H266" i="9"/>
  <c r="I266" i="9"/>
  <c r="F262" i="9"/>
  <c r="J262" i="9"/>
  <c r="G262" i="9"/>
  <c r="C262" i="9"/>
  <c r="H262" i="9"/>
  <c r="I262" i="9"/>
  <c r="C255" i="9"/>
  <c r="G255" i="9"/>
  <c r="K255" i="9"/>
  <c r="H255" i="9"/>
  <c r="F255" i="9"/>
  <c r="I255" i="9"/>
  <c r="J255" i="9"/>
  <c r="C247" i="9"/>
  <c r="G247" i="9"/>
  <c r="K247" i="9"/>
  <c r="H247" i="9"/>
  <c r="F247" i="9"/>
  <c r="I247" i="9"/>
  <c r="J247" i="9"/>
  <c r="C239" i="9"/>
  <c r="G239" i="9"/>
  <c r="K239" i="9"/>
  <c r="H239" i="9"/>
  <c r="F239" i="9"/>
  <c r="I239" i="9"/>
  <c r="J239" i="9"/>
  <c r="C231" i="9"/>
  <c r="G231" i="9"/>
  <c r="K231" i="9"/>
  <c r="H231" i="9"/>
  <c r="F231" i="9"/>
  <c r="I231" i="9"/>
  <c r="J231" i="9"/>
  <c r="C223" i="9"/>
  <c r="G223" i="9"/>
  <c r="K223" i="9"/>
  <c r="H223" i="9"/>
  <c r="F223" i="9"/>
  <c r="I223" i="9"/>
  <c r="J223" i="9"/>
  <c r="C215" i="9"/>
  <c r="G215" i="9"/>
  <c r="K215" i="9"/>
  <c r="H215" i="9"/>
  <c r="F215" i="9"/>
  <c r="I215" i="9"/>
  <c r="J215" i="9"/>
  <c r="C456" i="9"/>
  <c r="G456" i="9"/>
  <c r="K456" i="9"/>
  <c r="C448" i="9"/>
  <c r="G448" i="9"/>
  <c r="K448" i="9"/>
  <c r="H444" i="9"/>
  <c r="C440" i="9"/>
  <c r="G440" i="9"/>
  <c r="K440" i="9"/>
  <c r="H436" i="9"/>
  <c r="C432" i="9"/>
  <c r="G432" i="9"/>
  <c r="K432" i="9"/>
  <c r="H428" i="9"/>
  <c r="C424" i="9"/>
  <c r="G424" i="9"/>
  <c r="K424" i="9"/>
  <c r="H420" i="9"/>
  <c r="C416" i="9"/>
  <c r="G416" i="9"/>
  <c r="K416" i="9"/>
  <c r="H412" i="9"/>
  <c r="C408" i="9"/>
  <c r="G408" i="9"/>
  <c r="K408" i="9"/>
  <c r="H404" i="9"/>
  <c r="I402" i="9"/>
  <c r="H279" i="9"/>
  <c r="F279" i="9"/>
  <c r="K279" i="9"/>
  <c r="C279" i="9"/>
  <c r="G279" i="9"/>
  <c r="I279" i="9"/>
  <c r="H275" i="9"/>
  <c r="F275" i="9"/>
  <c r="K275" i="9"/>
  <c r="C275" i="9"/>
  <c r="G275" i="9"/>
  <c r="I275" i="9"/>
  <c r="H271" i="9"/>
  <c r="F271" i="9"/>
  <c r="K271" i="9"/>
  <c r="C271" i="9"/>
  <c r="G271" i="9"/>
  <c r="I271" i="9"/>
  <c r="H267" i="9"/>
  <c r="F267" i="9"/>
  <c r="K267" i="9"/>
  <c r="C267" i="9"/>
  <c r="G267" i="9"/>
  <c r="I267" i="9"/>
  <c r="H263" i="9"/>
  <c r="F263" i="9"/>
  <c r="K263" i="9"/>
  <c r="C263" i="9"/>
  <c r="G263" i="9"/>
  <c r="I263" i="9"/>
  <c r="C253" i="9"/>
  <c r="G253" i="9"/>
  <c r="K253" i="9"/>
  <c r="H253" i="9"/>
  <c r="C245" i="9"/>
  <c r="G245" i="9"/>
  <c r="K245" i="9"/>
  <c r="H245" i="9"/>
  <c r="C237" i="9"/>
  <c r="G237" i="9"/>
  <c r="K237" i="9"/>
  <c r="H237" i="9"/>
  <c r="C229" i="9"/>
  <c r="G229" i="9"/>
  <c r="K229" i="9"/>
  <c r="H229" i="9"/>
  <c r="C221" i="9"/>
  <c r="G221" i="9"/>
  <c r="K221" i="9"/>
  <c r="H221" i="9"/>
  <c r="C213" i="9"/>
  <c r="G213" i="9"/>
  <c r="K213" i="9"/>
  <c r="H213" i="9"/>
  <c r="C196" i="9"/>
  <c r="G196" i="9"/>
  <c r="K196" i="9"/>
  <c r="F196" i="9"/>
  <c r="H196" i="9"/>
  <c r="I196" i="9"/>
  <c r="C176" i="9"/>
  <c r="G176" i="9"/>
  <c r="K176" i="9"/>
  <c r="F176" i="9"/>
  <c r="H176" i="9"/>
  <c r="I176" i="9"/>
  <c r="J176" i="9"/>
  <c r="C128" i="9"/>
  <c r="G128" i="9"/>
  <c r="K128" i="9"/>
  <c r="H128" i="9"/>
  <c r="F128" i="9"/>
  <c r="I128" i="9"/>
  <c r="J128" i="9"/>
  <c r="C120" i="9"/>
  <c r="G120" i="9"/>
  <c r="K120" i="9"/>
  <c r="H120" i="9"/>
  <c r="F120" i="9"/>
  <c r="I120" i="9"/>
  <c r="J120" i="9"/>
  <c r="C112" i="9"/>
  <c r="G112" i="9"/>
  <c r="K112" i="9"/>
  <c r="H112" i="9"/>
  <c r="F112" i="9"/>
  <c r="I112" i="9"/>
  <c r="J112" i="9"/>
  <c r="C104" i="9"/>
  <c r="G104" i="9"/>
  <c r="K104" i="9"/>
  <c r="H104" i="9"/>
  <c r="F104" i="9"/>
  <c r="I104" i="9"/>
  <c r="J104" i="9"/>
  <c r="C259" i="9"/>
  <c r="G259" i="9"/>
  <c r="K259" i="9"/>
  <c r="H259" i="9"/>
  <c r="C251" i="9"/>
  <c r="G251" i="9"/>
  <c r="K251" i="9"/>
  <c r="H251" i="9"/>
  <c r="C243" i="9"/>
  <c r="G243" i="9"/>
  <c r="K243" i="9"/>
  <c r="H243" i="9"/>
  <c r="J237" i="9"/>
  <c r="C235" i="9"/>
  <c r="G235" i="9"/>
  <c r="K235" i="9"/>
  <c r="H235" i="9"/>
  <c r="J229" i="9"/>
  <c r="C227" i="9"/>
  <c r="G227" i="9"/>
  <c r="K227" i="9"/>
  <c r="H227" i="9"/>
  <c r="J221" i="9"/>
  <c r="C219" i="9"/>
  <c r="G219" i="9"/>
  <c r="K219" i="9"/>
  <c r="H219" i="9"/>
  <c r="J213" i="9"/>
  <c r="C211" i="9"/>
  <c r="G211" i="9"/>
  <c r="K211" i="9"/>
  <c r="H211" i="9"/>
  <c r="C194" i="9"/>
  <c r="G194" i="9"/>
  <c r="K194" i="9"/>
  <c r="H194" i="9"/>
  <c r="F194" i="9"/>
  <c r="I194" i="9"/>
  <c r="K400" i="9"/>
  <c r="G400" i="9"/>
  <c r="K398" i="9"/>
  <c r="G398" i="9"/>
  <c r="K396" i="9"/>
  <c r="G396" i="9"/>
  <c r="K394" i="9"/>
  <c r="G394" i="9"/>
  <c r="K392" i="9"/>
  <c r="G392" i="9"/>
  <c r="K390" i="9"/>
  <c r="G390" i="9"/>
  <c r="K388" i="9"/>
  <c r="G388" i="9"/>
  <c r="K386" i="9"/>
  <c r="G386" i="9"/>
  <c r="K384" i="9"/>
  <c r="G384" i="9"/>
  <c r="K382" i="9"/>
  <c r="G382" i="9"/>
  <c r="K380" i="9"/>
  <c r="G380" i="9"/>
  <c r="K378" i="9"/>
  <c r="G378" i="9"/>
  <c r="K376" i="9"/>
  <c r="G376" i="9"/>
  <c r="K374" i="9"/>
  <c r="G374" i="9"/>
  <c r="K372" i="9"/>
  <c r="G372" i="9"/>
  <c r="K370" i="9"/>
  <c r="G370" i="9"/>
  <c r="K368" i="9"/>
  <c r="G368" i="9"/>
  <c r="K366" i="9"/>
  <c r="G366" i="9"/>
  <c r="K364" i="9"/>
  <c r="G364" i="9"/>
  <c r="K362" i="9"/>
  <c r="G362" i="9"/>
  <c r="K360" i="9"/>
  <c r="G360" i="9"/>
  <c r="K358" i="9"/>
  <c r="G358" i="9"/>
  <c r="K356" i="9"/>
  <c r="G356" i="9"/>
  <c r="K354" i="9"/>
  <c r="G354" i="9"/>
  <c r="K352" i="9"/>
  <c r="G352" i="9"/>
  <c r="K350" i="9"/>
  <c r="G350" i="9"/>
  <c r="K348" i="9"/>
  <c r="G348" i="9"/>
  <c r="K346" i="9"/>
  <c r="G346" i="9"/>
  <c r="K344" i="9"/>
  <c r="G344" i="9"/>
  <c r="K342" i="9"/>
  <c r="G342" i="9"/>
  <c r="K340" i="9"/>
  <c r="G340" i="9"/>
  <c r="K338" i="9"/>
  <c r="G338" i="9"/>
  <c r="K336" i="9"/>
  <c r="G336" i="9"/>
  <c r="K334" i="9"/>
  <c r="G334" i="9"/>
  <c r="K332" i="9"/>
  <c r="G332" i="9"/>
  <c r="K330" i="9"/>
  <c r="G330" i="9"/>
  <c r="K328" i="9"/>
  <c r="G328" i="9"/>
  <c r="K326" i="9"/>
  <c r="G326" i="9"/>
  <c r="K324" i="9"/>
  <c r="G324" i="9"/>
  <c r="K322" i="9"/>
  <c r="G322" i="9"/>
  <c r="K320" i="9"/>
  <c r="G320" i="9"/>
  <c r="K318" i="9"/>
  <c r="G318" i="9"/>
  <c r="K316" i="9"/>
  <c r="G316" i="9"/>
  <c r="K314" i="9"/>
  <c r="G314" i="9"/>
  <c r="K312" i="9"/>
  <c r="G312" i="9"/>
  <c r="K310" i="9"/>
  <c r="G310" i="9"/>
  <c r="K308" i="9"/>
  <c r="G308" i="9"/>
  <c r="K306" i="9"/>
  <c r="G306" i="9"/>
  <c r="K304" i="9"/>
  <c r="G304" i="9"/>
  <c r="K302" i="9"/>
  <c r="G302" i="9"/>
  <c r="K300" i="9"/>
  <c r="G300" i="9"/>
  <c r="K298" i="9"/>
  <c r="G298" i="9"/>
  <c r="K296" i="9"/>
  <c r="G296" i="9"/>
  <c r="K294" i="9"/>
  <c r="G294" i="9"/>
  <c r="K292" i="9"/>
  <c r="G292" i="9"/>
  <c r="K290" i="9"/>
  <c r="G290" i="9"/>
  <c r="K288" i="9"/>
  <c r="G288" i="9"/>
  <c r="K286" i="9"/>
  <c r="G286" i="9"/>
  <c r="K284" i="9"/>
  <c r="G284" i="9"/>
  <c r="K282" i="9"/>
  <c r="G282" i="9"/>
  <c r="J259" i="9"/>
  <c r="C257" i="9"/>
  <c r="G257" i="9"/>
  <c r="K257" i="9"/>
  <c r="H257" i="9"/>
  <c r="I253" i="9"/>
  <c r="J251" i="9"/>
  <c r="C249" i="9"/>
  <c r="G249" i="9"/>
  <c r="K249" i="9"/>
  <c r="H249" i="9"/>
  <c r="I245" i="9"/>
  <c r="J243" i="9"/>
  <c r="C241" i="9"/>
  <c r="G241" i="9"/>
  <c r="K241" i="9"/>
  <c r="H241" i="9"/>
  <c r="I237" i="9"/>
  <c r="J235" i="9"/>
  <c r="C233" i="9"/>
  <c r="G233" i="9"/>
  <c r="K233" i="9"/>
  <c r="H233" i="9"/>
  <c r="I229" i="9"/>
  <c r="J227" i="9"/>
  <c r="C225" i="9"/>
  <c r="G225" i="9"/>
  <c r="K225" i="9"/>
  <c r="H225" i="9"/>
  <c r="I221" i="9"/>
  <c r="J219" i="9"/>
  <c r="C217" i="9"/>
  <c r="G217" i="9"/>
  <c r="K217" i="9"/>
  <c r="H217" i="9"/>
  <c r="I213" i="9"/>
  <c r="J211" i="9"/>
  <c r="C209" i="9"/>
  <c r="G209" i="9"/>
  <c r="K209" i="9"/>
  <c r="H209" i="9"/>
  <c r="C188" i="9"/>
  <c r="G188" i="9"/>
  <c r="K188" i="9"/>
  <c r="F188" i="9"/>
  <c r="H188" i="9"/>
  <c r="I188" i="9"/>
  <c r="J258" i="9"/>
  <c r="F258" i="9"/>
  <c r="J256" i="9"/>
  <c r="F256" i="9"/>
  <c r="J254" i="9"/>
  <c r="F254" i="9"/>
  <c r="J252" i="9"/>
  <c r="F252" i="9"/>
  <c r="J250" i="9"/>
  <c r="F250" i="9"/>
  <c r="J248" i="9"/>
  <c r="F248" i="9"/>
  <c r="J246" i="9"/>
  <c r="F246" i="9"/>
  <c r="J244" i="9"/>
  <c r="F244" i="9"/>
  <c r="J242" i="9"/>
  <c r="F242" i="9"/>
  <c r="J240" i="9"/>
  <c r="F240" i="9"/>
  <c r="J238" i="9"/>
  <c r="F238" i="9"/>
  <c r="J236" i="9"/>
  <c r="F236" i="9"/>
  <c r="J234" i="9"/>
  <c r="F234" i="9"/>
  <c r="J232" i="9"/>
  <c r="F232" i="9"/>
  <c r="J230" i="9"/>
  <c r="F230" i="9"/>
  <c r="J228" i="9"/>
  <c r="F228" i="9"/>
  <c r="J226" i="9"/>
  <c r="F226" i="9"/>
  <c r="J224" i="9"/>
  <c r="F224" i="9"/>
  <c r="J222" i="9"/>
  <c r="F222" i="9"/>
  <c r="J220" i="9"/>
  <c r="F220" i="9"/>
  <c r="J218" i="9"/>
  <c r="F218" i="9"/>
  <c r="J216" i="9"/>
  <c r="F216" i="9"/>
  <c r="J214" i="9"/>
  <c r="F214" i="9"/>
  <c r="J212" i="9"/>
  <c r="F212" i="9"/>
  <c r="J210" i="9"/>
  <c r="F210" i="9"/>
  <c r="J208" i="9"/>
  <c r="F208" i="9"/>
  <c r="K206" i="9"/>
  <c r="F206" i="9"/>
  <c r="K204" i="9"/>
  <c r="F204" i="9"/>
  <c r="K202" i="9"/>
  <c r="F202" i="9"/>
  <c r="K200" i="9"/>
  <c r="F207" i="9"/>
  <c r="J207" i="9"/>
  <c r="F205" i="9"/>
  <c r="J205" i="9"/>
  <c r="F203" i="9"/>
  <c r="J203" i="9"/>
  <c r="F201" i="9"/>
  <c r="J201" i="9"/>
  <c r="C200" i="9"/>
  <c r="H200" i="9"/>
  <c r="C192" i="9"/>
  <c r="G192" i="9"/>
  <c r="K192" i="9"/>
  <c r="I192" i="9"/>
  <c r="C184" i="9"/>
  <c r="G184" i="9"/>
  <c r="K184" i="9"/>
  <c r="I184" i="9"/>
  <c r="C178" i="9"/>
  <c r="G178" i="9"/>
  <c r="K178" i="9"/>
  <c r="F178" i="9"/>
  <c r="H178" i="9"/>
  <c r="C198" i="9"/>
  <c r="G198" i="9"/>
  <c r="K198" i="9"/>
  <c r="C190" i="9"/>
  <c r="G190" i="9"/>
  <c r="K190" i="9"/>
  <c r="C182" i="9"/>
  <c r="G182" i="9"/>
  <c r="K182" i="9"/>
  <c r="C174" i="9"/>
  <c r="G174" i="9"/>
  <c r="K174" i="9"/>
  <c r="H170" i="9"/>
  <c r="C166" i="9"/>
  <c r="G166" i="9"/>
  <c r="K166" i="9"/>
  <c r="H162" i="9"/>
  <c r="I160" i="9"/>
  <c r="I158" i="9"/>
  <c r="I156" i="9"/>
  <c r="I154" i="9"/>
  <c r="I152" i="9"/>
  <c r="I150" i="9"/>
  <c r="I148" i="9"/>
  <c r="I146" i="9"/>
  <c r="I144" i="9"/>
  <c r="I142" i="9"/>
  <c r="I140" i="9"/>
  <c r="I138" i="9"/>
  <c r="I136" i="9"/>
  <c r="I134" i="9"/>
  <c r="I132" i="9"/>
  <c r="I130" i="9"/>
  <c r="C126" i="9"/>
  <c r="G126" i="9"/>
  <c r="K126" i="9"/>
  <c r="H126" i="9"/>
  <c r="I122" i="9"/>
  <c r="C118" i="9"/>
  <c r="G118" i="9"/>
  <c r="K118" i="9"/>
  <c r="H118" i="9"/>
  <c r="I114" i="9"/>
  <c r="C110" i="9"/>
  <c r="G110" i="9"/>
  <c r="K110" i="9"/>
  <c r="H110" i="9"/>
  <c r="I106" i="9"/>
  <c r="C96" i="9"/>
  <c r="G96" i="9"/>
  <c r="K96" i="9"/>
  <c r="F96" i="9"/>
  <c r="H96" i="9"/>
  <c r="I96" i="9"/>
  <c r="C88" i="9"/>
  <c r="G88" i="9"/>
  <c r="K88" i="9"/>
  <c r="F88" i="9"/>
  <c r="H88" i="9"/>
  <c r="I88" i="9"/>
  <c r="C80" i="9"/>
  <c r="G80" i="9"/>
  <c r="K80" i="9"/>
  <c r="F80" i="9"/>
  <c r="H80" i="9"/>
  <c r="I80" i="9"/>
  <c r="F68" i="9"/>
  <c r="J68" i="9"/>
  <c r="C68" i="9"/>
  <c r="G68" i="9"/>
  <c r="K68" i="9"/>
  <c r="H68" i="9"/>
  <c r="I68" i="9"/>
  <c r="F60" i="9"/>
  <c r="J60" i="9"/>
  <c r="C60" i="9"/>
  <c r="G60" i="9"/>
  <c r="K60" i="9"/>
  <c r="H60" i="9"/>
  <c r="I60" i="9"/>
  <c r="F26" i="9"/>
  <c r="J26" i="9"/>
  <c r="C26" i="9"/>
  <c r="G26" i="9"/>
  <c r="K26" i="9"/>
  <c r="H26" i="9"/>
  <c r="I26" i="9"/>
  <c r="C180" i="9"/>
  <c r="G180" i="9"/>
  <c r="K180" i="9"/>
  <c r="C172" i="9"/>
  <c r="G172" i="9"/>
  <c r="K172" i="9"/>
  <c r="C164" i="9"/>
  <c r="G164" i="9"/>
  <c r="K164" i="9"/>
  <c r="C124" i="9"/>
  <c r="G124" i="9"/>
  <c r="K124" i="9"/>
  <c r="H124" i="9"/>
  <c r="C116" i="9"/>
  <c r="G116" i="9"/>
  <c r="K116" i="9"/>
  <c r="H116" i="9"/>
  <c r="C108" i="9"/>
  <c r="G108" i="9"/>
  <c r="K108" i="9"/>
  <c r="H108" i="9"/>
  <c r="F42" i="9"/>
  <c r="J42" i="9"/>
  <c r="C42" i="9"/>
  <c r="G42" i="9"/>
  <c r="K42" i="9"/>
  <c r="H42" i="9"/>
  <c r="I42" i="9"/>
  <c r="I172" i="9"/>
  <c r="C170" i="9"/>
  <c r="G170" i="9"/>
  <c r="K170" i="9"/>
  <c r="I164" i="9"/>
  <c r="C162" i="9"/>
  <c r="G162" i="9"/>
  <c r="K162" i="9"/>
  <c r="C160" i="9"/>
  <c r="G160" i="9"/>
  <c r="K160" i="9"/>
  <c r="H160" i="9"/>
  <c r="C158" i="9"/>
  <c r="G158" i="9"/>
  <c r="K158" i="9"/>
  <c r="H158" i="9"/>
  <c r="C156" i="9"/>
  <c r="G156" i="9"/>
  <c r="K156" i="9"/>
  <c r="H156" i="9"/>
  <c r="C154" i="9"/>
  <c r="G154" i="9"/>
  <c r="K154" i="9"/>
  <c r="H154" i="9"/>
  <c r="C152" i="9"/>
  <c r="G152" i="9"/>
  <c r="K152" i="9"/>
  <c r="H152" i="9"/>
  <c r="C150" i="9"/>
  <c r="G150" i="9"/>
  <c r="K150" i="9"/>
  <c r="H150" i="9"/>
  <c r="C148" i="9"/>
  <c r="G148" i="9"/>
  <c r="K148" i="9"/>
  <c r="H148" i="9"/>
  <c r="C146" i="9"/>
  <c r="G146" i="9"/>
  <c r="K146" i="9"/>
  <c r="H146" i="9"/>
  <c r="C144" i="9"/>
  <c r="G144" i="9"/>
  <c r="K144" i="9"/>
  <c r="H144" i="9"/>
  <c r="C142" i="9"/>
  <c r="G142" i="9"/>
  <c r="K142" i="9"/>
  <c r="H142" i="9"/>
  <c r="C140" i="9"/>
  <c r="G140" i="9"/>
  <c r="K140" i="9"/>
  <c r="H140" i="9"/>
  <c r="C138" i="9"/>
  <c r="G138" i="9"/>
  <c r="K138" i="9"/>
  <c r="H138" i="9"/>
  <c r="C136" i="9"/>
  <c r="G136" i="9"/>
  <c r="K136" i="9"/>
  <c r="H136" i="9"/>
  <c r="C134" i="9"/>
  <c r="G134" i="9"/>
  <c r="K134" i="9"/>
  <c r="H134" i="9"/>
  <c r="C132" i="9"/>
  <c r="G132" i="9"/>
  <c r="K132" i="9"/>
  <c r="H132" i="9"/>
  <c r="C130" i="9"/>
  <c r="G130" i="9"/>
  <c r="K130" i="9"/>
  <c r="H130" i="9"/>
  <c r="C122" i="9"/>
  <c r="G122" i="9"/>
  <c r="K122" i="9"/>
  <c r="H122" i="9"/>
  <c r="C114" i="9"/>
  <c r="G114" i="9"/>
  <c r="K114" i="9"/>
  <c r="H114" i="9"/>
  <c r="C106" i="9"/>
  <c r="G106" i="9"/>
  <c r="K106" i="9"/>
  <c r="H106" i="9"/>
  <c r="C94" i="9"/>
  <c r="G94" i="9"/>
  <c r="K94" i="9"/>
  <c r="C86" i="9"/>
  <c r="G86" i="9"/>
  <c r="K86" i="9"/>
  <c r="C78" i="9"/>
  <c r="G78" i="9"/>
  <c r="K78" i="9"/>
  <c r="F74" i="9"/>
  <c r="J74" i="9"/>
  <c r="C74" i="9"/>
  <c r="G74" i="9"/>
  <c r="K74" i="9"/>
  <c r="F66" i="9"/>
  <c r="J66" i="9"/>
  <c r="C66" i="9"/>
  <c r="G66" i="9"/>
  <c r="K66" i="9"/>
  <c r="F58" i="9"/>
  <c r="J58" i="9"/>
  <c r="C58" i="9"/>
  <c r="G58" i="9"/>
  <c r="K58" i="9"/>
  <c r="F54" i="9"/>
  <c r="J54" i="9"/>
  <c r="C54" i="9"/>
  <c r="G54" i="9"/>
  <c r="K54" i="9"/>
  <c r="F50" i="9"/>
  <c r="J50" i="9"/>
  <c r="C50" i="9"/>
  <c r="G50" i="9"/>
  <c r="K50" i="9"/>
  <c r="F40" i="9"/>
  <c r="J40" i="9"/>
  <c r="C40" i="9"/>
  <c r="G40" i="9"/>
  <c r="K40" i="9"/>
  <c r="H40" i="9"/>
  <c r="F24" i="9"/>
  <c r="J24" i="9"/>
  <c r="C24" i="9"/>
  <c r="G24" i="9"/>
  <c r="K24" i="9"/>
  <c r="H24" i="9"/>
  <c r="F8" i="9"/>
  <c r="J8" i="9"/>
  <c r="C8" i="9"/>
  <c r="G8" i="9"/>
  <c r="H8" i="9"/>
  <c r="J129" i="9"/>
  <c r="F129" i="9"/>
  <c r="J127" i="9"/>
  <c r="F127" i="9"/>
  <c r="J125" i="9"/>
  <c r="F125" i="9"/>
  <c r="J123" i="9"/>
  <c r="F123" i="9"/>
  <c r="J121" i="9"/>
  <c r="F121" i="9"/>
  <c r="J119" i="9"/>
  <c r="F119" i="9"/>
  <c r="J117" i="9"/>
  <c r="F117" i="9"/>
  <c r="J115" i="9"/>
  <c r="F115" i="9"/>
  <c r="J113" i="9"/>
  <c r="F113" i="9"/>
  <c r="J111" i="9"/>
  <c r="F111" i="9"/>
  <c r="J109" i="9"/>
  <c r="F109" i="9"/>
  <c r="J107" i="9"/>
  <c r="F107" i="9"/>
  <c r="J105" i="9"/>
  <c r="F105" i="9"/>
  <c r="J103" i="9"/>
  <c r="F103" i="9"/>
  <c r="H102" i="9"/>
  <c r="J101" i="9"/>
  <c r="F101" i="9"/>
  <c r="H100" i="9"/>
  <c r="J99" i="9"/>
  <c r="F99" i="9"/>
  <c r="I94" i="9"/>
  <c r="C92" i="9"/>
  <c r="G92" i="9"/>
  <c r="K92" i="9"/>
  <c r="I86" i="9"/>
  <c r="C84" i="9"/>
  <c r="G84" i="9"/>
  <c r="K84" i="9"/>
  <c r="I78" i="9"/>
  <c r="C76" i="9"/>
  <c r="G76" i="9"/>
  <c r="K76" i="9"/>
  <c r="F72" i="9"/>
  <c r="J72" i="9"/>
  <c r="C72" i="9"/>
  <c r="G72" i="9"/>
  <c r="K72" i="9"/>
  <c r="F64" i="9"/>
  <c r="J64" i="9"/>
  <c r="C64" i="9"/>
  <c r="G64" i="9"/>
  <c r="K64" i="9"/>
  <c r="F34" i="9"/>
  <c r="J34" i="9"/>
  <c r="C34" i="9"/>
  <c r="G34" i="9"/>
  <c r="K34" i="9"/>
  <c r="H34" i="9"/>
  <c r="I34" i="9"/>
  <c r="F18" i="9"/>
  <c r="J18" i="9"/>
  <c r="C18" i="9"/>
  <c r="G18" i="9"/>
  <c r="K18" i="9"/>
  <c r="H18" i="9"/>
  <c r="I18" i="9"/>
  <c r="K102" i="9"/>
  <c r="G102" i="9"/>
  <c r="K100" i="9"/>
  <c r="G100" i="9"/>
  <c r="C98" i="9"/>
  <c r="G98" i="9"/>
  <c r="K98" i="9"/>
  <c r="H94" i="9"/>
  <c r="C90" i="9"/>
  <c r="G90" i="9"/>
  <c r="K90" i="9"/>
  <c r="H86" i="9"/>
  <c r="C82" i="9"/>
  <c r="G82" i="9"/>
  <c r="K82" i="9"/>
  <c r="H78" i="9"/>
  <c r="I74" i="9"/>
  <c r="F70" i="9"/>
  <c r="J70" i="9"/>
  <c r="C70" i="9"/>
  <c r="G70" i="9"/>
  <c r="K70" i="9"/>
  <c r="I66" i="9"/>
  <c r="F62" i="9"/>
  <c r="J62" i="9"/>
  <c r="C62" i="9"/>
  <c r="G62" i="9"/>
  <c r="K62" i="9"/>
  <c r="I58" i="9"/>
  <c r="F56" i="9"/>
  <c r="J56" i="9"/>
  <c r="C56" i="9"/>
  <c r="G56" i="9"/>
  <c r="K56" i="9"/>
  <c r="I54" i="9"/>
  <c r="F52" i="9"/>
  <c r="J52" i="9"/>
  <c r="C52" i="9"/>
  <c r="G52" i="9"/>
  <c r="K52" i="9"/>
  <c r="I50" i="9"/>
  <c r="F48" i="9"/>
  <c r="J48" i="9"/>
  <c r="C48" i="9"/>
  <c r="G48" i="9"/>
  <c r="K48" i="9"/>
  <c r="F32" i="9"/>
  <c r="J32" i="9"/>
  <c r="C32" i="9"/>
  <c r="G32" i="9"/>
  <c r="K32" i="9"/>
  <c r="H32" i="9"/>
  <c r="F16" i="9"/>
  <c r="J16" i="9"/>
  <c r="C16" i="9"/>
  <c r="G16" i="9"/>
  <c r="K16" i="9"/>
  <c r="H16" i="9"/>
  <c r="F46" i="9"/>
  <c r="J46" i="9"/>
  <c r="C46" i="9"/>
  <c r="G46" i="9"/>
  <c r="K46" i="9"/>
  <c r="H46" i="9"/>
  <c r="F38" i="9"/>
  <c r="J38" i="9"/>
  <c r="C38" i="9"/>
  <c r="G38" i="9"/>
  <c r="K38" i="9"/>
  <c r="H38" i="9"/>
  <c r="F30" i="9"/>
  <c r="J30" i="9"/>
  <c r="C30" i="9"/>
  <c r="G30" i="9"/>
  <c r="K30" i="9"/>
  <c r="H30" i="9"/>
  <c r="F22" i="9"/>
  <c r="J22" i="9"/>
  <c r="C22" i="9"/>
  <c r="G22" i="9"/>
  <c r="K22" i="9"/>
  <c r="H22" i="9"/>
  <c r="F14" i="9"/>
  <c r="J14" i="9"/>
  <c r="C14" i="9"/>
  <c r="G14" i="9"/>
  <c r="K14" i="9"/>
  <c r="H14" i="9"/>
  <c r="F6" i="9"/>
  <c r="J6" i="9"/>
  <c r="C6" i="9"/>
  <c r="G6" i="9"/>
  <c r="H6" i="9"/>
  <c r="F44" i="9"/>
  <c r="J44" i="9"/>
  <c r="C44" i="9"/>
  <c r="G44" i="9"/>
  <c r="K44" i="9"/>
  <c r="H44" i="9"/>
  <c r="F36" i="9"/>
  <c r="J36" i="9"/>
  <c r="C36" i="9"/>
  <c r="G36" i="9"/>
  <c r="K36" i="9"/>
  <c r="H36" i="9"/>
  <c r="F28" i="9"/>
  <c r="J28" i="9"/>
  <c r="C28" i="9"/>
  <c r="G28" i="9"/>
  <c r="K28" i="9"/>
  <c r="H28" i="9"/>
  <c r="F20" i="9"/>
  <c r="J20" i="9"/>
  <c r="C20" i="9"/>
  <c r="G20" i="9"/>
  <c r="K20" i="9"/>
  <c r="H20" i="9"/>
  <c r="F12" i="9"/>
  <c r="J12" i="9"/>
  <c r="C12" i="9"/>
  <c r="G12" i="9"/>
  <c r="K12" i="9"/>
  <c r="H12" i="9"/>
  <c r="J47" i="9"/>
  <c r="F47" i="9"/>
  <c r="J45" i="9"/>
  <c r="F45" i="9"/>
  <c r="J43" i="9"/>
  <c r="F43" i="9"/>
  <c r="J41" i="9"/>
  <c r="F41" i="9"/>
  <c r="J39" i="9"/>
  <c r="F39" i="9"/>
  <c r="J37" i="9"/>
  <c r="F37" i="9"/>
  <c r="J35" i="9"/>
  <c r="F35" i="9"/>
  <c r="J33" i="9"/>
  <c r="F33" i="9"/>
  <c r="J31" i="9"/>
  <c r="F31" i="9"/>
  <c r="J29" i="9"/>
  <c r="F29" i="9"/>
  <c r="J27" i="9"/>
  <c r="F27" i="9"/>
  <c r="J25" i="9"/>
  <c r="F25" i="9"/>
  <c r="J23" i="9"/>
  <c r="F23" i="9"/>
  <c r="J21" i="9"/>
  <c r="F21" i="9"/>
  <c r="J19" i="9"/>
  <c r="F19" i="9"/>
  <c r="J17" i="9"/>
  <c r="F17" i="9"/>
  <c r="J15" i="9"/>
  <c r="F15" i="9"/>
  <c r="J13" i="9"/>
  <c r="F13" i="9"/>
  <c r="J11" i="9"/>
  <c r="F11" i="9"/>
  <c r="J9" i="9"/>
  <c r="F9" i="9"/>
  <c r="J7" i="9"/>
  <c r="F7" i="9"/>
  <c r="I152" i="11" l="1"/>
  <c r="G152" i="11"/>
  <c r="E152" i="11"/>
  <c r="I151" i="11"/>
  <c r="G151" i="11"/>
  <c r="E151" i="11"/>
  <c r="I150" i="11"/>
  <c r="G150" i="11"/>
  <c r="E150" i="11"/>
  <c r="I149" i="11"/>
  <c r="G149" i="11"/>
  <c r="E149" i="11"/>
  <c r="I148" i="11"/>
  <c r="G148" i="11"/>
  <c r="E148" i="11"/>
  <c r="I147" i="11"/>
  <c r="G147" i="11"/>
  <c r="E147" i="11"/>
  <c r="I146" i="11"/>
  <c r="G146" i="11"/>
  <c r="E146" i="11"/>
  <c r="I145" i="11"/>
  <c r="G145" i="11"/>
  <c r="E145" i="11"/>
  <c r="I144" i="11"/>
  <c r="G144" i="11"/>
  <c r="E144" i="11"/>
  <c r="I143" i="11"/>
  <c r="G143" i="11"/>
  <c r="E143" i="11"/>
  <c r="I142" i="11"/>
  <c r="G142" i="11"/>
  <c r="E142" i="11"/>
  <c r="I141" i="11"/>
  <c r="G141" i="11"/>
  <c r="E141" i="11"/>
  <c r="I140" i="11"/>
  <c r="G140" i="11"/>
  <c r="E140" i="11"/>
  <c r="I137" i="11"/>
  <c r="G137" i="11"/>
  <c r="E137" i="11"/>
  <c r="I136" i="11"/>
  <c r="G136" i="11"/>
  <c r="E136" i="11"/>
  <c r="I135" i="11"/>
  <c r="G135" i="11"/>
  <c r="E135" i="11"/>
  <c r="I134" i="11"/>
  <c r="G134" i="11"/>
  <c r="E134" i="11"/>
  <c r="I133" i="11"/>
  <c r="G133" i="11"/>
  <c r="E133" i="11"/>
  <c r="I132" i="11"/>
  <c r="G132" i="11"/>
  <c r="E132" i="11"/>
  <c r="I131" i="11"/>
  <c r="G131" i="11"/>
  <c r="E131" i="11"/>
  <c r="I130" i="11"/>
  <c r="G130" i="11"/>
  <c r="E130" i="11"/>
  <c r="I129" i="11"/>
  <c r="G129" i="11"/>
  <c r="E129" i="11"/>
  <c r="I128" i="11"/>
  <c r="G128" i="11"/>
  <c r="E128" i="11"/>
  <c r="I127" i="11"/>
  <c r="G127" i="11"/>
  <c r="E127" i="11"/>
  <c r="I126" i="11"/>
  <c r="G126" i="11"/>
  <c r="E126" i="11"/>
  <c r="I125" i="11"/>
  <c r="G125" i="11"/>
  <c r="E125" i="11"/>
  <c r="I122" i="11"/>
  <c r="G122" i="11"/>
  <c r="E122" i="11"/>
  <c r="I121" i="11"/>
  <c r="G121" i="11"/>
  <c r="E121" i="11"/>
  <c r="I120" i="11"/>
  <c r="G120" i="11"/>
  <c r="E120" i="11"/>
  <c r="I119" i="11"/>
  <c r="G119" i="11"/>
  <c r="E119" i="11"/>
  <c r="I118" i="11"/>
  <c r="G118" i="11"/>
  <c r="E118" i="11"/>
  <c r="I117" i="11"/>
  <c r="G117" i="11"/>
  <c r="E117" i="11"/>
  <c r="I116" i="11"/>
  <c r="G116" i="11"/>
  <c r="E116" i="11"/>
  <c r="I115" i="11"/>
  <c r="G115" i="11"/>
  <c r="E115" i="11"/>
  <c r="I114" i="11"/>
  <c r="G114" i="11"/>
  <c r="E114" i="11"/>
  <c r="I113" i="11"/>
  <c r="G113" i="11"/>
  <c r="E113" i="11"/>
  <c r="I112" i="11"/>
  <c r="G112" i="11"/>
  <c r="E112" i="11"/>
  <c r="I111" i="11"/>
  <c r="G111" i="11"/>
  <c r="E111" i="11"/>
  <c r="I110" i="11"/>
  <c r="G110" i="11"/>
  <c r="E110" i="11"/>
  <c r="I107" i="11"/>
  <c r="G107" i="11"/>
  <c r="E107" i="11"/>
  <c r="I106" i="11"/>
  <c r="G106" i="11"/>
  <c r="E106" i="11"/>
  <c r="I105" i="11"/>
  <c r="G105" i="11"/>
  <c r="E105" i="11"/>
  <c r="I104" i="11"/>
  <c r="G104" i="11"/>
  <c r="E104" i="11"/>
  <c r="I103" i="11"/>
  <c r="G103" i="11"/>
  <c r="E103" i="11"/>
  <c r="I102" i="11"/>
  <c r="G102" i="11"/>
  <c r="E102" i="11"/>
  <c r="I101" i="11"/>
  <c r="G101" i="11"/>
  <c r="E101" i="11"/>
  <c r="I100" i="11"/>
  <c r="G100" i="11"/>
  <c r="E100" i="11"/>
  <c r="I99" i="11"/>
  <c r="G99" i="11"/>
  <c r="E99" i="11"/>
  <c r="I98" i="11"/>
  <c r="G98" i="11"/>
  <c r="E98" i="11"/>
  <c r="I97" i="11"/>
  <c r="G97" i="11"/>
  <c r="E97" i="11"/>
  <c r="I96" i="11"/>
  <c r="G96" i="11"/>
  <c r="E96" i="11"/>
  <c r="I95" i="11"/>
  <c r="G95" i="11"/>
  <c r="E95" i="11"/>
  <c r="I92" i="11"/>
  <c r="G92" i="11"/>
  <c r="E92" i="11"/>
  <c r="I91" i="11"/>
  <c r="G91" i="11"/>
  <c r="E91" i="11"/>
  <c r="I90" i="11"/>
  <c r="G90" i="11"/>
  <c r="E90" i="11"/>
  <c r="I89" i="11"/>
  <c r="G89" i="11"/>
  <c r="E89" i="11"/>
  <c r="I88" i="11"/>
  <c r="G88" i="11"/>
  <c r="E88" i="11"/>
  <c r="I87" i="11"/>
  <c r="G87" i="11"/>
  <c r="E87" i="11"/>
  <c r="I86" i="11"/>
  <c r="G86" i="11"/>
  <c r="E86" i="11"/>
  <c r="I85" i="11"/>
  <c r="G85" i="11"/>
  <c r="E85" i="11"/>
  <c r="I84" i="11"/>
  <c r="G84" i="11"/>
  <c r="E84" i="11"/>
  <c r="I83" i="11"/>
  <c r="G83" i="11"/>
  <c r="E83" i="11"/>
  <c r="I82" i="11"/>
  <c r="G82" i="11"/>
  <c r="E82" i="11"/>
  <c r="I81" i="11"/>
  <c r="G81" i="11"/>
  <c r="E81" i="11"/>
  <c r="I80" i="11"/>
  <c r="G80" i="11"/>
  <c r="E80" i="11"/>
  <c r="I77" i="11"/>
  <c r="G77" i="11"/>
  <c r="E77" i="11"/>
  <c r="I76" i="11"/>
  <c r="G76" i="11"/>
  <c r="E76" i="11"/>
  <c r="I75" i="11"/>
  <c r="G75" i="11"/>
  <c r="E75" i="11"/>
  <c r="I74" i="11"/>
  <c r="G74" i="11"/>
  <c r="E74" i="11"/>
  <c r="I73" i="11"/>
  <c r="G73" i="11"/>
  <c r="E73" i="11"/>
  <c r="I72" i="11"/>
  <c r="G72" i="11"/>
  <c r="E72" i="11"/>
  <c r="I71" i="11"/>
  <c r="G71" i="11"/>
  <c r="E71" i="11"/>
  <c r="I70" i="11"/>
  <c r="G70" i="11"/>
  <c r="E70" i="11"/>
  <c r="I69" i="11"/>
  <c r="G69" i="11"/>
  <c r="E69" i="11"/>
  <c r="I68" i="11"/>
  <c r="G68" i="11"/>
  <c r="E68" i="11"/>
  <c r="I67" i="11"/>
  <c r="G67" i="11"/>
  <c r="E67" i="11"/>
  <c r="I66" i="11"/>
  <c r="G66" i="11"/>
  <c r="E66" i="11"/>
  <c r="I65" i="11"/>
  <c r="G65" i="11"/>
  <c r="E65" i="11"/>
  <c r="I62" i="11"/>
  <c r="G62" i="11"/>
  <c r="E62" i="11"/>
  <c r="I61" i="11"/>
  <c r="G61" i="11"/>
  <c r="E61" i="11"/>
  <c r="I60" i="11"/>
  <c r="G60" i="11"/>
  <c r="E60" i="11"/>
  <c r="I59" i="11"/>
  <c r="G59" i="11"/>
  <c r="E59" i="11"/>
  <c r="I58" i="11"/>
  <c r="G58" i="11"/>
  <c r="E58" i="11"/>
  <c r="I57" i="11"/>
  <c r="G57" i="11"/>
  <c r="E57" i="11"/>
  <c r="I56" i="11"/>
  <c r="G56" i="11"/>
  <c r="E56" i="11"/>
  <c r="I55" i="11"/>
  <c r="G55" i="11"/>
  <c r="E55" i="11"/>
  <c r="I54" i="11"/>
  <c r="G54" i="11"/>
  <c r="E54" i="11"/>
  <c r="I53" i="11"/>
  <c r="G53" i="11"/>
  <c r="E53" i="11"/>
  <c r="I52" i="11"/>
  <c r="G52" i="11"/>
  <c r="E52" i="11"/>
  <c r="I51" i="11"/>
  <c r="G51" i="11"/>
  <c r="E51" i="11"/>
  <c r="I50" i="11"/>
  <c r="G50" i="11"/>
  <c r="E50" i="11"/>
  <c r="I47" i="11"/>
  <c r="G47" i="11"/>
  <c r="E47" i="11"/>
  <c r="I46" i="11"/>
  <c r="G46" i="11"/>
  <c r="E46" i="11"/>
  <c r="I45" i="11"/>
  <c r="G45" i="11"/>
  <c r="E45" i="11"/>
  <c r="I44" i="11"/>
  <c r="G44" i="11"/>
  <c r="E44" i="11"/>
  <c r="I43" i="11"/>
  <c r="G43" i="11"/>
  <c r="E43" i="11"/>
  <c r="I42" i="11"/>
  <c r="G42" i="11"/>
  <c r="E42" i="11"/>
  <c r="I41" i="11"/>
  <c r="G41" i="11"/>
  <c r="E41" i="11"/>
  <c r="I40" i="11"/>
  <c r="G40" i="11"/>
  <c r="E40" i="11"/>
  <c r="I39" i="11"/>
  <c r="G39" i="11"/>
  <c r="E39" i="11"/>
  <c r="I38" i="11"/>
  <c r="G38" i="11"/>
  <c r="E38" i="11"/>
  <c r="I37" i="11"/>
  <c r="G37" i="11"/>
  <c r="E37" i="11"/>
  <c r="I36" i="11"/>
  <c r="G36" i="11"/>
  <c r="E36" i="11"/>
  <c r="I35" i="11"/>
  <c r="G35" i="11"/>
  <c r="E35" i="11"/>
  <c r="I32" i="11"/>
  <c r="G32" i="11"/>
  <c r="E32" i="11"/>
  <c r="I31" i="11"/>
  <c r="G31" i="11"/>
  <c r="E31" i="11"/>
  <c r="I30" i="11"/>
  <c r="G30" i="11"/>
  <c r="E30" i="11"/>
  <c r="I29" i="11"/>
  <c r="G29" i="11"/>
  <c r="E29" i="11"/>
  <c r="I28" i="11"/>
  <c r="G28" i="11"/>
  <c r="E28" i="11"/>
  <c r="I27" i="11"/>
  <c r="G27" i="11"/>
  <c r="E27" i="11"/>
  <c r="I26" i="11"/>
  <c r="G26" i="11"/>
  <c r="E26" i="11"/>
  <c r="I25" i="11"/>
  <c r="G25" i="11"/>
  <c r="E25" i="11"/>
  <c r="I24" i="11"/>
  <c r="G24" i="11"/>
  <c r="E24" i="11"/>
  <c r="I23" i="11"/>
  <c r="G23" i="11"/>
  <c r="E23" i="11"/>
  <c r="I22" i="11"/>
  <c r="G22" i="11"/>
  <c r="E22" i="11"/>
  <c r="I21" i="11"/>
  <c r="G21" i="11"/>
  <c r="E21" i="11"/>
  <c r="I20" i="11"/>
  <c r="G20" i="11"/>
  <c r="E20" i="11"/>
  <c r="G154" i="11" l="1"/>
  <c r="I154" i="11"/>
  <c r="C6" i="1" l="1"/>
  <c r="S8" i="1"/>
  <c r="M7" i="10" s="1"/>
  <c r="Q9" i="1" l="1"/>
  <c r="S6" i="1"/>
  <c r="M5" i="10" s="1"/>
  <c r="L39" i="6" l="1"/>
  <c r="Q11" i="1"/>
  <c r="E2" i="11" l="1"/>
  <c r="M6" i="1" l="1"/>
  <c r="L5" i="10" l="1"/>
  <c r="K5" i="10" s="1"/>
  <c r="B153" i="11"/>
  <c r="B138" i="11"/>
  <c r="B123" i="11"/>
  <c r="B108" i="11"/>
  <c r="B93" i="11"/>
  <c r="B78" i="11"/>
  <c r="B63" i="11"/>
  <c r="B48" i="11"/>
  <c r="B19" i="11"/>
  <c r="B34" i="11"/>
  <c r="B33" i="11"/>
  <c r="B18" i="11"/>
  <c r="C5" i="10" l="1"/>
  <c r="B5" i="10"/>
  <c r="E5" i="10"/>
  <c r="H5" i="10" s="1"/>
  <c r="I5" i="10"/>
  <c r="J10" i="6"/>
  <c r="F5" i="10" l="1"/>
  <c r="G5" i="10"/>
  <c r="K6" i="9"/>
  <c r="M8" i="1"/>
  <c r="M9" i="1"/>
  <c r="M10" i="1"/>
  <c r="M11" i="1"/>
  <c r="L10" i="10" s="1"/>
  <c r="M12" i="1"/>
  <c r="L11" i="10" s="1"/>
  <c r="M13" i="1"/>
  <c r="L12" i="10" s="1"/>
  <c r="M14" i="1"/>
  <c r="L13" i="10" s="1"/>
  <c r="M15" i="1"/>
  <c r="L14" i="10" s="1"/>
  <c r="M16" i="1"/>
  <c r="L15" i="10" s="1"/>
  <c r="M17" i="1"/>
  <c r="L16" i="10" s="1"/>
  <c r="M18" i="1"/>
  <c r="L17" i="10" s="1"/>
  <c r="M19" i="1"/>
  <c r="L18" i="10" s="1"/>
  <c r="M20" i="1"/>
  <c r="L19" i="10" s="1"/>
  <c r="M21" i="1"/>
  <c r="L20" i="10" s="1"/>
  <c r="M22" i="1"/>
  <c r="L21" i="10" s="1"/>
  <c r="M23" i="1"/>
  <c r="L22" i="10" s="1"/>
  <c r="M24" i="1"/>
  <c r="L23" i="10" s="1"/>
  <c r="M25" i="1"/>
  <c r="L24" i="10" s="1"/>
  <c r="M26" i="1"/>
  <c r="L25" i="10" s="1"/>
  <c r="M27" i="1"/>
  <c r="L26" i="10" s="1"/>
  <c r="M28" i="1"/>
  <c r="L27" i="10" s="1"/>
  <c r="M29" i="1"/>
  <c r="L28" i="10" s="1"/>
  <c r="M30" i="1"/>
  <c r="L29" i="10" s="1"/>
  <c r="M31" i="1"/>
  <c r="L30" i="10" s="1"/>
  <c r="M32" i="1"/>
  <c r="L31" i="10" s="1"/>
  <c r="M33" i="1"/>
  <c r="L32" i="10" s="1"/>
  <c r="M34" i="1"/>
  <c r="L33" i="10" s="1"/>
  <c r="M35" i="1"/>
  <c r="L34" i="10" s="1"/>
  <c r="M36" i="1"/>
  <c r="L35" i="10" s="1"/>
  <c r="M37" i="1"/>
  <c r="L36" i="10" s="1"/>
  <c r="M38" i="1"/>
  <c r="L37" i="10" s="1"/>
  <c r="M39" i="1"/>
  <c r="L38" i="10" s="1"/>
  <c r="M40" i="1"/>
  <c r="L39" i="10" s="1"/>
  <c r="M41" i="1"/>
  <c r="L40" i="10" s="1"/>
  <c r="M42" i="1"/>
  <c r="L41" i="10" s="1"/>
  <c r="M43" i="1"/>
  <c r="L42" i="10" s="1"/>
  <c r="M44" i="1"/>
  <c r="L43" i="10" s="1"/>
  <c r="M45" i="1"/>
  <c r="L44" i="10" s="1"/>
  <c r="M46" i="1"/>
  <c r="L45" i="10" s="1"/>
  <c r="M47" i="1"/>
  <c r="L46" i="10" s="1"/>
  <c r="M48" i="1"/>
  <c r="L47" i="10" s="1"/>
  <c r="M49" i="1"/>
  <c r="L48" i="10" s="1"/>
  <c r="M50" i="1"/>
  <c r="L49" i="10" s="1"/>
  <c r="M51" i="1"/>
  <c r="L50" i="10" s="1"/>
  <c r="M52" i="1"/>
  <c r="L51" i="10" s="1"/>
  <c r="M53" i="1"/>
  <c r="L52" i="10" s="1"/>
  <c r="M54" i="1"/>
  <c r="L53" i="10" s="1"/>
  <c r="M55" i="1"/>
  <c r="L54" i="10" s="1"/>
  <c r="M56" i="1"/>
  <c r="L55" i="10" s="1"/>
  <c r="M57" i="1"/>
  <c r="L56" i="10" s="1"/>
  <c r="M58" i="1"/>
  <c r="L57" i="10" s="1"/>
  <c r="M59" i="1"/>
  <c r="L58" i="10" s="1"/>
  <c r="M60" i="1"/>
  <c r="L59" i="10" s="1"/>
  <c r="M61" i="1"/>
  <c r="L60" i="10" s="1"/>
  <c r="M62" i="1"/>
  <c r="L61" i="10" s="1"/>
  <c r="M63" i="1"/>
  <c r="L62" i="10" s="1"/>
  <c r="M64" i="1"/>
  <c r="L63" i="10" s="1"/>
  <c r="M65" i="1"/>
  <c r="L64" i="10" s="1"/>
  <c r="M66" i="1"/>
  <c r="L65" i="10" s="1"/>
  <c r="M67" i="1"/>
  <c r="L66" i="10" s="1"/>
  <c r="M68" i="1"/>
  <c r="L67" i="10" s="1"/>
  <c r="M69" i="1"/>
  <c r="L68" i="10" s="1"/>
  <c r="M70" i="1"/>
  <c r="L69" i="10" s="1"/>
  <c r="M71" i="1"/>
  <c r="L70" i="10" s="1"/>
  <c r="M72" i="1"/>
  <c r="L71" i="10" s="1"/>
  <c r="M73" i="1"/>
  <c r="L72" i="10" s="1"/>
  <c r="M74" i="1"/>
  <c r="L73" i="10" s="1"/>
  <c r="M75" i="1"/>
  <c r="L74" i="10" s="1"/>
  <c r="M76" i="1"/>
  <c r="L75" i="10" s="1"/>
  <c r="M77" i="1"/>
  <c r="L76" i="10" s="1"/>
  <c r="M78" i="1"/>
  <c r="L77" i="10" s="1"/>
  <c r="M79" i="1"/>
  <c r="L78" i="10" s="1"/>
  <c r="M80" i="1"/>
  <c r="L79" i="10" s="1"/>
  <c r="M81" i="1"/>
  <c r="L80" i="10" s="1"/>
  <c r="M82" i="1"/>
  <c r="L81" i="10" s="1"/>
  <c r="M83" i="1"/>
  <c r="L82" i="10" s="1"/>
  <c r="M84" i="1"/>
  <c r="L83" i="10" s="1"/>
  <c r="M85" i="1"/>
  <c r="L84" i="10" s="1"/>
  <c r="M86" i="1"/>
  <c r="L85" i="10" s="1"/>
  <c r="M87" i="1"/>
  <c r="L86" i="10" s="1"/>
  <c r="M88" i="1"/>
  <c r="L87" i="10" s="1"/>
  <c r="M89" i="1"/>
  <c r="L88" i="10" s="1"/>
  <c r="M90" i="1"/>
  <c r="L89" i="10" s="1"/>
  <c r="M91" i="1"/>
  <c r="L90" i="10" s="1"/>
  <c r="M92" i="1"/>
  <c r="L91" i="10" s="1"/>
  <c r="M93" i="1"/>
  <c r="L92" i="10" s="1"/>
  <c r="M94" i="1"/>
  <c r="L93" i="10" s="1"/>
  <c r="M95" i="1"/>
  <c r="L94" i="10" s="1"/>
  <c r="M96" i="1"/>
  <c r="L95" i="10" s="1"/>
  <c r="M97" i="1"/>
  <c r="L96" i="10" s="1"/>
  <c r="M98" i="1"/>
  <c r="L97" i="10" s="1"/>
  <c r="M99" i="1"/>
  <c r="L98" i="10" s="1"/>
  <c r="M100" i="1"/>
  <c r="L99" i="10" s="1"/>
  <c r="M101" i="1"/>
  <c r="L100" i="10" s="1"/>
  <c r="M102" i="1"/>
  <c r="L101" i="10" s="1"/>
  <c r="M103" i="1"/>
  <c r="L102" i="10" s="1"/>
  <c r="M104" i="1"/>
  <c r="L103" i="10" s="1"/>
  <c r="M105" i="1"/>
  <c r="L104" i="10" s="1"/>
  <c r="M106" i="1"/>
  <c r="L105" i="10" s="1"/>
  <c r="M107" i="1"/>
  <c r="L106" i="10" s="1"/>
  <c r="M108" i="1"/>
  <c r="L107" i="10" s="1"/>
  <c r="M109" i="1"/>
  <c r="L108" i="10" s="1"/>
  <c r="M110" i="1"/>
  <c r="L109" i="10" s="1"/>
  <c r="M111" i="1"/>
  <c r="L110" i="10" s="1"/>
  <c r="M112" i="1"/>
  <c r="L111" i="10" s="1"/>
  <c r="M113" i="1"/>
  <c r="L112" i="10" s="1"/>
  <c r="M114" i="1"/>
  <c r="L113" i="10" s="1"/>
  <c r="M115" i="1"/>
  <c r="L114" i="10" s="1"/>
  <c r="M116" i="1"/>
  <c r="L115" i="10" s="1"/>
  <c r="M117" i="1"/>
  <c r="L116" i="10" s="1"/>
  <c r="M118" i="1"/>
  <c r="L117" i="10" s="1"/>
  <c r="M119" i="1"/>
  <c r="L118" i="10" s="1"/>
  <c r="M120" i="1"/>
  <c r="L119" i="10" s="1"/>
  <c r="M121" i="1"/>
  <c r="L120" i="10" s="1"/>
  <c r="M122" i="1"/>
  <c r="L121" i="10" s="1"/>
  <c r="M123" i="1"/>
  <c r="L122" i="10" s="1"/>
  <c r="M124" i="1"/>
  <c r="L123" i="10" s="1"/>
  <c r="M125" i="1"/>
  <c r="L124" i="10" s="1"/>
  <c r="M126" i="1"/>
  <c r="L125" i="10" s="1"/>
  <c r="M127" i="1"/>
  <c r="L126" i="10" s="1"/>
  <c r="M128" i="1"/>
  <c r="L127" i="10" s="1"/>
  <c r="M129" i="1"/>
  <c r="L128" i="10" s="1"/>
  <c r="M130" i="1"/>
  <c r="L129" i="10" s="1"/>
  <c r="M131" i="1"/>
  <c r="L130" i="10" s="1"/>
  <c r="M132" i="1"/>
  <c r="L131" i="10" s="1"/>
  <c r="M133" i="1"/>
  <c r="L132" i="10" s="1"/>
  <c r="M134" i="1"/>
  <c r="L133" i="10" s="1"/>
  <c r="M135" i="1"/>
  <c r="L134" i="10" s="1"/>
  <c r="M136" i="1"/>
  <c r="L135" i="10" s="1"/>
  <c r="M137" i="1"/>
  <c r="L136" i="10" s="1"/>
  <c r="M138" i="1"/>
  <c r="L137" i="10" s="1"/>
  <c r="M139" i="1"/>
  <c r="L138" i="10" s="1"/>
  <c r="M140" i="1"/>
  <c r="L139" i="10" s="1"/>
  <c r="M141" i="1"/>
  <c r="L140" i="10" s="1"/>
  <c r="M142" i="1"/>
  <c r="L141" i="10" s="1"/>
  <c r="M143" i="1"/>
  <c r="L142" i="10" s="1"/>
  <c r="M144" i="1"/>
  <c r="L143" i="10" s="1"/>
  <c r="M145" i="1"/>
  <c r="L144" i="10" s="1"/>
  <c r="M146" i="1"/>
  <c r="L145" i="10" s="1"/>
  <c r="M147" i="1"/>
  <c r="L146" i="10" s="1"/>
  <c r="M148" i="1"/>
  <c r="L147" i="10" s="1"/>
  <c r="M149" i="1"/>
  <c r="L148" i="10" s="1"/>
  <c r="M150" i="1"/>
  <c r="L149" i="10" s="1"/>
  <c r="M151" i="1"/>
  <c r="L150" i="10" s="1"/>
  <c r="M152" i="1"/>
  <c r="L151" i="10" s="1"/>
  <c r="M153" i="1"/>
  <c r="L152" i="10" s="1"/>
  <c r="M154" i="1"/>
  <c r="L153" i="10" s="1"/>
  <c r="M155" i="1"/>
  <c r="L154" i="10" s="1"/>
  <c r="M156" i="1"/>
  <c r="L155" i="10" s="1"/>
  <c r="M157" i="1"/>
  <c r="L156" i="10" s="1"/>
  <c r="M158" i="1"/>
  <c r="L157" i="10" s="1"/>
  <c r="M159" i="1"/>
  <c r="L158" i="10" s="1"/>
  <c r="M160" i="1"/>
  <c r="L159" i="10" s="1"/>
  <c r="M161" i="1"/>
  <c r="L160" i="10" s="1"/>
  <c r="M162" i="1"/>
  <c r="L161" i="10" s="1"/>
  <c r="M163" i="1"/>
  <c r="L162" i="10" s="1"/>
  <c r="M164" i="1"/>
  <c r="L163" i="10" s="1"/>
  <c r="M165" i="1"/>
  <c r="L164" i="10" s="1"/>
  <c r="M166" i="1"/>
  <c r="L165" i="10" s="1"/>
  <c r="M167" i="1"/>
  <c r="L166" i="10" s="1"/>
  <c r="M168" i="1"/>
  <c r="L167" i="10" s="1"/>
  <c r="M169" i="1"/>
  <c r="L168" i="10" s="1"/>
  <c r="M170" i="1"/>
  <c r="L169" i="10" s="1"/>
  <c r="M171" i="1"/>
  <c r="L170" i="10" s="1"/>
  <c r="M172" i="1"/>
  <c r="L171" i="10" s="1"/>
  <c r="M173" i="1"/>
  <c r="L172" i="10" s="1"/>
  <c r="M174" i="1"/>
  <c r="L173" i="10" s="1"/>
  <c r="M175" i="1"/>
  <c r="L174" i="10" s="1"/>
  <c r="M176" i="1"/>
  <c r="L175" i="10" s="1"/>
  <c r="M177" i="1"/>
  <c r="L176" i="10" s="1"/>
  <c r="M178" i="1"/>
  <c r="L177" i="10" s="1"/>
  <c r="M179" i="1"/>
  <c r="L178" i="10" s="1"/>
  <c r="M180" i="1"/>
  <c r="L179" i="10" s="1"/>
  <c r="M181" i="1"/>
  <c r="L180" i="10" s="1"/>
  <c r="M182" i="1"/>
  <c r="L181" i="10" s="1"/>
  <c r="M183" i="1"/>
  <c r="L182" i="10" s="1"/>
  <c r="M184" i="1"/>
  <c r="L183" i="10" s="1"/>
  <c r="M185" i="1"/>
  <c r="L184" i="10" s="1"/>
  <c r="M186" i="1"/>
  <c r="L185" i="10" s="1"/>
  <c r="M187" i="1"/>
  <c r="L186" i="10" s="1"/>
  <c r="M188" i="1"/>
  <c r="L187" i="10" s="1"/>
  <c r="M189" i="1"/>
  <c r="L188" i="10" s="1"/>
  <c r="M190" i="1"/>
  <c r="L189" i="10" s="1"/>
  <c r="M191" i="1"/>
  <c r="L190" i="10" s="1"/>
  <c r="M192" i="1"/>
  <c r="L191" i="10" s="1"/>
  <c r="M193" i="1"/>
  <c r="L192" i="10" s="1"/>
  <c r="M194" i="1"/>
  <c r="L193" i="10" s="1"/>
  <c r="M195" i="1"/>
  <c r="L194" i="10" s="1"/>
  <c r="M196" i="1"/>
  <c r="L195" i="10" s="1"/>
  <c r="M197" i="1"/>
  <c r="L196" i="10" s="1"/>
  <c r="M198" i="1"/>
  <c r="L197" i="10" s="1"/>
  <c r="M199" i="1"/>
  <c r="L198" i="10" s="1"/>
  <c r="M200" i="1"/>
  <c r="L199" i="10" s="1"/>
  <c r="M201" i="1"/>
  <c r="L200" i="10" s="1"/>
  <c r="M202" i="1"/>
  <c r="L201" i="10" s="1"/>
  <c r="M203" i="1"/>
  <c r="L202" i="10" s="1"/>
  <c r="M204" i="1"/>
  <c r="L203" i="10" s="1"/>
  <c r="M205" i="1"/>
  <c r="L204" i="10" s="1"/>
  <c r="M206" i="1"/>
  <c r="L205" i="10" s="1"/>
  <c r="M207" i="1"/>
  <c r="L206" i="10" s="1"/>
  <c r="M208" i="1"/>
  <c r="L207" i="10" s="1"/>
  <c r="M209" i="1"/>
  <c r="L208" i="10" s="1"/>
  <c r="M210" i="1"/>
  <c r="L209" i="10" s="1"/>
  <c r="M211" i="1"/>
  <c r="L210" i="10" s="1"/>
  <c r="M212" i="1"/>
  <c r="L211" i="10" s="1"/>
  <c r="M213" i="1"/>
  <c r="L212" i="10" s="1"/>
  <c r="M214" i="1"/>
  <c r="L213" i="10" s="1"/>
  <c r="M215" i="1"/>
  <c r="L214" i="10" s="1"/>
  <c r="M216" i="1"/>
  <c r="L215" i="10" s="1"/>
  <c r="M217" i="1"/>
  <c r="L216" i="10" s="1"/>
  <c r="M218" i="1"/>
  <c r="L217" i="10" s="1"/>
  <c r="M219" i="1"/>
  <c r="L218" i="10" s="1"/>
  <c r="M220" i="1"/>
  <c r="L219" i="10" s="1"/>
  <c r="M221" i="1"/>
  <c r="L220" i="10" s="1"/>
  <c r="M222" i="1"/>
  <c r="L221" i="10" s="1"/>
  <c r="M223" i="1"/>
  <c r="L222" i="10" s="1"/>
  <c r="M224" i="1"/>
  <c r="L223" i="10" s="1"/>
  <c r="M225" i="1"/>
  <c r="L224" i="10" s="1"/>
  <c r="M226" i="1"/>
  <c r="L225" i="10" s="1"/>
  <c r="M227" i="1"/>
  <c r="L226" i="10" s="1"/>
  <c r="M228" i="1"/>
  <c r="L227" i="10" s="1"/>
  <c r="M229" i="1"/>
  <c r="L228" i="10" s="1"/>
  <c r="M230" i="1"/>
  <c r="L229" i="10" s="1"/>
  <c r="M231" i="1"/>
  <c r="L230" i="10" s="1"/>
  <c r="M232" i="1"/>
  <c r="L231" i="10" s="1"/>
  <c r="M233" i="1"/>
  <c r="L232" i="10" s="1"/>
  <c r="M234" i="1"/>
  <c r="L233" i="10" s="1"/>
  <c r="M235" i="1"/>
  <c r="L234" i="10" s="1"/>
  <c r="M236" i="1"/>
  <c r="L235" i="10" s="1"/>
  <c r="M237" i="1"/>
  <c r="L236" i="10" s="1"/>
  <c r="M238" i="1"/>
  <c r="L237" i="10" s="1"/>
  <c r="M239" i="1"/>
  <c r="L238" i="10" s="1"/>
  <c r="M240" i="1"/>
  <c r="L239" i="10" s="1"/>
  <c r="M241" i="1"/>
  <c r="L240" i="10" s="1"/>
  <c r="M242" i="1"/>
  <c r="L241" i="10" s="1"/>
  <c r="M243" i="1"/>
  <c r="L242" i="10" s="1"/>
  <c r="M244" i="1"/>
  <c r="L243" i="10" s="1"/>
  <c r="M245" i="1"/>
  <c r="L244" i="10" s="1"/>
  <c r="M246" i="1"/>
  <c r="L245" i="10" s="1"/>
  <c r="M247" i="1"/>
  <c r="L246" i="10" s="1"/>
  <c r="M248" i="1"/>
  <c r="L247" i="10" s="1"/>
  <c r="M249" i="1"/>
  <c r="L248" i="10" s="1"/>
  <c r="M250" i="1"/>
  <c r="L249" i="10" s="1"/>
  <c r="M251" i="1"/>
  <c r="L250" i="10" s="1"/>
  <c r="M252" i="1"/>
  <c r="L251" i="10" s="1"/>
  <c r="M253" i="1"/>
  <c r="L252" i="10" s="1"/>
  <c r="M254" i="1"/>
  <c r="L253" i="10" s="1"/>
  <c r="M255" i="1"/>
  <c r="L254" i="10" s="1"/>
  <c r="M256" i="1"/>
  <c r="L255" i="10" s="1"/>
  <c r="M257" i="1"/>
  <c r="L256" i="10" s="1"/>
  <c r="M258" i="1"/>
  <c r="L257" i="10" s="1"/>
  <c r="M259" i="1"/>
  <c r="L258" i="10" s="1"/>
  <c r="M260" i="1"/>
  <c r="L259" i="10" s="1"/>
  <c r="M261" i="1"/>
  <c r="L260" i="10" s="1"/>
  <c r="M262" i="1"/>
  <c r="L261" i="10" s="1"/>
  <c r="M263" i="1"/>
  <c r="L262" i="10" s="1"/>
  <c r="M264" i="1"/>
  <c r="L263" i="10" s="1"/>
  <c r="M265" i="1"/>
  <c r="L264" i="10" s="1"/>
  <c r="M266" i="1"/>
  <c r="L265" i="10" s="1"/>
  <c r="M267" i="1"/>
  <c r="L266" i="10" s="1"/>
  <c r="M268" i="1"/>
  <c r="L267" i="10" s="1"/>
  <c r="M269" i="1"/>
  <c r="L268" i="10" s="1"/>
  <c r="M270" i="1"/>
  <c r="L269" i="10" s="1"/>
  <c r="M271" i="1"/>
  <c r="L270" i="10" s="1"/>
  <c r="M272" i="1"/>
  <c r="L271" i="10" s="1"/>
  <c r="M273" i="1"/>
  <c r="L272" i="10" s="1"/>
  <c r="M274" i="1"/>
  <c r="L273" i="10" s="1"/>
  <c r="M275" i="1"/>
  <c r="L274" i="10" s="1"/>
  <c r="M276" i="1"/>
  <c r="L275" i="10" s="1"/>
  <c r="M277" i="1"/>
  <c r="L276" i="10" s="1"/>
  <c r="M278" i="1"/>
  <c r="L277" i="10" s="1"/>
  <c r="M279" i="1"/>
  <c r="L278" i="10" s="1"/>
  <c r="M280" i="1"/>
  <c r="L279" i="10" s="1"/>
  <c r="M281" i="1"/>
  <c r="L280" i="10" s="1"/>
  <c r="M282" i="1"/>
  <c r="L281" i="10" s="1"/>
  <c r="M283" i="1"/>
  <c r="L282" i="10" s="1"/>
  <c r="M284" i="1"/>
  <c r="L283" i="10" s="1"/>
  <c r="M285" i="1"/>
  <c r="L284" i="10" s="1"/>
  <c r="M286" i="1"/>
  <c r="L285" i="10" s="1"/>
  <c r="M287" i="1"/>
  <c r="L286" i="10" s="1"/>
  <c r="M288" i="1"/>
  <c r="L287" i="10" s="1"/>
  <c r="M289" i="1"/>
  <c r="L288" i="10" s="1"/>
  <c r="M290" i="1"/>
  <c r="L289" i="10" s="1"/>
  <c r="M291" i="1"/>
  <c r="L290" i="10" s="1"/>
  <c r="M292" i="1"/>
  <c r="L291" i="10" s="1"/>
  <c r="M293" i="1"/>
  <c r="L292" i="10" s="1"/>
  <c r="M294" i="1"/>
  <c r="L293" i="10" s="1"/>
  <c r="M295" i="1"/>
  <c r="L294" i="10" s="1"/>
  <c r="M296" i="1"/>
  <c r="L295" i="10" s="1"/>
  <c r="M297" i="1"/>
  <c r="L296" i="10" s="1"/>
  <c r="M298" i="1"/>
  <c r="L297" i="10" s="1"/>
  <c r="M299" i="1"/>
  <c r="L298" i="10" s="1"/>
  <c r="M300" i="1"/>
  <c r="L299" i="10" s="1"/>
  <c r="M301" i="1"/>
  <c r="L300" i="10" s="1"/>
  <c r="M302" i="1"/>
  <c r="L301" i="10" s="1"/>
  <c r="M303" i="1"/>
  <c r="L302" i="10" s="1"/>
  <c r="M304" i="1"/>
  <c r="L303" i="10" s="1"/>
  <c r="M305" i="1"/>
  <c r="L304" i="10" s="1"/>
  <c r="M306" i="1"/>
  <c r="L305" i="10" s="1"/>
  <c r="M307" i="1"/>
  <c r="L306" i="10" s="1"/>
  <c r="M308" i="1"/>
  <c r="L307" i="10" s="1"/>
  <c r="M309" i="1"/>
  <c r="L308" i="10" s="1"/>
  <c r="M310" i="1"/>
  <c r="L309" i="10" s="1"/>
  <c r="M311" i="1"/>
  <c r="L310" i="10" s="1"/>
  <c r="M312" i="1"/>
  <c r="L311" i="10" s="1"/>
  <c r="M313" i="1"/>
  <c r="L312" i="10" s="1"/>
  <c r="M314" i="1"/>
  <c r="L313" i="10" s="1"/>
  <c r="M315" i="1"/>
  <c r="L314" i="10" s="1"/>
  <c r="M316" i="1"/>
  <c r="L315" i="10" s="1"/>
  <c r="M317" i="1"/>
  <c r="L316" i="10" s="1"/>
  <c r="M318" i="1"/>
  <c r="L317" i="10" s="1"/>
  <c r="M319" i="1"/>
  <c r="L318" i="10" s="1"/>
  <c r="M320" i="1"/>
  <c r="L319" i="10" s="1"/>
  <c r="M321" i="1"/>
  <c r="L320" i="10" s="1"/>
  <c r="M322" i="1"/>
  <c r="L321" i="10" s="1"/>
  <c r="M323" i="1"/>
  <c r="L322" i="10" s="1"/>
  <c r="M324" i="1"/>
  <c r="L323" i="10" s="1"/>
  <c r="M325" i="1"/>
  <c r="L324" i="10" s="1"/>
  <c r="M326" i="1"/>
  <c r="L325" i="10" s="1"/>
  <c r="M327" i="1"/>
  <c r="L326" i="10" s="1"/>
  <c r="M328" i="1"/>
  <c r="L327" i="10" s="1"/>
  <c r="M329" i="1"/>
  <c r="L328" i="10" s="1"/>
  <c r="M330" i="1"/>
  <c r="L329" i="10" s="1"/>
  <c r="M331" i="1"/>
  <c r="L330" i="10" s="1"/>
  <c r="M332" i="1"/>
  <c r="L331" i="10" s="1"/>
  <c r="M333" i="1"/>
  <c r="L332" i="10" s="1"/>
  <c r="M334" i="1"/>
  <c r="L333" i="10" s="1"/>
  <c r="M335" i="1"/>
  <c r="L334" i="10" s="1"/>
  <c r="M336" i="1"/>
  <c r="L335" i="10" s="1"/>
  <c r="M337" i="1"/>
  <c r="L336" i="10" s="1"/>
  <c r="M338" i="1"/>
  <c r="L337" i="10" s="1"/>
  <c r="M339" i="1"/>
  <c r="L338" i="10" s="1"/>
  <c r="M340" i="1"/>
  <c r="L339" i="10" s="1"/>
  <c r="M341" i="1"/>
  <c r="L340" i="10" s="1"/>
  <c r="M342" i="1"/>
  <c r="L341" i="10" s="1"/>
  <c r="M343" i="1"/>
  <c r="L342" i="10" s="1"/>
  <c r="M344" i="1"/>
  <c r="L343" i="10" s="1"/>
  <c r="M345" i="1"/>
  <c r="L344" i="10" s="1"/>
  <c r="M346" i="1"/>
  <c r="L345" i="10" s="1"/>
  <c r="M347" i="1"/>
  <c r="L346" i="10" s="1"/>
  <c r="M348" i="1"/>
  <c r="L347" i="10" s="1"/>
  <c r="M349" i="1"/>
  <c r="L348" i="10" s="1"/>
  <c r="M350" i="1"/>
  <c r="L349" i="10" s="1"/>
  <c r="M351" i="1"/>
  <c r="L350" i="10" s="1"/>
  <c r="M352" i="1"/>
  <c r="L351" i="10" s="1"/>
  <c r="M353" i="1"/>
  <c r="L352" i="10" s="1"/>
  <c r="M354" i="1"/>
  <c r="L353" i="10" s="1"/>
  <c r="M355" i="1"/>
  <c r="L354" i="10" s="1"/>
  <c r="M356" i="1"/>
  <c r="L355" i="10" s="1"/>
  <c r="M357" i="1"/>
  <c r="L356" i="10" s="1"/>
  <c r="M358" i="1"/>
  <c r="L357" i="10" s="1"/>
  <c r="M359" i="1"/>
  <c r="L358" i="10" s="1"/>
  <c r="M360" i="1"/>
  <c r="L359" i="10" s="1"/>
  <c r="M361" i="1"/>
  <c r="L360" i="10" s="1"/>
  <c r="M362" i="1"/>
  <c r="L361" i="10" s="1"/>
  <c r="M363" i="1"/>
  <c r="L362" i="10" s="1"/>
  <c r="M364" i="1"/>
  <c r="L363" i="10" s="1"/>
  <c r="M365" i="1"/>
  <c r="L364" i="10" s="1"/>
  <c r="M366" i="1"/>
  <c r="L365" i="10" s="1"/>
  <c r="M367" i="1"/>
  <c r="L366" i="10" s="1"/>
  <c r="M368" i="1"/>
  <c r="L367" i="10" s="1"/>
  <c r="M369" i="1"/>
  <c r="L368" i="10" s="1"/>
  <c r="M370" i="1"/>
  <c r="L369" i="10" s="1"/>
  <c r="M371" i="1"/>
  <c r="L370" i="10" s="1"/>
  <c r="M372" i="1"/>
  <c r="L371" i="10" s="1"/>
  <c r="M373" i="1"/>
  <c r="L372" i="10" s="1"/>
  <c r="M374" i="1"/>
  <c r="L373" i="10" s="1"/>
  <c r="M375" i="1"/>
  <c r="L374" i="10" s="1"/>
  <c r="M376" i="1"/>
  <c r="L375" i="10" s="1"/>
  <c r="M377" i="1"/>
  <c r="L376" i="10" s="1"/>
  <c r="M378" i="1"/>
  <c r="L377" i="10" s="1"/>
  <c r="M379" i="1"/>
  <c r="L378" i="10" s="1"/>
  <c r="M380" i="1"/>
  <c r="L379" i="10" s="1"/>
  <c r="M381" i="1"/>
  <c r="L380" i="10" s="1"/>
  <c r="M382" i="1"/>
  <c r="L381" i="10" s="1"/>
  <c r="M383" i="1"/>
  <c r="L382" i="10" s="1"/>
  <c r="M384" i="1"/>
  <c r="L383" i="10" s="1"/>
  <c r="M385" i="1"/>
  <c r="L384" i="10" s="1"/>
  <c r="M386" i="1"/>
  <c r="L385" i="10" s="1"/>
  <c r="M387" i="1"/>
  <c r="L386" i="10" s="1"/>
  <c r="M388" i="1"/>
  <c r="L387" i="10" s="1"/>
  <c r="M389" i="1"/>
  <c r="L388" i="10" s="1"/>
  <c r="M390" i="1"/>
  <c r="L389" i="10" s="1"/>
  <c r="M391" i="1"/>
  <c r="L390" i="10" s="1"/>
  <c r="M392" i="1"/>
  <c r="L391" i="10" s="1"/>
  <c r="M393" i="1"/>
  <c r="L392" i="10" s="1"/>
  <c r="M394" i="1"/>
  <c r="L393" i="10" s="1"/>
  <c r="M395" i="1"/>
  <c r="L394" i="10" s="1"/>
  <c r="M396" i="1"/>
  <c r="L395" i="10" s="1"/>
  <c r="M397" i="1"/>
  <c r="L396" i="10" s="1"/>
  <c r="M398" i="1"/>
  <c r="L397" i="10" s="1"/>
  <c r="M399" i="1"/>
  <c r="L398" i="10" s="1"/>
  <c r="M400" i="1"/>
  <c r="L399" i="10" s="1"/>
  <c r="M401" i="1"/>
  <c r="L400" i="10" s="1"/>
  <c r="M402" i="1"/>
  <c r="L401" i="10" s="1"/>
  <c r="M403" i="1"/>
  <c r="L402" i="10" s="1"/>
  <c r="M404" i="1"/>
  <c r="L403" i="10" s="1"/>
  <c r="M405" i="1"/>
  <c r="L404" i="10" s="1"/>
  <c r="M406" i="1"/>
  <c r="L405" i="10" s="1"/>
  <c r="M407" i="1"/>
  <c r="L406" i="10" s="1"/>
  <c r="M408" i="1"/>
  <c r="L407" i="10" s="1"/>
  <c r="M409" i="1"/>
  <c r="L408" i="10" s="1"/>
  <c r="M410" i="1"/>
  <c r="L409" i="10" s="1"/>
  <c r="M411" i="1"/>
  <c r="L410" i="10" s="1"/>
  <c r="M412" i="1"/>
  <c r="L411" i="10" s="1"/>
  <c r="M413" i="1"/>
  <c r="L412" i="10" s="1"/>
  <c r="M414" i="1"/>
  <c r="L413" i="10" s="1"/>
  <c r="M415" i="1"/>
  <c r="L414" i="10" s="1"/>
  <c r="M416" i="1"/>
  <c r="L415" i="10" s="1"/>
  <c r="M417" i="1"/>
  <c r="L416" i="10" s="1"/>
  <c r="M418" i="1"/>
  <c r="L417" i="10" s="1"/>
  <c r="M419" i="1"/>
  <c r="L418" i="10" s="1"/>
  <c r="M420" i="1"/>
  <c r="L419" i="10" s="1"/>
  <c r="M421" i="1"/>
  <c r="L420" i="10" s="1"/>
  <c r="M422" i="1"/>
  <c r="L421" i="10" s="1"/>
  <c r="M423" i="1"/>
  <c r="L422" i="10" s="1"/>
  <c r="M424" i="1"/>
  <c r="L423" i="10" s="1"/>
  <c r="M425" i="1"/>
  <c r="L424" i="10" s="1"/>
  <c r="M426" i="1"/>
  <c r="L425" i="10" s="1"/>
  <c r="M427" i="1"/>
  <c r="L426" i="10" s="1"/>
  <c r="M428" i="1"/>
  <c r="L427" i="10" s="1"/>
  <c r="M429" i="1"/>
  <c r="L428" i="10" s="1"/>
  <c r="M430" i="1"/>
  <c r="L429" i="10" s="1"/>
  <c r="M431" i="1"/>
  <c r="L430" i="10" s="1"/>
  <c r="M432" i="1"/>
  <c r="L431" i="10" s="1"/>
  <c r="M433" i="1"/>
  <c r="L432" i="10" s="1"/>
  <c r="M434" i="1"/>
  <c r="L433" i="10" s="1"/>
  <c r="M435" i="1"/>
  <c r="L434" i="10" s="1"/>
  <c r="M436" i="1"/>
  <c r="L435" i="10" s="1"/>
  <c r="M437" i="1"/>
  <c r="L436" i="10" s="1"/>
  <c r="M438" i="1"/>
  <c r="L437" i="10" s="1"/>
  <c r="M439" i="1"/>
  <c r="L438" i="10" s="1"/>
  <c r="M440" i="1"/>
  <c r="L439" i="10" s="1"/>
  <c r="M441" i="1"/>
  <c r="L440" i="10" s="1"/>
  <c r="M442" i="1"/>
  <c r="L441" i="10" s="1"/>
  <c r="M443" i="1"/>
  <c r="L442" i="10" s="1"/>
  <c r="M444" i="1"/>
  <c r="L443" i="10" s="1"/>
  <c r="M445" i="1"/>
  <c r="L444" i="10" s="1"/>
  <c r="M446" i="1"/>
  <c r="L445" i="10" s="1"/>
  <c r="M447" i="1"/>
  <c r="L446" i="10" s="1"/>
  <c r="M448" i="1"/>
  <c r="L447" i="10" s="1"/>
  <c r="M449" i="1"/>
  <c r="L448" i="10" s="1"/>
  <c r="M450" i="1"/>
  <c r="L449" i="10" s="1"/>
  <c r="M451" i="1"/>
  <c r="L450" i="10" s="1"/>
  <c r="M452" i="1"/>
  <c r="L451" i="10" s="1"/>
  <c r="M453" i="1"/>
  <c r="L452" i="10" s="1"/>
  <c r="M454" i="1"/>
  <c r="L453" i="10" s="1"/>
  <c r="M455" i="1"/>
  <c r="L454" i="10" s="1"/>
  <c r="M456" i="1"/>
  <c r="L455" i="10" s="1"/>
  <c r="M457" i="1"/>
  <c r="L456" i="10" s="1"/>
  <c r="M458" i="1"/>
  <c r="L457" i="10" s="1"/>
  <c r="M459" i="1"/>
  <c r="L458" i="10" s="1"/>
  <c r="M460" i="1"/>
  <c r="L459" i="10" s="1"/>
  <c r="M461" i="1"/>
  <c r="L460" i="10" s="1"/>
  <c r="M462" i="1"/>
  <c r="L461" i="10" s="1"/>
  <c r="M463" i="1"/>
  <c r="L462" i="10" s="1"/>
  <c r="M464" i="1"/>
  <c r="L463" i="10" s="1"/>
  <c r="M465" i="1"/>
  <c r="L464" i="10" s="1"/>
  <c r="M466" i="1"/>
  <c r="L465" i="10" s="1"/>
  <c r="M467" i="1"/>
  <c r="L466" i="10" s="1"/>
  <c r="M468" i="1"/>
  <c r="L467" i="10" s="1"/>
  <c r="M469" i="1"/>
  <c r="L468" i="10" s="1"/>
  <c r="M470" i="1"/>
  <c r="L469" i="10" s="1"/>
  <c r="M471" i="1"/>
  <c r="L470" i="10" s="1"/>
  <c r="M472" i="1"/>
  <c r="L471" i="10" s="1"/>
  <c r="M473" i="1"/>
  <c r="L472" i="10" s="1"/>
  <c r="M474" i="1"/>
  <c r="L473" i="10" s="1"/>
  <c r="M475" i="1"/>
  <c r="L474" i="10" s="1"/>
  <c r="M476" i="1"/>
  <c r="L475" i="10" s="1"/>
  <c r="M477" i="1"/>
  <c r="L476" i="10" s="1"/>
  <c r="M478" i="1"/>
  <c r="L477" i="10" s="1"/>
  <c r="M479" i="1"/>
  <c r="L478" i="10" s="1"/>
  <c r="M480" i="1"/>
  <c r="L479" i="10" s="1"/>
  <c r="M481" i="1"/>
  <c r="L480" i="10" s="1"/>
  <c r="M482" i="1"/>
  <c r="L481" i="10" s="1"/>
  <c r="M483" i="1"/>
  <c r="L482" i="10" s="1"/>
  <c r="M484" i="1"/>
  <c r="L483" i="10" s="1"/>
  <c r="M485" i="1"/>
  <c r="L484" i="10" s="1"/>
  <c r="M486" i="1"/>
  <c r="L485" i="10" s="1"/>
  <c r="M487" i="1"/>
  <c r="L486" i="10" s="1"/>
  <c r="M488" i="1"/>
  <c r="L487" i="10" s="1"/>
  <c r="M489" i="1"/>
  <c r="L488" i="10" s="1"/>
  <c r="M490" i="1"/>
  <c r="L489" i="10" s="1"/>
  <c r="M491" i="1"/>
  <c r="L490" i="10" s="1"/>
  <c r="M492" i="1"/>
  <c r="L491" i="10" s="1"/>
  <c r="M493" i="1"/>
  <c r="L492" i="10" s="1"/>
  <c r="M494" i="1"/>
  <c r="L493" i="10" s="1"/>
  <c r="M495" i="1"/>
  <c r="L494" i="10" s="1"/>
  <c r="M496" i="1"/>
  <c r="L495" i="10" s="1"/>
  <c r="M497" i="1"/>
  <c r="L496" i="10" s="1"/>
  <c r="M498" i="1"/>
  <c r="L497" i="10" s="1"/>
  <c r="M499" i="1"/>
  <c r="L498" i="10" s="1"/>
  <c r="M500" i="1"/>
  <c r="L499" i="10" s="1"/>
  <c r="M501" i="1"/>
  <c r="L500" i="10" s="1"/>
  <c r="M502" i="1"/>
  <c r="L501" i="10" s="1"/>
  <c r="M503" i="1"/>
  <c r="L502" i="10" s="1"/>
  <c r="M504" i="1"/>
  <c r="L503" i="10" s="1"/>
  <c r="M505" i="1"/>
  <c r="L504" i="10" s="1"/>
  <c r="M506" i="1"/>
  <c r="L505" i="10" s="1"/>
  <c r="M507" i="1"/>
  <c r="L506" i="10" s="1"/>
  <c r="M508" i="1"/>
  <c r="L507" i="10" s="1"/>
  <c r="M509" i="1"/>
  <c r="L508" i="10" s="1"/>
  <c r="M510" i="1"/>
  <c r="L509" i="10" s="1"/>
  <c r="M511" i="1"/>
  <c r="L510" i="10" s="1"/>
  <c r="M512" i="1"/>
  <c r="L511" i="10" s="1"/>
  <c r="M513" i="1"/>
  <c r="L512" i="10" s="1"/>
  <c r="M514" i="1"/>
  <c r="L513" i="10" s="1"/>
  <c r="M515" i="1"/>
  <c r="L514" i="10" s="1"/>
  <c r="M516" i="1"/>
  <c r="L515" i="10" s="1"/>
  <c r="M517" i="1"/>
  <c r="L516" i="10" s="1"/>
  <c r="M518" i="1"/>
  <c r="L517" i="10" s="1"/>
  <c r="M519" i="1"/>
  <c r="L518" i="10" s="1"/>
  <c r="M520" i="1"/>
  <c r="L519" i="10" s="1"/>
  <c r="M521" i="1"/>
  <c r="L520" i="10" s="1"/>
  <c r="M522" i="1"/>
  <c r="L521" i="10" s="1"/>
  <c r="M523" i="1"/>
  <c r="L522" i="10" s="1"/>
  <c r="M524" i="1"/>
  <c r="L523" i="10" s="1"/>
  <c r="M525" i="1"/>
  <c r="L524" i="10" s="1"/>
  <c r="M526" i="1"/>
  <c r="L525" i="10" s="1"/>
  <c r="M527" i="1"/>
  <c r="L526" i="10" s="1"/>
  <c r="M528" i="1"/>
  <c r="L527" i="10" s="1"/>
  <c r="M529" i="1"/>
  <c r="L528" i="10" s="1"/>
  <c r="M530" i="1"/>
  <c r="L529" i="10" s="1"/>
  <c r="M531" i="1"/>
  <c r="L530" i="10" s="1"/>
  <c r="M532" i="1"/>
  <c r="L531" i="10" s="1"/>
  <c r="M533" i="1"/>
  <c r="L532" i="10" s="1"/>
  <c r="M534" i="1"/>
  <c r="L533" i="10" s="1"/>
  <c r="M535" i="1"/>
  <c r="L534" i="10" s="1"/>
  <c r="M536" i="1"/>
  <c r="L535" i="10" s="1"/>
  <c r="M537" i="1"/>
  <c r="L536" i="10" s="1"/>
  <c r="M538" i="1"/>
  <c r="L537" i="10" s="1"/>
  <c r="M539" i="1"/>
  <c r="L538" i="10" s="1"/>
  <c r="M540" i="1"/>
  <c r="L539" i="10" s="1"/>
  <c r="M541" i="1"/>
  <c r="L540" i="10" s="1"/>
  <c r="M542" i="1"/>
  <c r="L541" i="10" s="1"/>
  <c r="M543" i="1"/>
  <c r="L542" i="10" s="1"/>
  <c r="M544" i="1"/>
  <c r="L543" i="10" s="1"/>
  <c r="M545" i="1"/>
  <c r="L544" i="10" s="1"/>
  <c r="M546" i="1"/>
  <c r="L545" i="10" s="1"/>
  <c r="M547" i="1"/>
  <c r="L546" i="10" s="1"/>
  <c r="M548" i="1"/>
  <c r="L547" i="10" s="1"/>
  <c r="M549" i="1"/>
  <c r="L548" i="10" s="1"/>
  <c r="M550" i="1"/>
  <c r="L549" i="10" s="1"/>
  <c r="M551" i="1"/>
  <c r="L550" i="10" s="1"/>
  <c r="M552" i="1"/>
  <c r="L551" i="10" s="1"/>
  <c r="M553" i="1"/>
  <c r="L552" i="10" s="1"/>
  <c r="M554" i="1"/>
  <c r="L553" i="10" s="1"/>
  <c r="M555" i="1"/>
  <c r="L554" i="10" s="1"/>
  <c r="M556" i="1"/>
  <c r="L555" i="10" s="1"/>
  <c r="M557" i="1"/>
  <c r="L556" i="10" s="1"/>
  <c r="M558" i="1"/>
  <c r="L557" i="10" s="1"/>
  <c r="M559" i="1"/>
  <c r="L558" i="10" s="1"/>
  <c r="M560" i="1"/>
  <c r="L559" i="10" s="1"/>
  <c r="M561" i="1"/>
  <c r="L560" i="10" s="1"/>
  <c r="M562" i="1"/>
  <c r="L561" i="10" s="1"/>
  <c r="M563" i="1"/>
  <c r="L562" i="10" s="1"/>
  <c r="M564" i="1"/>
  <c r="L563" i="10" s="1"/>
  <c r="M565" i="1"/>
  <c r="L564" i="10" s="1"/>
  <c r="M566" i="1"/>
  <c r="L565" i="10" s="1"/>
  <c r="M567" i="1"/>
  <c r="L566" i="10" s="1"/>
  <c r="M568" i="1"/>
  <c r="L567" i="10" s="1"/>
  <c r="M569" i="1"/>
  <c r="L568" i="10" s="1"/>
  <c r="M570" i="1"/>
  <c r="L569" i="10" s="1"/>
  <c r="M571" i="1"/>
  <c r="L570" i="10" s="1"/>
  <c r="M572" i="1"/>
  <c r="L571" i="10" s="1"/>
  <c r="M573" i="1"/>
  <c r="L572" i="10" s="1"/>
  <c r="M574" i="1"/>
  <c r="L573" i="10" s="1"/>
  <c r="M575" i="1"/>
  <c r="L574" i="10" s="1"/>
  <c r="M576" i="1"/>
  <c r="L575" i="10" s="1"/>
  <c r="M577" i="1"/>
  <c r="L576" i="10" s="1"/>
  <c r="M578" i="1"/>
  <c r="L577" i="10" s="1"/>
  <c r="M579" i="1"/>
  <c r="L578" i="10" s="1"/>
  <c r="M580" i="1"/>
  <c r="L579" i="10" s="1"/>
  <c r="M581" i="1"/>
  <c r="L580" i="10" s="1"/>
  <c r="M582" i="1"/>
  <c r="L581" i="10" s="1"/>
  <c r="M583" i="1"/>
  <c r="L582" i="10" s="1"/>
  <c r="M584" i="1"/>
  <c r="L583" i="10" s="1"/>
  <c r="M585" i="1"/>
  <c r="L584" i="10" s="1"/>
  <c r="M586" i="1"/>
  <c r="L585" i="10" s="1"/>
  <c r="M587" i="1"/>
  <c r="L586" i="10" s="1"/>
  <c r="M588" i="1"/>
  <c r="L587" i="10" s="1"/>
  <c r="M589" i="1"/>
  <c r="L588" i="10" s="1"/>
  <c r="M590" i="1"/>
  <c r="L589" i="10" s="1"/>
  <c r="M591" i="1"/>
  <c r="L590" i="10" s="1"/>
  <c r="M592" i="1"/>
  <c r="L591" i="10" s="1"/>
  <c r="M593" i="1"/>
  <c r="L592" i="10" s="1"/>
  <c r="M594" i="1"/>
  <c r="L593" i="10" s="1"/>
  <c r="M595" i="1"/>
  <c r="L594" i="10" s="1"/>
  <c r="M596" i="1"/>
  <c r="L595" i="10" s="1"/>
  <c r="M597" i="1"/>
  <c r="L596" i="10" s="1"/>
  <c r="M598" i="1"/>
  <c r="L597" i="10" s="1"/>
  <c r="M599" i="1"/>
  <c r="L598" i="10" s="1"/>
  <c r="M600" i="1"/>
  <c r="L599" i="10" s="1"/>
  <c r="M601" i="1"/>
  <c r="L600" i="10" s="1"/>
  <c r="M602" i="1"/>
  <c r="L601" i="10" s="1"/>
  <c r="M603" i="1"/>
  <c r="L602" i="10" s="1"/>
  <c r="M604" i="1"/>
  <c r="L603" i="10" s="1"/>
  <c r="M605" i="1"/>
  <c r="L604" i="10" s="1"/>
  <c r="M606" i="1"/>
  <c r="L605" i="10" s="1"/>
  <c r="M607" i="1"/>
  <c r="L606" i="10" s="1"/>
  <c r="M608" i="1"/>
  <c r="L607" i="10" s="1"/>
  <c r="M609" i="1"/>
  <c r="L608" i="10" s="1"/>
  <c r="M610" i="1"/>
  <c r="L609" i="10" s="1"/>
  <c r="M611" i="1"/>
  <c r="L610" i="10" s="1"/>
  <c r="M612" i="1"/>
  <c r="L611" i="10" s="1"/>
  <c r="M613" i="1"/>
  <c r="L612" i="10" s="1"/>
  <c r="M614" i="1"/>
  <c r="L613" i="10" s="1"/>
  <c r="M615" i="1"/>
  <c r="L614" i="10" s="1"/>
  <c r="M616" i="1"/>
  <c r="L615" i="10" s="1"/>
  <c r="M617" i="1"/>
  <c r="L616" i="10" s="1"/>
  <c r="M618" i="1"/>
  <c r="L617" i="10" s="1"/>
  <c r="M619" i="1"/>
  <c r="L618" i="10" s="1"/>
  <c r="M620" i="1"/>
  <c r="L619" i="10" s="1"/>
  <c r="M621" i="1"/>
  <c r="L620" i="10" s="1"/>
  <c r="M622" i="1"/>
  <c r="L621" i="10" s="1"/>
  <c r="M623" i="1"/>
  <c r="L622" i="10" s="1"/>
  <c r="M624" i="1"/>
  <c r="L623" i="10" s="1"/>
  <c r="M625" i="1"/>
  <c r="L624" i="10" s="1"/>
  <c r="M626" i="1"/>
  <c r="L625" i="10" s="1"/>
  <c r="M627" i="1"/>
  <c r="L626" i="10" s="1"/>
  <c r="M628" i="1"/>
  <c r="L627" i="10" s="1"/>
  <c r="M629" i="1"/>
  <c r="L628" i="10" s="1"/>
  <c r="M630" i="1"/>
  <c r="L629" i="10" s="1"/>
  <c r="M631" i="1"/>
  <c r="L630" i="10" s="1"/>
  <c r="M632" i="1"/>
  <c r="L631" i="10" s="1"/>
  <c r="M633" i="1"/>
  <c r="L632" i="10" s="1"/>
  <c r="M634" i="1"/>
  <c r="L633" i="10" s="1"/>
  <c r="M635" i="1"/>
  <c r="L634" i="10" s="1"/>
  <c r="M636" i="1"/>
  <c r="L635" i="10" s="1"/>
  <c r="M637" i="1"/>
  <c r="L636" i="10" s="1"/>
  <c r="M638" i="1"/>
  <c r="L637" i="10" s="1"/>
  <c r="M639" i="1"/>
  <c r="L638" i="10" s="1"/>
  <c r="M640" i="1"/>
  <c r="L639" i="10" s="1"/>
  <c r="M641" i="1"/>
  <c r="L640" i="10" s="1"/>
  <c r="M642" i="1"/>
  <c r="L641" i="10" s="1"/>
  <c r="M643" i="1"/>
  <c r="L642" i="10" s="1"/>
  <c r="M644" i="1"/>
  <c r="L643" i="10" s="1"/>
  <c r="M645" i="1"/>
  <c r="L644" i="10" s="1"/>
  <c r="M646" i="1"/>
  <c r="L645" i="10" s="1"/>
  <c r="M647" i="1"/>
  <c r="L646" i="10" s="1"/>
  <c r="M648" i="1"/>
  <c r="L647" i="10" s="1"/>
  <c r="M649" i="1"/>
  <c r="L648" i="10" s="1"/>
  <c r="M650" i="1"/>
  <c r="L649" i="10" s="1"/>
  <c r="M651" i="1"/>
  <c r="L650" i="10" s="1"/>
  <c r="M652" i="1"/>
  <c r="L651" i="10" s="1"/>
  <c r="M653" i="1"/>
  <c r="L652" i="10" s="1"/>
  <c r="M654" i="1"/>
  <c r="L653" i="10" s="1"/>
  <c r="M655" i="1"/>
  <c r="L654" i="10" s="1"/>
  <c r="M656" i="1"/>
  <c r="L655" i="10" s="1"/>
  <c r="M657" i="1"/>
  <c r="L656" i="10" s="1"/>
  <c r="M658" i="1"/>
  <c r="L657" i="10" s="1"/>
  <c r="M659" i="1"/>
  <c r="L658" i="10" s="1"/>
  <c r="M660" i="1"/>
  <c r="L659" i="10" s="1"/>
  <c r="M661" i="1"/>
  <c r="L660" i="10" s="1"/>
  <c r="M662" i="1"/>
  <c r="L661" i="10" s="1"/>
  <c r="M663" i="1"/>
  <c r="L662" i="10" s="1"/>
  <c r="M664" i="1"/>
  <c r="L663" i="10" s="1"/>
  <c r="M665" i="1"/>
  <c r="L664" i="10" s="1"/>
  <c r="M666" i="1"/>
  <c r="L665" i="10" s="1"/>
  <c r="M667" i="1"/>
  <c r="L666" i="10" s="1"/>
  <c r="M668" i="1"/>
  <c r="L667" i="10" s="1"/>
  <c r="M669" i="1"/>
  <c r="L668" i="10" s="1"/>
  <c r="M670" i="1"/>
  <c r="L669" i="10" s="1"/>
  <c r="M671" i="1"/>
  <c r="L670" i="10" s="1"/>
  <c r="M672" i="1"/>
  <c r="L671" i="10" s="1"/>
  <c r="M673" i="1"/>
  <c r="L672" i="10" s="1"/>
  <c r="M674" i="1"/>
  <c r="L673" i="10" s="1"/>
  <c r="M675" i="1"/>
  <c r="L674" i="10" s="1"/>
  <c r="M676" i="1"/>
  <c r="L675" i="10" s="1"/>
  <c r="M677" i="1"/>
  <c r="L676" i="10" s="1"/>
  <c r="M678" i="1"/>
  <c r="L677" i="10" s="1"/>
  <c r="M679" i="1"/>
  <c r="L678" i="10" s="1"/>
  <c r="M680" i="1"/>
  <c r="L679" i="10" s="1"/>
  <c r="M681" i="1"/>
  <c r="L680" i="10" s="1"/>
  <c r="M682" i="1"/>
  <c r="L681" i="10" s="1"/>
  <c r="M683" i="1"/>
  <c r="L682" i="10" s="1"/>
  <c r="M684" i="1"/>
  <c r="L683" i="10" s="1"/>
  <c r="M685" i="1"/>
  <c r="L684" i="10" s="1"/>
  <c r="M686" i="1"/>
  <c r="L685" i="10" s="1"/>
  <c r="M687" i="1"/>
  <c r="L686" i="10" s="1"/>
  <c r="M688" i="1"/>
  <c r="L687" i="10" s="1"/>
  <c r="M689" i="1"/>
  <c r="L688" i="10" s="1"/>
  <c r="M690" i="1"/>
  <c r="L689" i="10" s="1"/>
  <c r="M691" i="1"/>
  <c r="L690" i="10" s="1"/>
  <c r="M692" i="1"/>
  <c r="L691" i="10" s="1"/>
  <c r="M693" i="1"/>
  <c r="L692" i="10" s="1"/>
  <c r="M694" i="1"/>
  <c r="L693" i="10" s="1"/>
  <c r="M695" i="1"/>
  <c r="L694" i="10" s="1"/>
  <c r="M696" i="1"/>
  <c r="L695" i="10" s="1"/>
  <c r="M697" i="1"/>
  <c r="L696" i="10" s="1"/>
  <c r="M698" i="1"/>
  <c r="L697" i="10" s="1"/>
  <c r="M699" i="1"/>
  <c r="L698" i="10" s="1"/>
  <c r="M700" i="1"/>
  <c r="L699" i="10" s="1"/>
  <c r="M701" i="1"/>
  <c r="L700" i="10" s="1"/>
  <c r="M702" i="1"/>
  <c r="L701" i="10" s="1"/>
  <c r="M703" i="1"/>
  <c r="L702" i="10" s="1"/>
  <c r="M704" i="1"/>
  <c r="L703" i="10" s="1"/>
  <c r="M705" i="1"/>
  <c r="L704" i="10" s="1"/>
  <c r="M706" i="1"/>
  <c r="L705" i="10" s="1"/>
  <c r="M707" i="1"/>
  <c r="L706" i="10" s="1"/>
  <c r="M708" i="1"/>
  <c r="L707" i="10" s="1"/>
  <c r="M709" i="1"/>
  <c r="L708" i="10" s="1"/>
  <c r="M710" i="1"/>
  <c r="L709" i="10" s="1"/>
  <c r="M711" i="1"/>
  <c r="L710" i="10" s="1"/>
  <c r="M712" i="1"/>
  <c r="L711" i="10" s="1"/>
  <c r="M713" i="1"/>
  <c r="L712" i="10" s="1"/>
  <c r="M714" i="1"/>
  <c r="L713" i="10" s="1"/>
  <c r="M715" i="1"/>
  <c r="L714" i="10" s="1"/>
  <c r="M716" i="1"/>
  <c r="L715" i="10" s="1"/>
  <c r="M717" i="1"/>
  <c r="L716" i="10" s="1"/>
  <c r="M718" i="1"/>
  <c r="L717" i="10" s="1"/>
  <c r="M719" i="1"/>
  <c r="L718" i="10" s="1"/>
  <c r="M720" i="1"/>
  <c r="L719" i="10" s="1"/>
  <c r="M721" i="1"/>
  <c r="L720" i="10" s="1"/>
  <c r="M722" i="1"/>
  <c r="L721" i="10" s="1"/>
  <c r="M723" i="1"/>
  <c r="L722" i="10" s="1"/>
  <c r="M724" i="1"/>
  <c r="L723" i="10" s="1"/>
  <c r="M725" i="1"/>
  <c r="L724" i="10" s="1"/>
  <c r="M726" i="1"/>
  <c r="L725" i="10" s="1"/>
  <c r="M727" i="1"/>
  <c r="L726" i="10" s="1"/>
  <c r="M728" i="1"/>
  <c r="L727" i="10" s="1"/>
  <c r="M729" i="1"/>
  <c r="L728" i="10" s="1"/>
  <c r="M730" i="1"/>
  <c r="L729" i="10" s="1"/>
  <c r="M731" i="1"/>
  <c r="L730" i="10" s="1"/>
  <c r="M732" i="1"/>
  <c r="L731" i="10" s="1"/>
  <c r="M733" i="1"/>
  <c r="L732" i="10" s="1"/>
  <c r="M734" i="1"/>
  <c r="L733" i="10" s="1"/>
  <c r="M735" i="1"/>
  <c r="L734" i="10" s="1"/>
  <c r="M736" i="1"/>
  <c r="L735" i="10" s="1"/>
  <c r="M737" i="1"/>
  <c r="L736" i="10" s="1"/>
  <c r="M738" i="1"/>
  <c r="L737" i="10" s="1"/>
  <c r="M739" i="1"/>
  <c r="L738" i="10" s="1"/>
  <c r="M740" i="1"/>
  <c r="L739" i="10" s="1"/>
  <c r="M741" i="1"/>
  <c r="L740" i="10" s="1"/>
  <c r="M742" i="1"/>
  <c r="L741" i="10" s="1"/>
  <c r="M743" i="1"/>
  <c r="L742" i="10" s="1"/>
  <c r="M744" i="1"/>
  <c r="L743" i="10" s="1"/>
  <c r="M745" i="1"/>
  <c r="L744" i="10" s="1"/>
  <c r="M746" i="1"/>
  <c r="L745" i="10" s="1"/>
  <c r="M747" i="1"/>
  <c r="L746" i="10" s="1"/>
  <c r="M748" i="1"/>
  <c r="L747" i="10" s="1"/>
  <c r="M749" i="1"/>
  <c r="L748" i="10" s="1"/>
  <c r="M750" i="1"/>
  <c r="L749" i="10" s="1"/>
  <c r="M751" i="1"/>
  <c r="L750" i="10" s="1"/>
  <c r="M752" i="1"/>
  <c r="L751" i="10" s="1"/>
  <c r="M753" i="1"/>
  <c r="L752" i="10" s="1"/>
  <c r="M754" i="1"/>
  <c r="L753" i="10" s="1"/>
  <c r="M755" i="1"/>
  <c r="L754" i="10" s="1"/>
  <c r="M756" i="1"/>
  <c r="L755" i="10" s="1"/>
  <c r="M757" i="1"/>
  <c r="L756" i="10" s="1"/>
  <c r="M758" i="1"/>
  <c r="L757" i="10" s="1"/>
  <c r="M759" i="1"/>
  <c r="L758" i="10" s="1"/>
  <c r="M760" i="1"/>
  <c r="L759" i="10" s="1"/>
  <c r="M761" i="1"/>
  <c r="L760" i="10" s="1"/>
  <c r="M762" i="1"/>
  <c r="L761" i="10" s="1"/>
  <c r="M763" i="1"/>
  <c r="L762" i="10" s="1"/>
  <c r="M764" i="1"/>
  <c r="L763" i="10" s="1"/>
  <c r="M765" i="1"/>
  <c r="L764" i="10" s="1"/>
  <c r="M766" i="1"/>
  <c r="L765" i="10" s="1"/>
  <c r="M767" i="1"/>
  <c r="L766" i="10" s="1"/>
  <c r="M768" i="1"/>
  <c r="L767" i="10" s="1"/>
  <c r="M769" i="1"/>
  <c r="L768" i="10" s="1"/>
  <c r="M770" i="1"/>
  <c r="L769" i="10" s="1"/>
  <c r="M771" i="1"/>
  <c r="L770" i="10" s="1"/>
  <c r="M772" i="1"/>
  <c r="L771" i="10" s="1"/>
  <c r="M773" i="1"/>
  <c r="L772" i="10" s="1"/>
  <c r="M774" i="1"/>
  <c r="L773" i="10" s="1"/>
  <c r="M775" i="1"/>
  <c r="L774" i="10" s="1"/>
  <c r="M776" i="1"/>
  <c r="L775" i="10" s="1"/>
  <c r="M777" i="1"/>
  <c r="L776" i="10" s="1"/>
  <c r="M778" i="1"/>
  <c r="L777" i="10" s="1"/>
  <c r="M779" i="1"/>
  <c r="L778" i="10" s="1"/>
  <c r="M780" i="1"/>
  <c r="L779" i="10" s="1"/>
  <c r="M781" i="1"/>
  <c r="L780" i="10" s="1"/>
  <c r="M782" i="1"/>
  <c r="L781" i="10" s="1"/>
  <c r="M783" i="1"/>
  <c r="L782" i="10" s="1"/>
  <c r="M784" i="1"/>
  <c r="L783" i="10" s="1"/>
  <c r="M785" i="1"/>
  <c r="L784" i="10" s="1"/>
  <c r="M786" i="1"/>
  <c r="L785" i="10" s="1"/>
  <c r="M787" i="1"/>
  <c r="L786" i="10" s="1"/>
  <c r="M788" i="1"/>
  <c r="L787" i="10" s="1"/>
  <c r="M789" i="1"/>
  <c r="L788" i="10" s="1"/>
  <c r="M790" i="1"/>
  <c r="L789" i="10" s="1"/>
  <c r="M791" i="1"/>
  <c r="L790" i="10" s="1"/>
  <c r="M792" i="1"/>
  <c r="L791" i="10" s="1"/>
  <c r="M793" i="1"/>
  <c r="L792" i="10" s="1"/>
  <c r="M794" i="1"/>
  <c r="L793" i="10" s="1"/>
  <c r="M795" i="1"/>
  <c r="L794" i="10" s="1"/>
  <c r="M796" i="1"/>
  <c r="L795" i="10" s="1"/>
  <c r="M797" i="1"/>
  <c r="L796" i="10" s="1"/>
  <c r="M798" i="1"/>
  <c r="L797" i="10" s="1"/>
  <c r="M799" i="1"/>
  <c r="L798" i="10" s="1"/>
  <c r="M800" i="1"/>
  <c r="L799" i="10" s="1"/>
  <c r="M801" i="1"/>
  <c r="L800" i="10" s="1"/>
  <c r="M802" i="1"/>
  <c r="L801" i="10" s="1"/>
  <c r="M803" i="1"/>
  <c r="L802" i="10" s="1"/>
  <c r="M804" i="1"/>
  <c r="L803" i="10" s="1"/>
  <c r="M805" i="1"/>
  <c r="L804" i="10" s="1"/>
  <c r="M806" i="1"/>
  <c r="L805" i="10" s="1"/>
  <c r="M807" i="1"/>
  <c r="L806" i="10" s="1"/>
  <c r="M808" i="1"/>
  <c r="L807" i="10" s="1"/>
  <c r="M809" i="1"/>
  <c r="L808" i="10" s="1"/>
  <c r="M810" i="1"/>
  <c r="L809" i="10" s="1"/>
  <c r="M811" i="1"/>
  <c r="L810" i="10" s="1"/>
  <c r="M812" i="1"/>
  <c r="L811" i="10" s="1"/>
  <c r="M813" i="1"/>
  <c r="L812" i="10" s="1"/>
  <c r="M814" i="1"/>
  <c r="L813" i="10" s="1"/>
  <c r="M815" i="1"/>
  <c r="L814" i="10" s="1"/>
  <c r="M816" i="1"/>
  <c r="L815" i="10" s="1"/>
  <c r="M817" i="1"/>
  <c r="L816" i="10" s="1"/>
  <c r="M818" i="1"/>
  <c r="L817" i="10" s="1"/>
  <c r="M819" i="1"/>
  <c r="L818" i="10" s="1"/>
  <c r="M820" i="1"/>
  <c r="L819" i="10" s="1"/>
  <c r="M821" i="1"/>
  <c r="L820" i="10" s="1"/>
  <c r="M822" i="1"/>
  <c r="L821" i="10" s="1"/>
  <c r="M823" i="1"/>
  <c r="L822" i="10" s="1"/>
  <c r="M824" i="1"/>
  <c r="L823" i="10" s="1"/>
  <c r="M825" i="1"/>
  <c r="L824" i="10" s="1"/>
  <c r="M826" i="1"/>
  <c r="L825" i="10" s="1"/>
  <c r="M827" i="1"/>
  <c r="L826" i="10" s="1"/>
  <c r="M828" i="1"/>
  <c r="L827" i="10" s="1"/>
  <c r="M829" i="1"/>
  <c r="L828" i="10" s="1"/>
  <c r="M830" i="1"/>
  <c r="L829" i="10" s="1"/>
  <c r="M831" i="1"/>
  <c r="L830" i="10" s="1"/>
  <c r="M832" i="1"/>
  <c r="L831" i="10" s="1"/>
  <c r="M833" i="1"/>
  <c r="L832" i="10" s="1"/>
  <c r="M834" i="1"/>
  <c r="L833" i="10" s="1"/>
  <c r="M835" i="1"/>
  <c r="L834" i="10" s="1"/>
  <c r="M836" i="1"/>
  <c r="L835" i="10" s="1"/>
  <c r="M837" i="1"/>
  <c r="L836" i="10" s="1"/>
  <c r="M838" i="1"/>
  <c r="L837" i="10" s="1"/>
  <c r="M839" i="1"/>
  <c r="L838" i="10" s="1"/>
  <c r="M840" i="1"/>
  <c r="L839" i="10" s="1"/>
  <c r="M841" i="1"/>
  <c r="L840" i="10" s="1"/>
  <c r="M842" i="1"/>
  <c r="L841" i="10" s="1"/>
  <c r="M843" i="1"/>
  <c r="L842" i="10" s="1"/>
  <c r="M844" i="1"/>
  <c r="L843" i="10" s="1"/>
  <c r="M845" i="1"/>
  <c r="L844" i="10" s="1"/>
  <c r="M846" i="1"/>
  <c r="L845" i="10" s="1"/>
  <c r="M847" i="1"/>
  <c r="L846" i="10" s="1"/>
  <c r="M848" i="1"/>
  <c r="L847" i="10" s="1"/>
  <c r="M849" i="1"/>
  <c r="L848" i="10" s="1"/>
  <c r="M850" i="1"/>
  <c r="L849" i="10" s="1"/>
  <c r="M851" i="1"/>
  <c r="L850" i="10" s="1"/>
  <c r="M852" i="1"/>
  <c r="L851" i="10" s="1"/>
  <c r="M853" i="1"/>
  <c r="L852" i="10" s="1"/>
  <c r="M854" i="1"/>
  <c r="L853" i="10" s="1"/>
  <c r="M855" i="1"/>
  <c r="L854" i="10" s="1"/>
  <c r="M856" i="1"/>
  <c r="L855" i="10" s="1"/>
  <c r="M857" i="1"/>
  <c r="L856" i="10" s="1"/>
  <c r="M858" i="1"/>
  <c r="L857" i="10" s="1"/>
  <c r="M859" i="1"/>
  <c r="L858" i="10" s="1"/>
  <c r="M860" i="1"/>
  <c r="L859" i="10" s="1"/>
  <c r="M861" i="1"/>
  <c r="L860" i="10" s="1"/>
  <c r="M862" i="1"/>
  <c r="L861" i="10" s="1"/>
  <c r="M863" i="1"/>
  <c r="L862" i="10" s="1"/>
  <c r="M864" i="1"/>
  <c r="L863" i="10" s="1"/>
  <c r="M865" i="1"/>
  <c r="L864" i="10" s="1"/>
  <c r="M866" i="1"/>
  <c r="L865" i="10" s="1"/>
  <c r="M867" i="1"/>
  <c r="L866" i="10" s="1"/>
  <c r="M868" i="1"/>
  <c r="L867" i="10" s="1"/>
  <c r="M869" i="1"/>
  <c r="L868" i="10" s="1"/>
  <c r="M870" i="1"/>
  <c r="L869" i="10" s="1"/>
  <c r="M871" i="1"/>
  <c r="L870" i="10" s="1"/>
  <c r="M872" i="1"/>
  <c r="L871" i="10" s="1"/>
  <c r="M873" i="1"/>
  <c r="L872" i="10" s="1"/>
  <c r="M874" i="1"/>
  <c r="L873" i="10" s="1"/>
  <c r="M875" i="1"/>
  <c r="L874" i="10" s="1"/>
  <c r="M876" i="1"/>
  <c r="L875" i="10" s="1"/>
  <c r="M877" i="1"/>
  <c r="L876" i="10" s="1"/>
  <c r="M878" i="1"/>
  <c r="L877" i="10" s="1"/>
  <c r="M879" i="1"/>
  <c r="L878" i="10" s="1"/>
  <c r="M880" i="1"/>
  <c r="L879" i="10" s="1"/>
  <c r="M881" i="1"/>
  <c r="L880" i="10" s="1"/>
  <c r="M882" i="1"/>
  <c r="L881" i="10" s="1"/>
  <c r="M883" i="1"/>
  <c r="L882" i="10" s="1"/>
  <c r="M884" i="1"/>
  <c r="L883" i="10" s="1"/>
  <c r="M885" i="1"/>
  <c r="L884" i="10" s="1"/>
  <c r="M886" i="1"/>
  <c r="L885" i="10" s="1"/>
  <c r="M887" i="1"/>
  <c r="L886" i="10" s="1"/>
  <c r="M888" i="1"/>
  <c r="L887" i="10" s="1"/>
  <c r="M889" i="1"/>
  <c r="L888" i="10" s="1"/>
  <c r="M890" i="1"/>
  <c r="L889" i="10" s="1"/>
  <c r="M891" i="1"/>
  <c r="L890" i="10" s="1"/>
  <c r="M892" i="1"/>
  <c r="L891" i="10" s="1"/>
  <c r="M893" i="1"/>
  <c r="L892" i="10" s="1"/>
  <c r="M894" i="1"/>
  <c r="L893" i="10" s="1"/>
  <c r="M895" i="1"/>
  <c r="L894" i="10" s="1"/>
  <c r="M896" i="1"/>
  <c r="L895" i="10" s="1"/>
  <c r="M897" i="1"/>
  <c r="L896" i="10" s="1"/>
  <c r="M898" i="1"/>
  <c r="L897" i="10" s="1"/>
  <c r="M899" i="1"/>
  <c r="L898" i="10" s="1"/>
  <c r="M900" i="1"/>
  <c r="L899" i="10" s="1"/>
  <c r="M901" i="1"/>
  <c r="L900" i="10" s="1"/>
  <c r="M902" i="1"/>
  <c r="L901" i="10" s="1"/>
  <c r="M903" i="1"/>
  <c r="L902" i="10" s="1"/>
  <c r="M904" i="1"/>
  <c r="L903" i="10" s="1"/>
  <c r="M905" i="1"/>
  <c r="L904" i="10" s="1"/>
  <c r="M906" i="1"/>
  <c r="L905" i="10" s="1"/>
  <c r="M907" i="1"/>
  <c r="L906" i="10" s="1"/>
  <c r="M908" i="1"/>
  <c r="L907" i="10" s="1"/>
  <c r="M909" i="1"/>
  <c r="L908" i="10" s="1"/>
  <c r="M910" i="1"/>
  <c r="L909" i="10" s="1"/>
  <c r="M911" i="1"/>
  <c r="L910" i="10" s="1"/>
  <c r="M912" i="1"/>
  <c r="L911" i="10" s="1"/>
  <c r="M913" i="1"/>
  <c r="L912" i="10" s="1"/>
  <c r="M914" i="1"/>
  <c r="L913" i="10" s="1"/>
  <c r="M915" i="1"/>
  <c r="L914" i="10" s="1"/>
  <c r="M916" i="1"/>
  <c r="L915" i="10" s="1"/>
  <c r="M917" i="1"/>
  <c r="L916" i="10" s="1"/>
  <c r="M918" i="1"/>
  <c r="L917" i="10" s="1"/>
  <c r="M919" i="1"/>
  <c r="L918" i="10" s="1"/>
  <c r="M920" i="1"/>
  <c r="L919" i="10" s="1"/>
  <c r="M921" i="1"/>
  <c r="L920" i="10" s="1"/>
  <c r="M922" i="1"/>
  <c r="L921" i="10" s="1"/>
  <c r="M923" i="1"/>
  <c r="L922" i="10" s="1"/>
  <c r="M924" i="1"/>
  <c r="L923" i="10" s="1"/>
  <c r="M925" i="1"/>
  <c r="L924" i="10" s="1"/>
  <c r="M926" i="1"/>
  <c r="L925" i="10" s="1"/>
  <c r="M927" i="1"/>
  <c r="L926" i="10" s="1"/>
  <c r="M928" i="1"/>
  <c r="L927" i="10" s="1"/>
  <c r="M929" i="1"/>
  <c r="L928" i="10" s="1"/>
  <c r="M930" i="1"/>
  <c r="L929" i="10" s="1"/>
  <c r="M931" i="1"/>
  <c r="L930" i="10" s="1"/>
  <c r="M932" i="1"/>
  <c r="L931" i="10" s="1"/>
  <c r="M933" i="1"/>
  <c r="L932" i="10" s="1"/>
  <c r="M934" i="1"/>
  <c r="L933" i="10" s="1"/>
  <c r="M935" i="1"/>
  <c r="L934" i="10" s="1"/>
  <c r="M936" i="1"/>
  <c r="L935" i="10" s="1"/>
  <c r="M937" i="1"/>
  <c r="L936" i="10" s="1"/>
  <c r="M938" i="1"/>
  <c r="L937" i="10" s="1"/>
  <c r="M939" i="1"/>
  <c r="L938" i="10" s="1"/>
  <c r="M940" i="1"/>
  <c r="L939" i="10" s="1"/>
  <c r="M941" i="1"/>
  <c r="L940" i="10" s="1"/>
  <c r="M942" i="1"/>
  <c r="L941" i="10" s="1"/>
  <c r="M943" i="1"/>
  <c r="L942" i="10" s="1"/>
  <c r="M944" i="1"/>
  <c r="L943" i="10" s="1"/>
  <c r="M945" i="1"/>
  <c r="L944" i="10" s="1"/>
  <c r="M946" i="1"/>
  <c r="L945" i="10" s="1"/>
  <c r="M947" i="1"/>
  <c r="L946" i="10" s="1"/>
  <c r="M948" i="1"/>
  <c r="L947" i="10" s="1"/>
  <c r="M949" i="1"/>
  <c r="L948" i="10" s="1"/>
  <c r="M950" i="1"/>
  <c r="L949" i="10" s="1"/>
  <c r="M951" i="1"/>
  <c r="L950" i="10" s="1"/>
  <c r="M952" i="1"/>
  <c r="L951" i="10" s="1"/>
  <c r="M953" i="1"/>
  <c r="L952" i="10" s="1"/>
  <c r="M954" i="1"/>
  <c r="L953" i="10" s="1"/>
  <c r="M955" i="1"/>
  <c r="L954" i="10" s="1"/>
  <c r="M956" i="1"/>
  <c r="L955" i="10" s="1"/>
  <c r="M957" i="1"/>
  <c r="L956" i="10" s="1"/>
  <c r="M958" i="1"/>
  <c r="L957" i="10" s="1"/>
  <c r="M959" i="1"/>
  <c r="L958" i="10" s="1"/>
  <c r="M960" i="1"/>
  <c r="L959" i="10" s="1"/>
  <c r="M961" i="1"/>
  <c r="L960" i="10" s="1"/>
  <c r="M962" i="1"/>
  <c r="L961" i="10" s="1"/>
  <c r="M963" i="1"/>
  <c r="L962" i="10" s="1"/>
  <c r="M964" i="1"/>
  <c r="L963" i="10" s="1"/>
  <c r="M965" i="1"/>
  <c r="L964" i="10" s="1"/>
  <c r="M966" i="1"/>
  <c r="L965" i="10" s="1"/>
  <c r="M967" i="1"/>
  <c r="L966" i="10" s="1"/>
  <c r="M968" i="1"/>
  <c r="L967" i="10" s="1"/>
  <c r="M969" i="1"/>
  <c r="L968" i="10" s="1"/>
  <c r="M970" i="1"/>
  <c r="L969" i="10" s="1"/>
  <c r="M971" i="1"/>
  <c r="L970" i="10" s="1"/>
  <c r="M972" i="1"/>
  <c r="L971" i="10" s="1"/>
  <c r="M973" i="1"/>
  <c r="L972" i="10" s="1"/>
  <c r="M974" i="1"/>
  <c r="L973" i="10" s="1"/>
  <c r="M975" i="1"/>
  <c r="L974" i="10" s="1"/>
  <c r="M976" i="1"/>
  <c r="L975" i="10" s="1"/>
  <c r="M977" i="1"/>
  <c r="L976" i="10" s="1"/>
  <c r="M978" i="1"/>
  <c r="L977" i="10" s="1"/>
  <c r="M979" i="1"/>
  <c r="L978" i="10" s="1"/>
  <c r="M980" i="1"/>
  <c r="L979" i="10" s="1"/>
  <c r="M981" i="1"/>
  <c r="L980" i="10" s="1"/>
  <c r="M982" i="1"/>
  <c r="L981" i="10" s="1"/>
  <c r="M983" i="1"/>
  <c r="L982" i="10" s="1"/>
  <c r="M984" i="1"/>
  <c r="L983" i="10" s="1"/>
  <c r="M985" i="1"/>
  <c r="L984" i="10" s="1"/>
  <c r="M986" i="1"/>
  <c r="L985" i="10" s="1"/>
  <c r="M987" i="1"/>
  <c r="L986" i="10" s="1"/>
  <c r="M988" i="1"/>
  <c r="L987" i="10" s="1"/>
  <c r="M989" i="1"/>
  <c r="L988" i="10" s="1"/>
  <c r="M990" i="1"/>
  <c r="L989" i="10" s="1"/>
  <c r="M991" i="1"/>
  <c r="L990" i="10" s="1"/>
  <c r="M992" i="1"/>
  <c r="L991" i="10" s="1"/>
  <c r="M993" i="1"/>
  <c r="L992" i="10" s="1"/>
  <c r="M994" i="1"/>
  <c r="L993" i="10" s="1"/>
  <c r="M995" i="1"/>
  <c r="L994" i="10" s="1"/>
  <c r="M996" i="1"/>
  <c r="L995" i="10" s="1"/>
  <c r="M997" i="1"/>
  <c r="L996" i="10" s="1"/>
  <c r="M998" i="1"/>
  <c r="L997" i="10" s="1"/>
  <c r="M999" i="1"/>
  <c r="L998" i="10" s="1"/>
  <c r="M1000" i="1"/>
  <c r="L999" i="10" s="1"/>
  <c r="M1001" i="1"/>
  <c r="L1000" i="10" s="1"/>
  <c r="M1002" i="1"/>
  <c r="L1001" i="10" s="1"/>
  <c r="M1003" i="1"/>
  <c r="L1002" i="10" s="1"/>
  <c r="M1004" i="1"/>
  <c r="L1003" i="10" s="1"/>
  <c r="M1005" i="1"/>
  <c r="L1004" i="10" s="1"/>
  <c r="M1006" i="1"/>
  <c r="L1005" i="10" s="1"/>
  <c r="M1007" i="1"/>
  <c r="L1006" i="10" s="1"/>
  <c r="M1008" i="1"/>
  <c r="L1007" i="10" s="1"/>
  <c r="M1009" i="1"/>
  <c r="L1008" i="10" s="1"/>
  <c r="M1010" i="1"/>
  <c r="L1009" i="10" s="1"/>
  <c r="M1011" i="1"/>
  <c r="L1010" i="10" s="1"/>
  <c r="M1012" i="1"/>
  <c r="L1011" i="10" s="1"/>
  <c r="M1013" i="1"/>
  <c r="L1012" i="10" s="1"/>
  <c r="M1014" i="1"/>
  <c r="L1013" i="10" s="1"/>
  <c r="M1015" i="1"/>
  <c r="L1014" i="10" s="1"/>
  <c r="M1016" i="1"/>
  <c r="L1015" i="10" s="1"/>
  <c r="M1017" i="1"/>
  <c r="L1016" i="10" s="1"/>
  <c r="M1018" i="1"/>
  <c r="L1017" i="10" s="1"/>
  <c r="M1019" i="1"/>
  <c r="L1018" i="10" s="1"/>
  <c r="M1020" i="1"/>
  <c r="L1019" i="10" s="1"/>
  <c r="M1021" i="1"/>
  <c r="L1020" i="10" s="1"/>
  <c r="M1022" i="1"/>
  <c r="L1021" i="10" s="1"/>
  <c r="M1023" i="1"/>
  <c r="L1022" i="10" s="1"/>
  <c r="M1024" i="1"/>
  <c r="L1023" i="10" s="1"/>
  <c r="M1025" i="1"/>
  <c r="L1024" i="10" s="1"/>
  <c r="M1026" i="1"/>
  <c r="L1025" i="10" s="1"/>
  <c r="M1027" i="1"/>
  <c r="L1026" i="10" s="1"/>
  <c r="M1028" i="1"/>
  <c r="L1027" i="10" s="1"/>
  <c r="M1029" i="1"/>
  <c r="L1028" i="10" s="1"/>
  <c r="M1030" i="1"/>
  <c r="L1029" i="10" s="1"/>
  <c r="M1031" i="1"/>
  <c r="L1030" i="10" s="1"/>
  <c r="M1032" i="1"/>
  <c r="L1031" i="10" s="1"/>
  <c r="M1033" i="1"/>
  <c r="L1032" i="10" s="1"/>
  <c r="M1034" i="1"/>
  <c r="L1033" i="10" s="1"/>
  <c r="M1035" i="1"/>
  <c r="L1034" i="10" s="1"/>
  <c r="M1036" i="1"/>
  <c r="L1035" i="10" s="1"/>
  <c r="M1037" i="1"/>
  <c r="L1036" i="10" s="1"/>
  <c r="M1038" i="1"/>
  <c r="L1037" i="10" s="1"/>
  <c r="M1039" i="1"/>
  <c r="L1038" i="10" s="1"/>
  <c r="M1040" i="1"/>
  <c r="L1039" i="10" s="1"/>
  <c r="M1041" i="1"/>
  <c r="L1040" i="10" s="1"/>
  <c r="M1042" i="1"/>
  <c r="L1041" i="10" s="1"/>
  <c r="M1043" i="1"/>
  <c r="L1042" i="10" s="1"/>
  <c r="M1044" i="1"/>
  <c r="L1043" i="10" s="1"/>
  <c r="M1045" i="1"/>
  <c r="L1044" i="10" s="1"/>
  <c r="M1046" i="1"/>
  <c r="L1045" i="10" s="1"/>
  <c r="M1047" i="1"/>
  <c r="L1046" i="10" s="1"/>
  <c r="M1048" i="1"/>
  <c r="L1047" i="10" s="1"/>
  <c r="M1049" i="1"/>
  <c r="L1048" i="10" s="1"/>
  <c r="M1050" i="1"/>
  <c r="L1049" i="10" s="1"/>
  <c r="M1051" i="1"/>
  <c r="L1050" i="10" s="1"/>
  <c r="M1052" i="1"/>
  <c r="L1051" i="10" s="1"/>
  <c r="M1053" i="1"/>
  <c r="L1052" i="10" s="1"/>
  <c r="M1054" i="1"/>
  <c r="L1053" i="10" s="1"/>
  <c r="M1055" i="1"/>
  <c r="L1054" i="10" s="1"/>
  <c r="M1056" i="1"/>
  <c r="L1055" i="10" s="1"/>
  <c r="M1057" i="1"/>
  <c r="L1056" i="10" s="1"/>
  <c r="M1058" i="1"/>
  <c r="L1057" i="10" s="1"/>
  <c r="M1059" i="1"/>
  <c r="L1058" i="10" s="1"/>
  <c r="M1060" i="1"/>
  <c r="L1059" i="10" s="1"/>
  <c r="M1061" i="1"/>
  <c r="L1060" i="10" s="1"/>
  <c r="M1062" i="1"/>
  <c r="L1061" i="10" s="1"/>
  <c r="M1063" i="1"/>
  <c r="L1062" i="10" s="1"/>
  <c r="M1064" i="1"/>
  <c r="L1063" i="10" s="1"/>
  <c r="M1065" i="1"/>
  <c r="L1064" i="10" s="1"/>
  <c r="M1066" i="1"/>
  <c r="L1065" i="10" s="1"/>
  <c r="M1067" i="1"/>
  <c r="L1066" i="10" s="1"/>
  <c r="M1068" i="1"/>
  <c r="L1067" i="10" s="1"/>
  <c r="M1069" i="1"/>
  <c r="L1068" i="10" s="1"/>
  <c r="M1070" i="1"/>
  <c r="L1069" i="10" s="1"/>
  <c r="M1071" i="1"/>
  <c r="L1070" i="10" s="1"/>
  <c r="M1072" i="1"/>
  <c r="L1071" i="10" s="1"/>
  <c r="M1073" i="1"/>
  <c r="L1072" i="10" s="1"/>
  <c r="M1074" i="1"/>
  <c r="L1073" i="10" s="1"/>
  <c r="M1075" i="1"/>
  <c r="L1074" i="10" s="1"/>
  <c r="M1076" i="1"/>
  <c r="L1075" i="10" s="1"/>
  <c r="M1077" i="1"/>
  <c r="L1076" i="10" s="1"/>
  <c r="M1078" i="1"/>
  <c r="L1077" i="10" s="1"/>
  <c r="M1079" i="1"/>
  <c r="L1078" i="10" s="1"/>
  <c r="M1080" i="1"/>
  <c r="L1079" i="10" s="1"/>
  <c r="M1081" i="1"/>
  <c r="L1080" i="10" s="1"/>
  <c r="M1082" i="1"/>
  <c r="L1081" i="10" s="1"/>
  <c r="M1083" i="1"/>
  <c r="L1082" i="10" s="1"/>
  <c r="M1084" i="1"/>
  <c r="L1083" i="10" s="1"/>
  <c r="M1085" i="1"/>
  <c r="L1084" i="10" s="1"/>
  <c r="M1086" i="1"/>
  <c r="L1085" i="10" s="1"/>
  <c r="M1087" i="1"/>
  <c r="L1086" i="10" s="1"/>
  <c r="M1088" i="1"/>
  <c r="L1087" i="10" s="1"/>
  <c r="M1089" i="1"/>
  <c r="L1088" i="10" s="1"/>
  <c r="M1090" i="1"/>
  <c r="L1089" i="10" s="1"/>
  <c r="M1091" i="1"/>
  <c r="L1090" i="10" s="1"/>
  <c r="M1092" i="1"/>
  <c r="L1091" i="10" s="1"/>
  <c r="M1093" i="1"/>
  <c r="L1092" i="10" s="1"/>
  <c r="M1094" i="1"/>
  <c r="L1093" i="10" s="1"/>
  <c r="M1095" i="1"/>
  <c r="L1094" i="10" s="1"/>
  <c r="M1096" i="1"/>
  <c r="L1095" i="10" s="1"/>
  <c r="M1097" i="1"/>
  <c r="L1096" i="10" s="1"/>
  <c r="M1098" i="1"/>
  <c r="L1097" i="10" s="1"/>
  <c r="M1099" i="1"/>
  <c r="L1098" i="10" s="1"/>
  <c r="M1100" i="1"/>
  <c r="L1099" i="10" s="1"/>
  <c r="M1101" i="1"/>
  <c r="L1100" i="10" s="1"/>
  <c r="M1102" i="1"/>
  <c r="L1101" i="10" s="1"/>
  <c r="M1103" i="1"/>
  <c r="L1102" i="10" s="1"/>
  <c r="M1104" i="1"/>
  <c r="L1103" i="10" s="1"/>
  <c r="M1105" i="1"/>
  <c r="L1104" i="10" s="1"/>
  <c r="M1106" i="1"/>
  <c r="L1105" i="10" s="1"/>
  <c r="M1107" i="1"/>
  <c r="L1106" i="10" s="1"/>
  <c r="M1108" i="1"/>
  <c r="L1107" i="10" s="1"/>
  <c r="M1109" i="1"/>
  <c r="L1108" i="10" s="1"/>
  <c r="M1110" i="1"/>
  <c r="L1109" i="10" s="1"/>
  <c r="M1111" i="1"/>
  <c r="L1110" i="10" s="1"/>
  <c r="M1112" i="1"/>
  <c r="L1111" i="10" s="1"/>
  <c r="M1113" i="1"/>
  <c r="L1112" i="10" s="1"/>
  <c r="M1114" i="1"/>
  <c r="L1113" i="10" s="1"/>
  <c r="M1115" i="1"/>
  <c r="L1114" i="10" s="1"/>
  <c r="M1116" i="1"/>
  <c r="L1115" i="10" s="1"/>
  <c r="M1117" i="1"/>
  <c r="L1116" i="10" s="1"/>
  <c r="M1118" i="1"/>
  <c r="L1117" i="10" s="1"/>
  <c r="M1119" i="1"/>
  <c r="L1118" i="10" s="1"/>
  <c r="M1120" i="1"/>
  <c r="L1119" i="10" s="1"/>
  <c r="M1121" i="1"/>
  <c r="L1120" i="10" s="1"/>
  <c r="M1122" i="1"/>
  <c r="L1121" i="10" s="1"/>
  <c r="M1123" i="1"/>
  <c r="L1122" i="10" s="1"/>
  <c r="M1124" i="1"/>
  <c r="L1123" i="10" s="1"/>
  <c r="M1125" i="1"/>
  <c r="L1124" i="10" s="1"/>
  <c r="M1126" i="1"/>
  <c r="L1125" i="10" s="1"/>
  <c r="M1127" i="1"/>
  <c r="L1126" i="10" s="1"/>
  <c r="M1128" i="1"/>
  <c r="L1127" i="10" s="1"/>
  <c r="M1129" i="1"/>
  <c r="L1128" i="10" s="1"/>
  <c r="M1130" i="1"/>
  <c r="L1129" i="10" s="1"/>
  <c r="M1131" i="1"/>
  <c r="L1130" i="10" s="1"/>
  <c r="M1132" i="1"/>
  <c r="L1131" i="10" s="1"/>
  <c r="M1133" i="1"/>
  <c r="L1132" i="10" s="1"/>
  <c r="M1134" i="1"/>
  <c r="L1133" i="10" s="1"/>
  <c r="M1135" i="1"/>
  <c r="L1134" i="10" s="1"/>
  <c r="M1136" i="1"/>
  <c r="L1135" i="10" s="1"/>
  <c r="M1137" i="1"/>
  <c r="L1136" i="10" s="1"/>
  <c r="M1138" i="1"/>
  <c r="L1137" i="10" s="1"/>
  <c r="M1139" i="1"/>
  <c r="L1138" i="10" s="1"/>
  <c r="M1140" i="1"/>
  <c r="L1139" i="10" s="1"/>
  <c r="M1141" i="1"/>
  <c r="L1140" i="10" s="1"/>
  <c r="M1142" i="1"/>
  <c r="L1141" i="10" s="1"/>
  <c r="M1143" i="1"/>
  <c r="L1142" i="10" s="1"/>
  <c r="M1144" i="1"/>
  <c r="L1143" i="10" s="1"/>
  <c r="M1145" i="1"/>
  <c r="L1144" i="10" s="1"/>
  <c r="M1146" i="1"/>
  <c r="L1145" i="10" s="1"/>
  <c r="M1147" i="1"/>
  <c r="L1146" i="10" s="1"/>
  <c r="M1148" i="1"/>
  <c r="L1147" i="10" s="1"/>
  <c r="M1149" i="1"/>
  <c r="L1148" i="10" s="1"/>
  <c r="M1150" i="1"/>
  <c r="L1149" i="10" s="1"/>
  <c r="M1151" i="1"/>
  <c r="L1150" i="10" s="1"/>
  <c r="M1152" i="1"/>
  <c r="L1151" i="10" s="1"/>
  <c r="M1153" i="1"/>
  <c r="L1152" i="10" s="1"/>
  <c r="M1154" i="1"/>
  <c r="L1153" i="10" s="1"/>
  <c r="M1155" i="1"/>
  <c r="L1154" i="10" s="1"/>
  <c r="M1156" i="1"/>
  <c r="L1155" i="10" s="1"/>
  <c r="M1157" i="1"/>
  <c r="L1156" i="10" s="1"/>
  <c r="M1158" i="1"/>
  <c r="L1157" i="10" s="1"/>
  <c r="M1159" i="1"/>
  <c r="L1158" i="10" s="1"/>
  <c r="M1160" i="1"/>
  <c r="L1159" i="10" s="1"/>
  <c r="M1161" i="1"/>
  <c r="L1160" i="10" s="1"/>
  <c r="M1162" i="1"/>
  <c r="L1161" i="10" s="1"/>
  <c r="M1163" i="1"/>
  <c r="L1162" i="10" s="1"/>
  <c r="M1164" i="1"/>
  <c r="L1163" i="10" s="1"/>
  <c r="M1165" i="1"/>
  <c r="L1164" i="10" s="1"/>
  <c r="M1166" i="1"/>
  <c r="L1165" i="10" s="1"/>
  <c r="M1167" i="1"/>
  <c r="L1166" i="10" s="1"/>
  <c r="M1168" i="1"/>
  <c r="L1167" i="10" s="1"/>
  <c r="M1169" i="1"/>
  <c r="L1168" i="10" s="1"/>
  <c r="M1170" i="1"/>
  <c r="L1169" i="10" s="1"/>
  <c r="M1171" i="1"/>
  <c r="L1170" i="10" s="1"/>
  <c r="M1172" i="1"/>
  <c r="L1171" i="10" s="1"/>
  <c r="M1173" i="1"/>
  <c r="L1172" i="10" s="1"/>
  <c r="M1174" i="1"/>
  <c r="L1173" i="10" s="1"/>
  <c r="M1175" i="1"/>
  <c r="L1174" i="10" s="1"/>
  <c r="M1176" i="1"/>
  <c r="L1175" i="10" s="1"/>
  <c r="M1177" i="1"/>
  <c r="L1176" i="10" s="1"/>
  <c r="M1178" i="1"/>
  <c r="L1177" i="10" s="1"/>
  <c r="M1179" i="1"/>
  <c r="L1178" i="10" s="1"/>
  <c r="M1180" i="1"/>
  <c r="L1179" i="10" s="1"/>
  <c r="M1181" i="1"/>
  <c r="L1180" i="10" s="1"/>
  <c r="M1182" i="1"/>
  <c r="L1181" i="10" s="1"/>
  <c r="M1183" i="1"/>
  <c r="L1182" i="10" s="1"/>
  <c r="M1184" i="1"/>
  <c r="L1183" i="10" s="1"/>
  <c r="M1185" i="1"/>
  <c r="L1184" i="10" s="1"/>
  <c r="M1186" i="1"/>
  <c r="L1185" i="10" s="1"/>
  <c r="M1187" i="1"/>
  <c r="L1186" i="10" s="1"/>
  <c r="M1188" i="1"/>
  <c r="L1187" i="10" s="1"/>
  <c r="M1189" i="1"/>
  <c r="L1188" i="10" s="1"/>
  <c r="M1190" i="1"/>
  <c r="L1189" i="10" s="1"/>
  <c r="M1191" i="1"/>
  <c r="L1190" i="10" s="1"/>
  <c r="M1192" i="1"/>
  <c r="L1191" i="10" s="1"/>
  <c r="M1193" i="1"/>
  <c r="L1192" i="10" s="1"/>
  <c r="M1194" i="1"/>
  <c r="L1193" i="10" s="1"/>
  <c r="M1195" i="1"/>
  <c r="L1194" i="10" s="1"/>
  <c r="M1196" i="1"/>
  <c r="L1195" i="10" s="1"/>
  <c r="M1197" i="1"/>
  <c r="L1196" i="10" s="1"/>
  <c r="M1198" i="1"/>
  <c r="L1197" i="10" s="1"/>
  <c r="M1199" i="1"/>
  <c r="L1198" i="10" s="1"/>
  <c r="M1200" i="1"/>
  <c r="L1199" i="10" s="1"/>
  <c r="M1201" i="1"/>
  <c r="L1200" i="10" s="1"/>
  <c r="M1202" i="1"/>
  <c r="L1201" i="10" s="1"/>
  <c r="M1203" i="1"/>
  <c r="L1202" i="10" s="1"/>
  <c r="M1204" i="1"/>
  <c r="L1203" i="10" s="1"/>
  <c r="M1205" i="1"/>
  <c r="L1204" i="10" s="1"/>
  <c r="M1206" i="1"/>
  <c r="L1205" i="10" s="1"/>
  <c r="M1207" i="1"/>
  <c r="L1206" i="10" s="1"/>
  <c r="M1208" i="1"/>
  <c r="L1207" i="10" s="1"/>
  <c r="M1209" i="1"/>
  <c r="L1208" i="10" s="1"/>
  <c r="M1210" i="1"/>
  <c r="L1209" i="10" s="1"/>
  <c r="M1211" i="1"/>
  <c r="L1210" i="10" s="1"/>
  <c r="M1212" i="1"/>
  <c r="L1211" i="10" s="1"/>
  <c r="M1213" i="1"/>
  <c r="L1212" i="10" s="1"/>
  <c r="M1214" i="1"/>
  <c r="L1213" i="10" s="1"/>
  <c r="M1215" i="1"/>
  <c r="L1214" i="10" s="1"/>
  <c r="M1216" i="1"/>
  <c r="L1215" i="10" s="1"/>
  <c r="M1217" i="1"/>
  <c r="L1216" i="10" s="1"/>
  <c r="M1218" i="1"/>
  <c r="L1217" i="10" s="1"/>
  <c r="M1219" i="1"/>
  <c r="L1218" i="10" s="1"/>
  <c r="M1220" i="1"/>
  <c r="L1219" i="10" s="1"/>
  <c r="M1221" i="1"/>
  <c r="L1220" i="10" s="1"/>
  <c r="M1222" i="1"/>
  <c r="L1221" i="10" s="1"/>
  <c r="M1223" i="1"/>
  <c r="L1222" i="10" s="1"/>
  <c r="M1224" i="1"/>
  <c r="L1223" i="10" s="1"/>
  <c r="M1225" i="1"/>
  <c r="L1224" i="10" s="1"/>
  <c r="M1226" i="1"/>
  <c r="L1225" i="10" s="1"/>
  <c r="M1227" i="1"/>
  <c r="L1226" i="10" s="1"/>
  <c r="M1228" i="1"/>
  <c r="L1227" i="10" s="1"/>
  <c r="M1229" i="1"/>
  <c r="L1228" i="10" s="1"/>
  <c r="M1230" i="1"/>
  <c r="L1229" i="10" s="1"/>
  <c r="M1231" i="1"/>
  <c r="L1230" i="10" s="1"/>
  <c r="M1232" i="1"/>
  <c r="L1231" i="10" s="1"/>
  <c r="M1233" i="1"/>
  <c r="L1232" i="10" s="1"/>
  <c r="M1234" i="1"/>
  <c r="L1233" i="10" s="1"/>
  <c r="M1235" i="1"/>
  <c r="L1234" i="10" s="1"/>
  <c r="M1236" i="1"/>
  <c r="L1235" i="10" s="1"/>
  <c r="M1237" i="1"/>
  <c r="L1236" i="10" s="1"/>
  <c r="M1238" i="1"/>
  <c r="L1237" i="10" s="1"/>
  <c r="M1239" i="1"/>
  <c r="L1238" i="10" s="1"/>
  <c r="M1240" i="1"/>
  <c r="L1239" i="10" s="1"/>
  <c r="M1241" i="1"/>
  <c r="L1240" i="10" s="1"/>
  <c r="M1242" i="1"/>
  <c r="L1241" i="10" s="1"/>
  <c r="M1243" i="1"/>
  <c r="L1242" i="10" s="1"/>
  <c r="M1244" i="1"/>
  <c r="L1243" i="10" s="1"/>
  <c r="M1245" i="1"/>
  <c r="L1244" i="10" s="1"/>
  <c r="M1246" i="1"/>
  <c r="L1245" i="10" s="1"/>
  <c r="M1247" i="1"/>
  <c r="L1246" i="10" s="1"/>
  <c r="M1248" i="1"/>
  <c r="L1247" i="10" s="1"/>
  <c r="M1249" i="1"/>
  <c r="L1248" i="10" s="1"/>
  <c r="M1250" i="1"/>
  <c r="L1249" i="10" s="1"/>
  <c r="M1251" i="1"/>
  <c r="L1250" i="10" s="1"/>
  <c r="M1252" i="1"/>
  <c r="L1251" i="10" s="1"/>
  <c r="M1253" i="1"/>
  <c r="L1252" i="10" s="1"/>
  <c r="M1254" i="1"/>
  <c r="L1253" i="10" s="1"/>
  <c r="M1255" i="1"/>
  <c r="L1254" i="10" s="1"/>
  <c r="M1256" i="1"/>
  <c r="L1255" i="10" s="1"/>
  <c r="M1257" i="1"/>
  <c r="L1256" i="10" s="1"/>
  <c r="M1258" i="1"/>
  <c r="L1257" i="10" s="1"/>
  <c r="M1259" i="1"/>
  <c r="L1258" i="10" s="1"/>
  <c r="M1260" i="1"/>
  <c r="L1259" i="10" s="1"/>
  <c r="M1261" i="1"/>
  <c r="L1260" i="10" s="1"/>
  <c r="M1262" i="1"/>
  <c r="L1261" i="10" s="1"/>
  <c r="M1263" i="1"/>
  <c r="L1262" i="10" s="1"/>
  <c r="M1264" i="1"/>
  <c r="L1263" i="10" s="1"/>
  <c r="M1265" i="1"/>
  <c r="L1264" i="10" s="1"/>
  <c r="M1266" i="1"/>
  <c r="L1265" i="10" s="1"/>
  <c r="M1267" i="1"/>
  <c r="L1266" i="10" s="1"/>
  <c r="M1268" i="1"/>
  <c r="L1267" i="10" s="1"/>
  <c r="M1269" i="1"/>
  <c r="L1268" i="10" s="1"/>
  <c r="M1270" i="1"/>
  <c r="L1269" i="10" s="1"/>
  <c r="M1271" i="1"/>
  <c r="L1270" i="10" s="1"/>
  <c r="M1272" i="1"/>
  <c r="L1271" i="10" s="1"/>
  <c r="M1273" i="1"/>
  <c r="L1272" i="10" s="1"/>
  <c r="M1274" i="1"/>
  <c r="L1273" i="10" s="1"/>
  <c r="M1275" i="1"/>
  <c r="L1274" i="10" s="1"/>
  <c r="M1276" i="1"/>
  <c r="L1275" i="10" s="1"/>
  <c r="M1277" i="1"/>
  <c r="L1276" i="10" s="1"/>
  <c r="M1278" i="1"/>
  <c r="L1277" i="10" s="1"/>
  <c r="M1279" i="1"/>
  <c r="L1278" i="10" s="1"/>
  <c r="M1280" i="1"/>
  <c r="L1279" i="10" s="1"/>
  <c r="M1281" i="1"/>
  <c r="L1280" i="10" s="1"/>
  <c r="M1282" i="1"/>
  <c r="L1281" i="10" s="1"/>
  <c r="M1283" i="1"/>
  <c r="L1282" i="10" s="1"/>
  <c r="M1284" i="1"/>
  <c r="L1283" i="10" s="1"/>
  <c r="M1285" i="1"/>
  <c r="L1284" i="10" s="1"/>
  <c r="M1286" i="1"/>
  <c r="L1285" i="10" s="1"/>
  <c r="M1287" i="1"/>
  <c r="L1286" i="10" s="1"/>
  <c r="M1288" i="1"/>
  <c r="L1287" i="10" s="1"/>
  <c r="M1289" i="1"/>
  <c r="L1288" i="10" s="1"/>
  <c r="M1290" i="1"/>
  <c r="L1289" i="10" s="1"/>
  <c r="M1291" i="1"/>
  <c r="L1290" i="10" s="1"/>
  <c r="M1292" i="1"/>
  <c r="L1291" i="10" s="1"/>
  <c r="M1293" i="1"/>
  <c r="L1292" i="10" s="1"/>
  <c r="M1294" i="1"/>
  <c r="L1293" i="10" s="1"/>
  <c r="M1295" i="1"/>
  <c r="L1294" i="10" s="1"/>
  <c r="M1296" i="1"/>
  <c r="L1295" i="10" s="1"/>
  <c r="M1297" i="1"/>
  <c r="L1296" i="10" s="1"/>
  <c r="M1298" i="1"/>
  <c r="L1297" i="10" s="1"/>
  <c r="M1299" i="1"/>
  <c r="L1298" i="10" s="1"/>
  <c r="M1300" i="1"/>
  <c r="L1299" i="10" s="1"/>
  <c r="M1301" i="1"/>
  <c r="L1300" i="10" s="1"/>
  <c r="M1302" i="1"/>
  <c r="L1301" i="10" s="1"/>
  <c r="M1303" i="1"/>
  <c r="L1302" i="10" s="1"/>
  <c r="M1304" i="1"/>
  <c r="L1303" i="10" s="1"/>
  <c r="M1305" i="1"/>
  <c r="L1304" i="10" s="1"/>
  <c r="M1306" i="1"/>
  <c r="L1305" i="10" s="1"/>
  <c r="M1307" i="1"/>
  <c r="L1306" i="10" s="1"/>
  <c r="M1308" i="1"/>
  <c r="L1307" i="10" s="1"/>
  <c r="M1309" i="1"/>
  <c r="L1308" i="10" s="1"/>
  <c r="M1310" i="1"/>
  <c r="L1309" i="10" s="1"/>
  <c r="M1311" i="1"/>
  <c r="L1310" i="10" s="1"/>
  <c r="M1312" i="1"/>
  <c r="L1311" i="10" s="1"/>
  <c r="M1313" i="1"/>
  <c r="L1312" i="10" s="1"/>
  <c r="M1314" i="1"/>
  <c r="L1313" i="10" s="1"/>
  <c r="M1315" i="1"/>
  <c r="L1314" i="10" s="1"/>
  <c r="M1316" i="1"/>
  <c r="L1315" i="10" s="1"/>
  <c r="M1317" i="1"/>
  <c r="L1316" i="10" s="1"/>
  <c r="M1318" i="1"/>
  <c r="L1317" i="10" s="1"/>
  <c r="M1319" i="1"/>
  <c r="L1318" i="10" s="1"/>
  <c r="M1320" i="1"/>
  <c r="L1319" i="10" s="1"/>
  <c r="M1321" i="1"/>
  <c r="L1320" i="10" s="1"/>
  <c r="M1322" i="1"/>
  <c r="L1321" i="10" s="1"/>
  <c r="M1323" i="1"/>
  <c r="L1322" i="10" s="1"/>
  <c r="M1324" i="1"/>
  <c r="L1323" i="10" s="1"/>
  <c r="M1325" i="1"/>
  <c r="L1324" i="10" s="1"/>
  <c r="M1326" i="1"/>
  <c r="L1325" i="10" s="1"/>
  <c r="M1327" i="1"/>
  <c r="L1326" i="10" s="1"/>
  <c r="M1328" i="1"/>
  <c r="L1327" i="10" s="1"/>
  <c r="M1329" i="1"/>
  <c r="L1328" i="10" s="1"/>
  <c r="M1330" i="1"/>
  <c r="L1329" i="10" s="1"/>
  <c r="M1331" i="1"/>
  <c r="L1330" i="10" s="1"/>
  <c r="M1332" i="1"/>
  <c r="L1331" i="10" s="1"/>
  <c r="M1333" i="1"/>
  <c r="L1332" i="10" s="1"/>
  <c r="M1334" i="1"/>
  <c r="L1333" i="10" s="1"/>
  <c r="M1335" i="1"/>
  <c r="L1334" i="10" s="1"/>
  <c r="M1336" i="1"/>
  <c r="L1335" i="10" s="1"/>
  <c r="M1337" i="1"/>
  <c r="L1336" i="10" s="1"/>
  <c r="M1338" i="1"/>
  <c r="L1337" i="10" s="1"/>
  <c r="M1339" i="1"/>
  <c r="L1338" i="10" s="1"/>
  <c r="M1340" i="1"/>
  <c r="L1339" i="10" s="1"/>
  <c r="M1341" i="1"/>
  <c r="L1340" i="10" s="1"/>
  <c r="M1342" i="1"/>
  <c r="L1341" i="10" s="1"/>
  <c r="M1343" i="1"/>
  <c r="L1342" i="10" s="1"/>
  <c r="M1344" i="1"/>
  <c r="L1343" i="10" s="1"/>
  <c r="M1345" i="1"/>
  <c r="L1344" i="10" s="1"/>
  <c r="M1346" i="1"/>
  <c r="L1345" i="10" s="1"/>
  <c r="M1347" i="1"/>
  <c r="L1346" i="10" s="1"/>
  <c r="M1348" i="1"/>
  <c r="L1347" i="10" s="1"/>
  <c r="M1349" i="1"/>
  <c r="L1348" i="10" s="1"/>
  <c r="M1350" i="1"/>
  <c r="L1349" i="10" s="1"/>
  <c r="M1351" i="1"/>
  <c r="L1350" i="10" s="1"/>
  <c r="M1352" i="1"/>
  <c r="L1351" i="10" s="1"/>
  <c r="M1353" i="1"/>
  <c r="L1352" i="10" s="1"/>
  <c r="M1354" i="1"/>
  <c r="L1353" i="10" s="1"/>
  <c r="M1355" i="1"/>
  <c r="L1354" i="10" s="1"/>
  <c r="M1356" i="1"/>
  <c r="L1355" i="10" s="1"/>
  <c r="M1357" i="1"/>
  <c r="L1356" i="10" s="1"/>
  <c r="M1358" i="1"/>
  <c r="L1357" i="10" s="1"/>
  <c r="M1359" i="1"/>
  <c r="L1358" i="10" s="1"/>
  <c r="M1360" i="1"/>
  <c r="L1359" i="10" s="1"/>
  <c r="M1361" i="1"/>
  <c r="L1360" i="10" s="1"/>
  <c r="M1362" i="1"/>
  <c r="L1361" i="10" s="1"/>
  <c r="M1363" i="1"/>
  <c r="L1362" i="10" s="1"/>
  <c r="M1364" i="1"/>
  <c r="L1363" i="10" s="1"/>
  <c r="M1365" i="1"/>
  <c r="L1364" i="10" s="1"/>
  <c r="M1366" i="1"/>
  <c r="L1365" i="10" s="1"/>
  <c r="M1367" i="1"/>
  <c r="L1366" i="10" s="1"/>
  <c r="M1368" i="1"/>
  <c r="L1367" i="10" s="1"/>
  <c r="M1369" i="1"/>
  <c r="L1368" i="10" s="1"/>
  <c r="M1370" i="1"/>
  <c r="L1369" i="10" s="1"/>
  <c r="M1371" i="1"/>
  <c r="L1370" i="10" s="1"/>
  <c r="M1372" i="1"/>
  <c r="L1371" i="10" s="1"/>
  <c r="M1373" i="1"/>
  <c r="L1372" i="10" s="1"/>
  <c r="M1374" i="1"/>
  <c r="L1373" i="10" s="1"/>
  <c r="M1375" i="1"/>
  <c r="L1374" i="10" s="1"/>
  <c r="M1376" i="1"/>
  <c r="L1375" i="10" s="1"/>
  <c r="M1377" i="1"/>
  <c r="L1376" i="10" s="1"/>
  <c r="M1378" i="1"/>
  <c r="L1377" i="10" s="1"/>
  <c r="M1379" i="1"/>
  <c r="L1378" i="10" s="1"/>
  <c r="M1380" i="1"/>
  <c r="L1379" i="10" s="1"/>
  <c r="M1381" i="1"/>
  <c r="L1380" i="10" s="1"/>
  <c r="M1382" i="1"/>
  <c r="L1381" i="10" s="1"/>
  <c r="M1383" i="1"/>
  <c r="L1382" i="10" s="1"/>
  <c r="M1384" i="1"/>
  <c r="L1383" i="10" s="1"/>
  <c r="M1385" i="1"/>
  <c r="L1384" i="10" s="1"/>
  <c r="M1386" i="1"/>
  <c r="L1385" i="10" s="1"/>
  <c r="M1387" i="1"/>
  <c r="L1386" i="10" s="1"/>
  <c r="M1388" i="1"/>
  <c r="L1387" i="10" s="1"/>
  <c r="M1389" i="1"/>
  <c r="L1388" i="10" s="1"/>
  <c r="M1390" i="1"/>
  <c r="L1389" i="10" s="1"/>
  <c r="M1391" i="1"/>
  <c r="L1390" i="10" s="1"/>
  <c r="M1392" i="1"/>
  <c r="L1391" i="10" s="1"/>
  <c r="M1393" i="1"/>
  <c r="L1392" i="10" s="1"/>
  <c r="M1394" i="1"/>
  <c r="L1393" i="10" s="1"/>
  <c r="M1395" i="1"/>
  <c r="L1394" i="10" s="1"/>
  <c r="M1396" i="1"/>
  <c r="L1395" i="10" s="1"/>
  <c r="M1397" i="1"/>
  <c r="L1396" i="10" s="1"/>
  <c r="M1398" i="1"/>
  <c r="L1397" i="10" s="1"/>
  <c r="M1399" i="1"/>
  <c r="L1398" i="10" s="1"/>
  <c r="M1400" i="1"/>
  <c r="L1399" i="10" s="1"/>
  <c r="M1401" i="1"/>
  <c r="L1400" i="10" s="1"/>
  <c r="M1402" i="1"/>
  <c r="L1401" i="10" s="1"/>
  <c r="M1403" i="1"/>
  <c r="L1402" i="10" s="1"/>
  <c r="M1404" i="1"/>
  <c r="L1403" i="10" s="1"/>
  <c r="M1405" i="1"/>
  <c r="L1404" i="10" s="1"/>
  <c r="M1406" i="1"/>
  <c r="L1405" i="10" s="1"/>
  <c r="M1407" i="1"/>
  <c r="L1406" i="10" s="1"/>
  <c r="M1408" i="1"/>
  <c r="L1407" i="10" s="1"/>
  <c r="M1409" i="1"/>
  <c r="L1408" i="10" s="1"/>
  <c r="M1410" i="1"/>
  <c r="L1409" i="10" s="1"/>
  <c r="M1411" i="1"/>
  <c r="L1410" i="10" s="1"/>
  <c r="M1412" i="1"/>
  <c r="L1411" i="10" s="1"/>
  <c r="M1413" i="1"/>
  <c r="L1412" i="10" s="1"/>
  <c r="M1414" i="1"/>
  <c r="L1413" i="10" s="1"/>
  <c r="M1415" i="1"/>
  <c r="L1414" i="10" s="1"/>
  <c r="M1416" i="1"/>
  <c r="L1415" i="10" s="1"/>
  <c r="M1417" i="1"/>
  <c r="L1416" i="10" s="1"/>
  <c r="M1418" i="1"/>
  <c r="L1417" i="10" s="1"/>
  <c r="M1419" i="1"/>
  <c r="L1418" i="10" s="1"/>
  <c r="M1420" i="1"/>
  <c r="L1419" i="10" s="1"/>
  <c r="M1421" i="1"/>
  <c r="L1420" i="10" s="1"/>
  <c r="M1422" i="1"/>
  <c r="L1421" i="10" s="1"/>
  <c r="M1423" i="1"/>
  <c r="L1422" i="10" s="1"/>
  <c r="M1424" i="1"/>
  <c r="L1423" i="10" s="1"/>
  <c r="M1425" i="1"/>
  <c r="L1424" i="10" s="1"/>
  <c r="M1426" i="1"/>
  <c r="L1425" i="10" s="1"/>
  <c r="M1427" i="1"/>
  <c r="L1426" i="10" s="1"/>
  <c r="M1428" i="1"/>
  <c r="L1427" i="10" s="1"/>
  <c r="M1429" i="1"/>
  <c r="L1428" i="10" s="1"/>
  <c r="M1430" i="1"/>
  <c r="L1429" i="10" s="1"/>
  <c r="M1431" i="1"/>
  <c r="L1430" i="10" s="1"/>
  <c r="M1432" i="1"/>
  <c r="L1431" i="10" s="1"/>
  <c r="M1433" i="1"/>
  <c r="L1432" i="10" s="1"/>
  <c r="M1434" i="1"/>
  <c r="L1433" i="10" s="1"/>
  <c r="M1435" i="1"/>
  <c r="L1434" i="10" s="1"/>
  <c r="M1436" i="1"/>
  <c r="L1435" i="10" s="1"/>
  <c r="M1437" i="1"/>
  <c r="L1436" i="10" s="1"/>
  <c r="M1438" i="1"/>
  <c r="L1437" i="10" s="1"/>
  <c r="M1439" i="1"/>
  <c r="L1438" i="10" s="1"/>
  <c r="M1440" i="1"/>
  <c r="L1439" i="10" s="1"/>
  <c r="M1441" i="1"/>
  <c r="L1440" i="10" s="1"/>
  <c r="M1442" i="1"/>
  <c r="L1441" i="10" s="1"/>
  <c r="M1443" i="1"/>
  <c r="L1442" i="10" s="1"/>
  <c r="M1444" i="1"/>
  <c r="L1443" i="10" s="1"/>
  <c r="M1445" i="1"/>
  <c r="L1444" i="10" s="1"/>
  <c r="M1446" i="1"/>
  <c r="L1445" i="10" s="1"/>
  <c r="M1447" i="1"/>
  <c r="L1446" i="10" s="1"/>
  <c r="M1448" i="1"/>
  <c r="L1447" i="10" s="1"/>
  <c r="M1449" i="1"/>
  <c r="L1448" i="10" s="1"/>
  <c r="M1450" i="1"/>
  <c r="L1449" i="10" s="1"/>
  <c r="M1451" i="1"/>
  <c r="L1450" i="10" s="1"/>
  <c r="M1452" i="1"/>
  <c r="L1451" i="10" s="1"/>
  <c r="M1453" i="1"/>
  <c r="L1452" i="10" s="1"/>
  <c r="M1454" i="1"/>
  <c r="L1453" i="10" s="1"/>
  <c r="M1455" i="1"/>
  <c r="L1454" i="10" s="1"/>
  <c r="M1456" i="1"/>
  <c r="L1455" i="10" s="1"/>
  <c r="M1457" i="1"/>
  <c r="L1456" i="10" s="1"/>
  <c r="M1458" i="1"/>
  <c r="L1457" i="10" s="1"/>
  <c r="M1459" i="1"/>
  <c r="L1458" i="10" s="1"/>
  <c r="M1460" i="1"/>
  <c r="L1459" i="10" s="1"/>
  <c r="M1461" i="1"/>
  <c r="L1460" i="10" s="1"/>
  <c r="M1462" i="1"/>
  <c r="L1461" i="10" s="1"/>
  <c r="M1463" i="1"/>
  <c r="L1462" i="10" s="1"/>
  <c r="M1464" i="1"/>
  <c r="L1463" i="10" s="1"/>
  <c r="M1465" i="1"/>
  <c r="L1464" i="10" s="1"/>
  <c r="M1466" i="1"/>
  <c r="L1465" i="10" s="1"/>
  <c r="M1467" i="1"/>
  <c r="L1466" i="10" s="1"/>
  <c r="M1468" i="1"/>
  <c r="L1467" i="10" s="1"/>
  <c r="M1469" i="1"/>
  <c r="L1468" i="10" s="1"/>
  <c r="M1470" i="1"/>
  <c r="L1469" i="10" s="1"/>
  <c r="M1471" i="1"/>
  <c r="L1470" i="10" s="1"/>
  <c r="M1472" i="1"/>
  <c r="L1471" i="10" s="1"/>
  <c r="M1473" i="1"/>
  <c r="L1472" i="10" s="1"/>
  <c r="M1474" i="1"/>
  <c r="L1473" i="10" s="1"/>
  <c r="M1475" i="1"/>
  <c r="L1474" i="10" s="1"/>
  <c r="M1476" i="1"/>
  <c r="L1475" i="10" s="1"/>
  <c r="M1477" i="1"/>
  <c r="L1476" i="10" s="1"/>
  <c r="M1478" i="1"/>
  <c r="L1477" i="10" s="1"/>
  <c r="M1479" i="1"/>
  <c r="L1478" i="10" s="1"/>
  <c r="M1480" i="1"/>
  <c r="L1479" i="10" s="1"/>
  <c r="M1481" i="1"/>
  <c r="L1480" i="10" s="1"/>
  <c r="M1482" i="1"/>
  <c r="L1481" i="10" s="1"/>
  <c r="M1483" i="1"/>
  <c r="L1482" i="10" s="1"/>
  <c r="M1484" i="1"/>
  <c r="L1483" i="10" s="1"/>
  <c r="M1485" i="1"/>
  <c r="L1484" i="10" s="1"/>
  <c r="M1486" i="1"/>
  <c r="L1485" i="10" s="1"/>
  <c r="M1487" i="1"/>
  <c r="L1486" i="10" s="1"/>
  <c r="M1488" i="1"/>
  <c r="L1487" i="10" s="1"/>
  <c r="M1489" i="1"/>
  <c r="L1488" i="10" s="1"/>
  <c r="M1490" i="1"/>
  <c r="L1489" i="10" s="1"/>
  <c r="M1491" i="1"/>
  <c r="L1490" i="10" s="1"/>
  <c r="M1492" i="1"/>
  <c r="L1491" i="10" s="1"/>
  <c r="M1493" i="1"/>
  <c r="L1492" i="10" s="1"/>
  <c r="M1494" i="1"/>
  <c r="L1493" i="10" s="1"/>
  <c r="M1495" i="1"/>
  <c r="L1494" i="10" s="1"/>
  <c r="M1496" i="1"/>
  <c r="L1495" i="10" s="1"/>
  <c r="M1497" i="1"/>
  <c r="L1496" i="10" s="1"/>
  <c r="M1498" i="1"/>
  <c r="L1497" i="10" s="1"/>
  <c r="M1499" i="1"/>
  <c r="L1498" i="10" s="1"/>
  <c r="M1500" i="1"/>
  <c r="L1499" i="10" s="1"/>
  <c r="M1501" i="1"/>
  <c r="L1500" i="10" s="1"/>
  <c r="M1502" i="1"/>
  <c r="L1501" i="10" s="1"/>
  <c r="M1503" i="1"/>
  <c r="L1502" i="10" s="1"/>
  <c r="M1504" i="1"/>
  <c r="L1503" i="10" s="1"/>
  <c r="M1505" i="1"/>
  <c r="L1504" i="10" s="1"/>
  <c r="M1506" i="1"/>
  <c r="L1505" i="10" s="1"/>
  <c r="M1507" i="1"/>
  <c r="L1506" i="10" s="1"/>
  <c r="M1508" i="1"/>
  <c r="L1507" i="10" s="1"/>
  <c r="M1509" i="1"/>
  <c r="L1508" i="10" s="1"/>
  <c r="M1510" i="1"/>
  <c r="L1509" i="10" s="1"/>
  <c r="M1511" i="1"/>
  <c r="L1510" i="10" s="1"/>
  <c r="M1512" i="1"/>
  <c r="L1511" i="10" s="1"/>
  <c r="M1513" i="1"/>
  <c r="L1512" i="10" s="1"/>
  <c r="M1514" i="1"/>
  <c r="L1513" i="10" s="1"/>
  <c r="M1515" i="1"/>
  <c r="L1514" i="10" s="1"/>
  <c r="M1516" i="1"/>
  <c r="L1515" i="10" s="1"/>
  <c r="M1517" i="1"/>
  <c r="L1516" i="10" s="1"/>
  <c r="M1518" i="1"/>
  <c r="L1517" i="10" s="1"/>
  <c r="M1519" i="1"/>
  <c r="L1518" i="10" s="1"/>
  <c r="M1520" i="1"/>
  <c r="L1519" i="10" s="1"/>
  <c r="M1521" i="1"/>
  <c r="L1520" i="10" s="1"/>
  <c r="M1522" i="1"/>
  <c r="L1521" i="10" s="1"/>
  <c r="M1523" i="1"/>
  <c r="L1522" i="10" s="1"/>
  <c r="M1524" i="1"/>
  <c r="L1523" i="10" s="1"/>
  <c r="M1525" i="1"/>
  <c r="L1524" i="10" s="1"/>
  <c r="M1526" i="1"/>
  <c r="L1525" i="10" s="1"/>
  <c r="M1527" i="1"/>
  <c r="L1526" i="10" s="1"/>
  <c r="M1528" i="1"/>
  <c r="L1527" i="10" s="1"/>
  <c r="M1529" i="1"/>
  <c r="L1528" i="10" s="1"/>
  <c r="M1530" i="1"/>
  <c r="L1529" i="10" s="1"/>
  <c r="M1531" i="1"/>
  <c r="L1530" i="10" s="1"/>
  <c r="M1532" i="1"/>
  <c r="L1531" i="10" s="1"/>
  <c r="M1533" i="1"/>
  <c r="L1532" i="10" s="1"/>
  <c r="M1534" i="1"/>
  <c r="L1533" i="10" s="1"/>
  <c r="M1535" i="1"/>
  <c r="L1534" i="10" s="1"/>
  <c r="M1536" i="1"/>
  <c r="L1535" i="10" s="1"/>
  <c r="M1537" i="1"/>
  <c r="L1536" i="10" s="1"/>
  <c r="M1538" i="1"/>
  <c r="L1537" i="10" s="1"/>
  <c r="M1539" i="1"/>
  <c r="L1538" i="10" s="1"/>
  <c r="M1540" i="1"/>
  <c r="L1539" i="10" s="1"/>
  <c r="M1541" i="1"/>
  <c r="L1540" i="10" s="1"/>
  <c r="M1542" i="1"/>
  <c r="L1541" i="10" s="1"/>
  <c r="M1543" i="1"/>
  <c r="L1542" i="10" s="1"/>
  <c r="M1544" i="1"/>
  <c r="L1543" i="10" s="1"/>
  <c r="M1545" i="1"/>
  <c r="L1544" i="10" s="1"/>
  <c r="M1546" i="1"/>
  <c r="L1545" i="10" s="1"/>
  <c r="M1547" i="1"/>
  <c r="L1546" i="10" s="1"/>
  <c r="M1548" i="1"/>
  <c r="L1547" i="10" s="1"/>
  <c r="M1549" i="1"/>
  <c r="L1548" i="10" s="1"/>
  <c r="M1550" i="1"/>
  <c r="L1549" i="10" s="1"/>
  <c r="M1551" i="1"/>
  <c r="L1550" i="10" s="1"/>
  <c r="M1552" i="1"/>
  <c r="L1551" i="10" s="1"/>
  <c r="M1553" i="1"/>
  <c r="L1552" i="10" s="1"/>
  <c r="M1554" i="1"/>
  <c r="L1553" i="10" s="1"/>
  <c r="M1555" i="1"/>
  <c r="L1554" i="10" s="1"/>
  <c r="M1556" i="1"/>
  <c r="L1555" i="10" s="1"/>
  <c r="M1557" i="1"/>
  <c r="L1556" i="10" s="1"/>
  <c r="M1558" i="1"/>
  <c r="L1557" i="10" s="1"/>
  <c r="M1559" i="1"/>
  <c r="L1558" i="10" s="1"/>
  <c r="M1560" i="1"/>
  <c r="L1559" i="10" s="1"/>
  <c r="M1561" i="1"/>
  <c r="L1560" i="10" s="1"/>
  <c r="M1562" i="1"/>
  <c r="L1561" i="10" s="1"/>
  <c r="M1563" i="1"/>
  <c r="L1562" i="10" s="1"/>
  <c r="M1564" i="1"/>
  <c r="L1563" i="10" s="1"/>
  <c r="M1565" i="1"/>
  <c r="L1564" i="10" s="1"/>
  <c r="M1566" i="1"/>
  <c r="L1565" i="10" s="1"/>
  <c r="M1567" i="1"/>
  <c r="L1566" i="10" s="1"/>
  <c r="M1568" i="1"/>
  <c r="L1567" i="10" s="1"/>
  <c r="M1569" i="1"/>
  <c r="L1568" i="10" s="1"/>
  <c r="M1570" i="1"/>
  <c r="L1569" i="10" s="1"/>
  <c r="M1571" i="1"/>
  <c r="L1570" i="10" s="1"/>
  <c r="M1572" i="1"/>
  <c r="L1571" i="10" s="1"/>
  <c r="M1573" i="1"/>
  <c r="L1572" i="10" s="1"/>
  <c r="M1574" i="1"/>
  <c r="L1573" i="10" s="1"/>
  <c r="M1575" i="1"/>
  <c r="L1574" i="10" s="1"/>
  <c r="M1576" i="1"/>
  <c r="L1575" i="10" s="1"/>
  <c r="M1577" i="1"/>
  <c r="L1576" i="10" s="1"/>
  <c r="M1578" i="1"/>
  <c r="L1577" i="10" s="1"/>
  <c r="M1579" i="1"/>
  <c r="L1578" i="10" s="1"/>
  <c r="M1580" i="1"/>
  <c r="L1579" i="10" s="1"/>
  <c r="M1581" i="1"/>
  <c r="L1580" i="10" s="1"/>
  <c r="M1582" i="1"/>
  <c r="L1581" i="10" s="1"/>
  <c r="M1583" i="1"/>
  <c r="L1582" i="10" s="1"/>
  <c r="M1584" i="1"/>
  <c r="L1583" i="10" s="1"/>
  <c r="M1585" i="1"/>
  <c r="L1584" i="10" s="1"/>
  <c r="M1586" i="1"/>
  <c r="L1585" i="10" s="1"/>
  <c r="M1587" i="1"/>
  <c r="L1586" i="10" s="1"/>
  <c r="M1588" i="1"/>
  <c r="L1587" i="10" s="1"/>
  <c r="M1589" i="1"/>
  <c r="L1588" i="10" s="1"/>
  <c r="M1590" i="1"/>
  <c r="L1589" i="10" s="1"/>
  <c r="M1591" i="1"/>
  <c r="L1590" i="10" s="1"/>
  <c r="M1592" i="1"/>
  <c r="L1591" i="10" s="1"/>
  <c r="M1593" i="1"/>
  <c r="L1592" i="10" s="1"/>
  <c r="M1594" i="1"/>
  <c r="L1593" i="10" s="1"/>
  <c r="M1595" i="1"/>
  <c r="L1594" i="10" s="1"/>
  <c r="M1596" i="1"/>
  <c r="L1595" i="10" s="1"/>
  <c r="M1597" i="1"/>
  <c r="L1596" i="10" s="1"/>
  <c r="M1598" i="1"/>
  <c r="L1597" i="10" s="1"/>
  <c r="M1599" i="1"/>
  <c r="L1598" i="10" s="1"/>
  <c r="M1600" i="1"/>
  <c r="L1599" i="10" s="1"/>
  <c r="M1601" i="1"/>
  <c r="L1600" i="10" s="1"/>
  <c r="M1602" i="1"/>
  <c r="L1601" i="10" s="1"/>
  <c r="M1603" i="1"/>
  <c r="L1602" i="10" s="1"/>
  <c r="M1604" i="1"/>
  <c r="L1603" i="10" s="1"/>
  <c r="M1605" i="1"/>
  <c r="L1604" i="10" s="1"/>
  <c r="M1606" i="1"/>
  <c r="L1605" i="10" s="1"/>
  <c r="M1607" i="1"/>
  <c r="L1606" i="10" s="1"/>
  <c r="M1608" i="1"/>
  <c r="L1607" i="10" s="1"/>
  <c r="M1609" i="1"/>
  <c r="L1608" i="10" s="1"/>
  <c r="M1610" i="1"/>
  <c r="L1609" i="10" s="1"/>
  <c r="M1611" i="1"/>
  <c r="L1610" i="10" s="1"/>
  <c r="M1612" i="1"/>
  <c r="L1611" i="10" s="1"/>
  <c r="M1613" i="1"/>
  <c r="L1612" i="10" s="1"/>
  <c r="M1614" i="1"/>
  <c r="L1613" i="10" s="1"/>
  <c r="M1615" i="1"/>
  <c r="L1614" i="10" s="1"/>
  <c r="M1616" i="1"/>
  <c r="L1615" i="10" s="1"/>
  <c r="M1617" i="1"/>
  <c r="L1616" i="10" s="1"/>
  <c r="M1618" i="1"/>
  <c r="L1617" i="10" s="1"/>
  <c r="M1619" i="1"/>
  <c r="L1618" i="10" s="1"/>
  <c r="M1620" i="1"/>
  <c r="L1619" i="10" s="1"/>
  <c r="M1621" i="1"/>
  <c r="L1620" i="10" s="1"/>
  <c r="M1622" i="1"/>
  <c r="L1621" i="10" s="1"/>
  <c r="M1623" i="1"/>
  <c r="L1622" i="10" s="1"/>
  <c r="M1624" i="1"/>
  <c r="L1623" i="10" s="1"/>
  <c r="M1625" i="1"/>
  <c r="L1624" i="10" s="1"/>
  <c r="M1626" i="1"/>
  <c r="L1625" i="10" s="1"/>
  <c r="M1627" i="1"/>
  <c r="L1626" i="10" s="1"/>
  <c r="M1628" i="1"/>
  <c r="L1627" i="10" s="1"/>
  <c r="M1629" i="1"/>
  <c r="L1628" i="10" s="1"/>
  <c r="M1630" i="1"/>
  <c r="L1629" i="10" s="1"/>
  <c r="M1631" i="1"/>
  <c r="L1630" i="10" s="1"/>
  <c r="M1632" i="1"/>
  <c r="L1631" i="10" s="1"/>
  <c r="M1633" i="1"/>
  <c r="L1632" i="10" s="1"/>
  <c r="M1634" i="1"/>
  <c r="L1633" i="10" s="1"/>
  <c r="M1635" i="1"/>
  <c r="L1634" i="10" s="1"/>
  <c r="M1636" i="1"/>
  <c r="L1635" i="10" s="1"/>
  <c r="M1637" i="1"/>
  <c r="L1636" i="10" s="1"/>
  <c r="M1638" i="1"/>
  <c r="L1637" i="10" s="1"/>
  <c r="M1639" i="1"/>
  <c r="L1638" i="10" s="1"/>
  <c r="M1640" i="1"/>
  <c r="L1639" i="10" s="1"/>
  <c r="M1641" i="1"/>
  <c r="L1640" i="10" s="1"/>
  <c r="M1642" i="1"/>
  <c r="L1641" i="10" s="1"/>
  <c r="M1643" i="1"/>
  <c r="L1642" i="10" s="1"/>
  <c r="M1644" i="1"/>
  <c r="L1643" i="10" s="1"/>
  <c r="M1645" i="1"/>
  <c r="L1644" i="10" s="1"/>
  <c r="M1646" i="1"/>
  <c r="L1645" i="10" s="1"/>
  <c r="M1647" i="1"/>
  <c r="L1646" i="10" s="1"/>
  <c r="M1648" i="1"/>
  <c r="L1647" i="10" s="1"/>
  <c r="M1649" i="1"/>
  <c r="L1648" i="10" s="1"/>
  <c r="M1650" i="1"/>
  <c r="L1649" i="10" s="1"/>
  <c r="M1651" i="1"/>
  <c r="L1650" i="10" s="1"/>
  <c r="M1652" i="1"/>
  <c r="L1651" i="10" s="1"/>
  <c r="M1653" i="1"/>
  <c r="L1652" i="10" s="1"/>
  <c r="M1654" i="1"/>
  <c r="L1653" i="10" s="1"/>
  <c r="M1655" i="1"/>
  <c r="L1654" i="10" s="1"/>
  <c r="M1656" i="1"/>
  <c r="L1655" i="10" s="1"/>
  <c r="M1657" i="1"/>
  <c r="L1656" i="10" s="1"/>
  <c r="M1658" i="1"/>
  <c r="L1657" i="10" s="1"/>
  <c r="M1659" i="1"/>
  <c r="L1658" i="10" s="1"/>
  <c r="M1660" i="1"/>
  <c r="L1659" i="10" s="1"/>
  <c r="M1661" i="1"/>
  <c r="L1660" i="10" s="1"/>
  <c r="M1662" i="1"/>
  <c r="L1661" i="10" s="1"/>
  <c r="M1663" i="1"/>
  <c r="L1662" i="10" s="1"/>
  <c r="M1664" i="1"/>
  <c r="L1663" i="10" s="1"/>
  <c r="M1665" i="1"/>
  <c r="L1664" i="10" s="1"/>
  <c r="M1666" i="1"/>
  <c r="L1665" i="10" s="1"/>
  <c r="M1667" i="1"/>
  <c r="L1666" i="10" s="1"/>
  <c r="M1668" i="1"/>
  <c r="L1667" i="10" s="1"/>
  <c r="M1669" i="1"/>
  <c r="L1668" i="10" s="1"/>
  <c r="M1670" i="1"/>
  <c r="L1669" i="10" s="1"/>
  <c r="M1671" i="1"/>
  <c r="L1670" i="10" s="1"/>
  <c r="M1672" i="1"/>
  <c r="L1671" i="10" s="1"/>
  <c r="M1673" i="1"/>
  <c r="L1672" i="10" s="1"/>
  <c r="M1674" i="1"/>
  <c r="L1673" i="10" s="1"/>
  <c r="M1675" i="1"/>
  <c r="L1674" i="10" s="1"/>
  <c r="M1676" i="1"/>
  <c r="L1675" i="10" s="1"/>
  <c r="M1677" i="1"/>
  <c r="L1676" i="10" s="1"/>
  <c r="M1678" i="1"/>
  <c r="L1677" i="10" s="1"/>
  <c r="M1679" i="1"/>
  <c r="L1678" i="10" s="1"/>
  <c r="M1680" i="1"/>
  <c r="L1679" i="10" s="1"/>
  <c r="M1681" i="1"/>
  <c r="L1680" i="10" s="1"/>
  <c r="M1682" i="1"/>
  <c r="L1681" i="10" s="1"/>
  <c r="M1683" i="1"/>
  <c r="L1682" i="10" s="1"/>
  <c r="M1684" i="1"/>
  <c r="L1683" i="10" s="1"/>
  <c r="M1685" i="1"/>
  <c r="L1684" i="10" s="1"/>
  <c r="M1686" i="1"/>
  <c r="L1685" i="10" s="1"/>
  <c r="M1687" i="1"/>
  <c r="L1686" i="10" s="1"/>
  <c r="M1688" i="1"/>
  <c r="L1687" i="10" s="1"/>
  <c r="M1689" i="1"/>
  <c r="L1688" i="10" s="1"/>
  <c r="M1690" i="1"/>
  <c r="L1689" i="10" s="1"/>
  <c r="M1691" i="1"/>
  <c r="L1690" i="10" s="1"/>
  <c r="M1692" i="1"/>
  <c r="L1691" i="10" s="1"/>
  <c r="M1693" i="1"/>
  <c r="L1692" i="10" s="1"/>
  <c r="M1694" i="1"/>
  <c r="L1693" i="10" s="1"/>
  <c r="M1695" i="1"/>
  <c r="L1694" i="10" s="1"/>
  <c r="M1696" i="1"/>
  <c r="L1695" i="10" s="1"/>
  <c r="M1697" i="1"/>
  <c r="L1696" i="10" s="1"/>
  <c r="M1698" i="1"/>
  <c r="L1697" i="10" s="1"/>
  <c r="M1699" i="1"/>
  <c r="L1698" i="10" s="1"/>
  <c r="M1700" i="1"/>
  <c r="L1699" i="10" s="1"/>
  <c r="M1701" i="1"/>
  <c r="L1700" i="10" s="1"/>
  <c r="M1702" i="1"/>
  <c r="L1701" i="10" s="1"/>
  <c r="M1703" i="1"/>
  <c r="L1702" i="10" s="1"/>
  <c r="M1704" i="1"/>
  <c r="L1703" i="10" s="1"/>
  <c r="M1705" i="1"/>
  <c r="L1704" i="10" s="1"/>
  <c r="M1706" i="1"/>
  <c r="L1705" i="10" s="1"/>
  <c r="M1707" i="1"/>
  <c r="L1706" i="10" s="1"/>
  <c r="M1708" i="1"/>
  <c r="L1707" i="10" s="1"/>
  <c r="M1709" i="1"/>
  <c r="L1708" i="10" s="1"/>
  <c r="M1710" i="1"/>
  <c r="L1709" i="10" s="1"/>
  <c r="M1711" i="1"/>
  <c r="L1710" i="10" s="1"/>
  <c r="M1712" i="1"/>
  <c r="L1711" i="10" s="1"/>
  <c r="M1713" i="1"/>
  <c r="L1712" i="10" s="1"/>
  <c r="M1714" i="1"/>
  <c r="L1713" i="10" s="1"/>
  <c r="M1715" i="1"/>
  <c r="L1714" i="10" s="1"/>
  <c r="M1716" i="1"/>
  <c r="L1715" i="10" s="1"/>
  <c r="M1717" i="1"/>
  <c r="L1716" i="10" s="1"/>
  <c r="M1718" i="1"/>
  <c r="L1717" i="10" s="1"/>
  <c r="M1719" i="1"/>
  <c r="L1718" i="10" s="1"/>
  <c r="M1720" i="1"/>
  <c r="L1719" i="10" s="1"/>
  <c r="M1721" i="1"/>
  <c r="L1720" i="10" s="1"/>
  <c r="M1722" i="1"/>
  <c r="L1721" i="10" s="1"/>
  <c r="M1723" i="1"/>
  <c r="L1722" i="10" s="1"/>
  <c r="M1724" i="1"/>
  <c r="L1723" i="10" s="1"/>
  <c r="M1725" i="1"/>
  <c r="L1724" i="10" s="1"/>
  <c r="M1726" i="1"/>
  <c r="L1725" i="10" s="1"/>
  <c r="M1727" i="1"/>
  <c r="L1726" i="10" s="1"/>
  <c r="M1728" i="1"/>
  <c r="L1727" i="10" s="1"/>
  <c r="M1729" i="1"/>
  <c r="L1728" i="10" s="1"/>
  <c r="M1730" i="1"/>
  <c r="L1729" i="10" s="1"/>
  <c r="M1731" i="1"/>
  <c r="L1730" i="10" s="1"/>
  <c r="M1732" i="1"/>
  <c r="L1731" i="10" s="1"/>
  <c r="M1733" i="1"/>
  <c r="L1732" i="10" s="1"/>
  <c r="M1734" i="1"/>
  <c r="L1733" i="10" s="1"/>
  <c r="M1735" i="1"/>
  <c r="L1734" i="10" s="1"/>
  <c r="M1736" i="1"/>
  <c r="L1735" i="10" s="1"/>
  <c r="M1737" i="1"/>
  <c r="L1736" i="10" s="1"/>
  <c r="M1738" i="1"/>
  <c r="L1737" i="10" s="1"/>
  <c r="M1739" i="1"/>
  <c r="L1738" i="10" s="1"/>
  <c r="M1740" i="1"/>
  <c r="L1739" i="10" s="1"/>
  <c r="M1741" i="1"/>
  <c r="L1740" i="10" s="1"/>
  <c r="M1742" i="1"/>
  <c r="L1741" i="10" s="1"/>
  <c r="M1743" i="1"/>
  <c r="L1742" i="10" s="1"/>
  <c r="M1744" i="1"/>
  <c r="L1743" i="10" s="1"/>
  <c r="M1745" i="1"/>
  <c r="L1744" i="10" s="1"/>
  <c r="M1746" i="1"/>
  <c r="L1745" i="10" s="1"/>
  <c r="M1747" i="1"/>
  <c r="L1746" i="10" s="1"/>
  <c r="M1748" i="1"/>
  <c r="L1747" i="10" s="1"/>
  <c r="M1749" i="1"/>
  <c r="L1748" i="10" s="1"/>
  <c r="M1750" i="1"/>
  <c r="L1749" i="10" s="1"/>
  <c r="M1751" i="1"/>
  <c r="L1750" i="10" s="1"/>
  <c r="M1752" i="1"/>
  <c r="L1751" i="10" s="1"/>
  <c r="M1753" i="1"/>
  <c r="L1752" i="10" s="1"/>
  <c r="M1754" i="1"/>
  <c r="L1753" i="10" s="1"/>
  <c r="M1755" i="1"/>
  <c r="L1754" i="10" s="1"/>
  <c r="M1756" i="1"/>
  <c r="L1755" i="10" s="1"/>
  <c r="M1757" i="1"/>
  <c r="L1756" i="10" s="1"/>
  <c r="M1758" i="1"/>
  <c r="L1757" i="10" s="1"/>
  <c r="M1759" i="1"/>
  <c r="L1758" i="10" s="1"/>
  <c r="M1760" i="1"/>
  <c r="L1759" i="10" s="1"/>
  <c r="M1761" i="1"/>
  <c r="L1760" i="10" s="1"/>
  <c r="M1762" i="1"/>
  <c r="L1761" i="10" s="1"/>
  <c r="M1763" i="1"/>
  <c r="L1762" i="10" s="1"/>
  <c r="M1764" i="1"/>
  <c r="L1763" i="10" s="1"/>
  <c r="M1765" i="1"/>
  <c r="L1764" i="10" s="1"/>
  <c r="M1766" i="1"/>
  <c r="L1765" i="10" s="1"/>
  <c r="M1767" i="1"/>
  <c r="L1766" i="10" s="1"/>
  <c r="M1768" i="1"/>
  <c r="L1767" i="10" s="1"/>
  <c r="M1769" i="1"/>
  <c r="L1768" i="10" s="1"/>
  <c r="M1770" i="1"/>
  <c r="L1769" i="10" s="1"/>
  <c r="M1771" i="1"/>
  <c r="L1770" i="10" s="1"/>
  <c r="M1772" i="1"/>
  <c r="L1771" i="10" s="1"/>
  <c r="M1773" i="1"/>
  <c r="L1772" i="10" s="1"/>
  <c r="M1774" i="1"/>
  <c r="L1773" i="10" s="1"/>
  <c r="M1775" i="1"/>
  <c r="L1774" i="10" s="1"/>
  <c r="M1776" i="1"/>
  <c r="L1775" i="10" s="1"/>
  <c r="M1777" i="1"/>
  <c r="L1776" i="10" s="1"/>
  <c r="M1778" i="1"/>
  <c r="L1777" i="10" s="1"/>
  <c r="M1779" i="1"/>
  <c r="L1778" i="10" s="1"/>
  <c r="M1780" i="1"/>
  <c r="L1779" i="10" s="1"/>
  <c r="M1781" i="1"/>
  <c r="L1780" i="10" s="1"/>
  <c r="M1782" i="1"/>
  <c r="L1781" i="10" s="1"/>
  <c r="M1783" i="1"/>
  <c r="L1782" i="10" s="1"/>
  <c r="M1784" i="1"/>
  <c r="L1783" i="10" s="1"/>
  <c r="M1785" i="1"/>
  <c r="L1784" i="10" s="1"/>
  <c r="M1786" i="1"/>
  <c r="L1785" i="10" s="1"/>
  <c r="M1787" i="1"/>
  <c r="L1786" i="10" s="1"/>
  <c r="M1788" i="1"/>
  <c r="L1787" i="10" s="1"/>
  <c r="M1789" i="1"/>
  <c r="L1788" i="10" s="1"/>
  <c r="M1790" i="1"/>
  <c r="L1789" i="10" s="1"/>
  <c r="M1791" i="1"/>
  <c r="L1790" i="10" s="1"/>
  <c r="M1792" i="1"/>
  <c r="L1791" i="10" s="1"/>
  <c r="M1793" i="1"/>
  <c r="L1792" i="10" s="1"/>
  <c r="M1794" i="1"/>
  <c r="L1793" i="10" s="1"/>
  <c r="M1795" i="1"/>
  <c r="L1794" i="10" s="1"/>
  <c r="M1796" i="1"/>
  <c r="L1795" i="10" s="1"/>
  <c r="M1797" i="1"/>
  <c r="L1796" i="10" s="1"/>
  <c r="M1798" i="1"/>
  <c r="L1797" i="10" s="1"/>
  <c r="M1799" i="1"/>
  <c r="L1798" i="10" s="1"/>
  <c r="M1800" i="1"/>
  <c r="L1799" i="10" s="1"/>
  <c r="M1801" i="1"/>
  <c r="L1800" i="10" s="1"/>
  <c r="M1802" i="1"/>
  <c r="L1801" i="10" s="1"/>
  <c r="M1803" i="1"/>
  <c r="L1802" i="10" s="1"/>
  <c r="M1804" i="1"/>
  <c r="L1803" i="10" s="1"/>
  <c r="M1805" i="1"/>
  <c r="L1804" i="10" s="1"/>
  <c r="M1806" i="1"/>
  <c r="L1805" i="10" s="1"/>
  <c r="M1807" i="1"/>
  <c r="L1806" i="10" s="1"/>
  <c r="M1808" i="1"/>
  <c r="L1807" i="10" s="1"/>
  <c r="M1809" i="1"/>
  <c r="L1808" i="10" s="1"/>
  <c r="M1810" i="1"/>
  <c r="L1809" i="10" s="1"/>
  <c r="M1811" i="1"/>
  <c r="L1810" i="10" s="1"/>
  <c r="M1812" i="1"/>
  <c r="L1811" i="10" s="1"/>
  <c r="M1813" i="1"/>
  <c r="L1812" i="10" s="1"/>
  <c r="M1814" i="1"/>
  <c r="L1813" i="10" s="1"/>
  <c r="M1815" i="1"/>
  <c r="L1814" i="10" s="1"/>
  <c r="M1816" i="1"/>
  <c r="L1815" i="10" s="1"/>
  <c r="M1817" i="1"/>
  <c r="L1816" i="10" s="1"/>
  <c r="M1818" i="1"/>
  <c r="L1817" i="10" s="1"/>
  <c r="M1819" i="1"/>
  <c r="L1818" i="10" s="1"/>
  <c r="M1820" i="1"/>
  <c r="L1819" i="10" s="1"/>
  <c r="M1821" i="1"/>
  <c r="L1820" i="10" s="1"/>
  <c r="M1822" i="1"/>
  <c r="L1821" i="10" s="1"/>
  <c r="M1823" i="1"/>
  <c r="L1822" i="10" s="1"/>
  <c r="M1824" i="1"/>
  <c r="L1823" i="10" s="1"/>
  <c r="M1825" i="1"/>
  <c r="L1824" i="10" s="1"/>
  <c r="M1826" i="1"/>
  <c r="L1825" i="10" s="1"/>
  <c r="M1827" i="1"/>
  <c r="L1826" i="10" s="1"/>
  <c r="M1828" i="1"/>
  <c r="L1827" i="10" s="1"/>
  <c r="M1829" i="1"/>
  <c r="L1828" i="10" s="1"/>
  <c r="M1830" i="1"/>
  <c r="L1829" i="10" s="1"/>
  <c r="M1831" i="1"/>
  <c r="L1830" i="10" s="1"/>
  <c r="M1832" i="1"/>
  <c r="L1831" i="10" s="1"/>
  <c r="M1833" i="1"/>
  <c r="L1832" i="10" s="1"/>
  <c r="M1834" i="1"/>
  <c r="L1833" i="10" s="1"/>
  <c r="M1835" i="1"/>
  <c r="L1834" i="10" s="1"/>
  <c r="M1836" i="1"/>
  <c r="L1835" i="10" s="1"/>
  <c r="M1837" i="1"/>
  <c r="L1836" i="10" s="1"/>
  <c r="M1838" i="1"/>
  <c r="L1837" i="10" s="1"/>
  <c r="M1839" i="1"/>
  <c r="L1838" i="10" s="1"/>
  <c r="M1840" i="1"/>
  <c r="L1839" i="10" s="1"/>
  <c r="M1841" i="1"/>
  <c r="L1840" i="10" s="1"/>
  <c r="M1842" i="1"/>
  <c r="L1841" i="10" s="1"/>
  <c r="M1843" i="1"/>
  <c r="L1842" i="10" s="1"/>
  <c r="M1844" i="1"/>
  <c r="L1843" i="10" s="1"/>
  <c r="M1845" i="1"/>
  <c r="L1844" i="10" s="1"/>
  <c r="M1846" i="1"/>
  <c r="L1845" i="10" s="1"/>
  <c r="M1847" i="1"/>
  <c r="L1846" i="10" s="1"/>
  <c r="M1848" i="1"/>
  <c r="L1847" i="10" s="1"/>
  <c r="M1849" i="1"/>
  <c r="L1848" i="10" s="1"/>
  <c r="M1850" i="1"/>
  <c r="L1849" i="10" s="1"/>
  <c r="M1851" i="1"/>
  <c r="L1850" i="10" s="1"/>
  <c r="M1852" i="1"/>
  <c r="L1851" i="10" s="1"/>
  <c r="M1853" i="1"/>
  <c r="L1852" i="10" s="1"/>
  <c r="M1854" i="1"/>
  <c r="L1853" i="10" s="1"/>
  <c r="M1855" i="1"/>
  <c r="L1854" i="10" s="1"/>
  <c r="M1856" i="1"/>
  <c r="L1855" i="10" s="1"/>
  <c r="M1857" i="1"/>
  <c r="L1856" i="10" s="1"/>
  <c r="M1858" i="1"/>
  <c r="L1857" i="10" s="1"/>
  <c r="M1859" i="1"/>
  <c r="L1858" i="10" s="1"/>
  <c r="M1860" i="1"/>
  <c r="L1859" i="10" s="1"/>
  <c r="M1861" i="1"/>
  <c r="L1860" i="10" s="1"/>
  <c r="M1862" i="1"/>
  <c r="L1861" i="10" s="1"/>
  <c r="M1863" i="1"/>
  <c r="L1862" i="10" s="1"/>
  <c r="M1864" i="1"/>
  <c r="L1863" i="10" s="1"/>
  <c r="M1865" i="1"/>
  <c r="L1864" i="10" s="1"/>
  <c r="M1866" i="1"/>
  <c r="L1865" i="10" s="1"/>
  <c r="M1867" i="1"/>
  <c r="L1866" i="10" s="1"/>
  <c r="M1868" i="1"/>
  <c r="L1867" i="10" s="1"/>
  <c r="M1869" i="1"/>
  <c r="L1868" i="10" s="1"/>
  <c r="M1870" i="1"/>
  <c r="L1869" i="10" s="1"/>
  <c r="M1871" i="1"/>
  <c r="L1870" i="10" s="1"/>
  <c r="M1872" i="1"/>
  <c r="L1871" i="10" s="1"/>
  <c r="M1873" i="1"/>
  <c r="L1872" i="10" s="1"/>
  <c r="M1874" i="1"/>
  <c r="L1873" i="10" s="1"/>
  <c r="M1875" i="1"/>
  <c r="L1874" i="10" s="1"/>
  <c r="M1876" i="1"/>
  <c r="L1875" i="10" s="1"/>
  <c r="M1877" i="1"/>
  <c r="L1876" i="10" s="1"/>
  <c r="M1878" i="1"/>
  <c r="L1877" i="10" s="1"/>
  <c r="M1879" i="1"/>
  <c r="L1878" i="10" s="1"/>
  <c r="M1880" i="1"/>
  <c r="L1879" i="10" s="1"/>
  <c r="M1881" i="1"/>
  <c r="L1880" i="10" s="1"/>
  <c r="M1882" i="1"/>
  <c r="L1881" i="10" s="1"/>
  <c r="M1883" i="1"/>
  <c r="L1882" i="10" s="1"/>
  <c r="M1884" i="1"/>
  <c r="L1883" i="10" s="1"/>
  <c r="M1885" i="1"/>
  <c r="L1884" i="10" s="1"/>
  <c r="M1886" i="1"/>
  <c r="L1885" i="10" s="1"/>
  <c r="M1887" i="1"/>
  <c r="L1886" i="10" s="1"/>
  <c r="M1888" i="1"/>
  <c r="L1887" i="10" s="1"/>
  <c r="M1889" i="1"/>
  <c r="L1888" i="10" s="1"/>
  <c r="M1890" i="1"/>
  <c r="L1889" i="10" s="1"/>
  <c r="M1891" i="1"/>
  <c r="L1890" i="10" s="1"/>
  <c r="M1892" i="1"/>
  <c r="L1891" i="10" s="1"/>
  <c r="M1893" i="1"/>
  <c r="L1892" i="10" s="1"/>
  <c r="M1894" i="1"/>
  <c r="L1893" i="10" s="1"/>
  <c r="M1895" i="1"/>
  <c r="L1894" i="10" s="1"/>
  <c r="M1896" i="1"/>
  <c r="L1895" i="10" s="1"/>
  <c r="M1897" i="1"/>
  <c r="L1896" i="10" s="1"/>
  <c r="M1898" i="1"/>
  <c r="L1897" i="10" s="1"/>
  <c r="M1899" i="1"/>
  <c r="L1898" i="10" s="1"/>
  <c r="M1900" i="1"/>
  <c r="L1899" i="10" s="1"/>
  <c r="M1901" i="1"/>
  <c r="L1900" i="10" s="1"/>
  <c r="M1902" i="1"/>
  <c r="L1901" i="10" s="1"/>
  <c r="M1903" i="1"/>
  <c r="L1902" i="10" s="1"/>
  <c r="M1904" i="1"/>
  <c r="L1903" i="10" s="1"/>
  <c r="M1905" i="1"/>
  <c r="L1904" i="10" s="1"/>
  <c r="M1906" i="1"/>
  <c r="L1905" i="10" s="1"/>
  <c r="M1907" i="1"/>
  <c r="L1906" i="10" s="1"/>
  <c r="M1908" i="1"/>
  <c r="L1907" i="10" s="1"/>
  <c r="M1909" i="1"/>
  <c r="L1908" i="10" s="1"/>
  <c r="M1910" i="1"/>
  <c r="L1909" i="10" s="1"/>
  <c r="M1911" i="1"/>
  <c r="L1910" i="10" s="1"/>
  <c r="M1912" i="1"/>
  <c r="L1911" i="10" s="1"/>
  <c r="M1913" i="1"/>
  <c r="L1912" i="10" s="1"/>
  <c r="M1914" i="1"/>
  <c r="L1913" i="10" s="1"/>
  <c r="M1915" i="1"/>
  <c r="L1914" i="10" s="1"/>
  <c r="M1916" i="1"/>
  <c r="L1915" i="10" s="1"/>
  <c r="M1917" i="1"/>
  <c r="L1916" i="10" s="1"/>
  <c r="M1918" i="1"/>
  <c r="L1917" i="10" s="1"/>
  <c r="M1919" i="1"/>
  <c r="L1918" i="10" s="1"/>
  <c r="M1920" i="1"/>
  <c r="L1919" i="10" s="1"/>
  <c r="M1921" i="1"/>
  <c r="L1920" i="10" s="1"/>
  <c r="M1922" i="1"/>
  <c r="L1921" i="10" s="1"/>
  <c r="M1923" i="1"/>
  <c r="L1922" i="10" s="1"/>
  <c r="M1924" i="1"/>
  <c r="L1923" i="10" s="1"/>
  <c r="M1925" i="1"/>
  <c r="L1924" i="10" s="1"/>
  <c r="M1926" i="1"/>
  <c r="L1925" i="10" s="1"/>
  <c r="M1927" i="1"/>
  <c r="L1926" i="10" s="1"/>
  <c r="M1928" i="1"/>
  <c r="L1927" i="10" s="1"/>
  <c r="M1929" i="1"/>
  <c r="L1928" i="10" s="1"/>
  <c r="M1930" i="1"/>
  <c r="L1929" i="10" s="1"/>
  <c r="M1931" i="1"/>
  <c r="L1930" i="10" s="1"/>
  <c r="M1932" i="1"/>
  <c r="L1931" i="10" s="1"/>
  <c r="M1933" i="1"/>
  <c r="L1932" i="10" s="1"/>
  <c r="M1934" i="1"/>
  <c r="L1933" i="10" s="1"/>
  <c r="M1935" i="1"/>
  <c r="L1934" i="10" s="1"/>
  <c r="M1936" i="1"/>
  <c r="L1935" i="10" s="1"/>
  <c r="M1937" i="1"/>
  <c r="L1936" i="10" s="1"/>
  <c r="M1938" i="1"/>
  <c r="L1937" i="10" s="1"/>
  <c r="M1939" i="1"/>
  <c r="L1938" i="10" s="1"/>
  <c r="M1940" i="1"/>
  <c r="L1939" i="10" s="1"/>
  <c r="M1941" i="1"/>
  <c r="L1940" i="10" s="1"/>
  <c r="M1942" i="1"/>
  <c r="L1941" i="10" s="1"/>
  <c r="M1943" i="1"/>
  <c r="L1942" i="10" s="1"/>
  <c r="M1944" i="1"/>
  <c r="L1943" i="10" s="1"/>
  <c r="M1945" i="1"/>
  <c r="L1944" i="10" s="1"/>
  <c r="M1946" i="1"/>
  <c r="L1945" i="10" s="1"/>
  <c r="M1947" i="1"/>
  <c r="L1946" i="10" s="1"/>
  <c r="M1948" i="1"/>
  <c r="L1947" i="10" s="1"/>
  <c r="M1949" i="1"/>
  <c r="L1948" i="10" s="1"/>
  <c r="M1950" i="1"/>
  <c r="L1949" i="10" s="1"/>
  <c r="M1951" i="1"/>
  <c r="L1950" i="10" s="1"/>
  <c r="M1952" i="1"/>
  <c r="L1951" i="10" s="1"/>
  <c r="M1953" i="1"/>
  <c r="L1952" i="10" s="1"/>
  <c r="M1954" i="1"/>
  <c r="L1953" i="10" s="1"/>
  <c r="M1955" i="1"/>
  <c r="L1954" i="10" s="1"/>
  <c r="M1956" i="1"/>
  <c r="L1955" i="10" s="1"/>
  <c r="M1957" i="1"/>
  <c r="L1956" i="10" s="1"/>
  <c r="M1958" i="1"/>
  <c r="L1957" i="10" s="1"/>
  <c r="M1959" i="1"/>
  <c r="L1958" i="10" s="1"/>
  <c r="M1960" i="1"/>
  <c r="L1959" i="10" s="1"/>
  <c r="M1961" i="1"/>
  <c r="L1960" i="10" s="1"/>
  <c r="M1962" i="1"/>
  <c r="L1961" i="10" s="1"/>
  <c r="M1963" i="1"/>
  <c r="L1962" i="10" s="1"/>
  <c r="M1964" i="1"/>
  <c r="L1963" i="10" s="1"/>
  <c r="M1965" i="1"/>
  <c r="L1964" i="10" s="1"/>
  <c r="M1966" i="1"/>
  <c r="L1965" i="10" s="1"/>
  <c r="M1967" i="1"/>
  <c r="L1966" i="10" s="1"/>
  <c r="M1968" i="1"/>
  <c r="L1967" i="10" s="1"/>
  <c r="M1969" i="1"/>
  <c r="L1968" i="10" s="1"/>
  <c r="M1970" i="1"/>
  <c r="L1969" i="10" s="1"/>
  <c r="M1971" i="1"/>
  <c r="L1970" i="10" s="1"/>
  <c r="M1972" i="1"/>
  <c r="L1971" i="10" s="1"/>
  <c r="M1973" i="1"/>
  <c r="L1972" i="10" s="1"/>
  <c r="M1974" i="1"/>
  <c r="L1973" i="10" s="1"/>
  <c r="M1975" i="1"/>
  <c r="L1974" i="10" s="1"/>
  <c r="M1976" i="1"/>
  <c r="L1975" i="10" s="1"/>
  <c r="M1977" i="1"/>
  <c r="L1976" i="10" s="1"/>
  <c r="M1978" i="1"/>
  <c r="L1977" i="10" s="1"/>
  <c r="M1979" i="1"/>
  <c r="L1978" i="10" s="1"/>
  <c r="M1980" i="1"/>
  <c r="L1979" i="10" s="1"/>
  <c r="M1981" i="1"/>
  <c r="L1980" i="10" s="1"/>
  <c r="M1982" i="1"/>
  <c r="L1981" i="10" s="1"/>
  <c r="M1983" i="1"/>
  <c r="L1982" i="10" s="1"/>
  <c r="M1984" i="1"/>
  <c r="L1983" i="10" s="1"/>
  <c r="M1985" i="1"/>
  <c r="L1984" i="10" s="1"/>
  <c r="M1986" i="1"/>
  <c r="L1985" i="10" s="1"/>
  <c r="M1987" i="1"/>
  <c r="L1986" i="10" s="1"/>
  <c r="M1988" i="1"/>
  <c r="L1987" i="10" s="1"/>
  <c r="M1989" i="1"/>
  <c r="L1988" i="10" s="1"/>
  <c r="M1990" i="1"/>
  <c r="L1989" i="10" s="1"/>
  <c r="M1991" i="1"/>
  <c r="L1990" i="10" s="1"/>
  <c r="M1992" i="1"/>
  <c r="L1991" i="10" s="1"/>
  <c r="M1993" i="1"/>
  <c r="L1992" i="10" s="1"/>
  <c r="M1994" i="1"/>
  <c r="L1993" i="10" s="1"/>
  <c r="M1995" i="1"/>
  <c r="L1994" i="10" s="1"/>
  <c r="M1996" i="1"/>
  <c r="L1995" i="10" s="1"/>
  <c r="M1997" i="1"/>
  <c r="L1996" i="10" s="1"/>
  <c r="M1998" i="1"/>
  <c r="L1997" i="10" s="1"/>
  <c r="M1999" i="1"/>
  <c r="L1998" i="10" s="1"/>
  <c r="M2000" i="1"/>
  <c r="L1999" i="10" l="1"/>
  <c r="K1999" i="9"/>
  <c r="L9" i="10"/>
  <c r="K9" i="9"/>
  <c r="K8" i="9"/>
  <c r="L8" i="10"/>
  <c r="K7" i="9"/>
  <c r="L7" i="10"/>
  <c r="K7" i="10" s="1"/>
  <c r="L6" i="10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6" i="1"/>
  <c r="D5" i="10" s="1"/>
  <c r="D1996" i="2" l="1"/>
  <c r="D1996" i="3"/>
  <c r="D1996" i="9"/>
  <c r="D1992" i="2"/>
  <c r="D1992" i="3"/>
  <c r="D1992" i="9"/>
  <c r="D1988" i="2"/>
  <c r="D1988" i="3"/>
  <c r="D1988" i="9"/>
  <c r="D1984" i="2"/>
  <c r="D1984" i="3"/>
  <c r="D1984" i="9"/>
  <c r="D1980" i="2"/>
  <c r="D1980" i="3"/>
  <c r="D1980" i="9"/>
  <c r="D1976" i="2"/>
  <c r="D1976" i="3"/>
  <c r="D1976" i="9"/>
  <c r="D1972" i="2"/>
  <c r="D1972" i="3"/>
  <c r="D1972" i="9"/>
  <c r="D1968" i="2"/>
  <c r="D1968" i="3"/>
  <c r="D1968" i="9"/>
  <c r="D1964" i="2"/>
  <c r="D1964" i="3"/>
  <c r="D1964" i="9"/>
  <c r="D1960" i="2"/>
  <c r="D1960" i="3"/>
  <c r="D1960" i="9"/>
  <c r="D1956" i="2"/>
  <c r="D1956" i="3"/>
  <c r="D1956" i="9"/>
  <c r="D1952" i="2"/>
  <c r="D1952" i="3"/>
  <c r="D1952" i="9"/>
  <c r="D1948" i="2"/>
  <c r="D1948" i="3"/>
  <c r="D1948" i="9"/>
  <c r="D1944" i="2"/>
  <c r="D1944" i="3"/>
  <c r="D1944" i="9"/>
  <c r="D1940" i="2"/>
  <c r="D1940" i="3"/>
  <c r="D1940" i="9"/>
  <c r="D1936" i="2"/>
  <c r="D1936" i="3"/>
  <c r="D1936" i="9"/>
  <c r="D1932" i="2"/>
  <c r="D1932" i="3"/>
  <c r="D1932" i="9"/>
  <c r="D1928" i="2"/>
  <c r="D1928" i="3"/>
  <c r="D1928" i="9"/>
  <c r="D1924" i="2"/>
  <c r="D1924" i="3"/>
  <c r="D1924" i="9"/>
  <c r="D1920" i="2"/>
  <c r="D1920" i="3"/>
  <c r="D1920" i="9"/>
  <c r="D1916" i="2"/>
  <c r="D1916" i="3"/>
  <c r="D1916" i="9"/>
  <c r="D1912" i="2"/>
  <c r="D1912" i="3"/>
  <c r="D1912" i="9"/>
  <c r="D1908" i="2"/>
  <c r="D1908" i="3"/>
  <c r="D1908" i="9"/>
  <c r="D1904" i="2"/>
  <c r="D1904" i="3"/>
  <c r="D1904" i="9"/>
  <c r="D1900" i="2"/>
  <c r="D1900" i="3"/>
  <c r="D1900" i="9"/>
  <c r="D1896" i="2"/>
  <c r="D1896" i="3"/>
  <c r="D1896" i="9"/>
  <c r="D1892" i="2"/>
  <c r="D1892" i="3"/>
  <c r="D1892" i="9"/>
  <c r="D1888" i="2"/>
  <c r="D1888" i="3"/>
  <c r="D1888" i="9"/>
  <c r="D1884" i="2"/>
  <c r="D1884" i="3"/>
  <c r="D1884" i="9"/>
  <c r="D1880" i="2"/>
  <c r="D1880" i="3"/>
  <c r="D1880" i="9"/>
  <c r="D1876" i="2"/>
  <c r="D1876" i="3"/>
  <c r="D1876" i="9"/>
  <c r="D1872" i="2"/>
  <c r="D1872" i="3"/>
  <c r="D1872" i="9"/>
  <c r="D1868" i="2"/>
  <c r="D1868" i="3"/>
  <c r="D1868" i="9"/>
  <c r="D1864" i="2"/>
  <c r="D1864" i="3"/>
  <c r="D1864" i="9"/>
  <c r="D1860" i="2"/>
  <c r="D1860" i="3"/>
  <c r="D1860" i="9"/>
  <c r="D1856" i="2"/>
  <c r="D1856" i="3"/>
  <c r="D1856" i="9"/>
  <c r="D1852" i="2"/>
  <c r="D1852" i="3"/>
  <c r="D1852" i="9"/>
  <c r="D1848" i="2"/>
  <c r="D1848" i="3"/>
  <c r="D1848" i="9"/>
  <c r="D1844" i="2"/>
  <c r="D1844" i="3"/>
  <c r="D1844" i="9"/>
  <c r="D1840" i="2"/>
  <c r="D1840" i="3"/>
  <c r="D1840" i="9"/>
  <c r="D1836" i="2"/>
  <c r="D1836" i="3"/>
  <c r="D1836" i="9"/>
  <c r="D1832" i="2"/>
  <c r="D1832" i="3"/>
  <c r="D1832" i="9"/>
  <c r="D1828" i="2"/>
  <c r="D1828" i="3"/>
  <c r="D1828" i="9"/>
  <c r="D1824" i="2"/>
  <c r="D1824" i="3"/>
  <c r="D1824" i="9"/>
  <c r="D1820" i="2"/>
  <c r="D1820" i="3"/>
  <c r="D1820" i="9"/>
  <c r="D1816" i="2"/>
  <c r="D1816" i="3"/>
  <c r="D1816" i="9"/>
  <c r="D1812" i="2"/>
  <c r="D1812" i="3"/>
  <c r="D1812" i="9"/>
  <c r="D1808" i="2"/>
  <c r="D1808" i="3"/>
  <c r="D1808" i="9"/>
  <c r="D1804" i="2"/>
  <c r="D1804" i="3"/>
  <c r="D1804" i="9"/>
  <c r="D1800" i="2"/>
  <c r="D1800" i="3"/>
  <c r="D1800" i="9"/>
  <c r="D1796" i="2"/>
  <c r="D1796" i="3"/>
  <c r="D1796" i="9"/>
  <c r="D1792" i="2"/>
  <c r="D1792" i="3"/>
  <c r="D1792" i="9"/>
  <c r="D1788" i="2"/>
  <c r="D1788" i="3"/>
  <c r="D1788" i="9"/>
  <c r="D1784" i="2"/>
  <c r="D1784" i="3"/>
  <c r="D1784" i="9"/>
  <c r="D1780" i="2"/>
  <c r="D1780" i="3"/>
  <c r="D1780" i="9"/>
  <c r="D1776" i="2"/>
  <c r="D1776" i="3"/>
  <c r="D1776" i="9"/>
  <c r="D1772" i="2"/>
  <c r="D1772" i="3"/>
  <c r="D1772" i="9"/>
  <c r="D1768" i="2"/>
  <c r="D1768" i="3"/>
  <c r="D1768" i="9"/>
  <c r="D1764" i="2"/>
  <c r="D1764" i="3"/>
  <c r="D1764" i="9"/>
  <c r="D1760" i="2"/>
  <c r="D1760" i="3"/>
  <c r="D1760" i="9"/>
  <c r="D1756" i="2"/>
  <c r="D1756" i="3"/>
  <c r="D1756" i="9"/>
  <c r="D1752" i="2"/>
  <c r="D1752" i="3"/>
  <c r="D1752" i="9"/>
  <c r="D1748" i="2"/>
  <c r="D1748" i="3"/>
  <c r="D1748" i="9"/>
  <c r="D1744" i="2"/>
  <c r="D1744" i="3"/>
  <c r="D1744" i="9"/>
  <c r="D1740" i="2"/>
  <c r="D1740" i="3"/>
  <c r="D1740" i="9"/>
  <c r="D1736" i="2"/>
  <c r="D1736" i="3"/>
  <c r="D1736" i="9"/>
  <c r="D1732" i="2"/>
  <c r="D1732" i="3"/>
  <c r="D1732" i="9"/>
  <c r="D1728" i="2"/>
  <c r="D1728" i="3"/>
  <c r="D1728" i="9"/>
  <c r="D1724" i="2"/>
  <c r="D1724" i="3"/>
  <c r="D1724" i="9"/>
  <c r="D1720" i="2"/>
  <c r="D1720" i="3"/>
  <c r="D1720" i="9"/>
  <c r="D1716" i="2"/>
  <c r="D1716" i="3"/>
  <c r="D1716" i="9"/>
  <c r="D1712" i="2"/>
  <c r="D1712" i="3"/>
  <c r="D1712" i="9"/>
  <c r="D1708" i="2"/>
  <c r="D1708" i="3"/>
  <c r="D1708" i="9"/>
  <c r="D1704" i="2"/>
  <c r="D1704" i="3"/>
  <c r="D1704" i="9"/>
  <c r="D1700" i="2"/>
  <c r="D1700" i="3"/>
  <c r="D1700" i="9"/>
  <c r="D1696" i="2"/>
  <c r="D1696" i="3"/>
  <c r="D1696" i="9"/>
  <c r="D1692" i="2"/>
  <c r="D1692" i="3"/>
  <c r="D1692" i="9"/>
  <c r="D1688" i="2"/>
  <c r="D1688" i="3"/>
  <c r="D1688" i="9"/>
  <c r="D1684" i="2"/>
  <c r="D1684" i="3"/>
  <c r="D1684" i="9"/>
  <c r="D1680" i="2"/>
  <c r="D1680" i="3"/>
  <c r="D1680" i="9"/>
  <c r="D1676" i="2"/>
  <c r="D1676" i="3"/>
  <c r="D1676" i="9"/>
  <c r="D1672" i="2"/>
  <c r="D1672" i="3"/>
  <c r="D1672" i="9"/>
  <c r="D1668" i="2"/>
  <c r="D1668" i="3"/>
  <c r="D1668" i="9"/>
  <c r="D1664" i="2"/>
  <c r="D1664" i="3"/>
  <c r="D1664" i="9"/>
  <c r="D1660" i="2"/>
  <c r="D1660" i="3"/>
  <c r="D1660" i="9"/>
  <c r="D1656" i="2"/>
  <c r="D1656" i="3"/>
  <c r="D1656" i="9"/>
  <c r="D1652" i="2"/>
  <c r="D1652" i="3"/>
  <c r="D1652" i="9"/>
  <c r="D1648" i="2"/>
  <c r="D1648" i="3"/>
  <c r="D1648" i="9"/>
  <c r="D1644" i="2"/>
  <c r="D1644" i="3"/>
  <c r="D1644" i="9"/>
  <c r="D1640" i="2"/>
  <c r="D1640" i="3"/>
  <c r="D1640" i="9"/>
  <c r="D1636" i="2"/>
  <c r="D1636" i="3"/>
  <c r="D1636" i="9"/>
  <c r="D1632" i="2"/>
  <c r="D1632" i="3"/>
  <c r="D1632" i="9"/>
  <c r="D1628" i="2"/>
  <c r="D1628" i="3"/>
  <c r="D1628" i="9"/>
  <c r="D1624" i="2"/>
  <c r="D1624" i="3"/>
  <c r="D1624" i="9"/>
  <c r="D1620" i="2"/>
  <c r="D1620" i="3"/>
  <c r="D1620" i="9"/>
  <c r="D1616" i="2"/>
  <c r="D1616" i="3"/>
  <c r="D1616" i="9"/>
  <c r="D1612" i="2"/>
  <c r="D1612" i="3"/>
  <c r="D1612" i="9"/>
  <c r="D1608" i="2"/>
  <c r="D1608" i="3"/>
  <c r="D1608" i="9"/>
  <c r="D1604" i="2"/>
  <c r="D1604" i="3"/>
  <c r="D1604" i="9"/>
  <c r="D1600" i="2"/>
  <c r="D1600" i="3"/>
  <c r="D1600" i="9"/>
  <c r="D1596" i="2"/>
  <c r="D1596" i="3"/>
  <c r="D1596" i="9"/>
  <c r="D1592" i="2"/>
  <c r="D1592" i="3"/>
  <c r="D1592" i="9"/>
  <c r="D1588" i="2"/>
  <c r="D1588" i="3"/>
  <c r="D1588" i="9"/>
  <c r="D1584" i="2"/>
  <c r="D1584" i="3"/>
  <c r="D1584" i="9"/>
  <c r="D1580" i="2"/>
  <c r="D1580" i="3"/>
  <c r="D1580" i="9"/>
  <c r="D1576" i="2"/>
  <c r="D1576" i="3"/>
  <c r="D1576" i="9"/>
  <c r="D1572" i="2"/>
  <c r="D1572" i="3"/>
  <c r="D1572" i="9"/>
  <c r="D1568" i="2"/>
  <c r="D1568" i="3"/>
  <c r="D1568" i="9"/>
  <c r="D1564" i="2"/>
  <c r="D1564" i="3"/>
  <c r="D1564" i="9"/>
  <c r="D1560" i="2"/>
  <c r="D1560" i="3"/>
  <c r="D1560" i="9"/>
  <c r="D1556" i="2"/>
  <c r="D1556" i="3"/>
  <c r="D1556" i="9"/>
  <c r="D1552" i="2"/>
  <c r="D1552" i="3"/>
  <c r="D1552" i="9"/>
  <c r="D1548" i="2"/>
  <c r="D1548" i="3"/>
  <c r="D1548" i="9"/>
  <c r="D1544" i="2"/>
  <c r="D1544" i="3"/>
  <c r="D1544" i="9"/>
  <c r="D1540" i="2"/>
  <c r="D1540" i="3"/>
  <c r="D1540" i="9"/>
  <c r="D1536" i="2"/>
  <c r="D1536" i="3"/>
  <c r="D1536" i="9"/>
  <c r="D1532" i="2"/>
  <c r="D1532" i="3"/>
  <c r="D1532" i="9"/>
  <c r="D1528" i="2"/>
  <c r="D1528" i="3"/>
  <c r="D1528" i="9"/>
  <c r="D1524" i="2"/>
  <c r="D1524" i="3"/>
  <c r="D1524" i="9"/>
  <c r="D1520" i="2"/>
  <c r="D1520" i="3"/>
  <c r="D1520" i="9"/>
  <c r="D1516" i="2"/>
  <c r="D1516" i="3"/>
  <c r="D1516" i="9"/>
  <c r="D1512" i="2"/>
  <c r="D1512" i="3"/>
  <c r="D1512" i="9"/>
  <c r="D1508" i="2"/>
  <c r="D1508" i="3"/>
  <c r="D1508" i="9"/>
  <c r="D1504" i="2"/>
  <c r="D1504" i="3"/>
  <c r="D1504" i="9"/>
  <c r="D1500" i="2"/>
  <c r="D1500" i="3"/>
  <c r="D1500" i="9"/>
  <c r="D1496" i="2"/>
  <c r="D1496" i="3"/>
  <c r="D1496" i="9"/>
  <c r="D1492" i="2"/>
  <c r="D1492" i="3"/>
  <c r="D1492" i="9"/>
  <c r="D1488" i="2"/>
  <c r="D1488" i="3"/>
  <c r="D1488" i="9"/>
  <c r="D1484" i="2"/>
  <c r="D1484" i="3"/>
  <c r="D1484" i="9"/>
  <c r="D1480" i="2"/>
  <c r="D1480" i="3"/>
  <c r="D1480" i="9"/>
  <c r="D1476" i="2"/>
  <c r="D1476" i="3"/>
  <c r="D1476" i="9"/>
  <c r="D1472" i="2"/>
  <c r="D1472" i="3"/>
  <c r="D1472" i="9"/>
  <c r="D1468" i="2"/>
  <c r="D1468" i="3"/>
  <c r="D1468" i="9"/>
  <c r="D1464" i="2"/>
  <c r="D1464" i="3"/>
  <c r="D1464" i="9"/>
  <c r="D1460" i="2"/>
  <c r="D1460" i="3"/>
  <c r="D1460" i="9"/>
  <c r="D1456" i="2"/>
  <c r="D1456" i="3"/>
  <c r="D1456" i="9"/>
  <c r="D1452" i="2"/>
  <c r="D1452" i="3"/>
  <c r="D1452" i="9"/>
  <c r="D1448" i="2"/>
  <c r="D1448" i="3"/>
  <c r="D1448" i="9"/>
  <c r="D1444" i="2"/>
  <c r="D1444" i="3"/>
  <c r="D1444" i="9"/>
  <c r="D1440" i="2"/>
  <c r="D1440" i="3"/>
  <c r="D1440" i="9"/>
  <c r="D1436" i="2"/>
  <c r="D1436" i="3"/>
  <c r="D1436" i="9"/>
  <c r="D1432" i="2"/>
  <c r="D1432" i="3"/>
  <c r="D1432" i="9"/>
  <c r="D1428" i="2"/>
  <c r="D1428" i="3"/>
  <c r="D1428" i="9"/>
  <c r="D1424" i="2"/>
  <c r="D1424" i="3"/>
  <c r="D1424" i="9"/>
  <c r="D1420" i="2"/>
  <c r="D1420" i="3"/>
  <c r="D1420" i="9"/>
  <c r="D1416" i="2"/>
  <c r="D1416" i="3"/>
  <c r="D1416" i="9"/>
  <c r="D1412" i="2"/>
  <c r="D1412" i="3"/>
  <c r="D1412" i="9"/>
  <c r="D1408" i="2"/>
  <c r="D1408" i="3"/>
  <c r="D1408" i="9"/>
  <c r="D1404" i="2"/>
  <c r="D1404" i="3"/>
  <c r="D1404" i="9"/>
  <c r="D1400" i="2"/>
  <c r="D1400" i="3"/>
  <c r="D1400" i="9"/>
  <c r="D1396" i="2"/>
  <c r="D1396" i="3"/>
  <c r="D1396" i="9"/>
  <c r="D1392" i="2"/>
  <c r="D1392" i="3"/>
  <c r="D1392" i="9"/>
  <c r="D1388" i="2"/>
  <c r="D1388" i="3"/>
  <c r="D1388" i="9"/>
  <c r="D1384" i="2"/>
  <c r="D1384" i="3"/>
  <c r="D1384" i="9"/>
  <c r="D1380" i="2"/>
  <c r="D1380" i="3"/>
  <c r="D1380" i="9"/>
  <c r="D1376" i="2"/>
  <c r="D1376" i="3"/>
  <c r="D1376" i="9"/>
  <c r="D1372" i="2"/>
  <c r="D1372" i="3"/>
  <c r="D1372" i="9"/>
  <c r="D1368" i="2"/>
  <c r="D1368" i="3"/>
  <c r="D1368" i="9"/>
  <c r="D1364" i="2"/>
  <c r="D1364" i="3"/>
  <c r="D1364" i="9"/>
  <c r="D1360" i="2"/>
  <c r="D1360" i="3"/>
  <c r="D1360" i="9"/>
  <c r="D1356" i="2"/>
  <c r="D1356" i="3"/>
  <c r="D1356" i="9"/>
  <c r="D1352" i="2"/>
  <c r="D1352" i="3"/>
  <c r="D1352" i="9"/>
  <c r="D1348" i="2"/>
  <c r="D1348" i="3"/>
  <c r="D1348" i="9"/>
  <c r="D1344" i="2"/>
  <c r="D1344" i="3"/>
  <c r="D1344" i="9"/>
  <c r="D1340" i="2"/>
  <c r="D1340" i="3"/>
  <c r="D1340" i="9"/>
  <c r="D1336" i="2"/>
  <c r="D1336" i="3"/>
  <c r="D1336" i="9"/>
  <c r="D1332" i="2"/>
  <c r="D1332" i="3"/>
  <c r="D1332" i="9"/>
  <c r="D1328" i="2"/>
  <c r="D1328" i="3"/>
  <c r="D1328" i="9"/>
  <c r="D1324" i="2"/>
  <c r="D1324" i="3"/>
  <c r="D1324" i="9"/>
  <c r="D1320" i="2"/>
  <c r="D1320" i="3"/>
  <c r="D1320" i="9"/>
  <c r="D1316" i="2"/>
  <c r="D1316" i="3"/>
  <c r="D1316" i="9"/>
  <c r="D1312" i="2"/>
  <c r="D1312" i="3"/>
  <c r="D1312" i="9"/>
  <c r="D1308" i="2"/>
  <c r="D1308" i="3"/>
  <c r="D1308" i="9"/>
  <c r="D1304" i="2"/>
  <c r="D1304" i="3"/>
  <c r="D1304" i="9"/>
  <c r="D1300" i="2"/>
  <c r="D1300" i="3"/>
  <c r="D1300" i="9"/>
  <c r="D1296" i="2"/>
  <c r="D1296" i="3"/>
  <c r="D1296" i="9"/>
  <c r="D1292" i="2"/>
  <c r="D1292" i="3"/>
  <c r="D1292" i="9"/>
  <c r="D1288" i="2"/>
  <c r="D1288" i="3"/>
  <c r="D1288" i="9"/>
  <c r="D1284" i="2"/>
  <c r="D1284" i="3"/>
  <c r="D1284" i="9"/>
  <c r="D1280" i="2"/>
  <c r="D1280" i="3"/>
  <c r="D1280" i="9"/>
  <c r="D1276" i="2"/>
  <c r="D1276" i="3"/>
  <c r="D1276" i="9"/>
  <c r="D1272" i="2"/>
  <c r="D1272" i="3"/>
  <c r="D1272" i="9"/>
  <c r="D1268" i="2"/>
  <c r="D1268" i="3"/>
  <c r="D1268" i="9"/>
  <c r="D1264" i="2"/>
  <c r="D1264" i="3"/>
  <c r="D1264" i="9"/>
  <c r="D1260" i="2"/>
  <c r="D1260" i="3"/>
  <c r="D1260" i="9"/>
  <c r="D1256" i="2"/>
  <c r="D1256" i="3"/>
  <c r="D1256" i="9"/>
  <c r="D1252" i="2"/>
  <c r="D1252" i="3"/>
  <c r="D1252" i="9"/>
  <c r="D1248" i="2"/>
  <c r="D1248" i="3"/>
  <c r="D1248" i="9"/>
  <c r="D1244" i="2"/>
  <c r="D1244" i="3"/>
  <c r="D1244" i="9"/>
  <c r="D1240" i="2"/>
  <c r="D1240" i="3"/>
  <c r="D1240" i="9"/>
  <c r="D1236" i="2"/>
  <c r="D1236" i="3"/>
  <c r="D1236" i="9"/>
  <c r="D1232" i="2"/>
  <c r="D1232" i="3"/>
  <c r="D1232" i="9"/>
  <c r="D1228" i="2"/>
  <c r="D1228" i="3"/>
  <c r="D1228" i="9"/>
  <c r="D1224" i="2"/>
  <c r="D1224" i="3"/>
  <c r="D1224" i="9"/>
  <c r="D1220" i="2"/>
  <c r="D1220" i="3"/>
  <c r="D1220" i="9"/>
  <c r="D1216" i="2"/>
  <c r="D1216" i="3"/>
  <c r="D1216" i="9"/>
  <c r="D1212" i="2"/>
  <c r="D1212" i="3"/>
  <c r="D1212" i="9"/>
  <c r="D1208" i="2"/>
  <c r="D1208" i="3"/>
  <c r="D1208" i="9"/>
  <c r="D1204" i="2"/>
  <c r="D1204" i="3"/>
  <c r="D1204" i="9"/>
  <c r="D1200" i="2"/>
  <c r="D1200" i="3"/>
  <c r="D1200" i="9"/>
  <c r="D1196" i="2"/>
  <c r="D1196" i="3"/>
  <c r="D1196" i="9"/>
  <c r="D1192" i="2"/>
  <c r="D1192" i="3"/>
  <c r="D1192" i="9"/>
  <c r="D1188" i="2"/>
  <c r="D1188" i="3"/>
  <c r="D1188" i="9"/>
  <c r="D1184" i="2"/>
  <c r="D1184" i="3"/>
  <c r="D1184" i="9"/>
  <c r="D1180" i="2"/>
  <c r="D1180" i="3"/>
  <c r="D1180" i="9"/>
  <c r="D1176" i="2"/>
  <c r="D1176" i="3"/>
  <c r="D1176" i="9"/>
  <c r="D1172" i="2"/>
  <c r="D1172" i="3"/>
  <c r="D1172" i="9"/>
  <c r="D1168" i="2"/>
  <c r="D1168" i="3"/>
  <c r="D1168" i="9"/>
  <c r="D1164" i="2"/>
  <c r="D1164" i="3"/>
  <c r="D1164" i="9"/>
  <c r="D1160" i="2"/>
  <c r="D1160" i="3"/>
  <c r="D1160" i="9"/>
  <c r="D1156" i="2"/>
  <c r="D1156" i="3"/>
  <c r="D1156" i="9"/>
  <c r="D1152" i="2"/>
  <c r="D1152" i="3"/>
  <c r="D1152" i="9"/>
  <c r="D1148" i="2"/>
  <c r="D1148" i="3"/>
  <c r="D1148" i="9"/>
  <c r="D1144" i="2"/>
  <c r="D1144" i="3"/>
  <c r="D1144" i="9"/>
  <c r="D1140" i="2"/>
  <c r="D1140" i="3"/>
  <c r="D1140" i="9"/>
  <c r="D1136" i="2"/>
  <c r="D1136" i="3"/>
  <c r="D1136" i="9"/>
  <c r="D1132" i="2"/>
  <c r="D1132" i="3"/>
  <c r="D1132" i="9"/>
  <c r="D1128" i="2"/>
  <c r="D1128" i="3"/>
  <c r="D1128" i="9"/>
  <c r="D1124" i="2"/>
  <c r="D1124" i="3"/>
  <c r="D1124" i="9"/>
  <c r="D1120" i="2"/>
  <c r="D1120" i="3"/>
  <c r="D1120" i="9"/>
  <c r="D1116" i="2"/>
  <c r="D1116" i="3"/>
  <c r="D1116" i="9"/>
  <c r="D1112" i="2"/>
  <c r="D1112" i="3"/>
  <c r="D1112" i="9"/>
  <c r="D1108" i="2"/>
  <c r="D1108" i="3"/>
  <c r="D1108" i="9"/>
  <c r="D1104" i="2"/>
  <c r="D1104" i="3"/>
  <c r="D1104" i="9"/>
  <c r="D1100" i="2"/>
  <c r="D1100" i="3"/>
  <c r="D1100" i="9"/>
  <c r="D1096" i="2"/>
  <c r="D1096" i="3"/>
  <c r="D1096" i="9"/>
  <c r="D1092" i="2"/>
  <c r="D1092" i="3"/>
  <c r="D1092" i="9"/>
  <c r="D1088" i="2"/>
  <c r="D1088" i="3"/>
  <c r="D1088" i="9"/>
  <c r="D1084" i="2"/>
  <c r="D1084" i="3"/>
  <c r="D1084" i="9"/>
  <c r="D1080" i="2"/>
  <c r="D1080" i="3"/>
  <c r="D1080" i="9"/>
  <c r="D1076" i="2"/>
  <c r="D1076" i="3"/>
  <c r="D1076" i="9"/>
  <c r="D1072" i="2"/>
  <c r="D1072" i="3"/>
  <c r="D1072" i="9"/>
  <c r="D1068" i="2"/>
  <c r="D1068" i="3"/>
  <c r="D1068" i="9"/>
  <c r="D1064" i="2"/>
  <c r="D1064" i="3"/>
  <c r="D1064" i="9"/>
  <c r="D1060" i="2"/>
  <c r="D1060" i="3"/>
  <c r="D1060" i="9"/>
  <c r="D1056" i="2"/>
  <c r="D1056" i="3"/>
  <c r="D1056" i="9"/>
  <c r="D1052" i="2"/>
  <c r="D1052" i="3"/>
  <c r="D1052" i="9"/>
  <c r="D1048" i="2"/>
  <c r="D1048" i="3"/>
  <c r="D1048" i="9"/>
  <c r="D1044" i="2"/>
  <c r="D1044" i="3"/>
  <c r="D1044" i="9"/>
  <c r="D1040" i="2"/>
  <c r="D1040" i="3"/>
  <c r="D1040" i="9"/>
  <c r="D1036" i="2"/>
  <c r="D1036" i="3"/>
  <c r="D1036" i="9"/>
  <c r="D1032" i="2"/>
  <c r="D1032" i="3"/>
  <c r="D1032" i="9"/>
  <c r="D1028" i="2"/>
  <c r="D1028" i="3"/>
  <c r="D1028" i="9"/>
  <c r="D1024" i="2"/>
  <c r="D1024" i="3"/>
  <c r="D1024" i="9"/>
  <c r="D1020" i="2"/>
  <c r="D1020" i="3"/>
  <c r="D1020" i="9"/>
  <c r="D1016" i="2"/>
  <c r="D1016" i="3"/>
  <c r="D1016" i="9"/>
  <c r="D1012" i="2"/>
  <c r="D1012" i="3"/>
  <c r="D1012" i="9"/>
  <c r="D1008" i="2"/>
  <c r="D1008" i="3"/>
  <c r="D1008" i="9"/>
  <c r="D1004" i="2"/>
  <c r="D1004" i="3"/>
  <c r="D1004" i="9"/>
  <c r="D1000" i="2"/>
  <c r="D1000" i="3"/>
  <c r="D1000" i="9"/>
  <c r="D996" i="2"/>
  <c r="D996" i="3"/>
  <c r="D996" i="9"/>
  <c r="D992" i="2"/>
  <c r="D992" i="3"/>
  <c r="D992" i="9"/>
  <c r="D988" i="2"/>
  <c r="D988" i="3"/>
  <c r="D988" i="9"/>
  <c r="D984" i="2"/>
  <c r="D984" i="3"/>
  <c r="D984" i="9"/>
  <c r="D980" i="2"/>
  <c r="D980" i="3"/>
  <c r="D980" i="9"/>
  <c r="D976" i="2"/>
  <c r="D976" i="3"/>
  <c r="D976" i="9"/>
  <c r="D972" i="2"/>
  <c r="D972" i="3"/>
  <c r="D972" i="9"/>
  <c r="D968" i="2"/>
  <c r="D968" i="3"/>
  <c r="D968" i="9"/>
  <c r="D964" i="2"/>
  <c r="D964" i="3"/>
  <c r="D964" i="9"/>
  <c r="D960" i="2"/>
  <c r="D960" i="3"/>
  <c r="D960" i="9"/>
  <c r="D956" i="2"/>
  <c r="D956" i="3"/>
  <c r="D956" i="9"/>
  <c r="D952" i="2"/>
  <c r="D952" i="3"/>
  <c r="D952" i="9"/>
  <c r="D948" i="2"/>
  <c r="D948" i="3"/>
  <c r="D948" i="9"/>
  <c r="D944" i="2"/>
  <c r="D944" i="3"/>
  <c r="D944" i="9"/>
  <c r="D940" i="2"/>
  <c r="D940" i="3"/>
  <c r="D940" i="9"/>
  <c r="D936" i="2"/>
  <c r="D936" i="3"/>
  <c r="D936" i="9"/>
  <c r="D932" i="2"/>
  <c r="D932" i="3"/>
  <c r="D932" i="9"/>
  <c r="D928" i="2"/>
  <c r="D928" i="3"/>
  <c r="D928" i="9"/>
  <c r="D924" i="2"/>
  <c r="D924" i="3"/>
  <c r="D924" i="9"/>
  <c r="D920" i="2"/>
  <c r="D920" i="3"/>
  <c r="D920" i="9"/>
  <c r="D916" i="2"/>
  <c r="D916" i="3"/>
  <c r="D916" i="9"/>
  <c r="D912" i="2"/>
  <c r="D912" i="3"/>
  <c r="D912" i="9"/>
  <c r="D908" i="2"/>
  <c r="D908" i="3"/>
  <c r="D908" i="9"/>
  <c r="D904" i="2"/>
  <c r="D904" i="3"/>
  <c r="D904" i="9"/>
  <c r="D900" i="2"/>
  <c r="D900" i="3"/>
  <c r="D900" i="9"/>
  <c r="D896" i="2"/>
  <c r="D896" i="3"/>
  <c r="D896" i="9"/>
  <c r="D892" i="2"/>
  <c r="D892" i="3"/>
  <c r="D892" i="9"/>
  <c r="D888" i="2"/>
  <c r="D888" i="3"/>
  <c r="D888" i="9"/>
  <c r="D884" i="2"/>
  <c r="D884" i="3"/>
  <c r="D884" i="9"/>
  <c r="D880" i="2"/>
  <c r="D880" i="3"/>
  <c r="D880" i="9"/>
  <c r="D876" i="2"/>
  <c r="D876" i="3"/>
  <c r="D876" i="9"/>
  <c r="D872" i="2"/>
  <c r="D872" i="3"/>
  <c r="D872" i="9"/>
  <c r="D868" i="2"/>
  <c r="D868" i="3"/>
  <c r="D868" i="9"/>
  <c r="D864" i="2"/>
  <c r="D864" i="3"/>
  <c r="D864" i="9"/>
  <c r="D860" i="2"/>
  <c r="D860" i="3"/>
  <c r="D860" i="9"/>
  <c r="D856" i="2"/>
  <c r="D856" i="3"/>
  <c r="D856" i="9"/>
  <c r="D852" i="2"/>
  <c r="D852" i="3"/>
  <c r="D852" i="9"/>
  <c r="D848" i="2"/>
  <c r="D848" i="3"/>
  <c r="D848" i="9"/>
  <c r="D844" i="2"/>
  <c r="D844" i="3"/>
  <c r="D844" i="9"/>
  <c r="D840" i="2"/>
  <c r="D840" i="3"/>
  <c r="D840" i="9"/>
  <c r="D836" i="2"/>
  <c r="D836" i="3"/>
  <c r="D836" i="9"/>
  <c r="D832" i="2"/>
  <c r="D832" i="3"/>
  <c r="D832" i="9"/>
  <c r="D828" i="2"/>
  <c r="D828" i="3"/>
  <c r="D828" i="9"/>
  <c r="D824" i="2"/>
  <c r="D824" i="3"/>
  <c r="D824" i="9"/>
  <c r="D820" i="2"/>
  <c r="D820" i="3"/>
  <c r="D820" i="9"/>
  <c r="D816" i="2"/>
  <c r="D816" i="3"/>
  <c r="D816" i="9"/>
  <c r="D812" i="2"/>
  <c r="D812" i="3"/>
  <c r="D812" i="9"/>
  <c r="D808" i="2"/>
  <c r="D808" i="3"/>
  <c r="D808" i="9"/>
  <c r="D804" i="2"/>
  <c r="D804" i="3"/>
  <c r="D804" i="9"/>
  <c r="D800" i="2"/>
  <c r="D800" i="3"/>
  <c r="D800" i="9"/>
  <c r="D796" i="2"/>
  <c r="D796" i="3"/>
  <c r="D796" i="9"/>
  <c r="D792" i="2"/>
  <c r="D792" i="3"/>
  <c r="D792" i="9"/>
  <c r="D788" i="2"/>
  <c r="D788" i="3"/>
  <c r="D788" i="9"/>
  <c r="D784" i="2"/>
  <c r="D784" i="3"/>
  <c r="D784" i="9"/>
  <c r="D780" i="2"/>
  <c r="D780" i="3"/>
  <c r="D780" i="9"/>
  <c r="D776" i="2"/>
  <c r="D776" i="3"/>
  <c r="D776" i="9"/>
  <c r="D772" i="2"/>
  <c r="D772" i="3"/>
  <c r="D772" i="9"/>
  <c r="D768" i="2"/>
  <c r="D768" i="3"/>
  <c r="D768" i="9"/>
  <c r="D764" i="2"/>
  <c r="D764" i="3"/>
  <c r="D764" i="9"/>
  <c r="D760" i="2"/>
  <c r="D760" i="3"/>
  <c r="D760" i="9"/>
  <c r="D756" i="2"/>
  <c r="D756" i="3"/>
  <c r="D756" i="9"/>
  <c r="D752" i="2"/>
  <c r="D752" i="3"/>
  <c r="D752" i="9"/>
  <c r="D748" i="2"/>
  <c r="D748" i="3"/>
  <c r="D748" i="9"/>
  <c r="D744" i="2"/>
  <c r="D744" i="3"/>
  <c r="D744" i="9"/>
  <c r="D740" i="2"/>
  <c r="D740" i="3"/>
  <c r="D740" i="9"/>
  <c r="D736" i="2"/>
  <c r="D736" i="3"/>
  <c r="D736" i="9"/>
  <c r="D732" i="2"/>
  <c r="D732" i="3"/>
  <c r="D732" i="9"/>
  <c r="D728" i="2"/>
  <c r="D728" i="3"/>
  <c r="D728" i="9"/>
  <c r="D724" i="2"/>
  <c r="D724" i="3"/>
  <c r="D724" i="9"/>
  <c r="D720" i="2"/>
  <c r="D720" i="3"/>
  <c r="D720" i="9"/>
  <c r="D716" i="2"/>
  <c r="D716" i="3"/>
  <c r="D716" i="9"/>
  <c r="D712" i="2"/>
  <c r="D712" i="3"/>
  <c r="D712" i="9"/>
  <c r="D708" i="2"/>
  <c r="D708" i="3"/>
  <c r="D708" i="9"/>
  <c r="D704" i="2"/>
  <c r="D704" i="3"/>
  <c r="D704" i="9"/>
  <c r="D700" i="2"/>
  <c r="D700" i="3"/>
  <c r="D700" i="9"/>
  <c r="D696" i="2"/>
  <c r="D696" i="3"/>
  <c r="D696" i="9"/>
  <c r="D692" i="2"/>
  <c r="D692" i="3"/>
  <c r="D692" i="9"/>
  <c r="D688" i="2"/>
  <c r="D688" i="3"/>
  <c r="D688" i="9"/>
  <c r="D684" i="2"/>
  <c r="D684" i="3"/>
  <c r="D684" i="9"/>
  <c r="D680" i="2"/>
  <c r="D680" i="3"/>
  <c r="D680" i="9"/>
  <c r="D676" i="2"/>
  <c r="D676" i="3"/>
  <c r="D676" i="9"/>
  <c r="D672" i="2"/>
  <c r="D672" i="3"/>
  <c r="D672" i="9"/>
  <c r="D668" i="2"/>
  <c r="D668" i="3"/>
  <c r="D668" i="9"/>
  <c r="D664" i="2"/>
  <c r="D664" i="3"/>
  <c r="D664" i="9"/>
  <c r="D660" i="2"/>
  <c r="D660" i="3"/>
  <c r="D660" i="9"/>
  <c r="D656" i="2"/>
  <c r="D656" i="3"/>
  <c r="D656" i="9"/>
  <c r="D652" i="2"/>
  <c r="D652" i="3"/>
  <c r="D652" i="9"/>
  <c r="D648" i="2"/>
  <c r="D648" i="3"/>
  <c r="D648" i="9"/>
  <c r="D644" i="2"/>
  <c r="D644" i="3"/>
  <c r="D644" i="9"/>
  <c r="D640" i="2"/>
  <c r="D640" i="3"/>
  <c r="D640" i="9"/>
  <c r="D636" i="2"/>
  <c r="D636" i="3"/>
  <c r="D636" i="9"/>
  <c r="D632" i="2"/>
  <c r="D632" i="3"/>
  <c r="D632" i="9"/>
  <c r="D628" i="2"/>
  <c r="D628" i="3"/>
  <c r="D628" i="9"/>
  <c r="D624" i="2"/>
  <c r="D624" i="3"/>
  <c r="D624" i="9"/>
  <c r="D620" i="2"/>
  <c r="D620" i="3"/>
  <c r="D620" i="9"/>
  <c r="D616" i="2"/>
  <c r="D616" i="3"/>
  <c r="D616" i="9"/>
  <c r="D612" i="2"/>
  <c r="D612" i="3"/>
  <c r="D612" i="9"/>
  <c r="D608" i="2"/>
  <c r="D608" i="3"/>
  <c r="D608" i="9"/>
  <c r="D604" i="2"/>
  <c r="D604" i="3"/>
  <c r="D604" i="9"/>
  <c r="D600" i="2"/>
  <c r="D600" i="3"/>
  <c r="D600" i="9"/>
  <c r="D596" i="2"/>
  <c r="D596" i="3"/>
  <c r="D596" i="9"/>
  <c r="D592" i="2"/>
  <c r="D592" i="3"/>
  <c r="D592" i="9"/>
  <c r="D588" i="2"/>
  <c r="D588" i="3"/>
  <c r="D588" i="9"/>
  <c r="D584" i="2"/>
  <c r="D584" i="3"/>
  <c r="D584" i="9"/>
  <c r="D580" i="2"/>
  <c r="D580" i="3"/>
  <c r="D580" i="9"/>
  <c r="D576" i="2"/>
  <c r="D576" i="3"/>
  <c r="D576" i="9"/>
  <c r="D572" i="2"/>
  <c r="D572" i="3"/>
  <c r="D572" i="9"/>
  <c r="D568" i="2"/>
  <c r="D568" i="3"/>
  <c r="D568" i="9"/>
  <c r="D564" i="2"/>
  <c r="D564" i="3"/>
  <c r="D564" i="9"/>
  <c r="D560" i="2"/>
  <c r="D560" i="3"/>
  <c r="D560" i="9"/>
  <c r="D556" i="2"/>
  <c r="D556" i="3"/>
  <c r="D556" i="9"/>
  <c r="D552" i="2"/>
  <c r="D552" i="3"/>
  <c r="D552" i="9"/>
  <c r="D548" i="2"/>
  <c r="D548" i="3"/>
  <c r="D548" i="9"/>
  <c r="D544" i="2"/>
  <c r="D544" i="3"/>
  <c r="D544" i="9"/>
  <c r="D540" i="2"/>
  <c r="D540" i="3"/>
  <c r="D540" i="9"/>
  <c r="D536" i="2"/>
  <c r="D536" i="3"/>
  <c r="D536" i="9"/>
  <c r="D532" i="2"/>
  <c r="D532" i="3"/>
  <c r="D532" i="9"/>
  <c r="D528" i="2"/>
  <c r="D528" i="3"/>
  <c r="D528" i="9"/>
  <c r="D524" i="2"/>
  <c r="D524" i="3"/>
  <c r="D524" i="9"/>
  <c r="D520" i="2"/>
  <c r="D520" i="3"/>
  <c r="D520" i="9"/>
  <c r="D516" i="2"/>
  <c r="D516" i="3"/>
  <c r="D516" i="9"/>
  <c r="D512" i="2"/>
  <c r="D512" i="3"/>
  <c r="D512" i="9"/>
  <c r="D508" i="2"/>
  <c r="D508" i="3"/>
  <c r="D508" i="9"/>
  <c r="D504" i="2"/>
  <c r="D504" i="3"/>
  <c r="D504" i="9"/>
  <c r="D500" i="2"/>
  <c r="D500" i="3"/>
  <c r="D500" i="9"/>
  <c r="D496" i="2"/>
  <c r="D496" i="3"/>
  <c r="D496" i="9"/>
  <c r="D492" i="2"/>
  <c r="D492" i="3"/>
  <c r="D492" i="9"/>
  <c r="D488" i="2"/>
  <c r="D488" i="3"/>
  <c r="D488" i="9"/>
  <c r="D484" i="2"/>
  <c r="D484" i="3"/>
  <c r="D484" i="9"/>
  <c r="D480" i="2"/>
  <c r="D480" i="3"/>
  <c r="D480" i="9"/>
  <c r="D476" i="2"/>
  <c r="D476" i="3"/>
  <c r="D476" i="9"/>
  <c r="D472" i="2"/>
  <c r="D472" i="3"/>
  <c r="D472" i="9"/>
  <c r="D468" i="2"/>
  <c r="D468" i="3"/>
  <c r="D468" i="9"/>
  <c r="D464" i="2"/>
  <c r="D464" i="3"/>
  <c r="D464" i="9"/>
  <c r="D460" i="2"/>
  <c r="D460" i="3"/>
  <c r="D460" i="9"/>
  <c r="D456" i="2"/>
  <c r="D456" i="3"/>
  <c r="D456" i="9"/>
  <c r="D452" i="2"/>
  <c r="D452" i="3"/>
  <c r="D452" i="9"/>
  <c r="D448" i="2"/>
  <c r="D448" i="3"/>
  <c r="D448" i="9"/>
  <c r="D444" i="2"/>
  <c r="D444" i="3"/>
  <c r="D444" i="9"/>
  <c r="D440" i="2"/>
  <c r="D440" i="3"/>
  <c r="D440" i="9"/>
  <c r="D436" i="2"/>
  <c r="D436" i="3"/>
  <c r="D436" i="9"/>
  <c r="D432" i="2"/>
  <c r="D432" i="3"/>
  <c r="D432" i="9"/>
  <c r="D428" i="2"/>
  <c r="D428" i="3"/>
  <c r="D428" i="9"/>
  <c r="D424" i="2"/>
  <c r="D424" i="3"/>
  <c r="D424" i="9"/>
  <c r="D420" i="2"/>
  <c r="D420" i="3"/>
  <c r="D420" i="9"/>
  <c r="D416" i="2"/>
  <c r="D416" i="3"/>
  <c r="D416" i="9"/>
  <c r="D412" i="2"/>
  <c r="D412" i="3"/>
  <c r="D412" i="9"/>
  <c r="D408" i="2"/>
  <c r="D408" i="3"/>
  <c r="D408" i="9"/>
  <c r="D404" i="2"/>
  <c r="D404" i="3"/>
  <c r="D404" i="9"/>
  <c r="D400" i="2"/>
  <c r="D400" i="3"/>
  <c r="D400" i="9"/>
  <c r="D396" i="2"/>
  <c r="D396" i="3"/>
  <c r="D396" i="9"/>
  <c r="D392" i="2"/>
  <c r="D392" i="3"/>
  <c r="D392" i="9"/>
  <c r="D388" i="2"/>
  <c r="D388" i="3"/>
  <c r="D388" i="9"/>
  <c r="D384" i="2"/>
  <c r="D384" i="3"/>
  <c r="D384" i="9"/>
  <c r="D380" i="2"/>
  <c r="D380" i="3"/>
  <c r="D380" i="9"/>
  <c r="D376" i="2"/>
  <c r="D376" i="3"/>
  <c r="D376" i="9"/>
  <c r="D372" i="2"/>
  <c r="D372" i="3"/>
  <c r="D372" i="9"/>
  <c r="D368" i="2"/>
  <c r="D368" i="3"/>
  <c r="D368" i="9"/>
  <c r="D364" i="2"/>
  <c r="D364" i="3"/>
  <c r="D364" i="9"/>
  <c r="D360" i="2"/>
  <c r="D360" i="3"/>
  <c r="D360" i="9"/>
  <c r="D356" i="2"/>
  <c r="D356" i="3"/>
  <c r="D356" i="9"/>
  <c r="D352" i="2"/>
  <c r="D352" i="3"/>
  <c r="D352" i="9"/>
  <c r="D348" i="2"/>
  <c r="D348" i="3"/>
  <c r="D348" i="9"/>
  <c r="D344" i="2"/>
  <c r="D344" i="3"/>
  <c r="D344" i="9"/>
  <c r="D340" i="2"/>
  <c r="D340" i="3"/>
  <c r="D340" i="9"/>
  <c r="D336" i="2"/>
  <c r="D336" i="3"/>
  <c r="D336" i="9"/>
  <c r="D332" i="2"/>
  <c r="D332" i="3"/>
  <c r="D332" i="9"/>
  <c r="D328" i="2"/>
  <c r="D328" i="3"/>
  <c r="D328" i="9"/>
  <c r="D324" i="2"/>
  <c r="D324" i="3"/>
  <c r="D324" i="9"/>
  <c r="D320" i="2"/>
  <c r="D320" i="3"/>
  <c r="D320" i="9"/>
  <c r="D316" i="2"/>
  <c r="D316" i="3"/>
  <c r="D316" i="9"/>
  <c r="D312" i="2"/>
  <c r="D312" i="3"/>
  <c r="D312" i="9"/>
  <c r="D308" i="2"/>
  <c r="D308" i="3"/>
  <c r="D308" i="9"/>
  <c r="D304" i="2"/>
  <c r="D304" i="3"/>
  <c r="D304" i="9"/>
  <c r="D300" i="2"/>
  <c r="D300" i="3"/>
  <c r="D300" i="9"/>
  <c r="D296" i="2"/>
  <c r="D296" i="3"/>
  <c r="D296" i="9"/>
  <c r="D292" i="2"/>
  <c r="D292" i="3"/>
  <c r="D292" i="9"/>
  <c r="D288" i="2"/>
  <c r="D288" i="3"/>
  <c r="D288" i="9"/>
  <c r="D284" i="2"/>
  <c r="D284" i="3"/>
  <c r="D284" i="9"/>
  <c r="D280" i="2"/>
  <c r="D280" i="3"/>
  <c r="D280" i="9"/>
  <c r="D276" i="2"/>
  <c r="D276" i="3"/>
  <c r="D276" i="9"/>
  <c r="D272" i="2"/>
  <c r="D272" i="3"/>
  <c r="D272" i="9"/>
  <c r="D268" i="2"/>
  <c r="D268" i="3"/>
  <c r="D268" i="9"/>
  <c r="D264" i="2"/>
  <c r="D264" i="3"/>
  <c r="D264" i="9"/>
  <c r="D260" i="2"/>
  <c r="D260" i="3"/>
  <c r="D260" i="9"/>
  <c r="D256" i="2"/>
  <c r="D256" i="3"/>
  <c r="D256" i="9"/>
  <c r="D252" i="2"/>
  <c r="D252" i="3"/>
  <c r="D252" i="9"/>
  <c r="D248" i="2"/>
  <c r="D248" i="3"/>
  <c r="D248" i="9"/>
  <c r="D244" i="2"/>
  <c r="D244" i="3"/>
  <c r="D244" i="9"/>
  <c r="D240" i="2"/>
  <c r="D240" i="3"/>
  <c r="D240" i="9"/>
  <c r="D236" i="2"/>
  <c r="D236" i="3"/>
  <c r="D236" i="9"/>
  <c r="D232" i="2"/>
  <c r="D232" i="3"/>
  <c r="D232" i="9"/>
  <c r="D228" i="2"/>
  <c r="D228" i="3"/>
  <c r="D228" i="9"/>
  <c r="D224" i="2"/>
  <c r="D224" i="3"/>
  <c r="D224" i="9"/>
  <c r="D220" i="2"/>
  <c r="D220" i="3"/>
  <c r="D220" i="9"/>
  <c r="D216" i="2"/>
  <c r="D216" i="3"/>
  <c r="D216" i="9"/>
  <c r="D212" i="2"/>
  <c r="D212" i="3"/>
  <c r="D212" i="9"/>
  <c r="D208" i="2"/>
  <c r="D208" i="3"/>
  <c r="D208" i="9"/>
  <c r="D204" i="2"/>
  <c r="D204" i="3"/>
  <c r="D204" i="9"/>
  <c r="D200" i="2"/>
  <c r="D200" i="3"/>
  <c r="D200" i="9"/>
  <c r="D196" i="2"/>
  <c r="D196" i="3"/>
  <c r="D196" i="9"/>
  <c r="D192" i="2"/>
  <c r="D192" i="3"/>
  <c r="D192" i="9"/>
  <c r="D188" i="2"/>
  <c r="D188" i="3"/>
  <c r="D188" i="9"/>
  <c r="D184" i="2"/>
  <c r="D184" i="3"/>
  <c r="D184" i="9"/>
  <c r="D180" i="2"/>
  <c r="D180" i="3"/>
  <c r="D180" i="9"/>
  <c r="D176" i="2"/>
  <c r="D176" i="3"/>
  <c r="D176" i="9"/>
  <c r="D172" i="2"/>
  <c r="D172" i="3"/>
  <c r="D172" i="9"/>
  <c r="D168" i="2"/>
  <c r="D168" i="3"/>
  <c r="D168" i="9"/>
  <c r="D164" i="2"/>
  <c r="D164" i="3"/>
  <c r="D164" i="9"/>
  <c r="D160" i="2"/>
  <c r="D160" i="3"/>
  <c r="D160" i="9"/>
  <c r="D156" i="2"/>
  <c r="D156" i="3"/>
  <c r="D156" i="9"/>
  <c r="D152" i="2"/>
  <c r="D152" i="3"/>
  <c r="D152" i="9"/>
  <c r="D148" i="2"/>
  <c r="D148" i="3"/>
  <c r="D148" i="9"/>
  <c r="D144" i="2"/>
  <c r="D144" i="3"/>
  <c r="D144" i="9"/>
  <c r="D140" i="2"/>
  <c r="D140" i="3"/>
  <c r="D140" i="9"/>
  <c r="D136" i="2"/>
  <c r="D136" i="3"/>
  <c r="D136" i="9"/>
  <c r="D132" i="2"/>
  <c r="D132" i="3"/>
  <c r="D132" i="9"/>
  <c r="D128" i="2"/>
  <c r="D128" i="3"/>
  <c r="D128" i="9"/>
  <c r="D124" i="2"/>
  <c r="D124" i="3"/>
  <c r="D124" i="9"/>
  <c r="D120" i="2"/>
  <c r="D120" i="3"/>
  <c r="D120" i="9"/>
  <c r="D116" i="2"/>
  <c r="D116" i="3"/>
  <c r="D116" i="9"/>
  <c r="D112" i="2"/>
  <c r="D112" i="3"/>
  <c r="D112" i="9"/>
  <c r="D108" i="2"/>
  <c r="D108" i="3"/>
  <c r="D108" i="9"/>
  <c r="D104" i="2"/>
  <c r="D104" i="3"/>
  <c r="D104" i="9"/>
  <c r="D100" i="2"/>
  <c r="D100" i="3"/>
  <c r="D100" i="9"/>
  <c r="D96" i="2"/>
  <c r="D96" i="3"/>
  <c r="D96" i="9"/>
  <c r="D92" i="2"/>
  <c r="D92" i="3"/>
  <c r="D92" i="9"/>
  <c r="D88" i="2"/>
  <c r="D88" i="3"/>
  <c r="D88" i="9"/>
  <c r="D84" i="2"/>
  <c r="D84" i="3"/>
  <c r="D84" i="9"/>
  <c r="D80" i="2"/>
  <c r="D80" i="3"/>
  <c r="D80" i="9"/>
  <c r="D76" i="2"/>
  <c r="D76" i="3"/>
  <c r="D76" i="9"/>
  <c r="D72" i="2"/>
  <c r="D72" i="3"/>
  <c r="D72" i="9"/>
  <c r="D68" i="2"/>
  <c r="D68" i="3"/>
  <c r="D68" i="9"/>
  <c r="D64" i="2"/>
  <c r="D64" i="3"/>
  <c r="D64" i="9"/>
  <c r="D60" i="2"/>
  <c r="D60" i="3"/>
  <c r="D60" i="9"/>
  <c r="D56" i="2"/>
  <c r="D56" i="3"/>
  <c r="D56" i="9"/>
  <c r="D52" i="2"/>
  <c r="D52" i="3"/>
  <c r="D52" i="9"/>
  <c r="D48" i="2"/>
  <c r="D48" i="3"/>
  <c r="D48" i="9"/>
  <c r="D44" i="2"/>
  <c r="D44" i="3"/>
  <c r="D44" i="9"/>
  <c r="D40" i="2"/>
  <c r="D40" i="3"/>
  <c r="D40" i="9"/>
  <c r="D36" i="2"/>
  <c r="D36" i="3"/>
  <c r="D36" i="9"/>
  <c r="D32" i="2"/>
  <c r="D32" i="3"/>
  <c r="D32" i="9"/>
  <c r="D28" i="2"/>
  <c r="D28" i="3"/>
  <c r="D28" i="9"/>
  <c r="D24" i="2"/>
  <c r="D24" i="3"/>
  <c r="D24" i="9"/>
  <c r="D20" i="2"/>
  <c r="D20" i="3"/>
  <c r="D20" i="9"/>
  <c r="D16" i="2"/>
  <c r="D16" i="3"/>
  <c r="D16" i="9"/>
  <c r="D12" i="2"/>
  <c r="D12" i="3"/>
  <c r="D12" i="9"/>
  <c r="D1999" i="2"/>
  <c r="D1999" i="3"/>
  <c r="D1999" i="9"/>
  <c r="D1995" i="2"/>
  <c r="D1995" i="3"/>
  <c r="D1995" i="9"/>
  <c r="D1991" i="2"/>
  <c r="D1991" i="3"/>
  <c r="D1991" i="9"/>
  <c r="D1987" i="2"/>
  <c r="D1987" i="3"/>
  <c r="D1987" i="9"/>
  <c r="D1983" i="2"/>
  <c r="D1983" i="3"/>
  <c r="D1983" i="9"/>
  <c r="D1979" i="2"/>
  <c r="D1979" i="3"/>
  <c r="D1979" i="9"/>
  <c r="D1975" i="2"/>
  <c r="D1975" i="3"/>
  <c r="D1975" i="9"/>
  <c r="D1971" i="2"/>
  <c r="D1971" i="3"/>
  <c r="D1971" i="9"/>
  <c r="D1967" i="2"/>
  <c r="D1967" i="3"/>
  <c r="D1967" i="9"/>
  <c r="D1963" i="2"/>
  <c r="D1963" i="3"/>
  <c r="D1963" i="9"/>
  <c r="D1959" i="2"/>
  <c r="D1959" i="3"/>
  <c r="D1959" i="9"/>
  <c r="D1955" i="2"/>
  <c r="D1955" i="3"/>
  <c r="D1955" i="9"/>
  <c r="D1951" i="2"/>
  <c r="D1951" i="3"/>
  <c r="D1951" i="9"/>
  <c r="D1947" i="2"/>
  <c r="D1947" i="3"/>
  <c r="D1947" i="9"/>
  <c r="D1943" i="2"/>
  <c r="D1943" i="3"/>
  <c r="D1943" i="9"/>
  <c r="D1939" i="2"/>
  <c r="D1939" i="3"/>
  <c r="D1939" i="9"/>
  <c r="D1935" i="2"/>
  <c r="D1935" i="3"/>
  <c r="D1935" i="9"/>
  <c r="D1931" i="2"/>
  <c r="D1931" i="3"/>
  <c r="D1931" i="9"/>
  <c r="D1927" i="2"/>
  <c r="D1927" i="3"/>
  <c r="D1927" i="9"/>
  <c r="D1923" i="2"/>
  <c r="D1923" i="3"/>
  <c r="D1923" i="9"/>
  <c r="D1919" i="2"/>
  <c r="D1919" i="3"/>
  <c r="D1919" i="9"/>
  <c r="D1915" i="2"/>
  <c r="D1915" i="3"/>
  <c r="D1915" i="9"/>
  <c r="D1911" i="2"/>
  <c r="D1911" i="3"/>
  <c r="D1911" i="9"/>
  <c r="D1907" i="2"/>
  <c r="D1907" i="3"/>
  <c r="D1907" i="9"/>
  <c r="D1903" i="2"/>
  <c r="D1903" i="3"/>
  <c r="D1903" i="9"/>
  <c r="D1899" i="2"/>
  <c r="D1899" i="3"/>
  <c r="D1899" i="9"/>
  <c r="D1895" i="2"/>
  <c r="D1895" i="3"/>
  <c r="D1895" i="9"/>
  <c r="D1891" i="2"/>
  <c r="D1891" i="3"/>
  <c r="D1891" i="9"/>
  <c r="D1887" i="2"/>
  <c r="D1887" i="3"/>
  <c r="D1887" i="9"/>
  <c r="D1883" i="2"/>
  <c r="D1883" i="3"/>
  <c r="D1883" i="9"/>
  <c r="D1879" i="2"/>
  <c r="D1879" i="3"/>
  <c r="D1879" i="9"/>
  <c r="D1875" i="2"/>
  <c r="D1875" i="3"/>
  <c r="D1875" i="9"/>
  <c r="D1871" i="2"/>
  <c r="D1871" i="3"/>
  <c r="D1871" i="9"/>
  <c r="D1867" i="2"/>
  <c r="D1867" i="3"/>
  <c r="D1867" i="9"/>
  <c r="D1863" i="2"/>
  <c r="D1863" i="3"/>
  <c r="D1863" i="9"/>
  <c r="D1859" i="2"/>
  <c r="D1859" i="3"/>
  <c r="D1859" i="9"/>
  <c r="D1855" i="2"/>
  <c r="D1855" i="3"/>
  <c r="D1855" i="9"/>
  <c r="D1851" i="2"/>
  <c r="D1851" i="3"/>
  <c r="D1851" i="9"/>
  <c r="D1847" i="2"/>
  <c r="D1847" i="3"/>
  <c r="D1847" i="9"/>
  <c r="D1843" i="2"/>
  <c r="D1843" i="3"/>
  <c r="D1843" i="9"/>
  <c r="D1839" i="2"/>
  <c r="D1839" i="3"/>
  <c r="D1839" i="9"/>
  <c r="D1835" i="2"/>
  <c r="D1835" i="3"/>
  <c r="D1835" i="9"/>
  <c r="D1831" i="2"/>
  <c r="D1831" i="3"/>
  <c r="D1831" i="9"/>
  <c r="D1827" i="2"/>
  <c r="D1827" i="3"/>
  <c r="D1827" i="9"/>
  <c r="D1823" i="2"/>
  <c r="D1823" i="3"/>
  <c r="D1823" i="9"/>
  <c r="D1819" i="2"/>
  <c r="D1819" i="3"/>
  <c r="D1819" i="9"/>
  <c r="D1815" i="2"/>
  <c r="D1815" i="3"/>
  <c r="D1815" i="9"/>
  <c r="D1811" i="2"/>
  <c r="D1811" i="3"/>
  <c r="D1811" i="9"/>
  <c r="D1807" i="2"/>
  <c r="D1807" i="3"/>
  <c r="D1807" i="9"/>
  <c r="D1803" i="2"/>
  <c r="D1803" i="3"/>
  <c r="D1803" i="9"/>
  <c r="D1799" i="2"/>
  <c r="D1799" i="3"/>
  <c r="D1799" i="9"/>
  <c r="D1795" i="2"/>
  <c r="D1795" i="3"/>
  <c r="D1795" i="9"/>
  <c r="D1791" i="2"/>
  <c r="D1791" i="3"/>
  <c r="D1791" i="9"/>
  <c r="D1787" i="2"/>
  <c r="D1787" i="3"/>
  <c r="D1787" i="9"/>
  <c r="D1783" i="2"/>
  <c r="D1783" i="3"/>
  <c r="D1783" i="9"/>
  <c r="D1779" i="2"/>
  <c r="D1779" i="3"/>
  <c r="D1779" i="9"/>
  <c r="D1775" i="2"/>
  <c r="D1775" i="3"/>
  <c r="D1775" i="9"/>
  <c r="D1771" i="2"/>
  <c r="D1771" i="3"/>
  <c r="D1771" i="9"/>
  <c r="D1767" i="2"/>
  <c r="D1767" i="3"/>
  <c r="D1767" i="9"/>
  <c r="D1763" i="2"/>
  <c r="D1763" i="3"/>
  <c r="D1763" i="9"/>
  <c r="D1759" i="2"/>
  <c r="D1759" i="3"/>
  <c r="D1759" i="9"/>
  <c r="D1755" i="2"/>
  <c r="D1755" i="3"/>
  <c r="D1755" i="9"/>
  <c r="D1751" i="2"/>
  <c r="D1751" i="3"/>
  <c r="D1751" i="9"/>
  <c r="D1747" i="2"/>
  <c r="D1747" i="3"/>
  <c r="D1747" i="9"/>
  <c r="D1743" i="2"/>
  <c r="D1743" i="3"/>
  <c r="D1743" i="9"/>
  <c r="D1739" i="2"/>
  <c r="D1739" i="3"/>
  <c r="D1739" i="9"/>
  <c r="D1735" i="2"/>
  <c r="D1735" i="3"/>
  <c r="D1735" i="9"/>
  <c r="D1731" i="2"/>
  <c r="D1731" i="3"/>
  <c r="D1731" i="9"/>
  <c r="D1727" i="2"/>
  <c r="D1727" i="3"/>
  <c r="D1727" i="9"/>
  <c r="D1723" i="2"/>
  <c r="D1723" i="3"/>
  <c r="D1723" i="9"/>
  <c r="D1719" i="2"/>
  <c r="D1719" i="3"/>
  <c r="D1719" i="9"/>
  <c r="D1715" i="2"/>
  <c r="D1715" i="3"/>
  <c r="D1715" i="9"/>
  <c r="D1711" i="2"/>
  <c r="D1711" i="3"/>
  <c r="D1711" i="9"/>
  <c r="D1707" i="2"/>
  <c r="D1707" i="3"/>
  <c r="D1707" i="9"/>
  <c r="D1703" i="2"/>
  <c r="D1703" i="3"/>
  <c r="D1703" i="9"/>
  <c r="D1699" i="2"/>
  <c r="D1699" i="3"/>
  <c r="D1699" i="9"/>
  <c r="D1695" i="2"/>
  <c r="D1695" i="3"/>
  <c r="D1695" i="9"/>
  <c r="D1691" i="2"/>
  <c r="D1691" i="3"/>
  <c r="D1691" i="9"/>
  <c r="D1687" i="2"/>
  <c r="D1687" i="3"/>
  <c r="D1687" i="9"/>
  <c r="D1683" i="2"/>
  <c r="D1683" i="3"/>
  <c r="D1683" i="9"/>
  <c r="D1679" i="2"/>
  <c r="D1679" i="3"/>
  <c r="D1679" i="9"/>
  <c r="D1675" i="2"/>
  <c r="D1675" i="3"/>
  <c r="D1675" i="9"/>
  <c r="D1671" i="2"/>
  <c r="D1671" i="3"/>
  <c r="D1671" i="9"/>
  <c r="D1667" i="2"/>
  <c r="D1667" i="3"/>
  <c r="D1667" i="9"/>
  <c r="D1663" i="2"/>
  <c r="D1663" i="3"/>
  <c r="D1663" i="9"/>
  <c r="D1659" i="2"/>
  <c r="D1659" i="3"/>
  <c r="D1659" i="9"/>
  <c r="D1655" i="2"/>
  <c r="D1655" i="3"/>
  <c r="D1655" i="9"/>
  <c r="D1651" i="2"/>
  <c r="D1651" i="3"/>
  <c r="D1651" i="9"/>
  <c r="D1647" i="2"/>
  <c r="D1647" i="3"/>
  <c r="D1647" i="9"/>
  <c r="D1643" i="2"/>
  <c r="D1643" i="3"/>
  <c r="D1643" i="9"/>
  <c r="D1639" i="2"/>
  <c r="D1639" i="3"/>
  <c r="D1639" i="9"/>
  <c r="D1635" i="2"/>
  <c r="D1635" i="3"/>
  <c r="D1635" i="9"/>
  <c r="D1631" i="2"/>
  <c r="D1631" i="3"/>
  <c r="D1631" i="9"/>
  <c r="D1627" i="2"/>
  <c r="D1627" i="3"/>
  <c r="D1627" i="9"/>
  <c r="D1623" i="2"/>
  <c r="D1623" i="3"/>
  <c r="D1623" i="9"/>
  <c r="D1619" i="2"/>
  <c r="D1619" i="3"/>
  <c r="D1619" i="9"/>
  <c r="D1615" i="2"/>
  <c r="D1615" i="3"/>
  <c r="D1615" i="9"/>
  <c r="D1611" i="2"/>
  <c r="D1611" i="3"/>
  <c r="D1611" i="9"/>
  <c r="D1607" i="2"/>
  <c r="D1607" i="3"/>
  <c r="D1607" i="9"/>
  <c r="D1603" i="2"/>
  <c r="D1603" i="3"/>
  <c r="D1603" i="9"/>
  <c r="D1599" i="2"/>
  <c r="D1599" i="3"/>
  <c r="D1599" i="9"/>
  <c r="D1595" i="2"/>
  <c r="D1595" i="3"/>
  <c r="D1595" i="9"/>
  <c r="D1591" i="2"/>
  <c r="D1591" i="3"/>
  <c r="D1591" i="9"/>
  <c r="D1587" i="2"/>
  <c r="D1587" i="3"/>
  <c r="D1587" i="9"/>
  <c r="D1583" i="2"/>
  <c r="D1583" i="3"/>
  <c r="D1583" i="9"/>
  <c r="D1579" i="2"/>
  <c r="D1579" i="3"/>
  <c r="D1579" i="9"/>
  <c r="D1575" i="2"/>
  <c r="D1575" i="3"/>
  <c r="D1575" i="9"/>
  <c r="D1571" i="2"/>
  <c r="D1571" i="3"/>
  <c r="D1571" i="9"/>
  <c r="D1567" i="2"/>
  <c r="D1567" i="3"/>
  <c r="D1567" i="9"/>
  <c r="D1563" i="2"/>
  <c r="D1563" i="3"/>
  <c r="D1563" i="9"/>
  <c r="D1559" i="2"/>
  <c r="D1559" i="3"/>
  <c r="D1559" i="9"/>
  <c r="D1555" i="2"/>
  <c r="D1555" i="3"/>
  <c r="D1555" i="9"/>
  <c r="D1551" i="2"/>
  <c r="D1551" i="3"/>
  <c r="D1551" i="9"/>
  <c r="D1547" i="2"/>
  <c r="D1547" i="3"/>
  <c r="D1547" i="9"/>
  <c r="D1543" i="2"/>
  <c r="D1543" i="3"/>
  <c r="D1543" i="9"/>
  <c r="D1539" i="2"/>
  <c r="D1539" i="3"/>
  <c r="D1539" i="9"/>
  <c r="D1535" i="2"/>
  <c r="D1535" i="3"/>
  <c r="D1535" i="9"/>
  <c r="D1531" i="2"/>
  <c r="D1531" i="3"/>
  <c r="D1531" i="9"/>
  <c r="D1527" i="2"/>
  <c r="D1527" i="3"/>
  <c r="D1527" i="9"/>
  <c r="D1523" i="2"/>
  <c r="D1523" i="3"/>
  <c r="D1523" i="9"/>
  <c r="D1519" i="2"/>
  <c r="D1519" i="3"/>
  <c r="D1519" i="9"/>
  <c r="D1515" i="2"/>
  <c r="D1515" i="3"/>
  <c r="D1515" i="9"/>
  <c r="D1511" i="2"/>
  <c r="D1511" i="3"/>
  <c r="D1511" i="9"/>
  <c r="D1507" i="2"/>
  <c r="D1507" i="3"/>
  <c r="D1507" i="9"/>
  <c r="D1503" i="2"/>
  <c r="D1503" i="3"/>
  <c r="D1503" i="9"/>
  <c r="D1499" i="2"/>
  <c r="D1499" i="3"/>
  <c r="D1499" i="9"/>
  <c r="D1495" i="2"/>
  <c r="D1495" i="3"/>
  <c r="D1495" i="9"/>
  <c r="D1491" i="2"/>
  <c r="D1491" i="3"/>
  <c r="D1491" i="9"/>
  <c r="D1487" i="2"/>
  <c r="D1487" i="3"/>
  <c r="D1487" i="9"/>
  <c r="D1483" i="2"/>
  <c r="D1483" i="3"/>
  <c r="D1483" i="9"/>
  <c r="D1479" i="2"/>
  <c r="D1479" i="3"/>
  <c r="D1479" i="9"/>
  <c r="D1475" i="2"/>
  <c r="D1475" i="3"/>
  <c r="D1475" i="9"/>
  <c r="D1471" i="2"/>
  <c r="D1471" i="3"/>
  <c r="D1471" i="9"/>
  <c r="D1467" i="2"/>
  <c r="D1467" i="3"/>
  <c r="D1467" i="9"/>
  <c r="D1463" i="2"/>
  <c r="D1463" i="3"/>
  <c r="D1463" i="9"/>
  <c r="D1459" i="2"/>
  <c r="D1459" i="3"/>
  <c r="D1459" i="9"/>
  <c r="D1455" i="2"/>
  <c r="D1455" i="3"/>
  <c r="D1455" i="9"/>
  <c r="D1451" i="2"/>
  <c r="D1451" i="3"/>
  <c r="D1451" i="9"/>
  <c r="D1447" i="2"/>
  <c r="D1447" i="3"/>
  <c r="D1447" i="9"/>
  <c r="D1443" i="2"/>
  <c r="D1443" i="3"/>
  <c r="D1443" i="9"/>
  <c r="D1439" i="2"/>
  <c r="D1439" i="3"/>
  <c r="D1439" i="9"/>
  <c r="D1435" i="2"/>
  <c r="D1435" i="3"/>
  <c r="D1435" i="9"/>
  <c r="D1431" i="2"/>
  <c r="D1431" i="3"/>
  <c r="D1431" i="9"/>
  <c r="D1427" i="2"/>
  <c r="D1427" i="3"/>
  <c r="D1427" i="9"/>
  <c r="D1423" i="2"/>
  <c r="D1423" i="3"/>
  <c r="D1423" i="9"/>
  <c r="D1419" i="2"/>
  <c r="D1419" i="3"/>
  <c r="D1419" i="9"/>
  <c r="D1415" i="2"/>
  <c r="D1415" i="3"/>
  <c r="D1415" i="9"/>
  <c r="D1411" i="2"/>
  <c r="D1411" i="3"/>
  <c r="D1411" i="9"/>
  <c r="D1407" i="2"/>
  <c r="D1407" i="3"/>
  <c r="D1407" i="9"/>
  <c r="D1403" i="2"/>
  <c r="D1403" i="3"/>
  <c r="D1403" i="9"/>
  <c r="D1399" i="2"/>
  <c r="D1399" i="3"/>
  <c r="D1399" i="9"/>
  <c r="D1395" i="2"/>
  <c r="D1395" i="3"/>
  <c r="D1395" i="9"/>
  <c r="D1391" i="2"/>
  <c r="D1391" i="3"/>
  <c r="D1391" i="9"/>
  <c r="D1387" i="2"/>
  <c r="D1387" i="3"/>
  <c r="D1387" i="9"/>
  <c r="D1383" i="2"/>
  <c r="D1383" i="3"/>
  <c r="D1383" i="9"/>
  <c r="D1379" i="2"/>
  <c r="D1379" i="3"/>
  <c r="D1379" i="9"/>
  <c r="D1375" i="2"/>
  <c r="D1375" i="3"/>
  <c r="D1375" i="9"/>
  <c r="D1371" i="2"/>
  <c r="D1371" i="3"/>
  <c r="D1371" i="9"/>
  <c r="D1367" i="2"/>
  <c r="D1367" i="3"/>
  <c r="D1367" i="9"/>
  <c r="D1363" i="2"/>
  <c r="D1363" i="3"/>
  <c r="D1363" i="9"/>
  <c r="D1359" i="2"/>
  <c r="D1359" i="3"/>
  <c r="D1359" i="9"/>
  <c r="D1355" i="2"/>
  <c r="D1355" i="3"/>
  <c r="D1355" i="9"/>
  <c r="D1351" i="2"/>
  <c r="D1351" i="3"/>
  <c r="D1351" i="9"/>
  <c r="D1347" i="2"/>
  <c r="D1347" i="3"/>
  <c r="D1347" i="9"/>
  <c r="D1343" i="2"/>
  <c r="D1343" i="3"/>
  <c r="D1343" i="9"/>
  <c r="D1339" i="2"/>
  <c r="D1339" i="3"/>
  <c r="D1339" i="9"/>
  <c r="D1335" i="2"/>
  <c r="D1335" i="3"/>
  <c r="D1335" i="9"/>
  <c r="D1331" i="2"/>
  <c r="D1331" i="3"/>
  <c r="D1331" i="9"/>
  <c r="D1327" i="2"/>
  <c r="D1327" i="3"/>
  <c r="D1327" i="9"/>
  <c r="D1323" i="2"/>
  <c r="D1323" i="3"/>
  <c r="D1323" i="9"/>
  <c r="D1319" i="2"/>
  <c r="D1319" i="3"/>
  <c r="D1319" i="9"/>
  <c r="D1315" i="2"/>
  <c r="D1315" i="3"/>
  <c r="D1315" i="9"/>
  <c r="D1311" i="2"/>
  <c r="D1311" i="3"/>
  <c r="D1311" i="9"/>
  <c r="D1307" i="2"/>
  <c r="D1307" i="3"/>
  <c r="D1307" i="9"/>
  <c r="D1303" i="2"/>
  <c r="D1303" i="3"/>
  <c r="D1303" i="9"/>
  <c r="D1299" i="2"/>
  <c r="D1299" i="3"/>
  <c r="D1299" i="9"/>
  <c r="D1295" i="2"/>
  <c r="D1295" i="3"/>
  <c r="D1295" i="9"/>
  <c r="D1291" i="2"/>
  <c r="D1291" i="3"/>
  <c r="D1291" i="9"/>
  <c r="D1287" i="2"/>
  <c r="D1287" i="3"/>
  <c r="D1287" i="9"/>
  <c r="D1283" i="2"/>
  <c r="D1283" i="3"/>
  <c r="D1283" i="9"/>
  <c r="D1279" i="2"/>
  <c r="D1279" i="3"/>
  <c r="D1279" i="9"/>
  <c r="D1275" i="2"/>
  <c r="D1275" i="3"/>
  <c r="D1275" i="9"/>
  <c r="D1271" i="2"/>
  <c r="D1271" i="3"/>
  <c r="D1271" i="9"/>
  <c r="D1267" i="2"/>
  <c r="D1267" i="3"/>
  <c r="D1267" i="9"/>
  <c r="D1263" i="2"/>
  <c r="D1263" i="3"/>
  <c r="D1263" i="9"/>
  <c r="D1259" i="2"/>
  <c r="D1259" i="3"/>
  <c r="D1259" i="9"/>
  <c r="D1255" i="2"/>
  <c r="D1255" i="3"/>
  <c r="D1255" i="9"/>
  <c r="D1251" i="2"/>
  <c r="D1251" i="3"/>
  <c r="D1251" i="9"/>
  <c r="D1247" i="2"/>
  <c r="D1247" i="3"/>
  <c r="D1247" i="9"/>
  <c r="D1243" i="2"/>
  <c r="D1243" i="3"/>
  <c r="D1243" i="9"/>
  <c r="D1239" i="2"/>
  <c r="D1239" i="3"/>
  <c r="D1239" i="9"/>
  <c r="D1235" i="2"/>
  <c r="D1235" i="3"/>
  <c r="D1235" i="9"/>
  <c r="D1231" i="2"/>
  <c r="D1231" i="3"/>
  <c r="D1231" i="9"/>
  <c r="D1227" i="2"/>
  <c r="D1227" i="3"/>
  <c r="D1227" i="9"/>
  <c r="D1223" i="2"/>
  <c r="D1223" i="3"/>
  <c r="D1223" i="9"/>
  <c r="D1219" i="2"/>
  <c r="D1219" i="3"/>
  <c r="D1219" i="9"/>
  <c r="D1215" i="2"/>
  <c r="D1215" i="3"/>
  <c r="D1215" i="9"/>
  <c r="D1211" i="2"/>
  <c r="D1211" i="3"/>
  <c r="D1211" i="9"/>
  <c r="D1207" i="2"/>
  <c r="D1207" i="3"/>
  <c r="D1207" i="9"/>
  <c r="D1203" i="2"/>
  <c r="D1203" i="3"/>
  <c r="D1203" i="9"/>
  <c r="D1199" i="2"/>
  <c r="D1199" i="3"/>
  <c r="D1199" i="9"/>
  <c r="D1195" i="2"/>
  <c r="D1195" i="3"/>
  <c r="D1195" i="9"/>
  <c r="D1191" i="2"/>
  <c r="D1191" i="3"/>
  <c r="D1191" i="9"/>
  <c r="D1187" i="2"/>
  <c r="D1187" i="3"/>
  <c r="D1187" i="9"/>
  <c r="D1183" i="2"/>
  <c r="D1183" i="3"/>
  <c r="D1183" i="9"/>
  <c r="D1179" i="2"/>
  <c r="D1179" i="3"/>
  <c r="D1179" i="9"/>
  <c r="D1175" i="2"/>
  <c r="D1175" i="3"/>
  <c r="D1175" i="9"/>
  <c r="D1171" i="2"/>
  <c r="D1171" i="3"/>
  <c r="D1171" i="9"/>
  <c r="D1167" i="2"/>
  <c r="D1167" i="3"/>
  <c r="D1167" i="9"/>
  <c r="D1163" i="2"/>
  <c r="D1163" i="3"/>
  <c r="D1163" i="9"/>
  <c r="D1159" i="2"/>
  <c r="D1159" i="3"/>
  <c r="D1159" i="9"/>
  <c r="D1155" i="2"/>
  <c r="D1155" i="3"/>
  <c r="D1155" i="9"/>
  <c r="D1151" i="2"/>
  <c r="D1151" i="3"/>
  <c r="D1151" i="9"/>
  <c r="D1147" i="2"/>
  <c r="D1147" i="3"/>
  <c r="D1147" i="9"/>
  <c r="D1143" i="2"/>
  <c r="D1143" i="3"/>
  <c r="D1143" i="9"/>
  <c r="D1139" i="2"/>
  <c r="D1139" i="3"/>
  <c r="D1139" i="9"/>
  <c r="D1135" i="2"/>
  <c r="D1135" i="3"/>
  <c r="D1135" i="9"/>
  <c r="D1131" i="2"/>
  <c r="D1131" i="3"/>
  <c r="D1131" i="9"/>
  <c r="D1127" i="2"/>
  <c r="D1127" i="3"/>
  <c r="D1127" i="9"/>
  <c r="D1123" i="2"/>
  <c r="D1123" i="3"/>
  <c r="D1123" i="9"/>
  <c r="D1119" i="2"/>
  <c r="D1119" i="3"/>
  <c r="D1119" i="9"/>
  <c r="D1115" i="2"/>
  <c r="D1115" i="3"/>
  <c r="D1115" i="9"/>
  <c r="D1111" i="2"/>
  <c r="D1111" i="3"/>
  <c r="D1111" i="9"/>
  <c r="D1107" i="2"/>
  <c r="D1107" i="3"/>
  <c r="D1107" i="9"/>
  <c r="D1103" i="2"/>
  <c r="D1103" i="3"/>
  <c r="D1103" i="9"/>
  <c r="D1099" i="2"/>
  <c r="D1099" i="3"/>
  <c r="D1099" i="9"/>
  <c r="D1095" i="2"/>
  <c r="D1095" i="3"/>
  <c r="D1095" i="9"/>
  <c r="D1091" i="2"/>
  <c r="D1091" i="3"/>
  <c r="D1091" i="9"/>
  <c r="D1087" i="2"/>
  <c r="D1087" i="3"/>
  <c r="D1087" i="9"/>
  <c r="D1083" i="2"/>
  <c r="D1083" i="3"/>
  <c r="D1083" i="9"/>
  <c r="D1079" i="2"/>
  <c r="D1079" i="3"/>
  <c r="D1079" i="9"/>
  <c r="D1075" i="2"/>
  <c r="D1075" i="3"/>
  <c r="D1075" i="9"/>
  <c r="D1071" i="2"/>
  <c r="D1071" i="3"/>
  <c r="D1071" i="9"/>
  <c r="D1067" i="2"/>
  <c r="D1067" i="3"/>
  <c r="D1067" i="9"/>
  <c r="D1063" i="2"/>
  <c r="D1063" i="3"/>
  <c r="D1063" i="9"/>
  <c r="D1059" i="2"/>
  <c r="D1059" i="3"/>
  <c r="D1059" i="9"/>
  <c r="D1055" i="2"/>
  <c r="D1055" i="3"/>
  <c r="D1055" i="9"/>
  <c r="D1051" i="2"/>
  <c r="D1051" i="3"/>
  <c r="D1051" i="9"/>
  <c r="D1047" i="2"/>
  <c r="D1047" i="3"/>
  <c r="D1047" i="9"/>
  <c r="D1043" i="2"/>
  <c r="D1043" i="3"/>
  <c r="D1043" i="9"/>
  <c r="D1039" i="2"/>
  <c r="D1039" i="3"/>
  <c r="D1039" i="9"/>
  <c r="D1035" i="2"/>
  <c r="D1035" i="3"/>
  <c r="D1035" i="9"/>
  <c r="D1031" i="2"/>
  <c r="D1031" i="3"/>
  <c r="D1031" i="9"/>
  <c r="D1027" i="2"/>
  <c r="D1027" i="3"/>
  <c r="D1027" i="9"/>
  <c r="D1023" i="2"/>
  <c r="D1023" i="3"/>
  <c r="D1023" i="9"/>
  <c r="D1019" i="2"/>
  <c r="D1019" i="3"/>
  <c r="D1019" i="9"/>
  <c r="D1015" i="2"/>
  <c r="D1015" i="3"/>
  <c r="D1015" i="9"/>
  <c r="D1011" i="2"/>
  <c r="D1011" i="3"/>
  <c r="D1011" i="9"/>
  <c r="D1007" i="2"/>
  <c r="D1007" i="3"/>
  <c r="D1007" i="9"/>
  <c r="D1003" i="2"/>
  <c r="D1003" i="3"/>
  <c r="D1003" i="9"/>
  <c r="D999" i="2"/>
  <c r="D999" i="3"/>
  <c r="D999" i="9"/>
  <c r="D995" i="2"/>
  <c r="D995" i="3"/>
  <c r="D995" i="9"/>
  <c r="D991" i="2"/>
  <c r="D991" i="3"/>
  <c r="D991" i="9"/>
  <c r="D987" i="2"/>
  <c r="D987" i="3"/>
  <c r="D987" i="9"/>
  <c r="D983" i="2"/>
  <c r="D983" i="3"/>
  <c r="D983" i="9"/>
  <c r="D979" i="2"/>
  <c r="D979" i="3"/>
  <c r="D979" i="9"/>
  <c r="D975" i="2"/>
  <c r="D975" i="3"/>
  <c r="D975" i="9"/>
  <c r="D971" i="2"/>
  <c r="D971" i="3"/>
  <c r="D971" i="9"/>
  <c r="D967" i="2"/>
  <c r="D967" i="3"/>
  <c r="D967" i="9"/>
  <c r="D963" i="2"/>
  <c r="D963" i="3"/>
  <c r="D963" i="9"/>
  <c r="D959" i="2"/>
  <c r="D959" i="3"/>
  <c r="D959" i="9"/>
  <c r="D955" i="2"/>
  <c r="D955" i="3"/>
  <c r="D955" i="9"/>
  <c r="D951" i="2"/>
  <c r="D951" i="3"/>
  <c r="D951" i="9"/>
  <c r="D947" i="2"/>
  <c r="D947" i="3"/>
  <c r="D947" i="9"/>
  <c r="D943" i="2"/>
  <c r="D943" i="3"/>
  <c r="D943" i="9"/>
  <c r="D939" i="2"/>
  <c r="D939" i="3"/>
  <c r="D939" i="9"/>
  <c r="D935" i="2"/>
  <c r="D935" i="3"/>
  <c r="D935" i="9"/>
  <c r="D931" i="2"/>
  <c r="D931" i="3"/>
  <c r="D931" i="9"/>
  <c r="D927" i="2"/>
  <c r="D927" i="3"/>
  <c r="D927" i="9"/>
  <c r="D923" i="2"/>
  <c r="D923" i="3"/>
  <c r="D923" i="9"/>
  <c r="D919" i="2"/>
  <c r="D919" i="3"/>
  <c r="D919" i="9"/>
  <c r="D915" i="2"/>
  <c r="D915" i="3"/>
  <c r="D915" i="9"/>
  <c r="D911" i="2"/>
  <c r="D911" i="3"/>
  <c r="D911" i="9"/>
  <c r="D907" i="2"/>
  <c r="D907" i="3"/>
  <c r="D907" i="9"/>
  <c r="D903" i="2"/>
  <c r="D903" i="3"/>
  <c r="D903" i="9"/>
  <c r="D899" i="2"/>
  <c r="D899" i="3"/>
  <c r="D899" i="9"/>
  <c r="D895" i="2"/>
  <c r="D895" i="3"/>
  <c r="D895" i="9"/>
  <c r="D891" i="2"/>
  <c r="D891" i="3"/>
  <c r="D891" i="9"/>
  <c r="D887" i="2"/>
  <c r="D887" i="3"/>
  <c r="D887" i="9"/>
  <c r="D883" i="2"/>
  <c r="D883" i="3"/>
  <c r="D883" i="9"/>
  <c r="D879" i="2"/>
  <c r="D879" i="3"/>
  <c r="D879" i="9"/>
  <c r="D875" i="2"/>
  <c r="D875" i="3"/>
  <c r="D875" i="9"/>
  <c r="D871" i="2"/>
  <c r="D871" i="3"/>
  <c r="D871" i="9"/>
  <c r="D867" i="2"/>
  <c r="D867" i="3"/>
  <c r="D867" i="9"/>
  <c r="D863" i="2"/>
  <c r="D863" i="3"/>
  <c r="D863" i="9"/>
  <c r="D859" i="2"/>
  <c r="D859" i="3"/>
  <c r="D859" i="9"/>
  <c r="D855" i="2"/>
  <c r="D855" i="3"/>
  <c r="D855" i="9"/>
  <c r="D851" i="2"/>
  <c r="D851" i="3"/>
  <c r="D851" i="9"/>
  <c r="D847" i="2"/>
  <c r="D847" i="3"/>
  <c r="D847" i="9"/>
  <c r="D843" i="2"/>
  <c r="D843" i="3"/>
  <c r="D843" i="9"/>
  <c r="D839" i="2"/>
  <c r="D839" i="3"/>
  <c r="D839" i="9"/>
  <c r="D835" i="2"/>
  <c r="D835" i="3"/>
  <c r="D835" i="9"/>
  <c r="D831" i="2"/>
  <c r="D831" i="3"/>
  <c r="D831" i="9"/>
  <c r="D827" i="2"/>
  <c r="D827" i="3"/>
  <c r="D827" i="9"/>
  <c r="D823" i="2"/>
  <c r="D823" i="3"/>
  <c r="D823" i="9"/>
  <c r="D819" i="2"/>
  <c r="D819" i="3"/>
  <c r="D819" i="9"/>
  <c r="D815" i="2"/>
  <c r="D815" i="3"/>
  <c r="D815" i="9"/>
  <c r="D811" i="2"/>
  <c r="D811" i="3"/>
  <c r="D811" i="9"/>
  <c r="D807" i="2"/>
  <c r="D807" i="3"/>
  <c r="D807" i="9"/>
  <c r="D803" i="2"/>
  <c r="D803" i="3"/>
  <c r="D803" i="9"/>
  <c r="D799" i="2"/>
  <c r="D799" i="3"/>
  <c r="D799" i="9"/>
  <c r="D795" i="2"/>
  <c r="D795" i="3"/>
  <c r="D795" i="9"/>
  <c r="D791" i="2"/>
  <c r="D791" i="3"/>
  <c r="D791" i="9"/>
  <c r="D787" i="2"/>
  <c r="D787" i="3"/>
  <c r="D787" i="9"/>
  <c r="D783" i="2"/>
  <c r="D783" i="3"/>
  <c r="D783" i="9"/>
  <c r="D779" i="2"/>
  <c r="D779" i="3"/>
  <c r="D779" i="9"/>
  <c r="D775" i="2"/>
  <c r="D775" i="3"/>
  <c r="D775" i="9"/>
  <c r="D771" i="2"/>
  <c r="D771" i="3"/>
  <c r="D771" i="9"/>
  <c r="D767" i="2"/>
  <c r="D767" i="3"/>
  <c r="D767" i="9"/>
  <c r="D763" i="2"/>
  <c r="D763" i="3"/>
  <c r="D763" i="9"/>
  <c r="D759" i="2"/>
  <c r="D759" i="3"/>
  <c r="D759" i="9"/>
  <c r="D755" i="2"/>
  <c r="D755" i="3"/>
  <c r="D755" i="9"/>
  <c r="D751" i="2"/>
  <c r="D751" i="3"/>
  <c r="D751" i="9"/>
  <c r="D747" i="2"/>
  <c r="D747" i="3"/>
  <c r="D747" i="9"/>
  <c r="D743" i="2"/>
  <c r="D743" i="3"/>
  <c r="D743" i="9"/>
  <c r="D739" i="2"/>
  <c r="D739" i="3"/>
  <c r="D739" i="9"/>
  <c r="D735" i="2"/>
  <c r="D735" i="3"/>
  <c r="D735" i="9"/>
  <c r="D731" i="2"/>
  <c r="D731" i="3"/>
  <c r="D731" i="9"/>
  <c r="D727" i="2"/>
  <c r="D727" i="3"/>
  <c r="D727" i="9"/>
  <c r="D723" i="2"/>
  <c r="D723" i="3"/>
  <c r="D723" i="9"/>
  <c r="D719" i="2"/>
  <c r="D719" i="3"/>
  <c r="D719" i="9"/>
  <c r="D715" i="2"/>
  <c r="D715" i="3"/>
  <c r="D715" i="9"/>
  <c r="D711" i="2"/>
  <c r="D711" i="3"/>
  <c r="D711" i="9"/>
  <c r="D707" i="2"/>
  <c r="D707" i="3"/>
  <c r="D707" i="9"/>
  <c r="D703" i="2"/>
  <c r="D703" i="3"/>
  <c r="D703" i="9"/>
  <c r="D699" i="2"/>
  <c r="D699" i="3"/>
  <c r="D699" i="9"/>
  <c r="D695" i="2"/>
  <c r="D695" i="3"/>
  <c r="D695" i="9"/>
  <c r="D691" i="2"/>
  <c r="D691" i="3"/>
  <c r="D691" i="9"/>
  <c r="D687" i="2"/>
  <c r="D687" i="3"/>
  <c r="D687" i="9"/>
  <c r="D683" i="2"/>
  <c r="D683" i="3"/>
  <c r="D683" i="9"/>
  <c r="D679" i="2"/>
  <c r="D679" i="3"/>
  <c r="D679" i="9"/>
  <c r="D675" i="2"/>
  <c r="D675" i="3"/>
  <c r="D675" i="9"/>
  <c r="D671" i="2"/>
  <c r="D671" i="3"/>
  <c r="D671" i="9"/>
  <c r="D667" i="2"/>
  <c r="D667" i="3"/>
  <c r="D667" i="9"/>
  <c r="D663" i="2"/>
  <c r="D663" i="3"/>
  <c r="D663" i="9"/>
  <c r="D659" i="2"/>
  <c r="D659" i="3"/>
  <c r="D659" i="9"/>
  <c r="D655" i="2"/>
  <c r="D655" i="3"/>
  <c r="D655" i="9"/>
  <c r="D651" i="2"/>
  <c r="D651" i="3"/>
  <c r="D651" i="9"/>
  <c r="D647" i="2"/>
  <c r="D647" i="3"/>
  <c r="D647" i="9"/>
  <c r="D643" i="2"/>
  <c r="D643" i="3"/>
  <c r="D643" i="9"/>
  <c r="D639" i="2"/>
  <c r="D639" i="3"/>
  <c r="D639" i="9"/>
  <c r="D635" i="2"/>
  <c r="D635" i="3"/>
  <c r="D635" i="9"/>
  <c r="D631" i="2"/>
  <c r="D631" i="3"/>
  <c r="D631" i="9"/>
  <c r="D627" i="2"/>
  <c r="D627" i="3"/>
  <c r="D627" i="9"/>
  <c r="D623" i="2"/>
  <c r="D623" i="3"/>
  <c r="D623" i="9"/>
  <c r="D619" i="2"/>
  <c r="D619" i="3"/>
  <c r="D619" i="9"/>
  <c r="D615" i="2"/>
  <c r="D615" i="3"/>
  <c r="D615" i="9"/>
  <c r="D611" i="2"/>
  <c r="D611" i="3"/>
  <c r="D611" i="9"/>
  <c r="D607" i="2"/>
  <c r="D607" i="3"/>
  <c r="D607" i="9"/>
  <c r="D603" i="2"/>
  <c r="D603" i="3"/>
  <c r="D603" i="9"/>
  <c r="D599" i="2"/>
  <c r="D599" i="3"/>
  <c r="D599" i="9"/>
  <c r="D595" i="2"/>
  <c r="D595" i="3"/>
  <c r="D595" i="9"/>
  <c r="D591" i="2"/>
  <c r="D591" i="3"/>
  <c r="D591" i="9"/>
  <c r="D587" i="2"/>
  <c r="D587" i="3"/>
  <c r="D587" i="9"/>
  <c r="D583" i="2"/>
  <c r="D583" i="3"/>
  <c r="D583" i="9"/>
  <c r="D579" i="2"/>
  <c r="D579" i="3"/>
  <c r="D579" i="9"/>
  <c r="D575" i="2"/>
  <c r="D575" i="3"/>
  <c r="D575" i="9"/>
  <c r="D571" i="2"/>
  <c r="D571" i="3"/>
  <c r="D571" i="9"/>
  <c r="D567" i="2"/>
  <c r="D567" i="3"/>
  <c r="D567" i="9"/>
  <c r="D563" i="2"/>
  <c r="D563" i="3"/>
  <c r="D563" i="9"/>
  <c r="D559" i="2"/>
  <c r="D559" i="3"/>
  <c r="D559" i="9"/>
  <c r="D555" i="2"/>
  <c r="D555" i="3"/>
  <c r="D555" i="9"/>
  <c r="D551" i="2"/>
  <c r="D551" i="3"/>
  <c r="D551" i="9"/>
  <c r="D547" i="2"/>
  <c r="D547" i="3"/>
  <c r="D547" i="9"/>
  <c r="D543" i="2"/>
  <c r="D543" i="3"/>
  <c r="D543" i="9"/>
  <c r="D539" i="2"/>
  <c r="D539" i="3"/>
  <c r="D539" i="9"/>
  <c r="D535" i="2"/>
  <c r="D535" i="3"/>
  <c r="D535" i="9"/>
  <c r="D531" i="2"/>
  <c r="D531" i="3"/>
  <c r="D531" i="9"/>
  <c r="D527" i="2"/>
  <c r="D527" i="3"/>
  <c r="D527" i="9"/>
  <c r="D523" i="2"/>
  <c r="D523" i="3"/>
  <c r="D523" i="9"/>
  <c r="D519" i="2"/>
  <c r="D519" i="3"/>
  <c r="D519" i="9"/>
  <c r="D515" i="2"/>
  <c r="D515" i="3"/>
  <c r="D515" i="9"/>
  <c r="D511" i="2"/>
  <c r="D511" i="3"/>
  <c r="D511" i="9"/>
  <c r="D507" i="2"/>
  <c r="D507" i="3"/>
  <c r="D507" i="9"/>
  <c r="D503" i="2"/>
  <c r="D503" i="3"/>
  <c r="D503" i="9"/>
  <c r="D499" i="2"/>
  <c r="D499" i="3"/>
  <c r="D499" i="9"/>
  <c r="D495" i="2"/>
  <c r="D495" i="3"/>
  <c r="D495" i="9"/>
  <c r="D491" i="2"/>
  <c r="D491" i="3"/>
  <c r="D491" i="9"/>
  <c r="D487" i="2"/>
  <c r="D487" i="3"/>
  <c r="D487" i="9"/>
  <c r="D483" i="2"/>
  <c r="D483" i="3"/>
  <c r="D483" i="9"/>
  <c r="D479" i="2"/>
  <c r="D479" i="3"/>
  <c r="D479" i="9"/>
  <c r="D475" i="2"/>
  <c r="D475" i="3"/>
  <c r="D475" i="9"/>
  <c r="D471" i="2"/>
  <c r="D471" i="3"/>
  <c r="D471" i="9"/>
  <c r="D467" i="2"/>
  <c r="D467" i="3"/>
  <c r="D467" i="9"/>
  <c r="D463" i="2"/>
  <c r="D463" i="3"/>
  <c r="D463" i="9"/>
  <c r="D459" i="2"/>
  <c r="D459" i="3"/>
  <c r="D459" i="9"/>
  <c r="D455" i="2"/>
  <c r="D455" i="3"/>
  <c r="D455" i="9"/>
  <c r="D451" i="2"/>
  <c r="D451" i="3"/>
  <c r="D451" i="9"/>
  <c r="D447" i="2"/>
  <c r="D447" i="3"/>
  <c r="D447" i="9"/>
  <c r="D443" i="2"/>
  <c r="D443" i="3"/>
  <c r="D443" i="9"/>
  <c r="D439" i="2"/>
  <c r="D439" i="3"/>
  <c r="D439" i="9"/>
  <c r="D435" i="2"/>
  <c r="D435" i="3"/>
  <c r="D435" i="9"/>
  <c r="D431" i="2"/>
  <c r="D431" i="3"/>
  <c r="D431" i="9"/>
  <c r="D427" i="2"/>
  <c r="D427" i="3"/>
  <c r="D427" i="9"/>
  <c r="D423" i="2"/>
  <c r="D423" i="3"/>
  <c r="D423" i="9"/>
  <c r="D419" i="2"/>
  <c r="D419" i="3"/>
  <c r="D419" i="9"/>
  <c r="D415" i="2"/>
  <c r="D415" i="3"/>
  <c r="D415" i="9"/>
  <c r="D411" i="2"/>
  <c r="D411" i="3"/>
  <c r="D411" i="9"/>
  <c r="D407" i="2"/>
  <c r="D407" i="3"/>
  <c r="D407" i="9"/>
  <c r="D403" i="2"/>
  <c r="D403" i="3"/>
  <c r="D403" i="9"/>
  <c r="D399" i="2"/>
  <c r="D399" i="3"/>
  <c r="D399" i="9"/>
  <c r="D395" i="2"/>
  <c r="D395" i="3"/>
  <c r="D395" i="9"/>
  <c r="D391" i="2"/>
  <c r="D391" i="3"/>
  <c r="D391" i="9"/>
  <c r="D387" i="2"/>
  <c r="D387" i="3"/>
  <c r="D387" i="9"/>
  <c r="D383" i="2"/>
  <c r="D383" i="3"/>
  <c r="D383" i="9"/>
  <c r="D379" i="2"/>
  <c r="D379" i="3"/>
  <c r="D379" i="9"/>
  <c r="D375" i="2"/>
  <c r="D375" i="3"/>
  <c r="D375" i="9"/>
  <c r="D371" i="2"/>
  <c r="D371" i="3"/>
  <c r="D371" i="9"/>
  <c r="D367" i="2"/>
  <c r="D367" i="3"/>
  <c r="D367" i="9"/>
  <c r="D363" i="2"/>
  <c r="D363" i="3"/>
  <c r="D363" i="9"/>
  <c r="D359" i="2"/>
  <c r="D359" i="3"/>
  <c r="D359" i="9"/>
  <c r="D355" i="2"/>
  <c r="D355" i="3"/>
  <c r="D355" i="9"/>
  <c r="D351" i="2"/>
  <c r="D351" i="3"/>
  <c r="D351" i="9"/>
  <c r="D347" i="2"/>
  <c r="D347" i="3"/>
  <c r="D347" i="9"/>
  <c r="D343" i="2"/>
  <c r="D343" i="3"/>
  <c r="D343" i="9"/>
  <c r="D339" i="2"/>
  <c r="D339" i="3"/>
  <c r="D339" i="9"/>
  <c r="D335" i="2"/>
  <c r="D335" i="3"/>
  <c r="D335" i="9"/>
  <c r="D331" i="2"/>
  <c r="D331" i="3"/>
  <c r="D331" i="9"/>
  <c r="D327" i="2"/>
  <c r="D327" i="3"/>
  <c r="D327" i="9"/>
  <c r="D323" i="2"/>
  <c r="D323" i="3"/>
  <c r="D323" i="9"/>
  <c r="D319" i="2"/>
  <c r="D319" i="3"/>
  <c r="D319" i="9"/>
  <c r="D315" i="2"/>
  <c r="D315" i="3"/>
  <c r="D315" i="9"/>
  <c r="D311" i="2"/>
  <c r="D311" i="3"/>
  <c r="D311" i="9"/>
  <c r="D307" i="2"/>
  <c r="D307" i="3"/>
  <c r="D307" i="9"/>
  <c r="D303" i="2"/>
  <c r="D303" i="3"/>
  <c r="D303" i="9"/>
  <c r="D299" i="2"/>
  <c r="D299" i="3"/>
  <c r="D299" i="9"/>
  <c r="D295" i="2"/>
  <c r="D295" i="3"/>
  <c r="D295" i="9"/>
  <c r="D291" i="2"/>
  <c r="D291" i="3"/>
  <c r="D291" i="9"/>
  <c r="D287" i="2"/>
  <c r="D287" i="3"/>
  <c r="D287" i="9"/>
  <c r="D283" i="2"/>
  <c r="D283" i="3"/>
  <c r="D283" i="9"/>
  <c r="D279" i="2"/>
  <c r="D279" i="3"/>
  <c r="D279" i="9"/>
  <c r="D275" i="2"/>
  <c r="D275" i="3"/>
  <c r="D275" i="9"/>
  <c r="D271" i="2"/>
  <c r="D271" i="3"/>
  <c r="D271" i="9"/>
  <c r="D267" i="2"/>
  <c r="D267" i="3"/>
  <c r="D267" i="9"/>
  <c r="D263" i="2"/>
  <c r="D263" i="3"/>
  <c r="D263" i="9"/>
  <c r="D259" i="2"/>
  <c r="D259" i="3"/>
  <c r="D259" i="9"/>
  <c r="D255" i="2"/>
  <c r="D255" i="3"/>
  <c r="D255" i="9"/>
  <c r="D251" i="2"/>
  <c r="D251" i="3"/>
  <c r="D251" i="9"/>
  <c r="D247" i="2"/>
  <c r="D247" i="3"/>
  <c r="D247" i="9"/>
  <c r="D243" i="2"/>
  <c r="D243" i="3"/>
  <c r="D243" i="9"/>
  <c r="D239" i="2"/>
  <c r="D239" i="3"/>
  <c r="D239" i="9"/>
  <c r="D235" i="2"/>
  <c r="D235" i="3"/>
  <c r="D235" i="9"/>
  <c r="D231" i="2"/>
  <c r="D231" i="3"/>
  <c r="D231" i="9"/>
  <c r="D227" i="2"/>
  <c r="D227" i="3"/>
  <c r="D227" i="9"/>
  <c r="D223" i="2"/>
  <c r="D223" i="3"/>
  <c r="D223" i="9"/>
  <c r="D219" i="2"/>
  <c r="D219" i="3"/>
  <c r="D219" i="9"/>
  <c r="D215" i="2"/>
  <c r="D215" i="3"/>
  <c r="D215" i="9"/>
  <c r="D211" i="2"/>
  <c r="D211" i="3"/>
  <c r="D211" i="9"/>
  <c r="D207" i="2"/>
  <c r="D207" i="3"/>
  <c r="D207" i="9"/>
  <c r="D203" i="2"/>
  <c r="D203" i="3"/>
  <c r="D203" i="9"/>
  <c r="D199" i="2"/>
  <c r="D199" i="3"/>
  <c r="D199" i="9"/>
  <c r="D195" i="2"/>
  <c r="D195" i="3"/>
  <c r="D195" i="9"/>
  <c r="D191" i="2"/>
  <c r="D191" i="3"/>
  <c r="D191" i="9"/>
  <c r="D187" i="2"/>
  <c r="D187" i="3"/>
  <c r="D187" i="9"/>
  <c r="D183" i="2"/>
  <c r="D183" i="3"/>
  <c r="D183" i="9"/>
  <c r="D179" i="2"/>
  <c r="D179" i="3"/>
  <c r="D179" i="9"/>
  <c r="D175" i="2"/>
  <c r="D175" i="3"/>
  <c r="D175" i="9"/>
  <c r="D171" i="2"/>
  <c r="D171" i="3"/>
  <c r="D171" i="9"/>
  <c r="D167" i="2"/>
  <c r="D167" i="3"/>
  <c r="D167" i="9"/>
  <c r="D163" i="2"/>
  <c r="D163" i="3"/>
  <c r="D163" i="9"/>
  <c r="D159" i="2"/>
  <c r="D159" i="3"/>
  <c r="D159" i="9"/>
  <c r="D155" i="2"/>
  <c r="D155" i="3"/>
  <c r="D155" i="9"/>
  <c r="D151" i="2"/>
  <c r="D151" i="3"/>
  <c r="D151" i="9"/>
  <c r="D147" i="2"/>
  <c r="D147" i="3"/>
  <c r="D147" i="9"/>
  <c r="D143" i="2"/>
  <c r="D143" i="3"/>
  <c r="D143" i="9"/>
  <c r="D139" i="2"/>
  <c r="D139" i="3"/>
  <c r="D139" i="9"/>
  <c r="D135" i="2"/>
  <c r="D135" i="3"/>
  <c r="D135" i="9"/>
  <c r="D131" i="2"/>
  <c r="D131" i="3"/>
  <c r="D131" i="9"/>
  <c r="D127" i="2"/>
  <c r="D127" i="3"/>
  <c r="D127" i="9"/>
  <c r="D123" i="2"/>
  <c r="D123" i="3"/>
  <c r="D123" i="9"/>
  <c r="D119" i="2"/>
  <c r="D119" i="3"/>
  <c r="D119" i="9"/>
  <c r="D115" i="2"/>
  <c r="D115" i="3"/>
  <c r="D115" i="9"/>
  <c r="D111" i="2"/>
  <c r="D111" i="3"/>
  <c r="D111" i="9"/>
  <c r="D107" i="2"/>
  <c r="D107" i="3"/>
  <c r="D107" i="9"/>
  <c r="D103" i="2"/>
  <c r="D103" i="3"/>
  <c r="D103" i="9"/>
  <c r="D99" i="2"/>
  <c r="D99" i="3"/>
  <c r="D99" i="9"/>
  <c r="D95" i="2"/>
  <c r="D95" i="3"/>
  <c r="D95" i="9"/>
  <c r="D91" i="2"/>
  <c r="D91" i="3"/>
  <c r="D91" i="9"/>
  <c r="D87" i="2"/>
  <c r="D87" i="3"/>
  <c r="D87" i="9"/>
  <c r="D83" i="2"/>
  <c r="D83" i="3"/>
  <c r="D83" i="9"/>
  <c r="D79" i="2"/>
  <c r="D79" i="3"/>
  <c r="D79" i="9"/>
  <c r="D75" i="2"/>
  <c r="D75" i="3"/>
  <c r="D75" i="9"/>
  <c r="D71" i="2"/>
  <c r="D71" i="3"/>
  <c r="D71" i="9"/>
  <c r="D67" i="2"/>
  <c r="D67" i="3"/>
  <c r="D67" i="9"/>
  <c r="D63" i="2"/>
  <c r="D63" i="3"/>
  <c r="D63" i="9"/>
  <c r="D59" i="2"/>
  <c r="D59" i="3"/>
  <c r="D59" i="9"/>
  <c r="D55" i="2"/>
  <c r="D55" i="3"/>
  <c r="D55" i="9"/>
  <c r="D51" i="2"/>
  <c r="D51" i="3"/>
  <c r="D51" i="9"/>
  <c r="D47" i="2"/>
  <c r="D47" i="3"/>
  <c r="D47" i="9"/>
  <c r="D43" i="2"/>
  <c r="D43" i="3"/>
  <c r="D43" i="9"/>
  <c r="D39" i="2"/>
  <c r="D39" i="3"/>
  <c r="D39" i="9"/>
  <c r="D35" i="2"/>
  <c r="D35" i="3"/>
  <c r="D35" i="9"/>
  <c r="D31" i="2"/>
  <c r="D31" i="3"/>
  <c r="D31" i="9"/>
  <c r="D27" i="2"/>
  <c r="D27" i="3"/>
  <c r="D27" i="9"/>
  <c r="D23" i="2"/>
  <c r="D23" i="3"/>
  <c r="D23" i="9"/>
  <c r="D19" i="2"/>
  <c r="D19" i="3"/>
  <c r="D19" i="9"/>
  <c r="D15" i="2"/>
  <c r="D15" i="3"/>
  <c r="D15" i="9"/>
  <c r="D11" i="2"/>
  <c r="D11" i="3"/>
  <c r="D11" i="9"/>
  <c r="D1998" i="2"/>
  <c r="D1998" i="3"/>
  <c r="D1998" i="9"/>
  <c r="D1994" i="2"/>
  <c r="D1994" i="3"/>
  <c r="D1994" i="9"/>
  <c r="D1990" i="2"/>
  <c r="D1990" i="3"/>
  <c r="D1990" i="9"/>
  <c r="D1986" i="2"/>
  <c r="D1986" i="3"/>
  <c r="D1986" i="9"/>
  <c r="D1982" i="2"/>
  <c r="D1982" i="3"/>
  <c r="D1982" i="9"/>
  <c r="D1978" i="2"/>
  <c r="D1978" i="3"/>
  <c r="D1978" i="9"/>
  <c r="D1974" i="2"/>
  <c r="D1974" i="3"/>
  <c r="D1974" i="9"/>
  <c r="D1970" i="2"/>
  <c r="D1970" i="3"/>
  <c r="D1970" i="9"/>
  <c r="D1966" i="2"/>
  <c r="D1966" i="3"/>
  <c r="D1966" i="9"/>
  <c r="D1962" i="2"/>
  <c r="D1962" i="3"/>
  <c r="D1962" i="9"/>
  <c r="D1958" i="2"/>
  <c r="D1958" i="3"/>
  <c r="D1958" i="9"/>
  <c r="D1954" i="2"/>
  <c r="D1954" i="3"/>
  <c r="D1954" i="9"/>
  <c r="D1950" i="2"/>
  <c r="D1950" i="3"/>
  <c r="D1950" i="9"/>
  <c r="D1946" i="2"/>
  <c r="D1946" i="3"/>
  <c r="D1946" i="9"/>
  <c r="D1942" i="2"/>
  <c r="D1942" i="3"/>
  <c r="D1942" i="9"/>
  <c r="D1938" i="2"/>
  <c r="D1938" i="3"/>
  <c r="D1938" i="9"/>
  <c r="D1934" i="2"/>
  <c r="D1934" i="3"/>
  <c r="D1934" i="9"/>
  <c r="D1930" i="2"/>
  <c r="D1930" i="3"/>
  <c r="D1930" i="9"/>
  <c r="D1926" i="2"/>
  <c r="D1926" i="3"/>
  <c r="D1926" i="9"/>
  <c r="D1922" i="2"/>
  <c r="D1922" i="3"/>
  <c r="D1922" i="9"/>
  <c r="D1918" i="2"/>
  <c r="D1918" i="3"/>
  <c r="D1918" i="9"/>
  <c r="D1914" i="2"/>
  <c r="D1914" i="3"/>
  <c r="D1914" i="9"/>
  <c r="D1910" i="2"/>
  <c r="D1910" i="3"/>
  <c r="D1910" i="9"/>
  <c r="D1906" i="2"/>
  <c r="D1906" i="3"/>
  <c r="D1906" i="9"/>
  <c r="D1902" i="2"/>
  <c r="D1902" i="3"/>
  <c r="D1902" i="9"/>
  <c r="D1898" i="2"/>
  <c r="D1898" i="3"/>
  <c r="D1898" i="9"/>
  <c r="D1894" i="2"/>
  <c r="D1894" i="3"/>
  <c r="D1894" i="9"/>
  <c r="D1890" i="2"/>
  <c r="D1890" i="3"/>
  <c r="D1890" i="9"/>
  <c r="D1886" i="2"/>
  <c r="D1886" i="3"/>
  <c r="D1886" i="9"/>
  <c r="D1882" i="2"/>
  <c r="D1882" i="3"/>
  <c r="D1882" i="9"/>
  <c r="D1878" i="2"/>
  <c r="D1878" i="3"/>
  <c r="D1878" i="9"/>
  <c r="D1874" i="2"/>
  <c r="D1874" i="3"/>
  <c r="D1874" i="9"/>
  <c r="D1870" i="2"/>
  <c r="D1870" i="3"/>
  <c r="D1870" i="9"/>
  <c r="D1866" i="2"/>
  <c r="D1866" i="3"/>
  <c r="D1866" i="9"/>
  <c r="D1862" i="2"/>
  <c r="D1862" i="3"/>
  <c r="D1862" i="9"/>
  <c r="D1858" i="2"/>
  <c r="D1858" i="3"/>
  <c r="D1858" i="9"/>
  <c r="D1854" i="2"/>
  <c r="D1854" i="3"/>
  <c r="D1854" i="9"/>
  <c r="D1850" i="2"/>
  <c r="D1850" i="3"/>
  <c r="D1850" i="9"/>
  <c r="D1846" i="2"/>
  <c r="D1846" i="3"/>
  <c r="D1846" i="9"/>
  <c r="D1842" i="2"/>
  <c r="D1842" i="3"/>
  <c r="D1842" i="9"/>
  <c r="D1838" i="2"/>
  <c r="D1838" i="3"/>
  <c r="D1838" i="9"/>
  <c r="D1834" i="2"/>
  <c r="D1834" i="3"/>
  <c r="D1834" i="9"/>
  <c r="D1830" i="2"/>
  <c r="D1830" i="3"/>
  <c r="D1830" i="9"/>
  <c r="D1826" i="2"/>
  <c r="D1826" i="3"/>
  <c r="D1826" i="9"/>
  <c r="D1822" i="2"/>
  <c r="D1822" i="3"/>
  <c r="D1822" i="9"/>
  <c r="D1818" i="2"/>
  <c r="D1818" i="3"/>
  <c r="D1818" i="9"/>
  <c r="D1814" i="2"/>
  <c r="D1814" i="3"/>
  <c r="D1814" i="9"/>
  <c r="D1810" i="2"/>
  <c r="D1810" i="3"/>
  <c r="D1810" i="9"/>
  <c r="D1806" i="2"/>
  <c r="D1806" i="3"/>
  <c r="D1806" i="9"/>
  <c r="D1802" i="2"/>
  <c r="D1802" i="3"/>
  <c r="D1802" i="9"/>
  <c r="D1798" i="2"/>
  <c r="D1798" i="3"/>
  <c r="D1798" i="9"/>
  <c r="D1794" i="2"/>
  <c r="D1794" i="3"/>
  <c r="D1794" i="9"/>
  <c r="D1790" i="2"/>
  <c r="D1790" i="3"/>
  <c r="D1790" i="9"/>
  <c r="D1786" i="2"/>
  <c r="D1786" i="3"/>
  <c r="D1786" i="9"/>
  <c r="D1782" i="2"/>
  <c r="D1782" i="3"/>
  <c r="D1782" i="9"/>
  <c r="D1778" i="2"/>
  <c r="D1778" i="3"/>
  <c r="D1778" i="9"/>
  <c r="D1774" i="2"/>
  <c r="D1774" i="3"/>
  <c r="D1774" i="9"/>
  <c r="D1770" i="2"/>
  <c r="D1770" i="3"/>
  <c r="D1770" i="9"/>
  <c r="D1766" i="2"/>
  <c r="D1766" i="3"/>
  <c r="D1766" i="9"/>
  <c r="D1762" i="2"/>
  <c r="D1762" i="3"/>
  <c r="D1762" i="9"/>
  <c r="D1758" i="2"/>
  <c r="D1758" i="3"/>
  <c r="D1758" i="9"/>
  <c r="D1754" i="2"/>
  <c r="D1754" i="3"/>
  <c r="D1754" i="9"/>
  <c r="D1750" i="2"/>
  <c r="D1750" i="3"/>
  <c r="D1750" i="9"/>
  <c r="D1746" i="2"/>
  <c r="D1746" i="3"/>
  <c r="D1746" i="9"/>
  <c r="D1742" i="2"/>
  <c r="D1742" i="3"/>
  <c r="D1742" i="9"/>
  <c r="D1738" i="2"/>
  <c r="D1738" i="3"/>
  <c r="D1738" i="9"/>
  <c r="D1734" i="2"/>
  <c r="D1734" i="3"/>
  <c r="D1734" i="9"/>
  <c r="D1730" i="2"/>
  <c r="D1730" i="3"/>
  <c r="D1730" i="9"/>
  <c r="D1726" i="2"/>
  <c r="D1726" i="3"/>
  <c r="D1726" i="9"/>
  <c r="D1722" i="2"/>
  <c r="D1722" i="3"/>
  <c r="D1722" i="9"/>
  <c r="D1718" i="2"/>
  <c r="D1718" i="3"/>
  <c r="D1718" i="9"/>
  <c r="D1714" i="2"/>
  <c r="D1714" i="3"/>
  <c r="D1714" i="9"/>
  <c r="D1710" i="2"/>
  <c r="D1710" i="3"/>
  <c r="D1710" i="9"/>
  <c r="D1706" i="2"/>
  <c r="D1706" i="3"/>
  <c r="D1706" i="9"/>
  <c r="D1702" i="2"/>
  <c r="D1702" i="3"/>
  <c r="D1702" i="9"/>
  <c r="D1698" i="2"/>
  <c r="D1698" i="3"/>
  <c r="D1698" i="9"/>
  <c r="D1694" i="2"/>
  <c r="D1694" i="3"/>
  <c r="D1694" i="9"/>
  <c r="D1690" i="2"/>
  <c r="D1690" i="3"/>
  <c r="D1690" i="9"/>
  <c r="D1686" i="2"/>
  <c r="D1686" i="3"/>
  <c r="D1686" i="9"/>
  <c r="D1682" i="2"/>
  <c r="D1682" i="3"/>
  <c r="D1682" i="9"/>
  <c r="D1678" i="2"/>
  <c r="D1678" i="3"/>
  <c r="D1678" i="9"/>
  <c r="D1674" i="2"/>
  <c r="D1674" i="3"/>
  <c r="D1674" i="9"/>
  <c r="D1670" i="2"/>
  <c r="D1670" i="3"/>
  <c r="D1670" i="9"/>
  <c r="D1666" i="2"/>
  <c r="D1666" i="3"/>
  <c r="D1666" i="9"/>
  <c r="D1662" i="2"/>
  <c r="D1662" i="3"/>
  <c r="D1662" i="9"/>
  <c r="D1658" i="2"/>
  <c r="D1658" i="3"/>
  <c r="D1658" i="9"/>
  <c r="D1654" i="2"/>
  <c r="D1654" i="3"/>
  <c r="D1654" i="9"/>
  <c r="D1650" i="2"/>
  <c r="D1650" i="3"/>
  <c r="D1650" i="9"/>
  <c r="D1646" i="2"/>
  <c r="D1646" i="3"/>
  <c r="D1646" i="9"/>
  <c r="D1642" i="2"/>
  <c r="D1642" i="3"/>
  <c r="D1642" i="9"/>
  <c r="D1638" i="2"/>
  <c r="D1638" i="3"/>
  <c r="D1638" i="9"/>
  <c r="D1634" i="2"/>
  <c r="D1634" i="3"/>
  <c r="D1634" i="9"/>
  <c r="D1630" i="2"/>
  <c r="D1630" i="3"/>
  <c r="D1630" i="9"/>
  <c r="D1626" i="2"/>
  <c r="D1626" i="3"/>
  <c r="D1626" i="9"/>
  <c r="D1622" i="2"/>
  <c r="D1622" i="3"/>
  <c r="D1622" i="9"/>
  <c r="D1618" i="2"/>
  <c r="D1618" i="3"/>
  <c r="D1618" i="9"/>
  <c r="D1614" i="2"/>
  <c r="D1614" i="3"/>
  <c r="D1614" i="9"/>
  <c r="D1610" i="2"/>
  <c r="D1610" i="3"/>
  <c r="D1610" i="9"/>
  <c r="D1606" i="2"/>
  <c r="D1606" i="3"/>
  <c r="D1606" i="9"/>
  <c r="D1602" i="2"/>
  <c r="D1602" i="3"/>
  <c r="D1602" i="9"/>
  <c r="D1598" i="2"/>
  <c r="D1598" i="3"/>
  <c r="D1598" i="9"/>
  <c r="D1594" i="2"/>
  <c r="D1594" i="3"/>
  <c r="D1594" i="9"/>
  <c r="D1590" i="2"/>
  <c r="D1590" i="3"/>
  <c r="D1590" i="9"/>
  <c r="D1586" i="2"/>
  <c r="D1586" i="3"/>
  <c r="D1586" i="9"/>
  <c r="D1582" i="2"/>
  <c r="D1582" i="3"/>
  <c r="D1582" i="9"/>
  <c r="D1578" i="2"/>
  <c r="D1578" i="3"/>
  <c r="D1578" i="9"/>
  <c r="D1574" i="2"/>
  <c r="D1574" i="3"/>
  <c r="D1574" i="9"/>
  <c r="D1570" i="2"/>
  <c r="D1570" i="3"/>
  <c r="D1570" i="9"/>
  <c r="D1566" i="2"/>
  <c r="D1566" i="3"/>
  <c r="D1566" i="9"/>
  <c r="D1562" i="2"/>
  <c r="D1562" i="3"/>
  <c r="D1562" i="9"/>
  <c r="D1558" i="2"/>
  <c r="D1558" i="3"/>
  <c r="D1558" i="9"/>
  <c r="D1554" i="2"/>
  <c r="D1554" i="3"/>
  <c r="D1554" i="9"/>
  <c r="D1550" i="2"/>
  <c r="D1550" i="3"/>
  <c r="D1550" i="9"/>
  <c r="D1546" i="2"/>
  <c r="D1546" i="3"/>
  <c r="D1546" i="9"/>
  <c r="D1542" i="2"/>
  <c r="D1542" i="3"/>
  <c r="D1542" i="9"/>
  <c r="D1538" i="2"/>
  <c r="D1538" i="3"/>
  <c r="D1538" i="9"/>
  <c r="D1534" i="2"/>
  <c r="D1534" i="3"/>
  <c r="D1534" i="9"/>
  <c r="D1530" i="2"/>
  <c r="D1530" i="3"/>
  <c r="D1530" i="9"/>
  <c r="D1526" i="2"/>
  <c r="D1526" i="3"/>
  <c r="D1526" i="9"/>
  <c r="D1522" i="2"/>
  <c r="D1522" i="3"/>
  <c r="D1522" i="9"/>
  <c r="D1518" i="2"/>
  <c r="D1518" i="3"/>
  <c r="D1518" i="9"/>
  <c r="D1514" i="2"/>
  <c r="D1514" i="3"/>
  <c r="D1514" i="9"/>
  <c r="D1510" i="2"/>
  <c r="D1510" i="3"/>
  <c r="D1510" i="9"/>
  <c r="D1506" i="2"/>
  <c r="D1506" i="3"/>
  <c r="D1506" i="9"/>
  <c r="D1502" i="2"/>
  <c r="D1502" i="3"/>
  <c r="D1502" i="9"/>
  <c r="D1498" i="2"/>
  <c r="D1498" i="3"/>
  <c r="D1498" i="9"/>
  <c r="D1494" i="2"/>
  <c r="D1494" i="3"/>
  <c r="D1494" i="9"/>
  <c r="D1490" i="2"/>
  <c r="D1490" i="3"/>
  <c r="D1490" i="9"/>
  <c r="D1486" i="2"/>
  <c r="D1486" i="3"/>
  <c r="D1486" i="9"/>
  <c r="D1482" i="2"/>
  <c r="D1482" i="3"/>
  <c r="D1482" i="9"/>
  <c r="D1478" i="2"/>
  <c r="D1478" i="3"/>
  <c r="D1478" i="9"/>
  <c r="D1474" i="2"/>
  <c r="D1474" i="3"/>
  <c r="D1474" i="9"/>
  <c r="D1470" i="2"/>
  <c r="D1470" i="3"/>
  <c r="D1470" i="9"/>
  <c r="D1466" i="2"/>
  <c r="D1466" i="3"/>
  <c r="D1466" i="9"/>
  <c r="D1462" i="2"/>
  <c r="D1462" i="3"/>
  <c r="D1462" i="9"/>
  <c r="D1458" i="2"/>
  <c r="D1458" i="3"/>
  <c r="D1458" i="9"/>
  <c r="D1454" i="2"/>
  <c r="D1454" i="3"/>
  <c r="D1454" i="9"/>
  <c r="D1450" i="2"/>
  <c r="D1450" i="3"/>
  <c r="D1450" i="9"/>
  <c r="D1446" i="2"/>
  <c r="D1446" i="3"/>
  <c r="D1446" i="9"/>
  <c r="D1442" i="2"/>
  <c r="D1442" i="3"/>
  <c r="D1442" i="9"/>
  <c r="D1438" i="2"/>
  <c r="D1438" i="3"/>
  <c r="D1438" i="9"/>
  <c r="D1434" i="2"/>
  <c r="D1434" i="3"/>
  <c r="D1434" i="9"/>
  <c r="D1430" i="2"/>
  <c r="D1430" i="3"/>
  <c r="D1430" i="9"/>
  <c r="D1426" i="2"/>
  <c r="D1426" i="3"/>
  <c r="D1426" i="9"/>
  <c r="D1422" i="2"/>
  <c r="D1422" i="3"/>
  <c r="D1422" i="9"/>
  <c r="D1418" i="2"/>
  <c r="D1418" i="3"/>
  <c r="D1418" i="9"/>
  <c r="D1414" i="2"/>
  <c r="D1414" i="3"/>
  <c r="D1414" i="9"/>
  <c r="D1410" i="2"/>
  <c r="D1410" i="3"/>
  <c r="D1410" i="9"/>
  <c r="D1406" i="2"/>
  <c r="D1406" i="3"/>
  <c r="D1406" i="9"/>
  <c r="D1402" i="2"/>
  <c r="D1402" i="3"/>
  <c r="D1402" i="9"/>
  <c r="D1398" i="2"/>
  <c r="D1398" i="3"/>
  <c r="D1398" i="9"/>
  <c r="D1394" i="2"/>
  <c r="D1394" i="3"/>
  <c r="D1394" i="9"/>
  <c r="D1390" i="2"/>
  <c r="D1390" i="3"/>
  <c r="D1390" i="9"/>
  <c r="D1386" i="2"/>
  <c r="D1386" i="3"/>
  <c r="D1386" i="9"/>
  <c r="D1382" i="2"/>
  <c r="D1382" i="3"/>
  <c r="D1382" i="9"/>
  <c r="D1378" i="2"/>
  <c r="D1378" i="3"/>
  <c r="D1378" i="9"/>
  <c r="D1374" i="2"/>
  <c r="D1374" i="3"/>
  <c r="D1374" i="9"/>
  <c r="D1370" i="2"/>
  <c r="D1370" i="3"/>
  <c r="D1370" i="9"/>
  <c r="D1366" i="2"/>
  <c r="D1366" i="3"/>
  <c r="D1366" i="9"/>
  <c r="D1362" i="2"/>
  <c r="D1362" i="3"/>
  <c r="D1362" i="9"/>
  <c r="D1358" i="2"/>
  <c r="D1358" i="3"/>
  <c r="D1358" i="9"/>
  <c r="D1354" i="2"/>
  <c r="D1354" i="3"/>
  <c r="D1354" i="9"/>
  <c r="D1350" i="2"/>
  <c r="D1350" i="3"/>
  <c r="D1350" i="9"/>
  <c r="D1346" i="2"/>
  <c r="D1346" i="3"/>
  <c r="D1346" i="9"/>
  <c r="D1342" i="2"/>
  <c r="D1342" i="3"/>
  <c r="D1342" i="9"/>
  <c r="D1338" i="2"/>
  <c r="D1338" i="3"/>
  <c r="D1338" i="9"/>
  <c r="D1334" i="2"/>
  <c r="D1334" i="3"/>
  <c r="D1334" i="9"/>
  <c r="D1330" i="2"/>
  <c r="D1330" i="3"/>
  <c r="D1330" i="9"/>
  <c r="D1326" i="2"/>
  <c r="D1326" i="3"/>
  <c r="D1326" i="9"/>
  <c r="D1322" i="2"/>
  <c r="D1322" i="3"/>
  <c r="D1322" i="9"/>
  <c r="D1318" i="2"/>
  <c r="D1318" i="3"/>
  <c r="D1318" i="9"/>
  <c r="D1314" i="2"/>
  <c r="D1314" i="3"/>
  <c r="D1314" i="9"/>
  <c r="D1310" i="2"/>
  <c r="D1310" i="3"/>
  <c r="D1310" i="9"/>
  <c r="D1306" i="2"/>
  <c r="D1306" i="3"/>
  <c r="D1306" i="9"/>
  <c r="D1302" i="2"/>
  <c r="D1302" i="3"/>
  <c r="D1302" i="9"/>
  <c r="D1298" i="2"/>
  <c r="D1298" i="3"/>
  <c r="D1298" i="9"/>
  <c r="D1294" i="2"/>
  <c r="D1294" i="3"/>
  <c r="D1294" i="9"/>
  <c r="D1290" i="2"/>
  <c r="D1290" i="3"/>
  <c r="D1290" i="9"/>
  <c r="D1286" i="2"/>
  <c r="D1286" i="3"/>
  <c r="D1286" i="9"/>
  <c r="D1282" i="2"/>
  <c r="D1282" i="3"/>
  <c r="D1282" i="9"/>
  <c r="D1278" i="2"/>
  <c r="D1278" i="3"/>
  <c r="D1278" i="9"/>
  <c r="D1274" i="2"/>
  <c r="D1274" i="3"/>
  <c r="D1274" i="9"/>
  <c r="D1270" i="2"/>
  <c r="D1270" i="3"/>
  <c r="D1270" i="9"/>
  <c r="D1266" i="2"/>
  <c r="D1266" i="3"/>
  <c r="D1266" i="9"/>
  <c r="D1262" i="2"/>
  <c r="D1262" i="3"/>
  <c r="D1262" i="9"/>
  <c r="D1258" i="2"/>
  <c r="D1258" i="3"/>
  <c r="D1258" i="9"/>
  <c r="D1254" i="2"/>
  <c r="D1254" i="3"/>
  <c r="D1254" i="9"/>
  <c r="D1250" i="2"/>
  <c r="D1250" i="3"/>
  <c r="D1250" i="9"/>
  <c r="D1246" i="2"/>
  <c r="D1246" i="3"/>
  <c r="D1246" i="9"/>
  <c r="D1242" i="2"/>
  <c r="D1242" i="3"/>
  <c r="D1242" i="9"/>
  <c r="D1238" i="2"/>
  <c r="D1238" i="3"/>
  <c r="D1238" i="9"/>
  <c r="D1234" i="2"/>
  <c r="D1234" i="3"/>
  <c r="D1234" i="9"/>
  <c r="D1230" i="2"/>
  <c r="D1230" i="3"/>
  <c r="D1230" i="9"/>
  <c r="D1226" i="2"/>
  <c r="D1226" i="3"/>
  <c r="D1226" i="9"/>
  <c r="D1222" i="2"/>
  <c r="D1222" i="3"/>
  <c r="D1222" i="9"/>
  <c r="D1218" i="2"/>
  <c r="D1218" i="3"/>
  <c r="D1218" i="9"/>
  <c r="D1214" i="2"/>
  <c r="D1214" i="3"/>
  <c r="D1214" i="9"/>
  <c r="D1210" i="2"/>
  <c r="D1210" i="3"/>
  <c r="D1210" i="9"/>
  <c r="D1206" i="2"/>
  <c r="D1206" i="3"/>
  <c r="D1206" i="9"/>
  <c r="D1202" i="2"/>
  <c r="D1202" i="3"/>
  <c r="D1202" i="9"/>
  <c r="D1198" i="2"/>
  <c r="D1198" i="3"/>
  <c r="D1198" i="9"/>
  <c r="D1194" i="2"/>
  <c r="D1194" i="3"/>
  <c r="D1194" i="9"/>
  <c r="D1190" i="2"/>
  <c r="D1190" i="3"/>
  <c r="D1190" i="9"/>
  <c r="D1186" i="2"/>
  <c r="D1186" i="3"/>
  <c r="D1186" i="9"/>
  <c r="D1182" i="2"/>
  <c r="D1182" i="3"/>
  <c r="D1182" i="9"/>
  <c r="D1178" i="2"/>
  <c r="D1178" i="3"/>
  <c r="D1178" i="9"/>
  <c r="D1174" i="2"/>
  <c r="D1174" i="3"/>
  <c r="D1174" i="9"/>
  <c r="D1170" i="2"/>
  <c r="D1170" i="3"/>
  <c r="D1170" i="9"/>
  <c r="D1166" i="2"/>
  <c r="D1166" i="3"/>
  <c r="D1166" i="9"/>
  <c r="D1162" i="2"/>
  <c r="D1162" i="3"/>
  <c r="D1162" i="9"/>
  <c r="D1158" i="2"/>
  <c r="D1158" i="3"/>
  <c r="D1158" i="9"/>
  <c r="D1154" i="2"/>
  <c r="D1154" i="3"/>
  <c r="D1154" i="9"/>
  <c r="D1150" i="2"/>
  <c r="D1150" i="3"/>
  <c r="D1150" i="9"/>
  <c r="D1146" i="2"/>
  <c r="D1146" i="3"/>
  <c r="D1146" i="9"/>
  <c r="D1142" i="2"/>
  <c r="D1142" i="3"/>
  <c r="D1142" i="9"/>
  <c r="D1138" i="2"/>
  <c r="D1138" i="3"/>
  <c r="D1138" i="9"/>
  <c r="D1134" i="2"/>
  <c r="D1134" i="3"/>
  <c r="D1134" i="9"/>
  <c r="D1130" i="2"/>
  <c r="D1130" i="3"/>
  <c r="D1130" i="9"/>
  <c r="D1126" i="2"/>
  <c r="D1126" i="3"/>
  <c r="D1126" i="9"/>
  <c r="D1122" i="2"/>
  <c r="D1122" i="3"/>
  <c r="D1122" i="9"/>
  <c r="D1118" i="2"/>
  <c r="D1118" i="3"/>
  <c r="D1118" i="9"/>
  <c r="D1114" i="2"/>
  <c r="D1114" i="3"/>
  <c r="D1114" i="9"/>
  <c r="D1110" i="2"/>
  <c r="D1110" i="3"/>
  <c r="D1110" i="9"/>
  <c r="D1106" i="2"/>
  <c r="D1106" i="3"/>
  <c r="D1106" i="9"/>
  <c r="D1102" i="2"/>
  <c r="D1102" i="3"/>
  <c r="D1102" i="9"/>
  <c r="D1098" i="2"/>
  <c r="D1098" i="3"/>
  <c r="D1098" i="9"/>
  <c r="D1094" i="2"/>
  <c r="D1094" i="3"/>
  <c r="D1094" i="9"/>
  <c r="D1090" i="2"/>
  <c r="D1090" i="3"/>
  <c r="D1090" i="9"/>
  <c r="D1086" i="2"/>
  <c r="D1086" i="3"/>
  <c r="D1086" i="9"/>
  <c r="D1082" i="2"/>
  <c r="D1082" i="3"/>
  <c r="D1082" i="9"/>
  <c r="D1078" i="2"/>
  <c r="D1078" i="3"/>
  <c r="D1078" i="9"/>
  <c r="D1074" i="2"/>
  <c r="D1074" i="3"/>
  <c r="D1074" i="9"/>
  <c r="D1070" i="2"/>
  <c r="D1070" i="3"/>
  <c r="D1070" i="9"/>
  <c r="D1066" i="2"/>
  <c r="D1066" i="3"/>
  <c r="D1066" i="9"/>
  <c r="D1062" i="2"/>
  <c r="D1062" i="3"/>
  <c r="D1062" i="9"/>
  <c r="D1058" i="2"/>
  <c r="D1058" i="3"/>
  <c r="D1058" i="9"/>
  <c r="D1054" i="2"/>
  <c r="D1054" i="3"/>
  <c r="D1054" i="9"/>
  <c r="D1050" i="2"/>
  <c r="D1050" i="3"/>
  <c r="D1050" i="9"/>
  <c r="D1046" i="2"/>
  <c r="D1046" i="3"/>
  <c r="D1046" i="9"/>
  <c r="D1042" i="2"/>
  <c r="D1042" i="3"/>
  <c r="D1042" i="9"/>
  <c r="D1038" i="2"/>
  <c r="D1038" i="3"/>
  <c r="D1038" i="9"/>
  <c r="D1034" i="2"/>
  <c r="D1034" i="3"/>
  <c r="D1034" i="9"/>
  <c r="D1030" i="2"/>
  <c r="D1030" i="3"/>
  <c r="D1030" i="9"/>
  <c r="D1026" i="2"/>
  <c r="D1026" i="3"/>
  <c r="D1026" i="9"/>
  <c r="D1022" i="2"/>
  <c r="D1022" i="3"/>
  <c r="D1022" i="9"/>
  <c r="D1018" i="2"/>
  <c r="D1018" i="3"/>
  <c r="D1018" i="9"/>
  <c r="D1014" i="2"/>
  <c r="D1014" i="3"/>
  <c r="D1014" i="9"/>
  <c r="D1010" i="2"/>
  <c r="D1010" i="3"/>
  <c r="D1010" i="9"/>
  <c r="D1006" i="2"/>
  <c r="D1006" i="3"/>
  <c r="D1006" i="9"/>
  <c r="D1002" i="2"/>
  <c r="D1002" i="3"/>
  <c r="D1002" i="9"/>
  <c r="D998" i="2"/>
  <c r="D998" i="3"/>
  <c r="D998" i="9"/>
  <c r="D994" i="2"/>
  <c r="D994" i="3"/>
  <c r="D994" i="9"/>
  <c r="D990" i="2"/>
  <c r="D990" i="3"/>
  <c r="D990" i="9"/>
  <c r="D986" i="2"/>
  <c r="D986" i="3"/>
  <c r="D986" i="9"/>
  <c r="D982" i="2"/>
  <c r="D982" i="3"/>
  <c r="D982" i="9"/>
  <c r="D978" i="2"/>
  <c r="D978" i="3"/>
  <c r="D978" i="9"/>
  <c r="D974" i="2"/>
  <c r="D974" i="3"/>
  <c r="D974" i="9"/>
  <c r="D970" i="2"/>
  <c r="D970" i="3"/>
  <c r="D970" i="9"/>
  <c r="D966" i="2"/>
  <c r="D966" i="3"/>
  <c r="D966" i="9"/>
  <c r="D962" i="2"/>
  <c r="D962" i="3"/>
  <c r="D962" i="9"/>
  <c r="D958" i="2"/>
  <c r="D958" i="3"/>
  <c r="D958" i="9"/>
  <c r="D954" i="2"/>
  <c r="D954" i="3"/>
  <c r="D954" i="9"/>
  <c r="D950" i="2"/>
  <c r="D950" i="3"/>
  <c r="D950" i="9"/>
  <c r="D946" i="2"/>
  <c r="D946" i="3"/>
  <c r="D946" i="9"/>
  <c r="D942" i="2"/>
  <c r="D942" i="3"/>
  <c r="D942" i="9"/>
  <c r="D938" i="2"/>
  <c r="D938" i="3"/>
  <c r="D938" i="9"/>
  <c r="D934" i="2"/>
  <c r="D934" i="3"/>
  <c r="D934" i="9"/>
  <c r="D930" i="2"/>
  <c r="D930" i="3"/>
  <c r="D930" i="9"/>
  <c r="D926" i="2"/>
  <c r="D926" i="3"/>
  <c r="D926" i="9"/>
  <c r="D922" i="2"/>
  <c r="D922" i="3"/>
  <c r="D922" i="9"/>
  <c r="D918" i="2"/>
  <c r="D918" i="3"/>
  <c r="D918" i="9"/>
  <c r="D914" i="2"/>
  <c r="D914" i="3"/>
  <c r="D914" i="9"/>
  <c r="D910" i="2"/>
  <c r="D910" i="3"/>
  <c r="D910" i="9"/>
  <c r="D906" i="2"/>
  <c r="D906" i="3"/>
  <c r="D906" i="9"/>
  <c r="D902" i="2"/>
  <c r="D902" i="3"/>
  <c r="D902" i="9"/>
  <c r="D898" i="2"/>
  <c r="D898" i="3"/>
  <c r="D898" i="9"/>
  <c r="D894" i="2"/>
  <c r="D894" i="3"/>
  <c r="D894" i="9"/>
  <c r="D890" i="2"/>
  <c r="D890" i="3"/>
  <c r="D890" i="9"/>
  <c r="D886" i="2"/>
  <c r="D886" i="3"/>
  <c r="D886" i="9"/>
  <c r="D882" i="2"/>
  <c r="D882" i="3"/>
  <c r="D882" i="9"/>
  <c r="D878" i="2"/>
  <c r="D878" i="3"/>
  <c r="D878" i="9"/>
  <c r="D874" i="2"/>
  <c r="D874" i="3"/>
  <c r="D874" i="9"/>
  <c r="D870" i="2"/>
  <c r="D870" i="3"/>
  <c r="D870" i="9"/>
  <c r="D866" i="2"/>
  <c r="D866" i="3"/>
  <c r="D866" i="9"/>
  <c r="D862" i="2"/>
  <c r="D862" i="3"/>
  <c r="D862" i="9"/>
  <c r="D858" i="2"/>
  <c r="D858" i="3"/>
  <c r="D858" i="9"/>
  <c r="D854" i="2"/>
  <c r="D854" i="3"/>
  <c r="D854" i="9"/>
  <c r="D850" i="2"/>
  <c r="D850" i="3"/>
  <c r="D850" i="9"/>
  <c r="D846" i="2"/>
  <c r="D846" i="3"/>
  <c r="D846" i="9"/>
  <c r="D842" i="2"/>
  <c r="D842" i="3"/>
  <c r="D842" i="9"/>
  <c r="D838" i="2"/>
  <c r="D838" i="3"/>
  <c r="D838" i="9"/>
  <c r="D834" i="2"/>
  <c r="D834" i="3"/>
  <c r="D834" i="9"/>
  <c r="D830" i="2"/>
  <c r="D830" i="3"/>
  <c r="D830" i="9"/>
  <c r="D826" i="2"/>
  <c r="D826" i="3"/>
  <c r="D826" i="9"/>
  <c r="D822" i="2"/>
  <c r="D822" i="3"/>
  <c r="D822" i="9"/>
  <c r="D818" i="2"/>
  <c r="D818" i="3"/>
  <c r="D818" i="9"/>
  <c r="D814" i="2"/>
  <c r="D814" i="3"/>
  <c r="D814" i="9"/>
  <c r="D810" i="2"/>
  <c r="D810" i="3"/>
  <c r="D810" i="9"/>
  <c r="D806" i="2"/>
  <c r="D806" i="3"/>
  <c r="D806" i="9"/>
  <c r="D802" i="2"/>
  <c r="D802" i="3"/>
  <c r="D802" i="9"/>
  <c r="D798" i="2"/>
  <c r="D798" i="3"/>
  <c r="D798" i="9"/>
  <c r="D794" i="2"/>
  <c r="D794" i="3"/>
  <c r="D794" i="9"/>
  <c r="D790" i="2"/>
  <c r="D790" i="3"/>
  <c r="D790" i="9"/>
  <c r="D786" i="2"/>
  <c r="D786" i="3"/>
  <c r="D786" i="9"/>
  <c r="D782" i="2"/>
  <c r="D782" i="3"/>
  <c r="D782" i="9"/>
  <c r="D778" i="2"/>
  <c r="D778" i="3"/>
  <c r="D778" i="9"/>
  <c r="D774" i="2"/>
  <c r="D774" i="3"/>
  <c r="D774" i="9"/>
  <c r="D770" i="2"/>
  <c r="D770" i="3"/>
  <c r="D770" i="9"/>
  <c r="D766" i="2"/>
  <c r="D766" i="3"/>
  <c r="D766" i="9"/>
  <c r="D762" i="2"/>
  <c r="D762" i="3"/>
  <c r="D762" i="9"/>
  <c r="D758" i="2"/>
  <c r="D758" i="3"/>
  <c r="D758" i="9"/>
  <c r="D754" i="2"/>
  <c r="D754" i="3"/>
  <c r="D754" i="9"/>
  <c r="D750" i="2"/>
  <c r="D750" i="3"/>
  <c r="D750" i="9"/>
  <c r="D746" i="2"/>
  <c r="D746" i="3"/>
  <c r="D746" i="9"/>
  <c r="D742" i="2"/>
  <c r="D742" i="3"/>
  <c r="D742" i="9"/>
  <c r="D738" i="2"/>
  <c r="D738" i="3"/>
  <c r="D738" i="9"/>
  <c r="D734" i="2"/>
  <c r="D734" i="3"/>
  <c r="D734" i="9"/>
  <c r="D730" i="2"/>
  <c r="D730" i="3"/>
  <c r="D730" i="9"/>
  <c r="D726" i="2"/>
  <c r="D726" i="3"/>
  <c r="D726" i="9"/>
  <c r="D722" i="2"/>
  <c r="D722" i="3"/>
  <c r="D722" i="9"/>
  <c r="D718" i="2"/>
  <c r="D718" i="3"/>
  <c r="D718" i="9"/>
  <c r="D714" i="2"/>
  <c r="D714" i="3"/>
  <c r="D714" i="9"/>
  <c r="D710" i="2"/>
  <c r="D710" i="3"/>
  <c r="D710" i="9"/>
  <c r="D706" i="2"/>
  <c r="D706" i="3"/>
  <c r="D706" i="9"/>
  <c r="D702" i="2"/>
  <c r="D702" i="3"/>
  <c r="D702" i="9"/>
  <c r="D698" i="2"/>
  <c r="D698" i="3"/>
  <c r="D698" i="9"/>
  <c r="D694" i="2"/>
  <c r="D694" i="3"/>
  <c r="D694" i="9"/>
  <c r="D690" i="2"/>
  <c r="D690" i="3"/>
  <c r="D690" i="9"/>
  <c r="D686" i="2"/>
  <c r="D686" i="3"/>
  <c r="D686" i="9"/>
  <c r="D682" i="2"/>
  <c r="D682" i="3"/>
  <c r="D682" i="9"/>
  <c r="D678" i="2"/>
  <c r="D678" i="3"/>
  <c r="D678" i="9"/>
  <c r="D674" i="2"/>
  <c r="D674" i="3"/>
  <c r="D674" i="9"/>
  <c r="D670" i="2"/>
  <c r="D670" i="3"/>
  <c r="D670" i="9"/>
  <c r="D666" i="2"/>
  <c r="D666" i="3"/>
  <c r="D666" i="9"/>
  <c r="D662" i="2"/>
  <c r="D662" i="3"/>
  <c r="D662" i="9"/>
  <c r="D658" i="2"/>
  <c r="D658" i="3"/>
  <c r="D658" i="9"/>
  <c r="D654" i="2"/>
  <c r="D654" i="3"/>
  <c r="D654" i="9"/>
  <c r="D650" i="2"/>
  <c r="D650" i="3"/>
  <c r="D650" i="9"/>
  <c r="D646" i="2"/>
  <c r="D646" i="3"/>
  <c r="D646" i="9"/>
  <c r="D642" i="2"/>
  <c r="D642" i="3"/>
  <c r="D642" i="9"/>
  <c r="D638" i="2"/>
  <c r="D638" i="3"/>
  <c r="D638" i="9"/>
  <c r="D634" i="2"/>
  <c r="D634" i="3"/>
  <c r="D634" i="9"/>
  <c r="D630" i="2"/>
  <c r="D630" i="3"/>
  <c r="D630" i="9"/>
  <c r="D626" i="2"/>
  <c r="D626" i="3"/>
  <c r="D626" i="9"/>
  <c r="D622" i="2"/>
  <c r="D622" i="3"/>
  <c r="D622" i="9"/>
  <c r="D618" i="2"/>
  <c r="D618" i="3"/>
  <c r="D618" i="9"/>
  <c r="D614" i="2"/>
  <c r="D614" i="3"/>
  <c r="D614" i="9"/>
  <c r="D610" i="2"/>
  <c r="D610" i="3"/>
  <c r="D610" i="9"/>
  <c r="D606" i="2"/>
  <c r="D606" i="3"/>
  <c r="D606" i="9"/>
  <c r="D602" i="2"/>
  <c r="D602" i="3"/>
  <c r="D602" i="9"/>
  <c r="D598" i="2"/>
  <c r="D598" i="3"/>
  <c r="D598" i="9"/>
  <c r="D594" i="2"/>
  <c r="D594" i="3"/>
  <c r="D594" i="9"/>
  <c r="D590" i="2"/>
  <c r="D590" i="3"/>
  <c r="D590" i="9"/>
  <c r="D586" i="2"/>
  <c r="D586" i="3"/>
  <c r="D586" i="9"/>
  <c r="D582" i="2"/>
  <c r="D582" i="3"/>
  <c r="D582" i="9"/>
  <c r="D578" i="2"/>
  <c r="D578" i="3"/>
  <c r="D578" i="9"/>
  <c r="D574" i="2"/>
  <c r="D574" i="3"/>
  <c r="D574" i="9"/>
  <c r="D570" i="2"/>
  <c r="D570" i="3"/>
  <c r="D570" i="9"/>
  <c r="D566" i="2"/>
  <c r="D566" i="3"/>
  <c r="D566" i="9"/>
  <c r="D562" i="2"/>
  <c r="D562" i="3"/>
  <c r="D562" i="9"/>
  <c r="D558" i="2"/>
  <c r="D558" i="3"/>
  <c r="D558" i="9"/>
  <c r="D554" i="2"/>
  <c r="D554" i="3"/>
  <c r="D554" i="9"/>
  <c r="D550" i="2"/>
  <c r="D550" i="3"/>
  <c r="D550" i="9"/>
  <c r="D546" i="2"/>
  <c r="D546" i="3"/>
  <c r="D546" i="9"/>
  <c r="D542" i="2"/>
  <c r="D542" i="3"/>
  <c r="D542" i="9"/>
  <c r="D538" i="2"/>
  <c r="D538" i="3"/>
  <c r="D538" i="9"/>
  <c r="D534" i="2"/>
  <c r="D534" i="3"/>
  <c r="D534" i="9"/>
  <c r="D530" i="2"/>
  <c r="D530" i="3"/>
  <c r="D530" i="9"/>
  <c r="D526" i="2"/>
  <c r="D526" i="3"/>
  <c r="D526" i="9"/>
  <c r="D522" i="2"/>
  <c r="D522" i="3"/>
  <c r="D522" i="9"/>
  <c r="D518" i="2"/>
  <c r="D518" i="3"/>
  <c r="D518" i="9"/>
  <c r="D514" i="2"/>
  <c r="D514" i="3"/>
  <c r="D514" i="9"/>
  <c r="D510" i="2"/>
  <c r="D510" i="3"/>
  <c r="D510" i="9"/>
  <c r="D506" i="2"/>
  <c r="D506" i="3"/>
  <c r="D506" i="9"/>
  <c r="D502" i="2"/>
  <c r="D502" i="3"/>
  <c r="D502" i="9"/>
  <c r="D498" i="2"/>
  <c r="D498" i="3"/>
  <c r="D498" i="9"/>
  <c r="D494" i="2"/>
  <c r="D494" i="3"/>
  <c r="D494" i="9"/>
  <c r="D490" i="2"/>
  <c r="D490" i="3"/>
  <c r="D490" i="9"/>
  <c r="D486" i="2"/>
  <c r="D486" i="3"/>
  <c r="D486" i="9"/>
  <c r="D482" i="2"/>
  <c r="D482" i="3"/>
  <c r="D482" i="9"/>
  <c r="D478" i="2"/>
  <c r="D478" i="3"/>
  <c r="D478" i="9"/>
  <c r="D474" i="2"/>
  <c r="D474" i="3"/>
  <c r="D474" i="9"/>
  <c r="D470" i="2"/>
  <c r="D470" i="3"/>
  <c r="D470" i="9"/>
  <c r="D466" i="2"/>
  <c r="D466" i="3"/>
  <c r="D466" i="9"/>
  <c r="D462" i="2"/>
  <c r="D462" i="3"/>
  <c r="D462" i="9"/>
  <c r="D458" i="2"/>
  <c r="D458" i="3"/>
  <c r="D458" i="9"/>
  <c r="D454" i="2"/>
  <c r="D454" i="3"/>
  <c r="D454" i="9"/>
  <c r="D450" i="2"/>
  <c r="D450" i="3"/>
  <c r="D450" i="9"/>
  <c r="D446" i="2"/>
  <c r="D446" i="3"/>
  <c r="D446" i="9"/>
  <c r="D442" i="2"/>
  <c r="D442" i="3"/>
  <c r="D442" i="9"/>
  <c r="D438" i="2"/>
  <c r="D438" i="3"/>
  <c r="D438" i="9"/>
  <c r="D434" i="2"/>
  <c r="D434" i="3"/>
  <c r="D434" i="9"/>
  <c r="D430" i="2"/>
  <c r="D430" i="3"/>
  <c r="D430" i="9"/>
  <c r="D426" i="2"/>
  <c r="D426" i="3"/>
  <c r="D426" i="9"/>
  <c r="D422" i="2"/>
  <c r="D422" i="3"/>
  <c r="D422" i="9"/>
  <c r="D418" i="2"/>
  <c r="D418" i="3"/>
  <c r="D418" i="9"/>
  <c r="D414" i="2"/>
  <c r="D414" i="3"/>
  <c r="D414" i="9"/>
  <c r="D410" i="2"/>
  <c r="D410" i="3"/>
  <c r="D410" i="9"/>
  <c r="D406" i="2"/>
  <c r="D406" i="3"/>
  <c r="D406" i="9"/>
  <c r="D402" i="2"/>
  <c r="D402" i="3"/>
  <c r="D402" i="9"/>
  <c r="D398" i="2"/>
  <c r="D398" i="3"/>
  <c r="D398" i="9"/>
  <c r="D394" i="2"/>
  <c r="D394" i="3"/>
  <c r="D394" i="9"/>
  <c r="D390" i="2"/>
  <c r="D390" i="3"/>
  <c r="D390" i="9"/>
  <c r="D386" i="2"/>
  <c r="D386" i="3"/>
  <c r="D386" i="9"/>
  <c r="D382" i="2"/>
  <c r="D382" i="3"/>
  <c r="D382" i="9"/>
  <c r="D378" i="2"/>
  <c r="D378" i="3"/>
  <c r="D378" i="9"/>
  <c r="D374" i="2"/>
  <c r="D374" i="3"/>
  <c r="D374" i="9"/>
  <c r="D370" i="2"/>
  <c r="D370" i="3"/>
  <c r="D370" i="9"/>
  <c r="D366" i="2"/>
  <c r="D366" i="3"/>
  <c r="D366" i="9"/>
  <c r="D362" i="2"/>
  <c r="D362" i="3"/>
  <c r="D362" i="9"/>
  <c r="D358" i="2"/>
  <c r="D358" i="3"/>
  <c r="D358" i="9"/>
  <c r="D354" i="2"/>
  <c r="D354" i="3"/>
  <c r="D354" i="9"/>
  <c r="D350" i="2"/>
  <c r="D350" i="3"/>
  <c r="D350" i="9"/>
  <c r="D346" i="2"/>
  <c r="D346" i="3"/>
  <c r="D346" i="9"/>
  <c r="D342" i="2"/>
  <c r="D342" i="3"/>
  <c r="D342" i="9"/>
  <c r="D338" i="2"/>
  <c r="D338" i="3"/>
  <c r="D338" i="9"/>
  <c r="D334" i="2"/>
  <c r="D334" i="3"/>
  <c r="D334" i="9"/>
  <c r="D330" i="2"/>
  <c r="D330" i="3"/>
  <c r="D330" i="9"/>
  <c r="D326" i="2"/>
  <c r="D326" i="3"/>
  <c r="D326" i="9"/>
  <c r="D322" i="2"/>
  <c r="D322" i="3"/>
  <c r="D322" i="9"/>
  <c r="D318" i="2"/>
  <c r="D318" i="3"/>
  <c r="D318" i="9"/>
  <c r="D314" i="2"/>
  <c r="D314" i="3"/>
  <c r="D314" i="9"/>
  <c r="D310" i="2"/>
  <c r="D310" i="3"/>
  <c r="D310" i="9"/>
  <c r="D306" i="2"/>
  <c r="D306" i="3"/>
  <c r="D306" i="9"/>
  <c r="D302" i="2"/>
  <c r="D302" i="3"/>
  <c r="D302" i="9"/>
  <c r="D298" i="2"/>
  <c r="D298" i="3"/>
  <c r="D298" i="9"/>
  <c r="D294" i="2"/>
  <c r="D294" i="3"/>
  <c r="D294" i="9"/>
  <c r="D290" i="2"/>
  <c r="D290" i="3"/>
  <c r="D290" i="9"/>
  <c r="D286" i="2"/>
  <c r="D286" i="3"/>
  <c r="D286" i="9"/>
  <c r="D282" i="2"/>
  <c r="D282" i="3"/>
  <c r="D282" i="9"/>
  <c r="D278" i="2"/>
  <c r="D278" i="3"/>
  <c r="D278" i="9"/>
  <c r="D274" i="2"/>
  <c r="D274" i="3"/>
  <c r="D274" i="9"/>
  <c r="D270" i="2"/>
  <c r="D270" i="3"/>
  <c r="D270" i="9"/>
  <c r="D266" i="2"/>
  <c r="D266" i="3"/>
  <c r="D266" i="9"/>
  <c r="D262" i="2"/>
  <c r="D262" i="3"/>
  <c r="D262" i="9"/>
  <c r="D258" i="2"/>
  <c r="D258" i="3"/>
  <c r="D258" i="9"/>
  <c r="D254" i="2"/>
  <c r="D254" i="3"/>
  <c r="D254" i="9"/>
  <c r="D250" i="2"/>
  <c r="D250" i="3"/>
  <c r="D250" i="9"/>
  <c r="D246" i="2"/>
  <c r="D246" i="3"/>
  <c r="D246" i="9"/>
  <c r="D242" i="2"/>
  <c r="D242" i="3"/>
  <c r="D242" i="9"/>
  <c r="D238" i="2"/>
  <c r="D238" i="3"/>
  <c r="D238" i="9"/>
  <c r="D234" i="2"/>
  <c r="D234" i="3"/>
  <c r="D234" i="9"/>
  <c r="D230" i="2"/>
  <c r="D230" i="3"/>
  <c r="D230" i="9"/>
  <c r="D226" i="2"/>
  <c r="D226" i="3"/>
  <c r="D226" i="9"/>
  <c r="D222" i="2"/>
  <c r="D222" i="3"/>
  <c r="D222" i="9"/>
  <c r="D218" i="2"/>
  <c r="D218" i="3"/>
  <c r="D218" i="9"/>
  <c r="D214" i="2"/>
  <c r="D214" i="3"/>
  <c r="D214" i="9"/>
  <c r="D210" i="2"/>
  <c r="D210" i="3"/>
  <c r="D210" i="9"/>
  <c r="D206" i="2"/>
  <c r="D206" i="3"/>
  <c r="D206" i="9"/>
  <c r="D202" i="2"/>
  <c r="D202" i="3"/>
  <c r="D202" i="9"/>
  <c r="D198" i="2"/>
  <c r="D198" i="3"/>
  <c r="D198" i="9"/>
  <c r="D194" i="2"/>
  <c r="D194" i="3"/>
  <c r="D194" i="9"/>
  <c r="D190" i="2"/>
  <c r="D190" i="3"/>
  <c r="D190" i="9"/>
  <c r="D186" i="2"/>
  <c r="D186" i="3"/>
  <c r="D186" i="9"/>
  <c r="D182" i="2"/>
  <c r="D182" i="3"/>
  <c r="D182" i="9"/>
  <c r="D178" i="2"/>
  <c r="D178" i="3"/>
  <c r="D178" i="9"/>
  <c r="D174" i="2"/>
  <c r="D174" i="3"/>
  <c r="D174" i="9"/>
  <c r="D170" i="2"/>
  <c r="D170" i="3"/>
  <c r="D170" i="9"/>
  <c r="D166" i="2"/>
  <c r="D166" i="3"/>
  <c r="D166" i="9"/>
  <c r="D162" i="2"/>
  <c r="D162" i="3"/>
  <c r="D162" i="9"/>
  <c r="D158" i="2"/>
  <c r="D158" i="3"/>
  <c r="D158" i="9"/>
  <c r="D154" i="2"/>
  <c r="D154" i="3"/>
  <c r="D154" i="9"/>
  <c r="D150" i="2"/>
  <c r="D150" i="3"/>
  <c r="D150" i="9"/>
  <c r="D146" i="2"/>
  <c r="D146" i="3"/>
  <c r="D146" i="9"/>
  <c r="D142" i="2"/>
  <c r="D142" i="3"/>
  <c r="D142" i="9"/>
  <c r="D138" i="2"/>
  <c r="D138" i="3"/>
  <c r="D138" i="9"/>
  <c r="D134" i="2"/>
  <c r="D134" i="3"/>
  <c r="D134" i="9"/>
  <c r="D130" i="2"/>
  <c r="D130" i="3"/>
  <c r="D130" i="9"/>
  <c r="D126" i="2"/>
  <c r="D126" i="3"/>
  <c r="D126" i="9"/>
  <c r="D122" i="2"/>
  <c r="D122" i="3"/>
  <c r="D122" i="9"/>
  <c r="D118" i="2"/>
  <c r="D118" i="3"/>
  <c r="D118" i="9"/>
  <c r="D114" i="2"/>
  <c r="D114" i="3"/>
  <c r="D114" i="9"/>
  <c r="D110" i="2"/>
  <c r="D110" i="3"/>
  <c r="D110" i="9"/>
  <c r="D106" i="2"/>
  <c r="D106" i="3"/>
  <c r="D106" i="9"/>
  <c r="D102" i="2"/>
  <c r="D102" i="3"/>
  <c r="D102" i="9"/>
  <c r="D98" i="2"/>
  <c r="D98" i="3"/>
  <c r="D98" i="9"/>
  <c r="D94" i="2"/>
  <c r="D94" i="3"/>
  <c r="D94" i="9"/>
  <c r="D90" i="2"/>
  <c r="D90" i="3"/>
  <c r="D90" i="9"/>
  <c r="D86" i="2"/>
  <c r="D86" i="3"/>
  <c r="D86" i="9"/>
  <c r="D82" i="2"/>
  <c r="D82" i="3"/>
  <c r="D82" i="9"/>
  <c r="D78" i="2"/>
  <c r="D78" i="3"/>
  <c r="D78" i="9"/>
  <c r="D74" i="2"/>
  <c r="D74" i="3"/>
  <c r="D74" i="9"/>
  <c r="D70" i="2"/>
  <c r="D70" i="3"/>
  <c r="D70" i="9"/>
  <c r="D66" i="2"/>
  <c r="D66" i="3"/>
  <c r="D66" i="9"/>
  <c r="D62" i="2"/>
  <c r="D62" i="3"/>
  <c r="D62" i="9"/>
  <c r="D58" i="2"/>
  <c r="D58" i="3"/>
  <c r="D58" i="9"/>
  <c r="D54" i="2"/>
  <c r="D54" i="3"/>
  <c r="D54" i="9"/>
  <c r="D50" i="2"/>
  <c r="D50" i="3"/>
  <c r="D50" i="9"/>
  <c r="D46" i="2"/>
  <c r="D46" i="3"/>
  <c r="D46" i="9"/>
  <c r="D42" i="2"/>
  <c r="D42" i="3"/>
  <c r="D42" i="9"/>
  <c r="D38" i="2"/>
  <c r="D38" i="3"/>
  <c r="D38" i="9"/>
  <c r="D34" i="2"/>
  <c r="D34" i="3"/>
  <c r="D34" i="9"/>
  <c r="D30" i="2"/>
  <c r="D30" i="3"/>
  <c r="D30" i="9"/>
  <c r="D26" i="2"/>
  <c r="D26" i="3"/>
  <c r="D26" i="9"/>
  <c r="D22" i="2"/>
  <c r="D22" i="3"/>
  <c r="D22" i="9"/>
  <c r="D18" i="2"/>
  <c r="D18" i="3"/>
  <c r="D18" i="9"/>
  <c r="D14" i="2"/>
  <c r="D14" i="3"/>
  <c r="D14" i="9"/>
  <c r="D1997" i="2"/>
  <c r="D1997" i="3"/>
  <c r="D1997" i="9"/>
  <c r="D1993" i="2"/>
  <c r="D1993" i="3"/>
  <c r="D1993" i="9"/>
  <c r="D1989" i="2"/>
  <c r="D1989" i="3"/>
  <c r="D1989" i="9"/>
  <c r="D1985" i="2"/>
  <c r="D1985" i="3"/>
  <c r="D1985" i="9"/>
  <c r="D1981" i="2"/>
  <c r="D1981" i="3"/>
  <c r="D1981" i="9"/>
  <c r="D1977" i="2"/>
  <c r="D1977" i="3"/>
  <c r="D1977" i="9"/>
  <c r="D1973" i="2"/>
  <c r="D1973" i="3"/>
  <c r="D1973" i="9"/>
  <c r="D1969" i="2"/>
  <c r="D1969" i="3"/>
  <c r="D1969" i="9"/>
  <c r="D1965" i="2"/>
  <c r="D1965" i="3"/>
  <c r="D1965" i="9"/>
  <c r="D1961" i="2"/>
  <c r="D1961" i="3"/>
  <c r="D1961" i="9"/>
  <c r="D1957" i="2"/>
  <c r="D1957" i="3"/>
  <c r="D1957" i="9"/>
  <c r="D1953" i="2"/>
  <c r="D1953" i="3"/>
  <c r="D1953" i="9"/>
  <c r="D1949" i="2"/>
  <c r="D1949" i="3"/>
  <c r="D1949" i="9"/>
  <c r="D1945" i="2"/>
  <c r="D1945" i="3"/>
  <c r="D1945" i="9"/>
  <c r="D1941" i="2"/>
  <c r="D1941" i="3"/>
  <c r="D1941" i="9"/>
  <c r="D1937" i="2"/>
  <c r="D1937" i="3"/>
  <c r="D1937" i="9"/>
  <c r="D1933" i="2"/>
  <c r="D1933" i="3"/>
  <c r="D1933" i="9"/>
  <c r="D1929" i="2"/>
  <c r="D1929" i="3"/>
  <c r="D1929" i="9"/>
  <c r="D1925" i="2"/>
  <c r="D1925" i="3"/>
  <c r="D1925" i="9"/>
  <c r="D1921" i="2"/>
  <c r="D1921" i="3"/>
  <c r="D1921" i="9"/>
  <c r="D1917" i="2"/>
  <c r="D1917" i="3"/>
  <c r="D1917" i="9"/>
  <c r="D1913" i="2"/>
  <c r="D1913" i="3"/>
  <c r="D1913" i="9"/>
  <c r="D1909" i="2"/>
  <c r="D1909" i="3"/>
  <c r="D1909" i="9"/>
  <c r="D1905" i="2"/>
  <c r="D1905" i="3"/>
  <c r="D1905" i="9"/>
  <c r="D1901" i="2"/>
  <c r="D1901" i="3"/>
  <c r="D1901" i="9"/>
  <c r="D1897" i="2"/>
  <c r="D1897" i="3"/>
  <c r="D1897" i="9"/>
  <c r="D1893" i="2"/>
  <c r="D1893" i="3"/>
  <c r="D1893" i="9"/>
  <c r="D1889" i="2"/>
  <c r="D1889" i="3"/>
  <c r="D1889" i="9"/>
  <c r="D1885" i="2"/>
  <c r="D1885" i="3"/>
  <c r="D1885" i="9"/>
  <c r="D1881" i="2"/>
  <c r="D1881" i="3"/>
  <c r="D1881" i="9"/>
  <c r="D1877" i="2"/>
  <c r="D1877" i="3"/>
  <c r="D1877" i="9"/>
  <c r="D1873" i="2"/>
  <c r="D1873" i="3"/>
  <c r="D1873" i="9"/>
  <c r="D1869" i="2"/>
  <c r="D1869" i="3"/>
  <c r="D1869" i="9"/>
  <c r="D1865" i="2"/>
  <c r="D1865" i="3"/>
  <c r="D1865" i="9"/>
  <c r="D1861" i="2"/>
  <c r="D1861" i="3"/>
  <c r="D1861" i="9"/>
  <c r="D1857" i="2"/>
  <c r="D1857" i="3"/>
  <c r="D1857" i="9"/>
  <c r="D1853" i="2"/>
  <c r="D1853" i="3"/>
  <c r="D1853" i="9"/>
  <c r="D1849" i="2"/>
  <c r="D1849" i="3"/>
  <c r="D1849" i="9"/>
  <c r="D1845" i="2"/>
  <c r="D1845" i="3"/>
  <c r="D1845" i="9"/>
  <c r="D1841" i="2"/>
  <c r="D1841" i="3"/>
  <c r="D1841" i="9"/>
  <c r="D1837" i="2"/>
  <c r="D1837" i="3"/>
  <c r="D1837" i="9"/>
  <c r="D1833" i="2"/>
  <c r="D1833" i="3"/>
  <c r="D1833" i="9"/>
  <c r="D1829" i="2"/>
  <c r="D1829" i="3"/>
  <c r="D1829" i="9"/>
  <c r="D1825" i="2"/>
  <c r="D1825" i="3"/>
  <c r="D1825" i="9"/>
  <c r="D1821" i="2"/>
  <c r="D1821" i="3"/>
  <c r="D1821" i="9"/>
  <c r="D1817" i="2"/>
  <c r="D1817" i="3"/>
  <c r="D1817" i="9"/>
  <c r="D1813" i="2"/>
  <c r="D1813" i="3"/>
  <c r="D1813" i="9"/>
  <c r="D1809" i="2"/>
  <c r="D1809" i="3"/>
  <c r="D1809" i="9"/>
  <c r="D1805" i="2"/>
  <c r="D1805" i="3"/>
  <c r="D1805" i="9"/>
  <c r="D1801" i="2"/>
  <c r="D1801" i="3"/>
  <c r="D1801" i="9"/>
  <c r="D1797" i="2"/>
  <c r="D1797" i="3"/>
  <c r="D1797" i="9"/>
  <c r="D1793" i="2"/>
  <c r="D1793" i="3"/>
  <c r="D1793" i="9"/>
  <c r="D1789" i="2"/>
  <c r="D1789" i="3"/>
  <c r="D1789" i="9"/>
  <c r="D1785" i="2"/>
  <c r="D1785" i="3"/>
  <c r="D1785" i="9"/>
  <c r="D1781" i="2"/>
  <c r="D1781" i="3"/>
  <c r="D1781" i="9"/>
  <c r="D1777" i="2"/>
  <c r="D1777" i="3"/>
  <c r="D1777" i="9"/>
  <c r="D1773" i="2"/>
  <c r="D1773" i="3"/>
  <c r="D1773" i="9"/>
  <c r="D1769" i="2"/>
  <c r="D1769" i="3"/>
  <c r="D1769" i="9"/>
  <c r="D1765" i="2"/>
  <c r="D1765" i="3"/>
  <c r="D1765" i="9"/>
  <c r="D1761" i="2"/>
  <c r="D1761" i="3"/>
  <c r="D1761" i="9"/>
  <c r="D1757" i="2"/>
  <c r="D1757" i="3"/>
  <c r="D1757" i="9"/>
  <c r="D1753" i="2"/>
  <c r="D1753" i="3"/>
  <c r="D1753" i="9"/>
  <c r="D1749" i="2"/>
  <c r="D1749" i="3"/>
  <c r="D1749" i="9"/>
  <c r="D1745" i="2"/>
  <c r="D1745" i="3"/>
  <c r="D1745" i="9"/>
  <c r="D1741" i="2"/>
  <c r="D1741" i="3"/>
  <c r="D1741" i="9"/>
  <c r="D1737" i="2"/>
  <c r="D1737" i="3"/>
  <c r="D1737" i="9"/>
  <c r="D1733" i="2"/>
  <c r="D1733" i="3"/>
  <c r="D1733" i="9"/>
  <c r="D1729" i="2"/>
  <c r="D1729" i="3"/>
  <c r="D1729" i="9"/>
  <c r="D1725" i="2"/>
  <c r="D1725" i="3"/>
  <c r="D1725" i="9"/>
  <c r="D1721" i="2"/>
  <c r="D1721" i="3"/>
  <c r="D1721" i="9"/>
  <c r="D1717" i="2"/>
  <c r="D1717" i="3"/>
  <c r="D1717" i="9"/>
  <c r="D1713" i="2"/>
  <c r="D1713" i="3"/>
  <c r="D1713" i="9"/>
  <c r="D1709" i="2"/>
  <c r="D1709" i="3"/>
  <c r="D1709" i="9"/>
  <c r="D1705" i="2"/>
  <c r="D1705" i="3"/>
  <c r="D1705" i="9"/>
  <c r="D1701" i="2"/>
  <c r="D1701" i="3"/>
  <c r="D1701" i="9"/>
  <c r="D1697" i="2"/>
  <c r="D1697" i="3"/>
  <c r="D1697" i="9"/>
  <c r="D1693" i="2"/>
  <c r="D1693" i="3"/>
  <c r="D1693" i="9"/>
  <c r="D1689" i="2"/>
  <c r="D1689" i="3"/>
  <c r="D1689" i="9"/>
  <c r="D1685" i="2"/>
  <c r="D1685" i="3"/>
  <c r="D1685" i="9"/>
  <c r="D1681" i="2"/>
  <c r="D1681" i="3"/>
  <c r="D1681" i="9"/>
  <c r="D1677" i="2"/>
  <c r="D1677" i="3"/>
  <c r="D1677" i="9"/>
  <c r="D1673" i="2"/>
  <c r="D1673" i="3"/>
  <c r="D1673" i="9"/>
  <c r="D1669" i="2"/>
  <c r="D1669" i="3"/>
  <c r="D1669" i="9"/>
  <c r="D1665" i="2"/>
  <c r="D1665" i="3"/>
  <c r="D1665" i="9"/>
  <c r="D1661" i="2"/>
  <c r="D1661" i="3"/>
  <c r="D1661" i="9"/>
  <c r="D1657" i="2"/>
  <c r="D1657" i="3"/>
  <c r="D1657" i="9"/>
  <c r="D1653" i="2"/>
  <c r="D1653" i="3"/>
  <c r="D1653" i="9"/>
  <c r="D1649" i="2"/>
  <c r="D1649" i="3"/>
  <c r="D1649" i="9"/>
  <c r="D1645" i="2"/>
  <c r="D1645" i="3"/>
  <c r="D1645" i="9"/>
  <c r="D1641" i="2"/>
  <c r="D1641" i="3"/>
  <c r="D1641" i="9"/>
  <c r="D1637" i="2"/>
  <c r="D1637" i="3"/>
  <c r="D1637" i="9"/>
  <c r="D1633" i="2"/>
  <c r="D1633" i="3"/>
  <c r="D1633" i="9"/>
  <c r="D1629" i="2"/>
  <c r="D1629" i="3"/>
  <c r="D1629" i="9"/>
  <c r="D1625" i="2"/>
  <c r="D1625" i="3"/>
  <c r="D1625" i="9"/>
  <c r="D1621" i="2"/>
  <c r="D1621" i="3"/>
  <c r="D1621" i="9"/>
  <c r="D1617" i="2"/>
  <c r="D1617" i="3"/>
  <c r="D1617" i="9"/>
  <c r="D1613" i="2"/>
  <c r="D1613" i="3"/>
  <c r="D1613" i="9"/>
  <c r="D1609" i="2"/>
  <c r="D1609" i="3"/>
  <c r="D1609" i="9"/>
  <c r="D1605" i="2"/>
  <c r="D1605" i="3"/>
  <c r="D1605" i="9"/>
  <c r="D1601" i="2"/>
  <c r="D1601" i="3"/>
  <c r="D1601" i="9"/>
  <c r="D1597" i="2"/>
  <c r="D1597" i="3"/>
  <c r="D1597" i="9"/>
  <c r="D1593" i="2"/>
  <c r="D1593" i="3"/>
  <c r="D1593" i="9"/>
  <c r="D1589" i="2"/>
  <c r="D1589" i="3"/>
  <c r="D1589" i="9"/>
  <c r="D1585" i="2"/>
  <c r="D1585" i="3"/>
  <c r="D1585" i="9"/>
  <c r="D1581" i="2"/>
  <c r="D1581" i="3"/>
  <c r="D1581" i="9"/>
  <c r="D1577" i="2"/>
  <c r="D1577" i="3"/>
  <c r="D1577" i="9"/>
  <c r="D1573" i="2"/>
  <c r="D1573" i="3"/>
  <c r="D1573" i="9"/>
  <c r="D1569" i="2"/>
  <c r="D1569" i="3"/>
  <c r="D1569" i="9"/>
  <c r="D1565" i="2"/>
  <c r="D1565" i="3"/>
  <c r="D1565" i="9"/>
  <c r="D1561" i="2"/>
  <c r="D1561" i="3"/>
  <c r="D1561" i="9"/>
  <c r="D1557" i="2"/>
  <c r="D1557" i="3"/>
  <c r="D1557" i="9"/>
  <c r="D1553" i="2"/>
  <c r="D1553" i="3"/>
  <c r="D1553" i="9"/>
  <c r="D1549" i="2"/>
  <c r="D1549" i="3"/>
  <c r="D1549" i="9"/>
  <c r="D1545" i="2"/>
  <c r="D1545" i="3"/>
  <c r="D1545" i="9"/>
  <c r="D1541" i="2"/>
  <c r="D1541" i="3"/>
  <c r="D1541" i="9"/>
  <c r="D1537" i="2"/>
  <c r="D1537" i="3"/>
  <c r="D1537" i="9"/>
  <c r="D1533" i="2"/>
  <c r="D1533" i="3"/>
  <c r="D1533" i="9"/>
  <c r="D1529" i="2"/>
  <c r="D1529" i="3"/>
  <c r="D1529" i="9"/>
  <c r="D1525" i="2"/>
  <c r="D1525" i="3"/>
  <c r="D1525" i="9"/>
  <c r="D1521" i="2"/>
  <c r="D1521" i="3"/>
  <c r="D1521" i="9"/>
  <c r="D1517" i="2"/>
  <c r="D1517" i="3"/>
  <c r="D1517" i="9"/>
  <c r="D1513" i="2"/>
  <c r="D1513" i="3"/>
  <c r="D1513" i="9"/>
  <c r="D1509" i="2"/>
  <c r="D1509" i="3"/>
  <c r="D1509" i="9"/>
  <c r="D1505" i="2"/>
  <c r="D1505" i="3"/>
  <c r="D1505" i="9"/>
  <c r="D1501" i="2"/>
  <c r="D1501" i="3"/>
  <c r="D1501" i="9"/>
  <c r="D1497" i="2"/>
  <c r="D1497" i="3"/>
  <c r="D1497" i="9"/>
  <c r="D1493" i="2"/>
  <c r="D1493" i="3"/>
  <c r="D1493" i="9"/>
  <c r="D1489" i="2"/>
  <c r="D1489" i="3"/>
  <c r="D1489" i="9"/>
  <c r="D1485" i="2"/>
  <c r="D1485" i="3"/>
  <c r="D1485" i="9"/>
  <c r="D1481" i="2"/>
  <c r="D1481" i="3"/>
  <c r="D1481" i="9"/>
  <c r="D1477" i="2"/>
  <c r="D1477" i="3"/>
  <c r="D1477" i="9"/>
  <c r="D1473" i="2"/>
  <c r="D1473" i="3"/>
  <c r="D1473" i="9"/>
  <c r="D1469" i="2"/>
  <c r="D1469" i="3"/>
  <c r="D1469" i="9"/>
  <c r="D1465" i="2"/>
  <c r="D1465" i="3"/>
  <c r="D1465" i="9"/>
  <c r="D1461" i="2"/>
  <c r="D1461" i="3"/>
  <c r="D1461" i="9"/>
  <c r="D1457" i="2"/>
  <c r="D1457" i="3"/>
  <c r="D1457" i="9"/>
  <c r="D1453" i="2"/>
  <c r="D1453" i="3"/>
  <c r="D1453" i="9"/>
  <c r="D1449" i="2"/>
  <c r="D1449" i="3"/>
  <c r="D1449" i="9"/>
  <c r="D1445" i="2"/>
  <c r="D1445" i="3"/>
  <c r="D1445" i="9"/>
  <c r="D1441" i="2"/>
  <c r="D1441" i="3"/>
  <c r="D1441" i="9"/>
  <c r="D1437" i="2"/>
  <c r="D1437" i="3"/>
  <c r="D1437" i="9"/>
  <c r="D1433" i="2"/>
  <c r="D1433" i="3"/>
  <c r="D1433" i="9"/>
  <c r="D1429" i="2"/>
  <c r="D1429" i="3"/>
  <c r="D1429" i="9"/>
  <c r="D1425" i="2"/>
  <c r="D1425" i="3"/>
  <c r="D1425" i="9"/>
  <c r="D1421" i="2"/>
  <c r="D1421" i="3"/>
  <c r="D1421" i="9"/>
  <c r="D1417" i="2"/>
  <c r="D1417" i="3"/>
  <c r="D1417" i="9"/>
  <c r="D1413" i="2"/>
  <c r="D1413" i="3"/>
  <c r="D1413" i="9"/>
  <c r="D1409" i="2"/>
  <c r="D1409" i="3"/>
  <c r="D1409" i="9"/>
  <c r="D1405" i="2"/>
  <c r="D1405" i="3"/>
  <c r="D1405" i="9"/>
  <c r="D1401" i="2"/>
  <c r="D1401" i="3"/>
  <c r="D1401" i="9"/>
  <c r="D1397" i="2"/>
  <c r="D1397" i="3"/>
  <c r="D1397" i="9"/>
  <c r="D1393" i="2"/>
  <c r="D1393" i="3"/>
  <c r="D1393" i="9"/>
  <c r="D1389" i="2"/>
  <c r="D1389" i="3"/>
  <c r="D1389" i="9"/>
  <c r="D1385" i="2"/>
  <c r="D1385" i="3"/>
  <c r="D1385" i="9"/>
  <c r="D1381" i="2"/>
  <c r="D1381" i="3"/>
  <c r="D1381" i="9"/>
  <c r="D1377" i="2"/>
  <c r="D1377" i="3"/>
  <c r="D1377" i="9"/>
  <c r="D1373" i="2"/>
  <c r="D1373" i="3"/>
  <c r="D1373" i="9"/>
  <c r="D1369" i="2"/>
  <c r="D1369" i="3"/>
  <c r="D1369" i="9"/>
  <c r="D1365" i="2"/>
  <c r="D1365" i="3"/>
  <c r="D1365" i="9"/>
  <c r="D1361" i="2"/>
  <c r="D1361" i="3"/>
  <c r="D1361" i="9"/>
  <c r="D1357" i="2"/>
  <c r="D1357" i="3"/>
  <c r="D1357" i="9"/>
  <c r="D1353" i="2"/>
  <c r="D1353" i="3"/>
  <c r="D1353" i="9"/>
  <c r="D1349" i="2"/>
  <c r="D1349" i="3"/>
  <c r="D1349" i="9"/>
  <c r="D1345" i="2"/>
  <c r="D1345" i="3"/>
  <c r="D1345" i="9"/>
  <c r="D1341" i="2"/>
  <c r="D1341" i="3"/>
  <c r="D1341" i="9"/>
  <c r="D1337" i="2"/>
  <c r="D1337" i="3"/>
  <c r="D1337" i="9"/>
  <c r="D1333" i="2"/>
  <c r="D1333" i="3"/>
  <c r="D1333" i="9"/>
  <c r="D1329" i="2"/>
  <c r="D1329" i="3"/>
  <c r="D1329" i="9"/>
  <c r="D1325" i="2"/>
  <c r="D1325" i="3"/>
  <c r="D1325" i="9"/>
  <c r="D1321" i="2"/>
  <c r="D1321" i="3"/>
  <c r="D1321" i="9"/>
  <c r="D1317" i="2"/>
  <c r="D1317" i="3"/>
  <c r="D1317" i="9"/>
  <c r="D1313" i="2"/>
  <c r="D1313" i="3"/>
  <c r="D1313" i="9"/>
  <c r="D1309" i="2"/>
  <c r="D1309" i="3"/>
  <c r="D1309" i="9"/>
  <c r="D1305" i="2"/>
  <c r="D1305" i="3"/>
  <c r="D1305" i="9"/>
  <c r="D1301" i="2"/>
  <c r="D1301" i="3"/>
  <c r="D1301" i="9"/>
  <c r="D1297" i="2"/>
  <c r="D1297" i="3"/>
  <c r="D1297" i="9"/>
  <c r="D1293" i="2"/>
  <c r="D1293" i="3"/>
  <c r="D1293" i="9"/>
  <c r="D1289" i="2"/>
  <c r="D1289" i="3"/>
  <c r="D1289" i="9"/>
  <c r="D1285" i="2"/>
  <c r="D1285" i="3"/>
  <c r="D1285" i="9"/>
  <c r="D1281" i="2"/>
  <c r="D1281" i="3"/>
  <c r="D1281" i="9"/>
  <c r="D1277" i="2"/>
  <c r="D1277" i="3"/>
  <c r="D1277" i="9"/>
  <c r="D1273" i="2"/>
  <c r="D1273" i="3"/>
  <c r="D1273" i="9"/>
  <c r="D1269" i="2"/>
  <c r="D1269" i="3"/>
  <c r="D1269" i="9"/>
  <c r="D1265" i="2"/>
  <c r="D1265" i="3"/>
  <c r="D1265" i="9"/>
  <c r="D1261" i="2"/>
  <c r="D1261" i="3"/>
  <c r="D1261" i="9"/>
  <c r="D1257" i="2"/>
  <c r="D1257" i="3"/>
  <c r="D1257" i="9"/>
  <c r="D1253" i="2"/>
  <c r="D1253" i="3"/>
  <c r="D1253" i="9"/>
  <c r="D1249" i="2"/>
  <c r="D1249" i="3"/>
  <c r="D1249" i="9"/>
  <c r="D1245" i="2"/>
  <c r="D1245" i="3"/>
  <c r="D1245" i="9"/>
  <c r="D1241" i="2"/>
  <c r="D1241" i="3"/>
  <c r="D1241" i="9"/>
  <c r="D1237" i="2"/>
  <c r="D1237" i="3"/>
  <c r="D1237" i="9"/>
  <c r="D1233" i="2"/>
  <c r="D1233" i="3"/>
  <c r="D1233" i="9"/>
  <c r="D1229" i="2"/>
  <c r="D1229" i="3"/>
  <c r="D1229" i="9"/>
  <c r="D1225" i="2"/>
  <c r="D1225" i="3"/>
  <c r="D1225" i="9"/>
  <c r="D1221" i="2"/>
  <c r="D1221" i="3"/>
  <c r="D1221" i="9"/>
  <c r="D1217" i="2"/>
  <c r="D1217" i="3"/>
  <c r="D1217" i="9"/>
  <c r="D1213" i="2"/>
  <c r="D1213" i="3"/>
  <c r="D1213" i="9"/>
  <c r="D1209" i="2"/>
  <c r="D1209" i="3"/>
  <c r="D1209" i="9"/>
  <c r="D1205" i="2"/>
  <c r="D1205" i="3"/>
  <c r="D1205" i="9"/>
  <c r="D1201" i="2"/>
  <c r="D1201" i="3"/>
  <c r="D1201" i="9"/>
  <c r="D1197" i="2"/>
  <c r="D1197" i="3"/>
  <c r="D1197" i="9"/>
  <c r="D1193" i="2"/>
  <c r="D1193" i="3"/>
  <c r="D1193" i="9"/>
  <c r="D1189" i="2"/>
  <c r="D1189" i="3"/>
  <c r="D1189" i="9"/>
  <c r="D1185" i="2"/>
  <c r="D1185" i="3"/>
  <c r="D1185" i="9"/>
  <c r="D1181" i="2"/>
  <c r="D1181" i="3"/>
  <c r="D1181" i="9"/>
  <c r="D1177" i="2"/>
  <c r="D1177" i="3"/>
  <c r="D1177" i="9"/>
  <c r="D1173" i="2"/>
  <c r="D1173" i="3"/>
  <c r="D1173" i="9"/>
  <c r="D1169" i="2"/>
  <c r="D1169" i="3"/>
  <c r="D1169" i="9"/>
  <c r="D1165" i="2"/>
  <c r="D1165" i="3"/>
  <c r="D1165" i="9"/>
  <c r="D1161" i="2"/>
  <c r="D1161" i="3"/>
  <c r="D1161" i="9"/>
  <c r="D1157" i="2"/>
  <c r="D1157" i="3"/>
  <c r="D1157" i="9"/>
  <c r="D1153" i="2"/>
  <c r="D1153" i="3"/>
  <c r="D1153" i="9"/>
  <c r="D1149" i="2"/>
  <c r="D1149" i="3"/>
  <c r="D1149" i="9"/>
  <c r="D1145" i="2"/>
  <c r="D1145" i="3"/>
  <c r="D1145" i="9"/>
  <c r="D1141" i="2"/>
  <c r="D1141" i="3"/>
  <c r="D1141" i="9"/>
  <c r="D1137" i="2"/>
  <c r="D1137" i="3"/>
  <c r="D1137" i="9"/>
  <c r="D1133" i="2"/>
  <c r="D1133" i="3"/>
  <c r="D1133" i="9"/>
  <c r="D1129" i="2"/>
  <c r="D1129" i="3"/>
  <c r="D1129" i="9"/>
  <c r="D1125" i="2"/>
  <c r="D1125" i="3"/>
  <c r="D1125" i="9"/>
  <c r="D1121" i="2"/>
  <c r="D1121" i="3"/>
  <c r="D1121" i="9"/>
  <c r="D1117" i="2"/>
  <c r="D1117" i="3"/>
  <c r="D1117" i="9"/>
  <c r="D1113" i="2"/>
  <c r="D1113" i="3"/>
  <c r="D1113" i="9"/>
  <c r="D1109" i="2"/>
  <c r="D1109" i="3"/>
  <c r="D1109" i="9"/>
  <c r="D1105" i="2"/>
  <c r="D1105" i="3"/>
  <c r="D1105" i="9"/>
  <c r="D1101" i="2"/>
  <c r="D1101" i="3"/>
  <c r="D1101" i="9"/>
  <c r="D1097" i="2"/>
  <c r="D1097" i="3"/>
  <c r="D1097" i="9"/>
  <c r="D1093" i="2"/>
  <c r="D1093" i="3"/>
  <c r="D1093" i="9"/>
  <c r="D1089" i="2"/>
  <c r="D1089" i="3"/>
  <c r="D1089" i="9"/>
  <c r="D1085" i="2"/>
  <c r="D1085" i="3"/>
  <c r="D1085" i="9"/>
  <c r="D1081" i="2"/>
  <c r="D1081" i="3"/>
  <c r="D1081" i="9"/>
  <c r="D1077" i="2"/>
  <c r="D1077" i="3"/>
  <c r="D1077" i="9"/>
  <c r="D1073" i="2"/>
  <c r="D1073" i="3"/>
  <c r="D1073" i="9"/>
  <c r="D1069" i="2"/>
  <c r="D1069" i="3"/>
  <c r="D1069" i="9"/>
  <c r="D1065" i="2"/>
  <c r="D1065" i="3"/>
  <c r="D1065" i="9"/>
  <c r="D1061" i="2"/>
  <c r="D1061" i="3"/>
  <c r="D1061" i="9"/>
  <c r="D1057" i="2"/>
  <c r="D1057" i="3"/>
  <c r="D1057" i="9"/>
  <c r="D1053" i="2"/>
  <c r="D1053" i="3"/>
  <c r="D1053" i="9"/>
  <c r="D1049" i="2"/>
  <c r="D1049" i="3"/>
  <c r="D1049" i="9"/>
  <c r="D1045" i="2"/>
  <c r="D1045" i="3"/>
  <c r="D1045" i="9"/>
  <c r="D1041" i="2"/>
  <c r="D1041" i="3"/>
  <c r="D1041" i="9"/>
  <c r="D1037" i="2"/>
  <c r="D1037" i="3"/>
  <c r="D1037" i="9"/>
  <c r="D1033" i="2"/>
  <c r="D1033" i="3"/>
  <c r="D1033" i="9"/>
  <c r="D1029" i="2"/>
  <c r="D1029" i="3"/>
  <c r="D1029" i="9"/>
  <c r="D1025" i="2"/>
  <c r="D1025" i="3"/>
  <c r="D1025" i="9"/>
  <c r="D1021" i="2"/>
  <c r="D1021" i="3"/>
  <c r="D1021" i="9"/>
  <c r="D1017" i="2"/>
  <c r="D1017" i="3"/>
  <c r="D1017" i="9"/>
  <c r="D1013" i="2"/>
  <c r="D1013" i="3"/>
  <c r="D1013" i="9"/>
  <c r="D1009" i="2"/>
  <c r="D1009" i="3"/>
  <c r="D1009" i="9"/>
  <c r="D1005" i="2"/>
  <c r="D1005" i="3"/>
  <c r="D1005" i="9"/>
  <c r="D1001" i="2"/>
  <c r="D1001" i="3"/>
  <c r="D1001" i="9"/>
  <c r="D997" i="2"/>
  <c r="D997" i="3"/>
  <c r="D997" i="9"/>
  <c r="D993" i="2"/>
  <c r="D993" i="3"/>
  <c r="D993" i="9"/>
  <c r="D989" i="2"/>
  <c r="D989" i="3"/>
  <c r="D989" i="9"/>
  <c r="D985" i="2"/>
  <c r="D985" i="3"/>
  <c r="D985" i="9"/>
  <c r="D981" i="2"/>
  <c r="D981" i="3"/>
  <c r="D981" i="9"/>
  <c r="D977" i="2"/>
  <c r="D977" i="3"/>
  <c r="D977" i="9"/>
  <c r="D973" i="2"/>
  <c r="D973" i="3"/>
  <c r="D973" i="9"/>
  <c r="D969" i="2"/>
  <c r="D969" i="3"/>
  <c r="D969" i="9"/>
  <c r="D965" i="2"/>
  <c r="D965" i="3"/>
  <c r="D965" i="9"/>
  <c r="D961" i="2"/>
  <c r="D961" i="3"/>
  <c r="D961" i="9"/>
  <c r="D957" i="2"/>
  <c r="D957" i="3"/>
  <c r="D957" i="9"/>
  <c r="D953" i="2"/>
  <c r="D953" i="3"/>
  <c r="D953" i="9"/>
  <c r="D949" i="2"/>
  <c r="D949" i="3"/>
  <c r="D949" i="9"/>
  <c r="D945" i="2"/>
  <c r="D945" i="3"/>
  <c r="D945" i="9"/>
  <c r="D941" i="2"/>
  <c r="D941" i="3"/>
  <c r="D941" i="9"/>
  <c r="D937" i="2"/>
  <c r="D937" i="3"/>
  <c r="D937" i="9"/>
  <c r="D933" i="2"/>
  <c r="D933" i="3"/>
  <c r="D933" i="9"/>
  <c r="D929" i="2"/>
  <c r="D929" i="3"/>
  <c r="D929" i="9"/>
  <c r="D925" i="2"/>
  <c r="D925" i="3"/>
  <c r="D925" i="9"/>
  <c r="D921" i="2"/>
  <c r="D921" i="3"/>
  <c r="D921" i="9"/>
  <c r="D917" i="2"/>
  <c r="D917" i="3"/>
  <c r="D917" i="9"/>
  <c r="D913" i="2"/>
  <c r="D913" i="3"/>
  <c r="D913" i="9"/>
  <c r="D909" i="2"/>
  <c r="D909" i="3"/>
  <c r="D909" i="9"/>
  <c r="D905" i="2"/>
  <c r="D905" i="3"/>
  <c r="D905" i="9"/>
  <c r="D901" i="2"/>
  <c r="D901" i="3"/>
  <c r="D901" i="9"/>
  <c r="D897" i="2"/>
  <c r="D897" i="3"/>
  <c r="D897" i="9"/>
  <c r="D893" i="2"/>
  <c r="D893" i="3"/>
  <c r="D893" i="9"/>
  <c r="D889" i="2"/>
  <c r="D889" i="3"/>
  <c r="D889" i="9"/>
  <c r="D885" i="2"/>
  <c r="D885" i="3"/>
  <c r="D885" i="9"/>
  <c r="D881" i="2"/>
  <c r="D881" i="3"/>
  <c r="D881" i="9"/>
  <c r="D877" i="2"/>
  <c r="D877" i="3"/>
  <c r="D877" i="9"/>
  <c r="D873" i="2"/>
  <c r="D873" i="3"/>
  <c r="D873" i="9"/>
  <c r="D869" i="2"/>
  <c r="D869" i="3"/>
  <c r="D869" i="9"/>
  <c r="D865" i="2"/>
  <c r="D865" i="3"/>
  <c r="D865" i="9"/>
  <c r="D861" i="2"/>
  <c r="D861" i="3"/>
  <c r="D861" i="9"/>
  <c r="D857" i="2"/>
  <c r="D857" i="3"/>
  <c r="D857" i="9"/>
  <c r="D853" i="2"/>
  <c r="D853" i="3"/>
  <c r="D853" i="9"/>
  <c r="D849" i="2"/>
  <c r="D849" i="3"/>
  <c r="D849" i="9"/>
  <c r="D845" i="2"/>
  <c r="D845" i="3"/>
  <c r="D845" i="9"/>
  <c r="D841" i="2"/>
  <c r="D841" i="3"/>
  <c r="D841" i="9"/>
  <c r="D837" i="2"/>
  <c r="D837" i="3"/>
  <c r="D837" i="9"/>
  <c r="D833" i="2"/>
  <c r="D833" i="3"/>
  <c r="D833" i="9"/>
  <c r="D829" i="2"/>
  <c r="D829" i="3"/>
  <c r="D829" i="9"/>
  <c r="D825" i="2"/>
  <c r="D825" i="3"/>
  <c r="D825" i="9"/>
  <c r="D821" i="2"/>
  <c r="D821" i="3"/>
  <c r="D821" i="9"/>
  <c r="D817" i="2"/>
  <c r="D817" i="3"/>
  <c r="D817" i="9"/>
  <c r="D813" i="2"/>
  <c r="D813" i="3"/>
  <c r="D813" i="9"/>
  <c r="D809" i="2"/>
  <c r="D809" i="3"/>
  <c r="D809" i="9"/>
  <c r="D805" i="2"/>
  <c r="D805" i="3"/>
  <c r="D805" i="9"/>
  <c r="D801" i="2"/>
  <c r="D801" i="3"/>
  <c r="D801" i="9"/>
  <c r="D797" i="2"/>
  <c r="D797" i="3"/>
  <c r="D797" i="9"/>
  <c r="D793" i="2"/>
  <c r="D793" i="3"/>
  <c r="D793" i="9"/>
  <c r="D789" i="2"/>
  <c r="D789" i="3"/>
  <c r="D789" i="9"/>
  <c r="D785" i="2"/>
  <c r="D785" i="3"/>
  <c r="D785" i="9"/>
  <c r="D781" i="2"/>
  <c r="D781" i="3"/>
  <c r="D781" i="9"/>
  <c r="D777" i="2"/>
  <c r="D777" i="3"/>
  <c r="D777" i="9"/>
  <c r="D773" i="2"/>
  <c r="D773" i="3"/>
  <c r="D773" i="9"/>
  <c r="D769" i="2"/>
  <c r="D769" i="3"/>
  <c r="D769" i="9"/>
  <c r="D765" i="2"/>
  <c r="D765" i="3"/>
  <c r="D765" i="9"/>
  <c r="D761" i="2"/>
  <c r="D761" i="3"/>
  <c r="D761" i="9"/>
  <c r="D757" i="2"/>
  <c r="D757" i="3"/>
  <c r="D757" i="9"/>
  <c r="D753" i="2"/>
  <c r="D753" i="3"/>
  <c r="D753" i="9"/>
  <c r="D749" i="2"/>
  <c r="D749" i="3"/>
  <c r="D749" i="9"/>
  <c r="D745" i="2"/>
  <c r="D745" i="3"/>
  <c r="D745" i="9"/>
  <c r="D741" i="2"/>
  <c r="D741" i="3"/>
  <c r="D741" i="9"/>
  <c r="D737" i="2"/>
  <c r="D737" i="3"/>
  <c r="D737" i="9"/>
  <c r="D733" i="2"/>
  <c r="D733" i="3"/>
  <c r="D733" i="9"/>
  <c r="D729" i="2"/>
  <c r="D729" i="3"/>
  <c r="D729" i="9"/>
  <c r="D725" i="2"/>
  <c r="D725" i="3"/>
  <c r="D725" i="9"/>
  <c r="D721" i="2"/>
  <c r="D721" i="3"/>
  <c r="D721" i="9"/>
  <c r="D717" i="2"/>
  <c r="D717" i="3"/>
  <c r="D717" i="9"/>
  <c r="D713" i="2"/>
  <c r="D713" i="3"/>
  <c r="D713" i="9"/>
  <c r="D709" i="2"/>
  <c r="D709" i="3"/>
  <c r="D709" i="9"/>
  <c r="D705" i="2"/>
  <c r="D705" i="3"/>
  <c r="D705" i="9"/>
  <c r="D701" i="2"/>
  <c r="D701" i="3"/>
  <c r="D701" i="9"/>
  <c r="D697" i="2"/>
  <c r="D697" i="3"/>
  <c r="D697" i="9"/>
  <c r="D693" i="2"/>
  <c r="D693" i="3"/>
  <c r="D693" i="9"/>
  <c r="D689" i="2"/>
  <c r="D689" i="3"/>
  <c r="D689" i="9"/>
  <c r="D685" i="2"/>
  <c r="D685" i="3"/>
  <c r="D685" i="9"/>
  <c r="D681" i="2"/>
  <c r="D681" i="3"/>
  <c r="D681" i="9"/>
  <c r="D677" i="2"/>
  <c r="D677" i="3"/>
  <c r="D677" i="9"/>
  <c r="D673" i="2"/>
  <c r="D673" i="3"/>
  <c r="D673" i="9"/>
  <c r="D669" i="2"/>
  <c r="D669" i="3"/>
  <c r="D669" i="9"/>
  <c r="D665" i="2"/>
  <c r="D665" i="3"/>
  <c r="D665" i="9"/>
  <c r="D661" i="2"/>
  <c r="D661" i="3"/>
  <c r="D661" i="9"/>
  <c r="D657" i="2"/>
  <c r="D657" i="3"/>
  <c r="D657" i="9"/>
  <c r="D653" i="2"/>
  <c r="D653" i="3"/>
  <c r="D653" i="9"/>
  <c r="D649" i="2"/>
  <c r="D649" i="3"/>
  <c r="D649" i="9"/>
  <c r="D645" i="2"/>
  <c r="D645" i="3"/>
  <c r="D645" i="9"/>
  <c r="D641" i="2"/>
  <c r="D641" i="3"/>
  <c r="D641" i="9"/>
  <c r="D637" i="2"/>
  <c r="D637" i="3"/>
  <c r="D637" i="9"/>
  <c r="D633" i="2"/>
  <c r="D633" i="3"/>
  <c r="D633" i="9"/>
  <c r="D629" i="2"/>
  <c r="D629" i="3"/>
  <c r="D629" i="9"/>
  <c r="D625" i="2"/>
  <c r="D625" i="3"/>
  <c r="D625" i="9"/>
  <c r="D621" i="2"/>
  <c r="D621" i="3"/>
  <c r="D621" i="9"/>
  <c r="D617" i="2"/>
  <c r="D617" i="3"/>
  <c r="D617" i="9"/>
  <c r="D613" i="2"/>
  <c r="D613" i="3"/>
  <c r="D613" i="9"/>
  <c r="D609" i="2"/>
  <c r="D609" i="3"/>
  <c r="D609" i="9"/>
  <c r="D605" i="2"/>
  <c r="D605" i="3"/>
  <c r="D605" i="9"/>
  <c r="D601" i="2"/>
  <c r="D601" i="3"/>
  <c r="D601" i="9"/>
  <c r="D597" i="2"/>
  <c r="D597" i="3"/>
  <c r="D597" i="9"/>
  <c r="D593" i="2"/>
  <c r="D593" i="3"/>
  <c r="D593" i="9"/>
  <c r="D589" i="2"/>
  <c r="D589" i="3"/>
  <c r="D589" i="9"/>
  <c r="D585" i="2"/>
  <c r="D585" i="3"/>
  <c r="D585" i="9"/>
  <c r="D581" i="2"/>
  <c r="D581" i="3"/>
  <c r="D581" i="9"/>
  <c r="D577" i="2"/>
  <c r="D577" i="3"/>
  <c r="D577" i="9"/>
  <c r="D573" i="2"/>
  <c r="D573" i="3"/>
  <c r="D573" i="9"/>
  <c r="D569" i="2"/>
  <c r="D569" i="3"/>
  <c r="D569" i="9"/>
  <c r="D565" i="2"/>
  <c r="D565" i="3"/>
  <c r="D565" i="9"/>
  <c r="D561" i="2"/>
  <c r="D561" i="3"/>
  <c r="D561" i="9"/>
  <c r="D557" i="2"/>
  <c r="D557" i="3"/>
  <c r="D557" i="9"/>
  <c r="D553" i="2"/>
  <c r="D553" i="3"/>
  <c r="D553" i="9"/>
  <c r="D549" i="2"/>
  <c r="D549" i="3"/>
  <c r="D549" i="9"/>
  <c r="D545" i="2"/>
  <c r="D545" i="3"/>
  <c r="D545" i="9"/>
  <c r="D541" i="2"/>
  <c r="D541" i="3"/>
  <c r="D541" i="9"/>
  <c r="D537" i="2"/>
  <c r="D537" i="3"/>
  <c r="D537" i="9"/>
  <c r="D533" i="2"/>
  <c r="D533" i="3"/>
  <c r="D533" i="9"/>
  <c r="D529" i="2"/>
  <c r="D529" i="3"/>
  <c r="D529" i="9"/>
  <c r="D525" i="2"/>
  <c r="D525" i="3"/>
  <c r="D525" i="9"/>
  <c r="D521" i="2"/>
  <c r="D521" i="3"/>
  <c r="D521" i="9"/>
  <c r="D517" i="2"/>
  <c r="D517" i="3"/>
  <c r="D517" i="9"/>
  <c r="D513" i="2"/>
  <c r="D513" i="3"/>
  <c r="D513" i="9"/>
  <c r="D509" i="2"/>
  <c r="D509" i="3"/>
  <c r="D509" i="9"/>
  <c r="D505" i="2"/>
  <c r="D505" i="3"/>
  <c r="D505" i="9"/>
  <c r="D501" i="2"/>
  <c r="D501" i="3"/>
  <c r="D501" i="9"/>
  <c r="D497" i="2"/>
  <c r="D497" i="3"/>
  <c r="D497" i="9"/>
  <c r="D493" i="2"/>
  <c r="D493" i="3"/>
  <c r="D493" i="9"/>
  <c r="D489" i="2"/>
  <c r="D489" i="3"/>
  <c r="D489" i="9"/>
  <c r="D485" i="2"/>
  <c r="D485" i="3"/>
  <c r="D485" i="9"/>
  <c r="D481" i="2"/>
  <c r="D481" i="3"/>
  <c r="D481" i="9"/>
  <c r="D477" i="2"/>
  <c r="D477" i="3"/>
  <c r="D477" i="9"/>
  <c r="D473" i="2"/>
  <c r="D473" i="3"/>
  <c r="D473" i="9"/>
  <c r="D469" i="2"/>
  <c r="D469" i="3"/>
  <c r="D469" i="9"/>
  <c r="D465" i="2"/>
  <c r="D465" i="3"/>
  <c r="D465" i="9"/>
  <c r="D461" i="2"/>
  <c r="D461" i="3"/>
  <c r="D461" i="9"/>
  <c r="D457" i="2"/>
  <c r="D457" i="3"/>
  <c r="D457" i="9"/>
  <c r="D453" i="2"/>
  <c r="D453" i="3"/>
  <c r="D453" i="9"/>
  <c r="D449" i="2"/>
  <c r="D449" i="3"/>
  <c r="D449" i="9"/>
  <c r="D445" i="2"/>
  <c r="D445" i="3"/>
  <c r="D445" i="9"/>
  <c r="D441" i="2"/>
  <c r="D441" i="3"/>
  <c r="D441" i="9"/>
  <c r="D437" i="2"/>
  <c r="D437" i="3"/>
  <c r="D437" i="9"/>
  <c r="D433" i="2"/>
  <c r="D433" i="3"/>
  <c r="D433" i="9"/>
  <c r="D429" i="2"/>
  <c r="D429" i="3"/>
  <c r="D429" i="9"/>
  <c r="D425" i="2"/>
  <c r="D425" i="3"/>
  <c r="D425" i="9"/>
  <c r="D421" i="2"/>
  <c r="D421" i="3"/>
  <c r="D421" i="9"/>
  <c r="D417" i="2"/>
  <c r="D417" i="3"/>
  <c r="D417" i="9"/>
  <c r="D413" i="2"/>
  <c r="D413" i="3"/>
  <c r="D413" i="9"/>
  <c r="D409" i="2"/>
  <c r="D409" i="3"/>
  <c r="D409" i="9"/>
  <c r="D405" i="2"/>
  <c r="D405" i="3"/>
  <c r="D405" i="9"/>
  <c r="D401" i="2"/>
  <c r="D401" i="3"/>
  <c r="D401" i="9"/>
  <c r="D397" i="2"/>
  <c r="D397" i="3"/>
  <c r="D397" i="9"/>
  <c r="D393" i="2"/>
  <c r="D393" i="3"/>
  <c r="D393" i="9"/>
  <c r="D389" i="2"/>
  <c r="D389" i="3"/>
  <c r="D389" i="9"/>
  <c r="D385" i="2"/>
  <c r="D385" i="3"/>
  <c r="D385" i="9"/>
  <c r="D381" i="2"/>
  <c r="D381" i="3"/>
  <c r="D381" i="9"/>
  <c r="D377" i="2"/>
  <c r="D377" i="3"/>
  <c r="D377" i="9"/>
  <c r="D373" i="2"/>
  <c r="D373" i="3"/>
  <c r="D373" i="9"/>
  <c r="D369" i="2"/>
  <c r="D369" i="3"/>
  <c r="D369" i="9"/>
  <c r="D365" i="2"/>
  <c r="D365" i="3"/>
  <c r="D365" i="9"/>
  <c r="D361" i="2"/>
  <c r="D361" i="3"/>
  <c r="D361" i="9"/>
  <c r="D357" i="2"/>
  <c r="D357" i="3"/>
  <c r="D357" i="9"/>
  <c r="D353" i="2"/>
  <c r="D353" i="3"/>
  <c r="D353" i="9"/>
  <c r="D349" i="2"/>
  <c r="D349" i="3"/>
  <c r="D349" i="9"/>
  <c r="D345" i="2"/>
  <c r="D345" i="3"/>
  <c r="D345" i="9"/>
  <c r="D341" i="2"/>
  <c r="D341" i="3"/>
  <c r="D341" i="9"/>
  <c r="D337" i="2"/>
  <c r="D337" i="3"/>
  <c r="D337" i="9"/>
  <c r="D333" i="2"/>
  <c r="D333" i="3"/>
  <c r="D333" i="9"/>
  <c r="D329" i="2"/>
  <c r="D329" i="3"/>
  <c r="D329" i="9"/>
  <c r="D325" i="2"/>
  <c r="D325" i="3"/>
  <c r="D325" i="9"/>
  <c r="D321" i="2"/>
  <c r="D321" i="3"/>
  <c r="D321" i="9"/>
  <c r="D317" i="2"/>
  <c r="D317" i="3"/>
  <c r="D317" i="9"/>
  <c r="D313" i="2"/>
  <c r="D313" i="3"/>
  <c r="D313" i="9"/>
  <c r="D309" i="2"/>
  <c r="D309" i="3"/>
  <c r="D309" i="9"/>
  <c r="D305" i="2"/>
  <c r="D305" i="3"/>
  <c r="D305" i="9"/>
  <c r="D301" i="2"/>
  <c r="D301" i="3"/>
  <c r="D301" i="9"/>
  <c r="D297" i="2"/>
  <c r="D297" i="3"/>
  <c r="D297" i="9"/>
  <c r="D293" i="2"/>
  <c r="D293" i="3"/>
  <c r="D293" i="9"/>
  <c r="D289" i="2"/>
  <c r="D289" i="3"/>
  <c r="D289" i="9"/>
  <c r="D285" i="2"/>
  <c r="D285" i="3"/>
  <c r="D285" i="9"/>
  <c r="D281" i="2"/>
  <c r="D281" i="3"/>
  <c r="D281" i="9"/>
  <c r="D277" i="2"/>
  <c r="D277" i="3"/>
  <c r="D277" i="9"/>
  <c r="D273" i="2"/>
  <c r="D273" i="3"/>
  <c r="D273" i="9"/>
  <c r="D269" i="2"/>
  <c r="D269" i="3"/>
  <c r="D269" i="9"/>
  <c r="D265" i="2"/>
  <c r="D265" i="3"/>
  <c r="D265" i="9"/>
  <c r="D261" i="2"/>
  <c r="D261" i="3"/>
  <c r="D261" i="9"/>
  <c r="D257" i="2"/>
  <c r="D257" i="3"/>
  <c r="D257" i="9"/>
  <c r="D253" i="2"/>
  <c r="D253" i="3"/>
  <c r="D253" i="9"/>
  <c r="D249" i="2"/>
  <c r="D249" i="3"/>
  <c r="D249" i="9"/>
  <c r="D245" i="2"/>
  <c r="D245" i="3"/>
  <c r="D245" i="9"/>
  <c r="D241" i="2"/>
  <c r="D241" i="3"/>
  <c r="D241" i="9"/>
  <c r="D237" i="2"/>
  <c r="D237" i="3"/>
  <c r="D237" i="9"/>
  <c r="D233" i="2"/>
  <c r="D233" i="3"/>
  <c r="D233" i="9"/>
  <c r="D229" i="2"/>
  <c r="D229" i="3"/>
  <c r="D229" i="9"/>
  <c r="D225" i="2"/>
  <c r="D225" i="3"/>
  <c r="D225" i="9"/>
  <c r="D221" i="2"/>
  <c r="D221" i="3"/>
  <c r="D221" i="9"/>
  <c r="D217" i="2"/>
  <c r="D217" i="3"/>
  <c r="D217" i="9"/>
  <c r="D213" i="2"/>
  <c r="D213" i="3"/>
  <c r="D213" i="9"/>
  <c r="D209" i="2"/>
  <c r="D209" i="3"/>
  <c r="D209" i="9"/>
  <c r="D205" i="2"/>
  <c r="D205" i="3"/>
  <c r="D205" i="9"/>
  <c r="D201" i="2"/>
  <c r="D201" i="3"/>
  <c r="D201" i="9"/>
  <c r="D197" i="2"/>
  <c r="D197" i="3"/>
  <c r="D197" i="9"/>
  <c r="D193" i="2"/>
  <c r="D193" i="3"/>
  <c r="D193" i="9"/>
  <c r="D189" i="2"/>
  <c r="D189" i="3"/>
  <c r="D189" i="9"/>
  <c r="D185" i="2"/>
  <c r="D185" i="3"/>
  <c r="D185" i="9"/>
  <c r="D181" i="2"/>
  <c r="D181" i="3"/>
  <c r="D181" i="9"/>
  <c r="D177" i="2"/>
  <c r="D177" i="3"/>
  <c r="D177" i="9"/>
  <c r="D173" i="2"/>
  <c r="D173" i="3"/>
  <c r="D173" i="9"/>
  <c r="D169" i="2"/>
  <c r="D169" i="3"/>
  <c r="D169" i="9"/>
  <c r="D165" i="2"/>
  <c r="D165" i="3"/>
  <c r="D165" i="9"/>
  <c r="D161" i="2"/>
  <c r="D161" i="3"/>
  <c r="D161" i="9"/>
  <c r="D157" i="2"/>
  <c r="D157" i="3"/>
  <c r="D157" i="9"/>
  <c r="D153" i="2"/>
  <c r="D153" i="3"/>
  <c r="D153" i="9"/>
  <c r="D149" i="2"/>
  <c r="D149" i="3"/>
  <c r="D149" i="9"/>
  <c r="D145" i="2"/>
  <c r="D145" i="3"/>
  <c r="D145" i="9"/>
  <c r="D141" i="2"/>
  <c r="D141" i="3"/>
  <c r="D141" i="9"/>
  <c r="D137" i="2"/>
  <c r="D137" i="3"/>
  <c r="D137" i="9"/>
  <c r="D133" i="2"/>
  <c r="D133" i="3"/>
  <c r="D133" i="9"/>
  <c r="D129" i="2"/>
  <c r="D129" i="3"/>
  <c r="D129" i="9"/>
  <c r="D125" i="2"/>
  <c r="D125" i="3"/>
  <c r="D125" i="9"/>
  <c r="D121" i="2"/>
  <c r="D121" i="3"/>
  <c r="D121" i="9"/>
  <c r="D117" i="2"/>
  <c r="D117" i="3"/>
  <c r="D117" i="9"/>
  <c r="D113" i="2"/>
  <c r="D113" i="3"/>
  <c r="D113" i="9"/>
  <c r="D109" i="2"/>
  <c r="D109" i="3"/>
  <c r="D109" i="9"/>
  <c r="D105" i="2"/>
  <c r="D105" i="3"/>
  <c r="D105" i="9"/>
  <c r="D101" i="2"/>
  <c r="D101" i="3"/>
  <c r="D101" i="9"/>
  <c r="D97" i="2"/>
  <c r="D97" i="3"/>
  <c r="D97" i="9"/>
  <c r="D93" i="2"/>
  <c r="D93" i="3"/>
  <c r="D93" i="9"/>
  <c r="D89" i="2"/>
  <c r="D89" i="3"/>
  <c r="D89" i="9"/>
  <c r="D85" i="2"/>
  <c r="D85" i="3"/>
  <c r="D85" i="9"/>
  <c r="D81" i="2"/>
  <c r="D81" i="3"/>
  <c r="D81" i="9"/>
  <c r="D77" i="2"/>
  <c r="D77" i="3"/>
  <c r="D77" i="9"/>
  <c r="D73" i="2"/>
  <c r="D73" i="3"/>
  <c r="D73" i="9"/>
  <c r="D69" i="2"/>
  <c r="D69" i="3"/>
  <c r="D69" i="9"/>
  <c r="D65" i="2"/>
  <c r="D65" i="3"/>
  <c r="D65" i="9"/>
  <c r="D61" i="2"/>
  <c r="D61" i="3"/>
  <c r="D61" i="9"/>
  <c r="D57" i="2"/>
  <c r="D57" i="3"/>
  <c r="D57" i="9"/>
  <c r="D53" i="2"/>
  <c r="D53" i="3"/>
  <c r="D53" i="9"/>
  <c r="D49" i="2"/>
  <c r="D49" i="3"/>
  <c r="D49" i="9"/>
  <c r="D45" i="2"/>
  <c r="D45" i="3"/>
  <c r="D45" i="9"/>
  <c r="D41" i="2"/>
  <c r="D41" i="3"/>
  <c r="D41" i="9"/>
  <c r="D37" i="2"/>
  <c r="D37" i="3"/>
  <c r="D37" i="9"/>
  <c r="D33" i="2"/>
  <c r="D33" i="3"/>
  <c r="D33" i="9"/>
  <c r="D29" i="2"/>
  <c r="D29" i="3"/>
  <c r="D29" i="9"/>
  <c r="D25" i="2"/>
  <c r="D25" i="3"/>
  <c r="D25" i="9"/>
  <c r="D21" i="2"/>
  <c r="D21" i="3"/>
  <c r="D21" i="9"/>
  <c r="D17" i="2"/>
  <c r="D17" i="3"/>
  <c r="D17" i="9"/>
  <c r="D13" i="2"/>
  <c r="D13" i="3"/>
  <c r="D13" i="9"/>
  <c r="D10" i="2"/>
  <c r="D10" i="3"/>
  <c r="D10" i="9"/>
  <c r="D9" i="2"/>
  <c r="D9" i="3"/>
  <c r="D9" i="9"/>
  <c r="D8" i="2"/>
  <c r="D8" i="9"/>
  <c r="D8" i="3"/>
  <c r="E7" i="10"/>
  <c r="C7" i="10"/>
  <c r="I7" i="10"/>
  <c r="G7" i="10"/>
  <c r="B7" i="10"/>
  <c r="D7" i="10"/>
  <c r="F7" i="10"/>
  <c r="H7" i="10"/>
  <c r="D7" i="2"/>
  <c r="D7" i="3"/>
  <c r="D7" i="9"/>
  <c r="D6" i="3"/>
  <c r="D6" i="9"/>
  <c r="D6" i="2"/>
  <c r="J34" i="6"/>
  <c r="I13" i="2" l="1"/>
  <c r="G13" i="2"/>
  <c r="B13" i="2"/>
  <c r="K13" i="2"/>
  <c r="J13" i="2"/>
  <c r="H13" i="2"/>
  <c r="E13" i="2"/>
  <c r="F13" i="2" s="1"/>
  <c r="C13" i="2"/>
  <c r="L13" i="2"/>
  <c r="J29" i="2"/>
  <c r="H29" i="2"/>
  <c r="E29" i="2"/>
  <c r="F29" i="2" s="1"/>
  <c r="C29" i="2"/>
  <c r="L29" i="2"/>
  <c r="I29" i="2"/>
  <c r="G29" i="2"/>
  <c r="B29" i="2"/>
  <c r="K29" i="2"/>
  <c r="E45" i="2"/>
  <c r="F45" i="2" s="1"/>
  <c r="I45" i="2"/>
  <c r="L45" i="2"/>
  <c r="J45" i="2"/>
  <c r="C45" i="2"/>
  <c r="H45" i="2"/>
  <c r="G45" i="2"/>
  <c r="B45" i="2"/>
  <c r="K45" i="2"/>
  <c r="B61" i="2"/>
  <c r="I61" i="2"/>
  <c r="E61" i="2"/>
  <c r="F61" i="2" s="1"/>
  <c r="K61" i="2"/>
  <c r="G61" i="2"/>
  <c r="L61" i="2"/>
  <c r="C61" i="2"/>
  <c r="H61" i="2"/>
  <c r="J61" i="2"/>
  <c r="G77" i="2"/>
  <c r="H77" i="2"/>
  <c r="L77" i="2"/>
  <c r="B77" i="2"/>
  <c r="J77" i="2"/>
  <c r="E77" i="2"/>
  <c r="F77" i="2" s="1"/>
  <c r="K77" i="2"/>
  <c r="I77" i="2"/>
  <c r="C77" i="2"/>
  <c r="G93" i="2"/>
  <c r="L93" i="2"/>
  <c r="H93" i="2"/>
  <c r="J93" i="2"/>
  <c r="K93" i="2"/>
  <c r="E93" i="2"/>
  <c r="F93" i="2" s="1"/>
  <c r="C93" i="2"/>
  <c r="I93" i="2"/>
  <c r="B93" i="2"/>
  <c r="L109" i="2"/>
  <c r="E109" i="2"/>
  <c r="F109" i="2" s="1"/>
  <c r="G109" i="2"/>
  <c r="I109" i="2"/>
  <c r="H109" i="2"/>
  <c r="B109" i="2"/>
  <c r="C109" i="2"/>
  <c r="J109" i="2"/>
  <c r="K109" i="2"/>
  <c r="B125" i="2"/>
  <c r="C125" i="2"/>
  <c r="K125" i="2"/>
  <c r="H125" i="2"/>
  <c r="J125" i="2"/>
  <c r="L125" i="2"/>
  <c r="E125" i="2"/>
  <c r="F125" i="2" s="1"/>
  <c r="G125" i="2"/>
  <c r="I125" i="2"/>
  <c r="E141" i="2"/>
  <c r="F141" i="2" s="1"/>
  <c r="C141" i="2"/>
  <c r="J141" i="2"/>
  <c r="K141" i="2"/>
  <c r="G141" i="2"/>
  <c r="L141" i="2"/>
  <c r="B141" i="2"/>
  <c r="H141" i="2"/>
  <c r="I141" i="2"/>
  <c r="E157" i="2"/>
  <c r="F157" i="2" s="1"/>
  <c r="C157" i="2"/>
  <c r="J157" i="2"/>
  <c r="K157" i="2"/>
  <c r="G157" i="2"/>
  <c r="L157" i="2"/>
  <c r="B157" i="2"/>
  <c r="H157" i="2"/>
  <c r="I157" i="2"/>
  <c r="E173" i="2"/>
  <c r="F173" i="2" s="1"/>
  <c r="C173" i="2"/>
  <c r="J173" i="2"/>
  <c r="K173" i="2"/>
  <c r="G173" i="2"/>
  <c r="L173" i="2"/>
  <c r="B173" i="2"/>
  <c r="H173" i="2"/>
  <c r="I173" i="2"/>
  <c r="E189" i="2"/>
  <c r="F189" i="2" s="1"/>
  <c r="G189" i="2"/>
  <c r="J189" i="2"/>
  <c r="I189" i="2"/>
  <c r="L189" i="2"/>
  <c r="K189" i="2"/>
  <c r="C189" i="2"/>
  <c r="B189" i="2"/>
  <c r="H189" i="2"/>
  <c r="C205" i="2"/>
  <c r="H205" i="2"/>
  <c r="L205" i="2"/>
  <c r="I205" i="2"/>
  <c r="E205" i="2"/>
  <c r="F205" i="2" s="1"/>
  <c r="J205" i="2"/>
  <c r="B205" i="2"/>
  <c r="G205" i="2"/>
  <c r="K205" i="2"/>
  <c r="C221" i="2"/>
  <c r="H221" i="2"/>
  <c r="L221" i="2"/>
  <c r="I221" i="2"/>
  <c r="E221" i="2"/>
  <c r="F221" i="2" s="1"/>
  <c r="J221" i="2"/>
  <c r="B221" i="2"/>
  <c r="G221" i="2"/>
  <c r="K221" i="2"/>
  <c r="C237" i="2"/>
  <c r="E237" i="2"/>
  <c r="F237" i="2" s="1"/>
  <c r="B237" i="2"/>
  <c r="I237" i="2"/>
  <c r="J237" i="2"/>
  <c r="G237" i="2"/>
  <c r="K237" i="2"/>
  <c r="H237" i="2"/>
  <c r="L237" i="2"/>
  <c r="J253" i="2"/>
  <c r="K253" i="2"/>
  <c r="I253" i="2"/>
  <c r="C253" i="2"/>
  <c r="B253" i="2"/>
  <c r="L253" i="2"/>
  <c r="E253" i="2"/>
  <c r="F253" i="2" s="1"/>
  <c r="H253" i="2"/>
  <c r="G253" i="2"/>
  <c r="J269" i="2"/>
  <c r="K269" i="2"/>
  <c r="I269" i="2"/>
  <c r="C269" i="2"/>
  <c r="B269" i="2"/>
  <c r="L269" i="2"/>
  <c r="E269" i="2"/>
  <c r="F269" i="2" s="1"/>
  <c r="H269" i="2"/>
  <c r="G269" i="2"/>
  <c r="E285" i="2"/>
  <c r="F285" i="2" s="1"/>
  <c r="C285" i="2"/>
  <c r="J285" i="2"/>
  <c r="K285" i="2"/>
  <c r="G285" i="2"/>
  <c r="L285" i="2"/>
  <c r="B285" i="2"/>
  <c r="H285" i="2"/>
  <c r="I285" i="2"/>
  <c r="E301" i="2"/>
  <c r="F301" i="2" s="1"/>
  <c r="G301" i="2"/>
  <c r="L301" i="2"/>
  <c r="B301" i="2"/>
  <c r="H301" i="2"/>
  <c r="C301" i="2"/>
  <c r="J301" i="2"/>
  <c r="K301" i="2"/>
  <c r="I301" i="2"/>
  <c r="E317" i="2"/>
  <c r="F317" i="2" s="1"/>
  <c r="K317" i="2"/>
  <c r="G317" i="2"/>
  <c r="L317" i="2"/>
  <c r="B317" i="2"/>
  <c r="H317" i="2"/>
  <c r="C317" i="2"/>
  <c r="J317" i="2"/>
  <c r="I317" i="2"/>
  <c r="E333" i="2"/>
  <c r="F333" i="2" s="1"/>
  <c r="B333" i="2"/>
  <c r="H333" i="2"/>
  <c r="C333" i="2"/>
  <c r="J333" i="2"/>
  <c r="K333" i="2"/>
  <c r="G333" i="2"/>
  <c r="L333" i="2"/>
  <c r="I333" i="2"/>
  <c r="E349" i="2"/>
  <c r="F349" i="2" s="1"/>
  <c r="B349" i="2"/>
  <c r="H349" i="2"/>
  <c r="C349" i="2"/>
  <c r="J349" i="2"/>
  <c r="K349" i="2"/>
  <c r="G349" i="2"/>
  <c r="L349" i="2"/>
  <c r="I349" i="2"/>
  <c r="E365" i="2"/>
  <c r="F365" i="2" s="1"/>
  <c r="K365" i="2"/>
  <c r="G365" i="2"/>
  <c r="L365" i="2"/>
  <c r="B365" i="2"/>
  <c r="H365" i="2"/>
  <c r="C365" i="2"/>
  <c r="J365" i="2"/>
  <c r="I365" i="2"/>
  <c r="K381" i="2"/>
  <c r="G381" i="2"/>
  <c r="B381" i="2"/>
  <c r="H381" i="2"/>
  <c r="C381" i="2"/>
  <c r="J381" i="2"/>
  <c r="L381" i="2"/>
  <c r="E381" i="2"/>
  <c r="F381" i="2" s="1"/>
  <c r="I381" i="2"/>
  <c r="K397" i="2"/>
  <c r="H397" i="2"/>
  <c r="C397" i="2"/>
  <c r="J397" i="2"/>
  <c r="L397" i="2"/>
  <c r="G397" i="2"/>
  <c r="B397" i="2"/>
  <c r="E397" i="2"/>
  <c r="F397" i="2" s="1"/>
  <c r="I397" i="2"/>
  <c r="E413" i="2"/>
  <c r="F413" i="2" s="1"/>
  <c r="L413" i="2"/>
  <c r="G413" i="2"/>
  <c r="C413" i="2"/>
  <c r="H413" i="2"/>
  <c r="K413" i="2"/>
  <c r="J413" i="2"/>
  <c r="B413" i="2"/>
  <c r="I413" i="2"/>
  <c r="E429" i="2"/>
  <c r="F429" i="2" s="1"/>
  <c r="H429" i="2"/>
  <c r="C429" i="2"/>
  <c r="K429" i="2"/>
  <c r="G429" i="2"/>
  <c r="L429" i="2"/>
  <c r="J429" i="2"/>
  <c r="B429" i="2"/>
  <c r="I429" i="2"/>
  <c r="G445" i="2"/>
  <c r="L445" i="2"/>
  <c r="E445" i="2"/>
  <c r="F445" i="2" s="1"/>
  <c r="C445" i="2"/>
  <c r="I445" i="2"/>
  <c r="H445" i="2"/>
  <c r="B445" i="2"/>
  <c r="J445" i="2"/>
  <c r="K445" i="2"/>
  <c r="G461" i="2"/>
  <c r="L461" i="2"/>
  <c r="E461" i="2"/>
  <c r="F461" i="2" s="1"/>
  <c r="I461" i="2"/>
  <c r="K461" i="2"/>
  <c r="H461" i="2"/>
  <c r="B461" i="2"/>
  <c r="C461" i="2"/>
  <c r="J461" i="2"/>
  <c r="G477" i="2"/>
  <c r="L477" i="2"/>
  <c r="E477" i="2"/>
  <c r="F477" i="2" s="1"/>
  <c r="C477" i="2"/>
  <c r="I477" i="2"/>
  <c r="H477" i="2"/>
  <c r="B477" i="2"/>
  <c r="J477" i="2"/>
  <c r="K477" i="2"/>
  <c r="E493" i="2"/>
  <c r="F493" i="2" s="1"/>
  <c r="K493" i="2"/>
  <c r="G493" i="2"/>
  <c r="L493" i="2"/>
  <c r="C493" i="2"/>
  <c r="H493" i="2"/>
  <c r="I493" i="2"/>
  <c r="B493" i="2"/>
  <c r="J493" i="2"/>
  <c r="I509" i="2"/>
  <c r="E509" i="2"/>
  <c r="F509" i="2" s="1"/>
  <c r="K509" i="2"/>
  <c r="G509" i="2"/>
  <c r="L509" i="2"/>
  <c r="C509" i="2"/>
  <c r="H509" i="2"/>
  <c r="B509" i="2"/>
  <c r="J509" i="2"/>
  <c r="C525" i="2"/>
  <c r="H525" i="2"/>
  <c r="I525" i="2"/>
  <c r="E525" i="2"/>
  <c r="F525" i="2" s="1"/>
  <c r="K525" i="2"/>
  <c r="G525" i="2"/>
  <c r="L525" i="2"/>
  <c r="B525" i="2"/>
  <c r="J525" i="2"/>
  <c r="C541" i="2"/>
  <c r="H541" i="2"/>
  <c r="I541" i="2"/>
  <c r="E541" i="2"/>
  <c r="F541" i="2" s="1"/>
  <c r="K541" i="2"/>
  <c r="G541" i="2"/>
  <c r="L541" i="2"/>
  <c r="B541" i="2"/>
  <c r="J541" i="2"/>
  <c r="I557" i="2"/>
  <c r="E557" i="2"/>
  <c r="F557" i="2" s="1"/>
  <c r="K557" i="2"/>
  <c r="L557" i="2"/>
  <c r="C557" i="2"/>
  <c r="G557" i="2"/>
  <c r="H557" i="2"/>
  <c r="B557" i="2"/>
  <c r="J557" i="2"/>
  <c r="H573" i="2"/>
  <c r="L573" i="2"/>
  <c r="J573" i="2"/>
  <c r="E573" i="2"/>
  <c r="F573" i="2" s="1"/>
  <c r="C573" i="2"/>
  <c r="I573" i="2"/>
  <c r="G573" i="2"/>
  <c r="B573" i="2"/>
  <c r="K573" i="2"/>
  <c r="L589" i="2"/>
  <c r="H589" i="2"/>
  <c r="J589" i="2"/>
  <c r="E589" i="2"/>
  <c r="F589" i="2" s="1"/>
  <c r="C589" i="2"/>
  <c r="I589" i="2"/>
  <c r="G589" i="2"/>
  <c r="B589" i="2"/>
  <c r="K589" i="2"/>
  <c r="H605" i="2"/>
  <c r="L605" i="2"/>
  <c r="J605" i="2"/>
  <c r="E605" i="2"/>
  <c r="F605" i="2" s="1"/>
  <c r="C605" i="2"/>
  <c r="I605" i="2"/>
  <c r="G605" i="2"/>
  <c r="B605" i="2"/>
  <c r="K605" i="2"/>
  <c r="G621" i="2"/>
  <c r="K621" i="2"/>
  <c r="L621" i="2"/>
  <c r="C621" i="2"/>
  <c r="E621" i="2"/>
  <c r="F621" i="2" s="1"/>
  <c r="I621" i="2"/>
  <c r="B621" i="2"/>
  <c r="H621" i="2"/>
  <c r="J621" i="2"/>
  <c r="G637" i="2"/>
  <c r="C637" i="2"/>
  <c r="K637" i="2"/>
  <c r="L637" i="2"/>
  <c r="H637" i="2"/>
  <c r="I637" i="2"/>
  <c r="B637" i="2"/>
  <c r="J637" i="2"/>
  <c r="E637" i="2"/>
  <c r="F637" i="2" s="1"/>
  <c r="G653" i="2"/>
  <c r="K653" i="2"/>
  <c r="L653" i="2"/>
  <c r="C653" i="2"/>
  <c r="B653" i="2"/>
  <c r="H653" i="2"/>
  <c r="J653" i="2"/>
  <c r="E653" i="2"/>
  <c r="F653" i="2" s="1"/>
  <c r="I653" i="2"/>
  <c r="G669" i="2"/>
  <c r="C669" i="2"/>
  <c r="K669" i="2"/>
  <c r="L669" i="2"/>
  <c r="J669" i="2"/>
  <c r="E669" i="2"/>
  <c r="F669" i="2" s="1"/>
  <c r="H669" i="2"/>
  <c r="I669" i="2"/>
  <c r="B669" i="2"/>
  <c r="G685" i="2"/>
  <c r="K685" i="2"/>
  <c r="L685" i="2"/>
  <c r="C685" i="2"/>
  <c r="E685" i="2"/>
  <c r="F685" i="2" s="1"/>
  <c r="I685" i="2"/>
  <c r="B685" i="2"/>
  <c r="H685" i="2"/>
  <c r="J685" i="2"/>
  <c r="G701" i="2"/>
  <c r="K701" i="2"/>
  <c r="L701" i="2"/>
  <c r="C701" i="2"/>
  <c r="H701" i="2"/>
  <c r="I701" i="2"/>
  <c r="B701" i="2"/>
  <c r="J701" i="2"/>
  <c r="E701" i="2"/>
  <c r="F701" i="2" s="1"/>
  <c r="E717" i="2"/>
  <c r="F717" i="2" s="1"/>
  <c r="G717" i="2"/>
  <c r="H717" i="2"/>
  <c r="C717" i="2"/>
  <c r="K717" i="2"/>
  <c r="L717" i="2"/>
  <c r="B717" i="2"/>
  <c r="I717" i="2"/>
  <c r="J717" i="2"/>
  <c r="E733" i="2"/>
  <c r="F733" i="2" s="1"/>
  <c r="G733" i="2"/>
  <c r="H733" i="2"/>
  <c r="C733" i="2"/>
  <c r="K733" i="2"/>
  <c r="L733" i="2"/>
  <c r="B733" i="2"/>
  <c r="I733" i="2"/>
  <c r="J733" i="2"/>
  <c r="E749" i="2"/>
  <c r="F749" i="2" s="1"/>
  <c r="G749" i="2"/>
  <c r="H749" i="2"/>
  <c r="C749" i="2"/>
  <c r="K749" i="2"/>
  <c r="L749" i="2"/>
  <c r="B749" i="2"/>
  <c r="I749" i="2"/>
  <c r="J749" i="2"/>
  <c r="E765" i="2"/>
  <c r="F765" i="2" s="1"/>
  <c r="G765" i="2"/>
  <c r="H765" i="2"/>
  <c r="C765" i="2"/>
  <c r="K765" i="2"/>
  <c r="L765" i="2"/>
  <c r="B765" i="2"/>
  <c r="I765" i="2"/>
  <c r="J765" i="2"/>
  <c r="E781" i="2"/>
  <c r="F781" i="2" s="1"/>
  <c r="G781" i="2"/>
  <c r="H781" i="2"/>
  <c r="C781" i="2"/>
  <c r="K781" i="2"/>
  <c r="L781" i="2"/>
  <c r="B781" i="2"/>
  <c r="I781" i="2"/>
  <c r="J781" i="2"/>
  <c r="E797" i="2"/>
  <c r="F797" i="2" s="1"/>
  <c r="C797" i="2"/>
  <c r="K797" i="2"/>
  <c r="L797" i="2"/>
  <c r="G797" i="2"/>
  <c r="H797" i="2"/>
  <c r="B797" i="2"/>
  <c r="I797" i="2"/>
  <c r="J797" i="2"/>
  <c r="E813" i="2"/>
  <c r="F813" i="2" s="1"/>
  <c r="C813" i="2"/>
  <c r="K813" i="2"/>
  <c r="L813" i="2"/>
  <c r="G813" i="2"/>
  <c r="H813" i="2"/>
  <c r="B813" i="2"/>
  <c r="I813" i="2"/>
  <c r="J813" i="2"/>
  <c r="G829" i="2"/>
  <c r="K829" i="2"/>
  <c r="L829" i="2"/>
  <c r="C829" i="2"/>
  <c r="H829" i="2"/>
  <c r="B829" i="2"/>
  <c r="J829" i="2"/>
  <c r="E829" i="2"/>
  <c r="F829" i="2" s="1"/>
  <c r="I829" i="2"/>
  <c r="G845" i="2"/>
  <c r="K845" i="2"/>
  <c r="C845" i="2"/>
  <c r="L845" i="2"/>
  <c r="J845" i="2"/>
  <c r="H845" i="2"/>
  <c r="E845" i="2"/>
  <c r="F845" i="2" s="1"/>
  <c r="I845" i="2"/>
  <c r="B845" i="2"/>
  <c r="G861" i="2"/>
  <c r="L861" i="2"/>
  <c r="C861" i="2"/>
  <c r="K861" i="2"/>
  <c r="E861" i="2"/>
  <c r="F861" i="2" s="1"/>
  <c r="I861" i="2"/>
  <c r="H861" i="2"/>
  <c r="B861" i="2"/>
  <c r="J861" i="2"/>
  <c r="G877" i="2"/>
  <c r="K877" i="2"/>
  <c r="L877" i="2"/>
  <c r="C877" i="2"/>
  <c r="I877" i="2"/>
  <c r="B877" i="2"/>
  <c r="J877" i="2"/>
  <c r="H877" i="2"/>
  <c r="E877" i="2"/>
  <c r="F877" i="2" s="1"/>
  <c r="G893" i="2"/>
  <c r="K893" i="2"/>
  <c r="L893" i="2"/>
  <c r="C893" i="2"/>
  <c r="H893" i="2"/>
  <c r="B893" i="2"/>
  <c r="J893" i="2"/>
  <c r="E893" i="2"/>
  <c r="F893" i="2" s="1"/>
  <c r="I893" i="2"/>
  <c r="G909" i="2"/>
  <c r="K909" i="2"/>
  <c r="L909" i="2"/>
  <c r="C909" i="2"/>
  <c r="J909" i="2"/>
  <c r="H909" i="2"/>
  <c r="E909" i="2"/>
  <c r="F909" i="2" s="1"/>
  <c r="I909" i="2"/>
  <c r="B909" i="2"/>
  <c r="G925" i="2"/>
  <c r="K925" i="2"/>
  <c r="L925" i="2"/>
  <c r="C925" i="2"/>
  <c r="E925" i="2"/>
  <c r="F925" i="2" s="1"/>
  <c r="I925" i="2"/>
  <c r="H925" i="2"/>
  <c r="B925" i="2"/>
  <c r="J925" i="2"/>
  <c r="G941" i="2"/>
  <c r="K941" i="2"/>
  <c r="L941" i="2"/>
  <c r="C941" i="2"/>
  <c r="I941" i="2"/>
  <c r="B941" i="2"/>
  <c r="J941" i="2"/>
  <c r="H941" i="2"/>
  <c r="E941" i="2"/>
  <c r="F941" i="2" s="1"/>
  <c r="E957" i="2"/>
  <c r="F957" i="2" s="1"/>
  <c r="K957" i="2"/>
  <c r="G957" i="2"/>
  <c r="L957" i="2"/>
  <c r="C957" i="2"/>
  <c r="H957" i="2"/>
  <c r="I957" i="2"/>
  <c r="B957" i="2"/>
  <c r="J957" i="2"/>
  <c r="E973" i="2"/>
  <c r="F973" i="2" s="1"/>
  <c r="K973" i="2"/>
  <c r="G973" i="2"/>
  <c r="L973" i="2"/>
  <c r="C973" i="2"/>
  <c r="H973" i="2"/>
  <c r="I973" i="2"/>
  <c r="B973" i="2"/>
  <c r="J973" i="2"/>
  <c r="I989" i="2"/>
  <c r="K989" i="2"/>
  <c r="E989" i="2"/>
  <c r="F989" i="2" s="1"/>
  <c r="L989" i="2"/>
  <c r="G989" i="2"/>
  <c r="B989" i="2"/>
  <c r="H989" i="2"/>
  <c r="J989" i="2"/>
  <c r="C989" i="2"/>
  <c r="I1005" i="2"/>
  <c r="K1005" i="2"/>
  <c r="E1005" i="2"/>
  <c r="F1005" i="2" s="1"/>
  <c r="L1005" i="2"/>
  <c r="G1005" i="2"/>
  <c r="B1005" i="2"/>
  <c r="H1005" i="2"/>
  <c r="J1005" i="2"/>
  <c r="C1005" i="2"/>
  <c r="H1021" i="2"/>
  <c r="J1021" i="2"/>
  <c r="L1021" i="2"/>
  <c r="E1021" i="2"/>
  <c r="F1021" i="2" s="1"/>
  <c r="C1021" i="2"/>
  <c r="I1021" i="2"/>
  <c r="G1021" i="2"/>
  <c r="B1021" i="2"/>
  <c r="K1021" i="2"/>
  <c r="H1037" i="2"/>
  <c r="B1037" i="2"/>
  <c r="K1037" i="2"/>
  <c r="L1037" i="2"/>
  <c r="J1037" i="2"/>
  <c r="E1037" i="2"/>
  <c r="F1037" i="2" s="1"/>
  <c r="C1037" i="2"/>
  <c r="I1037" i="2"/>
  <c r="G1037" i="2"/>
  <c r="H1053" i="2"/>
  <c r="I1053" i="2"/>
  <c r="G1053" i="2"/>
  <c r="L1053" i="2"/>
  <c r="B1053" i="2"/>
  <c r="K1053" i="2"/>
  <c r="J1053" i="2"/>
  <c r="E1053" i="2"/>
  <c r="F1053" i="2" s="1"/>
  <c r="C1053" i="2"/>
  <c r="H1069" i="2"/>
  <c r="E1069" i="2"/>
  <c r="F1069" i="2" s="1"/>
  <c r="C1069" i="2"/>
  <c r="L1069" i="2"/>
  <c r="I1069" i="2"/>
  <c r="G1069" i="2"/>
  <c r="B1069" i="2"/>
  <c r="K1069" i="2"/>
  <c r="J1069" i="2"/>
  <c r="H1085" i="2"/>
  <c r="J1085" i="2"/>
  <c r="L1085" i="2"/>
  <c r="E1085" i="2"/>
  <c r="F1085" i="2" s="1"/>
  <c r="C1085" i="2"/>
  <c r="I1085" i="2"/>
  <c r="G1085" i="2"/>
  <c r="B1085" i="2"/>
  <c r="K1085" i="2"/>
  <c r="H1101" i="2"/>
  <c r="L1101" i="2"/>
  <c r="E1101" i="2"/>
  <c r="F1101" i="2" s="1"/>
  <c r="C1101" i="2"/>
  <c r="I1101" i="2"/>
  <c r="G1101" i="2"/>
  <c r="B1101" i="2"/>
  <c r="K1101" i="2"/>
  <c r="J1101" i="2"/>
  <c r="H1117" i="2"/>
  <c r="L1117" i="2"/>
  <c r="E1117" i="2"/>
  <c r="F1117" i="2" s="1"/>
  <c r="C1117" i="2"/>
  <c r="I1117" i="2"/>
  <c r="G1117" i="2"/>
  <c r="B1117" i="2"/>
  <c r="K1117" i="2"/>
  <c r="J1117" i="2"/>
  <c r="H1133" i="2"/>
  <c r="L1133" i="2"/>
  <c r="E1133" i="2"/>
  <c r="F1133" i="2" s="1"/>
  <c r="C1133" i="2"/>
  <c r="I1133" i="2"/>
  <c r="G1133" i="2"/>
  <c r="B1133" i="2"/>
  <c r="K1133" i="2"/>
  <c r="J1133" i="2"/>
  <c r="L1149" i="2"/>
  <c r="C1149" i="2"/>
  <c r="H1149" i="2"/>
  <c r="G1149" i="2"/>
  <c r="I1149" i="2"/>
  <c r="B1149" i="2"/>
  <c r="K1149" i="2"/>
  <c r="J1149" i="2"/>
  <c r="E1149" i="2"/>
  <c r="F1149" i="2" s="1"/>
  <c r="L1165" i="2"/>
  <c r="J1165" i="2"/>
  <c r="E1165" i="2"/>
  <c r="F1165" i="2" s="1"/>
  <c r="C1165" i="2"/>
  <c r="H1165" i="2"/>
  <c r="G1165" i="2"/>
  <c r="I1165" i="2"/>
  <c r="B1165" i="2"/>
  <c r="K1165" i="2"/>
  <c r="L1181" i="2"/>
  <c r="B1181" i="2"/>
  <c r="K1181" i="2"/>
  <c r="J1181" i="2"/>
  <c r="E1181" i="2"/>
  <c r="F1181" i="2" s="1"/>
  <c r="C1181" i="2"/>
  <c r="H1181" i="2"/>
  <c r="G1181" i="2"/>
  <c r="I1181" i="2"/>
  <c r="L1197" i="2"/>
  <c r="C1197" i="2"/>
  <c r="H1197" i="2"/>
  <c r="G1197" i="2"/>
  <c r="I1197" i="2"/>
  <c r="B1197" i="2"/>
  <c r="K1197" i="2"/>
  <c r="J1197" i="2"/>
  <c r="E1197" i="2"/>
  <c r="F1197" i="2" s="1"/>
  <c r="L1213" i="2"/>
  <c r="C1213" i="2"/>
  <c r="H1213" i="2"/>
  <c r="G1213" i="2"/>
  <c r="I1213" i="2"/>
  <c r="B1213" i="2"/>
  <c r="K1213" i="2"/>
  <c r="J1213" i="2"/>
  <c r="E1213" i="2"/>
  <c r="F1213" i="2" s="1"/>
  <c r="E1229" i="2"/>
  <c r="F1229" i="2" s="1"/>
  <c r="L1229" i="2"/>
  <c r="B1229" i="2"/>
  <c r="K1229" i="2"/>
  <c r="J1229" i="2"/>
  <c r="H1229" i="2"/>
  <c r="C1229" i="2"/>
  <c r="I1229" i="2"/>
  <c r="G1229" i="2"/>
  <c r="L1245" i="2"/>
  <c r="E1245" i="2"/>
  <c r="F1245" i="2" s="1"/>
  <c r="C1245" i="2"/>
  <c r="I1245" i="2"/>
  <c r="G1245" i="2"/>
  <c r="B1245" i="2"/>
  <c r="K1245" i="2"/>
  <c r="J1245" i="2"/>
  <c r="H1245" i="2"/>
  <c r="E1261" i="2"/>
  <c r="F1261" i="2" s="1"/>
  <c r="H1261" i="2"/>
  <c r="L1261" i="2"/>
  <c r="B1261" i="2"/>
  <c r="K1261" i="2"/>
  <c r="J1261" i="2"/>
  <c r="I1261" i="2"/>
  <c r="C1261" i="2"/>
  <c r="G1261" i="2"/>
  <c r="E1277" i="2"/>
  <c r="F1277" i="2" s="1"/>
  <c r="L1277" i="2"/>
  <c r="H1277" i="2"/>
  <c r="C1277" i="2"/>
  <c r="G1277" i="2"/>
  <c r="B1277" i="2"/>
  <c r="K1277" i="2"/>
  <c r="I1277" i="2"/>
  <c r="J1277" i="2"/>
  <c r="E1293" i="2"/>
  <c r="F1293" i="2" s="1"/>
  <c r="H1293" i="2"/>
  <c r="L1293" i="2"/>
  <c r="J1293" i="2"/>
  <c r="C1293" i="2"/>
  <c r="G1293" i="2"/>
  <c r="I1293" i="2"/>
  <c r="B1293" i="2"/>
  <c r="K1293" i="2"/>
  <c r="E1309" i="2"/>
  <c r="F1309" i="2" s="1"/>
  <c r="H1309" i="2"/>
  <c r="L1309" i="2"/>
  <c r="B1309" i="2"/>
  <c r="K1309" i="2"/>
  <c r="J1309" i="2"/>
  <c r="C1309" i="2"/>
  <c r="I1309" i="2"/>
  <c r="G1309" i="2"/>
  <c r="E1325" i="2"/>
  <c r="F1325" i="2" s="1"/>
  <c r="H1325" i="2"/>
  <c r="L1325" i="2"/>
  <c r="G1325" i="2"/>
  <c r="B1325" i="2"/>
  <c r="K1325" i="2"/>
  <c r="J1325" i="2"/>
  <c r="I1325" i="2"/>
  <c r="C1325" i="2"/>
  <c r="E1341" i="2"/>
  <c r="F1341" i="2" s="1"/>
  <c r="H1341" i="2"/>
  <c r="L1341" i="2"/>
  <c r="C1341" i="2"/>
  <c r="G1341" i="2"/>
  <c r="B1341" i="2"/>
  <c r="K1341" i="2"/>
  <c r="I1341" i="2"/>
  <c r="J1341" i="2"/>
  <c r="E1357" i="2"/>
  <c r="F1357" i="2" s="1"/>
  <c r="L1357" i="2"/>
  <c r="H1357" i="2"/>
  <c r="J1357" i="2"/>
  <c r="C1357" i="2"/>
  <c r="G1357" i="2"/>
  <c r="I1357" i="2"/>
  <c r="B1357" i="2"/>
  <c r="K1357" i="2"/>
  <c r="E1373" i="2"/>
  <c r="F1373" i="2" s="1"/>
  <c r="H1373" i="2"/>
  <c r="I1373" i="2"/>
  <c r="L1373" i="2"/>
  <c r="C1373" i="2"/>
  <c r="G1373" i="2"/>
  <c r="B1373" i="2"/>
  <c r="K1373" i="2"/>
  <c r="J1373" i="2"/>
  <c r="E1389" i="2"/>
  <c r="F1389" i="2" s="1"/>
  <c r="H1389" i="2"/>
  <c r="I1389" i="2"/>
  <c r="L1389" i="2"/>
  <c r="G1389" i="2"/>
  <c r="B1389" i="2"/>
  <c r="K1389" i="2"/>
  <c r="J1389" i="2"/>
  <c r="C1389" i="2"/>
  <c r="E1405" i="2"/>
  <c r="F1405" i="2" s="1"/>
  <c r="I1405" i="2"/>
  <c r="L1405" i="2"/>
  <c r="H1405" i="2"/>
  <c r="B1405" i="2"/>
  <c r="K1405" i="2"/>
  <c r="J1405" i="2"/>
  <c r="C1405" i="2"/>
  <c r="G1405" i="2"/>
  <c r="E1421" i="2"/>
  <c r="F1421" i="2" s="1"/>
  <c r="L1421" i="2"/>
  <c r="H1421" i="2"/>
  <c r="I1421" i="2"/>
  <c r="J1421" i="2"/>
  <c r="C1421" i="2"/>
  <c r="G1421" i="2"/>
  <c r="B1421" i="2"/>
  <c r="K1421" i="2"/>
  <c r="E1437" i="2"/>
  <c r="F1437" i="2" s="1"/>
  <c r="I1437" i="2"/>
  <c r="B1437" i="2"/>
  <c r="L1437" i="2"/>
  <c r="H1437" i="2"/>
  <c r="J1437" i="2"/>
  <c r="K1437" i="2"/>
  <c r="C1437" i="2"/>
  <c r="G1437" i="2"/>
  <c r="E1453" i="2"/>
  <c r="F1453" i="2" s="1"/>
  <c r="I1453" i="2"/>
  <c r="L1453" i="2"/>
  <c r="B1453" i="2"/>
  <c r="J1453" i="2"/>
  <c r="K1453" i="2"/>
  <c r="C1453" i="2"/>
  <c r="H1453" i="2"/>
  <c r="G1453" i="2"/>
  <c r="I1469" i="2"/>
  <c r="L1469" i="2"/>
  <c r="G1469" i="2"/>
  <c r="B1469" i="2"/>
  <c r="K1469" i="2"/>
  <c r="H1469" i="2"/>
  <c r="E1469" i="2"/>
  <c r="F1469" i="2" s="1"/>
  <c r="C1469" i="2"/>
  <c r="J1469" i="2"/>
  <c r="I1485" i="2"/>
  <c r="L1485" i="2"/>
  <c r="G1485" i="2"/>
  <c r="B1485" i="2"/>
  <c r="K1485" i="2"/>
  <c r="H1485" i="2"/>
  <c r="E1485" i="2"/>
  <c r="F1485" i="2" s="1"/>
  <c r="C1485" i="2"/>
  <c r="J1485" i="2"/>
  <c r="H1501" i="2"/>
  <c r="I1501" i="2"/>
  <c r="L1501" i="2"/>
  <c r="B1501" i="2"/>
  <c r="E1501" i="2"/>
  <c r="F1501" i="2" s="1"/>
  <c r="C1501" i="2"/>
  <c r="J1501" i="2"/>
  <c r="G1501" i="2"/>
  <c r="K1501" i="2"/>
  <c r="H1517" i="2"/>
  <c r="I1517" i="2"/>
  <c r="L1517" i="2"/>
  <c r="B1517" i="2"/>
  <c r="E1517" i="2"/>
  <c r="F1517" i="2" s="1"/>
  <c r="C1517" i="2"/>
  <c r="J1517" i="2"/>
  <c r="G1517" i="2"/>
  <c r="K1517" i="2"/>
  <c r="H1533" i="2"/>
  <c r="I1533" i="2"/>
  <c r="L1533" i="2"/>
  <c r="B1533" i="2"/>
  <c r="E1533" i="2"/>
  <c r="F1533" i="2" s="1"/>
  <c r="C1533" i="2"/>
  <c r="J1533" i="2"/>
  <c r="G1533" i="2"/>
  <c r="K1533" i="2"/>
  <c r="J1549" i="2"/>
  <c r="L1549" i="2"/>
  <c r="E1549" i="2"/>
  <c r="F1549" i="2" s="1"/>
  <c r="I1549" i="2"/>
  <c r="B1549" i="2"/>
  <c r="C1549" i="2"/>
  <c r="G1549" i="2"/>
  <c r="K1549" i="2"/>
  <c r="H1549" i="2"/>
  <c r="J1565" i="2"/>
  <c r="L1565" i="2"/>
  <c r="E1565" i="2"/>
  <c r="F1565" i="2" s="1"/>
  <c r="I1565" i="2"/>
  <c r="B1565" i="2"/>
  <c r="C1565" i="2"/>
  <c r="G1565" i="2"/>
  <c r="K1565" i="2"/>
  <c r="H1565" i="2"/>
  <c r="I1581" i="2"/>
  <c r="J1581" i="2"/>
  <c r="E1581" i="2"/>
  <c r="F1581" i="2" s="1"/>
  <c r="B1581" i="2"/>
  <c r="C1581" i="2"/>
  <c r="L1581" i="2"/>
  <c r="G1581" i="2"/>
  <c r="K1581" i="2"/>
  <c r="H1581" i="2"/>
  <c r="I1597" i="2"/>
  <c r="J1597" i="2"/>
  <c r="E1597" i="2"/>
  <c r="F1597" i="2" s="1"/>
  <c r="B1597" i="2"/>
  <c r="C1597" i="2"/>
  <c r="L1597" i="2"/>
  <c r="G1597" i="2"/>
  <c r="K1597" i="2"/>
  <c r="H1597" i="2"/>
  <c r="I1613" i="2"/>
  <c r="J1613" i="2"/>
  <c r="E1613" i="2"/>
  <c r="F1613" i="2" s="1"/>
  <c r="B1613" i="2"/>
  <c r="C1613" i="2"/>
  <c r="L1613" i="2"/>
  <c r="G1613" i="2"/>
  <c r="K1613" i="2"/>
  <c r="H1613" i="2"/>
  <c r="E1629" i="2"/>
  <c r="F1629" i="2" s="1"/>
  <c r="K1629" i="2"/>
  <c r="G1629" i="2"/>
  <c r="L1629" i="2"/>
  <c r="B1629" i="2"/>
  <c r="H1629" i="2"/>
  <c r="C1629" i="2"/>
  <c r="J1629" i="2"/>
  <c r="I1629" i="2"/>
  <c r="E1645" i="2"/>
  <c r="F1645" i="2" s="1"/>
  <c r="C1645" i="2"/>
  <c r="J1645" i="2"/>
  <c r="K1645" i="2"/>
  <c r="L1645" i="2"/>
  <c r="B1645" i="2"/>
  <c r="G1645" i="2"/>
  <c r="H1645" i="2"/>
  <c r="I1645" i="2"/>
  <c r="E1661" i="2"/>
  <c r="F1661" i="2" s="1"/>
  <c r="G1661" i="2"/>
  <c r="L1661" i="2"/>
  <c r="B1661" i="2"/>
  <c r="H1661" i="2"/>
  <c r="C1661" i="2"/>
  <c r="J1661" i="2"/>
  <c r="K1661" i="2"/>
  <c r="I1661" i="2"/>
  <c r="E1677" i="2"/>
  <c r="F1677" i="2" s="1"/>
  <c r="G1677" i="2"/>
  <c r="L1677" i="2"/>
  <c r="B1677" i="2"/>
  <c r="H1677" i="2"/>
  <c r="C1677" i="2"/>
  <c r="J1677" i="2"/>
  <c r="K1677" i="2"/>
  <c r="I1677" i="2"/>
  <c r="E1693" i="2"/>
  <c r="F1693" i="2" s="1"/>
  <c r="C1693" i="2"/>
  <c r="J1693" i="2"/>
  <c r="K1693" i="2"/>
  <c r="G1693" i="2"/>
  <c r="L1693" i="2"/>
  <c r="B1693" i="2"/>
  <c r="H1693" i="2"/>
  <c r="I1693" i="2"/>
  <c r="E1709" i="2"/>
  <c r="F1709" i="2" s="1"/>
  <c r="C1709" i="2"/>
  <c r="J1709" i="2"/>
  <c r="K1709" i="2"/>
  <c r="G1709" i="2"/>
  <c r="L1709" i="2"/>
  <c r="B1709" i="2"/>
  <c r="H1709" i="2"/>
  <c r="I1709" i="2"/>
  <c r="E1725" i="2"/>
  <c r="F1725" i="2" s="1"/>
  <c r="B1725" i="2"/>
  <c r="H1725" i="2"/>
  <c r="C1725" i="2"/>
  <c r="J1725" i="2"/>
  <c r="K1725" i="2"/>
  <c r="G1725" i="2"/>
  <c r="L1725" i="2"/>
  <c r="I1725" i="2"/>
  <c r="E1741" i="2"/>
  <c r="F1741" i="2" s="1"/>
  <c r="B1741" i="2"/>
  <c r="H1741" i="2"/>
  <c r="C1741" i="2"/>
  <c r="J1741" i="2"/>
  <c r="K1741" i="2"/>
  <c r="G1741" i="2"/>
  <c r="L1741" i="2"/>
  <c r="I1741" i="2"/>
  <c r="E1757" i="2"/>
  <c r="F1757" i="2" s="1"/>
  <c r="G1757" i="2"/>
  <c r="L1757" i="2"/>
  <c r="B1757" i="2"/>
  <c r="H1757" i="2"/>
  <c r="C1757" i="2"/>
  <c r="J1757" i="2"/>
  <c r="K1757" i="2"/>
  <c r="I1757" i="2"/>
  <c r="E1773" i="2"/>
  <c r="F1773" i="2" s="1"/>
  <c r="C1773" i="2"/>
  <c r="J1773" i="2"/>
  <c r="K1773" i="2"/>
  <c r="G1773" i="2"/>
  <c r="L1773" i="2"/>
  <c r="B1773" i="2"/>
  <c r="H1773" i="2"/>
  <c r="I1773" i="2"/>
  <c r="E1789" i="2"/>
  <c r="F1789" i="2" s="1"/>
  <c r="G1789" i="2"/>
  <c r="L1789" i="2"/>
  <c r="B1789" i="2"/>
  <c r="H1789" i="2"/>
  <c r="C1789" i="2"/>
  <c r="J1789" i="2"/>
  <c r="K1789" i="2"/>
  <c r="I1789" i="2"/>
  <c r="K1805" i="2"/>
  <c r="C1805" i="2"/>
  <c r="H1805" i="2"/>
  <c r="J1805" i="2"/>
  <c r="G1805" i="2"/>
  <c r="E1805" i="2"/>
  <c r="F1805" i="2" s="1"/>
  <c r="B1805" i="2"/>
  <c r="I1805" i="2"/>
  <c r="L1805" i="2"/>
  <c r="K1821" i="2"/>
  <c r="C1821" i="2"/>
  <c r="H1821" i="2"/>
  <c r="J1821" i="2"/>
  <c r="G1821" i="2"/>
  <c r="E1821" i="2"/>
  <c r="F1821" i="2" s="1"/>
  <c r="B1821" i="2"/>
  <c r="I1821" i="2"/>
  <c r="L1821" i="2"/>
  <c r="K1837" i="2"/>
  <c r="J1837" i="2"/>
  <c r="C1837" i="2"/>
  <c r="H1837" i="2"/>
  <c r="G1837" i="2"/>
  <c r="E1837" i="2"/>
  <c r="F1837" i="2" s="1"/>
  <c r="B1837" i="2"/>
  <c r="I1837" i="2"/>
  <c r="L1837" i="2"/>
  <c r="K1853" i="2"/>
  <c r="H1853" i="2"/>
  <c r="J1853" i="2"/>
  <c r="C1853" i="2"/>
  <c r="G1853" i="2"/>
  <c r="E1853" i="2"/>
  <c r="F1853" i="2" s="1"/>
  <c r="B1853" i="2"/>
  <c r="I1853" i="2"/>
  <c r="L1853" i="2"/>
  <c r="E1869" i="2"/>
  <c r="F1869" i="2" s="1"/>
  <c r="L1869" i="2"/>
  <c r="G1869" i="2"/>
  <c r="H1869" i="2"/>
  <c r="C1869" i="2"/>
  <c r="K1869" i="2"/>
  <c r="I1869" i="2"/>
  <c r="J1869" i="2"/>
  <c r="B1869" i="2"/>
  <c r="E1885" i="2"/>
  <c r="F1885" i="2" s="1"/>
  <c r="C1885" i="2"/>
  <c r="K1885" i="2"/>
  <c r="L1885" i="2"/>
  <c r="G1885" i="2"/>
  <c r="H1885" i="2"/>
  <c r="I1885" i="2"/>
  <c r="J1885" i="2"/>
  <c r="B1885" i="2"/>
  <c r="E1901" i="2"/>
  <c r="F1901" i="2" s="1"/>
  <c r="H1901" i="2"/>
  <c r="C1901" i="2"/>
  <c r="K1901" i="2"/>
  <c r="L1901" i="2"/>
  <c r="G1901" i="2"/>
  <c r="I1901" i="2"/>
  <c r="J1901" i="2"/>
  <c r="B1901" i="2"/>
  <c r="E1917" i="2"/>
  <c r="F1917" i="2" s="1"/>
  <c r="G1917" i="2"/>
  <c r="H1917" i="2"/>
  <c r="C1917" i="2"/>
  <c r="K1917" i="2"/>
  <c r="L1917" i="2"/>
  <c r="I1917" i="2"/>
  <c r="J1917" i="2"/>
  <c r="B1917" i="2"/>
  <c r="E1933" i="2"/>
  <c r="F1933" i="2" s="1"/>
  <c r="G1933" i="2"/>
  <c r="H1933" i="2"/>
  <c r="C1933" i="2"/>
  <c r="K1933" i="2"/>
  <c r="L1933" i="2"/>
  <c r="I1933" i="2"/>
  <c r="J1933" i="2"/>
  <c r="B1933" i="2"/>
  <c r="E1949" i="2"/>
  <c r="F1949" i="2" s="1"/>
  <c r="G1949" i="2"/>
  <c r="H1949" i="2"/>
  <c r="C1949" i="2"/>
  <c r="K1949" i="2"/>
  <c r="L1949" i="2"/>
  <c r="I1949" i="2"/>
  <c r="J1949" i="2"/>
  <c r="B1949" i="2"/>
  <c r="E1965" i="2"/>
  <c r="F1965" i="2" s="1"/>
  <c r="G1965" i="2"/>
  <c r="H1965" i="2"/>
  <c r="C1965" i="2"/>
  <c r="K1965" i="2"/>
  <c r="L1965" i="2"/>
  <c r="I1965" i="2"/>
  <c r="J1965" i="2"/>
  <c r="B1965" i="2"/>
  <c r="E1981" i="2"/>
  <c r="F1981" i="2" s="1"/>
  <c r="L1981" i="2"/>
  <c r="G1981" i="2"/>
  <c r="H1981" i="2"/>
  <c r="C1981" i="2"/>
  <c r="K1981" i="2"/>
  <c r="I1981" i="2"/>
  <c r="J1981" i="2"/>
  <c r="B1981" i="2"/>
  <c r="E1997" i="2"/>
  <c r="F1997" i="2" s="1"/>
  <c r="C1997" i="2"/>
  <c r="K1997" i="2"/>
  <c r="L1997" i="2"/>
  <c r="G1997" i="2"/>
  <c r="H1997" i="2"/>
  <c r="I1997" i="2"/>
  <c r="J1997" i="2"/>
  <c r="B1997" i="2"/>
  <c r="E14" i="2"/>
  <c r="F14" i="2" s="1"/>
  <c r="J14" i="2"/>
  <c r="B14" i="2"/>
  <c r="G14" i="2"/>
  <c r="K14" i="2"/>
  <c r="C14" i="2"/>
  <c r="H14" i="2"/>
  <c r="L14" i="2"/>
  <c r="I14" i="2"/>
  <c r="I30" i="2"/>
  <c r="E30" i="2"/>
  <c r="F30" i="2" s="1"/>
  <c r="J30" i="2"/>
  <c r="B30" i="2"/>
  <c r="G30" i="2"/>
  <c r="K30" i="2"/>
  <c r="C30" i="2"/>
  <c r="H30" i="2"/>
  <c r="L30" i="2"/>
  <c r="B46" i="2"/>
  <c r="G46" i="2"/>
  <c r="K46" i="2"/>
  <c r="C46" i="2"/>
  <c r="H46" i="2"/>
  <c r="L46" i="2"/>
  <c r="I46" i="2"/>
  <c r="E46" i="2"/>
  <c r="F46" i="2" s="1"/>
  <c r="J46" i="2"/>
  <c r="H62" i="2"/>
  <c r="J62" i="2"/>
  <c r="B62" i="2"/>
  <c r="L62" i="2"/>
  <c r="K62" i="2"/>
  <c r="E62" i="2"/>
  <c r="F62" i="2" s="1"/>
  <c r="C62" i="2"/>
  <c r="I62" i="2"/>
  <c r="G62" i="2"/>
  <c r="E78" i="2"/>
  <c r="F78" i="2" s="1"/>
  <c r="I78" i="2"/>
  <c r="L78" i="2"/>
  <c r="B78" i="2"/>
  <c r="K78" i="2"/>
  <c r="J78" i="2"/>
  <c r="H78" i="2"/>
  <c r="C78" i="2"/>
  <c r="G78" i="2"/>
  <c r="L94" i="2"/>
  <c r="E94" i="2"/>
  <c r="F94" i="2" s="1"/>
  <c r="I94" i="2"/>
  <c r="J94" i="2"/>
  <c r="C94" i="2"/>
  <c r="G94" i="2"/>
  <c r="B94" i="2"/>
  <c r="K94" i="2"/>
  <c r="H94" i="2"/>
  <c r="E110" i="2"/>
  <c r="F110" i="2" s="1"/>
  <c r="K110" i="2"/>
  <c r="G110" i="2"/>
  <c r="L110" i="2"/>
  <c r="H110" i="2"/>
  <c r="I110" i="2"/>
  <c r="J110" i="2"/>
  <c r="C110" i="2"/>
  <c r="B110" i="2"/>
  <c r="G126" i="2"/>
  <c r="H126" i="2"/>
  <c r="C126" i="2"/>
  <c r="I126" i="2"/>
  <c r="K126" i="2"/>
  <c r="E126" i="2"/>
  <c r="F126" i="2" s="1"/>
  <c r="L126" i="2"/>
  <c r="J126" i="2"/>
  <c r="B126" i="2"/>
  <c r="E142" i="2"/>
  <c r="F142" i="2" s="1"/>
  <c r="L142" i="2"/>
  <c r="G142" i="2"/>
  <c r="H142" i="2"/>
  <c r="C142" i="2"/>
  <c r="K142" i="2"/>
  <c r="I142" i="2"/>
  <c r="J142" i="2"/>
  <c r="B142" i="2"/>
  <c r="E158" i="2"/>
  <c r="F158" i="2" s="1"/>
  <c r="L158" i="2"/>
  <c r="G158" i="2"/>
  <c r="H158" i="2"/>
  <c r="C158" i="2"/>
  <c r="K158" i="2"/>
  <c r="I158" i="2"/>
  <c r="J158" i="2"/>
  <c r="B158" i="2"/>
  <c r="K174" i="2"/>
  <c r="G174" i="2"/>
  <c r="L174" i="2"/>
  <c r="H174" i="2"/>
  <c r="C174" i="2"/>
  <c r="I174" i="2"/>
  <c r="B174" i="2"/>
  <c r="J174" i="2"/>
  <c r="E174" i="2"/>
  <c r="F174" i="2" s="1"/>
  <c r="I190" i="2"/>
  <c r="E190" i="2"/>
  <c r="F190" i="2" s="1"/>
  <c r="C190" i="2"/>
  <c r="K190" i="2"/>
  <c r="H190" i="2"/>
  <c r="B190" i="2"/>
  <c r="G190" i="2"/>
  <c r="J190" i="2"/>
  <c r="L190" i="2"/>
  <c r="B206" i="2"/>
  <c r="K206" i="2"/>
  <c r="J206" i="2"/>
  <c r="H206" i="2"/>
  <c r="E206" i="2"/>
  <c r="F206" i="2" s="1"/>
  <c r="C206" i="2"/>
  <c r="L206" i="2"/>
  <c r="I206" i="2"/>
  <c r="G206" i="2"/>
  <c r="J222" i="2"/>
  <c r="H222" i="2"/>
  <c r="E222" i="2"/>
  <c r="F222" i="2" s="1"/>
  <c r="C222" i="2"/>
  <c r="L222" i="2"/>
  <c r="I222" i="2"/>
  <c r="G222" i="2"/>
  <c r="B222" i="2"/>
  <c r="K222" i="2"/>
  <c r="G238" i="2"/>
  <c r="C238" i="2"/>
  <c r="L238" i="2"/>
  <c r="H238" i="2"/>
  <c r="K238" i="2"/>
  <c r="J238" i="2"/>
  <c r="E238" i="2"/>
  <c r="F238" i="2" s="1"/>
  <c r="I238" i="2"/>
  <c r="B238" i="2"/>
  <c r="I254" i="2"/>
  <c r="K254" i="2"/>
  <c r="E254" i="2"/>
  <c r="F254" i="2" s="1"/>
  <c r="L254" i="2"/>
  <c r="B254" i="2"/>
  <c r="H254" i="2"/>
  <c r="G254" i="2"/>
  <c r="J254" i="2"/>
  <c r="C254" i="2"/>
  <c r="I270" i="2"/>
  <c r="K270" i="2"/>
  <c r="E270" i="2"/>
  <c r="F270" i="2" s="1"/>
  <c r="L270" i="2"/>
  <c r="B270" i="2"/>
  <c r="H270" i="2"/>
  <c r="G270" i="2"/>
  <c r="J270" i="2"/>
  <c r="C270" i="2"/>
  <c r="L286" i="2"/>
  <c r="G286" i="2"/>
  <c r="H286" i="2"/>
  <c r="C286" i="2"/>
  <c r="K286" i="2"/>
  <c r="J286" i="2"/>
  <c r="E286" i="2"/>
  <c r="F286" i="2" s="1"/>
  <c r="I286" i="2"/>
  <c r="B286" i="2"/>
  <c r="H302" i="2"/>
  <c r="C302" i="2"/>
  <c r="K302" i="2"/>
  <c r="L302" i="2"/>
  <c r="G302" i="2"/>
  <c r="J302" i="2"/>
  <c r="E302" i="2"/>
  <c r="F302" i="2" s="1"/>
  <c r="I302" i="2"/>
  <c r="B302" i="2"/>
  <c r="G318" i="2"/>
  <c r="H318" i="2"/>
  <c r="C318" i="2"/>
  <c r="K318" i="2"/>
  <c r="L318" i="2"/>
  <c r="J318" i="2"/>
  <c r="E318" i="2"/>
  <c r="F318" i="2" s="1"/>
  <c r="I318" i="2"/>
  <c r="B318" i="2"/>
  <c r="C334" i="2"/>
  <c r="K334" i="2"/>
  <c r="L334" i="2"/>
  <c r="G334" i="2"/>
  <c r="H334" i="2"/>
  <c r="J334" i="2"/>
  <c r="E334" i="2"/>
  <c r="F334" i="2" s="1"/>
  <c r="I334" i="2"/>
  <c r="B334" i="2"/>
  <c r="C350" i="2"/>
  <c r="K350" i="2"/>
  <c r="L350" i="2"/>
  <c r="G350" i="2"/>
  <c r="H350" i="2"/>
  <c r="J350" i="2"/>
  <c r="E350" i="2"/>
  <c r="F350" i="2" s="1"/>
  <c r="I350" i="2"/>
  <c r="B350" i="2"/>
  <c r="G366" i="2"/>
  <c r="L366" i="2"/>
  <c r="H366" i="2"/>
  <c r="C366" i="2"/>
  <c r="I366" i="2"/>
  <c r="K366" i="2"/>
  <c r="J366" i="2"/>
  <c r="E366" i="2"/>
  <c r="F366" i="2" s="1"/>
  <c r="B366" i="2"/>
  <c r="E382" i="2"/>
  <c r="F382" i="2" s="1"/>
  <c r="C382" i="2"/>
  <c r="I382" i="2"/>
  <c r="L382" i="2"/>
  <c r="G382" i="2"/>
  <c r="H382" i="2"/>
  <c r="B382" i="2"/>
  <c r="J382" i="2"/>
  <c r="K382" i="2"/>
  <c r="E398" i="2"/>
  <c r="F398" i="2" s="1"/>
  <c r="H398" i="2"/>
  <c r="C398" i="2"/>
  <c r="I398" i="2"/>
  <c r="B398" i="2"/>
  <c r="J398" i="2"/>
  <c r="L398" i="2"/>
  <c r="K398" i="2"/>
  <c r="G398" i="2"/>
  <c r="H414" i="2"/>
  <c r="I414" i="2"/>
  <c r="G414" i="2"/>
  <c r="B414" i="2"/>
  <c r="K414" i="2"/>
  <c r="L414" i="2"/>
  <c r="J414" i="2"/>
  <c r="E414" i="2"/>
  <c r="F414" i="2" s="1"/>
  <c r="C414" i="2"/>
  <c r="H430" i="2"/>
  <c r="E430" i="2"/>
  <c r="F430" i="2" s="1"/>
  <c r="C430" i="2"/>
  <c r="I430" i="2"/>
  <c r="G430" i="2"/>
  <c r="L430" i="2"/>
  <c r="B430" i="2"/>
  <c r="K430" i="2"/>
  <c r="J430" i="2"/>
  <c r="L446" i="2"/>
  <c r="B446" i="2"/>
  <c r="K446" i="2"/>
  <c r="J446" i="2"/>
  <c r="E446" i="2"/>
  <c r="F446" i="2" s="1"/>
  <c r="C446" i="2"/>
  <c r="H446" i="2"/>
  <c r="G446" i="2"/>
  <c r="I446" i="2"/>
  <c r="L462" i="2"/>
  <c r="C462" i="2"/>
  <c r="H462" i="2"/>
  <c r="G462" i="2"/>
  <c r="I462" i="2"/>
  <c r="B462" i="2"/>
  <c r="K462" i="2"/>
  <c r="J462" i="2"/>
  <c r="E462" i="2"/>
  <c r="F462" i="2" s="1"/>
  <c r="L478" i="2"/>
  <c r="B478" i="2"/>
  <c r="K478" i="2"/>
  <c r="J478" i="2"/>
  <c r="E478" i="2"/>
  <c r="F478" i="2" s="1"/>
  <c r="C478" i="2"/>
  <c r="H478" i="2"/>
  <c r="G478" i="2"/>
  <c r="I478" i="2"/>
  <c r="E494" i="2"/>
  <c r="F494" i="2" s="1"/>
  <c r="L494" i="2"/>
  <c r="H494" i="2"/>
  <c r="B494" i="2"/>
  <c r="I494" i="2"/>
  <c r="J494" i="2"/>
  <c r="C494" i="2"/>
  <c r="G494" i="2"/>
  <c r="K494" i="2"/>
  <c r="J510" i="2"/>
  <c r="E510" i="2"/>
  <c r="F510" i="2" s="1"/>
  <c r="L510" i="2"/>
  <c r="H510" i="2"/>
  <c r="B510" i="2"/>
  <c r="I510" i="2"/>
  <c r="C510" i="2"/>
  <c r="G510" i="2"/>
  <c r="K510" i="2"/>
  <c r="B526" i="2"/>
  <c r="I526" i="2"/>
  <c r="J526" i="2"/>
  <c r="E526" i="2"/>
  <c r="F526" i="2" s="1"/>
  <c r="L526" i="2"/>
  <c r="H526" i="2"/>
  <c r="C526" i="2"/>
  <c r="G526" i="2"/>
  <c r="K526" i="2"/>
  <c r="B542" i="2"/>
  <c r="I542" i="2"/>
  <c r="J542" i="2"/>
  <c r="E542" i="2"/>
  <c r="F542" i="2" s="1"/>
  <c r="L542" i="2"/>
  <c r="H542" i="2"/>
  <c r="C542" i="2"/>
  <c r="G542" i="2"/>
  <c r="K542" i="2"/>
  <c r="J558" i="2"/>
  <c r="E558" i="2"/>
  <c r="F558" i="2" s="1"/>
  <c r="L558" i="2"/>
  <c r="B558" i="2"/>
  <c r="H558" i="2"/>
  <c r="I558" i="2"/>
  <c r="C558" i="2"/>
  <c r="G558" i="2"/>
  <c r="K558" i="2"/>
  <c r="B574" i="2"/>
  <c r="H574" i="2"/>
  <c r="I574" i="2"/>
  <c r="L574" i="2"/>
  <c r="E574" i="2"/>
  <c r="F574" i="2" s="1"/>
  <c r="C574" i="2"/>
  <c r="J574" i="2"/>
  <c r="K574" i="2"/>
  <c r="G574" i="2"/>
  <c r="B590" i="2"/>
  <c r="I590" i="2"/>
  <c r="L590" i="2"/>
  <c r="E590" i="2"/>
  <c r="F590" i="2" s="1"/>
  <c r="H590" i="2"/>
  <c r="C590" i="2"/>
  <c r="J590" i="2"/>
  <c r="K590" i="2"/>
  <c r="G590" i="2"/>
  <c r="B606" i="2"/>
  <c r="H606" i="2"/>
  <c r="I606" i="2"/>
  <c r="L606" i="2"/>
  <c r="E606" i="2"/>
  <c r="F606" i="2" s="1"/>
  <c r="C606" i="2"/>
  <c r="J606" i="2"/>
  <c r="K606" i="2"/>
  <c r="G606" i="2"/>
  <c r="E622" i="2"/>
  <c r="F622" i="2" s="1"/>
  <c r="I622" i="2"/>
  <c r="L622" i="2"/>
  <c r="H622" i="2"/>
  <c r="B622" i="2"/>
  <c r="K622" i="2"/>
  <c r="J622" i="2"/>
  <c r="C622" i="2"/>
  <c r="G622" i="2"/>
  <c r="E638" i="2"/>
  <c r="F638" i="2" s="1"/>
  <c r="H638" i="2"/>
  <c r="I638" i="2"/>
  <c r="L638" i="2"/>
  <c r="J638" i="2"/>
  <c r="C638" i="2"/>
  <c r="G638" i="2"/>
  <c r="B638" i="2"/>
  <c r="K638" i="2"/>
  <c r="E654" i="2"/>
  <c r="F654" i="2" s="1"/>
  <c r="I654" i="2"/>
  <c r="L654" i="2"/>
  <c r="H654" i="2"/>
  <c r="C654" i="2"/>
  <c r="G654" i="2"/>
  <c r="B654" i="2"/>
  <c r="K654" i="2"/>
  <c r="J654" i="2"/>
  <c r="E670" i="2"/>
  <c r="F670" i="2" s="1"/>
  <c r="H670" i="2"/>
  <c r="I670" i="2"/>
  <c r="L670" i="2"/>
  <c r="G670" i="2"/>
  <c r="B670" i="2"/>
  <c r="K670" i="2"/>
  <c r="J670" i="2"/>
  <c r="C670" i="2"/>
  <c r="E686" i="2"/>
  <c r="F686" i="2" s="1"/>
  <c r="I686" i="2"/>
  <c r="L686" i="2"/>
  <c r="H686" i="2"/>
  <c r="B686" i="2"/>
  <c r="K686" i="2"/>
  <c r="J686" i="2"/>
  <c r="C686" i="2"/>
  <c r="G686" i="2"/>
  <c r="E702" i="2"/>
  <c r="F702" i="2" s="1"/>
  <c r="H702" i="2"/>
  <c r="I702" i="2"/>
  <c r="L702" i="2"/>
  <c r="J702" i="2"/>
  <c r="C702" i="2"/>
  <c r="G702" i="2"/>
  <c r="B702" i="2"/>
  <c r="K702" i="2"/>
  <c r="H718" i="2"/>
  <c r="L718" i="2"/>
  <c r="E718" i="2"/>
  <c r="F718" i="2" s="1"/>
  <c r="C718" i="2"/>
  <c r="I718" i="2"/>
  <c r="G718" i="2"/>
  <c r="B718" i="2"/>
  <c r="K718" i="2"/>
  <c r="J718" i="2"/>
  <c r="H734" i="2"/>
  <c r="L734" i="2"/>
  <c r="E734" i="2"/>
  <c r="F734" i="2" s="1"/>
  <c r="C734" i="2"/>
  <c r="I734" i="2"/>
  <c r="G734" i="2"/>
  <c r="B734" i="2"/>
  <c r="K734" i="2"/>
  <c r="J734" i="2"/>
  <c r="H750" i="2"/>
  <c r="L750" i="2"/>
  <c r="E750" i="2"/>
  <c r="F750" i="2" s="1"/>
  <c r="C750" i="2"/>
  <c r="I750" i="2"/>
  <c r="G750" i="2"/>
  <c r="B750" i="2"/>
  <c r="K750" i="2"/>
  <c r="J750" i="2"/>
  <c r="H766" i="2"/>
  <c r="L766" i="2"/>
  <c r="E766" i="2"/>
  <c r="F766" i="2" s="1"/>
  <c r="C766" i="2"/>
  <c r="I766" i="2"/>
  <c r="G766" i="2"/>
  <c r="B766" i="2"/>
  <c r="K766" i="2"/>
  <c r="J766" i="2"/>
  <c r="H782" i="2"/>
  <c r="L782" i="2"/>
  <c r="E782" i="2"/>
  <c r="F782" i="2" s="1"/>
  <c r="C782" i="2"/>
  <c r="I782" i="2"/>
  <c r="G782" i="2"/>
  <c r="B782" i="2"/>
  <c r="K782" i="2"/>
  <c r="J782" i="2"/>
  <c r="L798" i="2"/>
  <c r="H798" i="2"/>
  <c r="E798" i="2"/>
  <c r="F798" i="2" s="1"/>
  <c r="C798" i="2"/>
  <c r="I798" i="2"/>
  <c r="G798" i="2"/>
  <c r="B798" i="2"/>
  <c r="K798" i="2"/>
  <c r="J798" i="2"/>
  <c r="L814" i="2"/>
  <c r="H814" i="2"/>
  <c r="E814" i="2"/>
  <c r="F814" i="2" s="1"/>
  <c r="C814" i="2"/>
  <c r="I814" i="2"/>
  <c r="G814" i="2"/>
  <c r="B814" i="2"/>
  <c r="K814" i="2"/>
  <c r="J814" i="2"/>
  <c r="E830" i="2"/>
  <c r="F830" i="2" s="1"/>
  <c r="I830" i="2"/>
  <c r="L830" i="2"/>
  <c r="H830" i="2"/>
  <c r="B830" i="2"/>
  <c r="K830" i="2"/>
  <c r="J830" i="2"/>
  <c r="C830" i="2"/>
  <c r="G830" i="2"/>
  <c r="E846" i="2"/>
  <c r="F846" i="2" s="1"/>
  <c r="H846" i="2"/>
  <c r="I846" i="2"/>
  <c r="L846" i="2"/>
  <c r="J846" i="2"/>
  <c r="C846" i="2"/>
  <c r="G846" i="2"/>
  <c r="B846" i="2"/>
  <c r="K846" i="2"/>
  <c r="E862" i="2"/>
  <c r="F862" i="2" s="1"/>
  <c r="L862" i="2"/>
  <c r="H862" i="2"/>
  <c r="I862" i="2"/>
  <c r="C862" i="2"/>
  <c r="G862" i="2"/>
  <c r="B862" i="2"/>
  <c r="K862" i="2"/>
  <c r="J862" i="2"/>
  <c r="E878" i="2"/>
  <c r="F878" i="2" s="1"/>
  <c r="H878" i="2"/>
  <c r="I878" i="2"/>
  <c r="L878" i="2"/>
  <c r="G878" i="2"/>
  <c r="B878" i="2"/>
  <c r="K878" i="2"/>
  <c r="J878" i="2"/>
  <c r="C878" i="2"/>
  <c r="E894" i="2"/>
  <c r="F894" i="2" s="1"/>
  <c r="I894" i="2"/>
  <c r="L894" i="2"/>
  <c r="H894" i="2"/>
  <c r="B894" i="2"/>
  <c r="K894" i="2"/>
  <c r="J894" i="2"/>
  <c r="C894" i="2"/>
  <c r="G894" i="2"/>
  <c r="E910" i="2"/>
  <c r="F910" i="2" s="1"/>
  <c r="H910" i="2"/>
  <c r="I910" i="2"/>
  <c r="L910" i="2"/>
  <c r="J910" i="2"/>
  <c r="C910" i="2"/>
  <c r="G910" i="2"/>
  <c r="B910" i="2"/>
  <c r="K910" i="2"/>
  <c r="E926" i="2"/>
  <c r="F926" i="2" s="1"/>
  <c r="I926" i="2"/>
  <c r="L926" i="2"/>
  <c r="H926" i="2"/>
  <c r="C926" i="2"/>
  <c r="G926" i="2"/>
  <c r="B926" i="2"/>
  <c r="K926" i="2"/>
  <c r="J926" i="2"/>
  <c r="E942" i="2"/>
  <c r="F942" i="2" s="1"/>
  <c r="H942" i="2"/>
  <c r="I942" i="2"/>
  <c r="L942" i="2"/>
  <c r="G942" i="2"/>
  <c r="B942" i="2"/>
  <c r="K942" i="2"/>
  <c r="J942" i="2"/>
  <c r="C942" i="2"/>
  <c r="E958" i="2"/>
  <c r="F958" i="2" s="1"/>
  <c r="L958" i="2"/>
  <c r="H958" i="2"/>
  <c r="B958" i="2"/>
  <c r="I958" i="2"/>
  <c r="J958" i="2"/>
  <c r="G958" i="2"/>
  <c r="K958" i="2"/>
  <c r="C958" i="2"/>
  <c r="E974" i="2"/>
  <c r="F974" i="2" s="1"/>
  <c r="L974" i="2"/>
  <c r="H974" i="2"/>
  <c r="B974" i="2"/>
  <c r="I974" i="2"/>
  <c r="J974" i="2"/>
  <c r="G974" i="2"/>
  <c r="K974" i="2"/>
  <c r="C974" i="2"/>
  <c r="E990" i="2"/>
  <c r="F990" i="2" s="1"/>
  <c r="I990" i="2"/>
  <c r="J990" i="2"/>
  <c r="L990" i="2"/>
  <c r="G990" i="2"/>
  <c r="H990" i="2"/>
  <c r="K990" i="2"/>
  <c r="B990" i="2"/>
  <c r="C990" i="2"/>
  <c r="E1006" i="2"/>
  <c r="F1006" i="2" s="1"/>
  <c r="I1006" i="2"/>
  <c r="J1006" i="2"/>
  <c r="L1006" i="2"/>
  <c r="G1006" i="2"/>
  <c r="H1006" i="2"/>
  <c r="K1006" i="2"/>
  <c r="B1006" i="2"/>
  <c r="C1006" i="2"/>
  <c r="C1022" i="2"/>
  <c r="H1022" i="2"/>
  <c r="B1022" i="2"/>
  <c r="I1022" i="2"/>
  <c r="J1022" i="2"/>
  <c r="E1022" i="2"/>
  <c r="F1022" i="2" s="1"/>
  <c r="L1022" i="2"/>
  <c r="K1022" i="2"/>
  <c r="G1022" i="2"/>
  <c r="C1038" i="2"/>
  <c r="J1038" i="2"/>
  <c r="E1038" i="2"/>
  <c r="F1038" i="2" s="1"/>
  <c r="L1038" i="2"/>
  <c r="H1038" i="2"/>
  <c r="B1038" i="2"/>
  <c r="I1038" i="2"/>
  <c r="K1038" i="2"/>
  <c r="G1038" i="2"/>
  <c r="C1054" i="2"/>
  <c r="J1054" i="2"/>
  <c r="E1054" i="2"/>
  <c r="F1054" i="2" s="1"/>
  <c r="L1054" i="2"/>
  <c r="H1054" i="2"/>
  <c r="B1054" i="2"/>
  <c r="I1054" i="2"/>
  <c r="K1054" i="2"/>
  <c r="G1054" i="2"/>
  <c r="C1070" i="2"/>
  <c r="H1070" i="2"/>
  <c r="B1070" i="2"/>
  <c r="I1070" i="2"/>
  <c r="J1070" i="2"/>
  <c r="E1070" i="2"/>
  <c r="F1070" i="2" s="1"/>
  <c r="L1070" i="2"/>
  <c r="K1070" i="2"/>
  <c r="G1070" i="2"/>
  <c r="C1086" i="2"/>
  <c r="E1086" i="2"/>
  <c r="F1086" i="2" s="1"/>
  <c r="L1086" i="2"/>
  <c r="H1086" i="2"/>
  <c r="B1086" i="2"/>
  <c r="I1086" i="2"/>
  <c r="J1086" i="2"/>
  <c r="K1086" i="2"/>
  <c r="G1086" i="2"/>
  <c r="I1102" i="2"/>
  <c r="E1102" i="2"/>
  <c r="F1102" i="2" s="1"/>
  <c r="J1102" i="2"/>
  <c r="B1102" i="2"/>
  <c r="G1102" i="2"/>
  <c r="K1102" i="2"/>
  <c r="C1102" i="2"/>
  <c r="H1102" i="2"/>
  <c r="L1102" i="2"/>
  <c r="I1118" i="2"/>
  <c r="E1118" i="2"/>
  <c r="F1118" i="2" s="1"/>
  <c r="J1118" i="2"/>
  <c r="B1118" i="2"/>
  <c r="G1118" i="2"/>
  <c r="K1118" i="2"/>
  <c r="C1118" i="2"/>
  <c r="H1118" i="2"/>
  <c r="L1118" i="2"/>
  <c r="C1134" i="2"/>
  <c r="H1134" i="2"/>
  <c r="L1134" i="2"/>
  <c r="I1134" i="2"/>
  <c r="E1134" i="2"/>
  <c r="F1134" i="2" s="1"/>
  <c r="J1134" i="2"/>
  <c r="B1134" i="2"/>
  <c r="G1134" i="2"/>
  <c r="K1134" i="2"/>
  <c r="I1150" i="2"/>
  <c r="E1150" i="2"/>
  <c r="F1150" i="2" s="1"/>
  <c r="J1150" i="2"/>
  <c r="B1150" i="2"/>
  <c r="G1150" i="2"/>
  <c r="K1150" i="2"/>
  <c r="C1150" i="2"/>
  <c r="H1150" i="2"/>
  <c r="L1150" i="2"/>
  <c r="C1166" i="2"/>
  <c r="H1166" i="2"/>
  <c r="L1166" i="2"/>
  <c r="I1166" i="2"/>
  <c r="E1166" i="2"/>
  <c r="F1166" i="2" s="1"/>
  <c r="J1166" i="2"/>
  <c r="B1166" i="2"/>
  <c r="G1166" i="2"/>
  <c r="K1166" i="2"/>
  <c r="C1182" i="2"/>
  <c r="H1182" i="2"/>
  <c r="L1182" i="2"/>
  <c r="I1182" i="2"/>
  <c r="E1182" i="2"/>
  <c r="F1182" i="2" s="1"/>
  <c r="J1182" i="2"/>
  <c r="B1182" i="2"/>
  <c r="G1182" i="2"/>
  <c r="K1182" i="2"/>
  <c r="B1198" i="2"/>
  <c r="G1198" i="2"/>
  <c r="K1198" i="2"/>
  <c r="C1198" i="2"/>
  <c r="H1198" i="2"/>
  <c r="L1198" i="2"/>
  <c r="I1198" i="2"/>
  <c r="E1198" i="2"/>
  <c r="F1198" i="2" s="1"/>
  <c r="J1198" i="2"/>
  <c r="E1214" i="2"/>
  <c r="F1214" i="2" s="1"/>
  <c r="J1214" i="2"/>
  <c r="B1214" i="2"/>
  <c r="G1214" i="2"/>
  <c r="K1214" i="2"/>
  <c r="H1214" i="2"/>
  <c r="I1214" i="2"/>
  <c r="C1214" i="2"/>
  <c r="L1214" i="2"/>
  <c r="C1230" i="2"/>
  <c r="H1230" i="2"/>
  <c r="L1230" i="2"/>
  <c r="I1230" i="2"/>
  <c r="G1230" i="2"/>
  <c r="J1230" i="2"/>
  <c r="B1230" i="2"/>
  <c r="K1230" i="2"/>
  <c r="E1230" i="2"/>
  <c r="F1230" i="2" s="1"/>
  <c r="B1246" i="2"/>
  <c r="G1246" i="2"/>
  <c r="K1246" i="2"/>
  <c r="C1246" i="2"/>
  <c r="H1246" i="2"/>
  <c r="L1246" i="2"/>
  <c r="I1246" i="2"/>
  <c r="E1246" i="2"/>
  <c r="F1246" i="2" s="1"/>
  <c r="J1246" i="2"/>
  <c r="C1262" i="2"/>
  <c r="H1262" i="2"/>
  <c r="L1262" i="2"/>
  <c r="I1262" i="2"/>
  <c r="E1262" i="2"/>
  <c r="F1262" i="2" s="1"/>
  <c r="J1262" i="2"/>
  <c r="B1262" i="2"/>
  <c r="G1262" i="2"/>
  <c r="K1262" i="2"/>
  <c r="E1278" i="2"/>
  <c r="F1278" i="2" s="1"/>
  <c r="J1278" i="2"/>
  <c r="B1278" i="2"/>
  <c r="G1278" i="2"/>
  <c r="K1278" i="2"/>
  <c r="C1278" i="2"/>
  <c r="H1278" i="2"/>
  <c r="L1278" i="2"/>
  <c r="I1278" i="2"/>
  <c r="B1294" i="2"/>
  <c r="G1294" i="2"/>
  <c r="K1294" i="2"/>
  <c r="C1294" i="2"/>
  <c r="H1294" i="2"/>
  <c r="L1294" i="2"/>
  <c r="I1294" i="2"/>
  <c r="E1294" i="2"/>
  <c r="F1294" i="2" s="1"/>
  <c r="J1294" i="2"/>
  <c r="B1310" i="2"/>
  <c r="G1310" i="2"/>
  <c r="K1310" i="2"/>
  <c r="C1310" i="2"/>
  <c r="H1310" i="2"/>
  <c r="L1310" i="2"/>
  <c r="I1310" i="2"/>
  <c r="E1310" i="2"/>
  <c r="F1310" i="2" s="1"/>
  <c r="J1310" i="2"/>
  <c r="C1326" i="2"/>
  <c r="H1326" i="2"/>
  <c r="L1326" i="2"/>
  <c r="I1326" i="2"/>
  <c r="E1326" i="2"/>
  <c r="F1326" i="2" s="1"/>
  <c r="J1326" i="2"/>
  <c r="B1326" i="2"/>
  <c r="G1326" i="2"/>
  <c r="K1326" i="2"/>
  <c r="I1342" i="2"/>
  <c r="E1342" i="2"/>
  <c r="F1342" i="2" s="1"/>
  <c r="J1342" i="2"/>
  <c r="B1342" i="2"/>
  <c r="G1342" i="2"/>
  <c r="K1342" i="2"/>
  <c r="C1342" i="2"/>
  <c r="H1342" i="2"/>
  <c r="L1342" i="2"/>
  <c r="E1358" i="2"/>
  <c r="F1358" i="2" s="1"/>
  <c r="J1358" i="2"/>
  <c r="B1358" i="2"/>
  <c r="G1358" i="2"/>
  <c r="K1358" i="2"/>
  <c r="C1358" i="2"/>
  <c r="H1358" i="2"/>
  <c r="L1358" i="2"/>
  <c r="I1358" i="2"/>
  <c r="B1374" i="2"/>
  <c r="G1374" i="2"/>
  <c r="K1374" i="2"/>
  <c r="C1374" i="2"/>
  <c r="H1374" i="2"/>
  <c r="L1374" i="2"/>
  <c r="I1374" i="2"/>
  <c r="E1374" i="2"/>
  <c r="F1374" i="2" s="1"/>
  <c r="J1374" i="2"/>
  <c r="C1390" i="2"/>
  <c r="H1390" i="2"/>
  <c r="L1390" i="2"/>
  <c r="I1390" i="2"/>
  <c r="E1390" i="2"/>
  <c r="F1390" i="2" s="1"/>
  <c r="J1390" i="2"/>
  <c r="B1390" i="2"/>
  <c r="G1390" i="2"/>
  <c r="K1390" i="2"/>
  <c r="I1406" i="2"/>
  <c r="E1406" i="2"/>
  <c r="F1406" i="2" s="1"/>
  <c r="J1406" i="2"/>
  <c r="B1406" i="2"/>
  <c r="G1406" i="2"/>
  <c r="K1406" i="2"/>
  <c r="C1406" i="2"/>
  <c r="H1406" i="2"/>
  <c r="L1406" i="2"/>
  <c r="E1422" i="2"/>
  <c r="F1422" i="2" s="1"/>
  <c r="J1422" i="2"/>
  <c r="B1422" i="2"/>
  <c r="G1422" i="2"/>
  <c r="K1422" i="2"/>
  <c r="C1422" i="2"/>
  <c r="H1422" i="2"/>
  <c r="L1422" i="2"/>
  <c r="I1422" i="2"/>
  <c r="I1438" i="2"/>
  <c r="E1438" i="2"/>
  <c r="F1438" i="2" s="1"/>
  <c r="J1438" i="2"/>
  <c r="B1438" i="2"/>
  <c r="G1438" i="2"/>
  <c r="K1438" i="2"/>
  <c r="C1438" i="2"/>
  <c r="H1438" i="2"/>
  <c r="L1438" i="2"/>
  <c r="I1454" i="2"/>
  <c r="E1454" i="2"/>
  <c r="F1454" i="2" s="1"/>
  <c r="J1454" i="2"/>
  <c r="B1454" i="2"/>
  <c r="G1454" i="2"/>
  <c r="K1454" i="2"/>
  <c r="C1454" i="2"/>
  <c r="H1454" i="2"/>
  <c r="L1454" i="2"/>
  <c r="E1470" i="2"/>
  <c r="F1470" i="2" s="1"/>
  <c r="J1470" i="2"/>
  <c r="B1470" i="2"/>
  <c r="G1470" i="2"/>
  <c r="K1470" i="2"/>
  <c r="C1470" i="2"/>
  <c r="H1470" i="2"/>
  <c r="L1470" i="2"/>
  <c r="I1470" i="2"/>
  <c r="C1486" i="2"/>
  <c r="H1486" i="2"/>
  <c r="L1486" i="2"/>
  <c r="I1486" i="2"/>
  <c r="E1486" i="2"/>
  <c r="F1486" i="2" s="1"/>
  <c r="J1486" i="2"/>
  <c r="B1486" i="2"/>
  <c r="G1486" i="2"/>
  <c r="K1486" i="2"/>
  <c r="I1502" i="2"/>
  <c r="E1502" i="2"/>
  <c r="F1502" i="2" s="1"/>
  <c r="J1502" i="2"/>
  <c r="B1502" i="2"/>
  <c r="G1502" i="2"/>
  <c r="K1502" i="2"/>
  <c r="C1502" i="2"/>
  <c r="H1502" i="2"/>
  <c r="L1502" i="2"/>
  <c r="I1518" i="2"/>
  <c r="E1518" i="2"/>
  <c r="F1518" i="2" s="1"/>
  <c r="J1518" i="2"/>
  <c r="B1518" i="2"/>
  <c r="G1518" i="2"/>
  <c r="K1518" i="2"/>
  <c r="C1518" i="2"/>
  <c r="H1518" i="2"/>
  <c r="L1518" i="2"/>
  <c r="I1534" i="2"/>
  <c r="E1534" i="2"/>
  <c r="F1534" i="2" s="1"/>
  <c r="J1534" i="2"/>
  <c r="B1534" i="2"/>
  <c r="G1534" i="2"/>
  <c r="K1534" i="2"/>
  <c r="C1534" i="2"/>
  <c r="H1534" i="2"/>
  <c r="L1534" i="2"/>
  <c r="I1550" i="2"/>
  <c r="E1550" i="2"/>
  <c r="F1550" i="2" s="1"/>
  <c r="J1550" i="2"/>
  <c r="B1550" i="2"/>
  <c r="G1550" i="2"/>
  <c r="K1550" i="2"/>
  <c r="C1550" i="2"/>
  <c r="H1550" i="2"/>
  <c r="L1550" i="2"/>
  <c r="I1566" i="2"/>
  <c r="E1566" i="2"/>
  <c r="F1566" i="2" s="1"/>
  <c r="J1566" i="2"/>
  <c r="B1566" i="2"/>
  <c r="G1566" i="2"/>
  <c r="K1566" i="2"/>
  <c r="C1566" i="2"/>
  <c r="H1566" i="2"/>
  <c r="L1566" i="2"/>
  <c r="I1582" i="2"/>
  <c r="E1582" i="2"/>
  <c r="F1582" i="2" s="1"/>
  <c r="J1582" i="2"/>
  <c r="B1582" i="2"/>
  <c r="G1582" i="2"/>
  <c r="K1582" i="2"/>
  <c r="C1582" i="2"/>
  <c r="H1582" i="2"/>
  <c r="L1582" i="2"/>
  <c r="I1598" i="2"/>
  <c r="E1598" i="2"/>
  <c r="F1598" i="2" s="1"/>
  <c r="J1598" i="2"/>
  <c r="B1598" i="2"/>
  <c r="G1598" i="2"/>
  <c r="K1598" i="2"/>
  <c r="C1598" i="2"/>
  <c r="H1598" i="2"/>
  <c r="L1598" i="2"/>
  <c r="I1614" i="2"/>
  <c r="E1614" i="2"/>
  <c r="F1614" i="2" s="1"/>
  <c r="J1614" i="2"/>
  <c r="B1614" i="2"/>
  <c r="G1614" i="2"/>
  <c r="K1614" i="2"/>
  <c r="C1614" i="2"/>
  <c r="H1614" i="2"/>
  <c r="L1614" i="2"/>
  <c r="E1630" i="2"/>
  <c r="F1630" i="2" s="1"/>
  <c r="L1630" i="2"/>
  <c r="H1630" i="2"/>
  <c r="B1630" i="2"/>
  <c r="K1630" i="2"/>
  <c r="I1630" i="2"/>
  <c r="G1630" i="2"/>
  <c r="C1630" i="2"/>
  <c r="J1630" i="2"/>
  <c r="H1646" i="2"/>
  <c r="L1646" i="2"/>
  <c r="B1646" i="2"/>
  <c r="K1646" i="2"/>
  <c r="J1646" i="2"/>
  <c r="E1646" i="2"/>
  <c r="F1646" i="2" s="1"/>
  <c r="C1646" i="2"/>
  <c r="I1646" i="2"/>
  <c r="G1646" i="2"/>
  <c r="H1662" i="2"/>
  <c r="L1662" i="2"/>
  <c r="I1662" i="2"/>
  <c r="G1662" i="2"/>
  <c r="B1662" i="2"/>
  <c r="K1662" i="2"/>
  <c r="J1662" i="2"/>
  <c r="E1662" i="2"/>
  <c r="F1662" i="2" s="1"/>
  <c r="C1662" i="2"/>
  <c r="H1678" i="2"/>
  <c r="L1678" i="2"/>
  <c r="E1678" i="2"/>
  <c r="F1678" i="2" s="1"/>
  <c r="C1678" i="2"/>
  <c r="I1678" i="2"/>
  <c r="G1678" i="2"/>
  <c r="B1678" i="2"/>
  <c r="K1678" i="2"/>
  <c r="J1678" i="2"/>
  <c r="H1694" i="2"/>
  <c r="L1694" i="2"/>
  <c r="J1694" i="2"/>
  <c r="E1694" i="2"/>
  <c r="F1694" i="2" s="1"/>
  <c r="C1694" i="2"/>
  <c r="I1694" i="2"/>
  <c r="G1694" i="2"/>
  <c r="B1694" i="2"/>
  <c r="K1694" i="2"/>
  <c r="H1710" i="2"/>
  <c r="L1710" i="2"/>
  <c r="B1710" i="2"/>
  <c r="K1710" i="2"/>
  <c r="J1710" i="2"/>
  <c r="E1710" i="2"/>
  <c r="F1710" i="2" s="1"/>
  <c r="C1710" i="2"/>
  <c r="I1710" i="2"/>
  <c r="G1710" i="2"/>
  <c r="H1726" i="2"/>
  <c r="L1726" i="2"/>
  <c r="J1726" i="2"/>
  <c r="E1726" i="2"/>
  <c r="F1726" i="2" s="1"/>
  <c r="C1726" i="2"/>
  <c r="I1726" i="2"/>
  <c r="G1726" i="2"/>
  <c r="B1726" i="2"/>
  <c r="K1726" i="2"/>
  <c r="H1742" i="2"/>
  <c r="L1742" i="2"/>
  <c r="E1742" i="2"/>
  <c r="F1742" i="2" s="1"/>
  <c r="C1742" i="2"/>
  <c r="I1742" i="2"/>
  <c r="G1742" i="2"/>
  <c r="B1742" i="2"/>
  <c r="K1742" i="2"/>
  <c r="J1742" i="2"/>
  <c r="G1758" i="2"/>
  <c r="L1758" i="2"/>
  <c r="E1758" i="2"/>
  <c r="F1758" i="2" s="1"/>
  <c r="H1758" i="2"/>
  <c r="I1758" i="2"/>
  <c r="B1758" i="2"/>
  <c r="K1758" i="2"/>
  <c r="J1758" i="2"/>
  <c r="C1758" i="2"/>
  <c r="G1774" i="2"/>
  <c r="L1774" i="2"/>
  <c r="E1774" i="2"/>
  <c r="F1774" i="2" s="1"/>
  <c r="K1774" i="2"/>
  <c r="I1774" i="2"/>
  <c r="C1774" i="2"/>
  <c r="B1774" i="2"/>
  <c r="J1774" i="2"/>
  <c r="H1774" i="2"/>
  <c r="G1790" i="2"/>
  <c r="L1790" i="2"/>
  <c r="E1790" i="2"/>
  <c r="F1790" i="2" s="1"/>
  <c r="I1790" i="2"/>
  <c r="B1790" i="2"/>
  <c r="K1790" i="2"/>
  <c r="H1790" i="2"/>
  <c r="J1790" i="2"/>
  <c r="C1790" i="2"/>
  <c r="E1806" i="2"/>
  <c r="F1806" i="2" s="1"/>
  <c r="C1806" i="2"/>
  <c r="H1806" i="2"/>
  <c r="I1806" i="2"/>
  <c r="L1806" i="2"/>
  <c r="G1806" i="2"/>
  <c r="B1806" i="2"/>
  <c r="K1806" i="2"/>
  <c r="J1806" i="2"/>
  <c r="E1822" i="2"/>
  <c r="F1822" i="2" s="1"/>
  <c r="C1822" i="2"/>
  <c r="H1822" i="2"/>
  <c r="I1822" i="2"/>
  <c r="L1822" i="2"/>
  <c r="G1822" i="2"/>
  <c r="B1822" i="2"/>
  <c r="K1822" i="2"/>
  <c r="J1822" i="2"/>
  <c r="E1838" i="2"/>
  <c r="F1838" i="2" s="1"/>
  <c r="I1838" i="2"/>
  <c r="C1838" i="2"/>
  <c r="H1838" i="2"/>
  <c r="L1838" i="2"/>
  <c r="G1838" i="2"/>
  <c r="B1838" i="2"/>
  <c r="K1838" i="2"/>
  <c r="J1838" i="2"/>
  <c r="E1854" i="2"/>
  <c r="F1854" i="2" s="1"/>
  <c r="H1854" i="2"/>
  <c r="I1854" i="2"/>
  <c r="C1854" i="2"/>
  <c r="L1854" i="2"/>
  <c r="G1854" i="2"/>
  <c r="B1854" i="2"/>
  <c r="K1854" i="2"/>
  <c r="J1854" i="2"/>
  <c r="E1870" i="2"/>
  <c r="F1870" i="2" s="1"/>
  <c r="H1870" i="2"/>
  <c r="L1870" i="2"/>
  <c r="G1870" i="2"/>
  <c r="B1870" i="2"/>
  <c r="C1870" i="2"/>
  <c r="I1870" i="2"/>
  <c r="K1870" i="2"/>
  <c r="J1870" i="2"/>
  <c r="E1886" i="2"/>
  <c r="F1886" i="2" s="1"/>
  <c r="L1886" i="2"/>
  <c r="H1886" i="2"/>
  <c r="G1886" i="2"/>
  <c r="B1886" i="2"/>
  <c r="C1886" i="2"/>
  <c r="I1886" i="2"/>
  <c r="K1886" i="2"/>
  <c r="J1886" i="2"/>
  <c r="E1902" i="2"/>
  <c r="F1902" i="2" s="1"/>
  <c r="H1902" i="2"/>
  <c r="L1902" i="2"/>
  <c r="G1902" i="2"/>
  <c r="B1902" i="2"/>
  <c r="C1902" i="2"/>
  <c r="I1902" i="2"/>
  <c r="K1902" i="2"/>
  <c r="J1902" i="2"/>
  <c r="E1918" i="2"/>
  <c r="F1918" i="2" s="1"/>
  <c r="H1918" i="2"/>
  <c r="L1918" i="2"/>
  <c r="G1918" i="2"/>
  <c r="B1918" i="2"/>
  <c r="C1918" i="2"/>
  <c r="I1918" i="2"/>
  <c r="K1918" i="2"/>
  <c r="J1918" i="2"/>
  <c r="E1934" i="2"/>
  <c r="F1934" i="2" s="1"/>
  <c r="H1934" i="2"/>
  <c r="L1934" i="2"/>
  <c r="G1934" i="2"/>
  <c r="B1934" i="2"/>
  <c r="C1934" i="2"/>
  <c r="I1934" i="2"/>
  <c r="K1934" i="2"/>
  <c r="J1934" i="2"/>
  <c r="E1950" i="2"/>
  <c r="F1950" i="2" s="1"/>
  <c r="H1950" i="2"/>
  <c r="L1950" i="2"/>
  <c r="G1950" i="2"/>
  <c r="B1950" i="2"/>
  <c r="C1950" i="2"/>
  <c r="I1950" i="2"/>
  <c r="K1950" i="2"/>
  <c r="J1950" i="2"/>
  <c r="E1966" i="2"/>
  <c r="F1966" i="2" s="1"/>
  <c r="H1966" i="2"/>
  <c r="L1966" i="2"/>
  <c r="G1966" i="2"/>
  <c r="B1966" i="2"/>
  <c r="C1966" i="2"/>
  <c r="I1966" i="2"/>
  <c r="K1966" i="2"/>
  <c r="J1966" i="2"/>
  <c r="E1982" i="2"/>
  <c r="F1982" i="2" s="1"/>
  <c r="H1982" i="2"/>
  <c r="L1982" i="2"/>
  <c r="G1982" i="2"/>
  <c r="B1982" i="2"/>
  <c r="C1982" i="2"/>
  <c r="I1982" i="2"/>
  <c r="K1982" i="2"/>
  <c r="J1982" i="2"/>
  <c r="E1998" i="2"/>
  <c r="F1998" i="2" s="1"/>
  <c r="L1998" i="2"/>
  <c r="H1998" i="2"/>
  <c r="G1998" i="2"/>
  <c r="B1998" i="2"/>
  <c r="C1998" i="2"/>
  <c r="I1998" i="2"/>
  <c r="K1998" i="2"/>
  <c r="J1998" i="2"/>
  <c r="C11" i="2"/>
  <c r="B11" i="2"/>
  <c r="H11" i="2"/>
  <c r="J11" i="2"/>
  <c r="L11" i="2"/>
  <c r="I11" i="2"/>
  <c r="K11" i="2"/>
  <c r="E11" i="2"/>
  <c r="F11" i="2" s="1"/>
  <c r="G11" i="2"/>
  <c r="C27" i="2"/>
  <c r="B27" i="2"/>
  <c r="L27" i="2"/>
  <c r="H27" i="2"/>
  <c r="J27" i="2"/>
  <c r="I27" i="2"/>
  <c r="K27" i="2"/>
  <c r="E27" i="2"/>
  <c r="F27" i="2" s="1"/>
  <c r="G27" i="2"/>
  <c r="K43" i="2"/>
  <c r="B43" i="2"/>
  <c r="L43" i="2"/>
  <c r="G43" i="2"/>
  <c r="J43" i="2"/>
  <c r="H43" i="2"/>
  <c r="E43" i="2"/>
  <c r="F43" i="2" s="1"/>
  <c r="C43" i="2"/>
  <c r="I43" i="2"/>
  <c r="C59" i="2"/>
  <c r="H59" i="2"/>
  <c r="L59" i="2"/>
  <c r="I59" i="2"/>
  <c r="E59" i="2"/>
  <c r="F59" i="2" s="1"/>
  <c r="J59" i="2"/>
  <c r="B59" i="2"/>
  <c r="G59" i="2"/>
  <c r="K59" i="2"/>
  <c r="C75" i="2"/>
  <c r="H75" i="2"/>
  <c r="L75" i="2"/>
  <c r="I75" i="2"/>
  <c r="E75" i="2"/>
  <c r="F75" i="2" s="1"/>
  <c r="J75" i="2"/>
  <c r="B75" i="2"/>
  <c r="G75" i="2"/>
  <c r="K75" i="2"/>
  <c r="B91" i="2"/>
  <c r="G91" i="2"/>
  <c r="K91" i="2"/>
  <c r="C91" i="2"/>
  <c r="H91" i="2"/>
  <c r="L91" i="2"/>
  <c r="I91" i="2"/>
  <c r="E91" i="2"/>
  <c r="F91" i="2" s="1"/>
  <c r="J91" i="2"/>
  <c r="C107" i="2"/>
  <c r="B107" i="2"/>
  <c r="I107" i="2"/>
  <c r="J107" i="2"/>
  <c r="E107" i="2"/>
  <c r="F107" i="2" s="1"/>
  <c r="L107" i="2"/>
  <c r="H107" i="2"/>
  <c r="K107" i="2"/>
  <c r="G107" i="2"/>
  <c r="L123" i="2"/>
  <c r="B123" i="2"/>
  <c r="I123" i="2"/>
  <c r="J123" i="2"/>
  <c r="E123" i="2"/>
  <c r="F123" i="2" s="1"/>
  <c r="H123" i="2"/>
  <c r="G123" i="2"/>
  <c r="K123" i="2"/>
  <c r="C123" i="2"/>
  <c r="H139" i="2"/>
  <c r="B139" i="2"/>
  <c r="K139" i="2"/>
  <c r="L139" i="2"/>
  <c r="J139" i="2"/>
  <c r="E139" i="2"/>
  <c r="F139" i="2" s="1"/>
  <c r="C139" i="2"/>
  <c r="I139" i="2"/>
  <c r="G139" i="2"/>
  <c r="H155" i="2"/>
  <c r="B155" i="2"/>
  <c r="K155" i="2"/>
  <c r="L155" i="2"/>
  <c r="J155" i="2"/>
  <c r="E155" i="2"/>
  <c r="F155" i="2" s="1"/>
  <c r="C155" i="2"/>
  <c r="I155" i="2"/>
  <c r="G155" i="2"/>
  <c r="L171" i="2"/>
  <c r="E171" i="2"/>
  <c r="F171" i="2" s="1"/>
  <c r="B171" i="2"/>
  <c r="K171" i="2"/>
  <c r="J171" i="2"/>
  <c r="C171" i="2"/>
  <c r="H171" i="2"/>
  <c r="G171" i="2"/>
  <c r="I171" i="2"/>
  <c r="I187" i="2"/>
  <c r="C187" i="2"/>
  <c r="J187" i="2"/>
  <c r="G187" i="2"/>
  <c r="L187" i="2"/>
  <c r="K187" i="2"/>
  <c r="B187" i="2"/>
  <c r="E187" i="2"/>
  <c r="F187" i="2" s="1"/>
  <c r="H187" i="2"/>
  <c r="B203" i="2"/>
  <c r="E203" i="2"/>
  <c r="F203" i="2" s="1"/>
  <c r="H203" i="2"/>
  <c r="I203" i="2"/>
  <c r="L203" i="2"/>
  <c r="K203" i="2"/>
  <c r="J203" i="2"/>
  <c r="G203" i="2"/>
  <c r="C203" i="2"/>
  <c r="B219" i="2"/>
  <c r="E219" i="2"/>
  <c r="F219" i="2" s="1"/>
  <c r="H219" i="2"/>
  <c r="I219" i="2"/>
  <c r="L219" i="2"/>
  <c r="K219" i="2"/>
  <c r="J219" i="2"/>
  <c r="G219" i="2"/>
  <c r="C219" i="2"/>
  <c r="B235" i="2"/>
  <c r="E235" i="2"/>
  <c r="F235" i="2" s="1"/>
  <c r="H235" i="2"/>
  <c r="I235" i="2"/>
  <c r="L235" i="2"/>
  <c r="K235" i="2"/>
  <c r="J235" i="2"/>
  <c r="G235" i="2"/>
  <c r="C235" i="2"/>
  <c r="J251" i="2"/>
  <c r="E251" i="2"/>
  <c r="F251" i="2" s="1"/>
  <c r="I251" i="2"/>
  <c r="C251" i="2"/>
  <c r="H251" i="2"/>
  <c r="L251" i="2"/>
  <c r="G251" i="2"/>
  <c r="B251" i="2"/>
  <c r="K251" i="2"/>
  <c r="J267" i="2"/>
  <c r="E267" i="2"/>
  <c r="F267" i="2" s="1"/>
  <c r="I267" i="2"/>
  <c r="C267" i="2"/>
  <c r="H267" i="2"/>
  <c r="L267" i="2"/>
  <c r="G267" i="2"/>
  <c r="B267" i="2"/>
  <c r="K267" i="2"/>
  <c r="G283" i="2"/>
  <c r="I283" i="2"/>
  <c r="B283" i="2"/>
  <c r="K283" i="2"/>
  <c r="L283" i="2"/>
  <c r="J283" i="2"/>
  <c r="E283" i="2"/>
  <c r="F283" i="2" s="1"/>
  <c r="C283" i="2"/>
  <c r="H283" i="2"/>
  <c r="L299" i="2"/>
  <c r="B299" i="2"/>
  <c r="K299" i="2"/>
  <c r="J299" i="2"/>
  <c r="E299" i="2"/>
  <c r="F299" i="2" s="1"/>
  <c r="C299" i="2"/>
  <c r="H299" i="2"/>
  <c r="G299" i="2"/>
  <c r="I299" i="2"/>
  <c r="J315" i="2"/>
  <c r="E315" i="2"/>
  <c r="F315" i="2" s="1"/>
  <c r="C315" i="2"/>
  <c r="H315" i="2"/>
  <c r="G315" i="2"/>
  <c r="I315" i="2"/>
  <c r="B315" i="2"/>
  <c r="K315" i="2"/>
  <c r="L315" i="2"/>
  <c r="L331" i="2"/>
  <c r="B331" i="2"/>
  <c r="K331" i="2"/>
  <c r="J331" i="2"/>
  <c r="E331" i="2"/>
  <c r="F331" i="2" s="1"/>
  <c r="C331" i="2"/>
  <c r="H331" i="2"/>
  <c r="G331" i="2"/>
  <c r="I331" i="2"/>
  <c r="B347" i="2"/>
  <c r="K347" i="2"/>
  <c r="L347" i="2"/>
  <c r="J347" i="2"/>
  <c r="E347" i="2"/>
  <c r="F347" i="2" s="1"/>
  <c r="C347" i="2"/>
  <c r="H347" i="2"/>
  <c r="G347" i="2"/>
  <c r="I347" i="2"/>
  <c r="L363" i="2"/>
  <c r="B363" i="2"/>
  <c r="K363" i="2"/>
  <c r="J363" i="2"/>
  <c r="E363" i="2"/>
  <c r="F363" i="2" s="1"/>
  <c r="C363" i="2"/>
  <c r="H363" i="2"/>
  <c r="G363" i="2"/>
  <c r="I363" i="2"/>
  <c r="E379" i="2"/>
  <c r="F379" i="2" s="1"/>
  <c r="H379" i="2"/>
  <c r="I379" i="2"/>
  <c r="B379" i="2"/>
  <c r="L379" i="2"/>
  <c r="C379" i="2"/>
  <c r="G379" i="2"/>
  <c r="K379" i="2"/>
  <c r="J379" i="2"/>
  <c r="E395" i="2"/>
  <c r="F395" i="2" s="1"/>
  <c r="I395" i="2"/>
  <c r="B395" i="2"/>
  <c r="H395" i="2"/>
  <c r="C395" i="2"/>
  <c r="G395" i="2"/>
  <c r="K395" i="2"/>
  <c r="L395" i="2"/>
  <c r="J395" i="2"/>
  <c r="E411" i="2"/>
  <c r="F411" i="2" s="1"/>
  <c r="I411" i="2"/>
  <c r="B411" i="2"/>
  <c r="H411" i="2"/>
  <c r="C411" i="2"/>
  <c r="G411" i="2"/>
  <c r="K411" i="2"/>
  <c r="L411" i="2"/>
  <c r="J411" i="2"/>
  <c r="C427" i="2"/>
  <c r="B427" i="2"/>
  <c r="I427" i="2"/>
  <c r="J427" i="2"/>
  <c r="H427" i="2"/>
  <c r="L427" i="2"/>
  <c r="E427" i="2"/>
  <c r="F427" i="2" s="1"/>
  <c r="G427" i="2"/>
  <c r="K427" i="2"/>
  <c r="C443" i="2"/>
  <c r="B443" i="2"/>
  <c r="I443" i="2"/>
  <c r="J443" i="2"/>
  <c r="E443" i="2"/>
  <c r="F443" i="2" s="1"/>
  <c r="H443" i="2"/>
  <c r="L443" i="2"/>
  <c r="K443" i="2"/>
  <c r="G443" i="2"/>
  <c r="C459" i="2"/>
  <c r="H459" i="2"/>
  <c r="B459" i="2"/>
  <c r="I459" i="2"/>
  <c r="J459" i="2"/>
  <c r="E459" i="2"/>
  <c r="F459" i="2" s="1"/>
  <c r="L459" i="2"/>
  <c r="K459" i="2"/>
  <c r="G459" i="2"/>
  <c r="C475" i="2"/>
  <c r="H475" i="2"/>
  <c r="B475" i="2"/>
  <c r="I475" i="2"/>
  <c r="J475" i="2"/>
  <c r="E475" i="2"/>
  <c r="F475" i="2" s="1"/>
  <c r="L475" i="2"/>
  <c r="K475" i="2"/>
  <c r="G475" i="2"/>
  <c r="C491" i="2"/>
  <c r="J491" i="2"/>
  <c r="E491" i="2"/>
  <c r="F491" i="2" s="1"/>
  <c r="L491" i="2"/>
  <c r="H491" i="2"/>
  <c r="B491" i="2"/>
  <c r="I491" i="2"/>
  <c r="K491" i="2"/>
  <c r="G491" i="2"/>
  <c r="E507" i="2"/>
  <c r="F507" i="2" s="1"/>
  <c r="J507" i="2"/>
  <c r="B507" i="2"/>
  <c r="G507" i="2"/>
  <c r="K507" i="2"/>
  <c r="C507" i="2"/>
  <c r="H507" i="2"/>
  <c r="L507" i="2"/>
  <c r="I507" i="2"/>
  <c r="I523" i="2"/>
  <c r="E523" i="2"/>
  <c r="F523" i="2" s="1"/>
  <c r="J523" i="2"/>
  <c r="B523" i="2"/>
  <c r="G523" i="2"/>
  <c r="K523" i="2"/>
  <c r="C523" i="2"/>
  <c r="H523" i="2"/>
  <c r="L523" i="2"/>
  <c r="I539" i="2"/>
  <c r="E539" i="2"/>
  <c r="F539" i="2" s="1"/>
  <c r="J539" i="2"/>
  <c r="B539" i="2"/>
  <c r="G539" i="2"/>
  <c r="K539" i="2"/>
  <c r="C539" i="2"/>
  <c r="H539" i="2"/>
  <c r="L539" i="2"/>
  <c r="E555" i="2"/>
  <c r="F555" i="2" s="1"/>
  <c r="J555" i="2"/>
  <c r="B555" i="2"/>
  <c r="G555" i="2"/>
  <c r="K555" i="2"/>
  <c r="C555" i="2"/>
  <c r="L555" i="2"/>
  <c r="H555" i="2"/>
  <c r="I555" i="2"/>
  <c r="E571" i="2"/>
  <c r="F571" i="2" s="1"/>
  <c r="J571" i="2"/>
  <c r="B571" i="2"/>
  <c r="G571" i="2"/>
  <c r="K571" i="2"/>
  <c r="C571" i="2"/>
  <c r="L571" i="2"/>
  <c r="H571" i="2"/>
  <c r="I571" i="2"/>
  <c r="B587" i="2"/>
  <c r="G587" i="2"/>
  <c r="K587" i="2"/>
  <c r="C587" i="2"/>
  <c r="H587" i="2"/>
  <c r="L587" i="2"/>
  <c r="I587" i="2"/>
  <c r="J587" i="2"/>
  <c r="E587" i="2"/>
  <c r="F587" i="2" s="1"/>
  <c r="B603" i="2"/>
  <c r="J603" i="2"/>
  <c r="C603" i="2"/>
  <c r="G603" i="2"/>
  <c r="K603" i="2"/>
  <c r="L603" i="2"/>
  <c r="E603" i="2"/>
  <c r="F603" i="2" s="1"/>
  <c r="H603" i="2"/>
  <c r="I603" i="2"/>
  <c r="B619" i="2"/>
  <c r="G619" i="2"/>
  <c r="K619" i="2"/>
  <c r="C619" i="2"/>
  <c r="H619" i="2"/>
  <c r="L619" i="2"/>
  <c r="I619" i="2"/>
  <c r="E619" i="2"/>
  <c r="F619" i="2" s="1"/>
  <c r="J619" i="2"/>
  <c r="E635" i="2"/>
  <c r="F635" i="2" s="1"/>
  <c r="I635" i="2"/>
  <c r="B635" i="2"/>
  <c r="J635" i="2"/>
  <c r="C635" i="2"/>
  <c r="G635" i="2"/>
  <c r="K635" i="2"/>
  <c r="H635" i="2"/>
  <c r="L635" i="2"/>
  <c r="B651" i="2"/>
  <c r="G651" i="2"/>
  <c r="K651" i="2"/>
  <c r="C651" i="2"/>
  <c r="H651" i="2"/>
  <c r="L651" i="2"/>
  <c r="I651" i="2"/>
  <c r="E651" i="2"/>
  <c r="F651" i="2" s="1"/>
  <c r="J651" i="2"/>
  <c r="I667" i="2"/>
  <c r="E667" i="2"/>
  <c r="F667" i="2" s="1"/>
  <c r="J667" i="2"/>
  <c r="B667" i="2"/>
  <c r="G667" i="2"/>
  <c r="K667" i="2"/>
  <c r="C667" i="2"/>
  <c r="H667" i="2"/>
  <c r="L667" i="2"/>
  <c r="B683" i="2"/>
  <c r="G683" i="2"/>
  <c r="K683" i="2"/>
  <c r="C683" i="2"/>
  <c r="H683" i="2"/>
  <c r="L683" i="2"/>
  <c r="I683" i="2"/>
  <c r="E683" i="2"/>
  <c r="F683" i="2" s="1"/>
  <c r="J683" i="2"/>
  <c r="E699" i="2"/>
  <c r="F699" i="2" s="1"/>
  <c r="J699" i="2"/>
  <c r="B699" i="2"/>
  <c r="G699" i="2"/>
  <c r="K699" i="2"/>
  <c r="C699" i="2"/>
  <c r="H699" i="2"/>
  <c r="L699" i="2"/>
  <c r="I699" i="2"/>
  <c r="B715" i="2"/>
  <c r="G715" i="2"/>
  <c r="K715" i="2"/>
  <c r="C715" i="2"/>
  <c r="H715" i="2"/>
  <c r="L715" i="2"/>
  <c r="I715" i="2"/>
  <c r="E715" i="2"/>
  <c r="F715" i="2" s="1"/>
  <c r="J715" i="2"/>
  <c r="B731" i="2"/>
  <c r="G731" i="2"/>
  <c r="K731" i="2"/>
  <c r="C731" i="2"/>
  <c r="H731" i="2"/>
  <c r="L731" i="2"/>
  <c r="I731" i="2"/>
  <c r="E731" i="2"/>
  <c r="F731" i="2" s="1"/>
  <c r="J731" i="2"/>
  <c r="B747" i="2"/>
  <c r="G747" i="2"/>
  <c r="K747" i="2"/>
  <c r="C747" i="2"/>
  <c r="H747" i="2"/>
  <c r="L747" i="2"/>
  <c r="I747" i="2"/>
  <c r="E747" i="2"/>
  <c r="F747" i="2" s="1"/>
  <c r="J747" i="2"/>
  <c r="B763" i="2"/>
  <c r="G763" i="2"/>
  <c r="K763" i="2"/>
  <c r="C763" i="2"/>
  <c r="H763" i="2"/>
  <c r="L763" i="2"/>
  <c r="I763" i="2"/>
  <c r="E763" i="2"/>
  <c r="F763" i="2" s="1"/>
  <c r="J763" i="2"/>
  <c r="B779" i="2"/>
  <c r="G779" i="2"/>
  <c r="K779" i="2"/>
  <c r="C779" i="2"/>
  <c r="H779" i="2"/>
  <c r="L779" i="2"/>
  <c r="I779" i="2"/>
  <c r="E779" i="2"/>
  <c r="F779" i="2" s="1"/>
  <c r="J779" i="2"/>
  <c r="I795" i="2"/>
  <c r="E795" i="2"/>
  <c r="F795" i="2" s="1"/>
  <c r="J795" i="2"/>
  <c r="B795" i="2"/>
  <c r="K795" i="2"/>
  <c r="C795" i="2"/>
  <c r="L795" i="2"/>
  <c r="G795" i="2"/>
  <c r="H795" i="2"/>
  <c r="I811" i="2"/>
  <c r="E811" i="2"/>
  <c r="F811" i="2" s="1"/>
  <c r="J811" i="2"/>
  <c r="G811" i="2"/>
  <c r="H811" i="2"/>
  <c r="B811" i="2"/>
  <c r="K811" i="2"/>
  <c r="C811" i="2"/>
  <c r="L811" i="2"/>
  <c r="B827" i="2"/>
  <c r="G827" i="2"/>
  <c r="K827" i="2"/>
  <c r="C827" i="2"/>
  <c r="H827" i="2"/>
  <c r="L827" i="2"/>
  <c r="I827" i="2"/>
  <c r="J827" i="2"/>
  <c r="E827" i="2"/>
  <c r="F827" i="2" s="1"/>
  <c r="E843" i="2"/>
  <c r="F843" i="2" s="1"/>
  <c r="J843" i="2"/>
  <c r="B843" i="2"/>
  <c r="G843" i="2"/>
  <c r="K843" i="2"/>
  <c r="C843" i="2"/>
  <c r="L843" i="2"/>
  <c r="H843" i="2"/>
  <c r="I843" i="2"/>
  <c r="C859" i="2"/>
  <c r="B859" i="2"/>
  <c r="H859" i="2"/>
  <c r="L859" i="2"/>
  <c r="I859" i="2"/>
  <c r="E859" i="2"/>
  <c r="F859" i="2" s="1"/>
  <c r="J859" i="2"/>
  <c r="G859" i="2"/>
  <c r="K859" i="2"/>
  <c r="B875" i="2"/>
  <c r="J875" i="2"/>
  <c r="C875" i="2"/>
  <c r="G875" i="2"/>
  <c r="K875" i="2"/>
  <c r="H875" i="2"/>
  <c r="L875" i="2"/>
  <c r="E875" i="2"/>
  <c r="F875" i="2" s="1"/>
  <c r="I875" i="2"/>
  <c r="B891" i="2"/>
  <c r="G891" i="2"/>
  <c r="K891" i="2"/>
  <c r="C891" i="2"/>
  <c r="H891" i="2"/>
  <c r="L891" i="2"/>
  <c r="I891" i="2"/>
  <c r="E891" i="2"/>
  <c r="F891" i="2" s="1"/>
  <c r="J891" i="2"/>
  <c r="E907" i="2"/>
  <c r="F907" i="2" s="1"/>
  <c r="J907" i="2"/>
  <c r="B907" i="2"/>
  <c r="G907" i="2"/>
  <c r="K907" i="2"/>
  <c r="C907" i="2"/>
  <c r="H907" i="2"/>
  <c r="L907" i="2"/>
  <c r="I907" i="2"/>
  <c r="B923" i="2"/>
  <c r="G923" i="2"/>
  <c r="K923" i="2"/>
  <c r="C923" i="2"/>
  <c r="H923" i="2"/>
  <c r="L923" i="2"/>
  <c r="I923" i="2"/>
  <c r="E923" i="2"/>
  <c r="F923" i="2" s="1"/>
  <c r="J923" i="2"/>
  <c r="E939" i="2"/>
  <c r="F939" i="2" s="1"/>
  <c r="J939" i="2"/>
  <c r="B939" i="2"/>
  <c r="G939" i="2"/>
  <c r="K939" i="2"/>
  <c r="C939" i="2"/>
  <c r="H939" i="2"/>
  <c r="L939" i="2"/>
  <c r="I939" i="2"/>
  <c r="B955" i="2"/>
  <c r="G955" i="2"/>
  <c r="K955" i="2"/>
  <c r="C955" i="2"/>
  <c r="H955" i="2"/>
  <c r="L955" i="2"/>
  <c r="I955" i="2"/>
  <c r="E955" i="2"/>
  <c r="F955" i="2" s="1"/>
  <c r="J955" i="2"/>
  <c r="B971" i="2"/>
  <c r="G971" i="2"/>
  <c r="K971" i="2"/>
  <c r="C971" i="2"/>
  <c r="H971" i="2"/>
  <c r="L971" i="2"/>
  <c r="I971" i="2"/>
  <c r="E971" i="2"/>
  <c r="F971" i="2" s="1"/>
  <c r="J971" i="2"/>
  <c r="B987" i="2"/>
  <c r="G987" i="2"/>
  <c r="K987" i="2"/>
  <c r="C987" i="2"/>
  <c r="H987" i="2"/>
  <c r="L987" i="2"/>
  <c r="I987" i="2"/>
  <c r="E987" i="2"/>
  <c r="F987" i="2" s="1"/>
  <c r="J987" i="2"/>
  <c r="E1003" i="2"/>
  <c r="F1003" i="2" s="1"/>
  <c r="J1003" i="2"/>
  <c r="B1003" i="2"/>
  <c r="G1003" i="2"/>
  <c r="K1003" i="2"/>
  <c r="C1003" i="2"/>
  <c r="H1003" i="2"/>
  <c r="L1003" i="2"/>
  <c r="I1003" i="2"/>
  <c r="C1019" i="2"/>
  <c r="H1019" i="2"/>
  <c r="L1019" i="2"/>
  <c r="I1019" i="2"/>
  <c r="E1019" i="2"/>
  <c r="F1019" i="2" s="1"/>
  <c r="J1019" i="2"/>
  <c r="B1019" i="2"/>
  <c r="G1019" i="2"/>
  <c r="K1019" i="2"/>
  <c r="E1035" i="2"/>
  <c r="F1035" i="2" s="1"/>
  <c r="J1035" i="2"/>
  <c r="B1035" i="2"/>
  <c r="G1035" i="2"/>
  <c r="K1035" i="2"/>
  <c r="C1035" i="2"/>
  <c r="H1035" i="2"/>
  <c r="L1035" i="2"/>
  <c r="I1035" i="2"/>
  <c r="E1051" i="2"/>
  <c r="F1051" i="2" s="1"/>
  <c r="J1051" i="2"/>
  <c r="B1051" i="2"/>
  <c r="G1051" i="2"/>
  <c r="K1051" i="2"/>
  <c r="C1051" i="2"/>
  <c r="H1051" i="2"/>
  <c r="L1051" i="2"/>
  <c r="I1051" i="2"/>
  <c r="C1067" i="2"/>
  <c r="H1067" i="2"/>
  <c r="L1067" i="2"/>
  <c r="I1067" i="2"/>
  <c r="E1067" i="2"/>
  <c r="F1067" i="2" s="1"/>
  <c r="J1067" i="2"/>
  <c r="B1067" i="2"/>
  <c r="G1067" i="2"/>
  <c r="K1067" i="2"/>
  <c r="B1083" i="2"/>
  <c r="G1083" i="2"/>
  <c r="K1083" i="2"/>
  <c r="C1083" i="2"/>
  <c r="H1083" i="2"/>
  <c r="L1083" i="2"/>
  <c r="I1083" i="2"/>
  <c r="E1083" i="2"/>
  <c r="F1083" i="2" s="1"/>
  <c r="J1083" i="2"/>
  <c r="E1099" i="2"/>
  <c r="F1099" i="2" s="1"/>
  <c r="G1099" i="2"/>
  <c r="L1099" i="2"/>
  <c r="B1099" i="2"/>
  <c r="H1099" i="2"/>
  <c r="C1099" i="2"/>
  <c r="J1099" i="2"/>
  <c r="K1099" i="2"/>
  <c r="I1099" i="2"/>
  <c r="E1115" i="2"/>
  <c r="F1115" i="2" s="1"/>
  <c r="G1115" i="2"/>
  <c r="L1115" i="2"/>
  <c r="B1115" i="2"/>
  <c r="H1115" i="2"/>
  <c r="C1115" i="2"/>
  <c r="J1115" i="2"/>
  <c r="K1115" i="2"/>
  <c r="I1115" i="2"/>
  <c r="E1131" i="2"/>
  <c r="F1131" i="2" s="1"/>
  <c r="C1131" i="2"/>
  <c r="J1131" i="2"/>
  <c r="K1131" i="2"/>
  <c r="G1131" i="2"/>
  <c r="L1131" i="2"/>
  <c r="B1131" i="2"/>
  <c r="H1131" i="2"/>
  <c r="I1131" i="2"/>
  <c r="E1147" i="2"/>
  <c r="F1147" i="2" s="1"/>
  <c r="K1147" i="2"/>
  <c r="B1147" i="2"/>
  <c r="G1147" i="2"/>
  <c r="L1147" i="2"/>
  <c r="C1147" i="2"/>
  <c r="H1147" i="2"/>
  <c r="J1147" i="2"/>
  <c r="I1147" i="2"/>
  <c r="E1163" i="2"/>
  <c r="F1163" i="2" s="1"/>
  <c r="B1163" i="2"/>
  <c r="H1163" i="2"/>
  <c r="C1163" i="2"/>
  <c r="J1163" i="2"/>
  <c r="K1163" i="2"/>
  <c r="G1163" i="2"/>
  <c r="L1163" i="2"/>
  <c r="I1163" i="2"/>
  <c r="E1179" i="2"/>
  <c r="F1179" i="2" s="1"/>
  <c r="J1179" i="2"/>
  <c r="K1179" i="2"/>
  <c r="B1179" i="2"/>
  <c r="G1179" i="2"/>
  <c r="L1179" i="2"/>
  <c r="C1179" i="2"/>
  <c r="H1179" i="2"/>
  <c r="I1179" i="2"/>
  <c r="E1195" i="2"/>
  <c r="F1195" i="2" s="1"/>
  <c r="G1195" i="2"/>
  <c r="L1195" i="2"/>
  <c r="B1195" i="2"/>
  <c r="H1195" i="2"/>
  <c r="C1195" i="2"/>
  <c r="J1195" i="2"/>
  <c r="K1195" i="2"/>
  <c r="I1195" i="2"/>
  <c r="E1211" i="2"/>
  <c r="F1211" i="2" s="1"/>
  <c r="G1211" i="2"/>
  <c r="L1211" i="2"/>
  <c r="B1211" i="2"/>
  <c r="H1211" i="2"/>
  <c r="J1211" i="2"/>
  <c r="K1211" i="2"/>
  <c r="C1211" i="2"/>
  <c r="I1211" i="2"/>
  <c r="E1227" i="2"/>
  <c r="F1227" i="2" s="1"/>
  <c r="C1227" i="2"/>
  <c r="J1227" i="2"/>
  <c r="K1227" i="2"/>
  <c r="H1227" i="2"/>
  <c r="L1227" i="2"/>
  <c r="B1227" i="2"/>
  <c r="G1227" i="2"/>
  <c r="I1227" i="2"/>
  <c r="E1243" i="2"/>
  <c r="F1243" i="2" s="1"/>
  <c r="B1243" i="2"/>
  <c r="H1243" i="2"/>
  <c r="C1243" i="2"/>
  <c r="J1243" i="2"/>
  <c r="K1243" i="2"/>
  <c r="G1243" i="2"/>
  <c r="L1243" i="2"/>
  <c r="I1243" i="2"/>
  <c r="E1259" i="2"/>
  <c r="F1259" i="2" s="1"/>
  <c r="G1259" i="2"/>
  <c r="L1259" i="2"/>
  <c r="B1259" i="2"/>
  <c r="H1259" i="2"/>
  <c r="C1259" i="2"/>
  <c r="J1259" i="2"/>
  <c r="K1259" i="2"/>
  <c r="I1259" i="2"/>
  <c r="E1275" i="2"/>
  <c r="F1275" i="2" s="1"/>
  <c r="C1275" i="2"/>
  <c r="H1275" i="2"/>
  <c r="J1275" i="2"/>
  <c r="K1275" i="2"/>
  <c r="B1275" i="2"/>
  <c r="G1275" i="2"/>
  <c r="L1275" i="2"/>
  <c r="I1275" i="2"/>
  <c r="E1291" i="2"/>
  <c r="F1291" i="2" s="1"/>
  <c r="C1291" i="2"/>
  <c r="J1291" i="2"/>
  <c r="K1291" i="2"/>
  <c r="G1291" i="2"/>
  <c r="L1291" i="2"/>
  <c r="B1291" i="2"/>
  <c r="H1291" i="2"/>
  <c r="I1291" i="2"/>
  <c r="E1307" i="2"/>
  <c r="F1307" i="2" s="1"/>
  <c r="J1307" i="2"/>
  <c r="K1307" i="2"/>
  <c r="B1307" i="2"/>
  <c r="G1307" i="2"/>
  <c r="L1307" i="2"/>
  <c r="C1307" i="2"/>
  <c r="H1307" i="2"/>
  <c r="I1307" i="2"/>
  <c r="E1323" i="2"/>
  <c r="F1323" i="2" s="1"/>
  <c r="K1323" i="2"/>
  <c r="G1323" i="2"/>
  <c r="L1323" i="2"/>
  <c r="B1323" i="2"/>
  <c r="H1323" i="2"/>
  <c r="C1323" i="2"/>
  <c r="J1323" i="2"/>
  <c r="I1323" i="2"/>
  <c r="E1339" i="2"/>
  <c r="F1339" i="2" s="1"/>
  <c r="G1339" i="2"/>
  <c r="L1339" i="2"/>
  <c r="B1339" i="2"/>
  <c r="H1339" i="2"/>
  <c r="C1339" i="2"/>
  <c r="J1339" i="2"/>
  <c r="K1339" i="2"/>
  <c r="I1339" i="2"/>
  <c r="E1355" i="2"/>
  <c r="F1355" i="2" s="1"/>
  <c r="B1355" i="2"/>
  <c r="G1355" i="2"/>
  <c r="L1355" i="2"/>
  <c r="C1355" i="2"/>
  <c r="H1355" i="2"/>
  <c r="J1355" i="2"/>
  <c r="K1355" i="2"/>
  <c r="I1355" i="2"/>
  <c r="E1371" i="2"/>
  <c r="F1371" i="2" s="1"/>
  <c r="B1371" i="2"/>
  <c r="H1371" i="2"/>
  <c r="C1371" i="2"/>
  <c r="J1371" i="2"/>
  <c r="K1371" i="2"/>
  <c r="G1371" i="2"/>
  <c r="L1371" i="2"/>
  <c r="I1371" i="2"/>
  <c r="E1387" i="2"/>
  <c r="F1387" i="2" s="1"/>
  <c r="C1387" i="2"/>
  <c r="J1387" i="2"/>
  <c r="K1387" i="2"/>
  <c r="G1387" i="2"/>
  <c r="L1387" i="2"/>
  <c r="B1387" i="2"/>
  <c r="H1387" i="2"/>
  <c r="I1387" i="2"/>
  <c r="E1403" i="2"/>
  <c r="F1403" i="2" s="1"/>
  <c r="K1403" i="2"/>
  <c r="G1403" i="2"/>
  <c r="L1403" i="2"/>
  <c r="B1403" i="2"/>
  <c r="H1403" i="2"/>
  <c r="C1403" i="2"/>
  <c r="J1403" i="2"/>
  <c r="I1403" i="2"/>
  <c r="E1419" i="2"/>
  <c r="F1419" i="2" s="1"/>
  <c r="G1419" i="2"/>
  <c r="L1419" i="2"/>
  <c r="B1419" i="2"/>
  <c r="H1419" i="2"/>
  <c r="C1419" i="2"/>
  <c r="J1419" i="2"/>
  <c r="K1419" i="2"/>
  <c r="I1419" i="2"/>
  <c r="K1435" i="2"/>
  <c r="B1435" i="2"/>
  <c r="H1435" i="2"/>
  <c r="C1435" i="2"/>
  <c r="J1435" i="2"/>
  <c r="L1435" i="2"/>
  <c r="G1435" i="2"/>
  <c r="I1435" i="2"/>
  <c r="E1435" i="2"/>
  <c r="F1435" i="2" s="1"/>
  <c r="K1451" i="2"/>
  <c r="G1451" i="2"/>
  <c r="J1451" i="2"/>
  <c r="B1451" i="2"/>
  <c r="L1451" i="2"/>
  <c r="C1451" i="2"/>
  <c r="I1451" i="2"/>
  <c r="H1451" i="2"/>
  <c r="E1451" i="2"/>
  <c r="F1451" i="2" s="1"/>
  <c r="G1467" i="2"/>
  <c r="L1467" i="2"/>
  <c r="B1467" i="2"/>
  <c r="E1467" i="2"/>
  <c r="F1467" i="2" s="1"/>
  <c r="H1467" i="2"/>
  <c r="I1467" i="2"/>
  <c r="K1467" i="2"/>
  <c r="J1467" i="2"/>
  <c r="C1467" i="2"/>
  <c r="G1483" i="2"/>
  <c r="B1483" i="2"/>
  <c r="L1483" i="2"/>
  <c r="E1483" i="2"/>
  <c r="F1483" i="2" s="1"/>
  <c r="H1483" i="2"/>
  <c r="I1483" i="2"/>
  <c r="K1483" i="2"/>
  <c r="J1483" i="2"/>
  <c r="C1483" i="2"/>
  <c r="G1499" i="2"/>
  <c r="J1499" i="2"/>
  <c r="L1499" i="2"/>
  <c r="C1499" i="2"/>
  <c r="K1499" i="2"/>
  <c r="H1499" i="2"/>
  <c r="B1499" i="2"/>
  <c r="E1499" i="2"/>
  <c r="F1499" i="2" s="1"/>
  <c r="I1499" i="2"/>
  <c r="G1515" i="2"/>
  <c r="J1515" i="2"/>
  <c r="L1515" i="2"/>
  <c r="C1515" i="2"/>
  <c r="B1515" i="2"/>
  <c r="K1515" i="2"/>
  <c r="E1515" i="2"/>
  <c r="F1515" i="2" s="1"/>
  <c r="H1515" i="2"/>
  <c r="I1515" i="2"/>
  <c r="G1531" i="2"/>
  <c r="J1531" i="2"/>
  <c r="L1531" i="2"/>
  <c r="C1531" i="2"/>
  <c r="K1531" i="2"/>
  <c r="H1531" i="2"/>
  <c r="B1531" i="2"/>
  <c r="E1531" i="2"/>
  <c r="F1531" i="2" s="1"/>
  <c r="I1531" i="2"/>
  <c r="J1547" i="2"/>
  <c r="B1547" i="2"/>
  <c r="K1547" i="2"/>
  <c r="L1547" i="2"/>
  <c r="G1547" i="2"/>
  <c r="C1547" i="2"/>
  <c r="E1547" i="2"/>
  <c r="F1547" i="2" s="1"/>
  <c r="I1547" i="2"/>
  <c r="H1547" i="2"/>
  <c r="J1563" i="2"/>
  <c r="B1563" i="2"/>
  <c r="K1563" i="2"/>
  <c r="L1563" i="2"/>
  <c r="G1563" i="2"/>
  <c r="C1563" i="2"/>
  <c r="E1563" i="2"/>
  <c r="F1563" i="2" s="1"/>
  <c r="I1563" i="2"/>
  <c r="H1563" i="2"/>
  <c r="J1579" i="2"/>
  <c r="K1579" i="2"/>
  <c r="C1579" i="2"/>
  <c r="L1579" i="2"/>
  <c r="G1579" i="2"/>
  <c r="E1579" i="2"/>
  <c r="F1579" i="2" s="1"/>
  <c r="B1579" i="2"/>
  <c r="I1579" i="2"/>
  <c r="H1579" i="2"/>
  <c r="J1595" i="2"/>
  <c r="K1595" i="2"/>
  <c r="C1595" i="2"/>
  <c r="L1595" i="2"/>
  <c r="G1595" i="2"/>
  <c r="E1595" i="2"/>
  <c r="F1595" i="2" s="1"/>
  <c r="B1595" i="2"/>
  <c r="I1595" i="2"/>
  <c r="H1595" i="2"/>
  <c r="J1611" i="2"/>
  <c r="K1611" i="2"/>
  <c r="C1611" i="2"/>
  <c r="L1611" i="2"/>
  <c r="G1611" i="2"/>
  <c r="E1611" i="2"/>
  <c r="F1611" i="2" s="1"/>
  <c r="B1611" i="2"/>
  <c r="I1611" i="2"/>
  <c r="H1611" i="2"/>
  <c r="B1627" i="2"/>
  <c r="E1627" i="2"/>
  <c r="F1627" i="2" s="1"/>
  <c r="H1627" i="2"/>
  <c r="I1627" i="2"/>
  <c r="L1627" i="2"/>
  <c r="C1627" i="2"/>
  <c r="K1627" i="2"/>
  <c r="J1627" i="2"/>
  <c r="G1627" i="2"/>
  <c r="B1643" i="2"/>
  <c r="L1643" i="2"/>
  <c r="E1643" i="2"/>
  <c r="F1643" i="2" s="1"/>
  <c r="H1643" i="2"/>
  <c r="I1643" i="2"/>
  <c r="K1643" i="2"/>
  <c r="G1643" i="2"/>
  <c r="J1643" i="2"/>
  <c r="C1643" i="2"/>
  <c r="B1659" i="2"/>
  <c r="H1659" i="2"/>
  <c r="I1659" i="2"/>
  <c r="E1659" i="2"/>
  <c r="F1659" i="2" s="1"/>
  <c r="L1659" i="2"/>
  <c r="K1659" i="2"/>
  <c r="G1659" i="2"/>
  <c r="J1659" i="2"/>
  <c r="C1659" i="2"/>
  <c r="B1675" i="2"/>
  <c r="H1675" i="2"/>
  <c r="I1675" i="2"/>
  <c r="L1675" i="2"/>
  <c r="E1675" i="2"/>
  <c r="F1675" i="2" s="1"/>
  <c r="K1675" i="2"/>
  <c r="G1675" i="2"/>
  <c r="J1675" i="2"/>
  <c r="C1675" i="2"/>
  <c r="B1691" i="2"/>
  <c r="L1691" i="2"/>
  <c r="E1691" i="2"/>
  <c r="F1691" i="2" s="1"/>
  <c r="H1691" i="2"/>
  <c r="I1691" i="2"/>
  <c r="K1691" i="2"/>
  <c r="G1691" i="2"/>
  <c r="J1691" i="2"/>
  <c r="C1691" i="2"/>
  <c r="B1707" i="2"/>
  <c r="L1707" i="2"/>
  <c r="E1707" i="2"/>
  <c r="F1707" i="2" s="1"/>
  <c r="H1707" i="2"/>
  <c r="I1707" i="2"/>
  <c r="K1707" i="2"/>
  <c r="G1707" i="2"/>
  <c r="J1707" i="2"/>
  <c r="C1707" i="2"/>
  <c r="B1723" i="2"/>
  <c r="I1723" i="2"/>
  <c r="L1723" i="2"/>
  <c r="E1723" i="2"/>
  <c r="F1723" i="2" s="1"/>
  <c r="H1723" i="2"/>
  <c r="K1723" i="2"/>
  <c r="G1723" i="2"/>
  <c r="J1723" i="2"/>
  <c r="C1723" i="2"/>
  <c r="B1739" i="2"/>
  <c r="I1739" i="2"/>
  <c r="L1739" i="2"/>
  <c r="E1739" i="2"/>
  <c r="F1739" i="2" s="1"/>
  <c r="H1739" i="2"/>
  <c r="K1739" i="2"/>
  <c r="G1739" i="2"/>
  <c r="J1739" i="2"/>
  <c r="C1739" i="2"/>
  <c r="E1755" i="2"/>
  <c r="F1755" i="2" s="1"/>
  <c r="H1755" i="2"/>
  <c r="I1755" i="2"/>
  <c r="L1755" i="2"/>
  <c r="G1755" i="2"/>
  <c r="B1755" i="2"/>
  <c r="K1755" i="2"/>
  <c r="J1755" i="2"/>
  <c r="C1755" i="2"/>
  <c r="E1771" i="2"/>
  <c r="F1771" i="2" s="1"/>
  <c r="L1771" i="2"/>
  <c r="H1771" i="2"/>
  <c r="I1771" i="2"/>
  <c r="B1771" i="2"/>
  <c r="K1771" i="2"/>
  <c r="J1771" i="2"/>
  <c r="C1771" i="2"/>
  <c r="G1771" i="2"/>
  <c r="E1787" i="2"/>
  <c r="F1787" i="2" s="1"/>
  <c r="H1787" i="2"/>
  <c r="I1787" i="2"/>
  <c r="L1787" i="2"/>
  <c r="J1787" i="2"/>
  <c r="C1787" i="2"/>
  <c r="G1787" i="2"/>
  <c r="B1787" i="2"/>
  <c r="K1787" i="2"/>
  <c r="E1803" i="2"/>
  <c r="F1803" i="2" s="1"/>
  <c r="I1803" i="2"/>
  <c r="B1803" i="2"/>
  <c r="L1803" i="2"/>
  <c r="H1803" i="2"/>
  <c r="J1803" i="2"/>
  <c r="K1803" i="2"/>
  <c r="C1803" i="2"/>
  <c r="G1803" i="2"/>
  <c r="E1819" i="2"/>
  <c r="F1819" i="2" s="1"/>
  <c r="H1819" i="2"/>
  <c r="I1819" i="2"/>
  <c r="B1819" i="2"/>
  <c r="J1819" i="2"/>
  <c r="K1819" i="2"/>
  <c r="L1819" i="2"/>
  <c r="C1819" i="2"/>
  <c r="G1819" i="2"/>
  <c r="E1835" i="2"/>
  <c r="F1835" i="2" s="1"/>
  <c r="H1835" i="2"/>
  <c r="I1835" i="2"/>
  <c r="B1835" i="2"/>
  <c r="J1835" i="2"/>
  <c r="K1835" i="2"/>
  <c r="L1835" i="2"/>
  <c r="C1835" i="2"/>
  <c r="G1835" i="2"/>
  <c r="E1851" i="2"/>
  <c r="F1851" i="2" s="1"/>
  <c r="H1851" i="2"/>
  <c r="I1851" i="2"/>
  <c r="B1851" i="2"/>
  <c r="J1851" i="2"/>
  <c r="K1851" i="2"/>
  <c r="L1851" i="2"/>
  <c r="C1851" i="2"/>
  <c r="G1851" i="2"/>
  <c r="C1867" i="2"/>
  <c r="E1867" i="2"/>
  <c r="F1867" i="2" s="1"/>
  <c r="L1867" i="2"/>
  <c r="H1867" i="2"/>
  <c r="B1867" i="2"/>
  <c r="I1867" i="2"/>
  <c r="J1867" i="2"/>
  <c r="K1867" i="2"/>
  <c r="G1867" i="2"/>
  <c r="C1883" i="2"/>
  <c r="E1883" i="2"/>
  <c r="F1883" i="2" s="1"/>
  <c r="L1883" i="2"/>
  <c r="H1883" i="2"/>
  <c r="B1883" i="2"/>
  <c r="I1883" i="2"/>
  <c r="J1883" i="2"/>
  <c r="K1883" i="2"/>
  <c r="G1883" i="2"/>
  <c r="C1899" i="2"/>
  <c r="B1899" i="2"/>
  <c r="I1899" i="2"/>
  <c r="J1899" i="2"/>
  <c r="E1899" i="2"/>
  <c r="F1899" i="2" s="1"/>
  <c r="L1899" i="2"/>
  <c r="H1899" i="2"/>
  <c r="K1899" i="2"/>
  <c r="G1899" i="2"/>
  <c r="C1915" i="2"/>
  <c r="H1915" i="2"/>
  <c r="B1915" i="2"/>
  <c r="I1915" i="2"/>
  <c r="J1915" i="2"/>
  <c r="E1915" i="2"/>
  <c r="F1915" i="2" s="1"/>
  <c r="L1915" i="2"/>
  <c r="K1915" i="2"/>
  <c r="G1915" i="2"/>
  <c r="C1931" i="2"/>
  <c r="H1931" i="2"/>
  <c r="B1931" i="2"/>
  <c r="I1931" i="2"/>
  <c r="J1931" i="2"/>
  <c r="E1931" i="2"/>
  <c r="F1931" i="2" s="1"/>
  <c r="L1931" i="2"/>
  <c r="K1931" i="2"/>
  <c r="G1931" i="2"/>
  <c r="C1947" i="2"/>
  <c r="H1947" i="2"/>
  <c r="B1947" i="2"/>
  <c r="I1947" i="2"/>
  <c r="J1947" i="2"/>
  <c r="E1947" i="2"/>
  <c r="F1947" i="2" s="1"/>
  <c r="L1947" i="2"/>
  <c r="K1947" i="2"/>
  <c r="G1947" i="2"/>
  <c r="C1963" i="2"/>
  <c r="H1963" i="2"/>
  <c r="B1963" i="2"/>
  <c r="I1963" i="2"/>
  <c r="J1963" i="2"/>
  <c r="E1963" i="2"/>
  <c r="F1963" i="2" s="1"/>
  <c r="L1963" i="2"/>
  <c r="K1963" i="2"/>
  <c r="G1963" i="2"/>
  <c r="C1979" i="2"/>
  <c r="E1979" i="2"/>
  <c r="F1979" i="2" s="1"/>
  <c r="L1979" i="2"/>
  <c r="H1979" i="2"/>
  <c r="B1979" i="2"/>
  <c r="I1979" i="2"/>
  <c r="J1979" i="2"/>
  <c r="K1979" i="2"/>
  <c r="G1979" i="2"/>
  <c r="C1995" i="2"/>
  <c r="J1995" i="2"/>
  <c r="E1995" i="2"/>
  <c r="F1995" i="2" s="1"/>
  <c r="L1995" i="2"/>
  <c r="H1995" i="2"/>
  <c r="B1995" i="2"/>
  <c r="I1995" i="2"/>
  <c r="K1995" i="2"/>
  <c r="G1995" i="2"/>
  <c r="B20" i="2"/>
  <c r="G20" i="2"/>
  <c r="L20" i="2"/>
  <c r="C20" i="2"/>
  <c r="H20" i="2"/>
  <c r="I20" i="2"/>
  <c r="E20" i="2"/>
  <c r="F20" i="2" s="1"/>
  <c r="K20" i="2"/>
  <c r="J20" i="2"/>
  <c r="B36" i="2"/>
  <c r="G36" i="2"/>
  <c r="L36" i="2"/>
  <c r="C36" i="2"/>
  <c r="H36" i="2"/>
  <c r="I36" i="2"/>
  <c r="E36" i="2"/>
  <c r="F36" i="2" s="1"/>
  <c r="K36" i="2"/>
  <c r="J36" i="2"/>
  <c r="H52" i="2"/>
  <c r="B52" i="2"/>
  <c r="K52" i="2"/>
  <c r="J52" i="2"/>
  <c r="L52" i="2"/>
  <c r="E52" i="2"/>
  <c r="F52" i="2" s="1"/>
  <c r="C52" i="2"/>
  <c r="I52" i="2"/>
  <c r="G52" i="2"/>
  <c r="L68" i="2"/>
  <c r="C68" i="2"/>
  <c r="B68" i="2"/>
  <c r="G68" i="2"/>
  <c r="J68" i="2"/>
  <c r="E68" i="2"/>
  <c r="F68" i="2" s="1"/>
  <c r="K68" i="2"/>
  <c r="I68" i="2"/>
  <c r="H68" i="2"/>
  <c r="E84" i="2"/>
  <c r="F84" i="2" s="1"/>
  <c r="B84" i="2"/>
  <c r="H84" i="2"/>
  <c r="C84" i="2"/>
  <c r="J84" i="2"/>
  <c r="K84" i="2"/>
  <c r="G84" i="2"/>
  <c r="L84" i="2"/>
  <c r="I84" i="2"/>
  <c r="E100" i="2"/>
  <c r="F100" i="2" s="1"/>
  <c r="K100" i="2"/>
  <c r="G100" i="2"/>
  <c r="L100" i="2"/>
  <c r="B100" i="2"/>
  <c r="H100" i="2"/>
  <c r="C100" i="2"/>
  <c r="J100" i="2"/>
  <c r="I100" i="2"/>
  <c r="I116" i="2"/>
  <c r="E116" i="2"/>
  <c r="F116" i="2" s="1"/>
  <c r="J116" i="2"/>
  <c r="B116" i="2"/>
  <c r="G116" i="2"/>
  <c r="K116" i="2"/>
  <c r="C116" i="2"/>
  <c r="H116" i="2"/>
  <c r="L116" i="2"/>
  <c r="B132" i="2"/>
  <c r="G132" i="2"/>
  <c r="K132" i="2"/>
  <c r="C132" i="2"/>
  <c r="H132" i="2"/>
  <c r="L132" i="2"/>
  <c r="I132" i="2"/>
  <c r="E132" i="2"/>
  <c r="F132" i="2" s="1"/>
  <c r="J132" i="2"/>
  <c r="E148" i="2"/>
  <c r="F148" i="2" s="1"/>
  <c r="J148" i="2"/>
  <c r="B148" i="2"/>
  <c r="G148" i="2"/>
  <c r="K148" i="2"/>
  <c r="C148" i="2"/>
  <c r="H148" i="2"/>
  <c r="L148" i="2"/>
  <c r="I148" i="2"/>
  <c r="I164" i="2"/>
  <c r="E164" i="2"/>
  <c r="F164" i="2" s="1"/>
  <c r="J164" i="2"/>
  <c r="B164" i="2"/>
  <c r="G164" i="2"/>
  <c r="K164" i="2"/>
  <c r="C164" i="2"/>
  <c r="H164" i="2"/>
  <c r="L164" i="2"/>
  <c r="E180" i="2"/>
  <c r="F180" i="2" s="1"/>
  <c r="J180" i="2"/>
  <c r="B180" i="2"/>
  <c r="G180" i="2"/>
  <c r="K180" i="2"/>
  <c r="C180" i="2"/>
  <c r="H180" i="2"/>
  <c r="L180" i="2"/>
  <c r="I180" i="2"/>
  <c r="C196" i="2"/>
  <c r="J196" i="2"/>
  <c r="E196" i="2"/>
  <c r="F196" i="2" s="1"/>
  <c r="L196" i="2"/>
  <c r="H196" i="2"/>
  <c r="B196" i="2"/>
  <c r="I196" i="2"/>
  <c r="K196" i="2"/>
  <c r="G196" i="2"/>
  <c r="C212" i="2"/>
  <c r="J212" i="2"/>
  <c r="E212" i="2"/>
  <c r="F212" i="2" s="1"/>
  <c r="L212" i="2"/>
  <c r="H212" i="2"/>
  <c r="B212" i="2"/>
  <c r="I212" i="2"/>
  <c r="K212" i="2"/>
  <c r="G212" i="2"/>
  <c r="C228" i="2"/>
  <c r="J228" i="2"/>
  <c r="E228" i="2"/>
  <c r="F228" i="2" s="1"/>
  <c r="L228" i="2"/>
  <c r="H228" i="2"/>
  <c r="B228" i="2"/>
  <c r="I228" i="2"/>
  <c r="K228" i="2"/>
  <c r="G228" i="2"/>
  <c r="C244" i="2"/>
  <c r="B244" i="2"/>
  <c r="H244" i="2"/>
  <c r="I244" i="2"/>
  <c r="E244" i="2"/>
  <c r="F244" i="2" s="1"/>
  <c r="J244" i="2"/>
  <c r="L244" i="2"/>
  <c r="G244" i="2"/>
  <c r="K244" i="2"/>
  <c r="C260" i="2"/>
  <c r="H260" i="2"/>
  <c r="L260" i="2"/>
  <c r="I260" i="2"/>
  <c r="E260" i="2"/>
  <c r="F260" i="2" s="1"/>
  <c r="J260" i="2"/>
  <c r="B260" i="2"/>
  <c r="G260" i="2"/>
  <c r="K260" i="2"/>
  <c r="B276" i="2"/>
  <c r="G276" i="2"/>
  <c r="K276" i="2"/>
  <c r="C276" i="2"/>
  <c r="H276" i="2"/>
  <c r="L276" i="2"/>
  <c r="I276" i="2"/>
  <c r="E276" i="2"/>
  <c r="F276" i="2" s="1"/>
  <c r="J276" i="2"/>
  <c r="B292" i="2"/>
  <c r="G292" i="2"/>
  <c r="K292" i="2"/>
  <c r="C292" i="2"/>
  <c r="H292" i="2"/>
  <c r="L292" i="2"/>
  <c r="I292" i="2"/>
  <c r="E292" i="2"/>
  <c r="F292" i="2" s="1"/>
  <c r="J292" i="2"/>
  <c r="H308" i="2"/>
  <c r="L308" i="2"/>
  <c r="E308" i="2"/>
  <c r="F308" i="2" s="1"/>
  <c r="I308" i="2"/>
  <c r="B308" i="2"/>
  <c r="J308" i="2"/>
  <c r="C308" i="2"/>
  <c r="G308" i="2"/>
  <c r="K308" i="2"/>
  <c r="C324" i="2"/>
  <c r="H324" i="2"/>
  <c r="L324" i="2"/>
  <c r="I324" i="2"/>
  <c r="E324" i="2"/>
  <c r="F324" i="2" s="1"/>
  <c r="J324" i="2"/>
  <c r="B324" i="2"/>
  <c r="G324" i="2"/>
  <c r="K324" i="2"/>
  <c r="E340" i="2"/>
  <c r="F340" i="2" s="1"/>
  <c r="J340" i="2"/>
  <c r="B340" i="2"/>
  <c r="G340" i="2"/>
  <c r="K340" i="2"/>
  <c r="C340" i="2"/>
  <c r="H340" i="2"/>
  <c r="L340" i="2"/>
  <c r="I340" i="2"/>
  <c r="E356" i="2"/>
  <c r="F356" i="2" s="1"/>
  <c r="J356" i="2"/>
  <c r="B356" i="2"/>
  <c r="G356" i="2"/>
  <c r="K356" i="2"/>
  <c r="C356" i="2"/>
  <c r="H356" i="2"/>
  <c r="L356" i="2"/>
  <c r="I356" i="2"/>
  <c r="C372" i="2"/>
  <c r="H372" i="2"/>
  <c r="L372" i="2"/>
  <c r="I372" i="2"/>
  <c r="E372" i="2"/>
  <c r="F372" i="2" s="1"/>
  <c r="J372" i="2"/>
  <c r="B372" i="2"/>
  <c r="G372" i="2"/>
  <c r="K372" i="2"/>
  <c r="C388" i="2"/>
  <c r="H388" i="2"/>
  <c r="L388" i="2"/>
  <c r="E388" i="2"/>
  <c r="F388" i="2" s="1"/>
  <c r="J388" i="2"/>
  <c r="B388" i="2"/>
  <c r="G388" i="2"/>
  <c r="K388" i="2"/>
  <c r="I388" i="2"/>
  <c r="E404" i="2"/>
  <c r="F404" i="2" s="1"/>
  <c r="J404" i="2"/>
  <c r="B404" i="2"/>
  <c r="G404" i="2"/>
  <c r="K404" i="2"/>
  <c r="I404" i="2"/>
  <c r="C404" i="2"/>
  <c r="L404" i="2"/>
  <c r="H404" i="2"/>
  <c r="B420" i="2"/>
  <c r="J420" i="2"/>
  <c r="C420" i="2"/>
  <c r="G420" i="2"/>
  <c r="K420" i="2"/>
  <c r="I420" i="2"/>
  <c r="L420" i="2"/>
  <c r="E420" i="2"/>
  <c r="F420" i="2" s="1"/>
  <c r="H420" i="2"/>
  <c r="C436" i="2"/>
  <c r="H436" i="2"/>
  <c r="L436" i="2"/>
  <c r="I436" i="2"/>
  <c r="B436" i="2"/>
  <c r="K436" i="2"/>
  <c r="E436" i="2"/>
  <c r="F436" i="2" s="1"/>
  <c r="G436" i="2"/>
  <c r="J436" i="2"/>
  <c r="E452" i="2"/>
  <c r="F452" i="2" s="1"/>
  <c r="I452" i="2"/>
  <c r="B452" i="2"/>
  <c r="J452" i="2"/>
  <c r="H452" i="2"/>
  <c r="C452" i="2"/>
  <c r="K452" i="2"/>
  <c r="L452" i="2"/>
  <c r="G452" i="2"/>
  <c r="H468" i="2"/>
  <c r="L468" i="2"/>
  <c r="E468" i="2"/>
  <c r="F468" i="2" s="1"/>
  <c r="I468" i="2"/>
  <c r="B468" i="2"/>
  <c r="J468" i="2"/>
  <c r="C468" i="2"/>
  <c r="G468" i="2"/>
  <c r="K468" i="2"/>
  <c r="I484" i="2"/>
  <c r="E484" i="2"/>
  <c r="F484" i="2" s="1"/>
  <c r="J484" i="2"/>
  <c r="B484" i="2"/>
  <c r="G484" i="2"/>
  <c r="K484" i="2"/>
  <c r="C484" i="2"/>
  <c r="H484" i="2"/>
  <c r="L484" i="2"/>
  <c r="B500" i="2"/>
  <c r="H500" i="2"/>
  <c r="C500" i="2"/>
  <c r="J500" i="2"/>
  <c r="K500" i="2"/>
  <c r="G500" i="2"/>
  <c r="L500" i="2"/>
  <c r="E500" i="2"/>
  <c r="F500" i="2" s="1"/>
  <c r="I500" i="2"/>
  <c r="G516" i="2"/>
  <c r="L516" i="2"/>
  <c r="B516" i="2"/>
  <c r="H516" i="2"/>
  <c r="C516" i="2"/>
  <c r="J516" i="2"/>
  <c r="K516" i="2"/>
  <c r="E516" i="2"/>
  <c r="F516" i="2" s="1"/>
  <c r="I516" i="2"/>
  <c r="K532" i="2"/>
  <c r="G532" i="2"/>
  <c r="L532" i="2"/>
  <c r="B532" i="2"/>
  <c r="H532" i="2"/>
  <c r="C532" i="2"/>
  <c r="J532" i="2"/>
  <c r="E532" i="2"/>
  <c r="F532" i="2" s="1"/>
  <c r="I532" i="2"/>
  <c r="B548" i="2"/>
  <c r="H548" i="2"/>
  <c r="C548" i="2"/>
  <c r="J548" i="2"/>
  <c r="G548" i="2"/>
  <c r="K548" i="2"/>
  <c r="L548" i="2"/>
  <c r="E548" i="2"/>
  <c r="F548" i="2" s="1"/>
  <c r="I548" i="2"/>
  <c r="K564" i="2"/>
  <c r="L564" i="2"/>
  <c r="G564" i="2"/>
  <c r="H564" i="2"/>
  <c r="J564" i="2"/>
  <c r="B564" i="2"/>
  <c r="C564" i="2"/>
  <c r="E564" i="2"/>
  <c r="F564" i="2" s="1"/>
  <c r="I564" i="2"/>
  <c r="E580" i="2"/>
  <c r="F580" i="2" s="1"/>
  <c r="K580" i="2"/>
  <c r="G580" i="2"/>
  <c r="L580" i="2"/>
  <c r="H580" i="2"/>
  <c r="J580" i="2"/>
  <c r="B580" i="2"/>
  <c r="C580" i="2"/>
  <c r="I580" i="2"/>
  <c r="E596" i="2"/>
  <c r="F596" i="2" s="1"/>
  <c r="K596" i="2"/>
  <c r="G596" i="2"/>
  <c r="L596" i="2"/>
  <c r="B596" i="2"/>
  <c r="C596" i="2"/>
  <c r="H596" i="2"/>
  <c r="J596" i="2"/>
  <c r="I596" i="2"/>
  <c r="E612" i="2"/>
  <c r="F612" i="2" s="1"/>
  <c r="K612" i="2"/>
  <c r="G612" i="2"/>
  <c r="L612" i="2"/>
  <c r="H612" i="2"/>
  <c r="J612" i="2"/>
  <c r="B612" i="2"/>
  <c r="C612" i="2"/>
  <c r="I612" i="2"/>
  <c r="E628" i="2"/>
  <c r="F628" i="2" s="1"/>
  <c r="K628" i="2"/>
  <c r="G628" i="2"/>
  <c r="L628" i="2"/>
  <c r="B628" i="2"/>
  <c r="H628" i="2"/>
  <c r="C628" i="2"/>
  <c r="J628" i="2"/>
  <c r="I628" i="2"/>
  <c r="E644" i="2"/>
  <c r="F644" i="2" s="1"/>
  <c r="B644" i="2"/>
  <c r="H644" i="2"/>
  <c r="C644" i="2"/>
  <c r="J644" i="2"/>
  <c r="K644" i="2"/>
  <c r="G644" i="2"/>
  <c r="L644" i="2"/>
  <c r="I644" i="2"/>
  <c r="E660" i="2"/>
  <c r="F660" i="2" s="1"/>
  <c r="C660" i="2"/>
  <c r="J660" i="2"/>
  <c r="K660" i="2"/>
  <c r="G660" i="2"/>
  <c r="L660" i="2"/>
  <c r="B660" i="2"/>
  <c r="H660" i="2"/>
  <c r="I660" i="2"/>
  <c r="E676" i="2"/>
  <c r="F676" i="2" s="1"/>
  <c r="G676" i="2"/>
  <c r="L676" i="2"/>
  <c r="B676" i="2"/>
  <c r="H676" i="2"/>
  <c r="C676" i="2"/>
  <c r="J676" i="2"/>
  <c r="K676" i="2"/>
  <c r="I676" i="2"/>
  <c r="E692" i="2"/>
  <c r="F692" i="2" s="1"/>
  <c r="K692" i="2"/>
  <c r="G692" i="2"/>
  <c r="L692" i="2"/>
  <c r="B692" i="2"/>
  <c r="H692" i="2"/>
  <c r="C692" i="2"/>
  <c r="J692" i="2"/>
  <c r="I692" i="2"/>
  <c r="J708" i="2"/>
  <c r="K708" i="2"/>
  <c r="C708" i="2"/>
  <c r="B708" i="2"/>
  <c r="H708" i="2"/>
  <c r="E708" i="2"/>
  <c r="F708" i="2" s="1"/>
  <c r="G708" i="2"/>
  <c r="I708" i="2"/>
  <c r="L708" i="2"/>
  <c r="E724" i="2"/>
  <c r="F724" i="2" s="1"/>
  <c r="B724" i="2"/>
  <c r="H724" i="2"/>
  <c r="C724" i="2"/>
  <c r="J724" i="2"/>
  <c r="K724" i="2"/>
  <c r="G724" i="2"/>
  <c r="L724" i="2"/>
  <c r="I724" i="2"/>
  <c r="E740" i="2"/>
  <c r="F740" i="2" s="1"/>
  <c r="B740" i="2"/>
  <c r="H740" i="2"/>
  <c r="C740" i="2"/>
  <c r="J740" i="2"/>
  <c r="K740" i="2"/>
  <c r="G740" i="2"/>
  <c r="L740" i="2"/>
  <c r="I740" i="2"/>
  <c r="E756" i="2"/>
  <c r="F756" i="2" s="1"/>
  <c r="B756" i="2"/>
  <c r="H756" i="2"/>
  <c r="C756" i="2"/>
  <c r="J756" i="2"/>
  <c r="K756" i="2"/>
  <c r="G756" i="2"/>
  <c r="L756" i="2"/>
  <c r="I756" i="2"/>
  <c r="E772" i="2"/>
  <c r="F772" i="2" s="1"/>
  <c r="B772" i="2"/>
  <c r="H772" i="2"/>
  <c r="C772" i="2"/>
  <c r="J772" i="2"/>
  <c r="K772" i="2"/>
  <c r="G772" i="2"/>
  <c r="L772" i="2"/>
  <c r="I772" i="2"/>
  <c r="E788" i="2"/>
  <c r="F788" i="2" s="1"/>
  <c r="C788" i="2"/>
  <c r="J788" i="2"/>
  <c r="K788" i="2"/>
  <c r="G788" i="2"/>
  <c r="L788" i="2"/>
  <c r="B788" i="2"/>
  <c r="H788" i="2"/>
  <c r="I788" i="2"/>
  <c r="E804" i="2"/>
  <c r="F804" i="2" s="1"/>
  <c r="K804" i="2"/>
  <c r="G804" i="2"/>
  <c r="L804" i="2"/>
  <c r="B804" i="2"/>
  <c r="C804" i="2"/>
  <c r="H804" i="2"/>
  <c r="J804" i="2"/>
  <c r="I804" i="2"/>
  <c r="E820" i="2"/>
  <c r="F820" i="2" s="1"/>
  <c r="K820" i="2"/>
  <c r="G820" i="2"/>
  <c r="L820" i="2"/>
  <c r="H820" i="2"/>
  <c r="J820" i="2"/>
  <c r="B820" i="2"/>
  <c r="C820" i="2"/>
  <c r="I820" i="2"/>
  <c r="E836" i="2"/>
  <c r="F836" i="2" s="1"/>
  <c r="K836" i="2"/>
  <c r="G836" i="2"/>
  <c r="L836" i="2"/>
  <c r="H836" i="2"/>
  <c r="J836" i="2"/>
  <c r="B836" i="2"/>
  <c r="C836" i="2"/>
  <c r="I836" i="2"/>
  <c r="E852" i="2"/>
  <c r="F852" i="2" s="1"/>
  <c r="B852" i="2"/>
  <c r="H852" i="2"/>
  <c r="C852" i="2"/>
  <c r="J852" i="2"/>
  <c r="K852" i="2"/>
  <c r="L852" i="2"/>
  <c r="G852" i="2"/>
  <c r="I852" i="2"/>
  <c r="E868" i="2"/>
  <c r="F868" i="2" s="1"/>
  <c r="G868" i="2"/>
  <c r="L868" i="2"/>
  <c r="B868" i="2"/>
  <c r="H868" i="2"/>
  <c r="C868" i="2"/>
  <c r="J868" i="2"/>
  <c r="K868" i="2"/>
  <c r="I868" i="2"/>
  <c r="E884" i="2"/>
  <c r="F884" i="2" s="1"/>
  <c r="B884" i="2"/>
  <c r="H884" i="2"/>
  <c r="C884" i="2"/>
  <c r="J884" i="2"/>
  <c r="K884" i="2"/>
  <c r="G884" i="2"/>
  <c r="L884" i="2"/>
  <c r="I884" i="2"/>
  <c r="E900" i="2"/>
  <c r="F900" i="2" s="1"/>
  <c r="K900" i="2"/>
  <c r="G900" i="2"/>
  <c r="L900" i="2"/>
  <c r="B900" i="2"/>
  <c r="H900" i="2"/>
  <c r="C900" i="2"/>
  <c r="J900" i="2"/>
  <c r="I900" i="2"/>
  <c r="E916" i="2"/>
  <c r="F916" i="2" s="1"/>
  <c r="B916" i="2"/>
  <c r="H916" i="2"/>
  <c r="C916" i="2"/>
  <c r="J916" i="2"/>
  <c r="K916" i="2"/>
  <c r="G916" i="2"/>
  <c r="L916" i="2"/>
  <c r="I916" i="2"/>
  <c r="E932" i="2"/>
  <c r="F932" i="2" s="1"/>
  <c r="K932" i="2"/>
  <c r="G932" i="2"/>
  <c r="L932" i="2"/>
  <c r="B932" i="2"/>
  <c r="H932" i="2"/>
  <c r="C932" i="2"/>
  <c r="J932" i="2"/>
  <c r="I932" i="2"/>
  <c r="E948" i="2"/>
  <c r="F948" i="2" s="1"/>
  <c r="B948" i="2"/>
  <c r="H948" i="2"/>
  <c r="C948" i="2"/>
  <c r="J948" i="2"/>
  <c r="K948" i="2"/>
  <c r="G948" i="2"/>
  <c r="L948" i="2"/>
  <c r="I948" i="2"/>
  <c r="B964" i="2"/>
  <c r="H964" i="2"/>
  <c r="C964" i="2"/>
  <c r="J964" i="2"/>
  <c r="K964" i="2"/>
  <c r="G964" i="2"/>
  <c r="L964" i="2"/>
  <c r="E964" i="2"/>
  <c r="F964" i="2" s="1"/>
  <c r="I964" i="2"/>
  <c r="B980" i="2"/>
  <c r="H980" i="2"/>
  <c r="C980" i="2"/>
  <c r="J980" i="2"/>
  <c r="K980" i="2"/>
  <c r="G980" i="2"/>
  <c r="L980" i="2"/>
  <c r="E980" i="2"/>
  <c r="F980" i="2" s="1"/>
  <c r="I980" i="2"/>
  <c r="J996" i="2"/>
  <c r="B996" i="2"/>
  <c r="K996" i="2"/>
  <c r="L996" i="2"/>
  <c r="G996" i="2"/>
  <c r="H996" i="2"/>
  <c r="C996" i="2"/>
  <c r="E996" i="2"/>
  <c r="F996" i="2" s="1"/>
  <c r="I996" i="2"/>
  <c r="J1012" i="2"/>
  <c r="B1012" i="2"/>
  <c r="K1012" i="2"/>
  <c r="L1012" i="2"/>
  <c r="G1012" i="2"/>
  <c r="H1012" i="2"/>
  <c r="C1012" i="2"/>
  <c r="E1012" i="2"/>
  <c r="F1012" i="2" s="1"/>
  <c r="I1012" i="2"/>
  <c r="E1028" i="2"/>
  <c r="F1028" i="2" s="1"/>
  <c r="H1028" i="2"/>
  <c r="C1028" i="2"/>
  <c r="K1028" i="2"/>
  <c r="L1028" i="2"/>
  <c r="G1028" i="2"/>
  <c r="J1028" i="2"/>
  <c r="B1028" i="2"/>
  <c r="I1028" i="2"/>
  <c r="E1044" i="2"/>
  <c r="F1044" i="2" s="1"/>
  <c r="G1044" i="2"/>
  <c r="H1044" i="2"/>
  <c r="C1044" i="2"/>
  <c r="K1044" i="2"/>
  <c r="L1044" i="2"/>
  <c r="J1044" i="2"/>
  <c r="B1044" i="2"/>
  <c r="I1044" i="2"/>
  <c r="E1060" i="2"/>
  <c r="F1060" i="2" s="1"/>
  <c r="L1060" i="2"/>
  <c r="G1060" i="2"/>
  <c r="H1060" i="2"/>
  <c r="C1060" i="2"/>
  <c r="K1060" i="2"/>
  <c r="J1060" i="2"/>
  <c r="B1060" i="2"/>
  <c r="I1060" i="2"/>
  <c r="E1076" i="2"/>
  <c r="F1076" i="2" s="1"/>
  <c r="C1076" i="2"/>
  <c r="K1076" i="2"/>
  <c r="L1076" i="2"/>
  <c r="G1076" i="2"/>
  <c r="H1076" i="2"/>
  <c r="J1076" i="2"/>
  <c r="B1076" i="2"/>
  <c r="I1076" i="2"/>
  <c r="E1092" i="2"/>
  <c r="F1092" i="2" s="1"/>
  <c r="L1092" i="2"/>
  <c r="G1092" i="2"/>
  <c r="H1092" i="2"/>
  <c r="C1092" i="2"/>
  <c r="K1092" i="2"/>
  <c r="B1092" i="2"/>
  <c r="J1092" i="2"/>
  <c r="I1092" i="2"/>
  <c r="E1108" i="2"/>
  <c r="F1108" i="2" s="1"/>
  <c r="L1108" i="2"/>
  <c r="G1108" i="2"/>
  <c r="H1108" i="2"/>
  <c r="C1108" i="2"/>
  <c r="K1108" i="2"/>
  <c r="B1108" i="2"/>
  <c r="J1108" i="2"/>
  <c r="I1108" i="2"/>
  <c r="E1124" i="2"/>
  <c r="F1124" i="2" s="1"/>
  <c r="L1124" i="2"/>
  <c r="G1124" i="2"/>
  <c r="H1124" i="2"/>
  <c r="C1124" i="2"/>
  <c r="K1124" i="2"/>
  <c r="B1124" i="2"/>
  <c r="J1124" i="2"/>
  <c r="I1124" i="2"/>
  <c r="L1140" i="2"/>
  <c r="G1140" i="2"/>
  <c r="H1140" i="2"/>
  <c r="C1140" i="2"/>
  <c r="K1140" i="2"/>
  <c r="E1140" i="2"/>
  <c r="F1140" i="2" s="1"/>
  <c r="I1140" i="2"/>
  <c r="B1140" i="2"/>
  <c r="J1140" i="2"/>
  <c r="G1156" i="2"/>
  <c r="C1156" i="2"/>
  <c r="K1156" i="2"/>
  <c r="L1156" i="2"/>
  <c r="B1156" i="2"/>
  <c r="J1156" i="2"/>
  <c r="H1156" i="2"/>
  <c r="E1156" i="2"/>
  <c r="F1156" i="2" s="1"/>
  <c r="I1156" i="2"/>
  <c r="G1172" i="2"/>
  <c r="L1172" i="2"/>
  <c r="C1172" i="2"/>
  <c r="K1172" i="2"/>
  <c r="J1172" i="2"/>
  <c r="E1172" i="2"/>
  <c r="F1172" i="2" s="1"/>
  <c r="I1172" i="2"/>
  <c r="H1172" i="2"/>
  <c r="B1172" i="2"/>
  <c r="G1188" i="2"/>
  <c r="L1188" i="2"/>
  <c r="C1188" i="2"/>
  <c r="K1188" i="2"/>
  <c r="H1188" i="2"/>
  <c r="E1188" i="2"/>
  <c r="F1188" i="2" s="1"/>
  <c r="I1188" i="2"/>
  <c r="B1188" i="2"/>
  <c r="J1188" i="2"/>
  <c r="G1204" i="2"/>
  <c r="C1204" i="2"/>
  <c r="L1204" i="2"/>
  <c r="K1204" i="2"/>
  <c r="I1204" i="2"/>
  <c r="H1204" i="2"/>
  <c r="B1204" i="2"/>
  <c r="J1204" i="2"/>
  <c r="E1204" i="2"/>
  <c r="F1204" i="2" s="1"/>
  <c r="G1220" i="2"/>
  <c r="K1220" i="2"/>
  <c r="C1220" i="2"/>
  <c r="L1220" i="2"/>
  <c r="B1220" i="2"/>
  <c r="J1220" i="2"/>
  <c r="H1220" i="2"/>
  <c r="E1220" i="2"/>
  <c r="F1220" i="2" s="1"/>
  <c r="I1220" i="2"/>
  <c r="K1236" i="2"/>
  <c r="L1236" i="2"/>
  <c r="B1236" i="2"/>
  <c r="C1236" i="2"/>
  <c r="J1236" i="2"/>
  <c r="E1236" i="2"/>
  <c r="F1236" i="2" s="1"/>
  <c r="G1236" i="2"/>
  <c r="I1236" i="2"/>
  <c r="H1236" i="2"/>
  <c r="L1252" i="2"/>
  <c r="K1252" i="2"/>
  <c r="C1252" i="2"/>
  <c r="E1252" i="2"/>
  <c r="F1252" i="2" s="1"/>
  <c r="G1252" i="2"/>
  <c r="I1252" i="2"/>
  <c r="H1252" i="2"/>
  <c r="B1252" i="2"/>
  <c r="J1252" i="2"/>
  <c r="H1268" i="2"/>
  <c r="K1268" i="2"/>
  <c r="C1268" i="2"/>
  <c r="L1268" i="2"/>
  <c r="G1268" i="2"/>
  <c r="E1268" i="2"/>
  <c r="F1268" i="2" s="1"/>
  <c r="I1268" i="2"/>
  <c r="B1268" i="2"/>
  <c r="J1268" i="2"/>
  <c r="H1284" i="2"/>
  <c r="K1284" i="2"/>
  <c r="C1284" i="2"/>
  <c r="L1284" i="2"/>
  <c r="G1284" i="2"/>
  <c r="E1284" i="2"/>
  <c r="F1284" i="2" s="1"/>
  <c r="I1284" i="2"/>
  <c r="B1284" i="2"/>
  <c r="J1284" i="2"/>
  <c r="H1300" i="2"/>
  <c r="C1300" i="2"/>
  <c r="L1300" i="2"/>
  <c r="G1300" i="2"/>
  <c r="K1300" i="2"/>
  <c r="E1300" i="2"/>
  <c r="F1300" i="2" s="1"/>
  <c r="I1300" i="2"/>
  <c r="B1300" i="2"/>
  <c r="J1300" i="2"/>
  <c r="H1316" i="2"/>
  <c r="C1316" i="2"/>
  <c r="L1316" i="2"/>
  <c r="G1316" i="2"/>
  <c r="K1316" i="2"/>
  <c r="E1316" i="2"/>
  <c r="F1316" i="2" s="1"/>
  <c r="I1316" i="2"/>
  <c r="B1316" i="2"/>
  <c r="J1316" i="2"/>
  <c r="H1332" i="2"/>
  <c r="G1332" i="2"/>
  <c r="K1332" i="2"/>
  <c r="C1332" i="2"/>
  <c r="L1332" i="2"/>
  <c r="E1332" i="2"/>
  <c r="F1332" i="2" s="1"/>
  <c r="I1332" i="2"/>
  <c r="B1332" i="2"/>
  <c r="J1332" i="2"/>
  <c r="H1348" i="2"/>
  <c r="K1348" i="2"/>
  <c r="C1348" i="2"/>
  <c r="L1348" i="2"/>
  <c r="G1348" i="2"/>
  <c r="E1348" i="2"/>
  <c r="F1348" i="2" s="1"/>
  <c r="I1348" i="2"/>
  <c r="B1348" i="2"/>
  <c r="J1348" i="2"/>
  <c r="G1364" i="2"/>
  <c r="H1364" i="2"/>
  <c r="C1364" i="2"/>
  <c r="K1364" i="2"/>
  <c r="L1364" i="2"/>
  <c r="B1364" i="2"/>
  <c r="J1364" i="2"/>
  <c r="E1364" i="2"/>
  <c r="F1364" i="2" s="1"/>
  <c r="I1364" i="2"/>
  <c r="H1380" i="2"/>
  <c r="C1380" i="2"/>
  <c r="K1380" i="2"/>
  <c r="L1380" i="2"/>
  <c r="G1380" i="2"/>
  <c r="E1380" i="2"/>
  <c r="F1380" i="2" s="1"/>
  <c r="I1380" i="2"/>
  <c r="B1380" i="2"/>
  <c r="J1380" i="2"/>
  <c r="C1396" i="2"/>
  <c r="K1396" i="2"/>
  <c r="L1396" i="2"/>
  <c r="G1396" i="2"/>
  <c r="H1396" i="2"/>
  <c r="B1396" i="2"/>
  <c r="J1396" i="2"/>
  <c r="E1396" i="2"/>
  <c r="F1396" i="2" s="1"/>
  <c r="I1396" i="2"/>
  <c r="L1412" i="2"/>
  <c r="G1412" i="2"/>
  <c r="H1412" i="2"/>
  <c r="C1412" i="2"/>
  <c r="K1412" i="2"/>
  <c r="E1412" i="2"/>
  <c r="F1412" i="2" s="1"/>
  <c r="I1412" i="2"/>
  <c r="B1412" i="2"/>
  <c r="J1412" i="2"/>
  <c r="E1428" i="2"/>
  <c r="F1428" i="2" s="1"/>
  <c r="L1428" i="2"/>
  <c r="G1428" i="2"/>
  <c r="H1428" i="2"/>
  <c r="C1428" i="2"/>
  <c r="I1428" i="2"/>
  <c r="J1428" i="2"/>
  <c r="K1428" i="2"/>
  <c r="B1428" i="2"/>
  <c r="E1444" i="2"/>
  <c r="F1444" i="2" s="1"/>
  <c r="L1444" i="2"/>
  <c r="G1444" i="2"/>
  <c r="H1444" i="2"/>
  <c r="C1444" i="2"/>
  <c r="I1444" i="2"/>
  <c r="J1444" i="2"/>
  <c r="K1444" i="2"/>
  <c r="B1444" i="2"/>
  <c r="E1460" i="2"/>
  <c r="F1460" i="2" s="1"/>
  <c r="G1460" i="2"/>
  <c r="I1460" i="2"/>
  <c r="L1460" i="2"/>
  <c r="J1460" i="2"/>
  <c r="H1460" i="2"/>
  <c r="K1460" i="2"/>
  <c r="C1460" i="2"/>
  <c r="B1460" i="2"/>
  <c r="G1476" i="2"/>
  <c r="I1476" i="2"/>
  <c r="J1476" i="2"/>
  <c r="H1476" i="2"/>
  <c r="E1476" i="2"/>
  <c r="F1476" i="2" s="1"/>
  <c r="L1476" i="2"/>
  <c r="K1476" i="2"/>
  <c r="B1476" i="2"/>
  <c r="C1476" i="2"/>
  <c r="H1492" i="2"/>
  <c r="L1492" i="2"/>
  <c r="G1492" i="2"/>
  <c r="B1492" i="2"/>
  <c r="J1492" i="2"/>
  <c r="I1492" i="2"/>
  <c r="E1492" i="2"/>
  <c r="F1492" i="2" s="1"/>
  <c r="C1492" i="2"/>
  <c r="K1492" i="2"/>
  <c r="H1508" i="2"/>
  <c r="L1508" i="2"/>
  <c r="G1508" i="2"/>
  <c r="E1508" i="2"/>
  <c r="F1508" i="2" s="1"/>
  <c r="K1508" i="2"/>
  <c r="I1508" i="2"/>
  <c r="B1508" i="2"/>
  <c r="C1508" i="2"/>
  <c r="J1508" i="2"/>
  <c r="H1524" i="2"/>
  <c r="L1524" i="2"/>
  <c r="G1524" i="2"/>
  <c r="B1524" i="2"/>
  <c r="J1524" i="2"/>
  <c r="I1524" i="2"/>
  <c r="E1524" i="2"/>
  <c r="F1524" i="2" s="1"/>
  <c r="C1524" i="2"/>
  <c r="K1524" i="2"/>
  <c r="I1540" i="2"/>
  <c r="K1540" i="2"/>
  <c r="E1540" i="2"/>
  <c r="F1540" i="2" s="1"/>
  <c r="L1540" i="2"/>
  <c r="G1540" i="2"/>
  <c r="H1540" i="2"/>
  <c r="B1540" i="2"/>
  <c r="C1540" i="2"/>
  <c r="J1540" i="2"/>
  <c r="I1556" i="2"/>
  <c r="K1556" i="2"/>
  <c r="E1556" i="2"/>
  <c r="F1556" i="2" s="1"/>
  <c r="L1556" i="2"/>
  <c r="G1556" i="2"/>
  <c r="H1556" i="2"/>
  <c r="B1556" i="2"/>
  <c r="C1556" i="2"/>
  <c r="J1556" i="2"/>
  <c r="E1572" i="2"/>
  <c r="F1572" i="2" s="1"/>
  <c r="I1572" i="2"/>
  <c r="K1572" i="2"/>
  <c r="H1572" i="2"/>
  <c r="B1572" i="2"/>
  <c r="C1572" i="2"/>
  <c r="L1572" i="2"/>
  <c r="J1572" i="2"/>
  <c r="G1572" i="2"/>
  <c r="E1588" i="2"/>
  <c r="F1588" i="2" s="1"/>
  <c r="I1588" i="2"/>
  <c r="K1588" i="2"/>
  <c r="H1588" i="2"/>
  <c r="B1588" i="2"/>
  <c r="C1588" i="2"/>
  <c r="L1588" i="2"/>
  <c r="J1588" i="2"/>
  <c r="G1588" i="2"/>
  <c r="E1604" i="2"/>
  <c r="F1604" i="2" s="1"/>
  <c r="I1604" i="2"/>
  <c r="K1604" i="2"/>
  <c r="H1604" i="2"/>
  <c r="B1604" i="2"/>
  <c r="C1604" i="2"/>
  <c r="L1604" i="2"/>
  <c r="J1604" i="2"/>
  <c r="G1604" i="2"/>
  <c r="E1620" i="2"/>
  <c r="F1620" i="2" s="1"/>
  <c r="I1620" i="2"/>
  <c r="K1620" i="2"/>
  <c r="H1620" i="2"/>
  <c r="B1620" i="2"/>
  <c r="C1620" i="2"/>
  <c r="L1620" i="2"/>
  <c r="J1620" i="2"/>
  <c r="G1620" i="2"/>
  <c r="B1636" i="2"/>
  <c r="G1636" i="2"/>
  <c r="K1636" i="2"/>
  <c r="C1636" i="2"/>
  <c r="H1636" i="2"/>
  <c r="L1636" i="2"/>
  <c r="I1636" i="2"/>
  <c r="E1636" i="2"/>
  <c r="F1636" i="2" s="1"/>
  <c r="J1636" i="2"/>
  <c r="B1652" i="2"/>
  <c r="G1652" i="2"/>
  <c r="K1652" i="2"/>
  <c r="C1652" i="2"/>
  <c r="H1652" i="2"/>
  <c r="L1652" i="2"/>
  <c r="I1652" i="2"/>
  <c r="J1652" i="2"/>
  <c r="E1652" i="2"/>
  <c r="F1652" i="2" s="1"/>
  <c r="I1668" i="2"/>
  <c r="E1668" i="2"/>
  <c r="F1668" i="2" s="1"/>
  <c r="J1668" i="2"/>
  <c r="B1668" i="2"/>
  <c r="K1668" i="2"/>
  <c r="C1668" i="2"/>
  <c r="L1668" i="2"/>
  <c r="G1668" i="2"/>
  <c r="H1668" i="2"/>
  <c r="I1684" i="2"/>
  <c r="E1684" i="2"/>
  <c r="F1684" i="2" s="1"/>
  <c r="J1684" i="2"/>
  <c r="B1684" i="2"/>
  <c r="G1684" i="2"/>
  <c r="K1684" i="2"/>
  <c r="C1684" i="2"/>
  <c r="H1684" i="2"/>
  <c r="L1684" i="2"/>
  <c r="B1700" i="2"/>
  <c r="G1700" i="2"/>
  <c r="K1700" i="2"/>
  <c r="C1700" i="2"/>
  <c r="H1700" i="2"/>
  <c r="L1700" i="2"/>
  <c r="I1700" i="2"/>
  <c r="E1700" i="2"/>
  <c r="F1700" i="2" s="1"/>
  <c r="J1700" i="2"/>
  <c r="H1716" i="2"/>
  <c r="L1716" i="2"/>
  <c r="E1716" i="2"/>
  <c r="F1716" i="2" s="1"/>
  <c r="I1716" i="2"/>
  <c r="B1716" i="2"/>
  <c r="J1716" i="2"/>
  <c r="C1716" i="2"/>
  <c r="G1716" i="2"/>
  <c r="K1716" i="2"/>
  <c r="C1732" i="2"/>
  <c r="H1732" i="2"/>
  <c r="L1732" i="2"/>
  <c r="I1732" i="2"/>
  <c r="E1732" i="2"/>
  <c r="F1732" i="2" s="1"/>
  <c r="J1732" i="2"/>
  <c r="B1732" i="2"/>
  <c r="G1732" i="2"/>
  <c r="K1732" i="2"/>
  <c r="C1748" i="2"/>
  <c r="H1748" i="2"/>
  <c r="L1748" i="2"/>
  <c r="I1748" i="2"/>
  <c r="E1748" i="2"/>
  <c r="F1748" i="2" s="1"/>
  <c r="J1748" i="2"/>
  <c r="B1748" i="2"/>
  <c r="G1748" i="2"/>
  <c r="K1748" i="2"/>
  <c r="E1764" i="2"/>
  <c r="F1764" i="2" s="1"/>
  <c r="J1764" i="2"/>
  <c r="B1764" i="2"/>
  <c r="G1764" i="2"/>
  <c r="K1764" i="2"/>
  <c r="C1764" i="2"/>
  <c r="H1764" i="2"/>
  <c r="L1764" i="2"/>
  <c r="I1764" i="2"/>
  <c r="C1780" i="2"/>
  <c r="H1780" i="2"/>
  <c r="L1780" i="2"/>
  <c r="I1780" i="2"/>
  <c r="E1780" i="2"/>
  <c r="F1780" i="2" s="1"/>
  <c r="J1780" i="2"/>
  <c r="B1780" i="2"/>
  <c r="G1780" i="2"/>
  <c r="K1780" i="2"/>
  <c r="E1796" i="2"/>
  <c r="F1796" i="2" s="1"/>
  <c r="I1796" i="2"/>
  <c r="B1796" i="2"/>
  <c r="J1796" i="2"/>
  <c r="C1796" i="2"/>
  <c r="G1796" i="2"/>
  <c r="K1796" i="2"/>
  <c r="H1796" i="2"/>
  <c r="L1796" i="2"/>
  <c r="I1812" i="2"/>
  <c r="E1812" i="2"/>
  <c r="F1812" i="2" s="1"/>
  <c r="J1812" i="2"/>
  <c r="B1812" i="2"/>
  <c r="G1812" i="2"/>
  <c r="K1812" i="2"/>
  <c r="C1812" i="2"/>
  <c r="H1812" i="2"/>
  <c r="L1812" i="2"/>
  <c r="H1828" i="2"/>
  <c r="L1828" i="2"/>
  <c r="E1828" i="2"/>
  <c r="F1828" i="2" s="1"/>
  <c r="I1828" i="2"/>
  <c r="B1828" i="2"/>
  <c r="J1828" i="2"/>
  <c r="C1828" i="2"/>
  <c r="G1828" i="2"/>
  <c r="K1828" i="2"/>
  <c r="C1844" i="2"/>
  <c r="H1844" i="2"/>
  <c r="L1844" i="2"/>
  <c r="I1844" i="2"/>
  <c r="E1844" i="2"/>
  <c r="F1844" i="2" s="1"/>
  <c r="J1844" i="2"/>
  <c r="B1844" i="2"/>
  <c r="G1844" i="2"/>
  <c r="K1844" i="2"/>
  <c r="B1860" i="2"/>
  <c r="J1860" i="2"/>
  <c r="C1860" i="2"/>
  <c r="G1860" i="2"/>
  <c r="K1860" i="2"/>
  <c r="H1860" i="2"/>
  <c r="L1860" i="2"/>
  <c r="E1860" i="2"/>
  <c r="F1860" i="2" s="1"/>
  <c r="I1860" i="2"/>
  <c r="E1876" i="2"/>
  <c r="F1876" i="2" s="1"/>
  <c r="J1876" i="2"/>
  <c r="B1876" i="2"/>
  <c r="G1876" i="2"/>
  <c r="K1876" i="2"/>
  <c r="C1876" i="2"/>
  <c r="H1876" i="2"/>
  <c r="L1876" i="2"/>
  <c r="I1876" i="2"/>
  <c r="H1892" i="2"/>
  <c r="L1892" i="2"/>
  <c r="E1892" i="2"/>
  <c r="F1892" i="2" s="1"/>
  <c r="I1892" i="2"/>
  <c r="B1892" i="2"/>
  <c r="J1892" i="2"/>
  <c r="C1892" i="2"/>
  <c r="G1892" i="2"/>
  <c r="K1892" i="2"/>
  <c r="C1908" i="2"/>
  <c r="G1908" i="2"/>
  <c r="K1908" i="2"/>
  <c r="H1908" i="2"/>
  <c r="L1908" i="2"/>
  <c r="E1908" i="2"/>
  <c r="F1908" i="2" s="1"/>
  <c r="I1908" i="2"/>
  <c r="B1908" i="2"/>
  <c r="J1908" i="2"/>
  <c r="B1924" i="2"/>
  <c r="G1924" i="2"/>
  <c r="K1924" i="2"/>
  <c r="C1924" i="2"/>
  <c r="H1924" i="2"/>
  <c r="L1924" i="2"/>
  <c r="I1924" i="2"/>
  <c r="E1924" i="2"/>
  <c r="F1924" i="2" s="1"/>
  <c r="J1924" i="2"/>
  <c r="B1940" i="2"/>
  <c r="G1940" i="2"/>
  <c r="K1940" i="2"/>
  <c r="C1940" i="2"/>
  <c r="H1940" i="2"/>
  <c r="L1940" i="2"/>
  <c r="I1940" i="2"/>
  <c r="E1940" i="2"/>
  <c r="F1940" i="2" s="1"/>
  <c r="J1940" i="2"/>
  <c r="B1956" i="2"/>
  <c r="G1956" i="2"/>
  <c r="K1956" i="2"/>
  <c r="C1956" i="2"/>
  <c r="H1956" i="2"/>
  <c r="L1956" i="2"/>
  <c r="I1956" i="2"/>
  <c r="E1956" i="2"/>
  <c r="F1956" i="2" s="1"/>
  <c r="J1956" i="2"/>
  <c r="B1972" i="2"/>
  <c r="J1972" i="2"/>
  <c r="C1972" i="2"/>
  <c r="G1972" i="2"/>
  <c r="K1972" i="2"/>
  <c r="H1972" i="2"/>
  <c r="L1972" i="2"/>
  <c r="E1972" i="2"/>
  <c r="F1972" i="2" s="1"/>
  <c r="I1972" i="2"/>
  <c r="E1988" i="2"/>
  <c r="F1988" i="2" s="1"/>
  <c r="I1988" i="2"/>
  <c r="B1988" i="2"/>
  <c r="J1988" i="2"/>
  <c r="C1988" i="2"/>
  <c r="G1988" i="2"/>
  <c r="K1988" i="2"/>
  <c r="H1988" i="2"/>
  <c r="L1988" i="2"/>
  <c r="H25" i="2"/>
  <c r="L25" i="2"/>
  <c r="I25" i="2"/>
  <c r="G25" i="2"/>
  <c r="B25" i="2"/>
  <c r="K25" i="2"/>
  <c r="J25" i="2"/>
  <c r="E25" i="2"/>
  <c r="F25" i="2" s="1"/>
  <c r="C25" i="2"/>
  <c r="E41" i="2"/>
  <c r="F41" i="2" s="1"/>
  <c r="I41" i="2"/>
  <c r="L41" i="2"/>
  <c r="C41" i="2"/>
  <c r="B41" i="2"/>
  <c r="G41" i="2"/>
  <c r="K41" i="2"/>
  <c r="J41" i="2"/>
  <c r="H41" i="2"/>
  <c r="B57" i="2"/>
  <c r="E57" i="2"/>
  <c r="F57" i="2" s="1"/>
  <c r="K57" i="2"/>
  <c r="G57" i="2"/>
  <c r="L57" i="2"/>
  <c r="C57" i="2"/>
  <c r="H57" i="2"/>
  <c r="I57" i="2"/>
  <c r="J57" i="2"/>
  <c r="E73" i="2"/>
  <c r="F73" i="2" s="1"/>
  <c r="K73" i="2"/>
  <c r="J73" i="2"/>
  <c r="H73" i="2"/>
  <c r="I73" i="2"/>
  <c r="G73" i="2"/>
  <c r="L73" i="2"/>
  <c r="B73" i="2"/>
  <c r="C73" i="2"/>
  <c r="K89" i="2"/>
  <c r="C89" i="2"/>
  <c r="L89" i="2"/>
  <c r="G89" i="2"/>
  <c r="E89" i="2"/>
  <c r="F89" i="2" s="1"/>
  <c r="I89" i="2"/>
  <c r="B89" i="2"/>
  <c r="H89" i="2"/>
  <c r="J89" i="2"/>
  <c r="G105" i="2"/>
  <c r="H105" i="2"/>
  <c r="L105" i="2"/>
  <c r="E105" i="2"/>
  <c r="F105" i="2" s="1"/>
  <c r="C105" i="2"/>
  <c r="I105" i="2"/>
  <c r="B105" i="2"/>
  <c r="J105" i="2"/>
  <c r="K105" i="2"/>
  <c r="B121" i="2"/>
  <c r="J121" i="2"/>
  <c r="C121" i="2"/>
  <c r="K121" i="2"/>
  <c r="H121" i="2"/>
  <c r="L121" i="2"/>
  <c r="E121" i="2"/>
  <c r="F121" i="2" s="1"/>
  <c r="G121" i="2"/>
  <c r="I121" i="2"/>
  <c r="E137" i="2"/>
  <c r="F137" i="2" s="1"/>
  <c r="G137" i="2"/>
  <c r="L137" i="2"/>
  <c r="B137" i="2"/>
  <c r="H137" i="2"/>
  <c r="C137" i="2"/>
  <c r="J137" i="2"/>
  <c r="K137" i="2"/>
  <c r="I137" i="2"/>
  <c r="E153" i="2"/>
  <c r="F153" i="2" s="1"/>
  <c r="G153" i="2"/>
  <c r="L153" i="2"/>
  <c r="B153" i="2"/>
  <c r="H153" i="2"/>
  <c r="C153" i="2"/>
  <c r="J153" i="2"/>
  <c r="K153" i="2"/>
  <c r="I153" i="2"/>
  <c r="E169" i="2"/>
  <c r="F169" i="2" s="1"/>
  <c r="K169" i="2"/>
  <c r="G169" i="2"/>
  <c r="L169" i="2"/>
  <c r="B169" i="2"/>
  <c r="H169" i="2"/>
  <c r="C169" i="2"/>
  <c r="J169" i="2"/>
  <c r="I169" i="2"/>
  <c r="J185" i="2"/>
  <c r="E185" i="2"/>
  <c r="F185" i="2" s="1"/>
  <c r="G185" i="2"/>
  <c r="I185" i="2"/>
  <c r="L185" i="2"/>
  <c r="K185" i="2"/>
  <c r="C185" i="2"/>
  <c r="B185" i="2"/>
  <c r="H185" i="2"/>
  <c r="C201" i="2"/>
  <c r="H201" i="2"/>
  <c r="L201" i="2"/>
  <c r="I201" i="2"/>
  <c r="E201" i="2"/>
  <c r="F201" i="2" s="1"/>
  <c r="J201" i="2"/>
  <c r="B201" i="2"/>
  <c r="G201" i="2"/>
  <c r="K201" i="2"/>
  <c r="C217" i="2"/>
  <c r="H217" i="2"/>
  <c r="L217" i="2"/>
  <c r="I217" i="2"/>
  <c r="E217" i="2"/>
  <c r="F217" i="2" s="1"/>
  <c r="J217" i="2"/>
  <c r="B217" i="2"/>
  <c r="G217" i="2"/>
  <c r="K217" i="2"/>
  <c r="C233" i="2"/>
  <c r="H233" i="2"/>
  <c r="L233" i="2"/>
  <c r="I233" i="2"/>
  <c r="E233" i="2"/>
  <c r="F233" i="2" s="1"/>
  <c r="J233" i="2"/>
  <c r="B233" i="2"/>
  <c r="G233" i="2"/>
  <c r="K233" i="2"/>
  <c r="C249" i="2"/>
  <c r="H249" i="2"/>
  <c r="L249" i="2"/>
  <c r="I249" i="2"/>
  <c r="E249" i="2"/>
  <c r="F249" i="2" s="1"/>
  <c r="J249" i="2"/>
  <c r="B249" i="2"/>
  <c r="G249" i="2"/>
  <c r="K249" i="2"/>
  <c r="K265" i="2"/>
  <c r="J265" i="2"/>
  <c r="L265" i="2"/>
  <c r="H265" i="2"/>
  <c r="G265" i="2"/>
  <c r="E265" i="2"/>
  <c r="F265" i="2" s="1"/>
  <c r="C265" i="2"/>
  <c r="B265" i="2"/>
  <c r="I265" i="2"/>
  <c r="E281" i="2"/>
  <c r="F281" i="2" s="1"/>
  <c r="G281" i="2"/>
  <c r="L281" i="2"/>
  <c r="B281" i="2"/>
  <c r="H281" i="2"/>
  <c r="C281" i="2"/>
  <c r="J281" i="2"/>
  <c r="K281" i="2"/>
  <c r="I281" i="2"/>
  <c r="E297" i="2"/>
  <c r="F297" i="2" s="1"/>
  <c r="K297" i="2"/>
  <c r="G297" i="2"/>
  <c r="L297" i="2"/>
  <c r="B297" i="2"/>
  <c r="H297" i="2"/>
  <c r="C297" i="2"/>
  <c r="J297" i="2"/>
  <c r="I297" i="2"/>
  <c r="E313" i="2"/>
  <c r="F313" i="2" s="1"/>
  <c r="B313" i="2"/>
  <c r="H313" i="2"/>
  <c r="C313" i="2"/>
  <c r="J313" i="2"/>
  <c r="K313" i="2"/>
  <c r="G313" i="2"/>
  <c r="L313" i="2"/>
  <c r="I313" i="2"/>
  <c r="E329" i="2"/>
  <c r="F329" i="2" s="1"/>
  <c r="G329" i="2"/>
  <c r="L329" i="2"/>
  <c r="B329" i="2"/>
  <c r="H329" i="2"/>
  <c r="C329" i="2"/>
  <c r="J329" i="2"/>
  <c r="K329" i="2"/>
  <c r="I329" i="2"/>
  <c r="E345" i="2"/>
  <c r="F345" i="2" s="1"/>
  <c r="K345" i="2"/>
  <c r="G345" i="2"/>
  <c r="L345" i="2"/>
  <c r="B345" i="2"/>
  <c r="H345" i="2"/>
  <c r="C345" i="2"/>
  <c r="J345" i="2"/>
  <c r="I345" i="2"/>
  <c r="E361" i="2"/>
  <c r="F361" i="2" s="1"/>
  <c r="C361" i="2"/>
  <c r="J361" i="2"/>
  <c r="K361" i="2"/>
  <c r="G361" i="2"/>
  <c r="L361" i="2"/>
  <c r="B361" i="2"/>
  <c r="H361" i="2"/>
  <c r="I361" i="2"/>
  <c r="K377" i="2"/>
  <c r="G377" i="2"/>
  <c r="B377" i="2"/>
  <c r="H377" i="2"/>
  <c r="C377" i="2"/>
  <c r="J377" i="2"/>
  <c r="L377" i="2"/>
  <c r="E377" i="2"/>
  <c r="F377" i="2" s="1"/>
  <c r="I377" i="2"/>
  <c r="K393" i="2"/>
  <c r="J393" i="2"/>
  <c r="C393" i="2"/>
  <c r="H393" i="2"/>
  <c r="B393" i="2"/>
  <c r="E393" i="2"/>
  <c r="F393" i="2" s="1"/>
  <c r="L393" i="2"/>
  <c r="I393" i="2"/>
  <c r="G393" i="2"/>
  <c r="K409" i="2"/>
  <c r="J409" i="2"/>
  <c r="C409" i="2"/>
  <c r="H409" i="2"/>
  <c r="B409" i="2"/>
  <c r="E409" i="2"/>
  <c r="F409" i="2" s="1"/>
  <c r="L409" i="2"/>
  <c r="I409" i="2"/>
  <c r="G409" i="2"/>
  <c r="E425" i="2"/>
  <c r="F425" i="2" s="1"/>
  <c r="H425" i="2"/>
  <c r="C425" i="2"/>
  <c r="K425" i="2"/>
  <c r="G425" i="2"/>
  <c r="L425" i="2"/>
  <c r="B425" i="2"/>
  <c r="I425" i="2"/>
  <c r="J425" i="2"/>
  <c r="G441" i="2"/>
  <c r="H441" i="2"/>
  <c r="K441" i="2"/>
  <c r="L441" i="2"/>
  <c r="C441" i="2"/>
  <c r="I441" i="2"/>
  <c r="B441" i="2"/>
  <c r="J441" i="2"/>
  <c r="E441" i="2"/>
  <c r="F441" i="2" s="1"/>
  <c r="G457" i="2"/>
  <c r="H457" i="2"/>
  <c r="L457" i="2"/>
  <c r="C457" i="2"/>
  <c r="K457" i="2"/>
  <c r="I457" i="2"/>
  <c r="B457" i="2"/>
  <c r="J457" i="2"/>
  <c r="E457" i="2"/>
  <c r="F457" i="2" s="1"/>
  <c r="L473" i="2"/>
  <c r="G473" i="2"/>
  <c r="H473" i="2"/>
  <c r="C473" i="2"/>
  <c r="K473" i="2"/>
  <c r="I473" i="2"/>
  <c r="B473" i="2"/>
  <c r="J473" i="2"/>
  <c r="E473" i="2"/>
  <c r="F473" i="2" s="1"/>
  <c r="H489" i="2"/>
  <c r="C489" i="2"/>
  <c r="K489" i="2"/>
  <c r="L489" i="2"/>
  <c r="G489" i="2"/>
  <c r="I489" i="2"/>
  <c r="B489" i="2"/>
  <c r="J489" i="2"/>
  <c r="E489" i="2"/>
  <c r="F489" i="2" s="1"/>
  <c r="G505" i="2"/>
  <c r="L505" i="2"/>
  <c r="C505" i="2"/>
  <c r="H505" i="2"/>
  <c r="I505" i="2"/>
  <c r="E505" i="2"/>
  <c r="F505" i="2" s="1"/>
  <c r="K505" i="2"/>
  <c r="J505" i="2"/>
  <c r="B505" i="2"/>
  <c r="E521" i="2"/>
  <c r="F521" i="2" s="1"/>
  <c r="K521" i="2"/>
  <c r="G521" i="2"/>
  <c r="L521" i="2"/>
  <c r="C521" i="2"/>
  <c r="H521" i="2"/>
  <c r="I521" i="2"/>
  <c r="J521" i="2"/>
  <c r="B521" i="2"/>
  <c r="I537" i="2"/>
  <c r="E537" i="2"/>
  <c r="F537" i="2" s="1"/>
  <c r="K537" i="2"/>
  <c r="G537" i="2"/>
  <c r="L537" i="2"/>
  <c r="C537" i="2"/>
  <c r="H537" i="2"/>
  <c r="J537" i="2"/>
  <c r="B537" i="2"/>
  <c r="G553" i="2"/>
  <c r="L553" i="2"/>
  <c r="C553" i="2"/>
  <c r="H553" i="2"/>
  <c r="E553" i="2"/>
  <c r="F553" i="2" s="1"/>
  <c r="I553" i="2"/>
  <c r="K553" i="2"/>
  <c r="J553" i="2"/>
  <c r="B553" i="2"/>
  <c r="B569" i="2"/>
  <c r="K569" i="2"/>
  <c r="J569" i="2"/>
  <c r="H569" i="2"/>
  <c r="E569" i="2"/>
  <c r="F569" i="2" s="1"/>
  <c r="C569" i="2"/>
  <c r="L569" i="2"/>
  <c r="I569" i="2"/>
  <c r="G569" i="2"/>
  <c r="J585" i="2"/>
  <c r="H585" i="2"/>
  <c r="E585" i="2"/>
  <c r="F585" i="2" s="1"/>
  <c r="C585" i="2"/>
  <c r="L585" i="2"/>
  <c r="I585" i="2"/>
  <c r="G585" i="2"/>
  <c r="B585" i="2"/>
  <c r="K585" i="2"/>
  <c r="B601" i="2"/>
  <c r="K601" i="2"/>
  <c r="J601" i="2"/>
  <c r="H601" i="2"/>
  <c r="E601" i="2"/>
  <c r="F601" i="2" s="1"/>
  <c r="C601" i="2"/>
  <c r="L601" i="2"/>
  <c r="I601" i="2"/>
  <c r="G601" i="2"/>
  <c r="G617" i="2"/>
  <c r="H617" i="2"/>
  <c r="L617" i="2"/>
  <c r="C617" i="2"/>
  <c r="K617" i="2"/>
  <c r="J617" i="2"/>
  <c r="E617" i="2"/>
  <c r="F617" i="2" s="1"/>
  <c r="I617" i="2"/>
  <c r="B617" i="2"/>
  <c r="G633" i="2"/>
  <c r="H633" i="2"/>
  <c r="K633" i="2"/>
  <c r="C633" i="2"/>
  <c r="L633" i="2"/>
  <c r="E633" i="2"/>
  <c r="F633" i="2" s="1"/>
  <c r="I633" i="2"/>
  <c r="B633" i="2"/>
  <c r="J633" i="2"/>
  <c r="G649" i="2"/>
  <c r="H649" i="2"/>
  <c r="K649" i="2"/>
  <c r="C649" i="2"/>
  <c r="L649" i="2"/>
  <c r="I649" i="2"/>
  <c r="B649" i="2"/>
  <c r="J649" i="2"/>
  <c r="E649" i="2"/>
  <c r="F649" i="2" s="1"/>
  <c r="G665" i="2"/>
  <c r="C665" i="2"/>
  <c r="L665" i="2"/>
  <c r="H665" i="2"/>
  <c r="K665" i="2"/>
  <c r="B665" i="2"/>
  <c r="J665" i="2"/>
  <c r="E665" i="2"/>
  <c r="F665" i="2" s="1"/>
  <c r="I665" i="2"/>
  <c r="G681" i="2"/>
  <c r="H681" i="2"/>
  <c r="K681" i="2"/>
  <c r="C681" i="2"/>
  <c r="L681" i="2"/>
  <c r="J681" i="2"/>
  <c r="E681" i="2"/>
  <c r="F681" i="2" s="1"/>
  <c r="I681" i="2"/>
  <c r="B681" i="2"/>
  <c r="G697" i="2"/>
  <c r="H697" i="2"/>
  <c r="K697" i="2"/>
  <c r="C697" i="2"/>
  <c r="L697" i="2"/>
  <c r="E697" i="2"/>
  <c r="F697" i="2" s="1"/>
  <c r="I697" i="2"/>
  <c r="B697" i="2"/>
  <c r="J697" i="2"/>
  <c r="E713" i="2"/>
  <c r="F713" i="2" s="1"/>
  <c r="L713" i="2"/>
  <c r="G713" i="2"/>
  <c r="H713" i="2"/>
  <c r="C713" i="2"/>
  <c r="K713" i="2"/>
  <c r="J713" i="2"/>
  <c r="I713" i="2"/>
  <c r="B713" i="2"/>
  <c r="E729" i="2"/>
  <c r="F729" i="2" s="1"/>
  <c r="L729" i="2"/>
  <c r="G729" i="2"/>
  <c r="H729" i="2"/>
  <c r="C729" i="2"/>
  <c r="K729" i="2"/>
  <c r="J729" i="2"/>
  <c r="I729" i="2"/>
  <c r="B729" i="2"/>
  <c r="E745" i="2"/>
  <c r="F745" i="2" s="1"/>
  <c r="L745" i="2"/>
  <c r="G745" i="2"/>
  <c r="H745" i="2"/>
  <c r="C745" i="2"/>
  <c r="K745" i="2"/>
  <c r="J745" i="2"/>
  <c r="I745" i="2"/>
  <c r="B745" i="2"/>
  <c r="E761" i="2"/>
  <c r="F761" i="2" s="1"/>
  <c r="L761" i="2"/>
  <c r="G761" i="2"/>
  <c r="H761" i="2"/>
  <c r="C761" i="2"/>
  <c r="K761" i="2"/>
  <c r="J761" i="2"/>
  <c r="I761" i="2"/>
  <c r="B761" i="2"/>
  <c r="E777" i="2"/>
  <c r="F777" i="2" s="1"/>
  <c r="L777" i="2"/>
  <c r="G777" i="2"/>
  <c r="H777" i="2"/>
  <c r="C777" i="2"/>
  <c r="K777" i="2"/>
  <c r="J777" i="2"/>
  <c r="I777" i="2"/>
  <c r="B777" i="2"/>
  <c r="E793" i="2"/>
  <c r="F793" i="2" s="1"/>
  <c r="H793" i="2"/>
  <c r="C793" i="2"/>
  <c r="K793" i="2"/>
  <c r="G793" i="2"/>
  <c r="L793" i="2"/>
  <c r="J793" i="2"/>
  <c r="I793" i="2"/>
  <c r="B793" i="2"/>
  <c r="E809" i="2"/>
  <c r="F809" i="2" s="1"/>
  <c r="H809" i="2"/>
  <c r="C809" i="2"/>
  <c r="K809" i="2"/>
  <c r="L809" i="2"/>
  <c r="G809" i="2"/>
  <c r="J809" i="2"/>
  <c r="I809" i="2"/>
  <c r="B809" i="2"/>
  <c r="E825" i="2"/>
  <c r="F825" i="2" s="1"/>
  <c r="H825" i="2"/>
  <c r="C825" i="2"/>
  <c r="K825" i="2"/>
  <c r="G825" i="2"/>
  <c r="L825" i="2"/>
  <c r="J825" i="2"/>
  <c r="I825" i="2"/>
  <c r="B825" i="2"/>
  <c r="G841" i="2"/>
  <c r="H841" i="2"/>
  <c r="K841" i="2"/>
  <c r="L841" i="2"/>
  <c r="C841" i="2"/>
  <c r="E841" i="2"/>
  <c r="F841" i="2" s="1"/>
  <c r="I841" i="2"/>
  <c r="B841" i="2"/>
  <c r="J841" i="2"/>
  <c r="G857" i="2"/>
  <c r="H857" i="2"/>
  <c r="K857" i="2"/>
  <c r="L857" i="2"/>
  <c r="C857" i="2"/>
  <c r="I857" i="2"/>
  <c r="B857" i="2"/>
  <c r="J857" i="2"/>
  <c r="E857" i="2"/>
  <c r="F857" i="2" s="1"/>
  <c r="G873" i="2"/>
  <c r="H873" i="2"/>
  <c r="K873" i="2"/>
  <c r="C873" i="2"/>
  <c r="L873" i="2"/>
  <c r="B873" i="2"/>
  <c r="J873" i="2"/>
  <c r="E873" i="2"/>
  <c r="F873" i="2" s="1"/>
  <c r="I873" i="2"/>
  <c r="G889" i="2"/>
  <c r="H889" i="2"/>
  <c r="K889" i="2"/>
  <c r="C889" i="2"/>
  <c r="L889" i="2"/>
  <c r="J889" i="2"/>
  <c r="E889" i="2"/>
  <c r="F889" i="2" s="1"/>
  <c r="I889" i="2"/>
  <c r="B889" i="2"/>
  <c r="G905" i="2"/>
  <c r="H905" i="2"/>
  <c r="K905" i="2"/>
  <c r="C905" i="2"/>
  <c r="L905" i="2"/>
  <c r="E905" i="2"/>
  <c r="F905" i="2" s="1"/>
  <c r="I905" i="2"/>
  <c r="B905" i="2"/>
  <c r="J905" i="2"/>
  <c r="G921" i="2"/>
  <c r="H921" i="2"/>
  <c r="K921" i="2"/>
  <c r="C921" i="2"/>
  <c r="L921" i="2"/>
  <c r="I921" i="2"/>
  <c r="B921" i="2"/>
  <c r="J921" i="2"/>
  <c r="E921" i="2"/>
  <c r="F921" i="2" s="1"/>
  <c r="G937" i="2"/>
  <c r="H937" i="2"/>
  <c r="K937" i="2"/>
  <c r="C937" i="2"/>
  <c r="L937" i="2"/>
  <c r="B937" i="2"/>
  <c r="J937" i="2"/>
  <c r="E937" i="2"/>
  <c r="F937" i="2" s="1"/>
  <c r="I937" i="2"/>
  <c r="G953" i="2"/>
  <c r="L953" i="2"/>
  <c r="C953" i="2"/>
  <c r="H953" i="2"/>
  <c r="I953" i="2"/>
  <c r="E953" i="2"/>
  <c r="F953" i="2" s="1"/>
  <c r="K953" i="2"/>
  <c r="B953" i="2"/>
  <c r="J953" i="2"/>
  <c r="G969" i="2"/>
  <c r="L969" i="2"/>
  <c r="C969" i="2"/>
  <c r="H969" i="2"/>
  <c r="I969" i="2"/>
  <c r="E969" i="2"/>
  <c r="F969" i="2" s="1"/>
  <c r="K969" i="2"/>
  <c r="B969" i="2"/>
  <c r="J969" i="2"/>
  <c r="G985" i="2"/>
  <c r="L985" i="2"/>
  <c r="C985" i="2"/>
  <c r="H985" i="2"/>
  <c r="I985" i="2"/>
  <c r="E985" i="2"/>
  <c r="F985" i="2" s="1"/>
  <c r="K985" i="2"/>
  <c r="B985" i="2"/>
  <c r="J985" i="2"/>
  <c r="G1001" i="2"/>
  <c r="I1001" i="2"/>
  <c r="K1001" i="2"/>
  <c r="E1001" i="2"/>
  <c r="F1001" i="2" s="1"/>
  <c r="L1001" i="2"/>
  <c r="H1001" i="2"/>
  <c r="B1001" i="2"/>
  <c r="C1001" i="2"/>
  <c r="J1001" i="2"/>
  <c r="H1017" i="2"/>
  <c r="I1017" i="2"/>
  <c r="G1017" i="2"/>
  <c r="B1017" i="2"/>
  <c r="K1017" i="2"/>
  <c r="J1017" i="2"/>
  <c r="L1017" i="2"/>
  <c r="E1017" i="2"/>
  <c r="F1017" i="2" s="1"/>
  <c r="C1017" i="2"/>
  <c r="H1033" i="2"/>
  <c r="E1033" i="2"/>
  <c r="F1033" i="2" s="1"/>
  <c r="C1033" i="2"/>
  <c r="I1033" i="2"/>
  <c r="G1033" i="2"/>
  <c r="B1033" i="2"/>
  <c r="K1033" i="2"/>
  <c r="L1033" i="2"/>
  <c r="J1033" i="2"/>
  <c r="H1049" i="2"/>
  <c r="J1049" i="2"/>
  <c r="E1049" i="2"/>
  <c r="F1049" i="2" s="1"/>
  <c r="C1049" i="2"/>
  <c r="I1049" i="2"/>
  <c r="G1049" i="2"/>
  <c r="L1049" i="2"/>
  <c r="B1049" i="2"/>
  <c r="K1049" i="2"/>
  <c r="H1065" i="2"/>
  <c r="B1065" i="2"/>
  <c r="K1065" i="2"/>
  <c r="J1065" i="2"/>
  <c r="E1065" i="2"/>
  <c r="F1065" i="2" s="1"/>
  <c r="C1065" i="2"/>
  <c r="L1065" i="2"/>
  <c r="I1065" i="2"/>
  <c r="G1065" i="2"/>
  <c r="E1081" i="2"/>
  <c r="F1081" i="2" s="1"/>
  <c r="C1081" i="2"/>
  <c r="L1081" i="2"/>
  <c r="I1081" i="2"/>
  <c r="G1081" i="2"/>
  <c r="B1081" i="2"/>
  <c r="K1081" i="2"/>
  <c r="J1081" i="2"/>
  <c r="H1081" i="2"/>
  <c r="H1097" i="2"/>
  <c r="L1097" i="2"/>
  <c r="I1097" i="2"/>
  <c r="G1097" i="2"/>
  <c r="B1097" i="2"/>
  <c r="K1097" i="2"/>
  <c r="J1097" i="2"/>
  <c r="E1097" i="2"/>
  <c r="F1097" i="2" s="1"/>
  <c r="C1097" i="2"/>
  <c r="H1113" i="2"/>
  <c r="L1113" i="2"/>
  <c r="I1113" i="2"/>
  <c r="G1113" i="2"/>
  <c r="B1113" i="2"/>
  <c r="K1113" i="2"/>
  <c r="J1113" i="2"/>
  <c r="E1113" i="2"/>
  <c r="F1113" i="2" s="1"/>
  <c r="C1113" i="2"/>
  <c r="H1129" i="2"/>
  <c r="L1129" i="2"/>
  <c r="I1129" i="2"/>
  <c r="G1129" i="2"/>
  <c r="B1129" i="2"/>
  <c r="K1129" i="2"/>
  <c r="J1129" i="2"/>
  <c r="E1129" i="2"/>
  <c r="F1129" i="2" s="1"/>
  <c r="C1129" i="2"/>
  <c r="E1145" i="2"/>
  <c r="F1145" i="2" s="1"/>
  <c r="I1145" i="2"/>
  <c r="L1145" i="2"/>
  <c r="H1145" i="2"/>
  <c r="C1145" i="2"/>
  <c r="G1145" i="2"/>
  <c r="B1145" i="2"/>
  <c r="K1145" i="2"/>
  <c r="J1145" i="2"/>
  <c r="E1161" i="2"/>
  <c r="F1161" i="2" s="1"/>
  <c r="I1161" i="2"/>
  <c r="L1161" i="2"/>
  <c r="G1161" i="2"/>
  <c r="H1161" i="2"/>
  <c r="B1161" i="2"/>
  <c r="K1161" i="2"/>
  <c r="J1161" i="2"/>
  <c r="C1161" i="2"/>
  <c r="E1177" i="2"/>
  <c r="F1177" i="2" s="1"/>
  <c r="I1177" i="2"/>
  <c r="L1177" i="2"/>
  <c r="B1177" i="2"/>
  <c r="K1177" i="2"/>
  <c r="J1177" i="2"/>
  <c r="H1177" i="2"/>
  <c r="C1177" i="2"/>
  <c r="G1177" i="2"/>
  <c r="E1193" i="2"/>
  <c r="F1193" i="2" s="1"/>
  <c r="I1193" i="2"/>
  <c r="L1193" i="2"/>
  <c r="J1193" i="2"/>
  <c r="C1193" i="2"/>
  <c r="G1193" i="2"/>
  <c r="H1193" i="2"/>
  <c r="B1193" i="2"/>
  <c r="K1193" i="2"/>
  <c r="E1209" i="2"/>
  <c r="F1209" i="2" s="1"/>
  <c r="I1209" i="2"/>
  <c r="L1209" i="2"/>
  <c r="H1209" i="2"/>
  <c r="C1209" i="2"/>
  <c r="G1209" i="2"/>
  <c r="B1209" i="2"/>
  <c r="K1209" i="2"/>
  <c r="J1209" i="2"/>
  <c r="E1225" i="2"/>
  <c r="F1225" i="2" s="1"/>
  <c r="L1225" i="2"/>
  <c r="I1225" i="2"/>
  <c r="G1225" i="2"/>
  <c r="H1225" i="2"/>
  <c r="B1225" i="2"/>
  <c r="K1225" i="2"/>
  <c r="J1225" i="2"/>
  <c r="C1225" i="2"/>
  <c r="L1241" i="2"/>
  <c r="I1241" i="2"/>
  <c r="G1241" i="2"/>
  <c r="B1241" i="2"/>
  <c r="K1241" i="2"/>
  <c r="J1241" i="2"/>
  <c r="E1241" i="2"/>
  <c r="F1241" i="2" s="1"/>
  <c r="C1241" i="2"/>
  <c r="H1241" i="2"/>
  <c r="I1257" i="2"/>
  <c r="B1257" i="2"/>
  <c r="K1257" i="2"/>
  <c r="L1257" i="2"/>
  <c r="J1257" i="2"/>
  <c r="E1257" i="2"/>
  <c r="F1257" i="2" s="1"/>
  <c r="C1257" i="2"/>
  <c r="H1257" i="2"/>
  <c r="G1257" i="2"/>
  <c r="H1273" i="2"/>
  <c r="L1273" i="2"/>
  <c r="E1273" i="2"/>
  <c r="F1273" i="2" s="1"/>
  <c r="I1273" i="2"/>
  <c r="C1273" i="2"/>
  <c r="G1273" i="2"/>
  <c r="B1273" i="2"/>
  <c r="K1273" i="2"/>
  <c r="J1273" i="2"/>
  <c r="H1289" i="2"/>
  <c r="L1289" i="2"/>
  <c r="E1289" i="2"/>
  <c r="F1289" i="2" s="1"/>
  <c r="I1289" i="2"/>
  <c r="C1289" i="2"/>
  <c r="G1289" i="2"/>
  <c r="B1289" i="2"/>
  <c r="K1289" i="2"/>
  <c r="J1289" i="2"/>
  <c r="H1305" i="2"/>
  <c r="E1305" i="2"/>
  <c r="F1305" i="2" s="1"/>
  <c r="I1305" i="2"/>
  <c r="L1305" i="2"/>
  <c r="C1305" i="2"/>
  <c r="G1305" i="2"/>
  <c r="B1305" i="2"/>
  <c r="K1305" i="2"/>
  <c r="J1305" i="2"/>
  <c r="H1321" i="2"/>
  <c r="E1321" i="2"/>
  <c r="F1321" i="2" s="1"/>
  <c r="I1321" i="2"/>
  <c r="L1321" i="2"/>
  <c r="C1321" i="2"/>
  <c r="G1321" i="2"/>
  <c r="B1321" i="2"/>
  <c r="K1321" i="2"/>
  <c r="J1321" i="2"/>
  <c r="H1337" i="2"/>
  <c r="E1337" i="2"/>
  <c r="F1337" i="2" s="1"/>
  <c r="I1337" i="2"/>
  <c r="L1337" i="2"/>
  <c r="C1337" i="2"/>
  <c r="G1337" i="2"/>
  <c r="B1337" i="2"/>
  <c r="K1337" i="2"/>
  <c r="J1337" i="2"/>
  <c r="I1353" i="2"/>
  <c r="L1353" i="2"/>
  <c r="E1353" i="2"/>
  <c r="F1353" i="2" s="1"/>
  <c r="H1353" i="2"/>
  <c r="C1353" i="2"/>
  <c r="G1353" i="2"/>
  <c r="B1353" i="2"/>
  <c r="K1353" i="2"/>
  <c r="J1353" i="2"/>
  <c r="I1369" i="2"/>
  <c r="L1369" i="2"/>
  <c r="E1369" i="2"/>
  <c r="F1369" i="2" s="1"/>
  <c r="H1369" i="2"/>
  <c r="B1369" i="2"/>
  <c r="K1369" i="2"/>
  <c r="J1369" i="2"/>
  <c r="C1369" i="2"/>
  <c r="G1369" i="2"/>
  <c r="L1385" i="2"/>
  <c r="E1385" i="2"/>
  <c r="F1385" i="2" s="1"/>
  <c r="H1385" i="2"/>
  <c r="I1385" i="2"/>
  <c r="C1385" i="2"/>
  <c r="G1385" i="2"/>
  <c r="B1385" i="2"/>
  <c r="K1385" i="2"/>
  <c r="J1385" i="2"/>
  <c r="E1401" i="2"/>
  <c r="F1401" i="2" s="1"/>
  <c r="H1401" i="2"/>
  <c r="I1401" i="2"/>
  <c r="L1401" i="2"/>
  <c r="B1401" i="2"/>
  <c r="K1401" i="2"/>
  <c r="J1401" i="2"/>
  <c r="C1401" i="2"/>
  <c r="G1401" i="2"/>
  <c r="H1417" i="2"/>
  <c r="I1417" i="2"/>
  <c r="L1417" i="2"/>
  <c r="E1417" i="2"/>
  <c r="F1417" i="2" s="1"/>
  <c r="C1417" i="2"/>
  <c r="G1417" i="2"/>
  <c r="B1417" i="2"/>
  <c r="K1417" i="2"/>
  <c r="J1417" i="2"/>
  <c r="E1433" i="2"/>
  <c r="F1433" i="2" s="1"/>
  <c r="I1433" i="2"/>
  <c r="B1433" i="2"/>
  <c r="L1433" i="2"/>
  <c r="H1433" i="2"/>
  <c r="C1433" i="2"/>
  <c r="J1433" i="2"/>
  <c r="G1433" i="2"/>
  <c r="K1433" i="2"/>
  <c r="E1449" i="2"/>
  <c r="F1449" i="2" s="1"/>
  <c r="I1449" i="2"/>
  <c r="L1449" i="2"/>
  <c r="H1449" i="2"/>
  <c r="C1449" i="2"/>
  <c r="B1449" i="2"/>
  <c r="J1449" i="2"/>
  <c r="G1449" i="2"/>
  <c r="K1449" i="2"/>
  <c r="E1465" i="2"/>
  <c r="F1465" i="2" s="1"/>
  <c r="I1465" i="2"/>
  <c r="L1465" i="2"/>
  <c r="H1465" i="2"/>
  <c r="C1465" i="2"/>
  <c r="B1465" i="2"/>
  <c r="J1465" i="2"/>
  <c r="G1465" i="2"/>
  <c r="K1465" i="2"/>
  <c r="I1481" i="2"/>
  <c r="L1481" i="2"/>
  <c r="K1481" i="2"/>
  <c r="H1481" i="2"/>
  <c r="E1481" i="2"/>
  <c r="F1481" i="2" s="1"/>
  <c r="C1481" i="2"/>
  <c r="J1481" i="2"/>
  <c r="G1481" i="2"/>
  <c r="B1481" i="2"/>
  <c r="H1497" i="2"/>
  <c r="L1497" i="2"/>
  <c r="G1497" i="2"/>
  <c r="K1497" i="2"/>
  <c r="I1497" i="2"/>
  <c r="E1497" i="2"/>
  <c r="F1497" i="2" s="1"/>
  <c r="B1497" i="2"/>
  <c r="C1497" i="2"/>
  <c r="J1497" i="2"/>
  <c r="H1513" i="2"/>
  <c r="L1513" i="2"/>
  <c r="E1513" i="2"/>
  <c r="F1513" i="2" s="1"/>
  <c r="C1513" i="2"/>
  <c r="J1513" i="2"/>
  <c r="I1513" i="2"/>
  <c r="G1513" i="2"/>
  <c r="B1513" i="2"/>
  <c r="K1513" i="2"/>
  <c r="H1529" i="2"/>
  <c r="L1529" i="2"/>
  <c r="G1529" i="2"/>
  <c r="K1529" i="2"/>
  <c r="I1529" i="2"/>
  <c r="E1529" i="2"/>
  <c r="F1529" i="2" s="1"/>
  <c r="B1529" i="2"/>
  <c r="C1529" i="2"/>
  <c r="J1529" i="2"/>
  <c r="I1545" i="2"/>
  <c r="J1545" i="2"/>
  <c r="L1545" i="2"/>
  <c r="E1545" i="2"/>
  <c r="F1545" i="2" s="1"/>
  <c r="C1545" i="2"/>
  <c r="G1545" i="2"/>
  <c r="H1545" i="2"/>
  <c r="K1545" i="2"/>
  <c r="B1545" i="2"/>
  <c r="I1561" i="2"/>
  <c r="J1561" i="2"/>
  <c r="L1561" i="2"/>
  <c r="E1561" i="2"/>
  <c r="F1561" i="2" s="1"/>
  <c r="C1561" i="2"/>
  <c r="G1561" i="2"/>
  <c r="H1561" i="2"/>
  <c r="K1561" i="2"/>
  <c r="B1561" i="2"/>
  <c r="J1577" i="2"/>
  <c r="E1577" i="2"/>
  <c r="F1577" i="2" s="1"/>
  <c r="I1577" i="2"/>
  <c r="C1577" i="2"/>
  <c r="G1577" i="2"/>
  <c r="H1577" i="2"/>
  <c r="K1577" i="2"/>
  <c r="B1577" i="2"/>
  <c r="L1577" i="2"/>
  <c r="J1593" i="2"/>
  <c r="E1593" i="2"/>
  <c r="F1593" i="2" s="1"/>
  <c r="I1593" i="2"/>
  <c r="C1593" i="2"/>
  <c r="G1593" i="2"/>
  <c r="H1593" i="2"/>
  <c r="K1593" i="2"/>
  <c r="B1593" i="2"/>
  <c r="L1593" i="2"/>
  <c r="J1609" i="2"/>
  <c r="E1609" i="2"/>
  <c r="F1609" i="2" s="1"/>
  <c r="I1609" i="2"/>
  <c r="C1609" i="2"/>
  <c r="G1609" i="2"/>
  <c r="H1609" i="2"/>
  <c r="K1609" i="2"/>
  <c r="B1609" i="2"/>
  <c r="L1609" i="2"/>
  <c r="J1625" i="2"/>
  <c r="E1625" i="2"/>
  <c r="F1625" i="2" s="1"/>
  <c r="I1625" i="2"/>
  <c r="C1625" i="2"/>
  <c r="G1625" i="2"/>
  <c r="H1625" i="2"/>
  <c r="K1625" i="2"/>
  <c r="B1625" i="2"/>
  <c r="L1625" i="2"/>
  <c r="E1641" i="2"/>
  <c r="F1641" i="2" s="1"/>
  <c r="G1641" i="2"/>
  <c r="L1641" i="2"/>
  <c r="B1641" i="2"/>
  <c r="H1641" i="2"/>
  <c r="C1641" i="2"/>
  <c r="J1641" i="2"/>
  <c r="K1641" i="2"/>
  <c r="I1641" i="2"/>
  <c r="E1657" i="2"/>
  <c r="F1657" i="2" s="1"/>
  <c r="C1657" i="2"/>
  <c r="J1657" i="2"/>
  <c r="K1657" i="2"/>
  <c r="G1657" i="2"/>
  <c r="H1657" i="2"/>
  <c r="L1657" i="2"/>
  <c r="B1657" i="2"/>
  <c r="I1657" i="2"/>
  <c r="E1673" i="2"/>
  <c r="F1673" i="2" s="1"/>
  <c r="C1673" i="2"/>
  <c r="J1673" i="2"/>
  <c r="K1673" i="2"/>
  <c r="G1673" i="2"/>
  <c r="L1673" i="2"/>
  <c r="B1673" i="2"/>
  <c r="H1673" i="2"/>
  <c r="I1673" i="2"/>
  <c r="E1689" i="2"/>
  <c r="F1689" i="2" s="1"/>
  <c r="G1689" i="2"/>
  <c r="L1689" i="2"/>
  <c r="B1689" i="2"/>
  <c r="H1689" i="2"/>
  <c r="C1689" i="2"/>
  <c r="J1689" i="2"/>
  <c r="K1689" i="2"/>
  <c r="I1689" i="2"/>
  <c r="E1705" i="2"/>
  <c r="F1705" i="2" s="1"/>
  <c r="G1705" i="2"/>
  <c r="L1705" i="2"/>
  <c r="B1705" i="2"/>
  <c r="H1705" i="2"/>
  <c r="C1705" i="2"/>
  <c r="J1705" i="2"/>
  <c r="K1705" i="2"/>
  <c r="I1705" i="2"/>
  <c r="E1721" i="2"/>
  <c r="F1721" i="2" s="1"/>
  <c r="K1721" i="2"/>
  <c r="G1721" i="2"/>
  <c r="L1721" i="2"/>
  <c r="B1721" i="2"/>
  <c r="H1721" i="2"/>
  <c r="C1721" i="2"/>
  <c r="J1721" i="2"/>
  <c r="I1721" i="2"/>
  <c r="E1737" i="2"/>
  <c r="F1737" i="2" s="1"/>
  <c r="K1737" i="2"/>
  <c r="G1737" i="2"/>
  <c r="L1737" i="2"/>
  <c r="B1737" i="2"/>
  <c r="H1737" i="2"/>
  <c r="C1737" i="2"/>
  <c r="J1737" i="2"/>
  <c r="I1737" i="2"/>
  <c r="E1753" i="2"/>
  <c r="F1753" i="2" s="1"/>
  <c r="G1753" i="2"/>
  <c r="L1753" i="2"/>
  <c r="B1753" i="2"/>
  <c r="H1753" i="2"/>
  <c r="C1753" i="2"/>
  <c r="J1753" i="2"/>
  <c r="K1753" i="2"/>
  <c r="I1753" i="2"/>
  <c r="E1769" i="2"/>
  <c r="F1769" i="2" s="1"/>
  <c r="C1769" i="2"/>
  <c r="J1769" i="2"/>
  <c r="K1769" i="2"/>
  <c r="G1769" i="2"/>
  <c r="L1769" i="2"/>
  <c r="B1769" i="2"/>
  <c r="H1769" i="2"/>
  <c r="I1769" i="2"/>
  <c r="E1785" i="2"/>
  <c r="F1785" i="2" s="1"/>
  <c r="G1785" i="2"/>
  <c r="L1785" i="2"/>
  <c r="B1785" i="2"/>
  <c r="H1785" i="2"/>
  <c r="C1785" i="2"/>
  <c r="J1785" i="2"/>
  <c r="K1785" i="2"/>
  <c r="I1785" i="2"/>
  <c r="K1801" i="2"/>
  <c r="B1801" i="2"/>
  <c r="H1801" i="2"/>
  <c r="C1801" i="2"/>
  <c r="J1801" i="2"/>
  <c r="L1801" i="2"/>
  <c r="G1801" i="2"/>
  <c r="I1801" i="2"/>
  <c r="E1801" i="2"/>
  <c r="F1801" i="2" s="1"/>
  <c r="K1817" i="2"/>
  <c r="H1817" i="2"/>
  <c r="J1817" i="2"/>
  <c r="C1817" i="2"/>
  <c r="I1817" i="2"/>
  <c r="L1817" i="2"/>
  <c r="G1817" i="2"/>
  <c r="B1817" i="2"/>
  <c r="E1817" i="2"/>
  <c r="F1817" i="2" s="1"/>
  <c r="K1833" i="2"/>
  <c r="H1833" i="2"/>
  <c r="J1833" i="2"/>
  <c r="C1833" i="2"/>
  <c r="I1833" i="2"/>
  <c r="L1833" i="2"/>
  <c r="G1833" i="2"/>
  <c r="B1833" i="2"/>
  <c r="E1833" i="2"/>
  <c r="F1833" i="2" s="1"/>
  <c r="K1849" i="2"/>
  <c r="H1849" i="2"/>
  <c r="J1849" i="2"/>
  <c r="C1849" i="2"/>
  <c r="I1849" i="2"/>
  <c r="L1849" i="2"/>
  <c r="G1849" i="2"/>
  <c r="B1849" i="2"/>
  <c r="E1849" i="2"/>
  <c r="F1849" i="2" s="1"/>
  <c r="E1865" i="2"/>
  <c r="F1865" i="2" s="1"/>
  <c r="H1865" i="2"/>
  <c r="C1865" i="2"/>
  <c r="K1865" i="2"/>
  <c r="L1865" i="2"/>
  <c r="G1865" i="2"/>
  <c r="B1865" i="2"/>
  <c r="I1865" i="2"/>
  <c r="J1865" i="2"/>
  <c r="E1881" i="2"/>
  <c r="F1881" i="2" s="1"/>
  <c r="H1881" i="2"/>
  <c r="C1881" i="2"/>
  <c r="K1881" i="2"/>
  <c r="L1881" i="2"/>
  <c r="G1881" i="2"/>
  <c r="B1881" i="2"/>
  <c r="I1881" i="2"/>
  <c r="J1881" i="2"/>
  <c r="E1897" i="2"/>
  <c r="F1897" i="2" s="1"/>
  <c r="L1897" i="2"/>
  <c r="G1897" i="2"/>
  <c r="H1897" i="2"/>
  <c r="C1897" i="2"/>
  <c r="K1897" i="2"/>
  <c r="B1897" i="2"/>
  <c r="I1897" i="2"/>
  <c r="J1897" i="2"/>
  <c r="E1913" i="2"/>
  <c r="F1913" i="2" s="1"/>
  <c r="C1913" i="2"/>
  <c r="K1913" i="2"/>
  <c r="L1913" i="2"/>
  <c r="G1913" i="2"/>
  <c r="H1913" i="2"/>
  <c r="B1913" i="2"/>
  <c r="I1913" i="2"/>
  <c r="J1913" i="2"/>
  <c r="E1929" i="2"/>
  <c r="F1929" i="2" s="1"/>
  <c r="C1929" i="2"/>
  <c r="K1929" i="2"/>
  <c r="L1929" i="2"/>
  <c r="G1929" i="2"/>
  <c r="H1929" i="2"/>
  <c r="B1929" i="2"/>
  <c r="I1929" i="2"/>
  <c r="J1929" i="2"/>
  <c r="E1945" i="2"/>
  <c r="F1945" i="2" s="1"/>
  <c r="C1945" i="2"/>
  <c r="K1945" i="2"/>
  <c r="L1945" i="2"/>
  <c r="G1945" i="2"/>
  <c r="H1945" i="2"/>
  <c r="B1945" i="2"/>
  <c r="I1945" i="2"/>
  <c r="J1945" i="2"/>
  <c r="E1961" i="2"/>
  <c r="F1961" i="2" s="1"/>
  <c r="C1961" i="2"/>
  <c r="K1961" i="2"/>
  <c r="L1961" i="2"/>
  <c r="G1961" i="2"/>
  <c r="H1961" i="2"/>
  <c r="B1961" i="2"/>
  <c r="I1961" i="2"/>
  <c r="J1961" i="2"/>
  <c r="E1977" i="2"/>
  <c r="F1977" i="2" s="1"/>
  <c r="H1977" i="2"/>
  <c r="C1977" i="2"/>
  <c r="K1977" i="2"/>
  <c r="L1977" i="2"/>
  <c r="G1977" i="2"/>
  <c r="B1977" i="2"/>
  <c r="I1977" i="2"/>
  <c r="J1977" i="2"/>
  <c r="E1993" i="2"/>
  <c r="F1993" i="2" s="1"/>
  <c r="G1993" i="2"/>
  <c r="H1993" i="2"/>
  <c r="C1993" i="2"/>
  <c r="K1993" i="2"/>
  <c r="L1993" i="2"/>
  <c r="B1993" i="2"/>
  <c r="I1993" i="2"/>
  <c r="J1993" i="2"/>
  <c r="I26" i="2"/>
  <c r="E26" i="2"/>
  <c r="F26" i="2" s="1"/>
  <c r="J26" i="2"/>
  <c r="B26" i="2"/>
  <c r="G26" i="2"/>
  <c r="K26" i="2"/>
  <c r="C26" i="2"/>
  <c r="H26" i="2"/>
  <c r="L26" i="2"/>
  <c r="I42" i="2"/>
  <c r="E42" i="2"/>
  <c r="F42" i="2" s="1"/>
  <c r="J42" i="2"/>
  <c r="B42" i="2"/>
  <c r="G42" i="2"/>
  <c r="K42" i="2"/>
  <c r="C42" i="2"/>
  <c r="H42" i="2"/>
  <c r="L42" i="2"/>
  <c r="C58" i="2"/>
  <c r="H58" i="2"/>
  <c r="J58" i="2"/>
  <c r="B58" i="2"/>
  <c r="L58" i="2"/>
  <c r="K58" i="2"/>
  <c r="G58" i="2"/>
  <c r="I58" i="2"/>
  <c r="E58" i="2"/>
  <c r="F58" i="2" s="1"/>
  <c r="E74" i="2"/>
  <c r="F74" i="2" s="1"/>
  <c r="J74" i="2"/>
  <c r="L74" i="2"/>
  <c r="C74" i="2"/>
  <c r="B74" i="2"/>
  <c r="G74" i="2"/>
  <c r="H74" i="2"/>
  <c r="K74" i="2"/>
  <c r="I74" i="2"/>
  <c r="L90" i="2"/>
  <c r="B90" i="2"/>
  <c r="K90" i="2"/>
  <c r="J90" i="2"/>
  <c r="E90" i="2"/>
  <c r="F90" i="2" s="1"/>
  <c r="C90" i="2"/>
  <c r="H90" i="2"/>
  <c r="G90" i="2"/>
  <c r="I90" i="2"/>
  <c r="E106" i="2"/>
  <c r="F106" i="2" s="1"/>
  <c r="I106" i="2"/>
  <c r="L106" i="2"/>
  <c r="C106" i="2"/>
  <c r="G106" i="2"/>
  <c r="B106" i="2"/>
  <c r="K106" i="2"/>
  <c r="H106" i="2"/>
  <c r="J106" i="2"/>
  <c r="G122" i="2"/>
  <c r="E122" i="2"/>
  <c r="F122" i="2" s="1"/>
  <c r="H122" i="2"/>
  <c r="C122" i="2"/>
  <c r="I122" i="2"/>
  <c r="K122" i="2"/>
  <c r="B122" i="2"/>
  <c r="L122" i="2"/>
  <c r="J122" i="2"/>
  <c r="E138" i="2"/>
  <c r="F138" i="2" s="1"/>
  <c r="H138" i="2"/>
  <c r="C138" i="2"/>
  <c r="K138" i="2"/>
  <c r="L138" i="2"/>
  <c r="G138" i="2"/>
  <c r="J138" i="2"/>
  <c r="B138" i="2"/>
  <c r="I138" i="2"/>
  <c r="E154" i="2"/>
  <c r="F154" i="2" s="1"/>
  <c r="H154" i="2"/>
  <c r="C154" i="2"/>
  <c r="K154" i="2"/>
  <c r="L154" i="2"/>
  <c r="G154" i="2"/>
  <c r="J154" i="2"/>
  <c r="B154" i="2"/>
  <c r="I154" i="2"/>
  <c r="H170" i="2"/>
  <c r="L170" i="2"/>
  <c r="G170" i="2"/>
  <c r="E170" i="2"/>
  <c r="F170" i="2" s="1"/>
  <c r="C170" i="2"/>
  <c r="I170" i="2"/>
  <c r="B170" i="2"/>
  <c r="J170" i="2"/>
  <c r="K170" i="2"/>
  <c r="I186" i="2"/>
  <c r="B186" i="2"/>
  <c r="G186" i="2"/>
  <c r="J186" i="2"/>
  <c r="L186" i="2"/>
  <c r="E186" i="2"/>
  <c r="F186" i="2" s="1"/>
  <c r="C186" i="2"/>
  <c r="K186" i="2"/>
  <c r="H186" i="2"/>
  <c r="H202" i="2"/>
  <c r="L202" i="2"/>
  <c r="J202" i="2"/>
  <c r="E202" i="2"/>
  <c r="F202" i="2" s="1"/>
  <c r="C202" i="2"/>
  <c r="I202" i="2"/>
  <c r="G202" i="2"/>
  <c r="B202" i="2"/>
  <c r="K202" i="2"/>
  <c r="H218" i="2"/>
  <c r="L218" i="2"/>
  <c r="J218" i="2"/>
  <c r="E218" i="2"/>
  <c r="F218" i="2" s="1"/>
  <c r="C218" i="2"/>
  <c r="I218" i="2"/>
  <c r="G218" i="2"/>
  <c r="B218" i="2"/>
  <c r="K218" i="2"/>
  <c r="H234" i="2"/>
  <c r="L234" i="2"/>
  <c r="J234" i="2"/>
  <c r="E234" i="2"/>
  <c r="F234" i="2" s="1"/>
  <c r="C234" i="2"/>
  <c r="I234" i="2"/>
  <c r="G234" i="2"/>
  <c r="B234" i="2"/>
  <c r="K234" i="2"/>
  <c r="K250" i="2"/>
  <c r="E250" i="2"/>
  <c r="F250" i="2" s="1"/>
  <c r="I250" i="2"/>
  <c r="B250" i="2"/>
  <c r="C250" i="2"/>
  <c r="J250" i="2"/>
  <c r="L250" i="2"/>
  <c r="H250" i="2"/>
  <c r="G250" i="2"/>
  <c r="K266" i="2"/>
  <c r="E266" i="2"/>
  <c r="F266" i="2" s="1"/>
  <c r="I266" i="2"/>
  <c r="B266" i="2"/>
  <c r="C266" i="2"/>
  <c r="J266" i="2"/>
  <c r="L266" i="2"/>
  <c r="H266" i="2"/>
  <c r="G266" i="2"/>
  <c r="G282" i="2"/>
  <c r="L282" i="2"/>
  <c r="E282" i="2"/>
  <c r="F282" i="2" s="1"/>
  <c r="I282" i="2"/>
  <c r="K282" i="2"/>
  <c r="B282" i="2"/>
  <c r="C282" i="2"/>
  <c r="J282" i="2"/>
  <c r="H282" i="2"/>
  <c r="L298" i="2"/>
  <c r="G298" i="2"/>
  <c r="I298" i="2"/>
  <c r="H298" i="2"/>
  <c r="B298" i="2"/>
  <c r="K298" i="2"/>
  <c r="J298" i="2"/>
  <c r="C298" i="2"/>
  <c r="E298" i="2"/>
  <c r="F298" i="2" s="1"/>
  <c r="G314" i="2"/>
  <c r="L314" i="2"/>
  <c r="B314" i="2"/>
  <c r="J314" i="2"/>
  <c r="K314" i="2"/>
  <c r="H314" i="2"/>
  <c r="E314" i="2"/>
  <c r="F314" i="2" s="1"/>
  <c r="C314" i="2"/>
  <c r="I314" i="2"/>
  <c r="G330" i="2"/>
  <c r="L330" i="2"/>
  <c r="J330" i="2"/>
  <c r="E330" i="2"/>
  <c r="F330" i="2" s="1"/>
  <c r="K330" i="2"/>
  <c r="I330" i="2"/>
  <c r="C330" i="2"/>
  <c r="H330" i="2"/>
  <c r="B330" i="2"/>
  <c r="L346" i="2"/>
  <c r="G346" i="2"/>
  <c r="E346" i="2"/>
  <c r="F346" i="2" s="1"/>
  <c r="I346" i="2"/>
  <c r="K346" i="2"/>
  <c r="B346" i="2"/>
  <c r="C346" i="2"/>
  <c r="J346" i="2"/>
  <c r="H346" i="2"/>
  <c r="G362" i="2"/>
  <c r="L362" i="2"/>
  <c r="I362" i="2"/>
  <c r="H362" i="2"/>
  <c r="B362" i="2"/>
  <c r="K362" i="2"/>
  <c r="J362" i="2"/>
  <c r="C362" i="2"/>
  <c r="E362" i="2"/>
  <c r="F362" i="2" s="1"/>
  <c r="E378" i="2"/>
  <c r="F378" i="2" s="1"/>
  <c r="C378" i="2"/>
  <c r="I378" i="2"/>
  <c r="L378" i="2"/>
  <c r="G378" i="2"/>
  <c r="H378" i="2"/>
  <c r="K378" i="2"/>
  <c r="J378" i="2"/>
  <c r="B378" i="2"/>
  <c r="E394" i="2"/>
  <c r="F394" i="2" s="1"/>
  <c r="I394" i="2"/>
  <c r="C394" i="2"/>
  <c r="H394" i="2"/>
  <c r="L394" i="2"/>
  <c r="K394" i="2"/>
  <c r="J394" i="2"/>
  <c r="G394" i="2"/>
  <c r="B394" i="2"/>
  <c r="E410" i="2"/>
  <c r="F410" i="2" s="1"/>
  <c r="I410" i="2"/>
  <c r="C410" i="2"/>
  <c r="H410" i="2"/>
  <c r="L410" i="2"/>
  <c r="K410" i="2"/>
  <c r="J410" i="2"/>
  <c r="G410" i="2"/>
  <c r="B410" i="2"/>
  <c r="B426" i="2"/>
  <c r="K426" i="2"/>
  <c r="J426" i="2"/>
  <c r="H426" i="2"/>
  <c r="E426" i="2"/>
  <c r="F426" i="2" s="1"/>
  <c r="C426" i="2"/>
  <c r="L426" i="2"/>
  <c r="I426" i="2"/>
  <c r="G426" i="2"/>
  <c r="E442" i="2"/>
  <c r="F442" i="2" s="1"/>
  <c r="L442" i="2"/>
  <c r="H442" i="2"/>
  <c r="G442" i="2"/>
  <c r="B442" i="2"/>
  <c r="K442" i="2"/>
  <c r="J442" i="2"/>
  <c r="I442" i="2"/>
  <c r="C442" i="2"/>
  <c r="L458" i="2"/>
  <c r="E458" i="2"/>
  <c r="F458" i="2" s="1"/>
  <c r="H458" i="2"/>
  <c r="J458" i="2"/>
  <c r="C458" i="2"/>
  <c r="G458" i="2"/>
  <c r="I458" i="2"/>
  <c r="B458" i="2"/>
  <c r="K458" i="2"/>
  <c r="L474" i="2"/>
  <c r="E474" i="2"/>
  <c r="F474" i="2" s="1"/>
  <c r="H474" i="2"/>
  <c r="G474" i="2"/>
  <c r="B474" i="2"/>
  <c r="K474" i="2"/>
  <c r="J474" i="2"/>
  <c r="I474" i="2"/>
  <c r="C474" i="2"/>
  <c r="E490" i="2"/>
  <c r="F490" i="2" s="1"/>
  <c r="H490" i="2"/>
  <c r="L490" i="2"/>
  <c r="J490" i="2"/>
  <c r="C490" i="2"/>
  <c r="G490" i="2"/>
  <c r="I490" i="2"/>
  <c r="B490" i="2"/>
  <c r="K490" i="2"/>
  <c r="L506" i="2"/>
  <c r="B506" i="2"/>
  <c r="H506" i="2"/>
  <c r="I506" i="2"/>
  <c r="E506" i="2"/>
  <c r="F506" i="2" s="1"/>
  <c r="J506" i="2"/>
  <c r="C506" i="2"/>
  <c r="G506" i="2"/>
  <c r="K506" i="2"/>
  <c r="E522" i="2"/>
  <c r="F522" i="2" s="1"/>
  <c r="J522" i="2"/>
  <c r="L522" i="2"/>
  <c r="B522" i="2"/>
  <c r="H522" i="2"/>
  <c r="I522" i="2"/>
  <c r="C522" i="2"/>
  <c r="G522" i="2"/>
  <c r="K522" i="2"/>
  <c r="J538" i="2"/>
  <c r="E538" i="2"/>
  <c r="F538" i="2" s="1"/>
  <c r="L538" i="2"/>
  <c r="H538" i="2"/>
  <c r="B538" i="2"/>
  <c r="I538" i="2"/>
  <c r="C538" i="2"/>
  <c r="G538" i="2"/>
  <c r="K538" i="2"/>
  <c r="L554" i="2"/>
  <c r="B554" i="2"/>
  <c r="H554" i="2"/>
  <c r="E554" i="2"/>
  <c r="F554" i="2" s="1"/>
  <c r="I554" i="2"/>
  <c r="J554" i="2"/>
  <c r="C554" i="2"/>
  <c r="G554" i="2"/>
  <c r="K554" i="2"/>
  <c r="B570" i="2"/>
  <c r="L570" i="2"/>
  <c r="E570" i="2"/>
  <c r="F570" i="2" s="1"/>
  <c r="H570" i="2"/>
  <c r="I570" i="2"/>
  <c r="C570" i="2"/>
  <c r="K570" i="2"/>
  <c r="J570" i="2"/>
  <c r="G570" i="2"/>
  <c r="B586" i="2"/>
  <c r="E586" i="2"/>
  <c r="F586" i="2" s="1"/>
  <c r="H586" i="2"/>
  <c r="I586" i="2"/>
  <c r="L586" i="2"/>
  <c r="C586" i="2"/>
  <c r="K586" i="2"/>
  <c r="J586" i="2"/>
  <c r="G586" i="2"/>
  <c r="B602" i="2"/>
  <c r="E602" i="2"/>
  <c r="F602" i="2" s="1"/>
  <c r="H602" i="2"/>
  <c r="I602" i="2"/>
  <c r="L602" i="2"/>
  <c r="C602" i="2"/>
  <c r="K602" i="2"/>
  <c r="J602" i="2"/>
  <c r="G602" i="2"/>
  <c r="E618" i="2"/>
  <c r="F618" i="2" s="1"/>
  <c r="L618" i="2"/>
  <c r="H618" i="2"/>
  <c r="I618" i="2"/>
  <c r="B618" i="2"/>
  <c r="K618" i="2"/>
  <c r="J618" i="2"/>
  <c r="C618" i="2"/>
  <c r="G618" i="2"/>
  <c r="L634" i="2"/>
  <c r="E634" i="2"/>
  <c r="F634" i="2" s="1"/>
  <c r="H634" i="2"/>
  <c r="I634" i="2"/>
  <c r="G634" i="2"/>
  <c r="B634" i="2"/>
  <c r="K634" i="2"/>
  <c r="J634" i="2"/>
  <c r="C634" i="2"/>
  <c r="E650" i="2"/>
  <c r="F650" i="2" s="1"/>
  <c r="H650" i="2"/>
  <c r="I650" i="2"/>
  <c r="L650" i="2"/>
  <c r="C650" i="2"/>
  <c r="G650" i="2"/>
  <c r="B650" i="2"/>
  <c r="K650" i="2"/>
  <c r="J650" i="2"/>
  <c r="I666" i="2"/>
  <c r="L666" i="2"/>
  <c r="E666" i="2"/>
  <c r="F666" i="2" s="1"/>
  <c r="H666" i="2"/>
  <c r="J666" i="2"/>
  <c r="C666" i="2"/>
  <c r="G666" i="2"/>
  <c r="B666" i="2"/>
  <c r="K666" i="2"/>
  <c r="E682" i="2"/>
  <c r="F682" i="2" s="1"/>
  <c r="H682" i="2"/>
  <c r="I682" i="2"/>
  <c r="L682" i="2"/>
  <c r="B682" i="2"/>
  <c r="K682" i="2"/>
  <c r="J682" i="2"/>
  <c r="C682" i="2"/>
  <c r="G682" i="2"/>
  <c r="L698" i="2"/>
  <c r="E698" i="2"/>
  <c r="F698" i="2" s="1"/>
  <c r="H698" i="2"/>
  <c r="I698" i="2"/>
  <c r="G698" i="2"/>
  <c r="B698" i="2"/>
  <c r="K698" i="2"/>
  <c r="J698" i="2"/>
  <c r="C698" i="2"/>
  <c r="H714" i="2"/>
  <c r="L714" i="2"/>
  <c r="I714" i="2"/>
  <c r="G714" i="2"/>
  <c r="B714" i="2"/>
  <c r="K714" i="2"/>
  <c r="J714" i="2"/>
  <c r="E714" i="2"/>
  <c r="F714" i="2" s="1"/>
  <c r="C714" i="2"/>
  <c r="H730" i="2"/>
  <c r="L730" i="2"/>
  <c r="I730" i="2"/>
  <c r="G730" i="2"/>
  <c r="B730" i="2"/>
  <c r="K730" i="2"/>
  <c r="J730" i="2"/>
  <c r="E730" i="2"/>
  <c r="F730" i="2" s="1"/>
  <c r="C730" i="2"/>
  <c r="H746" i="2"/>
  <c r="L746" i="2"/>
  <c r="I746" i="2"/>
  <c r="G746" i="2"/>
  <c r="B746" i="2"/>
  <c r="K746" i="2"/>
  <c r="J746" i="2"/>
  <c r="E746" i="2"/>
  <c r="F746" i="2" s="1"/>
  <c r="C746" i="2"/>
  <c r="H762" i="2"/>
  <c r="L762" i="2"/>
  <c r="I762" i="2"/>
  <c r="G762" i="2"/>
  <c r="B762" i="2"/>
  <c r="K762" i="2"/>
  <c r="J762" i="2"/>
  <c r="E762" i="2"/>
  <c r="F762" i="2" s="1"/>
  <c r="C762" i="2"/>
  <c r="H778" i="2"/>
  <c r="L778" i="2"/>
  <c r="I778" i="2"/>
  <c r="G778" i="2"/>
  <c r="B778" i="2"/>
  <c r="K778" i="2"/>
  <c r="J778" i="2"/>
  <c r="E778" i="2"/>
  <c r="F778" i="2" s="1"/>
  <c r="C778" i="2"/>
  <c r="H794" i="2"/>
  <c r="L794" i="2"/>
  <c r="I794" i="2"/>
  <c r="G794" i="2"/>
  <c r="B794" i="2"/>
  <c r="K794" i="2"/>
  <c r="J794" i="2"/>
  <c r="E794" i="2"/>
  <c r="F794" i="2" s="1"/>
  <c r="C794" i="2"/>
  <c r="H810" i="2"/>
  <c r="L810" i="2"/>
  <c r="I810" i="2"/>
  <c r="G810" i="2"/>
  <c r="B810" i="2"/>
  <c r="K810" i="2"/>
  <c r="J810" i="2"/>
  <c r="E810" i="2"/>
  <c r="F810" i="2" s="1"/>
  <c r="C810" i="2"/>
  <c r="E826" i="2"/>
  <c r="F826" i="2" s="1"/>
  <c r="H826" i="2"/>
  <c r="I826" i="2"/>
  <c r="L826" i="2"/>
  <c r="G826" i="2"/>
  <c r="B826" i="2"/>
  <c r="K826" i="2"/>
  <c r="J826" i="2"/>
  <c r="C826" i="2"/>
  <c r="L842" i="2"/>
  <c r="E842" i="2"/>
  <c r="F842" i="2" s="1"/>
  <c r="H842" i="2"/>
  <c r="I842" i="2"/>
  <c r="C842" i="2"/>
  <c r="G842" i="2"/>
  <c r="B842" i="2"/>
  <c r="K842" i="2"/>
  <c r="J842" i="2"/>
  <c r="E858" i="2"/>
  <c r="F858" i="2" s="1"/>
  <c r="H858" i="2"/>
  <c r="I858" i="2"/>
  <c r="L858" i="2"/>
  <c r="J858" i="2"/>
  <c r="C858" i="2"/>
  <c r="G858" i="2"/>
  <c r="B858" i="2"/>
  <c r="K858" i="2"/>
  <c r="E874" i="2"/>
  <c r="F874" i="2" s="1"/>
  <c r="H874" i="2"/>
  <c r="I874" i="2"/>
  <c r="L874" i="2"/>
  <c r="B874" i="2"/>
  <c r="K874" i="2"/>
  <c r="J874" i="2"/>
  <c r="C874" i="2"/>
  <c r="G874" i="2"/>
  <c r="E890" i="2"/>
  <c r="F890" i="2" s="1"/>
  <c r="H890" i="2"/>
  <c r="I890" i="2"/>
  <c r="L890" i="2"/>
  <c r="G890" i="2"/>
  <c r="B890" i="2"/>
  <c r="K890" i="2"/>
  <c r="J890" i="2"/>
  <c r="C890" i="2"/>
  <c r="L906" i="2"/>
  <c r="E906" i="2"/>
  <c r="F906" i="2" s="1"/>
  <c r="H906" i="2"/>
  <c r="I906" i="2"/>
  <c r="C906" i="2"/>
  <c r="G906" i="2"/>
  <c r="B906" i="2"/>
  <c r="K906" i="2"/>
  <c r="J906" i="2"/>
  <c r="E922" i="2"/>
  <c r="F922" i="2" s="1"/>
  <c r="H922" i="2"/>
  <c r="I922" i="2"/>
  <c r="L922" i="2"/>
  <c r="J922" i="2"/>
  <c r="C922" i="2"/>
  <c r="G922" i="2"/>
  <c r="B922" i="2"/>
  <c r="K922" i="2"/>
  <c r="L938" i="2"/>
  <c r="E938" i="2"/>
  <c r="F938" i="2" s="1"/>
  <c r="H938" i="2"/>
  <c r="I938" i="2"/>
  <c r="B938" i="2"/>
  <c r="K938" i="2"/>
  <c r="J938" i="2"/>
  <c r="C938" i="2"/>
  <c r="G938" i="2"/>
  <c r="H954" i="2"/>
  <c r="B954" i="2"/>
  <c r="I954" i="2"/>
  <c r="J954" i="2"/>
  <c r="E954" i="2"/>
  <c r="F954" i="2" s="1"/>
  <c r="L954" i="2"/>
  <c r="K954" i="2"/>
  <c r="C954" i="2"/>
  <c r="G954" i="2"/>
  <c r="H970" i="2"/>
  <c r="B970" i="2"/>
  <c r="I970" i="2"/>
  <c r="J970" i="2"/>
  <c r="E970" i="2"/>
  <c r="F970" i="2" s="1"/>
  <c r="L970" i="2"/>
  <c r="K970" i="2"/>
  <c r="C970" i="2"/>
  <c r="G970" i="2"/>
  <c r="H986" i="2"/>
  <c r="B986" i="2"/>
  <c r="I986" i="2"/>
  <c r="J986" i="2"/>
  <c r="E986" i="2"/>
  <c r="F986" i="2" s="1"/>
  <c r="L986" i="2"/>
  <c r="K986" i="2"/>
  <c r="C986" i="2"/>
  <c r="G986" i="2"/>
  <c r="L1002" i="2"/>
  <c r="E1002" i="2"/>
  <c r="F1002" i="2" s="1"/>
  <c r="I1002" i="2"/>
  <c r="J1002" i="2"/>
  <c r="K1002" i="2"/>
  <c r="C1002" i="2"/>
  <c r="H1002" i="2"/>
  <c r="G1002" i="2"/>
  <c r="B1002" i="2"/>
  <c r="C1018" i="2"/>
  <c r="B1018" i="2"/>
  <c r="I1018" i="2"/>
  <c r="J1018" i="2"/>
  <c r="E1018" i="2"/>
  <c r="F1018" i="2" s="1"/>
  <c r="L1018" i="2"/>
  <c r="H1018" i="2"/>
  <c r="K1018" i="2"/>
  <c r="G1018" i="2"/>
  <c r="C1034" i="2"/>
  <c r="E1034" i="2"/>
  <c r="F1034" i="2" s="1"/>
  <c r="L1034" i="2"/>
  <c r="H1034" i="2"/>
  <c r="B1034" i="2"/>
  <c r="I1034" i="2"/>
  <c r="J1034" i="2"/>
  <c r="K1034" i="2"/>
  <c r="G1034" i="2"/>
  <c r="C1050" i="2"/>
  <c r="E1050" i="2"/>
  <c r="F1050" i="2" s="1"/>
  <c r="L1050" i="2"/>
  <c r="H1050" i="2"/>
  <c r="B1050" i="2"/>
  <c r="I1050" i="2"/>
  <c r="J1050" i="2"/>
  <c r="K1050" i="2"/>
  <c r="G1050" i="2"/>
  <c r="C1066" i="2"/>
  <c r="B1066" i="2"/>
  <c r="I1066" i="2"/>
  <c r="J1066" i="2"/>
  <c r="E1066" i="2"/>
  <c r="F1066" i="2" s="1"/>
  <c r="L1066" i="2"/>
  <c r="H1066" i="2"/>
  <c r="K1066" i="2"/>
  <c r="G1066" i="2"/>
  <c r="C1082" i="2"/>
  <c r="H1082" i="2"/>
  <c r="B1082" i="2"/>
  <c r="I1082" i="2"/>
  <c r="J1082" i="2"/>
  <c r="E1082" i="2"/>
  <c r="F1082" i="2" s="1"/>
  <c r="L1082" i="2"/>
  <c r="K1082" i="2"/>
  <c r="G1082" i="2"/>
  <c r="C1098" i="2"/>
  <c r="H1098" i="2"/>
  <c r="L1098" i="2"/>
  <c r="I1098" i="2"/>
  <c r="E1098" i="2"/>
  <c r="F1098" i="2" s="1"/>
  <c r="J1098" i="2"/>
  <c r="B1098" i="2"/>
  <c r="G1098" i="2"/>
  <c r="K1098" i="2"/>
  <c r="C1114" i="2"/>
  <c r="H1114" i="2"/>
  <c r="L1114" i="2"/>
  <c r="I1114" i="2"/>
  <c r="E1114" i="2"/>
  <c r="F1114" i="2" s="1"/>
  <c r="J1114" i="2"/>
  <c r="B1114" i="2"/>
  <c r="G1114" i="2"/>
  <c r="K1114" i="2"/>
  <c r="E1130" i="2"/>
  <c r="F1130" i="2" s="1"/>
  <c r="J1130" i="2"/>
  <c r="B1130" i="2"/>
  <c r="G1130" i="2"/>
  <c r="K1130" i="2"/>
  <c r="C1130" i="2"/>
  <c r="H1130" i="2"/>
  <c r="L1130" i="2"/>
  <c r="I1130" i="2"/>
  <c r="C1146" i="2"/>
  <c r="H1146" i="2"/>
  <c r="L1146" i="2"/>
  <c r="I1146" i="2"/>
  <c r="E1146" i="2"/>
  <c r="F1146" i="2" s="1"/>
  <c r="J1146" i="2"/>
  <c r="B1146" i="2"/>
  <c r="G1146" i="2"/>
  <c r="K1146" i="2"/>
  <c r="I1162" i="2"/>
  <c r="E1162" i="2"/>
  <c r="F1162" i="2" s="1"/>
  <c r="J1162" i="2"/>
  <c r="B1162" i="2"/>
  <c r="G1162" i="2"/>
  <c r="K1162" i="2"/>
  <c r="C1162" i="2"/>
  <c r="H1162" i="2"/>
  <c r="L1162" i="2"/>
  <c r="B1178" i="2"/>
  <c r="G1178" i="2"/>
  <c r="K1178" i="2"/>
  <c r="C1178" i="2"/>
  <c r="H1178" i="2"/>
  <c r="L1178" i="2"/>
  <c r="I1178" i="2"/>
  <c r="E1178" i="2"/>
  <c r="F1178" i="2" s="1"/>
  <c r="J1178" i="2"/>
  <c r="C1194" i="2"/>
  <c r="H1194" i="2"/>
  <c r="L1194" i="2"/>
  <c r="I1194" i="2"/>
  <c r="E1194" i="2"/>
  <c r="F1194" i="2" s="1"/>
  <c r="J1194" i="2"/>
  <c r="B1194" i="2"/>
  <c r="G1194" i="2"/>
  <c r="K1194" i="2"/>
  <c r="C1210" i="2"/>
  <c r="H1210" i="2"/>
  <c r="L1210" i="2"/>
  <c r="I1210" i="2"/>
  <c r="G1210" i="2"/>
  <c r="J1210" i="2"/>
  <c r="B1210" i="2"/>
  <c r="K1210" i="2"/>
  <c r="E1210" i="2"/>
  <c r="F1210" i="2" s="1"/>
  <c r="E1226" i="2"/>
  <c r="F1226" i="2" s="1"/>
  <c r="J1226" i="2"/>
  <c r="B1226" i="2"/>
  <c r="G1226" i="2"/>
  <c r="K1226" i="2"/>
  <c r="I1226" i="2"/>
  <c r="C1226" i="2"/>
  <c r="L1226" i="2"/>
  <c r="H1226" i="2"/>
  <c r="I1242" i="2"/>
  <c r="E1242" i="2"/>
  <c r="F1242" i="2" s="1"/>
  <c r="J1242" i="2"/>
  <c r="B1242" i="2"/>
  <c r="G1242" i="2"/>
  <c r="K1242" i="2"/>
  <c r="C1242" i="2"/>
  <c r="H1242" i="2"/>
  <c r="L1242" i="2"/>
  <c r="C1258" i="2"/>
  <c r="H1258" i="2"/>
  <c r="L1258" i="2"/>
  <c r="I1258" i="2"/>
  <c r="E1258" i="2"/>
  <c r="F1258" i="2" s="1"/>
  <c r="J1258" i="2"/>
  <c r="B1258" i="2"/>
  <c r="G1258" i="2"/>
  <c r="K1258" i="2"/>
  <c r="E1274" i="2"/>
  <c r="F1274" i="2" s="1"/>
  <c r="J1274" i="2"/>
  <c r="B1274" i="2"/>
  <c r="G1274" i="2"/>
  <c r="K1274" i="2"/>
  <c r="C1274" i="2"/>
  <c r="H1274" i="2"/>
  <c r="L1274" i="2"/>
  <c r="I1274" i="2"/>
  <c r="E1290" i="2"/>
  <c r="F1290" i="2" s="1"/>
  <c r="J1290" i="2"/>
  <c r="B1290" i="2"/>
  <c r="G1290" i="2"/>
  <c r="K1290" i="2"/>
  <c r="C1290" i="2"/>
  <c r="H1290" i="2"/>
  <c r="L1290" i="2"/>
  <c r="I1290" i="2"/>
  <c r="B1306" i="2"/>
  <c r="G1306" i="2"/>
  <c r="K1306" i="2"/>
  <c r="C1306" i="2"/>
  <c r="H1306" i="2"/>
  <c r="L1306" i="2"/>
  <c r="I1306" i="2"/>
  <c r="E1306" i="2"/>
  <c r="F1306" i="2" s="1"/>
  <c r="J1306" i="2"/>
  <c r="B1322" i="2"/>
  <c r="G1322" i="2"/>
  <c r="K1322" i="2"/>
  <c r="C1322" i="2"/>
  <c r="H1322" i="2"/>
  <c r="L1322" i="2"/>
  <c r="I1322" i="2"/>
  <c r="E1322" i="2"/>
  <c r="F1322" i="2" s="1"/>
  <c r="J1322" i="2"/>
  <c r="C1338" i="2"/>
  <c r="H1338" i="2"/>
  <c r="L1338" i="2"/>
  <c r="I1338" i="2"/>
  <c r="E1338" i="2"/>
  <c r="F1338" i="2" s="1"/>
  <c r="J1338" i="2"/>
  <c r="B1338" i="2"/>
  <c r="G1338" i="2"/>
  <c r="K1338" i="2"/>
  <c r="I1354" i="2"/>
  <c r="E1354" i="2"/>
  <c r="F1354" i="2" s="1"/>
  <c r="J1354" i="2"/>
  <c r="B1354" i="2"/>
  <c r="G1354" i="2"/>
  <c r="K1354" i="2"/>
  <c r="C1354" i="2"/>
  <c r="H1354" i="2"/>
  <c r="L1354" i="2"/>
  <c r="I1370" i="2"/>
  <c r="E1370" i="2"/>
  <c r="F1370" i="2" s="1"/>
  <c r="J1370" i="2"/>
  <c r="B1370" i="2"/>
  <c r="G1370" i="2"/>
  <c r="K1370" i="2"/>
  <c r="C1370" i="2"/>
  <c r="H1370" i="2"/>
  <c r="L1370" i="2"/>
  <c r="E1386" i="2"/>
  <c r="F1386" i="2" s="1"/>
  <c r="J1386" i="2"/>
  <c r="B1386" i="2"/>
  <c r="G1386" i="2"/>
  <c r="K1386" i="2"/>
  <c r="C1386" i="2"/>
  <c r="H1386" i="2"/>
  <c r="L1386" i="2"/>
  <c r="I1386" i="2"/>
  <c r="B1402" i="2"/>
  <c r="G1402" i="2"/>
  <c r="K1402" i="2"/>
  <c r="C1402" i="2"/>
  <c r="H1402" i="2"/>
  <c r="L1402" i="2"/>
  <c r="I1402" i="2"/>
  <c r="E1402" i="2"/>
  <c r="F1402" i="2" s="1"/>
  <c r="J1402" i="2"/>
  <c r="C1418" i="2"/>
  <c r="H1418" i="2"/>
  <c r="L1418" i="2"/>
  <c r="I1418" i="2"/>
  <c r="E1418" i="2"/>
  <c r="F1418" i="2" s="1"/>
  <c r="J1418" i="2"/>
  <c r="B1418" i="2"/>
  <c r="G1418" i="2"/>
  <c r="K1418" i="2"/>
  <c r="I1434" i="2"/>
  <c r="E1434" i="2"/>
  <c r="F1434" i="2" s="1"/>
  <c r="J1434" i="2"/>
  <c r="B1434" i="2"/>
  <c r="G1434" i="2"/>
  <c r="K1434" i="2"/>
  <c r="C1434" i="2"/>
  <c r="H1434" i="2"/>
  <c r="L1434" i="2"/>
  <c r="B1450" i="2"/>
  <c r="G1450" i="2"/>
  <c r="K1450" i="2"/>
  <c r="C1450" i="2"/>
  <c r="H1450" i="2"/>
  <c r="L1450" i="2"/>
  <c r="I1450" i="2"/>
  <c r="E1450" i="2"/>
  <c r="F1450" i="2" s="1"/>
  <c r="J1450" i="2"/>
  <c r="B1466" i="2"/>
  <c r="G1466" i="2"/>
  <c r="K1466" i="2"/>
  <c r="C1466" i="2"/>
  <c r="H1466" i="2"/>
  <c r="L1466" i="2"/>
  <c r="I1466" i="2"/>
  <c r="E1466" i="2"/>
  <c r="F1466" i="2" s="1"/>
  <c r="J1466" i="2"/>
  <c r="I1482" i="2"/>
  <c r="E1482" i="2"/>
  <c r="F1482" i="2" s="1"/>
  <c r="J1482" i="2"/>
  <c r="B1482" i="2"/>
  <c r="G1482" i="2"/>
  <c r="K1482" i="2"/>
  <c r="C1482" i="2"/>
  <c r="H1482" i="2"/>
  <c r="L1482" i="2"/>
  <c r="B1498" i="2"/>
  <c r="G1498" i="2"/>
  <c r="K1498" i="2"/>
  <c r="C1498" i="2"/>
  <c r="H1498" i="2"/>
  <c r="L1498" i="2"/>
  <c r="I1498" i="2"/>
  <c r="E1498" i="2"/>
  <c r="F1498" i="2" s="1"/>
  <c r="J1498" i="2"/>
  <c r="B1514" i="2"/>
  <c r="G1514" i="2"/>
  <c r="K1514" i="2"/>
  <c r="C1514" i="2"/>
  <c r="H1514" i="2"/>
  <c r="L1514" i="2"/>
  <c r="I1514" i="2"/>
  <c r="E1514" i="2"/>
  <c r="F1514" i="2" s="1"/>
  <c r="J1514" i="2"/>
  <c r="B1530" i="2"/>
  <c r="G1530" i="2"/>
  <c r="K1530" i="2"/>
  <c r="C1530" i="2"/>
  <c r="H1530" i="2"/>
  <c r="L1530" i="2"/>
  <c r="I1530" i="2"/>
  <c r="E1530" i="2"/>
  <c r="F1530" i="2" s="1"/>
  <c r="J1530" i="2"/>
  <c r="C1546" i="2"/>
  <c r="H1546" i="2"/>
  <c r="L1546" i="2"/>
  <c r="I1546" i="2"/>
  <c r="E1546" i="2"/>
  <c r="F1546" i="2" s="1"/>
  <c r="J1546" i="2"/>
  <c r="B1546" i="2"/>
  <c r="G1546" i="2"/>
  <c r="K1546" i="2"/>
  <c r="C1562" i="2"/>
  <c r="H1562" i="2"/>
  <c r="L1562" i="2"/>
  <c r="I1562" i="2"/>
  <c r="E1562" i="2"/>
  <c r="F1562" i="2" s="1"/>
  <c r="J1562" i="2"/>
  <c r="B1562" i="2"/>
  <c r="G1562" i="2"/>
  <c r="K1562" i="2"/>
  <c r="E1578" i="2"/>
  <c r="F1578" i="2" s="1"/>
  <c r="J1578" i="2"/>
  <c r="B1578" i="2"/>
  <c r="G1578" i="2"/>
  <c r="K1578" i="2"/>
  <c r="C1578" i="2"/>
  <c r="H1578" i="2"/>
  <c r="L1578" i="2"/>
  <c r="I1578" i="2"/>
  <c r="E1594" i="2"/>
  <c r="F1594" i="2" s="1"/>
  <c r="J1594" i="2"/>
  <c r="B1594" i="2"/>
  <c r="G1594" i="2"/>
  <c r="K1594" i="2"/>
  <c r="C1594" i="2"/>
  <c r="H1594" i="2"/>
  <c r="L1594" i="2"/>
  <c r="I1594" i="2"/>
  <c r="E1610" i="2"/>
  <c r="F1610" i="2" s="1"/>
  <c r="J1610" i="2"/>
  <c r="B1610" i="2"/>
  <c r="G1610" i="2"/>
  <c r="K1610" i="2"/>
  <c r="C1610" i="2"/>
  <c r="H1610" i="2"/>
  <c r="L1610" i="2"/>
  <c r="I1610" i="2"/>
  <c r="E1626" i="2"/>
  <c r="F1626" i="2" s="1"/>
  <c r="J1626" i="2"/>
  <c r="B1626" i="2"/>
  <c r="G1626" i="2"/>
  <c r="K1626" i="2"/>
  <c r="C1626" i="2"/>
  <c r="H1626" i="2"/>
  <c r="L1626" i="2"/>
  <c r="I1626" i="2"/>
  <c r="H1642" i="2"/>
  <c r="L1642" i="2"/>
  <c r="I1642" i="2"/>
  <c r="G1642" i="2"/>
  <c r="B1642" i="2"/>
  <c r="K1642" i="2"/>
  <c r="J1642" i="2"/>
  <c r="E1642" i="2"/>
  <c r="F1642" i="2" s="1"/>
  <c r="C1642" i="2"/>
  <c r="H1658" i="2"/>
  <c r="L1658" i="2"/>
  <c r="E1658" i="2"/>
  <c r="F1658" i="2" s="1"/>
  <c r="C1658" i="2"/>
  <c r="I1658" i="2"/>
  <c r="G1658" i="2"/>
  <c r="B1658" i="2"/>
  <c r="K1658" i="2"/>
  <c r="J1658" i="2"/>
  <c r="H1674" i="2"/>
  <c r="L1674" i="2"/>
  <c r="J1674" i="2"/>
  <c r="E1674" i="2"/>
  <c r="F1674" i="2" s="1"/>
  <c r="C1674" i="2"/>
  <c r="I1674" i="2"/>
  <c r="G1674" i="2"/>
  <c r="B1674" i="2"/>
  <c r="K1674" i="2"/>
  <c r="H1690" i="2"/>
  <c r="L1690" i="2"/>
  <c r="B1690" i="2"/>
  <c r="K1690" i="2"/>
  <c r="J1690" i="2"/>
  <c r="E1690" i="2"/>
  <c r="F1690" i="2" s="1"/>
  <c r="C1690" i="2"/>
  <c r="I1690" i="2"/>
  <c r="G1690" i="2"/>
  <c r="H1706" i="2"/>
  <c r="L1706" i="2"/>
  <c r="I1706" i="2"/>
  <c r="G1706" i="2"/>
  <c r="B1706" i="2"/>
  <c r="K1706" i="2"/>
  <c r="J1706" i="2"/>
  <c r="E1706" i="2"/>
  <c r="F1706" i="2" s="1"/>
  <c r="C1706" i="2"/>
  <c r="L1722" i="2"/>
  <c r="H1722" i="2"/>
  <c r="I1722" i="2"/>
  <c r="G1722" i="2"/>
  <c r="B1722" i="2"/>
  <c r="K1722" i="2"/>
  <c r="J1722" i="2"/>
  <c r="E1722" i="2"/>
  <c r="F1722" i="2" s="1"/>
  <c r="C1722" i="2"/>
  <c r="L1738" i="2"/>
  <c r="H1738" i="2"/>
  <c r="I1738" i="2"/>
  <c r="G1738" i="2"/>
  <c r="B1738" i="2"/>
  <c r="K1738" i="2"/>
  <c r="J1738" i="2"/>
  <c r="E1738" i="2"/>
  <c r="F1738" i="2" s="1"/>
  <c r="C1738" i="2"/>
  <c r="L1754" i="2"/>
  <c r="B1754" i="2"/>
  <c r="K1754" i="2"/>
  <c r="H1754" i="2"/>
  <c r="J1754" i="2"/>
  <c r="C1754" i="2"/>
  <c r="E1754" i="2"/>
  <c r="F1754" i="2" s="1"/>
  <c r="G1754" i="2"/>
  <c r="I1754" i="2"/>
  <c r="L1770" i="2"/>
  <c r="J1770" i="2"/>
  <c r="K1770" i="2"/>
  <c r="E1770" i="2"/>
  <c r="F1770" i="2" s="1"/>
  <c r="C1770" i="2"/>
  <c r="G1770" i="2"/>
  <c r="I1770" i="2"/>
  <c r="H1770" i="2"/>
  <c r="B1770" i="2"/>
  <c r="L1786" i="2"/>
  <c r="E1786" i="2"/>
  <c r="F1786" i="2" s="1"/>
  <c r="K1786" i="2"/>
  <c r="H1786" i="2"/>
  <c r="G1786" i="2"/>
  <c r="I1786" i="2"/>
  <c r="C1786" i="2"/>
  <c r="B1786" i="2"/>
  <c r="J1786" i="2"/>
  <c r="E1802" i="2"/>
  <c r="F1802" i="2" s="1"/>
  <c r="L1802" i="2"/>
  <c r="G1802" i="2"/>
  <c r="H1802" i="2"/>
  <c r="C1802" i="2"/>
  <c r="I1802" i="2"/>
  <c r="K1802" i="2"/>
  <c r="B1802" i="2"/>
  <c r="J1802" i="2"/>
  <c r="E1818" i="2"/>
  <c r="F1818" i="2" s="1"/>
  <c r="H1818" i="2"/>
  <c r="I1818" i="2"/>
  <c r="C1818" i="2"/>
  <c r="G1818" i="2"/>
  <c r="K1818" i="2"/>
  <c r="B1818" i="2"/>
  <c r="J1818" i="2"/>
  <c r="L1818" i="2"/>
  <c r="E1834" i="2"/>
  <c r="F1834" i="2" s="1"/>
  <c r="H1834" i="2"/>
  <c r="I1834" i="2"/>
  <c r="C1834" i="2"/>
  <c r="G1834" i="2"/>
  <c r="K1834" i="2"/>
  <c r="B1834" i="2"/>
  <c r="J1834" i="2"/>
  <c r="L1834" i="2"/>
  <c r="E1850" i="2"/>
  <c r="F1850" i="2" s="1"/>
  <c r="H1850" i="2"/>
  <c r="I1850" i="2"/>
  <c r="C1850" i="2"/>
  <c r="G1850" i="2"/>
  <c r="K1850" i="2"/>
  <c r="B1850" i="2"/>
  <c r="J1850" i="2"/>
  <c r="L1850" i="2"/>
  <c r="E1866" i="2"/>
  <c r="F1866" i="2" s="1"/>
  <c r="H1866" i="2"/>
  <c r="L1866" i="2"/>
  <c r="K1866" i="2"/>
  <c r="J1866" i="2"/>
  <c r="G1866" i="2"/>
  <c r="B1866" i="2"/>
  <c r="C1866" i="2"/>
  <c r="I1866" i="2"/>
  <c r="E1882" i="2"/>
  <c r="F1882" i="2" s="1"/>
  <c r="H1882" i="2"/>
  <c r="L1882" i="2"/>
  <c r="K1882" i="2"/>
  <c r="J1882" i="2"/>
  <c r="G1882" i="2"/>
  <c r="B1882" i="2"/>
  <c r="C1882" i="2"/>
  <c r="I1882" i="2"/>
  <c r="E1898" i="2"/>
  <c r="F1898" i="2" s="1"/>
  <c r="H1898" i="2"/>
  <c r="L1898" i="2"/>
  <c r="K1898" i="2"/>
  <c r="J1898" i="2"/>
  <c r="G1898" i="2"/>
  <c r="B1898" i="2"/>
  <c r="C1898" i="2"/>
  <c r="I1898" i="2"/>
  <c r="E1914" i="2"/>
  <c r="F1914" i="2" s="1"/>
  <c r="L1914" i="2"/>
  <c r="H1914" i="2"/>
  <c r="K1914" i="2"/>
  <c r="J1914" i="2"/>
  <c r="G1914" i="2"/>
  <c r="B1914" i="2"/>
  <c r="C1914" i="2"/>
  <c r="I1914" i="2"/>
  <c r="E1930" i="2"/>
  <c r="F1930" i="2" s="1"/>
  <c r="L1930" i="2"/>
  <c r="H1930" i="2"/>
  <c r="K1930" i="2"/>
  <c r="J1930" i="2"/>
  <c r="G1930" i="2"/>
  <c r="B1930" i="2"/>
  <c r="C1930" i="2"/>
  <c r="I1930" i="2"/>
  <c r="E1946" i="2"/>
  <c r="F1946" i="2" s="1"/>
  <c r="L1946" i="2"/>
  <c r="H1946" i="2"/>
  <c r="K1946" i="2"/>
  <c r="J1946" i="2"/>
  <c r="G1946" i="2"/>
  <c r="B1946" i="2"/>
  <c r="C1946" i="2"/>
  <c r="I1946" i="2"/>
  <c r="E1962" i="2"/>
  <c r="F1962" i="2" s="1"/>
  <c r="L1962" i="2"/>
  <c r="H1962" i="2"/>
  <c r="K1962" i="2"/>
  <c r="J1962" i="2"/>
  <c r="G1962" i="2"/>
  <c r="B1962" i="2"/>
  <c r="C1962" i="2"/>
  <c r="I1962" i="2"/>
  <c r="E1978" i="2"/>
  <c r="F1978" i="2" s="1"/>
  <c r="H1978" i="2"/>
  <c r="L1978" i="2"/>
  <c r="K1978" i="2"/>
  <c r="J1978" i="2"/>
  <c r="G1978" i="2"/>
  <c r="B1978" i="2"/>
  <c r="C1978" i="2"/>
  <c r="I1978" i="2"/>
  <c r="E1994" i="2"/>
  <c r="F1994" i="2" s="1"/>
  <c r="H1994" i="2"/>
  <c r="L1994" i="2"/>
  <c r="K1994" i="2"/>
  <c r="J1994" i="2"/>
  <c r="G1994" i="2"/>
  <c r="B1994" i="2"/>
  <c r="C1994" i="2"/>
  <c r="I1994" i="2"/>
  <c r="C23" i="2"/>
  <c r="H23" i="2"/>
  <c r="J23" i="2"/>
  <c r="B23" i="2"/>
  <c r="L23" i="2"/>
  <c r="E23" i="2"/>
  <c r="F23" i="2" s="1"/>
  <c r="K23" i="2"/>
  <c r="I23" i="2"/>
  <c r="G23" i="2"/>
  <c r="K39" i="2"/>
  <c r="G39" i="2"/>
  <c r="J39" i="2"/>
  <c r="B39" i="2"/>
  <c r="L39" i="2"/>
  <c r="C39" i="2"/>
  <c r="E39" i="2"/>
  <c r="F39" i="2" s="1"/>
  <c r="I39" i="2"/>
  <c r="H39" i="2"/>
  <c r="E55" i="2"/>
  <c r="F55" i="2" s="1"/>
  <c r="J55" i="2"/>
  <c r="B55" i="2"/>
  <c r="G55" i="2"/>
  <c r="K55" i="2"/>
  <c r="C55" i="2"/>
  <c r="H55" i="2"/>
  <c r="L55" i="2"/>
  <c r="I55" i="2"/>
  <c r="E71" i="2"/>
  <c r="F71" i="2" s="1"/>
  <c r="J71" i="2"/>
  <c r="B71" i="2"/>
  <c r="G71" i="2"/>
  <c r="K71" i="2"/>
  <c r="C71" i="2"/>
  <c r="H71" i="2"/>
  <c r="L71" i="2"/>
  <c r="I71" i="2"/>
  <c r="C87" i="2"/>
  <c r="H87" i="2"/>
  <c r="L87" i="2"/>
  <c r="I87" i="2"/>
  <c r="E87" i="2"/>
  <c r="F87" i="2" s="1"/>
  <c r="J87" i="2"/>
  <c r="B87" i="2"/>
  <c r="G87" i="2"/>
  <c r="K87" i="2"/>
  <c r="C103" i="2"/>
  <c r="B103" i="2"/>
  <c r="I103" i="2"/>
  <c r="J103" i="2"/>
  <c r="E103" i="2"/>
  <c r="F103" i="2" s="1"/>
  <c r="L103" i="2"/>
  <c r="H103" i="2"/>
  <c r="K103" i="2"/>
  <c r="G103" i="2"/>
  <c r="B119" i="2"/>
  <c r="I119" i="2"/>
  <c r="J119" i="2"/>
  <c r="E119" i="2"/>
  <c r="F119" i="2" s="1"/>
  <c r="L119" i="2"/>
  <c r="H119" i="2"/>
  <c r="K119" i="2"/>
  <c r="C119" i="2"/>
  <c r="G119" i="2"/>
  <c r="E135" i="2"/>
  <c r="F135" i="2" s="1"/>
  <c r="H135" i="2"/>
  <c r="I135" i="2"/>
  <c r="B135" i="2"/>
  <c r="L135" i="2"/>
  <c r="G135" i="2"/>
  <c r="J135" i="2"/>
  <c r="K135" i="2"/>
  <c r="C135" i="2"/>
  <c r="H151" i="2"/>
  <c r="J151" i="2"/>
  <c r="E151" i="2"/>
  <c r="F151" i="2" s="1"/>
  <c r="C151" i="2"/>
  <c r="L151" i="2"/>
  <c r="I151" i="2"/>
  <c r="G151" i="2"/>
  <c r="B151" i="2"/>
  <c r="K151" i="2"/>
  <c r="H167" i="2"/>
  <c r="J167" i="2"/>
  <c r="E167" i="2"/>
  <c r="F167" i="2" s="1"/>
  <c r="C167" i="2"/>
  <c r="L167" i="2"/>
  <c r="I167" i="2"/>
  <c r="G167" i="2"/>
  <c r="B167" i="2"/>
  <c r="K167" i="2"/>
  <c r="I183" i="2"/>
  <c r="K183" i="2"/>
  <c r="B183" i="2"/>
  <c r="E183" i="2"/>
  <c r="F183" i="2" s="1"/>
  <c r="H183" i="2"/>
  <c r="C183" i="2"/>
  <c r="J183" i="2"/>
  <c r="G183" i="2"/>
  <c r="L183" i="2"/>
  <c r="B199" i="2"/>
  <c r="E199" i="2"/>
  <c r="F199" i="2" s="1"/>
  <c r="H199" i="2"/>
  <c r="I199" i="2"/>
  <c r="L199" i="2"/>
  <c r="K199" i="2"/>
  <c r="J199" i="2"/>
  <c r="G199" i="2"/>
  <c r="C199" i="2"/>
  <c r="B215" i="2"/>
  <c r="E215" i="2"/>
  <c r="F215" i="2" s="1"/>
  <c r="H215" i="2"/>
  <c r="I215" i="2"/>
  <c r="L215" i="2"/>
  <c r="K215" i="2"/>
  <c r="J215" i="2"/>
  <c r="G215" i="2"/>
  <c r="C215" i="2"/>
  <c r="B231" i="2"/>
  <c r="E231" i="2"/>
  <c r="F231" i="2" s="1"/>
  <c r="H231" i="2"/>
  <c r="I231" i="2"/>
  <c r="L231" i="2"/>
  <c r="K231" i="2"/>
  <c r="J231" i="2"/>
  <c r="G231" i="2"/>
  <c r="C231" i="2"/>
  <c r="E247" i="2"/>
  <c r="F247" i="2" s="1"/>
  <c r="H247" i="2"/>
  <c r="I247" i="2"/>
  <c r="L247" i="2"/>
  <c r="G247" i="2"/>
  <c r="B247" i="2"/>
  <c r="K247" i="2"/>
  <c r="J247" i="2"/>
  <c r="C247" i="2"/>
  <c r="E263" i="2"/>
  <c r="F263" i="2" s="1"/>
  <c r="I263" i="2"/>
  <c r="J263" i="2"/>
  <c r="C263" i="2"/>
  <c r="B263" i="2"/>
  <c r="G263" i="2"/>
  <c r="K263" i="2"/>
  <c r="H263" i="2"/>
  <c r="L263" i="2"/>
  <c r="E279" i="2"/>
  <c r="F279" i="2" s="1"/>
  <c r="H279" i="2"/>
  <c r="I279" i="2"/>
  <c r="L279" i="2"/>
  <c r="B279" i="2"/>
  <c r="K279" i="2"/>
  <c r="J279" i="2"/>
  <c r="C279" i="2"/>
  <c r="G279" i="2"/>
  <c r="E295" i="2"/>
  <c r="F295" i="2" s="1"/>
  <c r="H295" i="2"/>
  <c r="I295" i="2"/>
  <c r="L295" i="2"/>
  <c r="G295" i="2"/>
  <c r="B295" i="2"/>
  <c r="K295" i="2"/>
  <c r="J295" i="2"/>
  <c r="C295" i="2"/>
  <c r="E311" i="2"/>
  <c r="F311" i="2" s="1"/>
  <c r="I311" i="2"/>
  <c r="L311" i="2"/>
  <c r="H311" i="2"/>
  <c r="C311" i="2"/>
  <c r="G311" i="2"/>
  <c r="B311" i="2"/>
  <c r="K311" i="2"/>
  <c r="J311" i="2"/>
  <c r="E327" i="2"/>
  <c r="F327" i="2" s="1"/>
  <c r="H327" i="2"/>
  <c r="I327" i="2"/>
  <c r="L327" i="2"/>
  <c r="J327" i="2"/>
  <c r="C327" i="2"/>
  <c r="G327" i="2"/>
  <c r="B327" i="2"/>
  <c r="K327" i="2"/>
  <c r="E343" i="2"/>
  <c r="F343" i="2" s="1"/>
  <c r="H343" i="2"/>
  <c r="I343" i="2"/>
  <c r="L343" i="2"/>
  <c r="B343" i="2"/>
  <c r="K343" i="2"/>
  <c r="J343" i="2"/>
  <c r="C343" i="2"/>
  <c r="G343" i="2"/>
  <c r="E359" i="2"/>
  <c r="F359" i="2" s="1"/>
  <c r="L359" i="2"/>
  <c r="H359" i="2"/>
  <c r="I359" i="2"/>
  <c r="G359" i="2"/>
  <c r="B359" i="2"/>
  <c r="K359" i="2"/>
  <c r="J359" i="2"/>
  <c r="C359" i="2"/>
  <c r="E375" i="2"/>
  <c r="F375" i="2" s="1"/>
  <c r="H375" i="2"/>
  <c r="I375" i="2"/>
  <c r="B375" i="2"/>
  <c r="L375" i="2"/>
  <c r="G375" i="2"/>
  <c r="J375" i="2"/>
  <c r="K375" i="2"/>
  <c r="C375" i="2"/>
  <c r="E391" i="2"/>
  <c r="F391" i="2" s="1"/>
  <c r="H391" i="2"/>
  <c r="B391" i="2"/>
  <c r="I391" i="2"/>
  <c r="G391" i="2"/>
  <c r="L391" i="2"/>
  <c r="J391" i="2"/>
  <c r="K391" i="2"/>
  <c r="C391" i="2"/>
  <c r="E407" i="2"/>
  <c r="F407" i="2" s="1"/>
  <c r="H407" i="2"/>
  <c r="B407" i="2"/>
  <c r="I407" i="2"/>
  <c r="G407" i="2"/>
  <c r="L407" i="2"/>
  <c r="J407" i="2"/>
  <c r="K407" i="2"/>
  <c r="C407" i="2"/>
  <c r="C423" i="2"/>
  <c r="B423" i="2"/>
  <c r="I423" i="2"/>
  <c r="J423" i="2"/>
  <c r="H423" i="2"/>
  <c r="L423" i="2"/>
  <c r="E423" i="2"/>
  <c r="F423" i="2" s="1"/>
  <c r="K423" i="2"/>
  <c r="G423" i="2"/>
  <c r="C439" i="2"/>
  <c r="H439" i="2"/>
  <c r="B439" i="2"/>
  <c r="I439" i="2"/>
  <c r="E439" i="2"/>
  <c r="F439" i="2" s="1"/>
  <c r="J439" i="2"/>
  <c r="L439" i="2"/>
  <c r="G439" i="2"/>
  <c r="K439" i="2"/>
  <c r="C455" i="2"/>
  <c r="B455" i="2"/>
  <c r="H455" i="2"/>
  <c r="I455" i="2"/>
  <c r="L455" i="2"/>
  <c r="E455" i="2"/>
  <c r="F455" i="2" s="1"/>
  <c r="J455" i="2"/>
  <c r="G455" i="2"/>
  <c r="K455" i="2"/>
  <c r="C471" i="2"/>
  <c r="L471" i="2"/>
  <c r="B471" i="2"/>
  <c r="H471" i="2"/>
  <c r="I471" i="2"/>
  <c r="E471" i="2"/>
  <c r="F471" i="2" s="1"/>
  <c r="J471" i="2"/>
  <c r="G471" i="2"/>
  <c r="K471" i="2"/>
  <c r="C487" i="2"/>
  <c r="B487" i="2"/>
  <c r="I487" i="2"/>
  <c r="J487" i="2"/>
  <c r="E487" i="2"/>
  <c r="F487" i="2" s="1"/>
  <c r="L487" i="2"/>
  <c r="H487" i="2"/>
  <c r="G487" i="2"/>
  <c r="K487" i="2"/>
  <c r="C503" i="2"/>
  <c r="H503" i="2"/>
  <c r="L503" i="2"/>
  <c r="I503" i="2"/>
  <c r="E503" i="2"/>
  <c r="F503" i="2" s="1"/>
  <c r="J503" i="2"/>
  <c r="B503" i="2"/>
  <c r="G503" i="2"/>
  <c r="K503" i="2"/>
  <c r="B519" i="2"/>
  <c r="G519" i="2"/>
  <c r="K519" i="2"/>
  <c r="C519" i="2"/>
  <c r="H519" i="2"/>
  <c r="L519" i="2"/>
  <c r="I519" i="2"/>
  <c r="E519" i="2"/>
  <c r="F519" i="2" s="1"/>
  <c r="J519" i="2"/>
  <c r="E535" i="2"/>
  <c r="F535" i="2" s="1"/>
  <c r="J535" i="2"/>
  <c r="B535" i="2"/>
  <c r="G535" i="2"/>
  <c r="K535" i="2"/>
  <c r="C535" i="2"/>
  <c r="H535" i="2"/>
  <c r="L535" i="2"/>
  <c r="I535" i="2"/>
  <c r="C551" i="2"/>
  <c r="H551" i="2"/>
  <c r="L551" i="2"/>
  <c r="I551" i="2"/>
  <c r="E551" i="2"/>
  <c r="F551" i="2" s="1"/>
  <c r="G551" i="2"/>
  <c r="J551" i="2"/>
  <c r="B551" i="2"/>
  <c r="K551" i="2"/>
  <c r="E567" i="2"/>
  <c r="F567" i="2" s="1"/>
  <c r="J567" i="2"/>
  <c r="B567" i="2"/>
  <c r="G567" i="2"/>
  <c r="K567" i="2"/>
  <c r="C567" i="2"/>
  <c r="L567" i="2"/>
  <c r="H567" i="2"/>
  <c r="I567" i="2"/>
  <c r="B583" i="2"/>
  <c r="G583" i="2"/>
  <c r="K583" i="2"/>
  <c r="C583" i="2"/>
  <c r="H583" i="2"/>
  <c r="L583" i="2"/>
  <c r="I583" i="2"/>
  <c r="J583" i="2"/>
  <c r="E583" i="2"/>
  <c r="F583" i="2" s="1"/>
  <c r="B599" i="2"/>
  <c r="G599" i="2"/>
  <c r="K599" i="2"/>
  <c r="C599" i="2"/>
  <c r="H599" i="2"/>
  <c r="L599" i="2"/>
  <c r="E599" i="2"/>
  <c r="F599" i="2" s="1"/>
  <c r="I599" i="2"/>
  <c r="J599" i="2"/>
  <c r="B615" i="2"/>
  <c r="G615" i="2"/>
  <c r="K615" i="2"/>
  <c r="C615" i="2"/>
  <c r="I615" i="2"/>
  <c r="J615" i="2"/>
  <c r="E615" i="2"/>
  <c r="F615" i="2" s="1"/>
  <c r="L615" i="2"/>
  <c r="H615" i="2"/>
  <c r="E631" i="2"/>
  <c r="F631" i="2" s="1"/>
  <c r="J631" i="2"/>
  <c r="B631" i="2"/>
  <c r="G631" i="2"/>
  <c r="K631" i="2"/>
  <c r="C631" i="2"/>
  <c r="H631" i="2"/>
  <c r="L631" i="2"/>
  <c r="I631" i="2"/>
  <c r="B647" i="2"/>
  <c r="G647" i="2"/>
  <c r="K647" i="2"/>
  <c r="C647" i="2"/>
  <c r="H647" i="2"/>
  <c r="L647" i="2"/>
  <c r="I647" i="2"/>
  <c r="E647" i="2"/>
  <c r="F647" i="2" s="1"/>
  <c r="J647" i="2"/>
  <c r="I663" i="2"/>
  <c r="E663" i="2"/>
  <c r="F663" i="2" s="1"/>
  <c r="J663" i="2"/>
  <c r="B663" i="2"/>
  <c r="G663" i="2"/>
  <c r="K663" i="2"/>
  <c r="C663" i="2"/>
  <c r="H663" i="2"/>
  <c r="L663" i="2"/>
  <c r="B679" i="2"/>
  <c r="G679" i="2"/>
  <c r="K679" i="2"/>
  <c r="C679" i="2"/>
  <c r="H679" i="2"/>
  <c r="L679" i="2"/>
  <c r="I679" i="2"/>
  <c r="E679" i="2"/>
  <c r="F679" i="2" s="1"/>
  <c r="J679" i="2"/>
  <c r="E695" i="2"/>
  <c r="F695" i="2" s="1"/>
  <c r="J695" i="2"/>
  <c r="B695" i="2"/>
  <c r="G695" i="2"/>
  <c r="K695" i="2"/>
  <c r="C695" i="2"/>
  <c r="H695" i="2"/>
  <c r="L695" i="2"/>
  <c r="I695" i="2"/>
  <c r="C711" i="2"/>
  <c r="H711" i="2"/>
  <c r="L711" i="2"/>
  <c r="I711" i="2"/>
  <c r="E711" i="2"/>
  <c r="F711" i="2" s="1"/>
  <c r="J711" i="2"/>
  <c r="B711" i="2"/>
  <c r="G711" i="2"/>
  <c r="K711" i="2"/>
  <c r="E727" i="2"/>
  <c r="F727" i="2" s="1"/>
  <c r="J727" i="2"/>
  <c r="B727" i="2"/>
  <c r="G727" i="2"/>
  <c r="K727" i="2"/>
  <c r="C727" i="2"/>
  <c r="H727" i="2"/>
  <c r="L727" i="2"/>
  <c r="I727" i="2"/>
  <c r="E743" i="2"/>
  <c r="F743" i="2" s="1"/>
  <c r="J743" i="2"/>
  <c r="B743" i="2"/>
  <c r="G743" i="2"/>
  <c r="K743" i="2"/>
  <c r="C743" i="2"/>
  <c r="H743" i="2"/>
  <c r="L743" i="2"/>
  <c r="I743" i="2"/>
  <c r="E759" i="2"/>
  <c r="F759" i="2" s="1"/>
  <c r="J759" i="2"/>
  <c r="B759" i="2"/>
  <c r="G759" i="2"/>
  <c r="K759" i="2"/>
  <c r="C759" i="2"/>
  <c r="H759" i="2"/>
  <c r="L759" i="2"/>
  <c r="I759" i="2"/>
  <c r="E775" i="2"/>
  <c r="F775" i="2" s="1"/>
  <c r="J775" i="2"/>
  <c r="B775" i="2"/>
  <c r="G775" i="2"/>
  <c r="K775" i="2"/>
  <c r="C775" i="2"/>
  <c r="H775" i="2"/>
  <c r="L775" i="2"/>
  <c r="I775" i="2"/>
  <c r="C791" i="2"/>
  <c r="H791" i="2"/>
  <c r="L791" i="2"/>
  <c r="I791" i="2"/>
  <c r="E791" i="2"/>
  <c r="F791" i="2" s="1"/>
  <c r="G791" i="2"/>
  <c r="J791" i="2"/>
  <c r="B791" i="2"/>
  <c r="K791" i="2"/>
  <c r="C807" i="2"/>
  <c r="H807" i="2"/>
  <c r="L807" i="2"/>
  <c r="I807" i="2"/>
  <c r="J807" i="2"/>
  <c r="B807" i="2"/>
  <c r="K807" i="2"/>
  <c r="E807" i="2"/>
  <c r="F807" i="2" s="1"/>
  <c r="G807" i="2"/>
  <c r="C823" i="2"/>
  <c r="H823" i="2"/>
  <c r="L823" i="2"/>
  <c r="I823" i="2"/>
  <c r="E823" i="2"/>
  <c r="F823" i="2" s="1"/>
  <c r="G823" i="2"/>
  <c r="J823" i="2"/>
  <c r="B823" i="2"/>
  <c r="K823" i="2"/>
  <c r="E839" i="2"/>
  <c r="F839" i="2" s="1"/>
  <c r="J839" i="2"/>
  <c r="B839" i="2"/>
  <c r="G839" i="2"/>
  <c r="K839" i="2"/>
  <c r="H839" i="2"/>
  <c r="I839" i="2"/>
  <c r="C839" i="2"/>
  <c r="L839" i="2"/>
  <c r="B855" i="2"/>
  <c r="G855" i="2"/>
  <c r="K855" i="2"/>
  <c r="C855" i="2"/>
  <c r="H855" i="2"/>
  <c r="L855" i="2"/>
  <c r="I855" i="2"/>
  <c r="J855" i="2"/>
  <c r="E855" i="2"/>
  <c r="F855" i="2" s="1"/>
  <c r="B871" i="2"/>
  <c r="G871" i="2"/>
  <c r="K871" i="2"/>
  <c r="C871" i="2"/>
  <c r="H871" i="2"/>
  <c r="L871" i="2"/>
  <c r="I871" i="2"/>
  <c r="E871" i="2"/>
  <c r="F871" i="2" s="1"/>
  <c r="J871" i="2"/>
  <c r="B887" i="2"/>
  <c r="G887" i="2"/>
  <c r="K887" i="2"/>
  <c r="C887" i="2"/>
  <c r="H887" i="2"/>
  <c r="L887" i="2"/>
  <c r="I887" i="2"/>
  <c r="E887" i="2"/>
  <c r="F887" i="2" s="1"/>
  <c r="J887" i="2"/>
  <c r="E903" i="2"/>
  <c r="F903" i="2" s="1"/>
  <c r="J903" i="2"/>
  <c r="B903" i="2"/>
  <c r="G903" i="2"/>
  <c r="K903" i="2"/>
  <c r="C903" i="2"/>
  <c r="H903" i="2"/>
  <c r="L903" i="2"/>
  <c r="I903" i="2"/>
  <c r="B919" i="2"/>
  <c r="G919" i="2"/>
  <c r="K919" i="2"/>
  <c r="C919" i="2"/>
  <c r="H919" i="2"/>
  <c r="L919" i="2"/>
  <c r="I919" i="2"/>
  <c r="E919" i="2"/>
  <c r="F919" i="2" s="1"/>
  <c r="J919" i="2"/>
  <c r="E935" i="2"/>
  <c r="F935" i="2" s="1"/>
  <c r="J935" i="2"/>
  <c r="B935" i="2"/>
  <c r="G935" i="2"/>
  <c r="K935" i="2"/>
  <c r="C935" i="2"/>
  <c r="H935" i="2"/>
  <c r="L935" i="2"/>
  <c r="I935" i="2"/>
  <c r="C951" i="2"/>
  <c r="H951" i="2"/>
  <c r="L951" i="2"/>
  <c r="I951" i="2"/>
  <c r="E951" i="2"/>
  <c r="F951" i="2" s="1"/>
  <c r="J951" i="2"/>
  <c r="B951" i="2"/>
  <c r="G951" i="2"/>
  <c r="K951" i="2"/>
  <c r="C967" i="2"/>
  <c r="H967" i="2"/>
  <c r="L967" i="2"/>
  <c r="I967" i="2"/>
  <c r="E967" i="2"/>
  <c r="F967" i="2" s="1"/>
  <c r="J967" i="2"/>
  <c r="B967" i="2"/>
  <c r="G967" i="2"/>
  <c r="K967" i="2"/>
  <c r="C983" i="2"/>
  <c r="H983" i="2"/>
  <c r="L983" i="2"/>
  <c r="I983" i="2"/>
  <c r="E983" i="2"/>
  <c r="F983" i="2" s="1"/>
  <c r="J983" i="2"/>
  <c r="B983" i="2"/>
  <c r="G983" i="2"/>
  <c r="K983" i="2"/>
  <c r="I999" i="2"/>
  <c r="E999" i="2"/>
  <c r="F999" i="2" s="1"/>
  <c r="J999" i="2"/>
  <c r="B999" i="2"/>
  <c r="G999" i="2"/>
  <c r="K999" i="2"/>
  <c r="C999" i="2"/>
  <c r="H999" i="2"/>
  <c r="L999" i="2"/>
  <c r="C1015" i="2"/>
  <c r="H1015" i="2"/>
  <c r="L1015" i="2"/>
  <c r="I1015" i="2"/>
  <c r="E1015" i="2"/>
  <c r="F1015" i="2" s="1"/>
  <c r="J1015" i="2"/>
  <c r="B1015" i="2"/>
  <c r="G1015" i="2"/>
  <c r="K1015" i="2"/>
  <c r="B1031" i="2"/>
  <c r="J1031" i="2"/>
  <c r="C1031" i="2"/>
  <c r="G1031" i="2"/>
  <c r="K1031" i="2"/>
  <c r="H1031" i="2"/>
  <c r="L1031" i="2"/>
  <c r="E1031" i="2"/>
  <c r="F1031" i="2" s="1"/>
  <c r="I1031" i="2"/>
  <c r="E1047" i="2"/>
  <c r="F1047" i="2" s="1"/>
  <c r="J1047" i="2"/>
  <c r="B1047" i="2"/>
  <c r="G1047" i="2"/>
  <c r="K1047" i="2"/>
  <c r="C1047" i="2"/>
  <c r="H1047" i="2"/>
  <c r="L1047" i="2"/>
  <c r="I1047" i="2"/>
  <c r="H1063" i="2"/>
  <c r="L1063" i="2"/>
  <c r="E1063" i="2"/>
  <c r="F1063" i="2" s="1"/>
  <c r="I1063" i="2"/>
  <c r="B1063" i="2"/>
  <c r="J1063" i="2"/>
  <c r="C1063" i="2"/>
  <c r="G1063" i="2"/>
  <c r="K1063" i="2"/>
  <c r="B1079" i="2"/>
  <c r="G1079" i="2"/>
  <c r="K1079" i="2"/>
  <c r="C1079" i="2"/>
  <c r="H1079" i="2"/>
  <c r="L1079" i="2"/>
  <c r="I1079" i="2"/>
  <c r="E1079" i="2"/>
  <c r="F1079" i="2" s="1"/>
  <c r="J1079" i="2"/>
  <c r="E1095" i="2"/>
  <c r="F1095" i="2" s="1"/>
  <c r="K1095" i="2"/>
  <c r="G1095" i="2"/>
  <c r="L1095" i="2"/>
  <c r="B1095" i="2"/>
  <c r="H1095" i="2"/>
  <c r="C1095" i="2"/>
  <c r="J1095" i="2"/>
  <c r="I1095" i="2"/>
  <c r="E1111" i="2"/>
  <c r="F1111" i="2" s="1"/>
  <c r="K1111" i="2"/>
  <c r="G1111" i="2"/>
  <c r="L1111" i="2"/>
  <c r="B1111" i="2"/>
  <c r="H1111" i="2"/>
  <c r="C1111" i="2"/>
  <c r="J1111" i="2"/>
  <c r="I1111" i="2"/>
  <c r="E1127" i="2"/>
  <c r="F1127" i="2" s="1"/>
  <c r="G1127" i="2"/>
  <c r="L1127" i="2"/>
  <c r="B1127" i="2"/>
  <c r="H1127" i="2"/>
  <c r="C1127" i="2"/>
  <c r="J1127" i="2"/>
  <c r="K1127" i="2"/>
  <c r="I1127" i="2"/>
  <c r="E1143" i="2"/>
  <c r="F1143" i="2" s="1"/>
  <c r="K1143" i="2"/>
  <c r="G1143" i="2"/>
  <c r="L1143" i="2"/>
  <c r="B1143" i="2"/>
  <c r="H1143" i="2"/>
  <c r="C1143" i="2"/>
  <c r="J1143" i="2"/>
  <c r="I1143" i="2"/>
  <c r="E1159" i="2"/>
  <c r="F1159" i="2" s="1"/>
  <c r="K1159" i="2"/>
  <c r="G1159" i="2"/>
  <c r="L1159" i="2"/>
  <c r="B1159" i="2"/>
  <c r="H1159" i="2"/>
  <c r="C1159" i="2"/>
  <c r="J1159" i="2"/>
  <c r="I1159" i="2"/>
  <c r="E1175" i="2"/>
  <c r="F1175" i="2" s="1"/>
  <c r="C1175" i="2"/>
  <c r="J1175" i="2"/>
  <c r="K1175" i="2"/>
  <c r="G1175" i="2"/>
  <c r="L1175" i="2"/>
  <c r="B1175" i="2"/>
  <c r="H1175" i="2"/>
  <c r="I1175" i="2"/>
  <c r="E1191" i="2"/>
  <c r="F1191" i="2" s="1"/>
  <c r="C1191" i="2"/>
  <c r="J1191" i="2"/>
  <c r="K1191" i="2"/>
  <c r="G1191" i="2"/>
  <c r="L1191" i="2"/>
  <c r="B1191" i="2"/>
  <c r="H1191" i="2"/>
  <c r="I1191" i="2"/>
  <c r="E1207" i="2"/>
  <c r="F1207" i="2" s="1"/>
  <c r="K1207" i="2"/>
  <c r="G1207" i="2"/>
  <c r="L1207" i="2"/>
  <c r="C1207" i="2"/>
  <c r="H1207" i="2"/>
  <c r="J1207" i="2"/>
  <c r="B1207" i="2"/>
  <c r="I1207" i="2"/>
  <c r="E1223" i="2"/>
  <c r="F1223" i="2" s="1"/>
  <c r="G1223" i="2"/>
  <c r="L1223" i="2"/>
  <c r="B1223" i="2"/>
  <c r="H1223" i="2"/>
  <c r="J1223" i="2"/>
  <c r="K1223" i="2"/>
  <c r="C1223" i="2"/>
  <c r="I1223" i="2"/>
  <c r="E1239" i="2"/>
  <c r="F1239" i="2" s="1"/>
  <c r="C1239" i="2"/>
  <c r="J1239" i="2"/>
  <c r="K1239" i="2"/>
  <c r="G1239" i="2"/>
  <c r="L1239" i="2"/>
  <c r="B1239" i="2"/>
  <c r="H1239" i="2"/>
  <c r="I1239" i="2"/>
  <c r="E1255" i="2"/>
  <c r="F1255" i="2" s="1"/>
  <c r="C1255" i="2"/>
  <c r="J1255" i="2"/>
  <c r="K1255" i="2"/>
  <c r="G1255" i="2"/>
  <c r="L1255" i="2"/>
  <c r="B1255" i="2"/>
  <c r="H1255" i="2"/>
  <c r="I1255" i="2"/>
  <c r="E1271" i="2"/>
  <c r="F1271" i="2" s="1"/>
  <c r="K1271" i="2"/>
  <c r="G1271" i="2"/>
  <c r="L1271" i="2"/>
  <c r="B1271" i="2"/>
  <c r="H1271" i="2"/>
  <c r="C1271" i="2"/>
  <c r="J1271" i="2"/>
  <c r="I1271" i="2"/>
  <c r="E1287" i="2"/>
  <c r="F1287" i="2" s="1"/>
  <c r="K1287" i="2"/>
  <c r="G1287" i="2"/>
  <c r="L1287" i="2"/>
  <c r="B1287" i="2"/>
  <c r="H1287" i="2"/>
  <c r="C1287" i="2"/>
  <c r="J1287" i="2"/>
  <c r="I1287" i="2"/>
  <c r="E1303" i="2"/>
  <c r="F1303" i="2" s="1"/>
  <c r="G1303" i="2"/>
  <c r="L1303" i="2"/>
  <c r="B1303" i="2"/>
  <c r="H1303" i="2"/>
  <c r="C1303" i="2"/>
  <c r="J1303" i="2"/>
  <c r="K1303" i="2"/>
  <c r="I1303" i="2"/>
  <c r="E1319" i="2"/>
  <c r="F1319" i="2" s="1"/>
  <c r="G1319" i="2"/>
  <c r="L1319" i="2"/>
  <c r="B1319" i="2"/>
  <c r="H1319" i="2"/>
  <c r="C1319" i="2"/>
  <c r="J1319" i="2"/>
  <c r="K1319" i="2"/>
  <c r="I1319" i="2"/>
  <c r="E1335" i="2"/>
  <c r="F1335" i="2" s="1"/>
  <c r="B1335" i="2"/>
  <c r="H1335" i="2"/>
  <c r="C1335" i="2"/>
  <c r="J1335" i="2"/>
  <c r="K1335" i="2"/>
  <c r="G1335" i="2"/>
  <c r="L1335" i="2"/>
  <c r="I1335" i="2"/>
  <c r="E1351" i="2"/>
  <c r="F1351" i="2" s="1"/>
  <c r="K1351" i="2"/>
  <c r="G1351" i="2"/>
  <c r="L1351" i="2"/>
  <c r="B1351" i="2"/>
  <c r="H1351" i="2"/>
  <c r="C1351" i="2"/>
  <c r="J1351" i="2"/>
  <c r="I1351" i="2"/>
  <c r="E1367" i="2"/>
  <c r="F1367" i="2" s="1"/>
  <c r="B1367" i="2"/>
  <c r="H1367" i="2"/>
  <c r="C1367" i="2"/>
  <c r="J1367" i="2"/>
  <c r="K1367" i="2"/>
  <c r="G1367" i="2"/>
  <c r="L1367" i="2"/>
  <c r="I1367" i="2"/>
  <c r="E1383" i="2"/>
  <c r="F1383" i="2" s="1"/>
  <c r="C1383" i="2"/>
  <c r="J1383" i="2"/>
  <c r="K1383" i="2"/>
  <c r="G1383" i="2"/>
  <c r="L1383" i="2"/>
  <c r="B1383" i="2"/>
  <c r="H1383" i="2"/>
  <c r="I1383" i="2"/>
  <c r="E1399" i="2"/>
  <c r="F1399" i="2" s="1"/>
  <c r="K1399" i="2"/>
  <c r="G1399" i="2"/>
  <c r="L1399" i="2"/>
  <c r="B1399" i="2"/>
  <c r="H1399" i="2"/>
  <c r="C1399" i="2"/>
  <c r="J1399" i="2"/>
  <c r="I1399" i="2"/>
  <c r="E1415" i="2"/>
  <c r="F1415" i="2" s="1"/>
  <c r="G1415" i="2"/>
  <c r="L1415" i="2"/>
  <c r="B1415" i="2"/>
  <c r="H1415" i="2"/>
  <c r="C1415" i="2"/>
  <c r="J1415" i="2"/>
  <c r="K1415" i="2"/>
  <c r="I1415" i="2"/>
  <c r="K1431" i="2"/>
  <c r="B1431" i="2"/>
  <c r="H1431" i="2"/>
  <c r="C1431" i="2"/>
  <c r="J1431" i="2"/>
  <c r="L1431" i="2"/>
  <c r="G1431" i="2"/>
  <c r="E1431" i="2"/>
  <c r="F1431" i="2" s="1"/>
  <c r="I1431" i="2"/>
  <c r="K1447" i="2"/>
  <c r="B1447" i="2"/>
  <c r="L1447" i="2"/>
  <c r="G1447" i="2"/>
  <c r="J1447" i="2"/>
  <c r="H1447" i="2"/>
  <c r="C1447" i="2"/>
  <c r="E1447" i="2"/>
  <c r="F1447" i="2" s="1"/>
  <c r="I1447" i="2"/>
  <c r="K1463" i="2"/>
  <c r="B1463" i="2"/>
  <c r="L1463" i="2"/>
  <c r="G1463" i="2"/>
  <c r="J1463" i="2"/>
  <c r="H1463" i="2"/>
  <c r="C1463" i="2"/>
  <c r="E1463" i="2"/>
  <c r="F1463" i="2" s="1"/>
  <c r="I1463" i="2"/>
  <c r="G1479" i="2"/>
  <c r="J1479" i="2"/>
  <c r="B1479" i="2"/>
  <c r="L1479" i="2"/>
  <c r="I1479" i="2"/>
  <c r="K1479" i="2"/>
  <c r="C1479" i="2"/>
  <c r="E1479" i="2"/>
  <c r="F1479" i="2" s="1"/>
  <c r="H1479" i="2"/>
  <c r="B1495" i="2"/>
  <c r="L1495" i="2"/>
  <c r="G1495" i="2"/>
  <c r="H1495" i="2"/>
  <c r="C1495" i="2"/>
  <c r="E1495" i="2"/>
  <c r="F1495" i="2" s="1"/>
  <c r="I1495" i="2"/>
  <c r="K1495" i="2"/>
  <c r="J1495" i="2"/>
  <c r="B1511" i="2"/>
  <c r="L1511" i="2"/>
  <c r="G1511" i="2"/>
  <c r="H1511" i="2"/>
  <c r="I1511" i="2"/>
  <c r="C1511" i="2"/>
  <c r="K1511" i="2"/>
  <c r="E1511" i="2"/>
  <c r="F1511" i="2" s="1"/>
  <c r="J1511" i="2"/>
  <c r="B1527" i="2"/>
  <c r="L1527" i="2"/>
  <c r="G1527" i="2"/>
  <c r="H1527" i="2"/>
  <c r="C1527" i="2"/>
  <c r="E1527" i="2"/>
  <c r="F1527" i="2" s="1"/>
  <c r="I1527" i="2"/>
  <c r="K1527" i="2"/>
  <c r="J1527" i="2"/>
  <c r="G1543" i="2"/>
  <c r="J1543" i="2"/>
  <c r="B1543" i="2"/>
  <c r="K1543" i="2"/>
  <c r="L1543" i="2"/>
  <c r="E1543" i="2"/>
  <c r="F1543" i="2" s="1"/>
  <c r="H1543" i="2"/>
  <c r="I1543" i="2"/>
  <c r="C1543" i="2"/>
  <c r="G1559" i="2"/>
  <c r="J1559" i="2"/>
  <c r="B1559" i="2"/>
  <c r="K1559" i="2"/>
  <c r="L1559" i="2"/>
  <c r="E1559" i="2"/>
  <c r="F1559" i="2" s="1"/>
  <c r="H1559" i="2"/>
  <c r="I1559" i="2"/>
  <c r="C1559" i="2"/>
  <c r="K1575" i="2"/>
  <c r="J1575" i="2"/>
  <c r="B1575" i="2"/>
  <c r="E1575" i="2"/>
  <c r="F1575" i="2" s="1"/>
  <c r="H1575" i="2"/>
  <c r="I1575" i="2"/>
  <c r="C1575" i="2"/>
  <c r="L1575" i="2"/>
  <c r="G1575" i="2"/>
  <c r="K1591" i="2"/>
  <c r="J1591" i="2"/>
  <c r="B1591" i="2"/>
  <c r="E1591" i="2"/>
  <c r="F1591" i="2" s="1"/>
  <c r="H1591" i="2"/>
  <c r="I1591" i="2"/>
  <c r="C1591" i="2"/>
  <c r="L1591" i="2"/>
  <c r="G1591" i="2"/>
  <c r="K1607" i="2"/>
  <c r="J1607" i="2"/>
  <c r="B1607" i="2"/>
  <c r="E1607" i="2"/>
  <c r="F1607" i="2" s="1"/>
  <c r="H1607" i="2"/>
  <c r="I1607" i="2"/>
  <c r="C1607" i="2"/>
  <c r="L1607" i="2"/>
  <c r="G1607" i="2"/>
  <c r="K1623" i="2"/>
  <c r="J1623" i="2"/>
  <c r="B1623" i="2"/>
  <c r="E1623" i="2"/>
  <c r="F1623" i="2" s="1"/>
  <c r="H1623" i="2"/>
  <c r="I1623" i="2"/>
  <c r="C1623" i="2"/>
  <c r="L1623" i="2"/>
  <c r="G1623" i="2"/>
  <c r="B1639" i="2"/>
  <c r="H1639" i="2"/>
  <c r="I1639" i="2"/>
  <c r="E1639" i="2"/>
  <c r="F1639" i="2" s="1"/>
  <c r="L1639" i="2"/>
  <c r="K1639" i="2"/>
  <c r="G1639" i="2"/>
  <c r="C1639" i="2"/>
  <c r="J1639" i="2"/>
  <c r="B1655" i="2"/>
  <c r="L1655" i="2"/>
  <c r="E1655" i="2"/>
  <c r="F1655" i="2" s="1"/>
  <c r="H1655" i="2"/>
  <c r="I1655" i="2"/>
  <c r="K1655" i="2"/>
  <c r="G1655" i="2"/>
  <c r="C1655" i="2"/>
  <c r="J1655" i="2"/>
  <c r="B1671" i="2"/>
  <c r="L1671" i="2"/>
  <c r="E1671" i="2"/>
  <c r="F1671" i="2" s="1"/>
  <c r="H1671" i="2"/>
  <c r="I1671" i="2"/>
  <c r="K1671" i="2"/>
  <c r="G1671" i="2"/>
  <c r="C1671" i="2"/>
  <c r="J1671" i="2"/>
  <c r="B1687" i="2"/>
  <c r="H1687" i="2"/>
  <c r="I1687" i="2"/>
  <c r="L1687" i="2"/>
  <c r="E1687" i="2"/>
  <c r="F1687" i="2" s="1"/>
  <c r="K1687" i="2"/>
  <c r="G1687" i="2"/>
  <c r="C1687" i="2"/>
  <c r="J1687" i="2"/>
  <c r="B1703" i="2"/>
  <c r="I1703" i="2"/>
  <c r="L1703" i="2"/>
  <c r="E1703" i="2"/>
  <c r="F1703" i="2" s="1"/>
  <c r="H1703" i="2"/>
  <c r="K1703" i="2"/>
  <c r="G1703" i="2"/>
  <c r="C1703" i="2"/>
  <c r="J1703" i="2"/>
  <c r="B1719" i="2"/>
  <c r="E1719" i="2"/>
  <c r="F1719" i="2" s="1"/>
  <c r="H1719" i="2"/>
  <c r="I1719" i="2"/>
  <c r="L1719" i="2"/>
  <c r="K1719" i="2"/>
  <c r="G1719" i="2"/>
  <c r="C1719" i="2"/>
  <c r="J1719" i="2"/>
  <c r="B1735" i="2"/>
  <c r="E1735" i="2"/>
  <c r="F1735" i="2" s="1"/>
  <c r="H1735" i="2"/>
  <c r="I1735" i="2"/>
  <c r="L1735" i="2"/>
  <c r="K1735" i="2"/>
  <c r="G1735" i="2"/>
  <c r="C1735" i="2"/>
  <c r="J1735" i="2"/>
  <c r="H1751" i="2"/>
  <c r="I1751" i="2"/>
  <c r="L1751" i="2"/>
  <c r="E1751" i="2"/>
  <c r="F1751" i="2" s="1"/>
  <c r="G1751" i="2"/>
  <c r="B1751" i="2"/>
  <c r="K1751" i="2"/>
  <c r="J1751" i="2"/>
  <c r="C1751" i="2"/>
  <c r="L1767" i="2"/>
  <c r="E1767" i="2"/>
  <c r="F1767" i="2" s="1"/>
  <c r="H1767" i="2"/>
  <c r="I1767" i="2"/>
  <c r="J1767" i="2"/>
  <c r="C1767" i="2"/>
  <c r="G1767" i="2"/>
  <c r="B1767" i="2"/>
  <c r="K1767" i="2"/>
  <c r="H1783" i="2"/>
  <c r="I1783" i="2"/>
  <c r="L1783" i="2"/>
  <c r="E1783" i="2"/>
  <c r="F1783" i="2" s="1"/>
  <c r="G1783" i="2"/>
  <c r="B1783" i="2"/>
  <c r="K1783" i="2"/>
  <c r="J1783" i="2"/>
  <c r="C1783" i="2"/>
  <c r="E1799" i="2"/>
  <c r="F1799" i="2" s="1"/>
  <c r="I1799" i="2"/>
  <c r="B1799" i="2"/>
  <c r="L1799" i="2"/>
  <c r="H1799" i="2"/>
  <c r="C1799" i="2"/>
  <c r="J1799" i="2"/>
  <c r="G1799" i="2"/>
  <c r="K1799" i="2"/>
  <c r="E1815" i="2"/>
  <c r="F1815" i="2" s="1"/>
  <c r="B1815" i="2"/>
  <c r="H1815" i="2"/>
  <c r="I1815" i="2"/>
  <c r="L1815" i="2"/>
  <c r="C1815" i="2"/>
  <c r="J1815" i="2"/>
  <c r="G1815" i="2"/>
  <c r="K1815" i="2"/>
  <c r="E1831" i="2"/>
  <c r="F1831" i="2" s="1"/>
  <c r="I1831" i="2"/>
  <c r="B1831" i="2"/>
  <c r="H1831" i="2"/>
  <c r="L1831" i="2"/>
  <c r="C1831" i="2"/>
  <c r="J1831" i="2"/>
  <c r="G1831" i="2"/>
  <c r="K1831" i="2"/>
  <c r="E1847" i="2"/>
  <c r="F1847" i="2" s="1"/>
  <c r="I1847" i="2"/>
  <c r="B1847" i="2"/>
  <c r="H1847" i="2"/>
  <c r="L1847" i="2"/>
  <c r="C1847" i="2"/>
  <c r="J1847" i="2"/>
  <c r="G1847" i="2"/>
  <c r="K1847" i="2"/>
  <c r="C1863" i="2"/>
  <c r="B1863" i="2"/>
  <c r="I1863" i="2"/>
  <c r="J1863" i="2"/>
  <c r="E1863" i="2"/>
  <c r="F1863" i="2" s="1"/>
  <c r="L1863" i="2"/>
  <c r="H1863" i="2"/>
  <c r="G1863" i="2"/>
  <c r="K1863" i="2"/>
  <c r="C1879" i="2"/>
  <c r="B1879" i="2"/>
  <c r="I1879" i="2"/>
  <c r="J1879" i="2"/>
  <c r="E1879" i="2"/>
  <c r="F1879" i="2" s="1"/>
  <c r="L1879" i="2"/>
  <c r="H1879" i="2"/>
  <c r="G1879" i="2"/>
  <c r="K1879" i="2"/>
  <c r="C1895" i="2"/>
  <c r="E1895" i="2"/>
  <c r="F1895" i="2" s="1"/>
  <c r="L1895" i="2"/>
  <c r="H1895" i="2"/>
  <c r="B1895" i="2"/>
  <c r="I1895" i="2"/>
  <c r="J1895" i="2"/>
  <c r="G1895" i="2"/>
  <c r="K1895" i="2"/>
  <c r="C1911" i="2"/>
  <c r="J1911" i="2"/>
  <c r="E1911" i="2"/>
  <c r="F1911" i="2" s="1"/>
  <c r="L1911" i="2"/>
  <c r="H1911" i="2"/>
  <c r="B1911" i="2"/>
  <c r="I1911" i="2"/>
  <c r="G1911" i="2"/>
  <c r="K1911" i="2"/>
  <c r="C1927" i="2"/>
  <c r="J1927" i="2"/>
  <c r="E1927" i="2"/>
  <c r="F1927" i="2" s="1"/>
  <c r="L1927" i="2"/>
  <c r="H1927" i="2"/>
  <c r="B1927" i="2"/>
  <c r="I1927" i="2"/>
  <c r="G1927" i="2"/>
  <c r="K1927" i="2"/>
  <c r="C1943" i="2"/>
  <c r="J1943" i="2"/>
  <c r="E1943" i="2"/>
  <c r="F1943" i="2" s="1"/>
  <c r="L1943" i="2"/>
  <c r="H1943" i="2"/>
  <c r="B1943" i="2"/>
  <c r="I1943" i="2"/>
  <c r="G1943" i="2"/>
  <c r="K1943" i="2"/>
  <c r="C1959" i="2"/>
  <c r="J1959" i="2"/>
  <c r="E1959" i="2"/>
  <c r="F1959" i="2" s="1"/>
  <c r="L1959" i="2"/>
  <c r="H1959" i="2"/>
  <c r="B1959" i="2"/>
  <c r="I1959" i="2"/>
  <c r="G1959" i="2"/>
  <c r="K1959" i="2"/>
  <c r="C1975" i="2"/>
  <c r="B1975" i="2"/>
  <c r="I1975" i="2"/>
  <c r="J1975" i="2"/>
  <c r="E1975" i="2"/>
  <c r="F1975" i="2" s="1"/>
  <c r="L1975" i="2"/>
  <c r="H1975" i="2"/>
  <c r="G1975" i="2"/>
  <c r="K1975" i="2"/>
  <c r="C1991" i="2"/>
  <c r="H1991" i="2"/>
  <c r="B1991" i="2"/>
  <c r="I1991" i="2"/>
  <c r="J1991" i="2"/>
  <c r="E1991" i="2"/>
  <c r="F1991" i="2" s="1"/>
  <c r="L1991" i="2"/>
  <c r="G1991" i="2"/>
  <c r="K1991" i="2"/>
  <c r="B16" i="2"/>
  <c r="C16" i="2"/>
  <c r="H16" i="2"/>
  <c r="I16" i="2"/>
  <c r="E16" i="2"/>
  <c r="F16" i="2" s="1"/>
  <c r="K16" i="2"/>
  <c r="G16" i="2"/>
  <c r="L16" i="2"/>
  <c r="J16" i="2"/>
  <c r="B32" i="2"/>
  <c r="G32" i="2"/>
  <c r="L32" i="2"/>
  <c r="C32" i="2"/>
  <c r="H32" i="2"/>
  <c r="I32" i="2"/>
  <c r="E32" i="2"/>
  <c r="F32" i="2" s="1"/>
  <c r="K32" i="2"/>
  <c r="J32" i="2"/>
  <c r="E48" i="2"/>
  <c r="F48" i="2" s="1"/>
  <c r="G48" i="2"/>
  <c r="I48" i="2"/>
  <c r="L48" i="2"/>
  <c r="K48" i="2"/>
  <c r="B48" i="2"/>
  <c r="H48" i="2"/>
  <c r="J48" i="2"/>
  <c r="C48" i="2"/>
  <c r="H64" i="2"/>
  <c r="J64" i="2"/>
  <c r="B64" i="2"/>
  <c r="L64" i="2"/>
  <c r="G64" i="2"/>
  <c r="E64" i="2"/>
  <c r="F64" i="2" s="1"/>
  <c r="K64" i="2"/>
  <c r="I64" i="2"/>
  <c r="C64" i="2"/>
  <c r="E80" i="2"/>
  <c r="F80" i="2" s="1"/>
  <c r="G80" i="2"/>
  <c r="L80" i="2"/>
  <c r="B80" i="2"/>
  <c r="H80" i="2"/>
  <c r="C80" i="2"/>
  <c r="J80" i="2"/>
  <c r="K80" i="2"/>
  <c r="I80" i="2"/>
  <c r="E96" i="2"/>
  <c r="F96" i="2" s="1"/>
  <c r="C96" i="2"/>
  <c r="J96" i="2"/>
  <c r="K96" i="2"/>
  <c r="G96" i="2"/>
  <c r="L96" i="2"/>
  <c r="B96" i="2"/>
  <c r="H96" i="2"/>
  <c r="I96" i="2"/>
  <c r="E112" i="2"/>
  <c r="F112" i="2" s="1"/>
  <c r="J112" i="2"/>
  <c r="B112" i="2"/>
  <c r="G112" i="2"/>
  <c r="K112" i="2"/>
  <c r="C112" i="2"/>
  <c r="H112" i="2"/>
  <c r="L112" i="2"/>
  <c r="I112" i="2"/>
  <c r="E128" i="2"/>
  <c r="F128" i="2" s="1"/>
  <c r="J128" i="2"/>
  <c r="B128" i="2"/>
  <c r="G128" i="2"/>
  <c r="K128" i="2"/>
  <c r="C128" i="2"/>
  <c r="H128" i="2"/>
  <c r="L128" i="2"/>
  <c r="I128" i="2"/>
  <c r="C144" i="2"/>
  <c r="H144" i="2"/>
  <c r="L144" i="2"/>
  <c r="I144" i="2"/>
  <c r="E144" i="2"/>
  <c r="F144" i="2" s="1"/>
  <c r="J144" i="2"/>
  <c r="B144" i="2"/>
  <c r="G144" i="2"/>
  <c r="K144" i="2"/>
  <c r="C160" i="2"/>
  <c r="H160" i="2"/>
  <c r="L160" i="2"/>
  <c r="I160" i="2"/>
  <c r="E160" i="2"/>
  <c r="F160" i="2" s="1"/>
  <c r="J160" i="2"/>
  <c r="B160" i="2"/>
  <c r="G160" i="2"/>
  <c r="K160" i="2"/>
  <c r="C176" i="2"/>
  <c r="H176" i="2"/>
  <c r="L176" i="2"/>
  <c r="I176" i="2"/>
  <c r="E176" i="2"/>
  <c r="F176" i="2" s="1"/>
  <c r="J176" i="2"/>
  <c r="B176" i="2"/>
  <c r="G176" i="2"/>
  <c r="K176" i="2"/>
  <c r="E192" i="2"/>
  <c r="F192" i="2" s="1"/>
  <c r="J192" i="2"/>
  <c r="B192" i="2"/>
  <c r="G192" i="2"/>
  <c r="K192" i="2"/>
  <c r="C192" i="2"/>
  <c r="H192" i="2"/>
  <c r="L192" i="2"/>
  <c r="I192" i="2"/>
  <c r="C208" i="2"/>
  <c r="J208" i="2"/>
  <c r="E208" i="2"/>
  <c r="F208" i="2" s="1"/>
  <c r="L208" i="2"/>
  <c r="H208" i="2"/>
  <c r="B208" i="2"/>
  <c r="I208" i="2"/>
  <c r="K208" i="2"/>
  <c r="G208" i="2"/>
  <c r="C224" i="2"/>
  <c r="J224" i="2"/>
  <c r="E224" i="2"/>
  <c r="F224" i="2" s="1"/>
  <c r="L224" i="2"/>
  <c r="H224" i="2"/>
  <c r="B224" i="2"/>
  <c r="I224" i="2"/>
  <c r="K224" i="2"/>
  <c r="G224" i="2"/>
  <c r="C240" i="2"/>
  <c r="E240" i="2"/>
  <c r="F240" i="2" s="1"/>
  <c r="L240" i="2"/>
  <c r="H240" i="2"/>
  <c r="B240" i="2"/>
  <c r="I240" i="2"/>
  <c r="J240" i="2"/>
  <c r="K240" i="2"/>
  <c r="G240" i="2"/>
  <c r="I256" i="2"/>
  <c r="E256" i="2"/>
  <c r="F256" i="2" s="1"/>
  <c r="J256" i="2"/>
  <c r="B256" i="2"/>
  <c r="G256" i="2"/>
  <c r="K256" i="2"/>
  <c r="C256" i="2"/>
  <c r="H256" i="2"/>
  <c r="L256" i="2"/>
  <c r="I272" i="2"/>
  <c r="E272" i="2"/>
  <c r="F272" i="2" s="1"/>
  <c r="J272" i="2"/>
  <c r="B272" i="2"/>
  <c r="G272" i="2"/>
  <c r="K272" i="2"/>
  <c r="C272" i="2"/>
  <c r="H272" i="2"/>
  <c r="L272" i="2"/>
  <c r="B288" i="2"/>
  <c r="G288" i="2"/>
  <c r="K288" i="2"/>
  <c r="C288" i="2"/>
  <c r="H288" i="2"/>
  <c r="L288" i="2"/>
  <c r="I288" i="2"/>
  <c r="E288" i="2"/>
  <c r="F288" i="2" s="1"/>
  <c r="J288" i="2"/>
  <c r="I304" i="2"/>
  <c r="E304" i="2"/>
  <c r="F304" i="2" s="1"/>
  <c r="J304" i="2"/>
  <c r="B304" i="2"/>
  <c r="G304" i="2"/>
  <c r="K304" i="2"/>
  <c r="C304" i="2"/>
  <c r="H304" i="2"/>
  <c r="L304" i="2"/>
  <c r="C320" i="2"/>
  <c r="H320" i="2"/>
  <c r="L320" i="2"/>
  <c r="I320" i="2"/>
  <c r="E320" i="2"/>
  <c r="F320" i="2" s="1"/>
  <c r="J320" i="2"/>
  <c r="B320" i="2"/>
  <c r="G320" i="2"/>
  <c r="K320" i="2"/>
  <c r="E336" i="2"/>
  <c r="F336" i="2" s="1"/>
  <c r="J336" i="2"/>
  <c r="B336" i="2"/>
  <c r="G336" i="2"/>
  <c r="K336" i="2"/>
  <c r="C336" i="2"/>
  <c r="H336" i="2"/>
  <c r="L336" i="2"/>
  <c r="I336" i="2"/>
  <c r="E352" i="2"/>
  <c r="F352" i="2" s="1"/>
  <c r="J352" i="2"/>
  <c r="B352" i="2"/>
  <c r="G352" i="2"/>
  <c r="K352" i="2"/>
  <c r="C352" i="2"/>
  <c r="H352" i="2"/>
  <c r="L352" i="2"/>
  <c r="I352" i="2"/>
  <c r="H368" i="2"/>
  <c r="L368" i="2"/>
  <c r="E368" i="2"/>
  <c r="F368" i="2" s="1"/>
  <c r="I368" i="2"/>
  <c r="B368" i="2"/>
  <c r="J368" i="2"/>
  <c r="C368" i="2"/>
  <c r="G368" i="2"/>
  <c r="K368" i="2"/>
  <c r="C384" i="2"/>
  <c r="H384" i="2"/>
  <c r="L384" i="2"/>
  <c r="I384" i="2"/>
  <c r="E384" i="2"/>
  <c r="F384" i="2" s="1"/>
  <c r="J384" i="2"/>
  <c r="B384" i="2"/>
  <c r="G384" i="2"/>
  <c r="K384" i="2"/>
  <c r="C400" i="2"/>
  <c r="H400" i="2"/>
  <c r="L400" i="2"/>
  <c r="I400" i="2"/>
  <c r="G400" i="2"/>
  <c r="J400" i="2"/>
  <c r="B400" i="2"/>
  <c r="K400" i="2"/>
  <c r="E400" i="2"/>
  <c r="F400" i="2" s="1"/>
  <c r="I416" i="2"/>
  <c r="E416" i="2"/>
  <c r="F416" i="2" s="1"/>
  <c r="J416" i="2"/>
  <c r="C416" i="2"/>
  <c r="L416" i="2"/>
  <c r="G416" i="2"/>
  <c r="H416" i="2"/>
  <c r="B416" i="2"/>
  <c r="K416" i="2"/>
  <c r="B432" i="2"/>
  <c r="G432" i="2"/>
  <c r="K432" i="2"/>
  <c r="C432" i="2"/>
  <c r="H432" i="2"/>
  <c r="L432" i="2"/>
  <c r="E432" i="2"/>
  <c r="F432" i="2" s="1"/>
  <c r="I432" i="2"/>
  <c r="J432" i="2"/>
  <c r="I448" i="2"/>
  <c r="E448" i="2"/>
  <c r="F448" i="2" s="1"/>
  <c r="J448" i="2"/>
  <c r="C448" i="2"/>
  <c r="L448" i="2"/>
  <c r="G448" i="2"/>
  <c r="H448" i="2"/>
  <c r="B448" i="2"/>
  <c r="K448" i="2"/>
  <c r="C464" i="2"/>
  <c r="H464" i="2"/>
  <c r="L464" i="2"/>
  <c r="I464" i="2"/>
  <c r="E464" i="2"/>
  <c r="F464" i="2" s="1"/>
  <c r="J464" i="2"/>
  <c r="B464" i="2"/>
  <c r="G464" i="2"/>
  <c r="K464" i="2"/>
  <c r="C480" i="2"/>
  <c r="H480" i="2"/>
  <c r="L480" i="2"/>
  <c r="I480" i="2"/>
  <c r="E480" i="2"/>
  <c r="F480" i="2" s="1"/>
  <c r="J480" i="2"/>
  <c r="B480" i="2"/>
  <c r="G480" i="2"/>
  <c r="K480" i="2"/>
  <c r="C496" i="2"/>
  <c r="J496" i="2"/>
  <c r="K496" i="2"/>
  <c r="G496" i="2"/>
  <c r="L496" i="2"/>
  <c r="B496" i="2"/>
  <c r="H496" i="2"/>
  <c r="I496" i="2"/>
  <c r="E496" i="2"/>
  <c r="F496" i="2" s="1"/>
  <c r="B512" i="2"/>
  <c r="H512" i="2"/>
  <c r="C512" i="2"/>
  <c r="J512" i="2"/>
  <c r="K512" i="2"/>
  <c r="G512" i="2"/>
  <c r="L512" i="2"/>
  <c r="I512" i="2"/>
  <c r="E512" i="2"/>
  <c r="F512" i="2" s="1"/>
  <c r="G528" i="2"/>
  <c r="L528" i="2"/>
  <c r="B528" i="2"/>
  <c r="H528" i="2"/>
  <c r="C528" i="2"/>
  <c r="J528" i="2"/>
  <c r="K528" i="2"/>
  <c r="I528" i="2"/>
  <c r="E528" i="2"/>
  <c r="F528" i="2" s="1"/>
  <c r="C544" i="2"/>
  <c r="J544" i="2"/>
  <c r="K544" i="2"/>
  <c r="G544" i="2"/>
  <c r="H544" i="2"/>
  <c r="L544" i="2"/>
  <c r="B544" i="2"/>
  <c r="I544" i="2"/>
  <c r="E544" i="2"/>
  <c r="F544" i="2" s="1"/>
  <c r="B560" i="2"/>
  <c r="H560" i="2"/>
  <c r="C560" i="2"/>
  <c r="J560" i="2"/>
  <c r="K560" i="2"/>
  <c r="L560" i="2"/>
  <c r="G560" i="2"/>
  <c r="I560" i="2"/>
  <c r="E560" i="2"/>
  <c r="F560" i="2" s="1"/>
  <c r="E576" i="2"/>
  <c r="F576" i="2" s="1"/>
  <c r="G576" i="2"/>
  <c r="L576" i="2"/>
  <c r="B576" i="2"/>
  <c r="H576" i="2"/>
  <c r="J576" i="2"/>
  <c r="K576" i="2"/>
  <c r="C576" i="2"/>
  <c r="I576" i="2"/>
  <c r="E592" i="2"/>
  <c r="F592" i="2" s="1"/>
  <c r="B592" i="2"/>
  <c r="H592" i="2"/>
  <c r="C592" i="2"/>
  <c r="J592" i="2"/>
  <c r="G592" i="2"/>
  <c r="K592" i="2"/>
  <c r="L592" i="2"/>
  <c r="I592" i="2"/>
  <c r="E608" i="2"/>
  <c r="F608" i="2" s="1"/>
  <c r="G608" i="2"/>
  <c r="L608" i="2"/>
  <c r="B608" i="2"/>
  <c r="H608" i="2"/>
  <c r="J608" i="2"/>
  <c r="K608" i="2"/>
  <c r="C608" i="2"/>
  <c r="I608" i="2"/>
  <c r="E624" i="2"/>
  <c r="F624" i="2" s="1"/>
  <c r="B624" i="2"/>
  <c r="H624" i="2"/>
  <c r="C624" i="2"/>
  <c r="J624" i="2"/>
  <c r="K624" i="2"/>
  <c r="G624" i="2"/>
  <c r="L624" i="2"/>
  <c r="I624" i="2"/>
  <c r="E640" i="2"/>
  <c r="F640" i="2" s="1"/>
  <c r="K640" i="2"/>
  <c r="G640" i="2"/>
  <c r="L640" i="2"/>
  <c r="B640" i="2"/>
  <c r="H640" i="2"/>
  <c r="C640" i="2"/>
  <c r="J640" i="2"/>
  <c r="I640" i="2"/>
  <c r="E656" i="2"/>
  <c r="F656" i="2" s="1"/>
  <c r="B656" i="2"/>
  <c r="H656" i="2"/>
  <c r="C656" i="2"/>
  <c r="J656" i="2"/>
  <c r="K656" i="2"/>
  <c r="G656" i="2"/>
  <c r="L656" i="2"/>
  <c r="I656" i="2"/>
  <c r="E672" i="2"/>
  <c r="F672" i="2" s="1"/>
  <c r="K672" i="2"/>
  <c r="G672" i="2"/>
  <c r="L672" i="2"/>
  <c r="B672" i="2"/>
  <c r="H672" i="2"/>
  <c r="C672" i="2"/>
  <c r="J672" i="2"/>
  <c r="I672" i="2"/>
  <c r="E688" i="2"/>
  <c r="F688" i="2" s="1"/>
  <c r="B688" i="2"/>
  <c r="H688" i="2"/>
  <c r="C688" i="2"/>
  <c r="J688" i="2"/>
  <c r="K688" i="2"/>
  <c r="G688" i="2"/>
  <c r="L688" i="2"/>
  <c r="I688" i="2"/>
  <c r="E704" i="2"/>
  <c r="F704" i="2" s="1"/>
  <c r="G704" i="2"/>
  <c r="L704" i="2"/>
  <c r="B704" i="2"/>
  <c r="H704" i="2"/>
  <c r="C704" i="2"/>
  <c r="J704" i="2"/>
  <c r="K704" i="2"/>
  <c r="I704" i="2"/>
  <c r="E720" i="2"/>
  <c r="F720" i="2" s="1"/>
  <c r="G720" i="2"/>
  <c r="L720" i="2"/>
  <c r="B720" i="2"/>
  <c r="H720" i="2"/>
  <c r="C720" i="2"/>
  <c r="J720" i="2"/>
  <c r="K720" i="2"/>
  <c r="I720" i="2"/>
  <c r="E736" i="2"/>
  <c r="F736" i="2" s="1"/>
  <c r="G736" i="2"/>
  <c r="L736" i="2"/>
  <c r="B736" i="2"/>
  <c r="H736" i="2"/>
  <c r="C736" i="2"/>
  <c r="J736" i="2"/>
  <c r="K736" i="2"/>
  <c r="I736" i="2"/>
  <c r="E752" i="2"/>
  <c r="F752" i="2" s="1"/>
  <c r="G752" i="2"/>
  <c r="L752" i="2"/>
  <c r="B752" i="2"/>
  <c r="H752" i="2"/>
  <c r="C752" i="2"/>
  <c r="J752" i="2"/>
  <c r="K752" i="2"/>
  <c r="I752" i="2"/>
  <c r="E768" i="2"/>
  <c r="F768" i="2" s="1"/>
  <c r="G768" i="2"/>
  <c r="L768" i="2"/>
  <c r="B768" i="2"/>
  <c r="H768" i="2"/>
  <c r="C768" i="2"/>
  <c r="J768" i="2"/>
  <c r="K768" i="2"/>
  <c r="I768" i="2"/>
  <c r="E784" i="2"/>
  <c r="F784" i="2" s="1"/>
  <c r="G784" i="2"/>
  <c r="L784" i="2"/>
  <c r="B784" i="2"/>
  <c r="H784" i="2"/>
  <c r="C784" i="2"/>
  <c r="J784" i="2"/>
  <c r="K784" i="2"/>
  <c r="I784" i="2"/>
  <c r="E800" i="2"/>
  <c r="F800" i="2" s="1"/>
  <c r="C800" i="2"/>
  <c r="J800" i="2"/>
  <c r="K800" i="2"/>
  <c r="G800" i="2"/>
  <c r="H800" i="2"/>
  <c r="L800" i="2"/>
  <c r="B800" i="2"/>
  <c r="I800" i="2"/>
  <c r="E816" i="2"/>
  <c r="F816" i="2" s="1"/>
  <c r="C816" i="2"/>
  <c r="J816" i="2"/>
  <c r="K816" i="2"/>
  <c r="L816" i="2"/>
  <c r="B816" i="2"/>
  <c r="G816" i="2"/>
  <c r="H816" i="2"/>
  <c r="I816" i="2"/>
  <c r="E832" i="2"/>
  <c r="F832" i="2" s="1"/>
  <c r="B832" i="2"/>
  <c r="H832" i="2"/>
  <c r="C832" i="2"/>
  <c r="J832" i="2"/>
  <c r="G832" i="2"/>
  <c r="K832" i="2"/>
  <c r="L832" i="2"/>
  <c r="I832" i="2"/>
  <c r="E848" i="2"/>
  <c r="F848" i="2" s="1"/>
  <c r="G848" i="2"/>
  <c r="L848" i="2"/>
  <c r="B848" i="2"/>
  <c r="H848" i="2"/>
  <c r="J848" i="2"/>
  <c r="K848" i="2"/>
  <c r="C848" i="2"/>
  <c r="I848" i="2"/>
  <c r="E864" i="2"/>
  <c r="F864" i="2" s="1"/>
  <c r="C864" i="2"/>
  <c r="J864" i="2"/>
  <c r="K864" i="2"/>
  <c r="G864" i="2"/>
  <c r="L864" i="2"/>
  <c r="B864" i="2"/>
  <c r="H864" i="2"/>
  <c r="I864" i="2"/>
  <c r="E880" i="2"/>
  <c r="F880" i="2" s="1"/>
  <c r="G880" i="2"/>
  <c r="L880" i="2"/>
  <c r="B880" i="2"/>
  <c r="H880" i="2"/>
  <c r="C880" i="2"/>
  <c r="J880" i="2"/>
  <c r="K880" i="2"/>
  <c r="I880" i="2"/>
  <c r="E896" i="2"/>
  <c r="F896" i="2" s="1"/>
  <c r="B896" i="2"/>
  <c r="H896" i="2"/>
  <c r="C896" i="2"/>
  <c r="J896" i="2"/>
  <c r="K896" i="2"/>
  <c r="G896" i="2"/>
  <c r="L896" i="2"/>
  <c r="I896" i="2"/>
  <c r="E912" i="2"/>
  <c r="F912" i="2" s="1"/>
  <c r="G912" i="2"/>
  <c r="L912" i="2"/>
  <c r="B912" i="2"/>
  <c r="H912" i="2"/>
  <c r="C912" i="2"/>
  <c r="J912" i="2"/>
  <c r="K912" i="2"/>
  <c r="I912" i="2"/>
  <c r="E928" i="2"/>
  <c r="F928" i="2" s="1"/>
  <c r="B928" i="2"/>
  <c r="H928" i="2"/>
  <c r="C928" i="2"/>
  <c r="J928" i="2"/>
  <c r="K928" i="2"/>
  <c r="G928" i="2"/>
  <c r="L928" i="2"/>
  <c r="I928" i="2"/>
  <c r="E944" i="2"/>
  <c r="F944" i="2" s="1"/>
  <c r="G944" i="2"/>
  <c r="L944" i="2"/>
  <c r="B944" i="2"/>
  <c r="H944" i="2"/>
  <c r="C944" i="2"/>
  <c r="J944" i="2"/>
  <c r="K944" i="2"/>
  <c r="I944" i="2"/>
  <c r="C960" i="2"/>
  <c r="J960" i="2"/>
  <c r="K960" i="2"/>
  <c r="G960" i="2"/>
  <c r="L960" i="2"/>
  <c r="B960" i="2"/>
  <c r="H960" i="2"/>
  <c r="E960" i="2"/>
  <c r="F960" i="2" s="1"/>
  <c r="I960" i="2"/>
  <c r="C976" i="2"/>
  <c r="J976" i="2"/>
  <c r="K976" i="2"/>
  <c r="G976" i="2"/>
  <c r="L976" i="2"/>
  <c r="B976" i="2"/>
  <c r="H976" i="2"/>
  <c r="E976" i="2"/>
  <c r="F976" i="2" s="1"/>
  <c r="I976" i="2"/>
  <c r="G992" i="2"/>
  <c r="J992" i="2"/>
  <c r="B992" i="2"/>
  <c r="K992" i="2"/>
  <c r="L992" i="2"/>
  <c r="E992" i="2"/>
  <c r="F992" i="2" s="1"/>
  <c r="I992" i="2"/>
  <c r="H992" i="2"/>
  <c r="C992" i="2"/>
  <c r="G1008" i="2"/>
  <c r="J1008" i="2"/>
  <c r="B1008" i="2"/>
  <c r="K1008" i="2"/>
  <c r="L1008" i="2"/>
  <c r="E1008" i="2"/>
  <c r="F1008" i="2" s="1"/>
  <c r="I1008" i="2"/>
  <c r="H1008" i="2"/>
  <c r="C1008" i="2"/>
  <c r="E1024" i="2"/>
  <c r="F1024" i="2" s="1"/>
  <c r="L1024" i="2"/>
  <c r="G1024" i="2"/>
  <c r="H1024" i="2"/>
  <c r="C1024" i="2"/>
  <c r="K1024" i="2"/>
  <c r="I1024" i="2"/>
  <c r="J1024" i="2"/>
  <c r="B1024" i="2"/>
  <c r="E1040" i="2"/>
  <c r="F1040" i="2" s="1"/>
  <c r="C1040" i="2"/>
  <c r="K1040" i="2"/>
  <c r="L1040" i="2"/>
  <c r="G1040" i="2"/>
  <c r="H1040" i="2"/>
  <c r="I1040" i="2"/>
  <c r="J1040" i="2"/>
  <c r="B1040" i="2"/>
  <c r="E1056" i="2"/>
  <c r="F1056" i="2" s="1"/>
  <c r="H1056" i="2"/>
  <c r="C1056" i="2"/>
  <c r="K1056" i="2"/>
  <c r="L1056" i="2"/>
  <c r="G1056" i="2"/>
  <c r="I1056" i="2"/>
  <c r="J1056" i="2"/>
  <c r="B1056" i="2"/>
  <c r="E1072" i="2"/>
  <c r="F1072" i="2" s="1"/>
  <c r="G1072" i="2"/>
  <c r="H1072" i="2"/>
  <c r="C1072" i="2"/>
  <c r="K1072" i="2"/>
  <c r="L1072" i="2"/>
  <c r="I1072" i="2"/>
  <c r="J1072" i="2"/>
  <c r="B1072" i="2"/>
  <c r="E1088" i="2"/>
  <c r="F1088" i="2" s="1"/>
  <c r="C1088" i="2"/>
  <c r="K1088" i="2"/>
  <c r="L1088" i="2"/>
  <c r="G1088" i="2"/>
  <c r="H1088" i="2"/>
  <c r="I1088" i="2"/>
  <c r="J1088" i="2"/>
  <c r="B1088" i="2"/>
  <c r="E1104" i="2"/>
  <c r="F1104" i="2" s="1"/>
  <c r="C1104" i="2"/>
  <c r="K1104" i="2"/>
  <c r="L1104" i="2"/>
  <c r="G1104" i="2"/>
  <c r="H1104" i="2"/>
  <c r="I1104" i="2"/>
  <c r="J1104" i="2"/>
  <c r="B1104" i="2"/>
  <c r="E1120" i="2"/>
  <c r="F1120" i="2" s="1"/>
  <c r="C1120" i="2"/>
  <c r="K1120" i="2"/>
  <c r="L1120" i="2"/>
  <c r="G1120" i="2"/>
  <c r="H1120" i="2"/>
  <c r="I1120" i="2"/>
  <c r="J1120" i="2"/>
  <c r="B1120" i="2"/>
  <c r="E1136" i="2"/>
  <c r="F1136" i="2" s="1"/>
  <c r="H1136" i="2"/>
  <c r="C1136" i="2"/>
  <c r="K1136" i="2"/>
  <c r="L1136" i="2"/>
  <c r="G1136" i="2"/>
  <c r="I1136" i="2"/>
  <c r="J1136" i="2"/>
  <c r="B1136" i="2"/>
  <c r="G1152" i="2"/>
  <c r="C1152" i="2"/>
  <c r="L1152" i="2"/>
  <c r="H1152" i="2"/>
  <c r="K1152" i="2"/>
  <c r="E1152" i="2"/>
  <c r="F1152" i="2" s="1"/>
  <c r="I1152" i="2"/>
  <c r="B1152" i="2"/>
  <c r="J1152" i="2"/>
  <c r="G1168" i="2"/>
  <c r="K1168" i="2"/>
  <c r="C1168" i="2"/>
  <c r="L1168" i="2"/>
  <c r="H1168" i="2"/>
  <c r="I1168" i="2"/>
  <c r="B1168" i="2"/>
  <c r="J1168" i="2"/>
  <c r="E1168" i="2"/>
  <c r="F1168" i="2" s="1"/>
  <c r="G1184" i="2"/>
  <c r="K1184" i="2"/>
  <c r="C1184" i="2"/>
  <c r="L1184" i="2"/>
  <c r="H1184" i="2"/>
  <c r="B1184" i="2"/>
  <c r="J1184" i="2"/>
  <c r="E1184" i="2"/>
  <c r="F1184" i="2" s="1"/>
  <c r="I1184" i="2"/>
  <c r="G1200" i="2"/>
  <c r="H1200" i="2"/>
  <c r="K1200" i="2"/>
  <c r="C1200" i="2"/>
  <c r="L1200" i="2"/>
  <c r="J1200" i="2"/>
  <c r="E1200" i="2"/>
  <c r="F1200" i="2" s="1"/>
  <c r="I1200" i="2"/>
  <c r="B1200" i="2"/>
  <c r="G1216" i="2"/>
  <c r="H1216" i="2"/>
  <c r="C1216" i="2"/>
  <c r="K1216" i="2"/>
  <c r="L1216" i="2"/>
  <c r="E1216" i="2"/>
  <c r="F1216" i="2" s="1"/>
  <c r="I1216" i="2"/>
  <c r="B1216" i="2"/>
  <c r="J1216" i="2"/>
  <c r="G1232" i="2"/>
  <c r="K1232" i="2"/>
  <c r="C1232" i="2"/>
  <c r="L1232" i="2"/>
  <c r="H1232" i="2"/>
  <c r="I1232" i="2"/>
  <c r="B1232" i="2"/>
  <c r="J1232" i="2"/>
  <c r="E1232" i="2"/>
  <c r="F1232" i="2" s="1"/>
  <c r="G1248" i="2"/>
  <c r="H1248" i="2"/>
  <c r="K1248" i="2"/>
  <c r="C1248" i="2"/>
  <c r="L1248" i="2"/>
  <c r="B1248" i="2"/>
  <c r="J1248" i="2"/>
  <c r="E1248" i="2"/>
  <c r="F1248" i="2" s="1"/>
  <c r="I1248" i="2"/>
  <c r="K1264" i="2"/>
  <c r="C1264" i="2"/>
  <c r="L1264" i="2"/>
  <c r="H1264" i="2"/>
  <c r="I1264" i="2"/>
  <c r="B1264" i="2"/>
  <c r="J1264" i="2"/>
  <c r="E1264" i="2"/>
  <c r="F1264" i="2" s="1"/>
  <c r="G1264" i="2"/>
  <c r="G1280" i="2"/>
  <c r="L1280" i="2"/>
  <c r="I1280" i="2"/>
  <c r="K1280" i="2"/>
  <c r="B1280" i="2"/>
  <c r="C1280" i="2"/>
  <c r="H1280" i="2"/>
  <c r="J1280" i="2"/>
  <c r="E1280" i="2"/>
  <c r="F1280" i="2" s="1"/>
  <c r="G1296" i="2"/>
  <c r="L1296" i="2"/>
  <c r="B1296" i="2"/>
  <c r="K1296" i="2"/>
  <c r="J1296" i="2"/>
  <c r="C1296" i="2"/>
  <c r="E1296" i="2"/>
  <c r="F1296" i="2" s="1"/>
  <c r="H1296" i="2"/>
  <c r="I1296" i="2"/>
  <c r="G1312" i="2"/>
  <c r="L1312" i="2"/>
  <c r="J1312" i="2"/>
  <c r="K1312" i="2"/>
  <c r="E1312" i="2"/>
  <c r="F1312" i="2" s="1"/>
  <c r="C1312" i="2"/>
  <c r="I1312" i="2"/>
  <c r="B1312" i="2"/>
  <c r="H1312" i="2"/>
  <c r="G1328" i="2"/>
  <c r="L1328" i="2"/>
  <c r="E1328" i="2"/>
  <c r="F1328" i="2" s="1"/>
  <c r="K1328" i="2"/>
  <c r="H1328" i="2"/>
  <c r="I1328" i="2"/>
  <c r="C1328" i="2"/>
  <c r="B1328" i="2"/>
  <c r="J1328" i="2"/>
  <c r="G1344" i="2"/>
  <c r="L1344" i="2"/>
  <c r="I1344" i="2"/>
  <c r="K1344" i="2"/>
  <c r="B1344" i="2"/>
  <c r="C1344" i="2"/>
  <c r="H1344" i="2"/>
  <c r="J1344" i="2"/>
  <c r="E1344" i="2"/>
  <c r="F1344" i="2" s="1"/>
  <c r="G1360" i="2"/>
  <c r="L1360" i="2"/>
  <c r="B1360" i="2"/>
  <c r="C1360" i="2"/>
  <c r="J1360" i="2"/>
  <c r="E1360" i="2"/>
  <c r="F1360" i="2" s="1"/>
  <c r="H1360" i="2"/>
  <c r="I1360" i="2"/>
  <c r="K1360" i="2"/>
  <c r="G1376" i="2"/>
  <c r="L1376" i="2"/>
  <c r="J1376" i="2"/>
  <c r="E1376" i="2"/>
  <c r="F1376" i="2" s="1"/>
  <c r="K1376" i="2"/>
  <c r="H1376" i="2"/>
  <c r="I1376" i="2"/>
  <c r="C1376" i="2"/>
  <c r="B1376" i="2"/>
  <c r="G1392" i="2"/>
  <c r="L1392" i="2"/>
  <c r="E1392" i="2"/>
  <c r="F1392" i="2" s="1"/>
  <c r="C1392" i="2"/>
  <c r="H1392" i="2"/>
  <c r="I1392" i="2"/>
  <c r="B1392" i="2"/>
  <c r="J1392" i="2"/>
  <c r="K1392" i="2"/>
  <c r="G1408" i="2"/>
  <c r="L1408" i="2"/>
  <c r="I1408" i="2"/>
  <c r="B1408" i="2"/>
  <c r="K1408" i="2"/>
  <c r="J1408" i="2"/>
  <c r="C1408" i="2"/>
  <c r="E1408" i="2"/>
  <c r="F1408" i="2" s="1"/>
  <c r="H1408" i="2"/>
  <c r="G1424" i="2"/>
  <c r="L1424" i="2"/>
  <c r="B1424" i="2"/>
  <c r="C1424" i="2"/>
  <c r="J1424" i="2"/>
  <c r="E1424" i="2"/>
  <c r="F1424" i="2" s="1"/>
  <c r="H1424" i="2"/>
  <c r="I1424" i="2"/>
  <c r="K1424" i="2"/>
  <c r="E1440" i="2"/>
  <c r="F1440" i="2" s="1"/>
  <c r="L1440" i="2"/>
  <c r="G1440" i="2"/>
  <c r="H1440" i="2"/>
  <c r="C1440" i="2"/>
  <c r="I1440" i="2"/>
  <c r="B1440" i="2"/>
  <c r="K1440" i="2"/>
  <c r="J1440" i="2"/>
  <c r="E1456" i="2"/>
  <c r="F1456" i="2" s="1"/>
  <c r="L1456" i="2"/>
  <c r="G1456" i="2"/>
  <c r="I1456" i="2"/>
  <c r="C1456" i="2"/>
  <c r="B1456" i="2"/>
  <c r="H1456" i="2"/>
  <c r="K1456" i="2"/>
  <c r="J1456" i="2"/>
  <c r="E1472" i="2"/>
  <c r="F1472" i="2" s="1"/>
  <c r="K1472" i="2"/>
  <c r="I1472" i="2"/>
  <c r="G1472" i="2"/>
  <c r="B1472" i="2"/>
  <c r="C1472" i="2"/>
  <c r="J1472" i="2"/>
  <c r="H1472" i="2"/>
  <c r="L1472" i="2"/>
  <c r="B1488" i="2"/>
  <c r="C1488" i="2"/>
  <c r="I1488" i="2"/>
  <c r="J1488" i="2"/>
  <c r="H1488" i="2"/>
  <c r="G1488" i="2"/>
  <c r="E1488" i="2"/>
  <c r="F1488" i="2" s="1"/>
  <c r="K1488" i="2"/>
  <c r="L1488" i="2"/>
  <c r="G1504" i="2"/>
  <c r="L1504" i="2"/>
  <c r="C1504" i="2"/>
  <c r="I1504" i="2"/>
  <c r="K1504" i="2"/>
  <c r="H1504" i="2"/>
  <c r="B1504" i="2"/>
  <c r="J1504" i="2"/>
  <c r="E1504" i="2"/>
  <c r="F1504" i="2" s="1"/>
  <c r="G1520" i="2"/>
  <c r="L1520" i="2"/>
  <c r="C1520" i="2"/>
  <c r="I1520" i="2"/>
  <c r="K1520" i="2"/>
  <c r="B1520" i="2"/>
  <c r="J1520" i="2"/>
  <c r="H1520" i="2"/>
  <c r="E1520" i="2"/>
  <c r="F1520" i="2" s="1"/>
  <c r="G1536" i="2"/>
  <c r="I1536" i="2"/>
  <c r="K1536" i="2"/>
  <c r="E1536" i="2"/>
  <c r="F1536" i="2" s="1"/>
  <c r="L1536" i="2"/>
  <c r="C1536" i="2"/>
  <c r="B1536" i="2"/>
  <c r="J1536" i="2"/>
  <c r="H1536" i="2"/>
  <c r="G1552" i="2"/>
  <c r="I1552" i="2"/>
  <c r="K1552" i="2"/>
  <c r="E1552" i="2"/>
  <c r="F1552" i="2" s="1"/>
  <c r="L1552" i="2"/>
  <c r="C1552" i="2"/>
  <c r="B1552" i="2"/>
  <c r="J1552" i="2"/>
  <c r="H1552" i="2"/>
  <c r="E1568" i="2"/>
  <c r="F1568" i="2" s="1"/>
  <c r="I1568" i="2"/>
  <c r="K1568" i="2"/>
  <c r="C1568" i="2"/>
  <c r="L1568" i="2"/>
  <c r="B1568" i="2"/>
  <c r="G1568" i="2"/>
  <c r="J1568" i="2"/>
  <c r="H1568" i="2"/>
  <c r="E1584" i="2"/>
  <c r="F1584" i="2" s="1"/>
  <c r="I1584" i="2"/>
  <c r="K1584" i="2"/>
  <c r="C1584" i="2"/>
  <c r="L1584" i="2"/>
  <c r="B1584" i="2"/>
  <c r="G1584" i="2"/>
  <c r="J1584" i="2"/>
  <c r="H1584" i="2"/>
  <c r="E1600" i="2"/>
  <c r="F1600" i="2" s="1"/>
  <c r="I1600" i="2"/>
  <c r="K1600" i="2"/>
  <c r="C1600" i="2"/>
  <c r="L1600" i="2"/>
  <c r="B1600" i="2"/>
  <c r="G1600" i="2"/>
  <c r="J1600" i="2"/>
  <c r="H1600" i="2"/>
  <c r="E1616" i="2"/>
  <c r="F1616" i="2" s="1"/>
  <c r="I1616" i="2"/>
  <c r="K1616" i="2"/>
  <c r="C1616" i="2"/>
  <c r="L1616" i="2"/>
  <c r="B1616" i="2"/>
  <c r="G1616" i="2"/>
  <c r="J1616" i="2"/>
  <c r="H1616" i="2"/>
  <c r="I1632" i="2"/>
  <c r="E1632" i="2"/>
  <c r="F1632" i="2" s="1"/>
  <c r="J1632" i="2"/>
  <c r="B1632" i="2"/>
  <c r="G1632" i="2"/>
  <c r="K1632" i="2"/>
  <c r="C1632" i="2"/>
  <c r="H1632" i="2"/>
  <c r="L1632" i="2"/>
  <c r="I1648" i="2"/>
  <c r="E1648" i="2"/>
  <c r="F1648" i="2" s="1"/>
  <c r="J1648" i="2"/>
  <c r="B1648" i="2"/>
  <c r="K1648" i="2"/>
  <c r="C1648" i="2"/>
  <c r="L1648" i="2"/>
  <c r="G1648" i="2"/>
  <c r="H1648" i="2"/>
  <c r="B1664" i="2"/>
  <c r="G1664" i="2"/>
  <c r="K1664" i="2"/>
  <c r="C1664" i="2"/>
  <c r="H1664" i="2"/>
  <c r="L1664" i="2"/>
  <c r="E1664" i="2"/>
  <c r="F1664" i="2" s="1"/>
  <c r="I1664" i="2"/>
  <c r="J1664" i="2"/>
  <c r="B1680" i="2"/>
  <c r="G1680" i="2"/>
  <c r="K1680" i="2"/>
  <c r="C1680" i="2"/>
  <c r="H1680" i="2"/>
  <c r="L1680" i="2"/>
  <c r="I1680" i="2"/>
  <c r="E1680" i="2"/>
  <c r="F1680" i="2" s="1"/>
  <c r="J1680" i="2"/>
  <c r="I1696" i="2"/>
  <c r="E1696" i="2"/>
  <c r="F1696" i="2" s="1"/>
  <c r="J1696" i="2"/>
  <c r="B1696" i="2"/>
  <c r="G1696" i="2"/>
  <c r="K1696" i="2"/>
  <c r="C1696" i="2"/>
  <c r="H1696" i="2"/>
  <c r="L1696" i="2"/>
  <c r="I1712" i="2"/>
  <c r="E1712" i="2"/>
  <c r="F1712" i="2" s="1"/>
  <c r="J1712" i="2"/>
  <c r="B1712" i="2"/>
  <c r="G1712" i="2"/>
  <c r="K1712" i="2"/>
  <c r="C1712" i="2"/>
  <c r="H1712" i="2"/>
  <c r="L1712" i="2"/>
  <c r="C1728" i="2"/>
  <c r="H1728" i="2"/>
  <c r="L1728" i="2"/>
  <c r="I1728" i="2"/>
  <c r="E1728" i="2"/>
  <c r="F1728" i="2" s="1"/>
  <c r="J1728" i="2"/>
  <c r="B1728" i="2"/>
  <c r="G1728" i="2"/>
  <c r="K1728" i="2"/>
  <c r="C1744" i="2"/>
  <c r="H1744" i="2"/>
  <c r="L1744" i="2"/>
  <c r="I1744" i="2"/>
  <c r="E1744" i="2"/>
  <c r="F1744" i="2" s="1"/>
  <c r="J1744" i="2"/>
  <c r="B1744" i="2"/>
  <c r="G1744" i="2"/>
  <c r="K1744" i="2"/>
  <c r="I1760" i="2"/>
  <c r="E1760" i="2"/>
  <c r="F1760" i="2" s="1"/>
  <c r="J1760" i="2"/>
  <c r="B1760" i="2"/>
  <c r="G1760" i="2"/>
  <c r="K1760" i="2"/>
  <c r="C1760" i="2"/>
  <c r="H1760" i="2"/>
  <c r="L1760" i="2"/>
  <c r="B1776" i="2"/>
  <c r="G1776" i="2"/>
  <c r="K1776" i="2"/>
  <c r="C1776" i="2"/>
  <c r="H1776" i="2"/>
  <c r="L1776" i="2"/>
  <c r="I1776" i="2"/>
  <c r="E1776" i="2"/>
  <c r="F1776" i="2" s="1"/>
  <c r="J1776" i="2"/>
  <c r="I1792" i="2"/>
  <c r="E1792" i="2"/>
  <c r="F1792" i="2" s="1"/>
  <c r="J1792" i="2"/>
  <c r="B1792" i="2"/>
  <c r="G1792" i="2"/>
  <c r="K1792" i="2"/>
  <c r="C1792" i="2"/>
  <c r="H1792" i="2"/>
  <c r="L1792" i="2"/>
  <c r="B1808" i="2"/>
  <c r="G1808" i="2"/>
  <c r="K1808" i="2"/>
  <c r="C1808" i="2"/>
  <c r="H1808" i="2"/>
  <c r="L1808" i="2"/>
  <c r="I1808" i="2"/>
  <c r="E1808" i="2"/>
  <c r="F1808" i="2" s="1"/>
  <c r="J1808" i="2"/>
  <c r="B1824" i="2"/>
  <c r="G1824" i="2"/>
  <c r="K1824" i="2"/>
  <c r="C1824" i="2"/>
  <c r="H1824" i="2"/>
  <c r="L1824" i="2"/>
  <c r="I1824" i="2"/>
  <c r="E1824" i="2"/>
  <c r="F1824" i="2" s="1"/>
  <c r="J1824" i="2"/>
  <c r="E1840" i="2"/>
  <c r="F1840" i="2" s="1"/>
  <c r="J1840" i="2"/>
  <c r="B1840" i="2"/>
  <c r="G1840" i="2"/>
  <c r="K1840" i="2"/>
  <c r="C1840" i="2"/>
  <c r="H1840" i="2"/>
  <c r="L1840" i="2"/>
  <c r="I1840" i="2"/>
  <c r="I1856" i="2"/>
  <c r="E1856" i="2"/>
  <c r="F1856" i="2" s="1"/>
  <c r="J1856" i="2"/>
  <c r="B1856" i="2"/>
  <c r="G1856" i="2"/>
  <c r="K1856" i="2"/>
  <c r="C1856" i="2"/>
  <c r="H1856" i="2"/>
  <c r="L1856" i="2"/>
  <c r="C1872" i="2"/>
  <c r="H1872" i="2"/>
  <c r="L1872" i="2"/>
  <c r="I1872" i="2"/>
  <c r="E1872" i="2"/>
  <c r="F1872" i="2" s="1"/>
  <c r="J1872" i="2"/>
  <c r="B1872" i="2"/>
  <c r="G1872" i="2"/>
  <c r="K1872" i="2"/>
  <c r="B1888" i="2"/>
  <c r="G1888" i="2"/>
  <c r="K1888" i="2"/>
  <c r="C1888" i="2"/>
  <c r="H1888" i="2"/>
  <c r="L1888" i="2"/>
  <c r="I1888" i="2"/>
  <c r="E1888" i="2"/>
  <c r="F1888" i="2" s="1"/>
  <c r="J1888" i="2"/>
  <c r="E1904" i="2"/>
  <c r="F1904" i="2" s="1"/>
  <c r="J1904" i="2"/>
  <c r="B1904" i="2"/>
  <c r="G1904" i="2"/>
  <c r="K1904" i="2"/>
  <c r="C1904" i="2"/>
  <c r="H1904" i="2"/>
  <c r="L1904" i="2"/>
  <c r="I1904" i="2"/>
  <c r="I1920" i="2"/>
  <c r="E1920" i="2"/>
  <c r="F1920" i="2" s="1"/>
  <c r="J1920" i="2"/>
  <c r="B1920" i="2"/>
  <c r="G1920" i="2"/>
  <c r="K1920" i="2"/>
  <c r="C1920" i="2"/>
  <c r="H1920" i="2"/>
  <c r="L1920" i="2"/>
  <c r="I1936" i="2"/>
  <c r="E1936" i="2"/>
  <c r="F1936" i="2" s="1"/>
  <c r="J1936" i="2"/>
  <c r="B1936" i="2"/>
  <c r="G1936" i="2"/>
  <c r="K1936" i="2"/>
  <c r="C1936" i="2"/>
  <c r="H1936" i="2"/>
  <c r="L1936" i="2"/>
  <c r="I1952" i="2"/>
  <c r="E1952" i="2"/>
  <c r="F1952" i="2" s="1"/>
  <c r="J1952" i="2"/>
  <c r="B1952" i="2"/>
  <c r="G1952" i="2"/>
  <c r="K1952" i="2"/>
  <c r="C1952" i="2"/>
  <c r="H1952" i="2"/>
  <c r="L1952" i="2"/>
  <c r="I1968" i="2"/>
  <c r="E1968" i="2"/>
  <c r="F1968" i="2" s="1"/>
  <c r="J1968" i="2"/>
  <c r="B1968" i="2"/>
  <c r="G1968" i="2"/>
  <c r="K1968" i="2"/>
  <c r="C1968" i="2"/>
  <c r="H1968" i="2"/>
  <c r="L1968" i="2"/>
  <c r="C1984" i="2"/>
  <c r="H1984" i="2"/>
  <c r="L1984" i="2"/>
  <c r="I1984" i="2"/>
  <c r="E1984" i="2"/>
  <c r="F1984" i="2" s="1"/>
  <c r="J1984" i="2"/>
  <c r="B1984" i="2"/>
  <c r="G1984" i="2"/>
  <c r="K1984" i="2"/>
  <c r="H21" i="2"/>
  <c r="L21" i="2"/>
  <c r="B21" i="2"/>
  <c r="K21" i="2"/>
  <c r="J21" i="2"/>
  <c r="E21" i="2"/>
  <c r="F21" i="2" s="1"/>
  <c r="C21" i="2"/>
  <c r="I21" i="2"/>
  <c r="G21" i="2"/>
  <c r="E37" i="2"/>
  <c r="F37" i="2" s="1"/>
  <c r="I37" i="2"/>
  <c r="L37" i="2"/>
  <c r="G37" i="2"/>
  <c r="J37" i="2"/>
  <c r="K37" i="2"/>
  <c r="H37" i="2"/>
  <c r="B37" i="2"/>
  <c r="C37" i="2"/>
  <c r="B53" i="2"/>
  <c r="C53" i="2"/>
  <c r="H53" i="2"/>
  <c r="I53" i="2"/>
  <c r="E53" i="2"/>
  <c r="F53" i="2" s="1"/>
  <c r="K53" i="2"/>
  <c r="G53" i="2"/>
  <c r="L53" i="2"/>
  <c r="J53" i="2"/>
  <c r="B69" i="2"/>
  <c r="C69" i="2"/>
  <c r="H69" i="2"/>
  <c r="I69" i="2"/>
  <c r="E69" i="2"/>
  <c r="F69" i="2" s="1"/>
  <c r="K69" i="2"/>
  <c r="G69" i="2"/>
  <c r="L69" i="2"/>
  <c r="J69" i="2"/>
  <c r="L85" i="2"/>
  <c r="E85" i="2"/>
  <c r="F85" i="2" s="1"/>
  <c r="G85" i="2"/>
  <c r="I85" i="2"/>
  <c r="H85" i="2"/>
  <c r="B85" i="2"/>
  <c r="C85" i="2"/>
  <c r="J85" i="2"/>
  <c r="K85" i="2"/>
  <c r="B101" i="2"/>
  <c r="C101" i="2"/>
  <c r="J101" i="2"/>
  <c r="K101" i="2"/>
  <c r="E101" i="2"/>
  <c r="F101" i="2" s="1"/>
  <c r="G101" i="2"/>
  <c r="L101" i="2"/>
  <c r="I101" i="2"/>
  <c r="H101" i="2"/>
  <c r="B117" i="2"/>
  <c r="H117" i="2"/>
  <c r="C117" i="2"/>
  <c r="J117" i="2"/>
  <c r="K117" i="2"/>
  <c r="G117" i="2"/>
  <c r="L117" i="2"/>
  <c r="I117" i="2"/>
  <c r="E117" i="2"/>
  <c r="F117" i="2" s="1"/>
  <c r="K133" i="2"/>
  <c r="H133" i="2"/>
  <c r="J133" i="2"/>
  <c r="C133" i="2"/>
  <c r="B133" i="2"/>
  <c r="I133" i="2"/>
  <c r="L133" i="2"/>
  <c r="G133" i="2"/>
  <c r="E133" i="2"/>
  <c r="F133" i="2" s="1"/>
  <c r="E149" i="2"/>
  <c r="F149" i="2" s="1"/>
  <c r="C149" i="2"/>
  <c r="J149" i="2"/>
  <c r="K149" i="2"/>
  <c r="G149" i="2"/>
  <c r="L149" i="2"/>
  <c r="B149" i="2"/>
  <c r="H149" i="2"/>
  <c r="I149" i="2"/>
  <c r="E165" i="2"/>
  <c r="F165" i="2" s="1"/>
  <c r="B165" i="2"/>
  <c r="H165" i="2"/>
  <c r="C165" i="2"/>
  <c r="J165" i="2"/>
  <c r="K165" i="2"/>
  <c r="G165" i="2"/>
  <c r="L165" i="2"/>
  <c r="I165" i="2"/>
  <c r="J181" i="2"/>
  <c r="K181" i="2"/>
  <c r="C181" i="2"/>
  <c r="B181" i="2"/>
  <c r="H181" i="2"/>
  <c r="E181" i="2"/>
  <c r="F181" i="2" s="1"/>
  <c r="G181" i="2"/>
  <c r="I181" i="2"/>
  <c r="L181" i="2"/>
  <c r="I197" i="2"/>
  <c r="E197" i="2"/>
  <c r="F197" i="2" s="1"/>
  <c r="J197" i="2"/>
  <c r="B197" i="2"/>
  <c r="G197" i="2"/>
  <c r="K197" i="2"/>
  <c r="C197" i="2"/>
  <c r="H197" i="2"/>
  <c r="L197" i="2"/>
  <c r="I213" i="2"/>
  <c r="E213" i="2"/>
  <c r="F213" i="2" s="1"/>
  <c r="J213" i="2"/>
  <c r="B213" i="2"/>
  <c r="G213" i="2"/>
  <c r="K213" i="2"/>
  <c r="C213" i="2"/>
  <c r="H213" i="2"/>
  <c r="L213" i="2"/>
  <c r="I229" i="2"/>
  <c r="E229" i="2"/>
  <c r="F229" i="2" s="1"/>
  <c r="J229" i="2"/>
  <c r="B229" i="2"/>
  <c r="G229" i="2"/>
  <c r="K229" i="2"/>
  <c r="C229" i="2"/>
  <c r="H229" i="2"/>
  <c r="L229" i="2"/>
  <c r="B245" i="2"/>
  <c r="G245" i="2"/>
  <c r="K245" i="2"/>
  <c r="C245" i="2"/>
  <c r="H245" i="2"/>
  <c r="L245" i="2"/>
  <c r="I245" i="2"/>
  <c r="E245" i="2"/>
  <c r="F245" i="2" s="1"/>
  <c r="J245" i="2"/>
  <c r="J261" i="2"/>
  <c r="K261" i="2"/>
  <c r="C261" i="2"/>
  <c r="B261" i="2"/>
  <c r="E261" i="2"/>
  <c r="F261" i="2" s="1"/>
  <c r="I261" i="2"/>
  <c r="L261" i="2"/>
  <c r="H261" i="2"/>
  <c r="G261" i="2"/>
  <c r="E277" i="2"/>
  <c r="F277" i="2" s="1"/>
  <c r="K277" i="2"/>
  <c r="G277" i="2"/>
  <c r="L277" i="2"/>
  <c r="B277" i="2"/>
  <c r="H277" i="2"/>
  <c r="C277" i="2"/>
  <c r="J277" i="2"/>
  <c r="I277" i="2"/>
  <c r="E293" i="2"/>
  <c r="F293" i="2" s="1"/>
  <c r="K293" i="2"/>
  <c r="G293" i="2"/>
  <c r="L293" i="2"/>
  <c r="B293" i="2"/>
  <c r="H293" i="2"/>
  <c r="C293" i="2"/>
  <c r="J293" i="2"/>
  <c r="I293" i="2"/>
  <c r="E309" i="2"/>
  <c r="F309" i="2" s="1"/>
  <c r="G309" i="2"/>
  <c r="L309" i="2"/>
  <c r="B309" i="2"/>
  <c r="H309" i="2"/>
  <c r="C309" i="2"/>
  <c r="J309" i="2"/>
  <c r="K309" i="2"/>
  <c r="I309" i="2"/>
  <c r="E325" i="2"/>
  <c r="F325" i="2" s="1"/>
  <c r="G325" i="2"/>
  <c r="L325" i="2"/>
  <c r="B325" i="2"/>
  <c r="H325" i="2"/>
  <c r="C325" i="2"/>
  <c r="J325" i="2"/>
  <c r="K325" i="2"/>
  <c r="I325" i="2"/>
  <c r="E341" i="2"/>
  <c r="F341" i="2" s="1"/>
  <c r="C341" i="2"/>
  <c r="J341" i="2"/>
  <c r="K341" i="2"/>
  <c r="G341" i="2"/>
  <c r="L341" i="2"/>
  <c r="B341" i="2"/>
  <c r="H341" i="2"/>
  <c r="I341" i="2"/>
  <c r="E357" i="2"/>
  <c r="F357" i="2" s="1"/>
  <c r="C357" i="2"/>
  <c r="J357" i="2"/>
  <c r="K357" i="2"/>
  <c r="G357" i="2"/>
  <c r="L357" i="2"/>
  <c r="B357" i="2"/>
  <c r="H357" i="2"/>
  <c r="I357" i="2"/>
  <c r="K373" i="2"/>
  <c r="G373" i="2"/>
  <c r="B373" i="2"/>
  <c r="H373" i="2"/>
  <c r="C373" i="2"/>
  <c r="J373" i="2"/>
  <c r="L373" i="2"/>
  <c r="E373" i="2"/>
  <c r="F373" i="2" s="1"/>
  <c r="I373" i="2"/>
  <c r="K389" i="2"/>
  <c r="J389" i="2"/>
  <c r="H389" i="2"/>
  <c r="C389" i="2"/>
  <c r="L389" i="2"/>
  <c r="E389" i="2"/>
  <c r="F389" i="2" s="1"/>
  <c r="G389" i="2"/>
  <c r="I389" i="2"/>
  <c r="B389" i="2"/>
  <c r="K405" i="2"/>
  <c r="H405" i="2"/>
  <c r="C405" i="2"/>
  <c r="J405" i="2"/>
  <c r="L405" i="2"/>
  <c r="E405" i="2"/>
  <c r="F405" i="2" s="1"/>
  <c r="G405" i="2"/>
  <c r="I405" i="2"/>
  <c r="B405" i="2"/>
  <c r="E421" i="2"/>
  <c r="F421" i="2" s="1"/>
  <c r="L421" i="2"/>
  <c r="G421" i="2"/>
  <c r="K421" i="2"/>
  <c r="C421" i="2"/>
  <c r="H421" i="2"/>
  <c r="I421" i="2"/>
  <c r="J421" i="2"/>
  <c r="B421" i="2"/>
  <c r="G437" i="2"/>
  <c r="L437" i="2"/>
  <c r="E437" i="2"/>
  <c r="F437" i="2" s="1"/>
  <c r="I437" i="2"/>
  <c r="B437" i="2"/>
  <c r="K437" i="2"/>
  <c r="J437" i="2"/>
  <c r="C437" i="2"/>
  <c r="H437" i="2"/>
  <c r="G453" i="2"/>
  <c r="L453" i="2"/>
  <c r="E453" i="2"/>
  <c r="F453" i="2" s="1"/>
  <c r="K453" i="2"/>
  <c r="I453" i="2"/>
  <c r="C453" i="2"/>
  <c r="B453" i="2"/>
  <c r="J453" i="2"/>
  <c r="H453" i="2"/>
  <c r="G469" i="2"/>
  <c r="L469" i="2"/>
  <c r="E469" i="2"/>
  <c r="F469" i="2" s="1"/>
  <c r="I469" i="2"/>
  <c r="B469" i="2"/>
  <c r="K469" i="2"/>
  <c r="J469" i="2"/>
  <c r="C469" i="2"/>
  <c r="H469" i="2"/>
  <c r="G485" i="2"/>
  <c r="L485" i="2"/>
  <c r="E485" i="2"/>
  <c r="F485" i="2" s="1"/>
  <c r="K485" i="2"/>
  <c r="I485" i="2"/>
  <c r="C485" i="2"/>
  <c r="B485" i="2"/>
  <c r="J485" i="2"/>
  <c r="H485" i="2"/>
  <c r="C501" i="2"/>
  <c r="H501" i="2"/>
  <c r="I501" i="2"/>
  <c r="E501" i="2"/>
  <c r="F501" i="2" s="1"/>
  <c r="K501" i="2"/>
  <c r="G501" i="2"/>
  <c r="L501" i="2"/>
  <c r="B501" i="2"/>
  <c r="J501" i="2"/>
  <c r="G517" i="2"/>
  <c r="L517" i="2"/>
  <c r="C517" i="2"/>
  <c r="H517" i="2"/>
  <c r="I517" i="2"/>
  <c r="E517" i="2"/>
  <c r="F517" i="2" s="1"/>
  <c r="K517" i="2"/>
  <c r="B517" i="2"/>
  <c r="J517" i="2"/>
  <c r="E533" i="2"/>
  <c r="F533" i="2" s="1"/>
  <c r="K533" i="2"/>
  <c r="G533" i="2"/>
  <c r="L533" i="2"/>
  <c r="C533" i="2"/>
  <c r="H533" i="2"/>
  <c r="I533" i="2"/>
  <c r="B533" i="2"/>
  <c r="J533" i="2"/>
  <c r="C549" i="2"/>
  <c r="H549" i="2"/>
  <c r="I549" i="2"/>
  <c r="E549" i="2"/>
  <c r="F549" i="2" s="1"/>
  <c r="G549" i="2"/>
  <c r="K549" i="2"/>
  <c r="L549" i="2"/>
  <c r="B549" i="2"/>
  <c r="J549" i="2"/>
  <c r="B565" i="2"/>
  <c r="H565" i="2"/>
  <c r="C565" i="2"/>
  <c r="I565" i="2"/>
  <c r="K565" i="2"/>
  <c r="L565" i="2"/>
  <c r="G565" i="2"/>
  <c r="J565" i="2"/>
  <c r="E565" i="2"/>
  <c r="F565" i="2" s="1"/>
  <c r="H581" i="2"/>
  <c r="L581" i="2"/>
  <c r="I581" i="2"/>
  <c r="G581" i="2"/>
  <c r="B581" i="2"/>
  <c r="K581" i="2"/>
  <c r="J581" i="2"/>
  <c r="E581" i="2"/>
  <c r="F581" i="2" s="1"/>
  <c r="C581" i="2"/>
  <c r="H597" i="2"/>
  <c r="L597" i="2"/>
  <c r="E597" i="2"/>
  <c r="F597" i="2" s="1"/>
  <c r="C597" i="2"/>
  <c r="I597" i="2"/>
  <c r="G597" i="2"/>
  <c r="B597" i="2"/>
  <c r="K597" i="2"/>
  <c r="J597" i="2"/>
  <c r="H613" i="2"/>
  <c r="G613" i="2"/>
  <c r="K613" i="2"/>
  <c r="C613" i="2"/>
  <c r="L613" i="2"/>
  <c r="J613" i="2"/>
  <c r="E613" i="2"/>
  <c r="F613" i="2" s="1"/>
  <c r="I613" i="2"/>
  <c r="B613" i="2"/>
  <c r="G629" i="2"/>
  <c r="H629" i="2"/>
  <c r="C629" i="2"/>
  <c r="K629" i="2"/>
  <c r="L629" i="2"/>
  <c r="B629" i="2"/>
  <c r="J629" i="2"/>
  <c r="E629" i="2"/>
  <c r="F629" i="2" s="1"/>
  <c r="I629" i="2"/>
  <c r="C645" i="2"/>
  <c r="K645" i="2"/>
  <c r="L645" i="2"/>
  <c r="G645" i="2"/>
  <c r="H645" i="2"/>
  <c r="I645" i="2"/>
  <c r="B645" i="2"/>
  <c r="J645" i="2"/>
  <c r="E645" i="2"/>
  <c r="F645" i="2" s="1"/>
  <c r="L661" i="2"/>
  <c r="G661" i="2"/>
  <c r="H661" i="2"/>
  <c r="C661" i="2"/>
  <c r="K661" i="2"/>
  <c r="E661" i="2"/>
  <c r="F661" i="2" s="1"/>
  <c r="I661" i="2"/>
  <c r="B661" i="2"/>
  <c r="J661" i="2"/>
  <c r="H677" i="2"/>
  <c r="C677" i="2"/>
  <c r="K677" i="2"/>
  <c r="L677" i="2"/>
  <c r="G677" i="2"/>
  <c r="J677" i="2"/>
  <c r="E677" i="2"/>
  <c r="F677" i="2" s="1"/>
  <c r="I677" i="2"/>
  <c r="B677" i="2"/>
  <c r="G693" i="2"/>
  <c r="H693" i="2"/>
  <c r="C693" i="2"/>
  <c r="K693" i="2"/>
  <c r="L693" i="2"/>
  <c r="B693" i="2"/>
  <c r="J693" i="2"/>
  <c r="E693" i="2"/>
  <c r="F693" i="2" s="1"/>
  <c r="I693" i="2"/>
  <c r="I709" i="2"/>
  <c r="E709" i="2"/>
  <c r="F709" i="2" s="1"/>
  <c r="C709" i="2"/>
  <c r="K709" i="2"/>
  <c r="H709" i="2"/>
  <c r="B709" i="2"/>
  <c r="G709" i="2"/>
  <c r="J709" i="2"/>
  <c r="L709" i="2"/>
  <c r="E725" i="2"/>
  <c r="F725" i="2" s="1"/>
  <c r="C725" i="2"/>
  <c r="K725" i="2"/>
  <c r="L725" i="2"/>
  <c r="G725" i="2"/>
  <c r="H725" i="2"/>
  <c r="J725" i="2"/>
  <c r="B725" i="2"/>
  <c r="I725" i="2"/>
  <c r="E741" i="2"/>
  <c r="F741" i="2" s="1"/>
  <c r="C741" i="2"/>
  <c r="K741" i="2"/>
  <c r="L741" i="2"/>
  <c r="G741" i="2"/>
  <c r="H741" i="2"/>
  <c r="J741" i="2"/>
  <c r="B741" i="2"/>
  <c r="I741" i="2"/>
  <c r="E757" i="2"/>
  <c r="F757" i="2" s="1"/>
  <c r="C757" i="2"/>
  <c r="K757" i="2"/>
  <c r="L757" i="2"/>
  <c r="G757" i="2"/>
  <c r="H757" i="2"/>
  <c r="J757" i="2"/>
  <c r="B757" i="2"/>
  <c r="I757" i="2"/>
  <c r="E773" i="2"/>
  <c r="F773" i="2" s="1"/>
  <c r="C773" i="2"/>
  <c r="K773" i="2"/>
  <c r="L773" i="2"/>
  <c r="G773" i="2"/>
  <c r="H773" i="2"/>
  <c r="J773" i="2"/>
  <c r="B773" i="2"/>
  <c r="I773" i="2"/>
  <c r="E789" i="2"/>
  <c r="F789" i="2" s="1"/>
  <c r="G789" i="2"/>
  <c r="H789" i="2"/>
  <c r="K789" i="2"/>
  <c r="L789" i="2"/>
  <c r="C789" i="2"/>
  <c r="J789" i="2"/>
  <c r="B789" i="2"/>
  <c r="I789" i="2"/>
  <c r="E805" i="2"/>
  <c r="F805" i="2" s="1"/>
  <c r="G805" i="2"/>
  <c r="H805" i="2"/>
  <c r="C805" i="2"/>
  <c r="K805" i="2"/>
  <c r="L805" i="2"/>
  <c r="J805" i="2"/>
  <c r="B805" i="2"/>
  <c r="I805" i="2"/>
  <c r="E821" i="2"/>
  <c r="F821" i="2" s="1"/>
  <c r="G821" i="2"/>
  <c r="H821" i="2"/>
  <c r="K821" i="2"/>
  <c r="L821" i="2"/>
  <c r="C821" i="2"/>
  <c r="J821" i="2"/>
  <c r="B821" i="2"/>
  <c r="I821" i="2"/>
  <c r="G837" i="2"/>
  <c r="H837" i="2"/>
  <c r="K837" i="2"/>
  <c r="L837" i="2"/>
  <c r="C837" i="2"/>
  <c r="I837" i="2"/>
  <c r="B837" i="2"/>
  <c r="J837" i="2"/>
  <c r="E837" i="2"/>
  <c r="F837" i="2" s="1"/>
  <c r="C853" i="2"/>
  <c r="K853" i="2"/>
  <c r="L853" i="2"/>
  <c r="G853" i="2"/>
  <c r="H853" i="2"/>
  <c r="E853" i="2"/>
  <c r="F853" i="2" s="1"/>
  <c r="I853" i="2"/>
  <c r="B853" i="2"/>
  <c r="J853" i="2"/>
  <c r="H869" i="2"/>
  <c r="C869" i="2"/>
  <c r="K869" i="2"/>
  <c r="L869" i="2"/>
  <c r="G869" i="2"/>
  <c r="J869" i="2"/>
  <c r="E869" i="2"/>
  <c r="F869" i="2" s="1"/>
  <c r="I869" i="2"/>
  <c r="B869" i="2"/>
  <c r="C885" i="2"/>
  <c r="K885" i="2"/>
  <c r="L885" i="2"/>
  <c r="G885" i="2"/>
  <c r="H885" i="2"/>
  <c r="B885" i="2"/>
  <c r="J885" i="2"/>
  <c r="E885" i="2"/>
  <c r="F885" i="2" s="1"/>
  <c r="I885" i="2"/>
  <c r="G901" i="2"/>
  <c r="H901" i="2"/>
  <c r="C901" i="2"/>
  <c r="K901" i="2"/>
  <c r="L901" i="2"/>
  <c r="I901" i="2"/>
  <c r="B901" i="2"/>
  <c r="J901" i="2"/>
  <c r="E901" i="2"/>
  <c r="F901" i="2" s="1"/>
  <c r="C917" i="2"/>
  <c r="K917" i="2"/>
  <c r="L917" i="2"/>
  <c r="G917" i="2"/>
  <c r="H917" i="2"/>
  <c r="E917" i="2"/>
  <c r="F917" i="2" s="1"/>
  <c r="I917" i="2"/>
  <c r="B917" i="2"/>
  <c r="J917" i="2"/>
  <c r="G933" i="2"/>
  <c r="H933" i="2"/>
  <c r="C933" i="2"/>
  <c r="K933" i="2"/>
  <c r="L933" i="2"/>
  <c r="J933" i="2"/>
  <c r="E933" i="2"/>
  <c r="F933" i="2" s="1"/>
  <c r="I933" i="2"/>
  <c r="B933" i="2"/>
  <c r="C949" i="2"/>
  <c r="H949" i="2"/>
  <c r="I949" i="2"/>
  <c r="E949" i="2"/>
  <c r="F949" i="2" s="1"/>
  <c r="K949" i="2"/>
  <c r="G949" i="2"/>
  <c r="L949" i="2"/>
  <c r="B949" i="2"/>
  <c r="J949" i="2"/>
  <c r="C965" i="2"/>
  <c r="H965" i="2"/>
  <c r="I965" i="2"/>
  <c r="E965" i="2"/>
  <c r="F965" i="2" s="1"/>
  <c r="K965" i="2"/>
  <c r="G965" i="2"/>
  <c r="L965" i="2"/>
  <c r="B965" i="2"/>
  <c r="J965" i="2"/>
  <c r="C981" i="2"/>
  <c r="H981" i="2"/>
  <c r="I981" i="2"/>
  <c r="E981" i="2"/>
  <c r="F981" i="2" s="1"/>
  <c r="K981" i="2"/>
  <c r="G981" i="2"/>
  <c r="L981" i="2"/>
  <c r="B981" i="2"/>
  <c r="J981" i="2"/>
  <c r="E997" i="2"/>
  <c r="F997" i="2" s="1"/>
  <c r="L997" i="2"/>
  <c r="G997" i="2"/>
  <c r="I997" i="2"/>
  <c r="K997" i="2"/>
  <c r="B997" i="2"/>
  <c r="J997" i="2"/>
  <c r="H997" i="2"/>
  <c r="C997" i="2"/>
  <c r="E1013" i="2"/>
  <c r="F1013" i="2" s="1"/>
  <c r="L1013" i="2"/>
  <c r="G1013" i="2"/>
  <c r="I1013" i="2"/>
  <c r="K1013" i="2"/>
  <c r="B1013" i="2"/>
  <c r="J1013" i="2"/>
  <c r="H1013" i="2"/>
  <c r="C1013" i="2"/>
  <c r="H1029" i="2"/>
  <c r="L1029" i="2"/>
  <c r="J1029" i="2"/>
  <c r="E1029" i="2"/>
  <c r="F1029" i="2" s="1"/>
  <c r="C1029" i="2"/>
  <c r="I1029" i="2"/>
  <c r="G1029" i="2"/>
  <c r="B1029" i="2"/>
  <c r="K1029" i="2"/>
  <c r="H1045" i="2"/>
  <c r="L1045" i="2"/>
  <c r="J1045" i="2"/>
  <c r="E1045" i="2"/>
  <c r="F1045" i="2" s="1"/>
  <c r="C1045" i="2"/>
  <c r="I1045" i="2"/>
  <c r="G1045" i="2"/>
  <c r="B1045" i="2"/>
  <c r="K1045" i="2"/>
  <c r="H1061" i="2"/>
  <c r="L1061" i="2"/>
  <c r="J1061" i="2"/>
  <c r="E1061" i="2"/>
  <c r="F1061" i="2" s="1"/>
  <c r="C1061" i="2"/>
  <c r="I1061" i="2"/>
  <c r="G1061" i="2"/>
  <c r="B1061" i="2"/>
  <c r="K1061" i="2"/>
  <c r="L1077" i="2"/>
  <c r="H1077" i="2"/>
  <c r="J1077" i="2"/>
  <c r="E1077" i="2"/>
  <c r="F1077" i="2" s="1"/>
  <c r="C1077" i="2"/>
  <c r="I1077" i="2"/>
  <c r="G1077" i="2"/>
  <c r="B1077" i="2"/>
  <c r="K1077" i="2"/>
  <c r="H1093" i="2"/>
  <c r="L1093" i="2"/>
  <c r="B1093" i="2"/>
  <c r="K1093" i="2"/>
  <c r="J1093" i="2"/>
  <c r="E1093" i="2"/>
  <c r="F1093" i="2" s="1"/>
  <c r="C1093" i="2"/>
  <c r="I1093" i="2"/>
  <c r="G1093" i="2"/>
  <c r="H1109" i="2"/>
  <c r="L1109" i="2"/>
  <c r="B1109" i="2"/>
  <c r="K1109" i="2"/>
  <c r="J1109" i="2"/>
  <c r="E1109" i="2"/>
  <c r="F1109" i="2" s="1"/>
  <c r="C1109" i="2"/>
  <c r="I1109" i="2"/>
  <c r="G1109" i="2"/>
  <c r="H1125" i="2"/>
  <c r="L1125" i="2"/>
  <c r="B1125" i="2"/>
  <c r="K1125" i="2"/>
  <c r="J1125" i="2"/>
  <c r="E1125" i="2"/>
  <c r="F1125" i="2" s="1"/>
  <c r="C1125" i="2"/>
  <c r="I1125" i="2"/>
  <c r="G1125" i="2"/>
  <c r="E1141" i="2"/>
  <c r="F1141" i="2" s="1"/>
  <c r="H1141" i="2"/>
  <c r="L1141" i="2"/>
  <c r="B1141" i="2"/>
  <c r="K1141" i="2"/>
  <c r="J1141" i="2"/>
  <c r="C1141" i="2"/>
  <c r="G1141" i="2"/>
  <c r="I1141" i="2"/>
  <c r="E1157" i="2"/>
  <c r="F1157" i="2" s="1"/>
  <c r="H1157" i="2"/>
  <c r="I1157" i="2"/>
  <c r="L1157" i="2"/>
  <c r="J1157" i="2"/>
  <c r="C1157" i="2"/>
  <c r="G1157" i="2"/>
  <c r="B1157" i="2"/>
  <c r="K1157" i="2"/>
  <c r="E1173" i="2"/>
  <c r="F1173" i="2" s="1"/>
  <c r="L1173" i="2"/>
  <c r="H1173" i="2"/>
  <c r="I1173" i="2"/>
  <c r="C1173" i="2"/>
  <c r="G1173" i="2"/>
  <c r="B1173" i="2"/>
  <c r="K1173" i="2"/>
  <c r="J1173" i="2"/>
  <c r="E1189" i="2"/>
  <c r="F1189" i="2" s="1"/>
  <c r="L1189" i="2"/>
  <c r="H1189" i="2"/>
  <c r="I1189" i="2"/>
  <c r="G1189" i="2"/>
  <c r="B1189" i="2"/>
  <c r="K1189" i="2"/>
  <c r="J1189" i="2"/>
  <c r="C1189" i="2"/>
  <c r="E1205" i="2"/>
  <c r="F1205" i="2" s="1"/>
  <c r="H1205" i="2"/>
  <c r="I1205" i="2"/>
  <c r="L1205" i="2"/>
  <c r="B1205" i="2"/>
  <c r="K1205" i="2"/>
  <c r="J1205" i="2"/>
  <c r="C1205" i="2"/>
  <c r="G1205" i="2"/>
  <c r="E1221" i="2"/>
  <c r="F1221" i="2" s="1"/>
  <c r="H1221" i="2"/>
  <c r="I1221" i="2"/>
  <c r="L1221" i="2"/>
  <c r="J1221" i="2"/>
  <c r="C1221" i="2"/>
  <c r="G1221" i="2"/>
  <c r="B1221" i="2"/>
  <c r="K1221" i="2"/>
  <c r="E1237" i="2"/>
  <c r="F1237" i="2" s="1"/>
  <c r="L1237" i="2"/>
  <c r="H1237" i="2"/>
  <c r="I1237" i="2"/>
  <c r="C1237" i="2"/>
  <c r="G1237" i="2"/>
  <c r="B1237" i="2"/>
  <c r="K1237" i="2"/>
  <c r="J1237" i="2"/>
  <c r="E1253" i="2"/>
  <c r="F1253" i="2" s="1"/>
  <c r="L1253" i="2"/>
  <c r="H1253" i="2"/>
  <c r="I1253" i="2"/>
  <c r="G1253" i="2"/>
  <c r="B1253" i="2"/>
  <c r="K1253" i="2"/>
  <c r="J1253" i="2"/>
  <c r="C1253" i="2"/>
  <c r="E1269" i="2"/>
  <c r="F1269" i="2" s="1"/>
  <c r="L1269" i="2"/>
  <c r="J1269" i="2"/>
  <c r="C1269" i="2"/>
  <c r="G1269" i="2"/>
  <c r="B1269" i="2"/>
  <c r="K1269" i="2"/>
  <c r="I1269" i="2"/>
  <c r="H1269" i="2"/>
  <c r="E1285" i="2"/>
  <c r="F1285" i="2" s="1"/>
  <c r="L1285" i="2"/>
  <c r="C1285" i="2"/>
  <c r="H1285" i="2"/>
  <c r="G1285" i="2"/>
  <c r="B1285" i="2"/>
  <c r="K1285" i="2"/>
  <c r="J1285" i="2"/>
  <c r="I1285" i="2"/>
  <c r="E1301" i="2"/>
  <c r="F1301" i="2" s="1"/>
  <c r="L1301" i="2"/>
  <c r="G1301" i="2"/>
  <c r="B1301" i="2"/>
  <c r="K1301" i="2"/>
  <c r="H1301" i="2"/>
  <c r="J1301" i="2"/>
  <c r="C1301" i="2"/>
  <c r="I1301" i="2"/>
  <c r="E1317" i="2"/>
  <c r="F1317" i="2" s="1"/>
  <c r="L1317" i="2"/>
  <c r="B1317" i="2"/>
  <c r="K1317" i="2"/>
  <c r="J1317" i="2"/>
  <c r="C1317" i="2"/>
  <c r="H1317" i="2"/>
  <c r="G1317" i="2"/>
  <c r="I1317" i="2"/>
  <c r="E1333" i="2"/>
  <c r="F1333" i="2" s="1"/>
  <c r="L1333" i="2"/>
  <c r="J1333" i="2"/>
  <c r="C1333" i="2"/>
  <c r="G1333" i="2"/>
  <c r="B1333" i="2"/>
  <c r="K1333" i="2"/>
  <c r="I1333" i="2"/>
  <c r="H1333" i="2"/>
  <c r="E1349" i="2"/>
  <c r="F1349" i="2" s="1"/>
  <c r="L1349" i="2"/>
  <c r="C1349" i="2"/>
  <c r="H1349" i="2"/>
  <c r="G1349" i="2"/>
  <c r="B1349" i="2"/>
  <c r="K1349" i="2"/>
  <c r="J1349" i="2"/>
  <c r="I1349" i="2"/>
  <c r="E1365" i="2"/>
  <c r="F1365" i="2" s="1"/>
  <c r="L1365" i="2"/>
  <c r="G1365" i="2"/>
  <c r="H1365" i="2"/>
  <c r="B1365" i="2"/>
  <c r="K1365" i="2"/>
  <c r="I1365" i="2"/>
  <c r="J1365" i="2"/>
  <c r="C1365" i="2"/>
  <c r="E1381" i="2"/>
  <c r="F1381" i="2" s="1"/>
  <c r="L1381" i="2"/>
  <c r="B1381" i="2"/>
  <c r="K1381" i="2"/>
  <c r="J1381" i="2"/>
  <c r="C1381" i="2"/>
  <c r="G1381" i="2"/>
  <c r="I1381" i="2"/>
  <c r="H1381" i="2"/>
  <c r="E1397" i="2"/>
  <c r="F1397" i="2" s="1"/>
  <c r="L1397" i="2"/>
  <c r="J1397" i="2"/>
  <c r="C1397" i="2"/>
  <c r="I1397" i="2"/>
  <c r="G1397" i="2"/>
  <c r="H1397" i="2"/>
  <c r="B1397" i="2"/>
  <c r="K1397" i="2"/>
  <c r="E1413" i="2"/>
  <c r="F1413" i="2" s="1"/>
  <c r="L1413" i="2"/>
  <c r="C1413" i="2"/>
  <c r="G1413" i="2"/>
  <c r="H1413" i="2"/>
  <c r="B1413" i="2"/>
  <c r="K1413" i="2"/>
  <c r="J1413" i="2"/>
  <c r="I1413" i="2"/>
  <c r="E1429" i="2"/>
  <c r="F1429" i="2" s="1"/>
  <c r="I1429" i="2"/>
  <c r="B1429" i="2"/>
  <c r="L1429" i="2"/>
  <c r="H1429" i="2"/>
  <c r="J1429" i="2"/>
  <c r="C1429" i="2"/>
  <c r="G1429" i="2"/>
  <c r="K1429" i="2"/>
  <c r="E1445" i="2"/>
  <c r="F1445" i="2" s="1"/>
  <c r="I1445" i="2"/>
  <c r="B1445" i="2"/>
  <c r="L1445" i="2"/>
  <c r="H1445" i="2"/>
  <c r="J1445" i="2"/>
  <c r="C1445" i="2"/>
  <c r="G1445" i="2"/>
  <c r="K1445" i="2"/>
  <c r="E1461" i="2"/>
  <c r="F1461" i="2" s="1"/>
  <c r="I1461" i="2"/>
  <c r="L1461" i="2"/>
  <c r="B1461" i="2"/>
  <c r="J1461" i="2"/>
  <c r="C1461" i="2"/>
  <c r="G1461" i="2"/>
  <c r="K1461" i="2"/>
  <c r="H1461" i="2"/>
  <c r="I1477" i="2"/>
  <c r="C1477" i="2"/>
  <c r="J1477" i="2"/>
  <c r="L1477" i="2"/>
  <c r="G1477" i="2"/>
  <c r="B1477" i="2"/>
  <c r="K1477" i="2"/>
  <c r="H1477" i="2"/>
  <c r="E1477" i="2"/>
  <c r="F1477" i="2" s="1"/>
  <c r="H1493" i="2"/>
  <c r="I1493" i="2"/>
  <c r="L1493" i="2"/>
  <c r="B1493" i="2"/>
  <c r="E1493" i="2"/>
  <c r="F1493" i="2" s="1"/>
  <c r="C1493" i="2"/>
  <c r="J1493" i="2"/>
  <c r="G1493" i="2"/>
  <c r="K1493" i="2"/>
  <c r="H1509" i="2"/>
  <c r="I1509" i="2"/>
  <c r="L1509" i="2"/>
  <c r="B1509" i="2"/>
  <c r="E1509" i="2"/>
  <c r="F1509" i="2" s="1"/>
  <c r="C1509" i="2"/>
  <c r="J1509" i="2"/>
  <c r="G1509" i="2"/>
  <c r="K1509" i="2"/>
  <c r="H1525" i="2"/>
  <c r="I1525" i="2"/>
  <c r="L1525" i="2"/>
  <c r="B1525" i="2"/>
  <c r="E1525" i="2"/>
  <c r="F1525" i="2" s="1"/>
  <c r="C1525" i="2"/>
  <c r="J1525" i="2"/>
  <c r="G1525" i="2"/>
  <c r="K1525" i="2"/>
  <c r="E1541" i="2"/>
  <c r="F1541" i="2" s="1"/>
  <c r="I1541" i="2"/>
  <c r="J1541" i="2"/>
  <c r="L1541" i="2"/>
  <c r="G1541" i="2"/>
  <c r="B1541" i="2"/>
  <c r="K1541" i="2"/>
  <c r="C1541" i="2"/>
  <c r="H1541" i="2"/>
  <c r="E1557" i="2"/>
  <c r="F1557" i="2" s="1"/>
  <c r="I1557" i="2"/>
  <c r="J1557" i="2"/>
  <c r="L1557" i="2"/>
  <c r="G1557" i="2"/>
  <c r="B1557" i="2"/>
  <c r="K1557" i="2"/>
  <c r="C1557" i="2"/>
  <c r="H1557" i="2"/>
  <c r="E1573" i="2"/>
  <c r="F1573" i="2" s="1"/>
  <c r="I1573" i="2"/>
  <c r="J1573" i="2"/>
  <c r="G1573" i="2"/>
  <c r="B1573" i="2"/>
  <c r="K1573" i="2"/>
  <c r="L1573" i="2"/>
  <c r="C1573" i="2"/>
  <c r="H1573" i="2"/>
  <c r="E1589" i="2"/>
  <c r="F1589" i="2" s="1"/>
  <c r="I1589" i="2"/>
  <c r="J1589" i="2"/>
  <c r="G1589" i="2"/>
  <c r="B1589" i="2"/>
  <c r="K1589" i="2"/>
  <c r="L1589" i="2"/>
  <c r="C1589" i="2"/>
  <c r="H1589" i="2"/>
  <c r="E1605" i="2"/>
  <c r="F1605" i="2" s="1"/>
  <c r="I1605" i="2"/>
  <c r="J1605" i="2"/>
  <c r="G1605" i="2"/>
  <c r="B1605" i="2"/>
  <c r="K1605" i="2"/>
  <c r="L1605" i="2"/>
  <c r="C1605" i="2"/>
  <c r="H1605" i="2"/>
  <c r="E1621" i="2"/>
  <c r="F1621" i="2" s="1"/>
  <c r="I1621" i="2"/>
  <c r="J1621" i="2"/>
  <c r="G1621" i="2"/>
  <c r="B1621" i="2"/>
  <c r="K1621" i="2"/>
  <c r="L1621" i="2"/>
  <c r="C1621" i="2"/>
  <c r="H1621" i="2"/>
  <c r="E1637" i="2"/>
  <c r="F1637" i="2" s="1"/>
  <c r="K1637" i="2"/>
  <c r="G1637" i="2"/>
  <c r="L1637" i="2"/>
  <c r="B1637" i="2"/>
  <c r="H1637" i="2"/>
  <c r="C1637" i="2"/>
  <c r="J1637" i="2"/>
  <c r="I1637" i="2"/>
  <c r="E1653" i="2"/>
  <c r="F1653" i="2" s="1"/>
  <c r="K1653" i="2"/>
  <c r="G1653" i="2"/>
  <c r="L1653" i="2"/>
  <c r="H1653" i="2"/>
  <c r="J1653" i="2"/>
  <c r="B1653" i="2"/>
  <c r="C1653" i="2"/>
  <c r="I1653" i="2"/>
  <c r="E1669" i="2"/>
  <c r="F1669" i="2" s="1"/>
  <c r="K1669" i="2"/>
  <c r="G1669" i="2"/>
  <c r="L1669" i="2"/>
  <c r="B1669" i="2"/>
  <c r="H1669" i="2"/>
  <c r="C1669" i="2"/>
  <c r="J1669" i="2"/>
  <c r="I1669" i="2"/>
  <c r="E1685" i="2"/>
  <c r="F1685" i="2" s="1"/>
  <c r="B1685" i="2"/>
  <c r="H1685" i="2"/>
  <c r="C1685" i="2"/>
  <c r="J1685" i="2"/>
  <c r="K1685" i="2"/>
  <c r="G1685" i="2"/>
  <c r="L1685" i="2"/>
  <c r="I1685" i="2"/>
  <c r="E1701" i="2"/>
  <c r="F1701" i="2" s="1"/>
  <c r="K1701" i="2"/>
  <c r="G1701" i="2"/>
  <c r="L1701" i="2"/>
  <c r="B1701" i="2"/>
  <c r="H1701" i="2"/>
  <c r="C1701" i="2"/>
  <c r="J1701" i="2"/>
  <c r="I1701" i="2"/>
  <c r="E1717" i="2"/>
  <c r="F1717" i="2" s="1"/>
  <c r="G1717" i="2"/>
  <c r="L1717" i="2"/>
  <c r="B1717" i="2"/>
  <c r="H1717" i="2"/>
  <c r="C1717" i="2"/>
  <c r="J1717" i="2"/>
  <c r="K1717" i="2"/>
  <c r="I1717" i="2"/>
  <c r="E1733" i="2"/>
  <c r="F1733" i="2" s="1"/>
  <c r="G1733" i="2"/>
  <c r="L1733" i="2"/>
  <c r="B1733" i="2"/>
  <c r="H1733" i="2"/>
  <c r="C1733" i="2"/>
  <c r="J1733" i="2"/>
  <c r="K1733" i="2"/>
  <c r="I1733" i="2"/>
  <c r="E1749" i="2"/>
  <c r="F1749" i="2" s="1"/>
  <c r="G1749" i="2"/>
  <c r="L1749" i="2"/>
  <c r="B1749" i="2"/>
  <c r="H1749" i="2"/>
  <c r="C1749" i="2"/>
  <c r="J1749" i="2"/>
  <c r="K1749" i="2"/>
  <c r="I1749" i="2"/>
  <c r="E1765" i="2"/>
  <c r="F1765" i="2" s="1"/>
  <c r="C1765" i="2"/>
  <c r="J1765" i="2"/>
  <c r="K1765" i="2"/>
  <c r="G1765" i="2"/>
  <c r="L1765" i="2"/>
  <c r="B1765" i="2"/>
  <c r="H1765" i="2"/>
  <c r="I1765" i="2"/>
  <c r="E1781" i="2"/>
  <c r="F1781" i="2" s="1"/>
  <c r="G1781" i="2"/>
  <c r="L1781" i="2"/>
  <c r="B1781" i="2"/>
  <c r="H1781" i="2"/>
  <c r="C1781" i="2"/>
  <c r="J1781" i="2"/>
  <c r="K1781" i="2"/>
  <c r="I1781" i="2"/>
  <c r="K1797" i="2"/>
  <c r="B1797" i="2"/>
  <c r="H1797" i="2"/>
  <c r="C1797" i="2"/>
  <c r="J1797" i="2"/>
  <c r="L1797" i="2"/>
  <c r="G1797" i="2"/>
  <c r="E1797" i="2"/>
  <c r="F1797" i="2" s="1"/>
  <c r="I1797" i="2"/>
  <c r="K1813" i="2"/>
  <c r="C1813" i="2"/>
  <c r="H1813" i="2"/>
  <c r="J1813" i="2"/>
  <c r="G1813" i="2"/>
  <c r="B1813" i="2"/>
  <c r="E1813" i="2"/>
  <c r="F1813" i="2" s="1"/>
  <c r="L1813" i="2"/>
  <c r="I1813" i="2"/>
  <c r="K1829" i="2"/>
  <c r="J1829" i="2"/>
  <c r="C1829" i="2"/>
  <c r="H1829" i="2"/>
  <c r="G1829" i="2"/>
  <c r="B1829" i="2"/>
  <c r="E1829" i="2"/>
  <c r="F1829" i="2" s="1"/>
  <c r="L1829" i="2"/>
  <c r="I1829" i="2"/>
  <c r="K1845" i="2"/>
  <c r="J1845" i="2"/>
  <c r="C1845" i="2"/>
  <c r="H1845" i="2"/>
  <c r="G1845" i="2"/>
  <c r="B1845" i="2"/>
  <c r="E1845" i="2"/>
  <c r="F1845" i="2" s="1"/>
  <c r="L1845" i="2"/>
  <c r="I1845" i="2"/>
  <c r="E1861" i="2"/>
  <c r="F1861" i="2" s="1"/>
  <c r="L1861" i="2"/>
  <c r="G1861" i="2"/>
  <c r="H1861" i="2"/>
  <c r="C1861" i="2"/>
  <c r="K1861" i="2"/>
  <c r="J1861" i="2"/>
  <c r="B1861" i="2"/>
  <c r="I1861" i="2"/>
  <c r="E1877" i="2"/>
  <c r="F1877" i="2" s="1"/>
  <c r="L1877" i="2"/>
  <c r="G1877" i="2"/>
  <c r="H1877" i="2"/>
  <c r="C1877" i="2"/>
  <c r="K1877" i="2"/>
  <c r="J1877" i="2"/>
  <c r="B1877" i="2"/>
  <c r="I1877" i="2"/>
  <c r="E1893" i="2"/>
  <c r="F1893" i="2" s="1"/>
  <c r="H1893" i="2"/>
  <c r="C1893" i="2"/>
  <c r="K1893" i="2"/>
  <c r="L1893" i="2"/>
  <c r="G1893" i="2"/>
  <c r="J1893" i="2"/>
  <c r="B1893" i="2"/>
  <c r="I1893" i="2"/>
  <c r="E1909" i="2"/>
  <c r="F1909" i="2" s="1"/>
  <c r="G1909" i="2"/>
  <c r="H1909" i="2"/>
  <c r="C1909" i="2"/>
  <c r="K1909" i="2"/>
  <c r="L1909" i="2"/>
  <c r="J1909" i="2"/>
  <c r="B1909" i="2"/>
  <c r="I1909" i="2"/>
  <c r="E1925" i="2"/>
  <c r="F1925" i="2" s="1"/>
  <c r="G1925" i="2"/>
  <c r="H1925" i="2"/>
  <c r="C1925" i="2"/>
  <c r="K1925" i="2"/>
  <c r="L1925" i="2"/>
  <c r="J1925" i="2"/>
  <c r="B1925" i="2"/>
  <c r="I1925" i="2"/>
  <c r="E1941" i="2"/>
  <c r="F1941" i="2" s="1"/>
  <c r="G1941" i="2"/>
  <c r="H1941" i="2"/>
  <c r="C1941" i="2"/>
  <c r="K1941" i="2"/>
  <c r="L1941" i="2"/>
  <c r="J1941" i="2"/>
  <c r="B1941" i="2"/>
  <c r="I1941" i="2"/>
  <c r="E1957" i="2"/>
  <c r="F1957" i="2" s="1"/>
  <c r="G1957" i="2"/>
  <c r="H1957" i="2"/>
  <c r="C1957" i="2"/>
  <c r="K1957" i="2"/>
  <c r="L1957" i="2"/>
  <c r="J1957" i="2"/>
  <c r="B1957" i="2"/>
  <c r="I1957" i="2"/>
  <c r="E1973" i="2"/>
  <c r="F1973" i="2" s="1"/>
  <c r="L1973" i="2"/>
  <c r="G1973" i="2"/>
  <c r="H1973" i="2"/>
  <c r="C1973" i="2"/>
  <c r="K1973" i="2"/>
  <c r="J1973" i="2"/>
  <c r="B1973" i="2"/>
  <c r="I1973" i="2"/>
  <c r="E1989" i="2"/>
  <c r="F1989" i="2" s="1"/>
  <c r="C1989" i="2"/>
  <c r="K1989" i="2"/>
  <c r="L1989" i="2"/>
  <c r="G1989" i="2"/>
  <c r="H1989" i="2"/>
  <c r="J1989" i="2"/>
  <c r="B1989" i="2"/>
  <c r="I1989" i="2"/>
  <c r="B22" i="2"/>
  <c r="G22" i="2"/>
  <c r="K22" i="2"/>
  <c r="C22" i="2"/>
  <c r="H22" i="2"/>
  <c r="L22" i="2"/>
  <c r="I22" i="2"/>
  <c r="E22" i="2"/>
  <c r="F22" i="2" s="1"/>
  <c r="J22" i="2"/>
  <c r="B38" i="2"/>
  <c r="G38" i="2"/>
  <c r="K38" i="2"/>
  <c r="C38" i="2"/>
  <c r="H38" i="2"/>
  <c r="L38" i="2"/>
  <c r="I38" i="2"/>
  <c r="E38" i="2"/>
  <c r="F38" i="2" s="1"/>
  <c r="J38" i="2"/>
  <c r="C54" i="2"/>
  <c r="B54" i="2"/>
  <c r="L54" i="2"/>
  <c r="H54" i="2"/>
  <c r="J54" i="2"/>
  <c r="I54" i="2"/>
  <c r="G54" i="2"/>
  <c r="E54" i="2"/>
  <c r="F54" i="2" s="1"/>
  <c r="K54" i="2"/>
  <c r="B70" i="2"/>
  <c r="L70" i="2"/>
  <c r="H70" i="2"/>
  <c r="J70" i="2"/>
  <c r="C70" i="2"/>
  <c r="I70" i="2"/>
  <c r="G70" i="2"/>
  <c r="K70" i="2"/>
  <c r="E70" i="2"/>
  <c r="F70" i="2" s="1"/>
  <c r="H86" i="2"/>
  <c r="I86" i="2"/>
  <c r="L86" i="2"/>
  <c r="E86" i="2"/>
  <c r="F86" i="2" s="1"/>
  <c r="J86" i="2"/>
  <c r="C86" i="2"/>
  <c r="G86" i="2"/>
  <c r="B86" i="2"/>
  <c r="K86" i="2"/>
  <c r="E102" i="2"/>
  <c r="F102" i="2" s="1"/>
  <c r="H102" i="2"/>
  <c r="I102" i="2"/>
  <c r="L102" i="2"/>
  <c r="G102" i="2"/>
  <c r="B102" i="2"/>
  <c r="K102" i="2"/>
  <c r="J102" i="2"/>
  <c r="C102" i="2"/>
  <c r="C118" i="2"/>
  <c r="H118" i="2"/>
  <c r="I118" i="2"/>
  <c r="E118" i="2"/>
  <c r="F118" i="2" s="1"/>
  <c r="K118" i="2"/>
  <c r="G118" i="2"/>
  <c r="L118" i="2"/>
  <c r="B118" i="2"/>
  <c r="J118" i="2"/>
  <c r="E134" i="2"/>
  <c r="F134" i="2" s="1"/>
  <c r="H134" i="2"/>
  <c r="I134" i="2"/>
  <c r="C134" i="2"/>
  <c r="L134" i="2"/>
  <c r="G134" i="2"/>
  <c r="B134" i="2"/>
  <c r="J134" i="2"/>
  <c r="K134" i="2"/>
  <c r="E150" i="2"/>
  <c r="F150" i="2" s="1"/>
  <c r="L150" i="2"/>
  <c r="G150" i="2"/>
  <c r="H150" i="2"/>
  <c r="C150" i="2"/>
  <c r="K150" i="2"/>
  <c r="B150" i="2"/>
  <c r="I150" i="2"/>
  <c r="J150" i="2"/>
  <c r="E166" i="2"/>
  <c r="F166" i="2" s="1"/>
  <c r="C166" i="2"/>
  <c r="K166" i="2"/>
  <c r="L166" i="2"/>
  <c r="G166" i="2"/>
  <c r="H166" i="2"/>
  <c r="B166" i="2"/>
  <c r="I166" i="2"/>
  <c r="J166" i="2"/>
  <c r="K182" i="2"/>
  <c r="H182" i="2"/>
  <c r="B182" i="2"/>
  <c r="G182" i="2"/>
  <c r="I182" i="2"/>
  <c r="J182" i="2"/>
  <c r="L182" i="2"/>
  <c r="E182" i="2"/>
  <c r="F182" i="2" s="1"/>
  <c r="C182" i="2"/>
  <c r="H198" i="2"/>
  <c r="L198" i="2"/>
  <c r="I198" i="2"/>
  <c r="G198" i="2"/>
  <c r="B198" i="2"/>
  <c r="K198" i="2"/>
  <c r="J198" i="2"/>
  <c r="E198" i="2"/>
  <c r="F198" i="2" s="1"/>
  <c r="C198" i="2"/>
  <c r="H214" i="2"/>
  <c r="L214" i="2"/>
  <c r="E214" i="2"/>
  <c r="F214" i="2" s="1"/>
  <c r="C214" i="2"/>
  <c r="I214" i="2"/>
  <c r="G214" i="2"/>
  <c r="B214" i="2"/>
  <c r="K214" i="2"/>
  <c r="J214" i="2"/>
  <c r="H230" i="2"/>
  <c r="L230" i="2"/>
  <c r="J230" i="2"/>
  <c r="E230" i="2"/>
  <c r="F230" i="2" s="1"/>
  <c r="C230" i="2"/>
  <c r="I230" i="2"/>
  <c r="G230" i="2"/>
  <c r="B230" i="2"/>
  <c r="K230" i="2"/>
  <c r="G246" i="2"/>
  <c r="H246" i="2"/>
  <c r="K246" i="2"/>
  <c r="C246" i="2"/>
  <c r="L246" i="2"/>
  <c r="E246" i="2"/>
  <c r="F246" i="2" s="1"/>
  <c r="I246" i="2"/>
  <c r="B246" i="2"/>
  <c r="J246" i="2"/>
  <c r="E262" i="2"/>
  <c r="F262" i="2" s="1"/>
  <c r="I262" i="2"/>
  <c r="K262" i="2"/>
  <c r="J262" i="2"/>
  <c r="L262" i="2"/>
  <c r="H262" i="2"/>
  <c r="G262" i="2"/>
  <c r="C262" i="2"/>
  <c r="B262" i="2"/>
  <c r="I278" i="2"/>
  <c r="H278" i="2"/>
  <c r="B278" i="2"/>
  <c r="C278" i="2"/>
  <c r="J278" i="2"/>
  <c r="K278" i="2"/>
  <c r="E278" i="2"/>
  <c r="F278" i="2" s="1"/>
  <c r="G278" i="2"/>
  <c r="L278" i="2"/>
  <c r="L294" i="2"/>
  <c r="E294" i="2"/>
  <c r="F294" i="2" s="1"/>
  <c r="G294" i="2"/>
  <c r="I294" i="2"/>
  <c r="H294" i="2"/>
  <c r="B294" i="2"/>
  <c r="C294" i="2"/>
  <c r="J294" i="2"/>
  <c r="K294" i="2"/>
  <c r="B310" i="2"/>
  <c r="C310" i="2"/>
  <c r="J310" i="2"/>
  <c r="K310" i="2"/>
  <c r="E310" i="2"/>
  <c r="F310" i="2" s="1"/>
  <c r="G310" i="2"/>
  <c r="L310" i="2"/>
  <c r="I310" i="2"/>
  <c r="H310" i="2"/>
  <c r="L326" i="2"/>
  <c r="E326" i="2"/>
  <c r="F326" i="2" s="1"/>
  <c r="G326" i="2"/>
  <c r="I326" i="2"/>
  <c r="H326" i="2"/>
  <c r="B326" i="2"/>
  <c r="C326" i="2"/>
  <c r="J326" i="2"/>
  <c r="K326" i="2"/>
  <c r="B342" i="2"/>
  <c r="C342" i="2"/>
  <c r="J342" i="2"/>
  <c r="K342" i="2"/>
  <c r="E342" i="2"/>
  <c r="F342" i="2" s="1"/>
  <c r="G342" i="2"/>
  <c r="L342" i="2"/>
  <c r="I342" i="2"/>
  <c r="H342" i="2"/>
  <c r="L358" i="2"/>
  <c r="E358" i="2"/>
  <c r="F358" i="2" s="1"/>
  <c r="G358" i="2"/>
  <c r="I358" i="2"/>
  <c r="H358" i="2"/>
  <c r="B358" i="2"/>
  <c r="C358" i="2"/>
  <c r="J358" i="2"/>
  <c r="K358" i="2"/>
  <c r="E374" i="2"/>
  <c r="F374" i="2" s="1"/>
  <c r="C374" i="2"/>
  <c r="I374" i="2"/>
  <c r="L374" i="2"/>
  <c r="G374" i="2"/>
  <c r="H374" i="2"/>
  <c r="K374" i="2"/>
  <c r="B374" i="2"/>
  <c r="J374" i="2"/>
  <c r="E390" i="2"/>
  <c r="F390" i="2" s="1"/>
  <c r="I390" i="2"/>
  <c r="H390" i="2"/>
  <c r="C390" i="2"/>
  <c r="L390" i="2"/>
  <c r="K390" i="2"/>
  <c r="B390" i="2"/>
  <c r="G390" i="2"/>
  <c r="J390" i="2"/>
  <c r="E406" i="2"/>
  <c r="F406" i="2" s="1"/>
  <c r="H406" i="2"/>
  <c r="C406" i="2"/>
  <c r="I406" i="2"/>
  <c r="L406" i="2"/>
  <c r="K406" i="2"/>
  <c r="B406" i="2"/>
  <c r="G406" i="2"/>
  <c r="J406" i="2"/>
  <c r="H422" i="2"/>
  <c r="L422" i="2"/>
  <c r="B422" i="2"/>
  <c r="K422" i="2"/>
  <c r="J422" i="2"/>
  <c r="E422" i="2"/>
  <c r="F422" i="2" s="1"/>
  <c r="C422" i="2"/>
  <c r="I422" i="2"/>
  <c r="G422" i="2"/>
  <c r="L438" i="2"/>
  <c r="C438" i="2"/>
  <c r="H438" i="2"/>
  <c r="G438" i="2"/>
  <c r="I438" i="2"/>
  <c r="B438" i="2"/>
  <c r="K438" i="2"/>
  <c r="J438" i="2"/>
  <c r="E438" i="2"/>
  <c r="F438" i="2" s="1"/>
  <c r="J454" i="2"/>
  <c r="E454" i="2"/>
  <c r="F454" i="2" s="1"/>
  <c r="C454" i="2"/>
  <c r="H454" i="2"/>
  <c r="G454" i="2"/>
  <c r="I454" i="2"/>
  <c r="B454" i="2"/>
  <c r="K454" i="2"/>
  <c r="L454" i="2"/>
  <c r="L470" i="2"/>
  <c r="C470" i="2"/>
  <c r="H470" i="2"/>
  <c r="G470" i="2"/>
  <c r="I470" i="2"/>
  <c r="B470" i="2"/>
  <c r="K470" i="2"/>
  <c r="J470" i="2"/>
  <c r="E470" i="2"/>
  <c r="F470" i="2" s="1"/>
  <c r="G486" i="2"/>
  <c r="I486" i="2"/>
  <c r="B486" i="2"/>
  <c r="K486" i="2"/>
  <c r="L486" i="2"/>
  <c r="J486" i="2"/>
  <c r="E486" i="2"/>
  <c r="F486" i="2" s="1"/>
  <c r="C486" i="2"/>
  <c r="H486" i="2"/>
  <c r="B502" i="2"/>
  <c r="I502" i="2"/>
  <c r="J502" i="2"/>
  <c r="E502" i="2"/>
  <c r="F502" i="2" s="1"/>
  <c r="L502" i="2"/>
  <c r="H502" i="2"/>
  <c r="G502" i="2"/>
  <c r="K502" i="2"/>
  <c r="C502" i="2"/>
  <c r="H518" i="2"/>
  <c r="B518" i="2"/>
  <c r="I518" i="2"/>
  <c r="J518" i="2"/>
  <c r="E518" i="2"/>
  <c r="F518" i="2" s="1"/>
  <c r="L518" i="2"/>
  <c r="G518" i="2"/>
  <c r="K518" i="2"/>
  <c r="C518" i="2"/>
  <c r="E534" i="2"/>
  <c r="F534" i="2" s="1"/>
  <c r="L534" i="2"/>
  <c r="H534" i="2"/>
  <c r="B534" i="2"/>
  <c r="I534" i="2"/>
  <c r="J534" i="2"/>
  <c r="G534" i="2"/>
  <c r="K534" i="2"/>
  <c r="C534" i="2"/>
  <c r="B550" i="2"/>
  <c r="I550" i="2"/>
  <c r="J550" i="2"/>
  <c r="E550" i="2"/>
  <c r="F550" i="2" s="1"/>
  <c r="H550" i="2"/>
  <c r="L550" i="2"/>
  <c r="G550" i="2"/>
  <c r="K550" i="2"/>
  <c r="C550" i="2"/>
  <c r="B566" i="2"/>
  <c r="L566" i="2"/>
  <c r="E566" i="2"/>
  <c r="F566" i="2" s="1"/>
  <c r="H566" i="2"/>
  <c r="I566" i="2"/>
  <c r="C566" i="2"/>
  <c r="K566" i="2"/>
  <c r="G566" i="2"/>
  <c r="J566" i="2"/>
  <c r="B582" i="2"/>
  <c r="E582" i="2"/>
  <c r="F582" i="2" s="1"/>
  <c r="H582" i="2"/>
  <c r="I582" i="2"/>
  <c r="L582" i="2"/>
  <c r="C582" i="2"/>
  <c r="K582" i="2"/>
  <c r="G582" i="2"/>
  <c r="J582" i="2"/>
  <c r="B598" i="2"/>
  <c r="E598" i="2"/>
  <c r="F598" i="2" s="1"/>
  <c r="H598" i="2"/>
  <c r="I598" i="2"/>
  <c r="L598" i="2"/>
  <c r="C598" i="2"/>
  <c r="K598" i="2"/>
  <c r="G598" i="2"/>
  <c r="J598" i="2"/>
  <c r="L614" i="2"/>
  <c r="C614" i="2"/>
  <c r="H614" i="2"/>
  <c r="G614" i="2"/>
  <c r="I614" i="2"/>
  <c r="B614" i="2"/>
  <c r="K614" i="2"/>
  <c r="J614" i="2"/>
  <c r="E614" i="2"/>
  <c r="F614" i="2" s="1"/>
  <c r="L630" i="2"/>
  <c r="G630" i="2"/>
  <c r="I630" i="2"/>
  <c r="B630" i="2"/>
  <c r="K630" i="2"/>
  <c r="J630" i="2"/>
  <c r="E630" i="2"/>
  <c r="F630" i="2" s="1"/>
  <c r="C630" i="2"/>
  <c r="H630" i="2"/>
  <c r="L646" i="2"/>
  <c r="C646" i="2"/>
  <c r="H646" i="2"/>
  <c r="G646" i="2"/>
  <c r="I646" i="2"/>
  <c r="B646" i="2"/>
  <c r="K646" i="2"/>
  <c r="J646" i="2"/>
  <c r="E646" i="2"/>
  <c r="F646" i="2" s="1"/>
  <c r="B662" i="2"/>
  <c r="K662" i="2"/>
  <c r="L662" i="2"/>
  <c r="J662" i="2"/>
  <c r="E662" i="2"/>
  <c r="F662" i="2" s="1"/>
  <c r="C662" i="2"/>
  <c r="H662" i="2"/>
  <c r="G662" i="2"/>
  <c r="I662" i="2"/>
  <c r="L678" i="2"/>
  <c r="C678" i="2"/>
  <c r="H678" i="2"/>
  <c r="G678" i="2"/>
  <c r="I678" i="2"/>
  <c r="B678" i="2"/>
  <c r="K678" i="2"/>
  <c r="J678" i="2"/>
  <c r="E678" i="2"/>
  <c r="F678" i="2" s="1"/>
  <c r="L694" i="2"/>
  <c r="G694" i="2"/>
  <c r="I694" i="2"/>
  <c r="B694" i="2"/>
  <c r="K694" i="2"/>
  <c r="J694" i="2"/>
  <c r="E694" i="2"/>
  <c r="F694" i="2" s="1"/>
  <c r="C694" i="2"/>
  <c r="H694" i="2"/>
  <c r="I710" i="2"/>
  <c r="K710" i="2"/>
  <c r="B710" i="2"/>
  <c r="E710" i="2"/>
  <c r="F710" i="2" s="1"/>
  <c r="H710" i="2"/>
  <c r="C710" i="2"/>
  <c r="J710" i="2"/>
  <c r="G710" i="2"/>
  <c r="L710" i="2"/>
  <c r="L726" i="2"/>
  <c r="H726" i="2"/>
  <c r="B726" i="2"/>
  <c r="K726" i="2"/>
  <c r="J726" i="2"/>
  <c r="E726" i="2"/>
  <c r="F726" i="2" s="1"/>
  <c r="C726" i="2"/>
  <c r="I726" i="2"/>
  <c r="G726" i="2"/>
  <c r="L742" i="2"/>
  <c r="H742" i="2"/>
  <c r="B742" i="2"/>
  <c r="K742" i="2"/>
  <c r="J742" i="2"/>
  <c r="E742" i="2"/>
  <c r="F742" i="2" s="1"/>
  <c r="C742" i="2"/>
  <c r="I742" i="2"/>
  <c r="G742" i="2"/>
  <c r="L758" i="2"/>
  <c r="H758" i="2"/>
  <c r="B758" i="2"/>
  <c r="K758" i="2"/>
  <c r="J758" i="2"/>
  <c r="E758" i="2"/>
  <c r="F758" i="2" s="1"/>
  <c r="C758" i="2"/>
  <c r="I758" i="2"/>
  <c r="G758" i="2"/>
  <c r="L774" i="2"/>
  <c r="H774" i="2"/>
  <c r="B774" i="2"/>
  <c r="K774" i="2"/>
  <c r="J774" i="2"/>
  <c r="E774" i="2"/>
  <c r="F774" i="2" s="1"/>
  <c r="C774" i="2"/>
  <c r="I774" i="2"/>
  <c r="G774" i="2"/>
  <c r="H790" i="2"/>
  <c r="L790" i="2"/>
  <c r="B790" i="2"/>
  <c r="K790" i="2"/>
  <c r="J790" i="2"/>
  <c r="E790" i="2"/>
  <c r="F790" i="2" s="1"/>
  <c r="C790" i="2"/>
  <c r="I790" i="2"/>
  <c r="G790" i="2"/>
  <c r="H806" i="2"/>
  <c r="L806" i="2"/>
  <c r="B806" i="2"/>
  <c r="K806" i="2"/>
  <c r="J806" i="2"/>
  <c r="E806" i="2"/>
  <c r="F806" i="2" s="1"/>
  <c r="C806" i="2"/>
  <c r="I806" i="2"/>
  <c r="G806" i="2"/>
  <c r="H822" i="2"/>
  <c r="L822" i="2"/>
  <c r="B822" i="2"/>
  <c r="K822" i="2"/>
  <c r="J822" i="2"/>
  <c r="E822" i="2"/>
  <c r="F822" i="2" s="1"/>
  <c r="C822" i="2"/>
  <c r="I822" i="2"/>
  <c r="G822" i="2"/>
  <c r="B838" i="2"/>
  <c r="K838" i="2"/>
  <c r="J838" i="2"/>
  <c r="E838" i="2"/>
  <c r="F838" i="2" s="1"/>
  <c r="L838" i="2"/>
  <c r="C838" i="2"/>
  <c r="H838" i="2"/>
  <c r="G838" i="2"/>
  <c r="I838" i="2"/>
  <c r="L854" i="2"/>
  <c r="G854" i="2"/>
  <c r="I854" i="2"/>
  <c r="B854" i="2"/>
  <c r="K854" i="2"/>
  <c r="J854" i="2"/>
  <c r="E854" i="2"/>
  <c r="F854" i="2" s="1"/>
  <c r="C854" i="2"/>
  <c r="H854" i="2"/>
  <c r="L870" i="2"/>
  <c r="G870" i="2"/>
  <c r="I870" i="2"/>
  <c r="B870" i="2"/>
  <c r="K870" i="2"/>
  <c r="J870" i="2"/>
  <c r="E870" i="2"/>
  <c r="F870" i="2" s="1"/>
  <c r="C870" i="2"/>
  <c r="H870" i="2"/>
  <c r="L886" i="2"/>
  <c r="B886" i="2"/>
  <c r="K886" i="2"/>
  <c r="J886" i="2"/>
  <c r="E886" i="2"/>
  <c r="F886" i="2" s="1"/>
  <c r="C886" i="2"/>
  <c r="H886" i="2"/>
  <c r="G886" i="2"/>
  <c r="I886" i="2"/>
  <c r="B902" i="2"/>
  <c r="K902" i="2"/>
  <c r="J902" i="2"/>
  <c r="E902" i="2"/>
  <c r="F902" i="2" s="1"/>
  <c r="C902" i="2"/>
  <c r="H902" i="2"/>
  <c r="G902" i="2"/>
  <c r="I902" i="2"/>
  <c r="L902" i="2"/>
  <c r="L918" i="2"/>
  <c r="J918" i="2"/>
  <c r="E918" i="2"/>
  <c r="F918" i="2" s="1"/>
  <c r="C918" i="2"/>
  <c r="H918" i="2"/>
  <c r="G918" i="2"/>
  <c r="I918" i="2"/>
  <c r="B918" i="2"/>
  <c r="K918" i="2"/>
  <c r="L934" i="2"/>
  <c r="G934" i="2"/>
  <c r="I934" i="2"/>
  <c r="B934" i="2"/>
  <c r="K934" i="2"/>
  <c r="J934" i="2"/>
  <c r="E934" i="2"/>
  <c r="F934" i="2" s="1"/>
  <c r="C934" i="2"/>
  <c r="H934" i="2"/>
  <c r="B950" i="2"/>
  <c r="I950" i="2"/>
  <c r="J950" i="2"/>
  <c r="E950" i="2"/>
  <c r="F950" i="2" s="1"/>
  <c r="L950" i="2"/>
  <c r="H950" i="2"/>
  <c r="C950" i="2"/>
  <c r="G950" i="2"/>
  <c r="K950" i="2"/>
  <c r="B966" i="2"/>
  <c r="I966" i="2"/>
  <c r="J966" i="2"/>
  <c r="E966" i="2"/>
  <c r="F966" i="2" s="1"/>
  <c r="L966" i="2"/>
  <c r="H966" i="2"/>
  <c r="C966" i="2"/>
  <c r="G966" i="2"/>
  <c r="K966" i="2"/>
  <c r="B982" i="2"/>
  <c r="I982" i="2"/>
  <c r="J982" i="2"/>
  <c r="E982" i="2"/>
  <c r="F982" i="2" s="1"/>
  <c r="L982" i="2"/>
  <c r="H982" i="2"/>
  <c r="C982" i="2"/>
  <c r="G982" i="2"/>
  <c r="K982" i="2"/>
  <c r="J998" i="2"/>
  <c r="L998" i="2"/>
  <c r="E998" i="2"/>
  <c r="F998" i="2" s="1"/>
  <c r="I998" i="2"/>
  <c r="H998" i="2"/>
  <c r="C998" i="2"/>
  <c r="B998" i="2"/>
  <c r="G998" i="2"/>
  <c r="K998" i="2"/>
  <c r="C1014" i="2"/>
  <c r="I1014" i="2"/>
  <c r="J1014" i="2"/>
  <c r="E1014" i="2"/>
  <c r="F1014" i="2" s="1"/>
  <c r="L1014" i="2"/>
  <c r="H1014" i="2"/>
  <c r="G1014" i="2"/>
  <c r="B1014" i="2"/>
  <c r="K1014" i="2"/>
  <c r="C1030" i="2"/>
  <c r="H1030" i="2"/>
  <c r="B1030" i="2"/>
  <c r="I1030" i="2"/>
  <c r="J1030" i="2"/>
  <c r="E1030" i="2"/>
  <c r="F1030" i="2" s="1"/>
  <c r="L1030" i="2"/>
  <c r="G1030" i="2"/>
  <c r="K1030" i="2"/>
  <c r="C1046" i="2"/>
  <c r="E1046" i="2"/>
  <c r="F1046" i="2" s="1"/>
  <c r="L1046" i="2"/>
  <c r="H1046" i="2"/>
  <c r="B1046" i="2"/>
  <c r="I1046" i="2"/>
  <c r="J1046" i="2"/>
  <c r="G1046" i="2"/>
  <c r="K1046" i="2"/>
  <c r="C1062" i="2"/>
  <c r="J1062" i="2"/>
  <c r="E1062" i="2"/>
  <c r="F1062" i="2" s="1"/>
  <c r="L1062" i="2"/>
  <c r="H1062" i="2"/>
  <c r="B1062" i="2"/>
  <c r="I1062" i="2"/>
  <c r="G1062" i="2"/>
  <c r="K1062" i="2"/>
  <c r="C1078" i="2"/>
  <c r="H1078" i="2"/>
  <c r="B1078" i="2"/>
  <c r="I1078" i="2"/>
  <c r="J1078" i="2"/>
  <c r="E1078" i="2"/>
  <c r="F1078" i="2" s="1"/>
  <c r="L1078" i="2"/>
  <c r="G1078" i="2"/>
  <c r="K1078" i="2"/>
  <c r="B1094" i="2"/>
  <c r="G1094" i="2"/>
  <c r="K1094" i="2"/>
  <c r="C1094" i="2"/>
  <c r="H1094" i="2"/>
  <c r="L1094" i="2"/>
  <c r="I1094" i="2"/>
  <c r="E1094" i="2"/>
  <c r="F1094" i="2" s="1"/>
  <c r="J1094" i="2"/>
  <c r="B1110" i="2"/>
  <c r="G1110" i="2"/>
  <c r="K1110" i="2"/>
  <c r="C1110" i="2"/>
  <c r="H1110" i="2"/>
  <c r="L1110" i="2"/>
  <c r="I1110" i="2"/>
  <c r="E1110" i="2"/>
  <c r="F1110" i="2" s="1"/>
  <c r="J1110" i="2"/>
  <c r="C1126" i="2"/>
  <c r="H1126" i="2"/>
  <c r="L1126" i="2"/>
  <c r="I1126" i="2"/>
  <c r="E1126" i="2"/>
  <c r="F1126" i="2" s="1"/>
  <c r="J1126" i="2"/>
  <c r="B1126" i="2"/>
  <c r="G1126" i="2"/>
  <c r="K1126" i="2"/>
  <c r="B1142" i="2"/>
  <c r="G1142" i="2"/>
  <c r="K1142" i="2"/>
  <c r="C1142" i="2"/>
  <c r="H1142" i="2"/>
  <c r="L1142" i="2"/>
  <c r="I1142" i="2"/>
  <c r="E1142" i="2"/>
  <c r="F1142" i="2" s="1"/>
  <c r="J1142" i="2"/>
  <c r="B1158" i="2"/>
  <c r="G1158" i="2"/>
  <c r="K1158" i="2"/>
  <c r="C1158" i="2"/>
  <c r="H1158" i="2"/>
  <c r="L1158" i="2"/>
  <c r="I1158" i="2"/>
  <c r="E1158" i="2"/>
  <c r="F1158" i="2" s="1"/>
  <c r="J1158" i="2"/>
  <c r="E1174" i="2"/>
  <c r="F1174" i="2" s="1"/>
  <c r="J1174" i="2"/>
  <c r="B1174" i="2"/>
  <c r="G1174" i="2"/>
  <c r="K1174" i="2"/>
  <c r="C1174" i="2"/>
  <c r="H1174" i="2"/>
  <c r="L1174" i="2"/>
  <c r="I1174" i="2"/>
  <c r="E1190" i="2"/>
  <c r="F1190" i="2" s="1"/>
  <c r="J1190" i="2"/>
  <c r="B1190" i="2"/>
  <c r="G1190" i="2"/>
  <c r="K1190" i="2"/>
  <c r="C1190" i="2"/>
  <c r="H1190" i="2"/>
  <c r="L1190" i="2"/>
  <c r="I1190" i="2"/>
  <c r="B1206" i="2"/>
  <c r="G1206" i="2"/>
  <c r="K1206" i="2"/>
  <c r="C1206" i="2"/>
  <c r="H1206" i="2"/>
  <c r="L1206" i="2"/>
  <c r="E1206" i="2"/>
  <c r="F1206" i="2" s="1"/>
  <c r="I1206" i="2"/>
  <c r="J1206" i="2"/>
  <c r="C1222" i="2"/>
  <c r="H1222" i="2"/>
  <c r="L1222" i="2"/>
  <c r="I1222" i="2"/>
  <c r="G1222" i="2"/>
  <c r="J1222" i="2"/>
  <c r="B1222" i="2"/>
  <c r="K1222" i="2"/>
  <c r="E1222" i="2"/>
  <c r="F1222" i="2" s="1"/>
  <c r="E1238" i="2"/>
  <c r="F1238" i="2" s="1"/>
  <c r="J1238" i="2"/>
  <c r="B1238" i="2"/>
  <c r="G1238" i="2"/>
  <c r="K1238" i="2"/>
  <c r="C1238" i="2"/>
  <c r="H1238" i="2"/>
  <c r="L1238" i="2"/>
  <c r="I1238" i="2"/>
  <c r="E1254" i="2"/>
  <c r="F1254" i="2" s="1"/>
  <c r="J1254" i="2"/>
  <c r="B1254" i="2"/>
  <c r="G1254" i="2"/>
  <c r="K1254" i="2"/>
  <c r="C1254" i="2"/>
  <c r="H1254" i="2"/>
  <c r="L1254" i="2"/>
  <c r="I1254" i="2"/>
  <c r="B1270" i="2"/>
  <c r="G1270" i="2"/>
  <c r="K1270" i="2"/>
  <c r="C1270" i="2"/>
  <c r="H1270" i="2"/>
  <c r="L1270" i="2"/>
  <c r="I1270" i="2"/>
  <c r="E1270" i="2"/>
  <c r="F1270" i="2" s="1"/>
  <c r="J1270" i="2"/>
  <c r="B1286" i="2"/>
  <c r="G1286" i="2"/>
  <c r="K1286" i="2"/>
  <c r="C1286" i="2"/>
  <c r="H1286" i="2"/>
  <c r="L1286" i="2"/>
  <c r="I1286" i="2"/>
  <c r="E1286" i="2"/>
  <c r="F1286" i="2" s="1"/>
  <c r="J1286" i="2"/>
  <c r="C1302" i="2"/>
  <c r="H1302" i="2"/>
  <c r="L1302" i="2"/>
  <c r="I1302" i="2"/>
  <c r="E1302" i="2"/>
  <c r="F1302" i="2" s="1"/>
  <c r="J1302" i="2"/>
  <c r="B1302" i="2"/>
  <c r="G1302" i="2"/>
  <c r="K1302" i="2"/>
  <c r="C1318" i="2"/>
  <c r="H1318" i="2"/>
  <c r="L1318" i="2"/>
  <c r="I1318" i="2"/>
  <c r="E1318" i="2"/>
  <c r="F1318" i="2" s="1"/>
  <c r="J1318" i="2"/>
  <c r="B1318" i="2"/>
  <c r="G1318" i="2"/>
  <c r="K1318" i="2"/>
  <c r="I1334" i="2"/>
  <c r="E1334" i="2"/>
  <c r="F1334" i="2" s="1"/>
  <c r="J1334" i="2"/>
  <c r="B1334" i="2"/>
  <c r="G1334" i="2"/>
  <c r="K1334" i="2"/>
  <c r="C1334" i="2"/>
  <c r="H1334" i="2"/>
  <c r="L1334" i="2"/>
  <c r="B1350" i="2"/>
  <c r="G1350" i="2"/>
  <c r="K1350" i="2"/>
  <c r="C1350" i="2"/>
  <c r="H1350" i="2"/>
  <c r="L1350" i="2"/>
  <c r="I1350" i="2"/>
  <c r="E1350" i="2"/>
  <c r="F1350" i="2" s="1"/>
  <c r="J1350" i="2"/>
  <c r="I1366" i="2"/>
  <c r="E1366" i="2"/>
  <c r="F1366" i="2" s="1"/>
  <c r="J1366" i="2"/>
  <c r="B1366" i="2"/>
  <c r="G1366" i="2"/>
  <c r="K1366" i="2"/>
  <c r="C1366" i="2"/>
  <c r="H1366" i="2"/>
  <c r="L1366" i="2"/>
  <c r="E1382" i="2"/>
  <c r="F1382" i="2" s="1"/>
  <c r="J1382" i="2"/>
  <c r="B1382" i="2"/>
  <c r="G1382" i="2"/>
  <c r="K1382" i="2"/>
  <c r="C1382" i="2"/>
  <c r="H1382" i="2"/>
  <c r="L1382" i="2"/>
  <c r="I1382" i="2"/>
  <c r="B1398" i="2"/>
  <c r="G1398" i="2"/>
  <c r="K1398" i="2"/>
  <c r="C1398" i="2"/>
  <c r="H1398" i="2"/>
  <c r="L1398" i="2"/>
  <c r="I1398" i="2"/>
  <c r="E1398" i="2"/>
  <c r="F1398" i="2" s="1"/>
  <c r="J1398" i="2"/>
  <c r="C1414" i="2"/>
  <c r="H1414" i="2"/>
  <c r="L1414" i="2"/>
  <c r="I1414" i="2"/>
  <c r="E1414" i="2"/>
  <c r="F1414" i="2" s="1"/>
  <c r="J1414" i="2"/>
  <c r="B1414" i="2"/>
  <c r="G1414" i="2"/>
  <c r="K1414" i="2"/>
  <c r="I1430" i="2"/>
  <c r="E1430" i="2"/>
  <c r="F1430" i="2" s="1"/>
  <c r="J1430" i="2"/>
  <c r="B1430" i="2"/>
  <c r="G1430" i="2"/>
  <c r="K1430" i="2"/>
  <c r="C1430" i="2"/>
  <c r="H1430" i="2"/>
  <c r="L1430" i="2"/>
  <c r="I1446" i="2"/>
  <c r="E1446" i="2"/>
  <c r="F1446" i="2" s="1"/>
  <c r="J1446" i="2"/>
  <c r="B1446" i="2"/>
  <c r="G1446" i="2"/>
  <c r="K1446" i="2"/>
  <c r="C1446" i="2"/>
  <c r="H1446" i="2"/>
  <c r="L1446" i="2"/>
  <c r="I1462" i="2"/>
  <c r="E1462" i="2"/>
  <c r="F1462" i="2" s="1"/>
  <c r="J1462" i="2"/>
  <c r="B1462" i="2"/>
  <c r="G1462" i="2"/>
  <c r="K1462" i="2"/>
  <c r="C1462" i="2"/>
  <c r="H1462" i="2"/>
  <c r="L1462" i="2"/>
  <c r="B1478" i="2"/>
  <c r="G1478" i="2"/>
  <c r="K1478" i="2"/>
  <c r="C1478" i="2"/>
  <c r="H1478" i="2"/>
  <c r="L1478" i="2"/>
  <c r="I1478" i="2"/>
  <c r="E1478" i="2"/>
  <c r="F1478" i="2" s="1"/>
  <c r="J1478" i="2"/>
  <c r="I1494" i="2"/>
  <c r="E1494" i="2"/>
  <c r="F1494" i="2" s="1"/>
  <c r="J1494" i="2"/>
  <c r="B1494" i="2"/>
  <c r="G1494" i="2"/>
  <c r="K1494" i="2"/>
  <c r="C1494" i="2"/>
  <c r="H1494" i="2"/>
  <c r="L1494" i="2"/>
  <c r="I1510" i="2"/>
  <c r="E1510" i="2"/>
  <c r="F1510" i="2" s="1"/>
  <c r="J1510" i="2"/>
  <c r="B1510" i="2"/>
  <c r="G1510" i="2"/>
  <c r="K1510" i="2"/>
  <c r="C1510" i="2"/>
  <c r="H1510" i="2"/>
  <c r="L1510" i="2"/>
  <c r="I1526" i="2"/>
  <c r="E1526" i="2"/>
  <c r="F1526" i="2" s="1"/>
  <c r="J1526" i="2"/>
  <c r="B1526" i="2"/>
  <c r="G1526" i="2"/>
  <c r="K1526" i="2"/>
  <c r="C1526" i="2"/>
  <c r="H1526" i="2"/>
  <c r="L1526" i="2"/>
  <c r="B1542" i="2"/>
  <c r="G1542" i="2"/>
  <c r="K1542" i="2"/>
  <c r="C1542" i="2"/>
  <c r="H1542" i="2"/>
  <c r="L1542" i="2"/>
  <c r="I1542" i="2"/>
  <c r="E1542" i="2"/>
  <c r="F1542" i="2" s="1"/>
  <c r="J1542" i="2"/>
  <c r="B1558" i="2"/>
  <c r="G1558" i="2"/>
  <c r="K1558" i="2"/>
  <c r="C1558" i="2"/>
  <c r="H1558" i="2"/>
  <c r="L1558" i="2"/>
  <c r="I1558" i="2"/>
  <c r="E1558" i="2"/>
  <c r="F1558" i="2" s="1"/>
  <c r="J1558" i="2"/>
  <c r="B1574" i="2"/>
  <c r="G1574" i="2"/>
  <c r="K1574" i="2"/>
  <c r="C1574" i="2"/>
  <c r="H1574" i="2"/>
  <c r="L1574" i="2"/>
  <c r="I1574" i="2"/>
  <c r="E1574" i="2"/>
  <c r="F1574" i="2" s="1"/>
  <c r="J1574" i="2"/>
  <c r="B1590" i="2"/>
  <c r="G1590" i="2"/>
  <c r="K1590" i="2"/>
  <c r="C1590" i="2"/>
  <c r="H1590" i="2"/>
  <c r="L1590" i="2"/>
  <c r="I1590" i="2"/>
  <c r="E1590" i="2"/>
  <c r="F1590" i="2" s="1"/>
  <c r="J1590" i="2"/>
  <c r="B1606" i="2"/>
  <c r="G1606" i="2"/>
  <c r="K1606" i="2"/>
  <c r="C1606" i="2"/>
  <c r="H1606" i="2"/>
  <c r="L1606" i="2"/>
  <c r="I1606" i="2"/>
  <c r="E1606" i="2"/>
  <c r="F1606" i="2" s="1"/>
  <c r="J1606" i="2"/>
  <c r="B1622" i="2"/>
  <c r="G1622" i="2"/>
  <c r="K1622" i="2"/>
  <c r="C1622" i="2"/>
  <c r="H1622" i="2"/>
  <c r="L1622" i="2"/>
  <c r="I1622" i="2"/>
  <c r="E1622" i="2"/>
  <c r="F1622" i="2" s="1"/>
  <c r="J1622" i="2"/>
  <c r="H1638" i="2"/>
  <c r="L1638" i="2"/>
  <c r="E1638" i="2"/>
  <c r="F1638" i="2" s="1"/>
  <c r="C1638" i="2"/>
  <c r="I1638" i="2"/>
  <c r="G1638" i="2"/>
  <c r="B1638" i="2"/>
  <c r="K1638" i="2"/>
  <c r="J1638" i="2"/>
  <c r="H1654" i="2"/>
  <c r="L1654" i="2"/>
  <c r="J1654" i="2"/>
  <c r="E1654" i="2"/>
  <c r="F1654" i="2" s="1"/>
  <c r="C1654" i="2"/>
  <c r="I1654" i="2"/>
  <c r="G1654" i="2"/>
  <c r="B1654" i="2"/>
  <c r="K1654" i="2"/>
  <c r="H1670" i="2"/>
  <c r="L1670" i="2"/>
  <c r="B1670" i="2"/>
  <c r="K1670" i="2"/>
  <c r="J1670" i="2"/>
  <c r="E1670" i="2"/>
  <c r="F1670" i="2" s="1"/>
  <c r="C1670" i="2"/>
  <c r="I1670" i="2"/>
  <c r="G1670" i="2"/>
  <c r="H1686" i="2"/>
  <c r="L1686" i="2"/>
  <c r="I1686" i="2"/>
  <c r="G1686" i="2"/>
  <c r="B1686" i="2"/>
  <c r="K1686" i="2"/>
  <c r="J1686" i="2"/>
  <c r="E1686" i="2"/>
  <c r="F1686" i="2" s="1"/>
  <c r="C1686" i="2"/>
  <c r="L1702" i="2"/>
  <c r="H1702" i="2"/>
  <c r="E1702" i="2"/>
  <c r="F1702" i="2" s="1"/>
  <c r="C1702" i="2"/>
  <c r="I1702" i="2"/>
  <c r="G1702" i="2"/>
  <c r="B1702" i="2"/>
  <c r="K1702" i="2"/>
  <c r="J1702" i="2"/>
  <c r="H1718" i="2"/>
  <c r="J1718" i="2"/>
  <c r="L1718" i="2"/>
  <c r="E1718" i="2"/>
  <c r="F1718" i="2" s="1"/>
  <c r="C1718" i="2"/>
  <c r="I1718" i="2"/>
  <c r="G1718" i="2"/>
  <c r="B1718" i="2"/>
  <c r="K1718" i="2"/>
  <c r="H1734" i="2"/>
  <c r="B1734" i="2"/>
  <c r="K1734" i="2"/>
  <c r="J1734" i="2"/>
  <c r="E1734" i="2"/>
  <c r="F1734" i="2" s="1"/>
  <c r="C1734" i="2"/>
  <c r="I1734" i="2"/>
  <c r="G1734" i="2"/>
  <c r="L1734" i="2"/>
  <c r="G1750" i="2"/>
  <c r="K1750" i="2"/>
  <c r="C1750" i="2"/>
  <c r="L1750" i="2"/>
  <c r="H1750" i="2"/>
  <c r="I1750" i="2"/>
  <c r="B1750" i="2"/>
  <c r="J1750" i="2"/>
  <c r="E1750" i="2"/>
  <c r="F1750" i="2" s="1"/>
  <c r="G1766" i="2"/>
  <c r="H1766" i="2"/>
  <c r="K1766" i="2"/>
  <c r="C1766" i="2"/>
  <c r="L1766" i="2"/>
  <c r="B1766" i="2"/>
  <c r="J1766" i="2"/>
  <c r="E1766" i="2"/>
  <c r="F1766" i="2" s="1"/>
  <c r="I1766" i="2"/>
  <c r="G1782" i="2"/>
  <c r="K1782" i="2"/>
  <c r="C1782" i="2"/>
  <c r="L1782" i="2"/>
  <c r="H1782" i="2"/>
  <c r="J1782" i="2"/>
  <c r="E1782" i="2"/>
  <c r="F1782" i="2" s="1"/>
  <c r="I1782" i="2"/>
  <c r="B1782" i="2"/>
  <c r="E1798" i="2"/>
  <c r="F1798" i="2" s="1"/>
  <c r="L1798" i="2"/>
  <c r="G1798" i="2"/>
  <c r="H1798" i="2"/>
  <c r="C1798" i="2"/>
  <c r="I1798" i="2"/>
  <c r="B1798" i="2"/>
  <c r="J1798" i="2"/>
  <c r="K1798" i="2"/>
  <c r="E1814" i="2"/>
  <c r="F1814" i="2" s="1"/>
  <c r="C1814" i="2"/>
  <c r="H1814" i="2"/>
  <c r="I1814" i="2"/>
  <c r="B1814" i="2"/>
  <c r="L1814" i="2"/>
  <c r="J1814" i="2"/>
  <c r="G1814" i="2"/>
  <c r="K1814" i="2"/>
  <c r="E1830" i="2"/>
  <c r="F1830" i="2" s="1"/>
  <c r="I1830" i="2"/>
  <c r="C1830" i="2"/>
  <c r="H1830" i="2"/>
  <c r="B1830" i="2"/>
  <c r="L1830" i="2"/>
  <c r="J1830" i="2"/>
  <c r="G1830" i="2"/>
  <c r="K1830" i="2"/>
  <c r="E1846" i="2"/>
  <c r="F1846" i="2" s="1"/>
  <c r="I1846" i="2"/>
  <c r="C1846" i="2"/>
  <c r="H1846" i="2"/>
  <c r="B1846" i="2"/>
  <c r="L1846" i="2"/>
  <c r="J1846" i="2"/>
  <c r="G1846" i="2"/>
  <c r="K1846" i="2"/>
  <c r="E1862" i="2"/>
  <c r="F1862" i="2" s="1"/>
  <c r="H1862" i="2"/>
  <c r="L1862" i="2"/>
  <c r="K1862" i="2"/>
  <c r="J1862" i="2"/>
  <c r="G1862" i="2"/>
  <c r="B1862" i="2"/>
  <c r="C1862" i="2"/>
  <c r="I1862" i="2"/>
  <c r="E1878" i="2"/>
  <c r="F1878" i="2" s="1"/>
  <c r="H1878" i="2"/>
  <c r="L1878" i="2"/>
  <c r="K1878" i="2"/>
  <c r="J1878" i="2"/>
  <c r="G1878" i="2"/>
  <c r="B1878" i="2"/>
  <c r="C1878" i="2"/>
  <c r="I1878" i="2"/>
  <c r="E1894" i="2"/>
  <c r="F1894" i="2" s="1"/>
  <c r="H1894" i="2"/>
  <c r="L1894" i="2"/>
  <c r="K1894" i="2"/>
  <c r="J1894" i="2"/>
  <c r="G1894" i="2"/>
  <c r="B1894" i="2"/>
  <c r="C1894" i="2"/>
  <c r="I1894" i="2"/>
  <c r="E1910" i="2"/>
  <c r="F1910" i="2" s="1"/>
  <c r="H1910" i="2"/>
  <c r="L1910" i="2"/>
  <c r="K1910" i="2"/>
  <c r="J1910" i="2"/>
  <c r="G1910" i="2"/>
  <c r="B1910" i="2"/>
  <c r="C1910" i="2"/>
  <c r="I1910" i="2"/>
  <c r="E1926" i="2"/>
  <c r="F1926" i="2" s="1"/>
  <c r="H1926" i="2"/>
  <c r="L1926" i="2"/>
  <c r="K1926" i="2"/>
  <c r="J1926" i="2"/>
  <c r="G1926" i="2"/>
  <c r="B1926" i="2"/>
  <c r="C1926" i="2"/>
  <c r="I1926" i="2"/>
  <c r="E1942" i="2"/>
  <c r="F1942" i="2" s="1"/>
  <c r="H1942" i="2"/>
  <c r="L1942" i="2"/>
  <c r="K1942" i="2"/>
  <c r="J1942" i="2"/>
  <c r="G1942" i="2"/>
  <c r="B1942" i="2"/>
  <c r="C1942" i="2"/>
  <c r="I1942" i="2"/>
  <c r="E1958" i="2"/>
  <c r="F1958" i="2" s="1"/>
  <c r="H1958" i="2"/>
  <c r="L1958" i="2"/>
  <c r="K1958" i="2"/>
  <c r="J1958" i="2"/>
  <c r="G1958" i="2"/>
  <c r="B1958" i="2"/>
  <c r="C1958" i="2"/>
  <c r="I1958" i="2"/>
  <c r="E1974" i="2"/>
  <c r="F1974" i="2" s="1"/>
  <c r="H1974" i="2"/>
  <c r="L1974" i="2"/>
  <c r="K1974" i="2"/>
  <c r="J1974" i="2"/>
  <c r="G1974" i="2"/>
  <c r="B1974" i="2"/>
  <c r="C1974" i="2"/>
  <c r="I1974" i="2"/>
  <c r="E1990" i="2"/>
  <c r="F1990" i="2" s="1"/>
  <c r="L1990" i="2"/>
  <c r="H1990" i="2"/>
  <c r="K1990" i="2"/>
  <c r="J1990" i="2"/>
  <c r="G1990" i="2"/>
  <c r="B1990" i="2"/>
  <c r="C1990" i="2"/>
  <c r="I1990" i="2"/>
  <c r="C19" i="2"/>
  <c r="B19" i="2"/>
  <c r="L19" i="2"/>
  <c r="H19" i="2"/>
  <c r="J19" i="2"/>
  <c r="K19" i="2"/>
  <c r="G19" i="2"/>
  <c r="I19" i="2"/>
  <c r="E19" i="2"/>
  <c r="F19" i="2" s="1"/>
  <c r="K35" i="2"/>
  <c r="B35" i="2"/>
  <c r="E35" i="2"/>
  <c r="F35" i="2" s="1"/>
  <c r="J35" i="2"/>
  <c r="C35" i="2"/>
  <c r="I35" i="2"/>
  <c r="L35" i="2"/>
  <c r="G35" i="2"/>
  <c r="H35" i="2"/>
  <c r="B51" i="2"/>
  <c r="G51" i="2"/>
  <c r="K51" i="2"/>
  <c r="C51" i="2"/>
  <c r="H51" i="2"/>
  <c r="L51" i="2"/>
  <c r="I51" i="2"/>
  <c r="E51" i="2"/>
  <c r="F51" i="2" s="1"/>
  <c r="J51" i="2"/>
  <c r="B67" i="2"/>
  <c r="G67" i="2"/>
  <c r="K67" i="2"/>
  <c r="C67" i="2"/>
  <c r="H67" i="2"/>
  <c r="L67" i="2"/>
  <c r="I67" i="2"/>
  <c r="E67" i="2"/>
  <c r="F67" i="2" s="1"/>
  <c r="J67" i="2"/>
  <c r="I83" i="2"/>
  <c r="E83" i="2"/>
  <c r="F83" i="2" s="1"/>
  <c r="J83" i="2"/>
  <c r="B83" i="2"/>
  <c r="G83" i="2"/>
  <c r="K83" i="2"/>
  <c r="C83" i="2"/>
  <c r="H83" i="2"/>
  <c r="L83" i="2"/>
  <c r="B99" i="2"/>
  <c r="G99" i="2"/>
  <c r="K99" i="2"/>
  <c r="C99" i="2"/>
  <c r="H99" i="2"/>
  <c r="L99" i="2"/>
  <c r="I99" i="2"/>
  <c r="E99" i="2"/>
  <c r="F99" i="2" s="1"/>
  <c r="J99" i="2"/>
  <c r="J115" i="2"/>
  <c r="E115" i="2"/>
  <c r="F115" i="2" s="1"/>
  <c r="L115" i="2"/>
  <c r="H115" i="2"/>
  <c r="B115" i="2"/>
  <c r="I115" i="2"/>
  <c r="C115" i="2"/>
  <c r="G115" i="2"/>
  <c r="K115" i="2"/>
  <c r="L131" i="2"/>
  <c r="E131" i="2"/>
  <c r="F131" i="2" s="1"/>
  <c r="H131" i="2"/>
  <c r="B131" i="2"/>
  <c r="I131" i="2"/>
  <c r="J131" i="2"/>
  <c r="C131" i="2"/>
  <c r="G131" i="2"/>
  <c r="K131" i="2"/>
  <c r="H147" i="2"/>
  <c r="E147" i="2"/>
  <c r="F147" i="2" s="1"/>
  <c r="C147" i="2"/>
  <c r="I147" i="2"/>
  <c r="G147" i="2"/>
  <c r="B147" i="2"/>
  <c r="K147" i="2"/>
  <c r="L147" i="2"/>
  <c r="J147" i="2"/>
  <c r="H163" i="2"/>
  <c r="E163" i="2"/>
  <c r="F163" i="2" s="1"/>
  <c r="C163" i="2"/>
  <c r="I163" i="2"/>
  <c r="G163" i="2"/>
  <c r="B163" i="2"/>
  <c r="K163" i="2"/>
  <c r="L163" i="2"/>
  <c r="J163" i="2"/>
  <c r="I179" i="2"/>
  <c r="C179" i="2"/>
  <c r="J179" i="2"/>
  <c r="G179" i="2"/>
  <c r="L179" i="2"/>
  <c r="K179" i="2"/>
  <c r="B179" i="2"/>
  <c r="E179" i="2"/>
  <c r="F179" i="2" s="1"/>
  <c r="H179" i="2"/>
  <c r="I195" i="2"/>
  <c r="C195" i="2"/>
  <c r="K195" i="2"/>
  <c r="G195" i="2"/>
  <c r="B195" i="2"/>
  <c r="E195" i="2"/>
  <c r="F195" i="2" s="1"/>
  <c r="H195" i="2"/>
  <c r="J195" i="2"/>
  <c r="L195" i="2"/>
  <c r="B211" i="2"/>
  <c r="H211" i="2"/>
  <c r="I211" i="2"/>
  <c r="L211" i="2"/>
  <c r="E211" i="2"/>
  <c r="F211" i="2" s="1"/>
  <c r="G211" i="2"/>
  <c r="C211" i="2"/>
  <c r="K211" i="2"/>
  <c r="J211" i="2"/>
  <c r="B227" i="2"/>
  <c r="H227" i="2"/>
  <c r="I227" i="2"/>
  <c r="L227" i="2"/>
  <c r="E227" i="2"/>
  <c r="F227" i="2" s="1"/>
  <c r="G227" i="2"/>
  <c r="C227" i="2"/>
  <c r="K227" i="2"/>
  <c r="J227" i="2"/>
  <c r="L243" i="2"/>
  <c r="G243" i="2"/>
  <c r="I243" i="2"/>
  <c r="B243" i="2"/>
  <c r="K243" i="2"/>
  <c r="J243" i="2"/>
  <c r="E243" i="2"/>
  <c r="F243" i="2" s="1"/>
  <c r="C243" i="2"/>
  <c r="H243" i="2"/>
  <c r="E259" i="2"/>
  <c r="F259" i="2" s="1"/>
  <c r="I259" i="2"/>
  <c r="J259" i="2"/>
  <c r="G259" i="2"/>
  <c r="K259" i="2"/>
  <c r="H259" i="2"/>
  <c r="L259" i="2"/>
  <c r="B259" i="2"/>
  <c r="C259" i="2"/>
  <c r="E275" i="2"/>
  <c r="F275" i="2" s="1"/>
  <c r="H275" i="2"/>
  <c r="I275" i="2"/>
  <c r="L275" i="2"/>
  <c r="J275" i="2"/>
  <c r="B275" i="2"/>
  <c r="G275" i="2"/>
  <c r="C275" i="2"/>
  <c r="K275" i="2"/>
  <c r="E291" i="2"/>
  <c r="F291" i="2" s="1"/>
  <c r="H291" i="2"/>
  <c r="I291" i="2"/>
  <c r="L291" i="2"/>
  <c r="J291" i="2"/>
  <c r="C291" i="2"/>
  <c r="G291" i="2"/>
  <c r="B291" i="2"/>
  <c r="K291" i="2"/>
  <c r="I307" i="2"/>
  <c r="L307" i="2"/>
  <c r="E307" i="2"/>
  <c r="F307" i="2" s="1"/>
  <c r="H307" i="2"/>
  <c r="J307" i="2"/>
  <c r="C307" i="2"/>
  <c r="G307" i="2"/>
  <c r="B307" i="2"/>
  <c r="K307" i="2"/>
  <c r="H323" i="2"/>
  <c r="I323" i="2"/>
  <c r="L323" i="2"/>
  <c r="E323" i="2"/>
  <c r="F323" i="2" s="1"/>
  <c r="J323" i="2"/>
  <c r="C323" i="2"/>
  <c r="G323" i="2"/>
  <c r="B323" i="2"/>
  <c r="K323" i="2"/>
  <c r="L339" i="2"/>
  <c r="E339" i="2"/>
  <c r="F339" i="2" s="1"/>
  <c r="H339" i="2"/>
  <c r="I339" i="2"/>
  <c r="J339" i="2"/>
  <c r="C339" i="2"/>
  <c r="G339" i="2"/>
  <c r="B339" i="2"/>
  <c r="K339" i="2"/>
  <c r="L355" i="2"/>
  <c r="E355" i="2"/>
  <c r="F355" i="2" s="1"/>
  <c r="H355" i="2"/>
  <c r="I355" i="2"/>
  <c r="J355" i="2"/>
  <c r="C355" i="2"/>
  <c r="G355" i="2"/>
  <c r="B355" i="2"/>
  <c r="K355" i="2"/>
  <c r="E371" i="2"/>
  <c r="F371" i="2" s="1"/>
  <c r="H371" i="2"/>
  <c r="I371" i="2"/>
  <c r="B371" i="2"/>
  <c r="L371" i="2"/>
  <c r="K371" i="2"/>
  <c r="C371" i="2"/>
  <c r="J371" i="2"/>
  <c r="G371" i="2"/>
  <c r="E387" i="2"/>
  <c r="F387" i="2" s="1"/>
  <c r="H387" i="2"/>
  <c r="B387" i="2"/>
  <c r="L387" i="2"/>
  <c r="I387" i="2"/>
  <c r="K387" i="2"/>
  <c r="C387" i="2"/>
  <c r="J387" i="2"/>
  <c r="G387" i="2"/>
  <c r="E403" i="2"/>
  <c r="F403" i="2" s="1"/>
  <c r="I403" i="2"/>
  <c r="B403" i="2"/>
  <c r="H403" i="2"/>
  <c r="K403" i="2"/>
  <c r="C403" i="2"/>
  <c r="L403" i="2"/>
  <c r="J403" i="2"/>
  <c r="G403" i="2"/>
  <c r="C419" i="2"/>
  <c r="H419" i="2"/>
  <c r="B419" i="2"/>
  <c r="I419" i="2"/>
  <c r="L419" i="2"/>
  <c r="E419" i="2"/>
  <c r="F419" i="2" s="1"/>
  <c r="J419" i="2"/>
  <c r="K419" i="2"/>
  <c r="G419" i="2"/>
  <c r="C435" i="2"/>
  <c r="B435" i="2"/>
  <c r="I435" i="2"/>
  <c r="J435" i="2"/>
  <c r="E435" i="2"/>
  <c r="F435" i="2" s="1"/>
  <c r="H435" i="2"/>
  <c r="L435" i="2"/>
  <c r="K435" i="2"/>
  <c r="G435" i="2"/>
  <c r="C451" i="2"/>
  <c r="E451" i="2"/>
  <c r="F451" i="2" s="1"/>
  <c r="L451" i="2"/>
  <c r="H451" i="2"/>
  <c r="J451" i="2"/>
  <c r="B451" i="2"/>
  <c r="I451" i="2"/>
  <c r="K451" i="2"/>
  <c r="G451" i="2"/>
  <c r="C467" i="2"/>
  <c r="J467" i="2"/>
  <c r="E467" i="2"/>
  <c r="F467" i="2" s="1"/>
  <c r="L467" i="2"/>
  <c r="H467" i="2"/>
  <c r="B467" i="2"/>
  <c r="I467" i="2"/>
  <c r="K467" i="2"/>
  <c r="G467" i="2"/>
  <c r="C483" i="2"/>
  <c r="J483" i="2"/>
  <c r="E483" i="2"/>
  <c r="F483" i="2" s="1"/>
  <c r="L483" i="2"/>
  <c r="H483" i="2"/>
  <c r="B483" i="2"/>
  <c r="I483" i="2"/>
  <c r="K483" i="2"/>
  <c r="G483" i="2"/>
  <c r="I499" i="2"/>
  <c r="E499" i="2"/>
  <c r="F499" i="2" s="1"/>
  <c r="J499" i="2"/>
  <c r="B499" i="2"/>
  <c r="G499" i="2"/>
  <c r="K499" i="2"/>
  <c r="C499" i="2"/>
  <c r="H499" i="2"/>
  <c r="L499" i="2"/>
  <c r="C515" i="2"/>
  <c r="H515" i="2"/>
  <c r="L515" i="2"/>
  <c r="I515" i="2"/>
  <c r="E515" i="2"/>
  <c r="F515" i="2" s="1"/>
  <c r="J515" i="2"/>
  <c r="B515" i="2"/>
  <c r="G515" i="2"/>
  <c r="K515" i="2"/>
  <c r="B531" i="2"/>
  <c r="G531" i="2"/>
  <c r="K531" i="2"/>
  <c r="C531" i="2"/>
  <c r="H531" i="2"/>
  <c r="L531" i="2"/>
  <c r="I531" i="2"/>
  <c r="E531" i="2"/>
  <c r="F531" i="2" s="1"/>
  <c r="J531" i="2"/>
  <c r="I547" i="2"/>
  <c r="E547" i="2"/>
  <c r="F547" i="2" s="1"/>
  <c r="J547" i="2"/>
  <c r="G547" i="2"/>
  <c r="H547" i="2"/>
  <c r="B547" i="2"/>
  <c r="K547" i="2"/>
  <c r="C547" i="2"/>
  <c r="L547" i="2"/>
  <c r="B563" i="2"/>
  <c r="G563" i="2"/>
  <c r="K563" i="2"/>
  <c r="C563" i="2"/>
  <c r="H563" i="2"/>
  <c r="L563" i="2"/>
  <c r="I563" i="2"/>
  <c r="J563" i="2"/>
  <c r="E563" i="2"/>
  <c r="F563" i="2" s="1"/>
  <c r="B579" i="2"/>
  <c r="G579" i="2"/>
  <c r="K579" i="2"/>
  <c r="C579" i="2"/>
  <c r="H579" i="2"/>
  <c r="L579" i="2"/>
  <c r="I579" i="2"/>
  <c r="J579" i="2"/>
  <c r="E579" i="2"/>
  <c r="F579" i="2" s="1"/>
  <c r="C595" i="2"/>
  <c r="G595" i="2"/>
  <c r="K595" i="2"/>
  <c r="H595" i="2"/>
  <c r="L595" i="2"/>
  <c r="E595" i="2"/>
  <c r="F595" i="2" s="1"/>
  <c r="I595" i="2"/>
  <c r="B595" i="2"/>
  <c r="J595" i="2"/>
  <c r="B611" i="2"/>
  <c r="G611" i="2"/>
  <c r="K611" i="2"/>
  <c r="C611" i="2"/>
  <c r="H611" i="2"/>
  <c r="L611" i="2"/>
  <c r="I611" i="2"/>
  <c r="J611" i="2"/>
  <c r="E611" i="2"/>
  <c r="F611" i="2" s="1"/>
  <c r="B627" i="2"/>
  <c r="G627" i="2"/>
  <c r="K627" i="2"/>
  <c r="C627" i="2"/>
  <c r="H627" i="2"/>
  <c r="L627" i="2"/>
  <c r="I627" i="2"/>
  <c r="E627" i="2"/>
  <c r="F627" i="2" s="1"/>
  <c r="J627" i="2"/>
  <c r="I643" i="2"/>
  <c r="E643" i="2"/>
  <c r="F643" i="2" s="1"/>
  <c r="J643" i="2"/>
  <c r="B643" i="2"/>
  <c r="G643" i="2"/>
  <c r="K643" i="2"/>
  <c r="C643" i="2"/>
  <c r="H643" i="2"/>
  <c r="L643" i="2"/>
  <c r="E659" i="2"/>
  <c r="F659" i="2" s="1"/>
  <c r="J659" i="2"/>
  <c r="B659" i="2"/>
  <c r="G659" i="2"/>
  <c r="K659" i="2"/>
  <c r="C659" i="2"/>
  <c r="H659" i="2"/>
  <c r="L659" i="2"/>
  <c r="I659" i="2"/>
  <c r="C675" i="2"/>
  <c r="H675" i="2"/>
  <c r="L675" i="2"/>
  <c r="I675" i="2"/>
  <c r="E675" i="2"/>
  <c r="F675" i="2" s="1"/>
  <c r="J675" i="2"/>
  <c r="B675" i="2"/>
  <c r="G675" i="2"/>
  <c r="K675" i="2"/>
  <c r="B691" i="2"/>
  <c r="G691" i="2"/>
  <c r="K691" i="2"/>
  <c r="C691" i="2"/>
  <c r="H691" i="2"/>
  <c r="L691" i="2"/>
  <c r="I691" i="2"/>
  <c r="E691" i="2"/>
  <c r="F691" i="2" s="1"/>
  <c r="J691" i="2"/>
  <c r="B707" i="2"/>
  <c r="G707" i="2"/>
  <c r="K707" i="2"/>
  <c r="C707" i="2"/>
  <c r="H707" i="2"/>
  <c r="L707" i="2"/>
  <c r="I707" i="2"/>
  <c r="E707" i="2"/>
  <c r="F707" i="2" s="1"/>
  <c r="J707" i="2"/>
  <c r="I723" i="2"/>
  <c r="E723" i="2"/>
  <c r="F723" i="2" s="1"/>
  <c r="J723" i="2"/>
  <c r="B723" i="2"/>
  <c r="G723" i="2"/>
  <c r="K723" i="2"/>
  <c r="C723" i="2"/>
  <c r="H723" i="2"/>
  <c r="L723" i="2"/>
  <c r="I739" i="2"/>
  <c r="E739" i="2"/>
  <c r="F739" i="2" s="1"/>
  <c r="J739" i="2"/>
  <c r="B739" i="2"/>
  <c r="G739" i="2"/>
  <c r="K739" i="2"/>
  <c r="C739" i="2"/>
  <c r="H739" i="2"/>
  <c r="L739" i="2"/>
  <c r="I755" i="2"/>
  <c r="E755" i="2"/>
  <c r="F755" i="2" s="1"/>
  <c r="J755" i="2"/>
  <c r="B755" i="2"/>
  <c r="G755" i="2"/>
  <c r="K755" i="2"/>
  <c r="C755" i="2"/>
  <c r="H755" i="2"/>
  <c r="L755" i="2"/>
  <c r="I771" i="2"/>
  <c r="E771" i="2"/>
  <c r="F771" i="2" s="1"/>
  <c r="J771" i="2"/>
  <c r="B771" i="2"/>
  <c r="G771" i="2"/>
  <c r="K771" i="2"/>
  <c r="C771" i="2"/>
  <c r="H771" i="2"/>
  <c r="L771" i="2"/>
  <c r="I787" i="2"/>
  <c r="E787" i="2"/>
  <c r="F787" i="2" s="1"/>
  <c r="J787" i="2"/>
  <c r="B787" i="2"/>
  <c r="G787" i="2"/>
  <c r="K787" i="2"/>
  <c r="C787" i="2"/>
  <c r="H787" i="2"/>
  <c r="L787" i="2"/>
  <c r="B803" i="2"/>
  <c r="G803" i="2"/>
  <c r="K803" i="2"/>
  <c r="C803" i="2"/>
  <c r="H803" i="2"/>
  <c r="L803" i="2"/>
  <c r="E803" i="2"/>
  <c r="F803" i="2" s="1"/>
  <c r="I803" i="2"/>
  <c r="J803" i="2"/>
  <c r="B819" i="2"/>
  <c r="G819" i="2"/>
  <c r="K819" i="2"/>
  <c r="C819" i="2"/>
  <c r="H819" i="2"/>
  <c r="L819" i="2"/>
  <c r="I819" i="2"/>
  <c r="J819" i="2"/>
  <c r="E819" i="2"/>
  <c r="F819" i="2" s="1"/>
  <c r="B835" i="2"/>
  <c r="G835" i="2"/>
  <c r="K835" i="2"/>
  <c r="C835" i="2"/>
  <c r="H835" i="2"/>
  <c r="L835" i="2"/>
  <c r="I835" i="2"/>
  <c r="J835" i="2"/>
  <c r="E835" i="2"/>
  <c r="F835" i="2" s="1"/>
  <c r="I851" i="2"/>
  <c r="E851" i="2"/>
  <c r="F851" i="2" s="1"/>
  <c r="J851" i="2"/>
  <c r="B851" i="2"/>
  <c r="K851" i="2"/>
  <c r="C851" i="2"/>
  <c r="L851" i="2"/>
  <c r="G851" i="2"/>
  <c r="H851" i="2"/>
  <c r="C867" i="2"/>
  <c r="H867" i="2"/>
  <c r="L867" i="2"/>
  <c r="I867" i="2"/>
  <c r="E867" i="2"/>
  <c r="F867" i="2" s="1"/>
  <c r="J867" i="2"/>
  <c r="B867" i="2"/>
  <c r="G867" i="2"/>
  <c r="K867" i="2"/>
  <c r="I883" i="2"/>
  <c r="E883" i="2"/>
  <c r="F883" i="2" s="1"/>
  <c r="J883" i="2"/>
  <c r="B883" i="2"/>
  <c r="G883" i="2"/>
  <c r="K883" i="2"/>
  <c r="C883" i="2"/>
  <c r="H883" i="2"/>
  <c r="L883" i="2"/>
  <c r="B899" i="2"/>
  <c r="G899" i="2"/>
  <c r="K899" i="2"/>
  <c r="C899" i="2"/>
  <c r="H899" i="2"/>
  <c r="L899" i="2"/>
  <c r="I899" i="2"/>
  <c r="E899" i="2"/>
  <c r="F899" i="2" s="1"/>
  <c r="J899" i="2"/>
  <c r="I915" i="2"/>
  <c r="E915" i="2"/>
  <c r="F915" i="2" s="1"/>
  <c r="J915" i="2"/>
  <c r="B915" i="2"/>
  <c r="G915" i="2"/>
  <c r="K915" i="2"/>
  <c r="C915" i="2"/>
  <c r="H915" i="2"/>
  <c r="L915" i="2"/>
  <c r="B931" i="2"/>
  <c r="G931" i="2"/>
  <c r="K931" i="2"/>
  <c r="C931" i="2"/>
  <c r="H931" i="2"/>
  <c r="L931" i="2"/>
  <c r="I931" i="2"/>
  <c r="E931" i="2"/>
  <c r="F931" i="2" s="1"/>
  <c r="J931" i="2"/>
  <c r="I947" i="2"/>
  <c r="E947" i="2"/>
  <c r="F947" i="2" s="1"/>
  <c r="J947" i="2"/>
  <c r="B947" i="2"/>
  <c r="G947" i="2"/>
  <c r="K947" i="2"/>
  <c r="C947" i="2"/>
  <c r="H947" i="2"/>
  <c r="L947" i="2"/>
  <c r="I963" i="2"/>
  <c r="E963" i="2"/>
  <c r="F963" i="2" s="1"/>
  <c r="J963" i="2"/>
  <c r="B963" i="2"/>
  <c r="G963" i="2"/>
  <c r="K963" i="2"/>
  <c r="C963" i="2"/>
  <c r="H963" i="2"/>
  <c r="L963" i="2"/>
  <c r="I979" i="2"/>
  <c r="E979" i="2"/>
  <c r="F979" i="2" s="1"/>
  <c r="J979" i="2"/>
  <c r="B979" i="2"/>
  <c r="G979" i="2"/>
  <c r="K979" i="2"/>
  <c r="C979" i="2"/>
  <c r="H979" i="2"/>
  <c r="L979" i="2"/>
  <c r="C995" i="2"/>
  <c r="H995" i="2"/>
  <c r="L995" i="2"/>
  <c r="I995" i="2"/>
  <c r="E995" i="2"/>
  <c r="F995" i="2" s="1"/>
  <c r="J995" i="2"/>
  <c r="B995" i="2"/>
  <c r="G995" i="2"/>
  <c r="K995" i="2"/>
  <c r="C1011" i="2"/>
  <c r="H1011" i="2"/>
  <c r="L1011" i="2"/>
  <c r="I1011" i="2"/>
  <c r="E1011" i="2"/>
  <c r="F1011" i="2" s="1"/>
  <c r="J1011" i="2"/>
  <c r="B1011" i="2"/>
  <c r="G1011" i="2"/>
  <c r="K1011" i="2"/>
  <c r="C1027" i="2"/>
  <c r="H1027" i="2"/>
  <c r="L1027" i="2"/>
  <c r="I1027" i="2"/>
  <c r="E1027" i="2"/>
  <c r="F1027" i="2" s="1"/>
  <c r="J1027" i="2"/>
  <c r="B1027" i="2"/>
  <c r="G1027" i="2"/>
  <c r="K1027" i="2"/>
  <c r="B1043" i="2"/>
  <c r="G1043" i="2"/>
  <c r="K1043" i="2"/>
  <c r="C1043" i="2"/>
  <c r="H1043" i="2"/>
  <c r="L1043" i="2"/>
  <c r="I1043" i="2"/>
  <c r="E1043" i="2"/>
  <c r="F1043" i="2" s="1"/>
  <c r="J1043" i="2"/>
  <c r="E1059" i="2"/>
  <c r="F1059" i="2" s="1"/>
  <c r="J1059" i="2"/>
  <c r="B1059" i="2"/>
  <c r="G1059" i="2"/>
  <c r="K1059" i="2"/>
  <c r="C1059" i="2"/>
  <c r="H1059" i="2"/>
  <c r="L1059" i="2"/>
  <c r="I1059" i="2"/>
  <c r="I1075" i="2"/>
  <c r="E1075" i="2"/>
  <c r="F1075" i="2" s="1"/>
  <c r="J1075" i="2"/>
  <c r="B1075" i="2"/>
  <c r="G1075" i="2"/>
  <c r="K1075" i="2"/>
  <c r="C1075" i="2"/>
  <c r="H1075" i="2"/>
  <c r="L1075" i="2"/>
  <c r="E1091" i="2"/>
  <c r="F1091" i="2" s="1"/>
  <c r="C1091" i="2"/>
  <c r="J1091" i="2"/>
  <c r="K1091" i="2"/>
  <c r="G1091" i="2"/>
  <c r="L1091" i="2"/>
  <c r="B1091" i="2"/>
  <c r="H1091" i="2"/>
  <c r="I1091" i="2"/>
  <c r="E1107" i="2"/>
  <c r="F1107" i="2" s="1"/>
  <c r="C1107" i="2"/>
  <c r="J1107" i="2"/>
  <c r="K1107" i="2"/>
  <c r="G1107" i="2"/>
  <c r="L1107" i="2"/>
  <c r="B1107" i="2"/>
  <c r="H1107" i="2"/>
  <c r="I1107" i="2"/>
  <c r="E1123" i="2"/>
  <c r="F1123" i="2" s="1"/>
  <c r="C1123" i="2"/>
  <c r="J1123" i="2"/>
  <c r="K1123" i="2"/>
  <c r="G1123" i="2"/>
  <c r="L1123" i="2"/>
  <c r="B1123" i="2"/>
  <c r="H1123" i="2"/>
  <c r="I1123" i="2"/>
  <c r="E1139" i="2"/>
  <c r="F1139" i="2" s="1"/>
  <c r="C1139" i="2"/>
  <c r="J1139" i="2"/>
  <c r="K1139" i="2"/>
  <c r="G1139" i="2"/>
  <c r="L1139" i="2"/>
  <c r="B1139" i="2"/>
  <c r="H1139" i="2"/>
  <c r="I1139" i="2"/>
  <c r="E1155" i="2"/>
  <c r="F1155" i="2" s="1"/>
  <c r="B1155" i="2"/>
  <c r="H1155" i="2"/>
  <c r="C1155" i="2"/>
  <c r="J1155" i="2"/>
  <c r="K1155" i="2"/>
  <c r="G1155" i="2"/>
  <c r="L1155" i="2"/>
  <c r="I1155" i="2"/>
  <c r="E1171" i="2"/>
  <c r="F1171" i="2" s="1"/>
  <c r="G1171" i="2"/>
  <c r="L1171" i="2"/>
  <c r="B1171" i="2"/>
  <c r="H1171" i="2"/>
  <c r="C1171" i="2"/>
  <c r="J1171" i="2"/>
  <c r="K1171" i="2"/>
  <c r="I1171" i="2"/>
  <c r="E1187" i="2"/>
  <c r="F1187" i="2" s="1"/>
  <c r="G1187" i="2"/>
  <c r="L1187" i="2"/>
  <c r="B1187" i="2"/>
  <c r="H1187" i="2"/>
  <c r="C1187" i="2"/>
  <c r="J1187" i="2"/>
  <c r="K1187" i="2"/>
  <c r="I1187" i="2"/>
  <c r="E1203" i="2"/>
  <c r="F1203" i="2" s="1"/>
  <c r="B1203" i="2"/>
  <c r="H1203" i="2"/>
  <c r="C1203" i="2"/>
  <c r="J1203" i="2"/>
  <c r="G1203" i="2"/>
  <c r="K1203" i="2"/>
  <c r="L1203" i="2"/>
  <c r="I1203" i="2"/>
  <c r="E1219" i="2"/>
  <c r="F1219" i="2" s="1"/>
  <c r="C1219" i="2"/>
  <c r="J1219" i="2"/>
  <c r="K1219" i="2"/>
  <c r="H1219" i="2"/>
  <c r="L1219" i="2"/>
  <c r="B1219" i="2"/>
  <c r="G1219" i="2"/>
  <c r="I1219" i="2"/>
  <c r="E1235" i="2"/>
  <c r="F1235" i="2" s="1"/>
  <c r="C1235" i="2"/>
  <c r="J1235" i="2"/>
  <c r="K1235" i="2"/>
  <c r="G1235" i="2"/>
  <c r="L1235" i="2"/>
  <c r="B1235" i="2"/>
  <c r="H1235" i="2"/>
  <c r="I1235" i="2"/>
  <c r="E1251" i="2"/>
  <c r="F1251" i="2" s="1"/>
  <c r="K1251" i="2"/>
  <c r="G1251" i="2"/>
  <c r="L1251" i="2"/>
  <c r="B1251" i="2"/>
  <c r="H1251" i="2"/>
  <c r="C1251" i="2"/>
  <c r="J1251" i="2"/>
  <c r="I1251" i="2"/>
  <c r="E1267" i="2"/>
  <c r="F1267" i="2" s="1"/>
  <c r="G1267" i="2"/>
  <c r="L1267" i="2"/>
  <c r="B1267" i="2"/>
  <c r="H1267" i="2"/>
  <c r="C1267" i="2"/>
  <c r="J1267" i="2"/>
  <c r="K1267" i="2"/>
  <c r="I1267" i="2"/>
  <c r="E1283" i="2"/>
  <c r="F1283" i="2" s="1"/>
  <c r="G1283" i="2"/>
  <c r="L1283" i="2"/>
  <c r="B1283" i="2"/>
  <c r="H1283" i="2"/>
  <c r="C1283" i="2"/>
  <c r="J1283" i="2"/>
  <c r="K1283" i="2"/>
  <c r="I1283" i="2"/>
  <c r="E1299" i="2"/>
  <c r="F1299" i="2" s="1"/>
  <c r="C1299" i="2"/>
  <c r="H1299" i="2"/>
  <c r="J1299" i="2"/>
  <c r="K1299" i="2"/>
  <c r="B1299" i="2"/>
  <c r="G1299" i="2"/>
  <c r="L1299" i="2"/>
  <c r="I1299" i="2"/>
  <c r="E1315" i="2"/>
  <c r="F1315" i="2" s="1"/>
  <c r="B1315" i="2"/>
  <c r="H1315" i="2"/>
  <c r="C1315" i="2"/>
  <c r="J1315" i="2"/>
  <c r="K1315" i="2"/>
  <c r="G1315" i="2"/>
  <c r="L1315" i="2"/>
  <c r="I1315" i="2"/>
  <c r="E1331" i="2"/>
  <c r="F1331" i="2" s="1"/>
  <c r="J1331" i="2"/>
  <c r="K1331" i="2"/>
  <c r="B1331" i="2"/>
  <c r="G1331" i="2"/>
  <c r="L1331" i="2"/>
  <c r="C1331" i="2"/>
  <c r="H1331" i="2"/>
  <c r="I1331" i="2"/>
  <c r="E1347" i="2"/>
  <c r="F1347" i="2" s="1"/>
  <c r="G1347" i="2"/>
  <c r="L1347" i="2"/>
  <c r="B1347" i="2"/>
  <c r="H1347" i="2"/>
  <c r="C1347" i="2"/>
  <c r="J1347" i="2"/>
  <c r="K1347" i="2"/>
  <c r="I1347" i="2"/>
  <c r="E1363" i="2"/>
  <c r="F1363" i="2" s="1"/>
  <c r="K1363" i="2"/>
  <c r="G1363" i="2"/>
  <c r="L1363" i="2"/>
  <c r="B1363" i="2"/>
  <c r="H1363" i="2"/>
  <c r="C1363" i="2"/>
  <c r="J1363" i="2"/>
  <c r="I1363" i="2"/>
  <c r="E1379" i="2"/>
  <c r="F1379" i="2" s="1"/>
  <c r="G1379" i="2"/>
  <c r="L1379" i="2"/>
  <c r="B1379" i="2"/>
  <c r="H1379" i="2"/>
  <c r="C1379" i="2"/>
  <c r="J1379" i="2"/>
  <c r="K1379" i="2"/>
  <c r="I1379" i="2"/>
  <c r="E1395" i="2"/>
  <c r="F1395" i="2" s="1"/>
  <c r="B1395" i="2"/>
  <c r="H1395" i="2"/>
  <c r="C1395" i="2"/>
  <c r="J1395" i="2"/>
  <c r="K1395" i="2"/>
  <c r="G1395" i="2"/>
  <c r="L1395" i="2"/>
  <c r="I1395" i="2"/>
  <c r="E1411" i="2"/>
  <c r="F1411" i="2" s="1"/>
  <c r="C1411" i="2"/>
  <c r="J1411" i="2"/>
  <c r="K1411" i="2"/>
  <c r="G1411" i="2"/>
  <c r="L1411" i="2"/>
  <c r="B1411" i="2"/>
  <c r="H1411" i="2"/>
  <c r="I1411" i="2"/>
  <c r="K1427" i="2"/>
  <c r="B1427" i="2"/>
  <c r="H1427" i="2"/>
  <c r="C1427" i="2"/>
  <c r="J1427" i="2"/>
  <c r="L1427" i="2"/>
  <c r="G1427" i="2"/>
  <c r="E1427" i="2"/>
  <c r="F1427" i="2" s="1"/>
  <c r="I1427" i="2"/>
  <c r="K1443" i="2"/>
  <c r="B1443" i="2"/>
  <c r="H1443" i="2"/>
  <c r="C1443" i="2"/>
  <c r="J1443" i="2"/>
  <c r="L1443" i="2"/>
  <c r="G1443" i="2"/>
  <c r="E1443" i="2"/>
  <c r="F1443" i="2" s="1"/>
  <c r="I1443" i="2"/>
  <c r="K1459" i="2"/>
  <c r="G1459" i="2"/>
  <c r="J1459" i="2"/>
  <c r="B1459" i="2"/>
  <c r="L1459" i="2"/>
  <c r="C1459" i="2"/>
  <c r="E1459" i="2"/>
  <c r="F1459" i="2" s="1"/>
  <c r="I1459" i="2"/>
  <c r="H1459" i="2"/>
  <c r="G1475" i="2"/>
  <c r="J1475" i="2"/>
  <c r="C1475" i="2"/>
  <c r="E1475" i="2"/>
  <c r="F1475" i="2" s="1"/>
  <c r="H1475" i="2"/>
  <c r="I1475" i="2"/>
  <c r="L1475" i="2"/>
  <c r="K1475" i="2"/>
  <c r="B1475" i="2"/>
  <c r="G1491" i="2"/>
  <c r="J1491" i="2"/>
  <c r="L1491" i="2"/>
  <c r="C1491" i="2"/>
  <c r="H1491" i="2"/>
  <c r="K1491" i="2"/>
  <c r="B1491" i="2"/>
  <c r="E1491" i="2"/>
  <c r="F1491" i="2" s="1"/>
  <c r="I1491" i="2"/>
  <c r="G1507" i="2"/>
  <c r="J1507" i="2"/>
  <c r="L1507" i="2"/>
  <c r="C1507" i="2"/>
  <c r="K1507" i="2"/>
  <c r="H1507" i="2"/>
  <c r="E1507" i="2"/>
  <c r="F1507" i="2" s="1"/>
  <c r="B1507" i="2"/>
  <c r="I1507" i="2"/>
  <c r="G1523" i="2"/>
  <c r="J1523" i="2"/>
  <c r="L1523" i="2"/>
  <c r="C1523" i="2"/>
  <c r="H1523" i="2"/>
  <c r="K1523" i="2"/>
  <c r="B1523" i="2"/>
  <c r="E1523" i="2"/>
  <c r="F1523" i="2" s="1"/>
  <c r="I1523" i="2"/>
  <c r="L1539" i="2"/>
  <c r="G1539" i="2"/>
  <c r="J1539" i="2"/>
  <c r="B1539" i="2"/>
  <c r="K1539" i="2"/>
  <c r="E1539" i="2"/>
  <c r="F1539" i="2" s="1"/>
  <c r="C1539" i="2"/>
  <c r="I1539" i="2"/>
  <c r="H1539" i="2"/>
  <c r="L1555" i="2"/>
  <c r="G1555" i="2"/>
  <c r="J1555" i="2"/>
  <c r="B1555" i="2"/>
  <c r="K1555" i="2"/>
  <c r="E1555" i="2"/>
  <c r="F1555" i="2" s="1"/>
  <c r="C1555" i="2"/>
  <c r="I1555" i="2"/>
  <c r="H1555" i="2"/>
  <c r="J1571" i="2"/>
  <c r="K1571" i="2"/>
  <c r="E1571" i="2"/>
  <c r="F1571" i="2" s="1"/>
  <c r="C1571" i="2"/>
  <c r="L1571" i="2"/>
  <c r="I1571" i="2"/>
  <c r="G1571" i="2"/>
  <c r="B1571" i="2"/>
  <c r="H1571" i="2"/>
  <c r="J1587" i="2"/>
  <c r="K1587" i="2"/>
  <c r="E1587" i="2"/>
  <c r="F1587" i="2" s="1"/>
  <c r="C1587" i="2"/>
  <c r="L1587" i="2"/>
  <c r="I1587" i="2"/>
  <c r="G1587" i="2"/>
  <c r="B1587" i="2"/>
  <c r="H1587" i="2"/>
  <c r="J1603" i="2"/>
  <c r="K1603" i="2"/>
  <c r="E1603" i="2"/>
  <c r="F1603" i="2" s="1"/>
  <c r="C1603" i="2"/>
  <c r="L1603" i="2"/>
  <c r="I1603" i="2"/>
  <c r="G1603" i="2"/>
  <c r="B1603" i="2"/>
  <c r="H1603" i="2"/>
  <c r="J1619" i="2"/>
  <c r="K1619" i="2"/>
  <c r="E1619" i="2"/>
  <c r="F1619" i="2" s="1"/>
  <c r="C1619" i="2"/>
  <c r="L1619" i="2"/>
  <c r="I1619" i="2"/>
  <c r="G1619" i="2"/>
  <c r="B1619" i="2"/>
  <c r="H1619" i="2"/>
  <c r="B1635" i="2"/>
  <c r="E1635" i="2"/>
  <c r="F1635" i="2" s="1"/>
  <c r="H1635" i="2"/>
  <c r="I1635" i="2"/>
  <c r="L1635" i="2"/>
  <c r="K1635" i="2"/>
  <c r="G1635" i="2"/>
  <c r="C1635" i="2"/>
  <c r="J1635" i="2"/>
  <c r="B1651" i="2"/>
  <c r="E1651" i="2"/>
  <c r="F1651" i="2" s="1"/>
  <c r="H1651" i="2"/>
  <c r="I1651" i="2"/>
  <c r="L1651" i="2"/>
  <c r="K1651" i="2"/>
  <c r="G1651" i="2"/>
  <c r="C1651" i="2"/>
  <c r="J1651" i="2"/>
  <c r="B1667" i="2"/>
  <c r="I1667" i="2"/>
  <c r="L1667" i="2"/>
  <c r="E1667" i="2"/>
  <c r="F1667" i="2" s="1"/>
  <c r="H1667" i="2"/>
  <c r="K1667" i="2"/>
  <c r="G1667" i="2"/>
  <c r="C1667" i="2"/>
  <c r="J1667" i="2"/>
  <c r="B1683" i="2"/>
  <c r="I1683" i="2"/>
  <c r="L1683" i="2"/>
  <c r="E1683" i="2"/>
  <c r="F1683" i="2" s="1"/>
  <c r="H1683" i="2"/>
  <c r="K1683" i="2"/>
  <c r="G1683" i="2"/>
  <c r="C1683" i="2"/>
  <c r="J1683" i="2"/>
  <c r="B1699" i="2"/>
  <c r="E1699" i="2"/>
  <c r="F1699" i="2" s="1"/>
  <c r="H1699" i="2"/>
  <c r="I1699" i="2"/>
  <c r="L1699" i="2"/>
  <c r="K1699" i="2"/>
  <c r="G1699" i="2"/>
  <c r="C1699" i="2"/>
  <c r="J1699" i="2"/>
  <c r="B1715" i="2"/>
  <c r="I1715" i="2"/>
  <c r="L1715" i="2"/>
  <c r="E1715" i="2"/>
  <c r="F1715" i="2" s="1"/>
  <c r="H1715" i="2"/>
  <c r="K1715" i="2"/>
  <c r="G1715" i="2"/>
  <c r="C1715" i="2"/>
  <c r="J1715" i="2"/>
  <c r="B1731" i="2"/>
  <c r="H1731" i="2"/>
  <c r="I1731" i="2"/>
  <c r="L1731" i="2"/>
  <c r="E1731" i="2"/>
  <c r="F1731" i="2" s="1"/>
  <c r="K1731" i="2"/>
  <c r="G1731" i="2"/>
  <c r="C1731" i="2"/>
  <c r="J1731" i="2"/>
  <c r="B1747" i="2"/>
  <c r="H1747" i="2"/>
  <c r="I1747" i="2"/>
  <c r="L1747" i="2"/>
  <c r="E1747" i="2"/>
  <c r="F1747" i="2" s="1"/>
  <c r="K1747" i="2"/>
  <c r="G1747" i="2"/>
  <c r="C1747" i="2"/>
  <c r="J1747" i="2"/>
  <c r="L1763" i="2"/>
  <c r="E1763" i="2"/>
  <c r="F1763" i="2" s="1"/>
  <c r="C1763" i="2"/>
  <c r="I1763" i="2"/>
  <c r="G1763" i="2"/>
  <c r="B1763" i="2"/>
  <c r="K1763" i="2"/>
  <c r="H1763" i="2"/>
  <c r="J1763" i="2"/>
  <c r="E1779" i="2"/>
  <c r="F1779" i="2" s="1"/>
  <c r="L1779" i="2"/>
  <c r="C1779" i="2"/>
  <c r="G1779" i="2"/>
  <c r="H1779" i="2"/>
  <c r="B1779" i="2"/>
  <c r="K1779" i="2"/>
  <c r="I1779" i="2"/>
  <c r="J1779" i="2"/>
  <c r="L1795" i="2"/>
  <c r="E1795" i="2"/>
  <c r="F1795" i="2" s="1"/>
  <c r="C1795" i="2"/>
  <c r="I1795" i="2"/>
  <c r="H1795" i="2"/>
  <c r="G1795" i="2"/>
  <c r="B1795" i="2"/>
  <c r="K1795" i="2"/>
  <c r="J1795" i="2"/>
  <c r="E1811" i="2"/>
  <c r="F1811" i="2" s="1"/>
  <c r="H1811" i="2"/>
  <c r="I1811" i="2"/>
  <c r="B1811" i="2"/>
  <c r="J1811" i="2"/>
  <c r="C1811" i="2"/>
  <c r="G1811" i="2"/>
  <c r="L1811" i="2"/>
  <c r="K1811" i="2"/>
  <c r="E1827" i="2"/>
  <c r="F1827" i="2" s="1"/>
  <c r="H1827" i="2"/>
  <c r="I1827" i="2"/>
  <c r="B1827" i="2"/>
  <c r="J1827" i="2"/>
  <c r="C1827" i="2"/>
  <c r="G1827" i="2"/>
  <c r="L1827" i="2"/>
  <c r="K1827" i="2"/>
  <c r="E1843" i="2"/>
  <c r="F1843" i="2" s="1"/>
  <c r="H1843" i="2"/>
  <c r="I1843" i="2"/>
  <c r="B1843" i="2"/>
  <c r="J1843" i="2"/>
  <c r="C1843" i="2"/>
  <c r="G1843" i="2"/>
  <c r="L1843" i="2"/>
  <c r="K1843" i="2"/>
  <c r="E1859" i="2"/>
  <c r="F1859" i="2" s="1"/>
  <c r="B1859" i="2"/>
  <c r="H1859" i="2"/>
  <c r="I1859" i="2"/>
  <c r="J1859" i="2"/>
  <c r="C1859" i="2"/>
  <c r="G1859" i="2"/>
  <c r="L1859" i="2"/>
  <c r="K1859" i="2"/>
  <c r="C1875" i="2"/>
  <c r="E1875" i="2"/>
  <c r="F1875" i="2" s="1"/>
  <c r="L1875" i="2"/>
  <c r="H1875" i="2"/>
  <c r="B1875" i="2"/>
  <c r="I1875" i="2"/>
  <c r="J1875" i="2"/>
  <c r="K1875" i="2"/>
  <c r="G1875" i="2"/>
  <c r="C1891" i="2"/>
  <c r="J1891" i="2"/>
  <c r="E1891" i="2"/>
  <c r="F1891" i="2" s="1"/>
  <c r="L1891" i="2"/>
  <c r="H1891" i="2"/>
  <c r="B1891" i="2"/>
  <c r="I1891" i="2"/>
  <c r="K1891" i="2"/>
  <c r="G1891" i="2"/>
  <c r="C1907" i="2"/>
  <c r="B1907" i="2"/>
  <c r="I1907" i="2"/>
  <c r="J1907" i="2"/>
  <c r="E1907" i="2"/>
  <c r="F1907" i="2" s="1"/>
  <c r="L1907" i="2"/>
  <c r="H1907" i="2"/>
  <c r="K1907" i="2"/>
  <c r="G1907" i="2"/>
  <c r="C1923" i="2"/>
  <c r="H1923" i="2"/>
  <c r="B1923" i="2"/>
  <c r="I1923" i="2"/>
  <c r="J1923" i="2"/>
  <c r="E1923" i="2"/>
  <c r="F1923" i="2" s="1"/>
  <c r="L1923" i="2"/>
  <c r="K1923" i="2"/>
  <c r="G1923" i="2"/>
  <c r="C1939" i="2"/>
  <c r="H1939" i="2"/>
  <c r="B1939" i="2"/>
  <c r="I1939" i="2"/>
  <c r="J1939" i="2"/>
  <c r="E1939" i="2"/>
  <c r="F1939" i="2" s="1"/>
  <c r="L1939" i="2"/>
  <c r="K1939" i="2"/>
  <c r="G1939" i="2"/>
  <c r="C1955" i="2"/>
  <c r="H1955" i="2"/>
  <c r="B1955" i="2"/>
  <c r="I1955" i="2"/>
  <c r="J1955" i="2"/>
  <c r="E1955" i="2"/>
  <c r="F1955" i="2" s="1"/>
  <c r="L1955" i="2"/>
  <c r="K1955" i="2"/>
  <c r="G1955" i="2"/>
  <c r="C1971" i="2"/>
  <c r="H1971" i="2"/>
  <c r="B1971" i="2"/>
  <c r="I1971" i="2"/>
  <c r="J1971" i="2"/>
  <c r="E1971" i="2"/>
  <c r="F1971" i="2" s="1"/>
  <c r="L1971" i="2"/>
  <c r="K1971" i="2"/>
  <c r="G1971" i="2"/>
  <c r="C1987" i="2"/>
  <c r="E1987" i="2"/>
  <c r="F1987" i="2" s="1"/>
  <c r="L1987" i="2"/>
  <c r="H1987" i="2"/>
  <c r="B1987" i="2"/>
  <c r="I1987" i="2"/>
  <c r="J1987" i="2"/>
  <c r="K1987" i="2"/>
  <c r="G1987" i="2"/>
  <c r="B12" i="2"/>
  <c r="C12" i="2"/>
  <c r="H12" i="2"/>
  <c r="I12" i="2"/>
  <c r="E12" i="2"/>
  <c r="F12" i="2" s="1"/>
  <c r="K12" i="2"/>
  <c r="G12" i="2"/>
  <c r="L12" i="2"/>
  <c r="J12" i="2"/>
  <c r="B28" i="2"/>
  <c r="G28" i="2"/>
  <c r="L28" i="2"/>
  <c r="C28" i="2"/>
  <c r="H28" i="2"/>
  <c r="I28" i="2"/>
  <c r="E28" i="2"/>
  <c r="F28" i="2" s="1"/>
  <c r="K28" i="2"/>
  <c r="J28" i="2"/>
  <c r="E44" i="2"/>
  <c r="F44" i="2" s="1"/>
  <c r="L44" i="2"/>
  <c r="G44" i="2"/>
  <c r="I44" i="2"/>
  <c r="B44" i="2"/>
  <c r="C44" i="2"/>
  <c r="J44" i="2"/>
  <c r="K44" i="2"/>
  <c r="H44" i="2"/>
  <c r="H60" i="2"/>
  <c r="L60" i="2"/>
  <c r="I60" i="2"/>
  <c r="G60" i="2"/>
  <c r="B60" i="2"/>
  <c r="K60" i="2"/>
  <c r="J60" i="2"/>
  <c r="E60" i="2"/>
  <c r="F60" i="2" s="1"/>
  <c r="C60" i="2"/>
  <c r="J76" i="2"/>
  <c r="K76" i="2"/>
  <c r="E76" i="2"/>
  <c r="F76" i="2" s="1"/>
  <c r="L76" i="2"/>
  <c r="I76" i="2"/>
  <c r="C76" i="2"/>
  <c r="B76" i="2"/>
  <c r="H76" i="2"/>
  <c r="G76" i="2"/>
  <c r="E92" i="2"/>
  <c r="F92" i="2" s="1"/>
  <c r="K92" i="2"/>
  <c r="G92" i="2"/>
  <c r="L92" i="2"/>
  <c r="B92" i="2"/>
  <c r="H92" i="2"/>
  <c r="C92" i="2"/>
  <c r="J92" i="2"/>
  <c r="I92" i="2"/>
  <c r="C108" i="2"/>
  <c r="H108" i="2"/>
  <c r="L108" i="2"/>
  <c r="I108" i="2"/>
  <c r="E108" i="2"/>
  <c r="F108" i="2" s="1"/>
  <c r="J108" i="2"/>
  <c r="B108" i="2"/>
  <c r="G108" i="2"/>
  <c r="K108" i="2"/>
  <c r="I124" i="2"/>
  <c r="E124" i="2"/>
  <c r="F124" i="2" s="1"/>
  <c r="J124" i="2"/>
  <c r="B124" i="2"/>
  <c r="G124" i="2"/>
  <c r="K124" i="2"/>
  <c r="C124" i="2"/>
  <c r="H124" i="2"/>
  <c r="L124" i="2"/>
  <c r="E140" i="2"/>
  <c r="F140" i="2" s="1"/>
  <c r="J140" i="2"/>
  <c r="B140" i="2"/>
  <c r="G140" i="2"/>
  <c r="K140" i="2"/>
  <c r="C140" i="2"/>
  <c r="H140" i="2"/>
  <c r="L140" i="2"/>
  <c r="I140" i="2"/>
  <c r="E156" i="2"/>
  <c r="F156" i="2" s="1"/>
  <c r="J156" i="2"/>
  <c r="B156" i="2"/>
  <c r="G156" i="2"/>
  <c r="K156" i="2"/>
  <c r="C156" i="2"/>
  <c r="H156" i="2"/>
  <c r="L156" i="2"/>
  <c r="I156" i="2"/>
  <c r="E172" i="2"/>
  <c r="F172" i="2" s="1"/>
  <c r="J172" i="2"/>
  <c r="B172" i="2"/>
  <c r="G172" i="2"/>
  <c r="K172" i="2"/>
  <c r="C172" i="2"/>
  <c r="H172" i="2"/>
  <c r="L172" i="2"/>
  <c r="I172" i="2"/>
  <c r="C188" i="2"/>
  <c r="H188" i="2"/>
  <c r="L188" i="2"/>
  <c r="I188" i="2"/>
  <c r="E188" i="2"/>
  <c r="F188" i="2" s="1"/>
  <c r="J188" i="2"/>
  <c r="B188" i="2"/>
  <c r="G188" i="2"/>
  <c r="K188" i="2"/>
  <c r="C204" i="2"/>
  <c r="B204" i="2"/>
  <c r="I204" i="2"/>
  <c r="J204" i="2"/>
  <c r="E204" i="2"/>
  <c r="F204" i="2" s="1"/>
  <c r="L204" i="2"/>
  <c r="H204" i="2"/>
  <c r="G204" i="2"/>
  <c r="K204" i="2"/>
  <c r="C220" i="2"/>
  <c r="B220" i="2"/>
  <c r="I220" i="2"/>
  <c r="J220" i="2"/>
  <c r="E220" i="2"/>
  <c r="F220" i="2" s="1"/>
  <c r="L220" i="2"/>
  <c r="H220" i="2"/>
  <c r="G220" i="2"/>
  <c r="K220" i="2"/>
  <c r="C236" i="2"/>
  <c r="B236" i="2"/>
  <c r="I236" i="2"/>
  <c r="E236" i="2"/>
  <c r="F236" i="2" s="1"/>
  <c r="L236" i="2"/>
  <c r="H236" i="2"/>
  <c r="J236" i="2"/>
  <c r="G236" i="2"/>
  <c r="K236" i="2"/>
  <c r="E252" i="2"/>
  <c r="F252" i="2" s="1"/>
  <c r="J252" i="2"/>
  <c r="B252" i="2"/>
  <c r="G252" i="2"/>
  <c r="K252" i="2"/>
  <c r="C252" i="2"/>
  <c r="H252" i="2"/>
  <c r="L252" i="2"/>
  <c r="I252" i="2"/>
  <c r="E268" i="2"/>
  <c r="F268" i="2" s="1"/>
  <c r="J268" i="2"/>
  <c r="B268" i="2"/>
  <c r="G268" i="2"/>
  <c r="K268" i="2"/>
  <c r="C268" i="2"/>
  <c r="H268" i="2"/>
  <c r="L268" i="2"/>
  <c r="I268" i="2"/>
  <c r="E284" i="2"/>
  <c r="F284" i="2" s="1"/>
  <c r="J284" i="2"/>
  <c r="B284" i="2"/>
  <c r="G284" i="2"/>
  <c r="K284" i="2"/>
  <c r="C284" i="2"/>
  <c r="H284" i="2"/>
  <c r="L284" i="2"/>
  <c r="I284" i="2"/>
  <c r="C300" i="2"/>
  <c r="H300" i="2"/>
  <c r="L300" i="2"/>
  <c r="I300" i="2"/>
  <c r="E300" i="2"/>
  <c r="F300" i="2" s="1"/>
  <c r="J300" i="2"/>
  <c r="B300" i="2"/>
  <c r="G300" i="2"/>
  <c r="K300" i="2"/>
  <c r="B316" i="2"/>
  <c r="G316" i="2"/>
  <c r="K316" i="2"/>
  <c r="C316" i="2"/>
  <c r="H316" i="2"/>
  <c r="L316" i="2"/>
  <c r="I316" i="2"/>
  <c r="E316" i="2"/>
  <c r="F316" i="2" s="1"/>
  <c r="J316" i="2"/>
  <c r="I332" i="2"/>
  <c r="E332" i="2"/>
  <c r="F332" i="2" s="1"/>
  <c r="J332" i="2"/>
  <c r="B332" i="2"/>
  <c r="G332" i="2"/>
  <c r="K332" i="2"/>
  <c r="C332" i="2"/>
  <c r="H332" i="2"/>
  <c r="L332" i="2"/>
  <c r="I348" i="2"/>
  <c r="E348" i="2"/>
  <c r="F348" i="2" s="1"/>
  <c r="J348" i="2"/>
  <c r="B348" i="2"/>
  <c r="G348" i="2"/>
  <c r="K348" i="2"/>
  <c r="C348" i="2"/>
  <c r="H348" i="2"/>
  <c r="L348" i="2"/>
  <c r="B364" i="2"/>
  <c r="G364" i="2"/>
  <c r="K364" i="2"/>
  <c r="C364" i="2"/>
  <c r="H364" i="2"/>
  <c r="L364" i="2"/>
  <c r="I364" i="2"/>
  <c r="E364" i="2"/>
  <c r="F364" i="2" s="1"/>
  <c r="J364" i="2"/>
  <c r="C380" i="2"/>
  <c r="H380" i="2"/>
  <c r="L380" i="2"/>
  <c r="I380" i="2"/>
  <c r="E380" i="2"/>
  <c r="F380" i="2" s="1"/>
  <c r="J380" i="2"/>
  <c r="B380" i="2"/>
  <c r="G380" i="2"/>
  <c r="K380" i="2"/>
  <c r="E396" i="2"/>
  <c r="F396" i="2" s="1"/>
  <c r="J396" i="2"/>
  <c r="B396" i="2"/>
  <c r="G396" i="2"/>
  <c r="K396" i="2"/>
  <c r="H396" i="2"/>
  <c r="I396" i="2"/>
  <c r="C396" i="2"/>
  <c r="L396" i="2"/>
  <c r="E412" i="2"/>
  <c r="F412" i="2" s="1"/>
  <c r="J412" i="2"/>
  <c r="B412" i="2"/>
  <c r="G412" i="2"/>
  <c r="K412" i="2"/>
  <c r="H412" i="2"/>
  <c r="I412" i="2"/>
  <c r="C412" i="2"/>
  <c r="L412" i="2"/>
  <c r="C428" i="2"/>
  <c r="H428" i="2"/>
  <c r="L428" i="2"/>
  <c r="I428" i="2"/>
  <c r="G428" i="2"/>
  <c r="J428" i="2"/>
  <c r="B428" i="2"/>
  <c r="K428" i="2"/>
  <c r="E428" i="2"/>
  <c r="F428" i="2" s="1"/>
  <c r="C444" i="2"/>
  <c r="H444" i="2"/>
  <c r="L444" i="2"/>
  <c r="I444" i="2"/>
  <c r="B444" i="2"/>
  <c r="K444" i="2"/>
  <c r="E444" i="2"/>
  <c r="F444" i="2" s="1"/>
  <c r="G444" i="2"/>
  <c r="J444" i="2"/>
  <c r="B460" i="2"/>
  <c r="J460" i="2"/>
  <c r="C460" i="2"/>
  <c r="G460" i="2"/>
  <c r="K460" i="2"/>
  <c r="H460" i="2"/>
  <c r="L460" i="2"/>
  <c r="E460" i="2"/>
  <c r="F460" i="2" s="1"/>
  <c r="I460" i="2"/>
  <c r="B476" i="2"/>
  <c r="J476" i="2"/>
  <c r="C476" i="2"/>
  <c r="G476" i="2"/>
  <c r="K476" i="2"/>
  <c r="H476" i="2"/>
  <c r="L476" i="2"/>
  <c r="E476" i="2"/>
  <c r="F476" i="2" s="1"/>
  <c r="I476" i="2"/>
  <c r="E492" i="2"/>
  <c r="F492" i="2" s="1"/>
  <c r="K492" i="2"/>
  <c r="G492" i="2"/>
  <c r="L492" i="2"/>
  <c r="B492" i="2"/>
  <c r="H492" i="2"/>
  <c r="C492" i="2"/>
  <c r="J492" i="2"/>
  <c r="I492" i="2"/>
  <c r="C508" i="2"/>
  <c r="J508" i="2"/>
  <c r="K508" i="2"/>
  <c r="G508" i="2"/>
  <c r="L508" i="2"/>
  <c r="B508" i="2"/>
  <c r="H508" i="2"/>
  <c r="E508" i="2"/>
  <c r="F508" i="2" s="1"/>
  <c r="I508" i="2"/>
  <c r="B524" i="2"/>
  <c r="H524" i="2"/>
  <c r="C524" i="2"/>
  <c r="J524" i="2"/>
  <c r="K524" i="2"/>
  <c r="G524" i="2"/>
  <c r="L524" i="2"/>
  <c r="E524" i="2"/>
  <c r="F524" i="2" s="1"/>
  <c r="I524" i="2"/>
  <c r="B540" i="2"/>
  <c r="H540" i="2"/>
  <c r="C540" i="2"/>
  <c r="J540" i="2"/>
  <c r="K540" i="2"/>
  <c r="G540" i="2"/>
  <c r="L540" i="2"/>
  <c r="E540" i="2"/>
  <c r="F540" i="2" s="1"/>
  <c r="I540" i="2"/>
  <c r="C556" i="2"/>
  <c r="J556" i="2"/>
  <c r="K556" i="2"/>
  <c r="L556" i="2"/>
  <c r="B556" i="2"/>
  <c r="G556" i="2"/>
  <c r="H556" i="2"/>
  <c r="E556" i="2"/>
  <c r="F556" i="2" s="1"/>
  <c r="I556" i="2"/>
  <c r="E572" i="2"/>
  <c r="F572" i="2" s="1"/>
  <c r="C572" i="2"/>
  <c r="J572" i="2"/>
  <c r="K572" i="2"/>
  <c r="L572" i="2"/>
  <c r="B572" i="2"/>
  <c r="G572" i="2"/>
  <c r="H572" i="2"/>
  <c r="I572" i="2"/>
  <c r="E588" i="2"/>
  <c r="F588" i="2" s="1"/>
  <c r="K588" i="2"/>
  <c r="G588" i="2"/>
  <c r="L588" i="2"/>
  <c r="H588" i="2"/>
  <c r="J588" i="2"/>
  <c r="B588" i="2"/>
  <c r="C588" i="2"/>
  <c r="I588" i="2"/>
  <c r="E604" i="2"/>
  <c r="F604" i="2" s="1"/>
  <c r="C604" i="2"/>
  <c r="J604" i="2"/>
  <c r="K604" i="2"/>
  <c r="L604" i="2"/>
  <c r="B604" i="2"/>
  <c r="G604" i="2"/>
  <c r="H604" i="2"/>
  <c r="I604" i="2"/>
  <c r="E620" i="2"/>
  <c r="F620" i="2" s="1"/>
  <c r="K620" i="2"/>
  <c r="G620" i="2"/>
  <c r="L620" i="2"/>
  <c r="B620" i="2"/>
  <c r="H620" i="2"/>
  <c r="C620" i="2"/>
  <c r="J620" i="2"/>
  <c r="I620" i="2"/>
  <c r="E636" i="2"/>
  <c r="F636" i="2" s="1"/>
  <c r="B636" i="2"/>
  <c r="H636" i="2"/>
  <c r="C636" i="2"/>
  <c r="J636" i="2"/>
  <c r="K636" i="2"/>
  <c r="G636" i="2"/>
  <c r="L636" i="2"/>
  <c r="I636" i="2"/>
  <c r="E652" i="2"/>
  <c r="F652" i="2" s="1"/>
  <c r="K652" i="2"/>
  <c r="G652" i="2"/>
  <c r="L652" i="2"/>
  <c r="B652" i="2"/>
  <c r="H652" i="2"/>
  <c r="C652" i="2"/>
  <c r="J652" i="2"/>
  <c r="I652" i="2"/>
  <c r="E668" i="2"/>
  <c r="F668" i="2" s="1"/>
  <c r="B668" i="2"/>
  <c r="H668" i="2"/>
  <c r="C668" i="2"/>
  <c r="J668" i="2"/>
  <c r="K668" i="2"/>
  <c r="G668" i="2"/>
  <c r="L668" i="2"/>
  <c r="I668" i="2"/>
  <c r="E684" i="2"/>
  <c r="F684" i="2" s="1"/>
  <c r="K684" i="2"/>
  <c r="G684" i="2"/>
  <c r="L684" i="2"/>
  <c r="B684" i="2"/>
  <c r="H684" i="2"/>
  <c r="C684" i="2"/>
  <c r="J684" i="2"/>
  <c r="I684" i="2"/>
  <c r="E700" i="2"/>
  <c r="F700" i="2" s="1"/>
  <c r="C700" i="2"/>
  <c r="J700" i="2"/>
  <c r="K700" i="2"/>
  <c r="G700" i="2"/>
  <c r="L700" i="2"/>
  <c r="B700" i="2"/>
  <c r="H700" i="2"/>
  <c r="I700" i="2"/>
  <c r="E716" i="2"/>
  <c r="F716" i="2" s="1"/>
  <c r="K716" i="2"/>
  <c r="G716" i="2"/>
  <c r="L716" i="2"/>
  <c r="B716" i="2"/>
  <c r="H716" i="2"/>
  <c r="C716" i="2"/>
  <c r="J716" i="2"/>
  <c r="I716" i="2"/>
  <c r="E732" i="2"/>
  <c r="F732" i="2" s="1"/>
  <c r="K732" i="2"/>
  <c r="G732" i="2"/>
  <c r="L732" i="2"/>
  <c r="B732" i="2"/>
  <c r="H732" i="2"/>
  <c r="C732" i="2"/>
  <c r="J732" i="2"/>
  <c r="I732" i="2"/>
  <c r="E748" i="2"/>
  <c r="F748" i="2" s="1"/>
  <c r="K748" i="2"/>
  <c r="G748" i="2"/>
  <c r="L748" i="2"/>
  <c r="B748" i="2"/>
  <c r="H748" i="2"/>
  <c r="C748" i="2"/>
  <c r="J748" i="2"/>
  <c r="I748" i="2"/>
  <c r="E764" i="2"/>
  <c r="F764" i="2" s="1"/>
  <c r="K764" i="2"/>
  <c r="G764" i="2"/>
  <c r="L764" i="2"/>
  <c r="B764" i="2"/>
  <c r="H764" i="2"/>
  <c r="C764" i="2"/>
  <c r="J764" i="2"/>
  <c r="I764" i="2"/>
  <c r="E780" i="2"/>
  <c r="F780" i="2" s="1"/>
  <c r="K780" i="2"/>
  <c r="G780" i="2"/>
  <c r="L780" i="2"/>
  <c r="B780" i="2"/>
  <c r="H780" i="2"/>
  <c r="C780" i="2"/>
  <c r="J780" i="2"/>
  <c r="I780" i="2"/>
  <c r="E796" i="2"/>
  <c r="F796" i="2" s="1"/>
  <c r="B796" i="2"/>
  <c r="H796" i="2"/>
  <c r="C796" i="2"/>
  <c r="J796" i="2"/>
  <c r="K796" i="2"/>
  <c r="L796" i="2"/>
  <c r="G796" i="2"/>
  <c r="I796" i="2"/>
  <c r="E812" i="2"/>
  <c r="F812" i="2" s="1"/>
  <c r="B812" i="2"/>
  <c r="H812" i="2"/>
  <c r="C812" i="2"/>
  <c r="J812" i="2"/>
  <c r="G812" i="2"/>
  <c r="K812" i="2"/>
  <c r="L812" i="2"/>
  <c r="I812" i="2"/>
  <c r="E828" i="2"/>
  <c r="F828" i="2" s="1"/>
  <c r="K828" i="2"/>
  <c r="G828" i="2"/>
  <c r="L828" i="2"/>
  <c r="H828" i="2"/>
  <c r="J828" i="2"/>
  <c r="B828" i="2"/>
  <c r="C828" i="2"/>
  <c r="I828" i="2"/>
  <c r="E844" i="2"/>
  <c r="F844" i="2" s="1"/>
  <c r="C844" i="2"/>
  <c r="J844" i="2"/>
  <c r="K844" i="2"/>
  <c r="L844" i="2"/>
  <c r="B844" i="2"/>
  <c r="G844" i="2"/>
  <c r="H844" i="2"/>
  <c r="I844" i="2"/>
  <c r="E860" i="2"/>
  <c r="F860" i="2" s="1"/>
  <c r="G860" i="2"/>
  <c r="L860" i="2"/>
  <c r="B860" i="2"/>
  <c r="H860" i="2"/>
  <c r="C860" i="2"/>
  <c r="J860" i="2"/>
  <c r="K860" i="2"/>
  <c r="I860" i="2"/>
  <c r="E876" i="2"/>
  <c r="F876" i="2" s="1"/>
  <c r="C876" i="2"/>
  <c r="J876" i="2"/>
  <c r="K876" i="2"/>
  <c r="G876" i="2"/>
  <c r="L876" i="2"/>
  <c r="B876" i="2"/>
  <c r="H876" i="2"/>
  <c r="I876" i="2"/>
  <c r="E892" i="2"/>
  <c r="F892" i="2" s="1"/>
  <c r="K892" i="2"/>
  <c r="G892" i="2"/>
  <c r="L892" i="2"/>
  <c r="B892" i="2"/>
  <c r="H892" i="2"/>
  <c r="C892" i="2"/>
  <c r="J892" i="2"/>
  <c r="I892" i="2"/>
  <c r="E908" i="2"/>
  <c r="F908" i="2" s="1"/>
  <c r="C908" i="2"/>
  <c r="J908" i="2"/>
  <c r="K908" i="2"/>
  <c r="G908" i="2"/>
  <c r="L908" i="2"/>
  <c r="B908" i="2"/>
  <c r="H908" i="2"/>
  <c r="I908" i="2"/>
  <c r="E924" i="2"/>
  <c r="F924" i="2" s="1"/>
  <c r="K924" i="2"/>
  <c r="G924" i="2"/>
  <c r="L924" i="2"/>
  <c r="B924" i="2"/>
  <c r="H924" i="2"/>
  <c r="C924" i="2"/>
  <c r="J924" i="2"/>
  <c r="I924" i="2"/>
  <c r="E940" i="2"/>
  <c r="F940" i="2" s="1"/>
  <c r="C940" i="2"/>
  <c r="J940" i="2"/>
  <c r="K940" i="2"/>
  <c r="G940" i="2"/>
  <c r="L940" i="2"/>
  <c r="B940" i="2"/>
  <c r="H940" i="2"/>
  <c r="I940" i="2"/>
  <c r="K956" i="2"/>
  <c r="G956" i="2"/>
  <c r="L956" i="2"/>
  <c r="B956" i="2"/>
  <c r="H956" i="2"/>
  <c r="C956" i="2"/>
  <c r="J956" i="2"/>
  <c r="E956" i="2"/>
  <c r="F956" i="2" s="1"/>
  <c r="I956" i="2"/>
  <c r="K972" i="2"/>
  <c r="G972" i="2"/>
  <c r="L972" i="2"/>
  <c r="B972" i="2"/>
  <c r="H972" i="2"/>
  <c r="C972" i="2"/>
  <c r="J972" i="2"/>
  <c r="E972" i="2"/>
  <c r="F972" i="2" s="1"/>
  <c r="I972" i="2"/>
  <c r="G988" i="2"/>
  <c r="L988" i="2"/>
  <c r="H988" i="2"/>
  <c r="B988" i="2"/>
  <c r="J988" i="2"/>
  <c r="K988" i="2"/>
  <c r="E988" i="2"/>
  <c r="F988" i="2" s="1"/>
  <c r="C988" i="2"/>
  <c r="I988" i="2"/>
  <c r="L1004" i="2"/>
  <c r="G1004" i="2"/>
  <c r="J1004" i="2"/>
  <c r="B1004" i="2"/>
  <c r="K1004" i="2"/>
  <c r="E1004" i="2"/>
  <c r="F1004" i="2" s="1"/>
  <c r="H1004" i="2"/>
  <c r="I1004" i="2"/>
  <c r="C1004" i="2"/>
  <c r="E1020" i="2"/>
  <c r="F1020" i="2" s="1"/>
  <c r="H1020" i="2"/>
  <c r="C1020" i="2"/>
  <c r="K1020" i="2"/>
  <c r="L1020" i="2"/>
  <c r="G1020" i="2"/>
  <c r="J1020" i="2"/>
  <c r="B1020" i="2"/>
  <c r="I1020" i="2"/>
  <c r="E1036" i="2"/>
  <c r="F1036" i="2" s="1"/>
  <c r="L1036" i="2"/>
  <c r="G1036" i="2"/>
  <c r="H1036" i="2"/>
  <c r="C1036" i="2"/>
  <c r="K1036" i="2"/>
  <c r="J1036" i="2"/>
  <c r="B1036" i="2"/>
  <c r="I1036" i="2"/>
  <c r="E1052" i="2"/>
  <c r="F1052" i="2" s="1"/>
  <c r="L1052" i="2"/>
  <c r="G1052" i="2"/>
  <c r="H1052" i="2"/>
  <c r="C1052" i="2"/>
  <c r="K1052" i="2"/>
  <c r="J1052" i="2"/>
  <c r="B1052" i="2"/>
  <c r="I1052" i="2"/>
  <c r="E1068" i="2"/>
  <c r="F1068" i="2" s="1"/>
  <c r="H1068" i="2"/>
  <c r="C1068" i="2"/>
  <c r="K1068" i="2"/>
  <c r="L1068" i="2"/>
  <c r="G1068" i="2"/>
  <c r="J1068" i="2"/>
  <c r="B1068" i="2"/>
  <c r="I1068" i="2"/>
  <c r="E1084" i="2"/>
  <c r="F1084" i="2" s="1"/>
  <c r="G1084" i="2"/>
  <c r="H1084" i="2"/>
  <c r="C1084" i="2"/>
  <c r="K1084" i="2"/>
  <c r="L1084" i="2"/>
  <c r="J1084" i="2"/>
  <c r="B1084" i="2"/>
  <c r="I1084" i="2"/>
  <c r="E1100" i="2"/>
  <c r="F1100" i="2" s="1"/>
  <c r="H1100" i="2"/>
  <c r="C1100" i="2"/>
  <c r="K1100" i="2"/>
  <c r="L1100" i="2"/>
  <c r="G1100" i="2"/>
  <c r="J1100" i="2"/>
  <c r="I1100" i="2"/>
  <c r="B1100" i="2"/>
  <c r="E1116" i="2"/>
  <c r="F1116" i="2" s="1"/>
  <c r="H1116" i="2"/>
  <c r="C1116" i="2"/>
  <c r="K1116" i="2"/>
  <c r="L1116" i="2"/>
  <c r="G1116" i="2"/>
  <c r="J1116" i="2"/>
  <c r="I1116" i="2"/>
  <c r="B1116" i="2"/>
  <c r="E1132" i="2"/>
  <c r="F1132" i="2" s="1"/>
  <c r="L1132" i="2"/>
  <c r="G1132" i="2"/>
  <c r="H1132" i="2"/>
  <c r="C1132" i="2"/>
  <c r="K1132" i="2"/>
  <c r="J1132" i="2"/>
  <c r="I1132" i="2"/>
  <c r="B1132" i="2"/>
  <c r="G1148" i="2"/>
  <c r="H1148" i="2"/>
  <c r="C1148" i="2"/>
  <c r="K1148" i="2"/>
  <c r="L1148" i="2"/>
  <c r="E1148" i="2"/>
  <c r="F1148" i="2" s="1"/>
  <c r="I1148" i="2"/>
  <c r="B1148" i="2"/>
  <c r="J1148" i="2"/>
  <c r="C1164" i="2"/>
  <c r="K1164" i="2"/>
  <c r="L1164" i="2"/>
  <c r="G1164" i="2"/>
  <c r="H1164" i="2"/>
  <c r="J1164" i="2"/>
  <c r="E1164" i="2"/>
  <c r="F1164" i="2" s="1"/>
  <c r="I1164" i="2"/>
  <c r="B1164" i="2"/>
  <c r="L1180" i="2"/>
  <c r="G1180" i="2"/>
  <c r="H1180" i="2"/>
  <c r="C1180" i="2"/>
  <c r="K1180" i="2"/>
  <c r="B1180" i="2"/>
  <c r="J1180" i="2"/>
  <c r="E1180" i="2"/>
  <c r="F1180" i="2" s="1"/>
  <c r="I1180" i="2"/>
  <c r="H1196" i="2"/>
  <c r="C1196" i="2"/>
  <c r="K1196" i="2"/>
  <c r="L1196" i="2"/>
  <c r="G1196" i="2"/>
  <c r="I1196" i="2"/>
  <c r="B1196" i="2"/>
  <c r="J1196" i="2"/>
  <c r="E1196" i="2"/>
  <c r="F1196" i="2" s="1"/>
  <c r="H1212" i="2"/>
  <c r="C1212" i="2"/>
  <c r="K1212" i="2"/>
  <c r="G1212" i="2"/>
  <c r="L1212" i="2"/>
  <c r="E1212" i="2"/>
  <c r="F1212" i="2" s="1"/>
  <c r="I1212" i="2"/>
  <c r="B1212" i="2"/>
  <c r="J1212" i="2"/>
  <c r="L1228" i="2"/>
  <c r="G1228" i="2"/>
  <c r="K1228" i="2"/>
  <c r="C1228" i="2"/>
  <c r="H1228" i="2"/>
  <c r="J1228" i="2"/>
  <c r="E1228" i="2"/>
  <c r="F1228" i="2" s="1"/>
  <c r="I1228" i="2"/>
  <c r="B1228" i="2"/>
  <c r="C1244" i="2"/>
  <c r="K1244" i="2"/>
  <c r="L1244" i="2"/>
  <c r="G1244" i="2"/>
  <c r="H1244" i="2"/>
  <c r="E1244" i="2"/>
  <c r="F1244" i="2" s="1"/>
  <c r="I1244" i="2"/>
  <c r="B1244" i="2"/>
  <c r="J1244" i="2"/>
  <c r="H1260" i="2"/>
  <c r="C1260" i="2"/>
  <c r="K1260" i="2"/>
  <c r="L1260" i="2"/>
  <c r="G1260" i="2"/>
  <c r="I1260" i="2"/>
  <c r="B1260" i="2"/>
  <c r="J1260" i="2"/>
  <c r="E1260" i="2"/>
  <c r="F1260" i="2" s="1"/>
  <c r="C1276" i="2"/>
  <c r="K1276" i="2"/>
  <c r="L1276" i="2"/>
  <c r="G1276" i="2"/>
  <c r="H1276" i="2"/>
  <c r="E1276" i="2"/>
  <c r="F1276" i="2" s="1"/>
  <c r="I1276" i="2"/>
  <c r="B1276" i="2"/>
  <c r="J1276" i="2"/>
  <c r="L1292" i="2"/>
  <c r="G1292" i="2"/>
  <c r="H1292" i="2"/>
  <c r="C1292" i="2"/>
  <c r="K1292" i="2"/>
  <c r="E1292" i="2"/>
  <c r="F1292" i="2" s="1"/>
  <c r="I1292" i="2"/>
  <c r="B1292" i="2"/>
  <c r="J1292" i="2"/>
  <c r="L1308" i="2"/>
  <c r="G1308" i="2"/>
  <c r="H1308" i="2"/>
  <c r="C1308" i="2"/>
  <c r="K1308" i="2"/>
  <c r="E1308" i="2"/>
  <c r="F1308" i="2" s="1"/>
  <c r="I1308" i="2"/>
  <c r="B1308" i="2"/>
  <c r="J1308" i="2"/>
  <c r="G1324" i="2"/>
  <c r="H1324" i="2"/>
  <c r="C1324" i="2"/>
  <c r="K1324" i="2"/>
  <c r="L1324" i="2"/>
  <c r="E1324" i="2"/>
  <c r="F1324" i="2" s="1"/>
  <c r="I1324" i="2"/>
  <c r="B1324" i="2"/>
  <c r="J1324" i="2"/>
  <c r="H1340" i="2"/>
  <c r="C1340" i="2"/>
  <c r="K1340" i="2"/>
  <c r="L1340" i="2"/>
  <c r="G1340" i="2"/>
  <c r="E1340" i="2"/>
  <c r="F1340" i="2" s="1"/>
  <c r="I1340" i="2"/>
  <c r="B1340" i="2"/>
  <c r="J1340" i="2"/>
  <c r="K1356" i="2"/>
  <c r="C1356" i="2"/>
  <c r="L1356" i="2"/>
  <c r="G1356" i="2"/>
  <c r="E1356" i="2"/>
  <c r="F1356" i="2" s="1"/>
  <c r="I1356" i="2"/>
  <c r="H1356" i="2"/>
  <c r="B1356" i="2"/>
  <c r="J1356" i="2"/>
  <c r="C1372" i="2"/>
  <c r="K1372" i="2"/>
  <c r="L1372" i="2"/>
  <c r="B1372" i="2"/>
  <c r="J1372" i="2"/>
  <c r="E1372" i="2"/>
  <c r="F1372" i="2" s="1"/>
  <c r="I1372" i="2"/>
  <c r="H1372" i="2"/>
  <c r="G1372" i="2"/>
  <c r="K1388" i="2"/>
  <c r="L1388" i="2"/>
  <c r="C1388" i="2"/>
  <c r="J1388" i="2"/>
  <c r="E1388" i="2"/>
  <c r="F1388" i="2" s="1"/>
  <c r="H1388" i="2"/>
  <c r="I1388" i="2"/>
  <c r="G1388" i="2"/>
  <c r="B1388" i="2"/>
  <c r="K1404" i="2"/>
  <c r="L1404" i="2"/>
  <c r="C1404" i="2"/>
  <c r="E1404" i="2"/>
  <c r="F1404" i="2" s="1"/>
  <c r="I1404" i="2"/>
  <c r="G1404" i="2"/>
  <c r="B1404" i="2"/>
  <c r="J1404" i="2"/>
  <c r="H1404" i="2"/>
  <c r="L1420" i="2"/>
  <c r="C1420" i="2"/>
  <c r="K1420" i="2"/>
  <c r="I1420" i="2"/>
  <c r="G1420" i="2"/>
  <c r="B1420" i="2"/>
  <c r="H1420" i="2"/>
  <c r="J1420" i="2"/>
  <c r="E1420" i="2"/>
  <c r="F1420" i="2" s="1"/>
  <c r="E1436" i="2"/>
  <c r="F1436" i="2" s="1"/>
  <c r="L1436" i="2"/>
  <c r="G1436" i="2"/>
  <c r="H1436" i="2"/>
  <c r="C1436" i="2"/>
  <c r="I1436" i="2"/>
  <c r="K1436" i="2"/>
  <c r="B1436" i="2"/>
  <c r="J1436" i="2"/>
  <c r="E1452" i="2"/>
  <c r="F1452" i="2" s="1"/>
  <c r="G1452" i="2"/>
  <c r="I1452" i="2"/>
  <c r="L1452" i="2"/>
  <c r="H1452" i="2"/>
  <c r="K1452" i="2"/>
  <c r="B1452" i="2"/>
  <c r="C1452" i="2"/>
  <c r="J1452" i="2"/>
  <c r="G1468" i="2"/>
  <c r="L1468" i="2"/>
  <c r="E1468" i="2"/>
  <c r="F1468" i="2" s="1"/>
  <c r="K1468" i="2"/>
  <c r="I1468" i="2"/>
  <c r="B1468" i="2"/>
  <c r="C1468" i="2"/>
  <c r="J1468" i="2"/>
  <c r="H1468" i="2"/>
  <c r="G1484" i="2"/>
  <c r="L1484" i="2"/>
  <c r="E1484" i="2"/>
  <c r="F1484" i="2" s="1"/>
  <c r="K1484" i="2"/>
  <c r="I1484" i="2"/>
  <c r="B1484" i="2"/>
  <c r="C1484" i="2"/>
  <c r="J1484" i="2"/>
  <c r="H1484" i="2"/>
  <c r="H1500" i="2"/>
  <c r="L1500" i="2"/>
  <c r="G1500" i="2"/>
  <c r="K1500" i="2"/>
  <c r="C1500" i="2"/>
  <c r="B1500" i="2"/>
  <c r="J1500" i="2"/>
  <c r="E1500" i="2"/>
  <c r="F1500" i="2" s="1"/>
  <c r="I1500" i="2"/>
  <c r="H1516" i="2"/>
  <c r="L1516" i="2"/>
  <c r="G1516" i="2"/>
  <c r="J1516" i="2"/>
  <c r="C1516" i="2"/>
  <c r="E1516" i="2"/>
  <c r="F1516" i="2" s="1"/>
  <c r="K1516" i="2"/>
  <c r="B1516" i="2"/>
  <c r="I1516" i="2"/>
  <c r="H1532" i="2"/>
  <c r="L1532" i="2"/>
  <c r="G1532" i="2"/>
  <c r="K1532" i="2"/>
  <c r="C1532" i="2"/>
  <c r="B1532" i="2"/>
  <c r="J1532" i="2"/>
  <c r="E1532" i="2"/>
  <c r="F1532" i="2" s="1"/>
  <c r="I1532" i="2"/>
  <c r="E1548" i="2"/>
  <c r="F1548" i="2" s="1"/>
  <c r="L1548" i="2"/>
  <c r="G1548" i="2"/>
  <c r="I1548" i="2"/>
  <c r="K1548" i="2"/>
  <c r="B1548" i="2"/>
  <c r="J1548" i="2"/>
  <c r="H1548" i="2"/>
  <c r="C1548" i="2"/>
  <c r="E1564" i="2"/>
  <c r="F1564" i="2" s="1"/>
  <c r="L1564" i="2"/>
  <c r="G1564" i="2"/>
  <c r="I1564" i="2"/>
  <c r="K1564" i="2"/>
  <c r="B1564" i="2"/>
  <c r="J1564" i="2"/>
  <c r="H1564" i="2"/>
  <c r="C1564" i="2"/>
  <c r="I1580" i="2"/>
  <c r="K1580" i="2"/>
  <c r="E1580" i="2"/>
  <c r="F1580" i="2" s="1"/>
  <c r="B1580" i="2"/>
  <c r="J1580" i="2"/>
  <c r="H1580" i="2"/>
  <c r="C1580" i="2"/>
  <c r="L1580" i="2"/>
  <c r="G1580" i="2"/>
  <c r="I1596" i="2"/>
  <c r="K1596" i="2"/>
  <c r="E1596" i="2"/>
  <c r="F1596" i="2" s="1"/>
  <c r="B1596" i="2"/>
  <c r="J1596" i="2"/>
  <c r="H1596" i="2"/>
  <c r="C1596" i="2"/>
  <c r="L1596" i="2"/>
  <c r="G1596" i="2"/>
  <c r="I1612" i="2"/>
  <c r="K1612" i="2"/>
  <c r="E1612" i="2"/>
  <c r="F1612" i="2" s="1"/>
  <c r="B1612" i="2"/>
  <c r="J1612" i="2"/>
  <c r="H1612" i="2"/>
  <c r="C1612" i="2"/>
  <c r="L1612" i="2"/>
  <c r="G1612" i="2"/>
  <c r="B1628" i="2"/>
  <c r="G1628" i="2"/>
  <c r="K1628" i="2"/>
  <c r="C1628" i="2"/>
  <c r="H1628" i="2"/>
  <c r="L1628" i="2"/>
  <c r="I1628" i="2"/>
  <c r="E1628" i="2"/>
  <c r="F1628" i="2" s="1"/>
  <c r="J1628" i="2"/>
  <c r="E1644" i="2"/>
  <c r="F1644" i="2" s="1"/>
  <c r="J1644" i="2"/>
  <c r="B1644" i="2"/>
  <c r="G1644" i="2"/>
  <c r="K1644" i="2"/>
  <c r="C1644" i="2"/>
  <c r="L1644" i="2"/>
  <c r="H1644" i="2"/>
  <c r="I1644" i="2"/>
  <c r="C1660" i="2"/>
  <c r="H1660" i="2"/>
  <c r="L1660" i="2"/>
  <c r="I1660" i="2"/>
  <c r="E1660" i="2"/>
  <c r="F1660" i="2" s="1"/>
  <c r="G1660" i="2"/>
  <c r="J1660" i="2"/>
  <c r="B1660" i="2"/>
  <c r="K1660" i="2"/>
  <c r="C1676" i="2"/>
  <c r="H1676" i="2"/>
  <c r="L1676" i="2"/>
  <c r="I1676" i="2"/>
  <c r="E1676" i="2"/>
  <c r="F1676" i="2" s="1"/>
  <c r="J1676" i="2"/>
  <c r="B1676" i="2"/>
  <c r="G1676" i="2"/>
  <c r="K1676" i="2"/>
  <c r="E1692" i="2"/>
  <c r="F1692" i="2" s="1"/>
  <c r="J1692" i="2"/>
  <c r="B1692" i="2"/>
  <c r="G1692" i="2"/>
  <c r="K1692" i="2"/>
  <c r="C1692" i="2"/>
  <c r="H1692" i="2"/>
  <c r="L1692" i="2"/>
  <c r="I1692" i="2"/>
  <c r="E1708" i="2"/>
  <c r="F1708" i="2" s="1"/>
  <c r="J1708" i="2"/>
  <c r="B1708" i="2"/>
  <c r="G1708" i="2"/>
  <c r="K1708" i="2"/>
  <c r="C1708" i="2"/>
  <c r="H1708" i="2"/>
  <c r="L1708" i="2"/>
  <c r="I1708" i="2"/>
  <c r="I1724" i="2"/>
  <c r="E1724" i="2"/>
  <c r="F1724" i="2" s="1"/>
  <c r="J1724" i="2"/>
  <c r="B1724" i="2"/>
  <c r="G1724" i="2"/>
  <c r="K1724" i="2"/>
  <c r="C1724" i="2"/>
  <c r="H1724" i="2"/>
  <c r="L1724" i="2"/>
  <c r="I1740" i="2"/>
  <c r="E1740" i="2"/>
  <c r="F1740" i="2" s="1"/>
  <c r="J1740" i="2"/>
  <c r="B1740" i="2"/>
  <c r="G1740" i="2"/>
  <c r="K1740" i="2"/>
  <c r="C1740" i="2"/>
  <c r="H1740" i="2"/>
  <c r="L1740" i="2"/>
  <c r="C1756" i="2"/>
  <c r="H1756" i="2"/>
  <c r="L1756" i="2"/>
  <c r="I1756" i="2"/>
  <c r="E1756" i="2"/>
  <c r="F1756" i="2" s="1"/>
  <c r="J1756" i="2"/>
  <c r="B1756" i="2"/>
  <c r="G1756" i="2"/>
  <c r="K1756" i="2"/>
  <c r="E1772" i="2"/>
  <c r="F1772" i="2" s="1"/>
  <c r="J1772" i="2"/>
  <c r="B1772" i="2"/>
  <c r="G1772" i="2"/>
  <c r="K1772" i="2"/>
  <c r="C1772" i="2"/>
  <c r="H1772" i="2"/>
  <c r="L1772" i="2"/>
  <c r="I1772" i="2"/>
  <c r="C1788" i="2"/>
  <c r="H1788" i="2"/>
  <c r="L1788" i="2"/>
  <c r="I1788" i="2"/>
  <c r="E1788" i="2"/>
  <c r="F1788" i="2" s="1"/>
  <c r="J1788" i="2"/>
  <c r="B1788" i="2"/>
  <c r="G1788" i="2"/>
  <c r="K1788" i="2"/>
  <c r="I1804" i="2"/>
  <c r="E1804" i="2"/>
  <c r="F1804" i="2" s="1"/>
  <c r="J1804" i="2"/>
  <c r="B1804" i="2"/>
  <c r="G1804" i="2"/>
  <c r="K1804" i="2"/>
  <c r="C1804" i="2"/>
  <c r="H1804" i="2"/>
  <c r="L1804" i="2"/>
  <c r="I1820" i="2"/>
  <c r="E1820" i="2"/>
  <c r="F1820" i="2" s="1"/>
  <c r="J1820" i="2"/>
  <c r="B1820" i="2"/>
  <c r="G1820" i="2"/>
  <c r="K1820" i="2"/>
  <c r="C1820" i="2"/>
  <c r="H1820" i="2"/>
  <c r="L1820" i="2"/>
  <c r="C1836" i="2"/>
  <c r="H1836" i="2"/>
  <c r="L1836" i="2"/>
  <c r="I1836" i="2"/>
  <c r="E1836" i="2"/>
  <c r="F1836" i="2" s="1"/>
  <c r="J1836" i="2"/>
  <c r="B1836" i="2"/>
  <c r="G1836" i="2"/>
  <c r="K1836" i="2"/>
  <c r="C1852" i="2"/>
  <c r="G1852" i="2"/>
  <c r="K1852" i="2"/>
  <c r="H1852" i="2"/>
  <c r="L1852" i="2"/>
  <c r="E1852" i="2"/>
  <c r="F1852" i="2" s="1"/>
  <c r="I1852" i="2"/>
  <c r="B1852" i="2"/>
  <c r="J1852" i="2"/>
  <c r="E1868" i="2"/>
  <c r="F1868" i="2" s="1"/>
  <c r="J1868" i="2"/>
  <c r="B1868" i="2"/>
  <c r="G1868" i="2"/>
  <c r="K1868" i="2"/>
  <c r="C1868" i="2"/>
  <c r="H1868" i="2"/>
  <c r="L1868" i="2"/>
  <c r="I1868" i="2"/>
  <c r="E1884" i="2"/>
  <c r="F1884" i="2" s="1"/>
  <c r="I1884" i="2"/>
  <c r="B1884" i="2"/>
  <c r="J1884" i="2"/>
  <c r="C1884" i="2"/>
  <c r="G1884" i="2"/>
  <c r="K1884" i="2"/>
  <c r="H1884" i="2"/>
  <c r="L1884" i="2"/>
  <c r="C1900" i="2"/>
  <c r="H1900" i="2"/>
  <c r="L1900" i="2"/>
  <c r="I1900" i="2"/>
  <c r="E1900" i="2"/>
  <c r="F1900" i="2" s="1"/>
  <c r="J1900" i="2"/>
  <c r="B1900" i="2"/>
  <c r="G1900" i="2"/>
  <c r="K1900" i="2"/>
  <c r="B1916" i="2"/>
  <c r="G1916" i="2"/>
  <c r="K1916" i="2"/>
  <c r="C1916" i="2"/>
  <c r="H1916" i="2"/>
  <c r="L1916" i="2"/>
  <c r="I1916" i="2"/>
  <c r="E1916" i="2"/>
  <c r="F1916" i="2" s="1"/>
  <c r="J1916" i="2"/>
  <c r="B1932" i="2"/>
  <c r="G1932" i="2"/>
  <c r="K1932" i="2"/>
  <c r="C1932" i="2"/>
  <c r="H1932" i="2"/>
  <c r="L1932" i="2"/>
  <c r="I1932" i="2"/>
  <c r="E1932" i="2"/>
  <c r="F1932" i="2" s="1"/>
  <c r="J1932" i="2"/>
  <c r="B1948" i="2"/>
  <c r="G1948" i="2"/>
  <c r="K1948" i="2"/>
  <c r="C1948" i="2"/>
  <c r="H1948" i="2"/>
  <c r="L1948" i="2"/>
  <c r="I1948" i="2"/>
  <c r="E1948" i="2"/>
  <c r="F1948" i="2" s="1"/>
  <c r="J1948" i="2"/>
  <c r="B1964" i="2"/>
  <c r="G1964" i="2"/>
  <c r="K1964" i="2"/>
  <c r="C1964" i="2"/>
  <c r="H1964" i="2"/>
  <c r="L1964" i="2"/>
  <c r="I1964" i="2"/>
  <c r="E1964" i="2"/>
  <c r="F1964" i="2" s="1"/>
  <c r="J1964" i="2"/>
  <c r="E1980" i="2"/>
  <c r="F1980" i="2" s="1"/>
  <c r="J1980" i="2"/>
  <c r="B1980" i="2"/>
  <c r="G1980" i="2"/>
  <c r="K1980" i="2"/>
  <c r="C1980" i="2"/>
  <c r="H1980" i="2"/>
  <c r="L1980" i="2"/>
  <c r="I1980" i="2"/>
  <c r="I1996" i="2"/>
  <c r="E1996" i="2"/>
  <c r="F1996" i="2" s="1"/>
  <c r="J1996" i="2"/>
  <c r="B1996" i="2"/>
  <c r="G1996" i="2"/>
  <c r="K1996" i="2"/>
  <c r="C1996" i="2"/>
  <c r="H1996" i="2"/>
  <c r="L1996" i="2"/>
  <c r="H17" i="2"/>
  <c r="B17" i="2"/>
  <c r="K17" i="2"/>
  <c r="J17" i="2"/>
  <c r="E17" i="2"/>
  <c r="F17" i="2" s="1"/>
  <c r="C17" i="2"/>
  <c r="L17" i="2"/>
  <c r="I17" i="2"/>
  <c r="G17" i="2"/>
  <c r="E33" i="2"/>
  <c r="F33" i="2" s="1"/>
  <c r="K33" i="2"/>
  <c r="L33" i="2"/>
  <c r="I33" i="2"/>
  <c r="H33" i="2"/>
  <c r="C33" i="2"/>
  <c r="B33" i="2"/>
  <c r="G33" i="2"/>
  <c r="J33" i="2"/>
  <c r="B49" i="2"/>
  <c r="I49" i="2"/>
  <c r="E49" i="2"/>
  <c r="F49" i="2" s="1"/>
  <c r="K49" i="2"/>
  <c r="G49" i="2"/>
  <c r="L49" i="2"/>
  <c r="C49" i="2"/>
  <c r="H49" i="2"/>
  <c r="J49" i="2"/>
  <c r="B65" i="2"/>
  <c r="I65" i="2"/>
  <c r="E65" i="2"/>
  <c r="F65" i="2" s="1"/>
  <c r="K65" i="2"/>
  <c r="G65" i="2"/>
  <c r="L65" i="2"/>
  <c r="C65" i="2"/>
  <c r="H65" i="2"/>
  <c r="J65" i="2"/>
  <c r="H81" i="2"/>
  <c r="C81" i="2"/>
  <c r="K81" i="2"/>
  <c r="L81" i="2"/>
  <c r="G81" i="2"/>
  <c r="J81" i="2"/>
  <c r="E81" i="2"/>
  <c r="F81" i="2" s="1"/>
  <c r="I81" i="2"/>
  <c r="B81" i="2"/>
  <c r="L97" i="2"/>
  <c r="G97" i="2"/>
  <c r="H97" i="2"/>
  <c r="C97" i="2"/>
  <c r="K97" i="2"/>
  <c r="I97" i="2"/>
  <c r="B97" i="2"/>
  <c r="J97" i="2"/>
  <c r="E97" i="2"/>
  <c r="F97" i="2" s="1"/>
  <c r="C113" i="2"/>
  <c r="J113" i="2"/>
  <c r="K113" i="2"/>
  <c r="G113" i="2"/>
  <c r="L113" i="2"/>
  <c r="B113" i="2"/>
  <c r="H113" i="2"/>
  <c r="E113" i="2"/>
  <c r="F113" i="2" s="1"/>
  <c r="I113" i="2"/>
  <c r="B129" i="2"/>
  <c r="H129" i="2"/>
  <c r="J129" i="2"/>
  <c r="C129" i="2"/>
  <c r="K129" i="2"/>
  <c r="L129" i="2"/>
  <c r="E129" i="2"/>
  <c r="F129" i="2" s="1"/>
  <c r="G129" i="2"/>
  <c r="I129" i="2"/>
  <c r="E145" i="2"/>
  <c r="F145" i="2" s="1"/>
  <c r="G145" i="2"/>
  <c r="L145" i="2"/>
  <c r="B145" i="2"/>
  <c r="H145" i="2"/>
  <c r="C145" i="2"/>
  <c r="J145" i="2"/>
  <c r="K145" i="2"/>
  <c r="I145" i="2"/>
  <c r="E161" i="2"/>
  <c r="F161" i="2" s="1"/>
  <c r="K161" i="2"/>
  <c r="B161" i="2"/>
  <c r="G161" i="2"/>
  <c r="L161" i="2"/>
  <c r="C161" i="2"/>
  <c r="H161" i="2"/>
  <c r="J161" i="2"/>
  <c r="I161" i="2"/>
  <c r="J177" i="2"/>
  <c r="E177" i="2"/>
  <c r="F177" i="2" s="1"/>
  <c r="G177" i="2"/>
  <c r="I177" i="2"/>
  <c r="L177" i="2"/>
  <c r="K177" i="2"/>
  <c r="C177" i="2"/>
  <c r="B177" i="2"/>
  <c r="H177" i="2"/>
  <c r="J193" i="2"/>
  <c r="E193" i="2"/>
  <c r="F193" i="2" s="1"/>
  <c r="G193" i="2"/>
  <c r="I193" i="2"/>
  <c r="L193" i="2"/>
  <c r="K193" i="2"/>
  <c r="C193" i="2"/>
  <c r="B193" i="2"/>
  <c r="H193" i="2"/>
  <c r="I209" i="2"/>
  <c r="E209" i="2"/>
  <c r="F209" i="2" s="1"/>
  <c r="J209" i="2"/>
  <c r="B209" i="2"/>
  <c r="G209" i="2"/>
  <c r="K209" i="2"/>
  <c r="C209" i="2"/>
  <c r="H209" i="2"/>
  <c r="L209" i="2"/>
  <c r="I225" i="2"/>
  <c r="E225" i="2"/>
  <c r="F225" i="2" s="1"/>
  <c r="J225" i="2"/>
  <c r="B225" i="2"/>
  <c r="G225" i="2"/>
  <c r="K225" i="2"/>
  <c r="C225" i="2"/>
  <c r="H225" i="2"/>
  <c r="L225" i="2"/>
  <c r="E241" i="2"/>
  <c r="F241" i="2" s="1"/>
  <c r="J241" i="2"/>
  <c r="B241" i="2"/>
  <c r="G241" i="2"/>
  <c r="K241" i="2"/>
  <c r="C241" i="2"/>
  <c r="H241" i="2"/>
  <c r="L241" i="2"/>
  <c r="I241" i="2"/>
  <c r="J257" i="2"/>
  <c r="K257" i="2"/>
  <c r="E257" i="2"/>
  <c r="F257" i="2" s="1"/>
  <c r="L257" i="2"/>
  <c r="I257" i="2"/>
  <c r="H257" i="2"/>
  <c r="G257" i="2"/>
  <c r="C257" i="2"/>
  <c r="B257" i="2"/>
  <c r="J273" i="2"/>
  <c r="K273" i="2"/>
  <c r="B273" i="2"/>
  <c r="H273" i="2"/>
  <c r="G273" i="2"/>
  <c r="E273" i="2"/>
  <c r="F273" i="2" s="1"/>
  <c r="L273" i="2"/>
  <c r="I273" i="2"/>
  <c r="C273" i="2"/>
  <c r="E289" i="2"/>
  <c r="F289" i="2" s="1"/>
  <c r="K289" i="2"/>
  <c r="G289" i="2"/>
  <c r="L289" i="2"/>
  <c r="B289" i="2"/>
  <c r="H289" i="2"/>
  <c r="C289" i="2"/>
  <c r="J289" i="2"/>
  <c r="I289" i="2"/>
  <c r="E305" i="2"/>
  <c r="F305" i="2" s="1"/>
  <c r="B305" i="2"/>
  <c r="H305" i="2"/>
  <c r="C305" i="2"/>
  <c r="J305" i="2"/>
  <c r="K305" i="2"/>
  <c r="G305" i="2"/>
  <c r="L305" i="2"/>
  <c r="I305" i="2"/>
  <c r="E321" i="2"/>
  <c r="F321" i="2" s="1"/>
  <c r="G321" i="2"/>
  <c r="L321" i="2"/>
  <c r="B321" i="2"/>
  <c r="H321" i="2"/>
  <c r="C321" i="2"/>
  <c r="J321" i="2"/>
  <c r="K321" i="2"/>
  <c r="I321" i="2"/>
  <c r="E337" i="2"/>
  <c r="F337" i="2" s="1"/>
  <c r="C337" i="2"/>
  <c r="J337" i="2"/>
  <c r="K337" i="2"/>
  <c r="G337" i="2"/>
  <c r="L337" i="2"/>
  <c r="B337" i="2"/>
  <c r="H337" i="2"/>
  <c r="I337" i="2"/>
  <c r="E353" i="2"/>
  <c r="F353" i="2" s="1"/>
  <c r="C353" i="2"/>
  <c r="J353" i="2"/>
  <c r="K353" i="2"/>
  <c r="G353" i="2"/>
  <c r="L353" i="2"/>
  <c r="B353" i="2"/>
  <c r="H353" i="2"/>
  <c r="I353" i="2"/>
  <c r="K369" i="2"/>
  <c r="G369" i="2"/>
  <c r="B369" i="2"/>
  <c r="H369" i="2"/>
  <c r="C369" i="2"/>
  <c r="J369" i="2"/>
  <c r="L369" i="2"/>
  <c r="I369" i="2"/>
  <c r="E369" i="2"/>
  <c r="F369" i="2" s="1"/>
  <c r="K385" i="2"/>
  <c r="G385" i="2"/>
  <c r="B385" i="2"/>
  <c r="H385" i="2"/>
  <c r="C385" i="2"/>
  <c r="J385" i="2"/>
  <c r="L385" i="2"/>
  <c r="I385" i="2"/>
  <c r="E385" i="2"/>
  <c r="F385" i="2" s="1"/>
  <c r="K401" i="2"/>
  <c r="J401" i="2"/>
  <c r="C401" i="2"/>
  <c r="H401" i="2"/>
  <c r="B401" i="2"/>
  <c r="I401" i="2"/>
  <c r="L401" i="2"/>
  <c r="G401" i="2"/>
  <c r="E401" i="2"/>
  <c r="F401" i="2" s="1"/>
  <c r="E417" i="2"/>
  <c r="F417" i="2" s="1"/>
  <c r="C417" i="2"/>
  <c r="K417" i="2"/>
  <c r="L417" i="2"/>
  <c r="G417" i="2"/>
  <c r="H417" i="2"/>
  <c r="B417" i="2"/>
  <c r="J417" i="2"/>
  <c r="I417" i="2"/>
  <c r="E433" i="2"/>
  <c r="F433" i="2" s="1"/>
  <c r="G433" i="2"/>
  <c r="H433" i="2"/>
  <c r="K433" i="2"/>
  <c r="L433" i="2"/>
  <c r="C433" i="2"/>
  <c r="B433" i="2"/>
  <c r="J433" i="2"/>
  <c r="I433" i="2"/>
  <c r="C449" i="2"/>
  <c r="K449" i="2"/>
  <c r="L449" i="2"/>
  <c r="G449" i="2"/>
  <c r="H449" i="2"/>
  <c r="J449" i="2"/>
  <c r="E449" i="2"/>
  <c r="F449" i="2" s="1"/>
  <c r="I449" i="2"/>
  <c r="B449" i="2"/>
  <c r="H465" i="2"/>
  <c r="C465" i="2"/>
  <c r="K465" i="2"/>
  <c r="L465" i="2"/>
  <c r="G465" i="2"/>
  <c r="J465" i="2"/>
  <c r="E465" i="2"/>
  <c r="F465" i="2" s="1"/>
  <c r="I465" i="2"/>
  <c r="B465" i="2"/>
  <c r="H481" i="2"/>
  <c r="C481" i="2"/>
  <c r="K481" i="2"/>
  <c r="L481" i="2"/>
  <c r="G481" i="2"/>
  <c r="J481" i="2"/>
  <c r="E481" i="2"/>
  <c r="F481" i="2" s="1"/>
  <c r="I481" i="2"/>
  <c r="B481" i="2"/>
  <c r="I497" i="2"/>
  <c r="E497" i="2"/>
  <c r="F497" i="2" s="1"/>
  <c r="K497" i="2"/>
  <c r="G497" i="2"/>
  <c r="L497" i="2"/>
  <c r="C497" i="2"/>
  <c r="H497" i="2"/>
  <c r="B497" i="2"/>
  <c r="J497" i="2"/>
  <c r="C513" i="2"/>
  <c r="H513" i="2"/>
  <c r="I513" i="2"/>
  <c r="E513" i="2"/>
  <c r="F513" i="2" s="1"/>
  <c r="K513" i="2"/>
  <c r="G513" i="2"/>
  <c r="L513" i="2"/>
  <c r="B513" i="2"/>
  <c r="J513" i="2"/>
  <c r="G529" i="2"/>
  <c r="L529" i="2"/>
  <c r="C529" i="2"/>
  <c r="H529" i="2"/>
  <c r="I529" i="2"/>
  <c r="E529" i="2"/>
  <c r="F529" i="2" s="1"/>
  <c r="K529" i="2"/>
  <c r="B529" i="2"/>
  <c r="J529" i="2"/>
  <c r="I545" i="2"/>
  <c r="E545" i="2"/>
  <c r="F545" i="2" s="1"/>
  <c r="K545" i="2"/>
  <c r="G545" i="2"/>
  <c r="H545" i="2"/>
  <c r="L545" i="2"/>
  <c r="C545" i="2"/>
  <c r="B545" i="2"/>
  <c r="J545" i="2"/>
  <c r="C561" i="2"/>
  <c r="H561" i="2"/>
  <c r="I561" i="2"/>
  <c r="K561" i="2"/>
  <c r="L561" i="2"/>
  <c r="E561" i="2"/>
  <c r="F561" i="2" s="1"/>
  <c r="G561" i="2"/>
  <c r="B561" i="2"/>
  <c r="J561" i="2"/>
  <c r="H577" i="2"/>
  <c r="L577" i="2"/>
  <c r="I577" i="2"/>
  <c r="G577" i="2"/>
  <c r="B577" i="2"/>
  <c r="K577" i="2"/>
  <c r="J577" i="2"/>
  <c r="E577" i="2"/>
  <c r="F577" i="2" s="1"/>
  <c r="C577" i="2"/>
  <c r="H593" i="2"/>
  <c r="L593" i="2"/>
  <c r="E593" i="2"/>
  <c r="F593" i="2" s="1"/>
  <c r="C593" i="2"/>
  <c r="I593" i="2"/>
  <c r="G593" i="2"/>
  <c r="B593" i="2"/>
  <c r="K593" i="2"/>
  <c r="J593" i="2"/>
  <c r="H609" i="2"/>
  <c r="L609" i="2"/>
  <c r="J609" i="2"/>
  <c r="E609" i="2"/>
  <c r="F609" i="2" s="1"/>
  <c r="C609" i="2"/>
  <c r="I609" i="2"/>
  <c r="G609" i="2"/>
  <c r="B609" i="2"/>
  <c r="K609" i="2"/>
  <c r="E625" i="2"/>
  <c r="F625" i="2" s="1"/>
  <c r="G625" i="2"/>
  <c r="L625" i="2"/>
  <c r="I625" i="2"/>
  <c r="H625" i="2"/>
  <c r="B625" i="2"/>
  <c r="C625" i="2"/>
  <c r="J625" i="2"/>
  <c r="K625" i="2"/>
  <c r="L641" i="2"/>
  <c r="B641" i="2"/>
  <c r="C641" i="2"/>
  <c r="J641" i="2"/>
  <c r="K641" i="2"/>
  <c r="E641" i="2"/>
  <c r="F641" i="2" s="1"/>
  <c r="G641" i="2"/>
  <c r="I641" i="2"/>
  <c r="H641" i="2"/>
  <c r="L657" i="2"/>
  <c r="J657" i="2"/>
  <c r="K657" i="2"/>
  <c r="E657" i="2"/>
  <c r="F657" i="2" s="1"/>
  <c r="G657" i="2"/>
  <c r="I657" i="2"/>
  <c r="H657" i="2"/>
  <c r="B657" i="2"/>
  <c r="C657" i="2"/>
  <c r="L673" i="2"/>
  <c r="B673" i="2"/>
  <c r="C673" i="2"/>
  <c r="J673" i="2"/>
  <c r="K673" i="2"/>
  <c r="E673" i="2"/>
  <c r="F673" i="2" s="1"/>
  <c r="G673" i="2"/>
  <c r="I673" i="2"/>
  <c r="H673" i="2"/>
  <c r="J689" i="2"/>
  <c r="K689" i="2"/>
  <c r="E689" i="2"/>
  <c r="F689" i="2" s="1"/>
  <c r="G689" i="2"/>
  <c r="L689" i="2"/>
  <c r="I689" i="2"/>
  <c r="H689" i="2"/>
  <c r="B689" i="2"/>
  <c r="C689" i="2"/>
  <c r="I705" i="2"/>
  <c r="E705" i="2"/>
  <c r="F705" i="2" s="1"/>
  <c r="C705" i="2"/>
  <c r="K705" i="2"/>
  <c r="H705" i="2"/>
  <c r="B705" i="2"/>
  <c r="G705" i="2"/>
  <c r="J705" i="2"/>
  <c r="L705" i="2"/>
  <c r="E721" i="2"/>
  <c r="F721" i="2" s="1"/>
  <c r="H721" i="2"/>
  <c r="C721" i="2"/>
  <c r="K721" i="2"/>
  <c r="L721" i="2"/>
  <c r="G721" i="2"/>
  <c r="J721" i="2"/>
  <c r="I721" i="2"/>
  <c r="B721" i="2"/>
  <c r="E737" i="2"/>
  <c r="F737" i="2" s="1"/>
  <c r="H737" i="2"/>
  <c r="C737" i="2"/>
  <c r="K737" i="2"/>
  <c r="L737" i="2"/>
  <c r="G737" i="2"/>
  <c r="J737" i="2"/>
  <c r="I737" i="2"/>
  <c r="B737" i="2"/>
  <c r="E753" i="2"/>
  <c r="F753" i="2" s="1"/>
  <c r="H753" i="2"/>
  <c r="C753" i="2"/>
  <c r="K753" i="2"/>
  <c r="L753" i="2"/>
  <c r="G753" i="2"/>
  <c r="J753" i="2"/>
  <c r="I753" i="2"/>
  <c r="B753" i="2"/>
  <c r="E769" i="2"/>
  <c r="F769" i="2" s="1"/>
  <c r="H769" i="2"/>
  <c r="C769" i="2"/>
  <c r="K769" i="2"/>
  <c r="L769" i="2"/>
  <c r="G769" i="2"/>
  <c r="J769" i="2"/>
  <c r="I769" i="2"/>
  <c r="B769" i="2"/>
  <c r="E785" i="2"/>
  <c r="F785" i="2" s="1"/>
  <c r="H785" i="2"/>
  <c r="C785" i="2"/>
  <c r="K785" i="2"/>
  <c r="L785" i="2"/>
  <c r="G785" i="2"/>
  <c r="J785" i="2"/>
  <c r="I785" i="2"/>
  <c r="B785" i="2"/>
  <c r="E801" i="2"/>
  <c r="F801" i="2" s="1"/>
  <c r="L801" i="2"/>
  <c r="G801" i="2"/>
  <c r="H801" i="2"/>
  <c r="K801" i="2"/>
  <c r="C801" i="2"/>
  <c r="J801" i="2"/>
  <c r="I801" i="2"/>
  <c r="B801" i="2"/>
  <c r="E817" i="2"/>
  <c r="F817" i="2" s="1"/>
  <c r="L817" i="2"/>
  <c r="G817" i="2"/>
  <c r="C817" i="2"/>
  <c r="H817" i="2"/>
  <c r="K817" i="2"/>
  <c r="J817" i="2"/>
  <c r="I817" i="2"/>
  <c r="B817" i="2"/>
  <c r="L833" i="2"/>
  <c r="J833" i="2"/>
  <c r="K833" i="2"/>
  <c r="E833" i="2"/>
  <c r="F833" i="2" s="1"/>
  <c r="G833" i="2"/>
  <c r="I833" i="2"/>
  <c r="H833" i="2"/>
  <c r="B833" i="2"/>
  <c r="C833" i="2"/>
  <c r="L849" i="2"/>
  <c r="E849" i="2"/>
  <c r="F849" i="2" s="1"/>
  <c r="G849" i="2"/>
  <c r="I849" i="2"/>
  <c r="H849" i="2"/>
  <c r="B849" i="2"/>
  <c r="C849" i="2"/>
  <c r="J849" i="2"/>
  <c r="K849" i="2"/>
  <c r="E865" i="2"/>
  <c r="F865" i="2" s="1"/>
  <c r="G865" i="2"/>
  <c r="L865" i="2"/>
  <c r="I865" i="2"/>
  <c r="H865" i="2"/>
  <c r="B865" i="2"/>
  <c r="C865" i="2"/>
  <c r="J865" i="2"/>
  <c r="K865" i="2"/>
  <c r="L881" i="2"/>
  <c r="E881" i="2"/>
  <c r="F881" i="2" s="1"/>
  <c r="G881" i="2"/>
  <c r="I881" i="2"/>
  <c r="H881" i="2"/>
  <c r="B881" i="2"/>
  <c r="C881" i="2"/>
  <c r="J881" i="2"/>
  <c r="K881" i="2"/>
  <c r="L897" i="2"/>
  <c r="J897" i="2"/>
  <c r="K897" i="2"/>
  <c r="E897" i="2"/>
  <c r="F897" i="2" s="1"/>
  <c r="G897" i="2"/>
  <c r="I897" i="2"/>
  <c r="H897" i="2"/>
  <c r="B897" i="2"/>
  <c r="C897" i="2"/>
  <c r="L913" i="2"/>
  <c r="E913" i="2"/>
  <c r="F913" i="2" s="1"/>
  <c r="G913" i="2"/>
  <c r="I913" i="2"/>
  <c r="H913" i="2"/>
  <c r="B913" i="2"/>
  <c r="C913" i="2"/>
  <c r="J913" i="2"/>
  <c r="K913" i="2"/>
  <c r="E929" i="2"/>
  <c r="F929" i="2" s="1"/>
  <c r="G929" i="2"/>
  <c r="I929" i="2"/>
  <c r="H929" i="2"/>
  <c r="B929" i="2"/>
  <c r="C929" i="2"/>
  <c r="L929" i="2"/>
  <c r="J929" i="2"/>
  <c r="K929" i="2"/>
  <c r="L945" i="2"/>
  <c r="B945" i="2"/>
  <c r="C945" i="2"/>
  <c r="J945" i="2"/>
  <c r="K945" i="2"/>
  <c r="E945" i="2"/>
  <c r="F945" i="2" s="1"/>
  <c r="G945" i="2"/>
  <c r="I945" i="2"/>
  <c r="H945" i="2"/>
  <c r="I961" i="2"/>
  <c r="E961" i="2"/>
  <c r="F961" i="2" s="1"/>
  <c r="K961" i="2"/>
  <c r="G961" i="2"/>
  <c r="L961" i="2"/>
  <c r="C961" i="2"/>
  <c r="H961" i="2"/>
  <c r="J961" i="2"/>
  <c r="B961" i="2"/>
  <c r="I977" i="2"/>
  <c r="E977" i="2"/>
  <c r="F977" i="2" s="1"/>
  <c r="K977" i="2"/>
  <c r="G977" i="2"/>
  <c r="L977" i="2"/>
  <c r="C977" i="2"/>
  <c r="H977" i="2"/>
  <c r="J977" i="2"/>
  <c r="B977" i="2"/>
  <c r="K993" i="2"/>
  <c r="E993" i="2"/>
  <c r="F993" i="2" s="1"/>
  <c r="L993" i="2"/>
  <c r="G993" i="2"/>
  <c r="I993" i="2"/>
  <c r="J993" i="2"/>
  <c r="H993" i="2"/>
  <c r="C993" i="2"/>
  <c r="B993" i="2"/>
  <c r="K1009" i="2"/>
  <c r="E1009" i="2"/>
  <c r="F1009" i="2" s="1"/>
  <c r="L1009" i="2"/>
  <c r="G1009" i="2"/>
  <c r="I1009" i="2"/>
  <c r="J1009" i="2"/>
  <c r="H1009" i="2"/>
  <c r="C1009" i="2"/>
  <c r="B1009" i="2"/>
  <c r="H1025" i="2"/>
  <c r="L1025" i="2"/>
  <c r="E1025" i="2"/>
  <c r="F1025" i="2" s="1"/>
  <c r="C1025" i="2"/>
  <c r="I1025" i="2"/>
  <c r="G1025" i="2"/>
  <c r="B1025" i="2"/>
  <c r="K1025" i="2"/>
  <c r="J1025" i="2"/>
  <c r="L1041" i="2"/>
  <c r="H1041" i="2"/>
  <c r="E1041" i="2"/>
  <c r="F1041" i="2" s="1"/>
  <c r="C1041" i="2"/>
  <c r="I1041" i="2"/>
  <c r="G1041" i="2"/>
  <c r="B1041" i="2"/>
  <c r="K1041" i="2"/>
  <c r="J1041" i="2"/>
  <c r="H1057" i="2"/>
  <c r="L1057" i="2"/>
  <c r="E1057" i="2"/>
  <c r="F1057" i="2" s="1"/>
  <c r="C1057" i="2"/>
  <c r="I1057" i="2"/>
  <c r="G1057" i="2"/>
  <c r="B1057" i="2"/>
  <c r="K1057" i="2"/>
  <c r="J1057" i="2"/>
  <c r="H1073" i="2"/>
  <c r="L1073" i="2"/>
  <c r="E1073" i="2"/>
  <c r="F1073" i="2" s="1"/>
  <c r="C1073" i="2"/>
  <c r="I1073" i="2"/>
  <c r="G1073" i="2"/>
  <c r="B1073" i="2"/>
  <c r="K1073" i="2"/>
  <c r="J1073" i="2"/>
  <c r="L1089" i="2"/>
  <c r="H1089" i="2"/>
  <c r="J1089" i="2"/>
  <c r="E1089" i="2"/>
  <c r="F1089" i="2" s="1"/>
  <c r="C1089" i="2"/>
  <c r="I1089" i="2"/>
  <c r="G1089" i="2"/>
  <c r="B1089" i="2"/>
  <c r="K1089" i="2"/>
  <c r="L1105" i="2"/>
  <c r="H1105" i="2"/>
  <c r="J1105" i="2"/>
  <c r="E1105" i="2"/>
  <c r="F1105" i="2" s="1"/>
  <c r="C1105" i="2"/>
  <c r="I1105" i="2"/>
  <c r="G1105" i="2"/>
  <c r="B1105" i="2"/>
  <c r="K1105" i="2"/>
  <c r="L1121" i="2"/>
  <c r="H1121" i="2"/>
  <c r="J1121" i="2"/>
  <c r="E1121" i="2"/>
  <c r="F1121" i="2" s="1"/>
  <c r="C1121" i="2"/>
  <c r="I1121" i="2"/>
  <c r="G1121" i="2"/>
  <c r="B1121" i="2"/>
  <c r="K1121" i="2"/>
  <c r="H1137" i="2"/>
  <c r="L1137" i="2"/>
  <c r="J1137" i="2"/>
  <c r="E1137" i="2"/>
  <c r="F1137" i="2" s="1"/>
  <c r="C1137" i="2"/>
  <c r="I1137" i="2"/>
  <c r="G1137" i="2"/>
  <c r="B1137" i="2"/>
  <c r="K1137" i="2"/>
  <c r="I1153" i="2"/>
  <c r="L1153" i="2"/>
  <c r="E1153" i="2"/>
  <c r="F1153" i="2" s="1"/>
  <c r="H1153" i="2"/>
  <c r="J1153" i="2"/>
  <c r="C1153" i="2"/>
  <c r="G1153" i="2"/>
  <c r="B1153" i="2"/>
  <c r="K1153" i="2"/>
  <c r="H1169" i="2"/>
  <c r="I1169" i="2"/>
  <c r="L1169" i="2"/>
  <c r="E1169" i="2"/>
  <c r="F1169" i="2" s="1"/>
  <c r="B1169" i="2"/>
  <c r="K1169" i="2"/>
  <c r="J1169" i="2"/>
  <c r="C1169" i="2"/>
  <c r="G1169" i="2"/>
  <c r="H1185" i="2"/>
  <c r="I1185" i="2"/>
  <c r="L1185" i="2"/>
  <c r="E1185" i="2"/>
  <c r="F1185" i="2" s="1"/>
  <c r="G1185" i="2"/>
  <c r="B1185" i="2"/>
  <c r="K1185" i="2"/>
  <c r="J1185" i="2"/>
  <c r="C1185" i="2"/>
  <c r="E1201" i="2"/>
  <c r="F1201" i="2" s="1"/>
  <c r="H1201" i="2"/>
  <c r="I1201" i="2"/>
  <c r="L1201" i="2"/>
  <c r="C1201" i="2"/>
  <c r="G1201" i="2"/>
  <c r="B1201" i="2"/>
  <c r="K1201" i="2"/>
  <c r="J1201" i="2"/>
  <c r="L1217" i="2"/>
  <c r="E1217" i="2"/>
  <c r="F1217" i="2" s="1"/>
  <c r="I1217" i="2"/>
  <c r="H1217" i="2"/>
  <c r="J1217" i="2"/>
  <c r="C1217" i="2"/>
  <c r="G1217" i="2"/>
  <c r="B1217" i="2"/>
  <c r="K1217" i="2"/>
  <c r="H1233" i="2"/>
  <c r="I1233" i="2"/>
  <c r="E1233" i="2"/>
  <c r="F1233" i="2" s="1"/>
  <c r="L1233" i="2"/>
  <c r="B1233" i="2"/>
  <c r="K1233" i="2"/>
  <c r="J1233" i="2"/>
  <c r="C1233" i="2"/>
  <c r="G1233" i="2"/>
  <c r="E1249" i="2"/>
  <c r="F1249" i="2" s="1"/>
  <c r="H1249" i="2"/>
  <c r="I1249" i="2"/>
  <c r="L1249" i="2"/>
  <c r="J1249" i="2"/>
  <c r="C1249" i="2"/>
  <c r="G1249" i="2"/>
  <c r="B1249" i="2"/>
  <c r="K1249" i="2"/>
  <c r="H1265" i="2"/>
  <c r="I1265" i="2"/>
  <c r="L1265" i="2"/>
  <c r="E1265" i="2"/>
  <c r="F1265" i="2" s="1"/>
  <c r="C1265" i="2"/>
  <c r="G1265" i="2"/>
  <c r="B1265" i="2"/>
  <c r="K1265" i="2"/>
  <c r="J1265" i="2"/>
  <c r="I1281" i="2"/>
  <c r="L1281" i="2"/>
  <c r="E1281" i="2"/>
  <c r="F1281" i="2" s="1"/>
  <c r="H1281" i="2"/>
  <c r="C1281" i="2"/>
  <c r="G1281" i="2"/>
  <c r="B1281" i="2"/>
  <c r="K1281" i="2"/>
  <c r="J1281" i="2"/>
  <c r="L1297" i="2"/>
  <c r="E1297" i="2"/>
  <c r="F1297" i="2" s="1"/>
  <c r="H1297" i="2"/>
  <c r="I1297" i="2"/>
  <c r="C1297" i="2"/>
  <c r="G1297" i="2"/>
  <c r="B1297" i="2"/>
  <c r="K1297" i="2"/>
  <c r="J1297" i="2"/>
  <c r="L1313" i="2"/>
  <c r="E1313" i="2"/>
  <c r="F1313" i="2" s="1"/>
  <c r="H1313" i="2"/>
  <c r="I1313" i="2"/>
  <c r="C1313" i="2"/>
  <c r="G1313" i="2"/>
  <c r="B1313" i="2"/>
  <c r="K1313" i="2"/>
  <c r="J1313" i="2"/>
  <c r="E1329" i="2"/>
  <c r="F1329" i="2" s="1"/>
  <c r="H1329" i="2"/>
  <c r="I1329" i="2"/>
  <c r="L1329" i="2"/>
  <c r="C1329" i="2"/>
  <c r="G1329" i="2"/>
  <c r="B1329" i="2"/>
  <c r="K1329" i="2"/>
  <c r="J1329" i="2"/>
  <c r="H1345" i="2"/>
  <c r="I1345" i="2"/>
  <c r="L1345" i="2"/>
  <c r="E1345" i="2"/>
  <c r="F1345" i="2" s="1"/>
  <c r="C1345" i="2"/>
  <c r="G1345" i="2"/>
  <c r="B1345" i="2"/>
  <c r="K1345" i="2"/>
  <c r="J1345" i="2"/>
  <c r="I1361" i="2"/>
  <c r="L1361" i="2"/>
  <c r="C1361" i="2"/>
  <c r="G1361" i="2"/>
  <c r="E1361" i="2"/>
  <c r="F1361" i="2" s="1"/>
  <c r="B1361" i="2"/>
  <c r="K1361" i="2"/>
  <c r="H1361" i="2"/>
  <c r="J1361" i="2"/>
  <c r="I1377" i="2"/>
  <c r="L1377" i="2"/>
  <c r="G1377" i="2"/>
  <c r="H1377" i="2"/>
  <c r="E1377" i="2"/>
  <c r="F1377" i="2" s="1"/>
  <c r="B1377" i="2"/>
  <c r="K1377" i="2"/>
  <c r="J1377" i="2"/>
  <c r="C1377" i="2"/>
  <c r="I1393" i="2"/>
  <c r="L1393" i="2"/>
  <c r="B1393" i="2"/>
  <c r="K1393" i="2"/>
  <c r="J1393" i="2"/>
  <c r="C1393" i="2"/>
  <c r="H1393" i="2"/>
  <c r="G1393" i="2"/>
  <c r="E1393" i="2"/>
  <c r="F1393" i="2" s="1"/>
  <c r="L1409" i="2"/>
  <c r="I1409" i="2"/>
  <c r="J1409" i="2"/>
  <c r="H1409" i="2"/>
  <c r="C1409" i="2"/>
  <c r="G1409" i="2"/>
  <c r="E1409" i="2"/>
  <c r="F1409" i="2" s="1"/>
  <c r="B1409" i="2"/>
  <c r="K1409" i="2"/>
  <c r="E1425" i="2"/>
  <c r="F1425" i="2" s="1"/>
  <c r="I1425" i="2"/>
  <c r="B1425" i="2"/>
  <c r="L1425" i="2"/>
  <c r="H1425" i="2"/>
  <c r="G1425" i="2"/>
  <c r="K1425" i="2"/>
  <c r="J1425" i="2"/>
  <c r="C1425" i="2"/>
  <c r="E1441" i="2"/>
  <c r="F1441" i="2" s="1"/>
  <c r="I1441" i="2"/>
  <c r="B1441" i="2"/>
  <c r="L1441" i="2"/>
  <c r="H1441" i="2"/>
  <c r="G1441" i="2"/>
  <c r="K1441" i="2"/>
  <c r="J1441" i="2"/>
  <c r="C1441" i="2"/>
  <c r="E1457" i="2"/>
  <c r="F1457" i="2" s="1"/>
  <c r="I1457" i="2"/>
  <c r="L1457" i="2"/>
  <c r="G1457" i="2"/>
  <c r="H1457" i="2"/>
  <c r="K1457" i="2"/>
  <c r="B1457" i="2"/>
  <c r="J1457" i="2"/>
  <c r="C1457" i="2"/>
  <c r="G1473" i="2"/>
  <c r="B1473" i="2"/>
  <c r="I1473" i="2"/>
  <c r="K1473" i="2"/>
  <c r="H1473" i="2"/>
  <c r="E1473" i="2"/>
  <c r="F1473" i="2" s="1"/>
  <c r="L1473" i="2"/>
  <c r="C1473" i="2"/>
  <c r="J1473" i="2"/>
  <c r="E1489" i="2"/>
  <c r="F1489" i="2" s="1"/>
  <c r="C1489" i="2"/>
  <c r="J1489" i="2"/>
  <c r="G1489" i="2"/>
  <c r="B1489" i="2"/>
  <c r="L1489" i="2"/>
  <c r="K1489" i="2"/>
  <c r="H1489" i="2"/>
  <c r="I1489" i="2"/>
  <c r="H1505" i="2"/>
  <c r="L1505" i="2"/>
  <c r="C1505" i="2"/>
  <c r="J1505" i="2"/>
  <c r="B1505" i="2"/>
  <c r="G1505" i="2"/>
  <c r="K1505" i="2"/>
  <c r="E1505" i="2"/>
  <c r="F1505" i="2" s="1"/>
  <c r="I1505" i="2"/>
  <c r="H1521" i="2"/>
  <c r="L1521" i="2"/>
  <c r="K1521" i="2"/>
  <c r="B1521" i="2"/>
  <c r="E1521" i="2"/>
  <c r="F1521" i="2" s="1"/>
  <c r="C1521" i="2"/>
  <c r="J1521" i="2"/>
  <c r="G1521" i="2"/>
  <c r="I1521" i="2"/>
  <c r="L1537" i="2"/>
  <c r="E1537" i="2"/>
  <c r="F1537" i="2" s="1"/>
  <c r="I1537" i="2"/>
  <c r="J1537" i="2"/>
  <c r="K1537" i="2"/>
  <c r="H1537" i="2"/>
  <c r="C1537" i="2"/>
  <c r="B1537" i="2"/>
  <c r="G1537" i="2"/>
  <c r="L1553" i="2"/>
  <c r="E1553" i="2"/>
  <c r="F1553" i="2" s="1"/>
  <c r="I1553" i="2"/>
  <c r="J1553" i="2"/>
  <c r="K1553" i="2"/>
  <c r="H1553" i="2"/>
  <c r="C1553" i="2"/>
  <c r="B1553" i="2"/>
  <c r="G1553" i="2"/>
  <c r="E1569" i="2"/>
  <c r="F1569" i="2" s="1"/>
  <c r="I1569" i="2"/>
  <c r="J1569" i="2"/>
  <c r="K1569" i="2"/>
  <c r="H1569" i="2"/>
  <c r="C1569" i="2"/>
  <c r="B1569" i="2"/>
  <c r="G1569" i="2"/>
  <c r="L1569" i="2"/>
  <c r="E1585" i="2"/>
  <c r="F1585" i="2" s="1"/>
  <c r="I1585" i="2"/>
  <c r="J1585" i="2"/>
  <c r="K1585" i="2"/>
  <c r="H1585" i="2"/>
  <c r="C1585" i="2"/>
  <c r="B1585" i="2"/>
  <c r="G1585" i="2"/>
  <c r="L1585" i="2"/>
  <c r="E1601" i="2"/>
  <c r="F1601" i="2" s="1"/>
  <c r="I1601" i="2"/>
  <c r="J1601" i="2"/>
  <c r="K1601" i="2"/>
  <c r="H1601" i="2"/>
  <c r="C1601" i="2"/>
  <c r="B1601" i="2"/>
  <c r="G1601" i="2"/>
  <c r="L1601" i="2"/>
  <c r="E1617" i="2"/>
  <c r="F1617" i="2" s="1"/>
  <c r="I1617" i="2"/>
  <c r="J1617" i="2"/>
  <c r="K1617" i="2"/>
  <c r="H1617" i="2"/>
  <c r="C1617" i="2"/>
  <c r="B1617" i="2"/>
  <c r="G1617" i="2"/>
  <c r="L1617" i="2"/>
  <c r="E1633" i="2"/>
  <c r="F1633" i="2" s="1"/>
  <c r="B1633" i="2"/>
  <c r="H1633" i="2"/>
  <c r="C1633" i="2"/>
  <c r="J1633" i="2"/>
  <c r="K1633" i="2"/>
  <c r="G1633" i="2"/>
  <c r="L1633" i="2"/>
  <c r="I1633" i="2"/>
  <c r="E1649" i="2"/>
  <c r="F1649" i="2" s="1"/>
  <c r="B1649" i="2"/>
  <c r="H1649" i="2"/>
  <c r="C1649" i="2"/>
  <c r="J1649" i="2"/>
  <c r="K1649" i="2"/>
  <c r="L1649" i="2"/>
  <c r="G1649" i="2"/>
  <c r="I1649" i="2"/>
  <c r="E1665" i="2"/>
  <c r="F1665" i="2" s="1"/>
  <c r="K1665" i="2"/>
  <c r="G1665" i="2"/>
  <c r="L1665" i="2"/>
  <c r="B1665" i="2"/>
  <c r="C1665" i="2"/>
  <c r="H1665" i="2"/>
  <c r="J1665" i="2"/>
  <c r="I1665" i="2"/>
  <c r="E1681" i="2"/>
  <c r="F1681" i="2" s="1"/>
  <c r="K1681" i="2"/>
  <c r="G1681" i="2"/>
  <c r="L1681" i="2"/>
  <c r="B1681" i="2"/>
  <c r="H1681" i="2"/>
  <c r="C1681" i="2"/>
  <c r="J1681" i="2"/>
  <c r="I1681" i="2"/>
  <c r="E1697" i="2"/>
  <c r="F1697" i="2" s="1"/>
  <c r="B1697" i="2"/>
  <c r="H1697" i="2"/>
  <c r="C1697" i="2"/>
  <c r="J1697" i="2"/>
  <c r="K1697" i="2"/>
  <c r="G1697" i="2"/>
  <c r="L1697" i="2"/>
  <c r="I1697" i="2"/>
  <c r="E1713" i="2"/>
  <c r="F1713" i="2" s="1"/>
  <c r="B1713" i="2"/>
  <c r="H1713" i="2"/>
  <c r="C1713" i="2"/>
  <c r="J1713" i="2"/>
  <c r="K1713" i="2"/>
  <c r="G1713" i="2"/>
  <c r="L1713" i="2"/>
  <c r="I1713" i="2"/>
  <c r="E1729" i="2"/>
  <c r="F1729" i="2" s="1"/>
  <c r="G1729" i="2"/>
  <c r="L1729" i="2"/>
  <c r="B1729" i="2"/>
  <c r="H1729" i="2"/>
  <c r="C1729" i="2"/>
  <c r="J1729" i="2"/>
  <c r="K1729" i="2"/>
  <c r="I1729" i="2"/>
  <c r="E1745" i="2"/>
  <c r="F1745" i="2" s="1"/>
  <c r="G1745" i="2"/>
  <c r="L1745" i="2"/>
  <c r="B1745" i="2"/>
  <c r="H1745" i="2"/>
  <c r="C1745" i="2"/>
  <c r="J1745" i="2"/>
  <c r="K1745" i="2"/>
  <c r="I1745" i="2"/>
  <c r="E1761" i="2"/>
  <c r="F1761" i="2" s="1"/>
  <c r="B1761" i="2"/>
  <c r="H1761" i="2"/>
  <c r="C1761" i="2"/>
  <c r="J1761" i="2"/>
  <c r="K1761" i="2"/>
  <c r="G1761" i="2"/>
  <c r="L1761" i="2"/>
  <c r="I1761" i="2"/>
  <c r="E1777" i="2"/>
  <c r="F1777" i="2" s="1"/>
  <c r="K1777" i="2"/>
  <c r="G1777" i="2"/>
  <c r="L1777" i="2"/>
  <c r="B1777" i="2"/>
  <c r="H1777" i="2"/>
  <c r="C1777" i="2"/>
  <c r="J1777" i="2"/>
  <c r="I1777" i="2"/>
  <c r="E1793" i="2"/>
  <c r="F1793" i="2" s="1"/>
  <c r="B1793" i="2"/>
  <c r="H1793" i="2"/>
  <c r="C1793" i="2"/>
  <c r="J1793" i="2"/>
  <c r="K1793" i="2"/>
  <c r="G1793" i="2"/>
  <c r="L1793" i="2"/>
  <c r="I1793" i="2"/>
  <c r="K1809" i="2"/>
  <c r="H1809" i="2"/>
  <c r="J1809" i="2"/>
  <c r="C1809" i="2"/>
  <c r="L1809" i="2"/>
  <c r="E1809" i="2"/>
  <c r="F1809" i="2" s="1"/>
  <c r="G1809" i="2"/>
  <c r="I1809" i="2"/>
  <c r="B1809" i="2"/>
  <c r="K1825" i="2"/>
  <c r="H1825" i="2"/>
  <c r="J1825" i="2"/>
  <c r="C1825" i="2"/>
  <c r="L1825" i="2"/>
  <c r="E1825" i="2"/>
  <c r="F1825" i="2" s="1"/>
  <c r="G1825" i="2"/>
  <c r="I1825" i="2"/>
  <c r="B1825" i="2"/>
  <c r="K1841" i="2"/>
  <c r="H1841" i="2"/>
  <c r="J1841" i="2"/>
  <c r="C1841" i="2"/>
  <c r="L1841" i="2"/>
  <c r="E1841" i="2"/>
  <c r="F1841" i="2" s="1"/>
  <c r="G1841" i="2"/>
  <c r="I1841" i="2"/>
  <c r="B1841" i="2"/>
  <c r="K1857" i="2"/>
  <c r="C1857" i="2"/>
  <c r="H1857" i="2"/>
  <c r="J1857" i="2"/>
  <c r="L1857" i="2"/>
  <c r="E1857" i="2"/>
  <c r="F1857" i="2" s="1"/>
  <c r="G1857" i="2"/>
  <c r="I1857" i="2"/>
  <c r="B1857" i="2"/>
  <c r="E1873" i="2"/>
  <c r="F1873" i="2" s="1"/>
  <c r="H1873" i="2"/>
  <c r="C1873" i="2"/>
  <c r="K1873" i="2"/>
  <c r="L1873" i="2"/>
  <c r="G1873" i="2"/>
  <c r="I1873" i="2"/>
  <c r="J1873" i="2"/>
  <c r="B1873" i="2"/>
  <c r="E1889" i="2"/>
  <c r="F1889" i="2" s="1"/>
  <c r="G1889" i="2"/>
  <c r="H1889" i="2"/>
  <c r="C1889" i="2"/>
  <c r="K1889" i="2"/>
  <c r="L1889" i="2"/>
  <c r="I1889" i="2"/>
  <c r="J1889" i="2"/>
  <c r="B1889" i="2"/>
  <c r="E1905" i="2"/>
  <c r="F1905" i="2" s="1"/>
  <c r="L1905" i="2"/>
  <c r="G1905" i="2"/>
  <c r="H1905" i="2"/>
  <c r="C1905" i="2"/>
  <c r="K1905" i="2"/>
  <c r="I1905" i="2"/>
  <c r="J1905" i="2"/>
  <c r="B1905" i="2"/>
  <c r="E1921" i="2"/>
  <c r="F1921" i="2" s="1"/>
  <c r="C1921" i="2"/>
  <c r="K1921" i="2"/>
  <c r="L1921" i="2"/>
  <c r="G1921" i="2"/>
  <c r="H1921" i="2"/>
  <c r="I1921" i="2"/>
  <c r="J1921" i="2"/>
  <c r="B1921" i="2"/>
  <c r="E1937" i="2"/>
  <c r="F1937" i="2" s="1"/>
  <c r="C1937" i="2"/>
  <c r="K1937" i="2"/>
  <c r="L1937" i="2"/>
  <c r="G1937" i="2"/>
  <c r="H1937" i="2"/>
  <c r="I1937" i="2"/>
  <c r="J1937" i="2"/>
  <c r="B1937" i="2"/>
  <c r="E1953" i="2"/>
  <c r="F1953" i="2" s="1"/>
  <c r="C1953" i="2"/>
  <c r="K1953" i="2"/>
  <c r="L1953" i="2"/>
  <c r="G1953" i="2"/>
  <c r="H1953" i="2"/>
  <c r="I1953" i="2"/>
  <c r="J1953" i="2"/>
  <c r="B1953" i="2"/>
  <c r="E1969" i="2"/>
  <c r="F1969" i="2" s="1"/>
  <c r="C1969" i="2"/>
  <c r="K1969" i="2"/>
  <c r="L1969" i="2"/>
  <c r="G1969" i="2"/>
  <c r="H1969" i="2"/>
  <c r="I1969" i="2"/>
  <c r="J1969" i="2"/>
  <c r="B1969" i="2"/>
  <c r="E1985" i="2"/>
  <c r="F1985" i="2" s="1"/>
  <c r="H1985" i="2"/>
  <c r="C1985" i="2"/>
  <c r="K1985" i="2"/>
  <c r="L1985" i="2"/>
  <c r="G1985" i="2"/>
  <c r="I1985" i="2"/>
  <c r="J1985" i="2"/>
  <c r="B1985" i="2"/>
  <c r="I18" i="2"/>
  <c r="E18" i="2"/>
  <c r="F18" i="2" s="1"/>
  <c r="J18" i="2"/>
  <c r="B18" i="2"/>
  <c r="G18" i="2"/>
  <c r="K18" i="2"/>
  <c r="C18" i="2"/>
  <c r="H18" i="2"/>
  <c r="L18" i="2"/>
  <c r="I34" i="2"/>
  <c r="E34" i="2"/>
  <c r="F34" i="2" s="1"/>
  <c r="J34" i="2"/>
  <c r="B34" i="2"/>
  <c r="G34" i="2"/>
  <c r="K34" i="2"/>
  <c r="C34" i="2"/>
  <c r="H34" i="2"/>
  <c r="L34" i="2"/>
  <c r="C50" i="2"/>
  <c r="H50" i="2"/>
  <c r="J50" i="2"/>
  <c r="B50" i="2"/>
  <c r="L50" i="2"/>
  <c r="I50" i="2"/>
  <c r="K50" i="2"/>
  <c r="E50" i="2"/>
  <c r="F50" i="2" s="1"/>
  <c r="G50" i="2"/>
  <c r="C66" i="2"/>
  <c r="I66" i="2"/>
  <c r="L66" i="2"/>
  <c r="G66" i="2"/>
  <c r="H66" i="2"/>
  <c r="K66" i="2"/>
  <c r="B66" i="2"/>
  <c r="E66" i="2"/>
  <c r="F66" i="2" s="1"/>
  <c r="J66" i="2"/>
  <c r="E82" i="2"/>
  <c r="F82" i="2" s="1"/>
  <c r="H82" i="2"/>
  <c r="L82" i="2"/>
  <c r="G82" i="2"/>
  <c r="I82" i="2"/>
  <c r="B82" i="2"/>
  <c r="K82" i="2"/>
  <c r="J82" i="2"/>
  <c r="C82" i="2"/>
  <c r="E98" i="2"/>
  <c r="F98" i="2" s="1"/>
  <c r="H98" i="2"/>
  <c r="L98" i="2"/>
  <c r="B98" i="2"/>
  <c r="K98" i="2"/>
  <c r="J98" i="2"/>
  <c r="C98" i="2"/>
  <c r="I98" i="2"/>
  <c r="G98" i="2"/>
  <c r="I114" i="2"/>
  <c r="E114" i="2"/>
  <c r="F114" i="2" s="1"/>
  <c r="K114" i="2"/>
  <c r="G114" i="2"/>
  <c r="L114" i="2"/>
  <c r="C114" i="2"/>
  <c r="H114" i="2"/>
  <c r="B114" i="2"/>
  <c r="J114" i="2"/>
  <c r="G130" i="2"/>
  <c r="C130" i="2"/>
  <c r="I130" i="2"/>
  <c r="K130" i="2"/>
  <c r="E130" i="2"/>
  <c r="F130" i="2" s="1"/>
  <c r="H130" i="2"/>
  <c r="B130" i="2"/>
  <c r="L130" i="2"/>
  <c r="J130" i="2"/>
  <c r="E146" i="2"/>
  <c r="F146" i="2" s="1"/>
  <c r="H146" i="2"/>
  <c r="C146" i="2"/>
  <c r="K146" i="2"/>
  <c r="L146" i="2"/>
  <c r="G146" i="2"/>
  <c r="J146" i="2"/>
  <c r="B146" i="2"/>
  <c r="I146" i="2"/>
  <c r="E162" i="2"/>
  <c r="F162" i="2" s="1"/>
  <c r="G162" i="2"/>
  <c r="H162" i="2"/>
  <c r="C162" i="2"/>
  <c r="K162" i="2"/>
  <c r="L162" i="2"/>
  <c r="J162" i="2"/>
  <c r="B162" i="2"/>
  <c r="I162" i="2"/>
  <c r="I178" i="2"/>
  <c r="B178" i="2"/>
  <c r="G178" i="2"/>
  <c r="J178" i="2"/>
  <c r="L178" i="2"/>
  <c r="E178" i="2"/>
  <c r="F178" i="2" s="1"/>
  <c r="C178" i="2"/>
  <c r="K178" i="2"/>
  <c r="H178" i="2"/>
  <c r="I194" i="2"/>
  <c r="B194" i="2"/>
  <c r="G194" i="2"/>
  <c r="J194" i="2"/>
  <c r="L194" i="2"/>
  <c r="E194" i="2"/>
  <c r="F194" i="2" s="1"/>
  <c r="C194" i="2"/>
  <c r="K194" i="2"/>
  <c r="H194" i="2"/>
  <c r="H210" i="2"/>
  <c r="J210" i="2"/>
  <c r="L210" i="2"/>
  <c r="E210" i="2"/>
  <c r="F210" i="2" s="1"/>
  <c r="C210" i="2"/>
  <c r="I210" i="2"/>
  <c r="G210" i="2"/>
  <c r="B210" i="2"/>
  <c r="K210" i="2"/>
  <c r="H226" i="2"/>
  <c r="B226" i="2"/>
  <c r="K226" i="2"/>
  <c r="L226" i="2"/>
  <c r="J226" i="2"/>
  <c r="E226" i="2"/>
  <c r="F226" i="2" s="1"/>
  <c r="C226" i="2"/>
  <c r="I226" i="2"/>
  <c r="G226" i="2"/>
  <c r="G242" i="2"/>
  <c r="L242" i="2"/>
  <c r="B242" i="2"/>
  <c r="H242" i="2"/>
  <c r="J242" i="2"/>
  <c r="E242" i="2"/>
  <c r="F242" i="2" s="1"/>
  <c r="K242" i="2"/>
  <c r="I242" i="2"/>
  <c r="C242" i="2"/>
  <c r="E258" i="2"/>
  <c r="F258" i="2" s="1"/>
  <c r="I258" i="2"/>
  <c r="K258" i="2"/>
  <c r="C258" i="2"/>
  <c r="B258" i="2"/>
  <c r="L258" i="2"/>
  <c r="J258" i="2"/>
  <c r="H258" i="2"/>
  <c r="G258" i="2"/>
  <c r="E274" i="2"/>
  <c r="F274" i="2" s="1"/>
  <c r="I274" i="2"/>
  <c r="K274" i="2"/>
  <c r="B274" i="2"/>
  <c r="C274" i="2"/>
  <c r="J274" i="2"/>
  <c r="H274" i="2"/>
  <c r="G274" i="2"/>
  <c r="L274" i="2"/>
  <c r="G290" i="2"/>
  <c r="H290" i="2"/>
  <c r="K290" i="2"/>
  <c r="C290" i="2"/>
  <c r="L290" i="2"/>
  <c r="B290" i="2"/>
  <c r="J290" i="2"/>
  <c r="E290" i="2"/>
  <c r="F290" i="2" s="1"/>
  <c r="I290" i="2"/>
  <c r="G306" i="2"/>
  <c r="C306" i="2"/>
  <c r="L306" i="2"/>
  <c r="H306" i="2"/>
  <c r="K306" i="2"/>
  <c r="I306" i="2"/>
  <c r="B306" i="2"/>
  <c r="J306" i="2"/>
  <c r="E306" i="2"/>
  <c r="F306" i="2" s="1"/>
  <c r="G322" i="2"/>
  <c r="K322" i="2"/>
  <c r="C322" i="2"/>
  <c r="L322" i="2"/>
  <c r="H322" i="2"/>
  <c r="E322" i="2"/>
  <c r="F322" i="2" s="1"/>
  <c r="I322" i="2"/>
  <c r="B322" i="2"/>
  <c r="J322" i="2"/>
  <c r="G338" i="2"/>
  <c r="H338" i="2"/>
  <c r="K338" i="2"/>
  <c r="C338" i="2"/>
  <c r="L338" i="2"/>
  <c r="J338" i="2"/>
  <c r="E338" i="2"/>
  <c r="F338" i="2" s="1"/>
  <c r="I338" i="2"/>
  <c r="B338" i="2"/>
  <c r="G354" i="2"/>
  <c r="H354" i="2"/>
  <c r="K354" i="2"/>
  <c r="C354" i="2"/>
  <c r="L354" i="2"/>
  <c r="B354" i="2"/>
  <c r="J354" i="2"/>
  <c r="E354" i="2"/>
  <c r="F354" i="2" s="1"/>
  <c r="I354" i="2"/>
  <c r="E370" i="2"/>
  <c r="F370" i="2" s="1"/>
  <c r="C370" i="2"/>
  <c r="I370" i="2"/>
  <c r="L370" i="2"/>
  <c r="G370" i="2"/>
  <c r="H370" i="2"/>
  <c r="K370" i="2"/>
  <c r="B370" i="2"/>
  <c r="J370" i="2"/>
  <c r="E386" i="2"/>
  <c r="F386" i="2" s="1"/>
  <c r="C386" i="2"/>
  <c r="I386" i="2"/>
  <c r="G386" i="2"/>
  <c r="H386" i="2"/>
  <c r="L386" i="2"/>
  <c r="K386" i="2"/>
  <c r="B386" i="2"/>
  <c r="J386" i="2"/>
  <c r="E402" i="2"/>
  <c r="F402" i="2" s="1"/>
  <c r="I402" i="2"/>
  <c r="C402" i="2"/>
  <c r="H402" i="2"/>
  <c r="L402" i="2"/>
  <c r="K402" i="2"/>
  <c r="G402" i="2"/>
  <c r="B402" i="2"/>
  <c r="J402" i="2"/>
  <c r="L418" i="2"/>
  <c r="H418" i="2"/>
  <c r="J418" i="2"/>
  <c r="E418" i="2"/>
  <c r="F418" i="2" s="1"/>
  <c r="C418" i="2"/>
  <c r="I418" i="2"/>
  <c r="G418" i="2"/>
  <c r="B418" i="2"/>
  <c r="K418" i="2"/>
  <c r="E434" i="2"/>
  <c r="F434" i="2" s="1"/>
  <c r="L434" i="2"/>
  <c r="H434" i="2"/>
  <c r="B434" i="2"/>
  <c r="K434" i="2"/>
  <c r="I434" i="2"/>
  <c r="J434" i="2"/>
  <c r="C434" i="2"/>
  <c r="G434" i="2"/>
  <c r="H450" i="2"/>
  <c r="L450" i="2"/>
  <c r="E450" i="2"/>
  <c r="F450" i="2" s="1"/>
  <c r="C450" i="2"/>
  <c r="I450" i="2"/>
  <c r="G450" i="2"/>
  <c r="B450" i="2"/>
  <c r="K450" i="2"/>
  <c r="J450" i="2"/>
  <c r="E466" i="2"/>
  <c r="F466" i="2" s="1"/>
  <c r="H466" i="2"/>
  <c r="L466" i="2"/>
  <c r="B466" i="2"/>
  <c r="K466" i="2"/>
  <c r="I466" i="2"/>
  <c r="J466" i="2"/>
  <c r="C466" i="2"/>
  <c r="G466" i="2"/>
  <c r="E482" i="2"/>
  <c r="F482" i="2" s="1"/>
  <c r="H482" i="2"/>
  <c r="L482" i="2"/>
  <c r="C482" i="2"/>
  <c r="I482" i="2"/>
  <c r="G482" i="2"/>
  <c r="B482" i="2"/>
  <c r="K482" i="2"/>
  <c r="J482" i="2"/>
  <c r="J498" i="2"/>
  <c r="E498" i="2"/>
  <c r="F498" i="2" s="1"/>
  <c r="L498" i="2"/>
  <c r="H498" i="2"/>
  <c r="B498" i="2"/>
  <c r="I498" i="2"/>
  <c r="K498" i="2"/>
  <c r="C498" i="2"/>
  <c r="G498" i="2"/>
  <c r="B514" i="2"/>
  <c r="I514" i="2"/>
  <c r="J514" i="2"/>
  <c r="E514" i="2"/>
  <c r="F514" i="2" s="1"/>
  <c r="L514" i="2"/>
  <c r="H514" i="2"/>
  <c r="K514" i="2"/>
  <c r="C514" i="2"/>
  <c r="G514" i="2"/>
  <c r="H530" i="2"/>
  <c r="B530" i="2"/>
  <c r="I530" i="2"/>
  <c r="J530" i="2"/>
  <c r="E530" i="2"/>
  <c r="F530" i="2" s="1"/>
  <c r="L530" i="2"/>
  <c r="K530" i="2"/>
  <c r="C530" i="2"/>
  <c r="G530" i="2"/>
  <c r="J546" i="2"/>
  <c r="E546" i="2"/>
  <c r="F546" i="2" s="1"/>
  <c r="L546" i="2"/>
  <c r="H546" i="2"/>
  <c r="I546" i="2"/>
  <c r="B546" i="2"/>
  <c r="K546" i="2"/>
  <c r="C546" i="2"/>
  <c r="G546" i="2"/>
  <c r="B562" i="2"/>
  <c r="H562" i="2"/>
  <c r="I562" i="2"/>
  <c r="J562" i="2"/>
  <c r="L562" i="2"/>
  <c r="E562" i="2"/>
  <c r="F562" i="2" s="1"/>
  <c r="K562" i="2"/>
  <c r="C562" i="2"/>
  <c r="G562" i="2"/>
  <c r="B578" i="2"/>
  <c r="E578" i="2"/>
  <c r="F578" i="2" s="1"/>
  <c r="H578" i="2"/>
  <c r="I578" i="2"/>
  <c r="L578" i="2"/>
  <c r="C578" i="2"/>
  <c r="J578" i="2"/>
  <c r="K578" i="2"/>
  <c r="G578" i="2"/>
  <c r="B594" i="2"/>
  <c r="H594" i="2"/>
  <c r="I594" i="2"/>
  <c r="E594" i="2"/>
  <c r="F594" i="2" s="1"/>
  <c r="L594" i="2"/>
  <c r="C594" i="2"/>
  <c r="J594" i="2"/>
  <c r="K594" i="2"/>
  <c r="G594" i="2"/>
  <c r="B610" i="2"/>
  <c r="E610" i="2"/>
  <c r="F610" i="2" s="1"/>
  <c r="H610" i="2"/>
  <c r="I610" i="2"/>
  <c r="L610" i="2"/>
  <c r="C610" i="2"/>
  <c r="J610" i="2"/>
  <c r="K610" i="2"/>
  <c r="G610" i="2"/>
  <c r="E626" i="2"/>
  <c r="F626" i="2" s="1"/>
  <c r="I626" i="2"/>
  <c r="L626" i="2"/>
  <c r="J626" i="2"/>
  <c r="C626" i="2"/>
  <c r="H626" i="2"/>
  <c r="G626" i="2"/>
  <c r="B626" i="2"/>
  <c r="K626" i="2"/>
  <c r="E642" i="2"/>
  <c r="F642" i="2" s="1"/>
  <c r="I642" i="2"/>
  <c r="L642" i="2"/>
  <c r="C642" i="2"/>
  <c r="G642" i="2"/>
  <c r="B642" i="2"/>
  <c r="K642" i="2"/>
  <c r="H642" i="2"/>
  <c r="J642" i="2"/>
  <c r="E658" i="2"/>
  <c r="F658" i="2" s="1"/>
  <c r="L658" i="2"/>
  <c r="I658" i="2"/>
  <c r="H658" i="2"/>
  <c r="G658" i="2"/>
  <c r="B658" i="2"/>
  <c r="K658" i="2"/>
  <c r="J658" i="2"/>
  <c r="C658" i="2"/>
  <c r="E674" i="2"/>
  <c r="F674" i="2" s="1"/>
  <c r="I674" i="2"/>
  <c r="L674" i="2"/>
  <c r="B674" i="2"/>
  <c r="K674" i="2"/>
  <c r="H674" i="2"/>
  <c r="J674" i="2"/>
  <c r="C674" i="2"/>
  <c r="G674" i="2"/>
  <c r="E690" i="2"/>
  <c r="F690" i="2" s="1"/>
  <c r="I690" i="2"/>
  <c r="L690" i="2"/>
  <c r="J690" i="2"/>
  <c r="C690" i="2"/>
  <c r="H690" i="2"/>
  <c r="G690" i="2"/>
  <c r="B690" i="2"/>
  <c r="K690" i="2"/>
  <c r="I706" i="2"/>
  <c r="K706" i="2"/>
  <c r="B706" i="2"/>
  <c r="E706" i="2"/>
  <c r="F706" i="2" s="1"/>
  <c r="H706" i="2"/>
  <c r="C706" i="2"/>
  <c r="J706" i="2"/>
  <c r="G706" i="2"/>
  <c r="L706" i="2"/>
  <c r="H722" i="2"/>
  <c r="L722" i="2"/>
  <c r="J722" i="2"/>
  <c r="E722" i="2"/>
  <c r="F722" i="2" s="1"/>
  <c r="C722" i="2"/>
  <c r="I722" i="2"/>
  <c r="G722" i="2"/>
  <c r="B722" i="2"/>
  <c r="K722" i="2"/>
  <c r="H738" i="2"/>
  <c r="L738" i="2"/>
  <c r="J738" i="2"/>
  <c r="E738" i="2"/>
  <c r="F738" i="2" s="1"/>
  <c r="C738" i="2"/>
  <c r="I738" i="2"/>
  <c r="G738" i="2"/>
  <c r="B738" i="2"/>
  <c r="K738" i="2"/>
  <c r="H754" i="2"/>
  <c r="L754" i="2"/>
  <c r="J754" i="2"/>
  <c r="E754" i="2"/>
  <c r="F754" i="2" s="1"/>
  <c r="C754" i="2"/>
  <c r="I754" i="2"/>
  <c r="G754" i="2"/>
  <c r="B754" i="2"/>
  <c r="K754" i="2"/>
  <c r="H770" i="2"/>
  <c r="L770" i="2"/>
  <c r="J770" i="2"/>
  <c r="E770" i="2"/>
  <c r="F770" i="2" s="1"/>
  <c r="C770" i="2"/>
  <c r="I770" i="2"/>
  <c r="G770" i="2"/>
  <c r="B770" i="2"/>
  <c r="K770" i="2"/>
  <c r="H786" i="2"/>
  <c r="L786" i="2"/>
  <c r="J786" i="2"/>
  <c r="E786" i="2"/>
  <c r="F786" i="2" s="1"/>
  <c r="C786" i="2"/>
  <c r="I786" i="2"/>
  <c r="G786" i="2"/>
  <c r="B786" i="2"/>
  <c r="K786" i="2"/>
  <c r="H802" i="2"/>
  <c r="L802" i="2"/>
  <c r="J802" i="2"/>
  <c r="E802" i="2"/>
  <c r="F802" i="2" s="1"/>
  <c r="C802" i="2"/>
  <c r="I802" i="2"/>
  <c r="G802" i="2"/>
  <c r="B802" i="2"/>
  <c r="K802" i="2"/>
  <c r="H818" i="2"/>
  <c r="L818" i="2"/>
  <c r="J818" i="2"/>
  <c r="E818" i="2"/>
  <c r="F818" i="2" s="1"/>
  <c r="C818" i="2"/>
  <c r="I818" i="2"/>
  <c r="G818" i="2"/>
  <c r="B818" i="2"/>
  <c r="K818" i="2"/>
  <c r="E834" i="2"/>
  <c r="F834" i="2" s="1"/>
  <c r="I834" i="2"/>
  <c r="L834" i="2"/>
  <c r="G834" i="2"/>
  <c r="B834" i="2"/>
  <c r="K834" i="2"/>
  <c r="J834" i="2"/>
  <c r="H834" i="2"/>
  <c r="C834" i="2"/>
  <c r="E850" i="2"/>
  <c r="F850" i="2" s="1"/>
  <c r="I850" i="2"/>
  <c r="L850" i="2"/>
  <c r="H850" i="2"/>
  <c r="B850" i="2"/>
  <c r="K850" i="2"/>
  <c r="J850" i="2"/>
  <c r="C850" i="2"/>
  <c r="G850" i="2"/>
  <c r="E866" i="2"/>
  <c r="F866" i="2" s="1"/>
  <c r="I866" i="2"/>
  <c r="L866" i="2"/>
  <c r="J866" i="2"/>
  <c r="H866" i="2"/>
  <c r="C866" i="2"/>
  <c r="G866" i="2"/>
  <c r="B866" i="2"/>
  <c r="K866" i="2"/>
  <c r="E882" i="2"/>
  <c r="F882" i="2" s="1"/>
  <c r="I882" i="2"/>
  <c r="L882" i="2"/>
  <c r="C882" i="2"/>
  <c r="G882" i="2"/>
  <c r="H882" i="2"/>
  <c r="B882" i="2"/>
  <c r="K882" i="2"/>
  <c r="J882" i="2"/>
  <c r="E898" i="2"/>
  <c r="F898" i="2" s="1"/>
  <c r="I898" i="2"/>
  <c r="L898" i="2"/>
  <c r="G898" i="2"/>
  <c r="B898" i="2"/>
  <c r="K898" i="2"/>
  <c r="J898" i="2"/>
  <c r="H898" i="2"/>
  <c r="C898" i="2"/>
  <c r="E914" i="2"/>
  <c r="F914" i="2" s="1"/>
  <c r="I914" i="2"/>
  <c r="L914" i="2"/>
  <c r="H914" i="2"/>
  <c r="B914" i="2"/>
  <c r="K914" i="2"/>
  <c r="J914" i="2"/>
  <c r="C914" i="2"/>
  <c r="G914" i="2"/>
  <c r="E930" i="2"/>
  <c r="F930" i="2" s="1"/>
  <c r="I930" i="2"/>
  <c r="L930" i="2"/>
  <c r="J930" i="2"/>
  <c r="H930" i="2"/>
  <c r="C930" i="2"/>
  <c r="G930" i="2"/>
  <c r="B930" i="2"/>
  <c r="K930" i="2"/>
  <c r="E946" i="2"/>
  <c r="F946" i="2" s="1"/>
  <c r="I946" i="2"/>
  <c r="L946" i="2"/>
  <c r="C946" i="2"/>
  <c r="G946" i="2"/>
  <c r="H946" i="2"/>
  <c r="B946" i="2"/>
  <c r="K946" i="2"/>
  <c r="J946" i="2"/>
  <c r="J962" i="2"/>
  <c r="E962" i="2"/>
  <c r="F962" i="2" s="1"/>
  <c r="L962" i="2"/>
  <c r="H962" i="2"/>
  <c r="B962" i="2"/>
  <c r="I962" i="2"/>
  <c r="C962" i="2"/>
  <c r="G962" i="2"/>
  <c r="K962" i="2"/>
  <c r="J978" i="2"/>
  <c r="E978" i="2"/>
  <c r="F978" i="2" s="1"/>
  <c r="L978" i="2"/>
  <c r="H978" i="2"/>
  <c r="B978" i="2"/>
  <c r="I978" i="2"/>
  <c r="C978" i="2"/>
  <c r="G978" i="2"/>
  <c r="K978" i="2"/>
  <c r="I994" i="2"/>
  <c r="J994" i="2"/>
  <c r="L994" i="2"/>
  <c r="E994" i="2"/>
  <c r="F994" i="2" s="1"/>
  <c r="C994" i="2"/>
  <c r="G994" i="2"/>
  <c r="K994" i="2"/>
  <c r="H994" i="2"/>
  <c r="B994" i="2"/>
  <c r="I1010" i="2"/>
  <c r="J1010" i="2"/>
  <c r="L1010" i="2"/>
  <c r="E1010" i="2"/>
  <c r="F1010" i="2" s="1"/>
  <c r="C1010" i="2"/>
  <c r="G1010" i="2"/>
  <c r="K1010" i="2"/>
  <c r="H1010" i="2"/>
  <c r="B1010" i="2"/>
  <c r="C1026" i="2"/>
  <c r="B1026" i="2"/>
  <c r="I1026" i="2"/>
  <c r="J1026" i="2"/>
  <c r="E1026" i="2"/>
  <c r="F1026" i="2" s="1"/>
  <c r="L1026" i="2"/>
  <c r="H1026" i="2"/>
  <c r="K1026" i="2"/>
  <c r="G1026" i="2"/>
  <c r="C1042" i="2"/>
  <c r="H1042" i="2"/>
  <c r="B1042" i="2"/>
  <c r="I1042" i="2"/>
  <c r="J1042" i="2"/>
  <c r="E1042" i="2"/>
  <c r="F1042" i="2" s="1"/>
  <c r="L1042" i="2"/>
  <c r="K1042" i="2"/>
  <c r="G1042" i="2"/>
  <c r="C1058" i="2"/>
  <c r="E1058" i="2"/>
  <c r="F1058" i="2" s="1"/>
  <c r="L1058" i="2"/>
  <c r="H1058" i="2"/>
  <c r="B1058" i="2"/>
  <c r="I1058" i="2"/>
  <c r="J1058" i="2"/>
  <c r="K1058" i="2"/>
  <c r="G1058" i="2"/>
  <c r="C1074" i="2"/>
  <c r="J1074" i="2"/>
  <c r="E1074" i="2"/>
  <c r="F1074" i="2" s="1"/>
  <c r="L1074" i="2"/>
  <c r="H1074" i="2"/>
  <c r="B1074" i="2"/>
  <c r="I1074" i="2"/>
  <c r="K1074" i="2"/>
  <c r="G1074" i="2"/>
  <c r="E1090" i="2"/>
  <c r="F1090" i="2" s="1"/>
  <c r="J1090" i="2"/>
  <c r="B1090" i="2"/>
  <c r="G1090" i="2"/>
  <c r="K1090" i="2"/>
  <c r="C1090" i="2"/>
  <c r="H1090" i="2"/>
  <c r="L1090" i="2"/>
  <c r="I1090" i="2"/>
  <c r="E1106" i="2"/>
  <c r="F1106" i="2" s="1"/>
  <c r="J1106" i="2"/>
  <c r="B1106" i="2"/>
  <c r="G1106" i="2"/>
  <c r="K1106" i="2"/>
  <c r="C1106" i="2"/>
  <c r="H1106" i="2"/>
  <c r="L1106" i="2"/>
  <c r="I1106" i="2"/>
  <c r="E1122" i="2"/>
  <c r="F1122" i="2" s="1"/>
  <c r="J1122" i="2"/>
  <c r="B1122" i="2"/>
  <c r="G1122" i="2"/>
  <c r="K1122" i="2"/>
  <c r="C1122" i="2"/>
  <c r="H1122" i="2"/>
  <c r="L1122" i="2"/>
  <c r="I1122" i="2"/>
  <c r="E1138" i="2"/>
  <c r="F1138" i="2" s="1"/>
  <c r="J1138" i="2"/>
  <c r="B1138" i="2"/>
  <c r="G1138" i="2"/>
  <c r="K1138" i="2"/>
  <c r="C1138" i="2"/>
  <c r="H1138" i="2"/>
  <c r="L1138" i="2"/>
  <c r="I1138" i="2"/>
  <c r="I1154" i="2"/>
  <c r="E1154" i="2"/>
  <c r="F1154" i="2" s="1"/>
  <c r="J1154" i="2"/>
  <c r="B1154" i="2"/>
  <c r="G1154" i="2"/>
  <c r="K1154" i="2"/>
  <c r="C1154" i="2"/>
  <c r="H1154" i="2"/>
  <c r="L1154" i="2"/>
  <c r="C1170" i="2"/>
  <c r="H1170" i="2"/>
  <c r="L1170" i="2"/>
  <c r="I1170" i="2"/>
  <c r="E1170" i="2"/>
  <c r="F1170" i="2" s="1"/>
  <c r="J1170" i="2"/>
  <c r="B1170" i="2"/>
  <c r="G1170" i="2"/>
  <c r="K1170" i="2"/>
  <c r="C1186" i="2"/>
  <c r="H1186" i="2"/>
  <c r="L1186" i="2"/>
  <c r="I1186" i="2"/>
  <c r="E1186" i="2"/>
  <c r="F1186" i="2" s="1"/>
  <c r="J1186" i="2"/>
  <c r="B1186" i="2"/>
  <c r="G1186" i="2"/>
  <c r="K1186" i="2"/>
  <c r="B1202" i="2"/>
  <c r="G1202" i="2"/>
  <c r="K1202" i="2"/>
  <c r="C1202" i="2"/>
  <c r="H1202" i="2"/>
  <c r="L1202" i="2"/>
  <c r="I1202" i="2"/>
  <c r="E1202" i="2"/>
  <c r="F1202" i="2" s="1"/>
  <c r="J1202" i="2"/>
  <c r="E1218" i="2"/>
  <c r="F1218" i="2" s="1"/>
  <c r="J1218" i="2"/>
  <c r="B1218" i="2"/>
  <c r="G1218" i="2"/>
  <c r="K1218" i="2"/>
  <c r="I1218" i="2"/>
  <c r="C1218" i="2"/>
  <c r="L1218" i="2"/>
  <c r="H1218" i="2"/>
  <c r="C1234" i="2"/>
  <c r="H1234" i="2"/>
  <c r="B1234" i="2"/>
  <c r="J1234" i="2"/>
  <c r="E1234" i="2"/>
  <c r="F1234" i="2" s="1"/>
  <c r="K1234" i="2"/>
  <c r="G1234" i="2"/>
  <c r="L1234" i="2"/>
  <c r="I1234" i="2"/>
  <c r="B1250" i="2"/>
  <c r="G1250" i="2"/>
  <c r="K1250" i="2"/>
  <c r="C1250" i="2"/>
  <c r="H1250" i="2"/>
  <c r="L1250" i="2"/>
  <c r="I1250" i="2"/>
  <c r="E1250" i="2"/>
  <c r="F1250" i="2" s="1"/>
  <c r="J1250" i="2"/>
  <c r="C1266" i="2"/>
  <c r="H1266" i="2"/>
  <c r="L1266" i="2"/>
  <c r="I1266" i="2"/>
  <c r="E1266" i="2"/>
  <c r="F1266" i="2" s="1"/>
  <c r="J1266" i="2"/>
  <c r="B1266" i="2"/>
  <c r="G1266" i="2"/>
  <c r="K1266" i="2"/>
  <c r="H1282" i="2"/>
  <c r="L1282" i="2"/>
  <c r="E1282" i="2"/>
  <c r="F1282" i="2" s="1"/>
  <c r="I1282" i="2"/>
  <c r="B1282" i="2"/>
  <c r="J1282" i="2"/>
  <c r="C1282" i="2"/>
  <c r="G1282" i="2"/>
  <c r="K1282" i="2"/>
  <c r="E1298" i="2"/>
  <c r="F1298" i="2" s="1"/>
  <c r="J1298" i="2"/>
  <c r="B1298" i="2"/>
  <c r="G1298" i="2"/>
  <c r="K1298" i="2"/>
  <c r="C1298" i="2"/>
  <c r="H1298" i="2"/>
  <c r="L1298" i="2"/>
  <c r="I1298" i="2"/>
  <c r="E1314" i="2"/>
  <c r="F1314" i="2" s="1"/>
  <c r="I1314" i="2"/>
  <c r="B1314" i="2"/>
  <c r="J1314" i="2"/>
  <c r="C1314" i="2"/>
  <c r="G1314" i="2"/>
  <c r="K1314" i="2"/>
  <c r="H1314" i="2"/>
  <c r="L1314" i="2"/>
  <c r="B1330" i="2"/>
  <c r="G1330" i="2"/>
  <c r="K1330" i="2"/>
  <c r="C1330" i="2"/>
  <c r="H1330" i="2"/>
  <c r="L1330" i="2"/>
  <c r="I1330" i="2"/>
  <c r="E1330" i="2"/>
  <c r="F1330" i="2" s="1"/>
  <c r="J1330" i="2"/>
  <c r="C1346" i="2"/>
  <c r="H1346" i="2"/>
  <c r="L1346" i="2"/>
  <c r="I1346" i="2"/>
  <c r="E1346" i="2"/>
  <c r="F1346" i="2" s="1"/>
  <c r="J1346" i="2"/>
  <c r="B1346" i="2"/>
  <c r="G1346" i="2"/>
  <c r="K1346" i="2"/>
  <c r="B1362" i="2"/>
  <c r="G1362" i="2"/>
  <c r="K1362" i="2"/>
  <c r="C1362" i="2"/>
  <c r="H1362" i="2"/>
  <c r="L1362" i="2"/>
  <c r="I1362" i="2"/>
  <c r="E1362" i="2"/>
  <c r="F1362" i="2" s="1"/>
  <c r="J1362" i="2"/>
  <c r="C1378" i="2"/>
  <c r="H1378" i="2"/>
  <c r="L1378" i="2"/>
  <c r="I1378" i="2"/>
  <c r="E1378" i="2"/>
  <c r="F1378" i="2" s="1"/>
  <c r="J1378" i="2"/>
  <c r="B1378" i="2"/>
  <c r="G1378" i="2"/>
  <c r="K1378" i="2"/>
  <c r="I1394" i="2"/>
  <c r="E1394" i="2"/>
  <c r="F1394" i="2" s="1"/>
  <c r="J1394" i="2"/>
  <c r="B1394" i="2"/>
  <c r="G1394" i="2"/>
  <c r="K1394" i="2"/>
  <c r="C1394" i="2"/>
  <c r="H1394" i="2"/>
  <c r="L1394" i="2"/>
  <c r="E1410" i="2"/>
  <c r="F1410" i="2" s="1"/>
  <c r="J1410" i="2"/>
  <c r="B1410" i="2"/>
  <c r="G1410" i="2"/>
  <c r="K1410" i="2"/>
  <c r="C1410" i="2"/>
  <c r="H1410" i="2"/>
  <c r="L1410" i="2"/>
  <c r="I1410" i="2"/>
  <c r="I1426" i="2"/>
  <c r="E1426" i="2"/>
  <c r="F1426" i="2" s="1"/>
  <c r="J1426" i="2"/>
  <c r="B1426" i="2"/>
  <c r="G1426" i="2"/>
  <c r="K1426" i="2"/>
  <c r="C1426" i="2"/>
  <c r="H1426" i="2"/>
  <c r="L1426" i="2"/>
  <c r="I1442" i="2"/>
  <c r="E1442" i="2"/>
  <c r="F1442" i="2" s="1"/>
  <c r="J1442" i="2"/>
  <c r="B1442" i="2"/>
  <c r="G1442" i="2"/>
  <c r="K1442" i="2"/>
  <c r="C1442" i="2"/>
  <c r="H1442" i="2"/>
  <c r="L1442" i="2"/>
  <c r="B1458" i="2"/>
  <c r="G1458" i="2"/>
  <c r="K1458" i="2"/>
  <c r="C1458" i="2"/>
  <c r="H1458" i="2"/>
  <c r="L1458" i="2"/>
  <c r="I1458" i="2"/>
  <c r="E1458" i="2"/>
  <c r="F1458" i="2" s="1"/>
  <c r="J1458" i="2"/>
  <c r="I1474" i="2"/>
  <c r="E1474" i="2"/>
  <c r="F1474" i="2" s="1"/>
  <c r="J1474" i="2"/>
  <c r="B1474" i="2"/>
  <c r="G1474" i="2"/>
  <c r="K1474" i="2"/>
  <c r="C1474" i="2"/>
  <c r="H1474" i="2"/>
  <c r="L1474" i="2"/>
  <c r="B1490" i="2"/>
  <c r="G1490" i="2"/>
  <c r="K1490" i="2"/>
  <c r="C1490" i="2"/>
  <c r="H1490" i="2"/>
  <c r="L1490" i="2"/>
  <c r="I1490" i="2"/>
  <c r="E1490" i="2"/>
  <c r="F1490" i="2" s="1"/>
  <c r="J1490" i="2"/>
  <c r="B1506" i="2"/>
  <c r="G1506" i="2"/>
  <c r="K1506" i="2"/>
  <c r="C1506" i="2"/>
  <c r="H1506" i="2"/>
  <c r="L1506" i="2"/>
  <c r="I1506" i="2"/>
  <c r="E1506" i="2"/>
  <c r="F1506" i="2" s="1"/>
  <c r="J1506" i="2"/>
  <c r="B1522" i="2"/>
  <c r="G1522" i="2"/>
  <c r="K1522" i="2"/>
  <c r="C1522" i="2"/>
  <c r="H1522" i="2"/>
  <c r="L1522" i="2"/>
  <c r="I1522" i="2"/>
  <c r="E1522" i="2"/>
  <c r="F1522" i="2" s="1"/>
  <c r="J1522" i="2"/>
  <c r="E1538" i="2"/>
  <c r="F1538" i="2" s="1"/>
  <c r="J1538" i="2"/>
  <c r="B1538" i="2"/>
  <c r="G1538" i="2"/>
  <c r="K1538" i="2"/>
  <c r="C1538" i="2"/>
  <c r="H1538" i="2"/>
  <c r="L1538" i="2"/>
  <c r="I1538" i="2"/>
  <c r="E1554" i="2"/>
  <c r="F1554" i="2" s="1"/>
  <c r="J1554" i="2"/>
  <c r="B1554" i="2"/>
  <c r="G1554" i="2"/>
  <c r="K1554" i="2"/>
  <c r="C1554" i="2"/>
  <c r="H1554" i="2"/>
  <c r="L1554" i="2"/>
  <c r="I1554" i="2"/>
  <c r="C1570" i="2"/>
  <c r="H1570" i="2"/>
  <c r="L1570" i="2"/>
  <c r="I1570" i="2"/>
  <c r="E1570" i="2"/>
  <c r="F1570" i="2" s="1"/>
  <c r="J1570" i="2"/>
  <c r="B1570" i="2"/>
  <c r="G1570" i="2"/>
  <c r="K1570" i="2"/>
  <c r="C1586" i="2"/>
  <c r="H1586" i="2"/>
  <c r="L1586" i="2"/>
  <c r="I1586" i="2"/>
  <c r="E1586" i="2"/>
  <c r="F1586" i="2" s="1"/>
  <c r="J1586" i="2"/>
  <c r="B1586" i="2"/>
  <c r="G1586" i="2"/>
  <c r="K1586" i="2"/>
  <c r="C1602" i="2"/>
  <c r="H1602" i="2"/>
  <c r="L1602" i="2"/>
  <c r="I1602" i="2"/>
  <c r="E1602" i="2"/>
  <c r="F1602" i="2" s="1"/>
  <c r="J1602" i="2"/>
  <c r="B1602" i="2"/>
  <c r="G1602" i="2"/>
  <c r="K1602" i="2"/>
  <c r="C1618" i="2"/>
  <c r="H1618" i="2"/>
  <c r="L1618" i="2"/>
  <c r="I1618" i="2"/>
  <c r="E1618" i="2"/>
  <c r="F1618" i="2" s="1"/>
  <c r="J1618" i="2"/>
  <c r="B1618" i="2"/>
  <c r="G1618" i="2"/>
  <c r="K1618" i="2"/>
  <c r="H1634" i="2"/>
  <c r="L1634" i="2"/>
  <c r="I1634" i="2"/>
  <c r="G1634" i="2"/>
  <c r="B1634" i="2"/>
  <c r="K1634" i="2"/>
  <c r="J1634" i="2"/>
  <c r="E1634" i="2"/>
  <c r="F1634" i="2" s="1"/>
  <c r="C1634" i="2"/>
  <c r="H1650" i="2"/>
  <c r="L1650" i="2"/>
  <c r="E1650" i="2"/>
  <c r="F1650" i="2" s="1"/>
  <c r="C1650" i="2"/>
  <c r="I1650" i="2"/>
  <c r="G1650" i="2"/>
  <c r="B1650" i="2"/>
  <c r="K1650" i="2"/>
  <c r="J1650" i="2"/>
  <c r="L1666" i="2"/>
  <c r="H1666" i="2"/>
  <c r="J1666" i="2"/>
  <c r="E1666" i="2"/>
  <c r="F1666" i="2" s="1"/>
  <c r="C1666" i="2"/>
  <c r="I1666" i="2"/>
  <c r="G1666" i="2"/>
  <c r="B1666" i="2"/>
  <c r="K1666" i="2"/>
  <c r="L1682" i="2"/>
  <c r="H1682" i="2"/>
  <c r="B1682" i="2"/>
  <c r="K1682" i="2"/>
  <c r="J1682" i="2"/>
  <c r="E1682" i="2"/>
  <c r="F1682" i="2" s="1"/>
  <c r="C1682" i="2"/>
  <c r="I1682" i="2"/>
  <c r="G1682" i="2"/>
  <c r="H1698" i="2"/>
  <c r="L1698" i="2"/>
  <c r="I1698" i="2"/>
  <c r="G1698" i="2"/>
  <c r="B1698" i="2"/>
  <c r="K1698" i="2"/>
  <c r="J1698" i="2"/>
  <c r="E1698" i="2"/>
  <c r="F1698" i="2" s="1"/>
  <c r="C1698" i="2"/>
  <c r="E1714" i="2"/>
  <c r="F1714" i="2" s="1"/>
  <c r="C1714" i="2"/>
  <c r="I1714" i="2"/>
  <c r="G1714" i="2"/>
  <c r="H1714" i="2"/>
  <c r="B1714" i="2"/>
  <c r="K1714" i="2"/>
  <c r="L1714" i="2"/>
  <c r="J1714" i="2"/>
  <c r="J1730" i="2"/>
  <c r="H1730" i="2"/>
  <c r="E1730" i="2"/>
  <c r="F1730" i="2" s="1"/>
  <c r="C1730" i="2"/>
  <c r="I1730" i="2"/>
  <c r="G1730" i="2"/>
  <c r="L1730" i="2"/>
  <c r="B1730" i="2"/>
  <c r="K1730" i="2"/>
  <c r="B1746" i="2"/>
  <c r="K1746" i="2"/>
  <c r="J1746" i="2"/>
  <c r="E1746" i="2"/>
  <c r="F1746" i="2" s="1"/>
  <c r="C1746" i="2"/>
  <c r="L1746" i="2"/>
  <c r="I1746" i="2"/>
  <c r="G1746" i="2"/>
  <c r="H1746" i="2"/>
  <c r="C1762" i="2"/>
  <c r="K1762" i="2"/>
  <c r="L1762" i="2"/>
  <c r="G1762" i="2"/>
  <c r="H1762" i="2"/>
  <c r="J1762" i="2"/>
  <c r="E1762" i="2"/>
  <c r="F1762" i="2" s="1"/>
  <c r="I1762" i="2"/>
  <c r="B1762" i="2"/>
  <c r="G1778" i="2"/>
  <c r="H1778" i="2"/>
  <c r="C1778" i="2"/>
  <c r="K1778" i="2"/>
  <c r="L1778" i="2"/>
  <c r="I1778" i="2"/>
  <c r="B1778" i="2"/>
  <c r="J1778" i="2"/>
  <c r="E1778" i="2"/>
  <c r="F1778" i="2" s="1"/>
  <c r="C1794" i="2"/>
  <c r="K1794" i="2"/>
  <c r="L1794" i="2"/>
  <c r="G1794" i="2"/>
  <c r="H1794" i="2"/>
  <c r="J1794" i="2"/>
  <c r="E1794" i="2"/>
  <c r="F1794" i="2" s="1"/>
  <c r="I1794" i="2"/>
  <c r="B1794" i="2"/>
  <c r="E1810" i="2"/>
  <c r="F1810" i="2" s="1"/>
  <c r="H1810" i="2"/>
  <c r="I1810" i="2"/>
  <c r="C1810" i="2"/>
  <c r="G1810" i="2"/>
  <c r="J1810" i="2"/>
  <c r="K1810" i="2"/>
  <c r="L1810" i="2"/>
  <c r="B1810" i="2"/>
  <c r="E1826" i="2"/>
  <c r="F1826" i="2" s="1"/>
  <c r="H1826" i="2"/>
  <c r="I1826" i="2"/>
  <c r="C1826" i="2"/>
  <c r="G1826" i="2"/>
  <c r="J1826" i="2"/>
  <c r="K1826" i="2"/>
  <c r="L1826" i="2"/>
  <c r="B1826" i="2"/>
  <c r="E1842" i="2"/>
  <c r="F1842" i="2" s="1"/>
  <c r="H1842" i="2"/>
  <c r="I1842" i="2"/>
  <c r="C1842" i="2"/>
  <c r="G1842" i="2"/>
  <c r="J1842" i="2"/>
  <c r="K1842" i="2"/>
  <c r="L1842" i="2"/>
  <c r="B1842" i="2"/>
  <c r="E1858" i="2"/>
  <c r="F1858" i="2" s="1"/>
  <c r="C1858" i="2"/>
  <c r="H1858" i="2"/>
  <c r="I1858" i="2"/>
  <c r="G1858" i="2"/>
  <c r="J1858" i="2"/>
  <c r="K1858" i="2"/>
  <c r="L1858" i="2"/>
  <c r="B1858" i="2"/>
  <c r="E1874" i="2"/>
  <c r="F1874" i="2" s="1"/>
  <c r="H1874" i="2"/>
  <c r="L1874" i="2"/>
  <c r="C1874" i="2"/>
  <c r="I1874" i="2"/>
  <c r="K1874" i="2"/>
  <c r="J1874" i="2"/>
  <c r="G1874" i="2"/>
  <c r="B1874" i="2"/>
  <c r="E1890" i="2"/>
  <c r="F1890" i="2" s="1"/>
  <c r="H1890" i="2"/>
  <c r="L1890" i="2"/>
  <c r="C1890" i="2"/>
  <c r="I1890" i="2"/>
  <c r="K1890" i="2"/>
  <c r="J1890" i="2"/>
  <c r="G1890" i="2"/>
  <c r="B1890" i="2"/>
  <c r="E1906" i="2"/>
  <c r="F1906" i="2" s="1"/>
  <c r="H1906" i="2"/>
  <c r="L1906" i="2"/>
  <c r="C1906" i="2"/>
  <c r="I1906" i="2"/>
  <c r="K1906" i="2"/>
  <c r="J1906" i="2"/>
  <c r="G1906" i="2"/>
  <c r="B1906" i="2"/>
  <c r="E1922" i="2"/>
  <c r="F1922" i="2" s="1"/>
  <c r="L1922" i="2"/>
  <c r="H1922" i="2"/>
  <c r="C1922" i="2"/>
  <c r="I1922" i="2"/>
  <c r="K1922" i="2"/>
  <c r="J1922" i="2"/>
  <c r="G1922" i="2"/>
  <c r="B1922" i="2"/>
  <c r="E1938" i="2"/>
  <c r="F1938" i="2" s="1"/>
  <c r="L1938" i="2"/>
  <c r="H1938" i="2"/>
  <c r="C1938" i="2"/>
  <c r="I1938" i="2"/>
  <c r="K1938" i="2"/>
  <c r="J1938" i="2"/>
  <c r="G1938" i="2"/>
  <c r="B1938" i="2"/>
  <c r="E1954" i="2"/>
  <c r="F1954" i="2" s="1"/>
  <c r="L1954" i="2"/>
  <c r="H1954" i="2"/>
  <c r="C1954" i="2"/>
  <c r="I1954" i="2"/>
  <c r="K1954" i="2"/>
  <c r="J1954" i="2"/>
  <c r="G1954" i="2"/>
  <c r="B1954" i="2"/>
  <c r="E1970" i="2"/>
  <c r="F1970" i="2" s="1"/>
  <c r="L1970" i="2"/>
  <c r="H1970" i="2"/>
  <c r="C1970" i="2"/>
  <c r="I1970" i="2"/>
  <c r="K1970" i="2"/>
  <c r="J1970" i="2"/>
  <c r="G1970" i="2"/>
  <c r="B1970" i="2"/>
  <c r="E1986" i="2"/>
  <c r="F1986" i="2" s="1"/>
  <c r="H1986" i="2"/>
  <c r="L1986" i="2"/>
  <c r="C1986" i="2"/>
  <c r="I1986" i="2"/>
  <c r="K1986" i="2"/>
  <c r="J1986" i="2"/>
  <c r="G1986" i="2"/>
  <c r="B1986" i="2"/>
  <c r="C15" i="2"/>
  <c r="H15" i="2"/>
  <c r="J15" i="2"/>
  <c r="B15" i="2"/>
  <c r="L15" i="2"/>
  <c r="I15" i="2"/>
  <c r="E15" i="2"/>
  <c r="F15" i="2" s="1"/>
  <c r="K15" i="2"/>
  <c r="G15" i="2"/>
  <c r="C31" i="2"/>
  <c r="B31" i="2"/>
  <c r="L31" i="2"/>
  <c r="H31" i="2"/>
  <c r="J31" i="2"/>
  <c r="I31" i="2"/>
  <c r="E31" i="2"/>
  <c r="F31" i="2" s="1"/>
  <c r="K31" i="2"/>
  <c r="G31" i="2"/>
  <c r="K47" i="2"/>
  <c r="G47" i="2"/>
  <c r="J47" i="2"/>
  <c r="B47" i="2"/>
  <c r="L47" i="2"/>
  <c r="I47" i="2"/>
  <c r="C47" i="2"/>
  <c r="E47" i="2"/>
  <c r="F47" i="2" s="1"/>
  <c r="H47" i="2"/>
  <c r="B63" i="2"/>
  <c r="G63" i="2"/>
  <c r="K63" i="2"/>
  <c r="C63" i="2"/>
  <c r="H63" i="2"/>
  <c r="L63" i="2"/>
  <c r="I63" i="2"/>
  <c r="E63" i="2"/>
  <c r="F63" i="2" s="1"/>
  <c r="J63" i="2"/>
  <c r="C79" i="2"/>
  <c r="H79" i="2"/>
  <c r="L79" i="2"/>
  <c r="I79" i="2"/>
  <c r="E79" i="2"/>
  <c r="F79" i="2" s="1"/>
  <c r="J79" i="2"/>
  <c r="B79" i="2"/>
  <c r="G79" i="2"/>
  <c r="K79" i="2"/>
  <c r="E95" i="2"/>
  <c r="F95" i="2" s="1"/>
  <c r="J95" i="2"/>
  <c r="B95" i="2"/>
  <c r="G95" i="2"/>
  <c r="K95" i="2"/>
  <c r="C95" i="2"/>
  <c r="H95" i="2"/>
  <c r="L95" i="2"/>
  <c r="I95" i="2"/>
  <c r="E111" i="2"/>
  <c r="F111" i="2" s="1"/>
  <c r="L111" i="2"/>
  <c r="H111" i="2"/>
  <c r="B111" i="2"/>
  <c r="I111" i="2"/>
  <c r="J111" i="2"/>
  <c r="C111" i="2"/>
  <c r="G111" i="2"/>
  <c r="K111" i="2"/>
  <c r="L127" i="2"/>
  <c r="J127" i="2"/>
  <c r="E127" i="2"/>
  <c r="F127" i="2" s="1"/>
  <c r="H127" i="2"/>
  <c r="B127" i="2"/>
  <c r="I127" i="2"/>
  <c r="C127" i="2"/>
  <c r="G127" i="2"/>
  <c r="K127" i="2"/>
  <c r="H143" i="2"/>
  <c r="I143" i="2"/>
  <c r="G143" i="2"/>
  <c r="B143" i="2"/>
  <c r="K143" i="2"/>
  <c r="J143" i="2"/>
  <c r="E143" i="2"/>
  <c r="F143" i="2" s="1"/>
  <c r="C143" i="2"/>
  <c r="L143" i="2"/>
  <c r="H159" i="2"/>
  <c r="I159" i="2"/>
  <c r="G159" i="2"/>
  <c r="B159" i="2"/>
  <c r="K159" i="2"/>
  <c r="J159" i="2"/>
  <c r="E159" i="2"/>
  <c r="F159" i="2" s="1"/>
  <c r="C159" i="2"/>
  <c r="L159" i="2"/>
  <c r="C175" i="2"/>
  <c r="J175" i="2"/>
  <c r="I175" i="2"/>
  <c r="G175" i="2"/>
  <c r="L175" i="2"/>
  <c r="K175" i="2"/>
  <c r="B175" i="2"/>
  <c r="E175" i="2"/>
  <c r="F175" i="2" s="1"/>
  <c r="H175" i="2"/>
  <c r="G191" i="2"/>
  <c r="L191" i="2"/>
  <c r="K191" i="2"/>
  <c r="B191" i="2"/>
  <c r="E191" i="2"/>
  <c r="F191" i="2" s="1"/>
  <c r="H191" i="2"/>
  <c r="C191" i="2"/>
  <c r="J191" i="2"/>
  <c r="I191" i="2"/>
  <c r="B207" i="2"/>
  <c r="H207" i="2"/>
  <c r="I207" i="2"/>
  <c r="L207" i="2"/>
  <c r="E207" i="2"/>
  <c r="F207" i="2" s="1"/>
  <c r="C207" i="2"/>
  <c r="K207" i="2"/>
  <c r="J207" i="2"/>
  <c r="G207" i="2"/>
  <c r="B223" i="2"/>
  <c r="H223" i="2"/>
  <c r="I223" i="2"/>
  <c r="L223" i="2"/>
  <c r="E223" i="2"/>
  <c r="F223" i="2" s="1"/>
  <c r="C223" i="2"/>
  <c r="K223" i="2"/>
  <c r="J223" i="2"/>
  <c r="G223" i="2"/>
  <c r="I239" i="2"/>
  <c r="L239" i="2"/>
  <c r="E239" i="2"/>
  <c r="F239" i="2" s="1"/>
  <c r="H239" i="2"/>
  <c r="B239" i="2"/>
  <c r="K239" i="2"/>
  <c r="J239" i="2"/>
  <c r="C239" i="2"/>
  <c r="G239" i="2"/>
  <c r="I255" i="2"/>
  <c r="J255" i="2"/>
  <c r="E255" i="2"/>
  <c r="F255" i="2" s="1"/>
  <c r="K255" i="2"/>
  <c r="B255" i="2"/>
  <c r="C255" i="2"/>
  <c r="G255" i="2"/>
  <c r="H255" i="2"/>
  <c r="L255" i="2"/>
  <c r="I271" i="2"/>
  <c r="J271" i="2"/>
  <c r="E271" i="2"/>
  <c r="F271" i="2" s="1"/>
  <c r="K271" i="2"/>
  <c r="B271" i="2"/>
  <c r="C271" i="2"/>
  <c r="G271" i="2"/>
  <c r="H271" i="2"/>
  <c r="L271" i="2"/>
  <c r="E287" i="2"/>
  <c r="F287" i="2" s="1"/>
  <c r="L287" i="2"/>
  <c r="J287" i="2"/>
  <c r="I287" i="2"/>
  <c r="C287" i="2"/>
  <c r="G287" i="2"/>
  <c r="H287" i="2"/>
  <c r="B287" i="2"/>
  <c r="K287" i="2"/>
  <c r="E303" i="2"/>
  <c r="F303" i="2" s="1"/>
  <c r="L303" i="2"/>
  <c r="C303" i="2"/>
  <c r="I303" i="2"/>
  <c r="G303" i="2"/>
  <c r="B303" i="2"/>
  <c r="K303" i="2"/>
  <c r="J303" i="2"/>
  <c r="H303" i="2"/>
  <c r="E319" i="2"/>
  <c r="F319" i="2" s="1"/>
  <c r="L319" i="2"/>
  <c r="G319" i="2"/>
  <c r="I319" i="2"/>
  <c r="H319" i="2"/>
  <c r="B319" i="2"/>
  <c r="K319" i="2"/>
  <c r="J319" i="2"/>
  <c r="C319" i="2"/>
  <c r="L335" i="2"/>
  <c r="E335" i="2"/>
  <c r="F335" i="2" s="1"/>
  <c r="B335" i="2"/>
  <c r="K335" i="2"/>
  <c r="I335" i="2"/>
  <c r="J335" i="2"/>
  <c r="H335" i="2"/>
  <c r="C335" i="2"/>
  <c r="G335" i="2"/>
  <c r="L351" i="2"/>
  <c r="E351" i="2"/>
  <c r="F351" i="2" s="1"/>
  <c r="J351" i="2"/>
  <c r="I351" i="2"/>
  <c r="C351" i="2"/>
  <c r="G351" i="2"/>
  <c r="H351" i="2"/>
  <c r="B351" i="2"/>
  <c r="K351" i="2"/>
  <c r="E367" i="2"/>
  <c r="F367" i="2" s="1"/>
  <c r="I367" i="2"/>
  <c r="B367" i="2"/>
  <c r="L367" i="2"/>
  <c r="H367" i="2"/>
  <c r="J367" i="2"/>
  <c r="C367" i="2"/>
  <c r="G367" i="2"/>
  <c r="K367" i="2"/>
  <c r="E383" i="2"/>
  <c r="F383" i="2" s="1"/>
  <c r="H383" i="2"/>
  <c r="I383" i="2"/>
  <c r="B383" i="2"/>
  <c r="L383" i="2"/>
  <c r="J383" i="2"/>
  <c r="C383" i="2"/>
  <c r="G383" i="2"/>
  <c r="K383" i="2"/>
  <c r="E399" i="2"/>
  <c r="F399" i="2" s="1"/>
  <c r="H399" i="2"/>
  <c r="B399" i="2"/>
  <c r="I399" i="2"/>
  <c r="L399" i="2"/>
  <c r="J399" i="2"/>
  <c r="C399" i="2"/>
  <c r="G399" i="2"/>
  <c r="K399" i="2"/>
  <c r="C415" i="2"/>
  <c r="J415" i="2"/>
  <c r="E415" i="2"/>
  <c r="F415" i="2" s="1"/>
  <c r="L415" i="2"/>
  <c r="B415" i="2"/>
  <c r="H415" i="2"/>
  <c r="I415" i="2"/>
  <c r="K415" i="2"/>
  <c r="G415" i="2"/>
  <c r="C431" i="2"/>
  <c r="H431" i="2"/>
  <c r="B431" i="2"/>
  <c r="I431" i="2"/>
  <c r="E431" i="2"/>
  <c r="F431" i="2" s="1"/>
  <c r="J431" i="2"/>
  <c r="L431" i="2"/>
  <c r="K431" i="2"/>
  <c r="G431" i="2"/>
  <c r="C447" i="2"/>
  <c r="E447" i="2"/>
  <c r="F447" i="2" s="1"/>
  <c r="J447" i="2"/>
  <c r="L447" i="2"/>
  <c r="H447" i="2"/>
  <c r="I447" i="2"/>
  <c r="B447" i="2"/>
  <c r="G447" i="2"/>
  <c r="K447" i="2"/>
  <c r="C463" i="2"/>
  <c r="I463" i="2"/>
  <c r="E463" i="2"/>
  <c r="F463" i="2" s="1"/>
  <c r="J463" i="2"/>
  <c r="L463" i="2"/>
  <c r="B463" i="2"/>
  <c r="H463" i="2"/>
  <c r="G463" i="2"/>
  <c r="K463" i="2"/>
  <c r="C479" i="2"/>
  <c r="B479" i="2"/>
  <c r="I479" i="2"/>
  <c r="J479" i="2"/>
  <c r="E479" i="2"/>
  <c r="F479" i="2" s="1"/>
  <c r="L479" i="2"/>
  <c r="H479" i="2"/>
  <c r="G479" i="2"/>
  <c r="K479" i="2"/>
  <c r="E495" i="2"/>
  <c r="F495" i="2" s="1"/>
  <c r="J495" i="2"/>
  <c r="B495" i="2"/>
  <c r="G495" i="2"/>
  <c r="K495" i="2"/>
  <c r="C495" i="2"/>
  <c r="H495" i="2"/>
  <c r="L495" i="2"/>
  <c r="I495" i="2"/>
  <c r="I511" i="2"/>
  <c r="E511" i="2"/>
  <c r="F511" i="2" s="1"/>
  <c r="J511" i="2"/>
  <c r="B511" i="2"/>
  <c r="G511" i="2"/>
  <c r="K511" i="2"/>
  <c r="C511" i="2"/>
  <c r="H511" i="2"/>
  <c r="L511" i="2"/>
  <c r="C527" i="2"/>
  <c r="H527" i="2"/>
  <c r="L527" i="2"/>
  <c r="I527" i="2"/>
  <c r="E527" i="2"/>
  <c r="F527" i="2" s="1"/>
  <c r="J527" i="2"/>
  <c r="B527" i="2"/>
  <c r="G527" i="2"/>
  <c r="K527" i="2"/>
  <c r="C543" i="2"/>
  <c r="H543" i="2"/>
  <c r="E543" i="2"/>
  <c r="F543" i="2" s="1"/>
  <c r="J543" i="2"/>
  <c r="B543" i="2"/>
  <c r="G543" i="2"/>
  <c r="K543" i="2"/>
  <c r="I543" i="2"/>
  <c r="L543" i="2"/>
  <c r="I559" i="2"/>
  <c r="E559" i="2"/>
  <c r="F559" i="2" s="1"/>
  <c r="J559" i="2"/>
  <c r="B559" i="2"/>
  <c r="K559" i="2"/>
  <c r="C559" i="2"/>
  <c r="L559" i="2"/>
  <c r="G559" i="2"/>
  <c r="H559" i="2"/>
  <c r="C575" i="2"/>
  <c r="H575" i="2"/>
  <c r="L575" i="2"/>
  <c r="I575" i="2"/>
  <c r="J575" i="2"/>
  <c r="B575" i="2"/>
  <c r="K575" i="2"/>
  <c r="E575" i="2"/>
  <c r="F575" i="2" s="1"/>
  <c r="G575" i="2"/>
  <c r="I591" i="2"/>
  <c r="E591" i="2"/>
  <c r="F591" i="2" s="1"/>
  <c r="J591" i="2"/>
  <c r="G591" i="2"/>
  <c r="H591" i="2"/>
  <c r="B591" i="2"/>
  <c r="K591" i="2"/>
  <c r="C591" i="2"/>
  <c r="L591" i="2"/>
  <c r="C607" i="2"/>
  <c r="H607" i="2"/>
  <c r="L607" i="2"/>
  <c r="I607" i="2"/>
  <c r="J607" i="2"/>
  <c r="B607" i="2"/>
  <c r="K607" i="2"/>
  <c r="E607" i="2"/>
  <c r="F607" i="2" s="1"/>
  <c r="G607" i="2"/>
  <c r="I623" i="2"/>
  <c r="E623" i="2"/>
  <c r="F623" i="2" s="1"/>
  <c r="J623" i="2"/>
  <c r="B623" i="2"/>
  <c r="G623" i="2"/>
  <c r="K623" i="2"/>
  <c r="C623" i="2"/>
  <c r="H623" i="2"/>
  <c r="L623" i="2"/>
  <c r="B639" i="2"/>
  <c r="G639" i="2"/>
  <c r="K639" i="2"/>
  <c r="C639" i="2"/>
  <c r="H639" i="2"/>
  <c r="L639" i="2"/>
  <c r="I639" i="2"/>
  <c r="E639" i="2"/>
  <c r="F639" i="2" s="1"/>
  <c r="J639" i="2"/>
  <c r="I655" i="2"/>
  <c r="E655" i="2"/>
  <c r="F655" i="2" s="1"/>
  <c r="J655" i="2"/>
  <c r="B655" i="2"/>
  <c r="G655" i="2"/>
  <c r="K655" i="2"/>
  <c r="C655" i="2"/>
  <c r="H655" i="2"/>
  <c r="L655" i="2"/>
  <c r="B671" i="2"/>
  <c r="G671" i="2"/>
  <c r="K671" i="2"/>
  <c r="C671" i="2"/>
  <c r="H671" i="2"/>
  <c r="L671" i="2"/>
  <c r="I671" i="2"/>
  <c r="E671" i="2"/>
  <c r="F671" i="2" s="1"/>
  <c r="J671" i="2"/>
  <c r="I687" i="2"/>
  <c r="E687" i="2"/>
  <c r="F687" i="2" s="1"/>
  <c r="J687" i="2"/>
  <c r="B687" i="2"/>
  <c r="G687" i="2"/>
  <c r="K687" i="2"/>
  <c r="C687" i="2"/>
  <c r="H687" i="2"/>
  <c r="L687" i="2"/>
  <c r="C703" i="2"/>
  <c r="H703" i="2"/>
  <c r="L703" i="2"/>
  <c r="I703" i="2"/>
  <c r="E703" i="2"/>
  <c r="F703" i="2" s="1"/>
  <c r="J703" i="2"/>
  <c r="B703" i="2"/>
  <c r="G703" i="2"/>
  <c r="K703" i="2"/>
  <c r="C719" i="2"/>
  <c r="H719" i="2"/>
  <c r="L719" i="2"/>
  <c r="I719" i="2"/>
  <c r="E719" i="2"/>
  <c r="F719" i="2" s="1"/>
  <c r="J719" i="2"/>
  <c r="B719" i="2"/>
  <c r="G719" i="2"/>
  <c r="K719" i="2"/>
  <c r="C735" i="2"/>
  <c r="H735" i="2"/>
  <c r="L735" i="2"/>
  <c r="I735" i="2"/>
  <c r="E735" i="2"/>
  <c r="F735" i="2" s="1"/>
  <c r="J735" i="2"/>
  <c r="B735" i="2"/>
  <c r="G735" i="2"/>
  <c r="K735" i="2"/>
  <c r="C751" i="2"/>
  <c r="H751" i="2"/>
  <c r="L751" i="2"/>
  <c r="I751" i="2"/>
  <c r="E751" i="2"/>
  <c r="F751" i="2" s="1"/>
  <c r="J751" i="2"/>
  <c r="B751" i="2"/>
  <c r="G751" i="2"/>
  <c r="K751" i="2"/>
  <c r="C767" i="2"/>
  <c r="H767" i="2"/>
  <c r="L767" i="2"/>
  <c r="I767" i="2"/>
  <c r="E767" i="2"/>
  <c r="F767" i="2" s="1"/>
  <c r="J767" i="2"/>
  <c r="B767" i="2"/>
  <c r="G767" i="2"/>
  <c r="K767" i="2"/>
  <c r="C783" i="2"/>
  <c r="H783" i="2"/>
  <c r="L783" i="2"/>
  <c r="I783" i="2"/>
  <c r="E783" i="2"/>
  <c r="F783" i="2" s="1"/>
  <c r="J783" i="2"/>
  <c r="B783" i="2"/>
  <c r="G783" i="2"/>
  <c r="K783" i="2"/>
  <c r="E799" i="2"/>
  <c r="F799" i="2" s="1"/>
  <c r="J799" i="2"/>
  <c r="B799" i="2"/>
  <c r="G799" i="2"/>
  <c r="K799" i="2"/>
  <c r="H799" i="2"/>
  <c r="I799" i="2"/>
  <c r="C799" i="2"/>
  <c r="L799" i="2"/>
  <c r="E815" i="2"/>
  <c r="F815" i="2" s="1"/>
  <c r="J815" i="2"/>
  <c r="B815" i="2"/>
  <c r="G815" i="2"/>
  <c r="K815" i="2"/>
  <c r="C815" i="2"/>
  <c r="L815" i="2"/>
  <c r="H815" i="2"/>
  <c r="I815" i="2"/>
  <c r="I831" i="2"/>
  <c r="E831" i="2"/>
  <c r="F831" i="2" s="1"/>
  <c r="J831" i="2"/>
  <c r="G831" i="2"/>
  <c r="H831" i="2"/>
  <c r="B831" i="2"/>
  <c r="K831" i="2"/>
  <c r="C831" i="2"/>
  <c r="L831" i="2"/>
  <c r="C847" i="2"/>
  <c r="H847" i="2"/>
  <c r="L847" i="2"/>
  <c r="I847" i="2"/>
  <c r="J847" i="2"/>
  <c r="B847" i="2"/>
  <c r="K847" i="2"/>
  <c r="E847" i="2"/>
  <c r="F847" i="2" s="1"/>
  <c r="G847" i="2"/>
  <c r="E863" i="2"/>
  <c r="F863" i="2" s="1"/>
  <c r="J863" i="2"/>
  <c r="B863" i="2"/>
  <c r="G863" i="2"/>
  <c r="K863" i="2"/>
  <c r="C863" i="2"/>
  <c r="H863" i="2"/>
  <c r="L863" i="2"/>
  <c r="I863" i="2"/>
  <c r="C879" i="2"/>
  <c r="H879" i="2"/>
  <c r="L879" i="2"/>
  <c r="I879" i="2"/>
  <c r="E879" i="2"/>
  <c r="F879" i="2" s="1"/>
  <c r="J879" i="2"/>
  <c r="B879" i="2"/>
  <c r="G879" i="2"/>
  <c r="K879" i="2"/>
  <c r="I895" i="2"/>
  <c r="E895" i="2"/>
  <c r="F895" i="2" s="1"/>
  <c r="J895" i="2"/>
  <c r="B895" i="2"/>
  <c r="G895" i="2"/>
  <c r="K895" i="2"/>
  <c r="C895" i="2"/>
  <c r="H895" i="2"/>
  <c r="L895" i="2"/>
  <c r="C911" i="2"/>
  <c r="H911" i="2"/>
  <c r="L911" i="2"/>
  <c r="I911" i="2"/>
  <c r="E911" i="2"/>
  <c r="F911" i="2" s="1"/>
  <c r="J911" i="2"/>
  <c r="B911" i="2"/>
  <c r="G911" i="2"/>
  <c r="K911" i="2"/>
  <c r="I927" i="2"/>
  <c r="E927" i="2"/>
  <c r="F927" i="2" s="1"/>
  <c r="J927" i="2"/>
  <c r="B927" i="2"/>
  <c r="G927" i="2"/>
  <c r="K927" i="2"/>
  <c r="C927" i="2"/>
  <c r="H927" i="2"/>
  <c r="L927" i="2"/>
  <c r="C943" i="2"/>
  <c r="H943" i="2"/>
  <c r="L943" i="2"/>
  <c r="I943" i="2"/>
  <c r="E943" i="2"/>
  <c r="F943" i="2" s="1"/>
  <c r="J943" i="2"/>
  <c r="B943" i="2"/>
  <c r="G943" i="2"/>
  <c r="K943" i="2"/>
  <c r="E959" i="2"/>
  <c r="F959" i="2" s="1"/>
  <c r="J959" i="2"/>
  <c r="B959" i="2"/>
  <c r="G959" i="2"/>
  <c r="K959" i="2"/>
  <c r="C959" i="2"/>
  <c r="H959" i="2"/>
  <c r="L959" i="2"/>
  <c r="I959" i="2"/>
  <c r="E975" i="2"/>
  <c r="F975" i="2" s="1"/>
  <c r="J975" i="2"/>
  <c r="B975" i="2"/>
  <c r="G975" i="2"/>
  <c r="K975" i="2"/>
  <c r="C975" i="2"/>
  <c r="H975" i="2"/>
  <c r="L975" i="2"/>
  <c r="I975" i="2"/>
  <c r="B991" i="2"/>
  <c r="G991" i="2"/>
  <c r="K991" i="2"/>
  <c r="C991" i="2"/>
  <c r="H991" i="2"/>
  <c r="L991" i="2"/>
  <c r="I991" i="2"/>
  <c r="E991" i="2"/>
  <c r="F991" i="2" s="1"/>
  <c r="J991" i="2"/>
  <c r="B1007" i="2"/>
  <c r="G1007" i="2"/>
  <c r="K1007" i="2"/>
  <c r="C1007" i="2"/>
  <c r="H1007" i="2"/>
  <c r="L1007" i="2"/>
  <c r="I1007" i="2"/>
  <c r="E1007" i="2"/>
  <c r="F1007" i="2" s="1"/>
  <c r="J1007" i="2"/>
  <c r="B1023" i="2"/>
  <c r="J1023" i="2"/>
  <c r="C1023" i="2"/>
  <c r="G1023" i="2"/>
  <c r="K1023" i="2"/>
  <c r="H1023" i="2"/>
  <c r="L1023" i="2"/>
  <c r="E1023" i="2"/>
  <c r="F1023" i="2" s="1"/>
  <c r="I1023" i="2"/>
  <c r="I1039" i="2"/>
  <c r="E1039" i="2"/>
  <c r="F1039" i="2" s="1"/>
  <c r="J1039" i="2"/>
  <c r="B1039" i="2"/>
  <c r="G1039" i="2"/>
  <c r="K1039" i="2"/>
  <c r="C1039" i="2"/>
  <c r="H1039" i="2"/>
  <c r="L1039" i="2"/>
  <c r="H1055" i="2"/>
  <c r="L1055" i="2"/>
  <c r="E1055" i="2"/>
  <c r="F1055" i="2" s="1"/>
  <c r="I1055" i="2"/>
  <c r="B1055" i="2"/>
  <c r="J1055" i="2"/>
  <c r="C1055" i="2"/>
  <c r="G1055" i="2"/>
  <c r="K1055" i="2"/>
  <c r="B1071" i="2"/>
  <c r="G1071" i="2"/>
  <c r="K1071" i="2"/>
  <c r="C1071" i="2"/>
  <c r="H1071" i="2"/>
  <c r="L1071" i="2"/>
  <c r="I1071" i="2"/>
  <c r="E1071" i="2"/>
  <c r="F1071" i="2" s="1"/>
  <c r="J1071" i="2"/>
  <c r="E1087" i="2"/>
  <c r="F1087" i="2" s="1"/>
  <c r="I1087" i="2"/>
  <c r="B1087" i="2"/>
  <c r="J1087" i="2"/>
  <c r="C1087" i="2"/>
  <c r="G1087" i="2"/>
  <c r="K1087" i="2"/>
  <c r="H1087" i="2"/>
  <c r="L1087" i="2"/>
  <c r="E1103" i="2"/>
  <c r="F1103" i="2" s="1"/>
  <c r="B1103" i="2"/>
  <c r="H1103" i="2"/>
  <c r="C1103" i="2"/>
  <c r="J1103" i="2"/>
  <c r="K1103" i="2"/>
  <c r="G1103" i="2"/>
  <c r="L1103" i="2"/>
  <c r="I1103" i="2"/>
  <c r="E1119" i="2"/>
  <c r="F1119" i="2" s="1"/>
  <c r="B1119" i="2"/>
  <c r="H1119" i="2"/>
  <c r="C1119" i="2"/>
  <c r="J1119" i="2"/>
  <c r="K1119" i="2"/>
  <c r="G1119" i="2"/>
  <c r="L1119" i="2"/>
  <c r="I1119" i="2"/>
  <c r="E1135" i="2"/>
  <c r="F1135" i="2" s="1"/>
  <c r="G1135" i="2"/>
  <c r="L1135" i="2"/>
  <c r="B1135" i="2"/>
  <c r="H1135" i="2"/>
  <c r="C1135" i="2"/>
  <c r="J1135" i="2"/>
  <c r="K1135" i="2"/>
  <c r="I1135" i="2"/>
  <c r="E1151" i="2"/>
  <c r="F1151" i="2" s="1"/>
  <c r="B1151" i="2"/>
  <c r="H1151" i="2"/>
  <c r="C1151" i="2"/>
  <c r="J1151" i="2"/>
  <c r="K1151" i="2"/>
  <c r="G1151" i="2"/>
  <c r="L1151" i="2"/>
  <c r="I1151" i="2"/>
  <c r="E1167" i="2"/>
  <c r="F1167" i="2" s="1"/>
  <c r="G1167" i="2"/>
  <c r="L1167" i="2"/>
  <c r="B1167" i="2"/>
  <c r="H1167" i="2"/>
  <c r="C1167" i="2"/>
  <c r="J1167" i="2"/>
  <c r="K1167" i="2"/>
  <c r="I1167" i="2"/>
  <c r="E1183" i="2"/>
  <c r="F1183" i="2" s="1"/>
  <c r="G1183" i="2"/>
  <c r="L1183" i="2"/>
  <c r="B1183" i="2"/>
  <c r="H1183" i="2"/>
  <c r="C1183" i="2"/>
  <c r="J1183" i="2"/>
  <c r="K1183" i="2"/>
  <c r="I1183" i="2"/>
  <c r="E1199" i="2"/>
  <c r="F1199" i="2" s="1"/>
  <c r="K1199" i="2"/>
  <c r="G1199" i="2"/>
  <c r="L1199" i="2"/>
  <c r="B1199" i="2"/>
  <c r="H1199" i="2"/>
  <c r="C1199" i="2"/>
  <c r="J1199" i="2"/>
  <c r="I1199" i="2"/>
  <c r="E1215" i="2"/>
  <c r="F1215" i="2" s="1"/>
  <c r="C1215" i="2"/>
  <c r="J1215" i="2"/>
  <c r="K1215" i="2"/>
  <c r="B1215" i="2"/>
  <c r="G1215" i="2"/>
  <c r="H1215" i="2"/>
  <c r="L1215" i="2"/>
  <c r="I1215" i="2"/>
  <c r="E1231" i="2"/>
  <c r="F1231" i="2" s="1"/>
  <c r="G1231" i="2"/>
  <c r="L1231" i="2"/>
  <c r="B1231" i="2"/>
  <c r="H1231" i="2"/>
  <c r="J1231" i="2"/>
  <c r="K1231" i="2"/>
  <c r="C1231" i="2"/>
  <c r="I1231" i="2"/>
  <c r="E1247" i="2"/>
  <c r="F1247" i="2" s="1"/>
  <c r="K1247" i="2"/>
  <c r="G1247" i="2"/>
  <c r="L1247" i="2"/>
  <c r="B1247" i="2"/>
  <c r="H1247" i="2"/>
  <c r="C1247" i="2"/>
  <c r="J1247" i="2"/>
  <c r="I1247" i="2"/>
  <c r="E1263" i="2"/>
  <c r="F1263" i="2" s="1"/>
  <c r="G1263" i="2"/>
  <c r="L1263" i="2"/>
  <c r="B1263" i="2"/>
  <c r="H1263" i="2"/>
  <c r="C1263" i="2"/>
  <c r="J1263" i="2"/>
  <c r="K1263" i="2"/>
  <c r="I1263" i="2"/>
  <c r="E1279" i="2"/>
  <c r="F1279" i="2" s="1"/>
  <c r="C1279" i="2"/>
  <c r="J1279" i="2"/>
  <c r="K1279" i="2"/>
  <c r="G1279" i="2"/>
  <c r="L1279" i="2"/>
  <c r="B1279" i="2"/>
  <c r="H1279" i="2"/>
  <c r="I1279" i="2"/>
  <c r="E1295" i="2"/>
  <c r="F1295" i="2" s="1"/>
  <c r="K1295" i="2"/>
  <c r="G1295" i="2"/>
  <c r="L1295" i="2"/>
  <c r="B1295" i="2"/>
  <c r="H1295" i="2"/>
  <c r="C1295" i="2"/>
  <c r="J1295" i="2"/>
  <c r="I1295" i="2"/>
  <c r="E1311" i="2"/>
  <c r="F1311" i="2" s="1"/>
  <c r="K1311" i="2"/>
  <c r="G1311" i="2"/>
  <c r="L1311" i="2"/>
  <c r="B1311" i="2"/>
  <c r="H1311" i="2"/>
  <c r="C1311" i="2"/>
  <c r="J1311" i="2"/>
  <c r="I1311" i="2"/>
  <c r="E1327" i="2"/>
  <c r="F1327" i="2" s="1"/>
  <c r="G1327" i="2"/>
  <c r="L1327" i="2"/>
  <c r="B1327" i="2"/>
  <c r="H1327" i="2"/>
  <c r="C1327" i="2"/>
  <c r="J1327" i="2"/>
  <c r="K1327" i="2"/>
  <c r="I1327" i="2"/>
  <c r="E1343" i="2"/>
  <c r="F1343" i="2" s="1"/>
  <c r="B1343" i="2"/>
  <c r="H1343" i="2"/>
  <c r="C1343" i="2"/>
  <c r="J1343" i="2"/>
  <c r="K1343" i="2"/>
  <c r="G1343" i="2"/>
  <c r="L1343" i="2"/>
  <c r="I1343" i="2"/>
  <c r="E1359" i="2"/>
  <c r="F1359" i="2" s="1"/>
  <c r="C1359" i="2"/>
  <c r="J1359" i="2"/>
  <c r="K1359" i="2"/>
  <c r="G1359" i="2"/>
  <c r="L1359" i="2"/>
  <c r="B1359" i="2"/>
  <c r="H1359" i="2"/>
  <c r="I1359" i="2"/>
  <c r="E1375" i="2"/>
  <c r="F1375" i="2" s="1"/>
  <c r="K1375" i="2"/>
  <c r="G1375" i="2"/>
  <c r="L1375" i="2"/>
  <c r="B1375" i="2"/>
  <c r="H1375" i="2"/>
  <c r="C1375" i="2"/>
  <c r="J1375" i="2"/>
  <c r="I1375" i="2"/>
  <c r="E1391" i="2"/>
  <c r="F1391" i="2" s="1"/>
  <c r="G1391" i="2"/>
  <c r="L1391" i="2"/>
  <c r="B1391" i="2"/>
  <c r="H1391" i="2"/>
  <c r="C1391" i="2"/>
  <c r="J1391" i="2"/>
  <c r="K1391" i="2"/>
  <c r="I1391" i="2"/>
  <c r="E1407" i="2"/>
  <c r="F1407" i="2" s="1"/>
  <c r="B1407" i="2"/>
  <c r="H1407" i="2"/>
  <c r="C1407" i="2"/>
  <c r="J1407" i="2"/>
  <c r="K1407" i="2"/>
  <c r="G1407" i="2"/>
  <c r="L1407" i="2"/>
  <c r="I1407" i="2"/>
  <c r="E1423" i="2"/>
  <c r="F1423" i="2" s="1"/>
  <c r="C1423" i="2"/>
  <c r="J1423" i="2"/>
  <c r="K1423" i="2"/>
  <c r="G1423" i="2"/>
  <c r="L1423" i="2"/>
  <c r="B1423" i="2"/>
  <c r="H1423" i="2"/>
  <c r="I1423" i="2"/>
  <c r="K1439" i="2"/>
  <c r="B1439" i="2"/>
  <c r="H1439" i="2"/>
  <c r="C1439" i="2"/>
  <c r="J1439" i="2"/>
  <c r="L1439" i="2"/>
  <c r="G1439" i="2"/>
  <c r="E1439" i="2"/>
  <c r="F1439" i="2" s="1"/>
  <c r="I1439" i="2"/>
  <c r="K1455" i="2"/>
  <c r="B1455" i="2"/>
  <c r="L1455" i="2"/>
  <c r="G1455" i="2"/>
  <c r="J1455" i="2"/>
  <c r="E1455" i="2"/>
  <c r="F1455" i="2" s="1"/>
  <c r="H1455" i="2"/>
  <c r="I1455" i="2"/>
  <c r="C1455" i="2"/>
  <c r="E1471" i="2"/>
  <c r="F1471" i="2" s="1"/>
  <c r="H1471" i="2"/>
  <c r="L1471" i="2"/>
  <c r="I1471" i="2"/>
  <c r="B1471" i="2"/>
  <c r="K1471" i="2"/>
  <c r="J1471" i="2"/>
  <c r="G1471" i="2"/>
  <c r="C1471" i="2"/>
  <c r="K1487" i="2"/>
  <c r="L1487" i="2"/>
  <c r="C1487" i="2"/>
  <c r="B1487" i="2"/>
  <c r="J1487" i="2"/>
  <c r="E1487" i="2"/>
  <c r="F1487" i="2" s="1"/>
  <c r="H1487" i="2"/>
  <c r="G1487" i="2"/>
  <c r="I1487" i="2"/>
  <c r="B1503" i="2"/>
  <c r="L1503" i="2"/>
  <c r="G1503" i="2"/>
  <c r="H1503" i="2"/>
  <c r="K1503" i="2"/>
  <c r="J1503" i="2"/>
  <c r="E1503" i="2"/>
  <c r="F1503" i="2" s="1"/>
  <c r="C1503" i="2"/>
  <c r="I1503" i="2"/>
  <c r="B1519" i="2"/>
  <c r="L1519" i="2"/>
  <c r="G1519" i="2"/>
  <c r="H1519" i="2"/>
  <c r="E1519" i="2"/>
  <c r="F1519" i="2" s="1"/>
  <c r="I1519" i="2"/>
  <c r="J1519" i="2"/>
  <c r="K1519" i="2"/>
  <c r="C1519" i="2"/>
  <c r="B1535" i="2"/>
  <c r="K1535" i="2"/>
  <c r="L1535" i="2"/>
  <c r="G1535" i="2"/>
  <c r="J1535" i="2"/>
  <c r="I1535" i="2"/>
  <c r="H1535" i="2"/>
  <c r="C1535" i="2"/>
  <c r="E1535" i="2"/>
  <c r="F1535" i="2" s="1"/>
  <c r="B1551" i="2"/>
  <c r="K1551" i="2"/>
  <c r="L1551" i="2"/>
  <c r="G1551" i="2"/>
  <c r="J1551" i="2"/>
  <c r="I1551" i="2"/>
  <c r="H1551" i="2"/>
  <c r="C1551" i="2"/>
  <c r="E1551" i="2"/>
  <c r="F1551" i="2" s="1"/>
  <c r="J1567" i="2"/>
  <c r="K1567" i="2"/>
  <c r="I1567" i="2"/>
  <c r="B1567" i="2"/>
  <c r="H1567" i="2"/>
  <c r="C1567" i="2"/>
  <c r="L1567" i="2"/>
  <c r="E1567" i="2"/>
  <c r="F1567" i="2" s="1"/>
  <c r="G1567" i="2"/>
  <c r="J1583" i="2"/>
  <c r="K1583" i="2"/>
  <c r="I1583" i="2"/>
  <c r="B1583" i="2"/>
  <c r="H1583" i="2"/>
  <c r="C1583" i="2"/>
  <c r="L1583" i="2"/>
  <c r="E1583" i="2"/>
  <c r="F1583" i="2" s="1"/>
  <c r="G1583" i="2"/>
  <c r="J1599" i="2"/>
  <c r="K1599" i="2"/>
  <c r="I1599" i="2"/>
  <c r="B1599" i="2"/>
  <c r="H1599" i="2"/>
  <c r="C1599" i="2"/>
  <c r="L1599" i="2"/>
  <c r="E1599" i="2"/>
  <c r="F1599" i="2" s="1"/>
  <c r="G1599" i="2"/>
  <c r="J1615" i="2"/>
  <c r="K1615" i="2"/>
  <c r="I1615" i="2"/>
  <c r="B1615" i="2"/>
  <c r="H1615" i="2"/>
  <c r="C1615" i="2"/>
  <c r="L1615" i="2"/>
  <c r="E1615" i="2"/>
  <c r="F1615" i="2" s="1"/>
  <c r="G1615" i="2"/>
  <c r="B1631" i="2"/>
  <c r="I1631" i="2"/>
  <c r="L1631" i="2"/>
  <c r="E1631" i="2"/>
  <c r="F1631" i="2" s="1"/>
  <c r="H1631" i="2"/>
  <c r="K1631" i="2"/>
  <c r="J1631" i="2"/>
  <c r="G1631" i="2"/>
  <c r="C1631" i="2"/>
  <c r="B1647" i="2"/>
  <c r="I1647" i="2"/>
  <c r="L1647" i="2"/>
  <c r="E1647" i="2"/>
  <c r="F1647" i="2" s="1"/>
  <c r="H1647" i="2"/>
  <c r="K1647" i="2"/>
  <c r="J1647" i="2"/>
  <c r="G1647" i="2"/>
  <c r="C1647" i="2"/>
  <c r="B1663" i="2"/>
  <c r="E1663" i="2"/>
  <c r="F1663" i="2" s="1"/>
  <c r="H1663" i="2"/>
  <c r="I1663" i="2"/>
  <c r="L1663" i="2"/>
  <c r="K1663" i="2"/>
  <c r="J1663" i="2"/>
  <c r="G1663" i="2"/>
  <c r="C1663" i="2"/>
  <c r="B1679" i="2"/>
  <c r="E1679" i="2"/>
  <c r="F1679" i="2" s="1"/>
  <c r="H1679" i="2"/>
  <c r="I1679" i="2"/>
  <c r="L1679" i="2"/>
  <c r="K1679" i="2"/>
  <c r="J1679" i="2"/>
  <c r="G1679" i="2"/>
  <c r="C1679" i="2"/>
  <c r="B1695" i="2"/>
  <c r="I1695" i="2"/>
  <c r="L1695" i="2"/>
  <c r="E1695" i="2"/>
  <c r="F1695" i="2" s="1"/>
  <c r="H1695" i="2"/>
  <c r="K1695" i="2"/>
  <c r="J1695" i="2"/>
  <c r="G1695" i="2"/>
  <c r="C1695" i="2"/>
  <c r="B1711" i="2"/>
  <c r="I1711" i="2"/>
  <c r="L1711" i="2"/>
  <c r="E1711" i="2"/>
  <c r="F1711" i="2" s="1"/>
  <c r="H1711" i="2"/>
  <c r="K1711" i="2"/>
  <c r="J1711" i="2"/>
  <c r="G1711" i="2"/>
  <c r="C1711" i="2"/>
  <c r="B1727" i="2"/>
  <c r="H1727" i="2"/>
  <c r="I1727" i="2"/>
  <c r="L1727" i="2"/>
  <c r="E1727" i="2"/>
  <c r="F1727" i="2" s="1"/>
  <c r="K1727" i="2"/>
  <c r="J1727" i="2"/>
  <c r="G1727" i="2"/>
  <c r="C1727" i="2"/>
  <c r="B1743" i="2"/>
  <c r="H1743" i="2"/>
  <c r="I1743" i="2"/>
  <c r="L1743" i="2"/>
  <c r="E1743" i="2"/>
  <c r="F1743" i="2" s="1"/>
  <c r="K1743" i="2"/>
  <c r="J1743" i="2"/>
  <c r="G1743" i="2"/>
  <c r="C1743" i="2"/>
  <c r="L1759" i="2"/>
  <c r="G1759" i="2"/>
  <c r="B1759" i="2"/>
  <c r="K1759" i="2"/>
  <c r="H1759" i="2"/>
  <c r="J1759" i="2"/>
  <c r="C1759" i="2"/>
  <c r="I1759" i="2"/>
  <c r="E1759" i="2"/>
  <c r="F1759" i="2" s="1"/>
  <c r="L1775" i="2"/>
  <c r="B1775" i="2"/>
  <c r="K1775" i="2"/>
  <c r="J1775" i="2"/>
  <c r="C1775" i="2"/>
  <c r="E1775" i="2"/>
  <c r="F1775" i="2" s="1"/>
  <c r="G1775" i="2"/>
  <c r="I1775" i="2"/>
  <c r="H1775" i="2"/>
  <c r="L1791" i="2"/>
  <c r="J1791" i="2"/>
  <c r="C1791" i="2"/>
  <c r="H1791" i="2"/>
  <c r="E1791" i="2"/>
  <c r="F1791" i="2" s="1"/>
  <c r="G1791" i="2"/>
  <c r="B1791" i="2"/>
  <c r="K1791" i="2"/>
  <c r="I1791" i="2"/>
  <c r="E1807" i="2"/>
  <c r="F1807" i="2" s="1"/>
  <c r="B1807" i="2"/>
  <c r="H1807" i="2"/>
  <c r="I1807" i="2"/>
  <c r="L1807" i="2"/>
  <c r="G1807" i="2"/>
  <c r="K1807" i="2"/>
  <c r="J1807" i="2"/>
  <c r="C1807" i="2"/>
  <c r="E1823" i="2"/>
  <c r="F1823" i="2" s="1"/>
  <c r="B1823" i="2"/>
  <c r="H1823" i="2"/>
  <c r="I1823" i="2"/>
  <c r="L1823" i="2"/>
  <c r="G1823" i="2"/>
  <c r="K1823" i="2"/>
  <c r="J1823" i="2"/>
  <c r="C1823" i="2"/>
  <c r="E1839" i="2"/>
  <c r="F1839" i="2" s="1"/>
  <c r="I1839" i="2"/>
  <c r="B1839" i="2"/>
  <c r="H1839" i="2"/>
  <c r="L1839" i="2"/>
  <c r="G1839" i="2"/>
  <c r="K1839" i="2"/>
  <c r="J1839" i="2"/>
  <c r="C1839" i="2"/>
  <c r="E1855" i="2"/>
  <c r="F1855" i="2" s="1"/>
  <c r="H1855" i="2"/>
  <c r="I1855" i="2"/>
  <c r="B1855" i="2"/>
  <c r="L1855" i="2"/>
  <c r="G1855" i="2"/>
  <c r="K1855" i="2"/>
  <c r="J1855" i="2"/>
  <c r="C1855" i="2"/>
  <c r="C1871" i="2"/>
  <c r="B1871" i="2"/>
  <c r="I1871" i="2"/>
  <c r="J1871" i="2"/>
  <c r="E1871" i="2"/>
  <c r="F1871" i="2" s="1"/>
  <c r="L1871" i="2"/>
  <c r="H1871" i="2"/>
  <c r="K1871" i="2"/>
  <c r="G1871" i="2"/>
  <c r="C1887" i="2"/>
  <c r="H1887" i="2"/>
  <c r="B1887" i="2"/>
  <c r="I1887" i="2"/>
  <c r="J1887" i="2"/>
  <c r="E1887" i="2"/>
  <c r="F1887" i="2" s="1"/>
  <c r="L1887" i="2"/>
  <c r="K1887" i="2"/>
  <c r="G1887" i="2"/>
  <c r="C1903" i="2"/>
  <c r="E1903" i="2"/>
  <c r="F1903" i="2" s="1"/>
  <c r="L1903" i="2"/>
  <c r="H1903" i="2"/>
  <c r="B1903" i="2"/>
  <c r="I1903" i="2"/>
  <c r="J1903" i="2"/>
  <c r="K1903" i="2"/>
  <c r="G1903" i="2"/>
  <c r="C1919" i="2"/>
  <c r="J1919" i="2"/>
  <c r="E1919" i="2"/>
  <c r="F1919" i="2" s="1"/>
  <c r="L1919" i="2"/>
  <c r="H1919" i="2"/>
  <c r="B1919" i="2"/>
  <c r="I1919" i="2"/>
  <c r="K1919" i="2"/>
  <c r="G1919" i="2"/>
  <c r="C1935" i="2"/>
  <c r="J1935" i="2"/>
  <c r="E1935" i="2"/>
  <c r="F1935" i="2" s="1"/>
  <c r="L1935" i="2"/>
  <c r="H1935" i="2"/>
  <c r="B1935" i="2"/>
  <c r="I1935" i="2"/>
  <c r="K1935" i="2"/>
  <c r="G1935" i="2"/>
  <c r="C1951" i="2"/>
  <c r="J1951" i="2"/>
  <c r="E1951" i="2"/>
  <c r="F1951" i="2" s="1"/>
  <c r="L1951" i="2"/>
  <c r="H1951" i="2"/>
  <c r="B1951" i="2"/>
  <c r="I1951" i="2"/>
  <c r="K1951" i="2"/>
  <c r="G1951" i="2"/>
  <c r="C1967" i="2"/>
  <c r="J1967" i="2"/>
  <c r="E1967" i="2"/>
  <c r="F1967" i="2" s="1"/>
  <c r="L1967" i="2"/>
  <c r="H1967" i="2"/>
  <c r="B1967" i="2"/>
  <c r="I1967" i="2"/>
  <c r="K1967" i="2"/>
  <c r="G1967" i="2"/>
  <c r="C1983" i="2"/>
  <c r="B1983" i="2"/>
  <c r="I1983" i="2"/>
  <c r="J1983" i="2"/>
  <c r="E1983" i="2"/>
  <c r="F1983" i="2" s="1"/>
  <c r="L1983" i="2"/>
  <c r="H1983" i="2"/>
  <c r="K1983" i="2"/>
  <c r="G1983" i="2"/>
  <c r="C1999" i="2"/>
  <c r="H1999" i="2"/>
  <c r="B1999" i="2"/>
  <c r="I1999" i="2"/>
  <c r="J1999" i="2"/>
  <c r="L1999" i="2"/>
  <c r="K1999" i="2"/>
  <c r="G1999" i="2"/>
  <c r="B24" i="2"/>
  <c r="I24" i="2"/>
  <c r="E24" i="2"/>
  <c r="F24" i="2" s="1"/>
  <c r="K24" i="2"/>
  <c r="G24" i="2"/>
  <c r="L24" i="2"/>
  <c r="C24" i="2"/>
  <c r="H24" i="2"/>
  <c r="J24" i="2"/>
  <c r="E40" i="2"/>
  <c r="F40" i="2" s="1"/>
  <c r="G40" i="2"/>
  <c r="I40" i="2"/>
  <c r="L40" i="2"/>
  <c r="K40" i="2"/>
  <c r="J40" i="2"/>
  <c r="H40" i="2"/>
  <c r="C40" i="2"/>
  <c r="B40" i="2"/>
  <c r="H56" i="2"/>
  <c r="L56" i="2"/>
  <c r="E56" i="2"/>
  <c r="F56" i="2" s="1"/>
  <c r="C56" i="2"/>
  <c r="I56" i="2"/>
  <c r="G56" i="2"/>
  <c r="B56" i="2"/>
  <c r="K56" i="2"/>
  <c r="J56" i="2"/>
  <c r="K72" i="2"/>
  <c r="G72" i="2"/>
  <c r="E72" i="2"/>
  <c r="F72" i="2" s="1"/>
  <c r="L72" i="2"/>
  <c r="J72" i="2"/>
  <c r="I72" i="2"/>
  <c r="C72" i="2"/>
  <c r="B72" i="2"/>
  <c r="H72" i="2"/>
  <c r="E88" i="2"/>
  <c r="F88" i="2" s="1"/>
  <c r="G88" i="2"/>
  <c r="L88" i="2"/>
  <c r="B88" i="2"/>
  <c r="H88" i="2"/>
  <c r="C88" i="2"/>
  <c r="J88" i="2"/>
  <c r="K88" i="2"/>
  <c r="I88" i="2"/>
  <c r="C104" i="2"/>
  <c r="H104" i="2"/>
  <c r="L104" i="2"/>
  <c r="I104" i="2"/>
  <c r="E104" i="2"/>
  <c r="F104" i="2" s="1"/>
  <c r="J104" i="2"/>
  <c r="B104" i="2"/>
  <c r="G104" i="2"/>
  <c r="K104" i="2"/>
  <c r="C120" i="2"/>
  <c r="H120" i="2"/>
  <c r="L120" i="2"/>
  <c r="I120" i="2"/>
  <c r="E120" i="2"/>
  <c r="F120" i="2" s="1"/>
  <c r="J120" i="2"/>
  <c r="B120" i="2"/>
  <c r="G120" i="2"/>
  <c r="K120" i="2"/>
  <c r="C136" i="2"/>
  <c r="H136" i="2"/>
  <c r="L136" i="2"/>
  <c r="I136" i="2"/>
  <c r="E136" i="2"/>
  <c r="F136" i="2" s="1"/>
  <c r="J136" i="2"/>
  <c r="B136" i="2"/>
  <c r="G136" i="2"/>
  <c r="K136" i="2"/>
  <c r="C152" i="2"/>
  <c r="H152" i="2"/>
  <c r="L152" i="2"/>
  <c r="I152" i="2"/>
  <c r="E152" i="2"/>
  <c r="F152" i="2" s="1"/>
  <c r="J152" i="2"/>
  <c r="B152" i="2"/>
  <c r="G152" i="2"/>
  <c r="K152" i="2"/>
  <c r="B168" i="2"/>
  <c r="G168" i="2"/>
  <c r="K168" i="2"/>
  <c r="C168" i="2"/>
  <c r="H168" i="2"/>
  <c r="L168" i="2"/>
  <c r="I168" i="2"/>
  <c r="E168" i="2"/>
  <c r="F168" i="2" s="1"/>
  <c r="J168" i="2"/>
  <c r="B184" i="2"/>
  <c r="G184" i="2"/>
  <c r="K184" i="2"/>
  <c r="C184" i="2"/>
  <c r="H184" i="2"/>
  <c r="L184" i="2"/>
  <c r="I184" i="2"/>
  <c r="E184" i="2"/>
  <c r="F184" i="2" s="1"/>
  <c r="J184" i="2"/>
  <c r="C200" i="2"/>
  <c r="B200" i="2"/>
  <c r="I200" i="2"/>
  <c r="J200" i="2"/>
  <c r="E200" i="2"/>
  <c r="F200" i="2" s="1"/>
  <c r="L200" i="2"/>
  <c r="H200" i="2"/>
  <c r="K200" i="2"/>
  <c r="G200" i="2"/>
  <c r="C216" i="2"/>
  <c r="B216" i="2"/>
  <c r="I216" i="2"/>
  <c r="J216" i="2"/>
  <c r="E216" i="2"/>
  <c r="F216" i="2" s="1"/>
  <c r="L216" i="2"/>
  <c r="H216" i="2"/>
  <c r="K216" i="2"/>
  <c r="G216" i="2"/>
  <c r="C232" i="2"/>
  <c r="B232" i="2"/>
  <c r="I232" i="2"/>
  <c r="J232" i="2"/>
  <c r="E232" i="2"/>
  <c r="F232" i="2" s="1"/>
  <c r="L232" i="2"/>
  <c r="H232" i="2"/>
  <c r="K232" i="2"/>
  <c r="G232" i="2"/>
  <c r="C248" i="2"/>
  <c r="B248" i="2"/>
  <c r="I248" i="2"/>
  <c r="J248" i="2"/>
  <c r="E248" i="2"/>
  <c r="F248" i="2" s="1"/>
  <c r="L248" i="2"/>
  <c r="H248" i="2"/>
  <c r="K248" i="2"/>
  <c r="G248" i="2"/>
  <c r="B264" i="2"/>
  <c r="G264" i="2"/>
  <c r="K264" i="2"/>
  <c r="C264" i="2"/>
  <c r="H264" i="2"/>
  <c r="L264" i="2"/>
  <c r="I264" i="2"/>
  <c r="E264" i="2"/>
  <c r="F264" i="2" s="1"/>
  <c r="J264" i="2"/>
  <c r="C280" i="2"/>
  <c r="H280" i="2"/>
  <c r="L280" i="2"/>
  <c r="I280" i="2"/>
  <c r="E280" i="2"/>
  <c r="F280" i="2" s="1"/>
  <c r="J280" i="2"/>
  <c r="B280" i="2"/>
  <c r="G280" i="2"/>
  <c r="K280" i="2"/>
  <c r="B296" i="2"/>
  <c r="G296" i="2"/>
  <c r="K296" i="2"/>
  <c r="C296" i="2"/>
  <c r="H296" i="2"/>
  <c r="L296" i="2"/>
  <c r="I296" i="2"/>
  <c r="E296" i="2"/>
  <c r="F296" i="2" s="1"/>
  <c r="J296" i="2"/>
  <c r="I312" i="2"/>
  <c r="E312" i="2"/>
  <c r="F312" i="2" s="1"/>
  <c r="J312" i="2"/>
  <c r="B312" i="2"/>
  <c r="G312" i="2"/>
  <c r="K312" i="2"/>
  <c r="C312" i="2"/>
  <c r="H312" i="2"/>
  <c r="L312" i="2"/>
  <c r="C328" i="2"/>
  <c r="H328" i="2"/>
  <c r="L328" i="2"/>
  <c r="I328" i="2"/>
  <c r="E328" i="2"/>
  <c r="F328" i="2" s="1"/>
  <c r="J328" i="2"/>
  <c r="B328" i="2"/>
  <c r="G328" i="2"/>
  <c r="K328" i="2"/>
  <c r="B344" i="2"/>
  <c r="G344" i="2"/>
  <c r="K344" i="2"/>
  <c r="C344" i="2"/>
  <c r="H344" i="2"/>
  <c r="L344" i="2"/>
  <c r="I344" i="2"/>
  <c r="E344" i="2"/>
  <c r="F344" i="2" s="1"/>
  <c r="J344" i="2"/>
  <c r="E360" i="2"/>
  <c r="F360" i="2" s="1"/>
  <c r="J360" i="2"/>
  <c r="B360" i="2"/>
  <c r="G360" i="2"/>
  <c r="K360" i="2"/>
  <c r="C360" i="2"/>
  <c r="H360" i="2"/>
  <c r="L360" i="2"/>
  <c r="I360" i="2"/>
  <c r="C376" i="2"/>
  <c r="H376" i="2"/>
  <c r="L376" i="2"/>
  <c r="I376" i="2"/>
  <c r="E376" i="2"/>
  <c r="F376" i="2" s="1"/>
  <c r="J376" i="2"/>
  <c r="B376" i="2"/>
  <c r="G376" i="2"/>
  <c r="K376" i="2"/>
  <c r="C392" i="2"/>
  <c r="H392" i="2"/>
  <c r="L392" i="2"/>
  <c r="I392" i="2"/>
  <c r="B392" i="2"/>
  <c r="K392" i="2"/>
  <c r="E392" i="2"/>
  <c r="F392" i="2" s="1"/>
  <c r="G392" i="2"/>
  <c r="J392" i="2"/>
  <c r="C408" i="2"/>
  <c r="H408" i="2"/>
  <c r="L408" i="2"/>
  <c r="I408" i="2"/>
  <c r="B408" i="2"/>
  <c r="K408" i="2"/>
  <c r="E408" i="2"/>
  <c r="F408" i="2" s="1"/>
  <c r="G408" i="2"/>
  <c r="J408" i="2"/>
  <c r="C424" i="2"/>
  <c r="H424" i="2"/>
  <c r="L424" i="2"/>
  <c r="I424" i="2"/>
  <c r="G424" i="2"/>
  <c r="J424" i="2"/>
  <c r="B424" i="2"/>
  <c r="K424" i="2"/>
  <c r="E424" i="2"/>
  <c r="F424" i="2" s="1"/>
  <c r="B440" i="2"/>
  <c r="G440" i="2"/>
  <c r="K440" i="2"/>
  <c r="C440" i="2"/>
  <c r="H440" i="2"/>
  <c r="L440" i="2"/>
  <c r="E440" i="2"/>
  <c r="F440" i="2" s="1"/>
  <c r="I440" i="2"/>
  <c r="J440" i="2"/>
  <c r="B456" i="2"/>
  <c r="G456" i="2"/>
  <c r="K456" i="2"/>
  <c r="C456" i="2"/>
  <c r="H456" i="2"/>
  <c r="L456" i="2"/>
  <c r="J456" i="2"/>
  <c r="E456" i="2"/>
  <c r="F456" i="2" s="1"/>
  <c r="I456" i="2"/>
  <c r="E472" i="2"/>
  <c r="F472" i="2" s="1"/>
  <c r="J472" i="2"/>
  <c r="B472" i="2"/>
  <c r="G472" i="2"/>
  <c r="K472" i="2"/>
  <c r="C472" i="2"/>
  <c r="H472" i="2"/>
  <c r="L472" i="2"/>
  <c r="I472" i="2"/>
  <c r="C488" i="2"/>
  <c r="H488" i="2"/>
  <c r="L488" i="2"/>
  <c r="I488" i="2"/>
  <c r="E488" i="2"/>
  <c r="F488" i="2" s="1"/>
  <c r="J488" i="2"/>
  <c r="B488" i="2"/>
  <c r="G488" i="2"/>
  <c r="K488" i="2"/>
  <c r="G504" i="2"/>
  <c r="L504" i="2"/>
  <c r="B504" i="2"/>
  <c r="H504" i="2"/>
  <c r="C504" i="2"/>
  <c r="J504" i="2"/>
  <c r="K504" i="2"/>
  <c r="E504" i="2"/>
  <c r="F504" i="2" s="1"/>
  <c r="I504" i="2"/>
  <c r="K520" i="2"/>
  <c r="G520" i="2"/>
  <c r="L520" i="2"/>
  <c r="B520" i="2"/>
  <c r="H520" i="2"/>
  <c r="C520" i="2"/>
  <c r="J520" i="2"/>
  <c r="E520" i="2"/>
  <c r="F520" i="2" s="1"/>
  <c r="I520" i="2"/>
  <c r="C536" i="2"/>
  <c r="J536" i="2"/>
  <c r="K536" i="2"/>
  <c r="G536" i="2"/>
  <c r="L536" i="2"/>
  <c r="B536" i="2"/>
  <c r="H536" i="2"/>
  <c r="E536" i="2"/>
  <c r="F536" i="2" s="1"/>
  <c r="I536" i="2"/>
  <c r="G552" i="2"/>
  <c r="L552" i="2"/>
  <c r="B552" i="2"/>
  <c r="H552" i="2"/>
  <c r="C552" i="2"/>
  <c r="J552" i="2"/>
  <c r="K552" i="2"/>
  <c r="E552" i="2"/>
  <c r="F552" i="2" s="1"/>
  <c r="I552" i="2"/>
  <c r="E568" i="2"/>
  <c r="F568" i="2" s="1"/>
  <c r="C568" i="2"/>
  <c r="J568" i="2"/>
  <c r="K568" i="2"/>
  <c r="L568" i="2"/>
  <c r="B568" i="2"/>
  <c r="G568" i="2"/>
  <c r="H568" i="2"/>
  <c r="I568" i="2"/>
  <c r="E584" i="2"/>
  <c r="F584" i="2" s="1"/>
  <c r="K584" i="2"/>
  <c r="G584" i="2"/>
  <c r="L584" i="2"/>
  <c r="H584" i="2"/>
  <c r="J584" i="2"/>
  <c r="B584" i="2"/>
  <c r="C584" i="2"/>
  <c r="I584" i="2"/>
  <c r="E600" i="2"/>
  <c r="F600" i="2" s="1"/>
  <c r="K600" i="2"/>
  <c r="G600" i="2"/>
  <c r="L600" i="2"/>
  <c r="B600" i="2"/>
  <c r="C600" i="2"/>
  <c r="H600" i="2"/>
  <c r="J600" i="2"/>
  <c r="I600" i="2"/>
  <c r="E616" i="2"/>
  <c r="F616" i="2" s="1"/>
  <c r="K616" i="2"/>
  <c r="C616" i="2"/>
  <c r="L616" i="2"/>
  <c r="G616" i="2"/>
  <c r="H616" i="2"/>
  <c r="B616" i="2"/>
  <c r="J616" i="2"/>
  <c r="I616" i="2"/>
  <c r="E632" i="2"/>
  <c r="F632" i="2" s="1"/>
  <c r="C632" i="2"/>
  <c r="J632" i="2"/>
  <c r="K632" i="2"/>
  <c r="G632" i="2"/>
  <c r="L632" i="2"/>
  <c r="B632" i="2"/>
  <c r="H632" i="2"/>
  <c r="I632" i="2"/>
  <c r="E648" i="2"/>
  <c r="F648" i="2" s="1"/>
  <c r="K648" i="2"/>
  <c r="G648" i="2"/>
  <c r="L648" i="2"/>
  <c r="B648" i="2"/>
  <c r="H648" i="2"/>
  <c r="C648" i="2"/>
  <c r="J648" i="2"/>
  <c r="I648" i="2"/>
  <c r="E664" i="2"/>
  <c r="F664" i="2" s="1"/>
  <c r="B664" i="2"/>
  <c r="H664" i="2"/>
  <c r="C664" i="2"/>
  <c r="J664" i="2"/>
  <c r="K664" i="2"/>
  <c r="G664" i="2"/>
  <c r="L664" i="2"/>
  <c r="I664" i="2"/>
  <c r="E680" i="2"/>
  <c r="F680" i="2" s="1"/>
  <c r="K680" i="2"/>
  <c r="G680" i="2"/>
  <c r="L680" i="2"/>
  <c r="B680" i="2"/>
  <c r="H680" i="2"/>
  <c r="C680" i="2"/>
  <c r="J680" i="2"/>
  <c r="I680" i="2"/>
  <c r="E696" i="2"/>
  <c r="F696" i="2" s="1"/>
  <c r="C696" i="2"/>
  <c r="J696" i="2"/>
  <c r="K696" i="2"/>
  <c r="G696" i="2"/>
  <c r="L696" i="2"/>
  <c r="B696" i="2"/>
  <c r="H696" i="2"/>
  <c r="I696" i="2"/>
  <c r="J712" i="2"/>
  <c r="K712" i="2"/>
  <c r="C712" i="2"/>
  <c r="B712" i="2"/>
  <c r="H712" i="2"/>
  <c r="E712" i="2"/>
  <c r="F712" i="2" s="1"/>
  <c r="G712" i="2"/>
  <c r="I712" i="2"/>
  <c r="L712" i="2"/>
  <c r="E728" i="2"/>
  <c r="F728" i="2" s="1"/>
  <c r="C728" i="2"/>
  <c r="J728" i="2"/>
  <c r="K728" i="2"/>
  <c r="G728" i="2"/>
  <c r="L728" i="2"/>
  <c r="B728" i="2"/>
  <c r="H728" i="2"/>
  <c r="I728" i="2"/>
  <c r="E744" i="2"/>
  <c r="F744" i="2" s="1"/>
  <c r="C744" i="2"/>
  <c r="J744" i="2"/>
  <c r="K744" i="2"/>
  <c r="G744" i="2"/>
  <c r="L744" i="2"/>
  <c r="B744" i="2"/>
  <c r="H744" i="2"/>
  <c r="I744" i="2"/>
  <c r="E760" i="2"/>
  <c r="F760" i="2" s="1"/>
  <c r="C760" i="2"/>
  <c r="J760" i="2"/>
  <c r="K760" i="2"/>
  <c r="G760" i="2"/>
  <c r="L760" i="2"/>
  <c r="B760" i="2"/>
  <c r="H760" i="2"/>
  <c r="I760" i="2"/>
  <c r="E776" i="2"/>
  <c r="F776" i="2" s="1"/>
  <c r="C776" i="2"/>
  <c r="J776" i="2"/>
  <c r="K776" i="2"/>
  <c r="G776" i="2"/>
  <c r="L776" i="2"/>
  <c r="B776" i="2"/>
  <c r="H776" i="2"/>
  <c r="I776" i="2"/>
  <c r="E792" i="2"/>
  <c r="F792" i="2" s="1"/>
  <c r="G792" i="2"/>
  <c r="L792" i="2"/>
  <c r="B792" i="2"/>
  <c r="H792" i="2"/>
  <c r="C792" i="2"/>
  <c r="J792" i="2"/>
  <c r="K792" i="2"/>
  <c r="I792" i="2"/>
  <c r="E808" i="2"/>
  <c r="F808" i="2" s="1"/>
  <c r="G808" i="2"/>
  <c r="L808" i="2"/>
  <c r="B808" i="2"/>
  <c r="H808" i="2"/>
  <c r="J808" i="2"/>
  <c r="K808" i="2"/>
  <c r="C808" i="2"/>
  <c r="I808" i="2"/>
  <c r="E824" i="2"/>
  <c r="F824" i="2" s="1"/>
  <c r="G824" i="2"/>
  <c r="L824" i="2"/>
  <c r="B824" i="2"/>
  <c r="H824" i="2"/>
  <c r="C824" i="2"/>
  <c r="J824" i="2"/>
  <c r="K824" i="2"/>
  <c r="I824" i="2"/>
  <c r="E840" i="2"/>
  <c r="F840" i="2" s="1"/>
  <c r="C840" i="2"/>
  <c r="J840" i="2"/>
  <c r="K840" i="2"/>
  <c r="G840" i="2"/>
  <c r="H840" i="2"/>
  <c r="L840" i="2"/>
  <c r="B840" i="2"/>
  <c r="I840" i="2"/>
  <c r="E856" i="2"/>
  <c r="F856" i="2" s="1"/>
  <c r="K856" i="2"/>
  <c r="G856" i="2"/>
  <c r="L856" i="2"/>
  <c r="H856" i="2"/>
  <c r="J856" i="2"/>
  <c r="B856" i="2"/>
  <c r="C856" i="2"/>
  <c r="I856" i="2"/>
  <c r="E872" i="2"/>
  <c r="F872" i="2" s="1"/>
  <c r="K872" i="2"/>
  <c r="G872" i="2"/>
  <c r="L872" i="2"/>
  <c r="B872" i="2"/>
  <c r="H872" i="2"/>
  <c r="C872" i="2"/>
  <c r="J872" i="2"/>
  <c r="I872" i="2"/>
  <c r="E888" i="2"/>
  <c r="F888" i="2" s="1"/>
  <c r="K888" i="2"/>
  <c r="G888" i="2"/>
  <c r="L888" i="2"/>
  <c r="B888" i="2"/>
  <c r="H888" i="2"/>
  <c r="C888" i="2"/>
  <c r="J888" i="2"/>
  <c r="I888" i="2"/>
  <c r="E904" i="2"/>
  <c r="F904" i="2" s="1"/>
  <c r="C904" i="2"/>
  <c r="J904" i="2"/>
  <c r="K904" i="2"/>
  <c r="G904" i="2"/>
  <c r="L904" i="2"/>
  <c r="B904" i="2"/>
  <c r="H904" i="2"/>
  <c r="I904" i="2"/>
  <c r="E920" i="2"/>
  <c r="F920" i="2" s="1"/>
  <c r="K920" i="2"/>
  <c r="G920" i="2"/>
  <c r="L920" i="2"/>
  <c r="B920" i="2"/>
  <c r="H920" i="2"/>
  <c r="C920" i="2"/>
  <c r="J920" i="2"/>
  <c r="I920" i="2"/>
  <c r="E936" i="2"/>
  <c r="F936" i="2" s="1"/>
  <c r="C936" i="2"/>
  <c r="J936" i="2"/>
  <c r="K936" i="2"/>
  <c r="G936" i="2"/>
  <c r="L936" i="2"/>
  <c r="B936" i="2"/>
  <c r="H936" i="2"/>
  <c r="I936" i="2"/>
  <c r="G952" i="2"/>
  <c r="L952" i="2"/>
  <c r="B952" i="2"/>
  <c r="H952" i="2"/>
  <c r="C952" i="2"/>
  <c r="J952" i="2"/>
  <c r="K952" i="2"/>
  <c r="I952" i="2"/>
  <c r="E952" i="2"/>
  <c r="F952" i="2" s="1"/>
  <c r="G968" i="2"/>
  <c r="L968" i="2"/>
  <c r="B968" i="2"/>
  <c r="H968" i="2"/>
  <c r="C968" i="2"/>
  <c r="J968" i="2"/>
  <c r="K968" i="2"/>
  <c r="I968" i="2"/>
  <c r="E968" i="2"/>
  <c r="F968" i="2" s="1"/>
  <c r="G984" i="2"/>
  <c r="L984" i="2"/>
  <c r="B984" i="2"/>
  <c r="H984" i="2"/>
  <c r="C984" i="2"/>
  <c r="J984" i="2"/>
  <c r="K984" i="2"/>
  <c r="I984" i="2"/>
  <c r="E984" i="2"/>
  <c r="F984" i="2" s="1"/>
  <c r="B1000" i="2"/>
  <c r="K1000" i="2"/>
  <c r="L1000" i="2"/>
  <c r="G1000" i="2"/>
  <c r="J1000" i="2"/>
  <c r="I1000" i="2"/>
  <c r="H1000" i="2"/>
  <c r="E1000" i="2"/>
  <c r="F1000" i="2" s="1"/>
  <c r="C1000" i="2"/>
  <c r="E1016" i="2"/>
  <c r="F1016" i="2" s="1"/>
  <c r="H1016" i="2"/>
  <c r="C1016" i="2"/>
  <c r="K1016" i="2"/>
  <c r="L1016" i="2"/>
  <c r="G1016" i="2"/>
  <c r="J1016" i="2"/>
  <c r="I1016" i="2"/>
  <c r="B1016" i="2"/>
  <c r="E1032" i="2"/>
  <c r="F1032" i="2" s="1"/>
  <c r="L1032" i="2"/>
  <c r="G1032" i="2"/>
  <c r="H1032" i="2"/>
  <c r="C1032" i="2"/>
  <c r="K1032" i="2"/>
  <c r="J1032" i="2"/>
  <c r="I1032" i="2"/>
  <c r="B1032" i="2"/>
  <c r="E1048" i="2"/>
  <c r="F1048" i="2" s="1"/>
  <c r="L1048" i="2"/>
  <c r="G1048" i="2"/>
  <c r="H1048" i="2"/>
  <c r="C1048" i="2"/>
  <c r="K1048" i="2"/>
  <c r="J1048" i="2"/>
  <c r="I1048" i="2"/>
  <c r="B1048" i="2"/>
  <c r="E1064" i="2"/>
  <c r="F1064" i="2" s="1"/>
  <c r="H1064" i="2"/>
  <c r="C1064" i="2"/>
  <c r="K1064" i="2"/>
  <c r="L1064" i="2"/>
  <c r="G1064" i="2"/>
  <c r="J1064" i="2"/>
  <c r="I1064" i="2"/>
  <c r="B1064" i="2"/>
  <c r="E1080" i="2"/>
  <c r="F1080" i="2" s="1"/>
  <c r="G1080" i="2"/>
  <c r="H1080" i="2"/>
  <c r="C1080" i="2"/>
  <c r="K1080" i="2"/>
  <c r="L1080" i="2"/>
  <c r="J1080" i="2"/>
  <c r="I1080" i="2"/>
  <c r="B1080" i="2"/>
  <c r="E1096" i="2"/>
  <c r="F1096" i="2" s="1"/>
  <c r="G1096" i="2"/>
  <c r="H1096" i="2"/>
  <c r="C1096" i="2"/>
  <c r="K1096" i="2"/>
  <c r="L1096" i="2"/>
  <c r="J1096" i="2"/>
  <c r="B1096" i="2"/>
  <c r="I1096" i="2"/>
  <c r="E1112" i="2"/>
  <c r="F1112" i="2" s="1"/>
  <c r="G1112" i="2"/>
  <c r="H1112" i="2"/>
  <c r="C1112" i="2"/>
  <c r="K1112" i="2"/>
  <c r="L1112" i="2"/>
  <c r="J1112" i="2"/>
  <c r="B1112" i="2"/>
  <c r="I1112" i="2"/>
  <c r="E1128" i="2"/>
  <c r="F1128" i="2" s="1"/>
  <c r="H1128" i="2"/>
  <c r="C1128" i="2"/>
  <c r="K1128" i="2"/>
  <c r="L1128" i="2"/>
  <c r="G1128" i="2"/>
  <c r="J1128" i="2"/>
  <c r="B1128" i="2"/>
  <c r="I1128" i="2"/>
  <c r="L1144" i="2"/>
  <c r="E1144" i="2"/>
  <c r="F1144" i="2" s="1"/>
  <c r="G1144" i="2"/>
  <c r="I1144" i="2"/>
  <c r="H1144" i="2"/>
  <c r="B1144" i="2"/>
  <c r="C1144" i="2"/>
  <c r="J1144" i="2"/>
  <c r="K1144" i="2"/>
  <c r="L1160" i="2"/>
  <c r="B1160" i="2"/>
  <c r="C1160" i="2"/>
  <c r="J1160" i="2"/>
  <c r="K1160" i="2"/>
  <c r="E1160" i="2"/>
  <c r="F1160" i="2" s="1"/>
  <c r="G1160" i="2"/>
  <c r="I1160" i="2"/>
  <c r="H1160" i="2"/>
  <c r="L1176" i="2"/>
  <c r="B1176" i="2"/>
  <c r="C1176" i="2"/>
  <c r="J1176" i="2"/>
  <c r="K1176" i="2"/>
  <c r="E1176" i="2"/>
  <c r="F1176" i="2" s="1"/>
  <c r="G1176" i="2"/>
  <c r="I1176" i="2"/>
  <c r="H1176" i="2"/>
  <c r="L1192" i="2"/>
  <c r="I1192" i="2"/>
  <c r="H1192" i="2"/>
  <c r="B1192" i="2"/>
  <c r="C1192" i="2"/>
  <c r="J1192" i="2"/>
  <c r="K1192" i="2"/>
  <c r="E1192" i="2"/>
  <c r="F1192" i="2" s="1"/>
  <c r="G1192" i="2"/>
  <c r="L1208" i="2"/>
  <c r="E1208" i="2"/>
  <c r="F1208" i="2" s="1"/>
  <c r="G1208" i="2"/>
  <c r="I1208" i="2"/>
  <c r="H1208" i="2"/>
  <c r="B1208" i="2"/>
  <c r="C1208" i="2"/>
  <c r="J1208" i="2"/>
  <c r="K1208" i="2"/>
  <c r="L1224" i="2"/>
  <c r="B1224" i="2"/>
  <c r="C1224" i="2"/>
  <c r="J1224" i="2"/>
  <c r="K1224" i="2"/>
  <c r="E1224" i="2"/>
  <c r="F1224" i="2" s="1"/>
  <c r="G1224" i="2"/>
  <c r="I1224" i="2"/>
  <c r="H1224" i="2"/>
  <c r="G1240" i="2"/>
  <c r="I1240" i="2"/>
  <c r="C1240" i="2"/>
  <c r="B1240" i="2"/>
  <c r="K1240" i="2"/>
  <c r="L1240" i="2"/>
  <c r="J1240" i="2"/>
  <c r="E1240" i="2"/>
  <c r="F1240" i="2" s="1"/>
  <c r="H1240" i="2"/>
  <c r="G1256" i="2"/>
  <c r="L1256" i="2"/>
  <c r="B1256" i="2"/>
  <c r="K1256" i="2"/>
  <c r="J1256" i="2"/>
  <c r="E1256" i="2"/>
  <c r="F1256" i="2" s="1"/>
  <c r="H1256" i="2"/>
  <c r="I1256" i="2"/>
  <c r="C1256" i="2"/>
  <c r="G1272" i="2"/>
  <c r="L1272" i="2"/>
  <c r="H1272" i="2"/>
  <c r="K1272" i="2"/>
  <c r="I1272" i="2"/>
  <c r="C1272" i="2"/>
  <c r="B1272" i="2"/>
  <c r="J1272" i="2"/>
  <c r="E1272" i="2"/>
  <c r="F1272" i="2" s="1"/>
  <c r="G1288" i="2"/>
  <c r="L1288" i="2"/>
  <c r="H1288" i="2"/>
  <c r="K1288" i="2"/>
  <c r="E1288" i="2"/>
  <c r="F1288" i="2" s="1"/>
  <c r="C1288" i="2"/>
  <c r="I1288" i="2"/>
  <c r="B1288" i="2"/>
  <c r="J1288" i="2"/>
  <c r="G1304" i="2"/>
  <c r="H1304" i="2"/>
  <c r="L1304" i="2"/>
  <c r="K1304" i="2"/>
  <c r="J1304" i="2"/>
  <c r="C1304" i="2"/>
  <c r="E1304" i="2"/>
  <c r="F1304" i="2" s="1"/>
  <c r="I1304" i="2"/>
  <c r="B1304" i="2"/>
  <c r="G1320" i="2"/>
  <c r="H1320" i="2"/>
  <c r="L1320" i="2"/>
  <c r="K1320" i="2"/>
  <c r="B1320" i="2"/>
  <c r="C1320" i="2"/>
  <c r="J1320" i="2"/>
  <c r="E1320" i="2"/>
  <c r="F1320" i="2" s="1"/>
  <c r="I1320" i="2"/>
  <c r="G1336" i="2"/>
  <c r="H1336" i="2"/>
  <c r="L1336" i="2"/>
  <c r="K1336" i="2"/>
  <c r="I1336" i="2"/>
  <c r="C1336" i="2"/>
  <c r="B1336" i="2"/>
  <c r="J1336" i="2"/>
  <c r="E1336" i="2"/>
  <c r="F1336" i="2" s="1"/>
  <c r="G1352" i="2"/>
  <c r="L1352" i="2"/>
  <c r="H1352" i="2"/>
  <c r="K1352" i="2"/>
  <c r="E1352" i="2"/>
  <c r="F1352" i="2" s="1"/>
  <c r="C1352" i="2"/>
  <c r="I1352" i="2"/>
  <c r="B1352" i="2"/>
  <c r="J1352" i="2"/>
  <c r="G1368" i="2"/>
  <c r="C1368" i="2"/>
  <c r="L1368" i="2"/>
  <c r="H1368" i="2"/>
  <c r="K1368" i="2"/>
  <c r="E1368" i="2"/>
  <c r="F1368" i="2" s="1"/>
  <c r="I1368" i="2"/>
  <c r="B1368" i="2"/>
  <c r="J1368" i="2"/>
  <c r="G1384" i="2"/>
  <c r="H1384" i="2"/>
  <c r="K1384" i="2"/>
  <c r="C1384" i="2"/>
  <c r="L1384" i="2"/>
  <c r="I1384" i="2"/>
  <c r="B1384" i="2"/>
  <c r="J1384" i="2"/>
  <c r="E1384" i="2"/>
  <c r="F1384" i="2" s="1"/>
  <c r="G1400" i="2"/>
  <c r="H1400" i="2"/>
  <c r="K1400" i="2"/>
  <c r="C1400" i="2"/>
  <c r="L1400" i="2"/>
  <c r="B1400" i="2"/>
  <c r="J1400" i="2"/>
  <c r="E1400" i="2"/>
  <c r="F1400" i="2" s="1"/>
  <c r="I1400" i="2"/>
  <c r="G1416" i="2"/>
  <c r="K1416" i="2"/>
  <c r="C1416" i="2"/>
  <c r="L1416" i="2"/>
  <c r="H1416" i="2"/>
  <c r="J1416" i="2"/>
  <c r="E1416" i="2"/>
  <c r="F1416" i="2" s="1"/>
  <c r="I1416" i="2"/>
  <c r="B1416" i="2"/>
  <c r="E1432" i="2"/>
  <c r="F1432" i="2" s="1"/>
  <c r="L1432" i="2"/>
  <c r="G1432" i="2"/>
  <c r="H1432" i="2"/>
  <c r="C1432" i="2"/>
  <c r="I1432" i="2"/>
  <c r="B1432" i="2"/>
  <c r="J1432" i="2"/>
  <c r="K1432" i="2"/>
  <c r="E1448" i="2"/>
  <c r="F1448" i="2" s="1"/>
  <c r="L1448" i="2"/>
  <c r="G1448" i="2"/>
  <c r="I1448" i="2"/>
  <c r="C1448" i="2"/>
  <c r="B1448" i="2"/>
  <c r="J1448" i="2"/>
  <c r="H1448" i="2"/>
  <c r="K1448" i="2"/>
  <c r="E1464" i="2"/>
  <c r="F1464" i="2" s="1"/>
  <c r="L1464" i="2"/>
  <c r="G1464" i="2"/>
  <c r="I1464" i="2"/>
  <c r="C1464" i="2"/>
  <c r="B1464" i="2"/>
  <c r="J1464" i="2"/>
  <c r="H1464" i="2"/>
  <c r="K1464" i="2"/>
  <c r="G1480" i="2"/>
  <c r="I1480" i="2"/>
  <c r="L1480" i="2"/>
  <c r="K1480" i="2"/>
  <c r="B1480" i="2"/>
  <c r="C1480" i="2"/>
  <c r="J1480" i="2"/>
  <c r="H1480" i="2"/>
  <c r="E1480" i="2"/>
  <c r="F1480" i="2" s="1"/>
  <c r="G1496" i="2"/>
  <c r="L1496" i="2"/>
  <c r="C1496" i="2"/>
  <c r="I1496" i="2"/>
  <c r="H1496" i="2"/>
  <c r="K1496" i="2"/>
  <c r="B1496" i="2"/>
  <c r="J1496" i="2"/>
  <c r="E1496" i="2"/>
  <c r="F1496" i="2" s="1"/>
  <c r="G1512" i="2"/>
  <c r="L1512" i="2"/>
  <c r="C1512" i="2"/>
  <c r="I1512" i="2"/>
  <c r="K1512" i="2"/>
  <c r="B1512" i="2"/>
  <c r="H1512" i="2"/>
  <c r="J1512" i="2"/>
  <c r="E1512" i="2"/>
  <c r="F1512" i="2" s="1"/>
  <c r="G1528" i="2"/>
  <c r="L1528" i="2"/>
  <c r="C1528" i="2"/>
  <c r="I1528" i="2"/>
  <c r="H1528" i="2"/>
  <c r="K1528" i="2"/>
  <c r="B1528" i="2"/>
  <c r="J1528" i="2"/>
  <c r="E1528" i="2"/>
  <c r="F1528" i="2" s="1"/>
  <c r="K1544" i="2"/>
  <c r="E1544" i="2"/>
  <c r="F1544" i="2" s="1"/>
  <c r="L1544" i="2"/>
  <c r="G1544" i="2"/>
  <c r="I1544" i="2"/>
  <c r="J1544" i="2"/>
  <c r="C1544" i="2"/>
  <c r="B1544" i="2"/>
  <c r="H1544" i="2"/>
  <c r="K1560" i="2"/>
  <c r="E1560" i="2"/>
  <c r="F1560" i="2" s="1"/>
  <c r="L1560" i="2"/>
  <c r="G1560" i="2"/>
  <c r="I1560" i="2"/>
  <c r="J1560" i="2"/>
  <c r="C1560" i="2"/>
  <c r="B1560" i="2"/>
  <c r="H1560" i="2"/>
  <c r="K1576" i="2"/>
  <c r="E1576" i="2"/>
  <c r="F1576" i="2" s="1"/>
  <c r="I1576" i="2"/>
  <c r="J1576" i="2"/>
  <c r="C1576" i="2"/>
  <c r="L1576" i="2"/>
  <c r="G1576" i="2"/>
  <c r="B1576" i="2"/>
  <c r="H1576" i="2"/>
  <c r="K1592" i="2"/>
  <c r="E1592" i="2"/>
  <c r="F1592" i="2" s="1"/>
  <c r="I1592" i="2"/>
  <c r="J1592" i="2"/>
  <c r="C1592" i="2"/>
  <c r="L1592" i="2"/>
  <c r="G1592" i="2"/>
  <c r="B1592" i="2"/>
  <c r="H1592" i="2"/>
  <c r="K1608" i="2"/>
  <c r="E1608" i="2"/>
  <c r="F1608" i="2" s="1"/>
  <c r="I1608" i="2"/>
  <c r="J1608" i="2"/>
  <c r="C1608" i="2"/>
  <c r="L1608" i="2"/>
  <c r="G1608" i="2"/>
  <c r="B1608" i="2"/>
  <c r="H1608" i="2"/>
  <c r="K1624" i="2"/>
  <c r="E1624" i="2"/>
  <c r="F1624" i="2" s="1"/>
  <c r="I1624" i="2"/>
  <c r="J1624" i="2"/>
  <c r="C1624" i="2"/>
  <c r="L1624" i="2"/>
  <c r="G1624" i="2"/>
  <c r="B1624" i="2"/>
  <c r="H1624" i="2"/>
  <c r="C1640" i="2"/>
  <c r="H1640" i="2"/>
  <c r="L1640" i="2"/>
  <c r="I1640" i="2"/>
  <c r="E1640" i="2"/>
  <c r="F1640" i="2" s="1"/>
  <c r="G1640" i="2"/>
  <c r="J1640" i="2"/>
  <c r="B1640" i="2"/>
  <c r="K1640" i="2"/>
  <c r="E1656" i="2"/>
  <c r="F1656" i="2" s="1"/>
  <c r="J1656" i="2"/>
  <c r="B1656" i="2"/>
  <c r="G1656" i="2"/>
  <c r="K1656" i="2"/>
  <c r="H1656" i="2"/>
  <c r="I1656" i="2"/>
  <c r="C1656" i="2"/>
  <c r="L1656" i="2"/>
  <c r="E1672" i="2"/>
  <c r="F1672" i="2" s="1"/>
  <c r="J1672" i="2"/>
  <c r="B1672" i="2"/>
  <c r="G1672" i="2"/>
  <c r="K1672" i="2"/>
  <c r="C1672" i="2"/>
  <c r="H1672" i="2"/>
  <c r="L1672" i="2"/>
  <c r="I1672" i="2"/>
  <c r="C1688" i="2"/>
  <c r="H1688" i="2"/>
  <c r="L1688" i="2"/>
  <c r="I1688" i="2"/>
  <c r="E1688" i="2"/>
  <c r="F1688" i="2" s="1"/>
  <c r="J1688" i="2"/>
  <c r="B1688" i="2"/>
  <c r="G1688" i="2"/>
  <c r="K1688" i="2"/>
  <c r="H1704" i="2"/>
  <c r="L1704" i="2"/>
  <c r="E1704" i="2"/>
  <c r="F1704" i="2" s="1"/>
  <c r="I1704" i="2"/>
  <c r="B1704" i="2"/>
  <c r="J1704" i="2"/>
  <c r="C1704" i="2"/>
  <c r="G1704" i="2"/>
  <c r="K1704" i="2"/>
  <c r="B1720" i="2"/>
  <c r="G1720" i="2"/>
  <c r="K1720" i="2"/>
  <c r="C1720" i="2"/>
  <c r="H1720" i="2"/>
  <c r="L1720" i="2"/>
  <c r="I1720" i="2"/>
  <c r="E1720" i="2"/>
  <c r="F1720" i="2" s="1"/>
  <c r="J1720" i="2"/>
  <c r="B1736" i="2"/>
  <c r="G1736" i="2"/>
  <c r="K1736" i="2"/>
  <c r="C1736" i="2"/>
  <c r="H1736" i="2"/>
  <c r="L1736" i="2"/>
  <c r="I1736" i="2"/>
  <c r="E1736" i="2"/>
  <c r="F1736" i="2" s="1"/>
  <c r="J1736" i="2"/>
  <c r="C1752" i="2"/>
  <c r="H1752" i="2"/>
  <c r="L1752" i="2"/>
  <c r="I1752" i="2"/>
  <c r="E1752" i="2"/>
  <c r="F1752" i="2" s="1"/>
  <c r="J1752" i="2"/>
  <c r="B1752" i="2"/>
  <c r="G1752" i="2"/>
  <c r="K1752" i="2"/>
  <c r="E1768" i="2"/>
  <c r="F1768" i="2" s="1"/>
  <c r="J1768" i="2"/>
  <c r="B1768" i="2"/>
  <c r="G1768" i="2"/>
  <c r="K1768" i="2"/>
  <c r="C1768" i="2"/>
  <c r="H1768" i="2"/>
  <c r="L1768" i="2"/>
  <c r="I1768" i="2"/>
  <c r="C1784" i="2"/>
  <c r="H1784" i="2"/>
  <c r="L1784" i="2"/>
  <c r="I1784" i="2"/>
  <c r="E1784" i="2"/>
  <c r="F1784" i="2" s="1"/>
  <c r="J1784" i="2"/>
  <c r="B1784" i="2"/>
  <c r="G1784" i="2"/>
  <c r="K1784" i="2"/>
  <c r="I1800" i="2"/>
  <c r="E1800" i="2"/>
  <c r="F1800" i="2" s="1"/>
  <c r="J1800" i="2"/>
  <c r="B1800" i="2"/>
  <c r="G1800" i="2"/>
  <c r="K1800" i="2"/>
  <c r="C1800" i="2"/>
  <c r="H1800" i="2"/>
  <c r="L1800" i="2"/>
  <c r="B1816" i="2"/>
  <c r="G1816" i="2"/>
  <c r="K1816" i="2"/>
  <c r="C1816" i="2"/>
  <c r="H1816" i="2"/>
  <c r="L1816" i="2"/>
  <c r="I1816" i="2"/>
  <c r="E1816" i="2"/>
  <c r="F1816" i="2" s="1"/>
  <c r="J1816" i="2"/>
  <c r="E1832" i="2"/>
  <c r="F1832" i="2" s="1"/>
  <c r="J1832" i="2"/>
  <c r="B1832" i="2"/>
  <c r="G1832" i="2"/>
  <c r="K1832" i="2"/>
  <c r="C1832" i="2"/>
  <c r="H1832" i="2"/>
  <c r="L1832" i="2"/>
  <c r="I1832" i="2"/>
  <c r="E1848" i="2"/>
  <c r="F1848" i="2" s="1"/>
  <c r="J1848" i="2"/>
  <c r="B1848" i="2"/>
  <c r="G1848" i="2"/>
  <c r="K1848" i="2"/>
  <c r="C1848" i="2"/>
  <c r="H1848" i="2"/>
  <c r="L1848" i="2"/>
  <c r="I1848" i="2"/>
  <c r="C1864" i="2"/>
  <c r="H1864" i="2"/>
  <c r="L1864" i="2"/>
  <c r="I1864" i="2"/>
  <c r="E1864" i="2"/>
  <c r="F1864" i="2" s="1"/>
  <c r="J1864" i="2"/>
  <c r="B1864" i="2"/>
  <c r="G1864" i="2"/>
  <c r="K1864" i="2"/>
  <c r="C1880" i="2"/>
  <c r="H1880" i="2"/>
  <c r="L1880" i="2"/>
  <c r="I1880" i="2"/>
  <c r="E1880" i="2"/>
  <c r="F1880" i="2" s="1"/>
  <c r="J1880" i="2"/>
  <c r="B1880" i="2"/>
  <c r="G1880" i="2"/>
  <c r="K1880" i="2"/>
  <c r="E1896" i="2"/>
  <c r="F1896" i="2" s="1"/>
  <c r="J1896" i="2"/>
  <c r="B1896" i="2"/>
  <c r="G1896" i="2"/>
  <c r="K1896" i="2"/>
  <c r="C1896" i="2"/>
  <c r="H1896" i="2"/>
  <c r="L1896" i="2"/>
  <c r="I1896" i="2"/>
  <c r="I1912" i="2"/>
  <c r="E1912" i="2"/>
  <c r="F1912" i="2" s="1"/>
  <c r="J1912" i="2"/>
  <c r="B1912" i="2"/>
  <c r="G1912" i="2"/>
  <c r="K1912" i="2"/>
  <c r="C1912" i="2"/>
  <c r="H1912" i="2"/>
  <c r="L1912" i="2"/>
  <c r="I1928" i="2"/>
  <c r="E1928" i="2"/>
  <c r="F1928" i="2" s="1"/>
  <c r="J1928" i="2"/>
  <c r="B1928" i="2"/>
  <c r="G1928" i="2"/>
  <c r="K1928" i="2"/>
  <c r="C1928" i="2"/>
  <c r="H1928" i="2"/>
  <c r="L1928" i="2"/>
  <c r="I1944" i="2"/>
  <c r="E1944" i="2"/>
  <c r="F1944" i="2" s="1"/>
  <c r="J1944" i="2"/>
  <c r="B1944" i="2"/>
  <c r="G1944" i="2"/>
  <c r="K1944" i="2"/>
  <c r="C1944" i="2"/>
  <c r="H1944" i="2"/>
  <c r="L1944" i="2"/>
  <c r="I1960" i="2"/>
  <c r="E1960" i="2"/>
  <c r="F1960" i="2" s="1"/>
  <c r="J1960" i="2"/>
  <c r="B1960" i="2"/>
  <c r="G1960" i="2"/>
  <c r="K1960" i="2"/>
  <c r="C1960" i="2"/>
  <c r="H1960" i="2"/>
  <c r="L1960" i="2"/>
  <c r="C1976" i="2"/>
  <c r="H1976" i="2"/>
  <c r="L1976" i="2"/>
  <c r="I1976" i="2"/>
  <c r="E1976" i="2"/>
  <c r="F1976" i="2" s="1"/>
  <c r="J1976" i="2"/>
  <c r="B1976" i="2"/>
  <c r="G1976" i="2"/>
  <c r="K1976" i="2"/>
  <c r="B1992" i="2"/>
  <c r="G1992" i="2"/>
  <c r="K1992" i="2"/>
  <c r="C1992" i="2"/>
  <c r="H1992" i="2"/>
  <c r="L1992" i="2"/>
  <c r="I1992" i="2"/>
  <c r="E1992" i="2"/>
  <c r="F1992" i="2" s="1"/>
  <c r="J1992" i="2"/>
  <c r="B10" i="2"/>
  <c r="C10" i="2"/>
  <c r="H10" i="2"/>
  <c r="L10" i="2"/>
  <c r="I10" i="2"/>
  <c r="E10" i="2"/>
  <c r="F10" i="2" s="1"/>
  <c r="J10" i="2"/>
  <c r="G10" i="2"/>
  <c r="K10" i="2"/>
  <c r="H9" i="2"/>
  <c r="B9" i="2"/>
  <c r="L9" i="2"/>
  <c r="G9" i="2"/>
  <c r="I9" i="2"/>
  <c r="K9" i="2"/>
  <c r="J9" i="2"/>
  <c r="C9" i="2"/>
  <c r="B8" i="2"/>
  <c r="C8" i="2"/>
  <c r="H8" i="2"/>
  <c r="I8" i="2"/>
  <c r="K8" i="2"/>
  <c r="G8" i="2"/>
  <c r="L8" i="2"/>
  <c r="J8" i="2"/>
  <c r="C7" i="2"/>
  <c r="B7" i="2"/>
  <c r="H7" i="2"/>
  <c r="J7" i="2"/>
  <c r="L7" i="2"/>
  <c r="I7" i="2"/>
  <c r="K7" i="2"/>
  <c r="G7" i="2"/>
  <c r="B6" i="2"/>
  <c r="C6" i="2"/>
  <c r="H6" i="2"/>
  <c r="L6" i="2"/>
  <c r="I6" i="2"/>
  <c r="J6" i="2"/>
  <c r="G6" i="2"/>
  <c r="K6" i="2"/>
  <c r="E5" i="9"/>
  <c r="B5" i="9" l="1"/>
  <c r="J5" i="9"/>
  <c r="J2000" i="9" s="1"/>
  <c r="F5" i="9"/>
  <c r="K5" i="9"/>
  <c r="I5" i="9"/>
  <c r="I2000" i="9" s="1"/>
  <c r="H5" i="9"/>
  <c r="G5" i="9"/>
  <c r="C5" i="9"/>
  <c r="M30" i="6" l="1"/>
  <c r="M33" i="6"/>
  <c r="M32" i="6"/>
  <c r="M31" i="6"/>
  <c r="G7" i="1" l="1"/>
  <c r="E6" i="2" s="1"/>
  <c r="F6" i="2" s="1"/>
  <c r="G8" i="1"/>
  <c r="E7" i="2" s="1"/>
  <c r="F7" i="2" s="1"/>
  <c r="G9" i="1"/>
  <c r="E8" i="2" s="1"/>
  <c r="F8" i="2" s="1"/>
  <c r="G10" i="1"/>
  <c r="G11" i="1"/>
  <c r="T11" i="1" s="1"/>
  <c r="G12" i="1"/>
  <c r="T12" i="1" s="1"/>
  <c r="G13" i="1"/>
  <c r="T13" i="1" s="1"/>
  <c r="G14" i="1"/>
  <c r="T14" i="1" s="1"/>
  <c r="G15" i="1"/>
  <c r="T15" i="1" s="1"/>
  <c r="G16" i="1"/>
  <c r="T16" i="1" s="1"/>
  <c r="G17" i="1"/>
  <c r="T17" i="1" s="1"/>
  <c r="G18" i="1"/>
  <c r="T18" i="1" s="1"/>
  <c r="G19" i="1"/>
  <c r="T19" i="1" s="1"/>
  <c r="G20" i="1"/>
  <c r="T20" i="1" s="1"/>
  <c r="G21" i="1"/>
  <c r="T21" i="1" s="1"/>
  <c r="G22" i="1"/>
  <c r="T22" i="1" s="1"/>
  <c r="G23" i="1"/>
  <c r="T23" i="1" s="1"/>
  <c r="G24" i="1"/>
  <c r="T24" i="1" s="1"/>
  <c r="G25" i="1"/>
  <c r="T25" i="1" s="1"/>
  <c r="G26" i="1"/>
  <c r="T26" i="1" s="1"/>
  <c r="G27" i="1"/>
  <c r="T27" i="1" s="1"/>
  <c r="G28" i="1"/>
  <c r="T28" i="1" s="1"/>
  <c r="G29" i="1"/>
  <c r="T29" i="1" s="1"/>
  <c r="G30" i="1"/>
  <c r="T30" i="1" s="1"/>
  <c r="G31" i="1"/>
  <c r="T31" i="1" s="1"/>
  <c r="G32" i="1"/>
  <c r="T32" i="1" s="1"/>
  <c r="G33" i="1"/>
  <c r="T33" i="1" s="1"/>
  <c r="G34" i="1"/>
  <c r="T34" i="1" s="1"/>
  <c r="G35" i="1"/>
  <c r="T35" i="1" s="1"/>
  <c r="G36" i="1"/>
  <c r="T36" i="1" s="1"/>
  <c r="G37" i="1"/>
  <c r="T37" i="1" s="1"/>
  <c r="G38" i="1"/>
  <c r="T38" i="1" s="1"/>
  <c r="G39" i="1"/>
  <c r="T39" i="1" s="1"/>
  <c r="G40" i="1"/>
  <c r="T40" i="1" s="1"/>
  <c r="G41" i="1"/>
  <c r="T41" i="1" s="1"/>
  <c r="G42" i="1"/>
  <c r="T42" i="1" s="1"/>
  <c r="G43" i="1"/>
  <c r="T43" i="1" s="1"/>
  <c r="G44" i="1"/>
  <c r="T44" i="1" s="1"/>
  <c r="G45" i="1"/>
  <c r="T45" i="1" s="1"/>
  <c r="G46" i="1"/>
  <c r="T46" i="1" s="1"/>
  <c r="G47" i="1"/>
  <c r="T47" i="1" s="1"/>
  <c r="G48" i="1"/>
  <c r="T48" i="1" s="1"/>
  <c r="G49" i="1"/>
  <c r="T49" i="1" s="1"/>
  <c r="G50" i="1"/>
  <c r="T50" i="1" s="1"/>
  <c r="G51" i="1"/>
  <c r="T51" i="1" s="1"/>
  <c r="G52" i="1"/>
  <c r="T52" i="1" s="1"/>
  <c r="G53" i="1"/>
  <c r="T53" i="1" s="1"/>
  <c r="G54" i="1"/>
  <c r="T54" i="1" s="1"/>
  <c r="G55" i="1"/>
  <c r="T55" i="1" s="1"/>
  <c r="G56" i="1"/>
  <c r="T56" i="1" s="1"/>
  <c r="G57" i="1"/>
  <c r="T57" i="1" s="1"/>
  <c r="G58" i="1"/>
  <c r="T58" i="1" s="1"/>
  <c r="G59" i="1"/>
  <c r="T59" i="1" s="1"/>
  <c r="G60" i="1"/>
  <c r="T60" i="1" s="1"/>
  <c r="G61" i="1"/>
  <c r="T61" i="1" s="1"/>
  <c r="G62" i="1"/>
  <c r="T62" i="1" s="1"/>
  <c r="G63" i="1"/>
  <c r="T63" i="1" s="1"/>
  <c r="G64" i="1"/>
  <c r="T64" i="1" s="1"/>
  <c r="G65" i="1"/>
  <c r="T65" i="1" s="1"/>
  <c r="G66" i="1"/>
  <c r="T66" i="1" s="1"/>
  <c r="G67" i="1"/>
  <c r="T67" i="1" s="1"/>
  <c r="G68" i="1"/>
  <c r="T68" i="1" s="1"/>
  <c r="G69" i="1"/>
  <c r="T69" i="1" s="1"/>
  <c r="G70" i="1"/>
  <c r="T70" i="1" s="1"/>
  <c r="G71" i="1"/>
  <c r="T71" i="1" s="1"/>
  <c r="G72" i="1"/>
  <c r="T72" i="1" s="1"/>
  <c r="G73" i="1"/>
  <c r="T73" i="1" s="1"/>
  <c r="G74" i="1"/>
  <c r="T74" i="1" s="1"/>
  <c r="G75" i="1"/>
  <c r="T75" i="1" s="1"/>
  <c r="G76" i="1"/>
  <c r="T76" i="1" s="1"/>
  <c r="G77" i="1"/>
  <c r="T77" i="1" s="1"/>
  <c r="G78" i="1"/>
  <c r="T78" i="1" s="1"/>
  <c r="G79" i="1"/>
  <c r="T79" i="1" s="1"/>
  <c r="G80" i="1"/>
  <c r="T80" i="1" s="1"/>
  <c r="G81" i="1"/>
  <c r="T81" i="1" s="1"/>
  <c r="G82" i="1"/>
  <c r="T82" i="1" s="1"/>
  <c r="G83" i="1"/>
  <c r="T83" i="1" s="1"/>
  <c r="G84" i="1"/>
  <c r="T84" i="1" s="1"/>
  <c r="G85" i="1"/>
  <c r="T85" i="1" s="1"/>
  <c r="G86" i="1"/>
  <c r="T86" i="1" s="1"/>
  <c r="G87" i="1"/>
  <c r="T87" i="1" s="1"/>
  <c r="G88" i="1"/>
  <c r="T88" i="1" s="1"/>
  <c r="G89" i="1"/>
  <c r="T89" i="1" s="1"/>
  <c r="G90" i="1"/>
  <c r="T90" i="1" s="1"/>
  <c r="G91" i="1"/>
  <c r="T91" i="1" s="1"/>
  <c r="G92" i="1"/>
  <c r="T92" i="1" s="1"/>
  <c r="G93" i="1"/>
  <c r="T93" i="1" s="1"/>
  <c r="G94" i="1"/>
  <c r="T94" i="1" s="1"/>
  <c r="G95" i="1"/>
  <c r="T95" i="1" s="1"/>
  <c r="G96" i="1"/>
  <c r="T96" i="1" s="1"/>
  <c r="G97" i="1"/>
  <c r="T97" i="1" s="1"/>
  <c r="G98" i="1"/>
  <c r="T98" i="1" s="1"/>
  <c r="G99" i="1"/>
  <c r="T99" i="1" s="1"/>
  <c r="G100" i="1"/>
  <c r="T100" i="1" s="1"/>
  <c r="G101" i="1"/>
  <c r="T101" i="1" s="1"/>
  <c r="G102" i="1"/>
  <c r="T102" i="1" s="1"/>
  <c r="G103" i="1"/>
  <c r="T103" i="1" s="1"/>
  <c r="G104" i="1"/>
  <c r="T104" i="1" s="1"/>
  <c r="G105" i="1"/>
  <c r="T105" i="1" s="1"/>
  <c r="G106" i="1"/>
  <c r="T106" i="1" s="1"/>
  <c r="G107" i="1"/>
  <c r="T107" i="1" s="1"/>
  <c r="G108" i="1"/>
  <c r="T108" i="1" s="1"/>
  <c r="G109" i="1"/>
  <c r="T109" i="1" s="1"/>
  <c r="G110" i="1"/>
  <c r="T110" i="1" s="1"/>
  <c r="G111" i="1"/>
  <c r="T111" i="1" s="1"/>
  <c r="G112" i="1"/>
  <c r="T112" i="1" s="1"/>
  <c r="G113" i="1"/>
  <c r="T113" i="1" s="1"/>
  <c r="G114" i="1"/>
  <c r="T114" i="1" s="1"/>
  <c r="G115" i="1"/>
  <c r="T115" i="1" s="1"/>
  <c r="G116" i="1"/>
  <c r="T116" i="1" s="1"/>
  <c r="G117" i="1"/>
  <c r="T117" i="1" s="1"/>
  <c r="G118" i="1"/>
  <c r="T118" i="1" s="1"/>
  <c r="G119" i="1"/>
  <c r="T119" i="1" s="1"/>
  <c r="G120" i="1"/>
  <c r="T120" i="1" s="1"/>
  <c r="G121" i="1"/>
  <c r="T121" i="1" s="1"/>
  <c r="G122" i="1"/>
  <c r="T122" i="1" s="1"/>
  <c r="G123" i="1"/>
  <c r="T123" i="1" s="1"/>
  <c r="G124" i="1"/>
  <c r="T124" i="1" s="1"/>
  <c r="G125" i="1"/>
  <c r="T125" i="1" s="1"/>
  <c r="G126" i="1"/>
  <c r="T126" i="1" s="1"/>
  <c r="G127" i="1"/>
  <c r="T127" i="1" s="1"/>
  <c r="G128" i="1"/>
  <c r="T128" i="1" s="1"/>
  <c r="G129" i="1"/>
  <c r="T129" i="1" s="1"/>
  <c r="G130" i="1"/>
  <c r="T130" i="1" s="1"/>
  <c r="G131" i="1"/>
  <c r="T131" i="1" s="1"/>
  <c r="G132" i="1"/>
  <c r="T132" i="1" s="1"/>
  <c r="G133" i="1"/>
  <c r="T133" i="1" s="1"/>
  <c r="G134" i="1"/>
  <c r="T134" i="1" s="1"/>
  <c r="G135" i="1"/>
  <c r="T135" i="1" s="1"/>
  <c r="G136" i="1"/>
  <c r="T136" i="1" s="1"/>
  <c r="G137" i="1"/>
  <c r="T137" i="1" s="1"/>
  <c r="G138" i="1"/>
  <c r="T138" i="1" s="1"/>
  <c r="G139" i="1"/>
  <c r="T139" i="1" s="1"/>
  <c r="G140" i="1"/>
  <c r="T140" i="1" s="1"/>
  <c r="G141" i="1"/>
  <c r="T141" i="1" s="1"/>
  <c r="G142" i="1"/>
  <c r="T142" i="1" s="1"/>
  <c r="G143" i="1"/>
  <c r="T143" i="1" s="1"/>
  <c r="G144" i="1"/>
  <c r="T144" i="1" s="1"/>
  <c r="G145" i="1"/>
  <c r="T145" i="1" s="1"/>
  <c r="G146" i="1"/>
  <c r="T146" i="1" s="1"/>
  <c r="G147" i="1"/>
  <c r="T147" i="1" s="1"/>
  <c r="G148" i="1"/>
  <c r="T148" i="1" s="1"/>
  <c r="G149" i="1"/>
  <c r="T149" i="1" s="1"/>
  <c r="G150" i="1"/>
  <c r="T150" i="1" s="1"/>
  <c r="G151" i="1"/>
  <c r="T151" i="1" s="1"/>
  <c r="G152" i="1"/>
  <c r="T152" i="1" s="1"/>
  <c r="G153" i="1"/>
  <c r="T153" i="1" s="1"/>
  <c r="G154" i="1"/>
  <c r="T154" i="1" s="1"/>
  <c r="G155" i="1"/>
  <c r="T155" i="1" s="1"/>
  <c r="G156" i="1"/>
  <c r="T156" i="1" s="1"/>
  <c r="G157" i="1"/>
  <c r="T157" i="1" s="1"/>
  <c r="G158" i="1"/>
  <c r="T158" i="1" s="1"/>
  <c r="G159" i="1"/>
  <c r="T159" i="1" s="1"/>
  <c r="G160" i="1"/>
  <c r="T160" i="1" s="1"/>
  <c r="G161" i="1"/>
  <c r="T161" i="1" s="1"/>
  <c r="G162" i="1"/>
  <c r="T162" i="1" s="1"/>
  <c r="G163" i="1"/>
  <c r="T163" i="1" s="1"/>
  <c r="G164" i="1"/>
  <c r="T164" i="1" s="1"/>
  <c r="G165" i="1"/>
  <c r="T165" i="1" s="1"/>
  <c r="G166" i="1"/>
  <c r="T166" i="1" s="1"/>
  <c r="G167" i="1"/>
  <c r="T167" i="1" s="1"/>
  <c r="G168" i="1"/>
  <c r="T168" i="1" s="1"/>
  <c r="G169" i="1"/>
  <c r="T169" i="1" s="1"/>
  <c r="G170" i="1"/>
  <c r="T170" i="1" s="1"/>
  <c r="G171" i="1"/>
  <c r="T171" i="1" s="1"/>
  <c r="G172" i="1"/>
  <c r="T172" i="1" s="1"/>
  <c r="G173" i="1"/>
  <c r="T173" i="1" s="1"/>
  <c r="G174" i="1"/>
  <c r="T174" i="1" s="1"/>
  <c r="G175" i="1"/>
  <c r="T175" i="1" s="1"/>
  <c r="G176" i="1"/>
  <c r="T176" i="1" s="1"/>
  <c r="G177" i="1"/>
  <c r="T177" i="1" s="1"/>
  <c r="G178" i="1"/>
  <c r="T178" i="1" s="1"/>
  <c r="G179" i="1"/>
  <c r="T179" i="1" s="1"/>
  <c r="G180" i="1"/>
  <c r="T180" i="1" s="1"/>
  <c r="G181" i="1"/>
  <c r="T181" i="1" s="1"/>
  <c r="G182" i="1"/>
  <c r="T182" i="1" s="1"/>
  <c r="G183" i="1"/>
  <c r="T183" i="1" s="1"/>
  <c r="G184" i="1"/>
  <c r="T184" i="1" s="1"/>
  <c r="G185" i="1"/>
  <c r="T185" i="1" s="1"/>
  <c r="G186" i="1"/>
  <c r="T186" i="1" s="1"/>
  <c r="G187" i="1"/>
  <c r="T187" i="1" s="1"/>
  <c r="G188" i="1"/>
  <c r="T188" i="1" s="1"/>
  <c r="G189" i="1"/>
  <c r="T189" i="1" s="1"/>
  <c r="G190" i="1"/>
  <c r="T190" i="1" s="1"/>
  <c r="G191" i="1"/>
  <c r="T191" i="1" s="1"/>
  <c r="G192" i="1"/>
  <c r="T192" i="1" s="1"/>
  <c r="G193" i="1"/>
  <c r="T193" i="1" s="1"/>
  <c r="G194" i="1"/>
  <c r="T194" i="1" s="1"/>
  <c r="G195" i="1"/>
  <c r="T195" i="1" s="1"/>
  <c r="G196" i="1"/>
  <c r="T196" i="1" s="1"/>
  <c r="G197" i="1"/>
  <c r="T197" i="1" s="1"/>
  <c r="G198" i="1"/>
  <c r="T198" i="1" s="1"/>
  <c r="G199" i="1"/>
  <c r="T199" i="1" s="1"/>
  <c r="G200" i="1"/>
  <c r="T200" i="1" s="1"/>
  <c r="G201" i="1"/>
  <c r="T201" i="1" s="1"/>
  <c r="G202" i="1"/>
  <c r="T202" i="1" s="1"/>
  <c r="G203" i="1"/>
  <c r="T203" i="1" s="1"/>
  <c r="G204" i="1"/>
  <c r="T204" i="1" s="1"/>
  <c r="G205" i="1"/>
  <c r="T205" i="1" s="1"/>
  <c r="G206" i="1"/>
  <c r="T206" i="1" s="1"/>
  <c r="G207" i="1"/>
  <c r="T207" i="1" s="1"/>
  <c r="G208" i="1"/>
  <c r="T208" i="1" s="1"/>
  <c r="G209" i="1"/>
  <c r="T209" i="1" s="1"/>
  <c r="G210" i="1"/>
  <c r="T210" i="1" s="1"/>
  <c r="G211" i="1"/>
  <c r="T211" i="1" s="1"/>
  <c r="G212" i="1"/>
  <c r="T212" i="1" s="1"/>
  <c r="G213" i="1"/>
  <c r="T213" i="1" s="1"/>
  <c r="G214" i="1"/>
  <c r="T214" i="1" s="1"/>
  <c r="G215" i="1"/>
  <c r="T215" i="1" s="1"/>
  <c r="G216" i="1"/>
  <c r="T216" i="1" s="1"/>
  <c r="G217" i="1"/>
  <c r="T217" i="1" s="1"/>
  <c r="G218" i="1"/>
  <c r="T218" i="1" s="1"/>
  <c r="G219" i="1"/>
  <c r="T219" i="1" s="1"/>
  <c r="G220" i="1"/>
  <c r="T220" i="1" s="1"/>
  <c r="G221" i="1"/>
  <c r="T221" i="1" s="1"/>
  <c r="G222" i="1"/>
  <c r="T222" i="1" s="1"/>
  <c r="G223" i="1"/>
  <c r="T223" i="1" s="1"/>
  <c r="G224" i="1"/>
  <c r="T224" i="1" s="1"/>
  <c r="G225" i="1"/>
  <c r="T225" i="1" s="1"/>
  <c r="G226" i="1"/>
  <c r="T226" i="1" s="1"/>
  <c r="G227" i="1"/>
  <c r="T227" i="1" s="1"/>
  <c r="G228" i="1"/>
  <c r="T228" i="1" s="1"/>
  <c r="G229" i="1"/>
  <c r="T229" i="1" s="1"/>
  <c r="G230" i="1"/>
  <c r="T230" i="1" s="1"/>
  <c r="G231" i="1"/>
  <c r="T231" i="1" s="1"/>
  <c r="G232" i="1"/>
  <c r="T232" i="1" s="1"/>
  <c r="G233" i="1"/>
  <c r="T233" i="1" s="1"/>
  <c r="G234" i="1"/>
  <c r="T234" i="1" s="1"/>
  <c r="G235" i="1"/>
  <c r="T235" i="1" s="1"/>
  <c r="G236" i="1"/>
  <c r="T236" i="1" s="1"/>
  <c r="G237" i="1"/>
  <c r="T237" i="1" s="1"/>
  <c r="G238" i="1"/>
  <c r="T238" i="1" s="1"/>
  <c r="G239" i="1"/>
  <c r="T239" i="1" s="1"/>
  <c r="G240" i="1"/>
  <c r="T240" i="1" s="1"/>
  <c r="G241" i="1"/>
  <c r="T241" i="1" s="1"/>
  <c r="G242" i="1"/>
  <c r="T242" i="1" s="1"/>
  <c r="G243" i="1"/>
  <c r="T243" i="1" s="1"/>
  <c r="G244" i="1"/>
  <c r="T244" i="1" s="1"/>
  <c r="G245" i="1"/>
  <c r="T245" i="1" s="1"/>
  <c r="G246" i="1"/>
  <c r="T246" i="1" s="1"/>
  <c r="G247" i="1"/>
  <c r="T247" i="1" s="1"/>
  <c r="G248" i="1"/>
  <c r="T248" i="1" s="1"/>
  <c r="G249" i="1"/>
  <c r="T249" i="1" s="1"/>
  <c r="G250" i="1"/>
  <c r="T250" i="1" s="1"/>
  <c r="G251" i="1"/>
  <c r="T251" i="1" s="1"/>
  <c r="G252" i="1"/>
  <c r="T252" i="1" s="1"/>
  <c r="G253" i="1"/>
  <c r="T253" i="1" s="1"/>
  <c r="G254" i="1"/>
  <c r="T254" i="1" s="1"/>
  <c r="G255" i="1"/>
  <c r="T255" i="1" s="1"/>
  <c r="G256" i="1"/>
  <c r="T256" i="1" s="1"/>
  <c r="G257" i="1"/>
  <c r="T257" i="1" s="1"/>
  <c r="G258" i="1"/>
  <c r="T258" i="1" s="1"/>
  <c r="G259" i="1"/>
  <c r="T259" i="1" s="1"/>
  <c r="G260" i="1"/>
  <c r="T260" i="1" s="1"/>
  <c r="G261" i="1"/>
  <c r="T261" i="1" s="1"/>
  <c r="G262" i="1"/>
  <c r="T262" i="1" s="1"/>
  <c r="G263" i="1"/>
  <c r="T263" i="1" s="1"/>
  <c r="G264" i="1"/>
  <c r="T264" i="1" s="1"/>
  <c r="G265" i="1"/>
  <c r="T265" i="1" s="1"/>
  <c r="G266" i="1"/>
  <c r="T266" i="1" s="1"/>
  <c r="G267" i="1"/>
  <c r="T267" i="1" s="1"/>
  <c r="G268" i="1"/>
  <c r="T268" i="1" s="1"/>
  <c r="G269" i="1"/>
  <c r="T269" i="1" s="1"/>
  <c r="G270" i="1"/>
  <c r="T270" i="1" s="1"/>
  <c r="G271" i="1"/>
  <c r="T271" i="1" s="1"/>
  <c r="G272" i="1"/>
  <c r="T272" i="1" s="1"/>
  <c r="G273" i="1"/>
  <c r="T273" i="1" s="1"/>
  <c r="G274" i="1"/>
  <c r="T274" i="1" s="1"/>
  <c r="G275" i="1"/>
  <c r="T275" i="1" s="1"/>
  <c r="G276" i="1"/>
  <c r="T276" i="1" s="1"/>
  <c r="G277" i="1"/>
  <c r="T277" i="1" s="1"/>
  <c r="G278" i="1"/>
  <c r="T278" i="1" s="1"/>
  <c r="G279" i="1"/>
  <c r="T279" i="1" s="1"/>
  <c r="G280" i="1"/>
  <c r="T280" i="1" s="1"/>
  <c r="G281" i="1"/>
  <c r="T281" i="1" s="1"/>
  <c r="G282" i="1"/>
  <c r="T282" i="1" s="1"/>
  <c r="G283" i="1"/>
  <c r="T283" i="1" s="1"/>
  <c r="G284" i="1"/>
  <c r="T284" i="1" s="1"/>
  <c r="G285" i="1"/>
  <c r="T285" i="1" s="1"/>
  <c r="G286" i="1"/>
  <c r="T286" i="1" s="1"/>
  <c r="G287" i="1"/>
  <c r="T287" i="1" s="1"/>
  <c r="G288" i="1"/>
  <c r="T288" i="1" s="1"/>
  <c r="G289" i="1"/>
  <c r="T289" i="1" s="1"/>
  <c r="G290" i="1"/>
  <c r="T290" i="1" s="1"/>
  <c r="G291" i="1"/>
  <c r="T291" i="1" s="1"/>
  <c r="G292" i="1"/>
  <c r="T292" i="1" s="1"/>
  <c r="G293" i="1"/>
  <c r="T293" i="1" s="1"/>
  <c r="G294" i="1"/>
  <c r="T294" i="1" s="1"/>
  <c r="G295" i="1"/>
  <c r="T295" i="1" s="1"/>
  <c r="G296" i="1"/>
  <c r="T296" i="1" s="1"/>
  <c r="G297" i="1"/>
  <c r="T297" i="1" s="1"/>
  <c r="G298" i="1"/>
  <c r="T298" i="1" s="1"/>
  <c r="G299" i="1"/>
  <c r="T299" i="1" s="1"/>
  <c r="G300" i="1"/>
  <c r="T300" i="1" s="1"/>
  <c r="G301" i="1"/>
  <c r="T301" i="1" s="1"/>
  <c r="G302" i="1"/>
  <c r="T302" i="1" s="1"/>
  <c r="G303" i="1"/>
  <c r="T303" i="1" s="1"/>
  <c r="G304" i="1"/>
  <c r="T304" i="1" s="1"/>
  <c r="G305" i="1"/>
  <c r="T305" i="1" s="1"/>
  <c r="G306" i="1"/>
  <c r="T306" i="1" s="1"/>
  <c r="G307" i="1"/>
  <c r="T307" i="1" s="1"/>
  <c r="G308" i="1"/>
  <c r="T308" i="1" s="1"/>
  <c r="G309" i="1"/>
  <c r="T309" i="1" s="1"/>
  <c r="G310" i="1"/>
  <c r="T310" i="1" s="1"/>
  <c r="G311" i="1"/>
  <c r="T311" i="1" s="1"/>
  <c r="G312" i="1"/>
  <c r="T312" i="1" s="1"/>
  <c r="G313" i="1"/>
  <c r="T313" i="1" s="1"/>
  <c r="G314" i="1"/>
  <c r="T314" i="1" s="1"/>
  <c r="G315" i="1"/>
  <c r="T315" i="1" s="1"/>
  <c r="G316" i="1"/>
  <c r="T316" i="1" s="1"/>
  <c r="G317" i="1"/>
  <c r="T317" i="1" s="1"/>
  <c r="G318" i="1"/>
  <c r="T318" i="1" s="1"/>
  <c r="G319" i="1"/>
  <c r="T319" i="1" s="1"/>
  <c r="G320" i="1"/>
  <c r="T320" i="1" s="1"/>
  <c r="G321" i="1"/>
  <c r="T321" i="1" s="1"/>
  <c r="G322" i="1"/>
  <c r="T322" i="1" s="1"/>
  <c r="G323" i="1"/>
  <c r="T323" i="1" s="1"/>
  <c r="G324" i="1"/>
  <c r="T324" i="1" s="1"/>
  <c r="G325" i="1"/>
  <c r="T325" i="1" s="1"/>
  <c r="G326" i="1"/>
  <c r="T326" i="1" s="1"/>
  <c r="G327" i="1"/>
  <c r="T327" i="1" s="1"/>
  <c r="G328" i="1"/>
  <c r="T328" i="1" s="1"/>
  <c r="G329" i="1"/>
  <c r="T329" i="1" s="1"/>
  <c r="G330" i="1"/>
  <c r="T330" i="1" s="1"/>
  <c r="G331" i="1"/>
  <c r="T331" i="1" s="1"/>
  <c r="G332" i="1"/>
  <c r="T332" i="1" s="1"/>
  <c r="G333" i="1"/>
  <c r="T333" i="1" s="1"/>
  <c r="G334" i="1"/>
  <c r="T334" i="1" s="1"/>
  <c r="G335" i="1"/>
  <c r="T335" i="1" s="1"/>
  <c r="G336" i="1"/>
  <c r="T336" i="1" s="1"/>
  <c r="G337" i="1"/>
  <c r="T337" i="1" s="1"/>
  <c r="G338" i="1"/>
  <c r="T338" i="1" s="1"/>
  <c r="G339" i="1"/>
  <c r="T339" i="1" s="1"/>
  <c r="G340" i="1"/>
  <c r="T340" i="1" s="1"/>
  <c r="G341" i="1"/>
  <c r="T341" i="1" s="1"/>
  <c r="G342" i="1"/>
  <c r="T342" i="1" s="1"/>
  <c r="G343" i="1"/>
  <c r="T343" i="1" s="1"/>
  <c r="G344" i="1"/>
  <c r="T344" i="1" s="1"/>
  <c r="G345" i="1"/>
  <c r="T345" i="1" s="1"/>
  <c r="G346" i="1"/>
  <c r="T346" i="1" s="1"/>
  <c r="G347" i="1"/>
  <c r="T347" i="1" s="1"/>
  <c r="G348" i="1"/>
  <c r="T348" i="1" s="1"/>
  <c r="G349" i="1"/>
  <c r="T349" i="1" s="1"/>
  <c r="G350" i="1"/>
  <c r="T350" i="1" s="1"/>
  <c r="G351" i="1"/>
  <c r="T351" i="1" s="1"/>
  <c r="G352" i="1"/>
  <c r="T352" i="1" s="1"/>
  <c r="G353" i="1"/>
  <c r="T353" i="1" s="1"/>
  <c r="G354" i="1"/>
  <c r="T354" i="1" s="1"/>
  <c r="G355" i="1"/>
  <c r="T355" i="1" s="1"/>
  <c r="G356" i="1"/>
  <c r="T356" i="1" s="1"/>
  <c r="G357" i="1"/>
  <c r="T357" i="1" s="1"/>
  <c r="G358" i="1"/>
  <c r="T358" i="1" s="1"/>
  <c r="G359" i="1"/>
  <c r="T359" i="1" s="1"/>
  <c r="G360" i="1"/>
  <c r="T360" i="1" s="1"/>
  <c r="G361" i="1"/>
  <c r="T361" i="1" s="1"/>
  <c r="G362" i="1"/>
  <c r="T362" i="1" s="1"/>
  <c r="G363" i="1"/>
  <c r="T363" i="1" s="1"/>
  <c r="G364" i="1"/>
  <c r="T364" i="1" s="1"/>
  <c r="G365" i="1"/>
  <c r="T365" i="1" s="1"/>
  <c r="G366" i="1"/>
  <c r="T366" i="1" s="1"/>
  <c r="G367" i="1"/>
  <c r="T367" i="1" s="1"/>
  <c r="G368" i="1"/>
  <c r="T368" i="1" s="1"/>
  <c r="G369" i="1"/>
  <c r="T369" i="1" s="1"/>
  <c r="G370" i="1"/>
  <c r="T370" i="1" s="1"/>
  <c r="G371" i="1"/>
  <c r="T371" i="1" s="1"/>
  <c r="G372" i="1"/>
  <c r="T372" i="1" s="1"/>
  <c r="G373" i="1"/>
  <c r="T373" i="1" s="1"/>
  <c r="G374" i="1"/>
  <c r="T374" i="1" s="1"/>
  <c r="G375" i="1"/>
  <c r="T375" i="1" s="1"/>
  <c r="G376" i="1"/>
  <c r="T376" i="1" s="1"/>
  <c r="G377" i="1"/>
  <c r="T377" i="1" s="1"/>
  <c r="G378" i="1"/>
  <c r="T378" i="1" s="1"/>
  <c r="G379" i="1"/>
  <c r="T379" i="1" s="1"/>
  <c r="G380" i="1"/>
  <c r="T380" i="1" s="1"/>
  <c r="G381" i="1"/>
  <c r="T381" i="1" s="1"/>
  <c r="G382" i="1"/>
  <c r="T382" i="1" s="1"/>
  <c r="G383" i="1"/>
  <c r="T383" i="1" s="1"/>
  <c r="G384" i="1"/>
  <c r="T384" i="1" s="1"/>
  <c r="G385" i="1"/>
  <c r="T385" i="1" s="1"/>
  <c r="G386" i="1"/>
  <c r="T386" i="1" s="1"/>
  <c r="G387" i="1"/>
  <c r="T387" i="1" s="1"/>
  <c r="G388" i="1"/>
  <c r="T388" i="1" s="1"/>
  <c r="G389" i="1"/>
  <c r="T389" i="1" s="1"/>
  <c r="G390" i="1"/>
  <c r="T390" i="1" s="1"/>
  <c r="G391" i="1"/>
  <c r="T391" i="1" s="1"/>
  <c r="G392" i="1"/>
  <c r="T392" i="1" s="1"/>
  <c r="G393" i="1"/>
  <c r="T393" i="1" s="1"/>
  <c r="G394" i="1"/>
  <c r="T394" i="1" s="1"/>
  <c r="G395" i="1"/>
  <c r="T395" i="1" s="1"/>
  <c r="G396" i="1"/>
  <c r="T396" i="1" s="1"/>
  <c r="G397" i="1"/>
  <c r="T397" i="1" s="1"/>
  <c r="G398" i="1"/>
  <c r="T398" i="1" s="1"/>
  <c r="G399" i="1"/>
  <c r="T399" i="1" s="1"/>
  <c r="G400" i="1"/>
  <c r="T400" i="1" s="1"/>
  <c r="G401" i="1"/>
  <c r="T401" i="1" s="1"/>
  <c r="G402" i="1"/>
  <c r="T402" i="1" s="1"/>
  <c r="G403" i="1"/>
  <c r="T403" i="1" s="1"/>
  <c r="G404" i="1"/>
  <c r="T404" i="1" s="1"/>
  <c r="G405" i="1"/>
  <c r="T405" i="1" s="1"/>
  <c r="G406" i="1"/>
  <c r="T406" i="1" s="1"/>
  <c r="G407" i="1"/>
  <c r="T407" i="1" s="1"/>
  <c r="G408" i="1"/>
  <c r="T408" i="1" s="1"/>
  <c r="G409" i="1"/>
  <c r="T409" i="1" s="1"/>
  <c r="G410" i="1"/>
  <c r="T410" i="1" s="1"/>
  <c r="G411" i="1"/>
  <c r="T411" i="1" s="1"/>
  <c r="G412" i="1"/>
  <c r="T412" i="1" s="1"/>
  <c r="G413" i="1"/>
  <c r="T413" i="1" s="1"/>
  <c r="G414" i="1"/>
  <c r="T414" i="1" s="1"/>
  <c r="G415" i="1"/>
  <c r="T415" i="1" s="1"/>
  <c r="G416" i="1"/>
  <c r="T416" i="1" s="1"/>
  <c r="G417" i="1"/>
  <c r="T417" i="1" s="1"/>
  <c r="G418" i="1"/>
  <c r="T418" i="1" s="1"/>
  <c r="G419" i="1"/>
  <c r="T419" i="1" s="1"/>
  <c r="G420" i="1"/>
  <c r="T420" i="1" s="1"/>
  <c r="G421" i="1"/>
  <c r="T421" i="1" s="1"/>
  <c r="G422" i="1"/>
  <c r="T422" i="1" s="1"/>
  <c r="G423" i="1"/>
  <c r="T423" i="1" s="1"/>
  <c r="G424" i="1"/>
  <c r="T424" i="1" s="1"/>
  <c r="G425" i="1"/>
  <c r="T425" i="1" s="1"/>
  <c r="G426" i="1"/>
  <c r="T426" i="1" s="1"/>
  <c r="G427" i="1"/>
  <c r="T427" i="1" s="1"/>
  <c r="G428" i="1"/>
  <c r="T428" i="1" s="1"/>
  <c r="G429" i="1"/>
  <c r="T429" i="1" s="1"/>
  <c r="G430" i="1"/>
  <c r="T430" i="1" s="1"/>
  <c r="G431" i="1"/>
  <c r="T431" i="1" s="1"/>
  <c r="G432" i="1"/>
  <c r="T432" i="1" s="1"/>
  <c r="G433" i="1"/>
  <c r="T433" i="1" s="1"/>
  <c r="G434" i="1"/>
  <c r="T434" i="1" s="1"/>
  <c r="G435" i="1"/>
  <c r="T435" i="1" s="1"/>
  <c r="G436" i="1"/>
  <c r="T436" i="1" s="1"/>
  <c r="G437" i="1"/>
  <c r="T437" i="1" s="1"/>
  <c r="G438" i="1"/>
  <c r="T438" i="1" s="1"/>
  <c r="G439" i="1"/>
  <c r="T439" i="1" s="1"/>
  <c r="G440" i="1"/>
  <c r="T440" i="1" s="1"/>
  <c r="G441" i="1"/>
  <c r="T441" i="1" s="1"/>
  <c r="G442" i="1"/>
  <c r="T442" i="1" s="1"/>
  <c r="G443" i="1"/>
  <c r="T443" i="1" s="1"/>
  <c r="G444" i="1"/>
  <c r="T444" i="1" s="1"/>
  <c r="G445" i="1"/>
  <c r="T445" i="1" s="1"/>
  <c r="G446" i="1"/>
  <c r="T446" i="1" s="1"/>
  <c r="G447" i="1"/>
  <c r="T447" i="1" s="1"/>
  <c r="G448" i="1"/>
  <c r="T448" i="1" s="1"/>
  <c r="G449" i="1"/>
  <c r="T449" i="1" s="1"/>
  <c r="G450" i="1"/>
  <c r="T450" i="1" s="1"/>
  <c r="G451" i="1"/>
  <c r="T451" i="1" s="1"/>
  <c r="G452" i="1"/>
  <c r="T452" i="1" s="1"/>
  <c r="G453" i="1"/>
  <c r="T453" i="1" s="1"/>
  <c r="G454" i="1"/>
  <c r="T454" i="1" s="1"/>
  <c r="G455" i="1"/>
  <c r="T455" i="1" s="1"/>
  <c r="G456" i="1"/>
  <c r="T456" i="1" s="1"/>
  <c r="G457" i="1"/>
  <c r="T457" i="1" s="1"/>
  <c r="G458" i="1"/>
  <c r="T458" i="1" s="1"/>
  <c r="G459" i="1"/>
  <c r="T459" i="1" s="1"/>
  <c r="G460" i="1"/>
  <c r="T460" i="1" s="1"/>
  <c r="G461" i="1"/>
  <c r="T461" i="1" s="1"/>
  <c r="G462" i="1"/>
  <c r="T462" i="1" s="1"/>
  <c r="G463" i="1"/>
  <c r="T463" i="1" s="1"/>
  <c r="G464" i="1"/>
  <c r="T464" i="1" s="1"/>
  <c r="G465" i="1"/>
  <c r="T465" i="1" s="1"/>
  <c r="G466" i="1"/>
  <c r="T466" i="1" s="1"/>
  <c r="G467" i="1"/>
  <c r="T467" i="1" s="1"/>
  <c r="G468" i="1"/>
  <c r="T468" i="1" s="1"/>
  <c r="G469" i="1"/>
  <c r="T469" i="1" s="1"/>
  <c r="G470" i="1"/>
  <c r="T470" i="1" s="1"/>
  <c r="G471" i="1"/>
  <c r="T471" i="1" s="1"/>
  <c r="G472" i="1"/>
  <c r="T472" i="1" s="1"/>
  <c r="G473" i="1"/>
  <c r="T473" i="1" s="1"/>
  <c r="G474" i="1"/>
  <c r="T474" i="1" s="1"/>
  <c r="G475" i="1"/>
  <c r="T475" i="1" s="1"/>
  <c r="G476" i="1"/>
  <c r="T476" i="1" s="1"/>
  <c r="G477" i="1"/>
  <c r="T477" i="1" s="1"/>
  <c r="G478" i="1"/>
  <c r="T478" i="1" s="1"/>
  <c r="G479" i="1"/>
  <c r="T479" i="1" s="1"/>
  <c r="G480" i="1"/>
  <c r="T480" i="1" s="1"/>
  <c r="G481" i="1"/>
  <c r="T481" i="1" s="1"/>
  <c r="G482" i="1"/>
  <c r="T482" i="1" s="1"/>
  <c r="G483" i="1"/>
  <c r="T483" i="1" s="1"/>
  <c r="G484" i="1"/>
  <c r="T484" i="1" s="1"/>
  <c r="G485" i="1"/>
  <c r="T485" i="1" s="1"/>
  <c r="G486" i="1"/>
  <c r="T486" i="1" s="1"/>
  <c r="G487" i="1"/>
  <c r="T487" i="1" s="1"/>
  <c r="G488" i="1"/>
  <c r="T488" i="1" s="1"/>
  <c r="G489" i="1"/>
  <c r="T489" i="1" s="1"/>
  <c r="G490" i="1"/>
  <c r="T490" i="1" s="1"/>
  <c r="G491" i="1"/>
  <c r="T491" i="1" s="1"/>
  <c r="G492" i="1"/>
  <c r="T492" i="1" s="1"/>
  <c r="G493" i="1"/>
  <c r="T493" i="1" s="1"/>
  <c r="G494" i="1"/>
  <c r="T494" i="1" s="1"/>
  <c r="G495" i="1"/>
  <c r="T495" i="1" s="1"/>
  <c r="G496" i="1"/>
  <c r="T496" i="1" s="1"/>
  <c r="G497" i="1"/>
  <c r="T497" i="1" s="1"/>
  <c r="G498" i="1"/>
  <c r="T498" i="1" s="1"/>
  <c r="G499" i="1"/>
  <c r="T499" i="1" s="1"/>
  <c r="G500" i="1"/>
  <c r="T500" i="1" s="1"/>
  <c r="G501" i="1"/>
  <c r="T501" i="1" s="1"/>
  <c r="G502" i="1"/>
  <c r="T502" i="1" s="1"/>
  <c r="G503" i="1"/>
  <c r="T503" i="1" s="1"/>
  <c r="G504" i="1"/>
  <c r="T504" i="1" s="1"/>
  <c r="G505" i="1"/>
  <c r="T505" i="1" s="1"/>
  <c r="G506" i="1"/>
  <c r="T506" i="1" s="1"/>
  <c r="G507" i="1"/>
  <c r="T507" i="1" s="1"/>
  <c r="G508" i="1"/>
  <c r="T508" i="1" s="1"/>
  <c r="G509" i="1"/>
  <c r="T509" i="1" s="1"/>
  <c r="G510" i="1"/>
  <c r="T510" i="1" s="1"/>
  <c r="G511" i="1"/>
  <c r="T511" i="1" s="1"/>
  <c r="G512" i="1"/>
  <c r="T512" i="1" s="1"/>
  <c r="G513" i="1"/>
  <c r="T513" i="1" s="1"/>
  <c r="G514" i="1"/>
  <c r="T514" i="1" s="1"/>
  <c r="G515" i="1"/>
  <c r="T515" i="1" s="1"/>
  <c r="G516" i="1"/>
  <c r="T516" i="1" s="1"/>
  <c r="G517" i="1"/>
  <c r="T517" i="1" s="1"/>
  <c r="G518" i="1"/>
  <c r="T518" i="1" s="1"/>
  <c r="G519" i="1"/>
  <c r="T519" i="1" s="1"/>
  <c r="G520" i="1"/>
  <c r="T520" i="1" s="1"/>
  <c r="G521" i="1"/>
  <c r="T521" i="1" s="1"/>
  <c r="G522" i="1"/>
  <c r="T522" i="1" s="1"/>
  <c r="G523" i="1"/>
  <c r="T523" i="1" s="1"/>
  <c r="G524" i="1"/>
  <c r="T524" i="1" s="1"/>
  <c r="G525" i="1"/>
  <c r="T525" i="1" s="1"/>
  <c r="G526" i="1"/>
  <c r="T526" i="1" s="1"/>
  <c r="G527" i="1"/>
  <c r="T527" i="1" s="1"/>
  <c r="G528" i="1"/>
  <c r="T528" i="1" s="1"/>
  <c r="G529" i="1"/>
  <c r="T529" i="1" s="1"/>
  <c r="G530" i="1"/>
  <c r="T530" i="1" s="1"/>
  <c r="G531" i="1"/>
  <c r="T531" i="1" s="1"/>
  <c r="G532" i="1"/>
  <c r="T532" i="1" s="1"/>
  <c r="G533" i="1"/>
  <c r="T533" i="1" s="1"/>
  <c r="G534" i="1"/>
  <c r="T534" i="1" s="1"/>
  <c r="G535" i="1"/>
  <c r="T535" i="1" s="1"/>
  <c r="G536" i="1"/>
  <c r="T536" i="1" s="1"/>
  <c r="G537" i="1"/>
  <c r="T537" i="1" s="1"/>
  <c r="G538" i="1"/>
  <c r="T538" i="1" s="1"/>
  <c r="G539" i="1"/>
  <c r="T539" i="1" s="1"/>
  <c r="G540" i="1"/>
  <c r="T540" i="1" s="1"/>
  <c r="G541" i="1"/>
  <c r="T541" i="1" s="1"/>
  <c r="G542" i="1"/>
  <c r="T542" i="1" s="1"/>
  <c r="G543" i="1"/>
  <c r="T543" i="1" s="1"/>
  <c r="G544" i="1"/>
  <c r="T544" i="1" s="1"/>
  <c r="G545" i="1"/>
  <c r="T545" i="1" s="1"/>
  <c r="G546" i="1"/>
  <c r="T546" i="1" s="1"/>
  <c r="G547" i="1"/>
  <c r="T547" i="1" s="1"/>
  <c r="G548" i="1"/>
  <c r="T548" i="1" s="1"/>
  <c r="G549" i="1"/>
  <c r="T549" i="1" s="1"/>
  <c r="G550" i="1"/>
  <c r="T550" i="1" s="1"/>
  <c r="G551" i="1"/>
  <c r="T551" i="1" s="1"/>
  <c r="G552" i="1"/>
  <c r="T552" i="1" s="1"/>
  <c r="G553" i="1"/>
  <c r="T553" i="1" s="1"/>
  <c r="G554" i="1"/>
  <c r="T554" i="1" s="1"/>
  <c r="G555" i="1"/>
  <c r="T555" i="1" s="1"/>
  <c r="G556" i="1"/>
  <c r="T556" i="1" s="1"/>
  <c r="G557" i="1"/>
  <c r="T557" i="1" s="1"/>
  <c r="G558" i="1"/>
  <c r="T558" i="1" s="1"/>
  <c r="G559" i="1"/>
  <c r="T559" i="1" s="1"/>
  <c r="G560" i="1"/>
  <c r="T560" i="1" s="1"/>
  <c r="G561" i="1"/>
  <c r="T561" i="1" s="1"/>
  <c r="G562" i="1"/>
  <c r="T562" i="1" s="1"/>
  <c r="G563" i="1"/>
  <c r="T563" i="1" s="1"/>
  <c r="G564" i="1"/>
  <c r="T564" i="1" s="1"/>
  <c r="G565" i="1"/>
  <c r="T565" i="1" s="1"/>
  <c r="G566" i="1"/>
  <c r="T566" i="1" s="1"/>
  <c r="G567" i="1"/>
  <c r="T567" i="1" s="1"/>
  <c r="G568" i="1"/>
  <c r="T568" i="1" s="1"/>
  <c r="G569" i="1"/>
  <c r="T569" i="1" s="1"/>
  <c r="G570" i="1"/>
  <c r="T570" i="1" s="1"/>
  <c r="G571" i="1"/>
  <c r="T571" i="1" s="1"/>
  <c r="G572" i="1"/>
  <c r="T572" i="1" s="1"/>
  <c r="G573" i="1"/>
  <c r="T573" i="1" s="1"/>
  <c r="G574" i="1"/>
  <c r="T574" i="1" s="1"/>
  <c r="G575" i="1"/>
  <c r="T575" i="1" s="1"/>
  <c r="G576" i="1"/>
  <c r="T576" i="1" s="1"/>
  <c r="G577" i="1"/>
  <c r="T577" i="1" s="1"/>
  <c r="G578" i="1"/>
  <c r="T578" i="1" s="1"/>
  <c r="G579" i="1"/>
  <c r="T579" i="1" s="1"/>
  <c r="G580" i="1"/>
  <c r="T580" i="1" s="1"/>
  <c r="G581" i="1"/>
  <c r="T581" i="1" s="1"/>
  <c r="G582" i="1"/>
  <c r="T582" i="1" s="1"/>
  <c r="G583" i="1"/>
  <c r="T583" i="1" s="1"/>
  <c r="G584" i="1"/>
  <c r="T584" i="1" s="1"/>
  <c r="G585" i="1"/>
  <c r="T585" i="1" s="1"/>
  <c r="G586" i="1"/>
  <c r="T586" i="1" s="1"/>
  <c r="G587" i="1"/>
  <c r="T587" i="1" s="1"/>
  <c r="G588" i="1"/>
  <c r="T588" i="1" s="1"/>
  <c r="G589" i="1"/>
  <c r="T589" i="1" s="1"/>
  <c r="G590" i="1"/>
  <c r="T590" i="1" s="1"/>
  <c r="G591" i="1"/>
  <c r="T591" i="1" s="1"/>
  <c r="G592" i="1"/>
  <c r="T592" i="1" s="1"/>
  <c r="G593" i="1"/>
  <c r="T593" i="1" s="1"/>
  <c r="G594" i="1"/>
  <c r="T594" i="1" s="1"/>
  <c r="G595" i="1"/>
  <c r="T595" i="1" s="1"/>
  <c r="G596" i="1"/>
  <c r="T596" i="1" s="1"/>
  <c r="G597" i="1"/>
  <c r="T597" i="1" s="1"/>
  <c r="G598" i="1"/>
  <c r="T598" i="1" s="1"/>
  <c r="G599" i="1"/>
  <c r="T599" i="1" s="1"/>
  <c r="G600" i="1"/>
  <c r="T600" i="1" s="1"/>
  <c r="G601" i="1"/>
  <c r="T601" i="1" s="1"/>
  <c r="G602" i="1"/>
  <c r="T602" i="1" s="1"/>
  <c r="G603" i="1"/>
  <c r="T603" i="1" s="1"/>
  <c r="G604" i="1"/>
  <c r="T604" i="1" s="1"/>
  <c r="G605" i="1"/>
  <c r="T605" i="1" s="1"/>
  <c r="G606" i="1"/>
  <c r="T606" i="1" s="1"/>
  <c r="G607" i="1"/>
  <c r="T607" i="1" s="1"/>
  <c r="G608" i="1"/>
  <c r="T608" i="1" s="1"/>
  <c r="G609" i="1"/>
  <c r="T609" i="1" s="1"/>
  <c r="G610" i="1"/>
  <c r="T610" i="1" s="1"/>
  <c r="G611" i="1"/>
  <c r="T611" i="1" s="1"/>
  <c r="G612" i="1"/>
  <c r="T612" i="1" s="1"/>
  <c r="G613" i="1"/>
  <c r="T613" i="1" s="1"/>
  <c r="G614" i="1"/>
  <c r="T614" i="1" s="1"/>
  <c r="G615" i="1"/>
  <c r="T615" i="1" s="1"/>
  <c r="G616" i="1"/>
  <c r="T616" i="1" s="1"/>
  <c r="G617" i="1"/>
  <c r="T617" i="1" s="1"/>
  <c r="G618" i="1"/>
  <c r="T618" i="1" s="1"/>
  <c r="G619" i="1"/>
  <c r="T619" i="1" s="1"/>
  <c r="G620" i="1"/>
  <c r="T620" i="1" s="1"/>
  <c r="G621" i="1"/>
  <c r="T621" i="1" s="1"/>
  <c r="G622" i="1"/>
  <c r="T622" i="1" s="1"/>
  <c r="G623" i="1"/>
  <c r="T623" i="1" s="1"/>
  <c r="G624" i="1"/>
  <c r="T624" i="1" s="1"/>
  <c r="G625" i="1"/>
  <c r="T625" i="1" s="1"/>
  <c r="G626" i="1"/>
  <c r="T626" i="1" s="1"/>
  <c r="G627" i="1"/>
  <c r="T627" i="1" s="1"/>
  <c r="G628" i="1"/>
  <c r="T628" i="1" s="1"/>
  <c r="G629" i="1"/>
  <c r="T629" i="1" s="1"/>
  <c r="G630" i="1"/>
  <c r="T630" i="1" s="1"/>
  <c r="G631" i="1"/>
  <c r="T631" i="1" s="1"/>
  <c r="G632" i="1"/>
  <c r="T632" i="1" s="1"/>
  <c r="G633" i="1"/>
  <c r="T633" i="1" s="1"/>
  <c r="G634" i="1"/>
  <c r="T634" i="1" s="1"/>
  <c r="G635" i="1"/>
  <c r="T635" i="1" s="1"/>
  <c r="G636" i="1"/>
  <c r="T636" i="1" s="1"/>
  <c r="G637" i="1"/>
  <c r="T637" i="1" s="1"/>
  <c r="G638" i="1"/>
  <c r="T638" i="1" s="1"/>
  <c r="G639" i="1"/>
  <c r="T639" i="1" s="1"/>
  <c r="G640" i="1"/>
  <c r="T640" i="1" s="1"/>
  <c r="G641" i="1"/>
  <c r="T641" i="1" s="1"/>
  <c r="G642" i="1"/>
  <c r="T642" i="1" s="1"/>
  <c r="G643" i="1"/>
  <c r="T643" i="1" s="1"/>
  <c r="G644" i="1"/>
  <c r="T644" i="1" s="1"/>
  <c r="G645" i="1"/>
  <c r="T645" i="1" s="1"/>
  <c r="G646" i="1"/>
  <c r="T646" i="1" s="1"/>
  <c r="G647" i="1"/>
  <c r="T647" i="1" s="1"/>
  <c r="G648" i="1"/>
  <c r="T648" i="1" s="1"/>
  <c r="G649" i="1"/>
  <c r="T649" i="1" s="1"/>
  <c r="G650" i="1"/>
  <c r="T650" i="1" s="1"/>
  <c r="G651" i="1"/>
  <c r="T651" i="1" s="1"/>
  <c r="G652" i="1"/>
  <c r="T652" i="1" s="1"/>
  <c r="G653" i="1"/>
  <c r="T653" i="1" s="1"/>
  <c r="G654" i="1"/>
  <c r="T654" i="1" s="1"/>
  <c r="G655" i="1"/>
  <c r="T655" i="1" s="1"/>
  <c r="G656" i="1"/>
  <c r="T656" i="1" s="1"/>
  <c r="G657" i="1"/>
  <c r="T657" i="1" s="1"/>
  <c r="G658" i="1"/>
  <c r="T658" i="1" s="1"/>
  <c r="G659" i="1"/>
  <c r="T659" i="1" s="1"/>
  <c r="G660" i="1"/>
  <c r="T660" i="1" s="1"/>
  <c r="G661" i="1"/>
  <c r="T661" i="1" s="1"/>
  <c r="G662" i="1"/>
  <c r="T662" i="1" s="1"/>
  <c r="G663" i="1"/>
  <c r="T663" i="1" s="1"/>
  <c r="G664" i="1"/>
  <c r="T664" i="1" s="1"/>
  <c r="G665" i="1"/>
  <c r="T665" i="1" s="1"/>
  <c r="G666" i="1"/>
  <c r="T666" i="1" s="1"/>
  <c r="G667" i="1"/>
  <c r="T667" i="1" s="1"/>
  <c r="G668" i="1"/>
  <c r="T668" i="1" s="1"/>
  <c r="G669" i="1"/>
  <c r="T669" i="1" s="1"/>
  <c r="G670" i="1"/>
  <c r="T670" i="1" s="1"/>
  <c r="G671" i="1"/>
  <c r="T671" i="1" s="1"/>
  <c r="G672" i="1"/>
  <c r="T672" i="1" s="1"/>
  <c r="G673" i="1"/>
  <c r="T673" i="1" s="1"/>
  <c r="G674" i="1"/>
  <c r="T674" i="1" s="1"/>
  <c r="G675" i="1"/>
  <c r="T675" i="1" s="1"/>
  <c r="G676" i="1"/>
  <c r="T676" i="1" s="1"/>
  <c r="G677" i="1"/>
  <c r="T677" i="1" s="1"/>
  <c r="G678" i="1"/>
  <c r="T678" i="1" s="1"/>
  <c r="G679" i="1"/>
  <c r="T679" i="1" s="1"/>
  <c r="G680" i="1"/>
  <c r="T680" i="1" s="1"/>
  <c r="G681" i="1"/>
  <c r="T681" i="1" s="1"/>
  <c r="G682" i="1"/>
  <c r="T682" i="1" s="1"/>
  <c r="G683" i="1"/>
  <c r="T683" i="1" s="1"/>
  <c r="G684" i="1"/>
  <c r="T684" i="1" s="1"/>
  <c r="G685" i="1"/>
  <c r="T685" i="1" s="1"/>
  <c r="G686" i="1"/>
  <c r="T686" i="1" s="1"/>
  <c r="G687" i="1"/>
  <c r="T687" i="1" s="1"/>
  <c r="G688" i="1"/>
  <c r="T688" i="1" s="1"/>
  <c r="G689" i="1"/>
  <c r="T689" i="1" s="1"/>
  <c r="G690" i="1"/>
  <c r="T690" i="1" s="1"/>
  <c r="G691" i="1"/>
  <c r="T691" i="1" s="1"/>
  <c r="G692" i="1"/>
  <c r="T692" i="1" s="1"/>
  <c r="G693" i="1"/>
  <c r="T693" i="1" s="1"/>
  <c r="G694" i="1"/>
  <c r="T694" i="1" s="1"/>
  <c r="G695" i="1"/>
  <c r="T695" i="1" s="1"/>
  <c r="G696" i="1"/>
  <c r="T696" i="1" s="1"/>
  <c r="G697" i="1"/>
  <c r="T697" i="1" s="1"/>
  <c r="G698" i="1"/>
  <c r="T698" i="1" s="1"/>
  <c r="G699" i="1"/>
  <c r="T699" i="1" s="1"/>
  <c r="G700" i="1"/>
  <c r="T700" i="1" s="1"/>
  <c r="G701" i="1"/>
  <c r="T701" i="1" s="1"/>
  <c r="G702" i="1"/>
  <c r="T702" i="1" s="1"/>
  <c r="G703" i="1"/>
  <c r="T703" i="1" s="1"/>
  <c r="G704" i="1"/>
  <c r="T704" i="1" s="1"/>
  <c r="G705" i="1"/>
  <c r="T705" i="1" s="1"/>
  <c r="G706" i="1"/>
  <c r="T706" i="1" s="1"/>
  <c r="G707" i="1"/>
  <c r="T707" i="1" s="1"/>
  <c r="G708" i="1"/>
  <c r="T708" i="1" s="1"/>
  <c r="G709" i="1"/>
  <c r="T709" i="1" s="1"/>
  <c r="G710" i="1"/>
  <c r="T710" i="1" s="1"/>
  <c r="G711" i="1"/>
  <c r="T711" i="1" s="1"/>
  <c r="G712" i="1"/>
  <c r="T712" i="1" s="1"/>
  <c r="G713" i="1"/>
  <c r="T713" i="1" s="1"/>
  <c r="G714" i="1"/>
  <c r="T714" i="1" s="1"/>
  <c r="G715" i="1"/>
  <c r="T715" i="1" s="1"/>
  <c r="G716" i="1"/>
  <c r="T716" i="1" s="1"/>
  <c r="G717" i="1"/>
  <c r="T717" i="1" s="1"/>
  <c r="G718" i="1"/>
  <c r="T718" i="1" s="1"/>
  <c r="G719" i="1"/>
  <c r="T719" i="1" s="1"/>
  <c r="G720" i="1"/>
  <c r="T720" i="1" s="1"/>
  <c r="G721" i="1"/>
  <c r="T721" i="1" s="1"/>
  <c r="G722" i="1"/>
  <c r="T722" i="1" s="1"/>
  <c r="G723" i="1"/>
  <c r="T723" i="1" s="1"/>
  <c r="G724" i="1"/>
  <c r="T724" i="1" s="1"/>
  <c r="G725" i="1"/>
  <c r="T725" i="1" s="1"/>
  <c r="G726" i="1"/>
  <c r="T726" i="1" s="1"/>
  <c r="G727" i="1"/>
  <c r="T727" i="1" s="1"/>
  <c r="G728" i="1"/>
  <c r="T728" i="1" s="1"/>
  <c r="G729" i="1"/>
  <c r="T729" i="1" s="1"/>
  <c r="G730" i="1"/>
  <c r="T730" i="1" s="1"/>
  <c r="G731" i="1"/>
  <c r="T731" i="1" s="1"/>
  <c r="G732" i="1"/>
  <c r="T732" i="1" s="1"/>
  <c r="G733" i="1"/>
  <c r="T733" i="1" s="1"/>
  <c r="G734" i="1"/>
  <c r="T734" i="1" s="1"/>
  <c r="G735" i="1"/>
  <c r="T735" i="1" s="1"/>
  <c r="G736" i="1"/>
  <c r="T736" i="1" s="1"/>
  <c r="G737" i="1"/>
  <c r="T737" i="1" s="1"/>
  <c r="G738" i="1"/>
  <c r="T738" i="1" s="1"/>
  <c r="G739" i="1"/>
  <c r="T739" i="1" s="1"/>
  <c r="G740" i="1"/>
  <c r="T740" i="1" s="1"/>
  <c r="G741" i="1"/>
  <c r="T741" i="1" s="1"/>
  <c r="G742" i="1"/>
  <c r="T742" i="1" s="1"/>
  <c r="G743" i="1"/>
  <c r="T743" i="1" s="1"/>
  <c r="G744" i="1"/>
  <c r="T744" i="1" s="1"/>
  <c r="G745" i="1"/>
  <c r="T745" i="1" s="1"/>
  <c r="G746" i="1"/>
  <c r="T746" i="1" s="1"/>
  <c r="G747" i="1"/>
  <c r="T747" i="1" s="1"/>
  <c r="G748" i="1"/>
  <c r="T748" i="1" s="1"/>
  <c r="G749" i="1"/>
  <c r="T749" i="1" s="1"/>
  <c r="G750" i="1"/>
  <c r="T750" i="1" s="1"/>
  <c r="G751" i="1"/>
  <c r="T751" i="1" s="1"/>
  <c r="G752" i="1"/>
  <c r="T752" i="1" s="1"/>
  <c r="G753" i="1"/>
  <c r="T753" i="1" s="1"/>
  <c r="G754" i="1"/>
  <c r="T754" i="1" s="1"/>
  <c r="G755" i="1"/>
  <c r="T755" i="1" s="1"/>
  <c r="G756" i="1"/>
  <c r="T756" i="1" s="1"/>
  <c r="G757" i="1"/>
  <c r="T757" i="1" s="1"/>
  <c r="G758" i="1"/>
  <c r="T758" i="1" s="1"/>
  <c r="G759" i="1"/>
  <c r="T759" i="1" s="1"/>
  <c r="G760" i="1"/>
  <c r="T760" i="1" s="1"/>
  <c r="G761" i="1"/>
  <c r="T761" i="1" s="1"/>
  <c r="G762" i="1"/>
  <c r="T762" i="1" s="1"/>
  <c r="G763" i="1"/>
  <c r="T763" i="1" s="1"/>
  <c r="G764" i="1"/>
  <c r="T764" i="1" s="1"/>
  <c r="G765" i="1"/>
  <c r="T765" i="1" s="1"/>
  <c r="G766" i="1"/>
  <c r="T766" i="1" s="1"/>
  <c r="G767" i="1"/>
  <c r="T767" i="1" s="1"/>
  <c r="G768" i="1"/>
  <c r="T768" i="1" s="1"/>
  <c r="G769" i="1"/>
  <c r="T769" i="1" s="1"/>
  <c r="G770" i="1"/>
  <c r="T770" i="1" s="1"/>
  <c r="G771" i="1"/>
  <c r="T771" i="1" s="1"/>
  <c r="G772" i="1"/>
  <c r="T772" i="1" s="1"/>
  <c r="G773" i="1"/>
  <c r="T773" i="1" s="1"/>
  <c r="G774" i="1"/>
  <c r="T774" i="1" s="1"/>
  <c r="G775" i="1"/>
  <c r="T775" i="1" s="1"/>
  <c r="G776" i="1"/>
  <c r="T776" i="1" s="1"/>
  <c r="G777" i="1"/>
  <c r="T777" i="1" s="1"/>
  <c r="G778" i="1"/>
  <c r="T778" i="1" s="1"/>
  <c r="G779" i="1"/>
  <c r="T779" i="1" s="1"/>
  <c r="G780" i="1"/>
  <c r="T780" i="1" s="1"/>
  <c r="G781" i="1"/>
  <c r="T781" i="1" s="1"/>
  <c r="G782" i="1"/>
  <c r="T782" i="1" s="1"/>
  <c r="G783" i="1"/>
  <c r="T783" i="1" s="1"/>
  <c r="G784" i="1"/>
  <c r="T784" i="1" s="1"/>
  <c r="G785" i="1"/>
  <c r="T785" i="1" s="1"/>
  <c r="G786" i="1"/>
  <c r="T786" i="1" s="1"/>
  <c r="G787" i="1"/>
  <c r="T787" i="1" s="1"/>
  <c r="G788" i="1"/>
  <c r="T788" i="1" s="1"/>
  <c r="G789" i="1"/>
  <c r="T789" i="1" s="1"/>
  <c r="G790" i="1"/>
  <c r="T790" i="1" s="1"/>
  <c r="G791" i="1"/>
  <c r="T791" i="1" s="1"/>
  <c r="G792" i="1"/>
  <c r="T792" i="1" s="1"/>
  <c r="G793" i="1"/>
  <c r="T793" i="1" s="1"/>
  <c r="G794" i="1"/>
  <c r="T794" i="1" s="1"/>
  <c r="G795" i="1"/>
  <c r="T795" i="1" s="1"/>
  <c r="G796" i="1"/>
  <c r="T796" i="1" s="1"/>
  <c r="G797" i="1"/>
  <c r="T797" i="1" s="1"/>
  <c r="G798" i="1"/>
  <c r="T798" i="1" s="1"/>
  <c r="G799" i="1"/>
  <c r="T799" i="1" s="1"/>
  <c r="G800" i="1"/>
  <c r="T800" i="1" s="1"/>
  <c r="G801" i="1"/>
  <c r="T801" i="1" s="1"/>
  <c r="G802" i="1"/>
  <c r="T802" i="1" s="1"/>
  <c r="G803" i="1"/>
  <c r="T803" i="1" s="1"/>
  <c r="G804" i="1"/>
  <c r="T804" i="1" s="1"/>
  <c r="G805" i="1"/>
  <c r="T805" i="1" s="1"/>
  <c r="G806" i="1"/>
  <c r="T806" i="1" s="1"/>
  <c r="G807" i="1"/>
  <c r="T807" i="1" s="1"/>
  <c r="G808" i="1"/>
  <c r="T808" i="1" s="1"/>
  <c r="G809" i="1"/>
  <c r="T809" i="1" s="1"/>
  <c r="G810" i="1"/>
  <c r="T810" i="1" s="1"/>
  <c r="G811" i="1"/>
  <c r="T811" i="1" s="1"/>
  <c r="G812" i="1"/>
  <c r="T812" i="1" s="1"/>
  <c r="G813" i="1"/>
  <c r="T813" i="1" s="1"/>
  <c r="G814" i="1"/>
  <c r="T814" i="1" s="1"/>
  <c r="G815" i="1"/>
  <c r="T815" i="1" s="1"/>
  <c r="G816" i="1"/>
  <c r="T816" i="1" s="1"/>
  <c r="G817" i="1"/>
  <c r="T817" i="1" s="1"/>
  <c r="G818" i="1"/>
  <c r="T818" i="1" s="1"/>
  <c r="G819" i="1"/>
  <c r="T819" i="1" s="1"/>
  <c r="G820" i="1"/>
  <c r="T820" i="1" s="1"/>
  <c r="G821" i="1"/>
  <c r="T821" i="1" s="1"/>
  <c r="G822" i="1"/>
  <c r="T822" i="1" s="1"/>
  <c r="G823" i="1"/>
  <c r="T823" i="1" s="1"/>
  <c r="G824" i="1"/>
  <c r="T824" i="1" s="1"/>
  <c r="G825" i="1"/>
  <c r="T825" i="1" s="1"/>
  <c r="G826" i="1"/>
  <c r="T826" i="1" s="1"/>
  <c r="G827" i="1"/>
  <c r="T827" i="1" s="1"/>
  <c r="G828" i="1"/>
  <c r="T828" i="1" s="1"/>
  <c r="G829" i="1"/>
  <c r="T829" i="1" s="1"/>
  <c r="G830" i="1"/>
  <c r="T830" i="1" s="1"/>
  <c r="G831" i="1"/>
  <c r="T831" i="1" s="1"/>
  <c r="G832" i="1"/>
  <c r="T832" i="1" s="1"/>
  <c r="G833" i="1"/>
  <c r="T833" i="1" s="1"/>
  <c r="G834" i="1"/>
  <c r="T834" i="1" s="1"/>
  <c r="G835" i="1"/>
  <c r="T835" i="1" s="1"/>
  <c r="G836" i="1"/>
  <c r="T836" i="1" s="1"/>
  <c r="G837" i="1"/>
  <c r="T837" i="1" s="1"/>
  <c r="G838" i="1"/>
  <c r="T838" i="1" s="1"/>
  <c r="G839" i="1"/>
  <c r="T839" i="1" s="1"/>
  <c r="G840" i="1"/>
  <c r="T840" i="1" s="1"/>
  <c r="G841" i="1"/>
  <c r="T841" i="1" s="1"/>
  <c r="G842" i="1"/>
  <c r="T842" i="1" s="1"/>
  <c r="G843" i="1"/>
  <c r="T843" i="1" s="1"/>
  <c r="G844" i="1"/>
  <c r="T844" i="1" s="1"/>
  <c r="G845" i="1"/>
  <c r="T845" i="1" s="1"/>
  <c r="G846" i="1"/>
  <c r="T846" i="1" s="1"/>
  <c r="G847" i="1"/>
  <c r="T847" i="1" s="1"/>
  <c r="G848" i="1"/>
  <c r="T848" i="1" s="1"/>
  <c r="G849" i="1"/>
  <c r="T849" i="1" s="1"/>
  <c r="G850" i="1"/>
  <c r="T850" i="1" s="1"/>
  <c r="G851" i="1"/>
  <c r="T851" i="1" s="1"/>
  <c r="G852" i="1"/>
  <c r="T852" i="1" s="1"/>
  <c r="G853" i="1"/>
  <c r="T853" i="1" s="1"/>
  <c r="G854" i="1"/>
  <c r="T854" i="1" s="1"/>
  <c r="G855" i="1"/>
  <c r="T855" i="1" s="1"/>
  <c r="G856" i="1"/>
  <c r="T856" i="1" s="1"/>
  <c r="G857" i="1"/>
  <c r="T857" i="1" s="1"/>
  <c r="G858" i="1"/>
  <c r="T858" i="1" s="1"/>
  <c r="G859" i="1"/>
  <c r="T859" i="1" s="1"/>
  <c r="G860" i="1"/>
  <c r="T860" i="1" s="1"/>
  <c r="G861" i="1"/>
  <c r="T861" i="1" s="1"/>
  <c r="G862" i="1"/>
  <c r="T862" i="1" s="1"/>
  <c r="G863" i="1"/>
  <c r="T863" i="1" s="1"/>
  <c r="G864" i="1"/>
  <c r="T864" i="1" s="1"/>
  <c r="G865" i="1"/>
  <c r="T865" i="1" s="1"/>
  <c r="G866" i="1"/>
  <c r="T866" i="1" s="1"/>
  <c r="G867" i="1"/>
  <c r="T867" i="1" s="1"/>
  <c r="G868" i="1"/>
  <c r="T868" i="1" s="1"/>
  <c r="G869" i="1"/>
  <c r="T869" i="1" s="1"/>
  <c r="G870" i="1"/>
  <c r="T870" i="1" s="1"/>
  <c r="G871" i="1"/>
  <c r="T871" i="1" s="1"/>
  <c r="G872" i="1"/>
  <c r="T872" i="1" s="1"/>
  <c r="G873" i="1"/>
  <c r="T873" i="1" s="1"/>
  <c r="G874" i="1"/>
  <c r="T874" i="1" s="1"/>
  <c r="G875" i="1"/>
  <c r="T875" i="1" s="1"/>
  <c r="G876" i="1"/>
  <c r="T876" i="1" s="1"/>
  <c r="G877" i="1"/>
  <c r="T877" i="1" s="1"/>
  <c r="G878" i="1"/>
  <c r="T878" i="1" s="1"/>
  <c r="G879" i="1"/>
  <c r="T879" i="1" s="1"/>
  <c r="G880" i="1"/>
  <c r="T880" i="1" s="1"/>
  <c r="G881" i="1"/>
  <c r="T881" i="1" s="1"/>
  <c r="G882" i="1"/>
  <c r="T882" i="1" s="1"/>
  <c r="G883" i="1"/>
  <c r="T883" i="1" s="1"/>
  <c r="G884" i="1"/>
  <c r="T884" i="1" s="1"/>
  <c r="G885" i="1"/>
  <c r="T885" i="1" s="1"/>
  <c r="G886" i="1"/>
  <c r="T886" i="1" s="1"/>
  <c r="G887" i="1"/>
  <c r="T887" i="1" s="1"/>
  <c r="G888" i="1"/>
  <c r="T888" i="1" s="1"/>
  <c r="G889" i="1"/>
  <c r="T889" i="1" s="1"/>
  <c r="G890" i="1"/>
  <c r="T890" i="1" s="1"/>
  <c r="G891" i="1"/>
  <c r="T891" i="1" s="1"/>
  <c r="G892" i="1"/>
  <c r="T892" i="1" s="1"/>
  <c r="G893" i="1"/>
  <c r="T893" i="1" s="1"/>
  <c r="G894" i="1"/>
  <c r="T894" i="1" s="1"/>
  <c r="G895" i="1"/>
  <c r="T895" i="1" s="1"/>
  <c r="G896" i="1"/>
  <c r="T896" i="1" s="1"/>
  <c r="G897" i="1"/>
  <c r="T897" i="1" s="1"/>
  <c r="G898" i="1"/>
  <c r="T898" i="1" s="1"/>
  <c r="G899" i="1"/>
  <c r="T899" i="1" s="1"/>
  <c r="G900" i="1"/>
  <c r="T900" i="1" s="1"/>
  <c r="G901" i="1"/>
  <c r="T901" i="1" s="1"/>
  <c r="G902" i="1"/>
  <c r="T902" i="1" s="1"/>
  <c r="G903" i="1"/>
  <c r="T903" i="1" s="1"/>
  <c r="G904" i="1"/>
  <c r="T904" i="1" s="1"/>
  <c r="G905" i="1"/>
  <c r="T905" i="1" s="1"/>
  <c r="G906" i="1"/>
  <c r="T906" i="1" s="1"/>
  <c r="G907" i="1"/>
  <c r="T907" i="1" s="1"/>
  <c r="G908" i="1"/>
  <c r="T908" i="1" s="1"/>
  <c r="G909" i="1"/>
  <c r="T909" i="1" s="1"/>
  <c r="G910" i="1"/>
  <c r="T910" i="1" s="1"/>
  <c r="G911" i="1"/>
  <c r="T911" i="1" s="1"/>
  <c r="G912" i="1"/>
  <c r="T912" i="1" s="1"/>
  <c r="G913" i="1"/>
  <c r="T913" i="1" s="1"/>
  <c r="G914" i="1"/>
  <c r="T914" i="1" s="1"/>
  <c r="G915" i="1"/>
  <c r="T915" i="1" s="1"/>
  <c r="G916" i="1"/>
  <c r="T916" i="1" s="1"/>
  <c r="G917" i="1"/>
  <c r="T917" i="1" s="1"/>
  <c r="G918" i="1"/>
  <c r="T918" i="1" s="1"/>
  <c r="G919" i="1"/>
  <c r="T919" i="1" s="1"/>
  <c r="G920" i="1"/>
  <c r="T920" i="1" s="1"/>
  <c r="G921" i="1"/>
  <c r="T921" i="1" s="1"/>
  <c r="G922" i="1"/>
  <c r="T922" i="1" s="1"/>
  <c r="G923" i="1"/>
  <c r="T923" i="1" s="1"/>
  <c r="G924" i="1"/>
  <c r="T924" i="1" s="1"/>
  <c r="G925" i="1"/>
  <c r="T925" i="1" s="1"/>
  <c r="G926" i="1"/>
  <c r="T926" i="1" s="1"/>
  <c r="G927" i="1"/>
  <c r="T927" i="1" s="1"/>
  <c r="G928" i="1"/>
  <c r="T928" i="1" s="1"/>
  <c r="G929" i="1"/>
  <c r="T929" i="1" s="1"/>
  <c r="G930" i="1"/>
  <c r="T930" i="1" s="1"/>
  <c r="G931" i="1"/>
  <c r="T931" i="1" s="1"/>
  <c r="G932" i="1"/>
  <c r="T932" i="1" s="1"/>
  <c r="G933" i="1"/>
  <c r="T933" i="1" s="1"/>
  <c r="G934" i="1"/>
  <c r="T934" i="1" s="1"/>
  <c r="G935" i="1"/>
  <c r="T935" i="1" s="1"/>
  <c r="G936" i="1"/>
  <c r="T936" i="1" s="1"/>
  <c r="G937" i="1"/>
  <c r="T937" i="1" s="1"/>
  <c r="G938" i="1"/>
  <c r="T938" i="1" s="1"/>
  <c r="G939" i="1"/>
  <c r="T939" i="1" s="1"/>
  <c r="G940" i="1"/>
  <c r="T940" i="1" s="1"/>
  <c r="G941" i="1"/>
  <c r="T941" i="1" s="1"/>
  <c r="G942" i="1"/>
  <c r="T942" i="1" s="1"/>
  <c r="G943" i="1"/>
  <c r="T943" i="1" s="1"/>
  <c r="G944" i="1"/>
  <c r="T944" i="1" s="1"/>
  <c r="G945" i="1"/>
  <c r="T945" i="1" s="1"/>
  <c r="G946" i="1"/>
  <c r="T946" i="1" s="1"/>
  <c r="G947" i="1"/>
  <c r="T947" i="1" s="1"/>
  <c r="G948" i="1"/>
  <c r="T948" i="1" s="1"/>
  <c r="G949" i="1"/>
  <c r="T949" i="1" s="1"/>
  <c r="G950" i="1"/>
  <c r="T950" i="1" s="1"/>
  <c r="G951" i="1"/>
  <c r="T951" i="1" s="1"/>
  <c r="G952" i="1"/>
  <c r="T952" i="1" s="1"/>
  <c r="G953" i="1"/>
  <c r="T953" i="1" s="1"/>
  <c r="G954" i="1"/>
  <c r="T954" i="1" s="1"/>
  <c r="G955" i="1"/>
  <c r="T955" i="1" s="1"/>
  <c r="G956" i="1"/>
  <c r="T956" i="1" s="1"/>
  <c r="G957" i="1"/>
  <c r="T957" i="1" s="1"/>
  <c r="G958" i="1"/>
  <c r="T958" i="1" s="1"/>
  <c r="G959" i="1"/>
  <c r="T959" i="1" s="1"/>
  <c r="G960" i="1"/>
  <c r="T960" i="1" s="1"/>
  <c r="G961" i="1"/>
  <c r="T961" i="1" s="1"/>
  <c r="G962" i="1"/>
  <c r="T962" i="1" s="1"/>
  <c r="G963" i="1"/>
  <c r="T963" i="1" s="1"/>
  <c r="G964" i="1"/>
  <c r="T964" i="1" s="1"/>
  <c r="G965" i="1"/>
  <c r="T965" i="1" s="1"/>
  <c r="G966" i="1"/>
  <c r="T966" i="1" s="1"/>
  <c r="G967" i="1"/>
  <c r="T967" i="1" s="1"/>
  <c r="G968" i="1"/>
  <c r="T968" i="1" s="1"/>
  <c r="G969" i="1"/>
  <c r="T969" i="1" s="1"/>
  <c r="G970" i="1"/>
  <c r="T970" i="1" s="1"/>
  <c r="G971" i="1"/>
  <c r="T971" i="1" s="1"/>
  <c r="G972" i="1"/>
  <c r="T972" i="1" s="1"/>
  <c r="G973" i="1"/>
  <c r="T973" i="1" s="1"/>
  <c r="G974" i="1"/>
  <c r="T974" i="1" s="1"/>
  <c r="G975" i="1"/>
  <c r="T975" i="1" s="1"/>
  <c r="G976" i="1"/>
  <c r="T976" i="1" s="1"/>
  <c r="G977" i="1"/>
  <c r="T977" i="1" s="1"/>
  <c r="G978" i="1"/>
  <c r="T978" i="1" s="1"/>
  <c r="G979" i="1"/>
  <c r="T979" i="1" s="1"/>
  <c r="G980" i="1"/>
  <c r="T980" i="1" s="1"/>
  <c r="G981" i="1"/>
  <c r="T981" i="1" s="1"/>
  <c r="G982" i="1"/>
  <c r="T982" i="1" s="1"/>
  <c r="G983" i="1"/>
  <c r="T983" i="1" s="1"/>
  <c r="G984" i="1"/>
  <c r="T984" i="1" s="1"/>
  <c r="G985" i="1"/>
  <c r="T985" i="1" s="1"/>
  <c r="G986" i="1"/>
  <c r="T986" i="1" s="1"/>
  <c r="G987" i="1"/>
  <c r="T987" i="1" s="1"/>
  <c r="G988" i="1"/>
  <c r="T988" i="1" s="1"/>
  <c r="G989" i="1"/>
  <c r="T989" i="1" s="1"/>
  <c r="G990" i="1"/>
  <c r="T990" i="1" s="1"/>
  <c r="G991" i="1"/>
  <c r="T991" i="1" s="1"/>
  <c r="G992" i="1"/>
  <c r="T992" i="1" s="1"/>
  <c r="G993" i="1"/>
  <c r="T993" i="1" s="1"/>
  <c r="G994" i="1"/>
  <c r="T994" i="1" s="1"/>
  <c r="G995" i="1"/>
  <c r="T995" i="1" s="1"/>
  <c r="G996" i="1"/>
  <c r="T996" i="1" s="1"/>
  <c r="G997" i="1"/>
  <c r="T997" i="1" s="1"/>
  <c r="G998" i="1"/>
  <c r="T998" i="1" s="1"/>
  <c r="G999" i="1"/>
  <c r="T999" i="1" s="1"/>
  <c r="G1000" i="1"/>
  <c r="T1000" i="1" s="1"/>
  <c r="G1001" i="1"/>
  <c r="T1001" i="1" s="1"/>
  <c r="G1002" i="1"/>
  <c r="T1002" i="1" s="1"/>
  <c r="G1003" i="1"/>
  <c r="T1003" i="1" s="1"/>
  <c r="G1004" i="1"/>
  <c r="T1004" i="1" s="1"/>
  <c r="G1005" i="1"/>
  <c r="T1005" i="1" s="1"/>
  <c r="G1006" i="1"/>
  <c r="T1006" i="1" s="1"/>
  <c r="G1007" i="1"/>
  <c r="T1007" i="1" s="1"/>
  <c r="G1008" i="1"/>
  <c r="T1008" i="1" s="1"/>
  <c r="G1009" i="1"/>
  <c r="T1009" i="1" s="1"/>
  <c r="G1010" i="1"/>
  <c r="T1010" i="1" s="1"/>
  <c r="G1011" i="1"/>
  <c r="T1011" i="1" s="1"/>
  <c r="G1012" i="1"/>
  <c r="T1012" i="1" s="1"/>
  <c r="G1013" i="1"/>
  <c r="T1013" i="1" s="1"/>
  <c r="G1014" i="1"/>
  <c r="T1014" i="1" s="1"/>
  <c r="G1015" i="1"/>
  <c r="T1015" i="1" s="1"/>
  <c r="G1016" i="1"/>
  <c r="T1016" i="1" s="1"/>
  <c r="G1017" i="1"/>
  <c r="T1017" i="1" s="1"/>
  <c r="G1018" i="1"/>
  <c r="T1018" i="1" s="1"/>
  <c r="G1019" i="1"/>
  <c r="T1019" i="1" s="1"/>
  <c r="G1020" i="1"/>
  <c r="T1020" i="1" s="1"/>
  <c r="G1021" i="1"/>
  <c r="T1021" i="1" s="1"/>
  <c r="G1022" i="1"/>
  <c r="T1022" i="1" s="1"/>
  <c r="G1023" i="1"/>
  <c r="T1023" i="1" s="1"/>
  <c r="G1024" i="1"/>
  <c r="T1024" i="1" s="1"/>
  <c r="G1025" i="1"/>
  <c r="T1025" i="1" s="1"/>
  <c r="G1026" i="1"/>
  <c r="T1026" i="1" s="1"/>
  <c r="G1027" i="1"/>
  <c r="T1027" i="1" s="1"/>
  <c r="G1028" i="1"/>
  <c r="T1028" i="1" s="1"/>
  <c r="G1029" i="1"/>
  <c r="T1029" i="1" s="1"/>
  <c r="G1030" i="1"/>
  <c r="T1030" i="1" s="1"/>
  <c r="G1031" i="1"/>
  <c r="T1031" i="1" s="1"/>
  <c r="G1032" i="1"/>
  <c r="T1032" i="1" s="1"/>
  <c r="G1033" i="1"/>
  <c r="T1033" i="1" s="1"/>
  <c r="G1034" i="1"/>
  <c r="T1034" i="1" s="1"/>
  <c r="G1035" i="1"/>
  <c r="T1035" i="1" s="1"/>
  <c r="G1036" i="1"/>
  <c r="T1036" i="1" s="1"/>
  <c r="G1037" i="1"/>
  <c r="T1037" i="1" s="1"/>
  <c r="G1038" i="1"/>
  <c r="T1038" i="1" s="1"/>
  <c r="G1039" i="1"/>
  <c r="T1039" i="1" s="1"/>
  <c r="G1040" i="1"/>
  <c r="T1040" i="1" s="1"/>
  <c r="G1041" i="1"/>
  <c r="T1041" i="1" s="1"/>
  <c r="G1042" i="1"/>
  <c r="T1042" i="1" s="1"/>
  <c r="G1043" i="1"/>
  <c r="T1043" i="1" s="1"/>
  <c r="G1044" i="1"/>
  <c r="T1044" i="1" s="1"/>
  <c r="G1045" i="1"/>
  <c r="T1045" i="1" s="1"/>
  <c r="G1046" i="1"/>
  <c r="T1046" i="1" s="1"/>
  <c r="G1047" i="1"/>
  <c r="T1047" i="1" s="1"/>
  <c r="G1048" i="1"/>
  <c r="T1048" i="1" s="1"/>
  <c r="G1049" i="1"/>
  <c r="T1049" i="1" s="1"/>
  <c r="G1050" i="1"/>
  <c r="T1050" i="1" s="1"/>
  <c r="G1051" i="1"/>
  <c r="T1051" i="1" s="1"/>
  <c r="G1052" i="1"/>
  <c r="T1052" i="1" s="1"/>
  <c r="G1053" i="1"/>
  <c r="T1053" i="1" s="1"/>
  <c r="G1054" i="1"/>
  <c r="T1054" i="1" s="1"/>
  <c r="G1055" i="1"/>
  <c r="T1055" i="1" s="1"/>
  <c r="G1056" i="1"/>
  <c r="T1056" i="1" s="1"/>
  <c r="G1057" i="1"/>
  <c r="T1057" i="1" s="1"/>
  <c r="G1058" i="1"/>
  <c r="T1058" i="1" s="1"/>
  <c r="G1059" i="1"/>
  <c r="T1059" i="1" s="1"/>
  <c r="G1060" i="1"/>
  <c r="T1060" i="1" s="1"/>
  <c r="G1061" i="1"/>
  <c r="T1061" i="1" s="1"/>
  <c r="G1062" i="1"/>
  <c r="T1062" i="1" s="1"/>
  <c r="G1063" i="1"/>
  <c r="T1063" i="1" s="1"/>
  <c r="G1064" i="1"/>
  <c r="T1064" i="1" s="1"/>
  <c r="G1065" i="1"/>
  <c r="T1065" i="1" s="1"/>
  <c r="G1066" i="1"/>
  <c r="T1066" i="1" s="1"/>
  <c r="G1067" i="1"/>
  <c r="T1067" i="1" s="1"/>
  <c r="G1068" i="1"/>
  <c r="T1068" i="1" s="1"/>
  <c r="G1069" i="1"/>
  <c r="T1069" i="1" s="1"/>
  <c r="G1070" i="1"/>
  <c r="T1070" i="1" s="1"/>
  <c r="G1071" i="1"/>
  <c r="T1071" i="1" s="1"/>
  <c r="G1072" i="1"/>
  <c r="T1072" i="1" s="1"/>
  <c r="G1073" i="1"/>
  <c r="T1073" i="1" s="1"/>
  <c r="G1074" i="1"/>
  <c r="T1074" i="1" s="1"/>
  <c r="G1075" i="1"/>
  <c r="T1075" i="1" s="1"/>
  <c r="G1076" i="1"/>
  <c r="T1076" i="1" s="1"/>
  <c r="G1077" i="1"/>
  <c r="T1077" i="1" s="1"/>
  <c r="G1078" i="1"/>
  <c r="T1078" i="1" s="1"/>
  <c r="G1079" i="1"/>
  <c r="T1079" i="1" s="1"/>
  <c r="G1080" i="1"/>
  <c r="T1080" i="1" s="1"/>
  <c r="G1081" i="1"/>
  <c r="T1081" i="1" s="1"/>
  <c r="G1082" i="1"/>
  <c r="T1082" i="1" s="1"/>
  <c r="G1083" i="1"/>
  <c r="T1083" i="1" s="1"/>
  <c r="G1084" i="1"/>
  <c r="T1084" i="1" s="1"/>
  <c r="G1085" i="1"/>
  <c r="T1085" i="1" s="1"/>
  <c r="G1086" i="1"/>
  <c r="T1086" i="1" s="1"/>
  <c r="G1087" i="1"/>
  <c r="T1087" i="1" s="1"/>
  <c r="G1088" i="1"/>
  <c r="T1088" i="1" s="1"/>
  <c r="G1089" i="1"/>
  <c r="T1089" i="1" s="1"/>
  <c r="G1090" i="1"/>
  <c r="T1090" i="1" s="1"/>
  <c r="G1091" i="1"/>
  <c r="T1091" i="1" s="1"/>
  <c r="G1092" i="1"/>
  <c r="T1092" i="1" s="1"/>
  <c r="G1093" i="1"/>
  <c r="T1093" i="1" s="1"/>
  <c r="G1094" i="1"/>
  <c r="T1094" i="1" s="1"/>
  <c r="G1095" i="1"/>
  <c r="T1095" i="1" s="1"/>
  <c r="G1096" i="1"/>
  <c r="T1096" i="1" s="1"/>
  <c r="G1097" i="1"/>
  <c r="T1097" i="1" s="1"/>
  <c r="G1098" i="1"/>
  <c r="T1098" i="1" s="1"/>
  <c r="G1099" i="1"/>
  <c r="T1099" i="1" s="1"/>
  <c r="G1100" i="1"/>
  <c r="T1100" i="1" s="1"/>
  <c r="G1101" i="1"/>
  <c r="T1101" i="1" s="1"/>
  <c r="G1102" i="1"/>
  <c r="T1102" i="1" s="1"/>
  <c r="G1103" i="1"/>
  <c r="T1103" i="1" s="1"/>
  <c r="G1104" i="1"/>
  <c r="T1104" i="1" s="1"/>
  <c r="G1105" i="1"/>
  <c r="T1105" i="1" s="1"/>
  <c r="G1106" i="1"/>
  <c r="T1106" i="1" s="1"/>
  <c r="G1107" i="1"/>
  <c r="T1107" i="1" s="1"/>
  <c r="G1108" i="1"/>
  <c r="T1108" i="1" s="1"/>
  <c r="G1109" i="1"/>
  <c r="T1109" i="1" s="1"/>
  <c r="G1110" i="1"/>
  <c r="T1110" i="1" s="1"/>
  <c r="G1111" i="1"/>
  <c r="T1111" i="1" s="1"/>
  <c r="G1112" i="1"/>
  <c r="T1112" i="1" s="1"/>
  <c r="G1113" i="1"/>
  <c r="T1113" i="1" s="1"/>
  <c r="G1114" i="1"/>
  <c r="T1114" i="1" s="1"/>
  <c r="G1115" i="1"/>
  <c r="T1115" i="1" s="1"/>
  <c r="G1116" i="1"/>
  <c r="T1116" i="1" s="1"/>
  <c r="G1117" i="1"/>
  <c r="T1117" i="1" s="1"/>
  <c r="G1118" i="1"/>
  <c r="T1118" i="1" s="1"/>
  <c r="G1119" i="1"/>
  <c r="T1119" i="1" s="1"/>
  <c r="G1120" i="1"/>
  <c r="T1120" i="1" s="1"/>
  <c r="G1121" i="1"/>
  <c r="T1121" i="1" s="1"/>
  <c r="G1122" i="1"/>
  <c r="T1122" i="1" s="1"/>
  <c r="G1123" i="1"/>
  <c r="T1123" i="1" s="1"/>
  <c r="G1124" i="1"/>
  <c r="T1124" i="1" s="1"/>
  <c r="G1125" i="1"/>
  <c r="T1125" i="1" s="1"/>
  <c r="G1126" i="1"/>
  <c r="T1126" i="1" s="1"/>
  <c r="G1127" i="1"/>
  <c r="T1127" i="1" s="1"/>
  <c r="G1128" i="1"/>
  <c r="T1128" i="1" s="1"/>
  <c r="G1129" i="1"/>
  <c r="T1129" i="1" s="1"/>
  <c r="G1130" i="1"/>
  <c r="T1130" i="1" s="1"/>
  <c r="G1131" i="1"/>
  <c r="T1131" i="1" s="1"/>
  <c r="G1132" i="1"/>
  <c r="T1132" i="1" s="1"/>
  <c r="G1133" i="1"/>
  <c r="T1133" i="1" s="1"/>
  <c r="G1134" i="1"/>
  <c r="T1134" i="1" s="1"/>
  <c r="G1135" i="1"/>
  <c r="T1135" i="1" s="1"/>
  <c r="G1136" i="1"/>
  <c r="T1136" i="1" s="1"/>
  <c r="G1137" i="1"/>
  <c r="T1137" i="1" s="1"/>
  <c r="G1138" i="1"/>
  <c r="T1138" i="1" s="1"/>
  <c r="G1139" i="1"/>
  <c r="T1139" i="1" s="1"/>
  <c r="G1140" i="1"/>
  <c r="T1140" i="1" s="1"/>
  <c r="G1141" i="1"/>
  <c r="T1141" i="1" s="1"/>
  <c r="G1142" i="1"/>
  <c r="T1142" i="1" s="1"/>
  <c r="G1143" i="1"/>
  <c r="T1143" i="1" s="1"/>
  <c r="G1144" i="1"/>
  <c r="T1144" i="1" s="1"/>
  <c r="G1145" i="1"/>
  <c r="T1145" i="1" s="1"/>
  <c r="G1146" i="1"/>
  <c r="T1146" i="1" s="1"/>
  <c r="G1147" i="1"/>
  <c r="T1147" i="1" s="1"/>
  <c r="G1148" i="1"/>
  <c r="T1148" i="1" s="1"/>
  <c r="G1149" i="1"/>
  <c r="T1149" i="1" s="1"/>
  <c r="G1150" i="1"/>
  <c r="T1150" i="1" s="1"/>
  <c r="G1151" i="1"/>
  <c r="T1151" i="1" s="1"/>
  <c r="G1152" i="1"/>
  <c r="T1152" i="1" s="1"/>
  <c r="G1153" i="1"/>
  <c r="T1153" i="1" s="1"/>
  <c r="G1154" i="1"/>
  <c r="T1154" i="1" s="1"/>
  <c r="G1155" i="1"/>
  <c r="T1155" i="1" s="1"/>
  <c r="G1156" i="1"/>
  <c r="T1156" i="1" s="1"/>
  <c r="G1157" i="1"/>
  <c r="T1157" i="1" s="1"/>
  <c r="G1158" i="1"/>
  <c r="T1158" i="1" s="1"/>
  <c r="G1159" i="1"/>
  <c r="T1159" i="1" s="1"/>
  <c r="G1160" i="1"/>
  <c r="T1160" i="1" s="1"/>
  <c r="G1161" i="1"/>
  <c r="T1161" i="1" s="1"/>
  <c r="G1162" i="1"/>
  <c r="T1162" i="1" s="1"/>
  <c r="G1163" i="1"/>
  <c r="T1163" i="1" s="1"/>
  <c r="G1164" i="1"/>
  <c r="T1164" i="1" s="1"/>
  <c r="G1165" i="1"/>
  <c r="T1165" i="1" s="1"/>
  <c r="G1166" i="1"/>
  <c r="T1166" i="1" s="1"/>
  <c r="G1167" i="1"/>
  <c r="T1167" i="1" s="1"/>
  <c r="G1168" i="1"/>
  <c r="T1168" i="1" s="1"/>
  <c r="G1169" i="1"/>
  <c r="T1169" i="1" s="1"/>
  <c r="G1170" i="1"/>
  <c r="T1170" i="1" s="1"/>
  <c r="G1171" i="1"/>
  <c r="T1171" i="1" s="1"/>
  <c r="G1172" i="1"/>
  <c r="T1172" i="1" s="1"/>
  <c r="G1173" i="1"/>
  <c r="T1173" i="1" s="1"/>
  <c r="G1174" i="1"/>
  <c r="T1174" i="1" s="1"/>
  <c r="G1175" i="1"/>
  <c r="T1175" i="1" s="1"/>
  <c r="G1176" i="1"/>
  <c r="T1176" i="1" s="1"/>
  <c r="G1177" i="1"/>
  <c r="T1177" i="1" s="1"/>
  <c r="G1178" i="1"/>
  <c r="T1178" i="1" s="1"/>
  <c r="G1179" i="1"/>
  <c r="T1179" i="1" s="1"/>
  <c r="G1180" i="1"/>
  <c r="T1180" i="1" s="1"/>
  <c r="G1181" i="1"/>
  <c r="T1181" i="1" s="1"/>
  <c r="G1182" i="1"/>
  <c r="T1182" i="1" s="1"/>
  <c r="G1183" i="1"/>
  <c r="T1183" i="1" s="1"/>
  <c r="G1184" i="1"/>
  <c r="T1184" i="1" s="1"/>
  <c r="G1185" i="1"/>
  <c r="T1185" i="1" s="1"/>
  <c r="G1186" i="1"/>
  <c r="T1186" i="1" s="1"/>
  <c r="G1187" i="1"/>
  <c r="T1187" i="1" s="1"/>
  <c r="G1188" i="1"/>
  <c r="T1188" i="1" s="1"/>
  <c r="G1189" i="1"/>
  <c r="T1189" i="1" s="1"/>
  <c r="G1190" i="1"/>
  <c r="T1190" i="1" s="1"/>
  <c r="G1191" i="1"/>
  <c r="T1191" i="1" s="1"/>
  <c r="G1192" i="1"/>
  <c r="T1192" i="1" s="1"/>
  <c r="G1193" i="1"/>
  <c r="T1193" i="1" s="1"/>
  <c r="G1194" i="1"/>
  <c r="T1194" i="1" s="1"/>
  <c r="G1195" i="1"/>
  <c r="T1195" i="1" s="1"/>
  <c r="G1196" i="1"/>
  <c r="T1196" i="1" s="1"/>
  <c r="G1197" i="1"/>
  <c r="T1197" i="1" s="1"/>
  <c r="G1198" i="1"/>
  <c r="T1198" i="1" s="1"/>
  <c r="G1199" i="1"/>
  <c r="T1199" i="1" s="1"/>
  <c r="G1200" i="1"/>
  <c r="T1200" i="1" s="1"/>
  <c r="G1201" i="1"/>
  <c r="T1201" i="1" s="1"/>
  <c r="G1202" i="1"/>
  <c r="T1202" i="1" s="1"/>
  <c r="G1203" i="1"/>
  <c r="T1203" i="1" s="1"/>
  <c r="G1204" i="1"/>
  <c r="T1204" i="1" s="1"/>
  <c r="G1205" i="1"/>
  <c r="T1205" i="1" s="1"/>
  <c r="G1206" i="1"/>
  <c r="T1206" i="1" s="1"/>
  <c r="G1207" i="1"/>
  <c r="T1207" i="1" s="1"/>
  <c r="G1208" i="1"/>
  <c r="T1208" i="1" s="1"/>
  <c r="G1209" i="1"/>
  <c r="T1209" i="1" s="1"/>
  <c r="G1210" i="1"/>
  <c r="T1210" i="1" s="1"/>
  <c r="G1211" i="1"/>
  <c r="T1211" i="1" s="1"/>
  <c r="G1212" i="1"/>
  <c r="T1212" i="1" s="1"/>
  <c r="G1213" i="1"/>
  <c r="T1213" i="1" s="1"/>
  <c r="G1214" i="1"/>
  <c r="T1214" i="1" s="1"/>
  <c r="G1215" i="1"/>
  <c r="T1215" i="1" s="1"/>
  <c r="G1216" i="1"/>
  <c r="T1216" i="1" s="1"/>
  <c r="G1217" i="1"/>
  <c r="T1217" i="1" s="1"/>
  <c r="G1218" i="1"/>
  <c r="T1218" i="1" s="1"/>
  <c r="G1219" i="1"/>
  <c r="T1219" i="1" s="1"/>
  <c r="G1220" i="1"/>
  <c r="T1220" i="1" s="1"/>
  <c r="G1221" i="1"/>
  <c r="T1221" i="1" s="1"/>
  <c r="G1222" i="1"/>
  <c r="T1222" i="1" s="1"/>
  <c r="G1223" i="1"/>
  <c r="T1223" i="1" s="1"/>
  <c r="G1224" i="1"/>
  <c r="T1224" i="1" s="1"/>
  <c r="G1225" i="1"/>
  <c r="T1225" i="1" s="1"/>
  <c r="G1226" i="1"/>
  <c r="T1226" i="1" s="1"/>
  <c r="G1227" i="1"/>
  <c r="T1227" i="1" s="1"/>
  <c r="G1228" i="1"/>
  <c r="T1228" i="1" s="1"/>
  <c r="G1229" i="1"/>
  <c r="T1229" i="1" s="1"/>
  <c r="G1230" i="1"/>
  <c r="T1230" i="1" s="1"/>
  <c r="G1231" i="1"/>
  <c r="T1231" i="1" s="1"/>
  <c r="G1232" i="1"/>
  <c r="T1232" i="1" s="1"/>
  <c r="G1233" i="1"/>
  <c r="T1233" i="1" s="1"/>
  <c r="G1234" i="1"/>
  <c r="T1234" i="1" s="1"/>
  <c r="G1235" i="1"/>
  <c r="T1235" i="1" s="1"/>
  <c r="G1236" i="1"/>
  <c r="T1236" i="1" s="1"/>
  <c r="G1237" i="1"/>
  <c r="T1237" i="1" s="1"/>
  <c r="G1238" i="1"/>
  <c r="T1238" i="1" s="1"/>
  <c r="G1239" i="1"/>
  <c r="T1239" i="1" s="1"/>
  <c r="G1240" i="1"/>
  <c r="T1240" i="1" s="1"/>
  <c r="G1241" i="1"/>
  <c r="T1241" i="1" s="1"/>
  <c r="G1242" i="1"/>
  <c r="T1242" i="1" s="1"/>
  <c r="G1243" i="1"/>
  <c r="T1243" i="1" s="1"/>
  <c r="G1244" i="1"/>
  <c r="T1244" i="1" s="1"/>
  <c r="G1245" i="1"/>
  <c r="T1245" i="1" s="1"/>
  <c r="G1246" i="1"/>
  <c r="T1246" i="1" s="1"/>
  <c r="G1247" i="1"/>
  <c r="T1247" i="1" s="1"/>
  <c r="G1248" i="1"/>
  <c r="T1248" i="1" s="1"/>
  <c r="G1249" i="1"/>
  <c r="T1249" i="1" s="1"/>
  <c r="G1250" i="1"/>
  <c r="T1250" i="1" s="1"/>
  <c r="G1251" i="1"/>
  <c r="T1251" i="1" s="1"/>
  <c r="G1252" i="1"/>
  <c r="T1252" i="1" s="1"/>
  <c r="G1253" i="1"/>
  <c r="T1253" i="1" s="1"/>
  <c r="G1254" i="1"/>
  <c r="T1254" i="1" s="1"/>
  <c r="G1255" i="1"/>
  <c r="T1255" i="1" s="1"/>
  <c r="G1256" i="1"/>
  <c r="T1256" i="1" s="1"/>
  <c r="G1257" i="1"/>
  <c r="T1257" i="1" s="1"/>
  <c r="G1258" i="1"/>
  <c r="T1258" i="1" s="1"/>
  <c r="G1259" i="1"/>
  <c r="T1259" i="1" s="1"/>
  <c r="G1260" i="1"/>
  <c r="T1260" i="1" s="1"/>
  <c r="G1261" i="1"/>
  <c r="T1261" i="1" s="1"/>
  <c r="G1262" i="1"/>
  <c r="T1262" i="1" s="1"/>
  <c r="G1263" i="1"/>
  <c r="T1263" i="1" s="1"/>
  <c r="G1264" i="1"/>
  <c r="T1264" i="1" s="1"/>
  <c r="G1265" i="1"/>
  <c r="T1265" i="1" s="1"/>
  <c r="G1266" i="1"/>
  <c r="T1266" i="1" s="1"/>
  <c r="G1267" i="1"/>
  <c r="T1267" i="1" s="1"/>
  <c r="G1268" i="1"/>
  <c r="T1268" i="1" s="1"/>
  <c r="G1269" i="1"/>
  <c r="T1269" i="1" s="1"/>
  <c r="G1270" i="1"/>
  <c r="T1270" i="1" s="1"/>
  <c r="G1271" i="1"/>
  <c r="T1271" i="1" s="1"/>
  <c r="G1272" i="1"/>
  <c r="T1272" i="1" s="1"/>
  <c r="G1273" i="1"/>
  <c r="T1273" i="1" s="1"/>
  <c r="G1274" i="1"/>
  <c r="T1274" i="1" s="1"/>
  <c r="G1275" i="1"/>
  <c r="T1275" i="1" s="1"/>
  <c r="G1276" i="1"/>
  <c r="T1276" i="1" s="1"/>
  <c r="G1277" i="1"/>
  <c r="T1277" i="1" s="1"/>
  <c r="G1278" i="1"/>
  <c r="T1278" i="1" s="1"/>
  <c r="G1279" i="1"/>
  <c r="T1279" i="1" s="1"/>
  <c r="G1280" i="1"/>
  <c r="T1280" i="1" s="1"/>
  <c r="G1281" i="1"/>
  <c r="T1281" i="1" s="1"/>
  <c r="G1282" i="1"/>
  <c r="T1282" i="1" s="1"/>
  <c r="G1283" i="1"/>
  <c r="T1283" i="1" s="1"/>
  <c r="G1284" i="1"/>
  <c r="T1284" i="1" s="1"/>
  <c r="G1285" i="1"/>
  <c r="T1285" i="1" s="1"/>
  <c r="G1286" i="1"/>
  <c r="T1286" i="1" s="1"/>
  <c r="G1287" i="1"/>
  <c r="T1287" i="1" s="1"/>
  <c r="G1288" i="1"/>
  <c r="T1288" i="1" s="1"/>
  <c r="G1289" i="1"/>
  <c r="T1289" i="1" s="1"/>
  <c r="G1290" i="1"/>
  <c r="T1290" i="1" s="1"/>
  <c r="G1291" i="1"/>
  <c r="T1291" i="1" s="1"/>
  <c r="G1292" i="1"/>
  <c r="T1292" i="1" s="1"/>
  <c r="G1293" i="1"/>
  <c r="T1293" i="1" s="1"/>
  <c r="G1294" i="1"/>
  <c r="T1294" i="1" s="1"/>
  <c r="G1295" i="1"/>
  <c r="T1295" i="1" s="1"/>
  <c r="G1296" i="1"/>
  <c r="T1296" i="1" s="1"/>
  <c r="G1297" i="1"/>
  <c r="T1297" i="1" s="1"/>
  <c r="G1298" i="1"/>
  <c r="T1298" i="1" s="1"/>
  <c r="G1299" i="1"/>
  <c r="T1299" i="1" s="1"/>
  <c r="G1300" i="1"/>
  <c r="T1300" i="1" s="1"/>
  <c r="G1301" i="1"/>
  <c r="T1301" i="1" s="1"/>
  <c r="G1302" i="1"/>
  <c r="T1302" i="1" s="1"/>
  <c r="G1303" i="1"/>
  <c r="T1303" i="1" s="1"/>
  <c r="G1304" i="1"/>
  <c r="T1304" i="1" s="1"/>
  <c r="G1305" i="1"/>
  <c r="T1305" i="1" s="1"/>
  <c r="G1306" i="1"/>
  <c r="T1306" i="1" s="1"/>
  <c r="G1307" i="1"/>
  <c r="T1307" i="1" s="1"/>
  <c r="G1308" i="1"/>
  <c r="T1308" i="1" s="1"/>
  <c r="G1309" i="1"/>
  <c r="T1309" i="1" s="1"/>
  <c r="G1310" i="1"/>
  <c r="T1310" i="1" s="1"/>
  <c r="G1311" i="1"/>
  <c r="T1311" i="1" s="1"/>
  <c r="G1312" i="1"/>
  <c r="T1312" i="1" s="1"/>
  <c r="G1313" i="1"/>
  <c r="T1313" i="1" s="1"/>
  <c r="G1314" i="1"/>
  <c r="T1314" i="1" s="1"/>
  <c r="G1315" i="1"/>
  <c r="T1315" i="1" s="1"/>
  <c r="G1316" i="1"/>
  <c r="T1316" i="1" s="1"/>
  <c r="G1317" i="1"/>
  <c r="T1317" i="1" s="1"/>
  <c r="G1318" i="1"/>
  <c r="T1318" i="1" s="1"/>
  <c r="G1319" i="1"/>
  <c r="T1319" i="1" s="1"/>
  <c r="G1320" i="1"/>
  <c r="T1320" i="1" s="1"/>
  <c r="G1321" i="1"/>
  <c r="T1321" i="1" s="1"/>
  <c r="G1322" i="1"/>
  <c r="T1322" i="1" s="1"/>
  <c r="G1323" i="1"/>
  <c r="T1323" i="1" s="1"/>
  <c r="G1324" i="1"/>
  <c r="T1324" i="1" s="1"/>
  <c r="G1325" i="1"/>
  <c r="T1325" i="1" s="1"/>
  <c r="G1326" i="1"/>
  <c r="T1326" i="1" s="1"/>
  <c r="G1327" i="1"/>
  <c r="T1327" i="1" s="1"/>
  <c r="G1328" i="1"/>
  <c r="T1328" i="1" s="1"/>
  <c r="G1329" i="1"/>
  <c r="T1329" i="1" s="1"/>
  <c r="G1330" i="1"/>
  <c r="T1330" i="1" s="1"/>
  <c r="G1331" i="1"/>
  <c r="T1331" i="1" s="1"/>
  <c r="G1332" i="1"/>
  <c r="T1332" i="1" s="1"/>
  <c r="G1333" i="1"/>
  <c r="T1333" i="1" s="1"/>
  <c r="G1334" i="1"/>
  <c r="T1334" i="1" s="1"/>
  <c r="G1335" i="1"/>
  <c r="T1335" i="1" s="1"/>
  <c r="G1336" i="1"/>
  <c r="T1336" i="1" s="1"/>
  <c r="G1337" i="1"/>
  <c r="T1337" i="1" s="1"/>
  <c r="G1338" i="1"/>
  <c r="T1338" i="1" s="1"/>
  <c r="G1339" i="1"/>
  <c r="T1339" i="1" s="1"/>
  <c r="G1340" i="1"/>
  <c r="T1340" i="1" s="1"/>
  <c r="G1341" i="1"/>
  <c r="T1341" i="1" s="1"/>
  <c r="G1342" i="1"/>
  <c r="T1342" i="1" s="1"/>
  <c r="G1343" i="1"/>
  <c r="T1343" i="1" s="1"/>
  <c r="G1344" i="1"/>
  <c r="T1344" i="1" s="1"/>
  <c r="G1345" i="1"/>
  <c r="T1345" i="1" s="1"/>
  <c r="G1346" i="1"/>
  <c r="T1346" i="1" s="1"/>
  <c r="G1347" i="1"/>
  <c r="T1347" i="1" s="1"/>
  <c r="G1348" i="1"/>
  <c r="T1348" i="1" s="1"/>
  <c r="G1349" i="1"/>
  <c r="T1349" i="1" s="1"/>
  <c r="G1350" i="1"/>
  <c r="T1350" i="1" s="1"/>
  <c r="G1351" i="1"/>
  <c r="T1351" i="1" s="1"/>
  <c r="G1352" i="1"/>
  <c r="T1352" i="1" s="1"/>
  <c r="G1353" i="1"/>
  <c r="T1353" i="1" s="1"/>
  <c r="G1354" i="1"/>
  <c r="T1354" i="1" s="1"/>
  <c r="G1355" i="1"/>
  <c r="T1355" i="1" s="1"/>
  <c r="G1356" i="1"/>
  <c r="T1356" i="1" s="1"/>
  <c r="G1357" i="1"/>
  <c r="T1357" i="1" s="1"/>
  <c r="G1358" i="1"/>
  <c r="T1358" i="1" s="1"/>
  <c r="G1359" i="1"/>
  <c r="T1359" i="1" s="1"/>
  <c r="G1360" i="1"/>
  <c r="T1360" i="1" s="1"/>
  <c r="G1361" i="1"/>
  <c r="T1361" i="1" s="1"/>
  <c r="G1362" i="1"/>
  <c r="T1362" i="1" s="1"/>
  <c r="G1363" i="1"/>
  <c r="T1363" i="1" s="1"/>
  <c r="G1364" i="1"/>
  <c r="T1364" i="1" s="1"/>
  <c r="G1365" i="1"/>
  <c r="T1365" i="1" s="1"/>
  <c r="G1366" i="1"/>
  <c r="T1366" i="1" s="1"/>
  <c r="G1367" i="1"/>
  <c r="T1367" i="1" s="1"/>
  <c r="G1368" i="1"/>
  <c r="T1368" i="1" s="1"/>
  <c r="G1369" i="1"/>
  <c r="T1369" i="1" s="1"/>
  <c r="G1370" i="1"/>
  <c r="T1370" i="1" s="1"/>
  <c r="G1371" i="1"/>
  <c r="T1371" i="1" s="1"/>
  <c r="G1372" i="1"/>
  <c r="T1372" i="1" s="1"/>
  <c r="G1373" i="1"/>
  <c r="T1373" i="1" s="1"/>
  <c r="G1374" i="1"/>
  <c r="T1374" i="1" s="1"/>
  <c r="G1375" i="1"/>
  <c r="T1375" i="1" s="1"/>
  <c r="G1376" i="1"/>
  <c r="T1376" i="1" s="1"/>
  <c r="G1377" i="1"/>
  <c r="T1377" i="1" s="1"/>
  <c r="G1378" i="1"/>
  <c r="T1378" i="1" s="1"/>
  <c r="G1379" i="1"/>
  <c r="T1379" i="1" s="1"/>
  <c r="G1380" i="1"/>
  <c r="T1380" i="1" s="1"/>
  <c r="G1381" i="1"/>
  <c r="T1381" i="1" s="1"/>
  <c r="G1382" i="1"/>
  <c r="T1382" i="1" s="1"/>
  <c r="G1383" i="1"/>
  <c r="T1383" i="1" s="1"/>
  <c r="G1384" i="1"/>
  <c r="T1384" i="1" s="1"/>
  <c r="G1385" i="1"/>
  <c r="T1385" i="1" s="1"/>
  <c r="G1386" i="1"/>
  <c r="T1386" i="1" s="1"/>
  <c r="G1387" i="1"/>
  <c r="T1387" i="1" s="1"/>
  <c r="G1388" i="1"/>
  <c r="T1388" i="1" s="1"/>
  <c r="G1389" i="1"/>
  <c r="T1389" i="1" s="1"/>
  <c r="G1390" i="1"/>
  <c r="T1390" i="1" s="1"/>
  <c r="G1391" i="1"/>
  <c r="T1391" i="1" s="1"/>
  <c r="G1392" i="1"/>
  <c r="T1392" i="1" s="1"/>
  <c r="G1393" i="1"/>
  <c r="T1393" i="1" s="1"/>
  <c r="G1394" i="1"/>
  <c r="T1394" i="1" s="1"/>
  <c r="G1395" i="1"/>
  <c r="T1395" i="1" s="1"/>
  <c r="G1396" i="1"/>
  <c r="T1396" i="1" s="1"/>
  <c r="G1397" i="1"/>
  <c r="T1397" i="1" s="1"/>
  <c r="G1398" i="1"/>
  <c r="T1398" i="1" s="1"/>
  <c r="G1399" i="1"/>
  <c r="T1399" i="1" s="1"/>
  <c r="G1400" i="1"/>
  <c r="T1400" i="1" s="1"/>
  <c r="G1401" i="1"/>
  <c r="T1401" i="1" s="1"/>
  <c r="G1402" i="1"/>
  <c r="T1402" i="1" s="1"/>
  <c r="G1403" i="1"/>
  <c r="T1403" i="1" s="1"/>
  <c r="G1404" i="1"/>
  <c r="T1404" i="1" s="1"/>
  <c r="G1405" i="1"/>
  <c r="T1405" i="1" s="1"/>
  <c r="G1406" i="1"/>
  <c r="T1406" i="1" s="1"/>
  <c r="G1407" i="1"/>
  <c r="T1407" i="1" s="1"/>
  <c r="G1408" i="1"/>
  <c r="T1408" i="1" s="1"/>
  <c r="G1409" i="1"/>
  <c r="T1409" i="1" s="1"/>
  <c r="G1410" i="1"/>
  <c r="T1410" i="1" s="1"/>
  <c r="G1411" i="1"/>
  <c r="T1411" i="1" s="1"/>
  <c r="G1412" i="1"/>
  <c r="T1412" i="1" s="1"/>
  <c r="G1413" i="1"/>
  <c r="T1413" i="1" s="1"/>
  <c r="G1414" i="1"/>
  <c r="T1414" i="1" s="1"/>
  <c r="G1415" i="1"/>
  <c r="T1415" i="1" s="1"/>
  <c r="G1416" i="1"/>
  <c r="T1416" i="1" s="1"/>
  <c r="G1417" i="1"/>
  <c r="T1417" i="1" s="1"/>
  <c r="G1418" i="1"/>
  <c r="T1418" i="1" s="1"/>
  <c r="G1419" i="1"/>
  <c r="T1419" i="1" s="1"/>
  <c r="G1420" i="1"/>
  <c r="T1420" i="1" s="1"/>
  <c r="G1421" i="1"/>
  <c r="T1421" i="1" s="1"/>
  <c r="G1422" i="1"/>
  <c r="T1422" i="1" s="1"/>
  <c r="G1423" i="1"/>
  <c r="T1423" i="1" s="1"/>
  <c r="G1424" i="1"/>
  <c r="T1424" i="1" s="1"/>
  <c r="G1425" i="1"/>
  <c r="T1425" i="1" s="1"/>
  <c r="G1426" i="1"/>
  <c r="T1426" i="1" s="1"/>
  <c r="G1427" i="1"/>
  <c r="T1427" i="1" s="1"/>
  <c r="G1428" i="1"/>
  <c r="T1428" i="1" s="1"/>
  <c r="G1429" i="1"/>
  <c r="T1429" i="1" s="1"/>
  <c r="G1430" i="1"/>
  <c r="T1430" i="1" s="1"/>
  <c r="G1431" i="1"/>
  <c r="T1431" i="1" s="1"/>
  <c r="G1432" i="1"/>
  <c r="T1432" i="1" s="1"/>
  <c r="G1433" i="1"/>
  <c r="T1433" i="1" s="1"/>
  <c r="G1434" i="1"/>
  <c r="T1434" i="1" s="1"/>
  <c r="G1435" i="1"/>
  <c r="T1435" i="1" s="1"/>
  <c r="G1436" i="1"/>
  <c r="T1436" i="1" s="1"/>
  <c r="G1437" i="1"/>
  <c r="T1437" i="1" s="1"/>
  <c r="G1438" i="1"/>
  <c r="T1438" i="1" s="1"/>
  <c r="G1439" i="1"/>
  <c r="T1439" i="1" s="1"/>
  <c r="G1440" i="1"/>
  <c r="T1440" i="1" s="1"/>
  <c r="G1441" i="1"/>
  <c r="T1441" i="1" s="1"/>
  <c r="G1442" i="1"/>
  <c r="T1442" i="1" s="1"/>
  <c r="G1443" i="1"/>
  <c r="T1443" i="1" s="1"/>
  <c r="G1444" i="1"/>
  <c r="T1444" i="1" s="1"/>
  <c r="G1445" i="1"/>
  <c r="T1445" i="1" s="1"/>
  <c r="G1446" i="1"/>
  <c r="T1446" i="1" s="1"/>
  <c r="G1447" i="1"/>
  <c r="T1447" i="1" s="1"/>
  <c r="G1448" i="1"/>
  <c r="T1448" i="1" s="1"/>
  <c r="G1449" i="1"/>
  <c r="T1449" i="1" s="1"/>
  <c r="G1450" i="1"/>
  <c r="T1450" i="1" s="1"/>
  <c r="G1451" i="1"/>
  <c r="T1451" i="1" s="1"/>
  <c r="G1452" i="1"/>
  <c r="T1452" i="1" s="1"/>
  <c r="G1453" i="1"/>
  <c r="T1453" i="1" s="1"/>
  <c r="G1454" i="1"/>
  <c r="T1454" i="1" s="1"/>
  <c r="G1455" i="1"/>
  <c r="T1455" i="1" s="1"/>
  <c r="G1456" i="1"/>
  <c r="T1456" i="1" s="1"/>
  <c r="G1457" i="1"/>
  <c r="T1457" i="1" s="1"/>
  <c r="G1458" i="1"/>
  <c r="T1458" i="1" s="1"/>
  <c r="G1459" i="1"/>
  <c r="T1459" i="1" s="1"/>
  <c r="G1460" i="1"/>
  <c r="T1460" i="1" s="1"/>
  <c r="G1461" i="1"/>
  <c r="T1461" i="1" s="1"/>
  <c r="G1462" i="1"/>
  <c r="T1462" i="1" s="1"/>
  <c r="G1463" i="1"/>
  <c r="T1463" i="1" s="1"/>
  <c r="G1464" i="1"/>
  <c r="T1464" i="1" s="1"/>
  <c r="G1465" i="1"/>
  <c r="T1465" i="1" s="1"/>
  <c r="G1466" i="1"/>
  <c r="T1466" i="1" s="1"/>
  <c r="G1467" i="1"/>
  <c r="T1467" i="1" s="1"/>
  <c r="G1468" i="1"/>
  <c r="T1468" i="1" s="1"/>
  <c r="G1469" i="1"/>
  <c r="T1469" i="1" s="1"/>
  <c r="G1470" i="1"/>
  <c r="T1470" i="1" s="1"/>
  <c r="G1471" i="1"/>
  <c r="T1471" i="1" s="1"/>
  <c r="G1472" i="1"/>
  <c r="T1472" i="1" s="1"/>
  <c r="G1473" i="1"/>
  <c r="T1473" i="1" s="1"/>
  <c r="G1474" i="1"/>
  <c r="T1474" i="1" s="1"/>
  <c r="G1475" i="1"/>
  <c r="T1475" i="1" s="1"/>
  <c r="G1476" i="1"/>
  <c r="T1476" i="1" s="1"/>
  <c r="G1477" i="1"/>
  <c r="T1477" i="1" s="1"/>
  <c r="G1478" i="1"/>
  <c r="T1478" i="1" s="1"/>
  <c r="G1479" i="1"/>
  <c r="T1479" i="1" s="1"/>
  <c r="G1480" i="1"/>
  <c r="T1480" i="1" s="1"/>
  <c r="G1481" i="1"/>
  <c r="T1481" i="1" s="1"/>
  <c r="G1482" i="1"/>
  <c r="T1482" i="1" s="1"/>
  <c r="G1483" i="1"/>
  <c r="T1483" i="1" s="1"/>
  <c r="G1484" i="1"/>
  <c r="T1484" i="1" s="1"/>
  <c r="G1485" i="1"/>
  <c r="T1485" i="1" s="1"/>
  <c r="G1486" i="1"/>
  <c r="T1486" i="1" s="1"/>
  <c r="G1487" i="1"/>
  <c r="T1487" i="1" s="1"/>
  <c r="G1488" i="1"/>
  <c r="T1488" i="1" s="1"/>
  <c r="G1489" i="1"/>
  <c r="T1489" i="1" s="1"/>
  <c r="G1490" i="1"/>
  <c r="T1490" i="1" s="1"/>
  <c r="G1491" i="1"/>
  <c r="T1491" i="1" s="1"/>
  <c r="G1492" i="1"/>
  <c r="T1492" i="1" s="1"/>
  <c r="G1493" i="1"/>
  <c r="T1493" i="1" s="1"/>
  <c r="G1494" i="1"/>
  <c r="T1494" i="1" s="1"/>
  <c r="G1495" i="1"/>
  <c r="T1495" i="1" s="1"/>
  <c r="G1496" i="1"/>
  <c r="T1496" i="1" s="1"/>
  <c r="G1497" i="1"/>
  <c r="T1497" i="1" s="1"/>
  <c r="G1498" i="1"/>
  <c r="T1498" i="1" s="1"/>
  <c r="G1499" i="1"/>
  <c r="T1499" i="1" s="1"/>
  <c r="G1500" i="1"/>
  <c r="T1500" i="1" s="1"/>
  <c r="G1501" i="1"/>
  <c r="T1501" i="1" s="1"/>
  <c r="G1502" i="1"/>
  <c r="T1502" i="1" s="1"/>
  <c r="G1503" i="1"/>
  <c r="T1503" i="1" s="1"/>
  <c r="G1504" i="1"/>
  <c r="T1504" i="1" s="1"/>
  <c r="G1505" i="1"/>
  <c r="T1505" i="1" s="1"/>
  <c r="G1506" i="1"/>
  <c r="T1506" i="1" s="1"/>
  <c r="G1507" i="1"/>
  <c r="T1507" i="1" s="1"/>
  <c r="G1508" i="1"/>
  <c r="T1508" i="1" s="1"/>
  <c r="G1509" i="1"/>
  <c r="T1509" i="1" s="1"/>
  <c r="G1510" i="1"/>
  <c r="T1510" i="1" s="1"/>
  <c r="G1511" i="1"/>
  <c r="T1511" i="1" s="1"/>
  <c r="G1512" i="1"/>
  <c r="T1512" i="1" s="1"/>
  <c r="G1513" i="1"/>
  <c r="T1513" i="1" s="1"/>
  <c r="G1514" i="1"/>
  <c r="T1514" i="1" s="1"/>
  <c r="G1515" i="1"/>
  <c r="T1515" i="1" s="1"/>
  <c r="G1516" i="1"/>
  <c r="T1516" i="1" s="1"/>
  <c r="G1517" i="1"/>
  <c r="T1517" i="1" s="1"/>
  <c r="G1518" i="1"/>
  <c r="T1518" i="1" s="1"/>
  <c r="G1519" i="1"/>
  <c r="T1519" i="1" s="1"/>
  <c r="G1520" i="1"/>
  <c r="T1520" i="1" s="1"/>
  <c r="G1521" i="1"/>
  <c r="T1521" i="1" s="1"/>
  <c r="G1522" i="1"/>
  <c r="T1522" i="1" s="1"/>
  <c r="G1523" i="1"/>
  <c r="T1523" i="1" s="1"/>
  <c r="G1524" i="1"/>
  <c r="T1524" i="1" s="1"/>
  <c r="G1525" i="1"/>
  <c r="T1525" i="1" s="1"/>
  <c r="G1526" i="1"/>
  <c r="T1526" i="1" s="1"/>
  <c r="G1527" i="1"/>
  <c r="T1527" i="1" s="1"/>
  <c r="G1528" i="1"/>
  <c r="T1528" i="1" s="1"/>
  <c r="G1529" i="1"/>
  <c r="T1529" i="1" s="1"/>
  <c r="G1530" i="1"/>
  <c r="T1530" i="1" s="1"/>
  <c r="G1531" i="1"/>
  <c r="T1531" i="1" s="1"/>
  <c r="G1532" i="1"/>
  <c r="T1532" i="1" s="1"/>
  <c r="G1533" i="1"/>
  <c r="T1533" i="1" s="1"/>
  <c r="G1534" i="1"/>
  <c r="T1534" i="1" s="1"/>
  <c r="G1535" i="1"/>
  <c r="T1535" i="1" s="1"/>
  <c r="G1536" i="1"/>
  <c r="T1536" i="1" s="1"/>
  <c r="G1537" i="1"/>
  <c r="T1537" i="1" s="1"/>
  <c r="G1538" i="1"/>
  <c r="T1538" i="1" s="1"/>
  <c r="G1539" i="1"/>
  <c r="T1539" i="1" s="1"/>
  <c r="G1540" i="1"/>
  <c r="T1540" i="1" s="1"/>
  <c r="G1541" i="1"/>
  <c r="T1541" i="1" s="1"/>
  <c r="G1542" i="1"/>
  <c r="T1542" i="1" s="1"/>
  <c r="G1543" i="1"/>
  <c r="T1543" i="1" s="1"/>
  <c r="G1544" i="1"/>
  <c r="T1544" i="1" s="1"/>
  <c r="G1545" i="1"/>
  <c r="T1545" i="1" s="1"/>
  <c r="G1546" i="1"/>
  <c r="T1546" i="1" s="1"/>
  <c r="G1547" i="1"/>
  <c r="T1547" i="1" s="1"/>
  <c r="G1548" i="1"/>
  <c r="T1548" i="1" s="1"/>
  <c r="G1549" i="1"/>
  <c r="T1549" i="1" s="1"/>
  <c r="G1550" i="1"/>
  <c r="T1550" i="1" s="1"/>
  <c r="G1551" i="1"/>
  <c r="T1551" i="1" s="1"/>
  <c r="G1552" i="1"/>
  <c r="T1552" i="1" s="1"/>
  <c r="G1553" i="1"/>
  <c r="T1553" i="1" s="1"/>
  <c r="G1554" i="1"/>
  <c r="T1554" i="1" s="1"/>
  <c r="G1555" i="1"/>
  <c r="T1555" i="1" s="1"/>
  <c r="G1556" i="1"/>
  <c r="T1556" i="1" s="1"/>
  <c r="G1557" i="1"/>
  <c r="T1557" i="1" s="1"/>
  <c r="G1558" i="1"/>
  <c r="T1558" i="1" s="1"/>
  <c r="G1559" i="1"/>
  <c r="T1559" i="1" s="1"/>
  <c r="G1560" i="1"/>
  <c r="T1560" i="1" s="1"/>
  <c r="G1561" i="1"/>
  <c r="T1561" i="1" s="1"/>
  <c r="G1562" i="1"/>
  <c r="T1562" i="1" s="1"/>
  <c r="G1563" i="1"/>
  <c r="T1563" i="1" s="1"/>
  <c r="G1564" i="1"/>
  <c r="T1564" i="1" s="1"/>
  <c r="G1565" i="1"/>
  <c r="T1565" i="1" s="1"/>
  <c r="G1566" i="1"/>
  <c r="T1566" i="1" s="1"/>
  <c r="G1567" i="1"/>
  <c r="T1567" i="1" s="1"/>
  <c r="G1568" i="1"/>
  <c r="T1568" i="1" s="1"/>
  <c r="G1569" i="1"/>
  <c r="T1569" i="1" s="1"/>
  <c r="G1570" i="1"/>
  <c r="T1570" i="1" s="1"/>
  <c r="G1571" i="1"/>
  <c r="T1571" i="1" s="1"/>
  <c r="G1572" i="1"/>
  <c r="T1572" i="1" s="1"/>
  <c r="G1573" i="1"/>
  <c r="T1573" i="1" s="1"/>
  <c r="G1574" i="1"/>
  <c r="T1574" i="1" s="1"/>
  <c r="G1575" i="1"/>
  <c r="T1575" i="1" s="1"/>
  <c r="G1576" i="1"/>
  <c r="T1576" i="1" s="1"/>
  <c r="G1577" i="1"/>
  <c r="T1577" i="1" s="1"/>
  <c r="G1578" i="1"/>
  <c r="T1578" i="1" s="1"/>
  <c r="G1579" i="1"/>
  <c r="T1579" i="1" s="1"/>
  <c r="G1580" i="1"/>
  <c r="T1580" i="1" s="1"/>
  <c r="G1581" i="1"/>
  <c r="T1581" i="1" s="1"/>
  <c r="G1582" i="1"/>
  <c r="T1582" i="1" s="1"/>
  <c r="G1583" i="1"/>
  <c r="T1583" i="1" s="1"/>
  <c r="G1584" i="1"/>
  <c r="T1584" i="1" s="1"/>
  <c r="G1585" i="1"/>
  <c r="T1585" i="1" s="1"/>
  <c r="G1586" i="1"/>
  <c r="T1586" i="1" s="1"/>
  <c r="G1587" i="1"/>
  <c r="T1587" i="1" s="1"/>
  <c r="G1588" i="1"/>
  <c r="T1588" i="1" s="1"/>
  <c r="G1589" i="1"/>
  <c r="T1589" i="1" s="1"/>
  <c r="G1590" i="1"/>
  <c r="T1590" i="1" s="1"/>
  <c r="G1591" i="1"/>
  <c r="T1591" i="1" s="1"/>
  <c r="G1592" i="1"/>
  <c r="T1592" i="1" s="1"/>
  <c r="G1593" i="1"/>
  <c r="T1593" i="1" s="1"/>
  <c r="G1594" i="1"/>
  <c r="T1594" i="1" s="1"/>
  <c r="G1595" i="1"/>
  <c r="T1595" i="1" s="1"/>
  <c r="G1596" i="1"/>
  <c r="T1596" i="1" s="1"/>
  <c r="G1597" i="1"/>
  <c r="T1597" i="1" s="1"/>
  <c r="G1598" i="1"/>
  <c r="T1598" i="1" s="1"/>
  <c r="G1599" i="1"/>
  <c r="T1599" i="1" s="1"/>
  <c r="G1600" i="1"/>
  <c r="T1600" i="1" s="1"/>
  <c r="G1601" i="1"/>
  <c r="T1601" i="1" s="1"/>
  <c r="G1602" i="1"/>
  <c r="T1602" i="1" s="1"/>
  <c r="G1603" i="1"/>
  <c r="T1603" i="1" s="1"/>
  <c r="G1604" i="1"/>
  <c r="T1604" i="1" s="1"/>
  <c r="G1605" i="1"/>
  <c r="T1605" i="1" s="1"/>
  <c r="G1606" i="1"/>
  <c r="T1606" i="1" s="1"/>
  <c r="G1607" i="1"/>
  <c r="T1607" i="1" s="1"/>
  <c r="G1608" i="1"/>
  <c r="T1608" i="1" s="1"/>
  <c r="G1609" i="1"/>
  <c r="T1609" i="1" s="1"/>
  <c r="G1610" i="1"/>
  <c r="T1610" i="1" s="1"/>
  <c r="G1611" i="1"/>
  <c r="T1611" i="1" s="1"/>
  <c r="G1612" i="1"/>
  <c r="T1612" i="1" s="1"/>
  <c r="G1613" i="1"/>
  <c r="T1613" i="1" s="1"/>
  <c r="G1614" i="1"/>
  <c r="T1614" i="1" s="1"/>
  <c r="G1615" i="1"/>
  <c r="T1615" i="1" s="1"/>
  <c r="G1616" i="1"/>
  <c r="T1616" i="1" s="1"/>
  <c r="G1617" i="1"/>
  <c r="T1617" i="1" s="1"/>
  <c r="G1618" i="1"/>
  <c r="T1618" i="1" s="1"/>
  <c r="G1619" i="1"/>
  <c r="T1619" i="1" s="1"/>
  <c r="G1620" i="1"/>
  <c r="T1620" i="1" s="1"/>
  <c r="G1621" i="1"/>
  <c r="T1621" i="1" s="1"/>
  <c r="G1622" i="1"/>
  <c r="T1622" i="1" s="1"/>
  <c r="G1623" i="1"/>
  <c r="T1623" i="1" s="1"/>
  <c r="G1624" i="1"/>
  <c r="T1624" i="1" s="1"/>
  <c r="G1625" i="1"/>
  <c r="T1625" i="1" s="1"/>
  <c r="G1626" i="1"/>
  <c r="T1626" i="1" s="1"/>
  <c r="G1627" i="1"/>
  <c r="T1627" i="1" s="1"/>
  <c r="G1628" i="1"/>
  <c r="T1628" i="1" s="1"/>
  <c r="G1629" i="1"/>
  <c r="T1629" i="1" s="1"/>
  <c r="G1630" i="1"/>
  <c r="T1630" i="1" s="1"/>
  <c r="G1631" i="1"/>
  <c r="T1631" i="1" s="1"/>
  <c r="G1632" i="1"/>
  <c r="T1632" i="1" s="1"/>
  <c r="G1633" i="1"/>
  <c r="T1633" i="1" s="1"/>
  <c r="G1634" i="1"/>
  <c r="T1634" i="1" s="1"/>
  <c r="G1635" i="1"/>
  <c r="T1635" i="1" s="1"/>
  <c r="G1636" i="1"/>
  <c r="T1636" i="1" s="1"/>
  <c r="G1637" i="1"/>
  <c r="T1637" i="1" s="1"/>
  <c r="G1638" i="1"/>
  <c r="T1638" i="1" s="1"/>
  <c r="G1639" i="1"/>
  <c r="T1639" i="1" s="1"/>
  <c r="G1640" i="1"/>
  <c r="T1640" i="1" s="1"/>
  <c r="G1641" i="1"/>
  <c r="T1641" i="1" s="1"/>
  <c r="G1642" i="1"/>
  <c r="T1642" i="1" s="1"/>
  <c r="G1643" i="1"/>
  <c r="T1643" i="1" s="1"/>
  <c r="G1644" i="1"/>
  <c r="T1644" i="1" s="1"/>
  <c r="G1645" i="1"/>
  <c r="T1645" i="1" s="1"/>
  <c r="G1646" i="1"/>
  <c r="T1646" i="1" s="1"/>
  <c r="G1647" i="1"/>
  <c r="T1647" i="1" s="1"/>
  <c r="G1648" i="1"/>
  <c r="T1648" i="1" s="1"/>
  <c r="G1649" i="1"/>
  <c r="T1649" i="1" s="1"/>
  <c r="G1650" i="1"/>
  <c r="T1650" i="1" s="1"/>
  <c r="G1651" i="1"/>
  <c r="T1651" i="1" s="1"/>
  <c r="G1652" i="1"/>
  <c r="T1652" i="1" s="1"/>
  <c r="G1653" i="1"/>
  <c r="T1653" i="1" s="1"/>
  <c r="G1654" i="1"/>
  <c r="T1654" i="1" s="1"/>
  <c r="G1655" i="1"/>
  <c r="T1655" i="1" s="1"/>
  <c r="G1656" i="1"/>
  <c r="T1656" i="1" s="1"/>
  <c r="G1657" i="1"/>
  <c r="T1657" i="1" s="1"/>
  <c r="G1658" i="1"/>
  <c r="T1658" i="1" s="1"/>
  <c r="G1659" i="1"/>
  <c r="T1659" i="1" s="1"/>
  <c r="G1660" i="1"/>
  <c r="T1660" i="1" s="1"/>
  <c r="G1661" i="1"/>
  <c r="T1661" i="1" s="1"/>
  <c r="G1662" i="1"/>
  <c r="T1662" i="1" s="1"/>
  <c r="G1663" i="1"/>
  <c r="T1663" i="1" s="1"/>
  <c r="G1664" i="1"/>
  <c r="T1664" i="1" s="1"/>
  <c r="G1665" i="1"/>
  <c r="T1665" i="1" s="1"/>
  <c r="G1666" i="1"/>
  <c r="T1666" i="1" s="1"/>
  <c r="G1667" i="1"/>
  <c r="T1667" i="1" s="1"/>
  <c r="G1668" i="1"/>
  <c r="T1668" i="1" s="1"/>
  <c r="G1669" i="1"/>
  <c r="T1669" i="1" s="1"/>
  <c r="G1670" i="1"/>
  <c r="T1670" i="1" s="1"/>
  <c r="G1671" i="1"/>
  <c r="T1671" i="1" s="1"/>
  <c r="G1672" i="1"/>
  <c r="T1672" i="1" s="1"/>
  <c r="G1673" i="1"/>
  <c r="T1673" i="1" s="1"/>
  <c r="G1674" i="1"/>
  <c r="T1674" i="1" s="1"/>
  <c r="G1675" i="1"/>
  <c r="T1675" i="1" s="1"/>
  <c r="G1676" i="1"/>
  <c r="T1676" i="1" s="1"/>
  <c r="G1677" i="1"/>
  <c r="T1677" i="1" s="1"/>
  <c r="G1678" i="1"/>
  <c r="T1678" i="1" s="1"/>
  <c r="G1679" i="1"/>
  <c r="T1679" i="1" s="1"/>
  <c r="G1680" i="1"/>
  <c r="T1680" i="1" s="1"/>
  <c r="G1681" i="1"/>
  <c r="T1681" i="1" s="1"/>
  <c r="G1682" i="1"/>
  <c r="T1682" i="1" s="1"/>
  <c r="G1683" i="1"/>
  <c r="T1683" i="1" s="1"/>
  <c r="G1684" i="1"/>
  <c r="T1684" i="1" s="1"/>
  <c r="G1685" i="1"/>
  <c r="T1685" i="1" s="1"/>
  <c r="G1686" i="1"/>
  <c r="T1686" i="1" s="1"/>
  <c r="G1687" i="1"/>
  <c r="T1687" i="1" s="1"/>
  <c r="G1688" i="1"/>
  <c r="T1688" i="1" s="1"/>
  <c r="G1689" i="1"/>
  <c r="T1689" i="1" s="1"/>
  <c r="G1690" i="1"/>
  <c r="T1690" i="1" s="1"/>
  <c r="G1691" i="1"/>
  <c r="T1691" i="1" s="1"/>
  <c r="G1692" i="1"/>
  <c r="T1692" i="1" s="1"/>
  <c r="G1693" i="1"/>
  <c r="T1693" i="1" s="1"/>
  <c r="G1694" i="1"/>
  <c r="T1694" i="1" s="1"/>
  <c r="G1695" i="1"/>
  <c r="T1695" i="1" s="1"/>
  <c r="G1696" i="1"/>
  <c r="T1696" i="1" s="1"/>
  <c r="G1697" i="1"/>
  <c r="T1697" i="1" s="1"/>
  <c r="G1698" i="1"/>
  <c r="T1698" i="1" s="1"/>
  <c r="G1699" i="1"/>
  <c r="T1699" i="1" s="1"/>
  <c r="G1700" i="1"/>
  <c r="T1700" i="1" s="1"/>
  <c r="G1701" i="1"/>
  <c r="T1701" i="1" s="1"/>
  <c r="G1702" i="1"/>
  <c r="T1702" i="1" s="1"/>
  <c r="G1703" i="1"/>
  <c r="T1703" i="1" s="1"/>
  <c r="G1704" i="1"/>
  <c r="T1704" i="1" s="1"/>
  <c r="G1705" i="1"/>
  <c r="T1705" i="1" s="1"/>
  <c r="G1706" i="1"/>
  <c r="T1706" i="1" s="1"/>
  <c r="G1707" i="1"/>
  <c r="T1707" i="1" s="1"/>
  <c r="G1708" i="1"/>
  <c r="T1708" i="1" s="1"/>
  <c r="G1709" i="1"/>
  <c r="T1709" i="1" s="1"/>
  <c r="G1710" i="1"/>
  <c r="T1710" i="1" s="1"/>
  <c r="G1711" i="1"/>
  <c r="T1711" i="1" s="1"/>
  <c r="G1712" i="1"/>
  <c r="T1712" i="1" s="1"/>
  <c r="G1713" i="1"/>
  <c r="T1713" i="1" s="1"/>
  <c r="G1714" i="1"/>
  <c r="T1714" i="1" s="1"/>
  <c r="G1715" i="1"/>
  <c r="T1715" i="1" s="1"/>
  <c r="G1716" i="1"/>
  <c r="T1716" i="1" s="1"/>
  <c r="G1717" i="1"/>
  <c r="T1717" i="1" s="1"/>
  <c r="G1718" i="1"/>
  <c r="T1718" i="1" s="1"/>
  <c r="G1719" i="1"/>
  <c r="T1719" i="1" s="1"/>
  <c r="G1720" i="1"/>
  <c r="T1720" i="1" s="1"/>
  <c r="G1721" i="1"/>
  <c r="T1721" i="1" s="1"/>
  <c r="G1722" i="1"/>
  <c r="T1722" i="1" s="1"/>
  <c r="G1723" i="1"/>
  <c r="T1723" i="1" s="1"/>
  <c r="G1724" i="1"/>
  <c r="T1724" i="1" s="1"/>
  <c r="G1725" i="1"/>
  <c r="T1725" i="1" s="1"/>
  <c r="G1726" i="1"/>
  <c r="T1726" i="1" s="1"/>
  <c r="G1727" i="1"/>
  <c r="T1727" i="1" s="1"/>
  <c r="G1728" i="1"/>
  <c r="T1728" i="1" s="1"/>
  <c r="G1729" i="1"/>
  <c r="T1729" i="1" s="1"/>
  <c r="G1730" i="1"/>
  <c r="T1730" i="1" s="1"/>
  <c r="G1731" i="1"/>
  <c r="T1731" i="1" s="1"/>
  <c r="G1732" i="1"/>
  <c r="T1732" i="1" s="1"/>
  <c r="G1733" i="1"/>
  <c r="T1733" i="1" s="1"/>
  <c r="G1734" i="1"/>
  <c r="T1734" i="1" s="1"/>
  <c r="G1735" i="1"/>
  <c r="T1735" i="1" s="1"/>
  <c r="G1736" i="1"/>
  <c r="T1736" i="1" s="1"/>
  <c r="G1737" i="1"/>
  <c r="T1737" i="1" s="1"/>
  <c r="G1738" i="1"/>
  <c r="T1738" i="1" s="1"/>
  <c r="G1739" i="1"/>
  <c r="T1739" i="1" s="1"/>
  <c r="G1740" i="1"/>
  <c r="T1740" i="1" s="1"/>
  <c r="G1741" i="1"/>
  <c r="T1741" i="1" s="1"/>
  <c r="G1742" i="1"/>
  <c r="T1742" i="1" s="1"/>
  <c r="G1743" i="1"/>
  <c r="T1743" i="1" s="1"/>
  <c r="G1744" i="1"/>
  <c r="T1744" i="1" s="1"/>
  <c r="G1745" i="1"/>
  <c r="T1745" i="1" s="1"/>
  <c r="G1746" i="1"/>
  <c r="T1746" i="1" s="1"/>
  <c r="G1747" i="1"/>
  <c r="T1747" i="1" s="1"/>
  <c r="G1748" i="1"/>
  <c r="T1748" i="1" s="1"/>
  <c r="G1749" i="1"/>
  <c r="T1749" i="1" s="1"/>
  <c r="G1750" i="1"/>
  <c r="T1750" i="1" s="1"/>
  <c r="G1751" i="1"/>
  <c r="T1751" i="1" s="1"/>
  <c r="G1752" i="1"/>
  <c r="T1752" i="1" s="1"/>
  <c r="G1753" i="1"/>
  <c r="T1753" i="1" s="1"/>
  <c r="G1754" i="1"/>
  <c r="T1754" i="1" s="1"/>
  <c r="G1755" i="1"/>
  <c r="T1755" i="1" s="1"/>
  <c r="G1756" i="1"/>
  <c r="T1756" i="1" s="1"/>
  <c r="G1757" i="1"/>
  <c r="T1757" i="1" s="1"/>
  <c r="G1758" i="1"/>
  <c r="T1758" i="1" s="1"/>
  <c r="G1759" i="1"/>
  <c r="T1759" i="1" s="1"/>
  <c r="G1760" i="1"/>
  <c r="T1760" i="1" s="1"/>
  <c r="G1761" i="1"/>
  <c r="T1761" i="1" s="1"/>
  <c r="G1762" i="1"/>
  <c r="T1762" i="1" s="1"/>
  <c r="G1763" i="1"/>
  <c r="T1763" i="1" s="1"/>
  <c r="G1764" i="1"/>
  <c r="T1764" i="1" s="1"/>
  <c r="G1765" i="1"/>
  <c r="T1765" i="1" s="1"/>
  <c r="G1766" i="1"/>
  <c r="T1766" i="1" s="1"/>
  <c r="G1767" i="1"/>
  <c r="T1767" i="1" s="1"/>
  <c r="G1768" i="1"/>
  <c r="T1768" i="1" s="1"/>
  <c r="G1769" i="1"/>
  <c r="T1769" i="1" s="1"/>
  <c r="G1770" i="1"/>
  <c r="T1770" i="1" s="1"/>
  <c r="G1771" i="1"/>
  <c r="T1771" i="1" s="1"/>
  <c r="G1772" i="1"/>
  <c r="T1772" i="1" s="1"/>
  <c r="G1773" i="1"/>
  <c r="T1773" i="1" s="1"/>
  <c r="G1774" i="1"/>
  <c r="T1774" i="1" s="1"/>
  <c r="G1775" i="1"/>
  <c r="T1775" i="1" s="1"/>
  <c r="G1776" i="1"/>
  <c r="T1776" i="1" s="1"/>
  <c r="G1777" i="1"/>
  <c r="T1777" i="1" s="1"/>
  <c r="G1778" i="1"/>
  <c r="T1778" i="1" s="1"/>
  <c r="G1779" i="1"/>
  <c r="T1779" i="1" s="1"/>
  <c r="G1780" i="1"/>
  <c r="T1780" i="1" s="1"/>
  <c r="G1781" i="1"/>
  <c r="T1781" i="1" s="1"/>
  <c r="G1782" i="1"/>
  <c r="T1782" i="1" s="1"/>
  <c r="G1783" i="1"/>
  <c r="T1783" i="1" s="1"/>
  <c r="G1784" i="1"/>
  <c r="T1784" i="1" s="1"/>
  <c r="G1785" i="1"/>
  <c r="T1785" i="1" s="1"/>
  <c r="G1786" i="1"/>
  <c r="T1786" i="1" s="1"/>
  <c r="G1787" i="1"/>
  <c r="T1787" i="1" s="1"/>
  <c r="G1788" i="1"/>
  <c r="T1788" i="1" s="1"/>
  <c r="G1789" i="1"/>
  <c r="T1789" i="1" s="1"/>
  <c r="G1790" i="1"/>
  <c r="T1790" i="1" s="1"/>
  <c r="G1791" i="1"/>
  <c r="T1791" i="1" s="1"/>
  <c r="G1792" i="1"/>
  <c r="T1792" i="1" s="1"/>
  <c r="G1793" i="1"/>
  <c r="T1793" i="1" s="1"/>
  <c r="G1794" i="1"/>
  <c r="T1794" i="1" s="1"/>
  <c r="G1795" i="1"/>
  <c r="T1795" i="1" s="1"/>
  <c r="G1796" i="1"/>
  <c r="T1796" i="1" s="1"/>
  <c r="G1797" i="1"/>
  <c r="T1797" i="1" s="1"/>
  <c r="G1798" i="1"/>
  <c r="T1798" i="1" s="1"/>
  <c r="G1799" i="1"/>
  <c r="T1799" i="1" s="1"/>
  <c r="G1800" i="1"/>
  <c r="T1800" i="1" s="1"/>
  <c r="G1801" i="1"/>
  <c r="T1801" i="1" s="1"/>
  <c r="G1802" i="1"/>
  <c r="T1802" i="1" s="1"/>
  <c r="G1803" i="1"/>
  <c r="T1803" i="1" s="1"/>
  <c r="G1804" i="1"/>
  <c r="T1804" i="1" s="1"/>
  <c r="G1805" i="1"/>
  <c r="T1805" i="1" s="1"/>
  <c r="G1806" i="1"/>
  <c r="T1806" i="1" s="1"/>
  <c r="G1807" i="1"/>
  <c r="T1807" i="1" s="1"/>
  <c r="G1808" i="1"/>
  <c r="T1808" i="1" s="1"/>
  <c r="G1809" i="1"/>
  <c r="T1809" i="1" s="1"/>
  <c r="G1810" i="1"/>
  <c r="T1810" i="1" s="1"/>
  <c r="G1811" i="1"/>
  <c r="T1811" i="1" s="1"/>
  <c r="G1812" i="1"/>
  <c r="T1812" i="1" s="1"/>
  <c r="G1813" i="1"/>
  <c r="T1813" i="1" s="1"/>
  <c r="G1814" i="1"/>
  <c r="T1814" i="1" s="1"/>
  <c r="G1815" i="1"/>
  <c r="T1815" i="1" s="1"/>
  <c r="G1816" i="1"/>
  <c r="T1816" i="1" s="1"/>
  <c r="G1817" i="1"/>
  <c r="T1817" i="1" s="1"/>
  <c r="G1818" i="1"/>
  <c r="T1818" i="1" s="1"/>
  <c r="G1819" i="1"/>
  <c r="T1819" i="1" s="1"/>
  <c r="G1820" i="1"/>
  <c r="T1820" i="1" s="1"/>
  <c r="G1821" i="1"/>
  <c r="T1821" i="1" s="1"/>
  <c r="G1822" i="1"/>
  <c r="T1822" i="1" s="1"/>
  <c r="G1823" i="1"/>
  <c r="T1823" i="1" s="1"/>
  <c r="G1824" i="1"/>
  <c r="T1824" i="1" s="1"/>
  <c r="G1825" i="1"/>
  <c r="T1825" i="1" s="1"/>
  <c r="G1826" i="1"/>
  <c r="T1826" i="1" s="1"/>
  <c r="G1827" i="1"/>
  <c r="T1827" i="1" s="1"/>
  <c r="G1828" i="1"/>
  <c r="T1828" i="1" s="1"/>
  <c r="G1829" i="1"/>
  <c r="T1829" i="1" s="1"/>
  <c r="G1830" i="1"/>
  <c r="T1830" i="1" s="1"/>
  <c r="G1831" i="1"/>
  <c r="T1831" i="1" s="1"/>
  <c r="G1832" i="1"/>
  <c r="T1832" i="1" s="1"/>
  <c r="G1833" i="1"/>
  <c r="T1833" i="1" s="1"/>
  <c r="G1834" i="1"/>
  <c r="T1834" i="1" s="1"/>
  <c r="G1835" i="1"/>
  <c r="T1835" i="1" s="1"/>
  <c r="G1836" i="1"/>
  <c r="T1836" i="1" s="1"/>
  <c r="G1837" i="1"/>
  <c r="T1837" i="1" s="1"/>
  <c r="G1838" i="1"/>
  <c r="T1838" i="1" s="1"/>
  <c r="G1839" i="1"/>
  <c r="T1839" i="1" s="1"/>
  <c r="G1840" i="1"/>
  <c r="T1840" i="1" s="1"/>
  <c r="G1841" i="1"/>
  <c r="T1841" i="1" s="1"/>
  <c r="G1842" i="1"/>
  <c r="T1842" i="1" s="1"/>
  <c r="G1843" i="1"/>
  <c r="T1843" i="1" s="1"/>
  <c r="G1844" i="1"/>
  <c r="T1844" i="1" s="1"/>
  <c r="G1845" i="1"/>
  <c r="T1845" i="1" s="1"/>
  <c r="G1846" i="1"/>
  <c r="T1846" i="1" s="1"/>
  <c r="G1847" i="1"/>
  <c r="T1847" i="1" s="1"/>
  <c r="G1848" i="1"/>
  <c r="T1848" i="1" s="1"/>
  <c r="G1849" i="1"/>
  <c r="T1849" i="1" s="1"/>
  <c r="G1850" i="1"/>
  <c r="T1850" i="1" s="1"/>
  <c r="G1851" i="1"/>
  <c r="T1851" i="1" s="1"/>
  <c r="G1852" i="1"/>
  <c r="T1852" i="1" s="1"/>
  <c r="G1853" i="1"/>
  <c r="T1853" i="1" s="1"/>
  <c r="G1854" i="1"/>
  <c r="T1854" i="1" s="1"/>
  <c r="G1855" i="1"/>
  <c r="T1855" i="1" s="1"/>
  <c r="G1856" i="1"/>
  <c r="T1856" i="1" s="1"/>
  <c r="G1857" i="1"/>
  <c r="T1857" i="1" s="1"/>
  <c r="G1858" i="1"/>
  <c r="T1858" i="1" s="1"/>
  <c r="G1859" i="1"/>
  <c r="T1859" i="1" s="1"/>
  <c r="G1860" i="1"/>
  <c r="T1860" i="1" s="1"/>
  <c r="G1861" i="1"/>
  <c r="T1861" i="1" s="1"/>
  <c r="G1862" i="1"/>
  <c r="T1862" i="1" s="1"/>
  <c r="G1863" i="1"/>
  <c r="T1863" i="1" s="1"/>
  <c r="G1864" i="1"/>
  <c r="T1864" i="1" s="1"/>
  <c r="G1865" i="1"/>
  <c r="T1865" i="1" s="1"/>
  <c r="G1866" i="1"/>
  <c r="T1866" i="1" s="1"/>
  <c r="G1867" i="1"/>
  <c r="T1867" i="1" s="1"/>
  <c r="G1868" i="1"/>
  <c r="T1868" i="1" s="1"/>
  <c r="G1869" i="1"/>
  <c r="T1869" i="1" s="1"/>
  <c r="G1870" i="1"/>
  <c r="T1870" i="1" s="1"/>
  <c r="G1871" i="1"/>
  <c r="T1871" i="1" s="1"/>
  <c r="G1872" i="1"/>
  <c r="T1872" i="1" s="1"/>
  <c r="G1873" i="1"/>
  <c r="T1873" i="1" s="1"/>
  <c r="G1874" i="1"/>
  <c r="T1874" i="1" s="1"/>
  <c r="G1875" i="1"/>
  <c r="T1875" i="1" s="1"/>
  <c r="G1876" i="1"/>
  <c r="T1876" i="1" s="1"/>
  <c r="G1877" i="1"/>
  <c r="T1877" i="1" s="1"/>
  <c r="G1878" i="1"/>
  <c r="T1878" i="1" s="1"/>
  <c r="G1879" i="1"/>
  <c r="T1879" i="1" s="1"/>
  <c r="G1880" i="1"/>
  <c r="T1880" i="1" s="1"/>
  <c r="G1881" i="1"/>
  <c r="T1881" i="1" s="1"/>
  <c r="G1882" i="1"/>
  <c r="T1882" i="1" s="1"/>
  <c r="G1883" i="1"/>
  <c r="T1883" i="1" s="1"/>
  <c r="G1884" i="1"/>
  <c r="T1884" i="1" s="1"/>
  <c r="G1885" i="1"/>
  <c r="T1885" i="1" s="1"/>
  <c r="G1886" i="1"/>
  <c r="T1886" i="1" s="1"/>
  <c r="G1887" i="1"/>
  <c r="T1887" i="1" s="1"/>
  <c r="G1888" i="1"/>
  <c r="T1888" i="1" s="1"/>
  <c r="G1889" i="1"/>
  <c r="T1889" i="1" s="1"/>
  <c r="G1890" i="1"/>
  <c r="T1890" i="1" s="1"/>
  <c r="G1891" i="1"/>
  <c r="T1891" i="1" s="1"/>
  <c r="G1892" i="1"/>
  <c r="T1892" i="1" s="1"/>
  <c r="G1893" i="1"/>
  <c r="T1893" i="1" s="1"/>
  <c r="G1894" i="1"/>
  <c r="T1894" i="1" s="1"/>
  <c r="G1895" i="1"/>
  <c r="T1895" i="1" s="1"/>
  <c r="G1896" i="1"/>
  <c r="T1896" i="1" s="1"/>
  <c r="G1897" i="1"/>
  <c r="T1897" i="1" s="1"/>
  <c r="G1898" i="1"/>
  <c r="T1898" i="1" s="1"/>
  <c r="G1899" i="1"/>
  <c r="T1899" i="1" s="1"/>
  <c r="G1900" i="1"/>
  <c r="T1900" i="1" s="1"/>
  <c r="G1901" i="1"/>
  <c r="T1901" i="1" s="1"/>
  <c r="G1902" i="1"/>
  <c r="T1902" i="1" s="1"/>
  <c r="G1903" i="1"/>
  <c r="T1903" i="1" s="1"/>
  <c r="G1904" i="1"/>
  <c r="T1904" i="1" s="1"/>
  <c r="G1905" i="1"/>
  <c r="T1905" i="1" s="1"/>
  <c r="G1906" i="1"/>
  <c r="T1906" i="1" s="1"/>
  <c r="G1907" i="1"/>
  <c r="T1907" i="1" s="1"/>
  <c r="G1908" i="1"/>
  <c r="T1908" i="1" s="1"/>
  <c r="G1909" i="1"/>
  <c r="T1909" i="1" s="1"/>
  <c r="G1910" i="1"/>
  <c r="T1910" i="1" s="1"/>
  <c r="G1911" i="1"/>
  <c r="T1911" i="1" s="1"/>
  <c r="G1912" i="1"/>
  <c r="T1912" i="1" s="1"/>
  <c r="G1913" i="1"/>
  <c r="T1913" i="1" s="1"/>
  <c r="G1914" i="1"/>
  <c r="T1914" i="1" s="1"/>
  <c r="G1915" i="1"/>
  <c r="T1915" i="1" s="1"/>
  <c r="G1916" i="1"/>
  <c r="T1916" i="1" s="1"/>
  <c r="G1917" i="1"/>
  <c r="T1917" i="1" s="1"/>
  <c r="G1918" i="1"/>
  <c r="T1918" i="1" s="1"/>
  <c r="G1919" i="1"/>
  <c r="T1919" i="1" s="1"/>
  <c r="G1920" i="1"/>
  <c r="T1920" i="1" s="1"/>
  <c r="G1921" i="1"/>
  <c r="T1921" i="1" s="1"/>
  <c r="G1922" i="1"/>
  <c r="T1922" i="1" s="1"/>
  <c r="G1923" i="1"/>
  <c r="T1923" i="1" s="1"/>
  <c r="G1924" i="1"/>
  <c r="T1924" i="1" s="1"/>
  <c r="G1925" i="1"/>
  <c r="T1925" i="1" s="1"/>
  <c r="G1926" i="1"/>
  <c r="T1926" i="1" s="1"/>
  <c r="G1927" i="1"/>
  <c r="T1927" i="1" s="1"/>
  <c r="G1928" i="1"/>
  <c r="T1928" i="1" s="1"/>
  <c r="G1929" i="1"/>
  <c r="T1929" i="1" s="1"/>
  <c r="G1930" i="1"/>
  <c r="T1930" i="1" s="1"/>
  <c r="G1931" i="1"/>
  <c r="T1931" i="1" s="1"/>
  <c r="G1932" i="1"/>
  <c r="T1932" i="1" s="1"/>
  <c r="G1933" i="1"/>
  <c r="T1933" i="1" s="1"/>
  <c r="G1934" i="1"/>
  <c r="T1934" i="1" s="1"/>
  <c r="G1935" i="1"/>
  <c r="T1935" i="1" s="1"/>
  <c r="G1936" i="1"/>
  <c r="T1936" i="1" s="1"/>
  <c r="G1937" i="1"/>
  <c r="T1937" i="1" s="1"/>
  <c r="G1938" i="1"/>
  <c r="T1938" i="1" s="1"/>
  <c r="G1939" i="1"/>
  <c r="T1939" i="1" s="1"/>
  <c r="G1940" i="1"/>
  <c r="T1940" i="1" s="1"/>
  <c r="G1941" i="1"/>
  <c r="T1941" i="1" s="1"/>
  <c r="G1942" i="1"/>
  <c r="T1942" i="1" s="1"/>
  <c r="G1943" i="1"/>
  <c r="T1943" i="1" s="1"/>
  <c r="G1944" i="1"/>
  <c r="T1944" i="1" s="1"/>
  <c r="G1945" i="1"/>
  <c r="T1945" i="1" s="1"/>
  <c r="G1946" i="1"/>
  <c r="T1946" i="1" s="1"/>
  <c r="G1947" i="1"/>
  <c r="T1947" i="1" s="1"/>
  <c r="G1948" i="1"/>
  <c r="T1948" i="1" s="1"/>
  <c r="G1949" i="1"/>
  <c r="T1949" i="1" s="1"/>
  <c r="G1950" i="1"/>
  <c r="T1950" i="1" s="1"/>
  <c r="G1951" i="1"/>
  <c r="T1951" i="1" s="1"/>
  <c r="G1952" i="1"/>
  <c r="T1952" i="1" s="1"/>
  <c r="G1953" i="1"/>
  <c r="T1953" i="1" s="1"/>
  <c r="G1954" i="1"/>
  <c r="T1954" i="1" s="1"/>
  <c r="G1955" i="1"/>
  <c r="T1955" i="1" s="1"/>
  <c r="G1956" i="1"/>
  <c r="T1956" i="1" s="1"/>
  <c r="G1957" i="1"/>
  <c r="T1957" i="1" s="1"/>
  <c r="G1958" i="1"/>
  <c r="T1958" i="1" s="1"/>
  <c r="G1959" i="1"/>
  <c r="T1959" i="1" s="1"/>
  <c r="G1960" i="1"/>
  <c r="T1960" i="1" s="1"/>
  <c r="G1961" i="1"/>
  <c r="T1961" i="1" s="1"/>
  <c r="G1962" i="1"/>
  <c r="T1962" i="1" s="1"/>
  <c r="G1963" i="1"/>
  <c r="T1963" i="1" s="1"/>
  <c r="G1964" i="1"/>
  <c r="T1964" i="1" s="1"/>
  <c r="G1965" i="1"/>
  <c r="T1965" i="1" s="1"/>
  <c r="G1966" i="1"/>
  <c r="T1966" i="1" s="1"/>
  <c r="G1967" i="1"/>
  <c r="T1967" i="1" s="1"/>
  <c r="G1968" i="1"/>
  <c r="T1968" i="1" s="1"/>
  <c r="G1969" i="1"/>
  <c r="T1969" i="1" s="1"/>
  <c r="G1970" i="1"/>
  <c r="T1970" i="1" s="1"/>
  <c r="G1971" i="1"/>
  <c r="T1971" i="1" s="1"/>
  <c r="G1972" i="1"/>
  <c r="T1972" i="1" s="1"/>
  <c r="G1973" i="1"/>
  <c r="T1973" i="1" s="1"/>
  <c r="G1974" i="1"/>
  <c r="T1974" i="1" s="1"/>
  <c r="G1975" i="1"/>
  <c r="T1975" i="1" s="1"/>
  <c r="G1976" i="1"/>
  <c r="T1976" i="1" s="1"/>
  <c r="G1977" i="1"/>
  <c r="T1977" i="1" s="1"/>
  <c r="G1978" i="1"/>
  <c r="T1978" i="1" s="1"/>
  <c r="G1979" i="1"/>
  <c r="T1979" i="1" s="1"/>
  <c r="G1980" i="1"/>
  <c r="T1980" i="1" s="1"/>
  <c r="G1981" i="1"/>
  <c r="T1981" i="1" s="1"/>
  <c r="G1982" i="1"/>
  <c r="T1982" i="1" s="1"/>
  <c r="G1983" i="1"/>
  <c r="T1983" i="1" s="1"/>
  <c r="G1984" i="1"/>
  <c r="T1984" i="1" s="1"/>
  <c r="G1985" i="1"/>
  <c r="T1985" i="1" s="1"/>
  <c r="G1986" i="1"/>
  <c r="T1986" i="1" s="1"/>
  <c r="G1987" i="1"/>
  <c r="T1987" i="1" s="1"/>
  <c r="G1988" i="1"/>
  <c r="T1988" i="1" s="1"/>
  <c r="G1989" i="1"/>
  <c r="T1989" i="1" s="1"/>
  <c r="G1990" i="1"/>
  <c r="T1990" i="1" s="1"/>
  <c r="G1991" i="1"/>
  <c r="T1991" i="1" s="1"/>
  <c r="G1992" i="1"/>
  <c r="T1992" i="1" s="1"/>
  <c r="G1993" i="1"/>
  <c r="T1993" i="1" s="1"/>
  <c r="G1994" i="1"/>
  <c r="T1994" i="1" s="1"/>
  <c r="G1995" i="1"/>
  <c r="T1995" i="1" s="1"/>
  <c r="G1996" i="1"/>
  <c r="T1996" i="1" s="1"/>
  <c r="G1997" i="1"/>
  <c r="T1997" i="1" s="1"/>
  <c r="G1998" i="1"/>
  <c r="T1998" i="1" s="1"/>
  <c r="G1999" i="1"/>
  <c r="T1999" i="1" s="1"/>
  <c r="G2000" i="1"/>
  <c r="G6" i="1"/>
  <c r="T2000" i="1" l="1"/>
  <c r="E1999" i="2"/>
  <c r="F1999" i="2" s="1"/>
  <c r="E18" i="11"/>
  <c r="I18" i="11"/>
  <c r="I17" i="11"/>
  <c r="G16" i="11"/>
  <c r="E15" i="11"/>
  <c r="I13" i="11"/>
  <c r="G12" i="11"/>
  <c r="E11" i="11"/>
  <c r="I9" i="11"/>
  <c r="G8" i="11"/>
  <c r="E7" i="11"/>
  <c r="I5" i="11"/>
  <c r="G17" i="11"/>
  <c r="E16" i="11"/>
  <c r="I14" i="11"/>
  <c r="G13" i="11"/>
  <c r="E12" i="11"/>
  <c r="I10" i="11"/>
  <c r="G9" i="11"/>
  <c r="E8" i="11"/>
  <c r="G5" i="11"/>
  <c r="E17" i="11"/>
  <c r="I15" i="11"/>
  <c r="G14" i="11"/>
  <c r="E13" i="11"/>
  <c r="I11" i="11"/>
  <c r="G10" i="11"/>
  <c r="E9" i="11"/>
  <c r="I7" i="11"/>
  <c r="G6" i="11"/>
  <c r="E5" i="11"/>
  <c r="I16" i="11"/>
  <c r="G15" i="11"/>
  <c r="E14" i="11"/>
  <c r="I12" i="11"/>
  <c r="G11" i="11"/>
  <c r="E10" i="11"/>
  <c r="I8" i="11"/>
  <c r="G7" i="11"/>
  <c r="T10" i="1"/>
  <c r="E9" i="2"/>
  <c r="F9" i="2" s="1"/>
  <c r="M21" i="6"/>
  <c r="M17" i="6"/>
  <c r="M20" i="6"/>
  <c r="M19" i="6"/>
  <c r="M13" i="6"/>
  <c r="M9" i="6"/>
  <c r="M15" i="6"/>
  <c r="M8" i="6"/>
  <c r="M18" i="6"/>
  <c r="M16" i="6"/>
  <c r="M12" i="6"/>
  <c r="M11" i="6"/>
  <c r="M14" i="6"/>
  <c r="T8" i="1"/>
  <c r="T9" i="1"/>
  <c r="T7" i="1"/>
  <c r="T6" i="1"/>
  <c r="D7" i="1"/>
  <c r="D8" i="1"/>
  <c r="D11" i="1"/>
  <c r="D12" i="1"/>
  <c r="D13" i="1"/>
  <c r="D15" i="1"/>
  <c r="D16" i="1"/>
  <c r="D17" i="1"/>
  <c r="D19" i="1"/>
  <c r="D20" i="1"/>
  <c r="D21" i="1"/>
  <c r="D23" i="1"/>
  <c r="D24" i="1"/>
  <c r="D25" i="1"/>
  <c r="D27" i="1"/>
  <c r="D28" i="1"/>
  <c r="D29" i="1"/>
  <c r="D31" i="1"/>
  <c r="D32" i="1"/>
  <c r="D33" i="1"/>
  <c r="D35" i="1"/>
  <c r="D36" i="1"/>
  <c r="D37" i="1"/>
  <c r="D39" i="1"/>
  <c r="D40" i="1"/>
  <c r="D41" i="1"/>
  <c r="D43" i="1"/>
  <c r="D44" i="1"/>
  <c r="D45" i="1"/>
  <c r="D47" i="1"/>
  <c r="D48" i="1"/>
  <c r="D49" i="1"/>
  <c r="D51" i="1"/>
  <c r="D52" i="1"/>
  <c r="D53" i="1"/>
  <c r="D55" i="1"/>
  <c r="D56" i="1"/>
  <c r="D57" i="1"/>
  <c r="D59" i="1"/>
  <c r="D60" i="1"/>
  <c r="D61" i="1"/>
  <c r="D63" i="1"/>
  <c r="D64" i="1"/>
  <c r="D65" i="1"/>
  <c r="D67" i="1"/>
  <c r="D68" i="1"/>
  <c r="D69" i="1"/>
  <c r="D71" i="1"/>
  <c r="D72" i="1"/>
  <c r="D73" i="1"/>
  <c r="D75" i="1"/>
  <c r="D76" i="1"/>
  <c r="D77" i="1"/>
  <c r="D79" i="1"/>
  <c r="D80" i="1"/>
  <c r="D81" i="1"/>
  <c r="D83" i="1"/>
  <c r="D84" i="1"/>
  <c r="D85" i="1"/>
  <c r="D87" i="1"/>
  <c r="D88" i="1"/>
  <c r="D89" i="1"/>
  <c r="D91" i="1"/>
  <c r="D92" i="1"/>
  <c r="D93" i="1"/>
  <c r="D95" i="1"/>
  <c r="D96" i="1"/>
  <c r="D97" i="1"/>
  <c r="D99" i="1"/>
  <c r="D100" i="1"/>
  <c r="D101" i="1"/>
  <c r="D103" i="1"/>
  <c r="D104" i="1"/>
  <c r="D105" i="1"/>
  <c r="D107" i="1"/>
  <c r="D108" i="1"/>
  <c r="D109" i="1"/>
  <c r="D111" i="1"/>
  <c r="D112" i="1"/>
  <c r="D113" i="1"/>
  <c r="D115" i="1"/>
  <c r="D116" i="1"/>
  <c r="D117" i="1"/>
  <c r="D119" i="1"/>
  <c r="D120" i="1"/>
  <c r="D121" i="1"/>
  <c r="D123" i="1"/>
  <c r="D124" i="1"/>
  <c r="D125" i="1"/>
  <c r="D127" i="1"/>
  <c r="D128" i="1"/>
  <c r="D129" i="1"/>
  <c r="D131" i="1"/>
  <c r="D132" i="1"/>
  <c r="D133" i="1"/>
  <c r="D135" i="1"/>
  <c r="D136" i="1"/>
  <c r="D137" i="1"/>
  <c r="D139" i="1"/>
  <c r="D140" i="1"/>
  <c r="D141" i="1"/>
  <c r="D143" i="1"/>
  <c r="D144" i="1"/>
  <c r="D145" i="1"/>
  <c r="D147" i="1"/>
  <c r="D148" i="1"/>
  <c r="D149" i="1"/>
  <c r="D151" i="1"/>
  <c r="D152" i="1"/>
  <c r="D153" i="1"/>
  <c r="D155" i="1"/>
  <c r="D156" i="1"/>
  <c r="D157" i="1"/>
  <c r="D159" i="1"/>
  <c r="D160" i="1"/>
  <c r="D161" i="1"/>
  <c r="D163" i="1"/>
  <c r="D164" i="1"/>
  <c r="D165" i="1"/>
  <c r="D167" i="1"/>
  <c r="D168" i="1"/>
  <c r="D169" i="1"/>
  <c r="D171" i="1"/>
  <c r="D172" i="1"/>
  <c r="D173" i="1"/>
  <c r="D175" i="1"/>
  <c r="D176" i="1"/>
  <c r="D177" i="1"/>
  <c r="D179" i="1"/>
  <c r="D180" i="1"/>
  <c r="D181" i="1"/>
  <c r="D183" i="1"/>
  <c r="D184" i="1"/>
  <c r="D185" i="1"/>
  <c r="D187" i="1"/>
  <c r="D188" i="1"/>
  <c r="D189" i="1"/>
  <c r="D191" i="1"/>
  <c r="D192" i="1"/>
  <c r="D193" i="1"/>
  <c r="D195" i="1"/>
  <c r="D196" i="1"/>
  <c r="D197" i="1"/>
  <c r="D199" i="1"/>
  <c r="D200" i="1"/>
  <c r="D201" i="1"/>
  <c r="D203" i="1"/>
  <c r="D204" i="1"/>
  <c r="D205" i="1"/>
  <c r="D207" i="1"/>
  <c r="D208" i="1"/>
  <c r="D209" i="1"/>
  <c r="D211" i="1"/>
  <c r="D212" i="1"/>
  <c r="D213" i="1"/>
  <c r="D215" i="1"/>
  <c r="D216" i="1"/>
  <c r="D217" i="1"/>
  <c r="D219" i="1"/>
  <c r="D220" i="1"/>
  <c r="D221" i="1"/>
  <c r="D223" i="1"/>
  <c r="D224" i="1"/>
  <c r="D225" i="1"/>
  <c r="D227" i="1"/>
  <c r="D228" i="1"/>
  <c r="D229" i="1"/>
  <c r="D231" i="1"/>
  <c r="D232" i="1"/>
  <c r="D233" i="1"/>
  <c r="D235" i="1"/>
  <c r="D236" i="1"/>
  <c r="D237" i="1"/>
  <c r="D239" i="1"/>
  <c r="D240" i="1"/>
  <c r="D241" i="1"/>
  <c r="D243" i="1"/>
  <c r="D244" i="1"/>
  <c r="D245" i="1"/>
  <c r="D247" i="1"/>
  <c r="D248" i="1"/>
  <c r="D249" i="1"/>
  <c r="D251" i="1"/>
  <c r="D252" i="1"/>
  <c r="D253" i="1"/>
  <c r="D255" i="1"/>
  <c r="D256" i="1"/>
  <c r="D257" i="1"/>
  <c r="D259" i="1"/>
  <c r="D260" i="1"/>
  <c r="D261" i="1"/>
  <c r="D263" i="1"/>
  <c r="D264" i="1"/>
  <c r="D265" i="1"/>
  <c r="D267" i="1"/>
  <c r="D268" i="1"/>
  <c r="D269" i="1"/>
  <c r="D271" i="1"/>
  <c r="D272" i="1"/>
  <c r="D273" i="1"/>
  <c r="D275" i="1"/>
  <c r="D276" i="1"/>
  <c r="D277" i="1"/>
  <c r="D279" i="1"/>
  <c r="D280" i="1"/>
  <c r="D281" i="1"/>
  <c r="D283" i="1"/>
  <c r="D284" i="1"/>
  <c r="D285" i="1"/>
  <c r="D287" i="1"/>
  <c r="D288" i="1"/>
  <c r="D289" i="1"/>
  <c r="D291" i="1"/>
  <c r="D292" i="1"/>
  <c r="D293" i="1"/>
  <c r="D295" i="1"/>
  <c r="D296" i="1"/>
  <c r="D297" i="1"/>
  <c r="D299" i="1"/>
  <c r="D300" i="1"/>
  <c r="D301" i="1"/>
  <c r="D303" i="1"/>
  <c r="D304" i="1"/>
  <c r="D305" i="1"/>
  <c r="D307" i="1"/>
  <c r="D308" i="1"/>
  <c r="D309" i="1"/>
  <c r="D311" i="1"/>
  <c r="D312" i="1"/>
  <c r="D313" i="1"/>
  <c r="D315" i="1"/>
  <c r="D316" i="1"/>
  <c r="D317" i="1"/>
  <c r="D319" i="1"/>
  <c r="D320" i="1"/>
  <c r="D321" i="1"/>
  <c r="D323" i="1"/>
  <c r="D324" i="1"/>
  <c r="D325" i="1"/>
  <c r="D327" i="1"/>
  <c r="D328" i="1"/>
  <c r="D329" i="1"/>
  <c r="D331" i="1"/>
  <c r="D332" i="1"/>
  <c r="D333" i="1"/>
  <c r="D335" i="1"/>
  <c r="D336" i="1"/>
  <c r="D337" i="1"/>
  <c r="D339" i="1"/>
  <c r="D340" i="1"/>
  <c r="D341" i="1"/>
  <c r="D343" i="1"/>
  <c r="D344" i="1"/>
  <c r="D345" i="1"/>
  <c r="D347" i="1"/>
  <c r="D348" i="1"/>
  <c r="D349" i="1"/>
  <c r="D351" i="1"/>
  <c r="D352" i="1"/>
  <c r="D353" i="1"/>
  <c r="D355" i="1"/>
  <c r="D356" i="1"/>
  <c r="D357" i="1"/>
  <c r="D359" i="1"/>
  <c r="D360" i="1"/>
  <c r="D361" i="1"/>
  <c r="D363" i="1"/>
  <c r="D364" i="1"/>
  <c r="D365" i="1"/>
  <c r="D367" i="1"/>
  <c r="D368" i="1"/>
  <c r="D369" i="1"/>
  <c r="D371" i="1"/>
  <c r="D372" i="1"/>
  <c r="D373" i="1"/>
  <c r="D375" i="1"/>
  <c r="D376" i="1"/>
  <c r="D377" i="1"/>
  <c r="D379" i="1"/>
  <c r="D380" i="1"/>
  <c r="D381" i="1"/>
  <c r="D383" i="1"/>
  <c r="D384" i="1"/>
  <c r="D385" i="1"/>
  <c r="D387" i="1"/>
  <c r="D388" i="1"/>
  <c r="D389" i="1"/>
  <c r="D391" i="1"/>
  <c r="D392" i="1"/>
  <c r="D393" i="1"/>
  <c r="D395" i="1"/>
  <c r="D396" i="1"/>
  <c r="D397" i="1"/>
  <c r="D399" i="1"/>
  <c r="D400" i="1"/>
  <c r="D401" i="1"/>
  <c r="D403" i="1"/>
  <c r="D404" i="1"/>
  <c r="D405" i="1"/>
  <c r="D407" i="1"/>
  <c r="D408" i="1"/>
  <c r="D409" i="1"/>
  <c r="D411" i="1"/>
  <c r="D412" i="1"/>
  <c r="D413" i="1"/>
  <c r="D415" i="1"/>
  <c r="D416" i="1"/>
  <c r="D417" i="1"/>
  <c r="D419" i="1"/>
  <c r="D420" i="1"/>
  <c r="D421" i="1"/>
  <c r="D423" i="1"/>
  <c r="D424" i="1"/>
  <c r="D425" i="1"/>
  <c r="D427" i="1"/>
  <c r="D428" i="1"/>
  <c r="D429" i="1"/>
  <c r="D431" i="1"/>
  <c r="D432" i="1"/>
  <c r="D433" i="1"/>
  <c r="D435" i="1"/>
  <c r="D436" i="1"/>
  <c r="D437" i="1"/>
  <c r="D439" i="1"/>
  <c r="D440" i="1"/>
  <c r="D441" i="1"/>
  <c r="D443" i="1"/>
  <c r="D444" i="1"/>
  <c r="D445" i="1"/>
  <c r="D447" i="1"/>
  <c r="D448" i="1"/>
  <c r="D449" i="1"/>
  <c r="D451" i="1"/>
  <c r="D452" i="1"/>
  <c r="D453" i="1"/>
  <c r="D455" i="1"/>
  <c r="D456" i="1"/>
  <c r="D457" i="1"/>
  <c r="D459" i="1"/>
  <c r="D460" i="1"/>
  <c r="D461" i="1"/>
  <c r="D463" i="1"/>
  <c r="D464" i="1"/>
  <c r="D465" i="1"/>
  <c r="D467" i="1"/>
  <c r="D468" i="1"/>
  <c r="D469" i="1"/>
  <c r="D471" i="1"/>
  <c r="D472" i="1"/>
  <c r="D473" i="1"/>
  <c r="D475" i="1"/>
  <c r="D476" i="1"/>
  <c r="D477" i="1"/>
  <c r="D479" i="1"/>
  <c r="D480" i="1"/>
  <c r="D481" i="1"/>
  <c r="D483" i="1"/>
  <c r="D484" i="1"/>
  <c r="D485" i="1"/>
  <c r="D487" i="1"/>
  <c r="D488" i="1"/>
  <c r="D489" i="1"/>
  <c r="D491" i="1"/>
  <c r="D492" i="1"/>
  <c r="D493" i="1"/>
  <c r="D495" i="1"/>
  <c r="D496" i="1"/>
  <c r="D497" i="1"/>
  <c r="D499" i="1"/>
  <c r="D500" i="1"/>
  <c r="D501" i="1"/>
  <c r="D503" i="1"/>
  <c r="D504" i="1"/>
  <c r="D505" i="1"/>
  <c r="D507" i="1"/>
  <c r="D508" i="1"/>
  <c r="D509" i="1"/>
  <c r="D511" i="1"/>
  <c r="D512" i="1"/>
  <c r="D513" i="1"/>
  <c r="D515" i="1"/>
  <c r="D516" i="1"/>
  <c r="D517" i="1"/>
  <c r="D519" i="1"/>
  <c r="D520" i="1"/>
  <c r="D521" i="1"/>
  <c r="D523" i="1"/>
  <c r="D524" i="1"/>
  <c r="D525" i="1"/>
  <c r="D527" i="1"/>
  <c r="D528" i="1"/>
  <c r="D529" i="1"/>
  <c r="D531" i="1"/>
  <c r="D532" i="1"/>
  <c r="D533" i="1"/>
  <c r="D535" i="1"/>
  <c r="D536" i="1"/>
  <c r="D537" i="1"/>
  <c r="D539" i="1"/>
  <c r="D540" i="1"/>
  <c r="D541" i="1"/>
  <c r="D543" i="1"/>
  <c r="D544" i="1"/>
  <c r="D545" i="1"/>
  <c r="D547" i="1"/>
  <c r="D548" i="1"/>
  <c r="D549" i="1"/>
  <c r="D551" i="1"/>
  <c r="D552" i="1"/>
  <c r="D553" i="1"/>
  <c r="D555" i="1"/>
  <c r="D556" i="1"/>
  <c r="D557" i="1"/>
  <c r="D559" i="1"/>
  <c r="D560" i="1"/>
  <c r="D561" i="1"/>
  <c r="D563" i="1"/>
  <c r="D564" i="1"/>
  <c r="D565" i="1"/>
  <c r="D567" i="1"/>
  <c r="D568" i="1"/>
  <c r="D569" i="1"/>
  <c r="D571" i="1"/>
  <c r="D572" i="1"/>
  <c r="D573" i="1"/>
  <c r="D575" i="1"/>
  <c r="D576" i="1"/>
  <c r="D577" i="1"/>
  <c r="D579" i="1"/>
  <c r="D580" i="1"/>
  <c r="D581" i="1"/>
  <c r="D583" i="1"/>
  <c r="D584" i="1"/>
  <c r="D585" i="1"/>
  <c r="D587" i="1"/>
  <c r="D588" i="1"/>
  <c r="D589" i="1"/>
  <c r="D591" i="1"/>
  <c r="D592" i="1"/>
  <c r="D593" i="1"/>
  <c r="D595" i="1"/>
  <c r="D596" i="1"/>
  <c r="D597" i="1"/>
  <c r="D599" i="1"/>
  <c r="D600" i="1"/>
  <c r="D601" i="1"/>
  <c r="D603" i="1"/>
  <c r="D604" i="1"/>
  <c r="D605" i="1"/>
  <c r="D607" i="1"/>
  <c r="D608" i="1"/>
  <c r="D609" i="1"/>
  <c r="D611" i="1"/>
  <c r="D612" i="1"/>
  <c r="D613" i="1"/>
  <c r="D615" i="1"/>
  <c r="D616" i="1"/>
  <c r="D617" i="1"/>
  <c r="D619" i="1"/>
  <c r="D620" i="1"/>
  <c r="D621" i="1"/>
  <c r="D623" i="1"/>
  <c r="D624" i="1"/>
  <c r="D625" i="1"/>
  <c r="D627" i="1"/>
  <c r="D628" i="1"/>
  <c r="D629" i="1"/>
  <c r="D631" i="1"/>
  <c r="D632" i="1"/>
  <c r="D633" i="1"/>
  <c r="D635" i="1"/>
  <c r="D636" i="1"/>
  <c r="D637" i="1"/>
  <c r="D639" i="1"/>
  <c r="D640" i="1"/>
  <c r="D641" i="1"/>
  <c r="D643" i="1"/>
  <c r="D644" i="1"/>
  <c r="D645" i="1"/>
  <c r="D647" i="1"/>
  <c r="D648" i="1"/>
  <c r="D649" i="1"/>
  <c r="D651" i="1"/>
  <c r="D652" i="1"/>
  <c r="D653" i="1"/>
  <c r="D655" i="1"/>
  <c r="D656" i="1"/>
  <c r="D657" i="1"/>
  <c r="D659" i="1"/>
  <c r="D660" i="1"/>
  <c r="D661" i="1"/>
  <c r="D663" i="1"/>
  <c r="D664" i="1"/>
  <c r="D665" i="1"/>
  <c r="D667" i="1"/>
  <c r="D668" i="1"/>
  <c r="D669" i="1"/>
  <c r="D671" i="1"/>
  <c r="D672" i="1"/>
  <c r="D673" i="1"/>
  <c r="D675" i="1"/>
  <c r="D676" i="1"/>
  <c r="D677" i="1"/>
  <c r="D679" i="1"/>
  <c r="D680" i="1"/>
  <c r="D681" i="1"/>
  <c r="D683" i="1"/>
  <c r="D684" i="1"/>
  <c r="D685" i="1"/>
  <c r="D687" i="1"/>
  <c r="D688" i="1"/>
  <c r="D689" i="1"/>
  <c r="D691" i="1"/>
  <c r="D692" i="1"/>
  <c r="D693" i="1"/>
  <c r="D695" i="1"/>
  <c r="D696" i="1"/>
  <c r="D697" i="1"/>
  <c r="D699" i="1"/>
  <c r="D700" i="1"/>
  <c r="D701" i="1"/>
  <c r="D703" i="1"/>
  <c r="D704" i="1"/>
  <c r="D705" i="1"/>
  <c r="D707" i="1"/>
  <c r="D708" i="1"/>
  <c r="D709" i="1"/>
  <c r="D711" i="1"/>
  <c r="D712" i="1"/>
  <c r="D713" i="1"/>
  <c r="D715" i="1"/>
  <c r="D716" i="1"/>
  <c r="D717" i="1"/>
  <c r="D719" i="1"/>
  <c r="D720" i="1"/>
  <c r="D721" i="1"/>
  <c r="D723" i="1"/>
  <c r="D724" i="1"/>
  <c r="D725" i="1"/>
  <c r="D727" i="1"/>
  <c r="D728" i="1"/>
  <c r="D729" i="1"/>
  <c r="D731" i="1"/>
  <c r="D732" i="1"/>
  <c r="D733" i="1"/>
  <c r="D735" i="1"/>
  <c r="D736" i="1"/>
  <c r="D737" i="1"/>
  <c r="D739" i="1"/>
  <c r="D740" i="1"/>
  <c r="D741" i="1"/>
  <c r="D743" i="1"/>
  <c r="D744" i="1"/>
  <c r="D745" i="1"/>
  <c r="D747" i="1"/>
  <c r="D748" i="1"/>
  <c r="D749" i="1"/>
  <c r="D751" i="1"/>
  <c r="D752" i="1"/>
  <c r="D753" i="1"/>
  <c r="D755" i="1"/>
  <c r="D756" i="1"/>
  <c r="D757" i="1"/>
  <c r="D759" i="1"/>
  <c r="D760" i="1"/>
  <c r="D761" i="1"/>
  <c r="D763" i="1"/>
  <c r="D764" i="1"/>
  <c r="D765" i="1"/>
  <c r="D767" i="1"/>
  <c r="D768" i="1"/>
  <c r="D769" i="1"/>
  <c r="D771" i="1"/>
  <c r="D772" i="1"/>
  <c r="D773" i="1"/>
  <c r="D775" i="1"/>
  <c r="D776" i="1"/>
  <c r="D777" i="1"/>
  <c r="D779" i="1"/>
  <c r="D780" i="1"/>
  <c r="D781" i="1"/>
  <c r="D783" i="1"/>
  <c r="D784" i="1"/>
  <c r="D785" i="1"/>
  <c r="D787" i="1"/>
  <c r="D788" i="1"/>
  <c r="D789" i="1"/>
  <c r="D791" i="1"/>
  <c r="D792" i="1"/>
  <c r="D793" i="1"/>
  <c r="D795" i="1"/>
  <c r="D796" i="1"/>
  <c r="D797" i="1"/>
  <c r="D799" i="1"/>
  <c r="D800" i="1"/>
  <c r="D801" i="1"/>
  <c r="D803" i="1"/>
  <c r="D804" i="1"/>
  <c r="D805" i="1"/>
  <c r="D807" i="1"/>
  <c r="D808" i="1"/>
  <c r="D809" i="1"/>
  <c r="D811" i="1"/>
  <c r="D812" i="1"/>
  <c r="D813" i="1"/>
  <c r="D815" i="1"/>
  <c r="D816" i="1"/>
  <c r="D817" i="1"/>
  <c r="D819" i="1"/>
  <c r="D820" i="1"/>
  <c r="D821" i="1"/>
  <c r="D823" i="1"/>
  <c r="D824" i="1"/>
  <c r="D825" i="1"/>
  <c r="D827" i="1"/>
  <c r="D828" i="1"/>
  <c r="D829" i="1"/>
  <c r="D831" i="1"/>
  <c r="D832" i="1"/>
  <c r="D833" i="1"/>
  <c r="D835" i="1"/>
  <c r="D836" i="1"/>
  <c r="D837" i="1"/>
  <c r="D839" i="1"/>
  <c r="D840" i="1"/>
  <c r="D841" i="1"/>
  <c r="D843" i="1"/>
  <c r="D844" i="1"/>
  <c r="D845" i="1"/>
  <c r="D847" i="1"/>
  <c r="D848" i="1"/>
  <c r="D849" i="1"/>
  <c r="D851" i="1"/>
  <c r="D852" i="1"/>
  <c r="D853" i="1"/>
  <c r="D855" i="1"/>
  <c r="D856" i="1"/>
  <c r="D857" i="1"/>
  <c r="D859" i="1"/>
  <c r="D860" i="1"/>
  <c r="D861" i="1"/>
  <c r="D863" i="1"/>
  <c r="D864" i="1"/>
  <c r="D865" i="1"/>
  <c r="D867" i="1"/>
  <c r="D868" i="1"/>
  <c r="D869" i="1"/>
  <c r="D871" i="1"/>
  <c r="D872" i="1"/>
  <c r="D873" i="1"/>
  <c r="D875" i="1"/>
  <c r="D876" i="1"/>
  <c r="D877" i="1"/>
  <c r="D879" i="1"/>
  <c r="D880" i="1"/>
  <c r="D881" i="1"/>
  <c r="D883" i="1"/>
  <c r="D884" i="1"/>
  <c r="D885" i="1"/>
  <c r="D887" i="1"/>
  <c r="D888" i="1"/>
  <c r="D889" i="1"/>
  <c r="D891" i="1"/>
  <c r="D892" i="1"/>
  <c r="D893" i="1"/>
  <c r="D895" i="1"/>
  <c r="D896" i="1"/>
  <c r="D897" i="1"/>
  <c r="D899" i="1"/>
  <c r="D900" i="1"/>
  <c r="D901" i="1"/>
  <c r="D903" i="1"/>
  <c r="D904" i="1"/>
  <c r="D905" i="1"/>
  <c r="D907" i="1"/>
  <c r="D908" i="1"/>
  <c r="D909" i="1"/>
  <c r="D911" i="1"/>
  <c r="D912" i="1"/>
  <c r="D913" i="1"/>
  <c r="D915" i="1"/>
  <c r="D916" i="1"/>
  <c r="D917" i="1"/>
  <c r="D919" i="1"/>
  <c r="D920" i="1"/>
  <c r="D921" i="1"/>
  <c r="D923" i="1"/>
  <c r="D924" i="1"/>
  <c r="D925" i="1"/>
  <c r="D927" i="1"/>
  <c r="D928" i="1"/>
  <c r="D929" i="1"/>
  <c r="D931" i="1"/>
  <c r="D932" i="1"/>
  <c r="D933" i="1"/>
  <c r="D935" i="1"/>
  <c r="D936" i="1"/>
  <c r="D937" i="1"/>
  <c r="D939" i="1"/>
  <c r="D940" i="1"/>
  <c r="D941" i="1"/>
  <c r="D943" i="1"/>
  <c r="D944" i="1"/>
  <c r="D945" i="1"/>
  <c r="D947" i="1"/>
  <c r="D948" i="1"/>
  <c r="D949" i="1"/>
  <c r="D951" i="1"/>
  <c r="D952" i="1"/>
  <c r="D953" i="1"/>
  <c r="D955" i="1"/>
  <c r="D956" i="1"/>
  <c r="D957" i="1"/>
  <c r="D959" i="1"/>
  <c r="D960" i="1"/>
  <c r="D961" i="1"/>
  <c r="D963" i="1"/>
  <c r="D964" i="1"/>
  <c r="D965" i="1"/>
  <c r="D967" i="1"/>
  <c r="D968" i="1"/>
  <c r="D969" i="1"/>
  <c r="D971" i="1"/>
  <c r="D972" i="1"/>
  <c r="D973" i="1"/>
  <c r="D975" i="1"/>
  <c r="D976" i="1"/>
  <c r="D977" i="1"/>
  <c r="D979" i="1"/>
  <c r="D980" i="1"/>
  <c r="D981" i="1"/>
  <c r="D983" i="1"/>
  <c r="D984" i="1"/>
  <c r="D985" i="1"/>
  <c r="D987" i="1"/>
  <c r="D988" i="1"/>
  <c r="D989" i="1"/>
  <c r="D991" i="1"/>
  <c r="D992" i="1"/>
  <c r="D993" i="1"/>
  <c r="D995" i="1"/>
  <c r="D996" i="1"/>
  <c r="D997" i="1"/>
  <c r="D999" i="1"/>
  <c r="D1000" i="1"/>
  <c r="D1001" i="1"/>
  <c r="D1003" i="1"/>
  <c r="D1004" i="1"/>
  <c r="D1005" i="1"/>
  <c r="D1007" i="1"/>
  <c r="D1008" i="1"/>
  <c r="D1009" i="1"/>
  <c r="D1011" i="1"/>
  <c r="D1012" i="1"/>
  <c r="D1013" i="1"/>
  <c r="D1015" i="1"/>
  <c r="D1016" i="1"/>
  <c r="D1017" i="1"/>
  <c r="D1019" i="1"/>
  <c r="D1020" i="1"/>
  <c r="D1021" i="1"/>
  <c r="D1023" i="1"/>
  <c r="D1024" i="1"/>
  <c r="D1025" i="1"/>
  <c r="D1027" i="1"/>
  <c r="D1028" i="1"/>
  <c r="D1029" i="1"/>
  <c r="D1031" i="1"/>
  <c r="D1032" i="1"/>
  <c r="D1033" i="1"/>
  <c r="D1035" i="1"/>
  <c r="D1036" i="1"/>
  <c r="D1037" i="1"/>
  <c r="D1039" i="1"/>
  <c r="D1040" i="1"/>
  <c r="D1041" i="1"/>
  <c r="D1043" i="1"/>
  <c r="D1044" i="1"/>
  <c r="D1045" i="1"/>
  <c r="D1047" i="1"/>
  <c r="D1048" i="1"/>
  <c r="D1049" i="1"/>
  <c r="D1051" i="1"/>
  <c r="D1052" i="1"/>
  <c r="D1053" i="1"/>
  <c r="D1055" i="1"/>
  <c r="D1056" i="1"/>
  <c r="D1057" i="1"/>
  <c r="D1059" i="1"/>
  <c r="D1060" i="1"/>
  <c r="D1061" i="1"/>
  <c r="D1063" i="1"/>
  <c r="D1064" i="1"/>
  <c r="D1065" i="1"/>
  <c r="D1067" i="1"/>
  <c r="D1068" i="1"/>
  <c r="D1069" i="1"/>
  <c r="D1071" i="1"/>
  <c r="D1072" i="1"/>
  <c r="D1073" i="1"/>
  <c r="D1075" i="1"/>
  <c r="D1076" i="1"/>
  <c r="D1077" i="1"/>
  <c r="D1079" i="1"/>
  <c r="D1080" i="1"/>
  <c r="D1081" i="1"/>
  <c r="D1083" i="1"/>
  <c r="D1084" i="1"/>
  <c r="D1085" i="1"/>
  <c r="D1087" i="1"/>
  <c r="D1088" i="1"/>
  <c r="D1089" i="1"/>
  <c r="D1091" i="1"/>
  <c r="D1092" i="1"/>
  <c r="D1093" i="1"/>
  <c r="D1095" i="1"/>
  <c r="D1096" i="1"/>
  <c r="D1097" i="1"/>
  <c r="D1099" i="1"/>
  <c r="D1100" i="1"/>
  <c r="D1101" i="1"/>
  <c r="D1103" i="1"/>
  <c r="D1104" i="1"/>
  <c r="D1105" i="1"/>
  <c r="D1107" i="1"/>
  <c r="D1108" i="1"/>
  <c r="D1109" i="1"/>
  <c r="D1111" i="1"/>
  <c r="D1112" i="1"/>
  <c r="D1113" i="1"/>
  <c r="D1115" i="1"/>
  <c r="D1116" i="1"/>
  <c r="D1117" i="1"/>
  <c r="D1119" i="1"/>
  <c r="D1120" i="1"/>
  <c r="D1121" i="1"/>
  <c r="D1123" i="1"/>
  <c r="D1124" i="1"/>
  <c r="D1125" i="1"/>
  <c r="D1127" i="1"/>
  <c r="D1128" i="1"/>
  <c r="D1129" i="1"/>
  <c r="D1131" i="1"/>
  <c r="D1132" i="1"/>
  <c r="D1133" i="1"/>
  <c r="D1135" i="1"/>
  <c r="D1136" i="1"/>
  <c r="D1137" i="1"/>
  <c r="D1139" i="1"/>
  <c r="D1140" i="1"/>
  <c r="D1141" i="1"/>
  <c r="D1143" i="1"/>
  <c r="D1144" i="1"/>
  <c r="D1145" i="1"/>
  <c r="D1147" i="1"/>
  <c r="D1148" i="1"/>
  <c r="D1149" i="1"/>
  <c r="D1151" i="1"/>
  <c r="D1152" i="1"/>
  <c r="D1153" i="1"/>
  <c r="D1155" i="1"/>
  <c r="D1156" i="1"/>
  <c r="D1157" i="1"/>
  <c r="D1159" i="1"/>
  <c r="D1160" i="1"/>
  <c r="D1161" i="1"/>
  <c r="D1163" i="1"/>
  <c r="D1164" i="1"/>
  <c r="D1165" i="1"/>
  <c r="D1167" i="1"/>
  <c r="D1168" i="1"/>
  <c r="D1169" i="1"/>
  <c r="D1171" i="1"/>
  <c r="D1172" i="1"/>
  <c r="D1173" i="1"/>
  <c r="D1175" i="1"/>
  <c r="D1176" i="1"/>
  <c r="D1177" i="1"/>
  <c r="D1179" i="1"/>
  <c r="D1180" i="1"/>
  <c r="D1181" i="1"/>
  <c r="D1183" i="1"/>
  <c r="D1184" i="1"/>
  <c r="D1185" i="1"/>
  <c r="D1187" i="1"/>
  <c r="D1188" i="1"/>
  <c r="D1189" i="1"/>
  <c r="D1191" i="1"/>
  <c r="D1192" i="1"/>
  <c r="D1193" i="1"/>
  <c r="D1195" i="1"/>
  <c r="D1196" i="1"/>
  <c r="D1197" i="1"/>
  <c r="D1199" i="1"/>
  <c r="D1200" i="1"/>
  <c r="D1201" i="1"/>
  <c r="D1203" i="1"/>
  <c r="D1204" i="1"/>
  <c r="D1205" i="1"/>
  <c r="D1207" i="1"/>
  <c r="D1208" i="1"/>
  <c r="D1209" i="1"/>
  <c r="D1211" i="1"/>
  <c r="D1212" i="1"/>
  <c r="D1213" i="1"/>
  <c r="D1215" i="1"/>
  <c r="D1216" i="1"/>
  <c r="D1217" i="1"/>
  <c r="D1219" i="1"/>
  <c r="D1220" i="1"/>
  <c r="D1221" i="1"/>
  <c r="D1223" i="1"/>
  <c r="D1224" i="1"/>
  <c r="D1225" i="1"/>
  <c r="D1227" i="1"/>
  <c r="D1228" i="1"/>
  <c r="D1229" i="1"/>
  <c r="D1231" i="1"/>
  <c r="D1232" i="1"/>
  <c r="D1233" i="1"/>
  <c r="D1235" i="1"/>
  <c r="D1236" i="1"/>
  <c r="D1237" i="1"/>
  <c r="D1239" i="1"/>
  <c r="D1240" i="1"/>
  <c r="D1241" i="1"/>
  <c r="D1243" i="1"/>
  <c r="D1244" i="1"/>
  <c r="D1245" i="1"/>
  <c r="D1247" i="1"/>
  <c r="D1248" i="1"/>
  <c r="D1249" i="1"/>
  <c r="D1251" i="1"/>
  <c r="D1252" i="1"/>
  <c r="D1253" i="1"/>
  <c r="D1255" i="1"/>
  <c r="D1256" i="1"/>
  <c r="D1257" i="1"/>
  <c r="D1259" i="1"/>
  <c r="D1260" i="1"/>
  <c r="D1261" i="1"/>
  <c r="D1263" i="1"/>
  <c r="D1264" i="1"/>
  <c r="D1265" i="1"/>
  <c r="D1267" i="1"/>
  <c r="D1268" i="1"/>
  <c r="D1269" i="1"/>
  <c r="D1271" i="1"/>
  <c r="D1272" i="1"/>
  <c r="D1273" i="1"/>
  <c r="D1275" i="1"/>
  <c r="D1276" i="1"/>
  <c r="D1277" i="1"/>
  <c r="D1279" i="1"/>
  <c r="D1280" i="1"/>
  <c r="D1281" i="1"/>
  <c r="D1283" i="1"/>
  <c r="D1284" i="1"/>
  <c r="D1285" i="1"/>
  <c r="D1287" i="1"/>
  <c r="D1288" i="1"/>
  <c r="D1289" i="1"/>
  <c r="D1291" i="1"/>
  <c r="D1292" i="1"/>
  <c r="D1293" i="1"/>
  <c r="D1295" i="1"/>
  <c r="D1296" i="1"/>
  <c r="D1297" i="1"/>
  <c r="D1299" i="1"/>
  <c r="D1300" i="1"/>
  <c r="D1301" i="1"/>
  <c r="D1303" i="1"/>
  <c r="D1304" i="1"/>
  <c r="D1305" i="1"/>
  <c r="D1307" i="1"/>
  <c r="D1308" i="1"/>
  <c r="D1309" i="1"/>
  <c r="D1311" i="1"/>
  <c r="D1312" i="1"/>
  <c r="D1313" i="1"/>
  <c r="D1315" i="1"/>
  <c r="D1316" i="1"/>
  <c r="D1317" i="1"/>
  <c r="D1319" i="1"/>
  <c r="D1320" i="1"/>
  <c r="D1321" i="1"/>
  <c r="D1323" i="1"/>
  <c r="D1324" i="1"/>
  <c r="D1325" i="1"/>
  <c r="D1327" i="1"/>
  <c r="D1328" i="1"/>
  <c r="D1329" i="1"/>
  <c r="D1331" i="1"/>
  <c r="D1332" i="1"/>
  <c r="D1333" i="1"/>
  <c r="D1335" i="1"/>
  <c r="D1336" i="1"/>
  <c r="D1337" i="1"/>
  <c r="D1339" i="1"/>
  <c r="D1340" i="1"/>
  <c r="D1341" i="1"/>
  <c r="D1343" i="1"/>
  <c r="D1344" i="1"/>
  <c r="D1345" i="1"/>
  <c r="D1347" i="1"/>
  <c r="D1348" i="1"/>
  <c r="D1349" i="1"/>
  <c r="D1351" i="1"/>
  <c r="D1352" i="1"/>
  <c r="D1353" i="1"/>
  <c r="D1355" i="1"/>
  <c r="D1356" i="1"/>
  <c r="D1357" i="1"/>
  <c r="D1359" i="1"/>
  <c r="D1360" i="1"/>
  <c r="D1361" i="1"/>
  <c r="D1363" i="1"/>
  <c r="D1364" i="1"/>
  <c r="D1365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1366" i="1" l="1"/>
  <c r="D1362" i="1"/>
  <c r="D1358" i="1"/>
  <c r="D1354" i="1"/>
  <c r="D1350" i="1"/>
  <c r="D1346" i="1"/>
  <c r="D1342" i="1"/>
  <c r="D1338" i="1"/>
  <c r="D1334" i="1"/>
  <c r="D1330" i="1"/>
  <c r="D1326" i="1"/>
  <c r="D1322" i="1"/>
  <c r="D1318" i="1"/>
  <c r="D1314" i="1"/>
  <c r="D1310" i="1"/>
  <c r="D1306" i="1"/>
  <c r="D1302" i="1"/>
  <c r="D1298" i="1"/>
  <c r="D1294" i="1"/>
  <c r="D1290" i="1"/>
  <c r="D1286" i="1"/>
  <c r="D1282" i="1"/>
  <c r="D1278" i="1"/>
  <c r="D1274" i="1"/>
  <c r="D1270" i="1"/>
  <c r="D1266" i="1"/>
  <c r="D1262" i="1"/>
  <c r="D1258" i="1"/>
  <c r="D1254" i="1"/>
  <c r="D1250" i="1"/>
  <c r="D1246" i="1"/>
  <c r="D1242" i="1"/>
  <c r="D1238" i="1"/>
  <c r="D1234" i="1"/>
  <c r="D1230" i="1"/>
  <c r="D1226" i="1"/>
  <c r="D1222" i="1"/>
  <c r="D1218" i="1"/>
  <c r="D1214" i="1"/>
  <c r="D1210" i="1"/>
  <c r="D1206" i="1"/>
  <c r="D1202" i="1"/>
  <c r="D1198" i="1"/>
  <c r="D1194" i="1"/>
  <c r="D1190" i="1"/>
  <c r="D1186" i="1"/>
  <c r="D1182" i="1"/>
  <c r="D1178" i="1"/>
  <c r="D1174" i="1"/>
  <c r="D1170" i="1"/>
  <c r="D1166" i="1"/>
  <c r="D1162" i="1"/>
  <c r="D1158" i="1"/>
  <c r="D1154" i="1"/>
  <c r="D1150" i="1"/>
  <c r="D1146" i="1"/>
  <c r="D1142" i="1"/>
  <c r="D1138" i="1"/>
  <c r="D1134" i="1"/>
  <c r="D1130" i="1"/>
  <c r="D1126" i="1"/>
  <c r="D1122" i="1"/>
  <c r="D1118" i="1"/>
  <c r="D1114" i="1"/>
  <c r="D1110" i="1"/>
  <c r="D1106" i="1"/>
  <c r="D1102" i="1"/>
  <c r="D1098" i="1"/>
  <c r="D1094" i="1"/>
  <c r="D1090" i="1"/>
  <c r="D1086" i="1"/>
  <c r="D1082" i="1"/>
  <c r="D1078" i="1"/>
  <c r="D1074" i="1"/>
  <c r="D1070" i="1"/>
  <c r="D1066" i="1"/>
  <c r="D1062" i="1"/>
  <c r="D1058" i="1"/>
  <c r="D1054" i="1"/>
  <c r="D1050" i="1"/>
  <c r="D1046" i="1"/>
  <c r="D1042" i="1"/>
  <c r="D1038" i="1"/>
  <c r="D1034" i="1"/>
  <c r="D1030" i="1"/>
  <c r="D1026" i="1"/>
  <c r="D1022" i="1"/>
  <c r="D1018" i="1"/>
  <c r="D1014" i="1"/>
  <c r="D1010" i="1"/>
  <c r="D1006" i="1"/>
  <c r="D1002" i="1"/>
  <c r="D998" i="1"/>
  <c r="D994" i="1"/>
  <c r="D990" i="1"/>
  <c r="D986" i="1"/>
  <c r="D982" i="1"/>
  <c r="D978" i="1"/>
  <c r="D974" i="1"/>
  <c r="D970" i="1"/>
  <c r="D966" i="1"/>
  <c r="D962" i="1"/>
  <c r="D958" i="1"/>
  <c r="D954" i="1"/>
  <c r="D950" i="1"/>
  <c r="D946" i="1"/>
  <c r="D942" i="1"/>
  <c r="D938" i="1"/>
  <c r="D934" i="1"/>
  <c r="D930" i="1"/>
  <c r="D926" i="1"/>
  <c r="D922" i="1"/>
  <c r="D918" i="1"/>
  <c r="D914" i="1"/>
  <c r="D910" i="1"/>
  <c r="D906" i="1"/>
  <c r="D902" i="1"/>
  <c r="D898" i="1"/>
  <c r="D894" i="1"/>
  <c r="D890" i="1"/>
  <c r="D886" i="1"/>
  <c r="D882" i="1"/>
  <c r="D878" i="1"/>
  <c r="D874" i="1"/>
  <c r="D870" i="1"/>
  <c r="D866" i="1"/>
  <c r="D862" i="1"/>
  <c r="D858" i="1"/>
  <c r="D854" i="1"/>
  <c r="D850" i="1"/>
  <c r="D846" i="1"/>
  <c r="D842" i="1"/>
  <c r="D838" i="1"/>
  <c r="D834" i="1"/>
  <c r="D830" i="1"/>
  <c r="D826" i="1"/>
  <c r="D822" i="1"/>
  <c r="D818" i="1"/>
  <c r="D814" i="1"/>
  <c r="D810" i="1"/>
  <c r="D806" i="1"/>
  <c r="D802" i="1"/>
  <c r="D798" i="1"/>
  <c r="D794" i="1"/>
  <c r="D790" i="1"/>
  <c r="D786" i="1"/>
  <c r="D782" i="1"/>
  <c r="D778" i="1"/>
  <c r="D774" i="1"/>
  <c r="D770" i="1"/>
  <c r="D766" i="1"/>
  <c r="D762" i="1"/>
  <c r="D758" i="1"/>
  <c r="D754" i="1"/>
  <c r="D750" i="1"/>
  <c r="D746" i="1"/>
  <c r="D742" i="1"/>
  <c r="D738" i="1"/>
  <c r="D734" i="1"/>
  <c r="D730" i="1"/>
  <c r="D726" i="1"/>
  <c r="D722" i="1"/>
  <c r="D718" i="1"/>
  <c r="D714" i="1"/>
  <c r="D710" i="1"/>
  <c r="D706" i="1"/>
  <c r="D702" i="1"/>
  <c r="D698" i="1"/>
  <c r="D694" i="1"/>
  <c r="D690" i="1"/>
  <c r="D686" i="1"/>
  <c r="D682" i="1"/>
  <c r="D678" i="1"/>
  <c r="D674" i="1"/>
  <c r="D670" i="1"/>
  <c r="D666" i="1"/>
  <c r="D662" i="1"/>
  <c r="D658" i="1"/>
  <c r="D654" i="1"/>
  <c r="D650" i="1"/>
  <c r="D646" i="1"/>
  <c r="D642" i="1"/>
  <c r="D638" i="1"/>
  <c r="D634" i="1"/>
  <c r="D630" i="1"/>
  <c r="D626" i="1"/>
  <c r="D622" i="1"/>
  <c r="D618" i="1"/>
  <c r="D614" i="1"/>
  <c r="D610" i="1"/>
  <c r="D606" i="1"/>
  <c r="D602" i="1"/>
  <c r="D598" i="1"/>
  <c r="D594" i="1"/>
  <c r="D590" i="1"/>
  <c r="D586" i="1"/>
  <c r="D582" i="1"/>
  <c r="D578" i="1"/>
  <c r="D574" i="1"/>
  <c r="D570" i="1"/>
  <c r="D566" i="1"/>
  <c r="D562" i="1"/>
  <c r="D558" i="1"/>
  <c r="D554" i="1"/>
  <c r="D550" i="1"/>
  <c r="D546" i="1"/>
  <c r="D542" i="1"/>
  <c r="D538" i="1"/>
  <c r="D534" i="1"/>
  <c r="D530" i="1"/>
  <c r="D526" i="1"/>
  <c r="D522" i="1"/>
  <c r="D518" i="1"/>
  <c r="D514" i="1"/>
  <c r="D510" i="1"/>
  <c r="D506" i="1"/>
  <c r="D502" i="1"/>
  <c r="D498" i="1"/>
  <c r="D494" i="1"/>
  <c r="D490" i="1"/>
  <c r="D486" i="1"/>
  <c r="D482" i="1"/>
  <c r="D478" i="1"/>
  <c r="D474" i="1"/>
  <c r="D470" i="1"/>
  <c r="D466" i="1"/>
  <c r="D462" i="1"/>
  <c r="D458" i="1"/>
  <c r="D454" i="1"/>
  <c r="D450" i="1"/>
  <c r="D446" i="1"/>
  <c r="D442" i="1"/>
  <c r="D438" i="1"/>
  <c r="D434" i="1"/>
  <c r="D430" i="1"/>
  <c r="D426" i="1"/>
  <c r="D422" i="1"/>
  <c r="D418" i="1"/>
  <c r="D414" i="1"/>
  <c r="D410" i="1"/>
  <c r="D406" i="1"/>
  <c r="D402" i="1"/>
  <c r="D398" i="1"/>
  <c r="D394" i="1"/>
  <c r="D390" i="1"/>
  <c r="D386" i="1"/>
  <c r="D382" i="1"/>
  <c r="D378" i="1"/>
  <c r="D374" i="1"/>
  <c r="D370" i="1"/>
  <c r="D366" i="1"/>
  <c r="D362" i="1"/>
  <c r="D358" i="1"/>
  <c r="D354" i="1"/>
  <c r="D350" i="1"/>
  <c r="D346" i="1"/>
  <c r="D342" i="1"/>
  <c r="D338" i="1"/>
  <c r="D334" i="1"/>
  <c r="D330" i="1"/>
  <c r="D326" i="1"/>
  <c r="D322" i="1"/>
  <c r="D318" i="1"/>
  <c r="D314" i="1"/>
  <c r="D310" i="1"/>
  <c r="D306" i="1"/>
  <c r="D302" i="1"/>
  <c r="D298" i="1"/>
  <c r="D294" i="1"/>
  <c r="D290" i="1"/>
  <c r="D286" i="1"/>
  <c r="D282" i="1"/>
  <c r="D278" i="1"/>
  <c r="D274" i="1"/>
  <c r="D270" i="1"/>
  <c r="D266" i="1"/>
  <c r="D262" i="1"/>
  <c r="D258" i="1"/>
  <c r="D254" i="1"/>
  <c r="D250" i="1"/>
  <c r="D246" i="1"/>
  <c r="D242" i="1"/>
  <c r="D238" i="1"/>
  <c r="D234" i="1"/>
  <c r="D230" i="1"/>
  <c r="D226" i="1"/>
  <c r="D222" i="1"/>
  <c r="D218" i="1"/>
  <c r="D214" i="1"/>
  <c r="D210" i="1"/>
  <c r="D206" i="1"/>
  <c r="D202" i="1"/>
  <c r="D198" i="1"/>
  <c r="D194" i="1"/>
  <c r="D190" i="1"/>
  <c r="D186" i="1"/>
  <c r="D182" i="1"/>
  <c r="D178" i="1"/>
  <c r="D174" i="1"/>
  <c r="D170" i="1"/>
  <c r="D166" i="1"/>
  <c r="D162" i="1"/>
  <c r="D158" i="1"/>
  <c r="D154" i="1"/>
  <c r="D150" i="1"/>
  <c r="D146" i="1"/>
  <c r="D142" i="1"/>
  <c r="D138" i="1"/>
  <c r="D134" i="1"/>
  <c r="D130" i="1"/>
  <c r="D126" i="1"/>
  <c r="D122" i="1"/>
  <c r="D118" i="1"/>
  <c r="D114" i="1"/>
  <c r="D110" i="1"/>
  <c r="D106" i="1"/>
  <c r="D102" i="1"/>
  <c r="D98" i="1"/>
  <c r="D94" i="1"/>
  <c r="D90" i="1"/>
  <c r="D86" i="1"/>
  <c r="D82" i="1"/>
  <c r="D78" i="1"/>
  <c r="D74" i="1"/>
  <c r="D70" i="1"/>
  <c r="D66" i="1"/>
  <c r="D62" i="1"/>
  <c r="D58" i="1"/>
  <c r="D54" i="1"/>
  <c r="D50" i="1"/>
  <c r="D46" i="1"/>
  <c r="D42" i="1"/>
  <c r="D38" i="1"/>
  <c r="D34" i="1"/>
  <c r="D30" i="1"/>
  <c r="D26" i="1"/>
  <c r="D22" i="1"/>
  <c r="D18" i="1"/>
  <c r="D14" i="1"/>
  <c r="D10" i="1"/>
  <c r="D9" i="1"/>
  <c r="D6" i="1"/>
  <c r="D5" i="9"/>
  <c r="L6" i="3"/>
  <c r="Q10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L1999" i="3" l="1"/>
  <c r="E6" i="11"/>
  <c r="S7" i="1"/>
  <c r="S9" i="1"/>
  <c r="M8" i="10" s="1"/>
  <c r="K8" i="10" s="1"/>
  <c r="S10" i="1"/>
  <c r="M9" i="10" s="1"/>
  <c r="K9" i="10" s="1"/>
  <c r="S11" i="1"/>
  <c r="M10" i="10" s="1"/>
  <c r="K10" i="10" s="1"/>
  <c r="S12" i="1"/>
  <c r="M11" i="10" s="1"/>
  <c r="K11" i="10" s="1"/>
  <c r="S13" i="1"/>
  <c r="M12" i="10" s="1"/>
  <c r="K12" i="10" s="1"/>
  <c r="S14" i="1"/>
  <c r="M13" i="10" s="1"/>
  <c r="K13" i="10" s="1"/>
  <c r="S15" i="1"/>
  <c r="M14" i="10" s="1"/>
  <c r="K14" i="10" s="1"/>
  <c r="S16" i="1"/>
  <c r="M15" i="10" s="1"/>
  <c r="K15" i="10" s="1"/>
  <c r="S17" i="1"/>
  <c r="M16" i="10" s="1"/>
  <c r="K16" i="10" s="1"/>
  <c r="S18" i="1"/>
  <c r="M17" i="10" s="1"/>
  <c r="K17" i="10" s="1"/>
  <c r="S19" i="1"/>
  <c r="M18" i="10" s="1"/>
  <c r="K18" i="10" s="1"/>
  <c r="S20" i="1"/>
  <c r="M19" i="10" s="1"/>
  <c r="K19" i="10" s="1"/>
  <c r="S21" i="1"/>
  <c r="M20" i="10" s="1"/>
  <c r="K20" i="10" s="1"/>
  <c r="S22" i="1"/>
  <c r="M21" i="10" s="1"/>
  <c r="K21" i="10" s="1"/>
  <c r="S23" i="1"/>
  <c r="M22" i="10" s="1"/>
  <c r="K22" i="10" s="1"/>
  <c r="S24" i="1"/>
  <c r="M23" i="10" s="1"/>
  <c r="K23" i="10" s="1"/>
  <c r="S25" i="1"/>
  <c r="M24" i="10" s="1"/>
  <c r="K24" i="10" s="1"/>
  <c r="S26" i="1"/>
  <c r="M25" i="10" s="1"/>
  <c r="K25" i="10" s="1"/>
  <c r="S27" i="1"/>
  <c r="M26" i="10" s="1"/>
  <c r="K26" i="10" s="1"/>
  <c r="S28" i="1"/>
  <c r="M27" i="10" s="1"/>
  <c r="K27" i="10" s="1"/>
  <c r="S29" i="1"/>
  <c r="M28" i="10" s="1"/>
  <c r="K28" i="10" s="1"/>
  <c r="S30" i="1"/>
  <c r="M29" i="10" s="1"/>
  <c r="K29" i="10" s="1"/>
  <c r="S31" i="1"/>
  <c r="M30" i="10" s="1"/>
  <c r="K30" i="10" s="1"/>
  <c r="S32" i="1"/>
  <c r="M31" i="10" s="1"/>
  <c r="K31" i="10" s="1"/>
  <c r="S33" i="1"/>
  <c r="M32" i="10" s="1"/>
  <c r="K32" i="10" s="1"/>
  <c r="S34" i="1"/>
  <c r="M33" i="10" s="1"/>
  <c r="K33" i="10" s="1"/>
  <c r="S35" i="1"/>
  <c r="M34" i="10" s="1"/>
  <c r="K34" i="10" s="1"/>
  <c r="S36" i="1"/>
  <c r="M35" i="10" s="1"/>
  <c r="K35" i="10" s="1"/>
  <c r="S37" i="1"/>
  <c r="M36" i="10" s="1"/>
  <c r="K36" i="10" s="1"/>
  <c r="S38" i="1"/>
  <c r="M37" i="10" s="1"/>
  <c r="K37" i="10" s="1"/>
  <c r="S39" i="1"/>
  <c r="M38" i="10" s="1"/>
  <c r="K38" i="10" s="1"/>
  <c r="S40" i="1"/>
  <c r="M39" i="10" s="1"/>
  <c r="K39" i="10" s="1"/>
  <c r="S41" i="1"/>
  <c r="M40" i="10" s="1"/>
  <c r="K40" i="10" s="1"/>
  <c r="S42" i="1"/>
  <c r="M41" i="10" s="1"/>
  <c r="K41" i="10" s="1"/>
  <c r="S43" i="1"/>
  <c r="M42" i="10" s="1"/>
  <c r="K42" i="10" s="1"/>
  <c r="S44" i="1"/>
  <c r="M43" i="10" s="1"/>
  <c r="K43" i="10" s="1"/>
  <c r="S45" i="1"/>
  <c r="M44" i="10" s="1"/>
  <c r="K44" i="10" s="1"/>
  <c r="S46" i="1"/>
  <c r="M45" i="10" s="1"/>
  <c r="K45" i="10" s="1"/>
  <c r="S47" i="1"/>
  <c r="M46" i="10" s="1"/>
  <c r="K46" i="10" s="1"/>
  <c r="S48" i="1"/>
  <c r="M47" i="10" s="1"/>
  <c r="K47" i="10" s="1"/>
  <c r="S49" i="1"/>
  <c r="M48" i="10" s="1"/>
  <c r="K48" i="10" s="1"/>
  <c r="S50" i="1"/>
  <c r="M49" i="10" s="1"/>
  <c r="K49" i="10" s="1"/>
  <c r="S51" i="1"/>
  <c r="M50" i="10" s="1"/>
  <c r="K50" i="10" s="1"/>
  <c r="S52" i="1"/>
  <c r="M51" i="10" s="1"/>
  <c r="K51" i="10" s="1"/>
  <c r="S53" i="1"/>
  <c r="M52" i="10" s="1"/>
  <c r="K52" i="10" s="1"/>
  <c r="S54" i="1"/>
  <c r="M53" i="10" s="1"/>
  <c r="K53" i="10" s="1"/>
  <c r="S55" i="1"/>
  <c r="M54" i="10" s="1"/>
  <c r="K54" i="10" s="1"/>
  <c r="S56" i="1"/>
  <c r="M55" i="10" s="1"/>
  <c r="K55" i="10" s="1"/>
  <c r="S57" i="1"/>
  <c r="M56" i="10" s="1"/>
  <c r="K56" i="10" s="1"/>
  <c r="S58" i="1"/>
  <c r="M57" i="10" s="1"/>
  <c r="K57" i="10" s="1"/>
  <c r="S59" i="1"/>
  <c r="M58" i="10" s="1"/>
  <c r="K58" i="10" s="1"/>
  <c r="S60" i="1"/>
  <c r="M59" i="10" s="1"/>
  <c r="K59" i="10" s="1"/>
  <c r="S61" i="1"/>
  <c r="M60" i="10" s="1"/>
  <c r="K60" i="10" s="1"/>
  <c r="S62" i="1"/>
  <c r="M61" i="10" s="1"/>
  <c r="K61" i="10" s="1"/>
  <c r="S63" i="1"/>
  <c r="M62" i="10" s="1"/>
  <c r="K62" i="10" s="1"/>
  <c r="S64" i="1"/>
  <c r="M63" i="10" s="1"/>
  <c r="K63" i="10" s="1"/>
  <c r="S65" i="1"/>
  <c r="M64" i="10" s="1"/>
  <c r="K64" i="10" s="1"/>
  <c r="S66" i="1"/>
  <c r="M65" i="10" s="1"/>
  <c r="K65" i="10" s="1"/>
  <c r="S67" i="1"/>
  <c r="M66" i="10" s="1"/>
  <c r="K66" i="10" s="1"/>
  <c r="S68" i="1"/>
  <c r="M67" i="10" s="1"/>
  <c r="K67" i="10" s="1"/>
  <c r="S69" i="1"/>
  <c r="M68" i="10" s="1"/>
  <c r="K68" i="10" s="1"/>
  <c r="S70" i="1"/>
  <c r="M69" i="10" s="1"/>
  <c r="K69" i="10" s="1"/>
  <c r="S71" i="1"/>
  <c r="M70" i="10" s="1"/>
  <c r="K70" i="10" s="1"/>
  <c r="S72" i="1"/>
  <c r="M71" i="10" s="1"/>
  <c r="K71" i="10" s="1"/>
  <c r="S73" i="1"/>
  <c r="M72" i="10" s="1"/>
  <c r="K72" i="10" s="1"/>
  <c r="S74" i="1"/>
  <c r="M73" i="10" s="1"/>
  <c r="K73" i="10" s="1"/>
  <c r="S75" i="1"/>
  <c r="M74" i="10" s="1"/>
  <c r="K74" i="10" s="1"/>
  <c r="S76" i="1"/>
  <c r="M75" i="10" s="1"/>
  <c r="K75" i="10" s="1"/>
  <c r="S77" i="1"/>
  <c r="M76" i="10" s="1"/>
  <c r="K76" i="10" s="1"/>
  <c r="S78" i="1"/>
  <c r="M77" i="10" s="1"/>
  <c r="K77" i="10" s="1"/>
  <c r="S79" i="1"/>
  <c r="M78" i="10" s="1"/>
  <c r="K78" i="10" s="1"/>
  <c r="S80" i="1"/>
  <c r="M79" i="10" s="1"/>
  <c r="K79" i="10" s="1"/>
  <c r="S81" i="1"/>
  <c r="M80" i="10" s="1"/>
  <c r="K80" i="10" s="1"/>
  <c r="S82" i="1"/>
  <c r="M81" i="10" s="1"/>
  <c r="K81" i="10" s="1"/>
  <c r="S83" i="1"/>
  <c r="M82" i="10" s="1"/>
  <c r="K82" i="10" s="1"/>
  <c r="S84" i="1"/>
  <c r="M83" i="10" s="1"/>
  <c r="K83" i="10" s="1"/>
  <c r="S85" i="1"/>
  <c r="M84" i="10" s="1"/>
  <c r="K84" i="10" s="1"/>
  <c r="S86" i="1"/>
  <c r="M85" i="10" s="1"/>
  <c r="K85" i="10" s="1"/>
  <c r="S87" i="1"/>
  <c r="M86" i="10" s="1"/>
  <c r="K86" i="10" s="1"/>
  <c r="S88" i="1"/>
  <c r="M87" i="10" s="1"/>
  <c r="K87" i="10" s="1"/>
  <c r="S89" i="1"/>
  <c r="M88" i="10" s="1"/>
  <c r="K88" i="10" s="1"/>
  <c r="S90" i="1"/>
  <c r="M89" i="10" s="1"/>
  <c r="K89" i="10" s="1"/>
  <c r="S91" i="1"/>
  <c r="M90" i="10" s="1"/>
  <c r="K90" i="10" s="1"/>
  <c r="S92" i="1"/>
  <c r="M91" i="10" s="1"/>
  <c r="K91" i="10" s="1"/>
  <c r="S93" i="1"/>
  <c r="M92" i="10" s="1"/>
  <c r="K92" i="10" s="1"/>
  <c r="S94" i="1"/>
  <c r="M93" i="10" s="1"/>
  <c r="K93" i="10" s="1"/>
  <c r="S95" i="1"/>
  <c r="M94" i="10" s="1"/>
  <c r="K94" i="10" s="1"/>
  <c r="S96" i="1"/>
  <c r="M95" i="10" s="1"/>
  <c r="K95" i="10" s="1"/>
  <c r="S97" i="1"/>
  <c r="M96" i="10" s="1"/>
  <c r="K96" i="10" s="1"/>
  <c r="S98" i="1"/>
  <c r="M97" i="10" s="1"/>
  <c r="K97" i="10" s="1"/>
  <c r="S99" i="1"/>
  <c r="M98" i="10" s="1"/>
  <c r="K98" i="10" s="1"/>
  <c r="S100" i="1"/>
  <c r="M99" i="10" s="1"/>
  <c r="K99" i="10" s="1"/>
  <c r="S101" i="1"/>
  <c r="M100" i="10" s="1"/>
  <c r="K100" i="10" s="1"/>
  <c r="S102" i="1"/>
  <c r="M101" i="10" s="1"/>
  <c r="K101" i="10" s="1"/>
  <c r="S103" i="1"/>
  <c r="M102" i="10" s="1"/>
  <c r="K102" i="10" s="1"/>
  <c r="S104" i="1"/>
  <c r="M103" i="10" s="1"/>
  <c r="K103" i="10" s="1"/>
  <c r="S105" i="1"/>
  <c r="M104" i="10" s="1"/>
  <c r="K104" i="10" s="1"/>
  <c r="S106" i="1"/>
  <c r="M105" i="10" s="1"/>
  <c r="K105" i="10" s="1"/>
  <c r="S107" i="1"/>
  <c r="M106" i="10" s="1"/>
  <c r="K106" i="10" s="1"/>
  <c r="S108" i="1"/>
  <c r="M107" i="10" s="1"/>
  <c r="K107" i="10" s="1"/>
  <c r="S109" i="1"/>
  <c r="M108" i="10" s="1"/>
  <c r="K108" i="10" s="1"/>
  <c r="S110" i="1"/>
  <c r="M109" i="10" s="1"/>
  <c r="K109" i="10" s="1"/>
  <c r="S111" i="1"/>
  <c r="M110" i="10" s="1"/>
  <c r="K110" i="10" s="1"/>
  <c r="S112" i="1"/>
  <c r="M111" i="10" s="1"/>
  <c r="K111" i="10" s="1"/>
  <c r="S113" i="1"/>
  <c r="M112" i="10" s="1"/>
  <c r="K112" i="10" s="1"/>
  <c r="S114" i="1"/>
  <c r="M113" i="10" s="1"/>
  <c r="K113" i="10" s="1"/>
  <c r="S115" i="1"/>
  <c r="M114" i="10" s="1"/>
  <c r="K114" i="10" s="1"/>
  <c r="S116" i="1"/>
  <c r="M115" i="10" s="1"/>
  <c r="K115" i="10" s="1"/>
  <c r="S117" i="1"/>
  <c r="M116" i="10" s="1"/>
  <c r="K116" i="10" s="1"/>
  <c r="S118" i="1"/>
  <c r="M117" i="10" s="1"/>
  <c r="K117" i="10" s="1"/>
  <c r="S119" i="1"/>
  <c r="M118" i="10" s="1"/>
  <c r="K118" i="10" s="1"/>
  <c r="S120" i="1"/>
  <c r="M119" i="10" s="1"/>
  <c r="K119" i="10" s="1"/>
  <c r="S121" i="1"/>
  <c r="M120" i="10" s="1"/>
  <c r="K120" i="10" s="1"/>
  <c r="S122" i="1"/>
  <c r="M121" i="10" s="1"/>
  <c r="K121" i="10" s="1"/>
  <c r="S123" i="1"/>
  <c r="M122" i="10" s="1"/>
  <c r="K122" i="10" s="1"/>
  <c r="S124" i="1"/>
  <c r="M123" i="10" s="1"/>
  <c r="K123" i="10" s="1"/>
  <c r="S125" i="1"/>
  <c r="M124" i="10" s="1"/>
  <c r="K124" i="10" s="1"/>
  <c r="S126" i="1"/>
  <c r="M125" i="10" s="1"/>
  <c r="K125" i="10" s="1"/>
  <c r="S127" i="1"/>
  <c r="M126" i="10" s="1"/>
  <c r="K126" i="10" s="1"/>
  <c r="S128" i="1"/>
  <c r="M127" i="10" s="1"/>
  <c r="K127" i="10" s="1"/>
  <c r="S129" i="1"/>
  <c r="M128" i="10" s="1"/>
  <c r="K128" i="10" s="1"/>
  <c r="S130" i="1"/>
  <c r="M129" i="10" s="1"/>
  <c r="K129" i="10" s="1"/>
  <c r="S131" i="1"/>
  <c r="M130" i="10" s="1"/>
  <c r="K130" i="10" s="1"/>
  <c r="S132" i="1"/>
  <c r="M131" i="10" s="1"/>
  <c r="K131" i="10" s="1"/>
  <c r="S133" i="1"/>
  <c r="M132" i="10" s="1"/>
  <c r="K132" i="10" s="1"/>
  <c r="S134" i="1"/>
  <c r="M133" i="10" s="1"/>
  <c r="K133" i="10" s="1"/>
  <c r="S135" i="1"/>
  <c r="M134" i="10" s="1"/>
  <c r="K134" i="10" s="1"/>
  <c r="S136" i="1"/>
  <c r="M135" i="10" s="1"/>
  <c r="K135" i="10" s="1"/>
  <c r="S137" i="1"/>
  <c r="M136" i="10" s="1"/>
  <c r="K136" i="10" s="1"/>
  <c r="S138" i="1"/>
  <c r="M137" i="10" s="1"/>
  <c r="K137" i="10" s="1"/>
  <c r="S139" i="1"/>
  <c r="M138" i="10" s="1"/>
  <c r="K138" i="10" s="1"/>
  <c r="S140" i="1"/>
  <c r="M139" i="10" s="1"/>
  <c r="K139" i="10" s="1"/>
  <c r="S141" i="1"/>
  <c r="M140" i="10" s="1"/>
  <c r="K140" i="10" s="1"/>
  <c r="S142" i="1"/>
  <c r="M141" i="10" s="1"/>
  <c r="K141" i="10" s="1"/>
  <c r="S143" i="1"/>
  <c r="M142" i="10" s="1"/>
  <c r="K142" i="10" s="1"/>
  <c r="S144" i="1"/>
  <c r="M143" i="10" s="1"/>
  <c r="K143" i="10" s="1"/>
  <c r="S145" i="1"/>
  <c r="M144" i="10" s="1"/>
  <c r="K144" i="10" s="1"/>
  <c r="S146" i="1"/>
  <c r="M145" i="10" s="1"/>
  <c r="K145" i="10" s="1"/>
  <c r="S147" i="1"/>
  <c r="M146" i="10" s="1"/>
  <c r="K146" i="10" s="1"/>
  <c r="S148" i="1"/>
  <c r="M147" i="10" s="1"/>
  <c r="K147" i="10" s="1"/>
  <c r="S149" i="1"/>
  <c r="M148" i="10" s="1"/>
  <c r="K148" i="10" s="1"/>
  <c r="S150" i="1"/>
  <c r="M149" i="10" s="1"/>
  <c r="K149" i="10" s="1"/>
  <c r="S151" i="1"/>
  <c r="M150" i="10" s="1"/>
  <c r="K150" i="10" s="1"/>
  <c r="S152" i="1"/>
  <c r="M151" i="10" s="1"/>
  <c r="K151" i="10" s="1"/>
  <c r="S153" i="1"/>
  <c r="M152" i="10" s="1"/>
  <c r="K152" i="10" s="1"/>
  <c r="S154" i="1"/>
  <c r="M153" i="10" s="1"/>
  <c r="K153" i="10" s="1"/>
  <c r="S155" i="1"/>
  <c r="M154" i="10" s="1"/>
  <c r="K154" i="10" s="1"/>
  <c r="S156" i="1"/>
  <c r="M155" i="10" s="1"/>
  <c r="K155" i="10" s="1"/>
  <c r="S157" i="1"/>
  <c r="M156" i="10" s="1"/>
  <c r="K156" i="10" s="1"/>
  <c r="S158" i="1"/>
  <c r="M157" i="10" s="1"/>
  <c r="K157" i="10" s="1"/>
  <c r="S159" i="1"/>
  <c r="M158" i="10" s="1"/>
  <c r="K158" i="10" s="1"/>
  <c r="S160" i="1"/>
  <c r="M159" i="10" s="1"/>
  <c r="K159" i="10" s="1"/>
  <c r="S161" i="1"/>
  <c r="M160" i="10" s="1"/>
  <c r="K160" i="10" s="1"/>
  <c r="S162" i="1"/>
  <c r="M161" i="10" s="1"/>
  <c r="K161" i="10" s="1"/>
  <c r="S163" i="1"/>
  <c r="M162" i="10" s="1"/>
  <c r="K162" i="10" s="1"/>
  <c r="S164" i="1"/>
  <c r="M163" i="10" s="1"/>
  <c r="K163" i="10" s="1"/>
  <c r="S165" i="1"/>
  <c r="M164" i="10" s="1"/>
  <c r="K164" i="10" s="1"/>
  <c r="S166" i="1"/>
  <c r="M165" i="10" s="1"/>
  <c r="K165" i="10" s="1"/>
  <c r="S167" i="1"/>
  <c r="M166" i="10" s="1"/>
  <c r="K166" i="10" s="1"/>
  <c r="S168" i="1"/>
  <c r="M167" i="10" s="1"/>
  <c r="K167" i="10" s="1"/>
  <c r="S169" i="1"/>
  <c r="M168" i="10" s="1"/>
  <c r="K168" i="10" s="1"/>
  <c r="S170" i="1"/>
  <c r="M169" i="10" s="1"/>
  <c r="K169" i="10" s="1"/>
  <c r="S171" i="1"/>
  <c r="M170" i="10" s="1"/>
  <c r="K170" i="10" s="1"/>
  <c r="S172" i="1"/>
  <c r="M171" i="10" s="1"/>
  <c r="K171" i="10" s="1"/>
  <c r="S173" i="1"/>
  <c r="M172" i="10" s="1"/>
  <c r="K172" i="10" s="1"/>
  <c r="S174" i="1"/>
  <c r="M173" i="10" s="1"/>
  <c r="K173" i="10" s="1"/>
  <c r="S175" i="1"/>
  <c r="M174" i="10" s="1"/>
  <c r="K174" i="10" s="1"/>
  <c r="S176" i="1"/>
  <c r="M175" i="10" s="1"/>
  <c r="K175" i="10" s="1"/>
  <c r="S177" i="1"/>
  <c r="M176" i="10" s="1"/>
  <c r="K176" i="10" s="1"/>
  <c r="S178" i="1"/>
  <c r="M177" i="10" s="1"/>
  <c r="K177" i="10" s="1"/>
  <c r="S179" i="1"/>
  <c r="M178" i="10" s="1"/>
  <c r="K178" i="10" s="1"/>
  <c r="S180" i="1"/>
  <c r="M179" i="10" s="1"/>
  <c r="K179" i="10" s="1"/>
  <c r="S181" i="1"/>
  <c r="M180" i="10" s="1"/>
  <c r="K180" i="10" s="1"/>
  <c r="S182" i="1"/>
  <c r="M181" i="10" s="1"/>
  <c r="K181" i="10" s="1"/>
  <c r="S183" i="1"/>
  <c r="M182" i="10" s="1"/>
  <c r="K182" i="10" s="1"/>
  <c r="S184" i="1"/>
  <c r="M183" i="10" s="1"/>
  <c r="K183" i="10" s="1"/>
  <c r="S185" i="1"/>
  <c r="M184" i="10" s="1"/>
  <c r="K184" i="10" s="1"/>
  <c r="S186" i="1"/>
  <c r="M185" i="10" s="1"/>
  <c r="K185" i="10" s="1"/>
  <c r="S187" i="1"/>
  <c r="M186" i="10" s="1"/>
  <c r="K186" i="10" s="1"/>
  <c r="S188" i="1"/>
  <c r="M187" i="10" s="1"/>
  <c r="K187" i="10" s="1"/>
  <c r="S189" i="1"/>
  <c r="M188" i="10" s="1"/>
  <c r="K188" i="10" s="1"/>
  <c r="S190" i="1"/>
  <c r="M189" i="10" s="1"/>
  <c r="K189" i="10" s="1"/>
  <c r="S191" i="1"/>
  <c r="M190" i="10" s="1"/>
  <c r="K190" i="10" s="1"/>
  <c r="S192" i="1"/>
  <c r="M191" i="10" s="1"/>
  <c r="K191" i="10" s="1"/>
  <c r="S193" i="1"/>
  <c r="M192" i="10" s="1"/>
  <c r="K192" i="10" s="1"/>
  <c r="S194" i="1"/>
  <c r="M193" i="10" s="1"/>
  <c r="K193" i="10" s="1"/>
  <c r="S195" i="1"/>
  <c r="M194" i="10" s="1"/>
  <c r="K194" i="10" s="1"/>
  <c r="S196" i="1"/>
  <c r="M195" i="10" s="1"/>
  <c r="K195" i="10" s="1"/>
  <c r="S197" i="1"/>
  <c r="M196" i="10" s="1"/>
  <c r="K196" i="10" s="1"/>
  <c r="S198" i="1"/>
  <c r="M197" i="10" s="1"/>
  <c r="K197" i="10" s="1"/>
  <c r="S199" i="1"/>
  <c r="M198" i="10" s="1"/>
  <c r="K198" i="10" s="1"/>
  <c r="S200" i="1"/>
  <c r="M199" i="10" s="1"/>
  <c r="K199" i="10" s="1"/>
  <c r="S201" i="1"/>
  <c r="M200" i="10" s="1"/>
  <c r="K200" i="10" s="1"/>
  <c r="S202" i="1"/>
  <c r="M201" i="10" s="1"/>
  <c r="K201" i="10" s="1"/>
  <c r="S203" i="1"/>
  <c r="M202" i="10" s="1"/>
  <c r="K202" i="10" s="1"/>
  <c r="S204" i="1"/>
  <c r="M203" i="10" s="1"/>
  <c r="K203" i="10" s="1"/>
  <c r="S205" i="1"/>
  <c r="M204" i="10" s="1"/>
  <c r="K204" i="10" s="1"/>
  <c r="S206" i="1"/>
  <c r="M205" i="10" s="1"/>
  <c r="K205" i="10" s="1"/>
  <c r="S207" i="1"/>
  <c r="M206" i="10" s="1"/>
  <c r="K206" i="10" s="1"/>
  <c r="S208" i="1"/>
  <c r="M207" i="10" s="1"/>
  <c r="K207" i="10" s="1"/>
  <c r="S209" i="1"/>
  <c r="M208" i="10" s="1"/>
  <c r="K208" i="10" s="1"/>
  <c r="S210" i="1"/>
  <c r="M209" i="10" s="1"/>
  <c r="K209" i="10" s="1"/>
  <c r="S211" i="1"/>
  <c r="M210" i="10" s="1"/>
  <c r="K210" i="10" s="1"/>
  <c r="S212" i="1"/>
  <c r="M211" i="10" s="1"/>
  <c r="K211" i="10" s="1"/>
  <c r="S213" i="1"/>
  <c r="M212" i="10" s="1"/>
  <c r="K212" i="10" s="1"/>
  <c r="S214" i="1"/>
  <c r="M213" i="10" s="1"/>
  <c r="K213" i="10" s="1"/>
  <c r="S215" i="1"/>
  <c r="M214" i="10" s="1"/>
  <c r="K214" i="10" s="1"/>
  <c r="S216" i="1"/>
  <c r="M215" i="10" s="1"/>
  <c r="K215" i="10" s="1"/>
  <c r="S217" i="1"/>
  <c r="M216" i="10" s="1"/>
  <c r="K216" i="10" s="1"/>
  <c r="S218" i="1"/>
  <c r="M217" i="10" s="1"/>
  <c r="K217" i="10" s="1"/>
  <c r="S219" i="1"/>
  <c r="M218" i="10" s="1"/>
  <c r="K218" i="10" s="1"/>
  <c r="S220" i="1"/>
  <c r="M219" i="10" s="1"/>
  <c r="K219" i="10" s="1"/>
  <c r="S221" i="1"/>
  <c r="M220" i="10" s="1"/>
  <c r="K220" i="10" s="1"/>
  <c r="S222" i="1"/>
  <c r="M221" i="10" s="1"/>
  <c r="K221" i="10" s="1"/>
  <c r="S223" i="1"/>
  <c r="M222" i="10" s="1"/>
  <c r="K222" i="10" s="1"/>
  <c r="S224" i="1"/>
  <c r="M223" i="10" s="1"/>
  <c r="K223" i="10" s="1"/>
  <c r="S225" i="1"/>
  <c r="M224" i="10" s="1"/>
  <c r="K224" i="10" s="1"/>
  <c r="S226" i="1"/>
  <c r="M225" i="10" s="1"/>
  <c r="K225" i="10" s="1"/>
  <c r="S227" i="1"/>
  <c r="M226" i="10" s="1"/>
  <c r="K226" i="10" s="1"/>
  <c r="S228" i="1"/>
  <c r="M227" i="10" s="1"/>
  <c r="K227" i="10" s="1"/>
  <c r="S229" i="1"/>
  <c r="M228" i="10" s="1"/>
  <c r="K228" i="10" s="1"/>
  <c r="S230" i="1"/>
  <c r="M229" i="10" s="1"/>
  <c r="K229" i="10" s="1"/>
  <c r="S231" i="1"/>
  <c r="M230" i="10" s="1"/>
  <c r="K230" i="10" s="1"/>
  <c r="S232" i="1"/>
  <c r="M231" i="10" s="1"/>
  <c r="K231" i="10" s="1"/>
  <c r="S233" i="1"/>
  <c r="M232" i="10" s="1"/>
  <c r="K232" i="10" s="1"/>
  <c r="S234" i="1"/>
  <c r="M233" i="10" s="1"/>
  <c r="K233" i="10" s="1"/>
  <c r="S235" i="1"/>
  <c r="M234" i="10" s="1"/>
  <c r="K234" i="10" s="1"/>
  <c r="S236" i="1"/>
  <c r="M235" i="10" s="1"/>
  <c r="K235" i="10" s="1"/>
  <c r="S237" i="1"/>
  <c r="M236" i="10" s="1"/>
  <c r="K236" i="10" s="1"/>
  <c r="S238" i="1"/>
  <c r="M237" i="10" s="1"/>
  <c r="K237" i="10" s="1"/>
  <c r="S239" i="1"/>
  <c r="M238" i="10" s="1"/>
  <c r="K238" i="10" s="1"/>
  <c r="S240" i="1"/>
  <c r="M239" i="10" s="1"/>
  <c r="K239" i="10" s="1"/>
  <c r="S241" i="1"/>
  <c r="M240" i="10" s="1"/>
  <c r="K240" i="10" s="1"/>
  <c r="S242" i="1"/>
  <c r="M241" i="10" s="1"/>
  <c r="K241" i="10" s="1"/>
  <c r="S243" i="1"/>
  <c r="M242" i="10" s="1"/>
  <c r="K242" i="10" s="1"/>
  <c r="S244" i="1"/>
  <c r="M243" i="10" s="1"/>
  <c r="K243" i="10" s="1"/>
  <c r="S245" i="1"/>
  <c r="M244" i="10" s="1"/>
  <c r="K244" i="10" s="1"/>
  <c r="S246" i="1"/>
  <c r="M245" i="10" s="1"/>
  <c r="K245" i="10" s="1"/>
  <c r="S247" i="1"/>
  <c r="M246" i="10" s="1"/>
  <c r="K246" i="10" s="1"/>
  <c r="S248" i="1"/>
  <c r="M247" i="10" s="1"/>
  <c r="K247" i="10" s="1"/>
  <c r="S249" i="1"/>
  <c r="M248" i="10" s="1"/>
  <c r="K248" i="10" s="1"/>
  <c r="S250" i="1"/>
  <c r="M249" i="10" s="1"/>
  <c r="K249" i="10" s="1"/>
  <c r="S251" i="1"/>
  <c r="M250" i="10" s="1"/>
  <c r="K250" i="10" s="1"/>
  <c r="S252" i="1"/>
  <c r="M251" i="10" s="1"/>
  <c r="K251" i="10" s="1"/>
  <c r="S253" i="1"/>
  <c r="M252" i="10" s="1"/>
  <c r="K252" i="10" s="1"/>
  <c r="S254" i="1"/>
  <c r="M253" i="10" s="1"/>
  <c r="K253" i="10" s="1"/>
  <c r="S255" i="1"/>
  <c r="M254" i="10" s="1"/>
  <c r="K254" i="10" s="1"/>
  <c r="S256" i="1"/>
  <c r="M255" i="10" s="1"/>
  <c r="K255" i="10" s="1"/>
  <c r="S257" i="1"/>
  <c r="M256" i="10" s="1"/>
  <c r="K256" i="10" s="1"/>
  <c r="S258" i="1"/>
  <c r="M257" i="10" s="1"/>
  <c r="K257" i="10" s="1"/>
  <c r="S259" i="1"/>
  <c r="M258" i="10" s="1"/>
  <c r="K258" i="10" s="1"/>
  <c r="S260" i="1"/>
  <c r="M259" i="10" s="1"/>
  <c r="K259" i="10" s="1"/>
  <c r="S261" i="1"/>
  <c r="M260" i="10" s="1"/>
  <c r="K260" i="10" s="1"/>
  <c r="S262" i="1"/>
  <c r="M261" i="10" s="1"/>
  <c r="K261" i="10" s="1"/>
  <c r="S263" i="1"/>
  <c r="M262" i="10" s="1"/>
  <c r="K262" i="10" s="1"/>
  <c r="S264" i="1"/>
  <c r="M263" i="10" s="1"/>
  <c r="K263" i="10" s="1"/>
  <c r="S265" i="1"/>
  <c r="M264" i="10" s="1"/>
  <c r="K264" i="10" s="1"/>
  <c r="S266" i="1"/>
  <c r="M265" i="10" s="1"/>
  <c r="K265" i="10" s="1"/>
  <c r="S267" i="1"/>
  <c r="M266" i="10" s="1"/>
  <c r="K266" i="10" s="1"/>
  <c r="S268" i="1"/>
  <c r="M267" i="10" s="1"/>
  <c r="K267" i="10" s="1"/>
  <c r="S269" i="1"/>
  <c r="M268" i="10" s="1"/>
  <c r="K268" i="10" s="1"/>
  <c r="S270" i="1"/>
  <c r="M269" i="10" s="1"/>
  <c r="K269" i="10" s="1"/>
  <c r="S271" i="1"/>
  <c r="M270" i="10" s="1"/>
  <c r="K270" i="10" s="1"/>
  <c r="S272" i="1"/>
  <c r="M271" i="10" s="1"/>
  <c r="K271" i="10" s="1"/>
  <c r="S273" i="1"/>
  <c r="M272" i="10" s="1"/>
  <c r="K272" i="10" s="1"/>
  <c r="S274" i="1"/>
  <c r="M273" i="10" s="1"/>
  <c r="K273" i="10" s="1"/>
  <c r="S275" i="1"/>
  <c r="M274" i="10" s="1"/>
  <c r="K274" i="10" s="1"/>
  <c r="S276" i="1"/>
  <c r="M275" i="10" s="1"/>
  <c r="K275" i="10" s="1"/>
  <c r="S277" i="1"/>
  <c r="M276" i="10" s="1"/>
  <c r="K276" i="10" s="1"/>
  <c r="S278" i="1"/>
  <c r="M277" i="10" s="1"/>
  <c r="K277" i="10" s="1"/>
  <c r="S279" i="1"/>
  <c r="M278" i="10" s="1"/>
  <c r="K278" i="10" s="1"/>
  <c r="S280" i="1"/>
  <c r="M279" i="10" s="1"/>
  <c r="K279" i="10" s="1"/>
  <c r="S281" i="1"/>
  <c r="M280" i="10" s="1"/>
  <c r="K280" i="10" s="1"/>
  <c r="S282" i="1"/>
  <c r="M281" i="10" s="1"/>
  <c r="K281" i="10" s="1"/>
  <c r="S283" i="1"/>
  <c r="M282" i="10" s="1"/>
  <c r="K282" i="10" s="1"/>
  <c r="S284" i="1"/>
  <c r="M283" i="10" s="1"/>
  <c r="K283" i="10" s="1"/>
  <c r="S285" i="1"/>
  <c r="M284" i="10" s="1"/>
  <c r="K284" i="10" s="1"/>
  <c r="S286" i="1"/>
  <c r="M285" i="10" s="1"/>
  <c r="K285" i="10" s="1"/>
  <c r="S287" i="1"/>
  <c r="M286" i="10" s="1"/>
  <c r="K286" i="10" s="1"/>
  <c r="S288" i="1"/>
  <c r="M287" i="10" s="1"/>
  <c r="K287" i="10" s="1"/>
  <c r="S289" i="1"/>
  <c r="M288" i="10" s="1"/>
  <c r="K288" i="10" s="1"/>
  <c r="S290" i="1"/>
  <c r="M289" i="10" s="1"/>
  <c r="K289" i="10" s="1"/>
  <c r="S291" i="1"/>
  <c r="M290" i="10" s="1"/>
  <c r="K290" i="10" s="1"/>
  <c r="S292" i="1"/>
  <c r="M291" i="10" s="1"/>
  <c r="K291" i="10" s="1"/>
  <c r="S293" i="1"/>
  <c r="M292" i="10" s="1"/>
  <c r="K292" i="10" s="1"/>
  <c r="S294" i="1"/>
  <c r="M293" i="10" s="1"/>
  <c r="K293" i="10" s="1"/>
  <c r="S295" i="1"/>
  <c r="M294" i="10" s="1"/>
  <c r="K294" i="10" s="1"/>
  <c r="S296" i="1"/>
  <c r="M295" i="10" s="1"/>
  <c r="K295" i="10" s="1"/>
  <c r="S297" i="1"/>
  <c r="M296" i="10" s="1"/>
  <c r="K296" i="10" s="1"/>
  <c r="S298" i="1"/>
  <c r="M297" i="10" s="1"/>
  <c r="K297" i="10" s="1"/>
  <c r="S299" i="1"/>
  <c r="M298" i="10" s="1"/>
  <c r="K298" i="10" s="1"/>
  <c r="S300" i="1"/>
  <c r="M299" i="10" s="1"/>
  <c r="K299" i="10" s="1"/>
  <c r="S301" i="1"/>
  <c r="M300" i="10" s="1"/>
  <c r="K300" i="10" s="1"/>
  <c r="S302" i="1"/>
  <c r="M301" i="10" s="1"/>
  <c r="K301" i="10" s="1"/>
  <c r="S303" i="1"/>
  <c r="M302" i="10" s="1"/>
  <c r="K302" i="10" s="1"/>
  <c r="S304" i="1"/>
  <c r="M303" i="10" s="1"/>
  <c r="K303" i="10" s="1"/>
  <c r="S305" i="1"/>
  <c r="M304" i="10" s="1"/>
  <c r="K304" i="10" s="1"/>
  <c r="S306" i="1"/>
  <c r="M305" i="10" s="1"/>
  <c r="K305" i="10" s="1"/>
  <c r="S307" i="1"/>
  <c r="M306" i="10" s="1"/>
  <c r="K306" i="10" s="1"/>
  <c r="S308" i="1"/>
  <c r="M307" i="10" s="1"/>
  <c r="K307" i="10" s="1"/>
  <c r="S309" i="1"/>
  <c r="M308" i="10" s="1"/>
  <c r="K308" i="10" s="1"/>
  <c r="S310" i="1"/>
  <c r="M309" i="10" s="1"/>
  <c r="K309" i="10" s="1"/>
  <c r="S311" i="1"/>
  <c r="M310" i="10" s="1"/>
  <c r="K310" i="10" s="1"/>
  <c r="S312" i="1"/>
  <c r="M311" i="10" s="1"/>
  <c r="K311" i="10" s="1"/>
  <c r="S313" i="1"/>
  <c r="M312" i="10" s="1"/>
  <c r="K312" i="10" s="1"/>
  <c r="S314" i="1"/>
  <c r="M313" i="10" s="1"/>
  <c r="K313" i="10" s="1"/>
  <c r="S315" i="1"/>
  <c r="M314" i="10" s="1"/>
  <c r="K314" i="10" s="1"/>
  <c r="S316" i="1"/>
  <c r="M315" i="10" s="1"/>
  <c r="K315" i="10" s="1"/>
  <c r="S317" i="1"/>
  <c r="M316" i="10" s="1"/>
  <c r="K316" i="10" s="1"/>
  <c r="S318" i="1"/>
  <c r="M317" i="10" s="1"/>
  <c r="K317" i="10" s="1"/>
  <c r="S319" i="1"/>
  <c r="M318" i="10" s="1"/>
  <c r="K318" i="10" s="1"/>
  <c r="S320" i="1"/>
  <c r="M319" i="10" s="1"/>
  <c r="K319" i="10" s="1"/>
  <c r="S321" i="1"/>
  <c r="M320" i="10" s="1"/>
  <c r="K320" i="10" s="1"/>
  <c r="S322" i="1"/>
  <c r="M321" i="10" s="1"/>
  <c r="K321" i="10" s="1"/>
  <c r="S323" i="1"/>
  <c r="M322" i="10" s="1"/>
  <c r="K322" i="10" s="1"/>
  <c r="S324" i="1"/>
  <c r="M323" i="10" s="1"/>
  <c r="K323" i="10" s="1"/>
  <c r="S325" i="1"/>
  <c r="M324" i="10" s="1"/>
  <c r="K324" i="10" s="1"/>
  <c r="S326" i="1"/>
  <c r="M325" i="10" s="1"/>
  <c r="K325" i="10" s="1"/>
  <c r="S327" i="1"/>
  <c r="M326" i="10" s="1"/>
  <c r="K326" i="10" s="1"/>
  <c r="S328" i="1"/>
  <c r="M327" i="10" s="1"/>
  <c r="K327" i="10" s="1"/>
  <c r="S329" i="1"/>
  <c r="M328" i="10" s="1"/>
  <c r="K328" i="10" s="1"/>
  <c r="S330" i="1"/>
  <c r="M329" i="10" s="1"/>
  <c r="K329" i="10" s="1"/>
  <c r="S331" i="1"/>
  <c r="M330" i="10" s="1"/>
  <c r="K330" i="10" s="1"/>
  <c r="S332" i="1"/>
  <c r="M331" i="10" s="1"/>
  <c r="K331" i="10" s="1"/>
  <c r="S333" i="1"/>
  <c r="M332" i="10" s="1"/>
  <c r="K332" i="10" s="1"/>
  <c r="S334" i="1"/>
  <c r="M333" i="10" s="1"/>
  <c r="K333" i="10" s="1"/>
  <c r="S335" i="1"/>
  <c r="M334" i="10" s="1"/>
  <c r="K334" i="10" s="1"/>
  <c r="S336" i="1"/>
  <c r="M335" i="10" s="1"/>
  <c r="K335" i="10" s="1"/>
  <c r="S337" i="1"/>
  <c r="M336" i="10" s="1"/>
  <c r="K336" i="10" s="1"/>
  <c r="S338" i="1"/>
  <c r="M337" i="10" s="1"/>
  <c r="K337" i="10" s="1"/>
  <c r="S339" i="1"/>
  <c r="M338" i="10" s="1"/>
  <c r="K338" i="10" s="1"/>
  <c r="S340" i="1"/>
  <c r="M339" i="10" s="1"/>
  <c r="K339" i="10" s="1"/>
  <c r="S341" i="1"/>
  <c r="M340" i="10" s="1"/>
  <c r="K340" i="10" s="1"/>
  <c r="S342" i="1"/>
  <c r="M341" i="10" s="1"/>
  <c r="K341" i="10" s="1"/>
  <c r="S343" i="1"/>
  <c r="M342" i="10" s="1"/>
  <c r="K342" i="10" s="1"/>
  <c r="S344" i="1"/>
  <c r="M343" i="10" s="1"/>
  <c r="K343" i="10" s="1"/>
  <c r="S345" i="1"/>
  <c r="M344" i="10" s="1"/>
  <c r="K344" i="10" s="1"/>
  <c r="S346" i="1"/>
  <c r="M345" i="10" s="1"/>
  <c r="K345" i="10" s="1"/>
  <c r="S347" i="1"/>
  <c r="M346" i="10" s="1"/>
  <c r="K346" i="10" s="1"/>
  <c r="S348" i="1"/>
  <c r="M347" i="10" s="1"/>
  <c r="K347" i="10" s="1"/>
  <c r="S349" i="1"/>
  <c r="M348" i="10" s="1"/>
  <c r="K348" i="10" s="1"/>
  <c r="S350" i="1"/>
  <c r="M349" i="10" s="1"/>
  <c r="K349" i="10" s="1"/>
  <c r="S351" i="1"/>
  <c r="M350" i="10" s="1"/>
  <c r="K350" i="10" s="1"/>
  <c r="S352" i="1"/>
  <c r="M351" i="10" s="1"/>
  <c r="K351" i="10" s="1"/>
  <c r="S353" i="1"/>
  <c r="M352" i="10" s="1"/>
  <c r="K352" i="10" s="1"/>
  <c r="S354" i="1"/>
  <c r="M353" i="10" s="1"/>
  <c r="K353" i="10" s="1"/>
  <c r="S355" i="1"/>
  <c r="M354" i="10" s="1"/>
  <c r="K354" i="10" s="1"/>
  <c r="S356" i="1"/>
  <c r="M355" i="10" s="1"/>
  <c r="K355" i="10" s="1"/>
  <c r="S357" i="1"/>
  <c r="M356" i="10" s="1"/>
  <c r="K356" i="10" s="1"/>
  <c r="S358" i="1"/>
  <c r="M357" i="10" s="1"/>
  <c r="K357" i="10" s="1"/>
  <c r="S359" i="1"/>
  <c r="M358" i="10" s="1"/>
  <c r="K358" i="10" s="1"/>
  <c r="S360" i="1"/>
  <c r="M359" i="10" s="1"/>
  <c r="K359" i="10" s="1"/>
  <c r="S361" i="1"/>
  <c r="M360" i="10" s="1"/>
  <c r="K360" i="10" s="1"/>
  <c r="S362" i="1"/>
  <c r="M361" i="10" s="1"/>
  <c r="K361" i="10" s="1"/>
  <c r="S363" i="1"/>
  <c r="M362" i="10" s="1"/>
  <c r="K362" i="10" s="1"/>
  <c r="S364" i="1"/>
  <c r="M363" i="10" s="1"/>
  <c r="K363" i="10" s="1"/>
  <c r="S365" i="1"/>
  <c r="M364" i="10" s="1"/>
  <c r="K364" i="10" s="1"/>
  <c r="S366" i="1"/>
  <c r="M365" i="10" s="1"/>
  <c r="K365" i="10" s="1"/>
  <c r="S367" i="1"/>
  <c r="M366" i="10" s="1"/>
  <c r="K366" i="10" s="1"/>
  <c r="S368" i="1"/>
  <c r="M367" i="10" s="1"/>
  <c r="K367" i="10" s="1"/>
  <c r="S369" i="1"/>
  <c r="M368" i="10" s="1"/>
  <c r="K368" i="10" s="1"/>
  <c r="S370" i="1"/>
  <c r="M369" i="10" s="1"/>
  <c r="K369" i="10" s="1"/>
  <c r="S371" i="1"/>
  <c r="M370" i="10" s="1"/>
  <c r="K370" i="10" s="1"/>
  <c r="S372" i="1"/>
  <c r="M371" i="10" s="1"/>
  <c r="K371" i="10" s="1"/>
  <c r="S373" i="1"/>
  <c r="M372" i="10" s="1"/>
  <c r="K372" i="10" s="1"/>
  <c r="S374" i="1"/>
  <c r="M373" i="10" s="1"/>
  <c r="K373" i="10" s="1"/>
  <c r="S375" i="1"/>
  <c r="M374" i="10" s="1"/>
  <c r="K374" i="10" s="1"/>
  <c r="S376" i="1"/>
  <c r="M375" i="10" s="1"/>
  <c r="K375" i="10" s="1"/>
  <c r="S377" i="1"/>
  <c r="M376" i="10" s="1"/>
  <c r="K376" i="10" s="1"/>
  <c r="S378" i="1"/>
  <c r="M377" i="10" s="1"/>
  <c r="K377" i="10" s="1"/>
  <c r="S379" i="1"/>
  <c r="M378" i="10" s="1"/>
  <c r="K378" i="10" s="1"/>
  <c r="S380" i="1"/>
  <c r="M379" i="10" s="1"/>
  <c r="K379" i="10" s="1"/>
  <c r="S381" i="1"/>
  <c r="M380" i="10" s="1"/>
  <c r="K380" i="10" s="1"/>
  <c r="S382" i="1"/>
  <c r="M381" i="10" s="1"/>
  <c r="K381" i="10" s="1"/>
  <c r="S383" i="1"/>
  <c r="M382" i="10" s="1"/>
  <c r="K382" i="10" s="1"/>
  <c r="S384" i="1"/>
  <c r="M383" i="10" s="1"/>
  <c r="K383" i="10" s="1"/>
  <c r="S385" i="1"/>
  <c r="M384" i="10" s="1"/>
  <c r="K384" i="10" s="1"/>
  <c r="S386" i="1"/>
  <c r="M385" i="10" s="1"/>
  <c r="K385" i="10" s="1"/>
  <c r="S387" i="1"/>
  <c r="M386" i="10" s="1"/>
  <c r="K386" i="10" s="1"/>
  <c r="S388" i="1"/>
  <c r="M387" i="10" s="1"/>
  <c r="K387" i="10" s="1"/>
  <c r="S389" i="1"/>
  <c r="M388" i="10" s="1"/>
  <c r="K388" i="10" s="1"/>
  <c r="S390" i="1"/>
  <c r="M389" i="10" s="1"/>
  <c r="K389" i="10" s="1"/>
  <c r="S391" i="1"/>
  <c r="M390" i="10" s="1"/>
  <c r="K390" i="10" s="1"/>
  <c r="S392" i="1"/>
  <c r="M391" i="10" s="1"/>
  <c r="K391" i="10" s="1"/>
  <c r="S393" i="1"/>
  <c r="M392" i="10" s="1"/>
  <c r="K392" i="10" s="1"/>
  <c r="S394" i="1"/>
  <c r="M393" i="10" s="1"/>
  <c r="K393" i="10" s="1"/>
  <c r="S395" i="1"/>
  <c r="M394" i="10" s="1"/>
  <c r="K394" i="10" s="1"/>
  <c r="S396" i="1"/>
  <c r="M395" i="10" s="1"/>
  <c r="K395" i="10" s="1"/>
  <c r="S397" i="1"/>
  <c r="M396" i="10" s="1"/>
  <c r="K396" i="10" s="1"/>
  <c r="S398" i="1"/>
  <c r="M397" i="10" s="1"/>
  <c r="K397" i="10" s="1"/>
  <c r="S399" i="1"/>
  <c r="M398" i="10" s="1"/>
  <c r="K398" i="10" s="1"/>
  <c r="S400" i="1"/>
  <c r="M399" i="10" s="1"/>
  <c r="K399" i="10" s="1"/>
  <c r="S401" i="1"/>
  <c r="M400" i="10" s="1"/>
  <c r="K400" i="10" s="1"/>
  <c r="S402" i="1"/>
  <c r="M401" i="10" s="1"/>
  <c r="K401" i="10" s="1"/>
  <c r="S403" i="1"/>
  <c r="M402" i="10" s="1"/>
  <c r="K402" i="10" s="1"/>
  <c r="S404" i="1"/>
  <c r="M403" i="10" s="1"/>
  <c r="K403" i="10" s="1"/>
  <c r="S405" i="1"/>
  <c r="M404" i="10" s="1"/>
  <c r="K404" i="10" s="1"/>
  <c r="S406" i="1"/>
  <c r="M405" i="10" s="1"/>
  <c r="K405" i="10" s="1"/>
  <c r="S407" i="1"/>
  <c r="M406" i="10" s="1"/>
  <c r="K406" i="10" s="1"/>
  <c r="S408" i="1"/>
  <c r="M407" i="10" s="1"/>
  <c r="K407" i="10" s="1"/>
  <c r="S409" i="1"/>
  <c r="M408" i="10" s="1"/>
  <c r="K408" i="10" s="1"/>
  <c r="S410" i="1"/>
  <c r="M409" i="10" s="1"/>
  <c r="K409" i="10" s="1"/>
  <c r="S411" i="1"/>
  <c r="M410" i="10" s="1"/>
  <c r="K410" i="10" s="1"/>
  <c r="S412" i="1"/>
  <c r="M411" i="10" s="1"/>
  <c r="K411" i="10" s="1"/>
  <c r="S413" i="1"/>
  <c r="M412" i="10" s="1"/>
  <c r="K412" i="10" s="1"/>
  <c r="S414" i="1"/>
  <c r="M413" i="10" s="1"/>
  <c r="K413" i="10" s="1"/>
  <c r="S415" i="1"/>
  <c r="M414" i="10" s="1"/>
  <c r="K414" i="10" s="1"/>
  <c r="S416" i="1"/>
  <c r="M415" i="10" s="1"/>
  <c r="K415" i="10" s="1"/>
  <c r="S417" i="1"/>
  <c r="M416" i="10" s="1"/>
  <c r="K416" i="10" s="1"/>
  <c r="S418" i="1"/>
  <c r="M417" i="10" s="1"/>
  <c r="K417" i="10" s="1"/>
  <c r="S419" i="1"/>
  <c r="M418" i="10" s="1"/>
  <c r="K418" i="10" s="1"/>
  <c r="S420" i="1"/>
  <c r="M419" i="10" s="1"/>
  <c r="K419" i="10" s="1"/>
  <c r="S421" i="1"/>
  <c r="M420" i="10" s="1"/>
  <c r="K420" i="10" s="1"/>
  <c r="S422" i="1"/>
  <c r="M421" i="10" s="1"/>
  <c r="K421" i="10" s="1"/>
  <c r="S423" i="1"/>
  <c r="M422" i="10" s="1"/>
  <c r="K422" i="10" s="1"/>
  <c r="S424" i="1"/>
  <c r="M423" i="10" s="1"/>
  <c r="K423" i="10" s="1"/>
  <c r="S425" i="1"/>
  <c r="M424" i="10" s="1"/>
  <c r="K424" i="10" s="1"/>
  <c r="S426" i="1"/>
  <c r="M425" i="10" s="1"/>
  <c r="K425" i="10" s="1"/>
  <c r="S427" i="1"/>
  <c r="M426" i="10" s="1"/>
  <c r="K426" i="10" s="1"/>
  <c r="S428" i="1"/>
  <c r="M427" i="10" s="1"/>
  <c r="K427" i="10" s="1"/>
  <c r="S429" i="1"/>
  <c r="M428" i="10" s="1"/>
  <c r="K428" i="10" s="1"/>
  <c r="S430" i="1"/>
  <c r="M429" i="10" s="1"/>
  <c r="K429" i="10" s="1"/>
  <c r="S431" i="1"/>
  <c r="M430" i="10" s="1"/>
  <c r="K430" i="10" s="1"/>
  <c r="S432" i="1"/>
  <c r="M431" i="10" s="1"/>
  <c r="K431" i="10" s="1"/>
  <c r="S433" i="1"/>
  <c r="M432" i="10" s="1"/>
  <c r="K432" i="10" s="1"/>
  <c r="S434" i="1"/>
  <c r="M433" i="10" s="1"/>
  <c r="K433" i="10" s="1"/>
  <c r="S435" i="1"/>
  <c r="M434" i="10" s="1"/>
  <c r="K434" i="10" s="1"/>
  <c r="S436" i="1"/>
  <c r="M435" i="10" s="1"/>
  <c r="K435" i="10" s="1"/>
  <c r="S437" i="1"/>
  <c r="M436" i="10" s="1"/>
  <c r="K436" i="10" s="1"/>
  <c r="S438" i="1"/>
  <c r="M437" i="10" s="1"/>
  <c r="K437" i="10" s="1"/>
  <c r="S439" i="1"/>
  <c r="M438" i="10" s="1"/>
  <c r="K438" i="10" s="1"/>
  <c r="S440" i="1"/>
  <c r="M439" i="10" s="1"/>
  <c r="K439" i="10" s="1"/>
  <c r="S441" i="1"/>
  <c r="M440" i="10" s="1"/>
  <c r="K440" i="10" s="1"/>
  <c r="S442" i="1"/>
  <c r="M441" i="10" s="1"/>
  <c r="K441" i="10" s="1"/>
  <c r="S443" i="1"/>
  <c r="M442" i="10" s="1"/>
  <c r="K442" i="10" s="1"/>
  <c r="S444" i="1"/>
  <c r="M443" i="10" s="1"/>
  <c r="K443" i="10" s="1"/>
  <c r="S445" i="1"/>
  <c r="M444" i="10" s="1"/>
  <c r="K444" i="10" s="1"/>
  <c r="S446" i="1"/>
  <c r="M445" i="10" s="1"/>
  <c r="K445" i="10" s="1"/>
  <c r="S447" i="1"/>
  <c r="M446" i="10" s="1"/>
  <c r="K446" i="10" s="1"/>
  <c r="S448" i="1"/>
  <c r="M447" i="10" s="1"/>
  <c r="K447" i="10" s="1"/>
  <c r="S449" i="1"/>
  <c r="M448" i="10" s="1"/>
  <c r="K448" i="10" s="1"/>
  <c r="S450" i="1"/>
  <c r="M449" i="10" s="1"/>
  <c r="K449" i="10" s="1"/>
  <c r="S451" i="1"/>
  <c r="M450" i="10" s="1"/>
  <c r="K450" i="10" s="1"/>
  <c r="S452" i="1"/>
  <c r="M451" i="10" s="1"/>
  <c r="K451" i="10" s="1"/>
  <c r="S453" i="1"/>
  <c r="M452" i="10" s="1"/>
  <c r="K452" i="10" s="1"/>
  <c r="S454" i="1"/>
  <c r="M453" i="10" s="1"/>
  <c r="K453" i="10" s="1"/>
  <c r="S455" i="1"/>
  <c r="M454" i="10" s="1"/>
  <c r="K454" i="10" s="1"/>
  <c r="S456" i="1"/>
  <c r="M455" i="10" s="1"/>
  <c r="K455" i="10" s="1"/>
  <c r="S457" i="1"/>
  <c r="M456" i="10" s="1"/>
  <c r="K456" i="10" s="1"/>
  <c r="S458" i="1"/>
  <c r="M457" i="10" s="1"/>
  <c r="K457" i="10" s="1"/>
  <c r="S459" i="1"/>
  <c r="M458" i="10" s="1"/>
  <c r="K458" i="10" s="1"/>
  <c r="S460" i="1"/>
  <c r="M459" i="10" s="1"/>
  <c r="K459" i="10" s="1"/>
  <c r="S461" i="1"/>
  <c r="M460" i="10" s="1"/>
  <c r="K460" i="10" s="1"/>
  <c r="S462" i="1"/>
  <c r="M461" i="10" s="1"/>
  <c r="K461" i="10" s="1"/>
  <c r="S463" i="1"/>
  <c r="M462" i="10" s="1"/>
  <c r="K462" i="10" s="1"/>
  <c r="S464" i="1"/>
  <c r="M463" i="10" s="1"/>
  <c r="K463" i="10" s="1"/>
  <c r="S465" i="1"/>
  <c r="M464" i="10" s="1"/>
  <c r="K464" i="10" s="1"/>
  <c r="S466" i="1"/>
  <c r="M465" i="10" s="1"/>
  <c r="K465" i="10" s="1"/>
  <c r="S467" i="1"/>
  <c r="M466" i="10" s="1"/>
  <c r="K466" i="10" s="1"/>
  <c r="S468" i="1"/>
  <c r="M467" i="10" s="1"/>
  <c r="K467" i="10" s="1"/>
  <c r="S469" i="1"/>
  <c r="M468" i="10" s="1"/>
  <c r="K468" i="10" s="1"/>
  <c r="S470" i="1"/>
  <c r="M469" i="10" s="1"/>
  <c r="K469" i="10" s="1"/>
  <c r="S471" i="1"/>
  <c r="M470" i="10" s="1"/>
  <c r="K470" i="10" s="1"/>
  <c r="S472" i="1"/>
  <c r="M471" i="10" s="1"/>
  <c r="K471" i="10" s="1"/>
  <c r="S473" i="1"/>
  <c r="M472" i="10" s="1"/>
  <c r="K472" i="10" s="1"/>
  <c r="S474" i="1"/>
  <c r="M473" i="10" s="1"/>
  <c r="K473" i="10" s="1"/>
  <c r="S475" i="1"/>
  <c r="M474" i="10" s="1"/>
  <c r="K474" i="10" s="1"/>
  <c r="S476" i="1"/>
  <c r="M475" i="10" s="1"/>
  <c r="K475" i="10" s="1"/>
  <c r="S477" i="1"/>
  <c r="M476" i="10" s="1"/>
  <c r="K476" i="10" s="1"/>
  <c r="S478" i="1"/>
  <c r="M477" i="10" s="1"/>
  <c r="K477" i="10" s="1"/>
  <c r="S479" i="1"/>
  <c r="M478" i="10" s="1"/>
  <c r="K478" i="10" s="1"/>
  <c r="S480" i="1"/>
  <c r="M479" i="10" s="1"/>
  <c r="K479" i="10" s="1"/>
  <c r="S481" i="1"/>
  <c r="M480" i="10" s="1"/>
  <c r="K480" i="10" s="1"/>
  <c r="S482" i="1"/>
  <c r="M481" i="10" s="1"/>
  <c r="K481" i="10" s="1"/>
  <c r="S483" i="1"/>
  <c r="M482" i="10" s="1"/>
  <c r="K482" i="10" s="1"/>
  <c r="S484" i="1"/>
  <c r="M483" i="10" s="1"/>
  <c r="K483" i="10" s="1"/>
  <c r="S485" i="1"/>
  <c r="M484" i="10" s="1"/>
  <c r="K484" i="10" s="1"/>
  <c r="S486" i="1"/>
  <c r="M485" i="10" s="1"/>
  <c r="K485" i="10" s="1"/>
  <c r="S487" i="1"/>
  <c r="M486" i="10" s="1"/>
  <c r="K486" i="10" s="1"/>
  <c r="S488" i="1"/>
  <c r="M487" i="10" s="1"/>
  <c r="K487" i="10" s="1"/>
  <c r="S489" i="1"/>
  <c r="M488" i="10" s="1"/>
  <c r="K488" i="10" s="1"/>
  <c r="S490" i="1"/>
  <c r="M489" i="10" s="1"/>
  <c r="K489" i="10" s="1"/>
  <c r="S491" i="1"/>
  <c r="M490" i="10" s="1"/>
  <c r="K490" i="10" s="1"/>
  <c r="S492" i="1"/>
  <c r="M491" i="10" s="1"/>
  <c r="K491" i="10" s="1"/>
  <c r="S493" i="1"/>
  <c r="M492" i="10" s="1"/>
  <c r="K492" i="10" s="1"/>
  <c r="S494" i="1"/>
  <c r="M493" i="10" s="1"/>
  <c r="K493" i="10" s="1"/>
  <c r="S495" i="1"/>
  <c r="M494" i="10" s="1"/>
  <c r="K494" i="10" s="1"/>
  <c r="S496" i="1"/>
  <c r="M495" i="10" s="1"/>
  <c r="K495" i="10" s="1"/>
  <c r="S497" i="1"/>
  <c r="M496" i="10" s="1"/>
  <c r="K496" i="10" s="1"/>
  <c r="S498" i="1"/>
  <c r="M497" i="10" s="1"/>
  <c r="K497" i="10" s="1"/>
  <c r="S499" i="1"/>
  <c r="M498" i="10" s="1"/>
  <c r="K498" i="10" s="1"/>
  <c r="S500" i="1"/>
  <c r="M499" i="10" s="1"/>
  <c r="K499" i="10" s="1"/>
  <c r="S501" i="1"/>
  <c r="M500" i="10" s="1"/>
  <c r="K500" i="10" s="1"/>
  <c r="S502" i="1"/>
  <c r="M501" i="10" s="1"/>
  <c r="K501" i="10" s="1"/>
  <c r="S503" i="1"/>
  <c r="M502" i="10" s="1"/>
  <c r="K502" i="10" s="1"/>
  <c r="S504" i="1"/>
  <c r="M503" i="10" s="1"/>
  <c r="K503" i="10" s="1"/>
  <c r="S505" i="1"/>
  <c r="M504" i="10" s="1"/>
  <c r="K504" i="10" s="1"/>
  <c r="S506" i="1"/>
  <c r="M505" i="10" s="1"/>
  <c r="K505" i="10" s="1"/>
  <c r="S507" i="1"/>
  <c r="M506" i="10" s="1"/>
  <c r="K506" i="10" s="1"/>
  <c r="S508" i="1"/>
  <c r="M507" i="10" s="1"/>
  <c r="K507" i="10" s="1"/>
  <c r="S509" i="1"/>
  <c r="M508" i="10" s="1"/>
  <c r="K508" i="10" s="1"/>
  <c r="S510" i="1"/>
  <c r="M509" i="10" s="1"/>
  <c r="K509" i="10" s="1"/>
  <c r="S511" i="1"/>
  <c r="M510" i="10" s="1"/>
  <c r="K510" i="10" s="1"/>
  <c r="S512" i="1"/>
  <c r="M511" i="10" s="1"/>
  <c r="K511" i="10" s="1"/>
  <c r="S513" i="1"/>
  <c r="M512" i="10" s="1"/>
  <c r="K512" i="10" s="1"/>
  <c r="S514" i="1"/>
  <c r="M513" i="10" s="1"/>
  <c r="K513" i="10" s="1"/>
  <c r="S515" i="1"/>
  <c r="M514" i="10" s="1"/>
  <c r="K514" i="10" s="1"/>
  <c r="S516" i="1"/>
  <c r="M515" i="10" s="1"/>
  <c r="K515" i="10" s="1"/>
  <c r="S517" i="1"/>
  <c r="M516" i="10" s="1"/>
  <c r="K516" i="10" s="1"/>
  <c r="S518" i="1"/>
  <c r="M517" i="10" s="1"/>
  <c r="K517" i="10" s="1"/>
  <c r="S519" i="1"/>
  <c r="M518" i="10" s="1"/>
  <c r="K518" i="10" s="1"/>
  <c r="S520" i="1"/>
  <c r="M519" i="10" s="1"/>
  <c r="K519" i="10" s="1"/>
  <c r="S521" i="1"/>
  <c r="M520" i="10" s="1"/>
  <c r="K520" i="10" s="1"/>
  <c r="S522" i="1"/>
  <c r="M521" i="10" s="1"/>
  <c r="K521" i="10" s="1"/>
  <c r="S523" i="1"/>
  <c r="M522" i="10" s="1"/>
  <c r="K522" i="10" s="1"/>
  <c r="S524" i="1"/>
  <c r="M523" i="10" s="1"/>
  <c r="K523" i="10" s="1"/>
  <c r="S525" i="1"/>
  <c r="M524" i="10" s="1"/>
  <c r="K524" i="10" s="1"/>
  <c r="S526" i="1"/>
  <c r="M525" i="10" s="1"/>
  <c r="K525" i="10" s="1"/>
  <c r="S527" i="1"/>
  <c r="M526" i="10" s="1"/>
  <c r="K526" i="10" s="1"/>
  <c r="S528" i="1"/>
  <c r="M527" i="10" s="1"/>
  <c r="K527" i="10" s="1"/>
  <c r="S529" i="1"/>
  <c r="M528" i="10" s="1"/>
  <c r="K528" i="10" s="1"/>
  <c r="S530" i="1"/>
  <c r="M529" i="10" s="1"/>
  <c r="K529" i="10" s="1"/>
  <c r="S531" i="1"/>
  <c r="M530" i="10" s="1"/>
  <c r="K530" i="10" s="1"/>
  <c r="S532" i="1"/>
  <c r="M531" i="10" s="1"/>
  <c r="K531" i="10" s="1"/>
  <c r="S533" i="1"/>
  <c r="M532" i="10" s="1"/>
  <c r="K532" i="10" s="1"/>
  <c r="S534" i="1"/>
  <c r="M533" i="10" s="1"/>
  <c r="K533" i="10" s="1"/>
  <c r="S535" i="1"/>
  <c r="M534" i="10" s="1"/>
  <c r="K534" i="10" s="1"/>
  <c r="S536" i="1"/>
  <c r="M535" i="10" s="1"/>
  <c r="K535" i="10" s="1"/>
  <c r="S537" i="1"/>
  <c r="M536" i="10" s="1"/>
  <c r="K536" i="10" s="1"/>
  <c r="S538" i="1"/>
  <c r="M537" i="10" s="1"/>
  <c r="K537" i="10" s="1"/>
  <c r="S539" i="1"/>
  <c r="M538" i="10" s="1"/>
  <c r="K538" i="10" s="1"/>
  <c r="S540" i="1"/>
  <c r="M539" i="10" s="1"/>
  <c r="K539" i="10" s="1"/>
  <c r="S541" i="1"/>
  <c r="M540" i="10" s="1"/>
  <c r="K540" i="10" s="1"/>
  <c r="S542" i="1"/>
  <c r="M541" i="10" s="1"/>
  <c r="K541" i="10" s="1"/>
  <c r="S543" i="1"/>
  <c r="M542" i="10" s="1"/>
  <c r="K542" i="10" s="1"/>
  <c r="S544" i="1"/>
  <c r="M543" i="10" s="1"/>
  <c r="K543" i="10" s="1"/>
  <c r="S545" i="1"/>
  <c r="M544" i="10" s="1"/>
  <c r="K544" i="10" s="1"/>
  <c r="S546" i="1"/>
  <c r="M545" i="10" s="1"/>
  <c r="K545" i="10" s="1"/>
  <c r="S547" i="1"/>
  <c r="M546" i="10" s="1"/>
  <c r="K546" i="10" s="1"/>
  <c r="S548" i="1"/>
  <c r="M547" i="10" s="1"/>
  <c r="K547" i="10" s="1"/>
  <c r="S549" i="1"/>
  <c r="M548" i="10" s="1"/>
  <c r="K548" i="10" s="1"/>
  <c r="S550" i="1"/>
  <c r="M549" i="10" s="1"/>
  <c r="K549" i="10" s="1"/>
  <c r="S551" i="1"/>
  <c r="M550" i="10" s="1"/>
  <c r="K550" i="10" s="1"/>
  <c r="S552" i="1"/>
  <c r="M551" i="10" s="1"/>
  <c r="K551" i="10" s="1"/>
  <c r="S553" i="1"/>
  <c r="M552" i="10" s="1"/>
  <c r="K552" i="10" s="1"/>
  <c r="S554" i="1"/>
  <c r="M553" i="10" s="1"/>
  <c r="K553" i="10" s="1"/>
  <c r="S555" i="1"/>
  <c r="M554" i="10" s="1"/>
  <c r="K554" i="10" s="1"/>
  <c r="S556" i="1"/>
  <c r="M555" i="10" s="1"/>
  <c r="K555" i="10" s="1"/>
  <c r="S557" i="1"/>
  <c r="M556" i="10" s="1"/>
  <c r="K556" i="10" s="1"/>
  <c r="S558" i="1"/>
  <c r="M557" i="10" s="1"/>
  <c r="K557" i="10" s="1"/>
  <c r="S559" i="1"/>
  <c r="M558" i="10" s="1"/>
  <c r="K558" i="10" s="1"/>
  <c r="S560" i="1"/>
  <c r="M559" i="10" s="1"/>
  <c r="K559" i="10" s="1"/>
  <c r="S561" i="1"/>
  <c r="M560" i="10" s="1"/>
  <c r="K560" i="10" s="1"/>
  <c r="S562" i="1"/>
  <c r="M561" i="10" s="1"/>
  <c r="K561" i="10" s="1"/>
  <c r="S563" i="1"/>
  <c r="M562" i="10" s="1"/>
  <c r="K562" i="10" s="1"/>
  <c r="S564" i="1"/>
  <c r="M563" i="10" s="1"/>
  <c r="K563" i="10" s="1"/>
  <c r="S565" i="1"/>
  <c r="M564" i="10" s="1"/>
  <c r="K564" i="10" s="1"/>
  <c r="S566" i="1"/>
  <c r="M565" i="10" s="1"/>
  <c r="K565" i="10" s="1"/>
  <c r="S567" i="1"/>
  <c r="M566" i="10" s="1"/>
  <c r="K566" i="10" s="1"/>
  <c r="S568" i="1"/>
  <c r="M567" i="10" s="1"/>
  <c r="K567" i="10" s="1"/>
  <c r="S569" i="1"/>
  <c r="M568" i="10" s="1"/>
  <c r="K568" i="10" s="1"/>
  <c r="S570" i="1"/>
  <c r="M569" i="10" s="1"/>
  <c r="K569" i="10" s="1"/>
  <c r="S571" i="1"/>
  <c r="M570" i="10" s="1"/>
  <c r="K570" i="10" s="1"/>
  <c r="S572" i="1"/>
  <c r="M571" i="10" s="1"/>
  <c r="K571" i="10" s="1"/>
  <c r="S573" i="1"/>
  <c r="M572" i="10" s="1"/>
  <c r="K572" i="10" s="1"/>
  <c r="S574" i="1"/>
  <c r="M573" i="10" s="1"/>
  <c r="K573" i="10" s="1"/>
  <c r="S575" i="1"/>
  <c r="M574" i="10" s="1"/>
  <c r="K574" i="10" s="1"/>
  <c r="S576" i="1"/>
  <c r="M575" i="10" s="1"/>
  <c r="K575" i="10" s="1"/>
  <c r="S577" i="1"/>
  <c r="M576" i="10" s="1"/>
  <c r="K576" i="10" s="1"/>
  <c r="S578" i="1"/>
  <c r="M577" i="10" s="1"/>
  <c r="K577" i="10" s="1"/>
  <c r="S579" i="1"/>
  <c r="M578" i="10" s="1"/>
  <c r="K578" i="10" s="1"/>
  <c r="S580" i="1"/>
  <c r="M579" i="10" s="1"/>
  <c r="K579" i="10" s="1"/>
  <c r="S581" i="1"/>
  <c r="M580" i="10" s="1"/>
  <c r="K580" i="10" s="1"/>
  <c r="S582" i="1"/>
  <c r="M581" i="10" s="1"/>
  <c r="K581" i="10" s="1"/>
  <c r="S583" i="1"/>
  <c r="M582" i="10" s="1"/>
  <c r="K582" i="10" s="1"/>
  <c r="S584" i="1"/>
  <c r="M583" i="10" s="1"/>
  <c r="K583" i="10" s="1"/>
  <c r="S585" i="1"/>
  <c r="M584" i="10" s="1"/>
  <c r="K584" i="10" s="1"/>
  <c r="S586" i="1"/>
  <c r="M585" i="10" s="1"/>
  <c r="K585" i="10" s="1"/>
  <c r="S587" i="1"/>
  <c r="M586" i="10" s="1"/>
  <c r="K586" i="10" s="1"/>
  <c r="S588" i="1"/>
  <c r="M587" i="10" s="1"/>
  <c r="K587" i="10" s="1"/>
  <c r="S589" i="1"/>
  <c r="M588" i="10" s="1"/>
  <c r="K588" i="10" s="1"/>
  <c r="S590" i="1"/>
  <c r="M589" i="10" s="1"/>
  <c r="K589" i="10" s="1"/>
  <c r="S591" i="1"/>
  <c r="M590" i="10" s="1"/>
  <c r="K590" i="10" s="1"/>
  <c r="S592" i="1"/>
  <c r="M591" i="10" s="1"/>
  <c r="K591" i="10" s="1"/>
  <c r="S593" i="1"/>
  <c r="M592" i="10" s="1"/>
  <c r="K592" i="10" s="1"/>
  <c r="S594" i="1"/>
  <c r="M593" i="10" s="1"/>
  <c r="K593" i="10" s="1"/>
  <c r="S595" i="1"/>
  <c r="M594" i="10" s="1"/>
  <c r="K594" i="10" s="1"/>
  <c r="S596" i="1"/>
  <c r="M595" i="10" s="1"/>
  <c r="K595" i="10" s="1"/>
  <c r="S597" i="1"/>
  <c r="M596" i="10" s="1"/>
  <c r="K596" i="10" s="1"/>
  <c r="S598" i="1"/>
  <c r="M597" i="10" s="1"/>
  <c r="K597" i="10" s="1"/>
  <c r="S599" i="1"/>
  <c r="M598" i="10" s="1"/>
  <c r="K598" i="10" s="1"/>
  <c r="S600" i="1"/>
  <c r="M599" i="10" s="1"/>
  <c r="K599" i="10" s="1"/>
  <c r="S601" i="1"/>
  <c r="M600" i="10" s="1"/>
  <c r="K600" i="10" s="1"/>
  <c r="S602" i="1"/>
  <c r="M601" i="10" s="1"/>
  <c r="K601" i="10" s="1"/>
  <c r="S603" i="1"/>
  <c r="M602" i="10" s="1"/>
  <c r="K602" i="10" s="1"/>
  <c r="S604" i="1"/>
  <c r="M603" i="10" s="1"/>
  <c r="K603" i="10" s="1"/>
  <c r="S605" i="1"/>
  <c r="M604" i="10" s="1"/>
  <c r="K604" i="10" s="1"/>
  <c r="S606" i="1"/>
  <c r="M605" i="10" s="1"/>
  <c r="K605" i="10" s="1"/>
  <c r="S607" i="1"/>
  <c r="M606" i="10" s="1"/>
  <c r="K606" i="10" s="1"/>
  <c r="S608" i="1"/>
  <c r="M607" i="10" s="1"/>
  <c r="K607" i="10" s="1"/>
  <c r="S609" i="1"/>
  <c r="M608" i="10" s="1"/>
  <c r="K608" i="10" s="1"/>
  <c r="S610" i="1"/>
  <c r="M609" i="10" s="1"/>
  <c r="K609" i="10" s="1"/>
  <c r="S611" i="1"/>
  <c r="M610" i="10" s="1"/>
  <c r="K610" i="10" s="1"/>
  <c r="S612" i="1"/>
  <c r="M611" i="10" s="1"/>
  <c r="K611" i="10" s="1"/>
  <c r="S613" i="1"/>
  <c r="M612" i="10" s="1"/>
  <c r="K612" i="10" s="1"/>
  <c r="S614" i="1"/>
  <c r="M613" i="10" s="1"/>
  <c r="K613" i="10" s="1"/>
  <c r="S615" i="1"/>
  <c r="M614" i="10" s="1"/>
  <c r="K614" i="10" s="1"/>
  <c r="S616" i="1"/>
  <c r="M615" i="10" s="1"/>
  <c r="K615" i="10" s="1"/>
  <c r="S617" i="1"/>
  <c r="M616" i="10" s="1"/>
  <c r="K616" i="10" s="1"/>
  <c r="S618" i="1"/>
  <c r="M617" i="10" s="1"/>
  <c r="K617" i="10" s="1"/>
  <c r="S619" i="1"/>
  <c r="M618" i="10" s="1"/>
  <c r="K618" i="10" s="1"/>
  <c r="S620" i="1"/>
  <c r="M619" i="10" s="1"/>
  <c r="K619" i="10" s="1"/>
  <c r="S621" i="1"/>
  <c r="M620" i="10" s="1"/>
  <c r="K620" i="10" s="1"/>
  <c r="S622" i="1"/>
  <c r="M621" i="10" s="1"/>
  <c r="K621" i="10" s="1"/>
  <c r="S623" i="1"/>
  <c r="M622" i="10" s="1"/>
  <c r="K622" i="10" s="1"/>
  <c r="S624" i="1"/>
  <c r="M623" i="10" s="1"/>
  <c r="K623" i="10" s="1"/>
  <c r="S625" i="1"/>
  <c r="M624" i="10" s="1"/>
  <c r="K624" i="10" s="1"/>
  <c r="S626" i="1"/>
  <c r="M625" i="10" s="1"/>
  <c r="K625" i="10" s="1"/>
  <c r="S627" i="1"/>
  <c r="M626" i="10" s="1"/>
  <c r="K626" i="10" s="1"/>
  <c r="S628" i="1"/>
  <c r="M627" i="10" s="1"/>
  <c r="K627" i="10" s="1"/>
  <c r="S629" i="1"/>
  <c r="M628" i="10" s="1"/>
  <c r="K628" i="10" s="1"/>
  <c r="S630" i="1"/>
  <c r="M629" i="10" s="1"/>
  <c r="K629" i="10" s="1"/>
  <c r="S631" i="1"/>
  <c r="M630" i="10" s="1"/>
  <c r="K630" i="10" s="1"/>
  <c r="S632" i="1"/>
  <c r="M631" i="10" s="1"/>
  <c r="K631" i="10" s="1"/>
  <c r="S633" i="1"/>
  <c r="M632" i="10" s="1"/>
  <c r="K632" i="10" s="1"/>
  <c r="S634" i="1"/>
  <c r="M633" i="10" s="1"/>
  <c r="K633" i="10" s="1"/>
  <c r="S635" i="1"/>
  <c r="M634" i="10" s="1"/>
  <c r="K634" i="10" s="1"/>
  <c r="S636" i="1"/>
  <c r="M635" i="10" s="1"/>
  <c r="K635" i="10" s="1"/>
  <c r="S637" i="1"/>
  <c r="M636" i="10" s="1"/>
  <c r="K636" i="10" s="1"/>
  <c r="S638" i="1"/>
  <c r="M637" i="10" s="1"/>
  <c r="K637" i="10" s="1"/>
  <c r="S639" i="1"/>
  <c r="M638" i="10" s="1"/>
  <c r="K638" i="10" s="1"/>
  <c r="S640" i="1"/>
  <c r="M639" i="10" s="1"/>
  <c r="K639" i="10" s="1"/>
  <c r="S641" i="1"/>
  <c r="M640" i="10" s="1"/>
  <c r="K640" i="10" s="1"/>
  <c r="S642" i="1"/>
  <c r="M641" i="10" s="1"/>
  <c r="K641" i="10" s="1"/>
  <c r="S643" i="1"/>
  <c r="M642" i="10" s="1"/>
  <c r="K642" i="10" s="1"/>
  <c r="S644" i="1"/>
  <c r="M643" i="10" s="1"/>
  <c r="K643" i="10" s="1"/>
  <c r="S645" i="1"/>
  <c r="M644" i="10" s="1"/>
  <c r="K644" i="10" s="1"/>
  <c r="S646" i="1"/>
  <c r="M645" i="10" s="1"/>
  <c r="K645" i="10" s="1"/>
  <c r="S647" i="1"/>
  <c r="M646" i="10" s="1"/>
  <c r="K646" i="10" s="1"/>
  <c r="S648" i="1"/>
  <c r="M647" i="10" s="1"/>
  <c r="K647" i="10" s="1"/>
  <c r="S649" i="1"/>
  <c r="M648" i="10" s="1"/>
  <c r="K648" i="10" s="1"/>
  <c r="S650" i="1"/>
  <c r="M649" i="10" s="1"/>
  <c r="K649" i="10" s="1"/>
  <c r="S651" i="1"/>
  <c r="M650" i="10" s="1"/>
  <c r="K650" i="10" s="1"/>
  <c r="S652" i="1"/>
  <c r="M651" i="10" s="1"/>
  <c r="K651" i="10" s="1"/>
  <c r="S653" i="1"/>
  <c r="M652" i="10" s="1"/>
  <c r="K652" i="10" s="1"/>
  <c r="S654" i="1"/>
  <c r="M653" i="10" s="1"/>
  <c r="K653" i="10" s="1"/>
  <c r="S655" i="1"/>
  <c r="M654" i="10" s="1"/>
  <c r="K654" i="10" s="1"/>
  <c r="S656" i="1"/>
  <c r="M655" i="10" s="1"/>
  <c r="K655" i="10" s="1"/>
  <c r="S657" i="1"/>
  <c r="M656" i="10" s="1"/>
  <c r="K656" i="10" s="1"/>
  <c r="S658" i="1"/>
  <c r="M657" i="10" s="1"/>
  <c r="K657" i="10" s="1"/>
  <c r="S659" i="1"/>
  <c r="M658" i="10" s="1"/>
  <c r="K658" i="10" s="1"/>
  <c r="S660" i="1"/>
  <c r="M659" i="10" s="1"/>
  <c r="K659" i="10" s="1"/>
  <c r="S661" i="1"/>
  <c r="M660" i="10" s="1"/>
  <c r="K660" i="10" s="1"/>
  <c r="S662" i="1"/>
  <c r="M661" i="10" s="1"/>
  <c r="K661" i="10" s="1"/>
  <c r="S663" i="1"/>
  <c r="M662" i="10" s="1"/>
  <c r="K662" i="10" s="1"/>
  <c r="S664" i="1"/>
  <c r="M663" i="10" s="1"/>
  <c r="K663" i="10" s="1"/>
  <c r="S665" i="1"/>
  <c r="M664" i="10" s="1"/>
  <c r="K664" i="10" s="1"/>
  <c r="S666" i="1"/>
  <c r="M665" i="10" s="1"/>
  <c r="K665" i="10" s="1"/>
  <c r="S667" i="1"/>
  <c r="M666" i="10" s="1"/>
  <c r="K666" i="10" s="1"/>
  <c r="S668" i="1"/>
  <c r="M667" i="10" s="1"/>
  <c r="K667" i="10" s="1"/>
  <c r="S669" i="1"/>
  <c r="M668" i="10" s="1"/>
  <c r="K668" i="10" s="1"/>
  <c r="S670" i="1"/>
  <c r="M669" i="10" s="1"/>
  <c r="K669" i="10" s="1"/>
  <c r="S671" i="1"/>
  <c r="M670" i="10" s="1"/>
  <c r="K670" i="10" s="1"/>
  <c r="S672" i="1"/>
  <c r="M671" i="10" s="1"/>
  <c r="K671" i="10" s="1"/>
  <c r="S673" i="1"/>
  <c r="M672" i="10" s="1"/>
  <c r="K672" i="10" s="1"/>
  <c r="S674" i="1"/>
  <c r="M673" i="10" s="1"/>
  <c r="K673" i="10" s="1"/>
  <c r="S675" i="1"/>
  <c r="M674" i="10" s="1"/>
  <c r="K674" i="10" s="1"/>
  <c r="S676" i="1"/>
  <c r="M675" i="10" s="1"/>
  <c r="K675" i="10" s="1"/>
  <c r="S677" i="1"/>
  <c r="M676" i="10" s="1"/>
  <c r="K676" i="10" s="1"/>
  <c r="S678" i="1"/>
  <c r="M677" i="10" s="1"/>
  <c r="K677" i="10" s="1"/>
  <c r="S679" i="1"/>
  <c r="M678" i="10" s="1"/>
  <c r="K678" i="10" s="1"/>
  <c r="S680" i="1"/>
  <c r="M679" i="10" s="1"/>
  <c r="K679" i="10" s="1"/>
  <c r="S681" i="1"/>
  <c r="M680" i="10" s="1"/>
  <c r="K680" i="10" s="1"/>
  <c r="S682" i="1"/>
  <c r="M681" i="10" s="1"/>
  <c r="K681" i="10" s="1"/>
  <c r="S683" i="1"/>
  <c r="M682" i="10" s="1"/>
  <c r="K682" i="10" s="1"/>
  <c r="S684" i="1"/>
  <c r="M683" i="10" s="1"/>
  <c r="K683" i="10" s="1"/>
  <c r="S685" i="1"/>
  <c r="M684" i="10" s="1"/>
  <c r="K684" i="10" s="1"/>
  <c r="S686" i="1"/>
  <c r="M685" i="10" s="1"/>
  <c r="K685" i="10" s="1"/>
  <c r="S687" i="1"/>
  <c r="M686" i="10" s="1"/>
  <c r="K686" i="10" s="1"/>
  <c r="S688" i="1"/>
  <c r="M687" i="10" s="1"/>
  <c r="K687" i="10" s="1"/>
  <c r="S689" i="1"/>
  <c r="M688" i="10" s="1"/>
  <c r="K688" i="10" s="1"/>
  <c r="S690" i="1"/>
  <c r="M689" i="10" s="1"/>
  <c r="K689" i="10" s="1"/>
  <c r="S691" i="1"/>
  <c r="M690" i="10" s="1"/>
  <c r="K690" i="10" s="1"/>
  <c r="S692" i="1"/>
  <c r="M691" i="10" s="1"/>
  <c r="K691" i="10" s="1"/>
  <c r="S693" i="1"/>
  <c r="M692" i="10" s="1"/>
  <c r="K692" i="10" s="1"/>
  <c r="S694" i="1"/>
  <c r="M693" i="10" s="1"/>
  <c r="K693" i="10" s="1"/>
  <c r="S695" i="1"/>
  <c r="M694" i="10" s="1"/>
  <c r="K694" i="10" s="1"/>
  <c r="S696" i="1"/>
  <c r="M695" i="10" s="1"/>
  <c r="K695" i="10" s="1"/>
  <c r="S697" i="1"/>
  <c r="M696" i="10" s="1"/>
  <c r="K696" i="10" s="1"/>
  <c r="S698" i="1"/>
  <c r="M697" i="10" s="1"/>
  <c r="K697" i="10" s="1"/>
  <c r="S699" i="1"/>
  <c r="M698" i="10" s="1"/>
  <c r="K698" i="10" s="1"/>
  <c r="S700" i="1"/>
  <c r="M699" i="10" s="1"/>
  <c r="K699" i="10" s="1"/>
  <c r="S701" i="1"/>
  <c r="M700" i="10" s="1"/>
  <c r="K700" i="10" s="1"/>
  <c r="S702" i="1"/>
  <c r="M701" i="10" s="1"/>
  <c r="K701" i="10" s="1"/>
  <c r="S703" i="1"/>
  <c r="M702" i="10" s="1"/>
  <c r="K702" i="10" s="1"/>
  <c r="S704" i="1"/>
  <c r="M703" i="10" s="1"/>
  <c r="K703" i="10" s="1"/>
  <c r="S705" i="1"/>
  <c r="M704" i="10" s="1"/>
  <c r="K704" i="10" s="1"/>
  <c r="S706" i="1"/>
  <c r="M705" i="10" s="1"/>
  <c r="K705" i="10" s="1"/>
  <c r="S707" i="1"/>
  <c r="M706" i="10" s="1"/>
  <c r="K706" i="10" s="1"/>
  <c r="S708" i="1"/>
  <c r="M707" i="10" s="1"/>
  <c r="K707" i="10" s="1"/>
  <c r="S709" i="1"/>
  <c r="M708" i="10" s="1"/>
  <c r="K708" i="10" s="1"/>
  <c r="S710" i="1"/>
  <c r="M709" i="10" s="1"/>
  <c r="K709" i="10" s="1"/>
  <c r="S711" i="1"/>
  <c r="M710" i="10" s="1"/>
  <c r="K710" i="10" s="1"/>
  <c r="S712" i="1"/>
  <c r="M711" i="10" s="1"/>
  <c r="K711" i="10" s="1"/>
  <c r="S713" i="1"/>
  <c r="M712" i="10" s="1"/>
  <c r="K712" i="10" s="1"/>
  <c r="S714" i="1"/>
  <c r="M713" i="10" s="1"/>
  <c r="K713" i="10" s="1"/>
  <c r="S715" i="1"/>
  <c r="M714" i="10" s="1"/>
  <c r="K714" i="10" s="1"/>
  <c r="S716" i="1"/>
  <c r="M715" i="10" s="1"/>
  <c r="K715" i="10" s="1"/>
  <c r="S717" i="1"/>
  <c r="M716" i="10" s="1"/>
  <c r="K716" i="10" s="1"/>
  <c r="S718" i="1"/>
  <c r="M717" i="10" s="1"/>
  <c r="K717" i="10" s="1"/>
  <c r="S719" i="1"/>
  <c r="M718" i="10" s="1"/>
  <c r="K718" i="10" s="1"/>
  <c r="S720" i="1"/>
  <c r="M719" i="10" s="1"/>
  <c r="K719" i="10" s="1"/>
  <c r="S721" i="1"/>
  <c r="M720" i="10" s="1"/>
  <c r="K720" i="10" s="1"/>
  <c r="S722" i="1"/>
  <c r="M721" i="10" s="1"/>
  <c r="K721" i="10" s="1"/>
  <c r="S723" i="1"/>
  <c r="M722" i="10" s="1"/>
  <c r="K722" i="10" s="1"/>
  <c r="S724" i="1"/>
  <c r="M723" i="10" s="1"/>
  <c r="K723" i="10" s="1"/>
  <c r="S725" i="1"/>
  <c r="M724" i="10" s="1"/>
  <c r="K724" i="10" s="1"/>
  <c r="S726" i="1"/>
  <c r="M725" i="10" s="1"/>
  <c r="K725" i="10" s="1"/>
  <c r="S727" i="1"/>
  <c r="M726" i="10" s="1"/>
  <c r="K726" i="10" s="1"/>
  <c r="S728" i="1"/>
  <c r="M727" i="10" s="1"/>
  <c r="K727" i="10" s="1"/>
  <c r="S729" i="1"/>
  <c r="M728" i="10" s="1"/>
  <c r="K728" i="10" s="1"/>
  <c r="S730" i="1"/>
  <c r="M729" i="10" s="1"/>
  <c r="K729" i="10" s="1"/>
  <c r="S731" i="1"/>
  <c r="M730" i="10" s="1"/>
  <c r="K730" i="10" s="1"/>
  <c r="S732" i="1"/>
  <c r="M731" i="10" s="1"/>
  <c r="K731" i="10" s="1"/>
  <c r="S733" i="1"/>
  <c r="M732" i="10" s="1"/>
  <c r="K732" i="10" s="1"/>
  <c r="S734" i="1"/>
  <c r="M733" i="10" s="1"/>
  <c r="K733" i="10" s="1"/>
  <c r="S735" i="1"/>
  <c r="M734" i="10" s="1"/>
  <c r="K734" i="10" s="1"/>
  <c r="S736" i="1"/>
  <c r="M735" i="10" s="1"/>
  <c r="K735" i="10" s="1"/>
  <c r="S737" i="1"/>
  <c r="M736" i="10" s="1"/>
  <c r="K736" i="10" s="1"/>
  <c r="S738" i="1"/>
  <c r="M737" i="10" s="1"/>
  <c r="K737" i="10" s="1"/>
  <c r="S739" i="1"/>
  <c r="M738" i="10" s="1"/>
  <c r="K738" i="10" s="1"/>
  <c r="S740" i="1"/>
  <c r="M739" i="10" s="1"/>
  <c r="K739" i="10" s="1"/>
  <c r="S741" i="1"/>
  <c r="M740" i="10" s="1"/>
  <c r="K740" i="10" s="1"/>
  <c r="S742" i="1"/>
  <c r="M741" i="10" s="1"/>
  <c r="K741" i="10" s="1"/>
  <c r="S743" i="1"/>
  <c r="M742" i="10" s="1"/>
  <c r="K742" i="10" s="1"/>
  <c r="S744" i="1"/>
  <c r="M743" i="10" s="1"/>
  <c r="K743" i="10" s="1"/>
  <c r="S745" i="1"/>
  <c r="M744" i="10" s="1"/>
  <c r="K744" i="10" s="1"/>
  <c r="S746" i="1"/>
  <c r="M745" i="10" s="1"/>
  <c r="K745" i="10" s="1"/>
  <c r="S747" i="1"/>
  <c r="M746" i="10" s="1"/>
  <c r="K746" i="10" s="1"/>
  <c r="S748" i="1"/>
  <c r="M747" i="10" s="1"/>
  <c r="K747" i="10" s="1"/>
  <c r="S749" i="1"/>
  <c r="M748" i="10" s="1"/>
  <c r="K748" i="10" s="1"/>
  <c r="S750" i="1"/>
  <c r="M749" i="10" s="1"/>
  <c r="K749" i="10" s="1"/>
  <c r="S751" i="1"/>
  <c r="M750" i="10" s="1"/>
  <c r="K750" i="10" s="1"/>
  <c r="S752" i="1"/>
  <c r="M751" i="10" s="1"/>
  <c r="K751" i="10" s="1"/>
  <c r="S753" i="1"/>
  <c r="M752" i="10" s="1"/>
  <c r="K752" i="10" s="1"/>
  <c r="S754" i="1"/>
  <c r="M753" i="10" s="1"/>
  <c r="K753" i="10" s="1"/>
  <c r="S755" i="1"/>
  <c r="M754" i="10" s="1"/>
  <c r="K754" i="10" s="1"/>
  <c r="S756" i="1"/>
  <c r="M755" i="10" s="1"/>
  <c r="K755" i="10" s="1"/>
  <c r="S757" i="1"/>
  <c r="M756" i="10" s="1"/>
  <c r="K756" i="10" s="1"/>
  <c r="S758" i="1"/>
  <c r="M757" i="10" s="1"/>
  <c r="K757" i="10" s="1"/>
  <c r="S759" i="1"/>
  <c r="M758" i="10" s="1"/>
  <c r="K758" i="10" s="1"/>
  <c r="S760" i="1"/>
  <c r="M759" i="10" s="1"/>
  <c r="K759" i="10" s="1"/>
  <c r="S761" i="1"/>
  <c r="M760" i="10" s="1"/>
  <c r="K760" i="10" s="1"/>
  <c r="S762" i="1"/>
  <c r="M761" i="10" s="1"/>
  <c r="K761" i="10" s="1"/>
  <c r="S763" i="1"/>
  <c r="M762" i="10" s="1"/>
  <c r="K762" i="10" s="1"/>
  <c r="S764" i="1"/>
  <c r="M763" i="10" s="1"/>
  <c r="K763" i="10" s="1"/>
  <c r="S765" i="1"/>
  <c r="M764" i="10" s="1"/>
  <c r="K764" i="10" s="1"/>
  <c r="S766" i="1"/>
  <c r="M765" i="10" s="1"/>
  <c r="K765" i="10" s="1"/>
  <c r="S767" i="1"/>
  <c r="M766" i="10" s="1"/>
  <c r="K766" i="10" s="1"/>
  <c r="S768" i="1"/>
  <c r="M767" i="10" s="1"/>
  <c r="K767" i="10" s="1"/>
  <c r="S769" i="1"/>
  <c r="M768" i="10" s="1"/>
  <c r="K768" i="10" s="1"/>
  <c r="S770" i="1"/>
  <c r="M769" i="10" s="1"/>
  <c r="K769" i="10" s="1"/>
  <c r="S771" i="1"/>
  <c r="M770" i="10" s="1"/>
  <c r="K770" i="10" s="1"/>
  <c r="S772" i="1"/>
  <c r="M771" i="10" s="1"/>
  <c r="K771" i="10" s="1"/>
  <c r="S773" i="1"/>
  <c r="M772" i="10" s="1"/>
  <c r="K772" i="10" s="1"/>
  <c r="S774" i="1"/>
  <c r="M773" i="10" s="1"/>
  <c r="K773" i="10" s="1"/>
  <c r="S775" i="1"/>
  <c r="M774" i="10" s="1"/>
  <c r="K774" i="10" s="1"/>
  <c r="S776" i="1"/>
  <c r="M775" i="10" s="1"/>
  <c r="K775" i="10" s="1"/>
  <c r="S777" i="1"/>
  <c r="M776" i="10" s="1"/>
  <c r="K776" i="10" s="1"/>
  <c r="S778" i="1"/>
  <c r="M777" i="10" s="1"/>
  <c r="K777" i="10" s="1"/>
  <c r="S779" i="1"/>
  <c r="M778" i="10" s="1"/>
  <c r="K778" i="10" s="1"/>
  <c r="S780" i="1"/>
  <c r="M779" i="10" s="1"/>
  <c r="K779" i="10" s="1"/>
  <c r="S781" i="1"/>
  <c r="M780" i="10" s="1"/>
  <c r="K780" i="10" s="1"/>
  <c r="S782" i="1"/>
  <c r="M781" i="10" s="1"/>
  <c r="K781" i="10" s="1"/>
  <c r="S783" i="1"/>
  <c r="M782" i="10" s="1"/>
  <c r="K782" i="10" s="1"/>
  <c r="S784" i="1"/>
  <c r="M783" i="10" s="1"/>
  <c r="K783" i="10" s="1"/>
  <c r="S785" i="1"/>
  <c r="M784" i="10" s="1"/>
  <c r="K784" i="10" s="1"/>
  <c r="S786" i="1"/>
  <c r="M785" i="10" s="1"/>
  <c r="K785" i="10" s="1"/>
  <c r="S787" i="1"/>
  <c r="M786" i="10" s="1"/>
  <c r="K786" i="10" s="1"/>
  <c r="S788" i="1"/>
  <c r="M787" i="10" s="1"/>
  <c r="K787" i="10" s="1"/>
  <c r="S789" i="1"/>
  <c r="M788" i="10" s="1"/>
  <c r="K788" i="10" s="1"/>
  <c r="S790" i="1"/>
  <c r="M789" i="10" s="1"/>
  <c r="K789" i="10" s="1"/>
  <c r="S791" i="1"/>
  <c r="M790" i="10" s="1"/>
  <c r="K790" i="10" s="1"/>
  <c r="S792" i="1"/>
  <c r="M791" i="10" s="1"/>
  <c r="K791" i="10" s="1"/>
  <c r="S793" i="1"/>
  <c r="M792" i="10" s="1"/>
  <c r="K792" i="10" s="1"/>
  <c r="S794" i="1"/>
  <c r="M793" i="10" s="1"/>
  <c r="K793" i="10" s="1"/>
  <c r="S795" i="1"/>
  <c r="M794" i="10" s="1"/>
  <c r="K794" i="10" s="1"/>
  <c r="S796" i="1"/>
  <c r="M795" i="10" s="1"/>
  <c r="K795" i="10" s="1"/>
  <c r="S797" i="1"/>
  <c r="M796" i="10" s="1"/>
  <c r="K796" i="10" s="1"/>
  <c r="S798" i="1"/>
  <c r="M797" i="10" s="1"/>
  <c r="K797" i="10" s="1"/>
  <c r="S799" i="1"/>
  <c r="M798" i="10" s="1"/>
  <c r="K798" i="10" s="1"/>
  <c r="S800" i="1"/>
  <c r="M799" i="10" s="1"/>
  <c r="K799" i="10" s="1"/>
  <c r="S801" i="1"/>
  <c r="M800" i="10" s="1"/>
  <c r="K800" i="10" s="1"/>
  <c r="S802" i="1"/>
  <c r="M801" i="10" s="1"/>
  <c r="K801" i="10" s="1"/>
  <c r="S803" i="1"/>
  <c r="M802" i="10" s="1"/>
  <c r="K802" i="10" s="1"/>
  <c r="S804" i="1"/>
  <c r="M803" i="10" s="1"/>
  <c r="K803" i="10" s="1"/>
  <c r="S805" i="1"/>
  <c r="M804" i="10" s="1"/>
  <c r="K804" i="10" s="1"/>
  <c r="S806" i="1"/>
  <c r="M805" i="10" s="1"/>
  <c r="K805" i="10" s="1"/>
  <c r="S807" i="1"/>
  <c r="M806" i="10" s="1"/>
  <c r="K806" i="10" s="1"/>
  <c r="S808" i="1"/>
  <c r="M807" i="10" s="1"/>
  <c r="K807" i="10" s="1"/>
  <c r="S809" i="1"/>
  <c r="M808" i="10" s="1"/>
  <c r="K808" i="10" s="1"/>
  <c r="S810" i="1"/>
  <c r="M809" i="10" s="1"/>
  <c r="K809" i="10" s="1"/>
  <c r="S811" i="1"/>
  <c r="M810" i="10" s="1"/>
  <c r="K810" i="10" s="1"/>
  <c r="S812" i="1"/>
  <c r="M811" i="10" s="1"/>
  <c r="K811" i="10" s="1"/>
  <c r="S813" i="1"/>
  <c r="M812" i="10" s="1"/>
  <c r="K812" i="10" s="1"/>
  <c r="S814" i="1"/>
  <c r="M813" i="10" s="1"/>
  <c r="K813" i="10" s="1"/>
  <c r="S815" i="1"/>
  <c r="M814" i="10" s="1"/>
  <c r="K814" i="10" s="1"/>
  <c r="S816" i="1"/>
  <c r="M815" i="10" s="1"/>
  <c r="K815" i="10" s="1"/>
  <c r="S817" i="1"/>
  <c r="M816" i="10" s="1"/>
  <c r="K816" i="10" s="1"/>
  <c r="S818" i="1"/>
  <c r="M817" i="10" s="1"/>
  <c r="K817" i="10" s="1"/>
  <c r="S819" i="1"/>
  <c r="M818" i="10" s="1"/>
  <c r="K818" i="10" s="1"/>
  <c r="S820" i="1"/>
  <c r="M819" i="10" s="1"/>
  <c r="K819" i="10" s="1"/>
  <c r="S821" i="1"/>
  <c r="M820" i="10" s="1"/>
  <c r="K820" i="10" s="1"/>
  <c r="S822" i="1"/>
  <c r="M821" i="10" s="1"/>
  <c r="K821" i="10" s="1"/>
  <c r="S823" i="1"/>
  <c r="M822" i="10" s="1"/>
  <c r="K822" i="10" s="1"/>
  <c r="S824" i="1"/>
  <c r="M823" i="10" s="1"/>
  <c r="K823" i="10" s="1"/>
  <c r="S825" i="1"/>
  <c r="M824" i="10" s="1"/>
  <c r="K824" i="10" s="1"/>
  <c r="S826" i="1"/>
  <c r="M825" i="10" s="1"/>
  <c r="K825" i="10" s="1"/>
  <c r="S827" i="1"/>
  <c r="M826" i="10" s="1"/>
  <c r="K826" i="10" s="1"/>
  <c r="S828" i="1"/>
  <c r="M827" i="10" s="1"/>
  <c r="K827" i="10" s="1"/>
  <c r="S829" i="1"/>
  <c r="M828" i="10" s="1"/>
  <c r="K828" i="10" s="1"/>
  <c r="S830" i="1"/>
  <c r="M829" i="10" s="1"/>
  <c r="K829" i="10" s="1"/>
  <c r="S831" i="1"/>
  <c r="M830" i="10" s="1"/>
  <c r="K830" i="10" s="1"/>
  <c r="S832" i="1"/>
  <c r="M831" i="10" s="1"/>
  <c r="K831" i="10" s="1"/>
  <c r="S833" i="1"/>
  <c r="M832" i="10" s="1"/>
  <c r="K832" i="10" s="1"/>
  <c r="S834" i="1"/>
  <c r="M833" i="10" s="1"/>
  <c r="K833" i="10" s="1"/>
  <c r="S835" i="1"/>
  <c r="M834" i="10" s="1"/>
  <c r="K834" i="10" s="1"/>
  <c r="S836" i="1"/>
  <c r="M835" i="10" s="1"/>
  <c r="K835" i="10" s="1"/>
  <c r="S837" i="1"/>
  <c r="M836" i="10" s="1"/>
  <c r="K836" i="10" s="1"/>
  <c r="S838" i="1"/>
  <c r="M837" i="10" s="1"/>
  <c r="K837" i="10" s="1"/>
  <c r="S839" i="1"/>
  <c r="M838" i="10" s="1"/>
  <c r="K838" i="10" s="1"/>
  <c r="S840" i="1"/>
  <c r="M839" i="10" s="1"/>
  <c r="K839" i="10" s="1"/>
  <c r="S841" i="1"/>
  <c r="M840" i="10" s="1"/>
  <c r="K840" i="10" s="1"/>
  <c r="S842" i="1"/>
  <c r="M841" i="10" s="1"/>
  <c r="K841" i="10" s="1"/>
  <c r="S843" i="1"/>
  <c r="M842" i="10" s="1"/>
  <c r="K842" i="10" s="1"/>
  <c r="S844" i="1"/>
  <c r="M843" i="10" s="1"/>
  <c r="K843" i="10" s="1"/>
  <c r="S845" i="1"/>
  <c r="M844" i="10" s="1"/>
  <c r="K844" i="10" s="1"/>
  <c r="S846" i="1"/>
  <c r="M845" i="10" s="1"/>
  <c r="K845" i="10" s="1"/>
  <c r="S847" i="1"/>
  <c r="M846" i="10" s="1"/>
  <c r="K846" i="10" s="1"/>
  <c r="S848" i="1"/>
  <c r="M847" i="10" s="1"/>
  <c r="K847" i="10" s="1"/>
  <c r="S849" i="1"/>
  <c r="M848" i="10" s="1"/>
  <c r="K848" i="10" s="1"/>
  <c r="S850" i="1"/>
  <c r="M849" i="10" s="1"/>
  <c r="K849" i="10" s="1"/>
  <c r="S851" i="1"/>
  <c r="M850" i="10" s="1"/>
  <c r="K850" i="10" s="1"/>
  <c r="S852" i="1"/>
  <c r="M851" i="10" s="1"/>
  <c r="K851" i="10" s="1"/>
  <c r="S853" i="1"/>
  <c r="M852" i="10" s="1"/>
  <c r="K852" i="10" s="1"/>
  <c r="S854" i="1"/>
  <c r="M853" i="10" s="1"/>
  <c r="K853" i="10" s="1"/>
  <c r="S855" i="1"/>
  <c r="M854" i="10" s="1"/>
  <c r="K854" i="10" s="1"/>
  <c r="S856" i="1"/>
  <c r="M855" i="10" s="1"/>
  <c r="K855" i="10" s="1"/>
  <c r="S857" i="1"/>
  <c r="M856" i="10" s="1"/>
  <c r="K856" i="10" s="1"/>
  <c r="S858" i="1"/>
  <c r="M857" i="10" s="1"/>
  <c r="K857" i="10" s="1"/>
  <c r="S859" i="1"/>
  <c r="M858" i="10" s="1"/>
  <c r="K858" i="10" s="1"/>
  <c r="S860" i="1"/>
  <c r="M859" i="10" s="1"/>
  <c r="K859" i="10" s="1"/>
  <c r="S861" i="1"/>
  <c r="M860" i="10" s="1"/>
  <c r="K860" i="10" s="1"/>
  <c r="S862" i="1"/>
  <c r="M861" i="10" s="1"/>
  <c r="K861" i="10" s="1"/>
  <c r="S863" i="1"/>
  <c r="M862" i="10" s="1"/>
  <c r="K862" i="10" s="1"/>
  <c r="S864" i="1"/>
  <c r="M863" i="10" s="1"/>
  <c r="K863" i="10" s="1"/>
  <c r="S865" i="1"/>
  <c r="M864" i="10" s="1"/>
  <c r="K864" i="10" s="1"/>
  <c r="S866" i="1"/>
  <c r="M865" i="10" s="1"/>
  <c r="K865" i="10" s="1"/>
  <c r="S867" i="1"/>
  <c r="M866" i="10" s="1"/>
  <c r="K866" i="10" s="1"/>
  <c r="S868" i="1"/>
  <c r="M867" i="10" s="1"/>
  <c r="K867" i="10" s="1"/>
  <c r="S869" i="1"/>
  <c r="M868" i="10" s="1"/>
  <c r="K868" i="10" s="1"/>
  <c r="S870" i="1"/>
  <c r="M869" i="10" s="1"/>
  <c r="K869" i="10" s="1"/>
  <c r="S871" i="1"/>
  <c r="M870" i="10" s="1"/>
  <c r="K870" i="10" s="1"/>
  <c r="S872" i="1"/>
  <c r="M871" i="10" s="1"/>
  <c r="K871" i="10" s="1"/>
  <c r="S873" i="1"/>
  <c r="M872" i="10" s="1"/>
  <c r="K872" i="10" s="1"/>
  <c r="S874" i="1"/>
  <c r="M873" i="10" s="1"/>
  <c r="K873" i="10" s="1"/>
  <c r="S875" i="1"/>
  <c r="M874" i="10" s="1"/>
  <c r="K874" i="10" s="1"/>
  <c r="S876" i="1"/>
  <c r="M875" i="10" s="1"/>
  <c r="K875" i="10" s="1"/>
  <c r="S877" i="1"/>
  <c r="M876" i="10" s="1"/>
  <c r="K876" i="10" s="1"/>
  <c r="S878" i="1"/>
  <c r="M877" i="10" s="1"/>
  <c r="K877" i="10" s="1"/>
  <c r="S879" i="1"/>
  <c r="M878" i="10" s="1"/>
  <c r="K878" i="10" s="1"/>
  <c r="S880" i="1"/>
  <c r="M879" i="10" s="1"/>
  <c r="K879" i="10" s="1"/>
  <c r="S881" i="1"/>
  <c r="M880" i="10" s="1"/>
  <c r="K880" i="10" s="1"/>
  <c r="S882" i="1"/>
  <c r="M881" i="10" s="1"/>
  <c r="K881" i="10" s="1"/>
  <c r="S883" i="1"/>
  <c r="M882" i="10" s="1"/>
  <c r="K882" i="10" s="1"/>
  <c r="S884" i="1"/>
  <c r="M883" i="10" s="1"/>
  <c r="K883" i="10" s="1"/>
  <c r="S885" i="1"/>
  <c r="M884" i="10" s="1"/>
  <c r="K884" i="10" s="1"/>
  <c r="S886" i="1"/>
  <c r="M885" i="10" s="1"/>
  <c r="K885" i="10" s="1"/>
  <c r="S887" i="1"/>
  <c r="M886" i="10" s="1"/>
  <c r="K886" i="10" s="1"/>
  <c r="S888" i="1"/>
  <c r="M887" i="10" s="1"/>
  <c r="K887" i="10" s="1"/>
  <c r="S889" i="1"/>
  <c r="M888" i="10" s="1"/>
  <c r="K888" i="10" s="1"/>
  <c r="S890" i="1"/>
  <c r="M889" i="10" s="1"/>
  <c r="K889" i="10" s="1"/>
  <c r="S891" i="1"/>
  <c r="M890" i="10" s="1"/>
  <c r="K890" i="10" s="1"/>
  <c r="S892" i="1"/>
  <c r="M891" i="10" s="1"/>
  <c r="K891" i="10" s="1"/>
  <c r="S893" i="1"/>
  <c r="M892" i="10" s="1"/>
  <c r="K892" i="10" s="1"/>
  <c r="S894" i="1"/>
  <c r="M893" i="10" s="1"/>
  <c r="K893" i="10" s="1"/>
  <c r="S895" i="1"/>
  <c r="M894" i="10" s="1"/>
  <c r="K894" i="10" s="1"/>
  <c r="S896" i="1"/>
  <c r="M895" i="10" s="1"/>
  <c r="K895" i="10" s="1"/>
  <c r="S897" i="1"/>
  <c r="M896" i="10" s="1"/>
  <c r="K896" i="10" s="1"/>
  <c r="S898" i="1"/>
  <c r="M897" i="10" s="1"/>
  <c r="K897" i="10" s="1"/>
  <c r="S899" i="1"/>
  <c r="M898" i="10" s="1"/>
  <c r="K898" i="10" s="1"/>
  <c r="S900" i="1"/>
  <c r="M899" i="10" s="1"/>
  <c r="K899" i="10" s="1"/>
  <c r="S901" i="1"/>
  <c r="M900" i="10" s="1"/>
  <c r="K900" i="10" s="1"/>
  <c r="S902" i="1"/>
  <c r="M901" i="10" s="1"/>
  <c r="K901" i="10" s="1"/>
  <c r="S903" i="1"/>
  <c r="M902" i="10" s="1"/>
  <c r="K902" i="10" s="1"/>
  <c r="S904" i="1"/>
  <c r="M903" i="10" s="1"/>
  <c r="K903" i="10" s="1"/>
  <c r="S905" i="1"/>
  <c r="M904" i="10" s="1"/>
  <c r="K904" i="10" s="1"/>
  <c r="S906" i="1"/>
  <c r="M905" i="10" s="1"/>
  <c r="K905" i="10" s="1"/>
  <c r="S907" i="1"/>
  <c r="M906" i="10" s="1"/>
  <c r="K906" i="10" s="1"/>
  <c r="S908" i="1"/>
  <c r="M907" i="10" s="1"/>
  <c r="K907" i="10" s="1"/>
  <c r="S909" i="1"/>
  <c r="M908" i="10" s="1"/>
  <c r="K908" i="10" s="1"/>
  <c r="S910" i="1"/>
  <c r="M909" i="10" s="1"/>
  <c r="K909" i="10" s="1"/>
  <c r="S911" i="1"/>
  <c r="M910" i="10" s="1"/>
  <c r="K910" i="10" s="1"/>
  <c r="S912" i="1"/>
  <c r="M911" i="10" s="1"/>
  <c r="K911" i="10" s="1"/>
  <c r="S913" i="1"/>
  <c r="M912" i="10" s="1"/>
  <c r="K912" i="10" s="1"/>
  <c r="S914" i="1"/>
  <c r="M913" i="10" s="1"/>
  <c r="K913" i="10" s="1"/>
  <c r="S915" i="1"/>
  <c r="M914" i="10" s="1"/>
  <c r="K914" i="10" s="1"/>
  <c r="S916" i="1"/>
  <c r="M915" i="10" s="1"/>
  <c r="K915" i="10" s="1"/>
  <c r="S917" i="1"/>
  <c r="M916" i="10" s="1"/>
  <c r="K916" i="10" s="1"/>
  <c r="S918" i="1"/>
  <c r="M917" i="10" s="1"/>
  <c r="K917" i="10" s="1"/>
  <c r="S919" i="1"/>
  <c r="M918" i="10" s="1"/>
  <c r="K918" i="10" s="1"/>
  <c r="S920" i="1"/>
  <c r="M919" i="10" s="1"/>
  <c r="K919" i="10" s="1"/>
  <c r="S921" i="1"/>
  <c r="M920" i="10" s="1"/>
  <c r="K920" i="10" s="1"/>
  <c r="S922" i="1"/>
  <c r="M921" i="10" s="1"/>
  <c r="K921" i="10" s="1"/>
  <c r="S923" i="1"/>
  <c r="M922" i="10" s="1"/>
  <c r="K922" i="10" s="1"/>
  <c r="S924" i="1"/>
  <c r="M923" i="10" s="1"/>
  <c r="K923" i="10" s="1"/>
  <c r="S925" i="1"/>
  <c r="M924" i="10" s="1"/>
  <c r="K924" i="10" s="1"/>
  <c r="S926" i="1"/>
  <c r="M925" i="10" s="1"/>
  <c r="K925" i="10" s="1"/>
  <c r="S927" i="1"/>
  <c r="M926" i="10" s="1"/>
  <c r="K926" i="10" s="1"/>
  <c r="S928" i="1"/>
  <c r="M927" i="10" s="1"/>
  <c r="K927" i="10" s="1"/>
  <c r="S929" i="1"/>
  <c r="M928" i="10" s="1"/>
  <c r="K928" i="10" s="1"/>
  <c r="S930" i="1"/>
  <c r="M929" i="10" s="1"/>
  <c r="K929" i="10" s="1"/>
  <c r="S931" i="1"/>
  <c r="M930" i="10" s="1"/>
  <c r="K930" i="10" s="1"/>
  <c r="S932" i="1"/>
  <c r="M931" i="10" s="1"/>
  <c r="K931" i="10" s="1"/>
  <c r="S933" i="1"/>
  <c r="M932" i="10" s="1"/>
  <c r="K932" i="10" s="1"/>
  <c r="S934" i="1"/>
  <c r="M933" i="10" s="1"/>
  <c r="K933" i="10" s="1"/>
  <c r="S935" i="1"/>
  <c r="M934" i="10" s="1"/>
  <c r="K934" i="10" s="1"/>
  <c r="S936" i="1"/>
  <c r="M935" i="10" s="1"/>
  <c r="K935" i="10" s="1"/>
  <c r="S937" i="1"/>
  <c r="M936" i="10" s="1"/>
  <c r="K936" i="10" s="1"/>
  <c r="S938" i="1"/>
  <c r="M937" i="10" s="1"/>
  <c r="K937" i="10" s="1"/>
  <c r="S939" i="1"/>
  <c r="M938" i="10" s="1"/>
  <c r="K938" i="10" s="1"/>
  <c r="S940" i="1"/>
  <c r="M939" i="10" s="1"/>
  <c r="K939" i="10" s="1"/>
  <c r="S941" i="1"/>
  <c r="M940" i="10" s="1"/>
  <c r="K940" i="10" s="1"/>
  <c r="S942" i="1"/>
  <c r="M941" i="10" s="1"/>
  <c r="K941" i="10" s="1"/>
  <c r="S943" i="1"/>
  <c r="M942" i="10" s="1"/>
  <c r="K942" i="10" s="1"/>
  <c r="S944" i="1"/>
  <c r="M943" i="10" s="1"/>
  <c r="K943" i="10" s="1"/>
  <c r="S945" i="1"/>
  <c r="M944" i="10" s="1"/>
  <c r="K944" i="10" s="1"/>
  <c r="S946" i="1"/>
  <c r="M945" i="10" s="1"/>
  <c r="K945" i="10" s="1"/>
  <c r="S947" i="1"/>
  <c r="M946" i="10" s="1"/>
  <c r="K946" i="10" s="1"/>
  <c r="S948" i="1"/>
  <c r="M947" i="10" s="1"/>
  <c r="K947" i="10" s="1"/>
  <c r="S949" i="1"/>
  <c r="M948" i="10" s="1"/>
  <c r="K948" i="10" s="1"/>
  <c r="S950" i="1"/>
  <c r="M949" i="10" s="1"/>
  <c r="K949" i="10" s="1"/>
  <c r="S951" i="1"/>
  <c r="M950" i="10" s="1"/>
  <c r="K950" i="10" s="1"/>
  <c r="S952" i="1"/>
  <c r="M951" i="10" s="1"/>
  <c r="K951" i="10" s="1"/>
  <c r="S953" i="1"/>
  <c r="M952" i="10" s="1"/>
  <c r="K952" i="10" s="1"/>
  <c r="S954" i="1"/>
  <c r="M953" i="10" s="1"/>
  <c r="K953" i="10" s="1"/>
  <c r="S955" i="1"/>
  <c r="M954" i="10" s="1"/>
  <c r="K954" i="10" s="1"/>
  <c r="S956" i="1"/>
  <c r="M955" i="10" s="1"/>
  <c r="K955" i="10" s="1"/>
  <c r="S957" i="1"/>
  <c r="M956" i="10" s="1"/>
  <c r="K956" i="10" s="1"/>
  <c r="S958" i="1"/>
  <c r="M957" i="10" s="1"/>
  <c r="K957" i="10" s="1"/>
  <c r="S959" i="1"/>
  <c r="M958" i="10" s="1"/>
  <c r="K958" i="10" s="1"/>
  <c r="S960" i="1"/>
  <c r="M959" i="10" s="1"/>
  <c r="K959" i="10" s="1"/>
  <c r="S961" i="1"/>
  <c r="M960" i="10" s="1"/>
  <c r="K960" i="10" s="1"/>
  <c r="S962" i="1"/>
  <c r="M961" i="10" s="1"/>
  <c r="K961" i="10" s="1"/>
  <c r="S963" i="1"/>
  <c r="M962" i="10" s="1"/>
  <c r="K962" i="10" s="1"/>
  <c r="S964" i="1"/>
  <c r="M963" i="10" s="1"/>
  <c r="K963" i="10" s="1"/>
  <c r="S965" i="1"/>
  <c r="M964" i="10" s="1"/>
  <c r="K964" i="10" s="1"/>
  <c r="S966" i="1"/>
  <c r="M965" i="10" s="1"/>
  <c r="K965" i="10" s="1"/>
  <c r="S967" i="1"/>
  <c r="M966" i="10" s="1"/>
  <c r="K966" i="10" s="1"/>
  <c r="S968" i="1"/>
  <c r="M967" i="10" s="1"/>
  <c r="K967" i="10" s="1"/>
  <c r="S969" i="1"/>
  <c r="M968" i="10" s="1"/>
  <c r="K968" i="10" s="1"/>
  <c r="S970" i="1"/>
  <c r="M969" i="10" s="1"/>
  <c r="K969" i="10" s="1"/>
  <c r="S971" i="1"/>
  <c r="M970" i="10" s="1"/>
  <c r="K970" i="10" s="1"/>
  <c r="S972" i="1"/>
  <c r="M971" i="10" s="1"/>
  <c r="K971" i="10" s="1"/>
  <c r="S973" i="1"/>
  <c r="M972" i="10" s="1"/>
  <c r="K972" i="10" s="1"/>
  <c r="S974" i="1"/>
  <c r="M973" i="10" s="1"/>
  <c r="K973" i="10" s="1"/>
  <c r="S975" i="1"/>
  <c r="M974" i="10" s="1"/>
  <c r="K974" i="10" s="1"/>
  <c r="S976" i="1"/>
  <c r="M975" i="10" s="1"/>
  <c r="K975" i="10" s="1"/>
  <c r="S977" i="1"/>
  <c r="M976" i="10" s="1"/>
  <c r="K976" i="10" s="1"/>
  <c r="S978" i="1"/>
  <c r="M977" i="10" s="1"/>
  <c r="K977" i="10" s="1"/>
  <c r="S979" i="1"/>
  <c r="M978" i="10" s="1"/>
  <c r="K978" i="10" s="1"/>
  <c r="S980" i="1"/>
  <c r="M979" i="10" s="1"/>
  <c r="K979" i="10" s="1"/>
  <c r="S981" i="1"/>
  <c r="M980" i="10" s="1"/>
  <c r="K980" i="10" s="1"/>
  <c r="S982" i="1"/>
  <c r="M981" i="10" s="1"/>
  <c r="K981" i="10" s="1"/>
  <c r="S983" i="1"/>
  <c r="M982" i="10" s="1"/>
  <c r="K982" i="10" s="1"/>
  <c r="S984" i="1"/>
  <c r="M983" i="10" s="1"/>
  <c r="K983" i="10" s="1"/>
  <c r="S985" i="1"/>
  <c r="M984" i="10" s="1"/>
  <c r="K984" i="10" s="1"/>
  <c r="S986" i="1"/>
  <c r="M985" i="10" s="1"/>
  <c r="K985" i="10" s="1"/>
  <c r="S987" i="1"/>
  <c r="M986" i="10" s="1"/>
  <c r="K986" i="10" s="1"/>
  <c r="S988" i="1"/>
  <c r="M987" i="10" s="1"/>
  <c r="K987" i="10" s="1"/>
  <c r="S989" i="1"/>
  <c r="M988" i="10" s="1"/>
  <c r="K988" i="10" s="1"/>
  <c r="S990" i="1"/>
  <c r="M989" i="10" s="1"/>
  <c r="K989" i="10" s="1"/>
  <c r="S991" i="1"/>
  <c r="M990" i="10" s="1"/>
  <c r="K990" i="10" s="1"/>
  <c r="S992" i="1"/>
  <c r="M991" i="10" s="1"/>
  <c r="K991" i="10" s="1"/>
  <c r="S993" i="1"/>
  <c r="M992" i="10" s="1"/>
  <c r="K992" i="10" s="1"/>
  <c r="S994" i="1"/>
  <c r="M993" i="10" s="1"/>
  <c r="K993" i="10" s="1"/>
  <c r="S995" i="1"/>
  <c r="M994" i="10" s="1"/>
  <c r="K994" i="10" s="1"/>
  <c r="S996" i="1"/>
  <c r="M995" i="10" s="1"/>
  <c r="K995" i="10" s="1"/>
  <c r="S997" i="1"/>
  <c r="M996" i="10" s="1"/>
  <c r="K996" i="10" s="1"/>
  <c r="S998" i="1"/>
  <c r="M997" i="10" s="1"/>
  <c r="K997" i="10" s="1"/>
  <c r="S999" i="1"/>
  <c r="M998" i="10" s="1"/>
  <c r="K998" i="10" s="1"/>
  <c r="S1000" i="1"/>
  <c r="M999" i="10" s="1"/>
  <c r="K999" i="10" s="1"/>
  <c r="S1001" i="1"/>
  <c r="M1000" i="10" s="1"/>
  <c r="K1000" i="10" s="1"/>
  <c r="S1002" i="1"/>
  <c r="M1001" i="10" s="1"/>
  <c r="K1001" i="10" s="1"/>
  <c r="S1003" i="1"/>
  <c r="M1002" i="10" s="1"/>
  <c r="K1002" i="10" s="1"/>
  <c r="S1004" i="1"/>
  <c r="M1003" i="10" s="1"/>
  <c r="K1003" i="10" s="1"/>
  <c r="S1005" i="1"/>
  <c r="M1004" i="10" s="1"/>
  <c r="K1004" i="10" s="1"/>
  <c r="S1006" i="1"/>
  <c r="M1005" i="10" s="1"/>
  <c r="K1005" i="10" s="1"/>
  <c r="S1007" i="1"/>
  <c r="M1006" i="10" s="1"/>
  <c r="K1006" i="10" s="1"/>
  <c r="S1008" i="1"/>
  <c r="M1007" i="10" s="1"/>
  <c r="K1007" i="10" s="1"/>
  <c r="S1009" i="1"/>
  <c r="M1008" i="10" s="1"/>
  <c r="K1008" i="10" s="1"/>
  <c r="S1010" i="1"/>
  <c r="M1009" i="10" s="1"/>
  <c r="K1009" i="10" s="1"/>
  <c r="S1011" i="1"/>
  <c r="M1010" i="10" s="1"/>
  <c r="K1010" i="10" s="1"/>
  <c r="S1012" i="1"/>
  <c r="M1011" i="10" s="1"/>
  <c r="K1011" i="10" s="1"/>
  <c r="S1013" i="1"/>
  <c r="M1012" i="10" s="1"/>
  <c r="K1012" i="10" s="1"/>
  <c r="S1014" i="1"/>
  <c r="M1013" i="10" s="1"/>
  <c r="K1013" i="10" s="1"/>
  <c r="S1015" i="1"/>
  <c r="M1014" i="10" s="1"/>
  <c r="K1014" i="10" s="1"/>
  <c r="S1016" i="1"/>
  <c r="M1015" i="10" s="1"/>
  <c r="K1015" i="10" s="1"/>
  <c r="S1017" i="1"/>
  <c r="M1016" i="10" s="1"/>
  <c r="K1016" i="10" s="1"/>
  <c r="S1018" i="1"/>
  <c r="M1017" i="10" s="1"/>
  <c r="K1017" i="10" s="1"/>
  <c r="S1019" i="1"/>
  <c r="M1018" i="10" s="1"/>
  <c r="K1018" i="10" s="1"/>
  <c r="S1020" i="1"/>
  <c r="M1019" i="10" s="1"/>
  <c r="K1019" i="10" s="1"/>
  <c r="S1021" i="1"/>
  <c r="M1020" i="10" s="1"/>
  <c r="K1020" i="10" s="1"/>
  <c r="S1022" i="1"/>
  <c r="M1021" i="10" s="1"/>
  <c r="K1021" i="10" s="1"/>
  <c r="S1023" i="1"/>
  <c r="M1022" i="10" s="1"/>
  <c r="K1022" i="10" s="1"/>
  <c r="S1024" i="1"/>
  <c r="M1023" i="10" s="1"/>
  <c r="K1023" i="10" s="1"/>
  <c r="S1025" i="1"/>
  <c r="M1024" i="10" s="1"/>
  <c r="K1024" i="10" s="1"/>
  <c r="S1026" i="1"/>
  <c r="M1025" i="10" s="1"/>
  <c r="K1025" i="10" s="1"/>
  <c r="S1027" i="1"/>
  <c r="M1026" i="10" s="1"/>
  <c r="K1026" i="10" s="1"/>
  <c r="S1028" i="1"/>
  <c r="M1027" i="10" s="1"/>
  <c r="K1027" i="10" s="1"/>
  <c r="S1029" i="1"/>
  <c r="M1028" i="10" s="1"/>
  <c r="K1028" i="10" s="1"/>
  <c r="S1030" i="1"/>
  <c r="M1029" i="10" s="1"/>
  <c r="K1029" i="10" s="1"/>
  <c r="S1031" i="1"/>
  <c r="M1030" i="10" s="1"/>
  <c r="K1030" i="10" s="1"/>
  <c r="S1032" i="1"/>
  <c r="M1031" i="10" s="1"/>
  <c r="K1031" i="10" s="1"/>
  <c r="S1033" i="1"/>
  <c r="M1032" i="10" s="1"/>
  <c r="K1032" i="10" s="1"/>
  <c r="S1034" i="1"/>
  <c r="M1033" i="10" s="1"/>
  <c r="K1033" i="10" s="1"/>
  <c r="S1035" i="1"/>
  <c r="M1034" i="10" s="1"/>
  <c r="K1034" i="10" s="1"/>
  <c r="S1036" i="1"/>
  <c r="M1035" i="10" s="1"/>
  <c r="K1035" i="10" s="1"/>
  <c r="S1037" i="1"/>
  <c r="M1036" i="10" s="1"/>
  <c r="K1036" i="10" s="1"/>
  <c r="S1038" i="1"/>
  <c r="M1037" i="10" s="1"/>
  <c r="K1037" i="10" s="1"/>
  <c r="S1039" i="1"/>
  <c r="M1038" i="10" s="1"/>
  <c r="K1038" i="10" s="1"/>
  <c r="S1040" i="1"/>
  <c r="M1039" i="10" s="1"/>
  <c r="K1039" i="10" s="1"/>
  <c r="S1041" i="1"/>
  <c r="M1040" i="10" s="1"/>
  <c r="K1040" i="10" s="1"/>
  <c r="S1042" i="1"/>
  <c r="M1041" i="10" s="1"/>
  <c r="K1041" i="10" s="1"/>
  <c r="S1043" i="1"/>
  <c r="M1042" i="10" s="1"/>
  <c r="K1042" i="10" s="1"/>
  <c r="S1044" i="1"/>
  <c r="M1043" i="10" s="1"/>
  <c r="K1043" i="10" s="1"/>
  <c r="S1045" i="1"/>
  <c r="M1044" i="10" s="1"/>
  <c r="K1044" i="10" s="1"/>
  <c r="S1046" i="1"/>
  <c r="M1045" i="10" s="1"/>
  <c r="K1045" i="10" s="1"/>
  <c r="S1047" i="1"/>
  <c r="M1046" i="10" s="1"/>
  <c r="K1046" i="10" s="1"/>
  <c r="S1048" i="1"/>
  <c r="M1047" i="10" s="1"/>
  <c r="K1047" i="10" s="1"/>
  <c r="S1049" i="1"/>
  <c r="M1048" i="10" s="1"/>
  <c r="K1048" i="10" s="1"/>
  <c r="S1050" i="1"/>
  <c r="M1049" i="10" s="1"/>
  <c r="K1049" i="10" s="1"/>
  <c r="S1051" i="1"/>
  <c r="M1050" i="10" s="1"/>
  <c r="K1050" i="10" s="1"/>
  <c r="S1052" i="1"/>
  <c r="M1051" i="10" s="1"/>
  <c r="K1051" i="10" s="1"/>
  <c r="S1053" i="1"/>
  <c r="M1052" i="10" s="1"/>
  <c r="K1052" i="10" s="1"/>
  <c r="S1054" i="1"/>
  <c r="M1053" i="10" s="1"/>
  <c r="K1053" i="10" s="1"/>
  <c r="S1055" i="1"/>
  <c r="M1054" i="10" s="1"/>
  <c r="K1054" i="10" s="1"/>
  <c r="S1056" i="1"/>
  <c r="M1055" i="10" s="1"/>
  <c r="K1055" i="10" s="1"/>
  <c r="S1057" i="1"/>
  <c r="M1056" i="10" s="1"/>
  <c r="K1056" i="10" s="1"/>
  <c r="S1058" i="1"/>
  <c r="M1057" i="10" s="1"/>
  <c r="K1057" i="10" s="1"/>
  <c r="S1059" i="1"/>
  <c r="M1058" i="10" s="1"/>
  <c r="K1058" i="10" s="1"/>
  <c r="S1060" i="1"/>
  <c r="M1059" i="10" s="1"/>
  <c r="K1059" i="10" s="1"/>
  <c r="S1061" i="1"/>
  <c r="M1060" i="10" s="1"/>
  <c r="K1060" i="10" s="1"/>
  <c r="S1062" i="1"/>
  <c r="M1061" i="10" s="1"/>
  <c r="K1061" i="10" s="1"/>
  <c r="S1063" i="1"/>
  <c r="M1062" i="10" s="1"/>
  <c r="K1062" i="10" s="1"/>
  <c r="S1064" i="1"/>
  <c r="M1063" i="10" s="1"/>
  <c r="K1063" i="10" s="1"/>
  <c r="S1065" i="1"/>
  <c r="M1064" i="10" s="1"/>
  <c r="K1064" i="10" s="1"/>
  <c r="S1066" i="1"/>
  <c r="M1065" i="10" s="1"/>
  <c r="K1065" i="10" s="1"/>
  <c r="S1067" i="1"/>
  <c r="M1066" i="10" s="1"/>
  <c r="K1066" i="10" s="1"/>
  <c r="S1068" i="1"/>
  <c r="M1067" i="10" s="1"/>
  <c r="K1067" i="10" s="1"/>
  <c r="S1069" i="1"/>
  <c r="M1068" i="10" s="1"/>
  <c r="K1068" i="10" s="1"/>
  <c r="S1070" i="1"/>
  <c r="M1069" i="10" s="1"/>
  <c r="K1069" i="10" s="1"/>
  <c r="S1071" i="1"/>
  <c r="M1070" i="10" s="1"/>
  <c r="K1070" i="10" s="1"/>
  <c r="S1072" i="1"/>
  <c r="M1071" i="10" s="1"/>
  <c r="K1071" i="10" s="1"/>
  <c r="S1073" i="1"/>
  <c r="M1072" i="10" s="1"/>
  <c r="K1072" i="10" s="1"/>
  <c r="S1074" i="1"/>
  <c r="M1073" i="10" s="1"/>
  <c r="K1073" i="10" s="1"/>
  <c r="S1075" i="1"/>
  <c r="M1074" i="10" s="1"/>
  <c r="K1074" i="10" s="1"/>
  <c r="S1076" i="1"/>
  <c r="M1075" i="10" s="1"/>
  <c r="K1075" i="10" s="1"/>
  <c r="S1077" i="1"/>
  <c r="M1076" i="10" s="1"/>
  <c r="K1076" i="10" s="1"/>
  <c r="S1078" i="1"/>
  <c r="M1077" i="10" s="1"/>
  <c r="K1077" i="10" s="1"/>
  <c r="S1079" i="1"/>
  <c r="M1078" i="10" s="1"/>
  <c r="K1078" i="10" s="1"/>
  <c r="S1080" i="1"/>
  <c r="M1079" i="10" s="1"/>
  <c r="K1079" i="10" s="1"/>
  <c r="S1081" i="1"/>
  <c r="M1080" i="10" s="1"/>
  <c r="K1080" i="10" s="1"/>
  <c r="S1082" i="1"/>
  <c r="M1081" i="10" s="1"/>
  <c r="K1081" i="10" s="1"/>
  <c r="S1083" i="1"/>
  <c r="M1082" i="10" s="1"/>
  <c r="K1082" i="10" s="1"/>
  <c r="S1084" i="1"/>
  <c r="M1083" i="10" s="1"/>
  <c r="K1083" i="10" s="1"/>
  <c r="S1085" i="1"/>
  <c r="M1084" i="10" s="1"/>
  <c r="K1084" i="10" s="1"/>
  <c r="S1086" i="1"/>
  <c r="M1085" i="10" s="1"/>
  <c r="K1085" i="10" s="1"/>
  <c r="S1087" i="1"/>
  <c r="M1086" i="10" s="1"/>
  <c r="K1086" i="10" s="1"/>
  <c r="S1088" i="1"/>
  <c r="M1087" i="10" s="1"/>
  <c r="K1087" i="10" s="1"/>
  <c r="S1089" i="1"/>
  <c r="M1088" i="10" s="1"/>
  <c r="K1088" i="10" s="1"/>
  <c r="S1090" i="1"/>
  <c r="M1089" i="10" s="1"/>
  <c r="K1089" i="10" s="1"/>
  <c r="S1091" i="1"/>
  <c r="M1090" i="10" s="1"/>
  <c r="K1090" i="10" s="1"/>
  <c r="S1092" i="1"/>
  <c r="M1091" i="10" s="1"/>
  <c r="K1091" i="10" s="1"/>
  <c r="S1093" i="1"/>
  <c r="M1092" i="10" s="1"/>
  <c r="K1092" i="10" s="1"/>
  <c r="S1094" i="1"/>
  <c r="M1093" i="10" s="1"/>
  <c r="K1093" i="10" s="1"/>
  <c r="S1095" i="1"/>
  <c r="M1094" i="10" s="1"/>
  <c r="K1094" i="10" s="1"/>
  <c r="S1096" i="1"/>
  <c r="M1095" i="10" s="1"/>
  <c r="K1095" i="10" s="1"/>
  <c r="S1097" i="1"/>
  <c r="M1096" i="10" s="1"/>
  <c r="K1096" i="10" s="1"/>
  <c r="S1098" i="1"/>
  <c r="M1097" i="10" s="1"/>
  <c r="K1097" i="10" s="1"/>
  <c r="S1099" i="1"/>
  <c r="M1098" i="10" s="1"/>
  <c r="K1098" i="10" s="1"/>
  <c r="S1100" i="1"/>
  <c r="M1099" i="10" s="1"/>
  <c r="K1099" i="10" s="1"/>
  <c r="S1101" i="1"/>
  <c r="M1100" i="10" s="1"/>
  <c r="K1100" i="10" s="1"/>
  <c r="S1102" i="1"/>
  <c r="M1101" i="10" s="1"/>
  <c r="K1101" i="10" s="1"/>
  <c r="S1103" i="1"/>
  <c r="M1102" i="10" s="1"/>
  <c r="K1102" i="10" s="1"/>
  <c r="S1104" i="1"/>
  <c r="M1103" i="10" s="1"/>
  <c r="K1103" i="10" s="1"/>
  <c r="S1105" i="1"/>
  <c r="M1104" i="10" s="1"/>
  <c r="K1104" i="10" s="1"/>
  <c r="S1106" i="1"/>
  <c r="M1105" i="10" s="1"/>
  <c r="K1105" i="10" s="1"/>
  <c r="S1107" i="1"/>
  <c r="M1106" i="10" s="1"/>
  <c r="K1106" i="10" s="1"/>
  <c r="S1108" i="1"/>
  <c r="M1107" i="10" s="1"/>
  <c r="K1107" i="10" s="1"/>
  <c r="S1109" i="1"/>
  <c r="M1108" i="10" s="1"/>
  <c r="K1108" i="10" s="1"/>
  <c r="S1110" i="1"/>
  <c r="M1109" i="10" s="1"/>
  <c r="K1109" i="10" s="1"/>
  <c r="S1111" i="1"/>
  <c r="M1110" i="10" s="1"/>
  <c r="K1110" i="10" s="1"/>
  <c r="S1112" i="1"/>
  <c r="M1111" i="10" s="1"/>
  <c r="K1111" i="10" s="1"/>
  <c r="S1113" i="1"/>
  <c r="M1112" i="10" s="1"/>
  <c r="K1112" i="10" s="1"/>
  <c r="S1114" i="1"/>
  <c r="M1113" i="10" s="1"/>
  <c r="K1113" i="10" s="1"/>
  <c r="S1115" i="1"/>
  <c r="M1114" i="10" s="1"/>
  <c r="K1114" i="10" s="1"/>
  <c r="S1116" i="1"/>
  <c r="M1115" i="10" s="1"/>
  <c r="K1115" i="10" s="1"/>
  <c r="S1117" i="1"/>
  <c r="M1116" i="10" s="1"/>
  <c r="K1116" i="10" s="1"/>
  <c r="S1118" i="1"/>
  <c r="M1117" i="10" s="1"/>
  <c r="K1117" i="10" s="1"/>
  <c r="S1119" i="1"/>
  <c r="M1118" i="10" s="1"/>
  <c r="K1118" i="10" s="1"/>
  <c r="S1120" i="1"/>
  <c r="M1119" i="10" s="1"/>
  <c r="K1119" i="10" s="1"/>
  <c r="S1121" i="1"/>
  <c r="M1120" i="10" s="1"/>
  <c r="K1120" i="10" s="1"/>
  <c r="S1122" i="1"/>
  <c r="M1121" i="10" s="1"/>
  <c r="K1121" i="10" s="1"/>
  <c r="S1123" i="1"/>
  <c r="M1122" i="10" s="1"/>
  <c r="K1122" i="10" s="1"/>
  <c r="S1124" i="1"/>
  <c r="M1123" i="10" s="1"/>
  <c r="K1123" i="10" s="1"/>
  <c r="S1125" i="1"/>
  <c r="M1124" i="10" s="1"/>
  <c r="K1124" i="10" s="1"/>
  <c r="S1126" i="1"/>
  <c r="M1125" i="10" s="1"/>
  <c r="K1125" i="10" s="1"/>
  <c r="S1127" i="1"/>
  <c r="M1126" i="10" s="1"/>
  <c r="K1126" i="10" s="1"/>
  <c r="S1128" i="1"/>
  <c r="M1127" i="10" s="1"/>
  <c r="K1127" i="10" s="1"/>
  <c r="S1129" i="1"/>
  <c r="M1128" i="10" s="1"/>
  <c r="K1128" i="10" s="1"/>
  <c r="S1130" i="1"/>
  <c r="M1129" i="10" s="1"/>
  <c r="K1129" i="10" s="1"/>
  <c r="S1131" i="1"/>
  <c r="M1130" i="10" s="1"/>
  <c r="K1130" i="10" s="1"/>
  <c r="S1132" i="1"/>
  <c r="M1131" i="10" s="1"/>
  <c r="K1131" i="10" s="1"/>
  <c r="S1133" i="1"/>
  <c r="M1132" i="10" s="1"/>
  <c r="K1132" i="10" s="1"/>
  <c r="S1134" i="1"/>
  <c r="M1133" i="10" s="1"/>
  <c r="K1133" i="10" s="1"/>
  <c r="S1135" i="1"/>
  <c r="M1134" i="10" s="1"/>
  <c r="K1134" i="10" s="1"/>
  <c r="S1136" i="1"/>
  <c r="M1135" i="10" s="1"/>
  <c r="K1135" i="10" s="1"/>
  <c r="S1137" i="1"/>
  <c r="M1136" i="10" s="1"/>
  <c r="K1136" i="10" s="1"/>
  <c r="S1138" i="1"/>
  <c r="M1137" i="10" s="1"/>
  <c r="K1137" i="10" s="1"/>
  <c r="S1139" i="1"/>
  <c r="M1138" i="10" s="1"/>
  <c r="K1138" i="10" s="1"/>
  <c r="S1140" i="1"/>
  <c r="M1139" i="10" s="1"/>
  <c r="K1139" i="10" s="1"/>
  <c r="S1141" i="1"/>
  <c r="M1140" i="10" s="1"/>
  <c r="K1140" i="10" s="1"/>
  <c r="S1142" i="1"/>
  <c r="M1141" i="10" s="1"/>
  <c r="K1141" i="10" s="1"/>
  <c r="S1143" i="1"/>
  <c r="M1142" i="10" s="1"/>
  <c r="K1142" i="10" s="1"/>
  <c r="S1144" i="1"/>
  <c r="M1143" i="10" s="1"/>
  <c r="K1143" i="10" s="1"/>
  <c r="S1145" i="1"/>
  <c r="M1144" i="10" s="1"/>
  <c r="K1144" i="10" s="1"/>
  <c r="S1146" i="1"/>
  <c r="M1145" i="10" s="1"/>
  <c r="K1145" i="10" s="1"/>
  <c r="S1147" i="1"/>
  <c r="M1146" i="10" s="1"/>
  <c r="K1146" i="10" s="1"/>
  <c r="S1148" i="1"/>
  <c r="M1147" i="10" s="1"/>
  <c r="K1147" i="10" s="1"/>
  <c r="S1149" i="1"/>
  <c r="M1148" i="10" s="1"/>
  <c r="K1148" i="10" s="1"/>
  <c r="S1150" i="1"/>
  <c r="M1149" i="10" s="1"/>
  <c r="K1149" i="10" s="1"/>
  <c r="S1151" i="1"/>
  <c r="M1150" i="10" s="1"/>
  <c r="K1150" i="10" s="1"/>
  <c r="S1152" i="1"/>
  <c r="M1151" i="10" s="1"/>
  <c r="K1151" i="10" s="1"/>
  <c r="S1153" i="1"/>
  <c r="M1152" i="10" s="1"/>
  <c r="K1152" i="10" s="1"/>
  <c r="S1154" i="1"/>
  <c r="M1153" i="10" s="1"/>
  <c r="K1153" i="10" s="1"/>
  <c r="S1155" i="1"/>
  <c r="M1154" i="10" s="1"/>
  <c r="K1154" i="10" s="1"/>
  <c r="S1156" i="1"/>
  <c r="M1155" i="10" s="1"/>
  <c r="K1155" i="10" s="1"/>
  <c r="S1157" i="1"/>
  <c r="M1156" i="10" s="1"/>
  <c r="K1156" i="10" s="1"/>
  <c r="S1158" i="1"/>
  <c r="M1157" i="10" s="1"/>
  <c r="K1157" i="10" s="1"/>
  <c r="S1159" i="1"/>
  <c r="M1158" i="10" s="1"/>
  <c r="K1158" i="10" s="1"/>
  <c r="S1160" i="1"/>
  <c r="M1159" i="10" s="1"/>
  <c r="K1159" i="10" s="1"/>
  <c r="S1161" i="1"/>
  <c r="M1160" i="10" s="1"/>
  <c r="K1160" i="10" s="1"/>
  <c r="S1162" i="1"/>
  <c r="M1161" i="10" s="1"/>
  <c r="K1161" i="10" s="1"/>
  <c r="S1163" i="1"/>
  <c r="M1162" i="10" s="1"/>
  <c r="K1162" i="10" s="1"/>
  <c r="S1164" i="1"/>
  <c r="M1163" i="10" s="1"/>
  <c r="K1163" i="10" s="1"/>
  <c r="S1165" i="1"/>
  <c r="M1164" i="10" s="1"/>
  <c r="K1164" i="10" s="1"/>
  <c r="S1166" i="1"/>
  <c r="M1165" i="10" s="1"/>
  <c r="K1165" i="10" s="1"/>
  <c r="S1167" i="1"/>
  <c r="M1166" i="10" s="1"/>
  <c r="K1166" i="10" s="1"/>
  <c r="S1168" i="1"/>
  <c r="M1167" i="10" s="1"/>
  <c r="K1167" i="10" s="1"/>
  <c r="S1169" i="1"/>
  <c r="M1168" i="10" s="1"/>
  <c r="K1168" i="10" s="1"/>
  <c r="S1170" i="1"/>
  <c r="M1169" i="10" s="1"/>
  <c r="K1169" i="10" s="1"/>
  <c r="S1171" i="1"/>
  <c r="M1170" i="10" s="1"/>
  <c r="K1170" i="10" s="1"/>
  <c r="S1172" i="1"/>
  <c r="M1171" i="10" s="1"/>
  <c r="K1171" i="10" s="1"/>
  <c r="S1173" i="1"/>
  <c r="M1172" i="10" s="1"/>
  <c r="K1172" i="10" s="1"/>
  <c r="S1174" i="1"/>
  <c r="M1173" i="10" s="1"/>
  <c r="K1173" i="10" s="1"/>
  <c r="S1175" i="1"/>
  <c r="M1174" i="10" s="1"/>
  <c r="K1174" i="10" s="1"/>
  <c r="S1176" i="1"/>
  <c r="M1175" i="10" s="1"/>
  <c r="K1175" i="10" s="1"/>
  <c r="S1177" i="1"/>
  <c r="M1176" i="10" s="1"/>
  <c r="K1176" i="10" s="1"/>
  <c r="S1178" i="1"/>
  <c r="M1177" i="10" s="1"/>
  <c r="K1177" i="10" s="1"/>
  <c r="S1179" i="1"/>
  <c r="M1178" i="10" s="1"/>
  <c r="K1178" i="10" s="1"/>
  <c r="S1180" i="1"/>
  <c r="M1179" i="10" s="1"/>
  <c r="K1179" i="10" s="1"/>
  <c r="S1181" i="1"/>
  <c r="M1180" i="10" s="1"/>
  <c r="K1180" i="10" s="1"/>
  <c r="S1182" i="1"/>
  <c r="M1181" i="10" s="1"/>
  <c r="K1181" i="10" s="1"/>
  <c r="S1183" i="1"/>
  <c r="M1182" i="10" s="1"/>
  <c r="K1182" i="10" s="1"/>
  <c r="S1184" i="1"/>
  <c r="M1183" i="10" s="1"/>
  <c r="K1183" i="10" s="1"/>
  <c r="S1185" i="1"/>
  <c r="M1184" i="10" s="1"/>
  <c r="K1184" i="10" s="1"/>
  <c r="S1186" i="1"/>
  <c r="M1185" i="10" s="1"/>
  <c r="K1185" i="10" s="1"/>
  <c r="S1187" i="1"/>
  <c r="M1186" i="10" s="1"/>
  <c r="K1186" i="10" s="1"/>
  <c r="S1188" i="1"/>
  <c r="M1187" i="10" s="1"/>
  <c r="K1187" i="10" s="1"/>
  <c r="S1189" i="1"/>
  <c r="M1188" i="10" s="1"/>
  <c r="K1188" i="10" s="1"/>
  <c r="S1190" i="1"/>
  <c r="M1189" i="10" s="1"/>
  <c r="K1189" i="10" s="1"/>
  <c r="S1191" i="1"/>
  <c r="M1190" i="10" s="1"/>
  <c r="K1190" i="10" s="1"/>
  <c r="S1192" i="1"/>
  <c r="M1191" i="10" s="1"/>
  <c r="K1191" i="10" s="1"/>
  <c r="S1193" i="1"/>
  <c r="M1192" i="10" s="1"/>
  <c r="K1192" i="10" s="1"/>
  <c r="S1194" i="1"/>
  <c r="M1193" i="10" s="1"/>
  <c r="K1193" i="10" s="1"/>
  <c r="S1195" i="1"/>
  <c r="M1194" i="10" s="1"/>
  <c r="K1194" i="10" s="1"/>
  <c r="S1196" i="1"/>
  <c r="M1195" i="10" s="1"/>
  <c r="K1195" i="10" s="1"/>
  <c r="S1197" i="1"/>
  <c r="M1196" i="10" s="1"/>
  <c r="K1196" i="10" s="1"/>
  <c r="S1198" i="1"/>
  <c r="M1197" i="10" s="1"/>
  <c r="K1197" i="10" s="1"/>
  <c r="S1199" i="1"/>
  <c r="M1198" i="10" s="1"/>
  <c r="K1198" i="10" s="1"/>
  <c r="S1200" i="1"/>
  <c r="M1199" i="10" s="1"/>
  <c r="K1199" i="10" s="1"/>
  <c r="S1201" i="1"/>
  <c r="M1200" i="10" s="1"/>
  <c r="K1200" i="10" s="1"/>
  <c r="S1202" i="1"/>
  <c r="M1201" i="10" s="1"/>
  <c r="K1201" i="10" s="1"/>
  <c r="S1203" i="1"/>
  <c r="M1202" i="10" s="1"/>
  <c r="K1202" i="10" s="1"/>
  <c r="S1204" i="1"/>
  <c r="M1203" i="10" s="1"/>
  <c r="K1203" i="10" s="1"/>
  <c r="S1205" i="1"/>
  <c r="M1204" i="10" s="1"/>
  <c r="K1204" i="10" s="1"/>
  <c r="S1206" i="1"/>
  <c r="M1205" i="10" s="1"/>
  <c r="K1205" i="10" s="1"/>
  <c r="S1207" i="1"/>
  <c r="M1206" i="10" s="1"/>
  <c r="K1206" i="10" s="1"/>
  <c r="S1208" i="1"/>
  <c r="M1207" i="10" s="1"/>
  <c r="K1207" i="10" s="1"/>
  <c r="S1209" i="1"/>
  <c r="M1208" i="10" s="1"/>
  <c r="K1208" i="10" s="1"/>
  <c r="S1210" i="1"/>
  <c r="M1209" i="10" s="1"/>
  <c r="K1209" i="10" s="1"/>
  <c r="S1211" i="1"/>
  <c r="M1210" i="10" s="1"/>
  <c r="K1210" i="10" s="1"/>
  <c r="S1212" i="1"/>
  <c r="M1211" i="10" s="1"/>
  <c r="K1211" i="10" s="1"/>
  <c r="S1213" i="1"/>
  <c r="M1212" i="10" s="1"/>
  <c r="K1212" i="10" s="1"/>
  <c r="S1214" i="1"/>
  <c r="M1213" i="10" s="1"/>
  <c r="K1213" i="10" s="1"/>
  <c r="S1215" i="1"/>
  <c r="M1214" i="10" s="1"/>
  <c r="K1214" i="10" s="1"/>
  <c r="S1216" i="1"/>
  <c r="M1215" i="10" s="1"/>
  <c r="K1215" i="10" s="1"/>
  <c r="S1217" i="1"/>
  <c r="M1216" i="10" s="1"/>
  <c r="K1216" i="10" s="1"/>
  <c r="S1218" i="1"/>
  <c r="M1217" i="10" s="1"/>
  <c r="K1217" i="10" s="1"/>
  <c r="S1219" i="1"/>
  <c r="M1218" i="10" s="1"/>
  <c r="K1218" i="10" s="1"/>
  <c r="S1220" i="1"/>
  <c r="M1219" i="10" s="1"/>
  <c r="K1219" i="10" s="1"/>
  <c r="S1221" i="1"/>
  <c r="M1220" i="10" s="1"/>
  <c r="K1220" i="10" s="1"/>
  <c r="S1222" i="1"/>
  <c r="M1221" i="10" s="1"/>
  <c r="K1221" i="10" s="1"/>
  <c r="S1223" i="1"/>
  <c r="M1222" i="10" s="1"/>
  <c r="K1222" i="10" s="1"/>
  <c r="S1224" i="1"/>
  <c r="M1223" i="10" s="1"/>
  <c r="K1223" i="10" s="1"/>
  <c r="S1225" i="1"/>
  <c r="M1224" i="10" s="1"/>
  <c r="K1224" i="10" s="1"/>
  <c r="S1226" i="1"/>
  <c r="M1225" i="10" s="1"/>
  <c r="K1225" i="10" s="1"/>
  <c r="S1227" i="1"/>
  <c r="M1226" i="10" s="1"/>
  <c r="K1226" i="10" s="1"/>
  <c r="S1228" i="1"/>
  <c r="M1227" i="10" s="1"/>
  <c r="K1227" i="10" s="1"/>
  <c r="S1229" i="1"/>
  <c r="M1228" i="10" s="1"/>
  <c r="K1228" i="10" s="1"/>
  <c r="S1230" i="1"/>
  <c r="M1229" i="10" s="1"/>
  <c r="K1229" i="10" s="1"/>
  <c r="S1231" i="1"/>
  <c r="M1230" i="10" s="1"/>
  <c r="K1230" i="10" s="1"/>
  <c r="S1232" i="1"/>
  <c r="M1231" i="10" s="1"/>
  <c r="K1231" i="10" s="1"/>
  <c r="S1233" i="1"/>
  <c r="M1232" i="10" s="1"/>
  <c r="K1232" i="10" s="1"/>
  <c r="S1234" i="1"/>
  <c r="M1233" i="10" s="1"/>
  <c r="K1233" i="10" s="1"/>
  <c r="S1235" i="1"/>
  <c r="M1234" i="10" s="1"/>
  <c r="K1234" i="10" s="1"/>
  <c r="S1236" i="1"/>
  <c r="M1235" i="10" s="1"/>
  <c r="K1235" i="10" s="1"/>
  <c r="S1237" i="1"/>
  <c r="M1236" i="10" s="1"/>
  <c r="K1236" i="10" s="1"/>
  <c r="S1238" i="1"/>
  <c r="M1237" i="10" s="1"/>
  <c r="K1237" i="10" s="1"/>
  <c r="S1239" i="1"/>
  <c r="M1238" i="10" s="1"/>
  <c r="K1238" i="10" s="1"/>
  <c r="S1240" i="1"/>
  <c r="M1239" i="10" s="1"/>
  <c r="K1239" i="10" s="1"/>
  <c r="S1241" i="1"/>
  <c r="M1240" i="10" s="1"/>
  <c r="K1240" i="10" s="1"/>
  <c r="S1242" i="1"/>
  <c r="M1241" i="10" s="1"/>
  <c r="K1241" i="10" s="1"/>
  <c r="S1243" i="1"/>
  <c r="M1242" i="10" s="1"/>
  <c r="K1242" i="10" s="1"/>
  <c r="S1244" i="1"/>
  <c r="M1243" i="10" s="1"/>
  <c r="K1243" i="10" s="1"/>
  <c r="S1245" i="1"/>
  <c r="M1244" i="10" s="1"/>
  <c r="K1244" i="10" s="1"/>
  <c r="S1246" i="1"/>
  <c r="M1245" i="10" s="1"/>
  <c r="K1245" i="10" s="1"/>
  <c r="S1247" i="1"/>
  <c r="M1246" i="10" s="1"/>
  <c r="K1246" i="10" s="1"/>
  <c r="S1248" i="1"/>
  <c r="M1247" i="10" s="1"/>
  <c r="K1247" i="10" s="1"/>
  <c r="S1249" i="1"/>
  <c r="M1248" i="10" s="1"/>
  <c r="K1248" i="10" s="1"/>
  <c r="S1250" i="1"/>
  <c r="M1249" i="10" s="1"/>
  <c r="K1249" i="10" s="1"/>
  <c r="S1251" i="1"/>
  <c r="M1250" i="10" s="1"/>
  <c r="K1250" i="10" s="1"/>
  <c r="S1252" i="1"/>
  <c r="M1251" i="10" s="1"/>
  <c r="K1251" i="10" s="1"/>
  <c r="S1253" i="1"/>
  <c r="M1252" i="10" s="1"/>
  <c r="K1252" i="10" s="1"/>
  <c r="S1254" i="1"/>
  <c r="M1253" i="10" s="1"/>
  <c r="K1253" i="10" s="1"/>
  <c r="S1255" i="1"/>
  <c r="M1254" i="10" s="1"/>
  <c r="K1254" i="10" s="1"/>
  <c r="S1256" i="1"/>
  <c r="M1255" i="10" s="1"/>
  <c r="K1255" i="10" s="1"/>
  <c r="S1257" i="1"/>
  <c r="M1256" i="10" s="1"/>
  <c r="K1256" i="10" s="1"/>
  <c r="S1258" i="1"/>
  <c r="M1257" i="10" s="1"/>
  <c r="K1257" i="10" s="1"/>
  <c r="S1259" i="1"/>
  <c r="M1258" i="10" s="1"/>
  <c r="K1258" i="10" s="1"/>
  <c r="S1260" i="1"/>
  <c r="M1259" i="10" s="1"/>
  <c r="K1259" i="10" s="1"/>
  <c r="S1261" i="1"/>
  <c r="M1260" i="10" s="1"/>
  <c r="K1260" i="10" s="1"/>
  <c r="S1262" i="1"/>
  <c r="M1261" i="10" s="1"/>
  <c r="K1261" i="10" s="1"/>
  <c r="S1263" i="1"/>
  <c r="M1262" i="10" s="1"/>
  <c r="K1262" i="10" s="1"/>
  <c r="S1264" i="1"/>
  <c r="M1263" i="10" s="1"/>
  <c r="K1263" i="10" s="1"/>
  <c r="S1265" i="1"/>
  <c r="M1264" i="10" s="1"/>
  <c r="K1264" i="10" s="1"/>
  <c r="S1266" i="1"/>
  <c r="M1265" i="10" s="1"/>
  <c r="K1265" i="10" s="1"/>
  <c r="S1267" i="1"/>
  <c r="M1266" i="10" s="1"/>
  <c r="K1266" i="10" s="1"/>
  <c r="S1268" i="1"/>
  <c r="M1267" i="10" s="1"/>
  <c r="K1267" i="10" s="1"/>
  <c r="S1269" i="1"/>
  <c r="M1268" i="10" s="1"/>
  <c r="K1268" i="10" s="1"/>
  <c r="S1270" i="1"/>
  <c r="M1269" i="10" s="1"/>
  <c r="K1269" i="10" s="1"/>
  <c r="S1271" i="1"/>
  <c r="M1270" i="10" s="1"/>
  <c r="K1270" i="10" s="1"/>
  <c r="S1272" i="1"/>
  <c r="M1271" i="10" s="1"/>
  <c r="K1271" i="10" s="1"/>
  <c r="S1273" i="1"/>
  <c r="M1272" i="10" s="1"/>
  <c r="K1272" i="10" s="1"/>
  <c r="S1274" i="1"/>
  <c r="M1273" i="10" s="1"/>
  <c r="K1273" i="10" s="1"/>
  <c r="S1275" i="1"/>
  <c r="M1274" i="10" s="1"/>
  <c r="K1274" i="10" s="1"/>
  <c r="S1276" i="1"/>
  <c r="M1275" i="10" s="1"/>
  <c r="K1275" i="10" s="1"/>
  <c r="S1277" i="1"/>
  <c r="M1276" i="10" s="1"/>
  <c r="K1276" i="10" s="1"/>
  <c r="S1278" i="1"/>
  <c r="M1277" i="10" s="1"/>
  <c r="K1277" i="10" s="1"/>
  <c r="S1279" i="1"/>
  <c r="M1278" i="10" s="1"/>
  <c r="K1278" i="10" s="1"/>
  <c r="S1280" i="1"/>
  <c r="M1279" i="10" s="1"/>
  <c r="K1279" i="10" s="1"/>
  <c r="S1281" i="1"/>
  <c r="M1280" i="10" s="1"/>
  <c r="K1280" i="10" s="1"/>
  <c r="S1282" i="1"/>
  <c r="M1281" i="10" s="1"/>
  <c r="K1281" i="10" s="1"/>
  <c r="S1283" i="1"/>
  <c r="M1282" i="10" s="1"/>
  <c r="K1282" i="10" s="1"/>
  <c r="S1284" i="1"/>
  <c r="M1283" i="10" s="1"/>
  <c r="K1283" i="10" s="1"/>
  <c r="S1285" i="1"/>
  <c r="M1284" i="10" s="1"/>
  <c r="K1284" i="10" s="1"/>
  <c r="S1286" i="1"/>
  <c r="M1285" i="10" s="1"/>
  <c r="K1285" i="10" s="1"/>
  <c r="S1287" i="1"/>
  <c r="M1286" i="10" s="1"/>
  <c r="K1286" i="10" s="1"/>
  <c r="S1288" i="1"/>
  <c r="M1287" i="10" s="1"/>
  <c r="K1287" i="10" s="1"/>
  <c r="S1289" i="1"/>
  <c r="M1288" i="10" s="1"/>
  <c r="K1288" i="10" s="1"/>
  <c r="S1290" i="1"/>
  <c r="M1289" i="10" s="1"/>
  <c r="K1289" i="10" s="1"/>
  <c r="S1291" i="1"/>
  <c r="M1290" i="10" s="1"/>
  <c r="K1290" i="10" s="1"/>
  <c r="S1292" i="1"/>
  <c r="M1291" i="10" s="1"/>
  <c r="K1291" i="10" s="1"/>
  <c r="S1293" i="1"/>
  <c r="M1292" i="10" s="1"/>
  <c r="K1292" i="10" s="1"/>
  <c r="S1294" i="1"/>
  <c r="M1293" i="10" s="1"/>
  <c r="K1293" i="10" s="1"/>
  <c r="S1295" i="1"/>
  <c r="M1294" i="10" s="1"/>
  <c r="K1294" i="10" s="1"/>
  <c r="S1296" i="1"/>
  <c r="M1295" i="10" s="1"/>
  <c r="K1295" i="10" s="1"/>
  <c r="S1297" i="1"/>
  <c r="M1296" i="10" s="1"/>
  <c r="K1296" i="10" s="1"/>
  <c r="S1298" i="1"/>
  <c r="M1297" i="10" s="1"/>
  <c r="K1297" i="10" s="1"/>
  <c r="S1299" i="1"/>
  <c r="M1298" i="10" s="1"/>
  <c r="K1298" i="10" s="1"/>
  <c r="S1300" i="1"/>
  <c r="M1299" i="10" s="1"/>
  <c r="K1299" i="10" s="1"/>
  <c r="S1301" i="1"/>
  <c r="M1300" i="10" s="1"/>
  <c r="K1300" i="10" s="1"/>
  <c r="S1302" i="1"/>
  <c r="M1301" i="10" s="1"/>
  <c r="K1301" i="10" s="1"/>
  <c r="S1303" i="1"/>
  <c r="M1302" i="10" s="1"/>
  <c r="K1302" i="10" s="1"/>
  <c r="S1304" i="1"/>
  <c r="M1303" i="10" s="1"/>
  <c r="K1303" i="10" s="1"/>
  <c r="S1305" i="1"/>
  <c r="M1304" i="10" s="1"/>
  <c r="K1304" i="10" s="1"/>
  <c r="S1306" i="1"/>
  <c r="M1305" i="10" s="1"/>
  <c r="K1305" i="10" s="1"/>
  <c r="S1307" i="1"/>
  <c r="M1306" i="10" s="1"/>
  <c r="K1306" i="10" s="1"/>
  <c r="S1308" i="1"/>
  <c r="M1307" i="10" s="1"/>
  <c r="K1307" i="10" s="1"/>
  <c r="S1309" i="1"/>
  <c r="M1308" i="10" s="1"/>
  <c r="K1308" i="10" s="1"/>
  <c r="S1310" i="1"/>
  <c r="M1309" i="10" s="1"/>
  <c r="K1309" i="10" s="1"/>
  <c r="S1311" i="1"/>
  <c r="M1310" i="10" s="1"/>
  <c r="K1310" i="10" s="1"/>
  <c r="S1312" i="1"/>
  <c r="M1311" i="10" s="1"/>
  <c r="K1311" i="10" s="1"/>
  <c r="S1313" i="1"/>
  <c r="M1312" i="10" s="1"/>
  <c r="K1312" i="10" s="1"/>
  <c r="S1314" i="1"/>
  <c r="M1313" i="10" s="1"/>
  <c r="K1313" i="10" s="1"/>
  <c r="S1315" i="1"/>
  <c r="M1314" i="10" s="1"/>
  <c r="K1314" i="10" s="1"/>
  <c r="S1316" i="1"/>
  <c r="M1315" i="10" s="1"/>
  <c r="K1315" i="10" s="1"/>
  <c r="S1317" i="1"/>
  <c r="M1316" i="10" s="1"/>
  <c r="K1316" i="10" s="1"/>
  <c r="S1318" i="1"/>
  <c r="M1317" i="10" s="1"/>
  <c r="K1317" i="10" s="1"/>
  <c r="S1319" i="1"/>
  <c r="M1318" i="10" s="1"/>
  <c r="K1318" i="10" s="1"/>
  <c r="S1320" i="1"/>
  <c r="M1319" i="10" s="1"/>
  <c r="K1319" i="10" s="1"/>
  <c r="S1321" i="1"/>
  <c r="M1320" i="10" s="1"/>
  <c r="K1320" i="10" s="1"/>
  <c r="S1322" i="1"/>
  <c r="M1321" i="10" s="1"/>
  <c r="K1321" i="10" s="1"/>
  <c r="S1323" i="1"/>
  <c r="M1322" i="10" s="1"/>
  <c r="K1322" i="10" s="1"/>
  <c r="S1324" i="1"/>
  <c r="M1323" i="10" s="1"/>
  <c r="K1323" i="10" s="1"/>
  <c r="S1325" i="1"/>
  <c r="M1324" i="10" s="1"/>
  <c r="K1324" i="10" s="1"/>
  <c r="S1326" i="1"/>
  <c r="M1325" i="10" s="1"/>
  <c r="K1325" i="10" s="1"/>
  <c r="S1327" i="1"/>
  <c r="M1326" i="10" s="1"/>
  <c r="K1326" i="10" s="1"/>
  <c r="S1328" i="1"/>
  <c r="M1327" i="10" s="1"/>
  <c r="K1327" i="10" s="1"/>
  <c r="S1329" i="1"/>
  <c r="M1328" i="10" s="1"/>
  <c r="K1328" i="10" s="1"/>
  <c r="S1330" i="1"/>
  <c r="M1329" i="10" s="1"/>
  <c r="K1329" i="10" s="1"/>
  <c r="S1331" i="1"/>
  <c r="M1330" i="10" s="1"/>
  <c r="K1330" i="10" s="1"/>
  <c r="S1332" i="1"/>
  <c r="M1331" i="10" s="1"/>
  <c r="K1331" i="10" s="1"/>
  <c r="S1333" i="1"/>
  <c r="M1332" i="10" s="1"/>
  <c r="K1332" i="10" s="1"/>
  <c r="S1334" i="1"/>
  <c r="M1333" i="10" s="1"/>
  <c r="K1333" i="10" s="1"/>
  <c r="S1335" i="1"/>
  <c r="M1334" i="10" s="1"/>
  <c r="K1334" i="10" s="1"/>
  <c r="S1336" i="1"/>
  <c r="M1335" i="10" s="1"/>
  <c r="K1335" i="10" s="1"/>
  <c r="S1337" i="1"/>
  <c r="M1336" i="10" s="1"/>
  <c r="K1336" i="10" s="1"/>
  <c r="S1338" i="1"/>
  <c r="M1337" i="10" s="1"/>
  <c r="K1337" i="10" s="1"/>
  <c r="S1339" i="1"/>
  <c r="M1338" i="10" s="1"/>
  <c r="K1338" i="10" s="1"/>
  <c r="S1340" i="1"/>
  <c r="M1339" i="10" s="1"/>
  <c r="K1339" i="10" s="1"/>
  <c r="S1341" i="1"/>
  <c r="M1340" i="10" s="1"/>
  <c r="K1340" i="10" s="1"/>
  <c r="S1342" i="1"/>
  <c r="M1341" i="10" s="1"/>
  <c r="K1341" i="10" s="1"/>
  <c r="S1343" i="1"/>
  <c r="M1342" i="10" s="1"/>
  <c r="K1342" i="10" s="1"/>
  <c r="S1344" i="1"/>
  <c r="M1343" i="10" s="1"/>
  <c r="K1343" i="10" s="1"/>
  <c r="S1345" i="1"/>
  <c r="M1344" i="10" s="1"/>
  <c r="K1344" i="10" s="1"/>
  <c r="S1346" i="1"/>
  <c r="M1345" i="10" s="1"/>
  <c r="K1345" i="10" s="1"/>
  <c r="S1347" i="1"/>
  <c r="M1346" i="10" s="1"/>
  <c r="K1346" i="10" s="1"/>
  <c r="S1348" i="1"/>
  <c r="M1347" i="10" s="1"/>
  <c r="K1347" i="10" s="1"/>
  <c r="S1349" i="1"/>
  <c r="M1348" i="10" s="1"/>
  <c r="K1348" i="10" s="1"/>
  <c r="S1350" i="1"/>
  <c r="M1349" i="10" s="1"/>
  <c r="K1349" i="10" s="1"/>
  <c r="S1351" i="1"/>
  <c r="M1350" i="10" s="1"/>
  <c r="K1350" i="10" s="1"/>
  <c r="S1352" i="1"/>
  <c r="M1351" i="10" s="1"/>
  <c r="K1351" i="10" s="1"/>
  <c r="S1353" i="1"/>
  <c r="M1352" i="10" s="1"/>
  <c r="K1352" i="10" s="1"/>
  <c r="S1354" i="1"/>
  <c r="M1353" i="10" s="1"/>
  <c r="K1353" i="10" s="1"/>
  <c r="S1355" i="1"/>
  <c r="M1354" i="10" s="1"/>
  <c r="K1354" i="10" s="1"/>
  <c r="S1356" i="1"/>
  <c r="M1355" i="10" s="1"/>
  <c r="K1355" i="10" s="1"/>
  <c r="S1357" i="1"/>
  <c r="M1356" i="10" s="1"/>
  <c r="K1356" i="10" s="1"/>
  <c r="S1358" i="1"/>
  <c r="M1357" i="10" s="1"/>
  <c r="K1357" i="10" s="1"/>
  <c r="S1359" i="1"/>
  <c r="M1358" i="10" s="1"/>
  <c r="K1358" i="10" s="1"/>
  <c r="S1360" i="1"/>
  <c r="M1359" i="10" s="1"/>
  <c r="K1359" i="10" s="1"/>
  <c r="S1361" i="1"/>
  <c r="M1360" i="10" s="1"/>
  <c r="K1360" i="10" s="1"/>
  <c r="S1362" i="1"/>
  <c r="M1361" i="10" s="1"/>
  <c r="K1361" i="10" s="1"/>
  <c r="S1363" i="1"/>
  <c r="M1362" i="10" s="1"/>
  <c r="K1362" i="10" s="1"/>
  <c r="S1364" i="1"/>
  <c r="M1363" i="10" s="1"/>
  <c r="K1363" i="10" s="1"/>
  <c r="S1365" i="1"/>
  <c r="M1364" i="10" s="1"/>
  <c r="K1364" i="10" s="1"/>
  <c r="S1366" i="1"/>
  <c r="M1365" i="10" s="1"/>
  <c r="K1365" i="10" s="1"/>
  <c r="S1367" i="1"/>
  <c r="M1366" i="10" s="1"/>
  <c r="K1366" i="10" s="1"/>
  <c r="S1368" i="1"/>
  <c r="M1367" i="10" s="1"/>
  <c r="K1367" i="10" s="1"/>
  <c r="S1369" i="1"/>
  <c r="M1368" i="10" s="1"/>
  <c r="K1368" i="10" s="1"/>
  <c r="S1370" i="1"/>
  <c r="M1369" i="10" s="1"/>
  <c r="K1369" i="10" s="1"/>
  <c r="S1371" i="1"/>
  <c r="M1370" i="10" s="1"/>
  <c r="K1370" i="10" s="1"/>
  <c r="S1372" i="1"/>
  <c r="M1371" i="10" s="1"/>
  <c r="K1371" i="10" s="1"/>
  <c r="S1373" i="1"/>
  <c r="M1372" i="10" s="1"/>
  <c r="K1372" i="10" s="1"/>
  <c r="S1374" i="1"/>
  <c r="M1373" i="10" s="1"/>
  <c r="K1373" i="10" s="1"/>
  <c r="S1375" i="1"/>
  <c r="M1374" i="10" s="1"/>
  <c r="K1374" i="10" s="1"/>
  <c r="S1376" i="1"/>
  <c r="M1375" i="10" s="1"/>
  <c r="K1375" i="10" s="1"/>
  <c r="S1377" i="1"/>
  <c r="M1376" i="10" s="1"/>
  <c r="K1376" i="10" s="1"/>
  <c r="S1378" i="1"/>
  <c r="M1377" i="10" s="1"/>
  <c r="K1377" i="10" s="1"/>
  <c r="S1379" i="1"/>
  <c r="M1378" i="10" s="1"/>
  <c r="K1378" i="10" s="1"/>
  <c r="S1380" i="1"/>
  <c r="M1379" i="10" s="1"/>
  <c r="K1379" i="10" s="1"/>
  <c r="S1381" i="1"/>
  <c r="M1380" i="10" s="1"/>
  <c r="K1380" i="10" s="1"/>
  <c r="S1382" i="1"/>
  <c r="M1381" i="10" s="1"/>
  <c r="K1381" i="10" s="1"/>
  <c r="S1383" i="1"/>
  <c r="M1382" i="10" s="1"/>
  <c r="K1382" i="10" s="1"/>
  <c r="S1384" i="1"/>
  <c r="M1383" i="10" s="1"/>
  <c r="K1383" i="10" s="1"/>
  <c r="S1385" i="1"/>
  <c r="M1384" i="10" s="1"/>
  <c r="K1384" i="10" s="1"/>
  <c r="S1386" i="1"/>
  <c r="M1385" i="10" s="1"/>
  <c r="K1385" i="10" s="1"/>
  <c r="S1387" i="1"/>
  <c r="M1386" i="10" s="1"/>
  <c r="K1386" i="10" s="1"/>
  <c r="S1388" i="1"/>
  <c r="M1387" i="10" s="1"/>
  <c r="K1387" i="10" s="1"/>
  <c r="S1389" i="1"/>
  <c r="M1388" i="10" s="1"/>
  <c r="K1388" i="10" s="1"/>
  <c r="S1390" i="1"/>
  <c r="M1389" i="10" s="1"/>
  <c r="K1389" i="10" s="1"/>
  <c r="S1391" i="1"/>
  <c r="M1390" i="10" s="1"/>
  <c r="K1390" i="10" s="1"/>
  <c r="S1392" i="1"/>
  <c r="M1391" i="10" s="1"/>
  <c r="K1391" i="10" s="1"/>
  <c r="S1393" i="1"/>
  <c r="M1392" i="10" s="1"/>
  <c r="K1392" i="10" s="1"/>
  <c r="S1394" i="1"/>
  <c r="M1393" i="10" s="1"/>
  <c r="K1393" i="10" s="1"/>
  <c r="S1395" i="1"/>
  <c r="M1394" i="10" s="1"/>
  <c r="K1394" i="10" s="1"/>
  <c r="S1396" i="1"/>
  <c r="M1395" i="10" s="1"/>
  <c r="K1395" i="10" s="1"/>
  <c r="S1397" i="1"/>
  <c r="M1396" i="10" s="1"/>
  <c r="K1396" i="10" s="1"/>
  <c r="S1398" i="1"/>
  <c r="M1397" i="10" s="1"/>
  <c r="K1397" i="10" s="1"/>
  <c r="S1399" i="1"/>
  <c r="M1398" i="10" s="1"/>
  <c r="K1398" i="10" s="1"/>
  <c r="S1400" i="1"/>
  <c r="M1399" i="10" s="1"/>
  <c r="K1399" i="10" s="1"/>
  <c r="S1401" i="1"/>
  <c r="M1400" i="10" s="1"/>
  <c r="K1400" i="10" s="1"/>
  <c r="S1402" i="1"/>
  <c r="M1401" i="10" s="1"/>
  <c r="K1401" i="10" s="1"/>
  <c r="S1403" i="1"/>
  <c r="M1402" i="10" s="1"/>
  <c r="K1402" i="10" s="1"/>
  <c r="S1404" i="1"/>
  <c r="M1403" i="10" s="1"/>
  <c r="K1403" i="10" s="1"/>
  <c r="S1405" i="1"/>
  <c r="M1404" i="10" s="1"/>
  <c r="K1404" i="10" s="1"/>
  <c r="S1406" i="1"/>
  <c r="M1405" i="10" s="1"/>
  <c r="K1405" i="10" s="1"/>
  <c r="S1407" i="1"/>
  <c r="M1406" i="10" s="1"/>
  <c r="K1406" i="10" s="1"/>
  <c r="S1408" i="1"/>
  <c r="M1407" i="10" s="1"/>
  <c r="K1407" i="10" s="1"/>
  <c r="S1409" i="1"/>
  <c r="M1408" i="10" s="1"/>
  <c r="K1408" i="10" s="1"/>
  <c r="S1410" i="1"/>
  <c r="M1409" i="10" s="1"/>
  <c r="K1409" i="10" s="1"/>
  <c r="S1411" i="1"/>
  <c r="M1410" i="10" s="1"/>
  <c r="K1410" i="10" s="1"/>
  <c r="S1412" i="1"/>
  <c r="M1411" i="10" s="1"/>
  <c r="K1411" i="10" s="1"/>
  <c r="S1413" i="1"/>
  <c r="M1412" i="10" s="1"/>
  <c r="K1412" i="10" s="1"/>
  <c r="S1414" i="1"/>
  <c r="M1413" i="10" s="1"/>
  <c r="K1413" i="10" s="1"/>
  <c r="S1415" i="1"/>
  <c r="M1414" i="10" s="1"/>
  <c r="K1414" i="10" s="1"/>
  <c r="S1416" i="1"/>
  <c r="M1415" i="10" s="1"/>
  <c r="K1415" i="10" s="1"/>
  <c r="S1417" i="1"/>
  <c r="M1416" i="10" s="1"/>
  <c r="K1416" i="10" s="1"/>
  <c r="S1418" i="1"/>
  <c r="M1417" i="10" s="1"/>
  <c r="K1417" i="10" s="1"/>
  <c r="S1419" i="1"/>
  <c r="M1418" i="10" s="1"/>
  <c r="K1418" i="10" s="1"/>
  <c r="S1420" i="1"/>
  <c r="M1419" i="10" s="1"/>
  <c r="K1419" i="10" s="1"/>
  <c r="S1421" i="1"/>
  <c r="M1420" i="10" s="1"/>
  <c r="K1420" i="10" s="1"/>
  <c r="S1422" i="1"/>
  <c r="M1421" i="10" s="1"/>
  <c r="K1421" i="10" s="1"/>
  <c r="S1423" i="1"/>
  <c r="M1422" i="10" s="1"/>
  <c r="K1422" i="10" s="1"/>
  <c r="S1424" i="1"/>
  <c r="M1423" i="10" s="1"/>
  <c r="K1423" i="10" s="1"/>
  <c r="S1425" i="1"/>
  <c r="M1424" i="10" s="1"/>
  <c r="K1424" i="10" s="1"/>
  <c r="S1426" i="1"/>
  <c r="M1425" i="10" s="1"/>
  <c r="K1425" i="10" s="1"/>
  <c r="S1427" i="1"/>
  <c r="M1426" i="10" s="1"/>
  <c r="K1426" i="10" s="1"/>
  <c r="S1428" i="1"/>
  <c r="M1427" i="10" s="1"/>
  <c r="K1427" i="10" s="1"/>
  <c r="S1429" i="1"/>
  <c r="M1428" i="10" s="1"/>
  <c r="K1428" i="10" s="1"/>
  <c r="S1430" i="1"/>
  <c r="M1429" i="10" s="1"/>
  <c r="K1429" i="10" s="1"/>
  <c r="S1431" i="1"/>
  <c r="M1430" i="10" s="1"/>
  <c r="K1430" i="10" s="1"/>
  <c r="S1432" i="1"/>
  <c r="M1431" i="10" s="1"/>
  <c r="K1431" i="10" s="1"/>
  <c r="S1433" i="1"/>
  <c r="M1432" i="10" s="1"/>
  <c r="K1432" i="10" s="1"/>
  <c r="S1434" i="1"/>
  <c r="M1433" i="10" s="1"/>
  <c r="K1433" i="10" s="1"/>
  <c r="S1435" i="1"/>
  <c r="M1434" i="10" s="1"/>
  <c r="K1434" i="10" s="1"/>
  <c r="S1436" i="1"/>
  <c r="M1435" i="10" s="1"/>
  <c r="K1435" i="10" s="1"/>
  <c r="S1437" i="1"/>
  <c r="M1436" i="10" s="1"/>
  <c r="K1436" i="10" s="1"/>
  <c r="S1438" i="1"/>
  <c r="M1437" i="10" s="1"/>
  <c r="K1437" i="10" s="1"/>
  <c r="S1439" i="1"/>
  <c r="M1438" i="10" s="1"/>
  <c r="K1438" i="10" s="1"/>
  <c r="S1440" i="1"/>
  <c r="M1439" i="10" s="1"/>
  <c r="K1439" i="10" s="1"/>
  <c r="S1441" i="1"/>
  <c r="M1440" i="10" s="1"/>
  <c r="K1440" i="10" s="1"/>
  <c r="S1442" i="1"/>
  <c r="M1441" i="10" s="1"/>
  <c r="K1441" i="10" s="1"/>
  <c r="S1443" i="1"/>
  <c r="M1442" i="10" s="1"/>
  <c r="K1442" i="10" s="1"/>
  <c r="S1444" i="1"/>
  <c r="M1443" i="10" s="1"/>
  <c r="K1443" i="10" s="1"/>
  <c r="S1445" i="1"/>
  <c r="M1444" i="10" s="1"/>
  <c r="K1444" i="10" s="1"/>
  <c r="S1446" i="1"/>
  <c r="M1445" i="10" s="1"/>
  <c r="K1445" i="10" s="1"/>
  <c r="S1447" i="1"/>
  <c r="M1446" i="10" s="1"/>
  <c r="K1446" i="10" s="1"/>
  <c r="S1448" i="1"/>
  <c r="M1447" i="10" s="1"/>
  <c r="K1447" i="10" s="1"/>
  <c r="S1449" i="1"/>
  <c r="M1448" i="10" s="1"/>
  <c r="K1448" i="10" s="1"/>
  <c r="S1450" i="1"/>
  <c r="M1449" i="10" s="1"/>
  <c r="K1449" i="10" s="1"/>
  <c r="S1451" i="1"/>
  <c r="M1450" i="10" s="1"/>
  <c r="K1450" i="10" s="1"/>
  <c r="S1452" i="1"/>
  <c r="M1451" i="10" s="1"/>
  <c r="K1451" i="10" s="1"/>
  <c r="S1453" i="1"/>
  <c r="M1452" i="10" s="1"/>
  <c r="K1452" i="10" s="1"/>
  <c r="S1454" i="1"/>
  <c r="M1453" i="10" s="1"/>
  <c r="K1453" i="10" s="1"/>
  <c r="S1455" i="1"/>
  <c r="M1454" i="10" s="1"/>
  <c r="K1454" i="10" s="1"/>
  <c r="S1456" i="1"/>
  <c r="M1455" i="10" s="1"/>
  <c r="K1455" i="10" s="1"/>
  <c r="S1457" i="1"/>
  <c r="M1456" i="10" s="1"/>
  <c r="K1456" i="10" s="1"/>
  <c r="S1458" i="1"/>
  <c r="M1457" i="10" s="1"/>
  <c r="K1457" i="10" s="1"/>
  <c r="S1459" i="1"/>
  <c r="M1458" i="10" s="1"/>
  <c r="K1458" i="10" s="1"/>
  <c r="S1460" i="1"/>
  <c r="M1459" i="10" s="1"/>
  <c r="K1459" i="10" s="1"/>
  <c r="S1461" i="1"/>
  <c r="M1460" i="10" s="1"/>
  <c r="K1460" i="10" s="1"/>
  <c r="S1462" i="1"/>
  <c r="M1461" i="10" s="1"/>
  <c r="K1461" i="10" s="1"/>
  <c r="S1463" i="1"/>
  <c r="M1462" i="10" s="1"/>
  <c r="K1462" i="10" s="1"/>
  <c r="S1464" i="1"/>
  <c r="M1463" i="10" s="1"/>
  <c r="K1463" i="10" s="1"/>
  <c r="S1465" i="1"/>
  <c r="M1464" i="10" s="1"/>
  <c r="K1464" i="10" s="1"/>
  <c r="S1466" i="1"/>
  <c r="M1465" i="10" s="1"/>
  <c r="K1465" i="10" s="1"/>
  <c r="S1467" i="1"/>
  <c r="M1466" i="10" s="1"/>
  <c r="K1466" i="10" s="1"/>
  <c r="S1468" i="1"/>
  <c r="M1467" i="10" s="1"/>
  <c r="K1467" i="10" s="1"/>
  <c r="S1469" i="1"/>
  <c r="M1468" i="10" s="1"/>
  <c r="K1468" i="10" s="1"/>
  <c r="S1470" i="1"/>
  <c r="M1469" i="10" s="1"/>
  <c r="K1469" i="10" s="1"/>
  <c r="S1471" i="1"/>
  <c r="M1470" i="10" s="1"/>
  <c r="K1470" i="10" s="1"/>
  <c r="S1472" i="1"/>
  <c r="M1471" i="10" s="1"/>
  <c r="K1471" i="10" s="1"/>
  <c r="S1473" i="1"/>
  <c r="M1472" i="10" s="1"/>
  <c r="K1472" i="10" s="1"/>
  <c r="S1474" i="1"/>
  <c r="M1473" i="10" s="1"/>
  <c r="K1473" i="10" s="1"/>
  <c r="S1475" i="1"/>
  <c r="M1474" i="10" s="1"/>
  <c r="K1474" i="10" s="1"/>
  <c r="S1476" i="1"/>
  <c r="M1475" i="10" s="1"/>
  <c r="K1475" i="10" s="1"/>
  <c r="S1477" i="1"/>
  <c r="M1476" i="10" s="1"/>
  <c r="K1476" i="10" s="1"/>
  <c r="S1478" i="1"/>
  <c r="M1477" i="10" s="1"/>
  <c r="K1477" i="10" s="1"/>
  <c r="S1479" i="1"/>
  <c r="M1478" i="10" s="1"/>
  <c r="K1478" i="10" s="1"/>
  <c r="S1480" i="1"/>
  <c r="M1479" i="10" s="1"/>
  <c r="K1479" i="10" s="1"/>
  <c r="S1481" i="1"/>
  <c r="M1480" i="10" s="1"/>
  <c r="K1480" i="10" s="1"/>
  <c r="S1482" i="1"/>
  <c r="M1481" i="10" s="1"/>
  <c r="K1481" i="10" s="1"/>
  <c r="S1483" i="1"/>
  <c r="M1482" i="10" s="1"/>
  <c r="K1482" i="10" s="1"/>
  <c r="S1484" i="1"/>
  <c r="M1483" i="10" s="1"/>
  <c r="K1483" i="10" s="1"/>
  <c r="S1485" i="1"/>
  <c r="M1484" i="10" s="1"/>
  <c r="K1484" i="10" s="1"/>
  <c r="S1486" i="1"/>
  <c r="M1485" i="10" s="1"/>
  <c r="K1485" i="10" s="1"/>
  <c r="S1487" i="1"/>
  <c r="M1486" i="10" s="1"/>
  <c r="K1486" i="10" s="1"/>
  <c r="S1488" i="1"/>
  <c r="M1487" i="10" s="1"/>
  <c r="K1487" i="10" s="1"/>
  <c r="S1489" i="1"/>
  <c r="M1488" i="10" s="1"/>
  <c r="K1488" i="10" s="1"/>
  <c r="S1490" i="1"/>
  <c r="M1489" i="10" s="1"/>
  <c r="K1489" i="10" s="1"/>
  <c r="S1491" i="1"/>
  <c r="M1490" i="10" s="1"/>
  <c r="K1490" i="10" s="1"/>
  <c r="S1492" i="1"/>
  <c r="M1491" i="10" s="1"/>
  <c r="K1491" i="10" s="1"/>
  <c r="S1493" i="1"/>
  <c r="M1492" i="10" s="1"/>
  <c r="K1492" i="10" s="1"/>
  <c r="S1494" i="1"/>
  <c r="M1493" i="10" s="1"/>
  <c r="K1493" i="10" s="1"/>
  <c r="S1495" i="1"/>
  <c r="M1494" i="10" s="1"/>
  <c r="K1494" i="10" s="1"/>
  <c r="S1496" i="1"/>
  <c r="M1495" i="10" s="1"/>
  <c r="K1495" i="10" s="1"/>
  <c r="S1497" i="1"/>
  <c r="M1496" i="10" s="1"/>
  <c r="K1496" i="10" s="1"/>
  <c r="S1498" i="1"/>
  <c r="M1497" i="10" s="1"/>
  <c r="K1497" i="10" s="1"/>
  <c r="S1499" i="1"/>
  <c r="M1498" i="10" s="1"/>
  <c r="K1498" i="10" s="1"/>
  <c r="S1500" i="1"/>
  <c r="M1499" i="10" s="1"/>
  <c r="K1499" i="10" s="1"/>
  <c r="S1501" i="1"/>
  <c r="M1500" i="10" s="1"/>
  <c r="K1500" i="10" s="1"/>
  <c r="S1502" i="1"/>
  <c r="M1501" i="10" s="1"/>
  <c r="K1501" i="10" s="1"/>
  <c r="S1503" i="1"/>
  <c r="M1502" i="10" s="1"/>
  <c r="K1502" i="10" s="1"/>
  <c r="S1504" i="1"/>
  <c r="M1503" i="10" s="1"/>
  <c r="K1503" i="10" s="1"/>
  <c r="S1505" i="1"/>
  <c r="M1504" i="10" s="1"/>
  <c r="K1504" i="10" s="1"/>
  <c r="S1506" i="1"/>
  <c r="M1505" i="10" s="1"/>
  <c r="K1505" i="10" s="1"/>
  <c r="S1507" i="1"/>
  <c r="M1506" i="10" s="1"/>
  <c r="K1506" i="10" s="1"/>
  <c r="S1508" i="1"/>
  <c r="M1507" i="10" s="1"/>
  <c r="K1507" i="10" s="1"/>
  <c r="S1509" i="1"/>
  <c r="M1508" i="10" s="1"/>
  <c r="K1508" i="10" s="1"/>
  <c r="S1510" i="1"/>
  <c r="M1509" i="10" s="1"/>
  <c r="K1509" i="10" s="1"/>
  <c r="S1511" i="1"/>
  <c r="M1510" i="10" s="1"/>
  <c r="K1510" i="10" s="1"/>
  <c r="S1512" i="1"/>
  <c r="M1511" i="10" s="1"/>
  <c r="K1511" i="10" s="1"/>
  <c r="S1513" i="1"/>
  <c r="M1512" i="10" s="1"/>
  <c r="K1512" i="10" s="1"/>
  <c r="S1514" i="1"/>
  <c r="M1513" i="10" s="1"/>
  <c r="K1513" i="10" s="1"/>
  <c r="S1515" i="1"/>
  <c r="M1514" i="10" s="1"/>
  <c r="K1514" i="10" s="1"/>
  <c r="S1516" i="1"/>
  <c r="M1515" i="10" s="1"/>
  <c r="K1515" i="10" s="1"/>
  <c r="S1517" i="1"/>
  <c r="M1516" i="10" s="1"/>
  <c r="K1516" i="10" s="1"/>
  <c r="S1518" i="1"/>
  <c r="M1517" i="10" s="1"/>
  <c r="K1517" i="10" s="1"/>
  <c r="S1519" i="1"/>
  <c r="M1518" i="10" s="1"/>
  <c r="K1518" i="10" s="1"/>
  <c r="S1520" i="1"/>
  <c r="M1519" i="10" s="1"/>
  <c r="K1519" i="10" s="1"/>
  <c r="S1521" i="1"/>
  <c r="M1520" i="10" s="1"/>
  <c r="K1520" i="10" s="1"/>
  <c r="S1522" i="1"/>
  <c r="M1521" i="10" s="1"/>
  <c r="K1521" i="10" s="1"/>
  <c r="S1523" i="1"/>
  <c r="M1522" i="10" s="1"/>
  <c r="K1522" i="10" s="1"/>
  <c r="S1524" i="1"/>
  <c r="M1523" i="10" s="1"/>
  <c r="K1523" i="10" s="1"/>
  <c r="S1525" i="1"/>
  <c r="M1524" i="10" s="1"/>
  <c r="K1524" i="10" s="1"/>
  <c r="S1526" i="1"/>
  <c r="M1525" i="10" s="1"/>
  <c r="K1525" i="10" s="1"/>
  <c r="S1527" i="1"/>
  <c r="M1526" i="10" s="1"/>
  <c r="K1526" i="10" s="1"/>
  <c r="S1528" i="1"/>
  <c r="M1527" i="10" s="1"/>
  <c r="K1527" i="10" s="1"/>
  <c r="S1529" i="1"/>
  <c r="M1528" i="10" s="1"/>
  <c r="K1528" i="10" s="1"/>
  <c r="S1530" i="1"/>
  <c r="M1529" i="10" s="1"/>
  <c r="K1529" i="10" s="1"/>
  <c r="S1531" i="1"/>
  <c r="M1530" i="10" s="1"/>
  <c r="K1530" i="10" s="1"/>
  <c r="S1532" i="1"/>
  <c r="M1531" i="10" s="1"/>
  <c r="K1531" i="10" s="1"/>
  <c r="S1533" i="1"/>
  <c r="M1532" i="10" s="1"/>
  <c r="K1532" i="10" s="1"/>
  <c r="S1534" i="1"/>
  <c r="M1533" i="10" s="1"/>
  <c r="K1533" i="10" s="1"/>
  <c r="S1535" i="1"/>
  <c r="M1534" i="10" s="1"/>
  <c r="K1534" i="10" s="1"/>
  <c r="S1536" i="1"/>
  <c r="M1535" i="10" s="1"/>
  <c r="K1535" i="10" s="1"/>
  <c r="S1537" i="1"/>
  <c r="M1536" i="10" s="1"/>
  <c r="K1536" i="10" s="1"/>
  <c r="S1538" i="1"/>
  <c r="M1537" i="10" s="1"/>
  <c r="K1537" i="10" s="1"/>
  <c r="S1539" i="1"/>
  <c r="M1538" i="10" s="1"/>
  <c r="K1538" i="10" s="1"/>
  <c r="S1540" i="1"/>
  <c r="M1539" i="10" s="1"/>
  <c r="K1539" i="10" s="1"/>
  <c r="S1541" i="1"/>
  <c r="M1540" i="10" s="1"/>
  <c r="K1540" i="10" s="1"/>
  <c r="S1542" i="1"/>
  <c r="M1541" i="10" s="1"/>
  <c r="K1541" i="10" s="1"/>
  <c r="S1543" i="1"/>
  <c r="M1542" i="10" s="1"/>
  <c r="K1542" i="10" s="1"/>
  <c r="S1544" i="1"/>
  <c r="M1543" i="10" s="1"/>
  <c r="K1543" i="10" s="1"/>
  <c r="S1545" i="1"/>
  <c r="M1544" i="10" s="1"/>
  <c r="K1544" i="10" s="1"/>
  <c r="S1546" i="1"/>
  <c r="M1545" i="10" s="1"/>
  <c r="K1545" i="10" s="1"/>
  <c r="S1547" i="1"/>
  <c r="M1546" i="10" s="1"/>
  <c r="K1546" i="10" s="1"/>
  <c r="S1548" i="1"/>
  <c r="M1547" i="10" s="1"/>
  <c r="K1547" i="10" s="1"/>
  <c r="S1549" i="1"/>
  <c r="M1548" i="10" s="1"/>
  <c r="K1548" i="10" s="1"/>
  <c r="S1550" i="1"/>
  <c r="M1549" i="10" s="1"/>
  <c r="K1549" i="10" s="1"/>
  <c r="S1551" i="1"/>
  <c r="M1550" i="10" s="1"/>
  <c r="K1550" i="10" s="1"/>
  <c r="S1552" i="1"/>
  <c r="M1551" i="10" s="1"/>
  <c r="K1551" i="10" s="1"/>
  <c r="S1553" i="1"/>
  <c r="M1552" i="10" s="1"/>
  <c r="K1552" i="10" s="1"/>
  <c r="S1554" i="1"/>
  <c r="M1553" i="10" s="1"/>
  <c r="K1553" i="10" s="1"/>
  <c r="S1555" i="1"/>
  <c r="M1554" i="10" s="1"/>
  <c r="K1554" i="10" s="1"/>
  <c r="S1556" i="1"/>
  <c r="M1555" i="10" s="1"/>
  <c r="K1555" i="10" s="1"/>
  <c r="S1557" i="1"/>
  <c r="M1556" i="10" s="1"/>
  <c r="K1556" i="10" s="1"/>
  <c r="S1558" i="1"/>
  <c r="M1557" i="10" s="1"/>
  <c r="K1557" i="10" s="1"/>
  <c r="S1559" i="1"/>
  <c r="M1558" i="10" s="1"/>
  <c r="K1558" i="10" s="1"/>
  <c r="S1560" i="1"/>
  <c r="M1559" i="10" s="1"/>
  <c r="K1559" i="10" s="1"/>
  <c r="S1561" i="1"/>
  <c r="M1560" i="10" s="1"/>
  <c r="K1560" i="10" s="1"/>
  <c r="S1562" i="1"/>
  <c r="M1561" i="10" s="1"/>
  <c r="K1561" i="10" s="1"/>
  <c r="S1563" i="1"/>
  <c r="M1562" i="10" s="1"/>
  <c r="K1562" i="10" s="1"/>
  <c r="S1564" i="1"/>
  <c r="M1563" i="10" s="1"/>
  <c r="K1563" i="10" s="1"/>
  <c r="S1565" i="1"/>
  <c r="M1564" i="10" s="1"/>
  <c r="K1564" i="10" s="1"/>
  <c r="S1566" i="1"/>
  <c r="M1565" i="10" s="1"/>
  <c r="K1565" i="10" s="1"/>
  <c r="S1567" i="1"/>
  <c r="M1566" i="10" s="1"/>
  <c r="K1566" i="10" s="1"/>
  <c r="S1568" i="1"/>
  <c r="M1567" i="10" s="1"/>
  <c r="K1567" i="10" s="1"/>
  <c r="S1569" i="1"/>
  <c r="M1568" i="10" s="1"/>
  <c r="K1568" i="10" s="1"/>
  <c r="S1570" i="1"/>
  <c r="M1569" i="10" s="1"/>
  <c r="K1569" i="10" s="1"/>
  <c r="S1571" i="1"/>
  <c r="M1570" i="10" s="1"/>
  <c r="K1570" i="10" s="1"/>
  <c r="S1572" i="1"/>
  <c r="M1571" i="10" s="1"/>
  <c r="K1571" i="10" s="1"/>
  <c r="S1573" i="1"/>
  <c r="M1572" i="10" s="1"/>
  <c r="K1572" i="10" s="1"/>
  <c r="S1574" i="1"/>
  <c r="M1573" i="10" s="1"/>
  <c r="K1573" i="10" s="1"/>
  <c r="S1575" i="1"/>
  <c r="M1574" i="10" s="1"/>
  <c r="K1574" i="10" s="1"/>
  <c r="S1576" i="1"/>
  <c r="M1575" i="10" s="1"/>
  <c r="K1575" i="10" s="1"/>
  <c r="S1577" i="1"/>
  <c r="M1576" i="10" s="1"/>
  <c r="K1576" i="10" s="1"/>
  <c r="S1578" i="1"/>
  <c r="M1577" i="10" s="1"/>
  <c r="K1577" i="10" s="1"/>
  <c r="S1579" i="1"/>
  <c r="M1578" i="10" s="1"/>
  <c r="K1578" i="10" s="1"/>
  <c r="S1580" i="1"/>
  <c r="M1579" i="10" s="1"/>
  <c r="K1579" i="10" s="1"/>
  <c r="S1581" i="1"/>
  <c r="M1580" i="10" s="1"/>
  <c r="K1580" i="10" s="1"/>
  <c r="S1582" i="1"/>
  <c r="M1581" i="10" s="1"/>
  <c r="K1581" i="10" s="1"/>
  <c r="S1583" i="1"/>
  <c r="M1582" i="10" s="1"/>
  <c r="K1582" i="10" s="1"/>
  <c r="S1584" i="1"/>
  <c r="M1583" i="10" s="1"/>
  <c r="K1583" i="10" s="1"/>
  <c r="S1585" i="1"/>
  <c r="M1584" i="10" s="1"/>
  <c r="K1584" i="10" s="1"/>
  <c r="S1586" i="1"/>
  <c r="M1585" i="10" s="1"/>
  <c r="K1585" i="10" s="1"/>
  <c r="S1587" i="1"/>
  <c r="M1586" i="10" s="1"/>
  <c r="K1586" i="10" s="1"/>
  <c r="S1588" i="1"/>
  <c r="M1587" i="10" s="1"/>
  <c r="K1587" i="10" s="1"/>
  <c r="S1589" i="1"/>
  <c r="M1588" i="10" s="1"/>
  <c r="K1588" i="10" s="1"/>
  <c r="S1590" i="1"/>
  <c r="M1589" i="10" s="1"/>
  <c r="K1589" i="10" s="1"/>
  <c r="S1591" i="1"/>
  <c r="M1590" i="10" s="1"/>
  <c r="K1590" i="10" s="1"/>
  <c r="S1592" i="1"/>
  <c r="M1591" i="10" s="1"/>
  <c r="K1591" i="10" s="1"/>
  <c r="S1593" i="1"/>
  <c r="M1592" i="10" s="1"/>
  <c r="K1592" i="10" s="1"/>
  <c r="S1594" i="1"/>
  <c r="M1593" i="10" s="1"/>
  <c r="K1593" i="10" s="1"/>
  <c r="S1595" i="1"/>
  <c r="M1594" i="10" s="1"/>
  <c r="K1594" i="10" s="1"/>
  <c r="S1596" i="1"/>
  <c r="M1595" i="10" s="1"/>
  <c r="K1595" i="10" s="1"/>
  <c r="S1597" i="1"/>
  <c r="M1596" i="10" s="1"/>
  <c r="K1596" i="10" s="1"/>
  <c r="S1598" i="1"/>
  <c r="M1597" i="10" s="1"/>
  <c r="K1597" i="10" s="1"/>
  <c r="S1599" i="1"/>
  <c r="M1598" i="10" s="1"/>
  <c r="K1598" i="10" s="1"/>
  <c r="S1600" i="1"/>
  <c r="M1599" i="10" s="1"/>
  <c r="K1599" i="10" s="1"/>
  <c r="S1601" i="1"/>
  <c r="M1600" i="10" s="1"/>
  <c r="K1600" i="10" s="1"/>
  <c r="S1602" i="1"/>
  <c r="M1601" i="10" s="1"/>
  <c r="K1601" i="10" s="1"/>
  <c r="S1603" i="1"/>
  <c r="M1602" i="10" s="1"/>
  <c r="K1602" i="10" s="1"/>
  <c r="S1604" i="1"/>
  <c r="M1603" i="10" s="1"/>
  <c r="K1603" i="10" s="1"/>
  <c r="S1605" i="1"/>
  <c r="M1604" i="10" s="1"/>
  <c r="K1604" i="10" s="1"/>
  <c r="S1606" i="1"/>
  <c r="M1605" i="10" s="1"/>
  <c r="K1605" i="10" s="1"/>
  <c r="S1607" i="1"/>
  <c r="M1606" i="10" s="1"/>
  <c r="K1606" i="10" s="1"/>
  <c r="S1608" i="1"/>
  <c r="M1607" i="10" s="1"/>
  <c r="K1607" i="10" s="1"/>
  <c r="S1609" i="1"/>
  <c r="M1608" i="10" s="1"/>
  <c r="K1608" i="10" s="1"/>
  <c r="S1610" i="1"/>
  <c r="M1609" i="10" s="1"/>
  <c r="K1609" i="10" s="1"/>
  <c r="S1611" i="1"/>
  <c r="M1610" i="10" s="1"/>
  <c r="K1610" i="10" s="1"/>
  <c r="S1612" i="1"/>
  <c r="M1611" i="10" s="1"/>
  <c r="K1611" i="10" s="1"/>
  <c r="S1613" i="1"/>
  <c r="M1612" i="10" s="1"/>
  <c r="K1612" i="10" s="1"/>
  <c r="S1614" i="1"/>
  <c r="M1613" i="10" s="1"/>
  <c r="K1613" i="10" s="1"/>
  <c r="S1615" i="1"/>
  <c r="M1614" i="10" s="1"/>
  <c r="K1614" i="10" s="1"/>
  <c r="S1616" i="1"/>
  <c r="M1615" i="10" s="1"/>
  <c r="K1615" i="10" s="1"/>
  <c r="S1617" i="1"/>
  <c r="M1616" i="10" s="1"/>
  <c r="K1616" i="10" s="1"/>
  <c r="S1618" i="1"/>
  <c r="M1617" i="10" s="1"/>
  <c r="K1617" i="10" s="1"/>
  <c r="S1619" i="1"/>
  <c r="M1618" i="10" s="1"/>
  <c r="K1618" i="10" s="1"/>
  <c r="S1620" i="1"/>
  <c r="M1619" i="10" s="1"/>
  <c r="K1619" i="10" s="1"/>
  <c r="S1621" i="1"/>
  <c r="M1620" i="10" s="1"/>
  <c r="K1620" i="10" s="1"/>
  <c r="S1622" i="1"/>
  <c r="M1621" i="10" s="1"/>
  <c r="K1621" i="10" s="1"/>
  <c r="S1623" i="1"/>
  <c r="M1622" i="10" s="1"/>
  <c r="K1622" i="10" s="1"/>
  <c r="S1624" i="1"/>
  <c r="M1623" i="10" s="1"/>
  <c r="K1623" i="10" s="1"/>
  <c r="S1625" i="1"/>
  <c r="M1624" i="10" s="1"/>
  <c r="K1624" i="10" s="1"/>
  <c r="S1626" i="1"/>
  <c r="M1625" i="10" s="1"/>
  <c r="K1625" i="10" s="1"/>
  <c r="S1627" i="1"/>
  <c r="M1626" i="10" s="1"/>
  <c r="K1626" i="10" s="1"/>
  <c r="S1628" i="1"/>
  <c r="M1627" i="10" s="1"/>
  <c r="K1627" i="10" s="1"/>
  <c r="S1629" i="1"/>
  <c r="M1628" i="10" s="1"/>
  <c r="K1628" i="10" s="1"/>
  <c r="S1630" i="1"/>
  <c r="M1629" i="10" s="1"/>
  <c r="K1629" i="10" s="1"/>
  <c r="S1631" i="1"/>
  <c r="M1630" i="10" s="1"/>
  <c r="K1630" i="10" s="1"/>
  <c r="S1632" i="1"/>
  <c r="M1631" i="10" s="1"/>
  <c r="K1631" i="10" s="1"/>
  <c r="S1633" i="1"/>
  <c r="M1632" i="10" s="1"/>
  <c r="K1632" i="10" s="1"/>
  <c r="S1634" i="1"/>
  <c r="M1633" i="10" s="1"/>
  <c r="K1633" i="10" s="1"/>
  <c r="S1635" i="1"/>
  <c r="M1634" i="10" s="1"/>
  <c r="K1634" i="10" s="1"/>
  <c r="S1636" i="1"/>
  <c r="M1635" i="10" s="1"/>
  <c r="K1635" i="10" s="1"/>
  <c r="S1637" i="1"/>
  <c r="M1636" i="10" s="1"/>
  <c r="K1636" i="10" s="1"/>
  <c r="S1638" i="1"/>
  <c r="M1637" i="10" s="1"/>
  <c r="K1637" i="10" s="1"/>
  <c r="S1639" i="1"/>
  <c r="M1638" i="10" s="1"/>
  <c r="K1638" i="10" s="1"/>
  <c r="S1640" i="1"/>
  <c r="M1639" i="10" s="1"/>
  <c r="K1639" i="10" s="1"/>
  <c r="S1641" i="1"/>
  <c r="M1640" i="10" s="1"/>
  <c r="K1640" i="10" s="1"/>
  <c r="S1642" i="1"/>
  <c r="M1641" i="10" s="1"/>
  <c r="K1641" i="10" s="1"/>
  <c r="S1643" i="1"/>
  <c r="M1642" i="10" s="1"/>
  <c r="K1642" i="10" s="1"/>
  <c r="S1644" i="1"/>
  <c r="M1643" i="10" s="1"/>
  <c r="K1643" i="10" s="1"/>
  <c r="S1645" i="1"/>
  <c r="M1644" i="10" s="1"/>
  <c r="K1644" i="10" s="1"/>
  <c r="S1646" i="1"/>
  <c r="M1645" i="10" s="1"/>
  <c r="K1645" i="10" s="1"/>
  <c r="S1647" i="1"/>
  <c r="M1646" i="10" s="1"/>
  <c r="K1646" i="10" s="1"/>
  <c r="S1648" i="1"/>
  <c r="M1647" i="10" s="1"/>
  <c r="K1647" i="10" s="1"/>
  <c r="S1649" i="1"/>
  <c r="M1648" i="10" s="1"/>
  <c r="K1648" i="10" s="1"/>
  <c r="S1650" i="1"/>
  <c r="M1649" i="10" s="1"/>
  <c r="K1649" i="10" s="1"/>
  <c r="S1651" i="1"/>
  <c r="M1650" i="10" s="1"/>
  <c r="K1650" i="10" s="1"/>
  <c r="S1652" i="1"/>
  <c r="M1651" i="10" s="1"/>
  <c r="K1651" i="10" s="1"/>
  <c r="S1653" i="1"/>
  <c r="M1652" i="10" s="1"/>
  <c r="K1652" i="10" s="1"/>
  <c r="S1654" i="1"/>
  <c r="M1653" i="10" s="1"/>
  <c r="K1653" i="10" s="1"/>
  <c r="S1655" i="1"/>
  <c r="M1654" i="10" s="1"/>
  <c r="K1654" i="10" s="1"/>
  <c r="S1656" i="1"/>
  <c r="M1655" i="10" s="1"/>
  <c r="K1655" i="10" s="1"/>
  <c r="S1657" i="1"/>
  <c r="M1656" i="10" s="1"/>
  <c r="K1656" i="10" s="1"/>
  <c r="S1658" i="1"/>
  <c r="M1657" i="10" s="1"/>
  <c r="K1657" i="10" s="1"/>
  <c r="S1659" i="1"/>
  <c r="M1658" i="10" s="1"/>
  <c r="K1658" i="10" s="1"/>
  <c r="S1660" i="1"/>
  <c r="M1659" i="10" s="1"/>
  <c r="K1659" i="10" s="1"/>
  <c r="S1661" i="1"/>
  <c r="M1660" i="10" s="1"/>
  <c r="K1660" i="10" s="1"/>
  <c r="S1662" i="1"/>
  <c r="M1661" i="10" s="1"/>
  <c r="K1661" i="10" s="1"/>
  <c r="S1663" i="1"/>
  <c r="M1662" i="10" s="1"/>
  <c r="K1662" i="10" s="1"/>
  <c r="S1664" i="1"/>
  <c r="M1663" i="10" s="1"/>
  <c r="K1663" i="10" s="1"/>
  <c r="S1665" i="1"/>
  <c r="M1664" i="10" s="1"/>
  <c r="K1664" i="10" s="1"/>
  <c r="S1666" i="1"/>
  <c r="M1665" i="10" s="1"/>
  <c r="K1665" i="10" s="1"/>
  <c r="S1667" i="1"/>
  <c r="M1666" i="10" s="1"/>
  <c r="K1666" i="10" s="1"/>
  <c r="S1668" i="1"/>
  <c r="M1667" i="10" s="1"/>
  <c r="K1667" i="10" s="1"/>
  <c r="S1669" i="1"/>
  <c r="M1668" i="10" s="1"/>
  <c r="K1668" i="10" s="1"/>
  <c r="S1670" i="1"/>
  <c r="M1669" i="10" s="1"/>
  <c r="K1669" i="10" s="1"/>
  <c r="S1671" i="1"/>
  <c r="M1670" i="10" s="1"/>
  <c r="K1670" i="10" s="1"/>
  <c r="S1672" i="1"/>
  <c r="M1671" i="10" s="1"/>
  <c r="K1671" i="10" s="1"/>
  <c r="S1673" i="1"/>
  <c r="M1672" i="10" s="1"/>
  <c r="K1672" i="10" s="1"/>
  <c r="S1674" i="1"/>
  <c r="M1673" i="10" s="1"/>
  <c r="K1673" i="10" s="1"/>
  <c r="S1675" i="1"/>
  <c r="M1674" i="10" s="1"/>
  <c r="K1674" i="10" s="1"/>
  <c r="S1676" i="1"/>
  <c r="M1675" i="10" s="1"/>
  <c r="K1675" i="10" s="1"/>
  <c r="S1677" i="1"/>
  <c r="M1676" i="10" s="1"/>
  <c r="K1676" i="10" s="1"/>
  <c r="S1678" i="1"/>
  <c r="M1677" i="10" s="1"/>
  <c r="K1677" i="10" s="1"/>
  <c r="S1679" i="1"/>
  <c r="M1678" i="10" s="1"/>
  <c r="K1678" i="10" s="1"/>
  <c r="S1680" i="1"/>
  <c r="M1679" i="10" s="1"/>
  <c r="K1679" i="10" s="1"/>
  <c r="S1681" i="1"/>
  <c r="M1680" i="10" s="1"/>
  <c r="K1680" i="10" s="1"/>
  <c r="S1682" i="1"/>
  <c r="M1681" i="10" s="1"/>
  <c r="K1681" i="10" s="1"/>
  <c r="S1683" i="1"/>
  <c r="M1682" i="10" s="1"/>
  <c r="K1682" i="10" s="1"/>
  <c r="S1684" i="1"/>
  <c r="M1683" i="10" s="1"/>
  <c r="K1683" i="10" s="1"/>
  <c r="S1685" i="1"/>
  <c r="M1684" i="10" s="1"/>
  <c r="K1684" i="10" s="1"/>
  <c r="S1686" i="1"/>
  <c r="M1685" i="10" s="1"/>
  <c r="K1685" i="10" s="1"/>
  <c r="S1687" i="1"/>
  <c r="M1686" i="10" s="1"/>
  <c r="K1686" i="10" s="1"/>
  <c r="S1688" i="1"/>
  <c r="M1687" i="10" s="1"/>
  <c r="K1687" i="10" s="1"/>
  <c r="S1689" i="1"/>
  <c r="M1688" i="10" s="1"/>
  <c r="K1688" i="10" s="1"/>
  <c r="S1690" i="1"/>
  <c r="M1689" i="10" s="1"/>
  <c r="K1689" i="10" s="1"/>
  <c r="S1691" i="1"/>
  <c r="M1690" i="10" s="1"/>
  <c r="K1690" i="10" s="1"/>
  <c r="S1692" i="1"/>
  <c r="M1691" i="10" s="1"/>
  <c r="K1691" i="10" s="1"/>
  <c r="S1693" i="1"/>
  <c r="M1692" i="10" s="1"/>
  <c r="K1692" i="10" s="1"/>
  <c r="S1694" i="1"/>
  <c r="M1693" i="10" s="1"/>
  <c r="K1693" i="10" s="1"/>
  <c r="S1695" i="1"/>
  <c r="M1694" i="10" s="1"/>
  <c r="K1694" i="10" s="1"/>
  <c r="S1696" i="1"/>
  <c r="M1695" i="10" s="1"/>
  <c r="K1695" i="10" s="1"/>
  <c r="S1697" i="1"/>
  <c r="M1696" i="10" s="1"/>
  <c r="K1696" i="10" s="1"/>
  <c r="S1698" i="1"/>
  <c r="M1697" i="10" s="1"/>
  <c r="K1697" i="10" s="1"/>
  <c r="S1699" i="1"/>
  <c r="M1698" i="10" s="1"/>
  <c r="K1698" i="10" s="1"/>
  <c r="S1700" i="1"/>
  <c r="M1699" i="10" s="1"/>
  <c r="K1699" i="10" s="1"/>
  <c r="S1701" i="1"/>
  <c r="M1700" i="10" s="1"/>
  <c r="K1700" i="10" s="1"/>
  <c r="S1702" i="1"/>
  <c r="M1701" i="10" s="1"/>
  <c r="K1701" i="10" s="1"/>
  <c r="S1703" i="1"/>
  <c r="M1702" i="10" s="1"/>
  <c r="K1702" i="10" s="1"/>
  <c r="S1704" i="1"/>
  <c r="M1703" i="10" s="1"/>
  <c r="K1703" i="10" s="1"/>
  <c r="S1705" i="1"/>
  <c r="M1704" i="10" s="1"/>
  <c r="K1704" i="10" s="1"/>
  <c r="S1706" i="1"/>
  <c r="M1705" i="10" s="1"/>
  <c r="K1705" i="10" s="1"/>
  <c r="S1707" i="1"/>
  <c r="M1706" i="10" s="1"/>
  <c r="K1706" i="10" s="1"/>
  <c r="S1708" i="1"/>
  <c r="M1707" i="10" s="1"/>
  <c r="K1707" i="10" s="1"/>
  <c r="S1709" i="1"/>
  <c r="M1708" i="10" s="1"/>
  <c r="K1708" i="10" s="1"/>
  <c r="S1710" i="1"/>
  <c r="M1709" i="10" s="1"/>
  <c r="K1709" i="10" s="1"/>
  <c r="S1711" i="1"/>
  <c r="M1710" i="10" s="1"/>
  <c r="K1710" i="10" s="1"/>
  <c r="S1712" i="1"/>
  <c r="M1711" i="10" s="1"/>
  <c r="K1711" i="10" s="1"/>
  <c r="S1713" i="1"/>
  <c r="M1712" i="10" s="1"/>
  <c r="K1712" i="10" s="1"/>
  <c r="S1714" i="1"/>
  <c r="M1713" i="10" s="1"/>
  <c r="K1713" i="10" s="1"/>
  <c r="S1715" i="1"/>
  <c r="M1714" i="10" s="1"/>
  <c r="K1714" i="10" s="1"/>
  <c r="S1716" i="1"/>
  <c r="M1715" i="10" s="1"/>
  <c r="K1715" i="10" s="1"/>
  <c r="S1717" i="1"/>
  <c r="M1716" i="10" s="1"/>
  <c r="K1716" i="10" s="1"/>
  <c r="S1718" i="1"/>
  <c r="M1717" i="10" s="1"/>
  <c r="K1717" i="10" s="1"/>
  <c r="S1719" i="1"/>
  <c r="M1718" i="10" s="1"/>
  <c r="K1718" i="10" s="1"/>
  <c r="S1720" i="1"/>
  <c r="M1719" i="10" s="1"/>
  <c r="K1719" i="10" s="1"/>
  <c r="S1721" i="1"/>
  <c r="M1720" i="10" s="1"/>
  <c r="K1720" i="10" s="1"/>
  <c r="S1722" i="1"/>
  <c r="M1721" i="10" s="1"/>
  <c r="K1721" i="10" s="1"/>
  <c r="S1723" i="1"/>
  <c r="M1722" i="10" s="1"/>
  <c r="K1722" i="10" s="1"/>
  <c r="S1724" i="1"/>
  <c r="M1723" i="10" s="1"/>
  <c r="K1723" i="10" s="1"/>
  <c r="S1725" i="1"/>
  <c r="M1724" i="10" s="1"/>
  <c r="K1724" i="10" s="1"/>
  <c r="S1726" i="1"/>
  <c r="M1725" i="10" s="1"/>
  <c r="K1725" i="10" s="1"/>
  <c r="S1727" i="1"/>
  <c r="M1726" i="10" s="1"/>
  <c r="K1726" i="10" s="1"/>
  <c r="S1728" i="1"/>
  <c r="M1727" i="10" s="1"/>
  <c r="K1727" i="10" s="1"/>
  <c r="S1729" i="1"/>
  <c r="M1728" i="10" s="1"/>
  <c r="K1728" i="10" s="1"/>
  <c r="S1730" i="1"/>
  <c r="M1729" i="10" s="1"/>
  <c r="K1729" i="10" s="1"/>
  <c r="S1731" i="1"/>
  <c r="M1730" i="10" s="1"/>
  <c r="K1730" i="10" s="1"/>
  <c r="S1732" i="1"/>
  <c r="M1731" i="10" s="1"/>
  <c r="K1731" i="10" s="1"/>
  <c r="S1733" i="1"/>
  <c r="M1732" i="10" s="1"/>
  <c r="K1732" i="10" s="1"/>
  <c r="S1734" i="1"/>
  <c r="M1733" i="10" s="1"/>
  <c r="K1733" i="10" s="1"/>
  <c r="S1735" i="1"/>
  <c r="M1734" i="10" s="1"/>
  <c r="K1734" i="10" s="1"/>
  <c r="S1736" i="1"/>
  <c r="M1735" i="10" s="1"/>
  <c r="K1735" i="10" s="1"/>
  <c r="S1737" i="1"/>
  <c r="M1736" i="10" s="1"/>
  <c r="K1736" i="10" s="1"/>
  <c r="S1738" i="1"/>
  <c r="M1737" i="10" s="1"/>
  <c r="K1737" i="10" s="1"/>
  <c r="S1739" i="1"/>
  <c r="M1738" i="10" s="1"/>
  <c r="K1738" i="10" s="1"/>
  <c r="S1740" i="1"/>
  <c r="M1739" i="10" s="1"/>
  <c r="K1739" i="10" s="1"/>
  <c r="S1741" i="1"/>
  <c r="M1740" i="10" s="1"/>
  <c r="K1740" i="10" s="1"/>
  <c r="S1742" i="1"/>
  <c r="M1741" i="10" s="1"/>
  <c r="K1741" i="10" s="1"/>
  <c r="S1743" i="1"/>
  <c r="M1742" i="10" s="1"/>
  <c r="K1742" i="10" s="1"/>
  <c r="S1744" i="1"/>
  <c r="M1743" i="10" s="1"/>
  <c r="K1743" i="10" s="1"/>
  <c r="S1745" i="1"/>
  <c r="M1744" i="10" s="1"/>
  <c r="K1744" i="10" s="1"/>
  <c r="S1746" i="1"/>
  <c r="M1745" i="10" s="1"/>
  <c r="K1745" i="10" s="1"/>
  <c r="S1747" i="1"/>
  <c r="M1746" i="10" s="1"/>
  <c r="K1746" i="10" s="1"/>
  <c r="S1748" i="1"/>
  <c r="M1747" i="10" s="1"/>
  <c r="K1747" i="10" s="1"/>
  <c r="S1749" i="1"/>
  <c r="M1748" i="10" s="1"/>
  <c r="K1748" i="10" s="1"/>
  <c r="S1750" i="1"/>
  <c r="M1749" i="10" s="1"/>
  <c r="K1749" i="10" s="1"/>
  <c r="S1751" i="1"/>
  <c r="M1750" i="10" s="1"/>
  <c r="K1750" i="10" s="1"/>
  <c r="S1752" i="1"/>
  <c r="M1751" i="10" s="1"/>
  <c r="K1751" i="10" s="1"/>
  <c r="S1753" i="1"/>
  <c r="M1752" i="10" s="1"/>
  <c r="K1752" i="10" s="1"/>
  <c r="S1754" i="1"/>
  <c r="M1753" i="10" s="1"/>
  <c r="K1753" i="10" s="1"/>
  <c r="S1755" i="1"/>
  <c r="M1754" i="10" s="1"/>
  <c r="K1754" i="10" s="1"/>
  <c r="S1756" i="1"/>
  <c r="M1755" i="10" s="1"/>
  <c r="K1755" i="10" s="1"/>
  <c r="S1757" i="1"/>
  <c r="M1756" i="10" s="1"/>
  <c r="K1756" i="10" s="1"/>
  <c r="S1758" i="1"/>
  <c r="M1757" i="10" s="1"/>
  <c r="K1757" i="10" s="1"/>
  <c r="S1759" i="1"/>
  <c r="M1758" i="10" s="1"/>
  <c r="K1758" i="10" s="1"/>
  <c r="S1760" i="1"/>
  <c r="M1759" i="10" s="1"/>
  <c r="K1759" i="10" s="1"/>
  <c r="S1761" i="1"/>
  <c r="M1760" i="10" s="1"/>
  <c r="K1760" i="10" s="1"/>
  <c r="S1762" i="1"/>
  <c r="M1761" i="10" s="1"/>
  <c r="K1761" i="10" s="1"/>
  <c r="S1763" i="1"/>
  <c r="M1762" i="10" s="1"/>
  <c r="K1762" i="10" s="1"/>
  <c r="S1764" i="1"/>
  <c r="M1763" i="10" s="1"/>
  <c r="K1763" i="10" s="1"/>
  <c r="S1765" i="1"/>
  <c r="M1764" i="10" s="1"/>
  <c r="K1764" i="10" s="1"/>
  <c r="S1766" i="1"/>
  <c r="M1765" i="10" s="1"/>
  <c r="K1765" i="10" s="1"/>
  <c r="S1767" i="1"/>
  <c r="M1766" i="10" s="1"/>
  <c r="K1766" i="10" s="1"/>
  <c r="S1768" i="1"/>
  <c r="M1767" i="10" s="1"/>
  <c r="K1767" i="10" s="1"/>
  <c r="S1769" i="1"/>
  <c r="M1768" i="10" s="1"/>
  <c r="K1768" i="10" s="1"/>
  <c r="S1770" i="1"/>
  <c r="M1769" i="10" s="1"/>
  <c r="K1769" i="10" s="1"/>
  <c r="S1771" i="1"/>
  <c r="M1770" i="10" s="1"/>
  <c r="K1770" i="10" s="1"/>
  <c r="S1772" i="1"/>
  <c r="M1771" i="10" s="1"/>
  <c r="K1771" i="10" s="1"/>
  <c r="S1773" i="1"/>
  <c r="M1772" i="10" s="1"/>
  <c r="K1772" i="10" s="1"/>
  <c r="S1774" i="1"/>
  <c r="M1773" i="10" s="1"/>
  <c r="K1773" i="10" s="1"/>
  <c r="S1775" i="1"/>
  <c r="M1774" i="10" s="1"/>
  <c r="K1774" i="10" s="1"/>
  <c r="S1776" i="1"/>
  <c r="M1775" i="10" s="1"/>
  <c r="K1775" i="10" s="1"/>
  <c r="S1777" i="1"/>
  <c r="M1776" i="10" s="1"/>
  <c r="K1776" i="10" s="1"/>
  <c r="S1778" i="1"/>
  <c r="M1777" i="10" s="1"/>
  <c r="K1777" i="10" s="1"/>
  <c r="S1779" i="1"/>
  <c r="M1778" i="10" s="1"/>
  <c r="K1778" i="10" s="1"/>
  <c r="S1780" i="1"/>
  <c r="M1779" i="10" s="1"/>
  <c r="K1779" i="10" s="1"/>
  <c r="S1781" i="1"/>
  <c r="M1780" i="10" s="1"/>
  <c r="K1780" i="10" s="1"/>
  <c r="S1782" i="1"/>
  <c r="M1781" i="10" s="1"/>
  <c r="K1781" i="10" s="1"/>
  <c r="S1783" i="1"/>
  <c r="M1782" i="10" s="1"/>
  <c r="K1782" i="10" s="1"/>
  <c r="S1784" i="1"/>
  <c r="M1783" i="10" s="1"/>
  <c r="K1783" i="10" s="1"/>
  <c r="S1785" i="1"/>
  <c r="M1784" i="10" s="1"/>
  <c r="K1784" i="10" s="1"/>
  <c r="S1786" i="1"/>
  <c r="M1785" i="10" s="1"/>
  <c r="K1785" i="10" s="1"/>
  <c r="S1787" i="1"/>
  <c r="M1786" i="10" s="1"/>
  <c r="K1786" i="10" s="1"/>
  <c r="S1788" i="1"/>
  <c r="M1787" i="10" s="1"/>
  <c r="K1787" i="10" s="1"/>
  <c r="S1789" i="1"/>
  <c r="M1788" i="10" s="1"/>
  <c r="K1788" i="10" s="1"/>
  <c r="S1790" i="1"/>
  <c r="M1789" i="10" s="1"/>
  <c r="K1789" i="10" s="1"/>
  <c r="S1791" i="1"/>
  <c r="M1790" i="10" s="1"/>
  <c r="K1790" i="10" s="1"/>
  <c r="S1792" i="1"/>
  <c r="M1791" i="10" s="1"/>
  <c r="K1791" i="10" s="1"/>
  <c r="S1793" i="1"/>
  <c r="M1792" i="10" s="1"/>
  <c r="K1792" i="10" s="1"/>
  <c r="S1794" i="1"/>
  <c r="M1793" i="10" s="1"/>
  <c r="K1793" i="10" s="1"/>
  <c r="S1795" i="1"/>
  <c r="M1794" i="10" s="1"/>
  <c r="K1794" i="10" s="1"/>
  <c r="S1796" i="1"/>
  <c r="M1795" i="10" s="1"/>
  <c r="K1795" i="10" s="1"/>
  <c r="S1797" i="1"/>
  <c r="M1796" i="10" s="1"/>
  <c r="K1796" i="10" s="1"/>
  <c r="S1798" i="1"/>
  <c r="M1797" i="10" s="1"/>
  <c r="K1797" i="10" s="1"/>
  <c r="S1799" i="1"/>
  <c r="M1798" i="10" s="1"/>
  <c r="K1798" i="10" s="1"/>
  <c r="S1800" i="1"/>
  <c r="M1799" i="10" s="1"/>
  <c r="K1799" i="10" s="1"/>
  <c r="S1801" i="1"/>
  <c r="M1800" i="10" s="1"/>
  <c r="K1800" i="10" s="1"/>
  <c r="S1802" i="1"/>
  <c r="M1801" i="10" s="1"/>
  <c r="K1801" i="10" s="1"/>
  <c r="S1803" i="1"/>
  <c r="M1802" i="10" s="1"/>
  <c r="K1802" i="10" s="1"/>
  <c r="S1804" i="1"/>
  <c r="M1803" i="10" s="1"/>
  <c r="K1803" i="10" s="1"/>
  <c r="S1805" i="1"/>
  <c r="M1804" i="10" s="1"/>
  <c r="K1804" i="10" s="1"/>
  <c r="S1806" i="1"/>
  <c r="M1805" i="10" s="1"/>
  <c r="K1805" i="10" s="1"/>
  <c r="S1807" i="1"/>
  <c r="M1806" i="10" s="1"/>
  <c r="K1806" i="10" s="1"/>
  <c r="S1808" i="1"/>
  <c r="M1807" i="10" s="1"/>
  <c r="K1807" i="10" s="1"/>
  <c r="S1809" i="1"/>
  <c r="M1808" i="10" s="1"/>
  <c r="K1808" i="10" s="1"/>
  <c r="S1810" i="1"/>
  <c r="M1809" i="10" s="1"/>
  <c r="K1809" i="10" s="1"/>
  <c r="S1811" i="1"/>
  <c r="M1810" i="10" s="1"/>
  <c r="K1810" i="10" s="1"/>
  <c r="S1812" i="1"/>
  <c r="M1811" i="10" s="1"/>
  <c r="K1811" i="10" s="1"/>
  <c r="S1813" i="1"/>
  <c r="M1812" i="10" s="1"/>
  <c r="K1812" i="10" s="1"/>
  <c r="S1814" i="1"/>
  <c r="M1813" i="10" s="1"/>
  <c r="K1813" i="10" s="1"/>
  <c r="S1815" i="1"/>
  <c r="M1814" i="10" s="1"/>
  <c r="K1814" i="10" s="1"/>
  <c r="S1816" i="1"/>
  <c r="M1815" i="10" s="1"/>
  <c r="K1815" i="10" s="1"/>
  <c r="S1817" i="1"/>
  <c r="M1816" i="10" s="1"/>
  <c r="K1816" i="10" s="1"/>
  <c r="S1818" i="1"/>
  <c r="M1817" i="10" s="1"/>
  <c r="K1817" i="10" s="1"/>
  <c r="S1819" i="1"/>
  <c r="M1818" i="10" s="1"/>
  <c r="K1818" i="10" s="1"/>
  <c r="S1820" i="1"/>
  <c r="M1819" i="10" s="1"/>
  <c r="K1819" i="10" s="1"/>
  <c r="S1821" i="1"/>
  <c r="M1820" i="10" s="1"/>
  <c r="K1820" i="10" s="1"/>
  <c r="S1822" i="1"/>
  <c r="M1821" i="10" s="1"/>
  <c r="K1821" i="10" s="1"/>
  <c r="S1823" i="1"/>
  <c r="M1822" i="10" s="1"/>
  <c r="K1822" i="10" s="1"/>
  <c r="S1824" i="1"/>
  <c r="M1823" i="10" s="1"/>
  <c r="K1823" i="10" s="1"/>
  <c r="S1825" i="1"/>
  <c r="M1824" i="10" s="1"/>
  <c r="K1824" i="10" s="1"/>
  <c r="S1826" i="1"/>
  <c r="M1825" i="10" s="1"/>
  <c r="K1825" i="10" s="1"/>
  <c r="S1827" i="1"/>
  <c r="M1826" i="10" s="1"/>
  <c r="K1826" i="10" s="1"/>
  <c r="S1828" i="1"/>
  <c r="M1827" i="10" s="1"/>
  <c r="K1827" i="10" s="1"/>
  <c r="S1829" i="1"/>
  <c r="M1828" i="10" s="1"/>
  <c r="K1828" i="10" s="1"/>
  <c r="S1830" i="1"/>
  <c r="M1829" i="10" s="1"/>
  <c r="K1829" i="10" s="1"/>
  <c r="S1831" i="1"/>
  <c r="M1830" i="10" s="1"/>
  <c r="K1830" i="10" s="1"/>
  <c r="S1832" i="1"/>
  <c r="M1831" i="10" s="1"/>
  <c r="K1831" i="10" s="1"/>
  <c r="S1833" i="1"/>
  <c r="M1832" i="10" s="1"/>
  <c r="K1832" i="10" s="1"/>
  <c r="S1834" i="1"/>
  <c r="M1833" i="10" s="1"/>
  <c r="K1833" i="10" s="1"/>
  <c r="S1835" i="1"/>
  <c r="M1834" i="10" s="1"/>
  <c r="K1834" i="10" s="1"/>
  <c r="S1836" i="1"/>
  <c r="M1835" i="10" s="1"/>
  <c r="K1835" i="10" s="1"/>
  <c r="S1837" i="1"/>
  <c r="M1836" i="10" s="1"/>
  <c r="K1836" i="10" s="1"/>
  <c r="S1838" i="1"/>
  <c r="M1837" i="10" s="1"/>
  <c r="K1837" i="10" s="1"/>
  <c r="S1839" i="1"/>
  <c r="M1838" i="10" s="1"/>
  <c r="K1838" i="10" s="1"/>
  <c r="S1840" i="1"/>
  <c r="M1839" i="10" s="1"/>
  <c r="K1839" i="10" s="1"/>
  <c r="S1841" i="1"/>
  <c r="M1840" i="10" s="1"/>
  <c r="K1840" i="10" s="1"/>
  <c r="S1842" i="1"/>
  <c r="M1841" i="10" s="1"/>
  <c r="K1841" i="10" s="1"/>
  <c r="S1843" i="1"/>
  <c r="M1842" i="10" s="1"/>
  <c r="K1842" i="10" s="1"/>
  <c r="S1844" i="1"/>
  <c r="M1843" i="10" s="1"/>
  <c r="K1843" i="10" s="1"/>
  <c r="S1845" i="1"/>
  <c r="M1844" i="10" s="1"/>
  <c r="K1844" i="10" s="1"/>
  <c r="S1846" i="1"/>
  <c r="M1845" i="10" s="1"/>
  <c r="K1845" i="10" s="1"/>
  <c r="S1847" i="1"/>
  <c r="M1846" i="10" s="1"/>
  <c r="K1846" i="10" s="1"/>
  <c r="S1848" i="1"/>
  <c r="M1847" i="10" s="1"/>
  <c r="K1847" i="10" s="1"/>
  <c r="S1849" i="1"/>
  <c r="M1848" i="10" s="1"/>
  <c r="K1848" i="10" s="1"/>
  <c r="S1850" i="1"/>
  <c r="M1849" i="10" s="1"/>
  <c r="K1849" i="10" s="1"/>
  <c r="S1851" i="1"/>
  <c r="M1850" i="10" s="1"/>
  <c r="K1850" i="10" s="1"/>
  <c r="S1852" i="1"/>
  <c r="M1851" i="10" s="1"/>
  <c r="K1851" i="10" s="1"/>
  <c r="S1853" i="1"/>
  <c r="M1852" i="10" s="1"/>
  <c r="K1852" i="10" s="1"/>
  <c r="S1854" i="1"/>
  <c r="M1853" i="10" s="1"/>
  <c r="K1853" i="10" s="1"/>
  <c r="S1855" i="1"/>
  <c r="M1854" i="10" s="1"/>
  <c r="K1854" i="10" s="1"/>
  <c r="S1856" i="1"/>
  <c r="M1855" i="10" s="1"/>
  <c r="K1855" i="10" s="1"/>
  <c r="S1857" i="1"/>
  <c r="M1856" i="10" s="1"/>
  <c r="K1856" i="10" s="1"/>
  <c r="S1858" i="1"/>
  <c r="M1857" i="10" s="1"/>
  <c r="K1857" i="10" s="1"/>
  <c r="S1859" i="1"/>
  <c r="M1858" i="10" s="1"/>
  <c r="K1858" i="10" s="1"/>
  <c r="S1860" i="1"/>
  <c r="M1859" i="10" s="1"/>
  <c r="K1859" i="10" s="1"/>
  <c r="S1861" i="1"/>
  <c r="M1860" i="10" s="1"/>
  <c r="K1860" i="10" s="1"/>
  <c r="S1862" i="1"/>
  <c r="M1861" i="10" s="1"/>
  <c r="K1861" i="10" s="1"/>
  <c r="S1863" i="1"/>
  <c r="M1862" i="10" s="1"/>
  <c r="K1862" i="10" s="1"/>
  <c r="S1864" i="1"/>
  <c r="M1863" i="10" s="1"/>
  <c r="K1863" i="10" s="1"/>
  <c r="S1865" i="1"/>
  <c r="M1864" i="10" s="1"/>
  <c r="K1864" i="10" s="1"/>
  <c r="S1866" i="1"/>
  <c r="M1865" i="10" s="1"/>
  <c r="K1865" i="10" s="1"/>
  <c r="S1867" i="1"/>
  <c r="M1866" i="10" s="1"/>
  <c r="K1866" i="10" s="1"/>
  <c r="S1868" i="1"/>
  <c r="M1867" i="10" s="1"/>
  <c r="K1867" i="10" s="1"/>
  <c r="S1869" i="1"/>
  <c r="M1868" i="10" s="1"/>
  <c r="K1868" i="10" s="1"/>
  <c r="S1870" i="1"/>
  <c r="M1869" i="10" s="1"/>
  <c r="K1869" i="10" s="1"/>
  <c r="S1871" i="1"/>
  <c r="M1870" i="10" s="1"/>
  <c r="K1870" i="10" s="1"/>
  <c r="S1872" i="1"/>
  <c r="M1871" i="10" s="1"/>
  <c r="K1871" i="10" s="1"/>
  <c r="S1873" i="1"/>
  <c r="M1872" i="10" s="1"/>
  <c r="K1872" i="10" s="1"/>
  <c r="S1874" i="1"/>
  <c r="M1873" i="10" s="1"/>
  <c r="K1873" i="10" s="1"/>
  <c r="S1875" i="1"/>
  <c r="M1874" i="10" s="1"/>
  <c r="K1874" i="10" s="1"/>
  <c r="S1876" i="1"/>
  <c r="M1875" i="10" s="1"/>
  <c r="K1875" i="10" s="1"/>
  <c r="S1877" i="1"/>
  <c r="M1876" i="10" s="1"/>
  <c r="K1876" i="10" s="1"/>
  <c r="S1878" i="1"/>
  <c r="M1877" i="10" s="1"/>
  <c r="K1877" i="10" s="1"/>
  <c r="S1879" i="1"/>
  <c r="M1878" i="10" s="1"/>
  <c r="K1878" i="10" s="1"/>
  <c r="S1880" i="1"/>
  <c r="M1879" i="10" s="1"/>
  <c r="K1879" i="10" s="1"/>
  <c r="S1881" i="1"/>
  <c r="M1880" i="10" s="1"/>
  <c r="K1880" i="10" s="1"/>
  <c r="S1882" i="1"/>
  <c r="M1881" i="10" s="1"/>
  <c r="K1881" i="10" s="1"/>
  <c r="S1883" i="1"/>
  <c r="M1882" i="10" s="1"/>
  <c r="K1882" i="10" s="1"/>
  <c r="S1884" i="1"/>
  <c r="M1883" i="10" s="1"/>
  <c r="K1883" i="10" s="1"/>
  <c r="S1885" i="1"/>
  <c r="M1884" i="10" s="1"/>
  <c r="K1884" i="10" s="1"/>
  <c r="S1886" i="1"/>
  <c r="M1885" i="10" s="1"/>
  <c r="K1885" i="10" s="1"/>
  <c r="S1887" i="1"/>
  <c r="M1886" i="10" s="1"/>
  <c r="K1886" i="10" s="1"/>
  <c r="S1888" i="1"/>
  <c r="M1887" i="10" s="1"/>
  <c r="K1887" i="10" s="1"/>
  <c r="S1889" i="1"/>
  <c r="M1888" i="10" s="1"/>
  <c r="K1888" i="10" s="1"/>
  <c r="S1890" i="1"/>
  <c r="M1889" i="10" s="1"/>
  <c r="K1889" i="10" s="1"/>
  <c r="S1891" i="1"/>
  <c r="M1890" i="10" s="1"/>
  <c r="K1890" i="10" s="1"/>
  <c r="S1892" i="1"/>
  <c r="M1891" i="10" s="1"/>
  <c r="K1891" i="10" s="1"/>
  <c r="S1893" i="1"/>
  <c r="M1892" i="10" s="1"/>
  <c r="K1892" i="10" s="1"/>
  <c r="S1894" i="1"/>
  <c r="M1893" i="10" s="1"/>
  <c r="K1893" i="10" s="1"/>
  <c r="S1895" i="1"/>
  <c r="M1894" i="10" s="1"/>
  <c r="K1894" i="10" s="1"/>
  <c r="S1896" i="1"/>
  <c r="M1895" i="10" s="1"/>
  <c r="K1895" i="10" s="1"/>
  <c r="S1897" i="1"/>
  <c r="M1896" i="10" s="1"/>
  <c r="K1896" i="10" s="1"/>
  <c r="S1898" i="1"/>
  <c r="M1897" i="10" s="1"/>
  <c r="K1897" i="10" s="1"/>
  <c r="S1899" i="1"/>
  <c r="M1898" i="10" s="1"/>
  <c r="K1898" i="10" s="1"/>
  <c r="S1900" i="1"/>
  <c r="M1899" i="10" s="1"/>
  <c r="K1899" i="10" s="1"/>
  <c r="S1901" i="1"/>
  <c r="M1900" i="10" s="1"/>
  <c r="K1900" i="10" s="1"/>
  <c r="S1902" i="1"/>
  <c r="M1901" i="10" s="1"/>
  <c r="K1901" i="10" s="1"/>
  <c r="S1903" i="1"/>
  <c r="M1902" i="10" s="1"/>
  <c r="K1902" i="10" s="1"/>
  <c r="S1904" i="1"/>
  <c r="M1903" i="10" s="1"/>
  <c r="K1903" i="10" s="1"/>
  <c r="S1905" i="1"/>
  <c r="M1904" i="10" s="1"/>
  <c r="K1904" i="10" s="1"/>
  <c r="S1906" i="1"/>
  <c r="M1905" i="10" s="1"/>
  <c r="K1905" i="10" s="1"/>
  <c r="S1907" i="1"/>
  <c r="M1906" i="10" s="1"/>
  <c r="K1906" i="10" s="1"/>
  <c r="S1908" i="1"/>
  <c r="M1907" i="10" s="1"/>
  <c r="K1907" i="10" s="1"/>
  <c r="S1909" i="1"/>
  <c r="M1908" i="10" s="1"/>
  <c r="K1908" i="10" s="1"/>
  <c r="S1910" i="1"/>
  <c r="M1909" i="10" s="1"/>
  <c r="K1909" i="10" s="1"/>
  <c r="S1911" i="1"/>
  <c r="M1910" i="10" s="1"/>
  <c r="K1910" i="10" s="1"/>
  <c r="S1912" i="1"/>
  <c r="M1911" i="10" s="1"/>
  <c r="K1911" i="10" s="1"/>
  <c r="S1913" i="1"/>
  <c r="M1912" i="10" s="1"/>
  <c r="K1912" i="10" s="1"/>
  <c r="S1914" i="1"/>
  <c r="M1913" i="10" s="1"/>
  <c r="K1913" i="10" s="1"/>
  <c r="S1915" i="1"/>
  <c r="M1914" i="10" s="1"/>
  <c r="K1914" i="10" s="1"/>
  <c r="S1916" i="1"/>
  <c r="M1915" i="10" s="1"/>
  <c r="K1915" i="10" s="1"/>
  <c r="S1917" i="1"/>
  <c r="M1916" i="10" s="1"/>
  <c r="K1916" i="10" s="1"/>
  <c r="S1918" i="1"/>
  <c r="M1917" i="10" s="1"/>
  <c r="K1917" i="10" s="1"/>
  <c r="S1919" i="1"/>
  <c r="M1918" i="10" s="1"/>
  <c r="K1918" i="10" s="1"/>
  <c r="S1920" i="1"/>
  <c r="M1919" i="10" s="1"/>
  <c r="K1919" i="10" s="1"/>
  <c r="S1921" i="1"/>
  <c r="M1920" i="10" s="1"/>
  <c r="K1920" i="10" s="1"/>
  <c r="S1922" i="1"/>
  <c r="M1921" i="10" s="1"/>
  <c r="K1921" i="10" s="1"/>
  <c r="S1923" i="1"/>
  <c r="M1922" i="10" s="1"/>
  <c r="K1922" i="10" s="1"/>
  <c r="S1924" i="1"/>
  <c r="M1923" i="10" s="1"/>
  <c r="K1923" i="10" s="1"/>
  <c r="S1925" i="1"/>
  <c r="M1924" i="10" s="1"/>
  <c r="K1924" i="10" s="1"/>
  <c r="S1926" i="1"/>
  <c r="M1925" i="10" s="1"/>
  <c r="K1925" i="10" s="1"/>
  <c r="S1927" i="1"/>
  <c r="M1926" i="10" s="1"/>
  <c r="K1926" i="10" s="1"/>
  <c r="S1928" i="1"/>
  <c r="M1927" i="10" s="1"/>
  <c r="K1927" i="10" s="1"/>
  <c r="S1929" i="1"/>
  <c r="M1928" i="10" s="1"/>
  <c r="K1928" i="10" s="1"/>
  <c r="S1930" i="1"/>
  <c r="M1929" i="10" s="1"/>
  <c r="K1929" i="10" s="1"/>
  <c r="S1931" i="1"/>
  <c r="M1930" i="10" s="1"/>
  <c r="K1930" i="10" s="1"/>
  <c r="S1932" i="1"/>
  <c r="M1931" i="10" s="1"/>
  <c r="K1931" i="10" s="1"/>
  <c r="S1933" i="1"/>
  <c r="M1932" i="10" s="1"/>
  <c r="K1932" i="10" s="1"/>
  <c r="S1934" i="1"/>
  <c r="M1933" i="10" s="1"/>
  <c r="K1933" i="10" s="1"/>
  <c r="S1935" i="1"/>
  <c r="M1934" i="10" s="1"/>
  <c r="K1934" i="10" s="1"/>
  <c r="S1936" i="1"/>
  <c r="M1935" i="10" s="1"/>
  <c r="K1935" i="10" s="1"/>
  <c r="S1937" i="1"/>
  <c r="M1936" i="10" s="1"/>
  <c r="K1936" i="10" s="1"/>
  <c r="S1938" i="1"/>
  <c r="M1937" i="10" s="1"/>
  <c r="K1937" i="10" s="1"/>
  <c r="S1939" i="1"/>
  <c r="M1938" i="10" s="1"/>
  <c r="K1938" i="10" s="1"/>
  <c r="S1940" i="1"/>
  <c r="M1939" i="10" s="1"/>
  <c r="K1939" i="10" s="1"/>
  <c r="S1941" i="1"/>
  <c r="M1940" i="10" s="1"/>
  <c r="K1940" i="10" s="1"/>
  <c r="S1942" i="1"/>
  <c r="M1941" i="10" s="1"/>
  <c r="K1941" i="10" s="1"/>
  <c r="S1943" i="1"/>
  <c r="M1942" i="10" s="1"/>
  <c r="K1942" i="10" s="1"/>
  <c r="S1944" i="1"/>
  <c r="M1943" i="10" s="1"/>
  <c r="K1943" i="10" s="1"/>
  <c r="S1945" i="1"/>
  <c r="M1944" i="10" s="1"/>
  <c r="K1944" i="10" s="1"/>
  <c r="S1946" i="1"/>
  <c r="M1945" i="10" s="1"/>
  <c r="K1945" i="10" s="1"/>
  <c r="S1947" i="1"/>
  <c r="M1946" i="10" s="1"/>
  <c r="K1946" i="10" s="1"/>
  <c r="S1948" i="1"/>
  <c r="M1947" i="10" s="1"/>
  <c r="K1947" i="10" s="1"/>
  <c r="S1949" i="1"/>
  <c r="M1948" i="10" s="1"/>
  <c r="K1948" i="10" s="1"/>
  <c r="S1950" i="1"/>
  <c r="M1949" i="10" s="1"/>
  <c r="K1949" i="10" s="1"/>
  <c r="S1951" i="1"/>
  <c r="M1950" i="10" s="1"/>
  <c r="K1950" i="10" s="1"/>
  <c r="S1952" i="1"/>
  <c r="M1951" i="10" s="1"/>
  <c r="K1951" i="10" s="1"/>
  <c r="S1953" i="1"/>
  <c r="M1952" i="10" s="1"/>
  <c r="K1952" i="10" s="1"/>
  <c r="S1954" i="1"/>
  <c r="M1953" i="10" s="1"/>
  <c r="K1953" i="10" s="1"/>
  <c r="S1955" i="1"/>
  <c r="M1954" i="10" s="1"/>
  <c r="K1954" i="10" s="1"/>
  <c r="S1956" i="1"/>
  <c r="M1955" i="10" s="1"/>
  <c r="K1955" i="10" s="1"/>
  <c r="S1957" i="1"/>
  <c r="M1956" i="10" s="1"/>
  <c r="K1956" i="10" s="1"/>
  <c r="S1958" i="1"/>
  <c r="M1957" i="10" s="1"/>
  <c r="K1957" i="10" s="1"/>
  <c r="S1959" i="1"/>
  <c r="M1958" i="10" s="1"/>
  <c r="K1958" i="10" s="1"/>
  <c r="S1960" i="1"/>
  <c r="M1959" i="10" s="1"/>
  <c r="K1959" i="10" s="1"/>
  <c r="S1961" i="1"/>
  <c r="M1960" i="10" s="1"/>
  <c r="K1960" i="10" s="1"/>
  <c r="S1962" i="1"/>
  <c r="M1961" i="10" s="1"/>
  <c r="K1961" i="10" s="1"/>
  <c r="S1963" i="1"/>
  <c r="M1962" i="10" s="1"/>
  <c r="K1962" i="10" s="1"/>
  <c r="S1964" i="1"/>
  <c r="M1963" i="10" s="1"/>
  <c r="K1963" i="10" s="1"/>
  <c r="S1965" i="1"/>
  <c r="M1964" i="10" s="1"/>
  <c r="K1964" i="10" s="1"/>
  <c r="S1966" i="1"/>
  <c r="M1965" i="10" s="1"/>
  <c r="K1965" i="10" s="1"/>
  <c r="S1967" i="1"/>
  <c r="M1966" i="10" s="1"/>
  <c r="K1966" i="10" s="1"/>
  <c r="S1968" i="1"/>
  <c r="M1967" i="10" s="1"/>
  <c r="K1967" i="10" s="1"/>
  <c r="S1969" i="1"/>
  <c r="M1968" i="10" s="1"/>
  <c r="K1968" i="10" s="1"/>
  <c r="S1970" i="1"/>
  <c r="M1969" i="10" s="1"/>
  <c r="K1969" i="10" s="1"/>
  <c r="S1971" i="1"/>
  <c r="M1970" i="10" s="1"/>
  <c r="K1970" i="10" s="1"/>
  <c r="S1972" i="1"/>
  <c r="M1971" i="10" s="1"/>
  <c r="K1971" i="10" s="1"/>
  <c r="S1973" i="1"/>
  <c r="M1972" i="10" s="1"/>
  <c r="K1972" i="10" s="1"/>
  <c r="S1974" i="1"/>
  <c r="M1973" i="10" s="1"/>
  <c r="K1973" i="10" s="1"/>
  <c r="S1975" i="1"/>
  <c r="M1974" i="10" s="1"/>
  <c r="K1974" i="10" s="1"/>
  <c r="S1976" i="1"/>
  <c r="M1975" i="10" s="1"/>
  <c r="K1975" i="10" s="1"/>
  <c r="S1977" i="1"/>
  <c r="M1976" i="10" s="1"/>
  <c r="K1976" i="10" s="1"/>
  <c r="S1978" i="1"/>
  <c r="M1977" i="10" s="1"/>
  <c r="K1977" i="10" s="1"/>
  <c r="S1979" i="1"/>
  <c r="M1978" i="10" s="1"/>
  <c r="K1978" i="10" s="1"/>
  <c r="S1980" i="1"/>
  <c r="M1979" i="10" s="1"/>
  <c r="K1979" i="10" s="1"/>
  <c r="S1981" i="1"/>
  <c r="M1980" i="10" s="1"/>
  <c r="K1980" i="10" s="1"/>
  <c r="S1982" i="1"/>
  <c r="M1981" i="10" s="1"/>
  <c r="K1981" i="10" s="1"/>
  <c r="S1983" i="1"/>
  <c r="M1982" i="10" s="1"/>
  <c r="K1982" i="10" s="1"/>
  <c r="S1984" i="1"/>
  <c r="M1983" i="10" s="1"/>
  <c r="K1983" i="10" s="1"/>
  <c r="S1985" i="1"/>
  <c r="M1984" i="10" s="1"/>
  <c r="K1984" i="10" s="1"/>
  <c r="S1986" i="1"/>
  <c r="M1985" i="10" s="1"/>
  <c r="K1985" i="10" s="1"/>
  <c r="S1987" i="1"/>
  <c r="M1986" i="10" s="1"/>
  <c r="K1986" i="10" s="1"/>
  <c r="S1988" i="1"/>
  <c r="M1987" i="10" s="1"/>
  <c r="K1987" i="10" s="1"/>
  <c r="S1989" i="1"/>
  <c r="M1988" i="10" s="1"/>
  <c r="K1988" i="10" s="1"/>
  <c r="S1990" i="1"/>
  <c r="M1989" i="10" s="1"/>
  <c r="K1989" i="10" s="1"/>
  <c r="S1991" i="1"/>
  <c r="M1990" i="10" s="1"/>
  <c r="K1990" i="10" s="1"/>
  <c r="S1992" i="1"/>
  <c r="M1991" i="10" s="1"/>
  <c r="K1991" i="10" s="1"/>
  <c r="S1993" i="1"/>
  <c r="M1992" i="10" s="1"/>
  <c r="K1992" i="10" s="1"/>
  <c r="S1994" i="1"/>
  <c r="M1993" i="10" s="1"/>
  <c r="K1993" i="10" s="1"/>
  <c r="S1995" i="1"/>
  <c r="M1994" i="10" s="1"/>
  <c r="K1994" i="10" s="1"/>
  <c r="S1996" i="1"/>
  <c r="M1995" i="10" s="1"/>
  <c r="K1995" i="10" s="1"/>
  <c r="S1997" i="1"/>
  <c r="M1996" i="10" s="1"/>
  <c r="K1996" i="10" s="1"/>
  <c r="S1998" i="1"/>
  <c r="M1997" i="10" s="1"/>
  <c r="K1997" i="10" s="1"/>
  <c r="S1999" i="1"/>
  <c r="M1998" i="10" s="1"/>
  <c r="K1998" i="10" s="1"/>
  <c r="S2000" i="1"/>
  <c r="M1999" i="10" l="1"/>
  <c r="K1999" i="10" s="1"/>
  <c r="N1999" i="3"/>
  <c r="I6" i="11"/>
  <c r="I1998" i="10"/>
  <c r="E1998" i="10"/>
  <c r="C1998" i="10"/>
  <c r="D1998" i="10"/>
  <c r="F1998" i="10"/>
  <c r="B1998" i="10"/>
  <c r="G1998" i="10"/>
  <c r="H1998" i="10"/>
  <c r="I1994" i="10"/>
  <c r="E1994" i="10"/>
  <c r="C1994" i="10"/>
  <c r="D1994" i="10"/>
  <c r="F1994" i="10"/>
  <c r="B1994" i="10"/>
  <c r="G1994" i="10"/>
  <c r="H1994" i="10"/>
  <c r="I1990" i="10"/>
  <c r="E1990" i="10"/>
  <c r="C1990" i="10"/>
  <c r="D1990" i="10"/>
  <c r="F1990" i="10"/>
  <c r="B1990" i="10"/>
  <c r="G1990" i="10"/>
  <c r="H1990" i="10"/>
  <c r="I1986" i="10"/>
  <c r="E1986" i="10"/>
  <c r="C1986" i="10"/>
  <c r="D1986" i="10"/>
  <c r="F1986" i="10"/>
  <c r="B1986" i="10"/>
  <c r="G1986" i="10"/>
  <c r="H1986" i="10"/>
  <c r="I1982" i="10"/>
  <c r="E1982" i="10"/>
  <c r="C1982" i="10"/>
  <c r="D1982" i="10"/>
  <c r="F1982" i="10"/>
  <c r="B1982" i="10"/>
  <c r="G1982" i="10"/>
  <c r="H1982" i="10"/>
  <c r="I1978" i="10"/>
  <c r="E1978" i="10"/>
  <c r="C1978" i="10"/>
  <c r="D1978" i="10"/>
  <c r="F1978" i="10"/>
  <c r="B1978" i="10"/>
  <c r="G1978" i="10"/>
  <c r="H1978" i="10"/>
  <c r="I1974" i="10"/>
  <c r="E1974" i="10"/>
  <c r="C1974" i="10"/>
  <c r="D1974" i="10"/>
  <c r="F1974" i="10"/>
  <c r="B1974" i="10"/>
  <c r="G1974" i="10"/>
  <c r="H1974" i="10"/>
  <c r="I1970" i="10"/>
  <c r="E1970" i="10"/>
  <c r="C1970" i="10"/>
  <c r="D1970" i="10"/>
  <c r="F1970" i="10"/>
  <c r="B1970" i="10"/>
  <c r="G1970" i="10"/>
  <c r="H1970" i="10"/>
  <c r="I1966" i="10"/>
  <c r="E1966" i="10"/>
  <c r="C1966" i="10"/>
  <c r="D1966" i="10"/>
  <c r="F1966" i="10"/>
  <c r="B1966" i="10"/>
  <c r="G1966" i="10"/>
  <c r="H1966" i="10"/>
  <c r="I1962" i="10"/>
  <c r="E1962" i="10"/>
  <c r="C1962" i="10"/>
  <c r="D1962" i="10"/>
  <c r="F1962" i="10"/>
  <c r="B1962" i="10"/>
  <c r="G1962" i="10"/>
  <c r="H1962" i="10"/>
  <c r="I1958" i="10"/>
  <c r="E1958" i="10"/>
  <c r="C1958" i="10"/>
  <c r="D1958" i="10"/>
  <c r="F1958" i="10"/>
  <c r="B1958" i="10"/>
  <c r="G1958" i="10"/>
  <c r="H1958" i="10"/>
  <c r="I1954" i="10"/>
  <c r="E1954" i="10"/>
  <c r="C1954" i="10"/>
  <c r="D1954" i="10"/>
  <c r="F1954" i="10"/>
  <c r="B1954" i="10"/>
  <c r="G1954" i="10"/>
  <c r="H1954" i="10"/>
  <c r="I1950" i="10"/>
  <c r="E1950" i="10"/>
  <c r="C1950" i="10"/>
  <c r="D1950" i="10"/>
  <c r="F1950" i="10"/>
  <c r="B1950" i="10"/>
  <c r="G1950" i="10"/>
  <c r="H1950" i="10"/>
  <c r="I1946" i="10"/>
  <c r="E1946" i="10"/>
  <c r="C1946" i="10"/>
  <c r="D1946" i="10"/>
  <c r="F1946" i="10"/>
  <c r="B1946" i="10"/>
  <c r="G1946" i="10"/>
  <c r="H1946" i="10"/>
  <c r="I1942" i="10"/>
  <c r="E1942" i="10"/>
  <c r="C1942" i="10"/>
  <c r="D1942" i="10"/>
  <c r="F1942" i="10"/>
  <c r="B1942" i="10"/>
  <c r="G1942" i="10"/>
  <c r="H1942" i="10"/>
  <c r="I1938" i="10"/>
  <c r="E1938" i="10"/>
  <c r="C1938" i="10"/>
  <c r="D1938" i="10"/>
  <c r="F1938" i="10"/>
  <c r="B1938" i="10"/>
  <c r="G1938" i="10"/>
  <c r="H1938" i="10"/>
  <c r="I1934" i="10"/>
  <c r="E1934" i="10"/>
  <c r="C1934" i="10"/>
  <c r="D1934" i="10"/>
  <c r="F1934" i="10"/>
  <c r="B1934" i="10"/>
  <c r="G1934" i="10"/>
  <c r="H1934" i="10"/>
  <c r="I1930" i="10"/>
  <c r="E1930" i="10"/>
  <c r="C1930" i="10"/>
  <c r="D1930" i="10"/>
  <c r="F1930" i="10"/>
  <c r="B1930" i="10"/>
  <c r="G1930" i="10"/>
  <c r="H1930" i="10"/>
  <c r="I1926" i="10"/>
  <c r="E1926" i="10"/>
  <c r="C1926" i="10"/>
  <c r="D1926" i="10"/>
  <c r="F1926" i="10"/>
  <c r="B1926" i="10"/>
  <c r="G1926" i="10"/>
  <c r="H1926" i="10"/>
  <c r="I1922" i="10"/>
  <c r="E1922" i="10"/>
  <c r="C1922" i="10"/>
  <c r="D1922" i="10"/>
  <c r="F1922" i="10"/>
  <c r="B1922" i="10"/>
  <c r="G1922" i="10"/>
  <c r="H1922" i="10"/>
  <c r="I1918" i="10"/>
  <c r="E1918" i="10"/>
  <c r="C1918" i="10"/>
  <c r="D1918" i="10"/>
  <c r="F1918" i="10"/>
  <c r="B1918" i="10"/>
  <c r="G1918" i="10"/>
  <c r="H1918" i="10"/>
  <c r="I1914" i="10"/>
  <c r="E1914" i="10"/>
  <c r="C1914" i="10"/>
  <c r="D1914" i="10"/>
  <c r="F1914" i="10"/>
  <c r="B1914" i="10"/>
  <c r="G1914" i="10"/>
  <c r="H1914" i="10"/>
  <c r="I1910" i="10"/>
  <c r="E1910" i="10"/>
  <c r="C1910" i="10"/>
  <c r="D1910" i="10"/>
  <c r="F1910" i="10"/>
  <c r="B1910" i="10"/>
  <c r="G1910" i="10"/>
  <c r="H1910" i="10"/>
  <c r="I1906" i="10"/>
  <c r="E1906" i="10"/>
  <c r="C1906" i="10"/>
  <c r="D1906" i="10"/>
  <c r="F1906" i="10"/>
  <c r="B1906" i="10"/>
  <c r="G1906" i="10"/>
  <c r="H1906" i="10"/>
  <c r="I1902" i="10"/>
  <c r="E1902" i="10"/>
  <c r="C1902" i="10"/>
  <c r="D1902" i="10"/>
  <c r="F1902" i="10"/>
  <c r="B1902" i="10"/>
  <c r="G1902" i="10"/>
  <c r="H1902" i="10"/>
  <c r="I1898" i="10"/>
  <c r="E1898" i="10"/>
  <c r="C1898" i="10"/>
  <c r="D1898" i="10"/>
  <c r="F1898" i="10"/>
  <c r="B1898" i="10"/>
  <c r="G1898" i="10"/>
  <c r="H1898" i="10"/>
  <c r="I1894" i="10"/>
  <c r="E1894" i="10"/>
  <c r="C1894" i="10"/>
  <c r="D1894" i="10"/>
  <c r="F1894" i="10"/>
  <c r="B1894" i="10"/>
  <c r="G1894" i="10"/>
  <c r="H1894" i="10"/>
  <c r="I1890" i="10"/>
  <c r="E1890" i="10"/>
  <c r="C1890" i="10"/>
  <c r="D1890" i="10"/>
  <c r="F1890" i="10"/>
  <c r="B1890" i="10"/>
  <c r="G1890" i="10"/>
  <c r="H1890" i="10"/>
  <c r="I1886" i="10"/>
  <c r="E1886" i="10"/>
  <c r="C1886" i="10"/>
  <c r="D1886" i="10"/>
  <c r="F1886" i="10"/>
  <c r="B1886" i="10"/>
  <c r="G1886" i="10"/>
  <c r="H1886" i="10"/>
  <c r="I1882" i="10"/>
  <c r="E1882" i="10"/>
  <c r="C1882" i="10"/>
  <c r="D1882" i="10"/>
  <c r="F1882" i="10"/>
  <c r="B1882" i="10"/>
  <c r="G1882" i="10"/>
  <c r="H1882" i="10"/>
  <c r="I1878" i="10"/>
  <c r="E1878" i="10"/>
  <c r="C1878" i="10"/>
  <c r="D1878" i="10"/>
  <c r="F1878" i="10"/>
  <c r="B1878" i="10"/>
  <c r="G1878" i="10"/>
  <c r="H1878" i="10"/>
  <c r="I1874" i="10"/>
  <c r="E1874" i="10"/>
  <c r="C1874" i="10"/>
  <c r="D1874" i="10"/>
  <c r="F1874" i="10"/>
  <c r="B1874" i="10"/>
  <c r="G1874" i="10"/>
  <c r="H1874" i="10"/>
  <c r="I1870" i="10"/>
  <c r="E1870" i="10"/>
  <c r="C1870" i="10"/>
  <c r="D1870" i="10"/>
  <c r="F1870" i="10"/>
  <c r="B1870" i="10"/>
  <c r="G1870" i="10"/>
  <c r="H1870" i="10"/>
  <c r="I1866" i="10"/>
  <c r="E1866" i="10"/>
  <c r="C1866" i="10"/>
  <c r="D1866" i="10"/>
  <c r="F1866" i="10"/>
  <c r="B1866" i="10"/>
  <c r="G1866" i="10"/>
  <c r="H1866" i="10"/>
  <c r="I1862" i="10"/>
  <c r="E1862" i="10"/>
  <c r="C1862" i="10"/>
  <c r="D1862" i="10"/>
  <c r="F1862" i="10"/>
  <c r="B1862" i="10"/>
  <c r="G1862" i="10"/>
  <c r="H1862" i="10"/>
  <c r="I1858" i="10"/>
  <c r="E1858" i="10"/>
  <c r="C1858" i="10"/>
  <c r="D1858" i="10"/>
  <c r="F1858" i="10"/>
  <c r="B1858" i="10"/>
  <c r="G1858" i="10"/>
  <c r="H1858" i="10"/>
  <c r="I1854" i="10"/>
  <c r="E1854" i="10"/>
  <c r="C1854" i="10"/>
  <c r="D1854" i="10"/>
  <c r="F1854" i="10"/>
  <c r="B1854" i="10"/>
  <c r="G1854" i="10"/>
  <c r="H1854" i="10"/>
  <c r="F1850" i="10"/>
  <c r="H1850" i="10"/>
  <c r="D1850" i="10"/>
  <c r="I1850" i="10"/>
  <c r="C1850" i="10"/>
  <c r="E1850" i="10"/>
  <c r="G1850" i="10"/>
  <c r="B1850" i="10"/>
  <c r="I1846" i="10"/>
  <c r="E1846" i="10"/>
  <c r="C1846" i="10"/>
  <c r="D1846" i="10"/>
  <c r="F1846" i="10"/>
  <c r="B1846" i="10"/>
  <c r="G1846" i="10"/>
  <c r="H1846" i="10"/>
  <c r="F1842" i="10"/>
  <c r="B1842" i="10"/>
  <c r="D1842" i="10"/>
  <c r="I1842" i="10"/>
  <c r="C1842" i="10"/>
  <c r="E1842" i="10"/>
  <c r="G1842" i="10"/>
  <c r="H1842" i="10"/>
  <c r="I1838" i="10"/>
  <c r="E1838" i="10"/>
  <c r="C1838" i="10"/>
  <c r="D1838" i="10"/>
  <c r="F1838" i="10"/>
  <c r="B1838" i="10"/>
  <c r="G1838" i="10"/>
  <c r="H1838" i="10"/>
  <c r="F1834" i="10"/>
  <c r="H1834" i="10"/>
  <c r="D1834" i="10"/>
  <c r="I1834" i="10"/>
  <c r="C1834" i="10"/>
  <c r="B1834" i="10"/>
  <c r="G1834" i="10"/>
  <c r="E1834" i="10"/>
  <c r="I1830" i="10"/>
  <c r="E1830" i="10"/>
  <c r="C1830" i="10"/>
  <c r="D1830" i="10"/>
  <c r="F1830" i="10"/>
  <c r="B1830" i="10"/>
  <c r="G1830" i="10"/>
  <c r="H1830" i="10"/>
  <c r="I1826" i="10"/>
  <c r="E1826" i="10"/>
  <c r="C1826" i="10"/>
  <c r="D1826" i="10"/>
  <c r="F1826" i="10"/>
  <c r="B1826" i="10"/>
  <c r="G1826" i="10"/>
  <c r="H1826" i="10"/>
  <c r="I1822" i="10"/>
  <c r="E1822" i="10"/>
  <c r="C1822" i="10"/>
  <c r="D1822" i="10"/>
  <c r="F1822" i="10"/>
  <c r="B1822" i="10"/>
  <c r="G1822" i="10"/>
  <c r="H1822" i="10"/>
  <c r="I1818" i="10"/>
  <c r="E1818" i="10"/>
  <c r="C1818" i="10"/>
  <c r="D1818" i="10"/>
  <c r="F1818" i="10"/>
  <c r="B1818" i="10"/>
  <c r="G1818" i="10"/>
  <c r="H1818" i="10"/>
  <c r="I1814" i="10"/>
  <c r="E1814" i="10"/>
  <c r="C1814" i="10"/>
  <c r="D1814" i="10"/>
  <c r="F1814" i="10"/>
  <c r="B1814" i="10"/>
  <c r="G1814" i="10"/>
  <c r="H1814" i="10"/>
  <c r="I1810" i="10"/>
  <c r="E1810" i="10"/>
  <c r="C1810" i="10"/>
  <c r="D1810" i="10"/>
  <c r="F1810" i="10"/>
  <c r="B1810" i="10"/>
  <c r="G1810" i="10"/>
  <c r="H1810" i="10"/>
  <c r="I1806" i="10"/>
  <c r="E1806" i="10"/>
  <c r="C1806" i="10"/>
  <c r="D1806" i="10"/>
  <c r="F1806" i="10"/>
  <c r="B1806" i="10"/>
  <c r="G1806" i="10"/>
  <c r="H1806" i="10"/>
  <c r="I1802" i="10"/>
  <c r="E1802" i="10"/>
  <c r="C1802" i="10"/>
  <c r="D1802" i="10"/>
  <c r="F1802" i="10"/>
  <c r="B1802" i="10"/>
  <c r="G1802" i="10"/>
  <c r="H1802" i="10"/>
  <c r="I1798" i="10"/>
  <c r="E1798" i="10"/>
  <c r="C1798" i="10"/>
  <c r="D1798" i="10"/>
  <c r="F1798" i="10"/>
  <c r="B1798" i="10"/>
  <c r="G1798" i="10"/>
  <c r="H1798" i="10"/>
  <c r="I1794" i="10"/>
  <c r="E1794" i="10"/>
  <c r="C1794" i="10"/>
  <c r="D1794" i="10"/>
  <c r="F1794" i="10"/>
  <c r="B1794" i="10"/>
  <c r="G1794" i="10"/>
  <c r="H1794" i="10"/>
  <c r="I1790" i="10"/>
  <c r="E1790" i="10"/>
  <c r="C1790" i="10"/>
  <c r="D1790" i="10"/>
  <c r="F1790" i="10"/>
  <c r="B1790" i="10"/>
  <c r="G1790" i="10"/>
  <c r="H1790" i="10"/>
  <c r="I1786" i="10"/>
  <c r="E1786" i="10"/>
  <c r="C1786" i="10"/>
  <c r="D1786" i="10"/>
  <c r="F1786" i="10"/>
  <c r="B1786" i="10"/>
  <c r="G1786" i="10"/>
  <c r="H1786" i="10"/>
  <c r="I1782" i="10"/>
  <c r="E1782" i="10"/>
  <c r="C1782" i="10"/>
  <c r="D1782" i="10"/>
  <c r="F1782" i="10"/>
  <c r="B1782" i="10"/>
  <c r="G1782" i="10"/>
  <c r="H1782" i="10"/>
  <c r="I1778" i="10"/>
  <c r="E1778" i="10"/>
  <c r="C1778" i="10"/>
  <c r="D1778" i="10"/>
  <c r="F1778" i="10"/>
  <c r="B1778" i="10"/>
  <c r="G1778" i="10"/>
  <c r="H1778" i="10"/>
  <c r="I1774" i="10"/>
  <c r="E1774" i="10"/>
  <c r="C1774" i="10"/>
  <c r="D1774" i="10"/>
  <c r="F1774" i="10"/>
  <c r="B1774" i="10"/>
  <c r="G1774" i="10"/>
  <c r="H1774" i="10"/>
  <c r="I1770" i="10"/>
  <c r="E1770" i="10"/>
  <c r="C1770" i="10"/>
  <c r="D1770" i="10"/>
  <c r="F1770" i="10"/>
  <c r="B1770" i="10"/>
  <c r="G1770" i="10"/>
  <c r="H1770" i="10"/>
  <c r="I1766" i="10"/>
  <c r="E1766" i="10"/>
  <c r="C1766" i="10"/>
  <c r="D1766" i="10"/>
  <c r="F1766" i="10"/>
  <c r="B1766" i="10"/>
  <c r="G1766" i="10"/>
  <c r="H1766" i="10"/>
  <c r="I1762" i="10"/>
  <c r="E1762" i="10"/>
  <c r="C1762" i="10"/>
  <c r="D1762" i="10"/>
  <c r="F1762" i="10"/>
  <c r="B1762" i="10"/>
  <c r="G1762" i="10"/>
  <c r="H1762" i="10"/>
  <c r="I1758" i="10"/>
  <c r="E1758" i="10"/>
  <c r="C1758" i="10"/>
  <c r="D1758" i="10"/>
  <c r="F1758" i="10"/>
  <c r="B1758" i="10"/>
  <c r="G1758" i="10"/>
  <c r="H1758" i="10"/>
  <c r="I1754" i="10"/>
  <c r="E1754" i="10"/>
  <c r="C1754" i="10"/>
  <c r="D1754" i="10"/>
  <c r="F1754" i="10"/>
  <c r="B1754" i="10"/>
  <c r="G1754" i="10"/>
  <c r="H1754" i="10"/>
  <c r="I1750" i="10"/>
  <c r="E1750" i="10"/>
  <c r="C1750" i="10"/>
  <c r="D1750" i="10"/>
  <c r="F1750" i="10"/>
  <c r="B1750" i="10"/>
  <c r="G1750" i="10"/>
  <c r="H1750" i="10"/>
  <c r="I1746" i="10"/>
  <c r="E1746" i="10"/>
  <c r="C1746" i="10"/>
  <c r="D1746" i="10"/>
  <c r="F1746" i="10"/>
  <c r="B1746" i="10"/>
  <c r="G1746" i="10"/>
  <c r="H1746" i="10"/>
  <c r="I1742" i="10"/>
  <c r="E1742" i="10"/>
  <c r="C1742" i="10"/>
  <c r="D1742" i="10"/>
  <c r="F1742" i="10"/>
  <c r="B1742" i="10"/>
  <c r="G1742" i="10"/>
  <c r="H1742" i="10"/>
  <c r="I1738" i="10"/>
  <c r="E1738" i="10"/>
  <c r="C1738" i="10"/>
  <c r="D1738" i="10"/>
  <c r="F1738" i="10"/>
  <c r="B1738" i="10"/>
  <c r="G1738" i="10"/>
  <c r="H1738" i="10"/>
  <c r="I1734" i="10"/>
  <c r="E1734" i="10"/>
  <c r="C1734" i="10"/>
  <c r="D1734" i="10"/>
  <c r="F1734" i="10"/>
  <c r="B1734" i="10"/>
  <c r="G1734" i="10"/>
  <c r="H1734" i="10"/>
  <c r="I1730" i="10"/>
  <c r="E1730" i="10"/>
  <c r="C1730" i="10"/>
  <c r="D1730" i="10"/>
  <c r="F1730" i="10"/>
  <c r="B1730" i="10"/>
  <c r="G1730" i="10"/>
  <c r="H1730" i="10"/>
  <c r="I1726" i="10"/>
  <c r="E1726" i="10"/>
  <c r="C1726" i="10"/>
  <c r="D1726" i="10"/>
  <c r="F1726" i="10"/>
  <c r="B1726" i="10"/>
  <c r="G1726" i="10"/>
  <c r="H1726" i="10"/>
  <c r="I1722" i="10"/>
  <c r="E1722" i="10"/>
  <c r="C1722" i="10"/>
  <c r="D1722" i="10"/>
  <c r="F1722" i="10"/>
  <c r="B1722" i="10"/>
  <c r="G1722" i="10"/>
  <c r="H1722" i="10"/>
  <c r="I1718" i="10"/>
  <c r="E1718" i="10"/>
  <c r="C1718" i="10"/>
  <c r="D1718" i="10"/>
  <c r="F1718" i="10"/>
  <c r="B1718" i="10"/>
  <c r="G1718" i="10"/>
  <c r="H1718" i="10"/>
  <c r="I1714" i="10"/>
  <c r="E1714" i="10"/>
  <c r="C1714" i="10"/>
  <c r="D1714" i="10"/>
  <c r="F1714" i="10"/>
  <c r="B1714" i="10"/>
  <c r="G1714" i="10"/>
  <c r="H1714" i="10"/>
  <c r="I1710" i="10"/>
  <c r="E1710" i="10"/>
  <c r="C1710" i="10"/>
  <c r="D1710" i="10"/>
  <c r="F1710" i="10"/>
  <c r="B1710" i="10"/>
  <c r="G1710" i="10"/>
  <c r="H1710" i="10"/>
  <c r="I1706" i="10"/>
  <c r="E1706" i="10"/>
  <c r="C1706" i="10"/>
  <c r="H1706" i="10"/>
  <c r="F1706" i="10"/>
  <c r="D1706" i="10"/>
  <c r="G1706" i="10"/>
  <c r="B1706" i="10"/>
  <c r="B1702" i="10"/>
  <c r="F1702" i="10"/>
  <c r="G1702" i="10"/>
  <c r="H1702" i="10"/>
  <c r="I1702" i="10"/>
  <c r="E1702" i="10"/>
  <c r="D1702" i="10"/>
  <c r="C1702" i="10"/>
  <c r="B1698" i="10"/>
  <c r="F1698" i="10"/>
  <c r="G1698" i="10"/>
  <c r="H1698" i="10"/>
  <c r="I1698" i="10"/>
  <c r="E1698" i="10"/>
  <c r="D1698" i="10"/>
  <c r="C1698" i="10"/>
  <c r="B1694" i="10"/>
  <c r="F1694" i="10"/>
  <c r="G1694" i="10"/>
  <c r="H1694" i="10"/>
  <c r="I1694" i="10"/>
  <c r="E1694" i="10"/>
  <c r="D1694" i="10"/>
  <c r="C1694" i="10"/>
  <c r="B1690" i="10"/>
  <c r="F1690" i="10"/>
  <c r="G1690" i="10"/>
  <c r="H1690" i="10"/>
  <c r="I1690" i="10"/>
  <c r="E1690" i="10"/>
  <c r="D1690" i="10"/>
  <c r="C1690" i="10"/>
  <c r="B1686" i="10"/>
  <c r="F1686" i="10"/>
  <c r="G1686" i="10"/>
  <c r="H1686" i="10"/>
  <c r="I1686" i="10"/>
  <c r="E1686" i="10"/>
  <c r="D1686" i="10"/>
  <c r="C1686" i="10"/>
  <c r="B1682" i="10"/>
  <c r="F1682" i="10"/>
  <c r="G1682" i="10"/>
  <c r="H1682" i="10"/>
  <c r="I1682" i="10"/>
  <c r="E1682" i="10"/>
  <c r="D1682" i="10"/>
  <c r="C1682" i="10"/>
  <c r="B1678" i="10"/>
  <c r="F1678" i="10"/>
  <c r="G1678" i="10"/>
  <c r="H1678" i="10"/>
  <c r="I1678" i="10"/>
  <c r="E1678" i="10"/>
  <c r="D1678" i="10"/>
  <c r="C1678" i="10"/>
  <c r="B1674" i="10"/>
  <c r="F1674" i="10"/>
  <c r="G1674" i="10"/>
  <c r="H1674" i="10"/>
  <c r="I1674" i="10"/>
  <c r="E1674" i="10"/>
  <c r="D1674" i="10"/>
  <c r="C1674" i="10"/>
  <c r="B1670" i="10"/>
  <c r="F1670" i="10"/>
  <c r="G1670" i="10"/>
  <c r="H1670" i="10"/>
  <c r="I1670" i="10"/>
  <c r="E1670" i="10"/>
  <c r="D1670" i="10"/>
  <c r="C1670" i="10"/>
  <c r="B1666" i="10"/>
  <c r="F1666" i="10"/>
  <c r="G1666" i="10"/>
  <c r="H1666" i="10"/>
  <c r="I1666" i="10"/>
  <c r="E1666" i="10"/>
  <c r="D1666" i="10"/>
  <c r="C1666" i="10"/>
  <c r="B1662" i="10"/>
  <c r="F1662" i="10"/>
  <c r="G1662" i="10"/>
  <c r="H1662" i="10"/>
  <c r="I1662" i="10"/>
  <c r="E1662" i="10"/>
  <c r="D1662" i="10"/>
  <c r="C1662" i="10"/>
  <c r="B1658" i="10"/>
  <c r="F1658" i="10"/>
  <c r="G1658" i="10"/>
  <c r="H1658" i="10"/>
  <c r="I1658" i="10"/>
  <c r="E1658" i="10"/>
  <c r="D1658" i="10"/>
  <c r="C1658" i="10"/>
  <c r="B1654" i="10"/>
  <c r="F1654" i="10"/>
  <c r="G1654" i="10"/>
  <c r="H1654" i="10"/>
  <c r="I1654" i="10"/>
  <c r="E1654" i="10"/>
  <c r="D1654" i="10"/>
  <c r="C1654" i="10"/>
  <c r="B1650" i="10"/>
  <c r="F1650" i="10"/>
  <c r="G1650" i="10"/>
  <c r="H1650" i="10"/>
  <c r="I1650" i="10"/>
  <c r="E1650" i="10"/>
  <c r="D1650" i="10"/>
  <c r="C1650" i="10"/>
  <c r="B1646" i="10"/>
  <c r="F1646" i="10"/>
  <c r="G1646" i="10"/>
  <c r="H1646" i="10"/>
  <c r="I1646" i="10"/>
  <c r="E1646" i="10"/>
  <c r="D1646" i="10"/>
  <c r="C1646" i="10"/>
  <c r="B1642" i="10"/>
  <c r="F1642" i="10"/>
  <c r="G1642" i="10"/>
  <c r="H1642" i="10"/>
  <c r="I1642" i="10"/>
  <c r="E1642" i="10"/>
  <c r="D1642" i="10"/>
  <c r="C1642" i="10"/>
  <c r="B1638" i="10"/>
  <c r="F1638" i="10"/>
  <c r="G1638" i="10"/>
  <c r="H1638" i="10"/>
  <c r="I1638" i="10"/>
  <c r="E1638" i="10"/>
  <c r="D1638" i="10"/>
  <c r="C1638" i="10"/>
  <c r="B1634" i="10"/>
  <c r="F1634" i="10"/>
  <c r="G1634" i="10"/>
  <c r="H1634" i="10"/>
  <c r="I1634" i="10"/>
  <c r="E1634" i="10"/>
  <c r="D1634" i="10"/>
  <c r="C1634" i="10"/>
  <c r="B1630" i="10"/>
  <c r="F1630" i="10"/>
  <c r="G1630" i="10"/>
  <c r="H1630" i="10"/>
  <c r="I1630" i="10"/>
  <c r="E1630" i="10"/>
  <c r="D1630" i="10"/>
  <c r="C1630" i="10"/>
  <c r="B1626" i="10"/>
  <c r="F1626" i="10"/>
  <c r="G1626" i="10"/>
  <c r="H1626" i="10"/>
  <c r="I1626" i="10"/>
  <c r="E1626" i="10"/>
  <c r="D1626" i="10"/>
  <c r="C1626" i="10"/>
  <c r="B1622" i="10"/>
  <c r="F1622" i="10"/>
  <c r="G1622" i="10"/>
  <c r="H1622" i="10"/>
  <c r="I1622" i="10"/>
  <c r="E1622" i="10"/>
  <c r="D1622" i="10"/>
  <c r="C1622" i="10"/>
  <c r="B1618" i="10"/>
  <c r="F1618" i="10"/>
  <c r="G1618" i="10"/>
  <c r="H1618" i="10"/>
  <c r="I1618" i="10"/>
  <c r="E1618" i="10"/>
  <c r="D1618" i="10"/>
  <c r="C1618" i="10"/>
  <c r="B1614" i="10"/>
  <c r="F1614" i="10"/>
  <c r="G1614" i="10"/>
  <c r="H1614" i="10"/>
  <c r="I1614" i="10"/>
  <c r="E1614" i="10"/>
  <c r="D1614" i="10"/>
  <c r="C1614" i="10"/>
  <c r="B1610" i="10"/>
  <c r="F1610" i="10"/>
  <c r="G1610" i="10"/>
  <c r="H1610" i="10"/>
  <c r="I1610" i="10"/>
  <c r="E1610" i="10"/>
  <c r="D1610" i="10"/>
  <c r="C1610" i="10"/>
  <c r="B1606" i="10"/>
  <c r="F1606" i="10"/>
  <c r="G1606" i="10"/>
  <c r="H1606" i="10"/>
  <c r="I1606" i="10"/>
  <c r="E1606" i="10"/>
  <c r="D1606" i="10"/>
  <c r="C1606" i="10"/>
  <c r="B1602" i="10"/>
  <c r="F1602" i="10"/>
  <c r="G1602" i="10"/>
  <c r="H1602" i="10"/>
  <c r="I1602" i="10"/>
  <c r="E1602" i="10"/>
  <c r="D1602" i="10"/>
  <c r="C1602" i="10"/>
  <c r="B1598" i="10"/>
  <c r="F1598" i="10"/>
  <c r="G1598" i="10"/>
  <c r="H1598" i="10"/>
  <c r="I1598" i="10"/>
  <c r="E1598" i="10"/>
  <c r="D1598" i="10"/>
  <c r="C1598" i="10"/>
  <c r="B1594" i="10"/>
  <c r="F1594" i="10"/>
  <c r="G1594" i="10"/>
  <c r="H1594" i="10"/>
  <c r="I1594" i="10"/>
  <c r="E1594" i="10"/>
  <c r="D1594" i="10"/>
  <c r="C1594" i="10"/>
  <c r="B1590" i="10"/>
  <c r="F1590" i="10"/>
  <c r="G1590" i="10"/>
  <c r="H1590" i="10"/>
  <c r="I1590" i="10"/>
  <c r="E1590" i="10"/>
  <c r="D1590" i="10"/>
  <c r="C1590" i="10"/>
  <c r="B1586" i="10"/>
  <c r="F1586" i="10"/>
  <c r="G1586" i="10"/>
  <c r="H1586" i="10"/>
  <c r="I1586" i="10"/>
  <c r="E1586" i="10"/>
  <c r="D1586" i="10"/>
  <c r="C1586" i="10"/>
  <c r="B1582" i="10"/>
  <c r="F1582" i="10"/>
  <c r="G1582" i="10"/>
  <c r="H1582" i="10"/>
  <c r="I1582" i="10"/>
  <c r="E1582" i="10"/>
  <c r="D1582" i="10"/>
  <c r="C1582" i="10"/>
  <c r="B1578" i="10"/>
  <c r="F1578" i="10"/>
  <c r="G1578" i="10"/>
  <c r="H1578" i="10"/>
  <c r="I1578" i="10"/>
  <c r="E1578" i="10"/>
  <c r="D1578" i="10"/>
  <c r="C1578" i="10"/>
  <c r="B1574" i="10"/>
  <c r="F1574" i="10"/>
  <c r="G1574" i="10"/>
  <c r="H1574" i="10"/>
  <c r="I1574" i="10"/>
  <c r="E1574" i="10"/>
  <c r="D1574" i="10"/>
  <c r="C1574" i="10"/>
  <c r="B1570" i="10"/>
  <c r="F1570" i="10"/>
  <c r="G1570" i="10"/>
  <c r="H1570" i="10"/>
  <c r="I1570" i="10"/>
  <c r="E1570" i="10"/>
  <c r="D1570" i="10"/>
  <c r="C1570" i="10"/>
  <c r="B1566" i="10"/>
  <c r="F1566" i="10"/>
  <c r="G1566" i="10"/>
  <c r="H1566" i="10"/>
  <c r="I1566" i="10"/>
  <c r="E1566" i="10"/>
  <c r="D1566" i="10"/>
  <c r="C1566" i="10"/>
  <c r="B1562" i="10"/>
  <c r="F1562" i="10"/>
  <c r="G1562" i="10"/>
  <c r="H1562" i="10"/>
  <c r="I1562" i="10"/>
  <c r="E1562" i="10"/>
  <c r="D1562" i="10"/>
  <c r="C1562" i="10"/>
  <c r="B1558" i="10"/>
  <c r="F1558" i="10"/>
  <c r="G1558" i="10"/>
  <c r="H1558" i="10"/>
  <c r="I1558" i="10"/>
  <c r="E1558" i="10"/>
  <c r="D1558" i="10"/>
  <c r="C1558" i="10"/>
  <c r="B1554" i="10"/>
  <c r="F1554" i="10"/>
  <c r="G1554" i="10"/>
  <c r="H1554" i="10"/>
  <c r="I1554" i="10"/>
  <c r="E1554" i="10"/>
  <c r="D1554" i="10"/>
  <c r="C1554" i="10"/>
  <c r="B1550" i="10"/>
  <c r="F1550" i="10"/>
  <c r="G1550" i="10"/>
  <c r="H1550" i="10"/>
  <c r="I1550" i="10"/>
  <c r="E1550" i="10"/>
  <c r="D1550" i="10"/>
  <c r="C1550" i="10"/>
  <c r="B1546" i="10"/>
  <c r="F1546" i="10"/>
  <c r="G1546" i="10"/>
  <c r="H1546" i="10"/>
  <c r="I1546" i="10"/>
  <c r="E1546" i="10"/>
  <c r="D1546" i="10"/>
  <c r="C1546" i="10"/>
  <c r="B1542" i="10"/>
  <c r="F1542" i="10"/>
  <c r="G1542" i="10"/>
  <c r="H1542" i="10"/>
  <c r="I1542" i="10"/>
  <c r="E1542" i="10"/>
  <c r="D1542" i="10"/>
  <c r="C1542" i="10"/>
  <c r="B1538" i="10"/>
  <c r="F1538" i="10"/>
  <c r="G1538" i="10"/>
  <c r="H1538" i="10"/>
  <c r="I1538" i="10"/>
  <c r="E1538" i="10"/>
  <c r="D1538" i="10"/>
  <c r="C1538" i="10"/>
  <c r="B1534" i="10"/>
  <c r="F1534" i="10"/>
  <c r="G1534" i="10"/>
  <c r="H1534" i="10"/>
  <c r="I1534" i="10"/>
  <c r="E1534" i="10"/>
  <c r="D1534" i="10"/>
  <c r="C1534" i="10"/>
  <c r="B1530" i="10"/>
  <c r="F1530" i="10"/>
  <c r="G1530" i="10"/>
  <c r="H1530" i="10"/>
  <c r="I1530" i="10"/>
  <c r="E1530" i="10"/>
  <c r="D1530" i="10"/>
  <c r="C1530" i="10"/>
  <c r="B1526" i="10"/>
  <c r="F1526" i="10"/>
  <c r="G1526" i="10"/>
  <c r="H1526" i="10"/>
  <c r="I1526" i="10"/>
  <c r="E1526" i="10"/>
  <c r="D1526" i="10"/>
  <c r="C1526" i="10"/>
  <c r="B1522" i="10"/>
  <c r="F1522" i="10"/>
  <c r="G1522" i="10"/>
  <c r="H1522" i="10"/>
  <c r="I1522" i="10"/>
  <c r="E1522" i="10"/>
  <c r="D1522" i="10"/>
  <c r="C1522" i="10"/>
  <c r="B1518" i="10"/>
  <c r="F1518" i="10"/>
  <c r="G1518" i="10"/>
  <c r="H1518" i="10"/>
  <c r="I1518" i="10"/>
  <c r="E1518" i="10"/>
  <c r="D1518" i="10"/>
  <c r="C1518" i="10"/>
  <c r="B1514" i="10"/>
  <c r="F1514" i="10"/>
  <c r="G1514" i="10"/>
  <c r="H1514" i="10"/>
  <c r="I1514" i="10"/>
  <c r="E1514" i="10"/>
  <c r="D1514" i="10"/>
  <c r="C1514" i="10"/>
  <c r="B1510" i="10"/>
  <c r="F1510" i="10"/>
  <c r="G1510" i="10"/>
  <c r="H1510" i="10"/>
  <c r="I1510" i="10"/>
  <c r="E1510" i="10"/>
  <c r="D1510" i="10"/>
  <c r="C1510" i="10"/>
  <c r="B1506" i="10"/>
  <c r="F1506" i="10"/>
  <c r="G1506" i="10"/>
  <c r="H1506" i="10"/>
  <c r="I1506" i="10"/>
  <c r="E1506" i="10"/>
  <c r="D1506" i="10"/>
  <c r="C1506" i="10"/>
  <c r="B1502" i="10"/>
  <c r="F1502" i="10"/>
  <c r="G1502" i="10"/>
  <c r="H1502" i="10"/>
  <c r="I1502" i="10"/>
  <c r="E1502" i="10"/>
  <c r="D1502" i="10"/>
  <c r="C1502" i="10"/>
  <c r="B1498" i="10"/>
  <c r="F1498" i="10"/>
  <c r="G1498" i="10"/>
  <c r="H1498" i="10"/>
  <c r="I1498" i="10"/>
  <c r="E1498" i="10"/>
  <c r="D1498" i="10"/>
  <c r="C1498" i="10"/>
  <c r="B1494" i="10"/>
  <c r="F1494" i="10"/>
  <c r="G1494" i="10"/>
  <c r="H1494" i="10"/>
  <c r="I1494" i="10"/>
  <c r="E1494" i="10"/>
  <c r="D1494" i="10"/>
  <c r="C1494" i="10"/>
  <c r="B1490" i="10"/>
  <c r="F1490" i="10"/>
  <c r="G1490" i="10"/>
  <c r="H1490" i="10"/>
  <c r="I1490" i="10"/>
  <c r="E1490" i="10"/>
  <c r="D1490" i="10"/>
  <c r="C1490" i="10"/>
  <c r="B1486" i="10"/>
  <c r="F1486" i="10"/>
  <c r="G1486" i="10"/>
  <c r="H1486" i="10"/>
  <c r="I1486" i="10"/>
  <c r="E1486" i="10"/>
  <c r="D1486" i="10"/>
  <c r="C1486" i="10"/>
  <c r="B1482" i="10"/>
  <c r="F1482" i="10"/>
  <c r="G1482" i="10"/>
  <c r="H1482" i="10"/>
  <c r="I1482" i="10"/>
  <c r="E1482" i="10"/>
  <c r="D1482" i="10"/>
  <c r="C1482" i="10"/>
  <c r="B1478" i="10"/>
  <c r="F1478" i="10"/>
  <c r="G1478" i="10"/>
  <c r="H1478" i="10"/>
  <c r="I1478" i="10"/>
  <c r="E1478" i="10"/>
  <c r="D1478" i="10"/>
  <c r="C1478" i="10"/>
  <c r="B1474" i="10"/>
  <c r="F1474" i="10"/>
  <c r="G1474" i="10"/>
  <c r="H1474" i="10"/>
  <c r="I1474" i="10"/>
  <c r="E1474" i="10"/>
  <c r="D1474" i="10"/>
  <c r="C1474" i="10"/>
  <c r="B1470" i="10"/>
  <c r="F1470" i="10"/>
  <c r="G1470" i="10"/>
  <c r="H1470" i="10"/>
  <c r="I1470" i="10"/>
  <c r="E1470" i="10"/>
  <c r="D1470" i="10"/>
  <c r="C1470" i="10"/>
  <c r="B1466" i="10"/>
  <c r="F1466" i="10"/>
  <c r="G1466" i="10"/>
  <c r="H1466" i="10"/>
  <c r="I1466" i="10"/>
  <c r="E1466" i="10"/>
  <c r="D1466" i="10"/>
  <c r="C1466" i="10"/>
  <c r="B1462" i="10"/>
  <c r="F1462" i="10"/>
  <c r="G1462" i="10"/>
  <c r="H1462" i="10"/>
  <c r="I1462" i="10"/>
  <c r="E1462" i="10"/>
  <c r="D1462" i="10"/>
  <c r="C1462" i="10"/>
  <c r="B1458" i="10"/>
  <c r="F1458" i="10"/>
  <c r="G1458" i="10"/>
  <c r="H1458" i="10"/>
  <c r="I1458" i="10"/>
  <c r="E1458" i="10"/>
  <c r="D1458" i="10"/>
  <c r="C1458" i="10"/>
  <c r="B1454" i="10"/>
  <c r="F1454" i="10"/>
  <c r="G1454" i="10"/>
  <c r="H1454" i="10"/>
  <c r="I1454" i="10"/>
  <c r="E1454" i="10"/>
  <c r="D1454" i="10"/>
  <c r="C1454" i="10"/>
  <c r="B1450" i="10"/>
  <c r="F1450" i="10"/>
  <c r="G1450" i="10"/>
  <c r="H1450" i="10"/>
  <c r="I1450" i="10"/>
  <c r="E1450" i="10"/>
  <c r="D1450" i="10"/>
  <c r="C1450" i="10"/>
  <c r="B1446" i="10"/>
  <c r="F1446" i="10"/>
  <c r="G1446" i="10"/>
  <c r="H1446" i="10"/>
  <c r="I1446" i="10"/>
  <c r="E1446" i="10"/>
  <c r="D1446" i="10"/>
  <c r="C1446" i="10"/>
  <c r="B1442" i="10"/>
  <c r="F1442" i="10"/>
  <c r="G1442" i="10"/>
  <c r="H1442" i="10"/>
  <c r="I1442" i="10"/>
  <c r="E1442" i="10"/>
  <c r="D1442" i="10"/>
  <c r="C1442" i="10"/>
  <c r="B1438" i="10"/>
  <c r="F1438" i="10"/>
  <c r="G1438" i="10"/>
  <c r="H1438" i="10"/>
  <c r="I1438" i="10"/>
  <c r="E1438" i="10"/>
  <c r="D1438" i="10"/>
  <c r="C1438" i="10"/>
  <c r="B1434" i="10"/>
  <c r="F1434" i="10"/>
  <c r="G1434" i="10"/>
  <c r="H1434" i="10"/>
  <c r="I1434" i="10"/>
  <c r="E1434" i="10"/>
  <c r="D1434" i="10"/>
  <c r="C1434" i="10"/>
  <c r="B1430" i="10"/>
  <c r="F1430" i="10"/>
  <c r="G1430" i="10"/>
  <c r="H1430" i="10"/>
  <c r="I1430" i="10"/>
  <c r="E1430" i="10"/>
  <c r="D1430" i="10"/>
  <c r="C1430" i="10"/>
  <c r="B1426" i="10"/>
  <c r="F1426" i="10"/>
  <c r="G1426" i="10"/>
  <c r="H1426" i="10"/>
  <c r="I1426" i="10"/>
  <c r="E1426" i="10"/>
  <c r="D1426" i="10"/>
  <c r="C1426" i="10"/>
  <c r="F1422" i="10"/>
  <c r="I1422" i="10"/>
  <c r="G1422" i="10"/>
  <c r="H1422" i="10"/>
  <c r="B1422" i="10"/>
  <c r="E1422" i="10"/>
  <c r="D1422" i="10"/>
  <c r="C1422" i="10"/>
  <c r="F1418" i="10"/>
  <c r="I1418" i="10"/>
  <c r="G1418" i="10"/>
  <c r="H1418" i="10"/>
  <c r="B1418" i="10"/>
  <c r="E1418" i="10"/>
  <c r="D1418" i="10"/>
  <c r="C1418" i="10"/>
  <c r="F1414" i="10"/>
  <c r="I1414" i="10"/>
  <c r="G1414" i="10"/>
  <c r="H1414" i="10"/>
  <c r="B1414" i="10"/>
  <c r="E1414" i="10"/>
  <c r="D1414" i="10"/>
  <c r="C1414" i="10"/>
  <c r="F1410" i="10"/>
  <c r="G1410" i="10"/>
  <c r="H1410" i="10"/>
  <c r="B1410" i="10"/>
  <c r="E1410" i="10"/>
  <c r="I1410" i="10"/>
  <c r="D1410" i="10"/>
  <c r="C1410" i="10"/>
  <c r="F1406" i="10"/>
  <c r="I1406" i="10"/>
  <c r="G1406" i="10"/>
  <c r="H1406" i="10"/>
  <c r="B1406" i="10"/>
  <c r="E1406" i="10"/>
  <c r="D1406" i="10"/>
  <c r="C1406" i="10"/>
  <c r="F1402" i="10"/>
  <c r="I1402" i="10"/>
  <c r="G1402" i="10"/>
  <c r="H1402" i="10"/>
  <c r="B1402" i="10"/>
  <c r="E1402" i="10"/>
  <c r="D1402" i="10"/>
  <c r="C1402" i="10"/>
  <c r="F1398" i="10"/>
  <c r="I1398" i="10"/>
  <c r="G1398" i="10"/>
  <c r="H1398" i="10"/>
  <c r="B1398" i="10"/>
  <c r="E1398" i="10"/>
  <c r="D1398" i="10"/>
  <c r="C1398" i="10"/>
  <c r="F1394" i="10"/>
  <c r="I1394" i="10"/>
  <c r="G1394" i="10"/>
  <c r="H1394" i="10"/>
  <c r="B1394" i="10"/>
  <c r="E1394" i="10"/>
  <c r="D1394" i="10"/>
  <c r="C1394" i="10"/>
  <c r="F1390" i="10"/>
  <c r="I1390" i="10"/>
  <c r="G1390" i="10"/>
  <c r="H1390" i="10"/>
  <c r="B1390" i="10"/>
  <c r="E1390" i="10"/>
  <c r="D1390" i="10"/>
  <c r="C1390" i="10"/>
  <c r="F1386" i="10"/>
  <c r="I1386" i="10"/>
  <c r="G1386" i="10"/>
  <c r="H1386" i="10"/>
  <c r="B1386" i="10"/>
  <c r="E1386" i="10"/>
  <c r="D1386" i="10"/>
  <c r="C1386" i="10"/>
  <c r="F1382" i="10"/>
  <c r="I1382" i="10"/>
  <c r="G1382" i="10"/>
  <c r="H1382" i="10"/>
  <c r="B1382" i="10"/>
  <c r="E1382" i="10"/>
  <c r="D1382" i="10"/>
  <c r="C1382" i="10"/>
  <c r="F1378" i="10"/>
  <c r="I1378" i="10"/>
  <c r="G1378" i="10"/>
  <c r="H1378" i="10"/>
  <c r="B1378" i="10"/>
  <c r="E1378" i="10"/>
  <c r="D1378" i="10"/>
  <c r="C1378" i="10"/>
  <c r="F1374" i="10"/>
  <c r="I1374" i="10"/>
  <c r="G1374" i="10"/>
  <c r="H1374" i="10"/>
  <c r="B1374" i="10"/>
  <c r="E1374" i="10"/>
  <c r="D1374" i="10"/>
  <c r="C1374" i="10"/>
  <c r="F1370" i="10"/>
  <c r="I1370" i="10"/>
  <c r="G1370" i="10"/>
  <c r="H1370" i="10"/>
  <c r="B1370" i="10"/>
  <c r="E1370" i="10"/>
  <c r="D1370" i="10"/>
  <c r="C1370" i="10"/>
  <c r="F1366" i="10"/>
  <c r="I1366" i="10"/>
  <c r="G1366" i="10"/>
  <c r="H1366" i="10"/>
  <c r="B1366" i="10"/>
  <c r="E1366" i="10"/>
  <c r="D1366" i="10"/>
  <c r="C1366" i="10"/>
  <c r="F1362" i="10"/>
  <c r="I1362" i="10"/>
  <c r="G1362" i="10"/>
  <c r="H1362" i="10"/>
  <c r="B1362" i="10"/>
  <c r="E1362" i="10"/>
  <c r="D1362" i="10"/>
  <c r="C1362" i="10"/>
  <c r="F1358" i="10"/>
  <c r="I1358" i="10"/>
  <c r="G1358" i="10"/>
  <c r="H1358" i="10"/>
  <c r="B1358" i="10"/>
  <c r="E1358" i="10"/>
  <c r="D1358" i="10"/>
  <c r="C1358" i="10"/>
  <c r="F1354" i="10"/>
  <c r="I1354" i="10"/>
  <c r="G1354" i="10"/>
  <c r="H1354" i="10"/>
  <c r="B1354" i="10"/>
  <c r="E1354" i="10"/>
  <c r="D1354" i="10"/>
  <c r="C1354" i="10"/>
  <c r="F1350" i="10"/>
  <c r="I1350" i="10"/>
  <c r="G1350" i="10"/>
  <c r="H1350" i="10"/>
  <c r="B1350" i="10"/>
  <c r="E1350" i="10"/>
  <c r="D1350" i="10"/>
  <c r="C1350" i="10"/>
  <c r="F1346" i="10"/>
  <c r="I1346" i="10"/>
  <c r="G1346" i="10"/>
  <c r="H1346" i="10"/>
  <c r="B1346" i="10"/>
  <c r="E1346" i="10"/>
  <c r="D1346" i="10"/>
  <c r="C1346" i="10"/>
  <c r="F1342" i="10"/>
  <c r="I1342" i="10"/>
  <c r="G1342" i="10"/>
  <c r="H1342" i="10"/>
  <c r="B1342" i="10"/>
  <c r="E1342" i="10"/>
  <c r="D1342" i="10"/>
  <c r="C1342" i="10"/>
  <c r="F1338" i="10"/>
  <c r="I1338" i="10"/>
  <c r="G1338" i="10"/>
  <c r="H1338" i="10"/>
  <c r="B1338" i="10"/>
  <c r="E1338" i="10"/>
  <c r="D1338" i="10"/>
  <c r="C1338" i="10"/>
  <c r="F1334" i="10"/>
  <c r="H1334" i="10"/>
  <c r="C1334" i="10"/>
  <c r="D1334" i="10"/>
  <c r="I1334" i="10"/>
  <c r="B1334" i="10"/>
  <c r="G1334" i="10"/>
  <c r="E1334" i="10"/>
  <c r="F1330" i="10"/>
  <c r="D1330" i="10"/>
  <c r="I1330" i="10"/>
  <c r="G1330" i="10"/>
  <c r="H1330" i="10"/>
  <c r="B1330" i="10"/>
  <c r="C1330" i="10"/>
  <c r="E1330" i="10"/>
  <c r="F1326" i="10"/>
  <c r="D1326" i="10"/>
  <c r="I1326" i="10"/>
  <c r="G1326" i="10"/>
  <c r="H1326" i="10"/>
  <c r="B1326" i="10"/>
  <c r="C1326" i="10"/>
  <c r="E1326" i="10"/>
  <c r="F1322" i="10"/>
  <c r="D1322" i="10"/>
  <c r="I1322" i="10"/>
  <c r="G1322" i="10"/>
  <c r="H1322" i="10"/>
  <c r="B1322" i="10"/>
  <c r="C1322" i="10"/>
  <c r="E1322" i="10"/>
  <c r="F1318" i="10"/>
  <c r="D1318" i="10"/>
  <c r="I1318" i="10"/>
  <c r="G1318" i="10"/>
  <c r="H1318" i="10"/>
  <c r="B1318" i="10"/>
  <c r="C1318" i="10"/>
  <c r="E1318" i="10"/>
  <c r="F1314" i="10"/>
  <c r="D1314" i="10"/>
  <c r="I1314" i="10"/>
  <c r="G1314" i="10"/>
  <c r="H1314" i="10"/>
  <c r="B1314" i="10"/>
  <c r="C1314" i="10"/>
  <c r="E1314" i="10"/>
  <c r="F1310" i="10"/>
  <c r="D1310" i="10"/>
  <c r="I1310" i="10"/>
  <c r="G1310" i="10"/>
  <c r="H1310" i="10"/>
  <c r="B1310" i="10"/>
  <c r="C1310" i="10"/>
  <c r="E1310" i="10"/>
  <c r="F1306" i="10"/>
  <c r="D1306" i="10"/>
  <c r="I1306" i="10"/>
  <c r="G1306" i="10"/>
  <c r="H1306" i="10"/>
  <c r="B1306" i="10"/>
  <c r="C1306" i="10"/>
  <c r="E1306" i="10"/>
  <c r="F1302" i="10"/>
  <c r="D1302" i="10"/>
  <c r="I1302" i="10"/>
  <c r="G1302" i="10"/>
  <c r="H1302" i="10"/>
  <c r="B1302" i="10"/>
  <c r="C1302" i="10"/>
  <c r="E1302" i="10"/>
  <c r="F1298" i="10"/>
  <c r="D1298" i="10"/>
  <c r="I1298" i="10"/>
  <c r="G1298" i="10"/>
  <c r="H1298" i="10"/>
  <c r="B1298" i="10"/>
  <c r="C1298" i="10"/>
  <c r="E1298" i="10"/>
  <c r="F1294" i="10"/>
  <c r="D1294" i="10"/>
  <c r="I1294" i="10"/>
  <c r="G1294" i="10"/>
  <c r="H1294" i="10"/>
  <c r="B1294" i="10"/>
  <c r="C1294" i="10"/>
  <c r="E1294" i="10"/>
  <c r="F1290" i="10"/>
  <c r="D1290" i="10"/>
  <c r="I1290" i="10"/>
  <c r="G1290" i="10"/>
  <c r="H1290" i="10"/>
  <c r="B1290" i="10"/>
  <c r="C1290" i="10"/>
  <c r="E1290" i="10"/>
  <c r="F1286" i="10"/>
  <c r="D1286" i="10"/>
  <c r="I1286" i="10"/>
  <c r="G1286" i="10"/>
  <c r="H1286" i="10"/>
  <c r="B1286" i="10"/>
  <c r="C1286" i="10"/>
  <c r="E1286" i="10"/>
  <c r="F1282" i="10"/>
  <c r="D1282" i="10"/>
  <c r="I1282" i="10"/>
  <c r="G1282" i="10"/>
  <c r="H1282" i="10"/>
  <c r="B1282" i="10"/>
  <c r="C1282" i="10"/>
  <c r="E1282" i="10"/>
  <c r="F1278" i="10"/>
  <c r="D1278" i="10"/>
  <c r="I1278" i="10"/>
  <c r="G1278" i="10"/>
  <c r="H1278" i="10"/>
  <c r="B1278" i="10"/>
  <c r="C1278" i="10"/>
  <c r="E1278" i="10"/>
  <c r="F1274" i="10"/>
  <c r="D1274" i="10"/>
  <c r="I1274" i="10"/>
  <c r="G1274" i="10"/>
  <c r="H1274" i="10"/>
  <c r="B1274" i="10"/>
  <c r="C1274" i="10"/>
  <c r="E1274" i="10"/>
  <c r="F1270" i="10"/>
  <c r="D1270" i="10"/>
  <c r="I1270" i="10"/>
  <c r="G1270" i="10"/>
  <c r="H1270" i="10"/>
  <c r="B1270" i="10"/>
  <c r="C1270" i="10"/>
  <c r="E1270" i="10"/>
  <c r="F1266" i="10"/>
  <c r="D1266" i="10"/>
  <c r="I1266" i="10"/>
  <c r="G1266" i="10"/>
  <c r="H1266" i="10"/>
  <c r="B1266" i="10"/>
  <c r="C1266" i="10"/>
  <c r="E1266" i="10"/>
  <c r="F1262" i="10"/>
  <c r="D1262" i="10"/>
  <c r="I1262" i="10"/>
  <c r="G1262" i="10"/>
  <c r="H1262" i="10"/>
  <c r="B1262" i="10"/>
  <c r="C1262" i="10"/>
  <c r="E1262" i="10"/>
  <c r="F1258" i="10"/>
  <c r="D1258" i="10"/>
  <c r="I1258" i="10"/>
  <c r="G1258" i="10"/>
  <c r="H1258" i="10"/>
  <c r="B1258" i="10"/>
  <c r="C1258" i="10"/>
  <c r="E1258" i="10"/>
  <c r="F1254" i="10"/>
  <c r="D1254" i="10"/>
  <c r="I1254" i="10"/>
  <c r="G1254" i="10"/>
  <c r="H1254" i="10"/>
  <c r="B1254" i="10"/>
  <c r="C1254" i="10"/>
  <c r="E1254" i="10"/>
  <c r="F1250" i="10"/>
  <c r="D1250" i="10"/>
  <c r="I1250" i="10"/>
  <c r="G1250" i="10"/>
  <c r="H1250" i="10"/>
  <c r="B1250" i="10"/>
  <c r="C1250" i="10"/>
  <c r="E1250" i="10"/>
  <c r="F1246" i="10"/>
  <c r="D1246" i="10"/>
  <c r="I1246" i="10"/>
  <c r="G1246" i="10"/>
  <c r="H1246" i="10"/>
  <c r="B1246" i="10"/>
  <c r="C1246" i="10"/>
  <c r="E1246" i="10"/>
  <c r="F1242" i="10"/>
  <c r="D1242" i="10"/>
  <c r="I1242" i="10"/>
  <c r="G1242" i="10"/>
  <c r="H1242" i="10"/>
  <c r="B1242" i="10"/>
  <c r="C1242" i="10"/>
  <c r="E1242" i="10"/>
  <c r="F1238" i="10"/>
  <c r="D1238" i="10"/>
  <c r="I1238" i="10"/>
  <c r="G1238" i="10"/>
  <c r="H1238" i="10"/>
  <c r="B1238" i="10"/>
  <c r="C1238" i="10"/>
  <c r="E1238" i="10"/>
  <c r="F1234" i="10"/>
  <c r="D1234" i="10"/>
  <c r="I1234" i="10"/>
  <c r="G1234" i="10"/>
  <c r="H1234" i="10"/>
  <c r="B1234" i="10"/>
  <c r="C1234" i="10"/>
  <c r="E1234" i="10"/>
  <c r="F1230" i="10"/>
  <c r="D1230" i="10"/>
  <c r="I1230" i="10"/>
  <c r="G1230" i="10"/>
  <c r="H1230" i="10"/>
  <c r="B1230" i="10"/>
  <c r="C1230" i="10"/>
  <c r="E1230" i="10"/>
  <c r="F1226" i="10"/>
  <c r="D1226" i="10"/>
  <c r="I1226" i="10"/>
  <c r="G1226" i="10"/>
  <c r="H1226" i="10"/>
  <c r="B1226" i="10"/>
  <c r="C1226" i="10"/>
  <c r="E1226" i="10"/>
  <c r="F1222" i="10"/>
  <c r="D1222" i="10"/>
  <c r="I1222" i="10"/>
  <c r="G1222" i="10"/>
  <c r="H1222" i="10"/>
  <c r="B1222" i="10"/>
  <c r="C1222" i="10"/>
  <c r="E1222" i="10"/>
  <c r="F1218" i="10"/>
  <c r="D1218" i="10"/>
  <c r="I1218" i="10"/>
  <c r="G1218" i="10"/>
  <c r="H1218" i="10"/>
  <c r="B1218" i="10"/>
  <c r="C1218" i="10"/>
  <c r="E1218" i="10"/>
  <c r="F1214" i="10"/>
  <c r="D1214" i="10"/>
  <c r="I1214" i="10"/>
  <c r="G1214" i="10"/>
  <c r="H1214" i="10"/>
  <c r="B1214" i="10"/>
  <c r="C1214" i="10"/>
  <c r="E1214" i="10"/>
  <c r="F1210" i="10"/>
  <c r="D1210" i="10"/>
  <c r="I1210" i="10"/>
  <c r="G1210" i="10"/>
  <c r="H1210" i="10"/>
  <c r="B1210" i="10"/>
  <c r="C1210" i="10"/>
  <c r="E1210" i="10"/>
  <c r="F1206" i="10"/>
  <c r="D1206" i="10"/>
  <c r="I1206" i="10"/>
  <c r="G1206" i="10"/>
  <c r="H1206" i="10"/>
  <c r="B1206" i="10"/>
  <c r="C1206" i="10"/>
  <c r="E1206" i="10"/>
  <c r="F1202" i="10"/>
  <c r="D1202" i="10"/>
  <c r="I1202" i="10"/>
  <c r="G1202" i="10"/>
  <c r="H1202" i="10"/>
  <c r="B1202" i="10"/>
  <c r="C1202" i="10"/>
  <c r="E1202" i="10"/>
  <c r="F1198" i="10"/>
  <c r="D1198" i="10"/>
  <c r="I1198" i="10"/>
  <c r="G1198" i="10"/>
  <c r="H1198" i="10"/>
  <c r="B1198" i="10"/>
  <c r="C1198" i="10"/>
  <c r="E1198" i="10"/>
  <c r="F1194" i="10"/>
  <c r="D1194" i="10"/>
  <c r="I1194" i="10"/>
  <c r="G1194" i="10"/>
  <c r="H1194" i="10"/>
  <c r="B1194" i="10"/>
  <c r="C1194" i="10"/>
  <c r="E1194" i="10"/>
  <c r="F1190" i="10"/>
  <c r="D1190" i="10"/>
  <c r="I1190" i="10"/>
  <c r="G1190" i="10"/>
  <c r="H1190" i="10"/>
  <c r="B1190" i="10"/>
  <c r="C1190" i="10"/>
  <c r="E1190" i="10"/>
  <c r="F1186" i="10"/>
  <c r="D1186" i="10"/>
  <c r="I1186" i="10"/>
  <c r="G1186" i="10"/>
  <c r="H1186" i="10"/>
  <c r="B1186" i="10"/>
  <c r="C1186" i="10"/>
  <c r="E1186" i="10"/>
  <c r="F1182" i="10"/>
  <c r="D1182" i="10"/>
  <c r="I1182" i="10"/>
  <c r="G1182" i="10"/>
  <c r="H1182" i="10"/>
  <c r="B1182" i="10"/>
  <c r="C1182" i="10"/>
  <c r="E1182" i="10"/>
  <c r="H1178" i="10"/>
  <c r="G1178" i="10"/>
  <c r="E1178" i="10"/>
  <c r="B1178" i="10"/>
  <c r="D1178" i="10"/>
  <c r="F1178" i="10"/>
  <c r="I1178" i="10"/>
  <c r="C1178" i="10"/>
  <c r="E1174" i="10"/>
  <c r="H1174" i="10"/>
  <c r="F1174" i="10"/>
  <c r="G1174" i="10"/>
  <c r="D1174" i="10"/>
  <c r="I1174" i="10"/>
  <c r="C1174" i="10"/>
  <c r="B1174" i="10"/>
  <c r="E1170" i="10"/>
  <c r="H1170" i="10"/>
  <c r="F1170" i="10"/>
  <c r="G1170" i="10"/>
  <c r="D1170" i="10"/>
  <c r="I1170" i="10"/>
  <c r="C1170" i="10"/>
  <c r="B1170" i="10"/>
  <c r="E1166" i="10"/>
  <c r="H1166" i="10"/>
  <c r="F1166" i="10"/>
  <c r="G1166" i="10"/>
  <c r="D1166" i="10"/>
  <c r="I1166" i="10"/>
  <c r="C1166" i="10"/>
  <c r="B1166" i="10"/>
  <c r="E1162" i="10"/>
  <c r="H1162" i="10"/>
  <c r="F1162" i="10"/>
  <c r="G1162" i="10"/>
  <c r="D1162" i="10"/>
  <c r="I1162" i="10"/>
  <c r="C1162" i="10"/>
  <c r="B1162" i="10"/>
  <c r="E1158" i="10"/>
  <c r="H1158" i="10"/>
  <c r="F1158" i="10"/>
  <c r="G1158" i="10"/>
  <c r="D1158" i="10"/>
  <c r="I1158" i="10"/>
  <c r="C1158" i="10"/>
  <c r="B1158" i="10"/>
  <c r="E1154" i="10"/>
  <c r="H1154" i="10"/>
  <c r="F1154" i="10"/>
  <c r="G1154" i="10"/>
  <c r="D1154" i="10"/>
  <c r="I1154" i="10"/>
  <c r="C1154" i="10"/>
  <c r="B1154" i="10"/>
  <c r="E1150" i="10"/>
  <c r="H1150" i="10"/>
  <c r="F1150" i="10"/>
  <c r="G1150" i="10"/>
  <c r="D1150" i="10"/>
  <c r="I1150" i="10"/>
  <c r="C1150" i="10"/>
  <c r="B1150" i="10"/>
  <c r="E1146" i="10"/>
  <c r="H1146" i="10"/>
  <c r="F1146" i="10"/>
  <c r="G1146" i="10"/>
  <c r="D1146" i="10"/>
  <c r="I1146" i="10"/>
  <c r="C1146" i="10"/>
  <c r="B1146" i="10"/>
  <c r="E1142" i="10"/>
  <c r="H1142" i="10"/>
  <c r="F1142" i="10"/>
  <c r="G1142" i="10"/>
  <c r="D1142" i="10"/>
  <c r="I1142" i="10"/>
  <c r="C1142" i="10"/>
  <c r="B1142" i="10"/>
  <c r="E1138" i="10"/>
  <c r="D1138" i="10"/>
  <c r="F1138" i="10"/>
  <c r="G1138" i="10"/>
  <c r="H1138" i="10"/>
  <c r="I1138" i="10"/>
  <c r="C1138" i="10"/>
  <c r="B1138" i="10"/>
  <c r="E1134" i="10"/>
  <c r="D1134" i="10"/>
  <c r="F1134" i="10"/>
  <c r="G1134" i="10"/>
  <c r="H1134" i="10"/>
  <c r="I1134" i="10"/>
  <c r="C1134" i="10"/>
  <c r="B1134" i="10"/>
  <c r="E1130" i="10"/>
  <c r="D1130" i="10"/>
  <c r="F1130" i="10"/>
  <c r="G1130" i="10"/>
  <c r="H1130" i="10"/>
  <c r="I1130" i="10"/>
  <c r="C1130" i="10"/>
  <c r="B1130" i="10"/>
  <c r="E1126" i="10"/>
  <c r="D1126" i="10"/>
  <c r="F1126" i="10"/>
  <c r="G1126" i="10"/>
  <c r="H1126" i="10"/>
  <c r="I1126" i="10"/>
  <c r="C1126" i="10"/>
  <c r="B1126" i="10"/>
  <c r="E1122" i="10"/>
  <c r="D1122" i="10"/>
  <c r="F1122" i="10"/>
  <c r="G1122" i="10"/>
  <c r="H1122" i="10"/>
  <c r="I1122" i="10"/>
  <c r="C1122" i="10"/>
  <c r="B1122" i="10"/>
  <c r="E1118" i="10"/>
  <c r="D1118" i="10"/>
  <c r="F1118" i="10"/>
  <c r="G1118" i="10"/>
  <c r="H1118" i="10"/>
  <c r="I1118" i="10"/>
  <c r="C1118" i="10"/>
  <c r="B1118" i="10"/>
  <c r="E1114" i="10"/>
  <c r="D1114" i="10"/>
  <c r="F1114" i="10"/>
  <c r="G1114" i="10"/>
  <c r="H1114" i="10"/>
  <c r="I1114" i="10"/>
  <c r="C1114" i="10"/>
  <c r="B1114" i="10"/>
  <c r="E1110" i="10"/>
  <c r="D1110" i="10"/>
  <c r="F1110" i="10"/>
  <c r="G1110" i="10"/>
  <c r="H1110" i="10"/>
  <c r="I1110" i="10"/>
  <c r="C1110" i="10"/>
  <c r="B1110" i="10"/>
  <c r="E1106" i="10"/>
  <c r="D1106" i="10"/>
  <c r="F1106" i="10"/>
  <c r="G1106" i="10"/>
  <c r="H1106" i="10"/>
  <c r="I1106" i="10"/>
  <c r="C1106" i="10"/>
  <c r="B1106" i="10"/>
  <c r="E1102" i="10"/>
  <c r="D1102" i="10"/>
  <c r="F1102" i="10"/>
  <c r="G1102" i="10"/>
  <c r="H1102" i="10"/>
  <c r="I1102" i="10"/>
  <c r="C1102" i="10"/>
  <c r="B1102" i="10"/>
  <c r="E1098" i="10"/>
  <c r="D1098" i="10"/>
  <c r="F1098" i="10"/>
  <c r="G1098" i="10"/>
  <c r="H1098" i="10"/>
  <c r="I1098" i="10"/>
  <c r="C1098" i="10"/>
  <c r="B1098" i="10"/>
  <c r="E1094" i="10"/>
  <c r="D1094" i="10"/>
  <c r="F1094" i="10"/>
  <c r="G1094" i="10"/>
  <c r="H1094" i="10"/>
  <c r="I1094" i="10"/>
  <c r="C1094" i="10"/>
  <c r="B1094" i="10"/>
  <c r="E1090" i="10"/>
  <c r="D1090" i="10"/>
  <c r="F1090" i="10"/>
  <c r="G1090" i="10"/>
  <c r="H1090" i="10"/>
  <c r="I1090" i="10"/>
  <c r="C1090" i="10"/>
  <c r="B1090" i="10"/>
  <c r="E1086" i="10"/>
  <c r="D1086" i="10"/>
  <c r="F1086" i="10"/>
  <c r="G1086" i="10"/>
  <c r="H1086" i="10"/>
  <c r="I1086" i="10"/>
  <c r="C1086" i="10"/>
  <c r="B1086" i="10"/>
  <c r="E1082" i="10"/>
  <c r="D1082" i="10"/>
  <c r="F1082" i="10"/>
  <c r="G1082" i="10"/>
  <c r="H1082" i="10"/>
  <c r="I1082" i="10"/>
  <c r="C1082" i="10"/>
  <c r="B1082" i="10"/>
  <c r="E1078" i="10"/>
  <c r="D1078" i="10"/>
  <c r="F1078" i="10"/>
  <c r="G1078" i="10"/>
  <c r="H1078" i="10"/>
  <c r="I1078" i="10"/>
  <c r="C1078" i="10"/>
  <c r="B1078" i="10"/>
  <c r="E1074" i="10"/>
  <c r="D1074" i="10"/>
  <c r="F1074" i="10"/>
  <c r="G1074" i="10"/>
  <c r="H1074" i="10"/>
  <c r="I1074" i="10"/>
  <c r="C1074" i="10"/>
  <c r="B1074" i="10"/>
  <c r="E1070" i="10"/>
  <c r="D1070" i="10"/>
  <c r="F1070" i="10"/>
  <c r="G1070" i="10"/>
  <c r="H1070" i="10"/>
  <c r="I1070" i="10"/>
  <c r="C1070" i="10"/>
  <c r="B1070" i="10"/>
  <c r="E1066" i="10"/>
  <c r="D1066" i="10"/>
  <c r="F1066" i="10"/>
  <c r="G1066" i="10"/>
  <c r="H1066" i="10"/>
  <c r="I1066" i="10"/>
  <c r="C1066" i="10"/>
  <c r="B1066" i="10"/>
  <c r="E1062" i="10"/>
  <c r="D1062" i="10"/>
  <c r="F1062" i="10"/>
  <c r="G1062" i="10"/>
  <c r="H1062" i="10"/>
  <c r="I1062" i="10"/>
  <c r="C1062" i="10"/>
  <c r="B1062" i="10"/>
  <c r="E1058" i="10"/>
  <c r="D1058" i="10"/>
  <c r="F1058" i="10"/>
  <c r="G1058" i="10"/>
  <c r="H1058" i="10"/>
  <c r="I1058" i="10"/>
  <c r="C1058" i="10"/>
  <c r="B1058" i="10"/>
  <c r="E1054" i="10"/>
  <c r="D1054" i="10"/>
  <c r="F1054" i="10"/>
  <c r="G1054" i="10"/>
  <c r="H1054" i="10"/>
  <c r="I1054" i="10"/>
  <c r="C1054" i="10"/>
  <c r="B1054" i="10"/>
  <c r="E1050" i="10"/>
  <c r="D1050" i="10"/>
  <c r="F1050" i="10"/>
  <c r="G1050" i="10"/>
  <c r="H1050" i="10"/>
  <c r="I1050" i="10"/>
  <c r="C1050" i="10"/>
  <c r="B1050" i="10"/>
  <c r="E1046" i="10"/>
  <c r="D1046" i="10"/>
  <c r="F1046" i="10"/>
  <c r="G1046" i="10"/>
  <c r="H1046" i="10"/>
  <c r="I1046" i="10"/>
  <c r="C1046" i="10"/>
  <c r="B1046" i="10"/>
  <c r="E1042" i="10"/>
  <c r="D1042" i="10"/>
  <c r="F1042" i="10"/>
  <c r="G1042" i="10"/>
  <c r="H1042" i="10"/>
  <c r="I1042" i="10"/>
  <c r="C1042" i="10"/>
  <c r="B1042" i="10"/>
  <c r="E1038" i="10"/>
  <c r="D1038" i="10"/>
  <c r="F1038" i="10"/>
  <c r="G1038" i="10"/>
  <c r="H1038" i="10"/>
  <c r="I1038" i="10"/>
  <c r="C1038" i="10"/>
  <c r="B1038" i="10"/>
  <c r="E1034" i="10"/>
  <c r="D1034" i="10"/>
  <c r="F1034" i="10"/>
  <c r="G1034" i="10"/>
  <c r="H1034" i="10"/>
  <c r="I1034" i="10"/>
  <c r="C1034" i="10"/>
  <c r="B1034" i="10"/>
  <c r="E1030" i="10"/>
  <c r="D1030" i="10"/>
  <c r="F1030" i="10"/>
  <c r="G1030" i="10"/>
  <c r="H1030" i="10"/>
  <c r="I1030" i="10"/>
  <c r="C1030" i="10"/>
  <c r="B1030" i="10"/>
  <c r="E1026" i="10"/>
  <c r="D1026" i="10"/>
  <c r="F1026" i="10"/>
  <c r="G1026" i="10"/>
  <c r="H1026" i="10"/>
  <c r="I1026" i="10"/>
  <c r="C1026" i="10"/>
  <c r="B1026" i="10"/>
  <c r="E1022" i="10"/>
  <c r="D1022" i="10"/>
  <c r="F1022" i="10"/>
  <c r="G1022" i="10"/>
  <c r="H1022" i="10"/>
  <c r="I1022" i="10"/>
  <c r="C1022" i="10"/>
  <c r="B1022" i="10"/>
  <c r="E1018" i="10"/>
  <c r="D1018" i="10"/>
  <c r="F1018" i="10"/>
  <c r="G1018" i="10"/>
  <c r="H1018" i="10"/>
  <c r="I1018" i="10"/>
  <c r="C1018" i="10"/>
  <c r="B1018" i="10"/>
  <c r="E1014" i="10"/>
  <c r="D1014" i="10"/>
  <c r="F1014" i="10"/>
  <c r="G1014" i="10"/>
  <c r="H1014" i="10"/>
  <c r="I1014" i="10"/>
  <c r="C1014" i="10"/>
  <c r="B1014" i="10"/>
  <c r="E1010" i="10"/>
  <c r="D1010" i="10"/>
  <c r="F1010" i="10"/>
  <c r="G1010" i="10"/>
  <c r="H1010" i="10"/>
  <c r="I1010" i="10"/>
  <c r="C1010" i="10"/>
  <c r="B1010" i="10"/>
  <c r="E1006" i="10"/>
  <c r="D1006" i="10"/>
  <c r="F1006" i="10"/>
  <c r="G1006" i="10"/>
  <c r="H1006" i="10"/>
  <c r="I1006" i="10"/>
  <c r="C1006" i="10"/>
  <c r="B1006" i="10"/>
  <c r="E1002" i="10"/>
  <c r="D1002" i="10"/>
  <c r="F1002" i="10"/>
  <c r="G1002" i="10"/>
  <c r="H1002" i="10"/>
  <c r="I1002" i="10"/>
  <c r="C1002" i="10"/>
  <c r="B1002" i="10"/>
  <c r="E998" i="10"/>
  <c r="D998" i="10"/>
  <c r="F998" i="10"/>
  <c r="G998" i="10"/>
  <c r="H998" i="10"/>
  <c r="I998" i="10"/>
  <c r="C998" i="10"/>
  <c r="B998" i="10"/>
  <c r="E994" i="10"/>
  <c r="D994" i="10"/>
  <c r="F994" i="10"/>
  <c r="G994" i="10"/>
  <c r="H994" i="10"/>
  <c r="I994" i="10"/>
  <c r="C994" i="10"/>
  <c r="B994" i="10"/>
  <c r="E990" i="10"/>
  <c r="D990" i="10"/>
  <c r="F990" i="10"/>
  <c r="G990" i="10"/>
  <c r="H990" i="10"/>
  <c r="I990" i="10"/>
  <c r="C990" i="10"/>
  <c r="B990" i="10"/>
  <c r="E986" i="10"/>
  <c r="D986" i="10"/>
  <c r="F986" i="10"/>
  <c r="G986" i="10"/>
  <c r="H986" i="10"/>
  <c r="I986" i="10"/>
  <c r="C986" i="10"/>
  <c r="B986" i="10"/>
  <c r="E982" i="10"/>
  <c r="D982" i="10"/>
  <c r="F982" i="10"/>
  <c r="G982" i="10"/>
  <c r="H982" i="10"/>
  <c r="I982" i="10"/>
  <c r="C982" i="10"/>
  <c r="B982" i="10"/>
  <c r="E978" i="10"/>
  <c r="D978" i="10"/>
  <c r="F978" i="10"/>
  <c r="G978" i="10"/>
  <c r="H978" i="10"/>
  <c r="I978" i="10"/>
  <c r="C978" i="10"/>
  <c r="B978" i="10"/>
  <c r="E974" i="10"/>
  <c r="D974" i="10"/>
  <c r="F974" i="10"/>
  <c r="G974" i="10"/>
  <c r="H974" i="10"/>
  <c r="I974" i="10"/>
  <c r="C974" i="10"/>
  <c r="B974" i="10"/>
  <c r="E970" i="10"/>
  <c r="D970" i="10"/>
  <c r="F970" i="10"/>
  <c r="G970" i="10"/>
  <c r="H970" i="10"/>
  <c r="I970" i="10"/>
  <c r="C970" i="10"/>
  <c r="B970" i="10"/>
  <c r="E966" i="10"/>
  <c r="D966" i="10"/>
  <c r="F966" i="10"/>
  <c r="G966" i="10"/>
  <c r="H966" i="10"/>
  <c r="I966" i="10"/>
  <c r="C966" i="10"/>
  <c r="B966" i="10"/>
  <c r="E962" i="10"/>
  <c r="D962" i="10"/>
  <c r="F962" i="10"/>
  <c r="G962" i="10"/>
  <c r="H962" i="10"/>
  <c r="I962" i="10"/>
  <c r="C962" i="10"/>
  <c r="B962" i="10"/>
  <c r="E958" i="10"/>
  <c r="D958" i="10"/>
  <c r="F958" i="10"/>
  <c r="G958" i="10"/>
  <c r="H958" i="10"/>
  <c r="I958" i="10"/>
  <c r="C958" i="10"/>
  <c r="B958" i="10"/>
  <c r="E954" i="10"/>
  <c r="D954" i="10"/>
  <c r="F954" i="10"/>
  <c r="G954" i="10"/>
  <c r="H954" i="10"/>
  <c r="I954" i="10"/>
  <c r="C954" i="10"/>
  <c r="B954" i="10"/>
  <c r="E950" i="10"/>
  <c r="D950" i="10"/>
  <c r="F950" i="10"/>
  <c r="G950" i="10"/>
  <c r="H950" i="10"/>
  <c r="I950" i="10"/>
  <c r="C950" i="10"/>
  <c r="B950" i="10"/>
  <c r="E946" i="10"/>
  <c r="D946" i="10"/>
  <c r="F946" i="10"/>
  <c r="G946" i="10"/>
  <c r="H946" i="10"/>
  <c r="I946" i="10"/>
  <c r="C946" i="10"/>
  <c r="B946" i="10"/>
  <c r="E942" i="10"/>
  <c r="D942" i="10"/>
  <c r="F942" i="10"/>
  <c r="G942" i="10"/>
  <c r="H942" i="10"/>
  <c r="I942" i="10"/>
  <c r="C942" i="10"/>
  <c r="B942" i="10"/>
  <c r="E938" i="10"/>
  <c r="D938" i="10"/>
  <c r="F938" i="10"/>
  <c r="G938" i="10"/>
  <c r="H938" i="10"/>
  <c r="I938" i="10"/>
  <c r="C938" i="10"/>
  <c r="B938" i="10"/>
  <c r="E934" i="10"/>
  <c r="D934" i="10"/>
  <c r="F934" i="10"/>
  <c r="G934" i="10"/>
  <c r="H934" i="10"/>
  <c r="I934" i="10"/>
  <c r="C934" i="10"/>
  <c r="B934" i="10"/>
  <c r="E930" i="10"/>
  <c r="D930" i="10"/>
  <c r="F930" i="10"/>
  <c r="G930" i="10"/>
  <c r="H930" i="10"/>
  <c r="I930" i="10"/>
  <c r="C930" i="10"/>
  <c r="B930" i="10"/>
  <c r="E926" i="10"/>
  <c r="D926" i="10"/>
  <c r="F926" i="10"/>
  <c r="G926" i="10"/>
  <c r="H926" i="10"/>
  <c r="I926" i="10"/>
  <c r="C926" i="10"/>
  <c r="B926" i="10"/>
  <c r="E922" i="10"/>
  <c r="D922" i="10"/>
  <c r="F922" i="10"/>
  <c r="G922" i="10"/>
  <c r="H922" i="10"/>
  <c r="I922" i="10"/>
  <c r="C922" i="10"/>
  <c r="B922" i="10"/>
  <c r="D918" i="10"/>
  <c r="C918" i="10"/>
  <c r="I918" i="10"/>
  <c r="F918" i="10"/>
  <c r="G918" i="10"/>
  <c r="H918" i="10"/>
  <c r="B918" i="10"/>
  <c r="E918" i="10"/>
  <c r="D914" i="10"/>
  <c r="C914" i="10"/>
  <c r="I914" i="10"/>
  <c r="F914" i="10"/>
  <c r="G914" i="10"/>
  <c r="H914" i="10"/>
  <c r="B914" i="10"/>
  <c r="E914" i="10"/>
  <c r="D910" i="10"/>
  <c r="C910" i="10"/>
  <c r="I910" i="10"/>
  <c r="F910" i="10"/>
  <c r="G910" i="10"/>
  <c r="H910" i="10"/>
  <c r="B910" i="10"/>
  <c r="E910" i="10"/>
  <c r="D906" i="10"/>
  <c r="C906" i="10"/>
  <c r="I906" i="10"/>
  <c r="F906" i="10"/>
  <c r="G906" i="10"/>
  <c r="H906" i="10"/>
  <c r="B906" i="10"/>
  <c r="E906" i="10"/>
  <c r="D902" i="10"/>
  <c r="C902" i="10"/>
  <c r="I902" i="10"/>
  <c r="F902" i="10"/>
  <c r="G902" i="10"/>
  <c r="H902" i="10"/>
  <c r="B902" i="10"/>
  <c r="E902" i="10"/>
  <c r="D898" i="10"/>
  <c r="C898" i="10"/>
  <c r="I898" i="10"/>
  <c r="F898" i="10"/>
  <c r="G898" i="10"/>
  <c r="H898" i="10"/>
  <c r="B898" i="10"/>
  <c r="E898" i="10"/>
  <c r="D894" i="10"/>
  <c r="C894" i="10"/>
  <c r="I894" i="10"/>
  <c r="F894" i="10"/>
  <c r="G894" i="10"/>
  <c r="H894" i="10"/>
  <c r="B894" i="10"/>
  <c r="E894" i="10"/>
  <c r="D890" i="10"/>
  <c r="C890" i="10"/>
  <c r="I890" i="10"/>
  <c r="F890" i="10"/>
  <c r="G890" i="10"/>
  <c r="H890" i="10"/>
  <c r="B890" i="10"/>
  <c r="E890" i="10"/>
  <c r="D886" i="10"/>
  <c r="C886" i="10"/>
  <c r="I886" i="10"/>
  <c r="F886" i="10"/>
  <c r="G886" i="10"/>
  <c r="H886" i="10"/>
  <c r="B886" i="10"/>
  <c r="E886" i="10"/>
  <c r="D882" i="10"/>
  <c r="C882" i="10"/>
  <c r="I882" i="10"/>
  <c r="F882" i="10"/>
  <c r="G882" i="10"/>
  <c r="H882" i="10"/>
  <c r="B882" i="10"/>
  <c r="E882" i="10"/>
  <c r="D878" i="10"/>
  <c r="C878" i="10"/>
  <c r="I878" i="10"/>
  <c r="F878" i="10"/>
  <c r="G878" i="10"/>
  <c r="H878" i="10"/>
  <c r="B878" i="10"/>
  <c r="E878" i="10"/>
  <c r="D874" i="10"/>
  <c r="C874" i="10"/>
  <c r="I874" i="10"/>
  <c r="F874" i="10"/>
  <c r="G874" i="10"/>
  <c r="H874" i="10"/>
  <c r="B874" i="10"/>
  <c r="E874" i="10"/>
  <c r="D870" i="10"/>
  <c r="C870" i="10"/>
  <c r="I870" i="10"/>
  <c r="F870" i="10"/>
  <c r="G870" i="10"/>
  <c r="H870" i="10"/>
  <c r="B870" i="10"/>
  <c r="E870" i="10"/>
  <c r="D866" i="10"/>
  <c r="C866" i="10"/>
  <c r="I866" i="10"/>
  <c r="F866" i="10"/>
  <c r="G866" i="10"/>
  <c r="H866" i="10"/>
  <c r="B866" i="10"/>
  <c r="E866" i="10"/>
  <c r="D862" i="10"/>
  <c r="C862" i="10"/>
  <c r="I862" i="10"/>
  <c r="F862" i="10"/>
  <c r="G862" i="10"/>
  <c r="H862" i="10"/>
  <c r="B862" i="10"/>
  <c r="E862" i="10"/>
  <c r="D858" i="10"/>
  <c r="C858" i="10"/>
  <c r="I858" i="10"/>
  <c r="F858" i="10"/>
  <c r="G858" i="10"/>
  <c r="H858" i="10"/>
  <c r="B858" i="10"/>
  <c r="E858" i="10"/>
  <c r="D854" i="10"/>
  <c r="C854" i="10"/>
  <c r="I854" i="10"/>
  <c r="F854" i="10"/>
  <c r="G854" i="10"/>
  <c r="H854" i="10"/>
  <c r="B854" i="10"/>
  <c r="E854" i="10"/>
  <c r="D850" i="10"/>
  <c r="C850" i="10"/>
  <c r="I850" i="10"/>
  <c r="F850" i="10"/>
  <c r="G850" i="10"/>
  <c r="H850" i="10"/>
  <c r="B850" i="10"/>
  <c r="E850" i="10"/>
  <c r="D846" i="10"/>
  <c r="C846" i="10"/>
  <c r="I846" i="10"/>
  <c r="F846" i="10"/>
  <c r="G846" i="10"/>
  <c r="H846" i="10"/>
  <c r="B846" i="10"/>
  <c r="E846" i="10"/>
  <c r="D842" i="10"/>
  <c r="C842" i="10"/>
  <c r="I842" i="10"/>
  <c r="F842" i="10"/>
  <c r="G842" i="10"/>
  <c r="H842" i="10"/>
  <c r="B842" i="10"/>
  <c r="E842" i="10"/>
  <c r="D838" i="10"/>
  <c r="C838" i="10"/>
  <c r="I838" i="10"/>
  <c r="F838" i="10"/>
  <c r="G838" i="10"/>
  <c r="H838" i="10"/>
  <c r="B838" i="10"/>
  <c r="E838" i="10"/>
  <c r="D834" i="10"/>
  <c r="C834" i="10"/>
  <c r="I834" i="10"/>
  <c r="F834" i="10"/>
  <c r="G834" i="10"/>
  <c r="H834" i="10"/>
  <c r="B834" i="10"/>
  <c r="E834" i="10"/>
  <c r="D830" i="10"/>
  <c r="C830" i="10"/>
  <c r="I830" i="10"/>
  <c r="F830" i="10"/>
  <c r="G830" i="10"/>
  <c r="H830" i="10"/>
  <c r="B830" i="10"/>
  <c r="E830" i="10"/>
  <c r="D826" i="10"/>
  <c r="C826" i="10"/>
  <c r="I826" i="10"/>
  <c r="F826" i="10"/>
  <c r="G826" i="10"/>
  <c r="H826" i="10"/>
  <c r="B826" i="10"/>
  <c r="E826" i="10"/>
  <c r="D822" i="10"/>
  <c r="C822" i="10"/>
  <c r="I822" i="10"/>
  <c r="F822" i="10"/>
  <c r="G822" i="10"/>
  <c r="H822" i="10"/>
  <c r="B822" i="10"/>
  <c r="E822" i="10"/>
  <c r="D818" i="10"/>
  <c r="C818" i="10"/>
  <c r="I818" i="10"/>
  <c r="F818" i="10"/>
  <c r="G818" i="10"/>
  <c r="H818" i="10"/>
  <c r="B818" i="10"/>
  <c r="E818" i="10"/>
  <c r="D814" i="10"/>
  <c r="C814" i="10"/>
  <c r="I814" i="10"/>
  <c r="F814" i="10"/>
  <c r="G814" i="10"/>
  <c r="H814" i="10"/>
  <c r="B814" i="10"/>
  <c r="E814" i="10"/>
  <c r="D810" i="10"/>
  <c r="C810" i="10"/>
  <c r="I810" i="10"/>
  <c r="F810" i="10"/>
  <c r="G810" i="10"/>
  <c r="H810" i="10"/>
  <c r="B810" i="10"/>
  <c r="E810" i="10"/>
  <c r="D806" i="10"/>
  <c r="C806" i="10"/>
  <c r="I806" i="10"/>
  <c r="F806" i="10"/>
  <c r="G806" i="10"/>
  <c r="H806" i="10"/>
  <c r="B806" i="10"/>
  <c r="E806" i="10"/>
  <c r="D802" i="10"/>
  <c r="C802" i="10"/>
  <c r="I802" i="10"/>
  <c r="F802" i="10"/>
  <c r="G802" i="10"/>
  <c r="H802" i="10"/>
  <c r="B802" i="10"/>
  <c r="E802" i="10"/>
  <c r="D798" i="10"/>
  <c r="C798" i="10"/>
  <c r="I798" i="10"/>
  <c r="F798" i="10"/>
  <c r="G798" i="10"/>
  <c r="H798" i="10"/>
  <c r="B798" i="10"/>
  <c r="E798" i="10"/>
  <c r="D794" i="10"/>
  <c r="C794" i="10"/>
  <c r="I794" i="10"/>
  <c r="F794" i="10"/>
  <c r="G794" i="10"/>
  <c r="H794" i="10"/>
  <c r="B794" i="10"/>
  <c r="E794" i="10"/>
  <c r="D790" i="10"/>
  <c r="C790" i="10"/>
  <c r="I790" i="10"/>
  <c r="F790" i="10"/>
  <c r="G790" i="10"/>
  <c r="H790" i="10"/>
  <c r="B790" i="10"/>
  <c r="E790" i="10"/>
  <c r="D786" i="10"/>
  <c r="C786" i="10"/>
  <c r="I786" i="10"/>
  <c r="F786" i="10"/>
  <c r="G786" i="10"/>
  <c r="H786" i="10"/>
  <c r="B786" i="10"/>
  <c r="E786" i="10"/>
  <c r="D782" i="10"/>
  <c r="C782" i="10"/>
  <c r="I782" i="10"/>
  <c r="F782" i="10"/>
  <c r="G782" i="10"/>
  <c r="H782" i="10"/>
  <c r="B782" i="10"/>
  <c r="E782" i="10"/>
  <c r="D778" i="10"/>
  <c r="C778" i="10"/>
  <c r="I778" i="10"/>
  <c r="F778" i="10"/>
  <c r="G778" i="10"/>
  <c r="H778" i="10"/>
  <c r="B778" i="10"/>
  <c r="E778" i="10"/>
  <c r="D774" i="10"/>
  <c r="C774" i="10"/>
  <c r="I774" i="10"/>
  <c r="F774" i="10"/>
  <c r="G774" i="10"/>
  <c r="H774" i="10"/>
  <c r="B774" i="10"/>
  <c r="E774" i="10"/>
  <c r="D770" i="10"/>
  <c r="C770" i="10"/>
  <c r="I770" i="10"/>
  <c r="F770" i="10"/>
  <c r="G770" i="10"/>
  <c r="H770" i="10"/>
  <c r="B770" i="10"/>
  <c r="E770" i="10"/>
  <c r="D766" i="10"/>
  <c r="C766" i="10"/>
  <c r="I766" i="10"/>
  <c r="F766" i="10"/>
  <c r="G766" i="10"/>
  <c r="H766" i="10"/>
  <c r="B766" i="10"/>
  <c r="E766" i="10"/>
  <c r="D762" i="10"/>
  <c r="C762" i="10"/>
  <c r="I762" i="10"/>
  <c r="F762" i="10"/>
  <c r="G762" i="10"/>
  <c r="H762" i="10"/>
  <c r="B762" i="10"/>
  <c r="E762" i="10"/>
  <c r="D758" i="10"/>
  <c r="C758" i="10"/>
  <c r="I758" i="10"/>
  <c r="F758" i="10"/>
  <c r="G758" i="10"/>
  <c r="H758" i="10"/>
  <c r="B758" i="10"/>
  <c r="E758" i="10"/>
  <c r="D754" i="10"/>
  <c r="C754" i="10"/>
  <c r="I754" i="10"/>
  <c r="F754" i="10"/>
  <c r="G754" i="10"/>
  <c r="H754" i="10"/>
  <c r="B754" i="10"/>
  <c r="E754" i="10"/>
  <c r="D750" i="10"/>
  <c r="C750" i="10"/>
  <c r="I750" i="10"/>
  <c r="F750" i="10"/>
  <c r="G750" i="10"/>
  <c r="H750" i="10"/>
  <c r="B750" i="10"/>
  <c r="E750" i="10"/>
  <c r="D746" i="10"/>
  <c r="C746" i="10"/>
  <c r="I746" i="10"/>
  <c r="F746" i="10"/>
  <c r="G746" i="10"/>
  <c r="H746" i="10"/>
  <c r="B746" i="10"/>
  <c r="E746" i="10"/>
  <c r="D742" i="10"/>
  <c r="C742" i="10"/>
  <c r="I742" i="10"/>
  <c r="F742" i="10"/>
  <c r="G742" i="10"/>
  <c r="H742" i="10"/>
  <c r="B742" i="10"/>
  <c r="E742" i="10"/>
  <c r="D738" i="10"/>
  <c r="C738" i="10"/>
  <c r="I738" i="10"/>
  <c r="F738" i="10"/>
  <c r="G738" i="10"/>
  <c r="H738" i="10"/>
  <c r="B738" i="10"/>
  <c r="E738" i="10"/>
  <c r="D734" i="10"/>
  <c r="C734" i="10"/>
  <c r="I734" i="10"/>
  <c r="F734" i="10"/>
  <c r="G734" i="10"/>
  <c r="H734" i="10"/>
  <c r="B734" i="10"/>
  <c r="E734" i="10"/>
  <c r="D730" i="10"/>
  <c r="C730" i="10"/>
  <c r="I730" i="10"/>
  <c r="F730" i="10"/>
  <c r="G730" i="10"/>
  <c r="H730" i="10"/>
  <c r="B730" i="10"/>
  <c r="E730" i="10"/>
  <c r="D726" i="10"/>
  <c r="C726" i="10"/>
  <c r="I726" i="10"/>
  <c r="F726" i="10"/>
  <c r="G726" i="10"/>
  <c r="H726" i="10"/>
  <c r="B726" i="10"/>
  <c r="E726" i="10"/>
  <c r="D722" i="10"/>
  <c r="C722" i="10"/>
  <c r="I722" i="10"/>
  <c r="F722" i="10"/>
  <c r="G722" i="10"/>
  <c r="H722" i="10"/>
  <c r="B722" i="10"/>
  <c r="E722" i="10"/>
  <c r="D718" i="10"/>
  <c r="C718" i="10"/>
  <c r="I718" i="10"/>
  <c r="F718" i="10"/>
  <c r="G718" i="10"/>
  <c r="H718" i="10"/>
  <c r="B718" i="10"/>
  <c r="E718" i="10"/>
  <c r="D714" i="10"/>
  <c r="C714" i="10"/>
  <c r="I714" i="10"/>
  <c r="F714" i="10"/>
  <c r="G714" i="10"/>
  <c r="H714" i="10"/>
  <c r="B714" i="10"/>
  <c r="E714" i="10"/>
  <c r="D710" i="10"/>
  <c r="C710" i="10"/>
  <c r="I710" i="10"/>
  <c r="F710" i="10"/>
  <c r="G710" i="10"/>
  <c r="H710" i="10"/>
  <c r="B710" i="10"/>
  <c r="E710" i="10"/>
  <c r="D706" i="10"/>
  <c r="C706" i="10"/>
  <c r="I706" i="10"/>
  <c r="F706" i="10"/>
  <c r="G706" i="10"/>
  <c r="H706" i="10"/>
  <c r="B706" i="10"/>
  <c r="E706" i="10"/>
  <c r="D702" i="10"/>
  <c r="C702" i="10"/>
  <c r="I702" i="10"/>
  <c r="F702" i="10"/>
  <c r="G702" i="10"/>
  <c r="H702" i="10"/>
  <c r="B702" i="10"/>
  <c r="E702" i="10"/>
  <c r="D698" i="10"/>
  <c r="C698" i="10"/>
  <c r="I698" i="10"/>
  <c r="F698" i="10"/>
  <c r="G698" i="10"/>
  <c r="H698" i="10"/>
  <c r="B698" i="10"/>
  <c r="E698" i="10"/>
  <c r="D694" i="10"/>
  <c r="C694" i="10"/>
  <c r="I694" i="10"/>
  <c r="F694" i="10"/>
  <c r="G694" i="10"/>
  <c r="H694" i="10"/>
  <c r="B694" i="10"/>
  <c r="E694" i="10"/>
  <c r="D690" i="10"/>
  <c r="C690" i="10"/>
  <c r="I690" i="10"/>
  <c r="F690" i="10"/>
  <c r="G690" i="10"/>
  <c r="H690" i="10"/>
  <c r="B690" i="10"/>
  <c r="E690" i="10"/>
  <c r="H686" i="10"/>
  <c r="G686" i="10"/>
  <c r="B686" i="10"/>
  <c r="E686" i="10"/>
  <c r="D686" i="10"/>
  <c r="C686" i="10"/>
  <c r="F686" i="10"/>
  <c r="I686" i="10"/>
  <c r="H682" i="10"/>
  <c r="G682" i="10"/>
  <c r="B682" i="10"/>
  <c r="E682" i="10"/>
  <c r="D682" i="10"/>
  <c r="C682" i="10"/>
  <c r="F682" i="10"/>
  <c r="I682" i="10"/>
  <c r="H678" i="10"/>
  <c r="G678" i="10"/>
  <c r="B678" i="10"/>
  <c r="E678" i="10"/>
  <c r="D678" i="10"/>
  <c r="C678" i="10"/>
  <c r="F678" i="10"/>
  <c r="I678" i="10"/>
  <c r="H674" i="10"/>
  <c r="G674" i="10"/>
  <c r="B674" i="10"/>
  <c r="E674" i="10"/>
  <c r="D674" i="10"/>
  <c r="C674" i="10"/>
  <c r="F674" i="10"/>
  <c r="I674" i="10"/>
  <c r="H670" i="10"/>
  <c r="G670" i="10"/>
  <c r="B670" i="10"/>
  <c r="E670" i="10"/>
  <c r="D670" i="10"/>
  <c r="C670" i="10"/>
  <c r="F670" i="10"/>
  <c r="I670" i="10"/>
  <c r="H666" i="10"/>
  <c r="G666" i="10"/>
  <c r="B666" i="10"/>
  <c r="E666" i="10"/>
  <c r="D666" i="10"/>
  <c r="C666" i="10"/>
  <c r="F666" i="10"/>
  <c r="I666" i="10"/>
  <c r="H662" i="10"/>
  <c r="G662" i="10"/>
  <c r="B662" i="10"/>
  <c r="E662" i="10"/>
  <c r="D662" i="10"/>
  <c r="C662" i="10"/>
  <c r="F662" i="10"/>
  <c r="I662" i="10"/>
  <c r="H658" i="10"/>
  <c r="G658" i="10"/>
  <c r="B658" i="10"/>
  <c r="E658" i="10"/>
  <c r="D658" i="10"/>
  <c r="C658" i="10"/>
  <c r="F658" i="10"/>
  <c r="I658" i="10"/>
  <c r="H654" i="10"/>
  <c r="G654" i="10"/>
  <c r="B654" i="10"/>
  <c r="E654" i="10"/>
  <c r="D654" i="10"/>
  <c r="C654" i="10"/>
  <c r="F654" i="10"/>
  <c r="I654" i="10"/>
  <c r="H650" i="10"/>
  <c r="G650" i="10"/>
  <c r="B650" i="10"/>
  <c r="E650" i="10"/>
  <c r="D650" i="10"/>
  <c r="C650" i="10"/>
  <c r="F650" i="10"/>
  <c r="I650" i="10"/>
  <c r="H646" i="10"/>
  <c r="G646" i="10"/>
  <c r="B646" i="10"/>
  <c r="E646" i="10"/>
  <c r="D646" i="10"/>
  <c r="C646" i="10"/>
  <c r="F646" i="10"/>
  <c r="I646" i="10"/>
  <c r="H642" i="10"/>
  <c r="G642" i="10"/>
  <c r="B642" i="10"/>
  <c r="E642" i="10"/>
  <c r="D642" i="10"/>
  <c r="C642" i="10"/>
  <c r="F642" i="10"/>
  <c r="I642" i="10"/>
  <c r="H638" i="10"/>
  <c r="G638" i="10"/>
  <c r="B638" i="10"/>
  <c r="E638" i="10"/>
  <c r="D638" i="10"/>
  <c r="C638" i="10"/>
  <c r="F638" i="10"/>
  <c r="I638" i="10"/>
  <c r="H634" i="10"/>
  <c r="G634" i="10"/>
  <c r="B634" i="10"/>
  <c r="E634" i="10"/>
  <c r="D634" i="10"/>
  <c r="C634" i="10"/>
  <c r="F634" i="10"/>
  <c r="I634" i="10"/>
  <c r="H630" i="10"/>
  <c r="G630" i="10"/>
  <c r="B630" i="10"/>
  <c r="E630" i="10"/>
  <c r="D630" i="10"/>
  <c r="C630" i="10"/>
  <c r="F630" i="10"/>
  <c r="I630" i="10"/>
  <c r="H626" i="10"/>
  <c r="G626" i="10"/>
  <c r="B626" i="10"/>
  <c r="E626" i="10"/>
  <c r="D626" i="10"/>
  <c r="C626" i="10"/>
  <c r="F626" i="10"/>
  <c r="I626" i="10"/>
  <c r="G622" i="10"/>
  <c r="B622" i="10"/>
  <c r="C622" i="10"/>
  <c r="E622" i="10"/>
  <c r="F622" i="10"/>
  <c r="H622" i="10"/>
  <c r="D622" i="10"/>
  <c r="I622" i="10"/>
  <c r="F618" i="10"/>
  <c r="H618" i="10"/>
  <c r="C618" i="10"/>
  <c r="E618" i="10"/>
  <c r="B618" i="10"/>
  <c r="D618" i="10"/>
  <c r="G618" i="10"/>
  <c r="I618" i="10"/>
  <c r="F614" i="10"/>
  <c r="H614" i="10"/>
  <c r="C614" i="10"/>
  <c r="E614" i="10"/>
  <c r="B614" i="10"/>
  <c r="D614" i="10"/>
  <c r="G614" i="10"/>
  <c r="I614" i="10"/>
  <c r="F610" i="10"/>
  <c r="H610" i="10"/>
  <c r="C610" i="10"/>
  <c r="E610" i="10"/>
  <c r="B610" i="10"/>
  <c r="D610" i="10"/>
  <c r="G610" i="10"/>
  <c r="I610" i="10"/>
  <c r="F606" i="10"/>
  <c r="H606" i="10"/>
  <c r="C606" i="10"/>
  <c r="E606" i="10"/>
  <c r="B606" i="10"/>
  <c r="D606" i="10"/>
  <c r="G606" i="10"/>
  <c r="I606" i="10"/>
  <c r="F602" i="10"/>
  <c r="H602" i="10"/>
  <c r="C602" i="10"/>
  <c r="E602" i="10"/>
  <c r="B602" i="10"/>
  <c r="D602" i="10"/>
  <c r="G602" i="10"/>
  <c r="I602" i="10"/>
  <c r="F598" i="10"/>
  <c r="H598" i="10"/>
  <c r="C598" i="10"/>
  <c r="E598" i="10"/>
  <c r="B598" i="10"/>
  <c r="D598" i="10"/>
  <c r="G598" i="10"/>
  <c r="I598" i="10"/>
  <c r="F594" i="10"/>
  <c r="H594" i="10"/>
  <c r="C594" i="10"/>
  <c r="E594" i="10"/>
  <c r="B594" i="10"/>
  <c r="D594" i="10"/>
  <c r="G594" i="10"/>
  <c r="I594" i="10"/>
  <c r="F590" i="10"/>
  <c r="H590" i="10"/>
  <c r="C590" i="10"/>
  <c r="E590" i="10"/>
  <c r="B590" i="10"/>
  <c r="D590" i="10"/>
  <c r="G590" i="10"/>
  <c r="I590" i="10"/>
  <c r="F586" i="10"/>
  <c r="H586" i="10"/>
  <c r="C586" i="10"/>
  <c r="E586" i="10"/>
  <c r="B586" i="10"/>
  <c r="D586" i="10"/>
  <c r="G586" i="10"/>
  <c r="I586" i="10"/>
  <c r="F582" i="10"/>
  <c r="H582" i="10"/>
  <c r="C582" i="10"/>
  <c r="E582" i="10"/>
  <c r="B582" i="10"/>
  <c r="D582" i="10"/>
  <c r="G582" i="10"/>
  <c r="I582" i="10"/>
  <c r="F578" i="10"/>
  <c r="H578" i="10"/>
  <c r="C578" i="10"/>
  <c r="E578" i="10"/>
  <c r="B578" i="10"/>
  <c r="D578" i="10"/>
  <c r="G578" i="10"/>
  <c r="I578" i="10"/>
  <c r="F574" i="10"/>
  <c r="H574" i="10"/>
  <c r="C574" i="10"/>
  <c r="E574" i="10"/>
  <c r="B574" i="10"/>
  <c r="D574" i="10"/>
  <c r="G574" i="10"/>
  <c r="I574" i="10"/>
  <c r="F570" i="10"/>
  <c r="H570" i="10"/>
  <c r="C570" i="10"/>
  <c r="E570" i="10"/>
  <c r="B570" i="10"/>
  <c r="D570" i="10"/>
  <c r="G570" i="10"/>
  <c r="I570" i="10"/>
  <c r="F566" i="10"/>
  <c r="H566" i="10"/>
  <c r="C566" i="10"/>
  <c r="E566" i="10"/>
  <c r="B566" i="10"/>
  <c r="D566" i="10"/>
  <c r="G566" i="10"/>
  <c r="I566" i="10"/>
  <c r="F562" i="10"/>
  <c r="H562" i="10"/>
  <c r="C562" i="10"/>
  <c r="E562" i="10"/>
  <c r="B562" i="10"/>
  <c r="D562" i="10"/>
  <c r="G562" i="10"/>
  <c r="I562" i="10"/>
  <c r="F558" i="10"/>
  <c r="H558" i="10"/>
  <c r="C558" i="10"/>
  <c r="E558" i="10"/>
  <c r="B558" i="10"/>
  <c r="D558" i="10"/>
  <c r="G558" i="10"/>
  <c r="I558" i="10"/>
  <c r="F554" i="10"/>
  <c r="H554" i="10"/>
  <c r="C554" i="10"/>
  <c r="E554" i="10"/>
  <c r="B554" i="10"/>
  <c r="D554" i="10"/>
  <c r="G554" i="10"/>
  <c r="I554" i="10"/>
  <c r="F550" i="10"/>
  <c r="H550" i="10"/>
  <c r="C550" i="10"/>
  <c r="E550" i="10"/>
  <c r="B550" i="10"/>
  <c r="D550" i="10"/>
  <c r="G550" i="10"/>
  <c r="I550" i="10"/>
  <c r="F546" i="10"/>
  <c r="H546" i="10"/>
  <c r="C546" i="10"/>
  <c r="E546" i="10"/>
  <c r="B546" i="10"/>
  <c r="D546" i="10"/>
  <c r="G546" i="10"/>
  <c r="I546" i="10"/>
  <c r="F542" i="10"/>
  <c r="H542" i="10"/>
  <c r="C542" i="10"/>
  <c r="E542" i="10"/>
  <c r="B542" i="10"/>
  <c r="D542" i="10"/>
  <c r="G542" i="10"/>
  <c r="I542" i="10"/>
  <c r="I538" i="10"/>
  <c r="F538" i="10"/>
  <c r="H538" i="10"/>
  <c r="B538" i="10"/>
  <c r="C538" i="10"/>
  <c r="E538" i="10"/>
  <c r="G538" i="10"/>
  <c r="D538" i="10"/>
  <c r="C534" i="10"/>
  <c r="E534" i="10"/>
  <c r="D534" i="10"/>
  <c r="B534" i="10"/>
  <c r="G534" i="10"/>
  <c r="I534" i="10"/>
  <c r="H534" i="10"/>
  <c r="F534" i="10"/>
  <c r="C530" i="10"/>
  <c r="E530" i="10"/>
  <c r="D530" i="10"/>
  <c r="B530" i="10"/>
  <c r="G530" i="10"/>
  <c r="I530" i="10"/>
  <c r="H530" i="10"/>
  <c r="F530" i="10"/>
  <c r="C526" i="10"/>
  <c r="E526" i="10"/>
  <c r="D526" i="10"/>
  <c r="B526" i="10"/>
  <c r="G526" i="10"/>
  <c r="I526" i="10"/>
  <c r="H526" i="10"/>
  <c r="F526" i="10"/>
  <c r="C522" i="10"/>
  <c r="E522" i="10"/>
  <c r="D522" i="10"/>
  <c r="B522" i="10"/>
  <c r="G522" i="10"/>
  <c r="I522" i="10"/>
  <c r="H522" i="10"/>
  <c r="F522" i="10"/>
  <c r="C518" i="10"/>
  <c r="E518" i="10"/>
  <c r="D518" i="10"/>
  <c r="B518" i="10"/>
  <c r="G518" i="10"/>
  <c r="I518" i="10"/>
  <c r="H518" i="10"/>
  <c r="F518" i="10"/>
  <c r="C514" i="10"/>
  <c r="E514" i="10"/>
  <c r="D514" i="10"/>
  <c r="B514" i="10"/>
  <c r="G514" i="10"/>
  <c r="I514" i="10"/>
  <c r="H514" i="10"/>
  <c r="F514" i="10"/>
  <c r="C510" i="10"/>
  <c r="E510" i="10"/>
  <c r="D510" i="10"/>
  <c r="B510" i="10"/>
  <c r="G510" i="10"/>
  <c r="I510" i="10"/>
  <c r="H510" i="10"/>
  <c r="F510" i="10"/>
  <c r="C506" i="10"/>
  <c r="E506" i="10"/>
  <c r="D506" i="10"/>
  <c r="B506" i="10"/>
  <c r="G506" i="10"/>
  <c r="I506" i="10"/>
  <c r="H506" i="10"/>
  <c r="F506" i="10"/>
  <c r="C502" i="10"/>
  <c r="E502" i="10"/>
  <c r="D502" i="10"/>
  <c r="B502" i="10"/>
  <c r="G502" i="10"/>
  <c r="I502" i="10"/>
  <c r="H502" i="10"/>
  <c r="F502" i="10"/>
  <c r="C498" i="10"/>
  <c r="E498" i="10"/>
  <c r="D498" i="10"/>
  <c r="B498" i="10"/>
  <c r="G498" i="10"/>
  <c r="I498" i="10"/>
  <c r="H498" i="10"/>
  <c r="F498" i="10"/>
  <c r="C494" i="10"/>
  <c r="E494" i="10"/>
  <c r="D494" i="10"/>
  <c r="B494" i="10"/>
  <c r="G494" i="10"/>
  <c r="I494" i="10"/>
  <c r="H494" i="10"/>
  <c r="F494" i="10"/>
  <c r="C490" i="10"/>
  <c r="E490" i="10"/>
  <c r="D490" i="10"/>
  <c r="B490" i="10"/>
  <c r="G490" i="10"/>
  <c r="I490" i="10"/>
  <c r="H490" i="10"/>
  <c r="F490" i="10"/>
  <c r="C486" i="10"/>
  <c r="E486" i="10"/>
  <c r="D486" i="10"/>
  <c r="B486" i="10"/>
  <c r="G486" i="10"/>
  <c r="I486" i="10"/>
  <c r="H486" i="10"/>
  <c r="F486" i="10"/>
  <c r="C482" i="10"/>
  <c r="E482" i="10"/>
  <c r="D482" i="10"/>
  <c r="B482" i="10"/>
  <c r="G482" i="10"/>
  <c r="I482" i="10"/>
  <c r="H482" i="10"/>
  <c r="F482" i="10"/>
  <c r="C478" i="10"/>
  <c r="E478" i="10"/>
  <c r="D478" i="10"/>
  <c r="B478" i="10"/>
  <c r="G478" i="10"/>
  <c r="I478" i="10"/>
  <c r="H478" i="10"/>
  <c r="F478" i="10"/>
  <c r="C474" i="10"/>
  <c r="E474" i="10"/>
  <c r="D474" i="10"/>
  <c r="B474" i="10"/>
  <c r="G474" i="10"/>
  <c r="I474" i="10"/>
  <c r="H474" i="10"/>
  <c r="F474" i="10"/>
  <c r="C470" i="10"/>
  <c r="E470" i="10"/>
  <c r="D470" i="10"/>
  <c r="B470" i="10"/>
  <c r="G470" i="10"/>
  <c r="I470" i="10"/>
  <c r="H470" i="10"/>
  <c r="F470" i="10"/>
  <c r="C466" i="10"/>
  <c r="E466" i="10"/>
  <c r="D466" i="10"/>
  <c r="B466" i="10"/>
  <c r="G466" i="10"/>
  <c r="I466" i="10"/>
  <c r="H466" i="10"/>
  <c r="F466" i="10"/>
  <c r="C462" i="10"/>
  <c r="E462" i="10"/>
  <c r="D462" i="10"/>
  <c r="B462" i="10"/>
  <c r="G462" i="10"/>
  <c r="I462" i="10"/>
  <c r="H462" i="10"/>
  <c r="F462" i="10"/>
  <c r="C458" i="10"/>
  <c r="E458" i="10"/>
  <c r="D458" i="10"/>
  <c r="B458" i="10"/>
  <c r="G458" i="10"/>
  <c r="I458" i="10"/>
  <c r="H458" i="10"/>
  <c r="F458" i="10"/>
  <c r="C454" i="10"/>
  <c r="E454" i="10"/>
  <c r="D454" i="10"/>
  <c r="B454" i="10"/>
  <c r="G454" i="10"/>
  <c r="I454" i="10"/>
  <c r="H454" i="10"/>
  <c r="F454" i="10"/>
  <c r="C450" i="10"/>
  <c r="E450" i="10"/>
  <c r="D450" i="10"/>
  <c r="B450" i="10"/>
  <c r="G450" i="10"/>
  <c r="I450" i="10"/>
  <c r="H450" i="10"/>
  <c r="F450" i="10"/>
  <c r="C446" i="10"/>
  <c r="E446" i="10"/>
  <c r="D446" i="10"/>
  <c r="B446" i="10"/>
  <c r="G446" i="10"/>
  <c r="I446" i="10"/>
  <c r="H446" i="10"/>
  <c r="F446" i="10"/>
  <c r="C442" i="10"/>
  <c r="E442" i="10"/>
  <c r="D442" i="10"/>
  <c r="B442" i="10"/>
  <c r="G442" i="10"/>
  <c r="I442" i="10"/>
  <c r="H442" i="10"/>
  <c r="F442" i="10"/>
  <c r="H438" i="10"/>
  <c r="C438" i="10"/>
  <c r="B438" i="10"/>
  <c r="E438" i="10"/>
  <c r="D438" i="10"/>
  <c r="G438" i="10"/>
  <c r="F438" i="10"/>
  <c r="I438" i="10"/>
  <c r="H434" i="10"/>
  <c r="C434" i="10"/>
  <c r="B434" i="10"/>
  <c r="E434" i="10"/>
  <c r="D434" i="10"/>
  <c r="G434" i="10"/>
  <c r="F434" i="10"/>
  <c r="I434" i="10"/>
  <c r="H430" i="10"/>
  <c r="C430" i="10"/>
  <c r="B430" i="10"/>
  <c r="E430" i="10"/>
  <c r="D430" i="10"/>
  <c r="G430" i="10"/>
  <c r="F430" i="10"/>
  <c r="I430" i="10"/>
  <c r="H426" i="10"/>
  <c r="C426" i="10"/>
  <c r="B426" i="10"/>
  <c r="E426" i="10"/>
  <c r="D426" i="10"/>
  <c r="G426" i="10"/>
  <c r="F426" i="10"/>
  <c r="I426" i="10"/>
  <c r="H422" i="10"/>
  <c r="C422" i="10"/>
  <c r="B422" i="10"/>
  <c r="E422" i="10"/>
  <c r="D422" i="10"/>
  <c r="G422" i="10"/>
  <c r="F422" i="10"/>
  <c r="I422" i="10"/>
  <c r="H418" i="10"/>
  <c r="C418" i="10"/>
  <c r="B418" i="10"/>
  <c r="E418" i="10"/>
  <c r="D418" i="10"/>
  <c r="G418" i="10"/>
  <c r="F418" i="10"/>
  <c r="I418" i="10"/>
  <c r="H414" i="10"/>
  <c r="C414" i="10"/>
  <c r="B414" i="10"/>
  <c r="E414" i="10"/>
  <c r="D414" i="10"/>
  <c r="G414" i="10"/>
  <c r="F414" i="10"/>
  <c r="I414" i="10"/>
  <c r="H410" i="10"/>
  <c r="C410" i="10"/>
  <c r="B410" i="10"/>
  <c r="E410" i="10"/>
  <c r="D410" i="10"/>
  <c r="G410" i="10"/>
  <c r="F410" i="10"/>
  <c r="I410" i="10"/>
  <c r="H406" i="10"/>
  <c r="C406" i="10"/>
  <c r="B406" i="10"/>
  <c r="E406" i="10"/>
  <c r="D406" i="10"/>
  <c r="G406" i="10"/>
  <c r="F406" i="10"/>
  <c r="I406" i="10"/>
  <c r="H402" i="10"/>
  <c r="C402" i="10"/>
  <c r="B402" i="10"/>
  <c r="E402" i="10"/>
  <c r="D402" i="10"/>
  <c r="G402" i="10"/>
  <c r="F402" i="10"/>
  <c r="I402" i="10"/>
  <c r="H398" i="10"/>
  <c r="C398" i="10"/>
  <c r="B398" i="10"/>
  <c r="E398" i="10"/>
  <c r="D398" i="10"/>
  <c r="G398" i="10"/>
  <c r="F398" i="10"/>
  <c r="I398" i="10"/>
  <c r="H394" i="10"/>
  <c r="C394" i="10"/>
  <c r="B394" i="10"/>
  <c r="E394" i="10"/>
  <c r="D394" i="10"/>
  <c r="G394" i="10"/>
  <c r="F394" i="10"/>
  <c r="I394" i="10"/>
  <c r="H390" i="10"/>
  <c r="C390" i="10"/>
  <c r="B390" i="10"/>
  <c r="E390" i="10"/>
  <c r="D390" i="10"/>
  <c r="G390" i="10"/>
  <c r="F390" i="10"/>
  <c r="I390" i="10"/>
  <c r="H386" i="10"/>
  <c r="C386" i="10"/>
  <c r="B386" i="10"/>
  <c r="E386" i="10"/>
  <c r="D386" i="10"/>
  <c r="G386" i="10"/>
  <c r="F386" i="10"/>
  <c r="I386" i="10"/>
  <c r="H382" i="10"/>
  <c r="C382" i="10"/>
  <c r="B382" i="10"/>
  <c r="E382" i="10"/>
  <c r="D382" i="10"/>
  <c r="G382" i="10"/>
  <c r="F382" i="10"/>
  <c r="I382" i="10"/>
  <c r="H378" i="10"/>
  <c r="C378" i="10"/>
  <c r="B378" i="10"/>
  <c r="E378" i="10"/>
  <c r="D378" i="10"/>
  <c r="G378" i="10"/>
  <c r="F378" i="10"/>
  <c r="I378" i="10"/>
  <c r="D374" i="10"/>
  <c r="G374" i="10"/>
  <c r="I374" i="10"/>
  <c r="F374" i="10"/>
  <c r="C374" i="10"/>
  <c r="H374" i="10"/>
  <c r="B374" i="10"/>
  <c r="E374" i="10"/>
  <c r="D370" i="10"/>
  <c r="G370" i="10"/>
  <c r="I370" i="10"/>
  <c r="F370" i="10"/>
  <c r="C370" i="10"/>
  <c r="H370" i="10"/>
  <c r="B370" i="10"/>
  <c r="E370" i="10"/>
  <c r="D366" i="10"/>
  <c r="G366" i="10"/>
  <c r="I366" i="10"/>
  <c r="F366" i="10"/>
  <c r="C366" i="10"/>
  <c r="H366" i="10"/>
  <c r="B366" i="10"/>
  <c r="E366" i="10"/>
  <c r="D362" i="10"/>
  <c r="G362" i="10"/>
  <c r="I362" i="10"/>
  <c r="F362" i="10"/>
  <c r="C362" i="10"/>
  <c r="H362" i="10"/>
  <c r="B362" i="10"/>
  <c r="E362" i="10"/>
  <c r="D358" i="10"/>
  <c r="G358" i="10"/>
  <c r="I358" i="10"/>
  <c r="F358" i="10"/>
  <c r="C358" i="10"/>
  <c r="H358" i="10"/>
  <c r="B358" i="10"/>
  <c r="E358" i="10"/>
  <c r="D354" i="10"/>
  <c r="G354" i="10"/>
  <c r="I354" i="10"/>
  <c r="F354" i="10"/>
  <c r="C354" i="10"/>
  <c r="H354" i="10"/>
  <c r="B354" i="10"/>
  <c r="E354" i="10"/>
  <c r="D350" i="10"/>
  <c r="G350" i="10"/>
  <c r="I350" i="10"/>
  <c r="F350" i="10"/>
  <c r="C350" i="10"/>
  <c r="H350" i="10"/>
  <c r="B350" i="10"/>
  <c r="E350" i="10"/>
  <c r="D346" i="10"/>
  <c r="G346" i="10"/>
  <c r="I346" i="10"/>
  <c r="F346" i="10"/>
  <c r="C346" i="10"/>
  <c r="H346" i="10"/>
  <c r="B346" i="10"/>
  <c r="E346" i="10"/>
  <c r="D342" i="10"/>
  <c r="G342" i="10"/>
  <c r="I342" i="10"/>
  <c r="F342" i="10"/>
  <c r="C342" i="10"/>
  <c r="H342" i="10"/>
  <c r="B342" i="10"/>
  <c r="E342" i="10"/>
  <c r="C338" i="10"/>
  <c r="H338" i="10"/>
  <c r="E338" i="10"/>
  <c r="B338" i="10"/>
  <c r="G338" i="10"/>
  <c r="D338" i="10"/>
  <c r="I338" i="10"/>
  <c r="F338" i="10"/>
  <c r="C334" i="10"/>
  <c r="H334" i="10"/>
  <c r="E334" i="10"/>
  <c r="B334" i="10"/>
  <c r="G334" i="10"/>
  <c r="D334" i="10"/>
  <c r="I334" i="10"/>
  <c r="F334" i="10"/>
  <c r="G330" i="10"/>
  <c r="D330" i="10"/>
  <c r="F330" i="10"/>
  <c r="I330" i="10"/>
  <c r="H330" i="10"/>
  <c r="C330" i="10"/>
  <c r="E330" i="10"/>
  <c r="B330" i="10"/>
  <c r="B326" i="10"/>
  <c r="G326" i="10"/>
  <c r="I326" i="10"/>
  <c r="H326" i="10"/>
  <c r="C326" i="10"/>
  <c r="F326" i="10"/>
  <c r="D326" i="10"/>
  <c r="E326" i="10"/>
  <c r="F322" i="10"/>
  <c r="C322" i="10"/>
  <c r="D322" i="10"/>
  <c r="E322" i="10"/>
  <c r="B322" i="10"/>
  <c r="G322" i="10"/>
  <c r="H322" i="10"/>
  <c r="I322" i="10"/>
  <c r="F318" i="10"/>
  <c r="C318" i="10"/>
  <c r="D318" i="10"/>
  <c r="E318" i="10"/>
  <c r="B318" i="10"/>
  <c r="G318" i="10"/>
  <c r="H318" i="10"/>
  <c r="I318" i="10"/>
  <c r="F314" i="10"/>
  <c r="E314" i="10"/>
  <c r="D314" i="10"/>
  <c r="I314" i="10"/>
  <c r="B314" i="10"/>
  <c r="G314" i="10"/>
  <c r="H314" i="10"/>
  <c r="C314" i="10"/>
  <c r="F310" i="10"/>
  <c r="E310" i="10"/>
  <c r="D310" i="10"/>
  <c r="I310" i="10"/>
  <c r="B310" i="10"/>
  <c r="G310" i="10"/>
  <c r="H310" i="10"/>
  <c r="C310" i="10"/>
  <c r="F306" i="10"/>
  <c r="C306" i="10"/>
  <c r="D306" i="10"/>
  <c r="E306" i="10"/>
  <c r="B306" i="10"/>
  <c r="G306" i="10"/>
  <c r="H306" i="10"/>
  <c r="I306" i="10"/>
  <c r="F302" i="10"/>
  <c r="C302" i="10"/>
  <c r="D302" i="10"/>
  <c r="E302" i="10"/>
  <c r="B302" i="10"/>
  <c r="G302" i="10"/>
  <c r="H302" i="10"/>
  <c r="I302" i="10"/>
  <c r="F298" i="10"/>
  <c r="E298" i="10"/>
  <c r="D298" i="10"/>
  <c r="I298" i="10"/>
  <c r="B298" i="10"/>
  <c r="G298" i="10"/>
  <c r="H298" i="10"/>
  <c r="C298" i="10"/>
  <c r="F294" i="10"/>
  <c r="E294" i="10"/>
  <c r="D294" i="10"/>
  <c r="I294" i="10"/>
  <c r="B294" i="10"/>
  <c r="G294" i="10"/>
  <c r="H294" i="10"/>
  <c r="C294" i="10"/>
  <c r="I290" i="10"/>
  <c r="G290" i="10"/>
  <c r="B290" i="10"/>
  <c r="D290" i="10"/>
  <c r="E290" i="10"/>
  <c r="C290" i="10"/>
  <c r="F290" i="10"/>
  <c r="H290" i="10"/>
  <c r="I286" i="10"/>
  <c r="G286" i="10"/>
  <c r="B286" i="10"/>
  <c r="D286" i="10"/>
  <c r="E286" i="10"/>
  <c r="C286" i="10"/>
  <c r="F286" i="10"/>
  <c r="H286" i="10"/>
  <c r="I282" i="10"/>
  <c r="D282" i="10"/>
  <c r="B282" i="10"/>
  <c r="H282" i="10"/>
  <c r="E282" i="10"/>
  <c r="C282" i="10"/>
  <c r="F282" i="10"/>
  <c r="G282" i="10"/>
  <c r="I278" i="10"/>
  <c r="G278" i="10"/>
  <c r="B278" i="10"/>
  <c r="D278" i="10"/>
  <c r="E278" i="10"/>
  <c r="C278" i="10"/>
  <c r="F278" i="10"/>
  <c r="H278" i="10"/>
  <c r="I274" i="10"/>
  <c r="G274" i="10"/>
  <c r="B274" i="10"/>
  <c r="D274" i="10"/>
  <c r="E274" i="10"/>
  <c r="C274" i="10"/>
  <c r="F274" i="10"/>
  <c r="H274" i="10"/>
  <c r="I270" i="10"/>
  <c r="G270" i="10"/>
  <c r="B270" i="10"/>
  <c r="D270" i="10"/>
  <c r="E270" i="10"/>
  <c r="C270" i="10"/>
  <c r="F270" i="10"/>
  <c r="H270" i="10"/>
  <c r="I266" i="10"/>
  <c r="D266" i="10"/>
  <c r="B266" i="10"/>
  <c r="H266" i="10"/>
  <c r="E266" i="10"/>
  <c r="C266" i="10"/>
  <c r="F266" i="10"/>
  <c r="G266" i="10"/>
  <c r="I262" i="10"/>
  <c r="G262" i="10"/>
  <c r="B262" i="10"/>
  <c r="D262" i="10"/>
  <c r="E262" i="10"/>
  <c r="C262" i="10"/>
  <c r="F262" i="10"/>
  <c r="H262" i="10"/>
  <c r="I258" i="10"/>
  <c r="G258" i="10"/>
  <c r="B258" i="10"/>
  <c r="D258" i="10"/>
  <c r="E258" i="10"/>
  <c r="C258" i="10"/>
  <c r="F258" i="10"/>
  <c r="H258" i="10"/>
  <c r="I254" i="10"/>
  <c r="D254" i="10"/>
  <c r="B254" i="10"/>
  <c r="H254" i="10"/>
  <c r="E254" i="10"/>
  <c r="C254" i="10"/>
  <c r="F254" i="10"/>
  <c r="G254" i="10"/>
  <c r="I250" i="10"/>
  <c r="D250" i="10"/>
  <c r="B250" i="10"/>
  <c r="H250" i="10"/>
  <c r="E250" i="10"/>
  <c r="C250" i="10"/>
  <c r="F250" i="10"/>
  <c r="G250" i="10"/>
  <c r="I246" i="10"/>
  <c r="G246" i="10"/>
  <c r="B246" i="10"/>
  <c r="D246" i="10"/>
  <c r="E246" i="10"/>
  <c r="C246" i="10"/>
  <c r="F246" i="10"/>
  <c r="H246" i="10"/>
  <c r="I242" i="10"/>
  <c r="G242" i="10"/>
  <c r="B242" i="10"/>
  <c r="D242" i="10"/>
  <c r="E242" i="10"/>
  <c r="C242" i="10"/>
  <c r="F242" i="10"/>
  <c r="H242" i="10"/>
  <c r="I238" i="10"/>
  <c r="D238" i="10"/>
  <c r="B238" i="10"/>
  <c r="H238" i="10"/>
  <c r="E238" i="10"/>
  <c r="C238" i="10"/>
  <c r="F238" i="10"/>
  <c r="G238" i="10"/>
  <c r="I234" i="10"/>
  <c r="G234" i="10"/>
  <c r="B234" i="10"/>
  <c r="D234" i="10"/>
  <c r="E234" i="10"/>
  <c r="C234" i="10"/>
  <c r="F234" i="10"/>
  <c r="H234" i="10"/>
  <c r="I230" i="10"/>
  <c r="D230" i="10"/>
  <c r="B230" i="10"/>
  <c r="H230" i="10"/>
  <c r="E230" i="10"/>
  <c r="C230" i="10"/>
  <c r="F230" i="10"/>
  <c r="G230" i="10"/>
  <c r="I226" i="10"/>
  <c r="G226" i="10"/>
  <c r="B226" i="10"/>
  <c r="D226" i="10"/>
  <c r="E226" i="10"/>
  <c r="C226" i="10"/>
  <c r="F226" i="10"/>
  <c r="H226" i="10"/>
  <c r="I222" i="10"/>
  <c r="G222" i="10"/>
  <c r="B222" i="10"/>
  <c r="D222" i="10"/>
  <c r="E222" i="10"/>
  <c r="C222" i="10"/>
  <c r="F222" i="10"/>
  <c r="H222" i="10"/>
  <c r="I218" i="10"/>
  <c r="G218" i="10"/>
  <c r="B218" i="10"/>
  <c r="D218" i="10"/>
  <c r="E218" i="10"/>
  <c r="C218" i="10"/>
  <c r="F218" i="10"/>
  <c r="H218" i="10"/>
  <c r="I214" i="10"/>
  <c r="G214" i="10"/>
  <c r="B214" i="10"/>
  <c r="D214" i="10"/>
  <c r="E214" i="10"/>
  <c r="C214" i="10"/>
  <c r="F214" i="10"/>
  <c r="H214" i="10"/>
  <c r="I210" i="10"/>
  <c r="G210" i="10"/>
  <c r="B210" i="10"/>
  <c r="D210" i="10"/>
  <c r="E210" i="10"/>
  <c r="C210" i="10"/>
  <c r="F210" i="10"/>
  <c r="H210" i="10"/>
  <c r="I206" i="10"/>
  <c r="D206" i="10"/>
  <c r="B206" i="10"/>
  <c r="H206" i="10"/>
  <c r="E206" i="10"/>
  <c r="C206" i="10"/>
  <c r="F206" i="10"/>
  <c r="G206" i="10"/>
  <c r="I202" i="10"/>
  <c r="D202" i="10"/>
  <c r="B202" i="10"/>
  <c r="H202" i="10"/>
  <c r="E202" i="10"/>
  <c r="C202" i="10"/>
  <c r="F202" i="10"/>
  <c r="G202" i="10"/>
  <c r="I198" i="10"/>
  <c r="G198" i="10"/>
  <c r="B198" i="10"/>
  <c r="D198" i="10"/>
  <c r="E198" i="10"/>
  <c r="C198" i="10"/>
  <c r="F198" i="10"/>
  <c r="H198" i="10"/>
  <c r="I194" i="10"/>
  <c r="G194" i="10"/>
  <c r="B194" i="10"/>
  <c r="D194" i="10"/>
  <c r="E194" i="10"/>
  <c r="C194" i="10"/>
  <c r="F194" i="10"/>
  <c r="H194" i="10"/>
  <c r="E190" i="10"/>
  <c r="C190" i="10"/>
  <c r="B190" i="10"/>
  <c r="D190" i="10"/>
  <c r="H190" i="10"/>
  <c r="I190" i="10"/>
  <c r="F190" i="10"/>
  <c r="G190" i="10"/>
  <c r="H186" i="10"/>
  <c r="I186" i="10"/>
  <c r="B186" i="10"/>
  <c r="C186" i="10"/>
  <c r="D186" i="10"/>
  <c r="E186" i="10"/>
  <c r="F186" i="10"/>
  <c r="G186" i="10"/>
  <c r="H182" i="10"/>
  <c r="I182" i="10"/>
  <c r="B182" i="10"/>
  <c r="C182" i="10"/>
  <c r="D182" i="10"/>
  <c r="E182" i="10"/>
  <c r="F182" i="10"/>
  <c r="G182" i="10"/>
  <c r="H178" i="10"/>
  <c r="I178" i="10"/>
  <c r="B178" i="10"/>
  <c r="C178" i="10"/>
  <c r="D178" i="10"/>
  <c r="E178" i="10"/>
  <c r="F178" i="10"/>
  <c r="G178" i="10"/>
  <c r="H174" i="10"/>
  <c r="C174" i="10"/>
  <c r="B174" i="10"/>
  <c r="G174" i="10"/>
  <c r="D174" i="10"/>
  <c r="E174" i="10"/>
  <c r="F174" i="10"/>
  <c r="I174" i="10"/>
  <c r="H170" i="10"/>
  <c r="C170" i="10"/>
  <c r="B170" i="10"/>
  <c r="G170" i="10"/>
  <c r="D170" i="10"/>
  <c r="E170" i="10"/>
  <c r="F170" i="10"/>
  <c r="I170" i="10"/>
  <c r="H166" i="10"/>
  <c r="I166" i="10"/>
  <c r="B166" i="10"/>
  <c r="C166" i="10"/>
  <c r="D166" i="10"/>
  <c r="E166" i="10"/>
  <c r="F166" i="10"/>
  <c r="G166" i="10"/>
  <c r="I162" i="10"/>
  <c r="G162" i="10"/>
  <c r="B162" i="10"/>
  <c r="D162" i="10"/>
  <c r="E162" i="10"/>
  <c r="C162" i="10"/>
  <c r="F162" i="10"/>
  <c r="H162" i="10"/>
  <c r="I158" i="10"/>
  <c r="G158" i="10"/>
  <c r="B158" i="10"/>
  <c r="D158" i="10"/>
  <c r="E158" i="10"/>
  <c r="C158" i="10"/>
  <c r="F158" i="10"/>
  <c r="H158" i="10"/>
  <c r="I154" i="10"/>
  <c r="G154" i="10"/>
  <c r="B154" i="10"/>
  <c r="D154" i="10"/>
  <c r="E154" i="10"/>
  <c r="C154" i="10"/>
  <c r="F154" i="10"/>
  <c r="H154" i="10"/>
  <c r="H150" i="10"/>
  <c r="G150" i="10"/>
  <c r="E150" i="10"/>
  <c r="B150" i="10"/>
  <c r="D150" i="10"/>
  <c r="C150" i="10"/>
  <c r="I150" i="10"/>
  <c r="F150" i="10"/>
  <c r="H146" i="10"/>
  <c r="G146" i="10"/>
  <c r="E146" i="10"/>
  <c r="B146" i="10"/>
  <c r="D146" i="10"/>
  <c r="C146" i="10"/>
  <c r="I146" i="10"/>
  <c r="F146" i="10"/>
  <c r="H142" i="10"/>
  <c r="B142" i="10"/>
  <c r="E142" i="10"/>
  <c r="F142" i="10"/>
  <c r="D142" i="10"/>
  <c r="C142" i="10"/>
  <c r="I142" i="10"/>
  <c r="G142" i="10"/>
  <c r="H138" i="10"/>
  <c r="G138" i="10"/>
  <c r="E138" i="10"/>
  <c r="B138" i="10"/>
  <c r="D138" i="10"/>
  <c r="C138" i="10"/>
  <c r="I138" i="10"/>
  <c r="F138" i="10"/>
  <c r="H134" i="10"/>
  <c r="G134" i="10"/>
  <c r="E134" i="10"/>
  <c r="B134" i="10"/>
  <c r="D134" i="10"/>
  <c r="C134" i="10"/>
  <c r="I134" i="10"/>
  <c r="F134" i="10"/>
  <c r="H130" i="10"/>
  <c r="G130" i="10"/>
  <c r="E130" i="10"/>
  <c r="B130" i="10"/>
  <c r="D130" i="10"/>
  <c r="C130" i="10"/>
  <c r="I130" i="10"/>
  <c r="F130" i="10"/>
  <c r="H126" i="10"/>
  <c r="B126" i="10"/>
  <c r="E126" i="10"/>
  <c r="F126" i="10"/>
  <c r="D126" i="10"/>
  <c r="C126" i="10"/>
  <c r="I126" i="10"/>
  <c r="G126" i="10"/>
  <c r="H122" i="10"/>
  <c r="G122" i="10"/>
  <c r="E122" i="10"/>
  <c r="B122" i="10"/>
  <c r="D122" i="10"/>
  <c r="C122" i="10"/>
  <c r="I122" i="10"/>
  <c r="F122" i="10"/>
  <c r="F118" i="10"/>
  <c r="C118" i="10"/>
  <c r="D118" i="10"/>
  <c r="E118" i="10"/>
  <c r="B118" i="10"/>
  <c r="G118" i="10"/>
  <c r="H118" i="10"/>
  <c r="I118" i="10"/>
  <c r="F114" i="10"/>
  <c r="C114" i="10"/>
  <c r="D114" i="10"/>
  <c r="E114" i="10"/>
  <c r="B114" i="10"/>
  <c r="G114" i="10"/>
  <c r="H114" i="10"/>
  <c r="I114" i="10"/>
  <c r="F110" i="10"/>
  <c r="E110" i="10"/>
  <c r="D110" i="10"/>
  <c r="I110" i="10"/>
  <c r="B110" i="10"/>
  <c r="G110" i="10"/>
  <c r="H110" i="10"/>
  <c r="C110" i="10"/>
  <c r="F106" i="10"/>
  <c r="C106" i="10"/>
  <c r="D106" i="10"/>
  <c r="E106" i="10"/>
  <c r="B106" i="10"/>
  <c r="G106" i="10"/>
  <c r="H106" i="10"/>
  <c r="I106" i="10"/>
  <c r="F102" i="10"/>
  <c r="C102" i="10"/>
  <c r="D102" i="10"/>
  <c r="E102" i="10"/>
  <c r="B102" i="10"/>
  <c r="G102" i="10"/>
  <c r="H102" i="10"/>
  <c r="I102" i="10"/>
  <c r="F98" i="10"/>
  <c r="C98" i="10"/>
  <c r="D98" i="10"/>
  <c r="E98" i="10"/>
  <c r="B98" i="10"/>
  <c r="G98" i="10"/>
  <c r="H98" i="10"/>
  <c r="I98" i="10"/>
  <c r="F94" i="10"/>
  <c r="E94" i="10"/>
  <c r="D94" i="10"/>
  <c r="I94" i="10"/>
  <c r="B94" i="10"/>
  <c r="G94" i="10"/>
  <c r="H94" i="10"/>
  <c r="C94" i="10"/>
  <c r="G90" i="10"/>
  <c r="B90" i="10"/>
  <c r="H90" i="10"/>
  <c r="I90" i="10"/>
  <c r="F90" i="10"/>
  <c r="C90" i="10"/>
  <c r="E90" i="10"/>
  <c r="D90" i="10"/>
  <c r="G86" i="10"/>
  <c r="B86" i="10"/>
  <c r="H86" i="10"/>
  <c r="I86" i="10"/>
  <c r="F86" i="10"/>
  <c r="C86" i="10"/>
  <c r="E86" i="10"/>
  <c r="D86" i="10"/>
  <c r="F82" i="10"/>
  <c r="C82" i="10"/>
  <c r="D82" i="10"/>
  <c r="E82" i="10"/>
  <c r="B82" i="10"/>
  <c r="G82" i="10"/>
  <c r="H82" i="10"/>
  <c r="I82" i="10"/>
  <c r="E78" i="10"/>
  <c r="I78" i="10"/>
  <c r="C78" i="10"/>
  <c r="D78" i="10"/>
  <c r="B78" i="10"/>
  <c r="F78" i="10"/>
  <c r="G78" i="10"/>
  <c r="H78" i="10"/>
  <c r="E74" i="10"/>
  <c r="D74" i="10"/>
  <c r="C74" i="10"/>
  <c r="H74" i="10"/>
  <c r="B74" i="10"/>
  <c r="F74" i="10"/>
  <c r="G74" i="10"/>
  <c r="I74" i="10"/>
  <c r="I70" i="10"/>
  <c r="F70" i="10"/>
  <c r="C70" i="10"/>
  <c r="D70" i="10"/>
  <c r="E70" i="10"/>
  <c r="B70" i="10"/>
  <c r="G70" i="10"/>
  <c r="H70" i="10"/>
  <c r="I66" i="10"/>
  <c r="F66" i="10"/>
  <c r="C66" i="10"/>
  <c r="D66" i="10"/>
  <c r="E66" i="10"/>
  <c r="B66" i="10"/>
  <c r="G66" i="10"/>
  <c r="H66" i="10"/>
  <c r="I62" i="10"/>
  <c r="F62" i="10"/>
  <c r="C62" i="10"/>
  <c r="D62" i="10"/>
  <c r="E62" i="10"/>
  <c r="B62" i="10"/>
  <c r="G62" i="10"/>
  <c r="H62" i="10"/>
  <c r="I58" i="10"/>
  <c r="D58" i="10"/>
  <c r="C58" i="10"/>
  <c r="H58" i="10"/>
  <c r="E58" i="10"/>
  <c r="B58" i="10"/>
  <c r="G58" i="10"/>
  <c r="F58" i="10"/>
  <c r="I54" i="10"/>
  <c r="F54" i="10"/>
  <c r="C54" i="10"/>
  <c r="D54" i="10"/>
  <c r="E54" i="10"/>
  <c r="B54" i="10"/>
  <c r="G54" i="10"/>
  <c r="H54" i="10"/>
  <c r="I50" i="10"/>
  <c r="F50" i="10"/>
  <c r="C50" i="10"/>
  <c r="D50" i="10"/>
  <c r="E50" i="10"/>
  <c r="B50" i="10"/>
  <c r="G50" i="10"/>
  <c r="H50" i="10"/>
  <c r="G46" i="10"/>
  <c r="H46" i="10"/>
  <c r="E46" i="10"/>
  <c r="B46" i="10"/>
  <c r="C46" i="10"/>
  <c r="D46" i="10"/>
  <c r="I46" i="10"/>
  <c r="F46" i="10"/>
  <c r="G42" i="10"/>
  <c r="B42" i="10"/>
  <c r="E42" i="10"/>
  <c r="F42" i="10"/>
  <c r="C42" i="10"/>
  <c r="D42" i="10"/>
  <c r="I42" i="10"/>
  <c r="H42" i="10"/>
  <c r="G38" i="10"/>
  <c r="H38" i="10"/>
  <c r="E38" i="10"/>
  <c r="B38" i="10"/>
  <c r="C38" i="10"/>
  <c r="D38" i="10"/>
  <c r="I38" i="10"/>
  <c r="F38" i="10"/>
  <c r="G34" i="10"/>
  <c r="H34" i="10"/>
  <c r="E34" i="10"/>
  <c r="B34" i="10"/>
  <c r="C34" i="10"/>
  <c r="D34" i="10"/>
  <c r="I34" i="10"/>
  <c r="F34" i="10"/>
  <c r="G30" i="10"/>
  <c r="H30" i="10"/>
  <c r="E30" i="10"/>
  <c r="B30" i="10"/>
  <c r="C30" i="10"/>
  <c r="D30" i="10"/>
  <c r="I30" i="10"/>
  <c r="F30" i="10"/>
  <c r="G26" i="10"/>
  <c r="B26" i="10"/>
  <c r="E26" i="10"/>
  <c r="F26" i="10"/>
  <c r="C26" i="10"/>
  <c r="D26" i="10"/>
  <c r="I26" i="10"/>
  <c r="H26" i="10"/>
  <c r="G22" i="10"/>
  <c r="H22" i="10"/>
  <c r="E22" i="10"/>
  <c r="B22" i="10"/>
  <c r="C22" i="10"/>
  <c r="D22" i="10"/>
  <c r="I22" i="10"/>
  <c r="F22" i="10"/>
  <c r="G18" i="10"/>
  <c r="H18" i="10"/>
  <c r="E18" i="10"/>
  <c r="B18" i="10"/>
  <c r="C18" i="10"/>
  <c r="D18" i="10"/>
  <c r="I18" i="10"/>
  <c r="F18" i="10"/>
  <c r="G14" i="10"/>
  <c r="H14" i="10"/>
  <c r="E14" i="10"/>
  <c r="B14" i="10"/>
  <c r="C14" i="10"/>
  <c r="D14" i="10"/>
  <c r="I14" i="10"/>
  <c r="F14" i="10"/>
  <c r="I10" i="10"/>
  <c r="F10" i="10"/>
  <c r="G10" i="10"/>
  <c r="H10" i="10"/>
  <c r="E10" i="10"/>
  <c r="B10" i="10"/>
  <c r="C10" i="10"/>
  <c r="D10" i="10"/>
  <c r="F1997" i="10"/>
  <c r="B1997" i="10"/>
  <c r="H1997" i="10"/>
  <c r="G1997" i="10"/>
  <c r="E1997" i="10"/>
  <c r="I1997" i="10"/>
  <c r="C1997" i="10"/>
  <c r="D1997" i="10"/>
  <c r="F1993" i="10"/>
  <c r="B1993" i="10"/>
  <c r="H1993" i="10"/>
  <c r="G1993" i="10"/>
  <c r="E1993" i="10"/>
  <c r="I1993" i="10"/>
  <c r="C1993" i="10"/>
  <c r="D1993" i="10"/>
  <c r="F1989" i="10"/>
  <c r="B1989" i="10"/>
  <c r="H1989" i="10"/>
  <c r="G1989" i="10"/>
  <c r="E1989" i="10"/>
  <c r="I1989" i="10"/>
  <c r="C1989" i="10"/>
  <c r="D1989" i="10"/>
  <c r="F1985" i="10"/>
  <c r="B1985" i="10"/>
  <c r="H1985" i="10"/>
  <c r="G1985" i="10"/>
  <c r="E1985" i="10"/>
  <c r="I1985" i="10"/>
  <c r="C1985" i="10"/>
  <c r="D1985" i="10"/>
  <c r="F1981" i="10"/>
  <c r="B1981" i="10"/>
  <c r="H1981" i="10"/>
  <c r="G1981" i="10"/>
  <c r="E1981" i="10"/>
  <c r="I1981" i="10"/>
  <c r="C1981" i="10"/>
  <c r="D1981" i="10"/>
  <c r="F1977" i="10"/>
  <c r="B1977" i="10"/>
  <c r="H1977" i="10"/>
  <c r="G1977" i="10"/>
  <c r="E1977" i="10"/>
  <c r="I1977" i="10"/>
  <c r="C1977" i="10"/>
  <c r="D1977" i="10"/>
  <c r="F1973" i="10"/>
  <c r="B1973" i="10"/>
  <c r="H1973" i="10"/>
  <c r="G1973" i="10"/>
  <c r="E1973" i="10"/>
  <c r="I1973" i="10"/>
  <c r="C1973" i="10"/>
  <c r="D1973" i="10"/>
  <c r="F1969" i="10"/>
  <c r="B1969" i="10"/>
  <c r="H1969" i="10"/>
  <c r="G1969" i="10"/>
  <c r="E1969" i="10"/>
  <c r="I1969" i="10"/>
  <c r="C1969" i="10"/>
  <c r="D1969" i="10"/>
  <c r="F1965" i="10"/>
  <c r="B1965" i="10"/>
  <c r="H1965" i="10"/>
  <c r="G1965" i="10"/>
  <c r="E1965" i="10"/>
  <c r="I1965" i="10"/>
  <c r="C1965" i="10"/>
  <c r="D1965" i="10"/>
  <c r="F1961" i="10"/>
  <c r="B1961" i="10"/>
  <c r="H1961" i="10"/>
  <c r="G1961" i="10"/>
  <c r="E1961" i="10"/>
  <c r="I1961" i="10"/>
  <c r="C1961" i="10"/>
  <c r="D1961" i="10"/>
  <c r="F1957" i="10"/>
  <c r="B1957" i="10"/>
  <c r="H1957" i="10"/>
  <c r="G1957" i="10"/>
  <c r="E1957" i="10"/>
  <c r="I1957" i="10"/>
  <c r="C1957" i="10"/>
  <c r="D1957" i="10"/>
  <c r="F1953" i="10"/>
  <c r="B1953" i="10"/>
  <c r="H1953" i="10"/>
  <c r="G1953" i="10"/>
  <c r="E1953" i="10"/>
  <c r="I1953" i="10"/>
  <c r="C1953" i="10"/>
  <c r="D1953" i="10"/>
  <c r="F1949" i="10"/>
  <c r="B1949" i="10"/>
  <c r="H1949" i="10"/>
  <c r="G1949" i="10"/>
  <c r="E1949" i="10"/>
  <c r="I1949" i="10"/>
  <c r="C1949" i="10"/>
  <c r="D1949" i="10"/>
  <c r="F1945" i="10"/>
  <c r="B1945" i="10"/>
  <c r="H1945" i="10"/>
  <c r="G1945" i="10"/>
  <c r="E1945" i="10"/>
  <c r="I1945" i="10"/>
  <c r="C1945" i="10"/>
  <c r="D1945" i="10"/>
  <c r="F1941" i="10"/>
  <c r="B1941" i="10"/>
  <c r="H1941" i="10"/>
  <c r="G1941" i="10"/>
  <c r="E1941" i="10"/>
  <c r="I1941" i="10"/>
  <c r="C1941" i="10"/>
  <c r="D1941" i="10"/>
  <c r="F1937" i="10"/>
  <c r="B1937" i="10"/>
  <c r="H1937" i="10"/>
  <c r="G1937" i="10"/>
  <c r="E1937" i="10"/>
  <c r="I1937" i="10"/>
  <c r="C1937" i="10"/>
  <c r="D1937" i="10"/>
  <c r="F1933" i="10"/>
  <c r="B1933" i="10"/>
  <c r="H1933" i="10"/>
  <c r="G1933" i="10"/>
  <c r="E1933" i="10"/>
  <c r="I1933" i="10"/>
  <c r="C1933" i="10"/>
  <c r="D1933" i="10"/>
  <c r="F1929" i="10"/>
  <c r="B1929" i="10"/>
  <c r="H1929" i="10"/>
  <c r="G1929" i="10"/>
  <c r="E1929" i="10"/>
  <c r="I1929" i="10"/>
  <c r="C1929" i="10"/>
  <c r="D1929" i="10"/>
  <c r="F1925" i="10"/>
  <c r="B1925" i="10"/>
  <c r="H1925" i="10"/>
  <c r="G1925" i="10"/>
  <c r="E1925" i="10"/>
  <c r="I1925" i="10"/>
  <c r="C1925" i="10"/>
  <c r="D1925" i="10"/>
  <c r="F1921" i="10"/>
  <c r="B1921" i="10"/>
  <c r="H1921" i="10"/>
  <c r="G1921" i="10"/>
  <c r="E1921" i="10"/>
  <c r="I1921" i="10"/>
  <c r="C1921" i="10"/>
  <c r="D1921" i="10"/>
  <c r="F1917" i="10"/>
  <c r="B1917" i="10"/>
  <c r="H1917" i="10"/>
  <c r="G1917" i="10"/>
  <c r="E1917" i="10"/>
  <c r="I1917" i="10"/>
  <c r="C1917" i="10"/>
  <c r="D1917" i="10"/>
  <c r="F1913" i="10"/>
  <c r="B1913" i="10"/>
  <c r="H1913" i="10"/>
  <c r="G1913" i="10"/>
  <c r="E1913" i="10"/>
  <c r="I1913" i="10"/>
  <c r="C1913" i="10"/>
  <c r="D1913" i="10"/>
  <c r="F1909" i="10"/>
  <c r="B1909" i="10"/>
  <c r="H1909" i="10"/>
  <c r="G1909" i="10"/>
  <c r="E1909" i="10"/>
  <c r="I1909" i="10"/>
  <c r="C1909" i="10"/>
  <c r="D1909" i="10"/>
  <c r="F1905" i="10"/>
  <c r="B1905" i="10"/>
  <c r="H1905" i="10"/>
  <c r="G1905" i="10"/>
  <c r="E1905" i="10"/>
  <c r="I1905" i="10"/>
  <c r="C1905" i="10"/>
  <c r="D1905" i="10"/>
  <c r="F1901" i="10"/>
  <c r="B1901" i="10"/>
  <c r="H1901" i="10"/>
  <c r="G1901" i="10"/>
  <c r="E1901" i="10"/>
  <c r="I1901" i="10"/>
  <c r="C1901" i="10"/>
  <c r="D1901" i="10"/>
  <c r="F1897" i="10"/>
  <c r="B1897" i="10"/>
  <c r="H1897" i="10"/>
  <c r="G1897" i="10"/>
  <c r="E1897" i="10"/>
  <c r="I1897" i="10"/>
  <c r="C1897" i="10"/>
  <c r="D1897" i="10"/>
  <c r="F1893" i="10"/>
  <c r="B1893" i="10"/>
  <c r="H1893" i="10"/>
  <c r="G1893" i="10"/>
  <c r="E1893" i="10"/>
  <c r="I1893" i="10"/>
  <c r="C1893" i="10"/>
  <c r="D1893" i="10"/>
  <c r="F1889" i="10"/>
  <c r="B1889" i="10"/>
  <c r="H1889" i="10"/>
  <c r="G1889" i="10"/>
  <c r="E1889" i="10"/>
  <c r="I1889" i="10"/>
  <c r="C1889" i="10"/>
  <c r="D1889" i="10"/>
  <c r="F1885" i="10"/>
  <c r="B1885" i="10"/>
  <c r="H1885" i="10"/>
  <c r="G1885" i="10"/>
  <c r="E1885" i="10"/>
  <c r="I1885" i="10"/>
  <c r="C1885" i="10"/>
  <c r="D1885" i="10"/>
  <c r="F1881" i="10"/>
  <c r="B1881" i="10"/>
  <c r="H1881" i="10"/>
  <c r="G1881" i="10"/>
  <c r="E1881" i="10"/>
  <c r="I1881" i="10"/>
  <c r="C1881" i="10"/>
  <c r="D1881" i="10"/>
  <c r="F1877" i="10"/>
  <c r="B1877" i="10"/>
  <c r="H1877" i="10"/>
  <c r="G1877" i="10"/>
  <c r="E1877" i="10"/>
  <c r="I1877" i="10"/>
  <c r="C1877" i="10"/>
  <c r="D1877" i="10"/>
  <c r="F1873" i="10"/>
  <c r="B1873" i="10"/>
  <c r="H1873" i="10"/>
  <c r="G1873" i="10"/>
  <c r="E1873" i="10"/>
  <c r="I1873" i="10"/>
  <c r="C1873" i="10"/>
  <c r="D1873" i="10"/>
  <c r="F1869" i="10"/>
  <c r="B1869" i="10"/>
  <c r="H1869" i="10"/>
  <c r="G1869" i="10"/>
  <c r="E1869" i="10"/>
  <c r="I1869" i="10"/>
  <c r="C1869" i="10"/>
  <c r="D1869" i="10"/>
  <c r="F1865" i="10"/>
  <c r="B1865" i="10"/>
  <c r="H1865" i="10"/>
  <c r="G1865" i="10"/>
  <c r="E1865" i="10"/>
  <c r="I1865" i="10"/>
  <c r="C1865" i="10"/>
  <c r="D1865" i="10"/>
  <c r="F1861" i="10"/>
  <c r="B1861" i="10"/>
  <c r="H1861" i="10"/>
  <c r="G1861" i="10"/>
  <c r="E1861" i="10"/>
  <c r="I1861" i="10"/>
  <c r="C1861" i="10"/>
  <c r="D1861" i="10"/>
  <c r="F1857" i="10"/>
  <c r="B1857" i="10"/>
  <c r="H1857" i="10"/>
  <c r="G1857" i="10"/>
  <c r="E1857" i="10"/>
  <c r="I1857" i="10"/>
  <c r="C1857" i="10"/>
  <c r="D1857" i="10"/>
  <c r="F1853" i="10"/>
  <c r="B1853" i="10"/>
  <c r="H1853" i="10"/>
  <c r="G1853" i="10"/>
  <c r="E1853" i="10"/>
  <c r="I1853" i="10"/>
  <c r="C1853" i="10"/>
  <c r="D1853" i="10"/>
  <c r="F1849" i="10"/>
  <c r="B1849" i="10"/>
  <c r="H1849" i="10"/>
  <c r="G1849" i="10"/>
  <c r="E1849" i="10"/>
  <c r="I1849" i="10"/>
  <c r="C1849" i="10"/>
  <c r="D1849" i="10"/>
  <c r="F1845" i="10"/>
  <c r="B1845" i="10"/>
  <c r="H1845" i="10"/>
  <c r="G1845" i="10"/>
  <c r="E1845" i="10"/>
  <c r="I1845" i="10"/>
  <c r="C1845" i="10"/>
  <c r="D1845" i="10"/>
  <c r="F1841" i="10"/>
  <c r="B1841" i="10"/>
  <c r="H1841" i="10"/>
  <c r="G1841" i="10"/>
  <c r="E1841" i="10"/>
  <c r="I1841" i="10"/>
  <c r="C1841" i="10"/>
  <c r="D1841" i="10"/>
  <c r="F1837" i="10"/>
  <c r="B1837" i="10"/>
  <c r="H1837" i="10"/>
  <c r="G1837" i="10"/>
  <c r="E1837" i="10"/>
  <c r="I1837" i="10"/>
  <c r="C1837" i="10"/>
  <c r="D1837" i="10"/>
  <c r="F1833" i="10"/>
  <c r="B1833" i="10"/>
  <c r="H1833" i="10"/>
  <c r="G1833" i="10"/>
  <c r="E1833" i="10"/>
  <c r="I1833" i="10"/>
  <c r="C1833" i="10"/>
  <c r="D1833" i="10"/>
  <c r="F1829" i="10"/>
  <c r="B1829" i="10"/>
  <c r="H1829" i="10"/>
  <c r="G1829" i="10"/>
  <c r="E1829" i="10"/>
  <c r="I1829" i="10"/>
  <c r="C1829" i="10"/>
  <c r="D1829" i="10"/>
  <c r="F1825" i="10"/>
  <c r="B1825" i="10"/>
  <c r="H1825" i="10"/>
  <c r="G1825" i="10"/>
  <c r="E1825" i="10"/>
  <c r="I1825" i="10"/>
  <c r="C1825" i="10"/>
  <c r="D1825" i="10"/>
  <c r="F1821" i="10"/>
  <c r="B1821" i="10"/>
  <c r="H1821" i="10"/>
  <c r="G1821" i="10"/>
  <c r="E1821" i="10"/>
  <c r="I1821" i="10"/>
  <c r="C1821" i="10"/>
  <c r="D1821" i="10"/>
  <c r="F1817" i="10"/>
  <c r="B1817" i="10"/>
  <c r="H1817" i="10"/>
  <c r="G1817" i="10"/>
  <c r="E1817" i="10"/>
  <c r="I1817" i="10"/>
  <c r="C1817" i="10"/>
  <c r="D1817" i="10"/>
  <c r="F1813" i="10"/>
  <c r="B1813" i="10"/>
  <c r="H1813" i="10"/>
  <c r="G1813" i="10"/>
  <c r="E1813" i="10"/>
  <c r="I1813" i="10"/>
  <c r="C1813" i="10"/>
  <c r="D1813" i="10"/>
  <c r="F1809" i="10"/>
  <c r="B1809" i="10"/>
  <c r="H1809" i="10"/>
  <c r="G1809" i="10"/>
  <c r="E1809" i="10"/>
  <c r="I1809" i="10"/>
  <c r="C1809" i="10"/>
  <c r="D1809" i="10"/>
  <c r="F1805" i="10"/>
  <c r="B1805" i="10"/>
  <c r="H1805" i="10"/>
  <c r="G1805" i="10"/>
  <c r="E1805" i="10"/>
  <c r="I1805" i="10"/>
  <c r="C1805" i="10"/>
  <c r="D1805" i="10"/>
  <c r="F1801" i="10"/>
  <c r="B1801" i="10"/>
  <c r="H1801" i="10"/>
  <c r="G1801" i="10"/>
  <c r="E1801" i="10"/>
  <c r="I1801" i="10"/>
  <c r="C1801" i="10"/>
  <c r="D1801" i="10"/>
  <c r="F1797" i="10"/>
  <c r="B1797" i="10"/>
  <c r="H1797" i="10"/>
  <c r="G1797" i="10"/>
  <c r="E1797" i="10"/>
  <c r="I1797" i="10"/>
  <c r="C1797" i="10"/>
  <c r="D1797" i="10"/>
  <c r="F1793" i="10"/>
  <c r="B1793" i="10"/>
  <c r="H1793" i="10"/>
  <c r="G1793" i="10"/>
  <c r="E1793" i="10"/>
  <c r="I1793" i="10"/>
  <c r="C1793" i="10"/>
  <c r="D1793" i="10"/>
  <c r="F1789" i="10"/>
  <c r="B1789" i="10"/>
  <c r="H1789" i="10"/>
  <c r="G1789" i="10"/>
  <c r="E1789" i="10"/>
  <c r="I1789" i="10"/>
  <c r="C1789" i="10"/>
  <c r="D1789" i="10"/>
  <c r="F1785" i="10"/>
  <c r="B1785" i="10"/>
  <c r="H1785" i="10"/>
  <c r="G1785" i="10"/>
  <c r="E1785" i="10"/>
  <c r="I1785" i="10"/>
  <c r="C1785" i="10"/>
  <c r="D1785" i="10"/>
  <c r="F1781" i="10"/>
  <c r="B1781" i="10"/>
  <c r="H1781" i="10"/>
  <c r="G1781" i="10"/>
  <c r="E1781" i="10"/>
  <c r="I1781" i="10"/>
  <c r="C1781" i="10"/>
  <c r="D1781" i="10"/>
  <c r="F1777" i="10"/>
  <c r="B1777" i="10"/>
  <c r="H1777" i="10"/>
  <c r="G1777" i="10"/>
  <c r="E1777" i="10"/>
  <c r="I1777" i="10"/>
  <c r="C1777" i="10"/>
  <c r="D1777" i="10"/>
  <c r="F1773" i="10"/>
  <c r="B1773" i="10"/>
  <c r="H1773" i="10"/>
  <c r="G1773" i="10"/>
  <c r="E1773" i="10"/>
  <c r="I1773" i="10"/>
  <c r="C1773" i="10"/>
  <c r="D1773" i="10"/>
  <c r="F1769" i="10"/>
  <c r="B1769" i="10"/>
  <c r="H1769" i="10"/>
  <c r="G1769" i="10"/>
  <c r="E1769" i="10"/>
  <c r="I1769" i="10"/>
  <c r="C1769" i="10"/>
  <c r="D1769" i="10"/>
  <c r="F1765" i="10"/>
  <c r="B1765" i="10"/>
  <c r="H1765" i="10"/>
  <c r="G1765" i="10"/>
  <c r="E1765" i="10"/>
  <c r="I1765" i="10"/>
  <c r="C1765" i="10"/>
  <c r="D1765" i="10"/>
  <c r="F1761" i="10"/>
  <c r="B1761" i="10"/>
  <c r="H1761" i="10"/>
  <c r="G1761" i="10"/>
  <c r="E1761" i="10"/>
  <c r="I1761" i="10"/>
  <c r="C1761" i="10"/>
  <c r="D1761" i="10"/>
  <c r="F1757" i="10"/>
  <c r="B1757" i="10"/>
  <c r="H1757" i="10"/>
  <c r="G1757" i="10"/>
  <c r="E1757" i="10"/>
  <c r="I1757" i="10"/>
  <c r="C1757" i="10"/>
  <c r="D1757" i="10"/>
  <c r="F1753" i="10"/>
  <c r="B1753" i="10"/>
  <c r="H1753" i="10"/>
  <c r="G1753" i="10"/>
  <c r="E1753" i="10"/>
  <c r="I1753" i="10"/>
  <c r="C1753" i="10"/>
  <c r="D1753" i="10"/>
  <c r="F1749" i="10"/>
  <c r="B1749" i="10"/>
  <c r="H1749" i="10"/>
  <c r="G1749" i="10"/>
  <c r="E1749" i="10"/>
  <c r="I1749" i="10"/>
  <c r="C1749" i="10"/>
  <c r="D1749" i="10"/>
  <c r="F1745" i="10"/>
  <c r="B1745" i="10"/>
  <c r="H1745" i="10"/>
  <c r="G1745" i="10"/>
  <c r="E1745" i="10"/>
  <c r="I1745" i="10"/>
  <c r="C1745" i="10"/>
  <c r="D1745" i="10"/>
  <c r="F1741" i="10"/>
  <c r="B1741" i="10"/>
  <c r="H1741" i="10"/>
  <c r="G1741" i="10"/>
  <c r="E1741" i="10"/>
  <c r="I1741" i="10"/>
  <c r="C1741" i="10"/>
  <c r="D1741" i="10"/>
  <c r="F1737" i="10"/>
  <c r="B1737" i="10"/>
  <c r="H1737" i="10"/>
  <c r="G1737" i="10"/>
  <c r="E1737" i="10"/>
  <c r="I1737" i="10"/>
  <c r="C1737" i="10"/>
  <c r="D1737" i="10"/>
  <c r="F1733" i="10"/>
  <c r="B1733" i="10"/>
  <c r="H1733" i="10"/>
  <c r="G1733" i="10"/>
  <c r="E1733" i="10"/>
  <c r="I1733" i="10"/>
  <c r="C1733" i="10"/>
  <c r="D1733" i="10"/>
  <c r="F1729" i="10"/>
  <c r="B1729" i="10"/>
  <c r="H1729" i="10"/>
  <c r="G1729" i="10"/>
  <c r="E1729" i="10"/>
  <c r="I1729" i="10"/>
  <c r="C1729" i="10"/>
  <c r="D1729" i="10"/>
  <c r="F1725" i="10"/>
  <c r="B1725" i="10"/>
  <c r="H1725" i="10"/>
  <c r="G1725" i="10"/>
  <c r="E1725" i="10"/>
  <c r="I1725" i="10"/>
  <c r="C1725" i="10"/>
  <c r="D1725" i="10"/>
  <c r="F1721" i="10"/>
  <c r="B1721" i="10"/>
  <c r="H1721" i="10"/>
  <c r="G1721" i="10"/>
  <c r="E1721" i="10"/>
  <c r="I1721" i="10"/>
  <c r="C1721" i="10"/>
  <c r="D1721" i="10"/>
  <c r="F1717" i="10"/>
  <c r="B1717" i="10"/>
  <c r="H1717" i="10"/>
  <c r="G1717" i="10"/>
  <c r="E1717" i="10"/>
  <c r="I1717" i="10"/>
  <c r="C1717" i="10"/>
  <c r="D1717" i="10"/>
  <c r="F1713" i="10"/>
  <c r="B1713" i="10"/>
  <c r="H1713" i="10"/>
  <c r="G1713" i="10"/>
  <c r="E1713" i="10"/>
  <c r="I1713" i="10"/>
  <c r="C1713" i="10"/>
  <c r="D1713" i="10"/>
  <c r="F1709" i="10"/>
  <c r="B1709" i="10"/>
  <c r="H1709" i="10"/>
  <c r="G1709" i="10"/>
  <c r="E1709" i="10"/>
  <c r="I1709" i="10"/>
  <c r="C1709" i="10"/>
  <c r="D1709" i="10"/>
  <c r="F1705" i="10"/>
  <c r="B1705" i="10"/>
  <c r="H1705" i="10"/>
  <c r="G1705" i="10"/>
  <c r="E1705" i="10"/>
  <c r="I1705" i="10"/>
  <c r="C1705" i="10"/>
  <c r="D1705" i="10"/>
  <c r="F1701" i="10"/>
  <c r="B1701" i="10"/>
  <c r="H1701" i="10"/>
  <c r="G1701" i="10"/>
  <c r="E1701" i="10"/>
  <c r="I1701" i="10"/>
  <c r="C1701" i="10"/>
  <c r="D1701" i="10"/>
  <c r="F1697" i="10"/>
  <c r="B1697" i="10"/>
  <c r="H1697" i="10"/>
  <c r="G1697" i="10"/>
  <c r="E1697" i="10"/>
  <c r="I1697" i="10"/>
  <c r="C1697" i="10"/>
  <c r="D1697" i="10"/>
  <c r="F1693" i="10"/>
  <c r="B1693" i="10"/>
  <c r="H1693" i="10"/>
  <c r="G1693" i="10"/>
  <c r="E1693" i="10"/>
  <c r="I1693" i="10"/>
  <c r="C1693" i="10"/>
  <c r="D1693" i="10"/>
  <c r="F1689" i="10"/>
  <c r="B1689" i="10"/>
  <c r="H1689" i="10"/>
  <c r="G1689" i="10"/>
  <c r="E1689" i="10"/>
  <c r="I1689" i="10"/>
  <c r="C1689" i="10"/>
  <c r="D1689" i="10"/>
  <c r="G1685" i="10"/>
  <c r="B1685" i="10"/>
  <c r="H1685" i="10"/>
  <c r="D1685" i="10"/>
  <c r="E1685" i="10"/>
  <c r="F1685" i="10"/>
  <c r="C1685" i="10"/>
  <c r="I1685" i="10"/>
  <c r="B1681" i="10"/>
  <c r="F1681" i="10"/>
  <c r="G1681" i="10"/>
  <c r="H1681" i="10"/>
  <c r="I1681" i="10"/>
  <c r="E1681" i="10"/>
  <c r="D1681" i="10"/>
  <c r="C1681" i="10"/>
  <c r="B1677" i="10"/>
  <c r="F1677" i="10"/>
  <c r="G1677" i="10"/>
  <c r="H1677" i="10"/>
  <c r="I1677" i="10"/>
  <c r="E1677" i="10"/>
  <c r="D1677" i="10"/>
  <c r="C1677" i="10"/>
  <c r="B1673" i="10"/>
  <c r="F1673" i="10"/>
  <c r="G1673" i="10"/>
  <c r="H1673" i="10"/>
  <c r="I1673" i="10"/>
  <c r="E1673" i="10"/>
  <c r="D1673" i="10"/>
  <c r="C1673" i="10"/>
  <c r="B1669" i="10"/>
  <c r="F1669" i="10"/>
  <c r="G1669" i="10"/>
  <c r="H1669" i="10"/>
  <c r="I1669" i="10"/>
  <c r="E1669" i="10"/>
  <c r="D1669" i="10"/>
  <c r="C1669" i="10"/>
  <c r="B1665" i="10"/>
  <c r="F1665" i="10"/>
  <c r="G1665" i="10"/>
  <c r="H1665" i="10"/>
  <c r="I1665" i="10"/>
  <c r="E1665" i="10"/>
  <c r="D1665" i="10"/>
  <c r="C1665" i="10"/>
  <c r="B1661" i="10"/>
  <c r="F1661" i="10"/>
  <c r="G1661" i="10"/>
  <c r="H1661" i="10"/>
  <c r="I1661" i="10"/>
  <c r="E1661" i="10"/>
  <c r="D1661" i="10"/>
  <c r="C1661" i="10"/>
  <c r="B1657" i="10"/>
  <c r="F1657" i="10"/>
  <c r="G1657" i="10"/>
  <c r="H1657" i="10"/>
  <c r="I1657" i="10"/>
  <c r="E1657" i="10"/>
  <c r="D1657" i="10"/>
  <c r="C1657" i="10"/>
  <c r="B1653" i="10"/>
  <c r="F1653" i="10"/>
  <c r="G1653" i="10"/>
  <c r="H1653" i="10"/>
  <c r="I1653" i="10"/>
  <c r="E1653" i="10"/>
  <c r="D1653" i="10"/>
  <c r="C1653" i="10"/>
  <c r="B1649" i="10"/>
  <c r="F1649" i="10"/>
  <c r="G1649" i="10"/>
  <c r="H1649" i="10"/>
  <c r="I1649" i="10"/>
  <c r="E1649" i="10"/>
  <c r="D1649" i="10"/>
  <c r="C1649" i="10"/>
  <c r="B1645" i="10"/>
  <c r="F1645" i="10"/>
  <c r="G1645" i="10"/>
  <c r="H1645" i="10"/>
  <c r="I1645" i="10"/>
  <c r="E1645" i="10"/>
  <c r="D1645" i="10"/>
  <c r="C1645" i="10"/>
  <c r="B1641" i="10"/>
  <c r="F1641" i="10"/>
  <c r="G1641" i="10"/>
  <c r="H1641" i="10"/>
  <c r="I1641" i="10"/>
  <c r="E1641" i="10"/>
  <c r="D1641" i="10"/>
  <c r="C1641" i="10"/>
  <c r="B1637" i="10"/>
  <c r="F1637" i="10"/>
  <c r="G1637" i="10"/>
  <c r="H1637" i="10"/>
  <c r="I1637" i="10"/>
  <c r="E1637" i="10"/>
  <c r="D1637" i="10"/>
  <c r="C1637" i="10"/>
  <c r="B1633" i="10"/>
  <c r="F1633" i="10"/>
  <c r="G1633" i="10"/>
  <c r="H1633" i="10"/>
  <c r="I1633" i="10"/>
  <c r="E1633" i="10"/>
  <c r="D1633" i="10"/>
  <c r="C1633" i="10"/>
  <c r="B1629" i="10"/>
  <c r="F1629" i="10"/>
  <c r="G1629" i="10"/>
  <c r="H1629" i="10"/>
  <c r="I1629" i="10"/>
  <c r="E1629" i="10"/>
  <c r="D1629" i="10"/>
  <c r="C1629" i="10"/>
  <c r="B1625" i="10"/>
  <c r="F1625" i="10"/>
  <c r="G1625" i="10"/>
  <c r="H1625" i="10"/>
  <c r="I1625" i="10"/>
  <c r="E1625" i="10"/>
  <c r="D1625" i="10"/>
  <c r="C1625" i="10"/>
  <c r="B1621" i="10"/>
  <c r="F1621" i="10"/>
  <c r="G1621" i="10"/>
  <c r="H1621" i="10"/>
  <c r="I1621" i="10"/>
  <c r="E1621" i="10"/>
  <c r="D1621" i="10"/>
  <c r="C1621" i="10"/>
  <c r="B1617" i="10"/>
  <c r="F1617" i="10"/>
  <c r="G1617" i="10"/>
  <c r="H1617" i="10"/>
  <c r="I1617" i="10"/>
  <c r="E1617" i="10"/>
  <c r="D1617" i="10"/>
  <c r="C1617" i="10"/>
  <c r="B1613" i="10"/>
  <c r="F1613" i="10"/>
  <c r="G1613" i="10"/>
  <c r="H1613" i="10"/>
  <c r="I1613" i="10"/>
  <c r="E1613" i="10"/>
  <c r="D1613" i="10"/>
  <c r="C1613" i="10"/>
  <c r="B1609" i="10"/>
  <c r="F1609" i="10"/>
  <c r="G1609" i="10"/>
  <c r="H1609" i="10"/>
  <c r="I1609" i="10"/>
  <c r="E1609" i="10"/>
  <c r="D1609" i="10"/>
  <c r="C1609" i="10"/>
  <c r="B1605" i="10"/>
  <c r="F1605" i="10"/>
  <c r="G1605" i="10"/>
  <c r="H1605" i="10"/>
  <c r="I1605" i="10"/>
  <c r="E1605" i="10"/>
  <c r="D1605" i="10"/>
  <c r="C1605" i="10"/>
  <c r="B1601" i="10"/>
  <c r="F1601" i="10"/>
  <c r="G1601" i="10"/>
  <c r="H1601" i="10"/>
  <c r="I1601" i="10"/>
  <c r="E1601" i="10"/>
  <c r="D1601" i="10"/>
  <c r="C1601" i="10"/>
  <c r="B1597" i="10"/>
  <c r="F1597" i="10"/>
  <c r="G1597" i="10"/>
  <c r="H1597" i="10"/>
  <c r="I1597" i="10"/>
  <c r="E1597" i="10"/>
  <c r="D1597" i="10"/>
  <c r="C1597" i="10"/>
  <c r="B1593" i="10"/>
  <c r="F1593" i="10"/>
  <c r="G1593" i="10"/>
  <c r="H1593" i="10"/>
  <c r="I1593" i="10"/>
  <c r="E1593" i="10"/>
  <c r="D1593" i="10"/>
  <c r="C1593" i="10"/>
  <c r="B1589" i="10"/>
  <c r="F1589" i="10"/>
  <c r="G1589" i="10"/>
  <c r="H1589" i="10"/>
  <c r="I1589" i="10"/>
  <c r="E1589" i="10"/>
  <c r="D1589" i="10"/>
  <c r="C1589" i="10"/>
  <c r="B1585" i="10"/>
  <c r="F1585" i="10"/>
  <c r="G1585" i="10"/>
  <c r="H1585" i="10"/>
  <c r="I1585" i="10"/>
  <c r="E1585" i="10"/>
  <c r="D1585" i="10"/>
  <c r="C1585" i="10"/>
  <c r="B1581" i="10"/>
  <c r="F1581" i="10"/>
  <c r="G1581" i="10"/>
  <c r="H1581" i="10"/>
  <c r="I1581" i="10"/>
  <c r="E1581" i="10"/>
  <c r="D1581" i="10"/>
  <c r="C1581" i="10"/>
  <c r="B1577" i="10"/>
  <c r="F1577" i="10"/>
  <c r="G1577" i="10"/>
  <c r="H1577" i="10"/>
  <c r="I1577" i="10"/>
  <c r="E1577" i="10"/>
  <c r="D1577" i="10"/>
  <c r="C1577" i="10"/>
  <c r="B1573" i="10"/>
  <c r="F1573" i="10"/>
  <c r="G1573" i="10"/>
  <c r="H1573" i="10"/>
  <c r="I1573" i="10"/>
  <c r="E1573" i="10"/>
  <c r="D1573" i="10"/>
  <c r="C1573" i="10"/>
  <c r="B1569" i="10"/>
  <c r="F1569" i="10"/>
  <c r="G1569" i="10"/>
  <c r="H1569" i="10"/>
  <c r="I1569" i="10"/>
  <c r="E1569" i="10"/>
  <c r="D1569" i="10"/>
  <c r="C1569" i="10"/>
  <c r="B1565" i="10"/>
  <c r="F1565" i="10"/>
  <c r="G1565" i="10"/>
  <c r="H1565" i="10"/>
  <c r="I1565" i="10"/>
  <c r="E1565" i="10"/>
  <c r="D1565" i="10"/>
  <c r="C1565" i="10"/>
  <c r="B1561" i="10"/>
  <c r="F1561" i="10"/>
  <c r="G1561" i="10"/>
  <c r="H1561" i="10"/>
  <c r="I1561" i="10"/>
  <c r="E1561" i="10"/>
  <c r="D1561" i="10"/>
  <c r="C1561" i="10"/>
  <c r="B1557" i="10"/>
  <c r="F1557" i="10"/>
  <c r="G1557" i="10"/>
  <c r="H1557" i="10"/>
  <c r="I1557" i="10"/>
  <c r="E1557" i="10"/>
  <c r="D1557" i="10"/>
  <c r="C1557" i="10"/>
  <c r="B1553" i="10"/>
  <c r="F1553" i="10"/>
  <c r="G1553" i="10"/>
  <c r="H1553" i="10"/>
  <c r="I1553" i="10"/>
  <c r="E1553" i="10"/>
  <c r="D1553" i="10"/>
  <c r="C1553" i="10"/>
  <c r="B1549" i="10"/>
  <c r="F1549" i="10"/>
  <c r="G1549" i="10"/>
  <c r="H1549" i="10"/>
  <c r="I1549" i="10"/>
  <c r="E1549" i="10"/>
  <c r="D1549" i="10"/>
  <c r="C1549" i="10"/>
  <c r="B1545" i="10"/>
  <c r="F1545" i="10"/>
  <c r="G1545" i="10"/>
  <c r="H1545" i="10"/>
  <c r="I1545" i="10"/>
  <c r="E1545" i="10"/>
  <c r="D1545" i="10"/>
  <c r="C1545" i="10"/>
  <c r="B1541" i="10"/>
  <c r="F1541" i="10"/>
  <c r="G1541" i="10"/>
  <c r="H1541" i="10"/>
  <c r="I1541" i="10"/>
  <c r="E1541" i="10"/>
  <c r="D1541" i="10"/>
  <c r="C1541" i="10"/>
  <c r="B1537" i="10"/>
  <c r="F1537" i="10"/>
  <c r="G1537" i="10"/>
  <c r="H1537" i="10"/>
  <c r="I1537" i="10"/>
  <c r="E1537" i="10"/>
  <c r="D1537" i="10"/>
  <c r="C1537" i="10"/>
  <c r="B1533" i="10"/>
  <c r="F1533" i="10"/>
  <c r="G1533" i="10"/>
  <c r="H1533" i="10"/>
  <c r="I1533" i="10"/>
  <c r="E1533" i="10"/>
  <c r="D1533" i="10"/>
  <c r="C1533" i="10"/>
  <c r="B1529" i="10"/>
  <c r="F1529" i="10"/>
  <c r="G1529" i="10"/>
  <c r="H1529" i="10"/>
  <c r="I1529" i="10"/>
  <c r="E1529" i="10"/>
  <c r="D1529" i="10"/>
  <c r="C1529" i="10"/>
  <c r="B1525" i="10"/>
  <c r="F1525" i="10"/>
  <c r="G1525" i="10"/>
  <c r="H1525" i="10"/>
  <c r="I1525" i="10"/>
  <c r="E1525" i="10"/>
  <c r="D1525" i="10"/>
  <c r="C1525" i="10"/>
  <c r="B1521" i="10"/>
  <c r="F1521" i="10"/>
  <c r="G1521" i="10"/>
  <c r="H1521" i="10"/>
  <c r="I1521" i="10"/>
  <c r="E1521" i="10"/>
  <c r="D1521" i="10"/>
  <c r="C1521" i="10"/>
  <c r="B1517" i="10"/>
  <c r="F1517" i="10"/>
  <c r="G1517" i="10"/>
  <c r="H1517" i="10"/>
  <c r="I1517" i="10"/>
  <c r="E1517" i="10"/>
  <c r="D1517" i="10"/>
  <c r="C1517" i="10"/>
  <c r="B1513" i="10"/>
  <c r="F1513" i="10"/>
  <c r="G1513" i="10"/>
  <c r="H1513" i="10"/>
  <c r="I1513" i="10"/>
  <c r="E1513" i="10"/>
  <c r="D1513" i="10"/>
  <c r="C1513" i="10"/>
  <c r="B1509" i="10"/>
  <c r="F1509" i="10"/>
  <c r="G1509" i="10"/>
  <c r="H1509" i="10"/>
  <c r="I1509" i="10"/>
  <c r="E1509" i="10"/>
  <c r="D1509" i="10"/>
  <c r="C1509" i="10"/>
  <c r="B1505" i="10"/>
  <c r="F1505" i="10"/>
  <c r="G1505" i="10"/>
  <c r="H1505" i="10"/>
  <c r="I1505" i="10"/>
  <c r="E1505" i="10"/>
  <c r="D1505" i="10"/>
  <c r="C1505" i="10"/>
  <c r="B1501" i="10"/>
  <c r="F1501" i="10"/>
  <c r="G1501" i="10"/>
  <c r="H1501" i="10"/>
  <c r="I1501" i="10"/>
  <c r="E1501" i="10"/>
  <c r="D1501" i="10"/>
  <c r="C1501" i="10"/>
  <c r="B1497" i="10"/>
  <c r="F1497" i="10"/>
  <c r="G1497" i="10"/>
  <c r="H1497" i="10"/>
  <c r="I1497" i="10"/>
  <c r="E1497" i="10"/>
  <c r="D1497" i="10"/>
  <c r="C1497" i="10"/>
  <c r="B1493" i="10"/>
  <c r="F1493" i="10"/>
  <c r="G1493" i="10"/>
  <c r="H1493" i="10"/>
  <c r="I1493" i="10"/>
  <c r="E1493" i="10"/>
  <c r="D1493" i="10"/>
  <c r="C1493" i="10"/>
  <c r="B1489" i="10"/>
  <c r="F1489" i="10"/>
  <c r="G1489" i="10"/>
  <c r="H1489" i="10"/>
  <c r="I1489" i="10"/>
  <c r="E1489" i="10"/>
  <c r="D1489" i="10"/>
  <c r="C1489" i="10"/>
  <c r="B1485" i="10"/>
  <c r="F1485" i="10"/>
  <c r="G1485" i="10"/>
  <c r="H1485" i="10"/>
  <c r="I1485" i="10"/>
  <c r="E1485" i="10"/>
  <c r="D1485" i="10"/>
  <c r="C1485" i="10"/>
  <c r="B1481" i="10"/>
  <c r="F1481" i="10"/>
  <c r="G1481" i="10"/>
  <c r="H1481" i="10"/>
  <c r="I1481" i="10"/>
  <c r="E1481" i="10"/>
  <c r="D1481" i="10"/>
  <c r="C1481" i="10"/>
  <c r="B1477" i="10"/>
  <c r="F1477" i="10"/>
  <c r="G1477" i="10"/>
  <c r="H1477" i="10"/>
  <c r="I1477" i="10"/>
  <c r="E1477" i="10"/>
  <c r="D1477" i="10"/>
  <c r="C1477" i="10"/>
  <c r="B1473" i="10"/>
  <c r="F1473" i="10"/>
  <c r="G1473" i="10"/>
  <c r="H1473" i="10"/>
  <c r="I1473" i="10"/>
  <c r="E1473" i="10"/>
  <c r="D1473" i="10"/>
  <c r="C1473" i="10"/>
  <c r="B1469" i="10"/>
  <c r="F1469" i="10"/>
  <c r="G1469" i="10"/>
  <c r="H1469" i="10"/>
  <c r="I1469" i="10"/>
  <c r="E1469" i="10"/>
  <c r="D1469" i="10"/>
  <c r="C1469" i="10"/>
  <c r="B1465" i="10"/>
  <c r="F1465" i="10"/>
  <c r="G1465" i="10"/>
  <c r="H1465" i="10"/>
  <c r="I1465" i="10"/>
  <c r="E1465" i="10"/>
  <c r="D1465" i="10"/>
  <c r="C1465" i="10"/>
  <c r="B1461" i="10"/>
  <c r="F1461" i="10"/>
  <c r="G1461" i="10"/>
  <c r="H1461" i="10"/>
  <c r="I1461" i="10"/>
  <c r="E1461" i="10"/>
  <c r="D1461" i="10"/>
  <c r="C1461" i="10"/>
  <c r="B1457" i="10"/>
  <c r="F1457" i="10"/>
  <c r="G1457" i="10"/>
  <c r="H1457" i="10"/>
  <c r="I1457" i="10"/>
  <c r="E1457" i="10"/>
  <c r="D1457" i="10"/>
  <c r="C1457" i="10"/>
  <c r="B1453" i="10"/>
  <c r="F1453" i="10"/>
  <c r="G1453" i="10"/>
  <c r="H1453" i="10"/>
  <c r="I1453" i="10"/>
  <c r="E1453" i="10"/>
  <c r="D1453" i="10"/>
  <c r="C1453" i="10"/>
  <c r="B1449" i="10"/>
  <c r="F1449" i="10"/>
  <c r="G1449" i="10"/>
  <c r="H1449" i="10"/>
  <c r="I1449" i="10"/>
  <c r="E1449" i="10"/>
  <c r="D1449" i="10"/>
  <c r="C1449" i="10"/>
  <c r="B1445" i="10"/>
  <c r="F1445" i="10"/>
  <c r="G1445" i="10"/>
  <c r="H1445" i="10"/>
  <c r="I1445" i="10"/>
  <c r="E1445" i="10"/>
  <c r="D1445" i="10"/>
  <c r="C1445" i="10"/>
  <c r="B1441" i="10"/>
  <c r="F1441" i="10"/>
  <c r="G1441" i="10"/>
  <c r="H1441" i="10"/>
  <c r="I1441" i="10"/>
  <c r="E1441" i="10"/>
  <c r="D1441" i="10"/>
  <c r="C1441" i="10"/>
  <c r="B1437" i="10"/>
  <c r="F1437" i="10"/>
  <c r="G1437" i="10"/>
  <c r="H1437" i="10"/>
  <c r="I1437" i="10"/>
  <c r="E1437" i="10"/>
  <c r="D1437" i="10"/>
  <c r="C1437" i="10"/>
  <c r="B1433" i="10"/>
  <c r="F1433" i="10"/>
  <c r="G1433" i="10"/>
  <c r="H1433" i="10"/>
  <c r="I1433" i="10"/>
  <c r="E1433" i="10"/>
  <c r="D1433" i="10"/>
  <c r="C1433" i="10"/>
  <c r="B1429" i="10"/>
  <c r="F1429" i="10"/>
  <c r="G1429" i="10"/>
  <c r="H1429" i="10"/>
  <c r="I1429" i="10"/>
  <c r="E1429" i="10"/>
  <c r="D1429" i="10"/>
  <c r="C1429" i="10"/>
  <c r="B1425" i="10"/>
  <c r="F1425" i="10"/>
  <c r="G1425" i="10"/>
  <c r="H1425" i="10"/>
  <c r="I1425" i="10"/>
  <c r="E1425" i="10"/>
  <c r="D1425" i="10"/>
  <c r="C1425" i="10"/>
  <c r="E1421" i="10"/>
  <c r="I1421" i="10"/>
  <c r="G1421" i="10"/>
  <c r="H1421" i="10"/>
  <c r="B1421" i="10"/>
  <c r="F1421" i="10"/>
  <c r="D1421" i="10"/>
  <c r="C1421" i="10"/>
  <c r="E1417" i="10"/>
  <c r="I1417" i="10"/>
  <c r="G1417" i="10"/>
  <c r="H1417" i="10"/>
  <c r="B1417" i="10"/>
  <c r="F1417" i="10"/>
  <c r="D1417" i="10"/>
  <c r="C1417" i="10"/>
  <c r="E1413" i="10"/>
  <c r="I1413" i="10"/>
  <c r="G1413" i="10"/>
  <c r="H1413" i="10"/>
  <c r="B1413" i="10"/>
  <c r="F1413" i="10"/>
  <c r="D1413" i="10"/>
  <c r="C1413" i="10"/>
  <c r="E1409" i="10"/>
  <c r="I1409" i="10"/>
  <c r="G1409" i="10"/>
  <c r="H1409" i="10"/>
  <c r="B1409" i="10"/>
  <c r="F1409" i="10"/>
  <c r="D1409" i="10"/>
  <c r="C1409" i="10"/>
  <c r="E1405" i="10"/>
  <c r="I1405" i="10"/>
  <c r="G1405" i="10"/>
  <c r="H1405" i="10"/>
  <c r="B1405" i="10"/>
  <c r="F1405" i="10"/>
  <c r="D1405" i="10"/>
  <c r="C1405" i="10"/>
  <c r="E1401" i="10"/>
  <c r="I1401" i="10"/>
  <c r="G1401" i="10"/>
  <c r="H1401" i="10"/>
  <c r="B1401" i="10"/>
  <c r="F1401" i="10"/>
  <c r="D1401" i="10"/>
  <c r="C1401" i="10"/>
  <c r="E1397" i="10"/>
  <c r="I1397" i="10"/>
  <c r="G1397" i="10"/>
  <c r="H1397" i="10"/>
  <c r="B1397" i="10"/>
  <c r="F1397" i="10"/>
  <c r="D1397" i="10"/>
  <c r="C1397" i="10"/>
  <c r="E1393" i="10"/>
  <c r="I1393" i="10"/>
  <c r="G1393" i="10"/>
  <c r="H1393" i="10"/>
  <c r="B1393" i="10"/>
  <c r="F1393" i="10"/>
  <c r="D1393" i="10"/>
  <c r="C1393" i="10"/>
  <c r="E1389" i="10"/>
  <c r="I1389" i="10"/>
  <c r="G1389" i="10"/>
  <c r="H1389" i="10"/>
  <c r="B1389" i="10"/>
  <c r="F1389" i="10"/>
  <c r="D1389" i="10"/>
  <c r="C1389" i="10"/>
  <c r="E1385" i="10"/>
  <c r="I1385" i="10"/>
  <c r="G1385" i="10"/>
  <c r="H1385" i="10"/>
  <c r="B1385" i="10"/>
  <c r="F1385" i="10"/>
  <c r="D1385" i="10"/>
  <c r="C1385" i="10"/>
  <c r="E1381" i="10"/>
  <c r="I1381" i="10"/>
  <c r="G1381" i="10"/>
  <c r="H1381" i="10"/>
  <c r="B1381" i="10"/>
  <c r="F1381" i="10"/>
  <c r="D1381" i="10"/>
  <c r="C1381" i="10"/>
  <c r="E1377" i="10"/>
  <c r="I1377" i="10"/>
  <c r="G1377" i="10"/>
  <c r="H1377" i="10"/>
  <c r="B1377" i="10"/>
  <c r="F1377" i="10"/>
  <c r="D1377" i="10"/>
  <c r="C1377" i="10"/>
  <c r="E1373" i="10"/>
  <c r="I1373" i="10"/>
  <c r="G1373" i="10"/>
  <c r="H1373" i="10"/>
  <c r="B1373" i="10"/>
  <c r="F1373" i="10"/>
  <c r="D1373" i="10"/>
  <c r="C1373" i="10"/>
  <c r="E1369" i="10"/>
  <c r="I1369" i="10"/>
  <c r="G1369" i="10"/>
  <c r="H1369" i="10"/>
  <c r="B1369" i="10"/>
  <c r="F1369" i="10"/>
  <c r="D1369" i="10"/>
  <c r="C1369" i="10"/>
  <c r="E1365" i="10"/>
  <c r="I1365" i="10"/>
  <c r="G1365" i="10"/>
  <c r="H1365" i="10"/>
  <c r="B1365" i="10"/>
  <c r="F1365" i="10"/>
  <c r="D1365" i="10"/>
  <c r="C1365" i="10"/>
  <c r="E1361" i="10"/>
  <c r="I1361" i="10"/>
  <c r="G1361" i="10"/>
  <c r="H1361" i="10"/>
  <c r="B1361" i="10"/>
  <c r="F1361" i="10"/>
  <c r="D1361" i="10"/>
  <c r="C1361" i="10"/>
  <c r="E1357" i="10"/>
  <c r="I1357" i="10"/>
  <c r="G1357" i="10"/>
  <c r="H1357" i="10"/>
  <c r="B1357" i="10"/>
  <c r="F1357" i="10"/>
  <c r="D1357" i="10"/>
  <c r="C1357" i="10"/>
  <c r="E1353" i="10"/>
  <c r="I1353" i="10"/>
  <c r="G1353" i="10"/>
  <c r="H1353" i="10"/>
  <c r="B1353" i="10"/>
  <c r="F1353" i="10"/>
  <c r="D1353" i="10"/>
  <c r="C1353" i="10"/>
  <c r="E1349" i="10"/>
  <c r="I1349" i="10"/>
  <c r="G1349" i="10"/>
  <c r="H1349" i="10"/>
  <c r="B1349" i="10"/>
  <c r="F1349" i="10"/>
  <c r="D1349" i="10"/>
  <c r="C1349" i="10"/>
  <c r="E1345" i="10"/>
  <c r="I1345" i="10"/>
  <c r="G1345" i="10"/>
  <c r="H1345" i="10"/>
  <c r="B1345" i="10"/>
  <c r="F1345" i="10"/>
  <c r="D1345" i="10"/>
  <c r="C1345" i="10"/>
  <c r="E1341" i="10"/>
  <c r="I1341" i="10"/>
  <c r="G1341" i="10"/>
  <c r="H1341" i="10"/>
  <c r="B1341" i="10"/>
  <c r="F1341" i="10"/>
  <c r="D1341" i="10"/>
  <c r="C1341" i="10"/>
  <c r="E1337" i="10"/>
  <c r="I1337" i="10"/>
  <c r="G1337" i="10"/>
  <c r="H1337" i="10"/>
  <c r="B1337" i="10"/>
  <c r="F1337" i="10"/>
  <c r="D1337" i="10"/>
  <c r="C1337" i="10"/>
  <c r="B1333" i="10"/>
  <c r="D1333" i="10"/>
  <c r="I1333" i="10"/>
  <c r="G1333" i="10"/>
  <c r="H1333" i="10"/>
  <c r="F1333" i="10"/>
  <c r="C1333" i="10"/>
  <c r="E1333" i="10"/>
  <c r="B1329" i="10"/>
  <c r="D1329" i="10"/>
  <c r="I1329" i="10"/>
  <c r="G1329" i="10"/>
  <c r="H1329" i="10"/>
  <c r="F1329" i="10"/>
  <c r="C1329" i="10"/>
  <c r="E1329" i="10"/>
  <c r="B1325" i="10"/>
  <c r="D1325" i="10"/>
  <c r="I1325" i="10"/>
  <c r="G1325" i="10"/>
  <c r="H1325" i="10"/>
  <c r="F1325" i="10"/>
  <c r="C1325" i="10"/>
  <c r="E1325" i="10"/>
  <c r="B1321" i="10"/>
  <c r="D1321" i="10"/>
  <c r="I1321" i="10"/>
  <c r="G1321" i="10"/>
  <c r="H1321" i="10"/>
  <c r="F1321" i="10"/>
  <c r="C1321" i="10"/>
  <c r="E1321" i="10"/>
  <c r="B1317" i="10"/>
  <c r="D1317" i="10"/>
  <c r="I1317" i="10"/>
  <c r="G1317" i="10"/>
  <c r="H1317" i="10"/>
  <c r="F1317" i="10"/>
  <c r="C1317" i="10"/>
  <c r="E1317" i="10"/>
  <c r="B1313" i="10"/>
  <c r="D1313" i="10"/>
  <c r="I1313" i="10"/>
  <c r="G1313" i="10"/>
  <c r="H1313" i="10"/>
  <c r="F1313" i="10"/>
  <c r="C1313" i="10"/>
  <c r="E1313" i="10"/>
  <c r="B1309" i="10"/>
  <c r="D1309" i="10"/>
  <c r="I1309" i="10"/>
  <c r="G1309" i="10"/>
  <c r="H1309" i="10"/>
  <c r="F1309" i="10"/>
  <c r="C1309" i="10"/>
  <c r="E1309" i="10"/>
  <c r="B1305" i="10"/>
  <c r="D1305" i="10"/>
  <c r="I1305" i="10"/>
  <c r="G1305" i="10"/>
  <c r="H1305" i="10"/>
  <c r="F1305" i="10"/>
  <c r="C1305" i="10"/>
  <c r="E1305" i="10"/>
  <c r="B1301" i="10"/>
  <c r="D1301" i="10"/>
  <c r="I1301" i="10"/>
  <c r="G1301" i="10"/>
  <c r="H1301" i="10"/>
  <c r="F1301" i="10"/>
  <c r="C1301" i="10"/>
  <c r="E1301" i="10"/>
  <c r="B1297" i="10"/>
  <c r="D1297" i="10"/>
  <c r="I1297" i="10"/>
  <c r="G1297" i="10"/>
  <c r="H1297" i="10"/>
  <c r="F1297" i="10"/>
  <c r="C1297" i="10"/>
  <c r="E1297" i="10"/>
  <c r="B1293" i="10"/>
  <c r="D1293" i="10"/>
  <c r="I1293" i="10"/>
  <c r="G1293" i="10"/>
  <c r="H1293" i="10"/>
  <c r="F1293" i="10"/>
  <c r="C1293" i="10"/>
  <c r="E1293" i="10"/>
  <c r="B1289" i="10"/>
  <c r="D1289" i="10"/>
  <c r="I1289" i="10"/>
  <c r="G1289" i="10"/>
  <c r="H1289" i="10"/>
  <c r="F1289" i="10"/>
  <c r="C1289" i="10"/>
  <c r="E1289" i="10"/>
  <c r="B1285" i="10"/>
  <c r="D1285" i="10"/>
  <c r="I1285" i="10"/>
  <c r="G1285" i="10"/>
  <c r="H1285" i="10"/>
  <c r="F1285" i="10"/>
  <c r="C1285" i="10"/>
  <c r="E1285" i="10"/>
  <c r="B1281" i="10"/>
  <c r="D1281" i="10"/>
  <c r="I1281" i="10"/>
  <c r="G1281" i="10"/>
  <c r="H1281" i="10"/>
  <c r="F1281" i="10"/>
  <c r="C1281" i="10"/>
  <c r="E1281" i="10"/>
  <c r="B1277" i="10"/>
  <c r="D1277" i="10"/>
  <c r="I1277" i="10"/>
  <c r="G1277" i="10"/>
  <c r="H1277" i="10"/>
  <c r="F1277" i="10"/>
  <c r="C1277" i="10"/>
  <c r="E1277" i="10"/>
  <c r="B1273" i="10"/>
  <c r="D1273" i="10"/>
  <c r="I1273" i="10"/>
  <c r="G1273" i="10"/>
  <c r="H1273" i="10"/>
  <c r="F1273" i="10"/>
  <c r="C1273" i="10"/>
  <c r="E1273" i="10"/>
  <c r="B1269" i="10"/>
  <c r="D1269" i="10"/>
  <c r="I1269" i="10"/>
  <c r="G1269" i="10"/>
  <c r="H1269" i="10"/>
  <c r="F1269" i="10"/>
  <c r="C1269" i="10"/>
  <c r="E1269" i="10"/>
  <c r="B1265" i="10"/>
  <c r="D1265" i="10"/>
  <c r="I1265" i="10"/>
  <c r="G1265" i="10"/>
  <c r="H1265" i="10"/>
  <c r="F1265" i="10"/>
  <c r="C1265" i="10"/>
  <c r="E1265" i="10"/>
  <c r="B1261" i="10"/>
  <c r="D1261" i="10"/>
  <c r="I1261" i="10"/>
  <c r="G1261" i="10"/>
  <c r="H1261" i="10"/>
  <c r="F1261" i="10"/>
  <c r="C1261" i="10"/>
  <c r="E1261" i="10"/>
  <c r="B1257" i="10"/>
  <c r="D1257" i="10"/>
  <c r="I1257" i="10"/>
  <c r="G1257" i="10"/>
  <c r="H1257" i="10"/>
  <c r="F1257" i="10"/>
  <c r="C1257" i="10"/>
  <c r="E1257" i="10"/>
  <c r="B1253" i="10"/>
  <c r="D1253" i="10"/>
  <c r="I1253" i="10"/>
  <c r="G1253" i="10"/>
  <c r="H1253" i="10"/>
  <c r="F1253" i="10"/>
  <c r="C1253" i="10"/>
  <c r="E1253" i="10"/>
  <c r="B1249" i="10"/>
  <c r="D1249" i="10"/>
  <c r="I1249" i="10"/>
  <c r="G1249" i="10"/>
  <c r="H1249" i="10"/>
  <c r="F1249" i="10"/>
  <c r="C1249" i="10"/>
  <c r="E1249" i="10"/>
  <c r="B1245" i="10"/>
  <c r="D1245" i="10"/>
  <c r="I1245" i="10"/>
  <c r="G1245" i="10"/>
  <c r="H1245" i="10"/>
  <c r="F1245" i="10"/>
  <c r="C1245" i="10"/>
  <c r="E1245" i="10"/>
  <c r="B1241" i="10"/>
  <c r="D1241" i="10"/>
  <c r="I1241" i="10"/>
  <c r="G1241" i="10"/>
  <c r="H1241" i="10"/>
  <c r="F1241" i="10"/>
  <c r="C1241" i="10"/>
  <c r="E1241" i="10"/>
  <c r="B1237" i="10"/>
  <c r="D1237" i="10"/>
  <c r="I1237" i="10"/>
  <c r="G1237" i="10"/>
  <c r="H1237" i="10"/>
  <c r="F1237" i="10"/>
  <c r="C1237" i="10"/>
  <c r="E1237" i="10"/>
  <c r="B1233" i="10"/>
  <c r="D1233" i="10"/>
  <c r="I1233" i="10"/>
  <c r="G1233" i="10"/>
  <c r="H1233" i="10"/>
  <c r="F1233" i="10"/>
  <c r="C1233" i="10"/>
  <c r="E1233" i="10"/>
  <c r="B1229" i="10"/>
  <c r="D1229" i="10"/>
  <c r="I1229" i="10"/>
  <c r="G1229" i="10"/>
  <c r="H1229" i="10"/>
  <c r="F1229" i="10"/>
  <c r="C1229" i="10"/>
  <c r="E1229" i="10"/>
  <c r="B1225" i="10"/>
  <c r="D1225" i="10"/>
  <c r="I1225" i="10"/>
  <c r="G1225" i="10"/>
  <c r="H1225" i="10"/>
  <c r="F1225" i="10"/>
  <c r="C1225" i="10"/>
  <c r="E1225" i="10"/>
  <c r="B1221" i="10"/>
  <c r="D1221" i="10"/>
  <c r="I1221" i="10"/>
  <c r="G1221" i="10"/>
  <c r="H1221" i="10"/>
  <c r="F1221" i="10"/>
  <c r="C1221" i="10"/>
  <c r="E1221" i="10"/>
  <c r="B1217" i="10"/>
  <c r="D1217" i="10"/>
  <c r="I1217" i="10"/>
  <c r="G1217" i="10"/>
  <c r="H1217" i="10"/>
  <c r="F1217" i="10"/>
  <c r="C1217" i="10"/>
  <c r="E1217" i="10"/>
  <c r="B1213" i="10"/>
  <c r="D1213" i="10"/>
  <c r="I1213" i="10"/>
  <c r="G1213" i="10"/>
  <c r="H1213" i="10"/>
  <c r="F1213" i="10"/>
  <c r="C1213" i="10"/>
  <c r="E1213" i="10"/>
  <c r="B1209" i="10"/>
  <c r="D1209" i="10"/>
  <c r="I1209" i="10"/>
  <c r="G1209" i="10"/>
  <c r="H1209" i="10"/>
  <c r="F1209" i="10"/>
  <c r="C1209" i="10"/>
  <c r="E1209" i="10"/>
  <c r="B1205" i="10"/>
  <c r="D1205" i="10"/>
  <c r="I1205" i="10"/>
  <c r="G1205" i="10"/>
  <c r="H1205" i="10"/>
  <c r="F1205" i="10"/>
  <c r="C1205" i="10"/>
  <c r="E1205" i="10"/>
  <c r="B1201" i="10"/>
  <c r="D1201" i="10"/>
  <c r="I1201" i="10"/>
  <c r="G1201" i="10"/>
  <c r="H1201" i="10"/>
  <c r="F1201" i="10"/>
  <c r="C1201" i="10"/>
  <c r="E1201" i="10"/>
  <c r="B1197" i="10"/>
  <c r="D1197" i="10"/>
  <c r="I1197" i="10"/>
  <c r="G1197" i="10"/>
  <c r="H1197" i="10"/>
  <c r="F1197" i="10"/>
  <c r="C1197" i="10"/>
  <c r="E1197" i="10"/>
  <c r="B1193" i="10"/>
  <c r="D1193" i="10"/>
  <c r="I1193" i="10"/>
  <c r="G1193" i="10"/>
  <c r="H1193" i="10"/>
  <c r="F1193" i="10"/>
  <c r="C1193" i="10"/>
  <c r="E1193" i="10"/>
  <c r="B1189" i="10"/>
  <c r="D1189" i="10"/>
  <c r="I1189" i="10"/>
  <c r="G1189" i="10"/>
  <c r="H1189" i="10"/>
  <c r="F1189" i="10"/>
  <c r="C1189" i="10"/>
  <c r="E1189" i="10"/>
  <c r="B1185" i="10"/>
  <c r="D1185" i="10"/>
  <c r="I1185" i="10"/>
  <c r="G1185" i="10"/>
  <c r="H1185" i="10"/>
  <c r="F1185" i="10"/>
  <c r="C1185" i="10"/>
  <c r="E1185" i="10"/>
  <c r="B1181" i="10"/>
  <c r="D1181" i="10"/>
  <c r="I1181" i="10"/>
  <c r="G1181" i="10"/>
  <c r="H1181" i="10"/>
  <c r="F1181" i="10"/>
  <c r="C1181" i="10"/>
  <c r="E1181" i="10"/>
  <c r="E1177" i="10"/>
  <c r="H1177" i="10"/>
  <c r="F1177" i="10"/>
  <c r="G1177" i="10"/>
  <c r="D1177" i="10"/>
  <c r="I1177" i="10"/>
  <c r="C1177" i="10"/>
  <c r="B1177" i="10"/>
  <c r="E1173" i="10"/>
  <c r="H1173" i="10"/>
  <c r="F1173" i="10"/>
  <c r="G1173" i="10"/>
  <c r="D1173" i="10"/>
  <c r="I1173" i="10"/>
  <c r="C1173" i="10"/>
  <c r="B1173" i="10"/>
  <c r="E1169" i="10"/>
  <c r="H1169" i="10"/>
  <c r="F1169" i="10"/>
  <c r="G1169" i="10"/>
  <c r="D1169" i="10"/>
  <c r="I1169" i="10"/>
  <c r="C1169" i="10"/>
  <c r="B1169" i="10"/>
  <c r="E1165" i="10"/>
  <c r="H1165" i="10"/>
  <c r="F1165" i="10"/>
  <c r="G1165" i="10"/>
  <c r="D1165" i="10"/>
  <c r="I1165" i="10"/>
  <c r="C1165" i="10"/>
  <c r="B1165" i="10"/>
  <c r="E1161" i="10"/>
  <c r="H1161" i="10"/>
  <c r="F1161" i="10"/>
  <c r="G1161" i="10"/>
  <c r="D1161" i="10"/>
  <c r="I1161" i="10"/>
  <c r="C1161" i="10"/>
  <c r="B1161" i="10"/>
  <c r="E1157" i="10"/>
  <c r="H1157" i="10"/>
  <c r="F1157" i="10"/>
  <c r="G1157" i="10"/>
  <c r="D1157" i="10"/>
  <c r="I1157" i="10"/>
  <c r="C1157" i="10"/>
  <c r="B1157" i="10"/>
  <c r="E1153" i="10"/>
  <c r="H1153" i="10"/>
  <c r="F1153" i="10"/>
  <c r="G1153" i="10"/>
  <c r="D1153" i="10"/>
  <c r="I1153" i="10"/>
  <c r="C1153" i="10"/>
  <c r="B1153" i="10"/>
  <c r="E1149" i="10"/>
  <c r="H1149" i="10"/>
  <c r="F1149" i="10"/>
  <c r="G1149" i="10"/>
  <c r="D1149" i="10"/>
  <c r="I1149" i="10"/>
  <c r="C1149" i="10"/>
  <c r="B1149" i="10"/>
  <c r="E1145" i="10"/>
  <c r="H1145" i="10"/>
  <c r="F1145" i="10"/>
  <c r="G1145" i="10"/>
  <c r="D1145" i="10"/>
  <c r="I1145" i="10"/>
  <c r="C1145" i="10"/>
  <c r="B1145" i="10"/>
  <c r="E1141" i="10"/>
  <c r="H1141" i="10"/>
  <c r="F1141" i="10"/>
  <c r="G1141" i="10"/>
  <c r="D1141" i="10"/>
  <c r="I1141" i="10"/>
  <c r="C1141" i="10"/>
  <c r="B1141" i="10"/>
  <c r="E1137" i="10"/>
  <c r="D1137" i="10"/>
  <c r="F1137" i="10"/>
  <c r="G1137" i="10"/>
  <c r="H1137" i="10"/>
  <c r="I1137" i="10"/>
  <c r="C1137" i="10"/>
  <c r="B1137" i="10"/>
  <c r="E1133" i="10"/>
  <c r="D1133" i="10"/>
  <c r="F1133" i="10"/>
  <c r="G1133" i="10"/>
  <c r="H1133" i="10"/>
  <c r="I1133" i="10"/>
  <c r="C1133" i="10"/>
  <c r="B1133" i="10"/>
  <c r="E1129" i="10"/>
  <c r="D1129" i="10"/>
  <c r="F1129" i="10"/>
  <c r="G1129" i="10"/>
  <c r="H1129" i="10"/>
  <c r="I1129" i="10"/>
  <c r="C1129" i="10"/>
  <c r="B1129" i="10"/>
  <c r="E1125" i="10"/>
  <c r="D1125" i="10"/>
  <c r="F1125" i="10"/>
  <c r="G1125" i="10"/>
  <c r="H1125" i="10"/>
  <c r="I1125" i="10"/>
  <c r="C1125" i="10"/>
  <c r="B1125" i="10"/>
  <c r="E1121" i="10"/>
  <c r="D1121" i="10"/>
  <c r="F1121" i="10"/>
  <c r="G1121" i="10"/>
  <c r="H1121" i="10"/>
  <c r="I1121" i="10"/>
  <c r="C1121" i="10"/>
  <c r="B1121" i="10"/>
  <c r="E1117" i="10"/>
  <c r="D1117" i="10"/>
  <c r="F1117" i="10"/>
  <c r="G1117" i="10"/>
  <c r="H1117" i="10"/>
  <c r="I1117" i="10"/>
  <c r="C1117" i="10"/>
  <c r="B1117" i="10"/>
  <c r="E1113" i="10"/>
  <c r="D1113" i="10"/>
  <c r="F1113" i="10"/>
  <c r="G1113" i="10"/>
  <c r="H1113" i="10"/>
  <c r="I1113" i="10"/>
  <c r="C1113" i="10"/>
  <c r="B1113" i="10"/>
  <c r="E1109" i="10"/>
  <c r="D1109" i="10"/>
  <c r="F1109" i="10"/>
  <c r="G1109" i="10"/>
  <c r="H1109" i="10"/>
  <c r="I1109" i="10"/>
  <c r="C1109" i="10"/>
  <c r="B1109" i="10"/>
  <c r="E1105" i="10"/>
  <c r="D1105" i="10"/>
  <c r="F1105" i="10"/>
  <c r="G1105" i="10"/>
  <c r="H1105" i="10"/>
  <c r="I1105" i="10"/>
  <c r="C1105" i="10"/>
  <c r="B1105" i="10"/>
  <c r="E1101" i="10"/>
  <c r="D1101" i="10"/>
  <c r="F1101" i="10"/>
  <c r="G1101" i="10"/>
  <c r="H1101" i="10"/>
  <c r="I1101" i="10"/>
  <c r="C1101" i="10"/>
  <c r="B1101" i="10"/>
  <c r="E1097" i="10"/>
  <c r="D1097" i="10"/>
  <c r="F1097" i="10"/>
  <c r="G1097" i="10"/>
  <c r="H1097" i="10"/>
  <c r="I1097" i="10"/>
  <c r="C1097" i="10"/>
  <c r="B1097" i="10"/>
  <c r="E1093" i="10"/>
  <c r="D1093" i="10"/>
  <c r="F1093" i="10"/>
  <c r="G1093" i="10"/>
  <c r="H1093" i="10"/>
  <c r="I1093" i="10"/>
  <c r="C1093" i="10"/>
  <c r="B1093" i="10"/>
  <c r="E1089" i="10"/>
  <c r="D1089" i="10"/>
  <c r="F1089" i="10"/>
  <c r="G1089" i="10"/>
  <c r="H1089" i="10"/>
  <c r="I1089" i="10"/>
  <c r="C1089" i="10"/>
  <c r="B1089" i="10"/>
  <c r="E1085" i="10"/>
  <c r="D1085" i="10"/>
  <c r="F1085" i="10"/>
  <c r="G1085" i="10"/>
  <c r="H1085" i="10"/>
  <c r="I1085" i="10"/>
  <c r="C1085" i="10"/>
  <c r="B1085" i="10"/>
  <c r="E1081" i="10"/>
  <c r="D1081" i="10"/>
  <c r="F1081" i="10"/>
  <c r="G1081" i="10"/>
  <c r="H1081" i="10"/>
  <c r="I1081" i="10"/>
  <c r="C1081" i="10"/>
  <c r="B1081" i="10"/>
  <c r="E1077" i="10"/>
  <c r="D1077" i="10"/>
  <c r="F1077" i="10"/>
  <c r="G1077" i="10"/>
  <c r="H1077" i="10"/>
  <c r="I1077" i="10"/>
  <c r="C1077" i="10"/>
  <c r="B1077" i="10"/>
  <c r="E1073" i="10"/>
  <c r="D1073" i="10"/>
  <c r="F1073" i="10"/>
  <c r="G1073" i="10"/>
  <c r="H1073" i="10"/>
  <c r="I1073" i="10"/>
  <c r="C1073" i="10"/>
  <c r="B1073" i="10"/>
  <c r="E1069" i="10"/>
  <c r="D1069" i="10"/>
  <c r="F1069" i="10"/>
  <c r="G1069" i="10"/>
  <c r="H1069" i="10"/>
  <c r="I1069" i="10"/>
  <c r="C1069" i="10"/>
  <c r="B1069" i="10"/>
  <c r="E1065" i="10"/>
  <c r="D1065" i="10"/>
  <c r="F1065" i="10"/>
  <c r="G1065" i="10"/>
  <c r="H1065" i="10"/>
  <c r="I1065" i="10"/>
  <c r="C1065" i="10"/>
  <c r="B1065" i="10"/>
  <c r="E1061" i="10"/>
  <c r="D1061" i="10"/>
  <c r="F1061" i="10"/>
  <c r="G1061" i="10"/>
  <c r="H1061" i="10"/>
  <c r="I1061" i="10"/>
  <c r="C1061" i="10"/>
  <c r="B1061" i="10"/>
  <c r="E1057" i="10"/>
  <c r="D1057" i="10"/>
  <c r="F1057" i="10"/>
  <c r="G1057" i="10"/>
  <c r="H1057" i="10"/>
  <c r="I1057" i="10"/>
  <c r="C1057" i="10"/>
  <c r="B1057" i="10"/>
  <c r="E1053" i="10"/>
  <c r="D1053" i="10"/>
  <c r="F1053" i="10"/>
  <c r="G1053" i="10"/>
  <c r="H1053" i="10"/>
  <c r="I1053" i="10"/>
  <c r="C1053" i="10"/>
  <c r="B1053" i="10"/>
  <c r="E1049" i="10"/>
  <c r="D1049" i="10"/>
  <c r="F1049" i="10"/>
  <c r="G1049" i="10"/>
  <c r="H1049" i="10"/>
  <c r="I1049" i="10"/>
  <c r="C1049" i="10"/>
  <c r="B1049" i="10"/>
  <c r="E1045" i="10"/>
  <c r="D1045" i="10"/>
  <c r="F1045" i="10"/>
  <c r="G1045" i="10"/>
  <c r="H1045" i="10"/>
  <c r="I1045" i="10"/>
  <c r="C1045" i="10"/>
  <c r="B1045" i="10"/>
  <c r="E1041" i="10"/>
  <c r="D1041" i="10"/>
  <c r="F1041" i="10"/>
  <c r="G1041" i="10"/>
  <c r="H1041" i="10"/>
  <c r="I1041" i="10"/>
  <c r="C1041" i="10"/>
  <c r="B1041" i="10"/>
  <c r="E1037" i="10"/>
  <c r="D1037" i="10"/>
  <c r="F1037" i="10"/>
  <c r="G1037" i="10"/>
  <c r="H1037" i="10"/>
  <c r="I1037" i="10"/>
  <c r="C1037" i="10"/>
  <c r="B1037" i="10"/>
  <c r="E1033" i="10"/>
  <c r="D1033" i="10"/>
  <c r="F1033" i="10"/>
  <c r="G1033" i="10"/>
  <c r="H1033" i="10"/>
  <c r="I1033" i="10"/>
  <c r="C1033" i="10"/>
  <c r="B1033" i="10"/>
  <c r="E1029" i="10"/>
  <c r="D1029" i="10"/>
  <c r="F1029" i="10"/>
  <c r="G1029" i="10"/>
  <c r="H1029" i="10"/>
  <c r="I1029" i="10"/>
  <c r="C1029" i="10"/>
  <c r="B1029" i="10"/>
  <c r="E1025" i="10"/>
  <c r="D1025" i="10"/>
  <c r="F1025" i="10"/>
  <c r="G1025" i="10"/>
  <c r="H1025" i="10"/>
  <c r="I1025" i="10"/>
  <c r="C1025" i="10"/>
  <c r="B1025" i="10"/>
  <c r="E1021" i="10"/>
  <c r="D1021" i="10"/>
  <c r="F1021" i="10"/>
  <c r="G1021" i="10"/>
  <c r="H1021" i="10"/>
  <c r="I1021" i="10"/>
  <c r="C1021" i="10"/>
  <c r="B1021" i="10"/>
  <c r="E1017" i="10"/>
  <c r="D1017" i="10"/>
  <c r="F1017" i="10"/>
  <c r="G1017" i="10"/>
  <c r="H1017" i="10"/>
  <c r="I1017" i="10"/>
  <c r="C1017" i="10"/>
  <c r="B1017" i="10"/>
  <c r="E1013" i="10"/>
  <c r="D1013" i="10"/>
  <c r="F1013" i="10"/>
  <c r="G1013" i="10"/>
  <c r="H1013" i="10"/>
  <c r="I1013" i="10"/>
  <c r="C1013" i="10"/>
  <c r="B1013" i="10"/>
  <c r="E1009" i="10"/>
  <c r="D1009" i="10"/>
  <c r="F1009" i="10"/>
  <c r="G1009" i="10"/>
  <c r="H1009" i="10"/>
  <c r="I1009" i="10"/>
  <c r="C1009" i="10"/>
  <c r="B1009" i="10"/>
  <c r="E1005" i="10"/>
  <c r="D1005" i="10"/>
  <c r="F1005" i="10"/>
  <c r="G1005" i="10"/>
  <c r="H1005" i="10"/>
  <c r="I1005" i="10"/>
  <c r="C1005" i="10"/>
  <c r="B1005" i="10"/>
  <c r="E1001" i="10"/>
  <c r="D1001" i="10"/>
  <c r="F1001" i="10"/>
  <c r="G1001" i="10"/>
  <c r="H1001" i="10"/>
  <c r="I1001" i="10"/>
  <c r="C1001" i="10"/>
  <c r="B1001" i="10"/>
  <c r="E997" i="10"/>
  <c r="D997" i="10"/>
  <c r="F997" i="10"/>
  <c r="G997" i="10"/>
  <c r="H997" i="10"/>
  <c r="I997" i="10"/>
  <c r="C997" i="10"/>
  <c r="B997" i="10"/>
  <c r="E993" i="10"/>
  <c r="D993" i="10"/>
  <c r="F993" i="10"/>
  <c r="G993" i="10"/>
  <c r="H993" i="10"/>
  <c r="I993" i="10"/>
  <c r="C993" i="10"/>
  <c r="B993" i="10"/>
  <c r="E989" i="10"/>
  <c r="D989" i="10"/>
  <c r="F989" i="10"/>
  <c r="G989" i="10"/>
  <c r="H989" i="10"/>
  <c r="I989" i="10"/>
  <c r="C989" i="10"/>
  <c r="B989" i="10"/>
  <c r="E985" i="10"/>
  <c r="D985" i="10"/>
  <c r="F985" i="10"/>
  <c r="G985" i="10"/>
  <c r="H985" i="10"/>
  <c r="I985" i="10"/>
  <c r="C985" i="10"/>
  <c r="B985" i="10"/>
  <c r="E981" i="10"/>
  <c r="D981" i="10"/>
  <c r="F981" i="10"/>
  <c r="G981" i="10"/>
  <c r="H981" i="10"/>
  <c r="I981" i="10"/>
  <c r="C981" i="10"/>
  <c r="B981" i="10"/>
  <c r="E977" i="10"/>
  <c r="D977" i="10"/>
  <c r="F977" i="10"/>
  <c r="G977" i="10"/>
  <c r="H977" i="10"/>
  <c r="I977" i="10"/>
  <c r="C977" i="10"/>
  <c r="B977" i="10"/>
  <c r="E973" i="10"/>
  <c r="D973" i="10"/>
  <c r="F973" i="10"/>
  <c r="G973" i="10"/>
  <c r="H973" i="10"/>
  <c r="I973" i="10"/>
  <c r="C973" i="10"/>
  <c r="B973" i="10"/>
  <c r="E969" i="10"/>
  <c r="D969" i="10"/>
  <c r="F969" i="10"/>
  <c r="G969" i="10"/>
  <c r="H969" i="10"/>
  <c r="I969" i="10"/>
  <c r="C969" i="10"/>
  <c r="B969" i="10"/>
  <c r="E965" i="10"/>
  <c r="D965" i="10"/>
  <c r="F965" i="10"/>
  <c r="G965" i="10"/>
  <c r="H965" i="10"/>
  <c r="I965" i="10"/>
  <c r="C965" i="10"/>
  <c r="B965" i="10"/>
  <c r="E961" i="10"/>
  <c r="D961" i="10"/>
  <c r="F961" i="10"/>
  <c r="G961" i="10"/>
  <c r="H961" i="10"/>
  <c r="I961" i="10"/>
  <c r="C961" i="10"/>
  <c r="B961" i="10"/>
  <c r="E957" i="10"/>
  <c r="D957" i="10"/>
  <c r="F957" i="10"/>
  <c r="G957" i="10"/>
  <c r="H957" i="10"/>
  <c r="I957" i="10"/>
  <c r="C957" i="10"/>
  <c r="B957" i="10"/>
  <c r="E953" i="10"/>
  <c r="D953" i="10"/>
  <c r="F953" i="10"/>
  <c r="G953" i="10"/>
  <c r="H953" i="10"/>
  <c r="I953" i="10"/>
  <c r="C953" i="10"/>
  <c r="B953" i="10"/>
  <c r="E949" i="10"/>
  <c r="D949" i="10"/>
  <c r="F949" i="10"/>
  <c r="G949" i="10"/>
  <c r="H949" i="10"/>
  <c r="I949" i="10"/>
  <c r="C949" i="10"/>
  <c r="B949" i="10"/>
  <c r="E945" i="10"/>
  <c r="D945" i="10"/>
  <c r="F945" i="10"/>
  <c r="G945" i="10"/>
  <c r="H945" i="10"/>
  <c r="I945" i="10"/>
  <c r="C945" i="10"/>
  <c r="B945" i="10"/>
  <c r="E941" i="10"/>
  <c r="D941" i="10"/>
  <c r="F941" i="10"/>
  <c r="G941" i="10"/>
  <c r="H941" i="10"/>
  <c r="I941" i="10"/>
  <c r="C941" i="10"/>
  <c r="B941" i="10"/>
  <c r="E937" i="10"/>
  <c r="D937" i="10"/>
  <c r="F937" i="10"/>
  <c r="G937" i="10"/>
  <c r="H937" i="10"/>
  <c r="I937" i="10"/>
  <c r="C937" i="10"/>
  <c r="B937" i="10"/>
  <c r="E933" i="10"/>
  <c r="D933" i="10"/>
  <c r="F933" i="10"/>
  <c r="G933" i="10"/>
  <c r="H933" i="10"/>
  <c r="I933" i="10"/>
  <c r="C933" i="10"/>
  <c r="B933" i="10"/>
  <c r="E929" i="10"/>
  <c r="D929" i="10"/>
  <c r="F929" i="10"/>
  <c r="G929" i="10"/>
  <c r="H929" i="10"/>
  <c r="I929" i="10"/>
  <c r="C929" i="10"/>
  <c r="B929" i="10"/>
  <c r="E925" i="10"/>
  <c r="D925" i="10"/>
  <c r="F925" i="10"/>
  <c r="G925" i="10"/>
  <c r="H925" i="10"/>
  <c r="I925" i="10"/>
  <c r="C925" i="10"/>
  <c r="B925" i="10"/>
  <c r="G921" i="10"/>
  <c r="D921" i="10"/>
  <c r="I921" i="10"/>
  <c r="C921" i="10"/>
  <c r="F921" i="10"/>
  <c r="H921" i="10"/>
  <c r="B921" i="10"/>
  <c r="E921" i="10"/>
  <c r="D917" i="10"/>
  <c r="C917" i="10"/>
  <c r="I917" i="10"/>
  <c r="F917" i="10"/>
  <c r="G917" i="10"/>
  <c r="H917" i="10"/>
  <c r="B917" i="10"/>
  <c r="E917" i="10"/>
  <c r="D913" i="10"/>
  <c r="C913" i="10"/>
  <c r="I913" i="10"/>
  <c r="F913" i="10"/>
  <c r="G913" i="10"/>
  <c r="H913" i="10"/>
  <c r="B913" i="10"/>
  <c r="E913" i="10"/>
  <c r="D909" i="10"/>
  <c r="C909" i="10"/>
  <c r="I909" i="10"/>
  <c r="F909" i="10"/>
  <c r="G909" i="10"/>
  <c r="H909" i="10"/>
  <c r="B909" i="10"/>
  <c r="E909" i="10"/>
  <c r="D905" i="10"/>
  <c r="C905" i="10"/>
  <c r="I905" i="10"/>
  <c r="F905" i="10"/>
  <c r="G905" i="10"/>
  <c r="H905" i="10"/>
  <c r="B905" i="10"/>
  <c r="E905" i="10"/>
  <c r="D901" i="10"/>
  <c r="C901" i="10"/>
  <c r="I901" i="10"/>
  <c r="F901" i="10"/>
  <c r="G901" i="10"/>
  <c r="H901" i="10"/>
  <c r="B901" i="10"/>
  <c r="E901" i="10"/>
  <c r="D897" i="10"/>
  <c r="C897" i="10"/>
  <c r="I897" i="10"/>
  <c r="F897" i="10"/>
  <c r="G897" i="10"/>
  <c r="H897" i="10"/>
  <c r="B897" i="10"/>
  <c r="E897" i="10"/>
  <c r="D893" i="10"/>
  <c r="C893" i="10"/>
  <c r="I893" i="10"/>
  <c r="F893" i="10"/>
  <c r="G893" i="10"/>
  <c r="H893" i="10"/>
  <c r="B893" i="10"/>
  <c r="E893" i="10"/>
  <c r="D889" i="10"/>
  <c r="C889" i="10"/>
  <c r="I889" i="10"/>
  <c r="F889" i="10"/>
  <c r="G889" i="10"/>
  <c r="H889" i="10"/>
  <c r="B889" i="10"/>
  <c r="E889" i="10"/>
  <c r="D885" i="10"/>
  <c r="C885" i="10"/>
  <c r="I885" i="10"/>
  <c r="F885" i="10"/>
  <c r="G885" i="10"/>
  <c r="H885" i="10"/>
  <c r="B885" i="10"/>
  <c r="E885" i="10"/>
  <c r="D881" i="10"/>
  <c r="C881" i="10"/>
  <c r="I881" i="10"/>
  <c r="F881" i="10"/>
  <c r="G881" i="10"/>
  <c r="H881" i="10"/>
  <c r="B881" i="10"/>
  <c r="E881" i="10"/>
  <c r="D877" i="10"/>
  <c r="C877" i="10"/>
  <c r="I877" i="10"/>
  <c r="F877" i="10"/>
  <c r="G877" i="10"/>
  <c r="H877" i="10"/>
  <c r="B877" i="10"/>
  <c r="E877" i="10"/>
  <c r="D873" i="10"/>
  <c r="C873" i="10"/>
  <c r="I873" i="10"/>
  <c r="F873" i="10"/>
  <c r="G873" i="10"/>
  <c r="H873" i="10"/>
  <c r="B873" i="10"/>
  <c r="E873" i="10"/>
  <c r="D869" i="10"/>
  <c r="C869" i="10"/>
  <c r="I869" i="10"/>
  <c r="F869" i="10"/>
  <c r="G869" i="10"/>
  <c r="H869" i="10"/>
  <c r="B869" i="10"/>
  <c r="E869" i="10"/>
  <c r="D865" i="10"/>
  <c r="C865" i="10"/>
  <c r="I865" i="10"/>
  <c r="F865" i="10"/>
  <c r="G865" i="10"/>
  <c r="H865" i="10"/>
  <c r="B865" i="10"/>
  <c r="E865" i="10"/>
  <c r="D861" i="10"/>
  <c r="C861" i="10"/>
  <c r="I861" i="10"/>
  <c r="F861" i="10"/>
  <c r="G861" i="10"/>
  <c r="H861" i="10"/>
  <c r="B861" i="10"/>
  <c r="E861" i="10"/>
  <c r="D857" i="10"/>
  <c r="C857" i="10"/>
  <c r="I857" i="10"/>
  <c r="F857" i="10"/>
  <c r="G857" i="10"/>
  <c r="H857" i="10"/>
  <c r="B857" i="10"/>
  <c r="E857" i="10"/>
  <c r="D853" i="10"/>
  <c r="C853" i="10"/>
  <c r="I853" i="10"/>
  <c r="F853" i="10"/>
  <c r="G853" i="10"/>
  <c r="H853" i="10"/>
  <c r="B853" i="10"/>
  <c r="E853" i="10"/>
  <c r="D849" i="10"/>
  <c r="C849" i="10"/>
  <c r="I849" i="10"/>
  <c r="F849" i="10"/>
  <c r="G849" i="10"/>
  <c r="H849" i="10"/>
  <c r="B849" i="10"/>
  <c r="E849" i="10"/>
  <c r="D845" i="10"/>
  <c r="C845" i="10"/>
  <c r="I845" i="10"/>
  <c r="F845" i="10"/>
  <c r="G845" i="10"/>
  <c r="H845" i="10"/>
  <c r="B845" i="10"/>
  <c r="E845" i="10"/>
  <c r="D841" i="10"/>
  <c r="C841" i="10"/>
  <c r="I841" i="10"/>
  <c r="F841" i="10"/>
  <c r="G841" i="10"/>
  <c r="H841" i="10"/>
  <c r="B841" i="10"/>
  <c r="E841" i="10"/>
  <c r="D837" i="10"/>
  <c r="C837" i="10"/>
  <c r="I837" i="10"/>
  <c r="F837" i="10"/>
  <c r="G837" i="10"/>
  <c r="H837" i="10"/>
  <c r="B837" i="10"/>
  <c r="E837" i="10"/>
  <c r="D833" i="10"/>
  <c r="C833" i="10"/>
  <c r="I833" i="10"/>
  <c r="F833" i="10"/>
  <c r="G833" i="10"/>
  <c r="H833" i="10"/>
  <c r="B833" i="10"/>
  <c r="E833" i="10"/>
  <c r="D829" i="10"/>
  <c r="C829" i="10"/>
  <c r="I829" i="10"/>
  <c r="F829" i="10"/>
  <c r="G829" i="10"/>
  <c r="H829" i="10"/>
  <c r="B829" i="10"/>
  <c r="E829" i="10"/>
  <c r="D825" i="10"/>
  <c r="C825" i="10"/>
  <c r="I825" i="10"/>
  <c r="F825" i="10"/>
  <c r="G825" i="10"/>
  <c r="H825" i="10"/>
  <c r="B825" i="10"/>
  <c r="E825" i="10"/>
  <c r="D821" i="10"/>
  <c r="C821" i="10"/>
  <c r="I821" i="10"/>
  <c r="F821" i="10"/>
  <c r="G821" i="10"/>
  <c r="H821" i="10"/>
  <c r="B821" i="10"/>
  <c r="E821" i="10"/>
  <c r="D817" i="10"/>
  <c r="C817" i="10"/>
  <c r="I817" i="10"/>
  <c r="F817" i="10"/>
  <c r="G817" i="10"/>
  <c r="H817" i="10"/>
  <c r="B817" i="10"/>
  <c r="E817" i="10"/>
  <c r="D813" i="10"/>
  <c r="C813" i="10"/>
  <c r="I813" i="10"/>
  <c r="F813" i="10"/>
  <c r="G813" i="10"/>
  <c r="H813" i="10"/>
  <c r="B813" i="10"/>
  <c r="E813" i="10"/>
  <c r="D809" i="10"/>
  <c r="C809" i="10"/>
  <c r="I809" i="10"/>
  <c r="F809" i="10"/>
  <c r="G809" i="10"/>
  <c r="H809" i="10"/>
  <c r="B809" i="10"/>
  <c r="E809" i="10"/>
  <c r="D805" i="10"/>
  <c r="C805" i="10"/>
  <c r="I805" i="10"/>
  <c r="F805" i="10"/>
  <c r="G805" i="10"/>
  <c r="H805" i="10"/>
  <c r="B805" i="10"/>
  <c r="E805" i="10"/>
  <c r="D801" i="10"/>
  <c r="C801" i="10"/>
  <c r="I801" i="10"/>
  <c r="F801" i="10"/>
  <c r="G801" i="10"/>
  <c r="H801" i="10"/>
  <c r="B801" i="10"/>
  <c r="E801" i="10"/>
  <c r="D797" i="10"/>
  <c r="C797" i="10"/>
  <c r="I797" i="10"/>
  <c r="F797" i="10"/>
  <c r="G797" i="10"/>
  <c r="H797" i="10"/>
  <c r="B797" i="10"/>
  <c r="E797" i="10"/>
  <c r="D793" i="10"/>
  <c r="C793" i="10"/>
  <c r="I793" i="10"/>
  <c r="F793" i="10"/>
  <c r="G793" i="10"/>
  <c r="H793" i="10"/>
  <c r="B793" i="10"/>
  <c r="E793" i="10"/>
  <c r="D789" i="10"/>
  <c r="C789" i="10"/>
  <c r="I789" i="10"/>
  <c r="F789" i="10"/>
  <c r="G789" i="10"/>
  <c r="H789" i="10"/>
  <c r="B789" i="10"/>
  <c r="E789" i="10"/>
  <c r="D785" i="10"/>
  <c r="C785" i="10"/>
  <c r="I785" i="10"/>
  <c r="F785" i="10"/>
  <c r="G785" i="10"/>
  <c r="H785" i="10"/>
  <c r="B785" i="10"/>
  <c r="E785" i="10"/>
  <c r="D781" i="10"/>
  <c r="C781" i="10"/>
  <c r="I781" i="10"/>
  <c r="F781" i="10"/>
  <c r="G781" i="10"/>
  <c r="H781" i="10"/>
  <c r="B781" i="10"/>
  <c r="E781" i="10"/>
  <c r="D777" i="10"/>
  <c r="C777" i="10"/>
  <c r="I777" i="10"/>
  <c r="F777" i="10"/>
  <c r="G777" i="10"/>
  <c r="H777" i="10"/>
  <c r="B777" i="10"/>
  <c r="E777" i="10"/>
  <c r="D773" i="10"/>
  <c r="C773" i="10"/>
  <c r="I773" i="10"/>
  <c r="F773" i="10"/>
  <c r="G773" i="10"/>
  <c r="H773" i="10"/>
  <c r="B773" i="10"/>
  <c r="E773" i="10"/>
  <c r="D769" i="10"/>
  <c r="C769" i="10"/>
  <c r="I769" i="10"/>
  <c r="F769" i="10"/>
  <c r="G769" i="10"/>
  <c r="H769" i="10"/>
  <c r="B769" i="10"/>
  <c r="E769" i="10"/>
  <c r="D765" i="10"/>
  <c r="C765" i="10"/>
  <c r="I765" i="10"/>
  <c r="F765" i="10"/>
  <c r="G765" i="10"/>
  <c r="H765" i="10"/>
  <c r="B765" i="10"/>
  <c r="E765" i="10"/>
  <c r="D761" i="10"/>
  <c r="C761" i="10"/>
  <c r="I761" i="10"/>
  <c r="F761" i="10"/>
  <c r="G761" i="10"/>
  <c r="H761" i="10"/>
  <c r="B761" i="10"/>
  <c r="E761" i="10"/>
  <c r="D757" i="10"/>
  <c r="C757" i="10"/>
  <c r="I757" i="10"/>
  <c r="F757" i="10"/>
  <c r="G757" i="10"/>
  <c r="H757" i="10"/>
  <c r="B757" i="10"/>
  <c r="E757" i="10"/>
  <c r="D753" i="10"/>
  <c r="C753" i="10"/>
  <c r="I753" i="10"/>
  <c r="F753" i="10"/>
  <c r="G753" i="10"/>
  <c r="H753" i="10"/>
  <c r="B753" i="10"/>
  <c r="E753" i="10"/>
  <c r="D749" i="10"/>
  <c r="C749" i="10"/>
  <c r="I749" i="10"/>
  <c r="F749" i="10"/>
  <c r="G749" i="10"/>
  <c r="H749" i="10"/>
  <c r="B749" i="10"/>
  <c r="E749" i="10"/>
  <c r="D745" i="10"/>
  <c r="C745" i="10"/>
  <c r="I745" i="10"/>
  <c r="F745" i="10"/>
  <c r="G745" i="10"/>
  <c r="H745" i="10"/>
  <c r="B745" i="10"/>
  <c r="E745" i="10"/>
  <c r="D741" i="10"/>
  <c r="C741" i="10"/>
  <c r="I741" i="10"/>
  <c r="F741" i="10"/>
  <c r="G741" i="10"/>
  <c r="H741" i="10"/>
  <c r="B741" i="10"/>
  <c r="E741" i="10"/>
  <c r="D737" i="10"/>
  <c r="C737" i="10"/>
  <c r="I737" i="10"/>
  <c r="F737" i="10"/>
  <c r="G737" i="10"/>
  <c r="H737" i="10"/>
  <c r="B737" i="10"/>
  <c r="E737" i="10"/>
  <c r="D733" i="10"/>
  <c r="C733" i="10"/>
  <c r="I733" i="10"/>
  <c r="F733" i="10"/>
  <c r="G733" i="10"/>
  <c r="H733" i="10"/>
  <c r="B733" i="10"/>
  <c r="E733" i="10"/>
  <c r="D729" i="10"/>
  <c r="C729" i="10"/>
  <c r="I729" i="10"/>
  <c r="F729" i="10"/>
  <c r="G729" i="10"/>
  <c r="H729" i="10"/>
  <c r="B729" i="10"/>
  <c r="E729" i="10"/>
  <c r="D725" i="10"/>
  <c r="C725" i="10"/>
  <c r="I725" i="10"/>
  <c r="F725" i="10"/>
  <c r="G725" i="10"/>
  <c r="H725" i="10"/>
  <c r="B725" i="10"/>
  <c r="E725" i="10"/>
  <c r="D721" i="10"/>
  <c r="C721" i="10"/>
  <c r="I721" i="10"/>
  <c r="F721" i="10"/>
  <c r="G721" i="10"/>
  <c r="H721" i="10"/>
  <c r="B721" i="10"/>
  <c r="E721" i="10"/>
  <c r="D717" i="10"/>
  <c r="C717" i="10"/>
  <c r="I717" i="10"/>
  <c r="F717" i="10"/>
  <c r="G717" i="10"/>
  <c r="H717" i="10"/>
  <c r="B717" i="10"/>
  <c r="E717" i="10"/>
  <c r="D713" i="10"/>
  <c r="C713" i="10"/>
  <c r="I713" i="10"/>
  <c r="F713" i="10"/>
  <c r="G713" i="10"/>
  <c r="H713" i="10"/>
  <c r="B713" i="10"/>
  <c r="E713" i="10"/>
  <c r="D709" i="10"/>
  <c r="C709" i="10"/>
  <c r="I709" i="10"/>
  <c r="F709" i="10"/>
  <c r="G709" i="10"/>
  <c r="H709" i="10"/>
  <c r="B709" i="10"/>
  <c r="E709" i="10"/>
  <c r="D705" i="10"/>
  <c r="C705" i="10"/>
  <c r="I705" i="10"/>
  <c r="F705" i="10"/>
  <c r="G705" i="10"/>
  <c r="H705" i="10"/>
  <c r="B705" i="10"/>
  <c r="E705" i="10"/>
  <c r="D701" i="10"/>
  <c r="C701" i="10"/>
  <c r="I701" i="10"/>
  <c r="F701" i="10"/>
  <c r="G701" i="10"/>
  <c r="H701" i="10"/>
  <c r="B701" i="10"/>
  <c r="E701" i="10"/>
  <c r="D697" i="10"/>
  <c r="C697" i="10"/>
  <c r="I697" i="10"/>
  <c r="F697" i="10"/>
  <c r="G697" i="10"/>
  <c r="H697" i="10"/>
  <c r="B697" i="10"/>
  <c r="E697" i="10"/>
  <c r="G693" i="10"/>
  <c r="H693" i="10"/>
  <c r="E693" i="10"/>
  <c r="B693" i="10"/>
  <c r="C693" i="10"/>
  <c r="D693" i="10"/>
  <c r="I693" i="10"/>
  <c r="F693" i="10"/>
  <c r="G689" i="10"/>
  <c r="H689" i="10"/>
  <c r="E689" i="10"/>
  <c r="B689" i="10"/>
  <c r="C689" i="10"/>
  <c r="D689" i="10"/>
  <c r="I689" i="10"/>
  <c r="F689" i="10"/>
  <c r="G685" i="10"/>
  <c r="H685" i="10"/>
  <c r="E685" i="10"/>
  <c r="B685" i="10"/>
  <c r="C685" i="10"/>
  <c r="D685" i="10"/>
  <c r="I685" i="10"/>
  <c r="F685" i="10"/>
  <c r="D681" i="10"/>
  <c r="C681" i="10"/>
  <c r="I681" i="10"/>
  <c r="F681" i="10"/>
  <c r="G681" i="10"/>
  <c r="H681" i="10"/>
  <c r="B681" i="10"/>
  <c r="E681" i="10"/>
  <c r="G677" i="10"/>
  <c r="H677" i="10"/>
  <c r="E677" i="10"/>
  <c r="B677" i="10"/>
  <c r="C677" i="10"/>
  <c r="D677" i="10"/>
  <c r="I677" i="10"/>
  <c r="F677" i="10"/>
  <c r="G673" i="10"/>
  <c r="H673" i="10"/>
  <c r="E673" i="10"/>
  <c r="B673" i="10"/>
  <c r="C673" i="10"/>
  <c r="D673" i="10"/>
  <c r="I673" i="10"/>
  <c r="F673" i="10"/>
  <c r="G669" i="10"/>
  <c r="H669" i="10"/>
  <c r="E669" i="10"/>
  <c r="B669" i="10"/>
  <c r="C669" i="10"/>
  <c r="D669" i="10"/>
  <c r="I669" i="10"/>
  <c r="F669" i="10"/>
  <c r="D665" i="10"/>
  <c r="C665" i="10"/>
  <c r="I665" i="10"/>
  <c r="F665" i="10"/>
  <c r="G665" i="10"/>
  <c r="H665" i="10"/>
  <c r="B665" i="10"/>
  <c r="E665" i="10"/>
  <c r="G661" i="10"/>
  <c r="H661" i="10"/>
  <c r="E661" i="10"/>
  <c r="B661" i="10"/>
  <c r="C661" i="10"/>
  <c r="D661" i="10"/>
  <c r="I661" i="10"/>
  <c r="F661" i="10"/>
  <c r="G657" i="10"/>
  <c r="H657" i="10"/>
  <c r="E657" i="10"/>
  <c r="B657" i="10"/>
  <c r="C657" i="10"/>
  <c r="D657" i="10"/>
  <c r="I657" i="10"/>
  <c r="F657" i="10"/>
  <c r="G653" i="10"/>
  <c r="H653" i="10"/>
  <c r="E653" i="10"/>
  <c r="B653" i="10"/>
  <c r="C653" i="10"/>
  <c r="D653" i="10"/>
  <c r="I653" i="10"/>
  <c r="F653" i="10"/>
  <c r="D649" i="10"/>
  <c r="C649" i="10"/>
  <c r="I649" i="10"/>
  <c r="F649" i="10"/>
  <c r="G649" i="10"/>
  <c r="H649" i="10"/>
  <c r="B649" i="10"/>
  <c r="E649" i="10"/>
  <c r="G645" i="10"/>
  <c r="H645" i="10"/>
  <c r="E645" i="10"/>
  <c r="B645" i="10"/>
  <c r="C645" i="10"/>
  <c r="D645" i="10"/>
  <c r="I645" i="10"/>
  <c r="F645" i="10"/>
  <c r="G641" i="10"/>
  <c r="H641" i="10"/>
  <c r="E641" i="10"/>
  <c r="B641" i="10"/>
  <c r="C641" i="10"/>
  <c r="D641" i="10"/>
  <c r="I641" i="10"/>
  <c r="F641" i="10"/>
  <c r="G637" i="10"/>
  <c r="H637" i="10"/>
  <c r="E637" i="10"/>
  <c r="B637" i="10"/>
  <c r="C637" i="10"/>
  <c r="D637" i="10"/>
  <c r="I637" i="10"/>
  <c r="F637" i="10"/>
  <c r="G633" i="10"/>
  <c r="B633" i="10"/>
  <c r="E633" i="10"/>
  <c r="F633" i="10"/>
  <c r="C633" i="10"/>
  <c r="D633" i="10"/>
  <c r="I633" i="10"/>
  <c r="H633" i="10"/>
  <c r="G629" i="10"/>
  <c r="H629" i="10"/>
  <c r="E629" i="10"/>
  <c r="B629" i="10"/>
  <c r="C629" i="10"/>
  <c r="D629" i="10"/>
  <c r="I629" i="10"/>
  <c r="F629" i="10"/>
  <c r="G625" i="10"/>
  <c r="H625" i="10"/>
  <c r="E625" i="10"/>
  <c r="B625" i="10"/>
  <c r="C625" i="10"/>
  <c r="D625" i="10"/>
  <c r="I625" i="10"/>
  <c r="F625" i="10"/>
  <c r="H621" i="10"/>
  <c r="F621" i="10"/>
  <c r="E621" i="10"/>
  <c r="C621" i="10"/>
  <c r="D621" i="10"/>
  <c r="B621" i="10"/>
  <c r="I621" i="10"/>
  <c r="G621" i="10"/>
  <c r="H617" i="10"/>
  <c r="C617" i="10"/>
  <c r="E617" i="10"/>
  <c r="G617" i="10"/>
  <c r="D617" i="10"/>
  <c r="B617" i="10"/>
  <c r="I617" i="10"/>
  <c r="F617" i="10"/>
  <c r="H613" i="10"/>
  <c r="F613" i="10"/>
  <c r="E613" i="10"/>
  <c r="C613" i="10"/>
  <c r="D613" i="10"/>
  <c r="B613" i="10"/>
  <c r="I613" i="10"/>
  <c r="G613" i="10"/>
  <c r="H609" i="10"/>
  <c r="F609" i="10"/>
  <c r="E609" i="10"/>
  <c r="C609" i="10"/>
  <c r="D609" i="10"/>
  <c r="B609" i="10"/>
  <c r="I609" i="10"/>
  <c r="G609" i="10"/>
  <c r="H605" i="10"/>
  <c r="F605" i="10"/>
  <c r="E605" i="10"/>
  <c r="C605" i="10"/>
  <c r="D605" i="10"/>
  <c r="B605" i="10"/>
  <c r="I605" i="10"/>
  <c r="G605" i="10"/>
  <c r="H601" i="10"/>
  <c r="C601" i="10"/>
  <c r="E601" i="10"/>
  <c r="G601" i="10"/>
  <c r="D601" i="10"/>
  <c r="B601" i="10"/>
  <c r="I601" i="10"/>
  <c r="F601" i="10"/>
  <c r="H597" i="10"/>
  <c r="F597" i="10"/>
  <c r="E597" i="10"/>
  <c r="C597" i="10"/>
  <c r="D597" i="10"/>
  <c r="B597" i="10"/>
  <c r="I597" i="10"/>
  <c r="G597" i="10"/>
  <c r="H593" i="10"/>
  <c r="F593" i="10"/>
  <c r="E593" i="10"/>
  <c r="C593" i="10"/>
  <c r="D593" i="10"/>
  <c r="B593" i="10"/>
  <c r="I593" i="10"/>
  <c r="G593" i="10"/>
  <c r="H589" i="10"/>
  <c r="F589" i="10"/>
  <c r="E589" i="10"/>
  <c r="C589" i="10"/>
  <c r="D589" i="10"/>
  <c r="B589" i="10"/>
  <c r="I589" i="10"/>
  <c r="G589" i="10"/>
  <c r="H585" i="10"/>
  <c r="C585" i="10"/>
  <c r="E585" i="10"/>
  <c r="G585" i="10"/>
  <c r="D585" i="10"/>
  <c r="B585" i="10"/>
  <c r="I585" i="10"/>
  <c r="F585" i="10"/>
  <c r="H581" i="10"/>
  <c r="F581" i="10"/>
  <c r="E581" i="10"/>
  <c r="C581" i="10"/>
  <c r="D581" i="10"/>
  <c r="B581" i="10"/>
  <c r="I581" i="10"/>
  <c r="G581" i="10"/>
  <c r="H577" i="10"/>
  <c r="F577" i="10"/>
  <c r="E577" i="10"/>
  <c r="C577" i="10"/>
  <c r="D577" i="10"/>
  <c r="B577" i="10"/>
  <c r="I577" i="10"/>
  <c r="G577" i="10"/>
  <c r="H573" i="10"/>
  <c r="F573" i="10"/>
  <c r="E573" i="10"/>
  <c r="C573" i="10"/>
  <c r="D573" i="10"/>
  <c r="B573" i="10"/>
  <c r="I573" i="10"/>
  <c r="G573" i="10"/>
  <c r="H569" i="10"/>
  <c r="C569" i="10"/>
  <c r="E569" i="10"/>
  <c r="G569" i="10"/>
  <c r="D569" i="10"/>
  <c r="B569" i="10"/>
  <c r="I569" i="10"/>
  <c r="F569" i="10"/>
  <c r="H565" i="10"/>
  <c r="F565" i="10"/>
  <c r="E565" i="10"/>
  <c r="C565" i="10"/>
  <c r="D565" i="10"/>
  <c r="B565" i="10"/>
  <c r="I565" i="10"/>
  <c r="G565" i="10"/>
  <c r="H561" i="10"/>
  <c r="F561" i="10"/>
  <c r="E561" i="10"/>
  <c r="C561" i="10"/>
  <c r="D561" i="10"/>
  <c r="B561" i="10"/>
  <c r="I561" i="10"/>
  <c r="G561" i="10"/>
  <c r="H557" i="10"/>
  <c r="F557" i="10"/>
  <c r="E557" i="10"/>
  <c r="C557" i="10"/>
  <c r="D557" i="10"/>
  <c r="B557" i="10"/>
  <c r="I557" i="10"/>
  <c r="G557" i="10"/>
  <c r="H553" i="10"/>
  <c r="C553" i="10"/>
  <c r="E553" i="10"/>
  <c r="G553" i="10"/>
  <c r="D553" i="10"/>
  <c r="B553" i="10"/>
  <c r="I553" i="10"/>
  <c r="F553" i="10"/>
  <c r="H549" i="10"/>
  <c r="F549" i="10"/>
  <c r="E549" i="10"/>
  <c r="C549" i="10"/>
  <c r="D549" i="10"/>
  <c r="B549" i="10"/>
  <c r="I549" i="10"/>
  <c r="G549" i="10"/>
  <c r="H545" i="10"/>
  <c r="F545" i="10"/>
  <c r="E545" i="10"/>
  <c r="C545" i="10"/>
  <c r="D545" i="10"/>
  <c r="B545" i="10"/>
  <c r="I545" i="10"/>
  <c r="G545" i="10"/>
  <c r="H541" i="10"/>
  <c r="F541" i="10"/>
  <c r="E541" i="10"/>
  <c r="C541" i="10"/>
  <c r="D541" i="10"/>
  <c r="B541" i="10"/>
  <c r="I541" i="10"/>
  <c r="G541" i="10"/>
  <c r="E537" i="10"/>
  <c r="D537" i="10"/>
  <c r="B537" i="10"/>
  <c r="H537" i="10"/>
  <c r="I537" i="10"/>
  <c r="G537" i="10"/>
  <c r="F537" i="10"/>
  <c r="C537" i="10"/>
  <c r="E533" i="10"/>
  <c r="C533" i="10"/>
  <c r="B533" i="10"/>
  <c r="D533" i="10"/>
  <c r="I533" i="10"/>
  <c r="G533" i="10"/>
  <c r="F533" i="10"/>
  <c r="H533" i="10"/>
  <c r="E529" i="10"/>
  <c r="C529" i="10"/>
  <c r="B529" i="10"/>
  <c r="D529" i="10"/>
  <c r="I529" i="10"/>
  <c r="G529" i="10"/>
  <c r="F529" i="10"/>
  <c r="H529" i="10"/>
  <c r="E525" i="10"/>
  <c r="D525" i="10"/>
  <c r="B525" i="10"/>
  <c r="H525" i="10"/>
  <c r="I525" i="10"/>
  <c r="G525" i="10"/>
  <c r="F525" i="10"/>
  <c r="C525" i="10"/>
  <c r="E521" i="10"/>
  <c r="C521" i="10"/>
  <c r="B521" i="10"/>
  <c r="D521" i="10"/>
  <c r="I521" i="10"/>
  <c r="G521" i="10"/>
  <c r="F521" i="10"/>
  <c r="H521" i="10"/>
  <c r="E517" i="10"/>
  <c r="C517" i="10"/>
  <c r="B517" i="10"/>
  <c r="D517" i="10"/>
  <c r="I517" i="10"/>
  <c r="G517" i="10"/>
  <c r="F517" i="10"/>
  <c r="H517" i="10"/>
  <c r="E513" i="10"/>
  <c r="C513" i="10"/>
  <c r="B513" i="10"/>
  <c r="D513" i="10"/>
  <c r="I513" i="10"/>
  <c r="G513" i="10"/>
  <c r="F513" i="10"/>
  <c r="H513" i="10"/>
  <c r="E509" i="10"/>
  <c r="D509" i="10"/>
  <c r="B509" i="10"/>
  <c r="H509" i="10"/>
  <c r="I509" i="10"/>
  <c r="G509" i="10"/>
  <c r="F509" i="10"/>
  <c r="C509" i="10"/>
  <c r="E505" i="10"/>
  <c r="D505" i="10"/>
  <c r="B505" i="10"/>
  <c r="H505" i="10"/>
  <c r="I505" i="10"/>
  <c r="G505" i="10"/>
  <c r="F505" i="10"/>
  <c r="C505" i="10"/>
  <c r="E501" i="10"/>
  <c r="C501" i="10"/>
  <c r="B501" i="10"/>
  <c r="D501" i="10"/>
  <c r="I501" i="10"/>
  <c r="G501" i="10"/>
  <c r="F501" i="10"/>
  <c r="H501" i="10"/>
  <c r="E497" i="10"/>
  <c r="C497" i="10"/>
  <c r="B497" i="10"/>
  <c r="D497" i="10"/>
  <c r="I497" i="10"/>
  <c r="G497" i="10"/>
  <c r="F497" i="10"/>
  <c r="H497" i="10"/>
  <c r="E493" i="10"/>
  <c r="D493" i="10"/>
  <c r="B493" i="10"/>
  <c r="H493" i="10"/>
  <c r="I493" i="10"/>
  <c r="G493" i="10"/>
  <c r="F493" i="10"/>
  <c r="C493" i="10"/>
  <c r="E489" i="10"/>
  <c r="C489" i="10"/>
  <c r="B489" i="10"/>
  <c r="D489" i="10"/>
  <c r="I489" i="10"/>
  <c r="G489" i="10"/>
  <c r="F489" i="10"/>
  <c r="H489" i="10"/>
  <c r="E485" i="10"/>
  <c r="C485" i="10"/>
  <c r="B485" i="10"/>
  <c r="D485" i="10"/>
  <c r="I485" i="10"/>
  <c r="G485" i="10"/>
  <c r="F485" i="10"/>
  <c r="H485" i="10"/>
  <c r="E481" i="10"/>
  <c r="C481" i="10"/>
  <c r="B481" i="10"/>
  <c r="D481" i="10"/>
  <c r="I481" i="10"/>
  <c r="G481" i="10"/>
  <c r="F481" i="10"/>
  <c r="H481" i="10"/>
  <c r="E477" i="10"/>
  <c r="D477" i="10"/>
  <c r="B477" i="10"/>
  <c r="H477" i="10"/>
  <c r="I477" i="10"/>
  <c r="G477" i="10"/>
  <c r="F477" i="10"/>
  <c r="C477" i="10"/>
  <c r="E473" i="10"/>
  <c r="D473" i="10"/>
  <c r="B473" i="10"/>
  <c r="H473" i="10"/>
  <c r="I473" i="10"/>
  <c r="G473" i="10"/>
  <c r="F473" i="10"/>
  <c r="C473" i="10"/>
  <c r="E469" i="10"/>
  <c r="C469" i="10"/>
  <c r="B469" i="10"/>
  <c r="D469" i="10"/>
  <c r="I469" i="10"/>
  <c r="G469" i="10"/>
  <c r="F469" i="10"/>
  <c r="H469" i="10"/>
  <c r="E465" i="10"/>
  <c r="C465" i="10"/>
  <c r="B465" i="10"/>
  <c r="D465" i="10"/>
  <c r="I465" i="10"/>
  <c r="G465" i="10"/>
  <c r="F465" i="10"/>
  <c r="H465" i="10"/>
  <c r="E461" i="10"/>
  <c r="D461" i="10"/>
  <c r="B461" i="10"/>
  <c r="H461" i="10"/>
  <c r="I461" i="10"/>
  <c r="G461" i="10"/>
  <c r="F461" i="10"/>
  <c r="C461" i="10"/>
  <c r="E457" i="10"/>
  <c r="C457" i="10"/>
  <c r="B457" i="10"/>
  <c r="D457" i="10"/>
  <c r="I457" i="10"/>
  <c r="G457" i="10"/>
  <c r="F457" i="10"/>
  <c r="H457" i="10"/>
  <c r="E453" i="10"/>
  <c r="C453" i="10"/>
  <c r="B453" i="10"/>
  <c r="D453" i="10"/>
  <c r="I453" i="10"/>
  <c r="G453" i="10"/>
  <c r="F453" i="10"/>
  <c r="H453" i="10"/>
  <c r="E449" i="10"/>
  <c r="C449" i="10"/>
  <c r="B449" i="10"/>
  <c r="D449" i="10"/>
  <c r="I449" i="10"/>
  <c r="G449" i="10"/>
  <c r="F449" i="10"/>
  <c r="H449" i="10"/>
  <c r="E445" i="10"/>
  <c r="D445" i="10"/>
  <c r="B445" i="10"/>
  <c r="H445" i="10"/>
  <c r="I445" i="10"/>
  <c r="G445" i="10"/>
  <c r="F445" i="10"/>
  <c r="C445" i="10"/>
  <c r="E441" i="10"/>
  <c r="D441" i="10"/>
  <c r="B441" i="10"/>
  <c r="H441" i="10"/>
  <c r="I441" i="10"/>
  <c r="G441" i="10"/>
  <c r="F441" i="10"/>
  <c r="C441" i="10"/>
  <c r="C437" i="10"/>
  <c r="H437" i="10"/>
  <c r="E437" i="10"/>
  <c r="B437" i="10"/>
  <c r="G437" i="10"/>
  <c r="D437" i="10"/>
  <c r="I437" i="10"/>
  <c r="F437" i="10"/>
  <c r="C433" i="10"/>
  <c r="H433" i="10"/>
  <c r="E433" i="10"/>
  <c r="B433" i="10"/>
  <c r="G433" i="10"/>
  <c r="D433" i="10"/>
  <c r="I433" i="10"/>
  <c r="F433" i="10"/>
  <c r="C429" i="10"/>
  <c r="H429" i="10"/>
  <c r="E429" i="10"/>
  <c r="B429" i="10"/>
  <c r="G429" i="10"/>
  <c r="D429" i="10"/>
  <c r="I429" i="10"/>
  <c r="F429" i="10"/>
  <c r="C425" i="10"/>
  <c r="H425" i="10"/>
  <c r="E425" i="10"/>
  <c r="B425" i="10"/>
  <c r="G425" i="10"/>
  <c r="D425" i="10"/>
  <c r="I425" i="10"/>
  <c r="F425" i="10"/>
  <c r="C421" i="10"/>
  <c r="B421" i="10"/>
  <c r="E421" i="10"/>
  <c r="F421" i="10"/>
  <c r="G421" i="10"/>
  <c r="D421" i="10"/>
  <c r="I421" i="10"/>
  <c r="H421" i="10"/>
  <c r="C417" i="10"/>
  <c r="H417" i="10"/>
  <c r="E417" i="10"/>
  <c r="B417" i="10"/>
  <c r="G417" i="10"/>
  <c r="D417" i="10"/>
  <c r="I417" i="10"/>
  <c r="F417" i="10"/>
  <c r="C413" i="10"/>
  <c r="H413" i="10"/>
  <c r="E413" i="10"/>
  <c r="B413" i="10"/>
  <c r="G413" i="10"/>
  <c r="D413" i="10"/>
  <c r="I413" i="10"/>
  <c r="F413" i="10"/>
  <c r="C409" i="10"/>
  <c r="H409" i="10"/>
  <c r="E409" i="10"/>
  <c r="B409" i="10"/>
  <c r="G409" i="10"/>
  <c r="D409" i="10"/>
  <c r="I409" i="10"/>
  <c r="F409" i="10"/>
  <c r="C405" i="10"/>
  <c r="B405" i="10"/>
  <c r="E405" i="10"/>
  <c r="F405" i="10"/>
  <c r="G405" i="10"/>
  <c r="D405" i="10"/>
  <c r="I405" i="10"/>
  <c r="H405" i="10"/>
  <c r="C401" i="10"/>
  <c r="H401" i="10"/>
  <c r="E401" i="10"/>
  <c r="B401" i="10"/>
  <c r="G401" i="10"/>
  <c r="D401" i="10"/>
  <c r="I401" i="10"/>
  <c r="F401" i="10"/>
  <c r="C397" i="10"/>
  <c r="H397" i="10"/>
  <c r="E397" i="10"/>
  <c r="B397" i="10"/>
  <c r="G397" i="10"/>
  <c r="D397" i="10"/>
  <c r="I397" i="10"/>
  <c r="F397" i="10"/>
  <c r="C393" i="10"/>
  <c r="H393" i="10"/>
  <c r="E393" i="10"/>
  <c r="B393" i="10"/>
  <c r="G393" i="10"/>
  <c r="D393" i="10"/>
  <c r="I393" i="10"/>
  <c r="F393" i="10"/>
  <c r="C389" i="10"/>
  <c r="B389" i="10"/>
  <c r="E389" i="10"/>
  <c r="F389" i="10"/>
  <c r="G389" i="10"/>
  <c r="D389" i="10"/>
  <c r="I389" i="10"/>
  <c r="H389" i="10"/>
  <c r="C385" i="10"/>
  <c r="H385" i="10"/>
  <c r="E385" i="10"/>
  <c r="B385" i="10"/>
  <c r="G385" i="10"/>
  <c r="D385" i="10"/>
  <c r="I385" i="10"/>
  <c r="F385" i="10"/>
  <c r="D381" i="10"/>
  <c r="G381" i="10"/>
  <c r="I381" i="10"/>
  <c r="F381" i="10"/>
  <c r="C381" i="10"/>
  <c r="H381" i="10"/>
  <c r="B381" i="10"/>
  <c r="E381" i="10"/>
  <c r="D377" i="10"/>
  <c r="G377" i="10"/>
  <c r="I377" i="10"/>
  <c r="F377" i="10"/>
  <c r="C377" i="10"/>
  <c r="H377" i="10"/>
  <c r="B377" i="10"/>
  <c r="E377" i="10"/>
  <c r="C373" i="10"/>
  <c r="H373" i="10"/>
  <c r="E373" i="10"/>
  <c r="B373" i="10"/>
  <c r="G373" i="10"/>
  <c r="D373" i="10"/>
  <c r="I373" i="10"/>
  <c r="F373" i="10"/>
  <c r="C369" i="10"/>
  <c r="B369" i="10"/>
  <c r="E369" i="10"/>
  <c r="F369" i="10"/>
  <c r="G369" i="10"/>
  <c r="D369" i="10"/>
  <c r="I369" i="10"/>
  <c r="H369" i="10"/>
  <c r="C365" i="10"/>
  <c r="B365" i="10"/>
  <c r="E365" i="10"/>
  <c r="F365" i="10"/>
  <c r="G365" i="10"/>
  <c r="D365" i="10"/>
  <c r="I365" i="10"/>
  <c r="H365" i="10"/>
  <c r="C361" i="10"/>
  <c r="H361" i="10"/>
  <c r="E361" i="10"/>
  <c r="B361" i="10"/>
  <c r="G361" i="10"/>
  <c r="D361" i="10"/>
  <c r="I361" i="10"/>
  <c r="F361" i="10"/>
  <c r="C357" i="10"/>
  <c r="H357" i="10"/>
  <c r="E357" i="10"/>
  <c r="B357" i="10"/>
  <c r="G357" i="10"/>
  <c r="D357" i="10"/>
  <c r="I357" i="10"/>
  <c r="F357" i="10"/>
  <c r="C353" i="10"/>
  <c r="B353" i="10"/>
  <c r="E353" i="10"/>
  <c r="F353" i="10"/>
  <c r="G353" i="10"/>
  <c r="D353" i="10"/>
  <c r="I353" i="10"/>
  <c r="H353" i="10"/>
  <c r="C349" i="10"/>
  <c r="B349" i="10"/>
  <c r="E349" i="10"/>
  <c r="F349" i="10"/>
  <c r="G349" i="10"/>
  <c r="D349" i="10"/>
  <c r="I349" i="10"/>
  <c r="H349" i="10"/>
  <c r="C345" i="10"/>
  <c r="H345" i="10"/>
  <c r="E345" i="10"/>
  <c r="B345" i="10"/>
  <c r="G345" i="10"/>
  <c r="D345" i="10"/>
  <c r="I345" i="10"/>
  <c r="F345" i="10"/>
  <c r="C341" i="10"/>
  <c r="H341" i="10"/>
  <c r="E341" i="10"/>
  <c r="B341" i="10"/>
  <c r="G341" i="10"/>
  <c r="D341" i="10"/>
  <c r="I341" i="10"/>
  <c r="F341" i="10"/>
  <c r="C337" i="10"/>
  <c r="H337" i="10"/>
  <c r="E337" i="10"/>
  <c r="B337" i="10"/>
  <c r="G337" i="10"/>
  <c r="D337" i="10"/>
  <c r="I337" i="10"/>
  <c r="F337" i="10"/>
  <c r="D333" i="10"/>
  <c r="G333" i="10"/>
  <c r="I333" i="10"/>
  <c r="F333" i="10"/>
  <c r="C333" i="10"/>
  <c r="H333" i="10"/>
  <c r="B333" i="10"/>
  <c r="E333" i="10"/>
  <c r="C329" i="10"/>
  <c r="H329" i="10"/>
  <c r="E329" i="10"/>
  <c r="B329" i="10"/>
  <c r="G329" i="10"/>
  <c r="D329" i="10"/>
  <c r="I329" i="10"/>
  <c r="F329" i="10"/>
  <c r="F325" i="10"/>
  <c r="C325" i="10"/>
  <c r="D325" i="10"/>
  <c r="E325" i="10"/>
  <c r="B325" i="10"/>
  <c r="G325" i="10"/>
  <c r="H325" i="10"/>
  <c r="I325" i="10"/>
  <c r="F321" i="10"/>
  <c r="C321" i="10"/>
  <c r="D321" i="10"/>
  <c r="E321" i="10"/>
  <c r="B321" i="10"/>
  <c r="G321" i="10"/>
  <c r="H321" i="10"/>
  <c r="I321" i="10"/>
  <c r="F317" i="10"/>
  <c r="E317" i="10"/>
  <c r="D317" i="10"/>
  <c r="I317" i="10"/>
  <c r="B317" i="10"/>
  <c r="G317" i="10"/>
  <c r="H317" i="10"/>
  <c r="C317" i="10"/>
  <c r="F313" i="10"/>
  <c r="C313" i="10"/>
  <c r="D313" i="10"/>
  <c r="E313" i="10"/>
  <c r="B313" i="10"/>
  <c r="G313" i="10"/>
  <c r="H313" i="10"/>
  <c r="I313" i="10"/>
  <c r="F309" i="10"/>
  <c r="C309" i="10"/>
  <c r="D309" i="10"/>
  <c r="E309" i="10"/>
  <c r="B309" i="10"/>
  <c r="G309" i="10"/>
  <c r="H309" i="10"/>
  <c r="I309" i="10"/>
  <c r="F305" i="10"/>
  <c r="C305" i="10"/>
  <c r="D305" i="10"/>
  <c r="E305" i="10"/>
  <c r="B305" i="10"/>
  <c r="G305" i="10"/>
  <c r="H305" i="10"/>
  <c r="I305" i="10"/>
  <c r="F301" i="10"/>
  <c r="E301" i="10"/>
  <c r="D301" i="10"/>
  <c r="I301" i="10"/>
  <c r="B301" i="10"/>
  <c r="G301" i="10"/>
  <c r="H301" i="10"/>
  <c r="C301" i="10"/>
  <c r="F297" i="10"/>
  <c r="E297" i="10"/>
  <c r="D297" i="10"/>
  <c r="I297" i="10"/>
  <c r="B297" i="10"/>
  <c r="G297" i="10"/>
  <c r="H297" i="10"/>
  <c r="C297" i="10"/>
  <c r="F293" i="10"/>
  <c r="C293" i="10"/>
  <c r="D293" i="10"/>
  <c r="E293" i="10"/>
  <c r="B293" i="10"/>
  <c r="G293" i="10"/>
  <c r="H293" i="10"/>
  <c r="I293" i="10"/>
  <c r="I289" i="10"/>
  <c r="C289" i="10"/>
  <c r="B289" i="10"/>
  <c r="D289" i="10"/>
  <c r="E289" i="10"/>
  <c r="G289" i="10"/>
  <c r="F289" i="10"/>
  <c r="H289" i="10"/>
  <c r="I285" i="10"/>
  <c r="D285" i="10"/>
  <c r="B285" i="10"/>
  <c r="H285" i="10"/>
  <c r="E285" i="10"/>
  <c r="G285" i="10"/>
  <c r="F285" i="10"/>
  <c r="C285" i="10"/>
  <c r="I281" i="10"/>
  <c r="C281" i="10"/>
  <c r="B281" i="10"/>
  <c r="D281" i="10"/>
  <c r="E281" i="10"/>
  <c r="G281" i="10"/>
  <c r="F281" i="10"/>
  <c r="H281" i="10"/>
  <c r="I277" i="10"/>
  <c r="C277" i="10"/>
  <c r="B277" i="10"/>
  <c r="D277" i="10"/>
  <c r="E277" i="10"/>
  <c r="G277" i="10"/>
  <c r="F277" i="10"/>
  <c r="H277" i="10"/>
  <c r="I273" i="10"/>
  <c r="C273" i="10"/>
  <c r="B273" i="10"/>
  <c r="D273" i="10"/>
  <c r="E273" i="10"/>
  <c r="G273" i="10"/>
  <c r="F273" i="10"/>
  <c r="H273" i="10"/>
  <c r="I269" i="10"/>
  <c r="D269" i="10"/>
  <c r="B269" i="10"/>
  <c r="H269" i="10"/>
  <c r="E269" i="10"/>
  <c r="G269" i="10"/>
  <c r="F269" i="10"/>
  <c r="C269" i="10"/>
  <c r="I265" i="10"/>
  <c r="D265" i="10"/>
  <c r="B265" i="10"/>
  <c r="H265" i="10"/>
  <c r="E265" i="10"/>
  <c r="G265" i="10"/>
  <c r="F265" i="10"/>
  <c r="C265" i="10"/>
  <c r="I261" i="10"/>
  <c r="C261" i="10"/>
  <c r="B261" i="10"/>
  <c r="D261" i="10"/>
  <c r="E261" i="10"/>
  <c r="G261" i="10"/>
  <c r="F261" i="10"/>
  <c r="H261" i="10"/>
  <c r="I257" i="10"/>
  <c r="C257" i="10"/>
  <c r="B257" i="10"/>
  <c r="D257" i="10"/>
  <c r="E257" i="10"/>
  <c r="G257" i="10"/>
  <c r="F257" i="10"/>
  <c r="H257" i="10"/>
  <c r="I253" i="10"/>
  <c r="D253" i="10"/>
  <c r="B253" i="10"/>
  <c r="H253" i="10"/>
  <c r="E253" i="10"/>
  <c r="G253" i="10"/>
  <c r="F253" i="10"/>
  <c r="C253" i="10"/>
  <c r="I249" i="10"/>
  <c r="C249" i="10"/>
  <c r="B249" i="10"/>
  <c r="D249" i="10"/>
  <c r="E249" i="10"/>
  <c r="G249" i="10"/>
  <c r="F249" i="10"/>
  <c r="H249" i="10"/>
  <c r="I245" i="10"/>
  <c r="C245" i="10"/>
  <c r="B245" i="10"/>
  <c r="D245" i="10"/>
  <c r="E245" i="10"/>
  <c r="G245" i="10"/>
  <c r="F245" i="10"/>
  <c r="H245" i="10"/>
  <c r="I241" i="10"/>
  <c r="C241" i="10"/>
  <c r="B241" i="10"/>
  <c r="D241" i="10"/>
  <c r="E241" i="10"/>
  <c r="G241" i="10"/>
  <c r="F241" i="10"/>
  <c r="H241" i="10"/>
  <c r="I237" i="10"/>
  <c r="D237" i="10"/>
  <c r="B237" i="10"/>
  <c r="H237" i="10"/>
  <c r="E237" i="10"/>
  <c r="C237" i="10"/>
  <c r="F237" i="10"/>
  <c r="G237" i="10"/>
  <c r="I233" i="10"/>
  <c r="D233" i="10"/>
  <c r="B233" i="10"/>
  <c r="H233" i="10"/>
  <c r="E233" i="10"/>
  <c r="C233" i="10"/>
  <c r="F233" i="10"/>
  <c r="G233" i="10"/>
  <c r="I229" i="10"/>
  <c r="G229" i="10"/>
  <c r="B229" i="10"/>
  <c r="D229" i="10"/>
  <c r="E229" i="10"/>
  <c r="C229" i="10"/>
  <c r="F229" i="10"/>
  <c r="H229" i="10"/>
  <c r="I225" i="10"/>
  <c r="G225" i="10"/>
  <c r="B225" i="10"/>
  <c r="D225" i="10"/>
  <c r="E225" i="10"/>
  <c r="C225" i="10"/>
  <c r="F225" i="10"/>
  <c r="H225" i="10"/>
  <c r="I221" i="10"/>
  <c r="D221" i="10"/>
  <c r="B221" i="10"/>
  <c r="H221" i="10"/>
  <c r="E221" i="10"/>
  <c r="C221" i="10"/>
  <c r="F221" i="10"/>
  <c r="G221" i="10"/>
  <c r="I217" i="10"/>
  <c r="D217" i="10"/>
  <c r="B217" i="10"/>
  <c r="H217" i="10"/>
  <c r="E217" i="10"/>
  <c r="C217" i="10"/>
  <c r="F217" i="10"/>
  <c r="G217" i="10"/>
  <c r="I213" i="10"/>
  <c r="G213" i="10"/>
  <c r="B213" i="10"/>
  <c r="D213" i="10"/>
  <c r="E213" i="10"/>
  <c r="C213" i="10"/>
  <c r="F213" i="10"/>
  <c r="H213" i="10"/>
  <c r="I209" i="10"/>
  <c r="G209" i="10"/>
  <c r="B209" i="10"/>
  <c r="D209" i="10"/>
  <c r="E209" i="10"/>
  <c r="C209" i="10"/>
  <c r="F209" i="10"/>
  <c r="H209" i="10"/>
  <c r="I205" i="10"/>
  <c r="D205" i="10"/>
  <c r="B205" i="10"/>
  <c r="H205" i="10"/>
  <c r="E205" i="10"/>
  <c r="C205" i="10"/>
  <c r="F205" i="10"/>
  <c r="G205" i="10"/>
  <c r="I201" i="10"/>
  <c r="G201" i="10"/>
  <c r="B201" i="10"/>
  <c r="D201" i="10"/>
  <c r="E201" i="10"/>
  <c r="C201" i="10"/>
  <c r="F201" i="10"/>
  <c r="H201" i="10"/>
  <c r="I197" i="10"/>
  <c r="G197" i="10"/>
  <c r="B197" i="10"/>
  <c r="D197" i="10"/>
  <c r="E197" i="10"/>
  <c r="C197" i="10"/>
  <c r="F197" i="10"/>
  <c r="H197" i="10"/>
  <c r="I193" i="10"/>
  <c r="G193" i="10"/>
  <c r="B193" i="10"/>
  <c r="D193" i="10"/>
  <c r="E193" i="10"/>
  <c r="C193" i="10"/>
  <c r="F193" i="10"/>
  <c r="H193" i="10"/>
  <c r="H189" i="10"/>
  <c r="C189" i="10"/>
  <c r="B189" i="10"/>
  <c r="G189" i="10"/>
  <c r="D189" i="10"/>
  <c r="E189" i="10"/>
  <c r="F189" i="10"/>
  <c r="I189" i="10"/>
  <c r="H185" i="10"/>
  <c r="C185" i="10"/>
  <c r="B185" i="10"/>
  <c r="G185" i="10"/>
  <c r="D185" i="10"/>
  <c r="E185" i="10"/>
  <c r="F185" i="10"/>
  <c r="I185" i="10"/>
  <c r="H181" i="10"/>
  <c r="I181" i="10"/>
  <c r="B181" i="10"/>
  <c r="C181" i="10"/>
  <c r="D181" i="10"/>
  <c r="E181" i="10"/>
  <c r="F181" i="10"/>
  <c r="G181" i="10"/>
  <c r="H177" i="10"/>
  <c r="I177" i="10"/>
  <c r="B177" i="10"/>
  <c r="C177" i="10"/>
  <c r="D177" i="10"/>
  <c r="E177" i="10"/>
  <c r="F177" i="10"/>
  <c r="G177" i="10"/>
  <c r="H173" i="10"/>
  <c r="C173" i="10"/>
  <c r="B173" i="10"/>
  <c r="G173" i="10"/>
  <c r="D173" i="10"/>
  <c r="E173" i="10"/>
  <c r="F173" i="10"/>
  <c r="I173" i="10"/>
  <c r="H169" i="10"/>
  <c r="I169" i="10"/>
  <c r="B169" i="10"/>
  <c r="C169" i="10"/>
  <c r="D169" i="10"/>
  <c r="E169" i="10"/>
  <c r="F169" i="10"/>
  <c r="G169" i="10"/>
  <c r="H165" i="10"/>
  <c r="I165" i="10"/>
  <c r="B165" i="10"/>
  <c r="F165" i="10"/>
  <c r="C165" i="10"/>
  <c r="E165" i="10"/>
  <c r="D165" i="10"/>
  <c r="G165" i="10"/>
  <c r="I161" i="10"/>
  <c r="G161" i="10"/>
  <c r="B161" i="10"/>
  <c r="D161" i="10"/>
  <c r="E161" i="10"/>
  <c r="C161" i="10"/>
  <c r="F161" i="10"/>
  <c r="H161" i="10"/>
  <c r="I157" i="10"/>
  <c r="D157" i="10"/>
  <c r="B157" i="10"/>
  <c r="H157" i="10"/>
  <c r="E157" i="10"/>
  <c r="C157" i="10"/>
  <c r="F157" i="10"/>
  <c r="G157" i="10"/>
  <c r="I153" i="10"/>
  <c r="D153" i="10"/>
  <c r="B153" i="10"/>
  <c r="H153" i="10"/>
  <c r="E153" i="10"/>
  <c r="C153" i="10"/>
  <c r="F153" i="10"/>
  <c r="G153" i="10"/>
  <c r="H149" i="10"/>
  <c r="G149" i="10"/>
  <c r="E149" i="10"/>
  <c r="B149" i="10"/>
  <c r="D149" i="10"/>
  <c r="C149" i="10"/>
  <c r="I149" i="10"/>
  <c r="F149" i="10"/>
  <c r="H145" i="10"/>
  <c r="G145" i="10"/>
  <c r="E145" i="10"/>
  <c r="B145" i="10"/>
  <c r="D145" i="10"/>
  <c r="C145" i="10"/>
  <c r="I145" i="10"/>
  <c r="F145" i="10"/>
  <c r="H141" i="10"/>
  <c r="B141" i="10"/>
  <c r="E141" i="10"/>
  <c r="F141" i="10"/>
  <c r="D141" i="10"/>
  <c r="C141" i="10"/>
  <c r="I141" i="10"/>
  <c r="G141" i="10"/>
  <c r="H137" i="10"/>
  <c r="G137" i="10"/>
  <c r="E137" i="10"/>
  <c r="B137" i="10"/>
  <c r="D137" i="10"/>
  <c r="C137" i="10"/>
  <c r="I137" i="10"/>
  <c r="F137" i="10"/>
  <c r="H133" i="10"/>
  <c r="G133" i="10"/>
  <c r="E133" i="10"/>
  <c r="B133" i="10"/>
  <c r="D133" i="10"/>
  <c r="C133" i="10"/>
  <c r="I133" i="10"/>
  <c r="F133" i="10"/>
  <c r="H129" i="10"/>
  <c r="G129" i="10"/>
  <c r="E129" i="10"/>
  <c r="B129" i="10"/>
  <c r="D129" i="10"/>
  <c r="C129" i="10"/>
  <c r="I129" i="10"/>
  <c r="F129" i="10"/>
  <c r="H125" i="10"/>
  <c r="B125" i="10"/>
  <c r="E125" i="10"/>
  <c r="F125" i="10"/>
  <c r="D125" i="10"/>
  <c r="C125" i="10"/>
  <c r="I125" i="10"/>
  <c r="G125" i="10"/>
  <c r="C121" i="10"/>
  <c r="D121" i="10"/>
  <c r="I121" i="10"/>
  <c r="F121" i="10"/>
  <c r="H121" i="10"/>
  <c r="G121" i="10"/>
  <c r="B121" i="10"/>
  <c r="E121" i="10"/>
  <c r="G117" i="10"/>
  <c r="B117" i="10"/>
  <c r="H117" i="10"/>
  <c r="I117" i="10"/>
  <c r="F117" i="10"/>
  <c r="C117" i="10"/>
  <c r="E117" i="10"/>
  <c r="D117" i="10"/>
  <c r="G113" i="10"/>
  <c r="B113" i="10"/>
  <c r="H113" i="10"/>
  <c r="I113" i="10"/>
  <c r="F113" i="10"/>
  <c r="C113" i="10"/>
  <c r="E113" i="10"/>
  <c r="D113" i="10"/>
  <c r="G109" i="10"/>
  <c r="B109" i="10"/>
  <c r="H109" i="10"/>
  <c r="I109" i="10"/>
  <c r="F109" i="10"/>
  <c r="C109" i="10"/>
  <c r="E109" i="10"/>
  <c r="D109" i="10"/>
  <c r="G105" i="10"/>
  <c r="B105" i="10"/>
  <c r="H105" i="10"/>
  <c r="I105" i="10"/>
  <c r="F105" i="10"/>
  <c r="C105" i="10"/>
  <c r="E105" i="10"/>
  <c r="D105" i="10"/>
  <c r="G101" i="10"/>
  <c r="B101" i="10"/>
  <c r="H101" i="10"/>
  <c r="I101" i="10"/>
  <c r="F101" i="10"/>
  <c r="C101" i="10"/>
  <c r="E101" i="10"/>
  <c r="D101" i="10"/>
  <c r="G97" i="10"/>
  <c r="B97" i="10"/>
  <c r="H97" i="10"/>
  <c r="I97" i="10"/>
  <c r="F97" i="10"/>
  <c r="C97" i="10"/>
  <c r="E97" i="10"/>
  <c r="D97" i="10"/>
  <c r="F93" i="10"/>
  <c r="C93" i="10"/>
  <c r="D93" i="10"/>
  <c r="E93" i="10"/>
  <c r="B93" i="10"/>
  <c r="G93" i="10"/>
  <c r="H93" i="10"/>
  <c r="I93" i="10"/>
  <c r="F89" i="10"/>
  <c r="C89" i="10"/>
  <c r="D89" i="10"/>
  <c r="E89" i="10"/>
  <c r="B89" i="10"/>
  <c r="I89" i="10"/>
  <c r="H89" i="10"/>
  <c r="G89" i="10"/>
  <c r="F85" i="10"/>
  <c r="C85" i="10"/>
  <c r="D85" i="10"/>
  <c r="E85" i="10"/>
  <c r="B85" i="10"/>
  <c r="G85" i="10"/>
  <c r="H85" i="10"/>
  <c r="I85" i="10"/>
  <c r="F81" i="10"/>
  <c r="C81" i="10"/>
  <c r="D81" i="10"/>
  <c r="E81" i="10"/>
  <c r="B81" i="10"/>
  <c r="G81" i="10"/>
  <c r="H81" i="10"/>
  <c r="I81" i="10"/>
  <c r="E77" i="10"/>
  <c r="D77" i="10"/>
  <c r="C77" i="10"/>
  <c r="H77" i="10"/>
  <c r="B77" i="10"/>
  <c r="F77" i="10"/>
  <c r="G77" i="10"/>
  <c r="I77" i="10"/>
  <c r="E73" i="10"/>
  <c r="I73" i="10"/>
  <c r="C73" i="10"/>
  <c r="D73" i="10"/>
  <c r="B73" i="10"/>
  <c r="F73" i="10"/>
  <c r="G73" i="10"/>
  <c r="H73" i="10"/>
  <c r="I69" i="10"/>
  <c r="F69" i="10"/>
  <c r="C69" i="10"/>
  <c r="D69" i="10"/>
  <c r="E69" i="10"/>
  <c r="B69" i="10"/>
  <c r="G69" i="10"/>
  <c r="H69" i="10"/>
  <c r="I65" i="10"/>
  <c r="F65" i="10"/>
  <c r="C65" i="10"/>
  <c r="D65" i="10"/>
  <c r="E65" i="10"/>
  <c r="B65" i="10"/>
  <c r="G65" i="10"/>
  <c r="H65" i="10"/>
  <c r="I61" i="10"/>
  <c r="D61" i="10"/>
  <c r="C61" i="10"/>
  <c r="H61" i="10"/>
  <c r="E61" i="10"/>
  <c r="B61" i="10"/>
  <c r="G61" i="10"/>
  <c r="F61" i="10"/>
  <c r="I57" i="10"/>
  <c r="F57" i="10"/>
  <c r="C57" i="10"/>
  <c r="D57" i="10"/>
  <c r="E57" i="10"/>
  <c r="B57" i="10"/>
  <c r="G57" i="10"/>
  <c r="H57" i="10"/>
  <c r="I53" i="10"/>
  <c r="F53" i="10"/>
  <c r="C53" i="10"/>
  <c r="D53" i="10"/>
  <c r="E53" i="10"/>
  <c r="B53" i="10"/>
  <c r="G53" i="10"/>
  <c r="H53" i="10"/>
  <c r="I49" i="10"/>
  <c r="F49" i="10"/>
  <c r="C49" i="10"/>
  <c r="D49" i="10"/>
  <c r="E49" i="10"/>
  <c r="B49" i="10"/>
  <c r="G49" i="10"/>
  <c r="H49" i="10"/>
  <c r="G45" i="10"/>
  <c r="B45" i="10"/>
  <c r="E45" i="10"/>
  <c r="F45" i="10"/>
  <c r="C45" i="10"/>
  <c r="D45" i="10"/>
  <c r="I45" i="10"/>
  <c r="H45" i="10"/>
  <c r="G41" i="10"/>
  <c r="H41" i="10"/>
  <c r="E41" i="10"/>
  <c r="B41" i="10"/>
  <c r="C41" i="10"/>
  <c r="D41" i="10"/>
  <c r="I41" i="10"/>
  <c r="F41" i="10"/>
  <c r="G37" i="10"/>
  <c r="H37" i="10"/>
  <c r="E37" i="10"/>
  <c r="B37" i="10"/>
  <c r="C37" i="10"/>
  <c r="D37" i="10"/>
  <c r="I37" i="10"/>
  <c r="F37" i="10"/>
  <c r="G33" i="10"/>
  <c r="H33" i="10"/>
  <c r="E33" i="10"/>
  <c r="B33" i="10"/>
  <c r="C33" i="10"/>
  <c r="D33" i="10"/>
  <c r="I33" i="10"/>
  <c r="F33" i="10"/>
  <c r="G29" i="10"/>
  <c r="B29" i="10"/>
  <c r="E29" i="10"/>
  <c r="F29" i="10"/>
  <c r="C29" i="10"/>
  <c r="D29" i="10"/>
  <c r="I29" i="10"/>
  <c r="H29" i="10"/>
  <c r="G25" i="10"/>
  <c r="H25" i="10"/>
  <c r="E25" i="10"/>
  <c r="B25" i="10"/>
  <c r="C25" i="10"/>
  <c r="D25" i="10"/>
  <c r="I25" i="10"/>
  <c r="F25" i="10"/>
  <c r="G21" i="10"/>
  <c r="H21" i="10"/>
  <c r="E21" i="10"/>
  <c r="B21" i="10"/>
  <c r="C21" i="10"/>
  <c r="D21" i="10"/>
  <c r="I21" i="10"/>
  <c r="F21" i="10"/>
  <c r="G17" i="10"/>
  <c r="H17" i="10"/>
  <c r="E17" i="10"/>
  <c r="B17" i="10"/>
  <c r="C17" i="10"/>
  <c r="D17" i="10"/>
  <c r="I17" i="10"/>
  <c r="F17" i="10"/>
  <c r="G13" i="10"/>
  <c r="B13" i="10"/>
  <c r="E13" i="10"/>
  <c r="F13" i="10"/>
  <c r="C13" i="10"/>
  <c r="D13" i="10"/>
  <c r="I13" i="10"/>
  <c r="H13" i="10"/>
  <c r="E9" i="10"/>
  <c r="B9" i="10"/>
  <c r="C9" i="10"/>
  <c r="D9" i="10"/>
  <c r="I9" i="10"/>
  <c r="F9" i="10"/>
  <c r="G9" i="10"/>
  <c r="H9" i="10"/>
  <c r="F1996" i="10"/>
  <c r="E1996" i="10"/>
  <c r="H1996" i="10"/>
  <c r="G1996" i="10"/>
  <c r="B1996" i="10"/>
  <c r="I1996" i="10"/>
  <c r="C1996" i="10"/>
  <c r="D1996" i="10"/>
  <c r="F1992" i="10"/>
  <c r="E1992" i="10"/>
  <c r="H1992" i="10"/>
  <c r="G1992" i="10"/>
  <c r="B1992" i="10"/>
  <c r="I1992" i="10"/>
  <c r="C1992" i="10"/>
  <c r="D1992" i="10"/>
  <c r="F1988" i="10"/>
  <c r="E1988" i="10"/>
  <c r="H1988" i="10"/>
  <c r="G1988" i="10"/>
  <c r="B1988" i="10"/>
  <c r="I1988" i="10"/>
  <c r="C1988" i="10"/>
  <c r="D1988" i="10"/>
  <c r="F1984" i="10"/>
  <c r="E1984" i="10"/>
  <c r="H1984" i="10"/>
  <c r="G1984" i="10"/>
  <c r="B1984" i="10"/>
  <c r="I1984" i="10"/>
  <c r="C1984" i="10"/>
  <c r="D1984" i="10"/>
  <c r="F1980" i="10"/>
  <c r="E1980" i="10"/>
  <c r="H1980" i="10"/>
  <c r="G1980" i="10"/>
  <c r="B1980" i="10"/>
  <c r="I1980" i="10"/>
  <c r="C1980" i="10"/>
  <c r="D1980" i="10"/>
  <c r="F1976" i="10"/>
  <c r="E1976" i="10"/>
  <c r="H1976" i="10"/>
  <c r="G1976" i="10"/>
  <c r="B1976" i="10"/>
  <c r="I1976" i="10"/>
  <c r="C1976" i="10"/>
  <c r="D1976" i="10"/>
  <c r="F1972" i="10"/>
  <c r="E1972" i="10"/>
  <c r="H1972" i="10"/>
  <c r="G1972" i="10"/>
  <c r="B1972" i="10"/>
  <c r="I1972" i="10"/>
  <c r="C1972" i="10"/>
  <c r="D1972" i="10"/>
  <c r="F1968" i="10"/>
  <c r="E1968" i="10"/>
  <c r="H1968" i="10"/>
  <c r="G1968" i="10"/>
  <c r="B1968" i="10"/>
  <c r="I1968" i="10"/>
  <c r="C1968" i="10"/>
  <c r="D1968" i="10"/>
  <c r="F1964" i="10"/>
  <c r="E1964" i="10"/>
  <c r="H1964" i="10"/>
  <c r="G1964" i="10"/>
  <c r="B1964" i="10"/>
  <c r="I1964" i="10"/>
  <c r="C1964" i="10"/>
  <c r="D1964" i="10"/>
  <c r="F1960" i="10"/>
  <c r="E1960" i="10"/>
  <c r="H1960" i="10"/>
  <c r="G1960" i="10"/>
  <c r="B1960" i="10"/>
  <c r="I1960" i="10"/>
  <c r="C1960" i="10"/>
  <c r="D1960" i="10"/>
  <c r="F1956" i="10"/>
  <c r="E1956" i="10"/>
  <c r="H1956" i="10"/>
  <c r="G1956" i="10"/>
  <c r="B1956" i="10"/>
  <c r="I1956" i="10"/>
  <c r="C1956" i="10"/>
  <c r="D1956" i="10"/>
  <c r="F1952" i="10"/>
  <c r="E1952" i="10"/>
  <c r="H1952" i="10"/>
  <c r="G1952" i="10"/>
  <c r="B1952" i="10"/>
  <c r="I1952" i="10"/>
  <c r="C1952" i="10"/>
  <c r="D1952" i="10"/>
  <c r="F1948" i="10"/>
  <c r="E1948" i="10"/>
  <c r="H1948" i="10"/>
  <c r="G1948" i="10"/>
  <c r="B1948" i="10"/>
  <c r="I1948" i="10"/>
  <c r="C1948" i="10"/>
  <c r="D1948" i="10"/>
  <c r="F1944" i="10"/>
  <c r="E1944" i="10"/>
  <c r="H1944" i="10"/>
  <c r="G1944" i="10"/>
  <c r="B1944" i="10"/>
  <c r="I1944" i="10"/>
  <c r="C1944" i="10"/>
  <c r="D1944" i="10"/>
  <c r="F1940" i="10"/>
  <c r="E1940" i="10"/>
  <c r="H1940" i="10"/>
  <c r="G1940" i="10"/>
  <c r="B1940" i="10"/>
  <c r="I1940" i="10"/>
  <c r="C1940" i="10"/>
  <c r="D1940" i="10"/>
  <c r="F1936" i="10"/>
  <c r="E1936" i="10"/>
  <c r="H1936" i="10"/>
  <c r="G1936" i="10"/>
  <c r="B1936" i="10"/>
  <c r="I1936" i="10"/>
  <c r="C1936" i="10"/>
  <c r="D1936" i="10"/>
  <c r="F1932" i="10"/>
  <c r="E1932" i="10"/>
  <c r="H1932" i="10"/>
  <c r="G1932" i="10"/>
  <c r="B1932" i="10"/>
  <c r="I1932" i="10"/>
  <c r="C1932" i="10"/>
  <c r="D1932" i="10"/>
  <c r="F1928" i="10"/>
  <c r="E1928" i="10"/>
  <c r="H1928" i="10"/>
  <c r="G1928" i="10"/>
  <c r="B1928" i="10"/>
  <c r="I1928" i="10"/>
  <c r="C1928" i="10"/>
  <c r="D1928" i="10"/>
  <c r="F1924" i="10"/>
  <c r="E1924" i="10"/>
  <c r="H1924" i="10"/>
  <c r="G1924" i="10"/>
  <c r="B1924" i="10"/>
  <c r="I1924" i="10"/>
  <c r="C1924" i="10"/>
  <c r="D1924" i="10"/>
  <c r="F1920" i="10"/>
  <c r="E1920" i="10"/>
  <c r="H1920" i="10"/>
  <c r="G1920" i="10"/>
  <c r="B1920" i="10"/>
  <c r="I1920" i="10"/>
  <c r="C1920" i="10"/>
  <c r="D1920" i="10"/>
  <c r="F1916" i="10"/>
  <c r="E1916" i="10"/>
  <c r="H1916" i="10"/>
  <c r="G1916" i="10"/>
  <c r="B1916" i="10"/>
  <c r="I1916" i="10"/>
  <c r="C1916" i="10"/>
  <c r="D1916" i="10"/>
  <c r="F1912" i="10"/>
  <c r="E1912" i="10"/>
  <c r="H1912" i="10"/>
  <c r="G1912" i="10"/>
  <c r="B1912" i="10"/>
  <c r="I1912" i="10"/>
  <c r="C1912" i="10"/>
  <c r="D1912" i="10"/>
  <c r="F1908" i="10"/>
  <c r="E1908" i="10"/>
  <c r="H1908" i="10"/>
  <c r="G1908" i="10"/>
  <c r="B1908" i="10"/>
  <c r="I1908" i="10"/>
  <c r="C1908" i="10"/>
  <c r="D1908" i="10"/>
  <c r="F1904" i="10"/>
  <c r="E1904" i="10"/>
  <c r="H1904" i="10"/>
  <c r="G1904" i="10"/>
  <c r="B1904" i="10"/>
  <c r="I1904" i="10"/>
  <c r="C1904" i="10"/>
  <c r="D1904" i="10"/>
  <c r="F1900" i="10"/>
  <c r="E1900" i="10"/>
  <c r="H1900" i="10"/>
  <c r="G1900" i="10"/>
  <c r="B1900" i="10"/>
  <c r="I1900" i="10"/>
  <c r="C1900" i="10"/>
  <c r="D1900" i="10"/>
  <c r="F1896" i="10"/>
  <c r="E1896" i="10"/>
  <c r="H1896" i="10"/>
  <c r="G1896" i="10"/>
  <c r="B1896" i="10"/>
  <c r="I1896" i="10"/>
  <c r="C1896" i="10"/>
  <c r="D1896" i="10"/>
  <c r="F1892" i="10"/>
  <c r="E1892" i="10"/>
  <c r="H1892" i="10"/>
  <c r="G1892" i="10"/>
  <c r="B1892" i="10"/>
  <c r="I1892" i="10"/>
  <c r="C1892" i="10"/>
  <c r="D1892" i="10"/>
  <c r="F1888" i="10"/>
  <c r="E1888" i="10"/>
  <c r="H1888" i="10"/>
  <c r="G1888" i="10"/>
  <c r="B1888" i="10"/>
  <c r="I1888" i="10"/>
  <c r="C1888" i="10"/>
  <c r="D1888" i="10"/>
  <c r="F1884" i="10"/>
  <c r="E1884" i="10"/>
  <c r="H1884" i="10"/>
  <c r="G1884" i="10"/>
  <c r="B1884" i="10"/>
  <c r="I1884" i="10"/>
  <c r="C1884" i="10"/>
  <c r="D1884" i="10"/>
  <c r="F1880" i="10"/>
  <c r="E1880" i="10"/>
  <c r="H1880" i="10"/>
  <c r="G1880" i="10"/>
  <c r="B1880" i="10"/>
  <c r="I1880" i="10"/>
  <c r="C1880" i="10"/>
  <c r="D1880" i="10"/>
  <c r="F1876" i="10"/>
  <c r="E1876" i="10"/>
  <c r="H1876" i="10"/>
  <c r="G1876" i="10"/>
  <c r="B1876" i="10"/>
  <c r="I1876" i="10"/>
  <c r="C1876" i="10"/>
  <c r="D1876" i="10"/>
  <c r="F1872" i="10"/>
  <c r="E1872" i="10"/>
  <c r="H1872" i="10"/>
  <c r="G1872" i="10"/>
  <c r="B1872" i="10"/>
  <c r="I1872" i="10"/>
  <c r="C1872" i="10"/>
  <c r="D1872" i="10"/>
  <c r="F1868" i="10"/>
  <c r="E1868" i="10"/>
  <c r="H1868" i="10"/>
  <c r="G1868" i="10"/>
  <c r="B1868" i="10"/>
  <c r="I1868" i="10"/>
  <c r="C1868" i="10"/>
  <c r="D1868" i="10"/>
  <c r="F1864" i="10"/>
  <c r="E1864" i="10"/>
  <c r="H1864" i="10"/>
  <c r="G1864" i="10"/>
  <c r="B1864" i="10"/>
  <c r="I1864" i="10"/>
  <c r="C1864" i="10"/>
  <c r="D1864" i="10"/>
  <c r="F1860" i="10"/>
  <c r="E1860" i="10"/>
  <c r="H1860" i="10"/>
  <c r="G1860" i="10"/>
  <c r="B1860" i="10"/>
  <c r="I1860" i="10"/>
  <c r="C1860" i="10"/>
  <c r="D1860" i="10"/>
  <c r="F1856" i="10"/>
  <c r="E1856" i="10"/>
  <c r="H1856" i="10"/>
  <c r="G1856" i="10"/>
  <c r="B1856" i="10"/>
  <c r="I1856" i="10"/>
  <c r="C1856" i="10"/>
  <c r="D1856" i="10"/>
  <c r="F1852" i="10"/>
  <c r="E1852" i="10"/>
  <c r="H1852" i="10"/>
  <c r="G1852" i="10"/>
  <c r="B1852" i="10"/>
  <c r="I1852" i="10"/>
  <c r="C1852" i="10"/>
  <c r="D1852" i="10"/>
  <c r="F1848" i="10"/>
  <c r="E1848" i="10"/>
  <c r="H1848" i="10"/>
  <c r="G1848" i="10"/>
  <c r="B1848" i="10"/>
  <c r="I1848" i="10"/>
  <c r="C1848" i="10"/>
  <c r="D1848" i="10"/>
  <c r="F1844" i="10"/>
  <c r="E1844" i="10"/>
  <c r="H1844" i="10"/>
  <c r="G1844" i="10"/>
  <c r="B1844" i="10"/>
  <c r="I1844" i="10"/>
  <c r="C1844" i="10"/>
  <c r="D1844" i="10"/>
  <c r="F1840" i="10"/>
  <c r="E1840" i="10"/>
  <c r="H1840" i="10"/>
  <c r="G1840" i="10"/>
  <c r="B1840" i="10"/>
  <c r="I1840" i="10"/>
  <c r="C1840" i="10"/>
  <c r="D1840" i="10"/>
  <c r="F1836" i="10"/>
  <c r="E1836" i="10"/>
  <c r="H1836" i="10"/>
  <c r="G1836" i="10"/>
  <c r="B1836" i="10"/>
  <c r="I1836" i="10"/>
  <c r="C1836" i="10"/>
  <c r="D1836" i="10"/>
  <c r="F1832" i="10"/>
  <c r="E1832" i="10"/>
  <c r="H1832" i="10"/>
  <c r="G1832" i="10"/>
  <c r="B1832" i="10"/>
  <c r="I1832" i="10"/>
  <c r="C1832" i="10"/>
  <c r="D1832" i="10"/>
  <c r="F1828" i="10"/>
  <c r="E1828" i="10"/>
  <c r="H1828" i="10"/>
  <c r="G1828" i="10"/>
  <c r="B1828" i="10"/>
  <c r="I1828" i="10"/>
  <c r="C1828" i="10"/>
  <c r="D1828" i="10"/>
  <c r="F1824" i="10"/>
  <c r="E1824" i="10"/>
  <c r="H1824" i="10"/>
  <c r="G1824" i="10"/>
  <c r="B1824" i="10"/>
  <c r="I1824" i="10"/>
  <c r="C1824" i="10"/>
  <c r="D1824" i="10"/>
  <c r="F1820" i="10"/>
  <c r="E1820" i="10"/>
  <c r="H1820" i="10"/>
  <c r="G1820" i="10"/>
  <c r="B1820" i="10"/>
  <c r="I1820" i="10"/>
  <c r="C1820" i="10"/>
  <c r="D1820" i="10"/>
  <c r="F1816" i="10"/>
  <c r="E1816" i="10"/>
  <c r="H1816" i="10"/>
  <c r="G1816" i="10"/>
  <c r="B1816" i="10"/>
  <c r="I1816" i="10"/>
  <c r="C1816" i="10"/>
  <c r="D1816" i="10"/>
  <c r="F1812" i="10"/>
  <c r="E1812" i="10"/>
  <c r="H1812" i="10"/>
  <c r="G1812" i="10"/>
  <c r="B1812" i="10"/>
  <c r="I1812" i="10"/>
  <c r="C1812" i="10"/>
  <c r="D1812" i="10"/>
  <c r="F1808" i="10"/>
  <c r="E1808" i="10"/>
  <c r="H1808" i="10"/>
  <c r="G1808" i="10"/>
  <c r="B1808" i="10"/>
  <c r="I1808" i="10"/>
  <c r="C1808" i="10"/>
  <c r="D1808" i="10"/>
  <c r="F1804" i="10"/>
  <c r="H1804" i="10"/>
  <c r="G1804" i="10"/>
  <c r="B1804" i="10"/>
  <c r="I1804" i="10"/>
  <c r="C1804" i="10"/>
  <c r="D1804" i="10"/>
  <c r="E1804" i="10"/>
  <c r="H1800" i="10"/>
  <c r="B1800" i="10"/>
  <c r="C1800" i="10"/>
  <c r="D1800" i="10"/>
  <c r="F1800" i="10"/>
  <c r="E1800" i="10"/>
  <c r="G1800" i="10"/>
  <c r="I1800" i="10"/>
  <c r="C1796" i="10"/>
  <c r="D1796" i="10"/>
  <c r="F1796" i="10"/>
  <c r="E1796" i="10"/>
  <c r="H1796" i="10"/>
  <c r="G1796" i="10"/>
  <c r="B1796" i="10"/>
  <c r="I1796" i="10"/>
  <c r="C1792" i="10"/>
  <c r="D1792" i="10"/>
  <c r="F1792" i="10"/>
  <c r="E1792" i="10"/>
  <c r="H1792" i="10"/>
  <c r="G1792" i="10"/>
  <c r="B1792" i="10"/>
  <c r="I1792" i="10"/>
  <c r="C1788" i="10"/>
  <c r="D1788" i="10"/>
  <c r="F1788" i="10"/>
  <c r="E1788" i="10"/>
  <c r="H1788" i="10"/>
  <c r="G1788" i="10"/>
  <c r="B1788" i="10"/>
  <c r="I1788" i="10"/>
  <c r="C1784" i="10"/>
  <c r="D1784" i="10"/>
  <c r="F1784" i="10"/>
  <c r="E1784" i="10"/>
  <c r="H1784" i="10"/>
  <c r="G1784" i="10"/>
  <c r="B1784" i="10"/>
  <c r="I1784" i="10"/>
  <c r="C1780" i="10"/>
  <c r="D1780" i="10"/>
  <c r="F1780" i="10"/>
  <c r="E1780" i="10"/>
  <c r="H1780" i="10"/>
  <c r="G1780" i="10"/>
  <c r="B1780" i="10"/>
  <c r="I1780" i="10"/>
  <c r="C1776" i="10"/>
  <c r="D1776" i="10"/>
  <c r="F1776" i="10"/>
  <c r="E1776" i="10"/>
  <c r="H1776" i="10"/>
  <c r="G1776" i="10"/>
  <c r="B1776" i="10"/>
  <c r="I1776" i="10"/>
  <c r="C1772" i="10"/>
  <c r="D1772" i="10"/>
  <c r="F1772" i="10"/>
  <c r="E1772" i="10"/>
  <c r="H1772" i="10"/>
  <c r="G1772" i="10"/>
  <c r="B1772" i="10"/>
  <c r="I1772" i="10"/>
  <c r="C1768" i="10"/>
  <c r="D1768" i="10"/>
  <c r="F1768" i="10"/>
  <c r="E1768" i="10"/>
  <c r="H1768" i="10"/>
  <c r="G1768" i="10"/>
  <c r="B1768" i="10"/>
  <c r="I1768" i="10"/>
  <c r="C1764" i="10"/>
  <c r="D1764" i="10"/>
  <c r="F1764" i="10"/>
  <c r="E1764" i="10"/>
  <c r="H1764" i="10"/>
  <c r="G1764" i="10"/>
  <c r="B1764" i="10"/>
  <c r="I1764" i="10"/>
  <c r="C1760" i="10"/>
  <c r="D1760" i="10"/>
  <c r="F1760" i="10"/>
  <c r="E1760" i="10"/>
  <c r="H1760" i="10"/>
  <c r="G1760" i="10"/>
  <c r="B1760" i="10"/>
  <c r="I1760" i="10"/>
  <c r="C1756" i="10"/>
  <c r="D1756" i="10"/>
  <c r="F1756" i="10"/>
  <c r="E1756" i="10"/>
  <c r="H1756" i="10"/>
  <c r="G1756" i="10"/>
  <c r="B1756" i="10"/>
  <c r="I1756" i="10"/>
  <c r="C1752" i="10"/>
  <c r="D1752" i="10"/>
  <c r="F1752" i="10"/>
  <c r="E1752" i="10"/>
  <c r="H1752" i="10"/>
  <c r="G1752" i="10"/>
  <c r="B1752" i="10"/>
  <c r="I1752" i="10"/>
  <c r="C1748" i="10"/>
  <c r="D1748" i="10"/>
  <c r="F1748" i="10"/>
  <c r="E1748" i="10"/>
  <c r="H1748" i="10"/>
  <c r="G1748" i="10"/>
  <c r="B1748" i="10"/>
  <c r="I1748" i="10"/>
  <c r="C1744" i="10"/>
  <c r="D1744" i="10"/>
  <c r="F1744" i="10"/>
  <c r="E1744" i="10"/>
  <c r="H1744" i="10"/>
  <c r="G1744" i="10"/>
  <c r="B1744" i="10"/>
  <c r="I1744" i="10"/>
  <c r="C1740" i="10"/>
  <c r="D1740" i="10"/>
  <c r="F1740" i="10"/>
  <c r="E1740" i="10"/>
  <c r="H1740" i="10"/>
  <c r="G1740" i="10"/>
  <c r="B1740" i="10"/>
  <c r="I1740" i="10"/>
  <c r="C1736" i="10"/>
  <c r="D1736" i="10"/>
  <c r="F1736" i="10"/>
  <c r="E1736" i="10"/>
  <c r="H1736" i="10"/>
  <c r="G1736" i="10"/>
  <c r="B1736" i="10"/>
  <c r="I1736" i="10"/>
  <c r="C1732" i="10"/>
  <c r="D1732" i="10"/>
  <c r="F1732" i="10"/>
  <c r="E1732" i="10"/>
  <c r="H1732" i="10"/>
  <c r="G1732" i="10"/>
  <c r="B1732" i="10"/>
  <c r="I1732" i="10"/>
  <c r="C1728" i="10"/>
  <c r="D1728" i="10"/>
  <c r="F1728" i="10"/>
  <c r="E1728" i="10"/>
  <c r="H1728" i="10"/>
  <c r="G1728" i="10"/>
  <c r="B1728" i="10"/>
  <c r="I1728" i="10"/>
  <c r="C1724" i="10"/>
  <c r="D1724" i="10"/>
  <c r="F1724" i="10"/>
  <c r="E1724" i="10"/>
  <c r="H1724" i="10"/>
  <c r="G1724" i="10"/>
  <c r="B1724" i="10"/>
  <c r="I1724" i="10"/>
  <c r="C1720" i="10"/>
  <c r="D1720" i="10"/>
  <c r="F1720" i="10"/>
  <c r="E1720" i="10"/>
  <c r="H1720" i="10"/>
  <c r="G1720" i="10"/>
  <c r="B1720" i="10"/>
  <c r="I1720" i="10"/>
  <c r="C1716" i="10"/>
  <c r="D1716" i="10"/>
  <c r="F1716" i="10"/>
  <c r="E1716" i="10"/>
  <c r="H1716" i="10"/>
  <c r="G1716" i="10"/>
  <c r="B1716" i="10"/>
  <c r="I1716" i="10"/>
  <c r="C1712" i="10"/>
  <c r="D1712" i="10"/>
  <c r="F1712" i="10"/>
  <c r="E1712" i="10"/>
  <c r="H1712" i="10"/>
  <c r="G1712" i="10"/>
  <c r="B1712" i="10"/>
  <c r="I1712" i="10"/>
  <c r="C1708" i="10"/>
  <c r="D1708" i="10"/>
  <c r="F1708" i="10"/>
  <c r="E1708" i="10"/>
  <c r="H1708" i="10"/>
  <c r="G1708" i="10"/>
  <c r="B1708" i="10"/>
  <c r="I1708" i="10"/>
  <c r="C1704" i="10"/>
  <c r="D1704" i="10"/>
  <c r="F1704" i="10"/>
  <c r="E1704" i="10"/>
  <c r="H1704" i="10"/>
  <c r="G1704" i="10"/>
  <c r="B1704" i="10"/>
  <c r="I1704" i="10"/>
  <c r="C1700" i="10"/>
  <c r="D1700" i="10"/>
  <c r="F1700" i="10"/>
  <c r="E1700" i="10"/>
  <c r="H1700" i="10"/>
  <c r="G1700" i="10"/>
  <c r="B1700" i="10"/>
  <c r="I1700" i="10"/>
  <c r="C1696" i="10"/>
  <c r="D1696" i="10"/>
  <c r="F1696" i="10"/>
  <c r="E1696" i="10"/>
  <c r="H1696" i="10"/>
  <c r="G1696" i="10"/>
  <c r="B1696" i="10"/>
  <c r="I1696" i="10"/>
  <c r="C1692" i="10"/>
  <c r="D1692" i="10"/>
  <c r="F1692" i="10"/>
  <c r="E1692" i="10"/>
  <c r="H1692" i="10"/>
  <c r="G1692" i="10"/>
  <c r="B1692" i="10"/>
  <c r="I1692" i="10"/>
  <c r="C1688" i="10"/>
  <c r="D1688" i="10"/>
  <c r="F1688" i="10"/>
  <c r="E1688" i="10"/>
  <c r="H1688" i="10"/>
  <c r="G1688" i="10"/>
  <c r="B1688" i="10"/>
  <c r="I1688" i="10"/>
  <c r="C1684" i="10"/>
  <c r="D1684" i="10"/>
  <c r="F1684" i="10"/>
  <c r="E1684" i="10"/>
  <c r="H1684" i="10"/>
  <c r="G1684" i="10"/>
  <c r="B1684" i="10"/>
  <c r="I1684" i="10"/>
  <c r="C1680" i="10"/>
  <c r="D1680" i="10"/>
  <c r="F1680" i="10"/>
  <c r="E1680" i="10"/>
  <c r="H1680" i="10"/>
  <c r="G1680" i="10"/>
  <c r="B1680" i="10"/>
  <c r="I1680" i="10"/>
  <c r="C1676" i="10"/>
  <c r="D1676" i="10"/>
  <c r="F1676" i="10"/>
  <c r="E1676" i="10"/>
  <c r="H1676" i="10"/>
  <c r="G1676" i="10"/>
  <c r="B1676" i="10"/>
  <c r="I1676" i="10"/>
  <c r="C1672" i="10"/>
  <c r="D1672" i="10"/>
  <c r="F1672" i="10"/>
  <c r="E1672" i="10"/>
  <c r="H1672" i="10"/>
  <c r="G1672" i="10"/>
  <c r="B1672" i="10"/>
  <c r="I1672" i="10"/>
  <c r="C1668" i="10"/>
  <c r="D1668" i="10"/>
  <c r="F1668" i="10"/>
  <c r="E1668" i="10"/>
  <c r="H1668" i="10"/>
  <c r="G1668" i="10"/>
  <c r="B1668" i="10"/>
  <c r="I1668" i="10"/>
  <c r="C1664" i="10"/>
  <c r="D1664" i="10"/>
  <c r="F1664" i="10"/>
  <c r="E1664" i="10"/>
  <c r="H1664" i="10"/>
  <c r="G1664" i="10"/>
  <c r="B1664" i="10"/>
  <c r="I1664" i="10"/>
  <c r="C1660" i="10"/>
  <c r="D1660" i="10"/>
  <c r="F1660" i="10"/>
  <c r="E1660" i="10"/>
  <c r="H1660" i="10"/>
  <c r="G1660" i="10"/>
  <c r="B1660" i="10"/>
  <c r="I1660" i="10"/>
  <c r="C1656" i="10"/>
  <c r="D1656" i="10"/>
  <c r="F1656" i="10"/>
  <c r="E1656" i="10"/>
  <c r="H1656" i="10"/>
  <c r="G1656" i="10"/>
  <c r="B1656" i="10"/>
  <c r="I1656" i="10"/>
  <c r="C1652" i="10"/>
  <c r="D1652" i="10"/>
  <c r="F1652" i="10"/>
  <c r="E1652" i="10"/>
  <c r="H1652" i="10"/>
  <c r="G1652" i="10"/>
  <c r="B1652" i="10"/>
  <c r="I1652" i="10"/>
  <c r="C1648" i="10"/>
  <c r="D1648" i="10"/>
  <c r="F1648" i="10"/>
  <c r="E1648" i="10"/>
  <c r="H1648" i="10"/>
  <c r="G1648" i="10"/>
  <c r="B1648" i="10"/>
  <c r="I1648" i="10"/>
  <c r="C1644" i="10"/>
  <c r="D1644" i="10"/>
  <c r="F1644" i="10"/>
  <c r="E1644" i="10"/>
  <c r="H1644" i="10"/>
  <c r="G1644" i="10"/>
  <c r="B1644" i="10"/>
  <c r="I1644" i="10"/>
  <c r="C1640" i="10"/>
  <c r="D1640" i="10"/>
  <c r="F1640" i="10"/>
  <c r="E1640" i="10"/>
  <c r="H1640" i="10"/>
  <c r="G1640" i="10"/>
  <c r="B1640" i="10"/>
  <c r="I1640" i="10"/>
  <c r="C1636" i="10"/>
  <c r="D1636" i="10"/>
  <c r="F1636" i="10"/>
  <c r="E1636" i="10"/>
  <c r="H1636" i="10"/>
  <c r="G1636" i="10"/>
  <c r="B1636" i="10"/>
  <c r="I1636" i="10"/>
  <c r="C1632" i="10"/>
  <c r="D1632" i="10"/>
  <c r="F1632" i="10"/>
  <c r="E1632" i="10"/>
  <c r="H1632" i="10"/>
  <c r="G1632" i="10"/>
  <c r="B1632" i="10"/>
  <c r="I1632" i="10"/>
  <c r="C1628" i="10"/>
  <c r="D1628" i="10"/>
  <c r="F1628" i="10"/>
  <c r="E1628" i="10"/>
  <c r="H1628" i="10"/>
  <c r="G1628" i="10"/>
  <c r="B1628" i="10"/>
  <c r="I1628" i="10"/>
  <c r="C1624" i="10"/>
  <c r="D1624" i="10"/>
  <c r="F1624" i="10"/>
  <c r="E1624" i="10"/>
  <c r="H1624" i="10"/>
  <c r="G1624" i="10"/>
  <c r="B1624" i="10"/>
  <c r="I1624" i="10"/>
  <c r="C1620" i="10"/>
  <c r="D1620" i="10"/>
  <c r="F1620" i="10"/>
  <c r="E1620" i="10"/>
  <c r="H1620" i="10"/>
  <c r="G1620" i="10"/>
  <c r="B1620" i="10"/>
  <c r="I1620" i="10"/>
  <c r="C1616" i="10"/>
  <c r="D1616" i="10"/>
  <c r="F1616" i="10"/>
  <c r="E1616" i="10"/>
  <c r="H1616" i="10"/>
  <c r="G1616" i="10"/>
  <c r="B1616" i="10"/>
  <c r="I1616" i="10"/>
  <c r="C1612" i="10"/>
  <c r="D1612" i="10"/>
  <c r="F1612" i="10"/>
  <c r="E1612" i="10"/>
  <c r="H1612" i="10"/>
  <c r="G1612" i="10"/>
  <c r="B1612" i="10"/>
  <c r="I1612" i="10"/>
  <c r="C1608" i="10"/>
  <c r="D1608" i="10"/>
  <c r="F1608" i="10"/>
  <c r="E1608" i="10"/>
  <c r="H1608" i="10"/>
  <c r="G1608" i="10"/>
  <c r="B1608" i="10"/>
  <c r="I1608" i="10"/>
  <c r="C1604" i="10"/>
  <c r="D1604" i="10"/>
  <c r="F1604" i="10"/>
  <c r="E1604" i="10"/>
  <c r="H1604" i="10"/>
  <c r="G1604" i="10"/>
  <c r="B1604" i="10"/>
  <c r="I1604" i="10"/>
  <c r="C1600" i="10"/>
  <c r="D1600" i="10"/>
  <c r="F1600" i="10"/>
  <c r="E1600" i="10"/>
  <c r="H1600" i="10"/>
  <c r="G1600" i="10"/>
  <c r="B1600" i="10"/>
  <c r="I1600" i="10"/>
  <c r="C1596" i="10"/>
  <c r="D1596" i="10"/>
  <c r="F1596" i="10"/>
  <c r="E1596" i="10"/>
  <c r="H1596" i="10"/>
  <c r="G1596" i="10"/>
  <c r="B1596" i="10"/>
  <c r="I1596" i="10"/>
  <c r="C1592" i="10"/>
  <c r="D1592" i="10"/>
  <c r="F1592" i="10"/>
  <c r="E1592" i="10"/>
  <c r="H1592" i="10"/>
  <c r="G1592" i="10"/>
  <c r="B1592" i="10"/>
  <c r="I1592" i="10"/>
  <c r="C1588" i="10"/>
  <c r="D1588" i="10"/>
  <c r="F1588" i="10"/>
  <c r="E1588" i="10"/>
  <c r="H1588" i="10"/>
  <c r="G1588" i="10"/>
  <c r="B1588" i="10"/>
  <c r="I1588" i="10"/>
  <c r="C1584" i="10"/>
  <c r="D1584" i="10"/>
  <c r="F1584" i="10"/>
  <c r="E1584" i="10"/>
  <c r="H1584" i="10"/>
  <c r="G1584" i="10"/>
  <c r="B1584" i="10"/>
  <c r="I1584" i="10"/>
  <c r="C1580" i="10"/>
  <c r="D1580" i="10"/>
  <c r="F1580" i="10"/>
  <c r="E1580" i="10"/>
  <c r="H1580" i="10"/>
  <c r="G1580" i="10"/>
  <c r="B1580" i="10"/>
  <c r="I1580" i="10"/>
  <c r="C1576" i="10"/>
  <c r="D1576" i="10"/>
  <c r="F1576" i="10"/>
  <c r="E1576" i="10"/>
  <c r="H1576" i="10"/>
  <c r="G1576" i="10"/>
  <c r="B1576" i="10"/>
  <c r="I1576" i="10"/>
  <c r="C1572" i="10"/>
  <c r="D1572" i="10"/>
  <c r="F1572" i="10"/>
  <c r="E1572" i="10"/>
  <c r="H1572" i="10"/>
  <c r="G1572" i="10"/>
  <c r="B1572" i="10"/>
  <c r="I1572" i="10"/>
  <c r="C1568" i="10"/>
  <c r="D1568" i="10"/>
  <c r="F1568" i="10"/>
  <c r="E1568" i="10"/>
  <c r="H1568" i="10"/>
  <c r="G1568" i="10"/>
  <c r="B1568" i="10"/>
  <c r="I1568" i="10"/>
  <c r="C1564" i="10"/>
  <c r="D1564" i="10"/>
  <c r="F1564" i="10"/>
  <c r="E1564" i="10"/>
  <c r="H1564" i="10"/>
  <c r="G1564" i="10"/>
  <c r="B1564" i="10"/>
  <c r="I1564" i="10"/>
  <c r="C1560" i="10"/>
  <c r="D1560" i="10"/>
  <c r="F1560" i="10"/>
  <c r="E1560" i="10"/>
  <c r="H1560" i="10"/>
  <c r="G1560" i="10"/>
  <c r="B1560" i="10"/>
  <c r="I1560" i="10"/>
  <c r="C1556" i="10"/>
  <c r="D1556" i="10"/>
  <c r="F1556" i="10"/>
  <c r="E1556" i="10"/>
  <c r="H1556" i="10"/>
  <c r="G1556" i="10"/>
  <c r="B1556" i="10"/>
  <c r="I1556" i="10"/>
  <c r="C1552" i="10"/>
  <c r="D1552" i="10"/>
  <c r="F1552" i="10"/>
  <c r="E1552" i="10"/>
  <c r="H1552" i="10"/>
  <c r="G1552" i="10"/>
  <c r="B1552" i="10"/>
  <c r="I1552" i="10"/>
  <c r="C1548" i="10"/>
  <c r="D1548" i="10"/>
  <c r="F1548" i="10"/>
  <c r="E1548" i="10"/>
  <c r="H1548" i="10"/>
  <c r="G1548" i="10"/>
  <c r="B1548" i="10"/>
  <c r="I1548" i="10"/>
  <c r="C1544" i="10"/>
  <c r="D1544" i="10"/>
  <c r="F1544" i="10"/>
  <c r="E1544" i="10"/>
  <c r="H1544" i="10"/>
  <c r="G1544" i="10"/>
  <c r="B1544" i="10"/>
  <c r="I1544" i="10"/>
  <c r="C1540" i="10"/>
  <c r="D1540" i="10"/>
  <c r="F1540" i="10"/>
  <c r="E1540" i="10"/>
  <c r="H1540" i="10"/>
  <c r="G1540" i="10"/>
  <c r="B1540" i="10"/>
  <c r="I1540" i="10"/>
  <c r="C1536" i="10"/>
  <c r="D1536" i="10"/>
  <c r="F1536" i="10"/>
  <c r="E1536" i="10"/>
  <c r="H1536" i="10"/>
  <c r="G1536" i="10"/>
  <c r="B1536" i="10"/>
  <c r="I1536" i="10"/>
  <c r="C1532" i="10"/>
  <c r="D1532" i="10"/>
  <c r="F1532" i="10"/>
  <c r="E1532" i="10"/>
  <c r="H1532" i="10"/>
  <c r="G1532" i="10"/>
  <c r="B1532" i="10"/>
  <c r="I1532" i="10"/>
  <c r="C1528" i="10"/>
  <c r="D1528" i="10"/>
  <c r="F1528" i="10"/>
  <c r="E1528" i="10"/>
  <c r="H1528" i="10"/>
  <c r="G1528" i="10"/>
  <c r="B1528" i="10"/>
  <c r="I1528" i="10"/>
  <c r="C1524" i="10"/>
  <c r="D1524" i="10"/>
  <c r="F1524" i="10"/>
  <c r="E1524" i="10"/>
  <c r="H1524" i="10"/>
  <c r="G1524" i="10"/>
  <c r="B1524" i="10"/>
  <c r="I1524" i="10"/>
  <c r="C1520" i="10"/>
  <c r="D1520" i="10"/>
  <c r="F1520" i="10"/>
  <c r="E1520" i="10"/>
  <c r="H1520" i="10"/>
  <c r="G1520" i="10"/>
  <c r="B1520" i="10"/>
  <c r="I1520" i="10"/>
  <c r="C1516" i="10"/>
  <c r="D1516" i="10"/>
  <c r="F1516" i="10"/>
  <c r="E1516" i="10"/>
  <c r="H1516" i="10"/>
  <c r="G1516" i="10"/>
  <c r="B1516" i="10"/>
  <c r="I1516" i="10"/>
  <c r="C1512" i="10"/>
  <c r="D1512" i="10"/>
  <c r="F1512" i="10"/>
  <c r="E1512" i="10"/>
  <c r="H1512" i="10"/>
  <c r="G1512" i="10"/>
  <c r="B1512" i="10"/>
  <c r="I1512" i="10"/>
  <c r="C1508" i="10"/>
  <c r="D1508" i="10"/>
  <c r="F1508" i="10"/>
  <c r="E1508" i="10"/>
  <c r="H1508" i="10"/>
  <c r="G1508" i="10"/>
  <c r="B1508" i="10"/>
  <c r="I1508" i="10"/>
  <c r="C1504" i="10"/>
  <c r="D1504" i="10"/>
  <c r="F1504" i="10"/>
  <c r="E1504" i="10"/>
  <c r="H1504" i="10"/>
  <c r="G1504" i="10"/>
  <c r="B1504" i="10"/>
  <c r="I1504" i="10"/>
  <c r="C1500" i="10"/>
  <c r="D1500" i="10"/>
  <c r="F1500" i="10"/>
  <c r="E1500" i="10"/>
  <c r="H1500" i="10"/>
  <c r="G1500" i="10"/>
  <c r="B1500" i="10"/>
  <c r="I1500" i="10"/>
  <c r="C1496" i="10"/>
  <c r="D1496" i="10"/>
  <c r="F1496" i="10"/>
  <c r="E1496" i="10"/>
  <c r="H1496" i="10"/>
  <c r="G1496" i="10"/>
  <c r="B1496" i="10"/>
  <c r="I1496" i="10"/>
  <c r="C1492" i="10"/>
  <c r="D1492" i="10"/>
  <c r="F1492" i="10"/>
  <c r="E1492" i="10"/>
  <c r="H1492" i="10"/>
  <c r="G1492" i="10"/>
  <c r="B1492" i="10"/>
  <c r="I1492" i="10"/>
  <c r="C1488" i="10"/>
  <c r="D1488" i="10"/>
  <c r="F1488" i="10"/>
  <c r="E1488" i="10"/>
  <c r="H1488" i="10"/>
  <c r="G1488" i="10"/>
  <c r="B1488" i="10"/>
  <c r="I1488" i="10"/>
  <c r="C1484" i="10"/>
  <c r="D1484" i="10"/>
  <c r="F1484" i="10"/>
  <c r="E1484" i="10"/>
  <c r="H1484" i="10"/>
  <c r="G1484" i="10"/>
  <c r="B1484" i="10"/>
  <c r="I1484" i="10"/>
  <c r="C1480" i="10"/>
  <c r="D1480" i="10"/>
  <c r="F1480" i="10"/>
  <c r="E1480" i="10"/>
  <c r="H1480" i="10"/>
  <c r="G1480" i="10"/>
  <c r="B1480" i="10"/>
  <c r="I1480" i="10"/>
  <c r="C1476" i="10"/>
  <c r="D1476" i="10"/>
  <c r="F1476" i="10"/>
  <c r="E1476" i="10"/>
  <c r="H1476" i="10"/>
  <c r="G1476" i="10"/>
  <c r="B1476" i="10"/>
  <c r="I1476" i="10"/>
  <c r="C1472" i="10"/>
  <c r="D1472" i="10"/>
  <c r="F1472" i="10"/>
  <c r="E1472" i="10"/>
  <c r="H1472" i="10"/>
  <c r="G1472" i="10"/>
  <c r="B1472" i="10"/>
  <c r="I1472" i="10"/>
  <c r="C1468" i="10"/>
  <c r="D1468" i="10"/>
  <c r="F1468" i="10"/>
  <c r="E1468" i="10"/>
  <c r="H1468" i="10"/>
  <c r="G1468" i="10"/>
  <c r="B1468" i="10"/>
  <c r="I1468" i="10"/>
  <c r="C1464" i="10"/>
  <c r="D1464" i="10"/>
  <c r="F1464" i="10"/>
  <c r="E1464" i="10"/>
  <c r="H1464" i="10"/>
  <c r="G1464" i="10"/>
  <c r="B1464" i="10"/>
  <c r="I1464" i="10"/>
  <c r="C1460" i="10"/>
  <c r="D1460" i="10"/>
  <c r="F1460" i="10"/>
  <c r="E1460" i="10"/>
  <c r="H1460" i="10"/>
  <c r="G1460" i="10"/>
  <c r="B1460" i="10"/>
  <c r="I1460" i="10"/>
  <c r="C1456" i="10"/>
  <c r="D1456" i="10"/>
  <c r="F1456" i="10"/>
  <c r="E1456" i="10"/>
  <c r="H1456" i="10"/>
  <c r="G1456" i="10"/>
  <c r="B1456" i="10"/>
  <c r="I1456" i="10"/>
  <c r="C1452" i="10"/>
  <c r="D1452" i="10"/>
  <c r="F1452" i="10"/>
  <c r="E1452" i="10"/>
  <c r="H1452" i="10"/>
  <c r="G1452" i="10"/>
  <c r="B1452" i="10"/>
  <c r="I1452" i="10"/>
  <c r="C1448" i="10"/>
  <c r="D1448" i="10"/>
  <c r="F1448" i="10"/>
  <c r="E1448" i="10"/>
  <c r="H1448" i="10"/>
  <c r="G1448" i="10"/>
  <c r="B1448" i="10"/>
  <c r="I1448" i="10"/>
  <c r="C1444" i="10"/>
  <c r="D1444" i="10"/>
  <c r="F1444" i="10"/>
  <c r="E1444" i="10"/>
  <c r="H1444" i="10"/>
  <c r="G1444" i="10"/>
  <c r="B1444" i="10"/>
  <c r="I1444" i="10"/>
  <c r="C1440" i="10"/>
  <c r="D1440" i="10"/>
  <c r="F1440" i="10"/>
  <c r="E1440" i="10"/>
  <c r="H1440" i="10"/>
  <c r="G1440" i="10"/>
  <c r="B1440" i="10"/>
  <c r="I1440" i="10"/>
  <c r="C1436" i="10"/>
  <c r="D1436" i="10"/>
  <c r="F1436" i="10"/>
  <c r="E1436" i="10"/>
  <c r="H1436" i="10"/>
  <c r="G1436" i="10"/>
  <c r="B1436" i="10"/>
  <c r="I1436" i="10"/>
  <c r="C1432" i="10"/>
  <c r="D1432" i="10"/>
  <c r="F1432" i="10"/>
  <c r="E1432" i="10"/>
  <c r="H1432" i="10"/>
  <c r="G1432" i="10"/>
  <c r="B1432" i="10"/>
  <c r="I1432" i="10"/>
  <c r="C1428" i="10"/>
  <c r="D1428" i="10"/>
  <c r="F1428" i="10"/>
  <c r="E1428" i="10"/>
  <c r="H1428" i="10"/>
  <c r="G1428" i="10"/>
  <c r="B1428" i="10"/>
  <c r="I1428" i="10"/>
  <c r="C1424" i="10"/>
  <c r="G1424" i="10"/>
  <c r="H1424" i="10"/>
  <c r="I1424" i="10"/>
  <c r="B1424" i="10"/>
  <c r="D1424" i="10"/>
  <c r="E1424" i="10"/>
  <c r="F1424" i="10"/>
  <c r="C1420" i="10"/>
  <c r="D1420" i="10"/>
  <c r="I1420" i="10"/>
  <c r="F1420" i="10"/>
  <c r="H1420" i="10"/>
  <c r="G1420" i="10"/>
  <c r="E1420" i="10"/>
  <c r="B1420" i="10"/>
  <c r="C1416" i="10"/>
  <c r="D1416" i="10"/>
  <c r="I1416" i="10"/>
  <c r="F1416" i="10"/>
  <c r="H1416" i="10"/>
  <c r="G1416" i="10"/>
  <c r="E1416" i="10"/>
  <c r="B1416" i="10"/>
  <c r="C1412" i="10"/>
  <c r="D1412" i="10"/>
  <c r="I1412" i="10"/>
  <c r="F1412" i="10"/>
  <c r="H1412" i="10"/>
  <c r="G1412" i="10"/>
  <c r="E1412" i="10"/>
  <c r="B1412" i="10"/>
  <c r="C1408" i="10"/>
  <c r="D1408" i="10"/>
  <c r="I1408" i="10"/>
  <c r="F1408" i="10"/>
  <c r="H1408" i="10"/>
  <c r="G1408" i="10"/>
  <c r="E1408" i="10"/>
  <c r="B1408" i="10"/>
  <c r="C1404" i="10"/>
  <c r="D1404" i="10"/>
  <c r="I1404" i="10"/>
  <c r="F1404" i="10"/>
  <c r="H1404" i="10"/>
  <c r="G1404" i="10"/>
  <c r="E1404" i="10"/>
  <c r="B1404" i="10"/>
  <c r="C1400" i="10"/>
  <c r="D1400" i="10"/>
  <c r="I1400" i="10"/>
  <c r="F1400" i="10"/>
  <c r="H1400" i="10"/>
  <c r="G1400" i="10"/>
  <c r="E1400" i="10"/>
  <c r="B1400" i="10"/>
  <c r="C1396" i="10"/>
  <c r="D1396" i="10"/>
  <c r="I1396" i="10"/>
  <c r="F1396" i="10"/>
  <c r="H1396" i="10"/>
  <c r="G1396" i="10"/>
  <c r="E1396" i="10"/>
  <c r="B1396" i="10"/>
  <c r="C1392" i="10"/>
  <c r="D1392" i="10"/>
  <c r="I1392" i="10"/>
  <c r="F1392" i="10"/>
  <c r="H1392" i="10"/>
  <c r="G1392" i="10"/>
  <c r="E1392" i="10"/>
  <c r="B1392" i="10"/>
  <c r="C1388" i="10"/>
  <c r="D1388" i="10"/>
  <c r="I1388" i="10"/>
  <c r="F1388" i="10"/>
  <c r="H1388" i="10"/>
  <c r="G1388" i="10"/>
  <c r="E1388" i="10"/>
  <c r="B1388" i="10"/>
  <c r="C1384" i="10"/>
  <c r="D1384" i="10"/>
  <c r="I1384" i="10"/>
  <c r="F1384" i="10"/>
  <c r="H1384" i="10"/>
  <c r="G1384" i="10"/>
  <c r="E1384" i="10"/>
  <c r="B1384" i="10"/>
  <c r="C1380" i="10"/>
  <c r="D1380" i="10"/>
  <c r="I1380" i="10"/>
  <c r="F1380" i="10"/>
  <c r="H1380" i="10"/>
  <c r="G1380" i="10"/>
  <c r="E1380" i="10"/>
  <c r="B1380" i="10"/>
  <c r="C1376" i="10"/>
  <c r="D1376" i="10"/>
  <c r="I1376" i="10"/>
  <c r="F1376" i="10"/>
  <c r="H1376" i="10"/>
  <c r="G1376" i="10"/>
  <c r="E1376" i="10"/>
  <c r="B1376" i="10"/>
  <c r="C1372" i="10"/>
  <c r="D1372" i="10"/>
  <c r="I1372" i="10"/>
  <c r="F1372" i="10"/>
  <c r="H1372" i="10"/>
  <c r="G1372" i="10"/>
  <c r="E1372" i="10"/>
  <c r="B1372" i="10"/>
  <c r="C1368" i="10"/>
  <c r="D1368" i="10"/>
  <c r="I1368" i="10"/>
  <c r="F1368" i="10"/>
  <c r="H1368" i="10"/>
  <c r="G1368" i="10"/>
  <c r="E1368" i="10"/>
  <c r="B1368" i="10"/>
  <c r="C1364" i="10"/>
  <c r="D1364" i="10"/>
  <c r="I1364" i="10"/>
  <c r="F1364" i="10"/>
  <c r="H1364" i="10"/>
  <c r="G1364" i="10"/>
  <c r="E1364" i="10"/>
  <c r="B1364" i="10"/>
  <c r="C1360" i="10"/>
  <c r="D1360" i="10"/>
  <c r="I1360" i="10"/>
  <c r="F1360" i="10"/>
  <c r="H1360" i="10"/>
  <c r="G1360" i="10"/>
  <c r="E1360" i="10"/>
  <c r="B1360" i="10"/>
  <c r="C1356" i="10"/>
  <c r="D1356" i="10"/>
  <c r="I1356" i="10"/>
  <c r="F1356" i="10"/>
  <c r="H1356" i="10"/>
  <c r="G1356" i="10"/>
  <c r="E1356" i="10"/>
  <c r="B1356" i="10"/>
  <c r="C1352" i="10"/>
  <c r="D1352" i="10"/>
  <c r="I1352" i="10"/>
  <c r="F1352" i="10"/>
  <c r="H1352" i="10"/>
  <c r="G1352" i="10"/>
  <c r="E1352" i="10"/>
  <c r="B1352" i="10"/>
  <c r="C1348" i="10"/>
  <c r="D1348" i="10"/>
  <c r="I1348" i="10"/>
  <c r="F1348" i="10"/>
  <c r="H1348" i="10"/>
  <c r="G1348" i="10"/>
  <c r="E1348" i="10"/>
  <c r="B1348" i="10"/>
  <c r="C1344" i="10"/>
  <c r="D1344" i="10"/>
  <c r="I1344" i="10"/>
  <c r="F1344" i="10"/>
  <c r="H1344" i="10"/>
  <c r="G1344" i="10"/>
  <c r="E1344" i="10"/>
  <c r="B1344" i="10"/>
  <c r="C1340" i="10"/>
  <c r="D1340" i="10"/>
  <c r="I1340" i="10"/>
  <c r="F1340" i="10"/>
  <c r="H1340" i="10"/>
  <c r="G1340" i="10"/>
  <c r="E1340" i="10"/>
  <c r="B1340" i="10"/>
  <c r="C1336" i="10"/>
  <c r="D1336" i="10"/>
  <c r="I1336" i="10"/>
  <c r="F1336" i="10"/>
  <c r="H1336" i="10"/>
  <c r="G1336" i="10"/>
  <c r="E1336" i="10"/>
  <c r="B1336" i="10"/>
  <c r="E1332" i="10"/>
  <c r="C1332" i="10"/>
  <c r="D1332" i="10"/>
  <c r="B1332" i="10"/>
  <c r="G1332" i="10"/>
  <c r="I1332" i="10"/>
  <c r="F1332" i="10"/>
  <c r="H1332" i="10"/>
  <c r="E1328" i="10"/>
  <c r="C1328" i="10"/>
  <c r="D1328" i="10"/>
  <c r="B1328" i="10"/>
  <c r="G1328" i="10"/>
  <c r="I1328" i="10"/>
  <c r="F1328" i="10"/>
  <c r="H1328" i="10"/>
  <c r="E1324" i="10"/>
  <c r="C1324" i="10"/>
  <c r="D1324" i="10"/>
  <c r="B1324" i="10"/>
  <c r="G1324" i="10"/>
  <c r="I1324" i="10"/>
  <c r="F1324" i="10"/>
  <c r="H1324" i="10"/>
  <c r="E1320" i="10"/>
  <c r="C1320" i="10"/>
  <c r="D1320" i="10"/>
  <c r="B1320" i="10"/>
  <c r="G1320" i="10"/>
  <c r="I1320" i="10"/>
  <c r="F1320" i="10"/>
  <c r="H1320" i="10"/>
  <c r="E1316" i="10"/>
  <c r="C1316" i="10"/>
  <c r="D1316" i="10"/>
  <c r="B1316" i="10"/>
  <c r="G1316" i="10"/>
  <c r="I1316" i="10"/>
  <c r="F1316" i="10"/>
  <c r="H1316" i="10"/>
  <c r="E1312" i="10"/>
  <c r="C1312" i="10"/>
  <c r="D1312" i="10"/>
  <c r="B1312" i="10"/>
  <c r="G1312" i="10"/>
  <c r="I1312" i="10"/>
  <c r="F1312" i="10"/>
  <c r="H1312" i="10"/>
  <c r="E1308" i="10"/>
  <c r="C1308" i="10"/>
  <c r="D1308" i="10"/>
  <c r="B1308" i="10"/>
  <c r="G1308" i="10"/>
  <c r="I1308" i="10"/>
  <c r="F1308" i="10"/>
  <c r="H1308" i="10"/>
  <c r="E1304" i="10"/>
  <c r="C1304" i="10"/>
  <c r="D1304" i="10"/>
  <c r="B1304" i="10"/>
  <c r="G1304" i="10"/>
  <c r="I1304" i="10"/>
  <c r="F1304" i="10"/>
  <c r="H1304" i="10"/>
  <c r="E1300" i="10"/>
  <c r="C1300" i="10"/>
  <c r="D1300" i="10"/>
  <c r="B1300" i="10"/>
  <c r="G1300" i="10"/>
  <c r="I1300" i="10"/>
  <c r="F1300" i="10"/>
  <c r="H1300" i="10"/>
  <c r="E1296" i="10"/>
  <c r="C1296" i="10"/>
  <c r="D1296" i="10"/>
  <c r="B1296" i="10"/>
  <c r="G1296" i="10"/>
  <c r="I1296" i="10"/>
  <c r="F1296" i="10"/>
  <c r="H1296" i="10"/>
  <c r="E1292" i="10"/>
  <c r="C1292" i="10"/>
  <c r="D1292" i="10"/>
  <c r="B1292" i="10"/>
  <c r="G1292" i="10"/>
  <c r="I1292" i="10"/>
  <c r="F1292" i="10"/>
  <c r="H1292" i="10"/>
  <c r="E1288" i="10"/>
  <c r="C1288" i="10"/>
  <c r="D1288" i="10"/>
  <c r="B1288" i="10"/>
  <c r="G1288" i="10"/>
  <c r="I1288" i="10"/>
  <c r="F1288" i="10"/>
  <c r="H1288" i="10"/>
  <c r="E1284" i="10"/>
  <c r="C1284" i="10"/>
  <c r="D1284" i="10"/>
  <c r="B1284" i="10"/>
  <c r="G1284" i="10"/>
  <c r="I1284" i="10"/>
  <c r="F1284" i="10"/>
  <c r="H1284" i="10"/>
  <c r="E1280" i="10"/>
  <c r="C1280" i="10"/>
  <c r="D1280" i="10"/>
  <c r="B1280" i="10"/>
  <c r="G1280" i="10"/>
  <c r="I1280" i="10"/>
  <c r="F1280" i="10"/>
  <c r="H1280" i="10"/>
  <c r="E1276" i="10"/>
  <c r="C1276" i="10"/>
  <c r="D1276" i="10"/>
  <c r="B1276" i="10"/>
  <c r="G1276" i="10"/>
  <c r="I1276" i="10"/>
  <c r="F1276" i="10"/>
  <c r="H1276" i="10"/>
  <c r="E1272" i="10"/>
  <c r="C1272" i="10"/>
  <c r="D1272" i="10"/>
  <c r="B1272" i="10"/>
  <c r="G1272" i="10"/>
  <c r="I1272" i="10"/>
  <c r="F1272" i="10"/>
  <c r="H1272" i="10"/>
  <c r="E1268" i="10"/>
  <c r="C1268" i="10"/>
  <c r="D1268" i="10"/>
  <c r="B1268" i="10"/>
  <c r="G1268" i="10"/>
  <c r="I1268" i="10"/>
  <c r="F1268" i="10"/>
  <c r="H1268" i="10"/>
  <c r="E1264" i="10"/>
  <c r="C1264" i="10"/>
  <c r="D1264" i="10"/>
  <c r="B1264" i="10"/>
  <c r="G1264" i="10"/>
  <c r="I1264" i="10"/>
  <c r="F1264" i="10"/>
  <c r="H1264" i="10"/>
  <c r="E1260" i="10"/>
  <c r="C1260" i="10"/>
  <c r="D1260" i="10"/>
  <c r="B1260" i="10"/>
  <c r="G1260" i="10"/>
  <c r="I1260" i="10"/>
  <c r="F1260" i="10"/>
  <c r="H1260" i="10"/>
  <c r="E1256" i="10"/>
  <c r="C1256" i="10"/>
  <c r="D1256" i="10"/>
  <c r="B1256" i="10"/>
  <c r="G1256" i="10"/>
  <c r="I1256" i="10"/>
  <c r="F1256" i="10"/>
  <c r="H1256" i="10"/>
  <c r="E1252" i="10"/>
  <c r="C1252" i="10"/>
  <c r="D1252" i="10"/>
  <c r="B1252" i="10"/>
  <c r="G1252" i="10"/>
  <c r="I1252" i="10"/>
  <c r="F1252" i="10"/>
  <c r="H1252" i="10"/>
  <c r="E1248" i="10"/>
  <c r="C1248" i="10"/>
  <c r="D1248" i="10"/>
  <c r="B1248" i="10"/>
  <c r="G1248" i="10"/>
  <c r="I1248" i="10"/>
  <c r="F1248" i="10"/>
  <c r="H1248" i="10"/>
  <c r="E1244" i="10"/>
  <c r="C1244" i="10"/>
  <c r="D1244" i="10"/>
  <c r="B1244" i="10"/>
  <c r="G1244" i="10"/>
  <c r="I1244" i="10"/>
  <c r="F1244" i="10"/>
  <c r="H1244" i="10"/>
  <c r="E1240" i="10"/>
  <c r="C1240" i="10"/>
  <c r="D1240" i="10"/>
  <c r="B1240" i="10"/>
  <c r="G1240" i="10"/>
  <c r="I1240" i="10"/>
  <c r="F1240" i="10"/>
  <c r="H1240" i="10"/>
  <c r="E1236" i="10"/>
  <c r="C1236" i="10"/>
  <c r="D1236" i="10"/>
  <c r="B1236" i="10"/>
  <c r="G1236" i="10"/>
  <c r="I1236" i="10"/>
  <c r="F1236" i="10"/>
  <c r="H1236" i="10"/>
  <c r="E1232" i="10"/>
  <c r="C1232" i="10"/>
  <c r="D1232" i="10"/>
  <c r="B1232" i="10"/>
  <c r="G1232" i="10"/>
  <c r="I1232" i="10"/>
  <c r="F1232" i="10"/>
  <c r="H1232" i="10"/>
  <c r="E1228" i="10"/>
  <c r="C1228" i="10"/>
  <c r="D1228" i="10"/>
  <c r="B1228" i="10"/>
  <c r="G1228" i="10"/>
  <c r="I1228" i="10"/>
  <c r="F1228" i="10"/>
  <c r="H1228" i="10"/>
  <c r="E1224" i="10"/>
  <c r="C1224" i="10"/>
  <c r="D1224" i="10"/>
  <c r="B1224" i="10"/>
  <c r="G1224" i="10"/>
  <c r="I1224" i="10"/>
  <c r="F1224" i="10"/>
  <c r="H1224" i="10"/>
  <c r="E1220" i="10"/>
  <c r="C1220" i="10"/>
  <c r="D1220" i="10"/>
  <c r="B1220" i="10"/>
  <c r="G1220" i="10"/>
  <c r="I1220" i="10"/>
  <c r="F1220" i="10"/>
  <c r="H1220" i="10"/>
  <c r="E1216" i="10"/>
  <c r="C1216" i="10"/>
  <c r="D1216" i="10"/>
  <c r="B1216" i="10"/>
  <c r="G1216" i="10"/>
  <c r="I1216" i="10"/>
  <c r="F1216" i="10"/>
  <c r="H1216" i="10"/>
  <c r="E1212" i="10"/>
  <c r="C1212" i="10"/>
  <c r="D1212" i="10"/>
  <c r="B1212" i="10"/>
  <c r="G1212" i="10"/>
  <c r="I1212" i="10"/>
  <c r="F1212" i="10"/>
  <c r="H1212" i="10"/>
  <c r="E1208" i="10"/>
  <c r="C1208" i="10"/>
  <c r="D1208" i="10"/>
  <c r="B1208" i="10"/>
  <c r="G1208" i="10"/>
  <c r="I1208" i="10"/>
  <c r="F1208" i="10"/>
  <c r="H1208" i="10"/>
  <c r="E1204" i="10"/>
  <c r="C1204" i="10"/>
  <c r="D1204" i="10"/>
  <c r="B1204" i="10"/>
  <c r="G1204" i="10"/>
  <c r="I1204" i="10"/>
  <c r="F1204" i="10"/>
  <c r="H1204" i="10"/>
  <c r="E1200" i="10"/>
  <c r="C1200" i="10"/>
  <c r="D1200" i="10"/>
  <c r="B1200" i="10"/>
  <c r="G1200" i="10"/>
  <c r="I1200" i="10"/>
  <c r="F1200" i="10"/>
  <c r="H1200" i="10"/>
  <c r="E1196" i="10"/>
  <c r="C1196" i="10"/>
  <c r="D1196" i="10"/>
  <c r="B1196" i="10"/>
  <c r="G1196" i="10"/>
  <c r="I1196" i="10"/>
  <c r="F1196" i="10"/>
  <c r="H1196" i="10"/>
  <c r="E1192" i="10"/>
  <c r="C1192" i="10"/>
  <c r="D1192" i="10"/>
  <c r="B1192" i="10"/>
  <c r="G1192" i="10"/>
  <c r="I1192" i="10"/>
  <c r="F1192" i="10"/>
  <c r="H1192" i="10"/>
  <c r="E1188" i="10"/>
  <c r="C1188" i="10"/>
  <c r="D1188" i="10"/>
  <c r="B1188" i="10"/>
  <c r="G1188" i="10"/>
  <c r="I1188" i="10"/>
  <c r="F1188" i="10"/>
  <c r="H1188" i="10"/>
  <c r="E1184" i="10"/>
  <c r="C1184" i="10"/>
  <c r="D1184" i="10"/>
  <c r="B1184" i="10"/>
  <c r="G1184" i="10"/>
  <c r="I1184" i="10"/>
  <c r="F1184" i="10"/>
  <c r="H1184" i="10"/>
  <c r="E1180" i="10"/>
  <c r="C1180" i="10"/>
  <c r="D1180" i="10"/>
  <c r="B1180" i="10"/>
  <c r="G1180" i="10"/>
  <c r="I1180" i="10"/>
  <c r="F1180" i="10"/>
  <c r="H1180" i="10"/>
  <c r="B1176" i="10"/>
  <c r="C1176" i="10"/>
  <c r="H1176" i="10"/>
  <c r="E1176" i="10"/>
  <c r="G1176" i="10"/>
  <c r="F1176" i="10"/>
  <c r="I1176" i="10"/>
  <c r="D1176" i="10"/>
  <c r="B1172" i="10"/>
  <c r="C1172" i="10"/>
  <c r="H1172" i="10"/>
  <c r="E1172" i="10"/>
  <c r="G1172" i="10"/>
  <c r="F1172" i="10"/>
  <c r="I1172" i="10"/>
  <c r="D1172" i="10"/>
  <c r="B1168" i="10"/>
  <c r="C1168" i="10"/>
  <c r="H1168" i="10"/>
  <c r="E1168" i="10"/>
  <c r="G1168" i="10"/>
  <c r="F1168" i="10"/>
  <c r="I1168" i="10"/>
  <c r="D1168" i="10"/>
  <c r="B1164" i="10"/>
  <c r="C1164" i="10"/>
  <c r="H1164" i="10"/>
  <c r="E1164" i="10"/>
  <c r="G1164" i="10"/>
  <c r="F1164" i="10"/>
  <c r="I1164" i="10"/>
  <c r="D1164" i="10"/>
  <c r="B1160" i="10"/>
  <c r="C1160" i="10"/>
  <c r="H1160" i="10"/>
  <c r="E1160" i="10"/>
  <c r="G1160" i="10"/>
  <c r="F1160" i="10"/>
  <c r="I1160" i="10"/>
  <c r="D1160" i="10"/>
  <c r="B1156" i="10"/>
  <c r="C1156" i="10"/>
  <c r="H1156" i="10"/>
  <c r="E1156" i="10"/>
  <c r="G1156" i="10"/>
  <c r="F1156" i="10"/>
  <c r="I1156" i="10"/>
  <c r="D1156" i="10"/>
  <c r="B1152" i="10"/>
  <c r="C1152" i="10"/>
  <c r="H1152" i="10"/>
  <c r="E1152" i="10"/>
  <c r="G1152" i="10"/>
  <c r="F1152" i="10"/>
  <c r="I1152" i="10"/>
  <c r="D1152" i="10"/>
  <c r="B1148" i="10"/>
  <c r="C1148" i="10"/>
  <c r="H1148" i="10"/>
  <c r="E1148" i="10"/>
  <c r="G1148" i="10"/>
  <c r="F1148" i="10"/>
  <c r="I1148" i="10"/>
  <c r="D1148" i="10"/>
  <c r="B1144" i="10"/>
  <c r="C1144" i="10"/>
  <c r="H1144" i="10"/>
  <c r="E1144" i="10"/>
  <c r="G1144" i="10"/>
  <c r="F1144" i="10"/>
  <c r="I1144" i="10"/>
  <c r="D1144" i="10"/>
  <c r="B1140" i="10"/>
  <c r="C1140" i="10"/>
  <c r="D1140" i="10"/>
  <c r="E1140" i="10"/>
  <c r="G1140" i="10"/>
  <c r="F1140" i="10"/>
  <c r="I1140" i="10"/>
  <c r="H1140" i="10"/>
  <c r="B1136" i="10"/>
  <c r="C1136" i="10"/>
  <c r="D1136" i="10"/>
  <c r="E1136" i="10"/>
  <c r="G1136" i="10"/>
  <c r="F1136" i="10"/>
  <c r="I1136" i="10"/>
  <c r="H1136" i="10"/>
  <c r="B1132" i="10"/>
  <c r="C1132" i="10"/>
  <c r="D1132" i="10"/>
  <c r="E1132" i="10"/>
  <c r="G1132" i="10"/>
  <c r="F1132" i="10"/>
  <c r="I1132" i="10"/>
  <c r="H1132" i="10"/>
  <c r="B1128" i="10"/>
  <c r="C1128" i="10"/>
  <c r="D1128" i="10"/>
  <c r="E1128" i="10"/>
  <c r="G1128" i="10"/>
  <c r="F1128" i="10"/>
  <c r="I1128" i="10"/>
  <c r="H1128" i="10"/>
  <c r="B1124" i="10"/>
  <c r="C1124" i="10"/>
  <c r="D1124" i="10"/>
  <c r="E1124" i="10"/>
  <c r="G1124" i="10"/>
  <c r="F1124" i="10"/>
  <c r="I1124" i="10"/>
  <c r="H1124" i="10"/>
  <c r="B1120" i="10"/>
  <c r="C1120" i="10"/>
  <c r="D1120" i="10"/>
  <c r="E1120" i="10"/>
  <c r="G1120" i="10"/>
  <c r="F1120" i="10"/>
  <c r="I1120" i="10"/>
  <c r="H1120" i="10"/>
  <c r="B1116" i="10"/>
  <c r="C1116" i="10"/>
  <c r="D1116" i="10"/>
  <c r="E1116" i="10"/>
  <c r="G1116" i="10"/>
  <c r="F1116" i="10"/>
  <c r="I1116" i="10"/>
  <c r="H1116" i="10"/>
  <c r="B1112" i="10"/>
  <c r="C1112" i="10"/>
  <c r="D1112" i="10"/>
  <c r="E1112" i="10"/>
  <c r="G1112" i="10"/>
  <c r="F1112" i="10"/>
  <c r="I1112" i="10"/>
  <c r="H1112" i="10"/>
  <c r="B1108" i="10"/>
  <c r="C1108" i="10"/>
  <c r="D1108" i="10"/>
  <c r="E1108" i="10"/>
  <c r="G1108" i="10"/>
  <c r="F1108" i="10"/>
  <c r="I1108" i="10"/>
  <c r="H1108" i="10"/>
  <c r="B1104" i="10"/>
  <c r="C1104" i="10"/>
  <c r="D1104" i="10"/>
  <c r="E1104" i="10"/>
  <c r="G1104" i="10"/>
  <c r="F1104" i="10"/>
  <c r="I1104" i="10"/>
  <c r="H1104" i="10"/>
  <c r="B1100" i="10"/>
  <c r="C1100" i="10"/>
  <c r="D1100" i="10"/>
  <c r="E1100" i="10"/>
  <c r="G1100" i="10"/>
  <c r="F1100" i="10"/>
  <c r="I1100" i="10"/>
  <c r="H1100" i="10"/>
  <c r="B1096" i="10"/>
  <c r="C1096" i="10"/>
  <c r="D1096" i="10"/>
  <c r="E1096" i="10"/>
  <c r="G1096" i="10"/>
  <c r="F1096" i="10"/>
  <c r="I1096" i="10"/>
  <c r="H1096" i="10"/>
  <c r="B1092" i="10"/>
  <c r="C1092" i="10"/>
  <c r="D1092" i="10"/>
  <c r="E1092" i="10"/>
  <c r="G1092" i="10"/>
  <c r="F1092" i="10"/>
  <c r="I1092" i="10"/>
  <c r="H1092" i="10"/>
  <c r="B1088" i="10"/>
  <c r="C1088" i="10"/>
  <c r="D1088" i="10"/>
  <c r="E1088" i="10"/>
  <c r="G1088" i="10"/>
  <c r="F1088" i="10"/>
  <c r="I1088" i="10"/>
  <c r="H1088" i="10"/>
  <c r="B1084" i="10"/>
  <c r="C1084" i="10"/>
  <c r="D1084" i="10"/>
  <c r="E1084" i="10"/>
  <c r="G1084" i="10"/>
  <c r="F1084" i="10"/>
  <c r="I1084" i="10"/>
  <c r="H1084" i="10"/>
  <c r="F1080" i="10"/>
  <c r="G1080" i="10"/>
  <c r="H1080" i="10"/>
  <c r="I1080" i="10"/>
  <c r="B1080" i="10"/>
  <c r="C1080" i="10"/>
  <c r="D1080" i="10"/>
  <c r="E1080" i="10"/>
  <c r="F1076" i="10"/>
  <c r="G1076" i="10"/>
  <c r="H1076" i="10"/>
  <c r="I1076" i="10"/>
  <c r="B1076" i="10"/>
  <c r="C1076" i="10"/>
  <c r="D1076" i="10"/>
  <c r="E1076" i="10"/>
  <c r="F1072" i="10"/>
  <c r="G1072" i="10"/>
  <c r="H1072" i="10"/>
  <c r="I1072" i="10"/>
  <c r="B1072" i="10"/>
  <c r="C1072" i="10"/>
  <c r="D1072" i="10"/>
  <c r="E1072" i="10"/>
  <c r="F1068" i="10"/>
  <c r="G1068" i="10"/>
  <c r="H1068" i="10"/>
  <c r="I1068" i="10"/>
  <c r="B1068" i="10"/>
  <c r="C1068" i="10"/>
  <c r="D1068" i="10"/>
  <c r="E1068" i="10"/>
  <c r="F1064" i="10"/>
  <c r="G1064" i="10"/>
  <c r="H1064" i="10"/>
  <c r="I1064" i="10"/>
  <c r="B1064" i="10"/>
  <c r="C1064" i="10"/>
  <c r="D1064" i="10"/>
  <c r="E1064" i="10"/>
  <c r="F1060" i="10"/>
  <c r="G1060" i="10"/>
  <c r="H1060" i="10"/>
  <c r="I1060" i="10"/>
  <c r="B1060" i="10"/>
  <c r="C1060" i="10"/>
  <c r="D1060" i="10"/>
  <c r="E1060" i="10"/>
  <c r="F1056" i="10"/>
  <c r="G1056" i="10"/>
  <c r="H1056" i="10"/>
  <c r="I1056" i="10"/>
  <c r="B1056" i="10"/>
  <c r="C1056" i="10"/>
  <c r="D1056" i="10"/>
  <c r="E1056" i="10"/>
  <c r="F1052" i="10"/>
  <c r="G1052" i="10"/>
  <c r="H1052" i="10"/>
  <c r="I1052" i="10"/>
  <c r="B1052" i="10"/>
  <c r="C1052" i="10"/>
  <c r="D1052" i="10"/>
  <c r="E1052" i="10"/>
  <c r="F1048" i="10"/>
  <c r="G1048" i="10"/>
  <c r="H1048" i="10"/>
  <c r="I1048" i="10"/>
  <c r="B1048" i="10"/>
  <c r="C1048" i="10"/>
  <c r="D1048" i="10"/>
  <c r="E1048" i="10"/>
  <c r="F1044" i="10"/>
  <c r="G1044" i="10"/>
  <c r="H1044" i="10"/>
  <c r="I1044" i="10"/>
  <c r="B1044" i="10"/>
  <c r="C1044" i="10"/>
  <c r="D1044" i="10"/>
  <c r="E1044" i="10"/>
  <c r="F1040" i="10"/>
  <c r="G1040" i="10"/>
  <c r="H1040" i="10"/>
  <c r="I1040" i="10"/>
  <c r="B1040" i="10"/>
  <c r="C1040" i="10"/>
  <c r="D1040" i="10"/>
  <c r="E1040" i="10"/>
  <c r="F1036" i="10"/>
  <c r="G1036" i="10"/>
  <c r="H1036" i="10"/>
  <c r="I1036" i="10"/>
  <c r="B1036" i="10"/>
  <c r="C1036" i="10"/>
  <c r="D1036" i="10"/>
  <c r="E1036" i="10"/>
  <c r="F1032" i="10"/>
  <c r="G1032" i="10"/>
  <c r="H1032" i="10"/>
  <c r="I1032" i="10"/>
  <c r="B1032" i="10"/>
  <c r="C1032" i="10"/>
  <c r="D1032" i="10"/>
  <c r="E1032" i="10"/>
  <c r="F1028" i="10"/>
  <c r="G1028" i="10"/>
  <c r="H1028" i="10"/>
  <c r="I1028" i="10"/>
  <c r="B1028" i="10"/>
  <c r="C1028" i="10"/>
  <c r="D1028" i="10"/>
  <c r="E1028" i="10"/>
  <c r="F1024" i="10"/>
  <c r="G1024" i="10"/>
  <c r="H1024" i="10"/>
  <c r="I1024" i="10"/>
  <c r="B1024" i="10"/>
  <c r="C1024" i="10"/>
  <c r="D1024" i="10"/>
  <c r="E1024" i="10"/>
  <c r="F1020" i="10"/>
  <c r="G1020" i="10"/>
  <c r="H1020" i="10"/>
  <c r="I1020" i="10"/>
  <c r="B1020" i="10"/>
  <c r="C1020" i="10"/>
  <c r="D1020" i="10"/>
  <c r="E1020" i="10"/>
  <c r="F1016" i="10"/>
  <c r="G1016" i="10"/>
  <c r="H1016" i="10"/>
  <c r="I1016" i="10"/>
  <c r="B1016" i="10"/>
  <c r="C1016" i="10"/>
  <c r="D1016" i="10"/>
  <c r="E1016" i="10"/>
  <c r="F1012" i="10"/>
  <c r="G1012" i="10"/>
  <c r="H1012" i="10"/>
  <c r="I1012" i="10"/>
  <c r="B1012" i="10"/>
  <c r="C1012" i="10"/>
  <c r="D1012" i="10"/>
  <c r="E1012" i="10"/>
  <c r="F1008" i="10"/>
  <c r="G1008" i="10"/>
  <c r="H1008" i="10"/>
  <c r="I1008" i="10"/>
  <c r="B1008" i="10"/>
  <c r="C1008" i="10"/>
  <c r="D1008" i="10"/>
  <c r="E1008" i="10"/>
  <c r="F1004" i="10"/>
  <c r="G1004" i="10"/>
  <c r="H1004" i="10"/>
  <c r="I1004" i="10"/>
  <c r="B1004" i="10"/>
  <c r="C1004" i="10"/>
  <c r="D1004" i="10"/>
  <c r="E1004" i="10"/>
  <c r="F1000" i="10"/>
  <c r="G1000" i="10"/>
  <c r="H1000" i="10"/>
  <c r="I1000" i="10"/>
  <c r="B1000" i="10"/>
  <c r="C1000" i="10"/>
  <c r="D1000" i="10"/>
  <c r="E1000" i="10"/>
  <c r="F996" i="10"/>
  <c r="G996" i="10"/>
  <c r="H996" i="10"/>
  <c r="I996" i="10"/>
  <c r="B996" i="10"/>
  <c r="C996" i="10"/>
  <c r="D996" i="10"/>
  <c r="E996" i="10"/>
  <c r="F992" i="10"/>
  <c r="G992" i="10"/>
  <c r="H992" i="10"/>
  <c r="I992" i="10"/>
  <c r="B992" i="10"/>
  <c r="C992" i="10"/>
  <c r="D992" i="10"/>
  <c r="E992" i="10"/>
  <c r="F988" i="10"/>
  <c r="G988" i="10"/>
  <c r="H988" i="10"/>
  <c r="I988" i="10"/>
  <c r="B988" i="10"/>
  <c r="C988" i="10"/>
  <c r="D988" i="10"/>
  <c r="E988" i="10"/>
  <c r="F984" i="10"/>
  <c r="G984" i="10"/>
  <c r="H984" i="10"/>
  <c r="I984" i="10"/>
  <c r="B984" i="10"/>
  <c r="C984" i="10"/>
  <c r="D984" i="10"/>
  <c r="E984" i="10"/>
  <c r="F980" i="10"/>
  <c r="G980" i="10"/>
  <c r="H980" i="10"/>
  <c r="I980" i="10"/>
  <c r="B980" i="10"/>
  <c r="C980" i="10"/>
  <c r="D980" i="10"/>
  <c r="E980" i="10"/>
  <c r="F976" i="10"/>
  <c r="G976" i="10"/>
  <c r="H976" i="10"/>
  <c r="I976" i="10"/>
  <c r="B976" i="10"/>
  <c r="C976" i="10"/>
  <c r="D976" i="10"/>
  <c r="E976" i="10"/>
  <c r="F972" i="10"/>
  <c r="G972" i="10"/>
  <c r="H972" i="10"/>
  <c r="I972" i="10"/>
  <c r="B972" i="10"/>
  <c r="C972" i="10"/>
  <c r="D972" i="10"/>
  <c r="E972" i="10"/>
  <c r="F968" i="10"/>
  <c r="G968" i="10"/>
  <c r="H968" i="10"/>
  <c r="I968" i="10"/>
  <c r="B968" i="10"/>
  <c r="C968" i="10"/>
  <c r="D968" i="10"/>
  <c r="E968" i="10"/>
  <c r="F964" i="10"/>
  <c r="G964" i="10"/>
  <c r="H964" i="10"/>
  <c r="I964" i="10"/>
  <c r="B964" i="10"/>
  <c r="C964" i="10"/>
  <c r="D964" i="10"/>
  <c r="E964" i="10"/>
  <c r="F960" i="10"/>
  <c r="G960" i="10"/>
  <c r="H960" i="10"/>
  <c r="I960" i="10"/>
  <c r="B960" i="10"/>
  <c r="C960" i="10"/>
  <c r="D960" i="10"/>
  <c r="E960" i="10"/>
  <c r="F956" i="10"/>
  <c r="G956" i="10"/>
  <c r="H956" i="10"/>
  <c r="I956" i="10"/>
  <c r="B956" i="10"/>
  <c r="C956" i="10"/>
  <c r="D956" i="10"/>
  <c r="E956" i="10"/>
  <c r="F952" i="10"/>
  <c r="G952" i="10"/>
  <c r="H952" i="10"/>
  <c r="I952" i="10"/>
  <c r="B952" i="10"/>
  <c r="C952" i="10"/>
  <c r="D952" i="10"/>
  <c r="E952" i="10"/>
  <c r="F948" i="10"/>
  <c r="G948" i="10"/>
  <c r="H948" i="10"/>
  <c r="I948" i="10"/>
  <c r="B948" i="10"/>
  <c r="C948" i="10"/>
  <c r="D948" i="10"/>
  <c r="E948" i="10"/>
  <c r="F944" i="10"/>
  <c r="G944" i="10"/>
  <c r="H944" i="10"/>
  <c r="I944" i="10"/>
  <c r="B944" i="10"/>
  <c r="C944" i="10"/>
  <c r="D944" i="10"/>
  <c r="E944" i="10"/>
  <c r="F940" i="10"/>
  <c r="G940" i="10"/>
  <c r="H940" i="10"/>
  <c r="I940" i="10"/>
  <c r="B940" i="10"/>
  <c r="C940" i="10"/>
  <c r="D940" i="10"/>
  <c r="E940" i="10"/>
  <c r="F936" i="10"/>
  <c r="G936" i="10"/>
  <c r="H936" i="10"/>
  <c r="I936" i="10"/>
  <c r="B936" i="10"/>
  <c r="C936" i="10"/>
  <c r="D936" i="10"/>
  <c r="E936" i="10"/>
  <c r="F932" i="10"/>
  <c r="G932" i="10"/>
  <c r="H932" i="10"/>
  <c r="I932" i="10"/>
  <c r="B932" i="10"/>
  <c r="C932" i="10"/>
  <c r="D932" i="10"/>
  <c r="E932" i="10"/>
  <c r="F928" i="10"/>
  <c r="G928" i="10"/>
  <c r="H928" i="10"/>
  <c r="I928" i="10"/>
  <c r="B928" i="10"/>
  <c r="C928" i="10"/>
  <c r="D928" i="10"/>
  <c r="E928" i="10"/>
  <c r="F924" i="10"/>
  <c r="G924" i="10"/>
  <c r="H924" i="10"/>
  <c r="I924" i="10"/>
  <c r="B924" i="10"/>
  <c r="C924" i="10"/>
  <c r="D924" i="10"/>
  <c r="E924" i="10"/>
  <c r="I920" i="10"/>
  <c r="F920" i="10"/>
  <c r="G920" i="10"/>
  <c r="H920" i="10"/>
  <c r="E920" i="10"/>
  <c r="B920" i="10"/>
  <c r="C920" i="10"/>
  <c r="D920" i="10"/>
  <c r="I916" i="10"/>
  <c r="F916" i="10"/>
  <c r="G916" i="10"/>
  <c r="H916" i="10"/>
  <c r="E916" i="10"/>
  <c r="B916" i="10"/>
  <c r="C916" i="10"/>
  <c r="D916" i="10"/>
  <c r="I912" i="10"/>
  <c r="F912" i="10"/>
  <c r="G912" i="10"/>
  <c r="H912" i="10"/>
  <c r="E912" i="10"/>
  <c r="B912" i="10"/>
  <c r="C912" i="10"/>
  <c r="D912" i="10"/>
  <c r="I908" i="10"/>
  <c r="F908" i="10"/>
  <c r="G908" i="10"/>
  <c r="H908" i="10"/>
  <c r="E908" i="10"/>
  <c r="B908" i="10"/>
  <c r="C908" i="10"/>
  <c r="D908" i="10"/>
  <c r="I904" i="10"/>
  <c r="F904" i="10"/>
  <c r="G904" i="10"/>
  <c r="H904" i="10"/>
  <c r="E904" i="10"/>
  <c r="B904" i="10"/>
  <c r="C904" i="10"/>
  <c r="D904" i="10"/>
  <c r="I900" i="10"/>
  <c r="F900" i="10"/>
  <c r="G900" i="10"/>
  <c r="H900" i="10"/>
  <c r="E900" i="10"/>
  <c r="B900" i="10"/>
  <c r="C900" i="10"/>
  <c r="D900" i="10"/>
  <c r="I896" i="10"/>
  <c r="F896" i="10"/>
  <c r="G896" i="10"/>
  <c r="H896" i="10"/>
  <c r="E896" i="10"/>
  <c r="B896" i="10"/>
  <c r="C896" i="10"/>
  <c r="D896" i="10"/>
  <c r="I892" i="10"/>
  <c r="F892" i="10"/>
  <c r="G892" i="10"/>
  <c r="H892" i="10"/>
  <c r="E892" i="10"/>
  <c r="B892" i="10"/>
  <c r="C892" i="10"/>
  <c r="D892" i="10"/>
  <c r="I888" i="10"/>
  <c r="F888" i="10"/>
  <c r="G888" i="10"/>
  <c r="H888" i="10"/>
  <c r="E888" i="10"/>
  <c r="B888" i="10"/>
  <c r="C888" i="10"/>
  <c r="D888" i="10"/>
  <c r="I884" i="10"/>
  <c r="F884" i="10"/>
  <c r="G884" i="10"/>
  <c r="H884" i="10"/>
  <c r="E884" i="10"/>
  <c r="B884" i="10"/>
  <c r="C884" i="10"/>
  <c r="D884" i="10"/>
  <c r="I880" i="10"/>
  <c r="F880" i="10"/>
  <c r="G880" i="10"/>
  <c r="H880" i="10"/>
  <c r="E880" i="10"/>
  <c r="B880" i="10"/>
  <c r="C880" i="10"/>
  <c r="D880" i="10"/>
  <c r="I876" i="10"/>
  <c r="F876" i="10"/>
  <c r="G876" i="10"/>
  <c r="H876" i="10"/>
  <c r="E876" i="10"/>
  <c r="B876" i="10"/>
  <c r="C876" i="10"/>
  <c r="D876" i="10"/>
  <c r="I872" i="10"/>
  <c r="F872" i="10"/>
  <c r="G872" i="10"/>
  <c r="H872" i="10"/>
  <c r="E872" i="10"/>
  <c r="B872" i="10"/>
  <c r="C872" i="10"/>
  <c r="D872" i="10"/>
  <c r="I868" i="10"/>
  <c r="F868" i="10"/>
  <c r="G868" i="10"/>
  <c r="H868" i="10"/>
  <c r="E868" i="10"/>
  <c r="B868" i="10"/>
  <c r="C868" i="10"/>
  <c r="D868" i="10"/>
  <c r="I864" i="10"/>
  <c r="F864" i="10"/>
  <c r="G864" i="10"/>
  <c r="H864" i="10"/>
  <c r="E864" i="10"/>
  <c r="B864" i="10"/>
  <c r="C864" i="10"/>
  <c r="D864" i="10"/>
  <c r="I860" i="10"/>
  <c r="F860" i="10"/>
  <c r="G860" i="10"/>
  <c r="H860" i="10"/>
  <c r="E860" i="10"/>
  <c r="B860" i="10"/>
  <c r="C860" i="10"/>
  <c r="D860" i="10"/>
  <c r="I856" i="10"/>
  <c r="F856" i="10"/>
  <c r="G856" i="10"/>
  <c r="H856" i="10"/>
  <c r="E856" i="10"/>
  <c r="B856" i="10"/>
  <c r="C856" i="10"/>
  <c r="D856" i="10"/>
  <c r="I852" i="10"/>
  <c r="F852" i="10"/>
  <c r="G852" i="10"/>
  <c r="H852" i="10"/>
  <c r="E852" i="10"/>
  <c r="B852" i="10"/>
  <c r="C852" i="10"/>
  <c r="D852" i="10"/>
  <c r="I848" i="10"/>
  <c r="F848" i="10"/>
  <c r="G848" i="10"/>
  <c r="H848" i="10"/>
  <c r="E848" i="10"/>
  <c r="B848" i="10"/>
  <c r="C848" i="10"/>
  <c r="D848" i="10"/>
  <c r="I844" i="10"/>
  <c r="F844" i="10"/>
  <c r="G844" i="10"/>
  <c r="H844" i="10"/>
  <c r="E844" i="10"/>
  <c r="B844" i="10"/>
  <c r="C844" i="10"/>
  <c r="D844" i="10"/>
  <c r="I840" i="10"/>
  <c r="F840" i="10"/>
  <c r="G840" i="10"/>
  <c r="H840" i="10"/>
  <c r="E840" i="10"/>
  <c r="B840" i="10"/>
  <c r="C840" i="10"/>
  <c r="D840" i="10"/>
  <c r="I836" i="10"/>
  <c r="F836" i="10"/>
  <c r="G836" i="10"/>
  <c r="H836" i="10"/>
  <c r="E836" i="10"/>
  <c r="B836" i="10"/>
  <c r="C836" i="10"/>
  <c r="D836" i="10"/>
  <c r="I832" i="10"/>
  <c r="F832" i="10"/>
  <c r="G832" i="10"/>
  <c r="H832" i="10"/>
  <c r="E832" i="10"/>
  <c r="B832" i="10"/>
  <c r="C832" i="10"/>
  <c r="D832" i="10"/>
  <c r="I828" i="10"/>
  <c r="F828" i="10"/>
  <c r="G828" i="10"/>
  <c r="H828" i="10"/>
  <c r="E828" i="10"/>
  <c r="B828" i="10"/>
  <c r="C828" i="10"/>
  <c r="D828" i="10"/>
  <c r="I824" i="10"/>
  <c r="F824" i="10"/>
  <c r="G824" i="10"/>
  <c r="H824" i="10"/>
  <c r="E824" i="10"/>
  <c r="B824" i="10"/>
  <c r="C824" i="10"/>
  <c r="D824" i="10"/>
  <c r="I820" i="10"/>
  <c r="F820" i="10"/>
  <c r="G820" i="10"/>
  <c r="H820" i="10"/>
  <c r="E820" i="10"/>
  <c r="B820" i="10"/>
  <c r="C820" i="10"/>
  <c r="D820" i="10"/>
  <c r="I816" i="10"/>
  <c r="F816" i="10"/>
  <c r="G816" i="10"/>
  <c r="H816" i="10"/>
  <c r="E816" i="10"/>
  <c r="B816" i="10"/>
  <c r="C816" i="10"/>
  <c r="D816" i="10"/>
  <c r="I812" i="10"/>
  <c r="F812" i="10"/>
  <c r="G812" i="10"/>
  <c r="H812" i="10"/>
  <c r="E812" i="10"/>
  <c r="B812" i="10"/>
  <c r="C812" i="10"/>
  <c r="D812" i="10"/>
  <c r="I808" i="10"/>
  <c r="F808" i="10"/>
  <c r="G808" i="10"/>
  <c r="H808" i="10"/>
  <c r="E808" i="10"/>
  <c r="B808" i="10"/>
  <c r="C808" i="10"/>
  <c r="D808" i="10"/>
  <c r="I804" i="10"/>
  <c r="F804" i="10"/>
  <c r="G804" i="10"/>
  <c r="H804" i="10"/>
  <c r="E804" i="10"/>
  <c r="B804" i="10"/>
  <c r="C804" i="10"/>
  <c r="D804" i="10"/>
  <c r="I800" i="10"/>
  <c r="F800" i="10"/>
  <c r="G800" i="10"/>
  <c r="H800" i="10"/>
  <c r="E800" i="10"/>
  <c r="B800" i="10"/>
  <c r="C800" i="10"/>
  <c r="D800" i="10"/>
  <c r="I796" i="10"/>
  <c r="F796" i="10"/>
  <c r="G796" i="10"/>
  <c r="H796" i="10"/>
  <c r="E796" i="10"/>
  <c r="B796" i="10"/>
  <c r="C796" i="10"/>
  <c r="D796" i="10"/>
  <c r="I792" i="10"/>
  <c r="F792" i="10"/>
  <c r="G792" i="10"/>
  <c r="H792" i="10"/>
  <c r="E792" i="10"/>
  <c r="B792" i="10"/>
  <c r="C792" i="10"/>
  <c r="D792" i="10"/>
  <c r="I788" i="10"/>
  <c r="F788" i="10"/>
  <c r="G788" i="10"/>
  <c r="H788" i="10"/>
  <c r="E788" i="10"/>
  <c r="B788" i="10"/>
  <c r="C788" i="10"/>
  <c r="D788" i="10"/>
  <c r="I784" i="10"/>
  <c r="F784" i="10"/>
  <c r="G784" i="10"/>
  <c r="H784" i="10"/>
  <c r="E784" i="10"/>
  <c r="B784" i="10"/>
  <c r="C784" i="10"/>
  <c r="D784" i="10"/>
  <c r="I780" i="10"/>
  <c r="F780" i="10"/>
  <c r="G780" i="10"/>
  <c r="H780" i="10"/>
  <c r="E780" i="10"/>
  <c r="B780" i="10"/>
  <c r="C780" i="10"/>
  <c r="D780" i="10"/>
  <c r="I776" i="10"/>
  <c r="F776" i="10"/>
  <c r="G776" i="10"/>
  <c r="H776" i="10"/>
  <c r="E776" i="10"/>
  <c r="B776" i="10"/>
  <c r="C776" i="10"/>
  <c r="D776" i="10"/>
  <c r="I772" i="10"/>
  <c r="F772" i="10"/>
  <c r="G772" i="10"/>
  <c r="H772" i="10"/>
  <c r="E772" i="10"/>
  <c r="B772" i="10"/>
  <c r="C772" i="10"/>
  <c r="D772" i="10"/>
  <c r="I768" i="10"/>
  <c r="F768" i="10"/>
  <c r="G768" i="10"/>
  <c r="H768" i="10"/>
  <c r="E768" i="10"/>
  <c r="B768" i="10"/>
  <c r="C768" i="10"/>
  <c r="D768" i="10"/>
  <c r="I764" i="10"/>
  <c r="F764" i="10"/>
  <c r="G764" i="10"/>
  <c r="H764" i="10"/>
  <c r="E764" i="10"/>
  <c r="B764" i="10"/>
  <c r="C764" i="10"/>
  <c r="D764" i="10"/>
  <c r="I760" i="10"/>
  <c r="F760" i="10"/>
  <c r="G760" i="10"/>
  <c r="H760" i="10"/>
  <c r="E760" i="10"/>
  <c r="B760" i="10"/>
  <c r="C760" i="10"/>
  <c r="D760" i="10"/>
  <c r="I756" i="10"/>
  <c r="F756" i="10"/>
  <c r="G756" i="10"/>
  <c r="H756" i="10"/>
  <c r="E756" i="10"/>
  <c r="B756" i="10"/>
  <c r="C756" i="10"/>
  <c r="D756" i="10"/>
  <c r="I752" i="10"/>
  <c r="F752" i="10"/>
  <c r="G752" i="10"/>
  <c r="H752" i="10"/>
  <c r="E752" i="10"/>
  <c r="B752" i="10"/>
  <c r="C752" i="10"/>
  <c r="D752" i="10"/>
  <c r="I748" i="10"/>
  <c r="F748" i="10"/>
  <c r="G748" i="10"/>
  <c r="H748" i="10"/>
  <c r="E748" i="10"/>
  <c r="B748" i="10"/>
  <c r="C748" i="10"/>
  <c r="D748" i="10"/>
  <c r="I744" i="10"/>
  <c r="F744" i="10"/>
  <c r="G744" i="10"/>
  <c r="H744" i="10"/>
  <c r="E744" i="10"/>
  <c r="B744" i="10"/>
  <c r="C744" i="10"/>
  <c r="D744" i="10"/>
  <c r="I740" i="10"/>
  <c r="F740" i="10"/>
  <c r="G740" i="10"/>
  <c r="H740" i="10"/>
  <c r="E740" i="10"/>
  <c r="B740" i="10"/>
  <c r="C740" i="10"/>
  <c r="D740" i="10"/>
  <c r="I736" i="10"/>
  <c r="F736" i="10"/>
  <c r="G736" i="10"/>
  <c r="H736" i="10"/>
  <c r="E736" i="10"/>
  <c r="B736" i="10"/>
  <c r="C736" i="10"/>
  <c r="D736" i="10"/>
  <c r="I732" i="10"/>
  <c r="F732" i="10"/>
  <c r="G732" i="10"/>
  <c r="H732" i="10"/>
  <c r="E732" i="10"/>
  <c r="B732" i="10"/>
  <c r="C732" i="10"/>
  <c r="D732" i="10"/>
  <c r="I728" i="10"/>
  <c r="F728" i="10"/>
  <c r="G728" i="10"/>
  <c r="H728" i="10"/>
  <c r="E728" i="10"/>
  <c r="B728" i="10"/>
  <c r="C728" i="10"/>
  <c r="D728" i="10"/>
  <c r="I724" i="10"/>
  <c r="F724" i="10"/>
  <c r="G724" i="10"/>
  <c r="H724" i="10"/>
  <c r="E724" i="10"/>
  <c r="B724" i="10"/>
  <c r="C724" i="10"/>
  <c r="D724" i="10"/>
  <c r="I720" i="10"/>
  <c r="F720" i="10"/>
  <c r="G720" i="10"/>
  <c r="H720" i="10"/>
  <c r="E720" i="10"/>
  <c r="B720" i="10"/>
  <c r="C720" i="10"/>
  <c r="D720" i="10"/>
  <c r="I716" i="10"/>
  <c r="F716" i="10"/>
  <c r="G716" i="10"/>
  <c r="H716" i="10"/>
  <c r="E716" i="10"/>
  <c r="B716" i="10"/>
  <c r="C716" i="10"/>
  <c r="D716" i="10"/>
  <c r="I712" i="10"/>
  <c r="F712" i="10"/>
  <c r="G712" i="10"/>
  <c r="H712" i="10"/>
  <c r="E712" i="10"/>
  <c r="B712" i="10"/>
  <c r="C712" i="10"/>
  <c r="D712" i="10"/>
  <c r="I708" i="10"/>
  <c r="F708" i="10"/>
  <c r="G708" i="10"/>
  <c r="H708" i="10"/>
  <c r="E708" i="10"/>
  <c r="B708" i="10"/>
  <c r="C708" i="10"/>
  <c r="D708" i="10"/>
  <c r="I704" i="10"/>
  <c r="F704" i="10"/>
  <c r="G704" i="10"/>
  <c r="H704" i="10"/>
  <c r="E704" i="10"/>
  <c r="B704" i="10"/>
  <c r="C704" i="10"/>
  <c r="D704" i="10"/>
  <c r="I700" i="10"/>
  <c r="F700" i="10"/>
  <c r="G700" i="10"/>
  <c r="H700" i="10"/>
  <c r="E700" i="10"/>
  <c r="B700" i="10"/>
  <c r="C700" i="10"/>
  <c r="D700" i="10"/>
  <c r="F696" i="10"/>
  <c r="I696" i="10"/>
  <c r="H696" i="10"/>
  <c r="G696" i="10"/>
  <c r="B696" i="10"/>
  <c r="E696" i="10"/>
  <c r="D696" i="10"/>
  <c r="C696" i="10"/>
  <c r="F692" i="10"/>
  <c r="I692" i="10"/>
  <c r="H692" i="10"/>
  <c r="G692" i="10"/>
  <c r="B692" i="10"/>
  <c r="E692" i="10"/>
  <c r="D692" i="10"/>
  <c r="C692" i="10"/>
  <c r="I688" i="10"/>
  <c r="F688" i="10"/>
  <c r="G688" i="10"/>
  <c r="H688" i="10"/>
  <c r="E688" i="10"/>
  <c r="B688" i="10"/>
  <c r="C688" i="10"/>
  <c r="D688" i="10"/>
  <c r="I684" i="10"/>
  <c r="F684" i="10"/>
  <c r="G684" i="10"/>
  <c r="H684" i="10"/>
  <c r="E684" i="10"/>
  <c r="B684" i="10"/>
  <c r="C684" i="10"/>
  <c r="D684" i="10"/>
  <c r="I680" i="10"/>
  <c r="F680" i="10"/>
  <c r="G680" i="10"/>
  <c r="H680" i="10"/>
  <c r="E680" i="10"/>
  <c r="B680" i="10"/>
  <c r="C680" i="10"/>
  <c r="D680" i="10"/>
  <c r="I676" i="10"/>
  <c r="H676" i="10"/>
  <c r="G676" i="10"/>
  <c r="B676" i="10"/>
  <c r="E676" i="10"/>
  <c r="F676" i="10"/>
  <c r="C676" i="10"/>
  <c r="D676" i="10"/>
  <c r="I672" i="10"/>
  <c r="H672" i="10"/>
  <c r="G672" i="10"/>
  <c r="B672" i="10"/>
  <c r="E672" i="10"/>
  <c r="F672" i="10"/>
  <c r="C672" i="10"/>
  <c r="D672" i="10"/>
  <c r="I668" i="10"/>
  <c r="F668" i="10"/>
  <c r="G668" i="10"/>
  <c r="H668" i="10"/>
  <c r="E668" i="10"/>
  <c r="B668" i="10"/>
  <c r="C668" i="10"/>
  <c r="D668" i="10"/>
  <c r="I664" i="10"/>
  <c r="F664" i="10"/>
  <c r="G664" i="10"/>
  <c r="H664" i="10"/>
  <c r="E664" i="10"/>
  <c r="B664" i="10"/>
  <c r="C664" i="10"/>
  <c r="D664" i="10"/>
  <c r="I660" i="10"/>
  <c r="H660" i="10"/>
  <c r="G660" i="10"/>
  <c r="B660" i="10"/>
  <c r="E660" i="10"/>
  <c r="F660" i="10"/>
  <c r="C660" i="10"/>
  <c r="D660" i="10"/>
  <c r="I656" i="10"/>
  <c r="F656" i="10"/>
  <c r="G656" i="10"/>
  <c r="H656" i="10"/>
  <c r="E656" i="10"/>
  <c r="B656" i="10"/>
  <c r="C656" i="10"/>
  <c r="D656" i="10"/>
  <c r="I652" i="10"/>
  <c r="F652" i="10"/>
  <c r="G652" i="10"/>
  <c r="H652" i="10"/>
  <c r="E652" i="10"/>
  <c r="B652" i="10"/>
  <c r="C652" i="10"/>
  <c r="D652" i="10"/>
  <c r="I648" i="10"/>
  <c r="F648" i="10"/>
  <c r="G648" i="10"/>
  <c r="H648" i="10"/>
  <c r="E648" i="10"/>
  <c r="B648" i="10"/>
  <c r="C648" i="10"/>
  <c r="D648" i="10"/>
  <c r="I644" i="10"/>
  <c r="H644" i="10"/>
  <c r="G644" i="10"/>
  <c r="B644" i="10"/>
  <c r="E644" i="10"/>
  <c r="F644" i="10"/>
  <c r="C644" i="10"/>
  <c r="D644" i="10"/>
  <c r="I640" i="10"/>
  <c r="F640" i="10"/>
  <c r="G640" i="10"/>
  <c r="H640" i="10"/>
  <c r="E640" i="10"/>
  <c r="B640" i="10"/>
  <c r="C640" i="10"/>
  <c r="D640" i="10"/>
  <c r="B636" i="10"/>
  <c r="E636" i="10"/>
  <c r="D636" i="10"/>
  <c r="C636" i="10"/>
  <c r="I636" i="10"/>
  <c r="F636" i="10"/>
  <c r="G636" i="10"/>
  <c r="H636" i="10"/>
  <c r="B632" i="10"/>
  <c r="E632" i="10"/>
  <c r="D632" i="10"/>
  <c r="C632" i="10"/>
  <c r="I632" i="10"/>
  <c r="F632" i="10"/>
  <c r="G632" i="10"/>
  <c r="H632" i="10"/>
  <c r="B628" i="10"/>
  <c r="E628" i="10"/>
  <c r="D628" i="10"/>
  <c r="C628" i="10"/>
  <c r="I628" i="10"/>
  <c r="F628" i="10"/>
  <c r="G628" i="10"/>
  <c r="H628" i="10"/>
  <c r="C624" i="10"/>
  <c r="E624" i="10"/>
  <c r="B624" i="10"/>
  <c r="F624" i="10"/>
  <c r="D624" i="10"/>
  <c r="I624" i="10"/>
  <c r="G624" i="10"/>
  <c r="H624" i="10"/>
  <c r="C620" i="10"/>
  <c r="E620" i="10"/>
  <c r="B620" i="10"/>
  <c r="D620" i="10"/>
  <c r="I620" i="10"/>
  <c r="G620" i="10"/>
  <c r="H620" i="10"/>
  <c r="F620" i="10"/>
  <c r="C616" i="10"/>
  <c r="E616" i="10"/>
  <c r="B616" i="10"/>
  <c r="D616" i="10"/>
  <c r="I616" i="10"/>
  <c r="G616" i="10"/>
  <c r="H616" i="10"/>
  <c r="F616" i="10"/>
  <c r="C612" i="10"/>
  <c r="E612" i="10"/>
  <c r="B612" i="10"/>
  <c r="D612" i="10"/>
  <c r="I612" i="10"/>
  <c r="G612" i="10"/>
  <c r="H612" i="10"/>
  <c r="F612" i="10"/>
  <c r="I608" i="10"/>
  <c r="G608" i="10"/>
  <c r="H608" i="10"/>
  <c r="F608" i="10"/>
  <c r="E608" i="10"/>
  <c r="C608" i="10"/>
  <c r="D608" i="10"/>
  <c r="B608" i="10"/>
  <c r="I604" i="10"/>
  <c r="G604" i="10"/>
  <c r="H604" i="10"/>
  <c r="F604" i="10"/>
  <c r="E604" i="10"/>
  <c r="C604" i="10"/>
  <c r="D604" i="10"/>
  <c r="B604" i="10"/>
  <c r="I600" i="10"/>
  <c r="F600" i="10"/>
  <c r="H600" i="10"/>
  <c r="C600" i="10"/>
  <c r="E600" i="10"/>
  <c r="G600" i="10"/>
  <c r="D600" i="10"/>
  <c r="B600" i="10"/>
  <c r="I596" i="10"/>
  <c r="F596" i="10"/>
  <c r="H596" i="10"/>
  <c r="C596" i="10"/>
  <c r="E596" i="10"/>
  <c r="G596" i="10"/>
  <c r="D596" i="10"/>
  <c r="B596" i="10"/>
  <c r="I592" i="10"/>
  <c r="G592" i="10"/>
  <c r="H592" i="10"/>
  <c r="F592" i="10"/>
  <c r="E592" i="10"/>
  <c r="C592" i="10"/>
  <c r="D592" i="10"/>
  <c r="B592" i="10"/>
  <c r="C588" i="10"/>
  <c r="E588" i="10"/>
  <c r="B588" i="10"/>
  <c r="D588" i="10"/>
  <c r="I588" i="10"/>
  <c r="G588" i="10"/>
  <c r="H588" i="10"/>
  <c r="F588" i="10"/>
  <c r="C584" i="10"/>
  <c r="E584" i="10"/>
  <c r="B584" i="10"/>
  <c r="D584" i="10"/>
  <c r="I584" i="10"/>
  <c r="G584" i="10"/>
  <c r="H584" i="10"/>
  <c r="F584" i="10"/>
  <c r="C580" i="10"/>
  <c r="E580" i="10"/>
  <c r="B580" i="10"/>
  <c r="D580" i="10"/>
  <c r="I580" i="10"/>
  <c r="G580" i="10"/>
  <c r="H580" i="10"/>
  <c r="F580" i="10"/>
  <c r="C576" i="10"/>
  <c r="E576" i="10"/>
  <c r="B576" i="10"/>
  <c r="D576" i="10"/>
  <c r="I576" i="10"/>
  <c r="G576" i="10"/>
  <c r="H576" i="10"/>
  <c r="F576" i="10"/>
  <c r="C572" i="10"/>
  <c r="E572" i="10"/>
  <c r="B572" i="10"/>
  <c r="D572" i="10"/>
  <c r="I572" i="10"/>
  <c r="G572" i="10"/>
  <c r="H572" i="10"/>
  <c r="F572" i="10"/>
  <c r="C568" i="10"/>
  <c r="E568" i="10"/>
  <c r="B568" i="10"/>
  <c r="D568" i="10"/>
  <c r="I568" i="10"/>
  <c r="G568" i="10"/>
  <c r="H568" i="10"/>
  <c r="F568" i="10"/>
  <c r="C564" i="10"/>
  <c r="E564" i="10"/>
  <c r="B564" i="10"/>
  <c r="D564" i="10"/>
  <c r="I564" i="10"/>
  <c r="G564" i="10"/>
  <c r="H564" i="10"/>
  <c r="F564" i="10"/>
  <c r="C560" i="10"/>
  <c r="E560" i="10"/>
  <c r="B560" i="10"/>
  <c r="D560" i="10"/>
  <c r="I560" i="10"/>
  <c r="G560" i="10"/>
  <c r="H560" i="10"/>
  <c r="F560" i="10"/>
  <c r="C556" i="10"/>
  <c r="E556" i="10"/>
  <c r="B556" i="10"/>
  <c r="D556" i="10"/>
  <c r="I556" i="10"/>
  <c r="G556" i="10"/>
  <c r="H556" i="10"/>
  <c r="F556" i="10"/>
  <c r="C552" i="10"/>
  <c r="E552" i="10"/>
  <c r="B552" i="10"/>
  <c r="D552" i="10"/>
  <c r="I552" i="10"/>
  <c r="G552" i="10"/>
  <c r="H552" i="10"/>
  <c r="F552" i="10"/>
  <c r="C548" i="10"/>
  <c r="E548" i="10"/>
  <c r="B548" i="10"/>
  <c r="D548" i="10"/>
  <c r="I548" i="10"/>
  <c r="G548" i="10"/>
  <c r="H548" i="10"/>
  <c r="F548" i="10"/>
  <c r="I544" i="10"/>
  <c r="G544" i="10"/>
  <c r="H544" i="10"/>
  <c r="F544" i="10"/>
  <c r="E544" i="10"/>
  <c r="C544" i="10"/>
  <c r="D544" i="10"/>
  <c r="B544" i="10"/>
  <c r="I540" i="10"/>
  <c r="G540" i="10"/>
  <c r="H540" i="10"/>
  <c r="F540" i="10"/>
  <c r="E540" i="10"/>
  <c r="C540" i="10"/>
  <c r="D540" i="10"/>
  <c r="B540" i="10"/>
  <c r="F536" i="10"/>
  <c r="C536" i="10"/>
  <c r="E536" i="10"/>
  <c r="D536" i="10"/>
  <c r="B536" i="10"/>
  <c r="H536" i="10"/>
  <c r="I536" i="10"/>
  <c r="G536" i="10"/>
  <c r="F532" i="10"/>
  <c r="H532" i="10"/>
  <c r="E532" i="10"/>
  <c r="C532" i="10"/>
  <c r="B532" i="10"/>
  <c r="D532" i="10"/>
  <c r="I532" i="10"/>
  <c r="G532" i="10"/>
  <c r="F528" i="10"/>
  <c r="H528" i="10"/>
  <c r="E528" i="10"/>
  <c r="C528" i="10"/>
  <c r="B528" i="10"/>
  <c r="D528" i="10"/>
  <c r="I528" i="10"/>
  <c r="G528" i="10"/>
  <c r="F524" i="10"/>
  <c r="H524" i="10"/>
  <c r="E524" i="10"/>
  <c r="C524" i="10"/>
  <c r="B524" i="10"/>
  <c r="D524" i="10"/>
  <c r="I524" i="10"/>
  <c r="G524" i="10"/>
  <c r="F520" i="10"/>
  <c r="C520" i="10"/>
  <c r="E520" i="10"/>
  <c r="D520" i="10"/>
  <c r="B520" i="10"/>
  <c r="H520" i="10"/>
  <c r="I520" i="10"/>
  <c r="G520" i="10"/>
  <c r="F516" i="10"/>
  <c r="C516" i="10"/>
  <c r="E516" i="10"/>
  <c r="D516" i="10"/>
  <c r="B516" i="10"/>
  <c r="H516" i="10"/>
  <c r="I516" i="10"/>
  <c r="G516" i="10"/>
  <c r="F512" i="10"/>
  <c r="H512" i="10"/>
  <c r="E512" i="10"/>
  <c r="C512" i="10"/>
  <c r="B512" i="10"/>
  <c r="D512" i="10"/>
  <c r="I512" i="10"/>
  <c r="G512" i="10"/>
  <c r="F508" i="10"/>
  <c r="H508" i="10"/>
  <c r="E508" i="10"/>
  <c r="C508" i="10"/>
  <c r="B508" i="10"/>
  <c r="D508" i="10"/>
  <c r="I508" i="10"/>
  <c r="G508" i="10"/>
  <c r="F504" i="10"/>
  <c r="C504" i="10"/>
  <c r="E504" i="10"/>
  <c r="D504" i="10"/>
  <c r="B504" i="10"/>
  <c r="H504" i="10"/>
  <c r="I504" i="10"/>
  <c r="G504" i="10"/>
  <c r="F500" i="10"/>
  <c r="H500" i="10"/>
  <c r="E500" i="10"/>
  <c r="C500" i="10"/>
  <c r="B500" i="10"/>
  <c r="D500" i="10"/>
  <c r="I500" i="10"/>
  <c r="G500" i="10"/>
  <c r="F496" i="10"/>
  <c r="H496" i="10"/>
  <c r="E496" i="10"/>
  <c r="C496" i="10"/>
  <c r="B496" i="10"/>
  <c r="D496" i="10"/>
  <c r="I496" i="10"/>
  <c r="G496" i="10"/>
  <c r="F492" i="10"/>
  <c r="H492" i="10"/>
  <c r="E492" i="10"/>
  <c r="C492" i="10"/>
  <c r="B492" i="10"/>
  <c r="D492" i="10"/>
  <c r="I492" i="10"/>
  <c r="G492" i="10"/>
  <c r="F488" i="10"/>
  <c r="C488" i="10"/>
  <c r="E488" i="10"/>
  <c r="D488" i="10"/>
  <c r="B488" i="10"/>
  <c r="H488" i="10"/>
  <c r="I488" i="10"/>
  <c r="G488" i="10"/>
  <c r="F484" i="10"/>
  <c r="C484" i="10"/>
  <c r="E484" i="10"/>
  <c r="D484" i="10"/>
  <c r="B484" i="10"/>
  <c r="H484" i="10"/>
  <c r="I484" i="10"/>
  <c r="G484" i="10"/>
  <c r="F480" i="10"/>
  <c r="H480" i="10"/>
  <c r="E480" i="10"/>
  <c r="C480" i="10"/>
  <c r="B480" i="10"/>
  <c r="D480" i="10"/>
  <c r="I480" i="10"/>
  <c r="G480" i="10"/>
  <c r="F476" i="10"/>
  <c r="H476" i="10"/>
  <c r="E476" i="10"/>
  <c r="C476" i="10"/>
  <c r="B476" i="10"/>
  <c r="D476" i="10"/>
  <c r="I476" i="10"/>
  <c r="G476" i="10"/>
  <c r="F472" i="10"/>
  <c r="C472" i="10"/>
  <c r="E472" i="10"/>
  <c r="D472" i="10"/>
  <c r="B472" i="10"/>
  <c r="H472" i="10"/>
  <c r="I472" i="10"/>
  <c r="G472" i="10"/>
  <c r="F468" i="10"/>
  <c r="H468" i="10"/>
  <c r="E468" i="10"/>
  <c r="C468" i="10"/>
  <c r="B468" i="10"/>
  <c r="D468" i="10"/>
  <c r="I468" i="10"/>
  <c r="G468" i="10"/>
  <c r="F464" i="10"/>
  <c r="H464" i="10"/>
  <c r="E464" i="10"/>
  <c r="C464" i="10"/>
  <c r="B464" i="10"/>
  <c r="D464" i="10"/>
  <c r="I464" i="10"/>
  <c r="G464" i="10"/>
  <c r="F460" i="10"/>
  <c r="H460" i="10"/>
  <c r="E460" i="10"/>
  <c r="C460" i="10"/>
  <c r="B460" i="10"/>
  <c r="D460" i="10"/>
  <c r="I460" i="10"/>
  <c r="G460" i="10"/>
  <c r="F456" i="10"/>
  <c r="C456" i="10"/>
  <c r="E456" i="10"/>
  <c r="D456" i="10"/>
  <c r="B456" i="10"/>
  <c r="H456" i="10"/>
  <c r="I456" i="10"/>
  <c r="G456" i="10"/>
  <c r="F452" i="10"/>
  <c r="H452" i="10"/>
  <c r="E452" i="10"/>
  <c r="C452" i="10"/>
  <c r="B452" i="10"/>
  <c r="D452" i="10"/>
  <c r="I452" i="10"/>
  <c r="G452" i="10"/>
  <c r="F448" i="10"/>
  <c r="H448" i="10"/>
  <c r="E448" i="10"/>
  <c r="C448" i="10"/>
  <c r="B448" i="10"/>
  <c r="D448" i="10"/>
  <c r="I448" i="10"/>
  <c r="G448" i="10"/>
  <c r="F444" i="10"/>
  <c r="H444" i="10"/>
  <c r="E444" i="10"/>
  <c r="C444" i="10"/>
  <c r="B444" i="10"/>
  <c r="D444" i="10"/>
  <c r="I444" i="10"/>
  <c r="G444" i="10"/>
  <c r="F440" i="10"/>
  <c r="C440" i="10"/>
  <c r="E440" i="10"/>
  <c r="D440" i="10"/>
  <c r="B440" i="10"/>
  <c r="H440" i="10"/>
  <c r="I440" i="10"/>
  <c r="G440" i="10"/>
  <c r="I436" i="10"/>
  <c r="H436" i="10"/>
  <c r="C436" i="10"/>
  <c r="B436" i="10"/>
  <c r="E436" i="10"/>
  <c r="F436" i="10"/>
  <c r="G436" i="10"/>
  <c r="D436" i="10"/>
  <c r="B432" i="10"/>
  <c r="E432" i="10"/>
  <c r="D432" i="10"/>
  <c r="G432" i="10"/>
  <c r="I432" i="10"/>
  <c r="F432" i="10"/>
  <c r="C432" i="10"/>
  <c r="H432" i="10"/>
  <c r="B428" i="10"/>
  <c r="E428" i="10"/>
  <c r="D428" i="10"/>
  <c r="G428" i="10"/>
  <c r="I428" i="10"/>
  <c r="F428" i="10"/>
  <c r="C428" i="10"/>
  <c r="H428" i="10"/>
  <c r="B424" i="10"/>
  <c r="E424" i="10"/>
  <c r="D424" i="10"/>
  <c r="G424" i="10"/>
  <c r="I424" i="10"/>
  <c r="F424" i="10"/>
  <c r="C424" i="10"/>
  <c r="H424" i="10"/>
  <c r="B420" i="10"/>
  <c r="E420" i="10"/>
  <c r="D420" i="10"/>
  <c r="G420" i="10"/>
  <c r="I420" i="10"/>
  <c r="F420" i="10"/>
  <c r="C420" i="10"/>
  <c r="H420" i="10"/>
  <c r="B416" i="10"/>
  <c r="E416" i="10"/>
  <c r="D416" i="10"/>
  <c r="G416" i="10"/>
  <c r="I416" i="10"/>
  <c r="F416" i="10"/>
  <c r="C416" i="10"/>
  <c r="H416" i="10"/>
  <c r="B412" i="10"/>
  <c r="E412" i="10"/>
  <c r="D412" i="10"/>
  <c r="G412" i="10"/>
  <c r="I412" i="10"/>
  <c r="F412" i="10"/>
  <c r="C412" i="10"/>
  <c r="H412" i="10"/>
  <c r="B408" i="10"/>
  <c r="E408" i="10"/>
  <c r="D408" i="10"/>
  <c r="G408" i="10"/>
  <c r="I408" i="10"/>
  <c r="F408" i="10"/>
  <c r="C408" i="10"/>
  <c r="H408" i="10"/>
  <c r="B404" i="10"/>
  <c r="E404" i="10"/>
  <c r="D404" i="10"/>
  <c r="G404" i="10"/>
  <c r="I404" i="10"/>
  <c r="F404" i="10"/>
  <c r="C404" i="10"/>
  <c r="H404" i="10"/>
  <c r="B400" i="10"/>
  <c r="E400" i="10"/>
  <c r="D400" i="10"/>
  <c r="G400" i="10"/>
  <c r="I400" i="10"/>
  <c r="F400" i="10"/>
  <c r="C400" i="10"/>
  <c r="H400" i="10"/>
  <c r="B396" i="10"/>
  <c r="E396" i="10"/>
  <c r="D396" i="10"/>
  <c r="G396" i="10"/>
  <c r="I396" i="10"/>
  <c r="F396" i="10"/>
  <c r="C396" i="10"/>
  <c r="H396" i="10"/>
  <c r="B392" i="10"/>
  <c r="E392" i="10"/>
  <c r="D392" i="10"/>
  <c r="G392" i="10"/>
  <c r="I392" i="10"/>
  <c r="F392" i="10"/>
  <c r="C392" i="10"/>
  <c r="H392" i="10"/>
  <c r="B388" i="10"/>
  <c r="E388" i="10"/>
  <c r="D388" i="10"/>
  <c r="G388" i="10"/>
  <c r="I388" i="10"/>
  <c r="F388" i="10"/>
  <c r="C388" i="10"/>
  <c r="H388" i="10"/>
  <c r="B384" i="10"/>
  <c r="E384" i="10"/>
  <c r="D384" i="10"/>
  <c r="G384" i="10"/>
  <c r="I384" i="10"/>
  <c r="F384" i="10"/>
  <c r="C384" i="10"/>
  <c r="H384" i="10"/>
  <c r="B380" i="10"/>
  <c r="E380" i="10"/>
  <c r="D380" i="10"/>
  <c r="G380" i="10"/>
  <c r="I380" i="10"/>
  <c r="F380" i="10"/>
  <c r="C380" i="10"/>
  <c r="H380" i="10"/>
  <c r="B376" i="10"/>
  <c r="E376" i="10"/>
  <c r="D376" i="10"/>
  <c r="G376" i="10"/>
  <c r="I376" i="10"/>
  <c r="F376" i="10"/>
  <c r="C376" i="10"/>
  <c r="H376" i="10"/>
  <c r="I372" i="10"/>
  <c r="F372" i="10"/>
  <c r="C372" i="10"/>
  <c r="H372" i="10"/>
  <c r="E372" i="10"/>
  <c r="B372" i="10"/>
  <c r="G372" i="10"/>
  <c r="D372" i="10"/>
  <c r="I368" i="10"/>
  <c r="H368" i="10"/>
  <c r="C368" i="10"/>
  <c r="B368" i="10"/>
  <c r="E368" i="10"/>
  <c r="F368" i="10"/>
  <c r="G368" i="10"/>
  <c r="D368" i="10"/>
  <c r="I364" i="10"/>
  <c r="F364" i="10"/>
  <c r="C364" i="10"/>
  <c r="H364" i="10"/>
  <c r="E364" i="10"/>
  <c r="B364" i="10"/>
  <c r="G364" i="10"/>
  <c r="D364" i="10"/>
  <c r="I360" i="10"/>
  <c r="F360" i="10"/>
  <c r="C360" i="10"/>
  <c r="H360" i="10"/>
  <c r="E360" i="10"/>
  <c r="B360" i="10"/>
  <c r="G360" i="10"/>
  <c r="D360" i="10"/>
  <c r="I356" i="10"/>
  <c r="F356" i="10"/>
  <c r="C356" i="10"/>
  <c r="H356" i="10"/>
  <c r="E356" i="10"/>
  <c r="B356" i="10"/>
  <c r="G356" i="10"/>
  <c r="D356" i="10"/>
  <c r="I352" i="10"/>
  <c r="H352" i="10"/>
  <c r="C352" i="10"/>
  <c r="B352" i="10"/>
  <c r="E352" i="10"/>
  <c r="F352" i="10"/>
  <c r="G352" i="10"/>
  <c r="D352" i="10"/>
  <c r="I348" i="10"/>
  <c r="H348" i="10"/>
  <c r="C348" i="10"/>
  <c r="B348" i="10"/>
  <c r="E348" i="10"/>
  <c r="F348" i="10"/>
  <c r="G348" i="10"/>
  <c r="D348" i="10"/>
  <c r="I344" i="10"/>
  <c r="F344" i="10"/>
  <c r="C344" i="10"/>
  <c r="H344" i="10"/>
  <c r="E344" i="10"/>
  <c r="B344" i="10"/>
  <c r="G344" i="10"/>
  <c r="D344" i="10"/>
  <c r="I340" i="10"/>
  <c r="F340" i="10"/>
  <c r="C340" i="10"/>
  <c r="H340" i="10"/>
  <c r="E340" i="10"/>
  <c r="B340" i="10"/>
  <c r="G340" i="10"/>
  <c r="D340" i="10"/>
  <c r="I336" i="10"/>
  <c r="F336" i="10"/>
  <c r="C336" i="10"/>
  <c r="H336" i="10"/>
  <c r="E336" i="10"/>
  <c r="B336" i="10"/>
  <c r="G336" i="10"/>
  <c r="D336" i="10"/>
  <c r="I332" i="10"/>
  <c r="F332" i="10"/>
  <c r="C332" i="10"/>
  <c r="H332" i="10"/>
  <c r="E332" i="10"/>
  <c r="B332" i="10"/>
  <c r="G332" i="10"/>
  <c r="D332" i="10"/>
  <c r="I328" i="10"/>
  <c r="F328" i="10"/>
  <c r="C328" i="10"/>
  <c r="H328" i="10"/>
  <c r="E328" i="10"/>
  <c r="B328" i="10"/>
  <c r="G328" i="10"/>
  <c r="D328" i="10"/>
  <c r="H324" i="10"/>
  <c r="I324" i="10"/>
  <c r="F324" i="10"/>
  <c r="C324" i="10"/>
  <c r="D324" i="10"/>
  <c r="E324" i="10"/>
  <c r="B324" i="10"/>
  <c r="G324" i="10"/>
  <c r="H320" i="10"/>
  <c r="C320" i="10"/>
  <c r="F320" i="10"/>
  <c r="E320" i="10"/>
  <c r="D320" i="10"/>
  <c r="I320" i="10"/>
  <c r="B320" i="10"/>
  <c r="G320" i="10"/>
  <c r="H316" i="10"/>
  <c r="I316" i="10"/>
  <c r="F316" i="10"/>
  <c r="C316" i="10"/>
  <c r="D316" i="10"/>
  <c r="E316" i="10"/>
  <c r="B316" i="10"/>
  <c r="G316" i="10"/>
  <c r="H312" i="10"/>
  <c r="I312" i="10"/>
  <c r="F312" i="10"/>
  <c r="C312" i="10"/>
  <c r="D312" i="10"/>
  <c r="E312" i="10"/>
  <c r="B312" i="10"/>
  <c r="G312" i="10"/>
  <c r="H308" i="10"/>
  <c r="I308" i="10"/>
  <c r="F308" i="10"/>
  <c r="C308" i="10"/>
  <c r="D308" i="10"/>
  <c r="E308" i="10"/>
  <c r="B308" i="10"/>
  <c r="G308" i="10"/>
  <c r="H304" i="10"/>
  <c r="C304" i="10"/>
  <c r="F304" i="10"/>
  <c r="E304" i="10"/>
  <c r="D304" i="10"/>
  <c r="I304" i="10"/>
  <c r="B304" i="10"/>
  <c r="G304" i="10"/>
  <c r="H300" i="10"/>
  <c r="C300" i="10"/>
  <c r="F300" i="10"/>
  <c r="E300" i="10"/>
  <c r="D300" i="10"/>
  <c r="I300" i="10"/>
  <c r="B300" i="10"/>
  <c r="G300" i="10"/>
  <c r="H296" i="10"/>
  <c r="I296" i="10"/>
  <c r="F296" i="10"/>
  <c r="C296" i="10"/>
  <c r="D296" i="10"/>
  <c r="E296" i="10"/>
  <c r="B296" i="10"/>
  <c r="G296" i="10"/>
  <c r="H292" i="10"/>
  <c r="I292" i="10"/>
  <c r="F292" i="10"/>
  <c r="C292" i="10"/>
  <c r="D292" i="10"/>
  <c r="E292" i="10"/>
  <c r="B292" i="10"/>
  <c r="G292" i="10"/>
  <c r="F288" i="10"/>
  <c r="G288" i="10"/>
  <c r="I288" i="10"/>
  <c r="D288" i="10"/>
  <c r="B288" i="10"/>
  <c r="H288" i="10"/>
  <c r="E288" i="10"/>
  <c r="C288" i="10"/>
  <c r="F284" i="10"/>
  <c r="G284" i="10"/>
  <c r="I284" i="10"/>
  <c r="D284" i="10"/>
  <c r="B284" i="10"/>
  <c r="H284" i="10"/>
  <c r="E284" i="10"/>
  <c r="C284" i="10"/>
  <c r="F280" i="10"/>
  <c r="H280" i="10"/>
  <c r="I280" i="10"/>
  <c r="G280" i="10"/>
  <c r="B280" i="10"/>
  <c r="D280" i="10"/>
  <c r="E280" i="10"/>
  <c r="C280" i="10"/>
  <c r="F276" i="10"/>
  <c r="H276" i="10"/>
  <c r="I276" i="10"/>
  <c r="G276" i="10"/>
  <c r="B276" i="10"/>
  <c r="D276" i="10"/>
  <c r="E276" i="10"/>
  <c r="C276" i="10"/>
  <c r="F272" i="10"/>
  <c r="G272" i="10"/>
  <c r="I272" i="10"/>
  <c r="D272" i="10"/>
  <c r="B272" i="10"/>
  <c r="H272" i="10"/>
  <c r="E272" i="10"/>
  <c r="C272" i="10"/>
  <c r="F268" i="10"/>
  <c r="H268" i="10"/>
  <c r="I268" i="10"/>
  <c r="G268" i="10"/>
  <c r="B268" i="10"/>
  <c r="D268" i="10"/>
  <c r="E268" i="10"/>
  <c r="C268" i="10"/>
  <c r="F264" i="10"/>
  <c r="H264" i="10"/>
  <c r="I264" i="10"/>
  <c r="G264" i="10"/>
  <c r="B264" i="10"/>
  <c r="D264" i="10"/>
  <c r="E264" i="10"/>
  <c r="C264" i="10"/>
  <c r="F260" i="10"/>
  <c r="H260" i="10"/>
  <c r="I260" i="10"/>
  <c r="G260" i="10"/>
  <c r="B260" i="10"/>
  <c r="D260" i="10"/>
  <c r="E260" i="10"/>
  <c r="C260" i="10"/>
  <c r="F256" i="10"/>
  <c r="G256" i="10"/>
  <c r="I256" i="10"/>
  <c r="D256" i="10"/>
  <c r="B256" i="10"/>
  <c r="H256" i="10"/>
  <c r="E256" i="10"/>
  <c r="C256" i="10"/>
  <c r="F252" i="10"/>
  <c r="G252" i="10"/>
  <c r="I252" i="10"/>
  <c r="D252" i="10"/>
  <c r="B252" i="10"/>
  <c r="H252" i="10"/>
  <c r="E252" i="10"/>
  <c r="C252" i="10"/>
  <c r="F248" i="10"/>
  <c r="H248" i="10"/>
  <c r="I248" i="10"/>
  <c r="G248" i="10"/>
  <c r="B248" i="10"/>
  <c r="D248" i="10"/>
  <c r="E248" i="10"/>
  <c r="C248" i="10"/>
  <c r="F244" i="10"/>
  <c r="H244" i="10"/>
  <c r="I244" i="10"/>
  <c r="G244" i="10"/>
  <c r="B244" i="10"/>
  <c r="D244" i="10"/>
  <c r="E244" i="10"/>
  <c r="C244" i="10"/>
  <c r="F240" i="10"/>
  <c r="G240" i="10"/>
  <c r="I240" i="10"/>
  <c r="D240" i="10"/>
  <c r="B240" i="10"/>
  <c r="H240" i="10"/>
  <c r="E240" i="10"/>
  <c r="C240" i="10"/>
  <c r="F236" i="10"/>
  <c r="G236" i="10"/>
  <c r="I236" i="10"/>
  <c r="D236" i="10"/>
  <c r="B236" i="10"/>
  <c r="H236" i="10"/>
  <c r="E236" i="10"/>
  <c r="C236" i="10"/>
  <c r="F232" i="10"/>
  <c r="H232" i="10"/>
  <c r="I232" i="10"/>
  <c r="G232" i="10"/>
  <c r="B232" i="10"/>
  <c r="D232" i="10"/>
  <c r="E232" i="10"/>
  <c r="C232" i="10"/>
  <c r="F228" i="10"/>
  <c r="H228" i="10"/>
  <c r="I228" i="10"/>
  <c r="G228" i="10"/>
  <c r="B228" i="10"/>
  <c r="D228" i="10"/>
  <c r="E228" i="10"/>
  <c r="C228" i="10"/>
  <c r="F224" i="10"/>
  <c r="G224" i="10"/>
  <c r="I224" i="10"/>
  <c r="D224" i="10"/>
  <c r="B224" i="10"/>
  <c r="H224" i="10"/>
  <c r="E224" i="10"/>
  <c r="C224" i="10"/>
  <c r="F220" i="10"/>
  <c r="H220" i="10"/>
  <c r="I220" i="10"/>
  <c r="G220" i="10"/>
  <c r="B220" i="10"/>
  <c r="D220" i="10"/>
  <c r="E220" i="10"/>
  <c r="C220" i="10"/>
  <c r="F216" i="10"/>
  <c r="H216" i="10"/>
  <c r="I216" i="10"/>
  <c r="G216" i="10"/>
  <c r="B216" i="10"/>
  <c r="D216" i="10"/>
  <c r="E216" i="10"/>
  <c r="C216" i="10"/>
  <c r="F212" i="10"/>
  <c r="H212" i="10"/>
  <c r="I212" i="10"/>
  <c r="G212" i="10"/>
  <c r="B212" i="10"/>
  <c r="D212" i="10"/>
  <c r="E212" i="10"/>
  <c r="C212" i="10"/>
  <c r="F208" i="10"/>
  <c r="G208" i="10"/>
  <c r="I208" i="10"/>
  <c r="D208" i="10"/>
  <c r="B208" i="10"/>
  <c r="H208" i="10"/>
  <c r="E208" i="10"/>
  <c r="C208" i="10"/>
  <c r="F204" i="10"/>
  <c r="G204" i="10"/>
  <c r="I204" i="10"/>
  <c r="D204" i="10"/>
  <c r="B204" i="10"/>
  <c r="H204" i="10"/>
  <c r="E204" i="10"/>
  <c r="C204" i="10"/>
  <c r="F200" i="10"/>
  <c r="H200" i="10"/>
  <c r="I200" i="10"/>
  <c r="G200" i="10"/>
  <c r="B200" i="10"/>
  <c r="D200" i="10"/>
  <c r="E200" i="10"/>
  <c r="C200" i="10"/>
  <c r="F196" i="10"/>
  <c r="H196" i="10"/>
  <c r="I196" i="10"/>
  <c r="G196" i="10"/>
  <c r="B196" i="10"/>
  <c r="D196" i="10"/>
  <c r="E196" i="10"/>
  <c r="C196" i="10"/>
  <c r="F192" i="10"/>
  <c r="G192" i="10"/>
  <c r="I192" i="10"/>
  <c r="D192" i="10"/>
  <c r="B192" i="10"/>
  <c r="H192" i="10"/>
  <c r="E192" i="10"/>
  <c r="C192" i="10"/>
  <c r="F188" i="10"/>
  <c r="G188" i="10"/>
  <c r="H188" i="10"/>
  <c r="I188" i="10"/>
  <c r="B188" i="10"/>
  <c r="C188" i="10"/>
  <c r="D188" i="10"/>
  <c r="E188" i="10"/>
  <c r="F184" i="10"/>
  <c r="G184" i="10"/>
  <c r="H184" i="10"/>
  <c r="I184" i="10"/>
  <c r="B184" i="10"/>
  <c r="C184" i="10"/>
  <c r="D184" i="10"/>
  <c r="E184" i="10"/>
  <c r="F180" i="10"/>
  <c r="G180" i="10"/>
  <c r="H180" i="10"/>
  <c r="I180" i="10"/>
  <c r="B180" i="10"/>
  <c r="C180" i="10"/>
  <c r="D180" i="10"/>
  <c r="E180" i="10"/>
  <c r="F176" i="10"/>
  <c r="I176" i="10"/>
  <c r="H176" i="10"/>
  <c r="C176" i="10"/>
  <c r="B176" i="10"/>
  <c r="G176" i="10"/>
  <c r="D176" i="10"/>
  <c r="E176" i="10"/>
  <c r="F172" i="10"/>
  <c r="I172" i="10"/>
  <c r="H172" i="10"/>
  <c r="C172" i="10"/>
  <c r="B172" i="10"/>
  <c r="G172" i="10"/>
  <c r="D172" i="10"/>
  <c r="E172" i="10"/>
  <c r="F168" i="10"/>
  <c r="G168" i="10"/>
  <c r="H168" i="10"/>
  <c r="I168" i="10"/>
  <c r="B168" i="10"/>
  <c r="C168" i="10"/>
  <c r="D168" i="10"/>
  <c r="E168" i="10"/>
  <c r="F164" i="10"/>
  <c r="H164" i="10"/>
  <c r="I164" i="10"/>
  <c r="G164" i="10"/>
  <c r="B164" i="10"/>
  <c r="D164" i="10"/>
  <c r="E164" i="10"/>
  <c r="C164" i="10"/>
  <c r="F160" i="10"/>
  <c r="G160" i="10"/>
  <c r="I160" i="10"/>
  <c r="D160" i="10"/>
  <c r="B160" i="10"/>
  <c r="H160" i="10"/>
  <c r="E160" i="10"/>
  <c r="C160" i="10"/>
  <c r="F156" i="10"/>
  <c r="G156" i="10"/>
  <c r="I156" i="10"/>
  <c r="D156" i="10"/>
  <c r="B156" i="10"/>
  <c r="H156" i="10"/>
  <c r="E156" i="10"/>
  <c r="C156" i="10"/>
  <c r="F152" i="10"/>
  <c r="H152" i="10"/>
  <c r="I152" i="10"/>
  <c r="G152" i="10"/>
  <c r="B152" i="10"/>
  <c r="D152" i="10"/>
  <c r="E152" i="10"/>
  <c r="C152" i="10"/>
  <c r="I148" i="10"/>
  <c r="F148" i="10"/>
  <c r="H148" i="10"/>
  <c r="G148" i="10"/>
  <c r="E148" i="10"/>
  <c r="B148" i="10"/>
  <c r="D148" i="10"/>
  <c r="C148" i="10"/>
  <c r="I144" i="10"/>
  <c r="G144" i="10"/>
  <c r="H144" i="10"/>
  <c r="B144" i="10"/>
  <c r="E144" i="10"/>
  <c r="F144" i="10"/>
  <c r="D144" i="10"/>
  <c r="C144" i="10"/>
  <c r="I140" i="10"/>
  <c r="F140" i="10"/>
  <c r="H140" i="10"/>
  <c r="G140" i="10"/>
  <c r="E140" i="10"/>
  <c r="B140" i="10"/>
  <c r="D140" i="10"/>
  <c r="C140" i="10"/>
  <c r="I136" i="10"/>
  <c r="F136" i="10"/>
  <c r="H136" i="10"/>
  <c r="G136" i="10"/>
  <c r="E136" i="10"/>
  <c r="B136" i="10"/>
  <c r="D136" i="10"/>
  <c r="C136" i="10"/>
  <c r="I132" i="10"/>
  <c r="F132" i="10"/>
  <c r="H132" i="10"/>
  <c r="G132" i="10"/>
  <c r="E132" i="10"/>
  <c r="B132" i="10"/>
  <c r="D132" i="10"/>
  <c r="C132" i="10"/>
  <c r="I128" i="10"/>
  <c r="G128" i="10"/>
  <c r="H128" i="10"/>
  <c r="B128" i="10"/>
  <c r="E128" i="10"/>
  <c r="F128" i="10"/>
  <c r="D128" i="10"/>
  <c r="C128" i="10"/>
  <c r="I124" i="10"/>
  <c r="G124" i="10"/>
  <c r="H124" i="10"/>
  <c r="B124" i="10"/>
  <c r="E124" i="10"/>
  <c r="F124" i="10"/>
  <c r="D124" i="10"/>
  <c r="C124" i="10"/>
  <c r="I120" i="10"/>
  <c r="F120" i="10"/>
  <c r="H120" i="10"/>
  <c r="G120" i="10"/>
  <c r="E120" i="10"/>
  <c r="B120" i="10"/>
  <c r="D120" i="10"/>
  <c r="C120" i="10"/>
  <c r="H116" i="10"/>
  <c r="I116" i="10"/>
  <c r="F116" i="10"/>
  <c r="C116" i="10"/>
  <c r="D116" i="10"/>
  <c r="E116" i="10"/>
  <c r="B116" i="10"/>
  <c r="G116" i="10"/>
  <c r="H112" i="10"/>
  <c r="I112" i="10"/>
  <c r="F112" i="10"/>
  <c r="C112" i="10"/>
  <c r="D112" i="10"/>
  <c r="E112" i="10"/>
  <c r="B112" i="10"/>
  <c r="G112" i="10"/>
  <c r="H108" i="10"/>
  <c r="C108" i="10"/>
  <c r="F108" i="10"/>
  <c r="E108" i="10"/>
  <c r="D108" i="10"/>
  <c r="I108" i="10"/>
  <c r="B108" i="10"/>
  <c r="G108" i="10"/>
  <c r="H104" i="10"/>
  <c r="I104" i="10"/>
  <c r="F104" i="10"/>
  <c r="C104" i="10"/>
  <c r="D104" i="10"/>
  <c r="E104" i="10"/>
  <c r="B104" i="10"/>
  <c r="G104" i="10"/>
  <c r="H100" i="10"/>
  <c r="I100" i="10"/>
  <c r="F100" i="10"/>
  <c r="C100" i="10"/>
  <c r="D100" i="10"/>
  <c r="E100" i="10"/>
  <c r="B100" i="10"/>
  <c r="G100" i="10"/>
  <c r="H96" i="10"/>
  <c r="I96" i="10"/>
  <c r="F96" i="10"/>
  <c r="C96" i="10"/>
  <c r="D96" i="10"/>
  <c r="E96" i="10"/>
  <c r="B96" i="10"/>
  <c r="G96" i="10"/>
  <c r="I92" i="10"/>
  <c r="H92" i="10"/>
  <c r="C92" i="10"/>
  <c r="F92" i="10"/>
  <c r="E92" i="10"/>
  <c r="D92" i="10"/>
  <c r="G92" i="10"/>
  <c r="B92" i="10"/>
  <c r="E88" i="10"/>
  <c r="D88" i="10"/>
  <c r="G88" i="10"/>
  <c r="B88" i="10"/>
  <c r="H88" i="10"/>
  <c r="I88" i="10"/>
  <c r="F88" i="10"/>
  <c r="C88" i="10"/>
  <c r="E84" i="10"/>
  <c r="D84" i="10"/>
  <c r="G84" i="10"/>
  <c r="B84" i="10"/>
  <c r="H84" i="10"/>
  <c r="I84" i="10"/>
  <c r="F84" i="10"/>
  <c r="C84" i="10"/>
  <c r="E80" i="10"/>
  <c r="D80" i="10"/>
  <c r="G80" i="10"/>
  <c r="B80" i="10"/>
  <c r="H80" i="10"/>
  <c r="I80" i="10"/>
  <c r="F80" i="10"/>
  <c r="C80" i="10"/>
  <c r="D76" i="10"/>
  <c r="C76" i="10"/>
  <c r="F76" i="10"/>
  <c r="B76" i="10"/>
  <c r="G76" i="10"/>
  <c r="H76" i="10"/>
  <c r="E76" i="10"/>
  <c r="I76" i="10"/>
  <c r="D72" i="10"/>
  <c r="C72" i="10"/>
  <c r="F72" i="10"/>
  <c r="B72" i="10"/>
  <c r="G72" i="10"/>
  <c r="H72" i="10"/>
  <c r="E72" i="10"/>
  <c r="I72" i="10"/>
  <c r="D68" i="10"/>
  <c r="C68" i="10"/>
  <c r="B68" i="10"/>
  <c r="E68" i="10"/>
  <c r="G68" i="10"/>
  <c r="H68" i="10"/>
  <c r="I68" i="10"/>
  <c r="F68" i="10"/>
  <c r="D64" i="10"/>
  <c r="C64" i="10"/>
  <c r="B64" i="10"/>
  <c r="E64" i="10"/>
  <c r="G64" i="10"/>
  <c r="H64" i="10"/>
  <c r="I64" i="10"/>
  <c r="F64" i="10"/>
  <c r="D60" i="10"/>
  <c r="C60" i="10"/>
  <c r="B60" i="10"/>
  <c r="E60" i="10"/>
  <c r="G60" i="10"/>
  <c r="H60" i="10"/>
  <c r="I60" i="10"/>
  <c r="F60" i="10"/>
  <c r="D56" i="10"/>
  <c r="C56" i="10"/>
  <c r="B56" i="10"/>
  <c r="E56" i="10"/>
  <c r="G56" i="10"/>
  <c r="H56" i="10"/>
  <c r="I56" i="10"/>
  <c r="F56" i="10"/>
  <c r="D52" i="10"/>
  <c r="C52" i="10"/>
  <c r="B52" i="10"/>
  <c r="E52" i="10"/>
  <c r="G52" i="10"/>
  <c r="H52" i="10"/>
  <c r="I52" i="10"/>
  <c r="F52" i="10"/>
  <c r="G48" i="10"/>
  <c r="E48" i="10"/>
  <c r="I48" i="10"/>
  <c r="H48" i="10"/>
  <c r="B48" i="10"/>
  <c r="C48" i="10"/>
  <c r="D48" i="10"/>
  <c r="F48" i="10"/>
  <c r="B44" i="10"/>
  <c r="E44" i="10"/>
  <c r="D44" i="10"/>
  <c r="C44" i="10"/>
  <c r="I44" i="10"/>
  <c r="F44" i="10"/>
  <c r="G44" i="10"/>
  <c r="H44" i="10"/>
  <c r="B40" i="10"/>
  <c r="E40" i="10"/>
  <c r="D40" i="10"/>
  <c r="C40" i="10"/>
  <c r="I40" i="10"/>
  <c r="F40" i="10"/>
  <c r="G40" i="10"/>
  <c r="H40" i="10"/>
  <c r="B36" i="10"/>
  <c r="E36" i="10"/>
  <c r="D36" i="10"/>
  <c r="C36" i="10"/>
  <c r="I36" i="10"/>
  <c r="F36" i="10"/>
  <c r="G36" i="10"/>
  <c r="H36" i="10"/>
  <c r="B32" i="10"/>
  <c r="E32" i="10"/>
  <c r="D32" i="10"/>
  <c r="C32" i="10"/>
  <c r="I32" i="10"/>
  <c r="F32" i="10"/>
  <c r="G32" i="10"/>
  <c r="H32" i="10"/>
  <c r="B28" i="10"/>
  <c r="E28" i="10"/>
  <c r="D28" i="10"/>
  <c r="C28" i="10"/>
  <c r="I28" i="10"/>
  <c r="F28" i="10"/>
  <c r="G28" i="10"/>
  <c r="H28" i="10"/>
  <c r="B24" i="10"/>
  <c r="E24" i="10"/>
  <c r="D24" i="10"/>
  <c r="C24" i="10"/>
  <c r="I24" i="10"/>
  <c r="F24" i="10"/>
  <c r="G24" i="10"/>
  <c r="H24" i="10"/>
  <c r="B20" i="10"/>
  <c r="E20" i="10"/>
  <c r="D20" i="10"/>
  <c r="C20" i="10"/>
  <c r="I20" i="10"/>
  <c r="F20" i="10"/>
  <c r="G20" i="10"/>
  <c r="H20" i="10"/>
  <c r="B16" i="10"/>
  <c r="E16" i="10"/>
  <c r="D16" i="10"/>
  <c r="C16" i="10"/>
  <c r="I16" i="10"/>
  <c r="F16" i="10"/>
  <c r="G16" i="10"/>
  <c r="H16" i="10"/>
  <c r="B12" i="10"/>
  <c r="E12" i="10"/>
  <c r="D12" i="10"/>
  <c r="C12" i="10"/>
  <c r="I12" i="10"/>
  <c r="F12" i="10"/>
  <c r="G12" i="10"/>
  <c r="H12" i="10"/>
  <c r="D8" i="10"/>
  <c r="C8" i="10"/>
  <c r="F8" i="10"/>
  <c r="I8" i="10"/>
  <c r="H8" i="10"/>
  <c r="G8" i="10"/>
  <c r="B8" i="10"/>
  <c r="E8" i="10"/>
  <c r="B1999" i="10"/>
  <c r="H1999" i="10"/>
  <c r="F1999" i="10"/>
  <c r="E1999" i="10"/>
  <c r="G1999" i="10"/>
  <c r="D1999" i="10"/>
  <c r="C1999" i="10"/>
  <c r="I1999" i="10"/>
  <c r="F1995" i="10"/>
  <c r="B1995" i="10"/>
  <c r="H1995" i="10"/>
  <c r="G1995" i="10"/>
  <c r="E1995" i="10"/>
  <c r="I1995" i="10"/>
  <c r="C1995" i="10"/>
  <c r="D1995" i="10"/>
  <c r="F1991" i="10"/>
  <c r="B1991" i="10"/>
  <c r="H1991" i="10"/>
  <c r="G1991" i="10"/>
  <c r="E1991" i="10"/>
  <c r="I1991" i="10"/>
  <c r="C1991" i="10"/>
  <c r="D1991" i="10"/>
  <c r="F1987" i="10"/>
  <c r="B1987" i="10"/>
  <c r="H1987" i="10"/>
  <c r="G1987" i="10"/>
  <c r="E1987" i="10"/>
  <c r="I1987" i="10"/>
  <c r="C1987" i="10"/>
  <c r="D1987" i="10"/>
  <c r="F1983" i="10"/>
  <c r="B1983" i="10"/>
  <c r="H1983" i="10"/>
  <c r="G1983" i="10"/>
  <c r="E1983" i="10"/>
  <c r="I1983" i="10"/>
  <c r="C1983" i="10"/>
  <c r="D1983" i="10"/>
  <c r="F1979" i="10"/>
  <c r="B1979" i="10"/>
  <c r="H1979" i="10"/>
  <c r="G1979" i="10"/>
  <c r="E1979" i="10"/>
  <c r="I1979" i="10"/>
  <c r="C1979" i="10"/>
  <c r="D1979" i="10"/>
  <c r="F1975" i="10"/>
  <c r="B1975" i="10"/>
  <c r="H1975" i="10"/>
  <c r="G1975" i="10"/>
  <c r="E1975" i="10"/>
  <c r="I1975" i="10"/>
  <c r="C1975" i="10"/>
  <c r="D1975" i="10"/>
  <c r="F1971" i="10"/>
  <c r="B1971" i="10"/>
  <c r="H1971" i="10"/>
  <c r="G1971" i="10"/>
  <c r="E1971" i="10"/>
  <c r="I1971" i="10"/>
  <c r="C1971" i="10"/>
  <c r="D1971" i="10"/>
  <c r="F1967" i="10"/>
  <c r="B1967" i="10"/>
  <c r="H1967" i="10"/>
  <c r="G1967" i="10"/>
  <c r="E1967" i="10"/>
  <c r="I1967" i="10"/>
  <c r="C1967" i="10"/>
  <c r="D1967" i="10"/>
  <c r="F1963" i="10"/>
  <c r="B1963" i="10"/>
  <c r="H1963" i="10"/>
  <c r="G1963" i="10"/>
  <c r="E1963" i="10"/>
  <c r="I1963" i="10"/>
  <c r="C1963" i="10"/>
  <c r="D1963" i="10"/>
  <c r="F1959" i="10"/>
  <c r="B1959" i="10"/>
  <c r="H1959" i="10"/>
  <c r="G1959" i="10"/>
  <c r="E1959" i="10"/>
  <c r="I1959" i="10"/>
  <c r="C1959" i="10"/>
  <c r="D1959" i="10"/>
  <c r="F1955" i="10"/>
  <c r="B1955" i="10"/>
  <c r="H1955" i="10"/>
  <c r="G1955" i="10"/>
  <c r="E1955" i="10"/>
  <c r="I1955" i="10"/>
  <c r="C1955" i="10"/>
  <c r="D1955" i="10"/>
  <c r="F1951" i="10"/>
  <c r="B1951" i="10"/>
  <c r="H1951" i="10"/>
  <c r="G1951" i="10"/>
  <c r="E1951" i="10"/>
  <c r="I1951" i="10"/>
  <c r="C1951" i="10"/>
  <c r="D1951" i="10"/>
  <c r="F1947" i="10"/>
  <c r="B1947" i="10"/>
  <c r="H1947" i="10"/>
  <c r="G1947" i="10"/>
  <c r="E1947" i="10"/>
  <c r="I1947" i="10"/>
  <c r="C1947" i="10"/>
  <c r="D1947" i="10"/>
  <c r="F1943" i="10"/>
  <c r="B1943" i="10"/>
  <c r="H1943" i="10"/>
  <c r="G1943" i="10"/>
  <c r="E1943" i="10"/>
  <c r="I1943" i="10"/>
  <c r="C1943" i="10"/>
  <c r="D1943" i="10"/>
  <c r="F1939" i="10"/>
  <c r="B1939" i="10"/>
  <c r="H1939" i="10"/>
  <c r="G1939" i="10"/>
  <c r="E1939" i="10"/>
  <c r="I1939" i="10"/>
  <c r="C1939" i="10"/>
  <c r="D1939" i="10"/>
  <c r="F1935" i="10"/>
  <c r="B1935" i="10"/>
  <c r="H1935" i="10"/>
  <c r="G1935" i="10"/>
  <c r="E1935" i="10"/>
  <c r="I1935" i="10"/>
  <c r="C1935" i="10"/>
  <c r="D1935" i="10"/>
  <c r="F1931" i="10"/>
  <c r="B1931" i="10"/>
  <c r="H1931" i="10"/>
  <c r="G1931" i="10"/>
  <c r="E1931" i="10"/>
  <c r="I1931" i="10"/>
  <c r="C1931" i="10"/>
  <c r="D1931" i="10"/>
  <c r="F1927" i="10"/>
  <c r="B1927" i="10"/>
  <c r="H1927" i="10"/>
  <c r="G1927" i="10"/>
  <c r="E1927" i="10"/>
  <c r="I1927" i="10"/>
  <c r="C1927" i="10"/>
  <c r="D1927" i="10"/>
  <c r="F1923" i="10"/>
  <c r="B1923" i="10"/>
  <c r="H1923" i="10"/>
  <c r="G1923" i="10"/>
  <c r="E1923" i="10"/>
  <c r="I1923" i="10"/>
  <c r="C1923" i="10"/>
  <c r="D1923" i="10"/>
  <c r="F1919" i="10"/>
  <c r="B1919" i="10"/>
  <c r="H1919" i="10"/>
  <c r="G1919" i="10"/>
  <c r="E1919" i="10"/>
  <c r="I1919" i="10"/>
  <c r="C1919" i="10"/>
  <c r="D1919" i="10"/>
  <c r="F1915" i="10"/>
  <c r="B1915" i="10"/>
  <c r="H1915" i="10"/>
  <c r="G1915" i="10"/>
  <c r="E1915" i="10"/>
  <c r="I1915" i="10"/>
  <c r="C1915" i="10"/>
  <c r="D1915" i="10"/>
  <c r="F1911" i="10"/>
  <c r="B1911" i="10"/>
  <c r="H1911" i="10"/>
  <c r="G1911" i="10"/>
  <c r="E1911" i="10"/>
  <c r="I1911" i="10"/>
  <c r="C1911" i="10"/>
  <c r="D1911" i="10"/>
  <c r="F1907" i="10"/>
  <c r="B1907" i="10"/>
  <c r="H1907" i="10"/>
  <c r="G1907" i="10"/>
  <c r="E1907" i="10"/>
  <c r="I1907" i="10"/>
  <c r="C1907" i="10"/>
  <c r="D1907" i="10"/>
  <c r="F1903" i="10"/>
  <c r="B1903" i="10"/>
  <c r="H1903" i="10"/>
  <c r="G1903" i="10"/>
  <c r="E1903" i="10"/>
  <c r="I1903" i="10"/>
  <c r="C1903" i="10"/>
  <c r="D1903" i="10"/>
  <c r="F1899" i="10"/>
  <c r="B1899" i="10"/>
  <c r="H1899" i="10"/>
  <c r="G1899" i="10"/>
  <c r="E1899" i="10"/>
  <c r="I1899" i="10"/>
  <c r="C1899" i="10"/>
  <c r="D1899" i="10"/>
  <c r="F1895" i="10"/>
  <c r="B1895" i="10"/>
  <c r="H1895" i="10"/>
  <c r="G1895" i="10"/>
  <c r="E1895" i="10"/>
  <c r="I1895" i="10"/>
  <c r="C1895" i="10"/>
  <c r="D1895" i="10"/>
  <c r="F1891" i="10"/>
  <c r="B1891" i="10"/>
  <c r="H1891" i="10"/>
  <c r="G1891" i="10"/>
  <c r="E1891" i="10"/>
  <c r="I1891" i="10"/>
  <c r="C1891" i="10"/>
  <c r="D1891" i="10"/>
  <c r="F1887" i="10"/>
  <c r="B1887" i="10"/>
  <c r="H1887" i="10"/>
  <c r="G1887" i="10"/>
  <c r="E1887" i="10"/>
  <c r="I1887" i="10"/>
  <c r="C1887" i="10"/>
  <c r="D1887" i="10"/>
  <c r="F1883" i="10"/>
  <c r="B1883" i="10"/>
  <c r="H1883" i="10"/>
  <c r="G1883" i="10"/>
  <c r="E1883" i="10"/>
  <c r="I1883" i="10"/>
  <c r="C1883" i="10"/>
  <c r="D1883" i="10"/>
  <c r="F1879" i="10"/>
  <c r="B1879" i="10"/>
  <c r="H1879" i="10"/>
  <c r="G1879" i="10"/>
  <c r="E1879" i="10"/>
  <c r="I1879" i="10"/>
  <c r="C1879" i="10"/>
  <c r="D1879" i="10"/>
  <c r="F1875" i="10"/>
  <c r="B1875" i="10"/>
  <c r="H1875" i="10"/>
  <c r="G1875" i="10"/>
  <c r="E1875" i="10"/>
  <c r="I1875" i="10"/>
  <c r="C1875" i="10"/>
  <c r="D1875" i="10"/>
  <c r="F1871" i="10"/>
  <c r="B1871" i="10"/>
  <c r="H1871" i="10"/>
  <c r="G1871" i="10"/>
  <c r="E1871" i="10"/>
  <c r="I1871" i="10"/>
  <c r="C1871" i="10"/>
  <c r="D1871" i="10"/>
  <c r="F1867" i="10"/>
  <c r="B1867" i="10"/>
  <c r="H1867" i="10"/>
  <c r="G1867" i="10"/>
  <c r="E1867" i="10"/>
  <c r="I1867" i="10"/>
  <c r="C1867" i="10"/>
  <c r="D1867" i="10"/>
  <c r="F1863" i="10"/>
  <c r="B1863" i="10"/>
  <c r="H1863" i="10"/>
  <c r="G1863" i="10"/>
  <c r="E1863" i="10"/>
  <c r="I1863" i="10"/>
  <c r="C1863" i="10"/>
  <c r="D1863" i="10"/>
  <c r="F1859" i="10"/>
  <c r="B1859" i="10"/>
  <c r="H1859" i="10"/>
  <c r="G1859" i="10"/>
  <c r="E1859" i="10"/>
  <c r="I1859" i="10"/>
  <c r="C1859" i="10"/>
  <c r="D1859" i="10"/>
  <c r="F1855" i="10"/>
  <c r="B1855" i="10"/>
  <c r="H1855" i="10"/>
  <c r="G1855" i="10"/>
  <c r="E1855" i="10"/>
  <c r="I1855" i="10"/>
  <c r="C1855" i="10"/>
  <c r="D1855" i="10"/>
  <c r="F1851" i="10"/>
  <c r="B1851" i="10"/>
  <c r="H1851" i="10"/>
  <c r="G1851" i="10"/>
  <c r="E1851" i="10"/>
  <c r="I1851" i="10"/>
  <c r="C1851" i="10"/>
  <c r="D1851" i="10"/>
  <c r="F1847" i="10"/>
  <c r="B1847" i="10"/>
  <c r="H1847" i="10"/>
  <c r="G1847" i="10"/>
  <c r="E1847" i="10"/>
  <c r="I1847" i="10"/>
  <c r="C1847" i="10"/>
  <c r="D1847" i="10"/>
  <c r="F1843" i="10"/>
  <c r="B1843" i="10"/>
  <c r="H1843" i="10"/>
  <c r="G1843" i="10"/>
  <c r="E1843" i="10"/>
  <c r="I1843" i="10"/>
  <c r="C1843" i="10"/>
  <c r="D1843" i="10"/>
  <c r="F1839" i="10"/>
  <c r="B1839" i="10"/>
  <c r="H1839" i="10"/>
  <c r="G1839" i="10"/>
  <c r="E1839" i="10"/>
  <c r="I1839" i="10"/>
  <c r="C1839" i="10"/>
  <c r="D1839" i="10"/>
  <c r="F1835" i="10"/>
  <c r="B1835" i="10"/>
  <c r="H1835" i="10"/>
  <c r="G1835" i="10"/>
  <c r="E1835" i="10"/>
  <c r="I1835" i="10"/>
  <c r="C1835" i="10"/>
  <c r="D1835" i="10"/>
  <c r="F1831" i="10"/>
  <c r="B1831" i="10"/>
  <c r="H1831" i="10"/>
  <c r="G1831" i="10"/>
  <c r="E1831" i="10"/>
  <c r="I1831" i="10"/>
  <c r="C1831" i="10"/>
  <c r="D1831" i="10"/>
  <c r="F1827" i="10"/>
  <c r="B1827" i="10"/>
  <c r="H1827" i="10"/>
  <c r="G1827" i="10"/>
  <c r="E1827" i="10"/>
  <c r="I1827" i="10"/>
  <c r="C1827" i="10"/>
  <c r="D1827" i="10"/>
  <c r="F1823" i="10"/>
  <c r="B1823" i="10"/>
  <c r="H1823" i="10"/>
  <c r="G1823" i="10"/>
  <c r="E1823" i="10"/>
  <c r="I1823" i="10"/>
  <c r="C1823" i="10"/>
  <c r="D1823" i="10"/>
  <c r="F1819" i="10"/>
  <c r="B1819" i="10"/>
  <c r="H1819" i="10"/>
  <c r="G1819" i="10"/>
  <c r="E1819" i="10"/>
  <c r="I1819" i="10"/>
  <c r="C1819" i="10"/>
  <c r="D1819" i="10"/>
  <c r="F1815" i="10"/>
  <c r="B1815" i="10"/>
  <c r="H1815" i="10"/>
  <c r="G1815" i="10"/>
  <c r="E1815" i="10"/>
  <c r="I1815" i="10"/>
  <c r="C1815" i="10"/>
  <c r="D1815" i="10"/>
  <c r="F1811" i="10"/>
  <c r="B1811" i="10"/>
  <c r="H1811" i="10"/>
  <c r="G1811" i="10"/>
  <c r="E1811" i="10"/>
  <c r="I1811" i="10"/>
  <c r="C1811" i="10"/>
  <c r="D1811" i="10"/>
  <c r="F1807" i="10"/>
  <c r="B1807" i="10"/>
  <c r="H1807" i="10"/>
  <c r="G1807" i="10"/>
  <c r="E1807" i="10"/>
  <c r="I1807" i="10"/>
  <c r="C1807" i="10"/>
  <c r="D1807" i="10"/>
  <c r="F1803" i="10"/>
  <c r="B1803" i="10"/>
  <c r="H1803" i="10"/>
  <c r="G1803" i="10"/>
  <c r="E1803" i="10"/>
  <c r="I1803" i="10"/>
  <c r="C1803" i="10"/>
  <c r="D1803" i="10"/>
  <c r="F1799" i="10"/>
  <c r="B1799" i="10"/>
  <c r="H1799" i="10"/>
  <c r="G1799" i="10"/>
  <c r="E1799" i="10"/>
  <c r="I1799" i="10"/>
  <c r="C1799" i="10"/>
  <c r="D1799" i="10"/>
  <c r="F1795" i="10"/>
  <c r="B1795" i="10"/>
  <c r="H1795" i="10"/>
  <c r="G1795" i="10"/>
  <c r="E1795" i="10"/>
  <c r="I1795" i="10"/>
  <c r="C1795" i="10"/>
  <c r="D1795" i="10"/>
  <c r="F1791" i="10"/>
  <c r="B1791" i="10"/>
  <c r="H1791" i="10"/>
  <c r="G1791" i="10"/>
  <c r="E1791" i="10"/>
  <c r="I1791" i="10"/>
  <c r="C1791" i="10"/>
  <c r="D1791" i="10"/>
  <c r="F1787" i="10"/>
  <c r="B1787" i="10"/>
  <c r="H1787" i="10"/>
  <c r="G1787" i="10"/>
  <c r="E1787" i="10"/>
  <c r="I1787" i="10"/>
  <c r="C1787" i="10"/>
  <c r="D1787" i="10"/>
  <c r="F1783" i="10"/>
  <c r="B1783" i="10"/>
  <c r="H1783" i="10"/>
  <c r="G1783" i="10"/>
  <c r="E1783" i="10"/>
  <c r="I1783" i="10"/>
  <c r="C1783" i="10"/>
  <c r="D1783" i="10"/>
  <c r="F1779" i="10"/>
  <c r="B1779" i="10"/>
  <c r="H1779" i="10"/>
  <c r="G1779" i="10"/>
  <c r="E1779" i="10"/>
  <c r="I1779" i="10"/>
  <c r="C1779" i="10"/>
  <c r="D1779" i="10"/>
  <c r="F1775" i="10"/>
  <c r="B1775" i="10"/>
  <c r="H1775" i="10"/>
  <c r="G1775" i="10"/>
  <c r="E1775" i="10"/>
  <c r="I1775" i="10"/>
  <c r="C1775" i="10"/>
  <c r="D1775" i="10"/>
  <c r="F1771" i="10"/>
  <c r="B1771" i="10"/>
  <c r="H1771" i="10"/>
  <c r="G1771" i="10"/>
  <c r="E1771" i="10"/>
  <c r="I1771" i="10"/>
  <c r="C1771" i="10"/>
  <c r="D1771" i="10"/>
  <c r="F1767" i="10"/>
  <c r="B1767" i="10"/>
  <c r="H1767" i="10"/>
  <c r="G1767" i="10"/>
  <c r="E1767" i="10"/>
  <c r="I1767" i="10"/>
  <c r="C1767" i="10"/>
  <c r="D1767" i="10"/>
  <c r="F1763" i="10"/>
  <c r="B1763" i="10"/>
  <c r="H1763" i="10"/>
  <c r="G1763" i="10"/>
  <c r="E1763" i="10"/>
  <c r="I1763" i="10"/>
  <c r="C1763" i="10"/>
  <c r="D1763" i="10"/>
  <c r="F1759" i="10"/>
  <c r="B1759" i="10"/>
  <c r="H1759" i="10"/>
  <c r="G1759" i="10"/>
  <c r="E1759" i="10"/>
  <c r="I1759" i="10"/>
  <c r="C1759" i="10"/>
  <c r="D1759" i="10"/>
  <c r="F1755" i="10"/>
  <c r="B1755" i="10"/>
  <c r="H1755" i="10"/>
  <c r="G1755" i="10"/>
  <c r="E1755" i="10"/>
  <c r="I1755" i="10"/>
  <c r="C1755" i="10"/>
  <c r="D1755" i="10"/>
  <c r="F1751" i="10"/>
  <c r="B1751" i="10"/>
  <c r="H1751" i="10"/>
  <c r="G1751" i="10"/>
  <c r="E1751" i="10"/>
  <c r="I1751" i="10"/>
  <c r="C1751" i="10"/>
  <c r="D1751" i="10"/>
  <c r="F1747" i="10"/>
  <c r="B1747" i="10"/>
  <c r="H1747" i="10"/>
  <c r="G1747" i="10"/>
  <c r="E1747" i="10"/>
  <c r="I1747" i="10"/>
  <c r="C1747" i="10"/>
  <c r="D1747" i="10"/>
  <c r="F1743" i="10"/>
  <c r="B1743" i="10"/>
  <c r="H1743" i="10"/>
  <c r="G1743" i="10"/>
  <c r="E1743" i="10"/>
  <c r="I1743" i="10"/>
  <c r="C1743" i="10"/>
  <c r="D1743" i="10"/>
  <c r="F1739" i="10"/>
  <c r="B1739" i="10"/>
  <c r="H1739" i="10"/>
  <c r="G1739" i="10"/>
  <c r="E1739" i="10"/>
  <c r="I1739" i="10"/>
  <c r="C1739" i="10"/>
  <c r="D1739" i="10"/>
  <c r="F1735" i="10"/>
  <c r="B1735" i="10"/>
  <c r="H1735" i="10"/>
  <c r="G1735" i="10"/>
  <c r="E1735" i="10"/>
  <c r="I1735" i="10"/>
  <c r="C1735" i="10"/>
  <c r="D1735" i="10"/>
  <c r="F1731" i="10"/>
  <c r="B1731" i="10"/>
  <c r="H1731" i="10"/>
  <c r="G1731" i="10"/>
  <c r="E1731" i="10"/>
  <c r="I1731" i="10"/>
  <c r="C1731" i="10"/>
  <c r="D1731" i="10"/>
  <c r="F1727" i="10"/>
  <c r="B1727" i="10"/>
  <c r="H1727" i="10"/>
  <c r="G1727" i="10"/>
  <c r="E1727" i="10"/>
  <c r="I1727" i="10"/>
  <c r="C1727" i="10"/>
  <c r="D1727" i="10"/>
  <c r="F1723" i="10"/>
  <c r="B1723" i="10"/>
  <c r="H1723" i="10"/>
  <c r="G1723" i="10"/>
  <c r="E1723" i="10"/>
  <c r="I1723" i="10"/>
  <c r="C1723" i="10"/>
  <c r="D1723" i="10"/>
  <c r="F1719" i="10"/>
  <c r="B1719" i="10"/>
  <c r="H1719" i="10"/>
  <c r="G1719" i="10"/>
  <c r="E1719" i="10"/>
  <c r="I1719" i="10"/>
  <c r="C1719" i="10"/>
  <c r="D1719" i="10"/>
  <c r="F1715" i="10"/>
  <c r="B1715" i="10"/>
  <c r="H1715" i="10"/>
  <c r="G1715" i="10"/>
  <c r="E1715" i="10"/>
  <c r="I1715" i="10"/>
  <c r="C1715" i="10"/>
  <c r="D1715" i="10"/>
  <c r="F1711" i="10"/>
  <c r="B1711" i="10"/>
  <c r="H1711" i="10"/>
  <c r="G1711" i="10"/>
  <c r="E1711" i="10"/>
  <c r="I1711" i="10"/>
  <c r="C1711" i="10"/>
  <c r="D1711" i="10"/>
  <c r="F1707" i="10"/>
  <c r="B1707" i="10"/>
  <c r="H1707" i="10"/>
  <c r="G1707" i="10"/>
  <c r="E1707" i="10"/>
  <c r="I1707" i="10"/>
  <c r="C1707" i="10"/>
  <c r="D1707" i="10"/>
  <c r="F1703" i="10"/>
  <c r="B1703" i="10"/>
  <c r="H1703" i="10"/>
  <c r="G1703" i="10"/>
  <c r="E1703" i="10"/>
  <c r="I1703" i="10"/>
  <c r="C1703" i="10"/>
  <c r="D1703" i="10"/>
  <c r="F1699" i="10"/>
  <c r="B1699" i="10"/>
  <c r="H1699" i="10"/>
  <c r="G1699" i="10"/>
  <c r="E1699" i="10"/>
  <c r="I1699" i="10"/>
  <c r="C1699" i="10"/>
  <c r="D1699" i="10"/>
  <c r="F1695" i="10"/>
  <c r="B1695" i="10"/>
  <c r="H1695" i="10"/>
  <c r="G1695" i="10"/>
  <c r="E1695" i="10"/>
  <c r="I1695" i="10"/>
  <c r="C1695" i="10"/>
  <c r="D1695" i="10"/>
  <c r="F1691" i="10"/>
  <c r="B1691" i="10"/>
  <c r="H1691" i="10"/>
  <c r="G1691" i="10"/>
  <c r="E1691" i="10"/>
  <c r="I1691" i="10"/>
  <c r="C1691" i="10"/>
  <c r="D1691" i="10"/>
  <c r="F1687" i="10"/>
  <c r="B1687" i="10"/>
  <c r="H1687" i="10"/>
  <c r="G1687" i="10"/>
  <c r="E1687" i="10"/>
  <c r="I1687" i="10"/>
  <c r="C1687" i="10"/>
  <c r="D1687" i="10"/>
  <c r="F1683" i="10"/>
  <c r="B1683" i="10"/>
  <c r="H1683" i="10"/>
  <c r="G1683" i="10"/>
  <c r="E1683" i="10"/>
  <c r="I1683" i="10"/>
  <c r="C1683" i="10"/>
  <c r="D1683" i="10"/>
  <c r="F1679" i="10"/>
  <c r="B1679" i="10"/>
  <c r="H1679" i="10"/>
  <c r="G1679" i="10"/>
  <c r="E1679" i="10"/>
  <c r="I1679" i="10"/>
  <c r="C1679" i="10"/>
  <c r="D1679" i="10"/>
  <c r="F1675" i="10"/>
  <c r="B1675" i="10"/>
  <c r="H1675" i="10"/>
  <c r="G1675" i="10"/>
  <c r="E1675" i="10"/>
  <c r="I1675" i="10"/>
  <c r="C1675" i="10"/>
  <c r="D1675" i="10"/>
  <c r="F1671" i="10"/>
  <c r="B1671" i="10"/>
  <c r="H1671" i="10"/>
  <c r="G1671" i="10"/>
  <c r="E1671" i="10"/>
  <c r="I1671" i="10"/>
  <c r="C1671" i="10"/>
  <c r="D1671" i="10"/>
  <c r="F1667" i="10"/>
  <c r="B1667" i="10"/>
  <c r="H1667" i="10"/>
  <c r="G1667" i="10"/>
  <c r="E1667" i="10"/>
  <c r="I1667" i="10"/>
  <c r="C1667" i="10"/>
  <c r="D1667" i="10"/>
  <c r="F1663" i="10"/>
  <c r="B1663" i="10"/>
  <c r="H1663" i="10"/>
  <c r="G1663" i="10"/>
  <c r="E1663" i="10"/>
  <c r="I1663" i="10"/>
  <c r="C1663" i="10"/>
  <c r="D1663" i="10"/>
  <c r="F1659" i="10"/>
  <c r="B1659" i="10"/>
  <c r="H1659" i="10"/>
  <c r="G1659" i="10"/>
  <c r="E1659" i="10"/>
  <c r="I1659" i="10"/>
  <c r="C1659" i="10"/>
  <c r="D1659" i="10"/>
  <c r="F1655" i="10"/>
  <c r="B1655" i="10"/>
  <c r="H1655" i="10"/>
  <c r="G1655" i="10"/>
  <c r="E1655" i="10"/>
  <c r="I1655" i="10"/>
  <c r="C1655" i="10"/>
  <c r="D1655" i="10"/>
  <c r="F1651" i="10"/>
  <c r="B1651" i="10"/>
  <c r="H1651" i="10"/>
  <c r="G1651" i="10"/>
  <c r="E1651" i="10"/>
  <c r="I1651" i="10"/>
  <c r="C1651" i="10"/>
  <c r="D1651" i="10"/>
  <c r="G1647" i="10"/>
  <c r="E1647" i="10"/>
  <c r="H1647" i="10"/>
  <c r="I1647" i="10"/>
  <c r="C1647" i="10"/>
  <c r="D1647" i="10"/>
  <c r="F1647" i="10"/>
  <c r="B1647" i="10"/>
  <c r="E1643" i="10"/>
  <c r="I1643" i="10"/>
  <c r="D1643" i="10"/>
  <c r="C1643" i="10"/>
  <c r="B1643" i="10"/>
  <c r="F1643" i="10"/>
  <c r="H1643" i="10"/>
  <c r="G1643" i="10"/>
  <c r="E1639" i="10"/>
  <c r="I1639" i="10"/>
  <c r="D1639" i="10"/>
  <c r="C1639" i="10"/>
  <c r="B1639" i="10"/>
  <c r="F1639" i="10"/>
  <c r="H1639" i="10"/>
  <c r="G1639" i="10"/>
  <c r="E1635" i="10"/>
  <c r="I1635" i="10"/>
  <c r="D1635" i="10"/>
  <c r="C1635" i="10"/>
  <c r="B1635" i="10"/>
  <c r="F1635" i="10"/>
  <c r="H1635" i="10"/>
  <c r="G1635" i="10"/>
  <c r="E1631" i="10"/>
  <c r="I1631" i="10"/>
  <c r="D1631" i="10"/>
  <c r="C1631" i="10"/>
  <c r="B1631" i="10"/>
  <c r="F1631" i="10"/>
  <c r="H1631" i="10"/>
  <c r="G1631" i="10"/>
  <c r="E1627" i="10"/>
  <c r="I1627" i="10"/>
  <c r="D1627" i="10"/>
  <c r="C1627" i="10"/>
  <c r="B1627" i="10"/>
  <c r="F1627" i="10"/>
  <c r="H1627" i="10"/>
  <c r="G1627" i="10"/>
  <c r="E1623" i="10"/>
  <c r="I1623" i="10"/>
  <c r="D1623" i="10"/>
  <c r="C1623" i="10"/>
  <c r="B1623" i="10"/>
  <c r="F1623" i="10"/>
  <c r="H1623" i="10"/>
  <c r="G1623" i="10"/>
  <c r="E1619" i="10"/>
  <c r="I1619" i="10"/>
  <c r="D1619" i="10"/>
  <c r="C1619" i="10"/>
  <c r="B1619" i="10"/>
  <c r="F1619" i="10"/>
  <c r="H1619" i="10"/>
  <c r="G1619" i="10"/>
  <c r="E1615" i="10"/>
  <c r="I1615" i="10"/>
  <c r="D1615" i="10"/>
  <c r="C1615" i="10"/>
  <c r="B1615" i="10"/>
  <c r="F1615" i="10"/>
  <c r="H1615" i="10"/>
  <c r="G1615" i="10"/>
  <c r="E1611" i="10"/>
  <c r="I1611" i="10"/>
  <c r="D1611" i="10"/>
  <c r="C1611" i="10"/>
  <c r="B1611" i="10"/>
  <c r="F1611" i="10"/>
  <c r="H1611" i="10"/>
  <c r="G1611" i="10"/>
  <c r="E1607" i="10"/>
  <c r="I1607" i="10"/>
  <c r="D1607" i="10"/>
  <c r="C1607" i="10"/>
  <c r="B1607" i="10"/>
  <c r="F1607" i="10"/>
  <c r="H1607" i="10"/>
  <c r="G1607" i="10"/>
  <c r="E1603" i="10"/>
  <c r="I1603" i="10"/>
  <c r="D1603" i="10"/>
  <c r="C1603" i="10"/>
  <c r="B1603" i="10"/>
  <c r="F1603" i="10"/>
  <c r="H1603" i="10"/>
  <c r="G1603" i="10"/>
  <c r="E1599" i="10"/>
  <c r="I1599" i="10"/>
  <c r="D1599" i="10"/>
  <c r="C1599" i="10"/>
  <c r="B1599" i="10"/>
  <c r="F1599" i="10"/>
  <c r="H1599" i="10"/>
  <c r="G1599" i="10"/>
  <c r="E1595" i="10"/>
  <c r="I1595" i="10"/>
  <c r="D1595" i="10"/>
  <c r="C1595" i="10"/>
  <c r="B1595" i="10"/>
  <c r="F1595" i="10"/>
  <c r="H1595" i="10"/>
  <c r="G1595" i="10"/>
  <c r="E1591" i="10"/>
  <c r="I1591" i="10"/>
  <c r="D1591" i="10"/>
  <c r="C1591" i="10"/>
  <c r="B1591" i="10"/>
  <c r="F1591" i="10"/>
  <c r="H1591" i="10"/>
  <c r="G1591" i="10"/>
  <c r="E1587" i="10"/>
  <c r="I1587" i="10"/>
  <c r="D1587" i="10"/>
  <c r="C1587" i="10"/>
  <c r="B1587" i="10"/>
  <c r="F1587" i="10"/>
  <c r="H1587" i="10"/>
  <c r="G1587" i="10"/>
  <c r="E1583" i="10"/>
  <c r="I1583" i="10"/>
  <c r="D1583" i="10"/>
  <c r="C1583" i="10"/>
  <c r="B1583" i="10"/>
  <c r="F1583" i="10"/>
  <c r="H1583" i="10"/>
  <c r="G1583" i="10"/>
  <c r="E1579" i="10"/>
  <c r="I1579" i="10"/>
  <c r="D1579" i="10"/>
  <c r="C1579" i="10"/>
  <c r="B1579" i="10"/>
  <c r="F1579" i="10"/>
  <c r="H1579" i="10"/>
  <c r="G1579" i="10"/>
  <c r="E1575" i="10"/>
  <c r="I1575" i="10"/>
  <c r="D1575" i="10"/>
  <c r="C1575" i="10"/>
  <c r="B1575" i="10"/>
  <c r="F1575" i="10"/>
  <c r="H1575" i="10"/>
  <c r="G1575" i="10"/>
  <c r="E1571" i="10"/>
  <c r="I1571" i="10"/>
  <c r="D1571" i="10"/>
  <c r="C1571" i="10"/>
  <c r="B1571" i="10"/>
  <c r="F1571" i="10"/>
  <c r="H1571" i="10"/>
  <c r="G1571" i="10"/>
  <c r="E1567" i="10"/>
  <c r="I1567" i="10"/>
  <c r="D1567" i="10"/>
  <c r="C1567" i="10"/>
  <c r="B1567" i="10"/>
  <c r="F1567" i="10"/>
  <c r="H1567" i="10"/>
  <c r="G1567" i="10"/>
  <c r="E1563" i="10"/>
  <c r="I1563" i="10"/>
  <c r="D1563" i="10"/>
  <c r="C1563" i="10"/>
  <c r="B1563" i="10"/>
  <c r="F1563" i="10"/>
  <c r="H1563" i="10"/>
  <c r="G1563" i="10"/>
  <c r="E1559" i="10"/>
  <c r="I1559" i="10"/>
  <c r="D1559" i="10"/>
  <c r="C1559" i="10"/>
  <c r="B1559" i="10"/>
  <c r="F1559" i="10"/>
  <c r="H1559" i="10"/>
  <c r="G1559" i="10"/>
  <c r="E1555" i="10"/>
  <c r="I1555" i="10"/>
  <c r="D1555" i="10"/>
  <c r="C1555" i="10"/>
  <c r="B1555" i="10"/>
  <c r="F1555" i="10"/>
  <c r="H1555" i="10"/>
  <c r="G1555" i="10"/>
  <c r="E1551" i="10"/>
  <c r="I1551" i="10"/>
  <c r="D1551" i="10"/>
  <c r="C1551" i="10"/>
  <c r="B1551" i="10"/>
  <c r="F1551" i="10"/>
  <c r="H1551" i="10"/>
  <c r="G1551" i="10"/>
  <c r="E1547" i="10"/>
  <c r="I1547" i="10"/>
  <c r="D1547" i="10"/>
  <c r="C1547" i="10"/>
  <c r="B1547" i="10"/>
  <c r="F1547" i="10"/>
  <c r="H1547" i="10"/>
  <c r="G1547" i="10"/>
  <c r="E1543" i="10"/>
  <c r="I1543" i="10"/>
  <c r="D1543" i="10"/>
  <c r="C1543" i="10"/>
  <c r="B1543" i="10"/>
  <c r="F1543" i="10"/>
  <c r="H1543" i="10"/>
  <c r="G1543" i="10"/>
  <c r="E1539" i="10"/>
  <c r="I1539" i="10"/>
  <c r="D1539" i="10"/>
  <c r="C1539" i="10"/>
  <c r="B1539" i="10"/>
  <c r="F1539" i="10"/>
  <c r="H1539" i="10"/>
  <c r="G1539" i="10"/>
  <c r="E1535" i="10"/>
  <c r="I1535" i="10"/>
  <c r="D1535" i="10"/>
  <c r="C1535" i="10"/>
  <c r="B1535" i="10"/>
  <c r="F1535" i="10"/>
  <c r="H1535" i="10"/>
  <c r="G1535" i="10"/>
  <c r="E1531" i="10"/>
  <c r="I1531" i="10"/>
  <c r="D1531" i="10"/>
  <c r="C1531" i="10"/>
  <c r="B1531" i="10"/>
  <c r="F1531" i="10"/>
  <c r="H1531" i="10"/>
  <c r="G1531" i="10"/>
  <c r="E1527" i="10"/>
  <c r="I1527" i="10"/>
  <c r="D1527" i="10"/>
  <c r="C1527" i="10"/>
  <c r="B1527" i="10"/>
  <c r="F1527" i="10"/>
  <c r="H1527" i="10"/>
  <c r="G1527" i="10"/>
  <c r="E1523" i="10"/>
  <c r="I1523" i="10"/>
  <c r="D1523" i="10"/>
  <c r="C1523" i="10"/>
  <c r="B1523" i="10"/>
  <c r="F1523" i="10"/>
  <c r="H1523" i="10"/>
  <c r="G1523" i="10"/>
  <c r="E1519" i="10"/>
  <c r="I1519" i="10"/>
  <c r="D1519" i="10"/>
  <c r="C1519" i="10"/>
  <c r="B1519" i="10"/>
  <c r="F1519" i="10"/>
  <c r="H1519" i="10"/>
  <c r="G1519" i="10"/>
  <c r="E1515" i="10"/>
  <c r="I1515" i="10"/>
  <c r="D1515" i="10"/>
  <c r="C1515" i="10"/>
  <c r="B1515" i="10"/>
  <c r="F1515" i="10"/>
  <c r="H1515" i="10"/>
  <c r="G1515" i="10"/>
  <c r="E1511" i="10"/>
  <c r="I1511" i="10"/>
  <c r="D1511" i="10"/>
  <c r="C1511" i="10"/>
  <c r="B1511" i="10"/>
  <c r="F1511" i="10"/>
  <c r="H1511" i="10"/>
  <c r="G1511" i="10"/>
  <c r="E1507" i="10"/>
  <c r="I1507" i="10"/>
  <c r="D1507" i="10"/>
  <c r="C1507" i="10"/>
  <c r="B1507" i="10"/>
  <c r="F1507" i="10"/>
  <c r="H1507" i="10"/>
  <c r="G1507" i="10"/>
  <c r="E1503" i="10"/>
  <c r="I1503" i="10"/>
  <c r="D1503" i="10"/>
  <c r="C1503" i="10"/>
  <c r="B1503" i="10"/>
  <c r="F1503" i="10"/>
  <c r="H1503" i="10"/>
  <c r="G1503" i="10"/>
  <c r="E1499" i="10"/>
  <c r="I1499" i="10"/>
  <c r="D1499" i="10"/>
  <c r="C1499" i="10"/>
  <c r="B1499" i="10"/>
  <c r="F1499" i="10"/>
  <c r="H1499" i="10"/>
  <c r="G1499" i="10"/>
  <c r="E1495" i="10"/>
  <c r="I1495" i="10"/>
  <c r="D1495" i="10"/>
  <c r="C1495" i="10"/>
  <c r="B1495" i="10"/>
  <c r="F1495" i="10"/>
  <c r="H1495" i="10"/>
  <c r="G1495" i="10"/>
  <c r="E1491" i="10"/>
  <c r="I1491" i="10"/>
  <c r="D1491" i="10"/>
  <c r="C1491" i="10"/>
  <c r="B1491" i="10"/>
  <c r="F1491" i="10"/>
  <c r="H1491" i="10"/>
  <c r="G1491" i="10"/>
  <c r="E1487" i="10"/>
  <c r="I1487" i="10"/>
  <c r="D1487" i="10"/>
  <c r="C1487" i="10"/>
  <c r="B1487" i="10"/>
  <c r="F1487" i="10"/>
  <c r="H1487" i="10"/>
  <c r="G1487" i="10"/>
  <c r="E1483" i="10"/>
  <c r="I1483" i="10"/>
  <c r="D1483" i="10"/>
  <c r="C1483" i="10"/>
  <c r="B1483" i="10"/>
  <c r="F1483" i="10"/>
  <c r="H1483" i="10"/>
  <c r="G1483" i="10"/>
  <c r="E1479" i="10"/>
  <c r="I1479" i="10"/>
  <c r="D1479" i="10"/>
  <c r="C1479" i="10"/>
  <c r="B1479" i="10"/>
  <c r="F1479" i="10"/>
  <c r="H1479" i="10"/>
  <c r="G1479" i="10"/>
  <c r="E1475" i="10"/>
  <c r="I1475" i="10"/>
  <c r="D1475" i="10"/>
  <c r="C1475" i="10"/>
  <c r="B1475" i="10"/>
  <c r="F1475" i="10"/>
  <c r="H1475" i="10"/>
  <c r="G1475" i="10"/>
  <c r="E1471" i="10"/>
  <c r="I1471" i="10"/>
  <c r="D1471" i="10"/>
  <c r="C1471" i="10"/>
  <c r="B1471" i="10"/>
  <c r="F1471" i="10"/>
  <c r="H1471" i="10"/>
  <c r="G1471" i="10"/>
  <c r="E1467" i="10"/>
  <c r="I1467" i="10"/>
  <c r="D1467" i="10"/>
  <c r="C1467" i="10"/>
  <c r="B1467" i="10"/>
  <c r="F1467" i="10"/>
  <c r="H1467" i="10"/>
  <c r="G1467" i="10"/>
  <c r="E1463" i="10"/>
  <c r="I1463" i="10"/>
  <c r="D1463" i="10"/>
  <c r="C1463" i="10"/>
  <c r="B1463" i="10"/>
  <c r="F1463" i="10"/>
  <c r="H1463" i="10"/>
  <c r="G1463" i="10"/>
  <c r="E1459" i="10"/>
  <c r="I1459" i="10"/>
  <c r="D1459" i="10"/>
  <c r="C1459" i="10"/>
  <c r="B1459" i="10"/>
  <c r="F1459" i="10"/>
  <c r="H1459" i="10"/>
  <c r="G1459" i="10"/>
  <c r="E1455" i="10"/>
  <c r="I1455" i="10"/>
  <c r="D1455" i="10"/>
  <c r="C1455" i="10"/>
  <c r="B1455" i="10"/>
  <c r="F1455" i="10"/>
  <c r="H1455" i="10"/>
  <c r="G1455" i="10"/>
  <c r="E1451" i="10"/>
  <c r="I1451" i="10"/>
  <c r="D1451" i="10"/>
  <c r="C1451" i="10"/>
  <c r="B1451" i="10"/>
  <c r="F1451" i="10"/>
  <c r="H1451" i="10"/>
  <c r="G1451" i="10"/>
  <c r="E1447" i="10"/>
  <c r="I1447" i="10"/>
  <c r="D1447" i="10"/>
  <c r="C1447" i="10"/>
  <c r="B1447" i="10"/>
  <c r="F1447" i="10"/>
  <c r="H1447" i="10"/>
  <c r="G1447" i="10"/>
  <c r="E1443" i="10"/>
  <c r="I1443" i="10"/>
  <c r="D1443" i="10"/>
  <c r="C1443" i="10"/>
  <c r="B1443" i="10"/>
  <c r="F1443" i="10"/>
  <c r="H1443" i="10"/>
  <c r="G1443" i="10"/>
  <c r="E1439" i="10"/>
  <c r="I1439" i="10"/>
  <c r="D1439" i="10"/>
  <c r="C1439" i="10"/>
  <c r="B1439" i="10"/>
  <c r="F1439" i="10"/>
  <c r="H1439" i="10"/>
  <c r="G1439" i="10"/>
  <c r="E1435" i="10"/>
  <c r="I1435" i="10"/>
  <c r="D1435" i="10"/>
  <c r="C1435" i="10"/>
  <c r="B1435" i="10"/>
  <c r="F1435" i="10"/>
  <c r="H1435" i="10"/>
  <c r="G1435" i="10"/>
  <c r="E1431" i="10"/>
  <c r="I1431" i="10"/>
  <c r="D1431" i="10"/>
  <c r="C1431" i="10"/>
  <c r="B1431" i="10"/>
  <c r="F1431" i="10"/>
  <c r="H1431" i="10"/>
  <c r="G1431" i="10"/>
  <c r="E1427" i="10"/>
  <c r="I1427" i="10"/>
  <c r="D1427" i="10"/>
  <c r="C1427" i="10"/>
  <c r="B1427" i="10"/>
  <c r="F1427" i="10"/>
  <c r="H1427" i="10"/>
  <c r="G1427" i="10"/>
  <c r="F1423" i="10"/>
  <c r="B1423" i="10"/>
  <c r="D1423" i="10"/>
  <c r="C1423" i="10"/>
  <c r="E1423" i="10"/>
  <c r="I1423" i="10"/>
  <c r="H1423" i="10"/>
  <c r="G1423" i="10"/>
  <c r="F1419" i="10"/>
  <c r="B1419" i="10"/>
  <c r="D1419" i="10"/>
  <c r="C1419" i="10"/>
  <c r="E1419" i="10"/>
  <c r="I1419" i="10"/>
  <c r="H1419" i="10"/>
  <c r="G1419" i="10"/>
  <c r="F1415" i="10"/>
  <c r="B1415" i="10"/>
  <c r="D1415" i="10"/>
  <c r="C1415" i="10"/>
  <c r="E1415" i="10"/>
  <c r="I1415" i="10"/>
  <c r="H1415" i="10"/>
  <c r="G1415" i="10"/>
  <c r="F1411" i="10"/>
  <c r="B1411" i="10"/>
  <c r="D1411" i="10"/>
  <c r="C1411" i="10"/>
  <c r="E1411" i="10"/>
  <c r="I1411" i="10"/>
  <c r="H1411" i="10"/>
  <c r="G1411" i="10"/>
  <c r="F1407" i="10"/>
  <c r="B1407" i="10"/>
  <c r="D1407" i="10"/>
  <c r="C1407" i="10"/>
  <c r="E1407" i="10"/>
  <c r="I1407" i="10"/>
  <c r="H1407" i="10"/>
  <c r="G1407" i="10"/>
  <c r="F1403" i="10"/>
  <c r="B1403" i="10"/>
  <c r="D1403" i="10"/>
  <c r="C1403" i="10"/>
  <c r="E1403" i="10"/>
  <c r="I1403" i="10"/>
  <c r="H1403" i="10"/>
  <c r="G1403" i="10"/>
  <c r="F1399" i="10"/>
  <c r="B1399" i="10"/>
  <c r="D1399" i="10"/>
  <c r="C1399" i="10"/>
  <c r="E1399" i="10"/>
  <c r="I1399" i="10"/>
  <c r="H1399" i="10"/>
  <c r="G1399" i="10"/>
  <c r="F1395" i="10"/>
  <c r="B1395" i="10"/>
  <c r="D1395" i="10"/>
  <c r="C1395" i="10"/>
  <c r="E1395" i="10"/>
  <c r="I1395" i="10"/>
  <c r="H1395" i="10"/>
  <c r="G1395" i="10"/>
  <c r="F1391" i="10"/>
  <c r="B1391" i="10"/>
  <c r="D1391" i="10"/>
  <c r="C1391" i="10"/>
  <c r="E1391" i="10"/>
  <c r="I1391" i="10"/>
  <c r="H1391" i="10"/>
  <c r="G1391" i="10"/>
  <c r="F1387" i="10"/>
  <c r="B1387" i="10"/>
  <c r="D1387" i="10"/>
  <c r="C1387" i="10"/>
  <c r="E1387" i="10"/>
  <c r="I1387" i="10"/>
  <c r="H1387" i="10"/>
  <c r="G1387" i="10"/>
  <c r="F1383" i="10"/>
  <c r="B1383" i="10"/>
  <c r="D1383" i="10"/>
  <c r="C1383" i="10"/>
  <c r="E1383" i="10"/>
  <c r="I1383" i="10"/>
  <c r="H1383" i="10"/>
  <c r="G1383" i="10"/>
  <c r="F1379" i="10"/>
  <c r="B1379" i="10"/>
  <c r="D1379" i="10"/>
  <c r="C1379" i="10"/>
  <c r="E1379" i="10"/>
  <c r="I1379" i="10"/>
  <c r="H1379" i="10"/>
  <c r="G1379" i="10"/>
  <c r="F1375" i="10"/>
  <c r="B1375" i="10"/>
  <c r="D1375" i="10"/>
  <c r="C1375" i="10"/>
  <c r="E1375" i="10"/>
  <c r="I1375" i="10"/>
  <c r="H1375" i="10"/>
  <c r="G1375" i="10"/>
  <c r="F1371" i="10"/>
  <c r="B1371" i="10"/>
  <c r="D1371" i="10"/>
  <c r="C1371" i="10"/>
  <c r="E1371" i="10"/>
  <c r="I1371" i="10"/>
  <c r="H1371" i="10"/>
  <c r="G1371" i="10"/>
  <c r="F1367" i="10"/>
  <c r="B1367" i="10"/>
  <c r="D1367" i="10"/>
  <c r="C1367" i="10"/>
  <c r="E1367" i="10"/>
  <c r="I1367" i="10"/>
  <c r="H1367" i="10"/>
  <c r="G1367" i="10"/>
  <c r="F1363" i="10"/>
  <c r="B1363" i="10"/>
  <c r="D1363" i="10"/>
  <c r="C1363" i="10"/>
  <c r="E1363" i="10"/>
  <c r="I1363" i="10"/>
  <c r="H1363" i="10"/>
  <c r="G1363" i="10"/>
  <c r="F1359" i="10"/>
  <c r="B1359" i="10"/>
  <c r="D1359" i="10"/>
  <c r="C1359" i="10"/>
  <c r="E1359" i="10"/>
  <c r="I1359" i="10"/>
  <c r="H1359" i="10"/>
  <c r="G1359" i="10"/>
  <c r="F1355" i="10"/>
  <c r="B1355" i="10"/>
  <c r="D1355" i="10"/>
  <c r="C1355" i="10"/>
  <c r="E1355" i="10"/>
  <c r="I1355" i="10"/>
  <c r="H1355" i="10"/>
  <c r="G1355" i="10"/>
  <c r="F1351" i="10"/>
  <c r="B1351" i="10"/>
  <c r="D1351" i="10"/>
  <c r="C1351" i="10"/>
  <c r="E1351" i="10"/>
  <c r="I1351" i="10"/>
  <c r="H1351" i="10"/>
  <c r="G1351" i="10"/>
  <c r="F1347" i="10"/>
  <c r="B1347" i="10"/>
  <c r="D1347" i="10"/>
  <c r="C1347" i="10"/>
  <c r="E1347" i="10"/>
  <c r="I1347" i="10"/>
  <c r="H1347" i="10"/>
  <c r="G1347" i="10"/>
  <c r="F1343" i="10"/>
  <c r="B1343" i="10"/>
  <c r="D1343" i="10"/>
  <c r="C1343" i="10"/>
  <c r="E1343" i="10"/>
  <c r="I1343" i="10"/>
  <c r="H1343" i="10"/>
  <c r="G1343" i="10"/>
  <c r="F1339" i="10"/>
  <c r="B1339" i="10"/>
  <c r="D1339" i="10"/>
  <c r="C1339" i="10"/>
  <c r="E1339" i="10"/>
  <c r="I1339" i="10"/>
  <c r="H1339" i="10"/>
  <c r="G1339" i="10"/>
  <c r="F1335" i="10"/>
  <c r="B1335" i="10"/>
  <c r="D1335" i="10"/>
  <c r="C1335" i="10"/>
  <c r="E1335" i="10"/>
  <c r="I1335" i="10"/>
  <c r="H1335" i="10"/>
  <c r="G1335" i="10"/>
  <c r="F1331" i="10"/>
  <c r="H1331" i="10"/>
  <c r="C1331" i="10"/>
  <c r="E1331" i="10"/>
  <c r="B1331" i="10"/>
  <c r="D1331" i="10"/>
  <c r="G1331" i="10"/>
  <c r="I1331" i="10"/>
  <c r="F1327" i="10"/>
  <c r="H1327" i="10"/>
  <c r="C1327" i="10"/>
  <c r="E1327" i="10"/>
  <c r="B1327" i="10"/>
  <c r="D1327" i="10"/>
  <c r="G1327" i="10"/>
  <c r="I1327" i="10"/>
  <c r="F1323" i="10"/>
  <c r="H1323" i="10"/>
  <c r="C1323" i="10"/>
  <c r="E1323" i="10"/>
  <c r="B1323" i="10"/>
  <c r="D1323" i="10"/>
  <c r="G1323" i="10"/>
  <c r="I1323" i="10"/>
  <c r="F1319" i="10"/>
  <c r="H1319" i="10"/>
  <c r="C1319" i="10"/>
  <c r="E1319" i="10"/>
  <c r="B1319" i="10"/>
  <c r="D1319" i="10"/>
  <c r="G1319" i="10"/>
  <c r="I1319" i="10"/>
  <c r="F1315" i="10"/>
  <c r="H1315" i="10"/>
  <c r="C1315" i="10"/>
  <c r="E1315" i="10"/>
  <c r="B1315" i="10"/>
  <c r="D1315" i="10"/>
  <c r="G1315" i="10"/>
  <c r="I1315" i="10"/>
  <c r="F1311" i="10"/>
  <c r="H1311" i="10"/>
  <c r="C1311" i="10"/>
  <c r="E1311" i="10"/>
  <c r="B1311" i="10"/>
  <c r="D1311" i="10"/>
  <c r="G1311" i="10"/>
  <c r="I1311" i="10"/>
  <c r="F1307" i="10"/>
  <c r="H1307" i="10"/>
  <c r="C1307" i="10"/>
  <c r="E1307" i="10"/>
  <c r="B1307" i="10"/>
  <c r="D1307" i="10"/>
  <c r="G1307" i="10"/>
  <c r="I1307" i="10"/>
  <c r="F1303" i="10"/>
  <c r="H1303" i="10"/>
  <c r="C1303" i="10"/>
  <c r="E1303" i="10"/>
  <c r="B1303" i="10"/>
  <c r="D1303" i="10"/>
  <c r="G1303" i="10"/>
  <c r="I1303" i="10"/>
  <c r="F1299" i="10"/>
  <c r="H1299" i="10"/>
  <c r="C1299" i="10"/>
  <c r="E1299" i="10"/>
  <c r="B1299" i="10"/>
  <c r="D1299" i="10"/>
  <c r="G1299" i="10"/>
  <c r="I1299" i="10"/>
  <c r="F1295" i="10"/>
  <c r="H1295" i="10"/>
  <c r="C1295" i="10"/>
  <c r="E1295" i="10"/>
  <c r="B1295" i="10"/>
  <c r="D1295" i="10"/>
  <c r="G1295" i="10"/>
  <c r="I1295" i="10"/>
  <c r="F1291" i="10"/>
  <c r="H1291" i="10"/>
  <c r="C1291" i="10"/>
  <c r="E1291" i="10"/>
  <c r="B1291" i="10"/>
  <c r="D1291" i="10"/>
  <c r="G1291" i="10"/>
  <c r="I1291" i="10"/>
  <c r="F1287" i="10"/>
  <c r="H1287" i="10"/>
  <c r="C1287" i="10"/>
  <c r="E1287" i="10"/>
  <c r="B1287" i="10"/>
  <c r="D1287" i="10"/>
  <c r="G1287" i="10"/>
  <c r="I1287" i="10"/>
  <c r="F1283" i="10"/>
  <c r="H1283" i="10"/>
  <c r="C1283" i="10"/>
  <c r="E1283" i="10"/>
  <c r="B1283" i="10"/>
  <c r="D1283" i="10"/>
  <c r="G1283" i="10"/>
  <c r="I1283" i="10"/>
  <c r="F1279" i="10"/>
  <c r="H1279" i="10"/>
  <c r="C1279" i="10"/>
  <c r="E1279" i="10"/>
  <c r="B1279" i="10"/>
  <c r="D1279" i="10"/>
  <c r="G1279" i="10"/>
  <c r="I1279" i="10"/>
  <c r="F1275" i="10"/>
  <c r="H1275" i="10"/>
  <c r="C1275" i="10"/>
  <c r="E1275" i="10"/>
  <c r="B1275" i="10"/>
  <c r="D1275" i="10"/>
  <c r="G1275" i="10"/>
  <c r="I1275" i="10"/>
  <c r="F1271" i="10"/>
  <c r="H1271" i="10"/>
  <c r="C1271" i="10"/>
  <c r="E1271" i="10"/>
  <c r="B1271" i="10"/>
  <c r="D1271" i="10"/>
  <c r="G1271" i="10"/>
  <c r="I1271" i="10"/>
  <c r="F1267" i="10"/>
  <c r="H1267" i="10"/>
  <c r="C1267" i="10"/>
  <c r="E1267" i="10"/>
  <c r="B1267" i="10"/>
  <c r="D1267" i="10"/>
  <c r="G1267" i="10"/>
  <c r="I1267" i="10"/>
  <c r="F1263" i="10"/>
  <c r="H1263" i="10"/>
  <c r="C1263" i="10"/>
  <c r="E1263" i="10"/>
  <c r="B1263" i="10"/>
  <c r="D1263" i="10"/>
  <c r="G1263" i="10"/>
  <c r="I1263" i="10"/>
  <c r="F1259" i="10"/>
  <c r="H1259" i="10"/>
  <c r="C1259" i="10"/>
  <c r="E1259" i="10"/>
  <c r="B1259" i="10"/>
  <c r="D1259" i="10"/>
  <c r="G1259" i="10"/>
  <c r="I1259" i="10"/>
  <c r="F1255" i="10"/>
  <c r="H1255" i="10"/>
  <c r="C1255" i="10"/>
  <c r="E1255" i="10"/>
  <c r="B1255" i="10"/>
  <c r="D1255" i="10"/>
  <c r="G1255" i="10"/>
  <c r="I1255" i="10"/>
  <c r="F1251" i="10"/>
  <c r="H1251" i="10"/>
  <c r="C1251" i="10"/>
  <c r="E1251" i="10"/>
  <c r="B1251" i="10"/>
  <c r="D1251" i="10"/>
  <c r="G1251" i="10"/>
  <c r="I1251" i="10"/>
  <c r="F1247" i="10"/>
  <c r="H1247" i="10"/>
  <c r="C1247" i="10"/>
  <c r="E1247" i="10"/>
  <c r="B1247" i="10"/>
  <c r="D1247" i="10"/>
  <c r="G1247" i="10"/>
  <c r="I1247" i="10"/>
  <c r="F1243" i="10"/>
  <c r="H1243" i="10"/>
  <c r="C1243" i="10"/>
  <c r="E1243" i="10"/>
  <c r="B1243" i="10"/>
  <c r="D1243" i="10"/>
  <c r="G1243" i="10"/>
  <c r="I1243" i="10"/>
  <c r="F1239" i="10"/>
  <c r="H1239" i="10"/>
  <c r="C1239" i="10"/>
  <c r="E1239" i="10"/>
  <c r="B1239" i="10"/>
  <c r="D1239" i="10"/>
  <c r="G1239" i="10"/>
  <c r="I1239" i="10"/>
  <c r="F1235" i="10"/>
  <c r="H1235" i="10"/>
  <c r="C1235" i="10"/>
  <c r="E1235" i="10"/>
  <c r="B1235" i="10"/>
  <c r="D1235" i="10"/>
  <c r="G1235" i="10"/>
  <c r="I1235" i="10"/>
  <c r="F1231" i="10"/>
  <c r="H1231" i="10"/>
  <c r="C1231" i="10"/>
  <c r="E1231" i="10"/>
  <c r="B1231" i="10"/>
  <c r="D1231" i="10"/>
  <c r="G1231" i="10"/>
  <c r="I1231" i="10"/>
  <c r="F1227" i="10"/>
  <c r="H1227" i="10"/>
  <c r="C1227" i="10"/>
  <c r="E1227" i="10"/>
  <c r="B1227" i="10"/>
  <c r="D1227" i="10"/>
  <c r="G1227" i="10"/>
  <c r="I1227" i="10"/>
  <c r="F1223" i="10"/>
  <c r="H1223" i="10"/>
  <c r="C1223" i="10"/>
  <c r="E1223" i="10"/>
  <c r="B1223" i="10"/>
  <c r="D1223" i="10"/>
  <c r="G1223" i="10"/>
  <c r="I1223" i="10"/>
  <c r="F1219" i="10"/>
  <c r="H1219" i="10"/>
  <c r="C1219" i="10"/>
  <c r="E1219" i="10"/>
  <c r="B1219" i="10"/>
  <c r="D1219" i="10"/>
  <c r="G1219" i="10"/>
  <c r="I1219" i="10"/>
  <c r="F1215" i="10"/>
  <c r="H1215" i="10"/>
  <c r="C1215" i="10"/>
  <c r="E1215" i="10"/>
  <c r="B1215" i="10"/>
  <c r="D1215" i="10"/>
  <c r="G1215" i="10"/>
  <c r="I1215" i="10"/>
  <c r="F1211" i="10"/>
  <c r="H1211" i="10"/>
  <c r="C1211" i="10"/>
  <c r="E1211" i="10"/>
  <c r="B1211" i="10"/>
  <c r="D1211" i="10"/>
  <c r="G1211" i="10"/>
  <c r="I1211" i="10"/>
  <c r="F1207" i="10"/>
  <c r="H1207" i="10"/>
  <c r="C1207" i="10"/>
  <c r="E1207" i="10"/>
  <c r="B1207" i="10"/>
  <c r="D1207" i="10"/>
  <c r="G1207" i="10"/>
  <c r="I1207" i="10"/>
  <c r="F1203" i="10"/>
  <c r="H1203" i="10"/>
  <c r="C1203" i="10"/>
  <c r="E1203" i="10"/>
  <c r="B1203" i="10"/>
  <c r="D1203" i="10"/>
  <c r="G1203" i="10"/>
  <c r="I1203" i="10"/>
  <c r="F1199" i="10"/>
  <c r="H1199" i="10"/>
  <c r="C1199" i="10"/>
  <c r="E1199" i="10"/>
  <c r="B1199" i="10"/>
  <c r="D1199" i="10"/>
  <c r="G1199" i="10"/>
  <c r="I1199" i="10"/>
  <c r="F1195" i="10"/>
  <c r="H1195" i="10"/>
  <c r="C1195" i="10"/>
  <c r="E1195" i="10"/>
  <c r="B1195" i="10"/>
  <c r="D1195" i="10"/>
  <c r="G1195" i="10"/>
  <c r="I1195" i="10"/>
  <c r="F1191" i="10"/>
  <c r="H1191" i="10"/>
  <c r="C1191" i="10"/>
  <c r="E1191" i="10"/>
  <c r="B1191" i="10"/>
  <c r="D1191" i="10"/>
  <c r="G1191" i="10"/>
  <c r="I1191" i="10"/>
  <c r="F1187" i="10"/>
  <c r="H1187" i="10"/>
  <c r="C1187" i="10"/>
  <c r="E1187" i="10"/>
  <c r="B1187" i="10"/>
  <c r="D1187" i="10"/>
  <c r="G1187" i="10"/>
  <c r="I1187" i="10"/>
  <c r="F1183" i="10"/>
  <c r="H1183" i="10"/>
  <c r="C1183" i="10"/>
  <c r="E1183" i="10"/>
  <c r="B1183" i="10"/>
  <c r="D1183" i="10"/>
  <c r="G1183" i="10"/>
  <c r="I1183" i="10"/>
  <c r="F1179" i="10"/>
  <c r="H1179" i="10"/>
  <c r="C1179" i="10"/>
  <c r="E1179" i="10"/>
  <c r="B1179" i="10"/>
  <c r="D1179" i="10"/>
  <c r="G1179" i="10"/>
  <c r="I1179" i="10"/>
  <c r="I1175" i="10"/>
  <c r="D1175" i="10"/>
  <c r="C1175" i="10"/>
  <c r="B1175" i="10"/>
  <c r="E1175" i="10"/>
  <c r="H1175" i="10"/>
  <c r="G1175" i="10"/>
  <c r="F1175" i="10"/>
  <c r="I1171" i="10"/>
  <c r="D1171" i="10"/>
  <c r="C1171" i="10"/>
  <c r="B1171" i="10"/>
  <c r="E1171" i="10"/>
  <c r="H1171" i="10"/>
  <c r="G1171" i="10"/>
  <c r="F1171" i="10"/>
  <c r="I1167" i="10"/>
  <c r="D1167" i="10"/>
  <c r="C1167" i="10"/>
  <c r="B1167" i="10"/>
  <c r="E1167" i="10"/>
  <c r="H1167" i="10"/>
  <c r="G1167" i="10"/>
  <c r="F1167" i="10"/>
  <c r="I1163" i="10"/>
  <c r="D1163" i="10"/>
  <c r="C1163" i="10"/>
  <c r="B1163" i="10"/>
  <c r="E1163" i="10"/>
  <c r="H1163" i="10"/>
  <c r="G1163" i="10"/>
  <c r="F1163" i="10"/>
  <c r="I1159" i="10"/>
  <c r="D1159" i="10"/>
  <c r="C1159" i="10"/>
  <c r="B1159" i="10"/>
  <c r="E1159" i="10"/>
  <c r="H1159" i="10"/>
  <c r="G1159" i="10"/>
  <c r="F1159" i="10"/>
  <c r="I1155" i="10"/>
  <c r="D1155" i="10"/>
  <c r="C1155" i="10"/>
  <c r="B1155" i="10"/>
  <c r="E1155" i="10"/>
  <c r="H1155" i="10"/>
  <c r="G1155" i="10"/>
  <c r="F1155" i="10"/>
  <c r="I1151" i="10"/>
  <c r="D1151" i="10"/>
  <c r="C1151" i="10"/>
  <c r="B1151" i="10"/>
  <c r="E1151" i="10"/>
  <c r="H1151" i="10"/>
  <c r="G1151" i="10"/>
  <c r="F1151" i="10"/>
  <c r="I1147" i="10"/>
  <c r="D1147" i="10"/>
  <c r="C1147" i="10"/>
  <c r="B1147" i="10"/>
  <c r="E1147" i="10"/>
  <c r="H1147" i="10"/>
  <c r="G1147" i="10"/>
  <c r="F1147" i="10"/>
  <c r="I1143" i="10"/>
  <c r="D1143" i="10"/>
  <c r="C1143" i="10"/>
  <c r="B1143" i="10"/>
  <c r="E1143" i="10"/>
  <c r="H1143" i="10"/>
  <c r="G1143" i="10"/>
  <c r="F1143" i="10"/>
  <c r="I1139" i="10"/>
  <c r="H1139" i="10"/>
  <c r="C1139" i="10"/>
  <c r="B1139" i="10"/>
  <c r="E1139" i="10"/>
  <c r="D1139" i="10"/>
  <c r="G1139" i="10"/>
  <c r="F1139" i="10"/>
  <c r="I1135" i="10"/>
  <c r="H1135" i="10"/>
  <c r="C1135" i="10"/>
  <c r="B1135" i="10"/>
  <c r="E1135" i="10"/>
  <c r="D1135" i="10"/>
  <c r="G1135" i="10"/>
  <c r="F1135" i="10"/>
  <c r="I1131" i="10"/>
  <c r="H1131" i="10"/>
  <c r="C1131" i="10"/>
  <c r="B1131" i="10"/>
  <c r="E1131" i="10"/>
  <c r="D1131" i="10"/>
  <c r="G1131" i="10"/>
  <c r="F1131" i="10"/>
  <c r="I1127" i="10"/>
  <c r="H1127" i="10"/>
  <c r="C1127" i="10"/>
  <c r="B1127" i="10"/>
  <c r="E1127" i="10"/>
  <c r="D1127" i="10"/>
  <c r="G1127" i="10"/>
  <c r="F1127" i="10"/>
  <c r="I1123" i="10"/>
  <c r="H1123" i="10"/>
  <c r="C1123" i="10"/>
  <c r="B1123" i="10"/>
  <c r="E1123" i="10"/>
  <c r="D1123" i="10"/>
  <c r="G1123" i="10"/>
  <c r="F1123" i="10"/>
  <c r="I1119" i="10"/>
  <c r="H1119" i="10"/>
  <c r="C1119" i="10"/>
  <c r="B1119" i="10"/>
  <c r="E1119" i="10"/>
  <c r="D1119" i="10"/>
  <c r="G1119" i="10"/>
  <c r="F1119" i="10"/>
  <c r="I1115" i="10"/>
  <c r="H1115" i="10"/>
  <c r="C1115" i="10"/>
  <c r="B1115" i="10"/>
  <c r="E1115" i="10"/>
  <c r="D1115" i="10"/>
  <c r="G1115" i="10"/>
  <c r="F1115" i="10"/>
  <c r="I1111" i="10"/>
  <c r="H1111" i="10"/>
  <c r="C1111" i="10"/>
  <c r="B1111" i="10"/>
  <c r="E1111" i="10"/>
  <c r="D1111" i="10"/>
  <c r="G1111" i="10"/>
  <c r="F1111" i="10"/>
  <c r="I1107" i="10"/>
  <c r="H1107" i="10"/>
  <c r="C1107" i="10"/>
  <c r="B1107" i="10"/>
  <c r="E1107" i="10"/>
  <c r="D1107" i="10"/>
  <c r="G1107" i="10"/>
  <c r="F1107" i="10"/>
  <c r="I1103" i="10"/>
  <c r="H1103" i="10"/>
  <c r="C1103" i="10"/>
  <c r="B1103" i="10"/>
  <c r="E1103" i="10"/>
  <c r="D1103" i="10"/>
  <c r="G1103" i="10"/>
  <c r="F1103" i="10"/>
  <c r="I1099" i="10"/>
  <c r="H1099" i="10"/>
  <c r="C1099" i="10"/>
  <c r="B1099" i="10"/>
  <c r="E1099" i="10"/>
  <c r="D1099" i="10"/>
  <c r="G1099" i="10"/>
  <c r="F1099" i="10"/>
  <c r="I1095" i="10"/>
  <c r="H1095" i="10"/>
  <c r="C1095" i="10"/>
  <c r="B1095" i="10"/>
  <c r="E1095" i="10"/>
  <c r="D1095" i="10"/>
  <c r="G1095" i="10"/>
  <c r="F1095" i="10"/>
  <c r="I1091" i="10"/>
  <c r="H1091" i="10"/>
  <c r="C1091" i="10"/>
  <c r="B1091" i="10"/>
  <c r="E1091" i="10"/>
  <c r="D1091" i="10"/>
  <c r="G1091" i="10"/>
  <c r="F1091" i="10"/>
  <c r="I1087" i="10"/>
  <c r="H1087" i="10"/>
  <c r="C1087" i="10"/>
  <c r="B1087" i="10"/>
  <c r="E1087" i="10"/>
  <c r="D1087" i="10"/>
  <c r="G1087" i="10"/>
  <c r="F1087" i="10"/>
  <c r="I1083" i="10"/>
  <c r="H1083" i="10"/>
  <c r="C1083" i="10"/>
  <c r="B1083" i="10"/>
  <c r="E1083" i="10"/>
  <c r="D1083" i="10"/>
  <c r="G1083" i="10"/>
  <c r="F1083" i="10"/>
  <c r="I1079" i="10"/>
  <c r="H1079" i="10"/>
  <c r="C1079" i="10"/>
  <c r="B1079" i="10"/>
  <c r="E1079" i="10"/>
  <c r="D1079" i="10"/>
  <c r="G1079" i="10"/>
  <c r="F1079" i="10"/>
  <c r="I1075" i="10"/>
  <c r="H1075" i="10"/>
  <c r="C1075" i="10"/>
  <c r="B1075" i="10"/>
  <c r="E1075" i="10"/>
  <c r="D1075" i="10"/>
  <c r="G1075" i="10"/>
  <c r="F1075" i="10"/>
  <c r="I1071" i="10"/>
  <c r="H1071" i="10"/>
  <c r="C1071" i="10"/>
  <c r="B1071" i="10"/>
  <c r="E1071" i="10"/>
  <c r="D1071" i="10"/>
  <c r="G1071" i="10"/>
  <c r="F1071" i="10"/>
  <c r="I1067" i="10"/>
  <c r="H1067" i="10"/>
  <c r="C1067" i="10"/>
  <c r="B1067" i="10"/>
  <c r="E1067" i="10"/>
  <c r="D1067" i="10"/>
  <c r="G1067" i="10"/>
  <c r="F1067" i="10"/>
  <c r="I1063" i="10"/>
  <c r="H1063" i="10"/>
  <c r="C1063" i="10"/>
  <c r="B1063" i="10"/>
  <c r="E1063" i="10"/>
  <c r="D1063" i="10"/>
  <c r="G1063" i="10"/>
  <c r="F1063" i="10"/>
  <c r="I1059" i="10"/>
  <c r="H1059" i="10"/>
  <c r="C1059" i="10"/>
  <c r="B1059" i="10"/>
  <c r="E1059" i="10"/>
  <c r="D1059" i="10"/>
  <c r="G1059" i="10"/>
  <c r="F1059" i="10"/>
  <c r="I1055" i="10"/>
  <c r="H1055" i="10"/>
  <c r="C1055" i="10"/>
  <c r="B1055" i="10"/>
  <c r="E1055" i="10"/>
  <c r="D1055" i="10"/>
  <c r="G1055" i="10"/>
  <c r="F1055" i="10"/>
  <c r="I1051" i="10"/>
  <c r="H1051" i="10"/>
  <c r="C1051" i="10"/>
  <c r="B1051" i="10"/>
  <c r="E1051" i="10"/>
  <c r="D1051" i="10"/>
  <c r="G1051" i="10"/>
  <c r="F1051" i="10"/>
  <c r="I1047" i="10"/>
  <c r="H1047" i="10"/>
  <c r="C1047" i="10"/>
  <c r="B1047" i="10"/>
  <c r="E1047" i="10"/>
  <c r="D1047" i="10"/>
  <c r="G1047" i="10"/>
  <c r="F1047" i="10"/>
  <c r="I1043" i="10"/>
  <c r="H1043" i="10"/>
  <c r="C1043" i="10"/>
  <c r="B1043" i="10"/>
  <c r="E1043" i="10"/>
  <c r="D1043" i="10"/>
  <c r="G1043" i="10"/>
  <c r="F1043" i="10"/>
  <c r="I1039" i="10"/>
  <c r="H1039" i="10"/>
  <c r="C1039" i="10"/>
  <c r="B1039" i="10"/>
  <c r="E1039" i="10"/>
  <c r="D1039" i="10"/>
  <c r="G1039" i="10"/>
  <c r="F1039" i="10"/>
  <c r="I1035" i="10"/>
  <c r="H1035" i="10"/>
  <c r="C1035" i="10"/>
  <c r="B1035" i="10"/>
  <c r="E1035" i="10"/>
  <c r="D1035" i="10"/>
  <c r="G1035" i="10"/>
  <c r="F1035" i="10"/>
  <c r="I1031" i="10"/>
  <c r="H1031" i="10"/>
  <c r="C1031" i="10"/>
  <c r="B1031" i="10"/>
  <c r="E1031" i="10"/>
  <c r="D1031" i="10"/>
  <c r="G1031" i="10"/>
  <c r="F1031" i="10"/>
  <c r="I1027" i="10"/>
  <c r="H1027" i="10"/>
  <c r="C1027" i="10"/>
  <c r="B1027" i="10"/>
  <c r="E1027" i="10"/>
  <c r="D1027" i="10"/>
  <c r="G1027" i="10"/>
  <c r="F1027" i="10"/>
  <c r="I1023" i="10"/>
  <c r="H1023" i="10"/>
  <c r="C1023" i="10"/>
  <c r="B1023" i="10"/>
  <c r="E1023" i="10"/>
  <c r="D1023" i="10"/>
  <c r="G1023" i="10"/>
  <c r="F1023" i="10"/>
  <c r="I1019" i="10"/>
  <c r="H1019" i="10"/>
  <c r="C1019" i="10"/>
  <c r="B1019" i="10"/>
  <c r="E1019" i="10"/>
  <c r="D1019" i="10"/>
  <c r="G1019" i="10"/>
  <c r="F1019" i="10"/>
  <c r="I1015" i="10"/>
  <c r="H1015" i="10"/>
  <c r="C1015" i="10"/>
  <c r="B1015" i="10"/>
  <c r="E1015" i="10"/>
  <c r="D1015" i="10"/>
  <c r="G1015" i="10"/>
  <c r="F1015" i="10"/>
  <c r="I1011" i="10"/>
  <c r="H1011" i="10"/>
  <c r="C1011" i="10"/>
  <c r="B1011" i="10"/>
  <c r="E1011" i="10"/>
  <c r="D1011" i="10"/>
  <c r="G1011" i="10"/>
  <c r="F1011" i="10"/>
  <c r="I1007" i="10"/>
  <c r="H1007" i="10"/>
  <c r="C1007" i="10"/>
  <c r="B1007" i="10"/>
  <c r="E1007" i="10"/>
  <c r="D1007" i="10"/>
  <c r="G1007" i="10"/>
  <c r="F1007" i="10"/>
  <c r="I1003" i="10"/>
  <c r="H1003" i="10"/>
  <c r="C1003" i="10"/>
  <c r="B1003" i="10"/>
  <c r="E1003" i="10"/>
  <c r="D1003" i="10"/>
  <c r="G1003" i="10"/>
  <c r="F1003" i="10"/>
  <c r="I999" i="10"/>
  <c r="H999" i="10"/>
  <c r="C999" i="10"/>
  <c r="B999" i="10"/>
  <c r="E999" i="10"/>
  <c r="D999" i="10"/>
  <c r="G999" i="10"/>
  <c r="F999" i="10"/>
  <c r="I995" i="10"/>
  <c r="H995" i="10"/>
  <c r="C995" i="10"/>
  <c r="B995" i="10"/>
  <c r="E995" i="10"/>
  <c r="D995" i="10"/>
  <c r="G995" i="10"/>
  <c r="F995" i="10"/>
  <c r="I991" i="10"/>
  <c r="H991" i="10"/>
  <c r="C991" i="10"/>
  <c r="B991" i="10"/>
  <c r="E991" i="10"/>
  <c r="D991" i="10"/>
  <c r="G991" i="10"/>
  <c r="F991" i="10"/>
  <c r="I987" i="10"/>
  <c r="H987" i="10"/>
  <c r="C987" i="10"/>
  <c r="B987" i="10"/>
  <c r="E987" i="10"/>
  <c r="D987" i="10"/>
  <c r="G987" i="10"/>
  <c r="F987" i="10"/>
  <c r="I983" i="10"/>
  <c r="H983" i="10"/>
  <c r="C983" i="10"/>
  <c r="B983" i="10"/>
  <c r="E983" i="10"/>
  <c r="D983" i="10"/>
  <c r="G983" i="10"/>
  <c r="F983" i="10"/>
  <c r="I979" i="10"/>
  <c r="H979" i="10"/>
  <c r="C979" i="10"/>
  <c r="B979" i="10"/>
  <c r="E979" i="10"/>
  <c r="D979" i="10"/>
  <c r="G979" i="10"/>
  <c r="F979" i="10"/>
  <c r="I975" i="10"/>
  <c r="H975" i="10"/>
  <c r="C975" i="10"/>
  <c r="B975" i="10"/>
  <c r="E975" i="10"/>
  <c r="D975" i="10"/>
  <c r="G975" i="10"/>
  <c r="F975" i="10"/>
  <c r="I971" i="10"/>
  <c r="H971" i="10"/>
  <c r="C971" i="10"/>
  <c r="B971" i="10"/>
  <c r="E971" i="10"/>
  <c r="D971" i="10"/>
  <c r="G971" i="10"/>
  <c r="F971" i="10"/>
  <c r="I967" i="10"/>
  <c r="H967" i="10"/>
  <c r="C967" i="10"/>
  <c r="B967" i="10"/>
  <c r="E967" i="10"/>
  <c r="D967" i="10"/>
  <c r="G967" i="10"/>
  <c r="F967" i="10"/>
  <c r="I963" i="10"/>
  <c r="H963" i="10"/>
  <c r="C963" i="10"/>
  <c r="B963" i="10"/>
  <c r="E963" i="10"/>
  <c r="D963" i="10"/>
  <c r="G963" i="10"/>
  <c r="F963" i="10"/>
  <c r="I959" i="10"/>
  <c r="H959" i="10"/>
  <c r="C959" i="10"/>
  <c r="B959" i="10"/>
  <c r="E959" i="10"/>
  <c r="D959" i="10"/>
  <c r="G959" i="10"/>
  <c r="F959" i="10"/>
  <c r="I955" i="10"/>
  <c r="H955" i="10"/>
  <c r="C955" i="10"/>
  <c r="B955" i="10"/>
  <c r="E955" i="10"/>
  <c r="D955" i="10"/>
  <c r="G955" i="10"/>
  <c r="F955" i="10"/>
  <c r="I951" i="10"/>
  <c r="H951" i="10"/>
  <c r="C951" i="10"/>
  <c r="B951" i="10"/>
  <c r="E951" i="10"/>
  <c r="D951" i="10"/>
  <c r="G951" i="10"/>
  <c r="F951" i="10"/>
  <c r="I947" i="10"/>
  <c r="H947" i="10"/>
  <c r="C947" i="10"/>
  <c r="B947" i="10"/>
  <c r="E947" i="10"/>
  <c r="D947" i="10"/>
  <c r="G947" i="10"/>
  <c r="F947" i="10"/>
  <c r="I943" i="10"/>
  <c r="H943" i="10"/>
  <c r="C943" i="10"/>
  <c r="B943" i="10"/>
  <c r="E943" i="10"/>
  <c r="D943" i="10"/>
  <c r="G943" i="10"/>
  <c r="F943" i="10"/>
  <c r="I939" i="10"/>
  <c r="H939" i="10"/>
  <c r="C939" i="10"/>
  <c r="B939" i="10"/>
  <c r="E939" i="10"/>
  <c r="D939" i="10"/>
  <c r="G939" i="10"/>
  <c r="F939" i="10"/>
  <c r="I935" i="10"/>
  <c r="H935" i="10"/>
  <c r="C935" i="10"/>
  <c r="B935" i="10"/>
  <c r="E935" i="10"/>
  <c r="D935" i="10"/>
  <c r="G935" i="10"/>
  <c r="F935" i="10"/>
  <c r="I931" i="10"/>
  <c r="H931" i="10"/>
  <c r="C931" i="10"/>
  <c r="B931" i="10"/>
  <c r="E931" i="10"/>
  <c r="D931" i="10"/>
  <c r="G931" i="10"/>
  <c r="F931" i="10"/>
  <c r="I927" i="10"/>
  <c r="H927" i="10"/>
  <c r="C927" i="10"/>
  <c r="B927" i="10"/>
  <c r="E927" i="10"/>
  <c r="D927" i="10"/>
  <c r="G927" i="10"/>
  <c r="F927" i="10"/>
  <c r="I923" i="10"/>
  <c r="H923" i="10"/>
  <c r="C923" i="10"/>
  <c r="B923" i="10"/>
  <c r="E923" i="10"/>
  <c r="D923" i="10"/>
  <c r="G923" i="10"/>
  <c r="F923" i="10"/>
  <c r="H919" i="10"/>
  <c r="G919" i="10"/>
  <c r="B919" i="10"/>
  <c r="E919" i="10"/>
  <c r="D919" i="10"/>
  <c r="C919" i="10"/>
  <c r="F919" i="10"/>
  <c r="I919" i="10"/>
  <c r="H915" i="10"/>
  <c r="G915" i="10"/>
  <c r="B915" i="10"/>
  <c r="E915" i="10"/>
  <c r="D915" i="10"/>
  <c r="C915" i="10"/>
  <c r="F915" i="10"/>
  <c r="I915" i="10"/>
  <c r="H911" i="10"/>
  <c r="G911" i="10"/>
  <c r="B911" i="10"/>
  <c r="E911" i="10"/>
  <c r="D911" i="10"/>
  <c r="C911" i="10"/>
  <c r="F911" i="10"/>
  <c r="I911" i="10"/>
  <c r="H907" i="10"/>
  <c r="G907" i="10"/>
  <c r="B907" i="10"/>
  <c r="E907" i="10"/>
  <c r="D907" i="10"/>
  <c r="C907" i="10"/>
  <c r="F907" i="10"/>
  <c r="I907" i="10"/>
  <c r="H903" i="10"/>
  <c r="G903" i="10"/>
  <c r="B903" i="10"/>
  <c r="E903" i="10"/>
  <c r="D903" i="10"/>
  <c r="C903" i="10"/>
  <c r="F903" i="10"/>
  <c r="I903" i="10"/>
  <c r="H899" i="10"/>
  <c r="G899" i="10"/>
  <c r="B899" i="10"/>
  <c r="E899" i="10"/>
  <c r="D899" i="10"/>
  <c r="C899" i="10"/>
  <c r="F899" i="10"/>
  <c r="I899" i="10"/>
  <c r="H895" i="10"/>
  <c r="G895" i="10"/>
  <c r="B895" i="10"/>
  <c r="E895" i="10"/>
  <c r="D895" i="10"/>
  <c r="C895" i="10"/>
  <c r="F895" i="10"/>
  <c r="I895" i="10"/>
  <c r="H891" i="10"/>
  <c r="G891" i="10"/>
  <c r="B891" i="10"/>
  <c r="E891" i="10"/>
  <c r="D891" i="10"/>
  <c r="C891" i="10"/>
  <c r="F891" i="10"/>
  <c r="I891" i="10"/>
  <c r="H887" i="10"/>
  <c r="G887" i="10"/>
  <c r="B887" i="10"/>
  <c r="E887" i="10"/>
  <c r="D887" i="10"/>
  <c r="C887" i="10"/>
  <c r="F887" i="10"/>
  <c r="I887" i="10"/>
  <c r="H883" i="10"/>
  <c r="G883" i="10"/>
  <c r="B883" i="10"/>
  <c r="E883" i="10"/>
  <c r="D883" i="10"/>
  <c r="C883" i="10"/>
  <c r="F883" i="10"/>
  <c r="I883" i="10"/>
  <c r="H879" i="10"/>
  <c r="G879" i="10"/>
  <c r="B879" i="10"/>
  <c r="E879" i="10"/>
  <c r="D879" i="10"/>
  <c r="C879" i="10"/>
  <c r="F879" i="10"/>
  <c r="I879" i="10"/>
  <c r="H875" i="10"/>
  <c r="G875" i="10"/>
  <c r="B875" i="10"/>
  <c r="E875" i="10"/>
  <c r="D875" i="10"/>
  <c r="C875" i="10"/>
  <c r="F875" i="10"/>
  <c r="I875" i="10"/>
  <c r="H871" i="10"/>
  <c r="G871" i="10"/>
  <c r="B871" i="10"/>
  <c r="E871" i="10"/>
  <c r="D871" i="10"/>
  <c r="C871" i="10"/>
  <c r="F871" i="10"/>
  <c r="I871" i="10"/>
  <c r="H867" i="10"/>
  <c r="G867" i="10"/>
  <c r="B867" i="10"/>
  <c r="E867" i="10"/>
  <c r="D867" i="10"/>
  <c r="C867" i="10"/>
  <c r="F867" i="10"/>
  <c r="I867" i="10"/>
  <c r="H863" i="10"/>
  <c r="G863" i="10"/>
  <c r="B863" i="10"/>
  <c r="E863" i="10"/>
  <c r="D863" i="10"/>
  <c r="C863" i="10"/>
  <c r="F863" i="10"/>
  <c r="I863" i="10"/>
  <c r="H859" i="10"/>
  <c r="G859" i="10"/>
  <c r="B859" i="10"/>
  <c r="E859" i="10"/>
  <c r="D859" i="10"/>
  <c r="C859" i="10"/>
  <c r="F859" i="10"/>
  <c r="I859" i="10"/>
  <c r="H855" i="10"/>
  <c r="G855" i="10"/>
  <c r="B855" i="10"/>
  <c r="E855" i="10"/>
  <c r="D855" i="10"/>
  <c r="C855" i="10"/>
  <c r="F855" i="10"/>
  <c r="I855" i="10"/>
  <c r="H851" i="10"/>
  <c r="G851" i="10"/>
  <c r="B851" i="10"/>
  <c r="E851" i="10"/>
  <c r="D851" i="10"/>
  <c r="C851" i="10"/>
  <c r="F851" i="10"/>
  <c r="I851" i="10"/>
  <c r="H847" i="10"/>
  <c r="G847" i="10"/>
  <c r="B847" i="10"/>
  <c r="E847" i="10"/>
  <c r="D847" i="10"/>
  <c r="C847" i="10"/>
  <c r="F847" i="10"/>
  <c r="I847" i="10"/>
  <c r="H843" i="10"/>
  <c r="G843" i="10"/>
  <c r="B843" i="10"/>
  <c r="E843" i="10"/>
  <c r="D843" i="10"/>
  <c r="C843" i="10"/>
  <c r="F843" i="10"/>
  <c r="I843" i="10"/>
  <c r="H839" i="10"/>
  <c r="G839" i="10"/>
  <c r="B839" i="10"/>
  <c r="E839" i="10"/>
  <c r="D839" i="10"/>
  <c r="C839" i="10"/>
  <c r="F839" i="10"/>
  <c r="I839" i="10"/>
  <c r="H835" i="10"/>
  <c r="G835" i="10"/>
  <c r="B835" i="10"/>
  <c r="E835" i="10"/>
  <c r="D835" i="10"/>
  <c r="C835" i="10"/>
  <c r="F835" i="10"/>
  <c r="I835" i="10"/>
  <c r="H831" i="10"/>
  <c r="G831" i="10"/>
  <c r="B831" i="10"/>
  <c r="E831" i="10"/>
  <c r="D831" i="10"/>
  <c r="C831" i="10"/>
  <c r="F831" i="10"/>
  <c r="I831" i="10"/>
  <c r="H827" i="10"/>
  <c r="G827" i="10"/>
  <c r="B827" i="10"/>
  <c r="E827" i="10"/>
  <c r="D827" i="10"/>
  <c r="C827" i="10"/>
  <c r="F827" i="10"/>
  <c r="I827" i="10"/>
  <c r="H823" i="10"/>
  <c r="G823" i="10"/>
  <c r="B823" i="10"/>
  <c r="E823" i="10"/>
  <c r="D823" i="10"/>
  <c r="C823" i="10"/>
  <c r="F823" i="10"/>
  <c r="I823" i="10"/>
  <c r="H819" i="10"/>
  <c r="G819" i="10"/>
  <c r="B819" i="10"/>
  <c r="E819" i="10"/>
  <c r="D819" i="10"/>
  <c r="C819" i="10"/>
  <c r="F819" i="10"/>
  <c r="I819" i="10"/>
  <c r="H815" i="10"/>
  <c r="G815" i="10"/>
  <c r="B815" i="10"/>
  <c r="E815" i="10"/>
  <c r="D815" i="10"/>
  <c r="C815" i="10"/>
  <c r="F815" i="10"/>
  <c r="I815" i="10"/>
  <c r="H811" i="10"/>
  <c r="G811" i="10"/>
  <c r="B811" i="10"/>
  <c r="E811" i="10"/>
  <c r="D811" i="10"/>
  <c r="C811" i="10"/>
  <c r="F811" i="10"/>
  <c r="I811" i="10"/>
  <c r="H807" i="10"/>
  <c r="G807" i="10"/>
  <c r="B807" i="10"/>
  <c r="E807" i="10"/>
  <c r="D807" i="10"/>
  <c r="C807" i="10"/>
  <c r="F807" i="10"/>
  <c r="I807" i="10"/>
  <c r="H803" i="10"/>
  <c r="G803" i="10"/>
  <c r="B803" i="10"/>
  <c r="E803" i="10"/>
  <c r="D803" i="10"/>
  <c r="C803" i="10"/>
  <c r="F803" i="10"/>
  <c r="I803" i="10"/>
  <c r="H799" i="10"/>
  <c r="G799" i="10"/>
  <c r="B799" i="10"/>
  <c r="E799" i="10"/>
  <c r="D799" i="10"/>
  <c r="C799" i="10"/>
  <c r="F799" i="10"/>
  <c r="I799" i="10"/>
  <c r="H795" i="10"/>
  <c r="G795" i="10"/>
  <c r="B795" i="10"/>
  <c r="E795" i="10"/>
  <c r="D795" i="10"/>
  <c r="C795" i="10"/>
  <c r="F795" i="10"/>
  <c r="I795" i="10"/>
  <c r="H791" i="10"/>
  <c r="G791" i="10"/>
  <c r="B791" i="10"/>
  <c r="E791" i="10"/>
  <c r="D791" i="10"/>
  <c r="C791" i="10"/>
  <c r="F791" i="10"/>
  <c r="I791" i="10"/>
  <c r="H787" i="10"/>
  <c r="G787" i="10"/>
  <c r="B787" i="10"/>
  <c r="E787" i="10"/>
  <c r="D787" i="10"/>
  <c r="C787" i="10"/>
  <c r="F787" i="10"/>
  <c r="I787" i="10"/>
  <c r="H783" i="10"/>
  <c r="G783" i="10"/>
  <c r="B783" i="10"/>
  <c r="E783" i="10"/>
  <c r="D783" i="10"/>
  <c r="C783" i="10"/>
  <c r="F783" i="10"/>
  <c r="I783" i="10"/>
  <c r="H779" i="10"/>
  <c r="G779" i="10"/>
  <c r="B779" i="10"/>
  <c r="E779" i="10"/>
  <c r="D779" i="10"/>
  <c r="C779" i="10"/>
  <c r="F779" i="10"/>
  <c r="I779" i="10"/>
  <c r="H775" i="10"/>
  <c r="G775" i="10"/>
  <c r="B775" i="10"/>
  <c r="E775" i="10"/>
  <c r="D775" i="10"/>
  <c r="C775" i="10"/>
  <c r="F775" i="10"/>
  <c r="I775" i="10"/>
  <c r="H771" i="10"/>
  <c r="G771" i="10"/>
  <c r="B771" i="10"/>
  <c r="E771" i="10"/>
  <c r="D771" i="10"/>
  <c r="C771" i="10"/>
  <c r="F771" i="10"/>
  <c r="I771" i="10"/>
  <c r="H767" i="10"/>
  <c r="G767" i="10"/>
  <c r="B767" i="10"/>
  <c r="E767" i="10"/>
  <c r="D767" i="10"/>
  <c r="C767" i="10"/>
  <c r="F767" i="10"/>
  <c r="I767" i="10"/>
  <c r="H763" i="10"/>
  <c r="G763" i="10"/>
  <c r="B763" i="10"/>
  <c r="E763" i="10"/>
  <c r="D763" i="10"/>
  <c r="C763" i="10"/>
  <c r="F763" i="10"/>
  <c r="I763" i="10"/>
  <c r="H759" i="10"/>
  <c r="G759" i="10"/>
  <c r="B759" i="10"/>
  <c r="E759" i="10"/>
  <c r="D759" i="10"/>
  <c r="C759" i="10"/>
  <c r="F759" i="10"/>
  <c r="I759" i="10"/>
  <c r="H755" i="10"/>
  <c r="G755" i="10"/>
  <c r="B755" i="10"/>
  <c r="E755" i="10"/>
  <c r="D755" i="10"/>
  <c r="C755" i="10"/>
  <c r="F755" i="10"/>
  <c r="I755" i="10"/>
  <c r="H751" i="10"/>
  <c r="G751" i="10"/>
  <c r="B751" i="10"/>
  <c r="E751" i="10"/>
  <c r="D751" i="10"/>
  <c r="C751" i="10"/>
  <c r="F751" i="10"/>
  <c r="I751" i="10"/>
  <c r="H747" i="10"/>
  <c r="G747" i="10"/>
  <c r="B747" i="10"/>
  <c r="E747" i="10"/>
  <c r="D747" i="10"/>
  <c r="C747" i="10"/>
  <c r="F747" i="10"/>
  <c r="I747" i="10"/>
  <c r="H743" i="10"/>
  <c r="G743" i="10"/>
  <c r="B743" i="10"/>
  <c r="E743" i="10"/>
  <c r="D743" i="10"/>
  <c r="C743" i="10"/>
  <c r="F743" i="10"/>
  <c r="I743" i="10"/>
  <c r="H739" i="10"/>
  <c r="G739" i="10"/>
  <c r="B739" i="10"/>
  <c r="E739" i="10"/>
  <c r="D739" i="10"/>
  <c r="C739" i="10"/>
  <c r="F739" i="10"/>
  <c r="I739" i="10"/>
  <c r="H735" i="10"/>
  <c r="G735" i="10"/>
  <c r="B735" i="10"/>
  <c r="E735" i="10"/>
  <c r="D735" i="10"/>
  <c r="C735" i="10"/>
  <c r="F735" i="10"/>
  <c r="I735" i="10"/>
  <c r="H731" i="10"/>
  <c r="G731" i="10"/>
  <c r="B731" i="10"/>
  <c r="E731" i="10"/>
  <c r="D731" i="10"/>
  <c r="C731" i="10"/>
  <c r="F731" i="10"/>
  <c r="I731" i="10"/>
  <c r="H727" i="10"/>
  <c r="G727" i="10"/>
  <c r="B727" i="10"/>
  <c r="E727" i="10"/>
  <c r="D727" i="10"/>
  <c r="C727" i="10"/>
  <c r="F727" i="10"/>
  <c r="I727" i="10"/>
  <c r="H723" i="10"/>
  <c r="G723" i="10"/>
  <c r="B723" i="10"/>
  <c r="E723" i="10"/>
  <c r="D723" i="10"/>
  <c r="C723" i="10"/>
  <c r="F723" i="10"/>
  <c r="I723" i="10"/>
  <c r="H719" i="10"/>
  <c r="G719" i="10"/>
  <c r="B719" i="10"/>
  <c r="E719" i="10"/>
  <c r="D719" i="10"/>
  <c r="C719" i="10"/>
  <c r="F719" i="10"/>
  <c r="I719" i="10"/>
  <c r="H715" i="10"/>
  <c r="G715" i="10"/>
  <c r="B715" i="10"/>
  <c r="E715" i="10"/>
  <c r="D715" i="10"/>
  <c r="C715" i="10"/>
  <c r="F715" i="10"/>
  <c r="I715" i="10"/>
  <c r="H711" i="10"/>
  <c r="G711" i="10"/>
  <c r="B711" i="10"/>
  <c r="E711" i="10"/>
  <c r="D711" i="10"/>
  <c r="C711" i="10"/>
  <c r="F711" i="10"/>
  <c r="I711" i="10"/>
  <c r="H707" i="10"/>
  <c r="G707" i="10"/>
  <c r="B707" i="10"/>
  <c r="E707" i="10"/>
  <c r="D707" i="10"/>
  <c r="C707" i="10"/>
  <c r="F707" i="10"/>
  <c r="I707" i="10"/>
  <c r="H703" i="10"/>
  <c r="G703" i="10"/>
  <c r="B703" i="10"/>
  <c r="E703" i="10"/>
  <c r="D703" i="10"/>
  <c r="C703" i="10"/>
  <c r="F703" i="10"/>
  <c r="I703" i="10"/>
  <c r="H699" i="10"/>
  <c r="G699" i="10"/>
  <c r="B699" i="10"/>
  <c r="E699" i="10"/>
  <c r="D699" i="10"/>
  <c r="C699" i="10"/>
  <c r="F699" i="10"/>
  <c r="I699" i="10"/>
  <c r="D695" i="10"/>
  <c r="C695" i="10"/>
  <c r="I695" i="10"/>
  <c r="F695" i="10"/>
  <c r="G695" i="10"/>
  <c r="H695" i="10"/>
  <c r="B695" i="10"/>
  <c r="E695" i="10"/>
  <c r="D691" i="10"/>
  <c r="C691" i="10"/>
  <c r="I691" i="10"/>
  <c r="F691" i="10"/>
  <c r="G691" i="10"/>
  <c r="H691" i="10"/>
  <c r="B691" i="10"/>
  <c r="E691" i="10"/>
  <c r="G687" i="10"/>
  <c r="B687" i="10"/>
  <c r="E687" i="10"/>
  <c r="F687" i="10"/>
  <c r="C687" i="10"/>
  <c r="D687" i="10"/>
  <c r="I687" i="10"/>
  <c r="H687" i="10"/>
  <c r="G683" i="10"/>
  <c r="H683" i="10"/>
  <c r="E683" i="10"/>
  <c r="B683" i="10"/>
  <c r="C683" i="10"/>
  <c r="D683" i="10"/>
  <c r="I683" i="10"/>
  <c r="F683" i="10"/>
  <c r="G679" i="10"/>
  <c r="H679" i="10"/>
  <c r="E679" i="10"/>
  <c r="B679" i="10"/>
  <c r="C679" i="10"/>
  <c r="D679" i="10"/>
  <c r="I679" i="10"/>
  <c r="F679" i="10"/>
  <c r="G675" i="10"/>
  <c r="H675" i="10"/>
  <c r="E675" i="10"/>
  <c r="B675" i="10"/>
  <c r="C675" i="10"/>
  <c r="D675" i="10"/>
  <c r="I675" i="10"/>
  <c r="F675" i="10"/>
  <c r="G671" i="10"/>
  <c r="B671" i="10"/>
  <c r="E671" i="10"/>
  <c r="F671" i="10"/>
  <c r="C671" i="10"/>
  <c r="D671" i="10"/>
  <c r="I671" i="10"/>
  <c r="H671" i="10"/>
  <c r="G667" i="10"/>
  <c r="B667" i="10"/>
  <c r="E667" i="10"/>
  <c r="F667" i="10"/>
  <c r="C667" i="10"/>
  <c r="D667" i="10"/>
  <c r="I667" i="10"/>
  <c r="H667" i="10"/>
  <c r="G663" i="10"/>
  <c r="H663" i="10"/>
  <c r="E663" i="10"/>
  <c r="B663" i="10"/>
  <c r="C663" i="10"/>
  <c r="D663" i="10"/>
  <c r="I663" i="10"/>
  <c r="F663" i="10"/>
  <c r="G659" i="10"/>
  <c r="H659" i="10"/>
  <c r="E659" i="10"/>
  <c r="B659" i="10"/>
  <c r="C659" i="10"/>
  <c r="D659" i="10"/>
  <c r="I659" i="10"/>
  <c r="F659" i="10"/>
  <c r="G655" i="10"/>
  <c r="B655" i="10"/>
  <c r="E655" i="10"/>
  <c r="F655" i="10"/>
  <c r="C655" i="10"/>
  <c r="D655" i="10"/>
  <c r="I655" i="10"/>
  <c r="H655" i="10"/>
  <c r="G651" i="10"/>
  <c r="H651" i="10"/>
  <c r="E651" i="10"/>
  <c r="B651" i="10"/>
  <c r="C651" i="10"/>
  <c r="D651" i="10"/>
  <c r="I651" i="10"/>
  <c r="F651" i="10"/>
  <c r="G647" i="10"/>
  <c r="H647" i="10"/>
  <c r="E647" i="10"/>
  <c r="B647" i="10"/>
  <c r="C647" i="10"/>
  <c r="D647" i="10"/>
  <c r="I647" i="10"/>
  <c r="F647" i="10"/>
  <c r="G643" i="10"/>
  <c r="H643" i="10"/>
  <c r="E643" i="10"/>
  <c r="B643" i="10"/>
  <c r="C643" i="10"/>
  <c r="D643" i="10"/>
  <c r="I643" i="10"/>
  <c r="F643" i="10"/>
  <c r="G639" i="10"/>
  <c r="B639" i="10"/>
  <c r="E639" i="10"/>
  <c r="F639" i="10"/>
  <c r="C639" i="10"/>
  <c r="D639" i="10"/>
  <c r="I639" i="10"/>
  <c r="H639" i="10"/>
  <c r="G635" i="10"/>
  <c r="B635" i="10"/>
  <c r="E635" i="10"/>
  <c r="F635" i="10"/>
  <c r="C635" i="10"/>
  <c r="D635" i="10"/>
  <c r="I635" i="10"/>
  <c r="H635" i="10"/>
  <c r="G631" i="10"/>
  <c r="H631" i="10"/>
  <c r="E631" i="10"/>
  <c r="B631" i="10"/>
  <c r="C631" i="10"/>
  <c r="D631" i="10"/>
  <c r="I631" i="10"/>
  <c r="F631" i="10"/>
  <c r="G627" i="10"/>
  <c r="H627" i="10"/>
  <c r="E627" i="10"/>
  <c r="B627" i="10"/>
  <c r="C627" i="10"/>
  <c r="D627" i="10"/>
  <c r="I627" i="10"/>
  <c r="F627" i="10"/>
  <c r="F623" i="10"/>
  <c r="D623" i="10"/>
  <c r="E623" i="10"/>
  <c r="H623" i="10"/>
  <c r="C623" i="10"/>
  <c r="G623" i="10"/>
  <c r="I623" i="10"/>
  <c r="B623" i="10"/>
  <c r="H619" i="10"/>
  <c r="F619" i="10"/>
  <c r="E619" i="10"/>
  <c r="C619" i="10"/>
  <c r="D619" i="10"/>
  <c r="B619" i="10"/>
  <c r="I619" i="10"/>
  <c r="G619" i="10"/>
  <c r="H615" i="10"/>
  <c r="F615" i="10"/>
  <c r="E615" i="10"/>
  <c r="C615" i="10"/>
  <c r="D615" i="10"/>
  <c r="B615" i="10"/>
  <c r="I615" i="10"/>
  <c r="G615" i="10"/>
  <c r="H611" i="10"/>
  <c r="F611" i="10"/>
  <c r="E611" i="10"/>
  <c r="C611" i="10"/>
  <c r="D611" i="10"/>
  <c r="B611" i="10"/>
  <c r="I611" i="10"/>
  <c r="G611" i="10"/>
  <c r="H607" i="10"/>
  <c r="C607" i="10"/>
  <c r="E607" i="10"/>
  <c r="G607" i="10"/>
  <c r="D607" i="10"/>
  <c r="B607" i="10"/>
  <c r="I607" i="10"/>
  <c r="F607" i="10"/>
  <c r="H603" i="10"/>
  <c r="C603" i="10"/>
  <c r="E603" i="10"/>
  <c r="G603" i="10"/>
  <c r="D603" i="10"/>
  <c r="B603" i="10"/>
  <c r="I603" i="10"/>
  <c r="F603" i="10"/>
  <c r="H599" i="10"/>
  <c r="F599" i="10"/>
  <c r="E599" i="10"/>
  <c r="C599" i="10"/>
  <c r="D599" i="10"/>
  <c r="B599" i="10"/>
  <c r="I599" i="10"/>
  <c r="G599" i="10"/>
  <c r="H595" i="10"/>
  <c r="F595" i="10"/>
  <c r="E595" i="10"/>
  <c r="C595" i="10"/>
  <c r="D595" i="10"/>
  <c r="B595" i="10"/>
  <c r="I595" i="10"/>
  <c r="G595" i="10"/>
  <c r="H591" i="10"/>
  <c r="C591" i="10"/>
  <c r="E591" i="10"/>
  <c r="G591" i="10"/>
  <c r="D591" i="10"/>
  <c r="B591" i="10"/>
  <c r="I591" i="10"/>
  <c r="F591" i="10"/>
  <c r="H587" i="10"/>
  <c r="F587" i="10"/>
  <c r="E587" i="10"/>
  <c r="C587" i="10"/>
  <c r="D587" i="10"/>
  <c r="B587" i="10"/>
  <c r="I587" i="10"/>
  <c r="G587" i="10"/>
  <c r="H583" i="10"/>
  <c r="C583" i="10"/>
  <c r="E583" i="10"/>
  <c r="G583" i="10"/>
  <c r="D583" i="10"/>
  <c r="B583" i="10"/>
  <c r="I583" i="10"/>
  <c r="F583" i="10"/>
  <c r="H579" i="10"/>
  <c r="F579" i="10"/>
  <c r="E579" i="10"/>
  <c r="C579" i="10"/>
  <c r="D579" i="10"/>
  <c r="B579" i="10"/>
  <c r="I579" i="10"/>
  <c r="G579" i="10"/>
  <c r="H575" i="10"/>
  <c r="F575" i="10"/>
  <c r="E575" i="10"/>
  <c r="C575" i="10"/>
  <c r="D575" i="10"/>
  <c r="B575" i="10"/>
  <c r="I575" i="10"/>
  <c r="G575" i="10"/>
  <c r="H571" i="10"/>
  <c r="F571" i="10"/>
  <c r="E571" i="10"/>
  <c r="C571" i="10"/>
  <c r="D571" i="10"/>
  <c r="B571" i="10"/>
  <c r="I571" i="10"/>
  <c r="G571" i="10"/>
  <c r="H567" i="10"/>
  <c r="C567" i="10"/>
  <c r="E567" i="10"/>
  <c r="G567" i="10"/>
  <c r="D567" i="10"/>
  <c r="B567" i="10"/>
  <c r="I567" i="10"/>
  <c r="F567" i="10"/>
  <c r="H563" i="10"/>
  <c r="F563" i="10"/>
  <c r="E563" i="10"/>
  <c r="C563" i="10"/>
  <c r="D563" i="10"/>
  <c r="B563" i="10"/>
  <c r="I563" i="10"/>
  <c r="G563" i="10"/>
  <c r="H559" i="10"/>
  <c r="F559" i="10"/>
  <c r="E559" i="10"/>
  <c r="C559" i="10"/>
  <c r="D559" i="10"/>
  <c r="B559" i="10"/>
  <c r="I559" i="10"/>
  <c r="G559" i="10"/>
  <c r="H555" i="10"/>
  <c r="F555" i="10"/>
  <c r="E555" i="10"/>
  <c r="C555" i="10"/>
  <c r="D555" i="10"/>
  <c r="B555" i="10"/>
  <c r="I555" i="10"/>
  <c r="G555" i="10"/>
  <c r="H551" i="10"/>
  <c r="C551" i="10"/>
  <c r="E551" i="10"/>
  <c r="G551" i="10"/>
  <c r="D551" i="10"/>
  <c r="B551" i="10"/>
  <c r="I551" i="10"/>
  <c r="F551" i="10"/>
  <c r="H547" i="10"/>
  <c r="F547" i="10"/>
  <c r="E547" i="10"/>
  <c r="C547" i="10"/>
  <c r="D547" i="10"/>
  <c r="B547" i="10"/>
  <c r="I547" i="10"/>
  <c r="G547" i="10"/>
  <c r="H543" i="10"/>
  <c r="F543" i="10"/>
  <c r="E543" i="10"/>
  <c r="C543" i="10"/>
  <c r="D543" i="10"/>
  <c r="B543" i="10"/>
  <c r="I543" i="10"/>
  <c r="G543" i="10"/>
  <c r="C539" i="10"/>
  <c r="I539" i="10"/>
  <c r="D539" i="10"/>
  <c r="B539" i="10"/>
  <c r="G539" i="10"/>
  <c r="H539" i="10"/>
  <c r="E539" i="10"/>
  <c r="F539" i="10"/>
  <c r="E535" i="10"/>
  <c r="C535" i="10"/>
  <c r="B535" i="10"/>
  <c r="D535" i="10"/>
  <c r="I535" i="10"/>
  <c r="G535" i="10"/>
  <c r="F535" i="10"/>
  <c r="H535" i="10"/>
  <c r="E531" i="10"/>
  <c r="C531" i="10"/>
  <c r="B531" i="10"/>
  <c r="D531" i="10"/>
  <c r="I531" i="10"/>
  <c r="G531" i="10"/>
  <c r="F531" i="10"/>
  <c r="H531" i="10"/>
  <c r="E527" i="10"/>
  <c r="C527" i="10"/>
  <c r="B527" i="10"/>
  <c r="D527" i="10"/>
  <c r="I527" i="10"/>
  <c r="G527" i="10"/>
  <c r="F527" i="10"/>
  <c r="H527" i="10"/>
  <c r="E523" i="10"/>
  <c r="D523" i="10"/>
  <c r="B523" i="10"/>
  <c r="H523" i="10"/>
  <c r="I523" i="10"/>
  <c r="G523" i="10"/>
  <c r="F523" i="10"/>
  <c r="C523" i="10"/>
  <c r="E519" i="10"/>
  <c r="D519" i="10"/>
  <c r="B519" i="10"/>
  <c r="H519" i="10"/>
  <c r="I519" i="10"/>
  <c r="G519" i="10"/>
  <c r="F519" i="10"/>
  <c r="C519" i="10"/>
  <c r="E515" i="10"/>
  <c r="C515" i="10"/>
  <c r="B515" i="10"/>
  <c r="D515" i="10"/>
  <c r="I515" i="10"/>
  <c r="G515" i="10"/>
  <c r="F515" i="10"/>
  <c r="H515" i="10"/>
  <c r="E511" i="10"/>
  <c r="C511" i="10"/>
  <c r="B511" i="10"/>
  <c r="D511" i="10"/>
  <c r="I511" i="10"/>
  <c r="G511" i="10"/>
  <c r="F511" i="10"/>
  <c r="H511" i="10"/>
  <c r="E507" i="10"/>
  <c r="D507" i="10"/>
  <c r="B507" i="10"/>
  <c r="H507" i="10"/>
  <c r="I507" i="10"/>
  <c r="G507" i="10"/>
  <c r="F507" i="10"/>
  <c r="C507" i="10"/>
  <c r="E503" i="10"/>
  <c r="C503" i="10"/>
  <c r="B503" i="10"/>
  <c r="D503" i="10"/>
  <c r="I503" i="10"/>
  <c r="G503" i="10"/>
  <c r="F503" i="10"/>
  <c r="H503" i="10"/>
  <c r="E499" i="10"/>
  <c r="C499" i="10"/>
  <c r="B499" i="10"/>
  <c r="D499" i="10"/>
  <c r="I499" i="10"/>
  <c r="G499" i="10"/>
  <c r="F499" i="10"/>
  <c r="H499" i="10"/>
  <c r="E495" i="10"/>
  <c r="C495" i="10"/>
  <c r="B495" i="10"/>
  <c r="D495" i="10"/>
  <c r="I495" i="10"/>
  <c r="G495" i="10"/>
  <c r="F495" i="10"/>
  <c r="H495" i="10"/>
  <c r="E491" i="10"/>
  <c r="D491" i="10"/>
  <c r="B491" i="10"/>
  <c r="H491" i="10"/>
  <c r="I491" i="10"/>
  <c r="G491" i="10"/>
  <c r="F491" i="10"/>
  <c r="C491" i="10"/>
  <c r="E487" i="10"/>
  <c r="D487" i="10"/>
  <c r="B487" i="10"/>
  <c r="H487" i="10"/>
  <c r="I487" i="10"/>
  <c r="G487" i="10"/>
  <c r="F487" i="10"/>
  <c r="C487" i="10"/>
  <c r="E483" i="10"/>
  <c r="C483" i="10"/>
  <c r="B483" i="10"/>
  <c r="D483" i="10"/>
  <c r="I483" i="10"/>
  <c r="G483" i="10"/>
  <c r="F483" i="10"/>
  <c r="H483" i="10"/>
  <c r="E479" i="10"/>
  <c r="C479" i="10"/>
  <c r="B479" i="10"/>
  <c r="D479" i="10"/>
  <c r="I479" i="10"/>
  <c r="G479" i="10"/>
  <c r="F479" i="10"/>
  <c r="H479" i="10"/>
  <c r="E475" i="10"/>
  <c r="D475" i="10"/>
  <c r="B475" i="10"/>
  <c r="H475" i="10"/>
  <c r="I475" i="10"/>
  <c r="G475" i="10"/>
  <c r="F475" i="10"/>
  <c r="C475" i="10"/>
  <c r="E471" i="10"/>
  <c r="C471" i="10"/>
  <c r="B471" i="10"/>
  <c r="D471" i="10"/>
  <c r="I471" i="10"/>
  <c r="G471" i="10"/>
  <c r="F471" i="10"/>
  <c r="H471" i="10"/>
  <c r="E467" i="10"/>
  <c r="C467" i="10"/>
  <c r="B467" i="10"/>
  <c r="D467" i="10"/>
  <c r="I467" i="10"/>
  <c r="G467" i="10"/>
  <c r="F467" i="10"/>
  <c r="H467" i="10"/>
  <c r="E463" i="10"/>
  <c r="C463" i="10"/>
  <c r="B463" i="10"/>
  <c r="D463" i="10"/>
  <c r="I463" i="10"/>
  <c r="G463" i="10"/>
  <c r="F463" i="10"/>
  <c r="H463" i="10"/>
  <c r="E459" i="10"/>
  <c r="D459" i="10"/>
  <c r="B459" i="10"/>
  <c r="H459" i="10"/>
  <c r="I459" i="10"/>
  <c r="G459" i="10"/>
  <c r="F459" i="10"/>
  <c r="C459" i="10"/>
  <c r="E455" i="10"/>
  <c r="D455" i="10"/>
  <c r="B455" i="10"/>
  <c r="H455" i="10"/>
  <c r="I455" i="10"/>
  <c r="G455" i="10"/>
  <c r="F455" i="10"/>
  <c r="C455" i="10"/>
  <c r="E451" i="10"/>
  <c r="C451" i="10"/>
  <c r="B451" i="10"/>
  <c r="D451" i="10"/>
  <c r="I451" i="10"/>
  <c r="G451" i="10"/>
  <c r="F451" i="10"/>
  <c r="H451" i="10"/>
  <c r="E447" i="10"/>
  <c r="C447" i="10"/>
  <c r="B447" i="10"/>
  <c r="D447" i="10"/>
  <c r="I447" i="10"/>
  <c r="G447" i="10"/>
  <c r="F447" i="10"/>
  <c r="H447" i="10"/>
  <c r="E443" i="10"/>
  <c r="D443" i="10"/>
  <c r="B443" i="10"/>
  <c r="H443" i="10"/>
  <c r="I443" i="10"/>
  <c r="G443" i="10"/>
  <c r="F443" i="10"/>
  <c r="C443" i="10"/>
  <c r="H439" i="10"/>
  <c r="D439" i="10"/>
  <c r="E439" i="10"/>
  <c r="B439" i="10"/>
  <c r="G439" i="10"/>
  <c r="C439" i="10"/>
  <c r="I439" i="10"/>
  <c r="F439" i="10"/>
  <c r="C435" i="10"/>
  <c r="H435" i="10"/>
  <c r="E435" i="10"/>
  <c r="B435" i="10"/>
  <c r="G435" i="10"/>
  <c r="D435" i="10"/>
  <c r="I435" i="10"/>
  <c r="F435" i="10"/>
  <c r="C431" i="10"/>
  <c r="H431" i="10"/>
  <c r="E431" i="10"/>
  <c r="B431" i="10"/>
  <c r="G431" i="10"/>
  <c r="D431" i="10"/>
  <c r="I431" i="10"/>
  <c r="F431" i="10"/>
  <c r="C427" i="10"/>
  <c r="B427" i="10"/>
  <c r="E427" i="10"/>
  <c r="F427" i="10"/>
  <c r="G427" i="10"/>
  <c r="D427" i="10"/>
  <c r="I427" i="10"/>
  <c r="H427" i="10"/>
  <c r="C423" i="10"/>
  <c r="H423" i="10"/>
  <c r="E423" i="10"/>
  <c r="B423" i="10"/>
  <c r="G423" i="10"/>
  <c r="D423" i="10"/>
  <c r="I423" i="10"/>
  <c r="F423" i="10"/>
  <c r="C419" i="10"/>
  <c r="H419" i="10"/>
  <c r="E419" i="10"/>
  <c r="B419" i="10"/>
  <c r="G419" i="10"/>
  <c r="D419" i="10"/>
  <c r="I419" i="10"/>
  <c r="F419" i="10"/>
  <c r="C415" i="10"/>
  <c r="H415" i="10"/>
  <c r="E415" i="10"/>
  <c r="B415" i="10"/>
  <c r="G415" i="10"/>
  <c r="D415" i="10"/>
  <c r="I415" i="10"/>
  <c r="F415" i="10"/>
  <c r="C411" i="10"/>
  <c r="B411" i="10"/>
  <c r="E411" i="10"/>
  <c r="F411" i="10"/>
  <c r="G411" i="10"/>
  <c r="D411" i="10"/>
  <c r="I411" i="10"/>
  <c r="H411" i="10"/>
  <c r="C407" i="10"/>
  <c r="H407" i="10"/>
  <c r="E407" i="10"/>
  <c r="B407" i="10"/>
  <c r="G407" i="10"/>
  <c r="D407" i="10"/>
  <c r="I407" i="10"/>
  <c r="F407" i="10"/>
  <c r="C403" i="10"/>
  <c r="H403" i="10"/>
  <c r="E403" i="10"/>
  <c r="B403" i="10"/>
  <c r="G403" i="10"/>
  <c r="D403" i="10"/>
  <c r="I403" i="10"/>
  <c r="F403" i="10"/>
  <c r="C399" i="10"/>
  <c r="H399" i="10"/>
  <c r="E399" i="10"/>
  <c r="B399" i="10"/>
  <c r="G399" i="10"/>
  <c r="D399" i="10"/>
  <c r="I399" i="10"/>
  <c r="F399" i="10"/>
  <c r="C395" i="10"/>
  <c r="B395" i="10"/>
  <c r="E395" i="10"/>
  <c r="F395" i="10"/>
  <c r="G395" i="10"/>
  <c r="D395" i="10"/>
  <c r="I395" i="10"/>
  <c r="H395" i="10"/>
  <c r="C391" i="10"/>
  <c r="H391" i="10"/>
  <c r="E391" i="10"/>
  <c r="B391" i="10"/>
  <c r="G391" i="10"/>
  <c r="D391" i="10"/>
  <c r="I391" i="10"/>
  <c r="F391" i="10"/>
  <c r="C387" i="10"/>
  <c r="H387" i="10"/>
  <c r="E387" i="10"/>
  <c r="B387" i="10"/>
  <c r="G387" i="10"/>
  <c r="D387" i="10"/>
  <c r="I387" i="10"/>
  <c r="F387" i="10"/>
  <c r="C383" i="10"/>
  <c r="H383" i="10"/>
  <c r="E383" i="10"/>
  <c r="B383" i="10"/>
  <c r="G383" i="10"/>
  <c r="D383" i="10"/>
  <c r="I383" i="10"/>
  <c r="F383" i="10"/>
  <c r="C379" i="10"/>
  <c r="B379" i="10"/>
  <c r="E379" i="10"/>
  <c r="F379" i="10"/>
  <c r="G379" i="10"/>
  <c r="D379" i="10"/>
  <c r="I379" i="10"/>
  <c r="H379" i="10"/>
  <c r="D375" i="10"/>
  <c r="G375" i="10"/>
  <c r="I375" i="10"/>
  <c r="F375" i="10"/>
  <c r="C375" i="10"/>
  <c r="H375" i="10"/>
  <c r="B375" i="10"/>
  <c r="E375" i="10"/>
  <c r="C371" i="10"/>
  <c r="H371" i="10"/>
  <c r="E371" i="10"/>
  <c r="B371" i="10"/>
  <c r="G371" i="10"/>
  <c r="D371" i="10"/>
  <c r="I371" i="10"/>
  <c r="F371" i="10"/>
  <c r="C367" i="10"/>
  <c r="H367" i="10"/>
  <c r="E367" i="10"/>
  <c r="B367" i="10"/>
  <c r="G367" i="10"/>
  <c r="D367" i="10"/>
  <c r="I367" i="10"/>
  <c r="F367" i="10"/>
  <c r="C363" i="10"/>
  <c r="H363" i="10"/>
  <c r="E363" i="10"/>
  <c r="B363" i="10"/>
  <c r="G363" i="10"/>
  <c r="D363" i="10"/>
  <c r="I363" i="10"/>
  <c r="F363" i="10"/>
  <c r="C359" i="10"/>
  <c r="B359" i="10"/>
  <c r="E359" i="10"/>
  <c r="F359" i="10"/>
  <c r="G359" i="10"/>
  <c r="D359" i="10"/>
  <c r="I359" i="10"/>
  <c r="H359" i="10"/>
  <c r="C355" i="10"/>
  <c r="H355" i="10"/>
  <c r="E355" i="10"/>
  <c r="B355" i="10"/>
  <c r="G355" i="10"/>
  <c r="D355" i="10"/>
  <c r="I355" i="10"/>
  <c r="F355" i="10"/>
  <c r="C351" i="10"/>
  <c r="H351" i="10"/>
  <c r="E351" i="10"/>
  <c r="B351" i="10"/>
  <c r="G351" i="10"/>
  <c r="D351" i="10"/>
  <c r="I351" i="10"/>
  <c r="F351" i="10"/>
  <c r="C347" i="10"/>
  <c r="H347" i="10"/>
  <c r="E347" i="10"/>
  <c r="B347" i="10"/>
  <c r="G347" i="10"/>
  <c r="D347" i="10"/>
  <c r="I347" i="10"/>
  <c r="F347" i="10"/>
  <c r="C343" i="10"/>
  <c r="B343" i="10"/>
  <c r="E343" i="10"/>
  <c r="F343" i="10"/>
  <c r="G343" i="10"/>
  <c r="D343" i="10"/>
  <c r="I343" i="10"/>
  <c r="H343" i="10"/>
  <c r="H339" i="10"/>
  <c r="C339" i="10"/>
  <c r="B339" i="10"/>
  <c r="E339" i="10"/>
  <c r="D339" i="10"/>
  <c r="G339" i="10"/>
  <c r="F339" i="10"/>
  <c r="I339" i="10"/>
  <c r="H335" i="10"/>
  <c r="C335" i="10"/>
  <c r="B335" i="10"/>
  <c r="E335" i="10"/>
  <c r="D335" i="10"/>
  <c r="G335" i="10"/>
  <c r="F335" i="10"/>
  <c r="I335" i="10"/>
  <c r="H331" i="10"/>
  <c r="C331" i="10"/>
  <c r="B331" i="10"/>
  <c r="E331" i="10"/>
  <c r="D331" i="10"/>
  <c r="G331" i="10"/>
  <c r="F331" i="10"/>
  <c r="I331" i="10"/>
  <c r="H327" i="10"/>
  <c r="G327" i="10"/>
  <c r="I327" i="10"/>
  <c r="D327" i="10"/>
  <c r="C327" i="10"/>
  <c r="F327" i="10"/>
  <c r="B327" i="10"/>
  <c r="E327" i="10"/>
  <c r="C323" i="10"/>
  <c r="F323" i="10"/>
  <c r="E323" i="10"/>
  <c r="D323" i="10"/>
  <c r="G323" i="10"/>
  <c r="B323" i="10"/>
  <c r="I323" i="10"/>
  <c r="H323" i="10"/>
  <c r="C319" i="10"/>
  <c r="F319" i="10"/>
  <c r="E319" i="10"/>
  <c r="D319" i="10"/>
  <c r="G319" i="10"/>
  <c r="B319" i="10"/>
  <c r="I319" i="10"/>
  <c r="H319" i="10"/>
  <c r="C315" i="10"/>
  <c r="F315" i="10"/>
  <c r="E315" i="10"/>
  <c r="D315" i="10"/>
  <c r="G315" i="10"/>
  <c r="B315" i="10"/>
  <c r="I315" i="10"/>
  <c r="H315" i="10"/>
  <c r="C311" i="10"/>
  <c r="F311" i="10"/>
  <c r="E311" i="10"/>
  <c r="D311" i="10"/>
  <c r="G311" i="10"/>
  <c r="B311" i="10"/>
  <c r="I311" i="10"/>
  <c r="H311" i="10"/>
  <c r="C307" i="10"/>
  <c r="F307" i="10"/>
  <c r="E307" i="10"/>
  <c r="D307" i="10"/>
  <c r="G307" i="10"/>
  <c r="B307" i="10"/>
  <c r="I307" i="10"/>
  <c r="H307" i="10"/>
  <c r="C303" i="10"/>
  <c r="F303" i="10"/>
  <c r="E303" i="10"/>
  <c r="D303" i="10"/>
  <c r="G303" i="10"/>
  <c r="B303" i="10"/>
  <c r="I303" i="10"/>
  <c r="H303" i="10"/>
  <c r="C299" i="10"/>
  <c r="F299" i="10"/>
  <c r="E299" i="10"/>
  <c r="D299" i="10"/>
  <c r="G299" i="10"/>
  <c r="B299" i="10"/>
  <c r="I299" i="10"/>
  <c r="H299" i="10"/>
  <c r="C295" i="10"/>
  <c r="F295" i="10"/>
  <c r="E295" i="10"/>
  <c r="D295" i="10"/>
  <c r="G295" i="10"/>
  <c r="B295" i="10"/>
  <c r="I295" i="10"/>
  <c r="H295" i="10"/>
  <c r="C291" i="10"/>
  <c r="F291" i="10"/>
  <c r="H291" i="10"/>
  <c r="B291" i="10"/>
  <c r="G291" i="10"/>
  <c r="I291" i="10"/>
  <c r="E291" i="10"/>
  <c r="D291" i="10"/>
  <c r="C287" i="10"/>
  <c r="I287" i="10"/>
  <c r="D287" i="10"/>
  <c r="B287" i="10"/>
  <c r="G287" i="10"/>
  <c r="E287" i="10"/>
  <c r="H287" i="10"/>
  <c r="F287" i="10"/>
  <c r="C283" i="10"/>
  <c r="I283" i="10"/>
  <c r="D283" i="10"/>
  <c r="B283" i="10"/>
  <c r="G283" i="10"/>
  <c r="E283" i="10"/>
  <c r="H283" i="10"/>
  <c r="F283" i="10"/>
  <c r="C279" i="10"/>
  <c r="I279" i="10"/>
  <c r="D279" i="10"/>
  <c r="B279" i="10"/>
  <c r="G279" i="10"/>
  <c r="E279" i="10"/>
  <c r="H279" i="10"/>
  <c r="F279" i="10"/>
  <c r="C275" i="10"/>
  <c r="I275" i="10"/>
  <c r="D275" i="10"/>
  <c r="B275" i="10"/>
  <c r="G275" i="10"/>
  <c r="E275" i="10"/>
  <c r="H275" i="10"/>
  <c r="F275" i="10"/>
  <c r="C271" i="10"/>
  <c r="I271" i="10"/>
  <c r="D271" i="10"/>
  <c r="B271" i="10"/>
  <c r="G271" i="10"/>
  <c r="E271" i="10"/>
  <c r="H271" i="10"/>
  <c r="F271" i="10"/>
  <c r="C267" i="10"/>
  <c r="I267" i="10"/>
  <c r="D267" i="10"/>
  <c r="B267" i="10"/>
  <c r="G267" i="10"/>
  <c r="E267" i="10"/>
  <c r="H267" i="10"/>
  <c r="F267" i="10"/>
  <c r="C263" i="10"/>
  <c r="I263" i="10"/>
  <c r="D263" i="10"/>
  <c r="B263" i="10"/>
  <c r="G263" i="10"/>
  <c r="E263" i="10"/>
  <c r="H263" i="10"/>
  <c r="F263" i="10"/>
  <c r="C259" i="10"/>
  <c r="I259" i="10"/>
  <c r="D259" i="10"/>
  <c r="B259" i="10"/>
  <c r="G259" i="10"/>
  <c r="E259" i="10"/>
  <c r="H259" i="10"/>
  <c r="F259" i="10"/>
  <c r="C255" i="10"/>
  <c r="I255" i="10"/>
  <c r="D255" i="10"/>
  <c r="B255" i="10"/>
  <c r="G255" i="10"/>
  <c r="E255" i="10"/>
  <c r="H255" i="10"/>
  <c r="F255" i="10"/>
  <c r="C251" i="10"/>
  <c r="I251" i="10"/>
  <c r="D251" i="10"/>
  <c r="B251" i="10"/>
  <c r="G251" i="10"/>
  <c r="E251" i="10"/>
  <c r="H251" i="10"/>
  <c r="F251" i="10"/>
  <c r="C247" i="10"/>
  <c r="I247" i="10"/>
  <c r="D247" i="10"/>
  <c r="B247" i="10"/>
  <c r="G247" i="10"/>
  <c r="E247" i="10"/>
  <c r="H247" i="10"/>
  <c r="F247" i="10"/>
  <c r="C243" i="10"/>
  <c r="I243" i="10"/>
  <c r="D243" i="10"/>
  <c r="B243" i="10"/>
  <c r="G243" i="10"/>
  <c r="E243" i="10"/>
  <c r="H243" i="10"/>
  <c r="F243" i="10"/>
  <c r="G239" i="10"/>
  <c r="C239" i="10"/>
  <c r="D239" i="10"/>
  <c r="B239" i="10"/>
  <c r="I239" i="10"/>
  <c r="H239" i="10"/>
  <c r="E239" i="10"/>
  <c r="F239" i="10"/>
  <c r="G235" i="10"/>
  <c r="I235" i="10"/>
  <c r="D235" i="10"/>
  <c r="B235" i="10"/>
  <c r="C235" i="10"/>
  <c r="E235" i="10"/>
  <c r="H235" i="10"/>
  <c r="F235" i="10"/>
  <c r="G231" i="10"/>
  <c r="I231" i="10"/>
  <c r="D231" i="10"/>
  <c r="B231" i="10"/>
  <c r="C231" i="10"/>
  <c r="E231" i="10"/>
  <c r="H231" i="10"/>
  <c r="F231" i="10"/>
  <c r="G227" i="10"/>
  <c r="I227" i="10"/>
  <c r="D227" i="10"/>
  <c r="B227" i="10"/>
  <c r="C227" i="10"/>
  <c r="E227" i="10"/>
  <c r="H227" i="10"/>
  <c r="F227" i="10"/>
  <c r="G223" i="10"/>
  <c r="I223" i="10"/>
  <c r="D223" i="10"/>
  <c r="B223" i="10"/>
  <c r="C223" i="10"/>
  <c r="E223" i="10"/>
  <c r="H223" i="10"/>
  <c r="F223" i="10"/>
  <c r="G219" i="10"/>
  <c r="I219" i="10"/>
  <c r="D219" i="10"/>
  <c r="B219" i="10"/>
  <c r="C219" i="10"/>
  <c r="E219" i="10"/>
  <c r="H219" i="10"/>
  <c r="F219" i="10"/>
  <c r="G215" i="10"/>
  <c r="I215" i="10"/>
  <c r="D215" i="10"/>
  <c r="B215" i="10"/>
  <c r="C215" i="10"/>
  <c r="E215" i="10"/>
  <c r="H215" i="10"/>
  <c r="F215" i="10"/>
  <c r="I211" i="10"/>
  <c r="G211" i="10"/>
  <c r="B211" i="10"/>
  <c r="D211" i="10"/>
  <c r="E211" i="10"/>
  <c r="C211" i="10"/>
  <c r="F211" i="10"/>
  <c r="H211" i="10"/>
  <c r="I207" i="10"/>
  <c r="G207" i="10"/>
  <c r="B207" i="10"/>
  <c r="D207" i="10"/>
  <c r="E207" i="10"/>
  <c r="C207" i="10"/>
  <c r="F207" i="10"/>
  <c r="H207" i="10"/>
  <c r="I203" i="10"/>
  <c r="G203" i="10"/>
  <c r="B203" i="10"/>
  <c r="D203" i="10"/>
  <c r="E203" i="10"/>
  <c r="C203" i="10"/>
  <c r="F203" i="10"/>
  <c r="H203" i="10"/>
  <c r="I199" i="10"/>
  <c r="D199" i="10"/>
  <c r="B199" i="10"/>
  <c r="H199" i="10"/>
  <c r="E199" i="10"/>
  <c r="C199" i="10"/>
  <c r="F199" i="10"/>
  <c r="G199" i="10"/>
  <c r="I195" i="10"/>
  <c r="G195" i="10"/>
  <c r="B195" i="10"/>
  <c r="D195" i="10"/>
  <c r="E195" i="10"/>
  <c r="C195" i="10"/>
  <c r="F195" i="10"/>
  <c r="H195" i="10"/>
  <c r="I191" i="10"/>
  <c r="G191" i="10"/>
  <c r="B191" i="10"/>
  <c r="D191" i="10"/>
  <c r="E191" i="10"/>
  <c r="C191" i="10"/>
  <c r="F191" i="10"/>
  <c r="H191" i="10"/>
  <c r="H187" i="10"/>
  <c r="I187" i="10"/>
  <c r="B187" i="10"/>
  <c r="C187" i="10"/>
  <c r="D187" i="10"/>
  <c r="E187" i="10"/>
  <c r="F187" i="10"/>
  <c r="G187" i="10"/>
  <c r="H183" i="10"/>
  <c r="C183" i="10"/>
  <c r="B183" i="10"/>
  <c r="G183" i="10"/>
  <c r="D183" i="10"/>
  <c r="E183" i="10"/>
  <c r="F183" i="10"/>
  <c r="I183" i="10"/>
  <c r="H179" i="10"/>
  <c r="I179" i="10"/>
  <c r="B179" i="10"/>
  <c r="C179" i="10"/>
  <c r="D179" i="10"/>
  <c r="E179" i="10"/>
  <c r="F179" i="10"/>
  <c r="G179" i="10"/>
  <c r="H175" i="10"/>
  <c r="I175" i="10"/>
  <c r="B175" i="10"/>
  <c r="C175" i="10"/>
  <c r="D175" i="10"/>
  <c r="E175" i="10"/>
  <c r="F175" i="10"/>
  <c r="G175" i="10"/>
  <c r="H171" i="10"/>
  <c r="I171" i="10"/>
  <c r="B171" i="10"/>
  <c r="C171" i="10"/>
  <c r="D171" i="10"/>
  <c r="E171" i="10"/>
  <c r="F171" i="10"/>
  <c r="G171" i="10"/>
  <c r="H167" i="10"/>
  <c r="C167" i="10"/>
  <c r="B167" i="10"/>
  <c r="G167" i="10"/>
  <c r="D167" i="10"/>
  <c r="E167" i="10"/>
  <c r="F167" i="10"/>
  <c r="I167" i="10"/>
  <c r="I163" i="10"/>
  <c r="G163" i="10"/>
  <c r="B163" i="10"/>
  <c r="D163" i="10"/>
  <c r="E163" i="10"/>
  <c r="C163" i="10"/>
  <c r="F163" i="10"/>
  <c r="H163" i="10"/>
  <c r="I159" i="10"/>
  <c r="G159" i="10"/>
  <c r="B159" i="10"/>
  <c r="D159" i="10"/>
  <c r="E159" i="10"/>
  <c r="C159" i="10"/>
  <c r="F159" i="10"/>
  <c r="H159" i="10"/>
  <c r="I155" i="10"/>
  <c r="G155" i="10"/>
  <c r="B155" i="10"/>
  <c r="D155" i="10"/>
  <c r="E155" i="10"/>
  <c r="C155" i="10"/>
  <c r="F155" i="10"/>
  <c r="H155" i="10"/>
  <c r="C151" i="10"/>
  <c r="F151" i="10"/>
  <c r="E151" i="10"/>
  <c r="D151" i="10"/>
  <c r="H151" i="10"/>
  <c r="I151" i="10"/>
  <c r="B151" i="10"/>
  <c r="G151" i="10"/>
  <c r="H147" i="10"/>
  <c r="G147" i="10"/>
  <c r="E147" i="10"/>
  <c r="B147" i="10"/>
  <c r="D147" i="10"/>
  <c r="C147" i="10"/>
  <c r="I147" i="10"/>
  <c r="F147" i="10"/>
  <c r="C143" i="10"/>
  <c r="D143" i="10"/>
  <c r="I143" i="10"/>
  <c r="F143" i="10"/>
  <c r="H143" i="10"/>
  <c r="G143" i="10"/>
  <c r="B143" i="10"/>
  <c r="E143" i="10"/>
  <c r="C139" i="10"/>
  <c r="D139" i="10"/>
  <c r="I139" i="10"/>
  <c r="F139" i="10"/>
  <c r="H139" i="10"/>
  <c r="G139" i="10"/>
  <c r="B139" i="10"/>
  <c r="E139" i="10"/>
  <c r="C135" i="10"/>
  <c r="D135" i="10"/>
  <c r="I135" i="10"/>
  <c r="F135" i="10"/>
  <c r="H135" i="10"/>
  <c r="G135" i="10"/>
  <c r="B135" i="10"/>
  <c r="E135" i="10"/>
  <c r="C131" i="10"/>
  <c r="D131" i="10"/>
  <c r="I131" i="10"/>
  <c r="F131" i="10"/>
  <c r="H131" i="10"/>
  <c r="G131" i="10"/>
  <c r="B131" i="10"/>
  <c r="E131" i="10"/>
  <c r="C127" i="10"/>
  <c r="D127" i="10"/>
  <c r="I127" i="10"/>
  <c r="F127" i="10"/>
  <c r="H127" i="10"/>
  <c r="G127" i="10"/>
  <c r="B127" i="10"/>
  <c r="E127" i="10"/>
  <c r="C123" i="10"/>
  <c r="D123" i="10"/>
  <c r="I123" i="10"/>
  <c r="F123" i="10"/>
  <c r="H123" i="10"/>
  <c r="G123" i="10"/>
  <c r="B123" i="10"/>
  <c r="E123" i="10"/>
  <c r="G119" i="10"/>
  <c r="B119" i="10"/>
  <c r="H119" i="10"/>
  <c r="I119" i="10"/>
  <c r="F119" i="10"/>
  <c r="C119" i="10"/>
  <c r="E119" i="10"/>
  <c r="D119" i="10"/>
  <c r="G115" i="10"/>
  <c r="B115" i="10"/>
  <c r="H115" i="10"/>
  <c r="I115" i="10"/>
  <c r="F115" i="10"/>
  <c r="C115" i="10"/>
  <c r="E115" i="10"/>
  <c r="D115" i="10"/>
  <c r="G111" i="10"/>
  <c r="B111" i="10"/>
  <c r="H111" i="10"/>
  <c r="I111" i="10"/>
  <c r="F111" i="10"/>
  <c r="C111" i="10"/>
  <c r="E111" i="10"/>
  <c r="D111" i="10"/>
  <c r="G107" i="10"/>
  <c r="B107" i="10"/>
  <c r="H107" i="10"/>
  <c r="I107" i="10"/>
  <c r="F107" i="10"/>
  <c r="C107" i="10"/>
  <c r="E107" i="10"/>
  <c r="D107" i="10"/>
  <c r="G103" i="10"/>
  <c r="B103" i="10"/>
  <c r="H103" i="10"/>
  <c r="I103" i="10"/>
  <c r="F103" i="10"/>
  <c r="C103" i="10"/>
  <c r="E103" i="10"/>
  <c r="D103" i="10"/>
  <c r="G99" i="10"/>
  <c r="B99" i="10"/>
  <c r="H99" i="10"/>
  <c r="I99" i="10"/>
  <c r="F99" i="10"/>
  <c r="C99" i="10"/>
  <c r="E99" i="10"/>
  <c r="D99" i="10"/>
  <c r="G95" i="10"/>
  <c r="B95" i="10"/>
  <c r="H95" i="10"/>
  <c r="I95" i="10"/>
  <c r="F95" i="10"/>
  <c r="C95" i="10"/>
  <c r="E95" i="10"/>
  <c r="D95" i="10"/>
  <c r="F91" i="10"/>
  <c r="I91" i="10"/>
  <c r="E91" i="10"/>
  <c r="D91" i="10"/>
  <c r="H91" i="10"/>
  <c r="C91" i="10"/>
  <c r="B91" i="10"/>
  <c r="G91" i="10"/>
  <c r="F87" i="10"/>
  <c r="C87" i="10"/>
  <c r="D87" i="10"/>
  <c r="E87" i="10"/>
  <c r="B87" i="10"/>
  <c r="G87" i="10"/>
  <c r="H87" i="10"/>
  <c r="I87" i="10"/>
  <c r="F83" i="10"/>
  <c r="C83" i="10"/>
  <c r="D83" i="10"/>
  <c r="E83" i="10"/>
  <c r="B83" i="10"/>
  <c r="G83" i="10"/>
  <c r="H83" i="10"/>
  <c r="I83" i="10"/>
  <c r="I79" i="10"/>
  <c r="G79" i="10"/>
  <c r="C79" i="10"/>
  <c r="B79" i="10"/>
  <c r="E79" i="10"/>
  <c r="F79" i="10"/>
  <c r="D79" i="10"/>
  <c r="H79" i="10"/>
  <c r="E75" i="10"/>
  <c r="D75" i="10"/>
  <c r="C75" i="10"/>
  <c r="H75" i="10"/>
  <c r="B75" i="10"/>
  <c r="F75" i="10"/>
  <c r="G75" i="10"/>
  <c r="I75" i="10"/>
  <c r="E71" i="10"/>
  <c r="I71" i="10"/>
  <c r="C71" i="10"/>
  <c r="D71" i="10"/>
  <c r="B71" i="10"/>
  <c r="F71" i="10"/>
  <c r="G71" i="10"/>
  <c r="H71" i="10"/>
  <c r="I67" i="10"/>
  <c r="F67" i="10"/>
  <c r="C67" i="10"/>
  <c r="D67" i="10"/>
  <c r="E67" i="10"/>
  <c r="B67" i="10"/>
  <c r="G67" i="10"/>
  <c r="H67" i="10"/>
  <c r="I63" i="10"/>
  <c r="F63" i="10"/>
  <c r="C63" i="10"/>
  <c r="D63" i="10"/>
  <c r="E63" i="10"/>
  <c r="B63" i="10"/>
  <c r="G63" i="10"/>
  <c r="H63" i="10"/>
  <c r="I59" i="10"/>
  <c r="D59" i="10"/>
  <c r="C59" i="10"/>
  <c r="H59" i="10"/>
  <c r="E59" i="10"/>
  <c r="B59" i="10"/>
  <c r="G59" i="10"/>
  <c r="F59" i="10"/>
  <c r="I55" i="10"/>
  <c r="F55" i="10"/>
  <c r="C55" i="10"/>
  <c r="D55" i="10"/>
  <c r="E55" i="10"/>
  <c r="B55" i="10"/>
  <c r="G55" i="10"/>
  <c r="H55" i="10"/>
  <c r="I51" i="10"/>
  <c r="F51" i="10"/>
  <c r="C51" i="10"/>
  <c r="D51" i="10"/>
  <c r="E51" i="10"/>
  <c r="B51" i="10"/>
  <c r="G51" i="10"/>
  <c r="H51" i="10"/>
  <c r="G47" i="10"/>
  <c r="H47" i="10"/>
  <c r="E47" i="10"/>
  <c r="D47" i="10"/>
  <c r="B47" i="10"/>
  <c r="C47" i="10"/>
  <c r="I47" i="10"/>
  <c r="F47" i="10"/>
  <c r="G43" i="10"/>
  <c r="H43" i="10"/>
  <c r="E43" i="10"/>
  <c r="B43" i="10"/>
  <c r="C43" i="10"/>
  <c r="D43" i="10"/>
  <c r="I43" i="10"/>
  <c r="F43" i="10"/>
  <c r="G39" i="10"/>
  <c r="H39" i="10"/>
  <c r="E39" i="10"/>
  <c r="B39" i="10"/>
  <c r="C39" i="10"/>
  <c r="D39" i="10"/>
  <c r="I39" i="10"/>
  <c r="F39" i="10"/>
  <c r="G35" i="10"/>
  <c r="H35" i="10"/>
  <c r="E35" i="10"/>
  <c r="B35" i="10"/>
  <c r="C35" i="10"/>
  <c r="D35" i="10"/>
  <c r="I35" i="10"/>
  <c r="F35" i="10"/>
  <c r="G31" i="10"/>
  <c r="B31" i="10"/>
  <c r="E31" i="10"/>
  <c r="F31" i="10"/>
  <c r="C31" i="10"/>
  <c r="D31" i="10"/>
  <c r="I31" i="10"/>
  <c r="H31" i="10"/>
  <c r="G27" i="10"/>
  <c r="H27" i="10"/>
  <c r="E27" i="10"/>
  <c r="B27" i="10"/>
  <c r="C27" i="10"/>
  <c r="D27" i="10"/>
  <c r="I27" i="10"/>
  <c r="F27" i="10"/>
  <c r="G23" i="10"/>
  <c r="H23" i="10"/>
  <c r="E23" i="10"/>
  <c r="B23" i="10"/>
  <c r="C23" i="10"/>
  <c r="D23" i="10"/>
  <c r="I23" i="10"/>
  <c r="F23" i="10"/>
  <c r="G19" i="10"/>
  <c r="H19" i="10"/>
  <c r="E19" i="10"/>
  <c r="B19" i="10"/>
  <c r="C19" i="10"/>
  <c r="D19" i="10"/>
  <c r="I19" i="10"/>
  <c r="F19" i="10"/>
  <c r="G15" i="10"/>
  <c r="B15" i="10"/>
  <c r="E15" i="10"/>
  <c r="F15" i="10"/>
  <c r="C15" i="10"/>
  <c r="D15" i="10"/>
  <c r="I15" i="10"/>
  <c r="H15" i="10"/>
  <c r="G11" i="10"/>
  <c r="H11" i="10"/>
  <c r="E11" i="10"/>
  <c r="B11" i="10"/>
  <c r="C11" i="10"/>
  <c r="D11" i="10"/>
  <c r="I11" i="10"/>
  <c r="F11" i="10"/>
  <c r="M6" i="10"/>
  <c r="K6" i="10" s="1"/>
  <c r="E6" i="10" s="1"/>
  <c r="N6" i="3"/>
  <c r="C7" i="1"/>
  <c r="C6" i="3" s="1"/>
  <c r="G6" i="10" l="1"/>
  <c r="D6" i="10"/>
  <c r="F6" i="10"/>
  <c r="H6" i="10"/>
  <c r="B6" i="10"/>
  <c r="I6" i="10"/>
  <c r="C6" i="10"/>
  <c r="C9" i="1"/>
  <c r="K2000" i="9" l="1"/>
  <c r="H3" i="10" l="1"/>
  <c r="H2" i="10"/>
  <c r="I3" i="2"/>
  <c r="I2" i="2"/>
  <c r="J3" i="3"/>
  <c r="J2" i="3"/>
  <c r="H3" i="9"/>
  <c r="H2" i="9"/>
  <c r="D3" i="6" l="1"/>
  <c r="B154" i="11" l="1"/>
  <c r="B139" i="11"/>
  <c r="B124" i="11"/>
  <c r="B109" i="11"/>
  <c r="B94" i="11"/>
  <c r="B79" i="11"/>
  <c r="B64" i="11"/>
  <c r="B49" i="11"/>
  <c r="Q30" i="6" l="1"/>
  <c r="M34" i="6"/>
  <c r="E5" i="3"/>
  <c r="L5" i="3" l="1"/>
  <c r="H5" i="3"/>
  <c r="K5" i="3"/>
  <c r="G5" i="3"/>
  <c r="M5" i="3"/>
  <c r="N5" i="3"/>
  <c r="J5" i="3"/>
  <c r="F5" i="3"/>
  <c r="I5" i="3"/>
  <c r="Q34" i="6"/>
  <c r="C5" i="3"/>
  <c r="B5" i="3"/>
  <c r="K2000" i="3" l="1"/>
  <c r="M2000" i="3"/>
  <c r="J2000" i="3"/>
  <c r="C2000" i="1"/>
  <c r="C1999" i="3" s="1"/>
  <c r="C1999" i="1"/>
  <c r="C1998" i="1"/>
  <c r="C1997" i="1"/>
  <c r="C1996" i="1"/>
  <c r="C1995" i="1"/>
  <c r="C1994" i="1"/>
  <c r="C1993" i="1"/>
  <c r="C1992" i="1"/>
  <c r="C1991" i="1"/>
  <c r="C1990" i="1"/>
  <c r="C1989" i="1"/>
  <c r="C1988" i="1"/>
  <c r="C1987" i="1"/>
  <c r="C1986" i="1"/>
  <c r="C1985" i="1"/>
  <c r="C1984" i="1"/>
  <c r="C1983" i="1"/>
  <c r="C1982" i="1"/>
  <c r="C1981" i="1"/>
  <c r="C1980" i="1"/>
  <c r="C1979" i="1"/>
  <c r="C1978" i="1"/>
  <c r="C1977" i="1"/>
  <c r="C1976" i="1"/>
  <c r="C1975" i="1"/>
  <c r="C1974" i="1"/>
  <c r="C1973" i="1"/>
  <c r="C1972" i="1"/>
  <c r="C1971" i="1"/>
  <c r="C1970" i="1"/>
  <c r="C1969" i="1"/>
  <c r="C1968" i="1"/>
  <c r="C1967" i="1"/>
  <c r="C1966" i="1"/>
  <c r="C1965" i="1"/>
  <c r="C1964" i="1"/>
  <c r="C1963" i="1"/>
  <c r="C1962" i="1"/>
  <c r="C1961" i="1"/>
  <c r="C1960" i="1"/>
  <c r="C1959" i="1"/>
  <c r="C1958" i="1"/>
  <c r="C1957" i="1"/>
  <c r="C1956" i="1"/>
  <c r="C1955" i="1"/>
  <c r="C1954" i="1"/>
  <c r="C1953" i="1"/>
  <c r="C1952" i="1"/>
  <c r="C1951" i="1"/>
  <c r="C1950" i="1"/>
  <c r="C1949" i="1"/>
  <c r="C1948" i="1"/>
  <c r="C1947" i="1"/>
  <c r="C1946" i="1"/>
  <c r="C1945" i="1"/>
  <c r="C1944" i="1"/>
  <c r="C1943" i="1"/>
  <c r="C1942" i="1"/>
  <c r="C1941" i="1"/>
  <c r="C1940" i="1"/>
  <c r="C1939" i="1"/>
  <c r="C1938" i="1"/>
  <c r="C1937" i="1"/>
  <c r="C1936" i="1"/>
  <c r="C1935" i="1"/>
  <c r="C1934" i="1"/>
  <c r="C1933" i="1"/>
  <c r="C1932" i="1"/>
  <c r="C1931" i="1"/>
  <c r="C1930" i="1"/>
  <c r="C1929" i="1"/>
  <c r="C1928" i="1"/>
  <c r="C1927" i="1"/>
  <c r="C1926" i="1"/>
  <c r="C1925" i="1"/>
  <c r="C1924" i="1"/>
  <c r="C1923" i="1"/>
  <c r="C1922" i="1"/>
  <c r="C1921" i="1"/>
  <c r="C1920" i="1"/>
  <c r="C1919" i="1"/>
  <c r="C1918" i="1"/>
  <c r="C1917" i="1"/>
  <c r="C1916" i="1"/>
  <c r="C1915" i="1"/>
  <c r="C1914" i="1"/>
  <c r="C1913" i="1"/>
  <c r="C1912" i="1"/>
  <c r="C1911" i="1"/>
  <c r="C1910" i="1"/>
  <c r="C1909" i="1"/>
  <c r="C1908" i="1"/>
  <c r="C1907" i="1"/>
  <c r="C1906" i="1"/>
  <c r="C1905" i="1"/>
  <c r="C1904" i="1"/>
  <c r="C1903" i="1"/>
  <c r="C1902" i="1"/>
  <c r="C1901" i="1"/>
  <c r="C1900" i="1"/>
  <c r="C1899" i="1"/>
  <c r="C1898" i="1"/>
  <c r="C1897" i="1"/>
  <c r="C1896" i="1"/>
  <c r="C1895" i="1"/>
  <c r="C1894" i="1"/>
  <c r="C1893" i="1"/>
  <c r="C1892" i="1"/>
  <c r="C1891" i="1"/>
  <c r="C1890" i="1"/>
  <c r="C1889" i="1"/>
  <c r="C1888" i="1"/>
  <c r="C1887" i="1"/>
  <c r="C1886" i="1"/>
  <c r="C1885" i="1"/>
  <c r="C1884" i="1"/>
  <c r="C1883" i="1"/>
  <c r="C1882" i="1"/>
  <c r="C1881" i="1"/>
  <c r="C1880" i="1"/>
  <c r="C1879" i="1"/>
  <c r="C1878" i="1"/>
  <c r="C1877" i="1"/>
  <c r="C1876" i="1"/>
  <c r="C1875" i="1"/>
  <c r="C1874" i="1"/>
  <c r="C1873" i="1"/>
  <c r="C1872" i="1"/>
  <c r="C1871" i="1"/>
  <c r="C1870" i="1"/>
  <c r="C1869" i="1"/>
  <c r="C1868" i="1"/>
  <c r="C1867" i="1"/>
  <c r="C1866" i="1"/>
  <c r="C1865" i="1"/>
  <c r="C1864" i="1"/>
  <c r="C1863" i="1"/>
  <c r="C1862" i="1"/>
  <c r="C1861" i="1"/>
  <c r="C1860" i="1"/>
  <c r="C1859" i="1"/>
  <c r="C1858" i="1"/>
  <c r="C1857" i="1"/>
  <c r="C1856" i="1"/>
  <c r="C1855" i="1"/>
  <c r="C1854" i="1"/>
  <c r="C1853" i="1"/>
  <c r="C1852" i="1"/>
  <c r="C1851" i="1"/>
  <c r="C1850" i="1"/>
  <c r="C1849" i="1"/>
  <c r="C1848" i="1"/>
  <c r="C1847" i="1"/>
  <c r="C1846" i="1"/>
  <c r="C1845" i="1"/>
  <c r="C1844" i="1"/>
  <c r="C1843" i="1"/>
  <c r="C1842" i="1"/>
  <c r="C1841" i="1"/>
  <c r="C1840" i="1"/>
  <c r="C1839" i="1"/>
  <c r="C1838" i="1"/>
  <c r="C1837" i="1"/>
  <c r="C1836" i="1"/>
  <c r="C1835" i="1"/>
  <c r="C1834" i="1"/>
  <c r="C1833" i="1"/>
  <c r="C1832" i="1"/>
  <c r="C1831" i="1"/>
  <c r="C1830" i="1"/>
  <c r="C1829" i="1"/>
  <c r="C1828" i="1"/>
  <c r="C1827" i="1"/>
  <c r="C1826" i="1"/>
  <c r="C1825" i="1"/>
  <c r="C1824" i="1"/>
  <c r="C1823" i="1"/>
  <c r="C1822" i="1"/>
  <c r="C1821" i="1"/>
  <c r="C1820" i="1"/>
  <c r="C1819" i="1"/>
  <c r="C1818" i="1"/>
  <c r="C1817" i="1"/>
  <c r="C1816" i="1"/>
  <c r="C1815" i="1"/>
  <c r="C1814" i="1"/>
  <c r="C1813" i="1"/>
  <c r="C1812" i="1"/>
  <c r="C1811" i="1"/>
  <c r="C1810" i="1"/>
  <c r="C1809" i="1"/>
  <c r="C1808" i="1"/>
  <c r="C1807" i="1"/>
  <c r="C1806" i="1"/>
  <c r="C1805" i="1"/>
  <c r="C1804" i="1"/>
  <c r="C1803" i="1"/>
  <c r="C1802" i="1"/>
  <c r="C1801" i="1"/>
  <c r="C1800" i="1"/>
  <c r="C1799" i="1"/>
  <c r="C1798" i="1"/>
  <c r="C1797" i="1"/>
  <c r="C1796" i="1"/>
  <c r="C1795" i="1"/>
  <c r="C1794" i="1"/>
  <c r="C1793" i="1"/>
  <c r="C1792" i="1"/>
  <c r="C1791" i="1"/>
  <c r="C1790" i="1"/>
  <c r="C1789" i="1"/>
  <c r="C1788" i="1"/>
  <c r="C1787" i="1"/>
  <c r="C1786" i="1"/>
  <c r="C1785" i="1"/>
  <c r="C1784" i="1"/>
  <c r="C1783" i="1"/>
  <c r="C1782" i="1"/>
  <c r="C1781" i="1"/>
  <c r="C1780" i="1"/>
  <c r="C1779" i="1"/>
  <c r="C1778" i="1"/>
  <c r="C1777" i="1"/>
  <c r="C1776" i="1"/>
  <c r="C1775" i="1"/>
  <c r="C1774" i="1"/>
  <c r="C1773" i="1"/>
  <c r="C1772" i="1"/>
  <c r="C1771" i="1"/>
  <c r="C1770" i="1"/>
  <c r="C1769" i="1"/>
  <c r="C1768" i="1"/>
  <c r="C1767" i="1"/>
  <c r="C1766" i="1"/>
  <c r="C1765" i="1"/>
  <c r="C1764" i="1"/>
  <c r="C1763" i="1"/>
  <c r="C1762" i="1"/>
  <c r="C1761" i="1"/>
  <c r="C1760" i="1"/>
  <c r="C1759" i="1"/>
  <c r="C1758" i="1"/>
  <c r="C1757" i="1"/>
  <c r="C1756" i="1"/>
  <c r="C1755" i="1"/>
  <c r="C1754" i="1"/>
  <c r="C1753" i="1"/>
  <c r="C1752" i="1"/>
  <c r="C1751" i="1"/>
  <c r="C1750" i="1"/>
  <c r="C1749" i="1"/>
  <c r="C1748" i="1"/>
  <c r="C1747" i="1"/>
  <c r="C1746" i="1"/>
  <c r="C1745" i="1"/>
  <c r="C1744" i="1"/>
  <c r="C1743" i="1"/>
  <c r="C1742" i="1"/>
  <c r="C1741" i="1"/>
  <c r="C1740" i="1"/>
  <c r="C1739" i="1"/>
  <c r="C1738" i="1"/>
  <c r="C1737" i="1"/>
  <c r="C1736" i="1"/>
  <c r="C1735" i="1"/>
  <c r="C1734" i="1"/>
  <c r="C1733" i="1"/>
  <c r="C1732" i="1"/>
  <c r="C1731" i="1"/>
  <c r="C1730" i="1"/>
  <c r="C1729" i="1"/>
  <c r="C1728" i="1"/>
  <c r="C1727" i="1"/>
  <c r="C1726" i="1"/>
  <c r="C1725" i="1"/>
  <c r="C1724" i="1"/>
  <c r="C1723" i="1"/>
  <c r="C1722" i="1"/>
  <c r="C1721" i="1"/>
  <c r="C1720" i="1"/>
  <c r="C1719" i="1"/>
  <c r="C1718" i="1"/>
  <c r="C1717" i="1"/>
  <c r="C1716" i="1"/>
  <c r="C1715" i="1"/>
  <c r="C1714" i="1"/>
  <c r="C1713" i="1"/>
  <c r="C1712" i="1"/>
  <c r="C1711" i="1"/>
  <c r="C1710" i="1"/>
  <c r="C1709" i="1"/>
  <c r="C1708" i="1"/>
  <c r="C1707" i="1"/>
  <c r="C1706" i="1"/>
  <c r="C1705" i="1"/>
  <c r="C1704" i="1"/>
  <c r="C1703" i="1"/>
  <c r="C1702" i="1"/>
  <c r="C1701" i="1"/>
  <c r="C1700" i="1"/>
  <c r="C1699" i="1"/>
  <c r="C1698" i="1"/>
  <c r="C1697" i="1"/>
  <c r="C1696" i="1"/>
  <c r="C1695" i="1"/>
  <c r="C1694" i="1"/>
  <c r="C1693" i="1"/>
  <c r="C1692" i="1"/>
  <c r="C1691" i="1"/>
  <c r="C1690" i="1"/>
  <c r="C1689" i="1"/>
  <c r="C1688" i="1"/>
  <c r="C1687" i="1"/>
  <c r="C1686" i="1"/>
  <c r="C1685" i="1"/>
  <c r="C1684" i="1"/>
  <c r="C1683" i="1"/>
  <c r="C1682" i="1"/>
  <c r="C1681" i="1"/>
  <c r="C1680" i="1"/>
  <c r="C1679" i="1"/>
  <c r="C1678" i="1"/>
  <c r="C1677" i="1"/>
  <c r="C1676" i="1"/>
  <c r="C1675" i="1"/>
  <c r="C1674" i="1"/>
  <c r="C1673" i="1"/>
  <c r="C1672" i="1"/>
  <c r="C1671" i="1"/>
  <c r="C1670" i="1"/>
  <c r="C1669" i="1"/>
  <c r="C1668" i="1"/>
  <c r="C1667" i="1"/>
  <c r="C1666" i="1"/>
  <c r="C1665" i="1"/>
  <c r="C1664" i="1"/>
  <c r="C1663" i="1"/>
  <c r="C1662" i="1"/>
  <c r="C1661" i="1"/>
  <c r="C1660" i="1"/>
  <c r="C1659" i="1"/>
  <c r="C1658" i="1"/>
  <c r="C1657" i="1"/>
  <c r="C1656" i="1"/>
  <c r="C1655" i="1"/>
  <c r="C1654" i="1"/>
  <c r="C1653" i="1"/>
  <c r="C1652" i="1"/>
  <c r="C1651" i="1"/>
  <c r="C1650" i="1"/>
  <c r="C1649" i="1"/>
  <c r="C1648" i="1"/>
  <c r="C1647" i="1"/>
  <c r="C1646" i="1"/>
  <c r="C1645" i="1"/>
  <c r="C1644" i="1"/>
  <c r="C1643" i="1"/>
  <c r="C1642" i="1"/>
  <c r="C1641" i="1"/>
  <c r="C1640" i="1"/>
  <c r="C1639" i="1"/>
  <c r="C1638" i="1"/>
  <c r="C1637" i="1"/>
  <c r="C1636" i="1"/>
  <c r="C1635" i="1"/>
  <c r="C1634" i="1"/>
  <c r="C1633" i="1"/>
  <c r="C1632" i="1"/>
  <c r="C1631" i="1"/>
  <c r="C1630" i="1"/>
  <c r="C1629" i="1"/>
  <c r="C1628" i="1"/>
  <c r="C1627" i="1"/>
  <c r="C1626" i="1"/>
  <c r="C1625" i="1"/>
  <c r="C1624" i="1"/>
  <c r="C1623" i="1"/>
  <c r="C1622" i="1"/>
  <c r="C1621" i="1"/>
  <c r="C1620" i="1"/>
  <c r="C1619" i="1"/>
  <c r="C1618" i="1"/>
  <c r="C1617" i="1"/>
  <c r="C1616" i="1"/>
  <c r="C1615" i="1"/>
  <c r="C1614" i="1"/>
  <c r="C1613" i="1"/>
  <c r="C1612" i="1"/>
  <c r="C1611" i="1"/>
  <c r="C1610" i="1"/>
  <c r="C1609" i="1"/>
  <c r="C1608" i="1"/>
  <c r="C1607" i="1"/>
  <c r="C1606" i="1"/>
  <c r="C1605" i="1"/>
  <c r="C1604" i="1"/>
  <c r="C1603" i="1"/>
  <c r="C1602" i="1"/>
  <c r="C1601" i="1"/>
  <c r="C1600" i="1"/>
  <c r="C1599" i="1"/>
  <c r="C1598" i="1"/>
  <c r="C1597" i="1"/>
  <c r="C1596" i="1"/>
  <c r="C1595" i="1"/>
  <c r="C1594" i="1"/>
  <c r="C1593" i="1"/>
  <c r="C1592" i="1"/>
  <c r="C1591" i="1"/>
  <c r="C1590" i="1"/>
  <c r="C1589" i="1"/>
  <c r="C1588" i="1"/>
  <c r="C1587" i="1"/>
  <c r="C1586" i="1"/>
  <c r="C1585" i="1"/>
  <c r="C1584" i="1"/>
  <c r="C1583" i="1"/>
  <c r="C1582" i="1"/>
  <c r="C1581" i="1"/>
  <c r="C1580" i="1"/>
  <c r="C1579" i="1"/>
  <c r="C1578" i="1"/>
  <c r="C1577" i="1"/>
  <c r="C1576" i="1"/>
  <c r="C1575" i="1"/>
  <c r="C1574" i="1"/>
  <c r="C1573" i="1"/>
  <c r="C1572" i="1"/>
  <c r="C1571" i="1"/>
  <c r="C1570" i="1"/>
  <c r="C1569" i="1"/>
  <c r="C1568" i="1"/>
  <c r="C1567" i="1"/>
  <c r="C1566" i="1"/>
  <c r="C1565" i="1"/>
  <c r="C1564" i="1"/>
  <c r="C1563" i="1"/>
  <c r="C1562" i="1"/>
  <c r="C1561" i="1"/>
  <c r="C1560" i="1"/>
  <c r="C1559" i="1"/>
  <c r="C1558" i="1"/>
  <c r="C1557" i="1"/>
  <c r="C1556" i="1"/>
  <c r="C1555" i="1"/>
  <c r="C1554" i="1"/>
  <c r="C1553" i="1"/>
  <c r="C1552" i="1"/>
  <c r="C1551" i="1"/>
  <c r="C1550" i="1"/>
  <c r="C1549" i="1"/>
  <c r="C1548" i="1"/>
  <c r="C1547" i="1"/>
  <c r="C1546" i="1"/>
  <c r="C1545" i="1"/>
  <c r="C1544" i="1"/>
  <c r="C1543" i="1"/>
  <c r="C1542" i="1"/>
  <c r="C1541" i="1"/>
  <c r="C1540" i="1"/>
  <c r="C1539" i="1"/>
  <c r="C1538" i="1"/>
  <c r="C1537" i="1"/>
  <c r="C1536" i="1"/>
  <c r="C1535" i="1"/>
  <c r="C1534" i="1"/>
  <c r="C1533" i="1"/>
  <c r="C1532" i="1"/>
  <c r="C1531" i="1"/>
  <c r="C1530" i="1"/>
  <c r="C1529" i="1"/>
  <c r="C1528" i="1"/>
  <c r="C1527" i="1"/>
  <c r="C1526" i="1"/>
  <c r="C1525" i="1"/>
  <c r="C1524" i="1"/>
  <c r="C1523" i="1"/>
  <c r="C1522" i="1"/>
  <c r="C1521" i="1"/>
  <c r="C1520" i="1"/>
  <c r="C1519" i="1"/>
  <c r="C1518" i="1"/>
  <c r="C1517" i="1"/>
  <c r="C1516" i="1"/>
  <c r="C1515" i="1"/>
  <c r="C1514" i="1"/>
  <c r="C1513" i="1"/>
  <c r="C1512" i="1"/>
  <c r="C1511" i="1"/>
  <c r="C1510" i="1"/>
  <c r="C1509" i="1"/>
  <c r="C1508" i="1"/>
  <c r="C1507" i="1"/>
  <c r="C1506" i="1"/>
  <c r="C1505" i="1"/>
  <c r="C1504" i="1"/>
  <c r="C1503" i="1"/>
  <c r="C1502" i="1"/>
  <c r="C1501" i="1"/>
  <c r="C1500" i="1"/>
  <c r="C1499" i="1"/>
  <c r="C1498" i="1"/>
  <c r="C1497" i="1"/>
  <c r="C1496" i="1"/>
  <c r="C1495" i="1"/>
  <c r="C1494" i="1"/>
  <c r="C1493" i="1"/>
  <c r="C1492" i="1"/>
  <c r="C1491" i="1"/>
  <c r="C1490" i="1"/>
  <c r="C1489" i="1"/>
  <c r="C1488" i="1"/>
  <c r="C1487" i="1"/>
  <c r="C1486" i="1"/>
  <c r="C1485" i="1"/>
  <c r="C1484" i="1"/>
  <c r="C1483" i="1"/>
  <c r="C1482" i="1"/>
  <c r="C1481" i="1"/>
  <c r="C1480" i="1"/>
  <c r="C1479" i="1"/>
  <c r="C1478" i="1"/>
  <c r="C1477" i="1"/>
  <c r="C1476" i="1"/>
  <c r="C1475" i="1"/>
  <c r="C1474" i="1"/>
  <c r="C1473" i="1"/>
  <c r="C1472" i="1"/>
  <c r="C1471" i="1"/>
  <c r="C1470" i="1"/>
  <c r="C1469" i="1"/>
  <c r="C1468" i="1"/>
  <c r="C1467" i="1"/>
  <c r="C1466" i="1"/>
  <c r="C1465" i="1"/>
  <c r="C1464" i="1"/>
  <c r="C1463" i="1"/>
  <c r="C1462" i="1"/>
  <c r="C1461" i="1"/>
  <c r="C1460" i="1"/>
  <c r="C1459" i="1"/>
  <c r="C1458" i="1"/>
  <c r="C1457" i="1"/>
  <c r="C1456" i="1"/>
  <c r="C1455" i="1"/>
  <c r="C1454" i="1"/>
  <c r="C1453" i="1"/>
  <c r="C1452" i="1"/>
  <c r="C1451" i="1"/>
  <c r="C1450" i="1"/>
  <c r="C1449" i="1"/>
  <c r="C1448" i="1"/>
  <c r="C1447" i="1"/>
  <c r="C1446" i="1"/>
  <c r="C1445" i="1"/>
  <c r="C1444" i="1"/>
  <c r="C1443" i="1"/>
  <c r="C1442" i="1"/>
  <c r="C1441" i="1"/>
  <c r="C1440" i="1"/>
  <c r="C1439" i="1"/>
  <c r="C1438" i="1"/>
  <c r="C1437" i="1"/>
  <c r="C1436" i="1"/>
  <c r="C1435" i="1"/>
  <c r="C1434" i="1"/>
  <c r="C1433" i="1"/>
  <c r="C1432" i="1"/>
  <c r="C1431" i="1"/>
  <c r="C1430" i="1"/>
  <c r="C1429" i="1"/>
  <c r="C1428" i="1"/>
  <c r="C1427" i="1"/>
  <c r="C1426" i="1"/>
  <c r="C1425" i="1"/>
  <c r="C1424" i="1"/>
  <c r="C1423" i="1"/>
  <c r="C1422" i="1"/>
  <c r="C1421" i="1"/>
  <c r="C1420" i="1"/>
  <c r="C1419" i="1"/>
  <c r="C1418" i="1"/>
  <c r="C1417" i="1"/>
  <c r="C1416" i="1"/>
  <c r="C1415" i="1"/>
  <c r="C1414" i="1"/>
  <c r="C1413" i="1"/>
  <c r="C1412" i="1"/>
  <c r="C1411" i="1"/>
  <c r="C1410" i="1"/>
  <c r="C1409" i="1"/>
  <c r="C1408" i="1"/>
  <c r="C1407" i="1"/>
  <c r="C1406" i="1"/>
  <c r="C1405" i="1"/>
  <c r="C1404" i="1"/>
  <c r="C1403" i="1"/>
  <c r="C1402" i="1"/>
  <c r="C1401" i="1"/>
  <c r="C1400" i="1"/>
  <c r="C1399" i="1"/>
  <c r="C1398" i="1"/>
  <c r="C1397" i="1"/>
  <c r="C1396" i="1"/>
  <c r="C1395" i="1"/>
  <c r="C1394" i="1"/>
  <c r="C1393" i="1"/>
  <c r="C1392" i="1"/>
  <c r="C1391" i="1"/>
  <c r="C1390" i="1"/>
  <c r="C1389" i="1"/>
  <c r="C1388" i="1"/>
  <c r="C1387" i="1"/>
  <c r="C1386" i="1"/>
  <c r="C1385" i="1"/>
  <c r="C1384" i="1"/>
  <c r="C1383" i="1"/>
  <c r="C1382" i="1"/>
  <c r="C1381" i="1"/>
  <c r="C1380" i="1"/>
  <c r="C1379" i="1"/>
  <c r="C1378" i="1"/>
  <c r="C1377" i="1"/>
  <c r="C1376" i="1"/>
  <c r="C1375" i="1"/>
  <c r="C1374" i="1"/>
  <c r="C1373" i="1"/>
  <c r="C1372" i="1"/>
  <c r="C1371" i="1"/>
  <c r="C1370" i="1"/>
  <c r="C1369" i="1"/>
  <c r="C1368" i="1"/>
  <c r="C1367" i="1"/>
  <c r="C1366" i="1"/>
  <c r="C1365" i="1"/>
  <c r="C1364" i="1"/>
  <c r="C1363" i="1"/>
  <c r="C1362" i="1"/>
  <c r="C1361" i="1"/>
  <c r="C1360" i="1"/>
  <c r="C1359" i="1"/>
  <c r="C1358" i="1"/>
  <c r="C1357" i="1"/>
  <c r="C1356" i="1"/>
  <c r="C1355" i="1"/>
  <c r="C1354" i="1"/>
  <c r="C1353" i="1"/>
  <c r="C1352" i="1"/>
  <c r="C1351" i="1"/>
  <c r="C1350" i="1"/>
  <c r="C1349" i="1"/>
  <c r="C1348" i="1"/>
  <c r="C1347" i="1"/>
  <c r="C1346" i="1"/>
  <c r="C1345" i="1"/>
  <c r="C1344" i="1"/>
  <c r="C1343" i="1"/>
  <c r="C1342" i="1"/>
  <c r="C1341" i="1"/>
  <c r="C1340" i="1"/>
  <c r="C1339" i="1"/>
  <c r="C1338" i="1"/>
  <c r="C1337" i="1"/>
  <c r="C1336" i="1"/>
  <c r="C1335" i="1"/>
  <c r="C1334" i="1"/>
  <c r="C1333" i="1"/>
  <c r="C1332" i="1"/>
  <c r="C1331" i="1"/>
  <c r="C1330" i="1"/>
  <c r="C1329" i="1"/>
  <c r="C1328" i="1"/>
  <c r="C1327" i="1"/>
  <c r="C1326" i="1"/>
  <c r="C1325" i="1"/>
  <c r="C1324" i="1"/>
  <c r="C1323" i="1"/>
  <c r="C1322" i="1"/>
  <c r="C1321" i="1"/>
  <c r="C1320" i="1"/>
  <c r="C1319" i="1"/>
  <c r="C1318" i="1"/>
  <c r="C1317" i="1"/>
  <c r="C1316" i="1"/>
  <c r="C1315" i="1"/>
  <c r="C1314" i="1"/>
  <c r="C1313" i="1"/>
  <c r="C1312" i="1"/>
  <c r="C1311" i="1"/>
  <c r="C1310" i="1"/>
  <c r="C1309" i="1"/>
  <c r="C1308" i="1"/>
  <c r="C1307" i="1"/>
  <c r="C1306" i="1"/>
  <c r="C1305" i="1"/>
  <c r="C1304" i="1"/>
  <c r="C1303" i="1"/>
  <c r="C1302" i="1"/>
  <c r="C1301" i="1"/>
  <c r="C1300" i="1"/>
  <c r="C1299" i="1"/>
  <c r="C1298" i="1"/>
  <c r="C1297" i="1"/>
  <c r="C1296" i="1"/>
  <c r="C1295" i="1"/>
  <c r="C1294" i="1"/>
  <c r="C1293" i="1"/>
  <c r="C1292" i="1"/>
  <c r="C1291" i="1"/>
  <c r="C1290" i="1"/>
  <c r="C1289" i="1"/>
  <c r="C1288" i="1"/>
  <c r="C1287" i="1"/>
  <c r="C1286" i="1"/>
  <c r="C1285" i="1"/>
  <c r="C1284" i="1"/>
  <c r="C1283" i="1"/>
  <c r="C1282" i="1"/>
  <c r="C1281" i="1"/>
  <c r="C1280" i="1"/>
  <c r="C1279" i="1"/>
  <c r="C1278" i="1"/>
  <c r="C1277" i="1"/>
  <c r="C1276" i="1"/>
  <c r="C1275" i="1"/>
  <c r="C1274" i="1"/>
  <c r="C1273" i="1"/>
  <c r="C1272" i="1"/>
  <c r="C1271" i="1"/>
  <c r="C1270" i="1"/>
  <c r="C1269" i="1"/>
  <c r="C1268" i="1"/>
  <c r="C1267" i="1"/>
  <c r="C1266" i="1"/>
  <c r="C1265" i="1"/>
  <c r="C1264" i="1"/>
  <c r="C1263" i="1"/>
  <c r="C1262" i="1"/>
  <c r="C1261" i="1"/>
  <c r="C1260" i="1"/>
  <c r="C1259" i="1"/>
  <c r="C1258" i="1"/>
  <c r="C1257" i="1"/>
  <c r="C1256" i="1"/>
  <c r="C1255" i="1"/>
  <c r="C1254" i="1"/>
  <c r="C1253" i="1"/>
  <c r="C1252" i="1"/>
  <c r="C1251" i="1"/>
  <c r="C1250" i="1"/>
  <c r="C1249" i="1"/>
  <c r="C1248" i="1"/>
  <c r="C1247" i="1"/>
  <c r="C1246" i="1"/>
  <c r="C1245" i="1"/>
  <c r="C1244" i="1"/>
  <c r="C1243" i="1"/>
  <c r="C1242" i="1"/>
  <c r="C1241" i="1"/>
  <c r="C1240" i="1"/>
  <c r="C1239" i="1"/>
  <c r="C1238" i="1"/>
  <c r="C1237" i="1"/>
  <c r="C1236" i="1"/>
  <c r="C1235" i="1"/>
  <c r="C1234" i="1"/>
  <c r="C1233" i="1"/>
  <c r="C1232" i="1"/>
  <c r="C1231" i="1"/>
  <c r="C1230" i="1"/>
  <c r="C1229" i="1"/>
  <c r="C1228" i="1"/>
  <c r="C1227" i="1"/>
  <c r="C1226" i="1"/>
  <c r="C1225" i="1"/>
  <c r="C1224" i="1"/>
  <c r="C1223" i="1"/>
  <c r="C1222" i="1"/>
  <c r="C1221" i="1"/>
  <c r="C1220" i="1"/>
  <c r="C1219" i="1"/>
  <c r="C1218" i="1"/>
  <c r="C1217" i="1"/>
  <c r="C1216" i="1"/>
  <c r="C1215" i="1"/>
  <c r="C1214" i="1"/>
  <c r="C1213" i="1"/>
  <c r="C1212" i="1"/>
  <c r="C1211" i="1"/>
  <c r="C1210" i="1"/>
  <c r="C1209" i="1"/>
  <c r="C1208" i="1"/>
  <c r="C1207" i="1"/>
  <c r="C1206" i="1"/>
  <c r="C1205" i="1"/>
  <c r="C1204" i="1"/>
  <c r="C1203" i="1"/>
  <c r="C1202" i="1"/>
  <c r="C1201" i="1"/>
  <c r="C1200" i="1"/>
  <c r="C1199" i="1"/>
  <c r="C1198" i="1"/>
  <c r="C1197" i="1"/>
  <c r="C1196" i="1"/>
  <c r="C1195" i="1"/>
  <c r="C1194" i="1"/>
  <c r="C1193" i="1"/>
  <c r="C1192" i="1"/>
  <c r="C1191" i="1"/>
  <c r="C1190" i="1"/>
  <c r="C1189" i="1"/>
  <c r="C1188" i="1"/>
  <c r="C1187" i="1"/>
  <c r="C1186" i="1"/>
  <c r="C1185" i="1"/>
  <c r="C1184" i="1"/>
  <c r="C1183" i="1"/>
  <c r="C1182" i="1"/>
  <c r="C1181" i="1"/>
  <c r="C1180" i="1"/>
  <c r="C1179" i="1"/>
  <c r="C1178" i="1"/>
  <c r="C1177" i="1"/>
  <c r="C1176" i="1"/>
  <c r="C1175" i="1"/>
  <c r="C1174" i="1"/>
  <c r="C1173" i="1"/>
  <c r="C1172" i="1"/>
  <c r="C1171" i="1"/>
  <c r="C1170" i="1"/>
  <c r="C1169" i="1"/>
  <c r="C1168" i="1"/>
  <c r="C1167" i="1"/>
  <c r="C1166" i="1"/>
  <c r="C1165" i="1"/>
  <c r="C1164" i="1"/>
  <c r="C1163" i="1"/>
  <c r="C1162" i="1"/>
  <c r="C1161" i="1"/>
  <c r="C1160" i="1"/>
  <c r="C1159" i="1"/>
  <c r="C1158" i="1"/>
  <c r="C1157" i="1"/>
  <c r="C1156" i="1"/>
  <c r="C1155" i="1"/>
  <c r="C1154" i="1"/>
  <c r="C1153" i="1"/>
  <c r="C1152" i="1"/>
  <c r="C1151" i="1"/>
  <c r="C1150" i="1"/>
  <c r="C1149" i="1"/>
  <c r="C1148" i="1"/>
  <c r="C1147" i="1"/>
  <c r="C1146" i="1"/>
  <c r="C1145" i="1"/>
  <c r="C1144" i="1"/>
  <c r="C1143" i="1"/>
  <c r="C1142" i="1"/>
  <c r="C1141" i="1"/>
  <c r="C1140" i="1"/>
  <c r="C1139" i="1"/>
  <c r="C1138" i="1"/>
  <c r="C1137" i="1"/>
  <c r="C1136" i="1"/>
  <c r="C1135" i="1"/>
  <c r="C1134" i="1"/>
  <c r="C1133" i="1"/>
  <c r="C1132" i="1"/>
  <c r="C1131" i="1"/>
  <c r="C1130" i="1"/>
  <c r="C1129" i="1"/>
  <c r="C1128" i="1"/>
  <c r="C1127" i="1"/>
  <c r="C1126" i="1"/>
  <c r="C1125" i="1"/>
  <c r="C1124" i="1"/>
  <c r="C1123" i="1"/>
  <c r="C1122" i="1"/>
  <c r="C1121" i="1"/>
  <c r="C1120" i="1"/>
  <c r="C1119" i="1"/>
  <c r="C1118" i="1"/>
  <c r="C1117" i="1"/>
  <c r="C1116" i="1"/>
  <c r="C1115" i="1"/>
  <c r="C1114" i="1"/>
  <c r="C1113" i="1"/>
  <c r="C1112" i="1"/>
  <c r="C1111" i="1"/>
  <c r="C1110" i="1"/>
  <c r="C1109" i="1"/>
  <c r="C1108" i="1"/>
  <c r="C1107" i="1"/>
  <c r="C1106" i="1"/>
  <c r="C1105" i="1"/>
  <c r="C1104" i="1"/>
  <c r="C1103" i="1"/>
  <c r="C1102" i="1"/>
  <c r="C1101" i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8" i="1"/>
  <c r="B140" i="11" l="1"/>
  <c r="B141" i="11"/>
  <c r="B142" i="11"/>
  <c r="B143" i="11"/>
  <c r="B144" i="11"/>
  <c r="B145" i="11"/>
  <c r="B146" i="11"/>
  <c r="B147" i="11"/>
  <c r="B148" i="11"/>
  <c r="B149" i="11"/>
  <c r="B150" i="11"/>
  <c r="B151" i="11"/>
  <c r="B152" i="11"/>
  <c r="B125" i="11"/>
  <c r="B126" i="11"/>
  <c r="B127" i="11"/>
  <c r="B128" i="11"/>
  <c r="B129" i="11"/>
  <c r="B130" i="11"/>
  <c r="B131" i="11"/>
  <c r="B132" i="11"/>
  <c r="B133" i="11"/>
  <c r="B134" i="11"/>
  <c r="B135" i="11"/>
  <c r="B136" i="11"/>
  <c r="B137" i="11"/>
  <c r="B110" i="11"/>
  <c r="B111" i="11"/>
  <c r="B112" i="11"/>
  <c r="B113" i="11"/>
  <c r="B114" i="11"/>
  <c r="B115" i="11"/>
  <c r="B116" i="11"/>
  <c r="B117" i="11"/>
  <c r="B118" i="11"/>
  <c r="B119" i="11"/>
  <c r="B120" i="11"/>
  <c r="B121" i="11"/>
  <c r="B122" i="11"/>
  <c r="B95" i="11" l="1"/>
  <c r="B96" i="11"/>
  <c r="B97" i="11"/>
  <c r="B98" i="11"/>
  <c r="B99" i="11"/>
  <c r="B100" i="11"/>
  <c r="B101" i="11"/>
  <c r="B102" i="11"/>
  <c r="B103" i="11"/>
  <c r="B104" i="11"/>
  <c r="B105" i="11"/>
  <c r="B106" i="11"/>
  <c r="B107" i="11"/>
  <c r="B80" i="11"/>
  <c r="B81" i="11"/>
  <c r="B82" i="11"/>
  <c r="B83" i="11"/>
  <c r="B84" i="11"/>
  <c r="B85" i="11"/>
  <c r="B86" i="11"/>
  <c r="B87" i="11"/>
  <c r="B88" i="11"/>
  <c r="B89" i="11"/>
  <c r="B90" i="11"/>
  <c r="B91" i="11"/>
  <c r="B92" i="11"/>
  <c r="B65" i="11"/>
  <c r="B66" i="11"/>
  <c r="B67" i="11"/>
  <c r="B68" i="11"/>
  <c r="B69" i="11"/>
  <c r="B70" i="11"/>
  <c r="B71" i="11"/>
  <c r="B72" i="11"/>
  <c r="B73" i="11"/>
  <c r="B74" i="11"/>
  <c r="B75" i="11"/>
  <c r="B76" i="11"/>
  <c r="B77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35" i="11"/>
  <c r="B36" i="11"/>
  <c r="B37" i="11"/>
  <c r="B38" i="11"/>
  <c r="B39" i="11"/>
  <c r="B40" i="11"/>
  <c r="B41" i="11"/>
  <c r="B42" i="11"/>
  <c r="B43" i="11"/>
  <c r="B44" i="11"/>
  <c r="B45" i="11"/>
  <c r="B46" i="11"/>
  <c r="B47" i="11"/>
  <c r="B20" i="11"/>
  <c r="B21" i="11"/>
  <c r="B22" i="11"/>
  <c r="B23" i="11"/>
  <c r="B24" i="11"/>
  <c r="B25" i="11"/>
  <c r="B26" i="11"/>
  <c r="B27" i="11"/>
  <c r="B28" i="11"/>
  <c r="B29" i="11"/>
  <c r="B30" i="11"/>
  <c r="B31" i="11"/>
  <c r="B32" i="11"/>
  <c r="B5" i="11"/>
  <c r="B6" i="11"/>
  <c r="B7" i="11"/>
  <c r="B8" i="11"/>
  <c r="B9" i="11"/>
  <c r="B10" i="11"/>
  <c r="B11" i="11"/>
  <c r="B12" i="11"/>
  <c r="B13" i="11"/>
  <c r="B14" i="11"/>
  <c r="B15" i="11"/>
  <c r="B16" i="11"/>
  <c r="B17" i="11"/>
  <c r="G124" i="11" l="1"/>
  <c r="E139" i="11"/>
  <c r="I139" i="11"/>
  <c r="E154" i="11"/>
  <c r="G139" i="11"/>
  <c r="I124" i="11"/>
  <c r="E124" i="11" l="1"/>
  <c r="G94" i="11"/>
  <c r="E109" i="11"/>
  <c r="I109" i="11"/>
  <c r="G109" i="11"/>
  <c r="G79" i="11"/>
  <c r="E94" i="11"/>
  <c r="I94" i="11"/>
  <c r="E64" i="11"/>
  <c r="E49" i="11"/>
  <c r="E79" i="11"/>
  <c r="I79" i="11"/>
  <c r="G64" i="11"/>
  <c r="I64" i="11"/>
  <c r="G49" i="11"/>
  <c r="I49" i="11"/>
  <c r="I34" i="11" l="1"/>
  <c r="G34" i="11"/>
  <c r="E39" i="6" l="1"/>
  <c r="F25" i="14" s="1"/>
  <c r="J22" i="6"/>
  <c r="J24" i="6" s="1"/>
  <c r="Q31" i="6" l="1"/>
  <c r="Q32" i="6"/>
  <c r="Q33" i="6"/>
  <c r="D5" i="2" l="1"/>
  <c r="D5" i="3"/>
  <c r="E34" i="11"/>
  <c r="Q15" i="6"/>
  <c r="Q9" i="6"/>
  <c r="Q18" i="6"/>
  <c r="Q14" i="6"/>
  <c r="Q21" i="6"/>
  <c r="Q17" i="6"/>
  <c r="Q13" i="6"/>
  <c r="Q8" i="6"/>
  <c r="Q20" i="6"/>
  <c r="Q16" i="6"/>
  <c r="Q12" i="6"/>
  <c r="B5" i="2" l="1"/>
  <c r="L5" i="2"/>
  <c r="L2000" i="2" s="1"/>
  <c r="H5" i="2"/>
  <c r="K5" i="2"/>
  <c r="K2000" i="2" s="1"/>
  <c r="G5" i="2"/>
  <c r="J5" i="2"/>
  <c r="J2000" i="2" s="1"/>
  <c r="I5" i="2"/>
  <c r="Q19" i="6"/>
  <c r="M10" i="6"/>
  <c r="M22" i="6" s="1"/>
  <c r="G19" i="11"/>
  <c r="G155" i="11" s="1"/>
  <c r="E5" i="2"/>
  <c r="F5" i="2" s="1"/>
  <c r="C5" i="2"/>
  <c r="Q11" i="6"/>
  <c r="L2000" i="3"/>
  <c r="Q10" i="6" l="1"/>
  <c r="E19" i="11" l="1"/>
  <c r="E155" i="11" s="1"/>
  <c r="I19" i="11"/>
  <c r="I155" i="11" s="1"/>
  <c r="N2000" i="3"/>
  <c r="Q22" i="6"/>
  <c r="M24" i="6" l="1"/>
  <c r="I2000" i="10"/>
  <c r="G19" i="6" l="1"/>
  <c r="M25" i="6" s="1"/>
  <c r="Q23" i="6"/>
  <c r="B39" i="6"/>
  <c r="Q24" i="6"/>
  <c r="H39" i="6" l="1"/>
  <c r="C25" i="14"/>
  <c r="J39" i="6" l="1"/>
  <c r="O39" i="6" s="1"/>
  <c r="H25" i="14"/>
  <c r="J25" i="14" s="1"/>
  <c r="N25" i="14" l="1"/>
  <c r="F21" i="14" s="1"/>
  <c r="Q39" i="6"/>
  <c r="Q25" i="14" l="1"/>
</calcChain>
</file>

<file path=xl/sharedStrings.xml><?xml version="1.0" encoding="utf-8"?>
<sst xmlns="http://schemas.openxmlformats.org/spreadsheetml/2006/main" count="1091" uniqueCount="295">
  <si>
    <t>謝金</t>
    <rPh sb="0" eb="2">
      <t>シャキン</t>
    </rPh>
    <phoneticPr fontId="4"/>
  </si>
  <si>
    <t>消耗品費</t>
    <rPh sb="0" eb="3">
      <t>ショウモウヒン</t>
    </rPh>
    <rPh sb="3" eb="4">
      <t>ヒ</t>
    </rPh>
    <phoneticPr fontId="4"/>
  </si>
  <si>
    <t>旅費</t>
    <rPh sb="0" eb="2">
      <t>リョヒ</t>
    </rPh>
    <phoneticPr fontId="4"/>
  </si>
  <si>
    <t>光熱水費</t>
    <rPh sb="0" eb="3">
      <t>コウネツスイ</t>
    </rPh>
    <rPh sb="3" eb="4">
      <t>ヒ</t>
    </rPh>
    <phoneticPr fontId="4"/>
  </si>
  <si>
    <t>借料損料</t>
    <rPh sb="0" eb="2">
      <t>シャクリョウ</t>
    </rPh>
    <rPh sb="2" eb="4">
      <t>ソンリョウ</t>
    </rPh>
    <phoneticPr fontId="4"/>
  </si>
  <si>
    <t>保険料</t>
    <rPh sb="0" eb="3">
      <t>ホケンリョウ</t>
    </rPh>
    <phoneticPr fontId="4"/>
  </si>
  <si>
    <t>その他</t>
    <rPh sb="2" eb="3">
      <t>タ</t>
    </rPh>
    <phoneticPr fontId="4"/>
  </si>
  <si>
    <t>備品購入費</t>
    <rPh sb="0" eb="2">
      <t>ビヒン</t>
    </rPh>
    <rPh sb="2" eb="4">
      <t>コウニュウ</t>
    </rPh>
    <rPh sb="4" eb="5">
      <t>ヒ</t>
    </rPh>
    <phoneticPr fontId="4"/>
  </si>
  <si>
    <t>印刷製本費</t>
    <rPh sb="0" eb="2">
      <t>インサツ</t>
    </rPh>
    <rPh sb="2" eb="4">
      <t>セイホン</t>
    </rPh>
    <rPh sb="4" eb="5">
      <t>ヒ</t>
    </rPh>
    <phoneticPr fontId="4"/>
  </si>
  <si>
    <t>雑役務費</t>
    <rPh sb="0" eb="1">
      <t>ザツ</t>
    </rPh>
    <rPh sb="1" eb="3">
      <t>エキム</t>
    </rPh>
    <rPh sb="3" eb="4">
      <t>ヒ</t>
    </rPh>
    <phoneticPr fontId="4"/>
  </si>
  <si>
    <t>家賃</t>
    <rPh sb="0" eb="2">
      <t>ヤチン</t>
    </rPh>
    <phoneticPr fontId="4"/>
  </si>
  <si>
    <t>賃金</t>
    <rPh sb="0" eb="2">
      <t>チンギン</t>
    </rPh>
    <phoneticPr fontId="4"/>
  </si>
  <si>
    <t>通信運搬費</t>
    <rPh sb="0" eb="2">
      <t>ツウシン</t>
    </rPh>
    <rPh sb="2" eb="4">
      <t>ウンパン</t>
    </rPh>
    <rPh sb="4" eb="5">
      <t>ヒ</t>
    </rPh>
    <phoneticPr fontId="4"/>
  </si>
  <si>
    <t>委託費</t>
    <rPh sb="0" eb="2">
      <t>イタク</t>
    </rPh>
    <rPh sb="2" eb="3">
      <t>ヒ</t>
    </rPh>
    <phoneticPr fontId="4"/>
  </si>
  <si>
    <t>団体名</t>
    <rPh sb="0" eb="2">
      <t>ダンタイ</t>
    </rPh>
    <rPh sb="2" eb="3">
      <t>メイ</t>
    </rPh>
    <phoneticPr fontId="4"/>
  </si>
  <si>
    <t>団体住所</t>
    <rPh sb="0" eb="2">
      <t>ダンタイ</t>
    </rPh>
    <rPh sb="2" eb="4">
      <t>ジュウショ</t>
    </rPh>
    <phoneticPr fontId="4"/>
  </si>
  <si>
    <t>代表者職名</t>
    <rPh sb="0" eb="3">
      <t>ダイヒョウシャ</t>
    </rPh>
    <rPh sb="3" eb="5">
      <t>ショクメイ</t>
    </rPh>
    <phoneticPr fontId="4"/>
  </si>
  <si>
    <t>代表者名</t>
    <rPh sb="0" eb="3">
      <t>ダイヒョウシャ</t>
    </rPh>
    <rPh sb="3" eb="4">
      <t>メイ</t>
    </rPh>
    <phoneticPr fontId="4"/>
  </si>
  <si>
    <t>受付番号</t>
    <rPh sb="0" eb="4">
      <t>ウケツケバンゴウ</t>
    </rPh>
    <phoneticPr fontId="4"/>
  </si>
  <si>
    <t>年</t>
    <rPh sb="0" eb="1">
      <t>ネン</t>
    </rPh>
    <phoneticPr fontId="4"/>
  </si>
  <si>
    <t>月</t>
    <rPh sb="0" eb="1">
      <t>ツキ</t>
    </rPh>
    <phoneticPr fontId="4"/>
  </si>
  <si>
    <t>日</t>
    <rPh sb="0" eb="1">
      <t>ニチ</t>
    </rPh>
    <phoneticPr fontId="4"/>
  </si>
  <si>
    <t>独立行政法人福祉医療機構　理事長　様</t>
    <rPh sb="0" eb="2">
      <t>ドクリツ</t>
    </rPh>
    <rPh sb="2" eb="4">
      <t>ギョウセイ</t>
    </rPh>
    <rPh sb="4" eb="6">
      <t>ホウジン</t>
    </rPh>
    <rPh sb="6" eb="8">
      <t>フクシ</t>
    </rPh>
    <rPh sb="8" eb="10">
      <t>イリョウ</t>
    </rPh>
    <rPh sb="10" eb="12">
      <t>キコウ</t>
    </rPh>
    <rPh sb="13" eb="16">
      <t>リジチョウ</t>
    </rPh>
    <rPh sb="17" eb="18">
      <t>サマ</t>
    </rPh>
    <phoneticPr fontId="4"/>
  </si>
  <si>
    <t>実印</t>
    <rPh sb="0" eb="2">
      <t>ジツイン</t>
    </rPh>
    <phoneticPr fontId="4"/>
  </si>
  <si>
    <t>千円</t>
    <rPh sb="0" eb="2">
      <t>センエン</t>
    </rPh>
    <phoneticPr fontId="4"/>
  </si>
  <si>
    <t>事業</t>
    <rPh sb="0" eb="2">
      <t>ジギョウ</t>
    </rPh>
    <phoneticPr fontId="4"/>
  </si>
  <si>
    <t>円</t>
    <rPh sb="0" eb="1">
      <t>エン</t>
    </rPh>
    <phoneticPr fontId="4"/>
  </si>
  <si>
    <t>担当者</t>
    <rPh sb="0" eb="3">
      <t>タントウシャ</t>
    </rPh>
    <phoneticPr fontId="4"/>
  </si>
  <si>
    <t>メールアドレス</t>
    <phoneticPr fontId="4"/>
  </si>
  <si>
    <t>　精 算 額 計 算 書</t>
    <rPh sb="1" eb="2">
      <t>セイ</t>
    </rPh>
    <rPh sb="3" eb="4">
      <t>サン</t>
    </rPh>
    <rPh sb="5" eb="6">
      <t>ガク</t>
    </rPh>
    <rPh sb="7" eb="8">
      <t>ケイ</t>
    </rPh>
    <rPh sb="9" eb="10">
      <t>サン</t>
    </rPh>
    <rPh sb="11" eb="12">
      <t>ショ</t>
    </rPh>
    <phoneticPr fontId="4"/>
  </si>
  <si>
    <t>　　団体名：</t>
    <rPh sb="2" eb="4">
      <t>ダンタイ</t>
    </rPh>
    <rPh sb="4" eb="5">
      <t>メイ</t>
    </rPh>
    <phoneticPr fontId="4"/>
  </si>
  <si>
    <t>科目</t>
    <rPh sb="0" eb="2">
      <t>カモク</t>
    </rPh>
    <phoneticPr fontId="4"/>
  </si>
  <si>
    <t>金額（円）</t>
    <rPh sb="0" eb="2">
      <t>キンガク</t>
    </rPh>
    <rPh sb="3" eb="4">
      <t>エン</t>
    </rPh>
    <phoneticPr fontId="4"/>
  </si>
  <si>
    <t>02.旅費</t>
    <rPh sb="3" eb="5">
      <t>リョヒ</t>
    </rPh>
    <phoneticPr fontId="4"/>
  </si>
  <si>
    <t>03．所費合計</t>
    <rPh sb="3" eb="4">
      <t>トコロ</t>
    </rPh>
    <rPh sb="4" eb="5">
      <t>ヒ</t>
    </rPh>
    <rPh sb="5" eb="7">
      <t>ゴウケイ</t>
    </rPh>
    <phoneticPr fontId="4"/>
  </si>
  <si>
    <t>03.所費</t>
    <rPh sb="3" eb="4">
      <t>トコロ</t>
    </rPh>
    <rPh sb="4" eb="5">
      <t>ヒ</t>
    </rPh>
    <phoneticPr fontId="4"/>
  </si>
  <si>
    <t>寄付金・協賛金収入</t>
    <rPh sb="0" eb="3">
      <t>キフキン</t>
    </rPh>
    <rPh sb="4" eb="7">
      <t>キョウサンキン</t>
    </rPh>
    <rPh sb="7" eb="9">
      <t>シュウニュウ</t>
    </rPh>
    <phoneticPr fontId="4"/>
  </si>
  <si>
    <t>千円</t>
    <rPh sb="0" eb="1">
      <t>セン</t>
    </rPh>
    <rPh sb="1" eb="2">
      <t>エン</t>
    </rPh>
    <phoneticPr fontId="4"/>
  </si>
  <si>
    <t>01.謝金</t>
    <rPh sb="3" eb="5">
      <t>シャキン</t>
    </rPh>
    <phoneticPr fontId="4"/>
  </si>
  <si>
    <t>〇</t>
    <phoneticPr fontId="4"/>
  </si>
  <si>
    <t>04.その他</t>
    <rPh sb="5" eb="6">
      <t>タ</t>
    </rPh>
    <phoneticPr fontId="4"/>
  </si>
  <si>
    <t>所費</t>
    <rPh sb="0" eb="1">
      <t>トコロ</t>
    </rPh>
    <rPh sb="1" eb="2">
      <t>ヒ</t>
    </rPh>
    <phoneticPr fontId="4"/>
  </si>
  <si>
    <t>支出年月日</t>
    <rPh sb="0" eb="2">
      <t>シシュツ</t>
    </rPh>
    <rPh sb="2" eb="5">
      <t>ネンガッピ</t>
    </rPh>
    <phoneticPr fontId="4"/>
  </si>
  <si>
    <t>支払いの相手方</t>
    <rPh sb="0" eb="2">
      <t>シハラ</t>
    </rPh>
    <rPh sb="4" eb="6">
      <t>アイテ</t>
    </rPh>
    <rPh sb="6" eb="7">
      <t>カタ</t>
    </rPh>
    <phoneticPr fontId="4"/>
  </si>
  <si>
    <t>摘要</t>
    <rPh sb="0" eb="2">
      <t>テキヨウ</t>
    </rPh>
    <phoneticPr fontId="4"/>
  </si>
  <si>
    <t>領収書番号</t>
    <rPh sb="0" eb="3">
      <t>リョウシュウショ</t>
    </rPh>
    <rPh sb="3" eb="5">
      <t>バンゴウ</t>
    </rPh>
    <phoneticPr fontId="4"/>
  </si>
  <si>
    <t>謝金金額</t>
    <rPh sb="0" eb="2">
      <t>シャキン</t>
    </rPh>
    <rPh sb="2" eb="4">
      <t>キンガク</t>
    </rPh>
    <phoneticPr fontId="4"/>
  </si>
  <si>
    <t>交通費</t>
    <rPh sb="0" eb="3">
      <t>コウツウヒ</t>
    </rPh>
    <phoneticPr fontId="4"/>
  </si>
  <si>
    <t>宿泊費</t>
    <rPh sb="0" eb="3">
      <t>シュクハクヒ</t>
    </rPh>
    <phoneticPr fontId="4"/>
  </si>
  <si>
    <t>所費金額</t>
    <rPh sb="0" eb="1">
      <t>トコロ</t>
    </rPh>
    <rPh sb="1" eb="2">
      <t>ヒ</t>
    </rPh>
    <rPh sb="2" eb="4">
      <t>キンガク</t>
    </rPh>
    <rPh sb="3" eb="4">
      <t>シャキン</t>
    </rPh>
    <phoneticPr fontId="4"/>
  </si>
  <si>
    <t>謝金・所費・その他</t>
    <rPh sb="0" eb="2">
      <t>シャキン</t>
    </rPh>
    <rPh sb="3" eb="4">
      <t>トコロ</t>
    </rPh>
    <rPh sb="4" eb="5">
      <t>ヒ</t>
    </rPh>
    <rPh sb="8" eb="9">
      <t>ホカ</t>
    </rPh>
    <phoneticPr fontId="4"/>
  </si>
  <si>
    <t>F  A  X</t>
    <phoneticPr fontId="4"/>
  </si>
  <si>
    <t>氏     名</t>
    <rPh sb="0" eb="1">
      <t>シ</t>
    </rPh>
    <rPh sb="6" eb="7">
      <t>ナ</t>
    </rPh>
    <phoneticPr fontId="4"/>
  </si>
  <si>
    <t>電     話</t>
    <rPh sb="0" eb="1">
      <t>デン</t>
    </rPh>
    <rPh sb="6" eb="7">
      <t>ハナシ</t>
    </rPh>
    <phoneticPr fontId="4"/>
  </si>
  <si>
    <t>収入金額</t>
    <rPh sb="0" eb="2">
      <t>シュウニュウ</t>
    </rPh>
    <rPh sb="2" eb="4">
      <t>キンガク</t>
    </rPh>
    <phoneticPr fontId="4"/>
  </si>
  <si>
    <t>〒</t>
    <phoneticPr fontId="4"/>
  </si>
  <si>
    <t>団体名：</t>
    <rPh sb="0" eb="2">
      <t>ダンタイ</t>
    </rPh>
    <rPh sb="2" eb="3">
      <t>メイ</t>
    </rPh>
    <phoneticPr fontId="4"/>
  </si>
  <si>
    <t>支出額</t>
    <rPh sb="0" eb="2">
      <t>シシュツ</t>
    </rPh>
    <rPh sb="2" eb="3">
      <t>ガク</t>
    </rPh>
    <phoneticPr fontId="4"/>
  </si>
  <si>
    <t>備考</t>
    <rPh sb="0" eb="2">
      <t>ビコウ</t>
    </rPh>
    <phoneticPr fontId="4"/>
  </si>
  <si>
    <t>合計</t>
    <rPh sb="0" eb="2">
      <t>ゴウケイ</t>
    </rPh>
    <phoneticPr fontId="4"/>
  </si>
  <si>
    <t>円</t>
    <rPh sb="0" eb="1">
      <t>エン</t>
    </rPh>
    <phoneticPr fontId="4"/>
  </si>
  <si>
    <t>円</t>
    <rPh sb="0" eb="1">
      <t>エン</t>
    </rPh>
    <phoneticPr fontId="4"/>
  </si>
  <si>
    <t>小計</t>
    <rPh sb="0" eb="2">
      <t>ショウケイ</t>
    </rPh>
    <phoneticPr fontId="4"/>
  </si>
  <si>
    <t>事業内容（柱）</t>
    <rPh sb="0" eb="2">
      <t>ジギョウ</t>
    </rPh>
    <rPh sb="2" eb="4">
      <t>ナイヨウ</t>
    </rPh>
    <rPh sb="5" eb="6">
      <t>ハシラ</t>
    </rPh>
    <phoneticPr fontId="4"/>
  </si>
  <si>
    <t>1</t>
    <phoneticPr fontId="4"/>
  </si>
  <si>
    <t>2</t>
    <phoneticPr fontId="4"/>
  </si>
  <si>
    <t>3</t>
    <phoneticPr fontId="4"/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</si>
  <si>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</si>
  <si>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</si>
  <si>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</si>
  <si>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</si>
  <si>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</si>
  <si>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</si>
  <si>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</si>
  <si>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</si>
  <si>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</si>
  <si>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</si>
  <si>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メニュー画面</t>
    <rPh sb="4" eb="6">
      <t>ガメン</t>
    </rPh>
    <phoneticPr fontId="4"/>
  </si>
  <si>
    <t>支出入力表</t>
    <rPh sb="0" eb="2">
      <t>シシュツ</t>
    </rPh>
    <rPh sb="2" eb="4">
      <t>ニュウリョク</t>
    </rPh>
    <rPh sb="4" eb="5">
      <t>ヒョウ</t>
    </rPh>
    <phoneticPr fontId="4"/>
  </si>
  <si>
    <t>謝金管理表</t>
    <rPh sb="0" eb="2">
      <t>シャキン</t>
    </rPh>
    <rPh sb="2" eb="5">
      <t>カンリヒョウ</t>
    </rPh>
    <phoneticPr fontId="35"/>
  </si>
  <si>
    <t>旅費管理表</t>
    <rPh sb="0" eb="2">
      <t>リョヒ</t>
    </rPh>
    <rPh sb="2" eb="5">
      <t>カンリヒョウ</t>
    </rPh>
    <phoneticPr fontId="35"/>
  </si>
  <si>
    <t>所費管理表</t>
    <rPh sb="0" eb="2">
      <t>トコロヒ</t>
    </rPh>
    <rPh sb="2" eb="5">
      <t>カンリヒョウ</t>
    </rPh>
    <phoneticPr fontId="35"/>
  </si>
  <si>
    <t>精算額計算書</t>
    <rPh sb="0" eb="3">
      <t>セイサンガク</t>
    </rPh>
    <rPh sb="3" eb="6">
      <t>ケイサンショ</t>
    </rPh>
    <phoneticPr fontId="35"/>
  </si>
  <si>
    <t>1</t>
    <phoneticPr fontId="4"/>
  </si>
  <si>
    <t>2</t>
    <phoneticPr fontId="4"/>
  </si>
  <si>
    <t>3</t>
    <phoneticPr fontId="4"/>
  </si>
  <si>
    <t>1</t>
    <phoneticPr fontId="4"/>
  </si>
  <si>
    <t>2</t>
    <phoneticPr fontId="4"/>
  </si>
  <si>
    <t>3</t>
    <phoneticPr fontId="4"/>
  </si>
  <si>
    <t>3</t>
    <phoneticPr fontId="4"/>
  </si>
  <si>
    <t>2</t>
    <phoneticPr fontId="4"/>
  </si>
  <si>
    <t>円</t>
    <rPh sb="0" eb="1">
      <t>エン</t>
    </rPh>
    <phoneticPr fontId="4"/>
  </si>
  <si>
    <t>円</t>
    <rPh sb="0" eb="1">
      <t>エン</t>
    </rPh>
    <phoneticPr fontId="4"/>
  </si>
  <si>
    <t>メニュー画面へ</t>
  </si>
  <si>
    <t>支出入力表へ</t>
  </si>
  <si>
    <t>合計</t>
    <phoneticPr fontId="4"/>
  </si>
  <si>
    <t>摘要</t>
    <phoneticPr fontId="4"/>
  </si>
  <si>
    <t>摘要</t>
    <phoneticPr fontId="4"/>
  </si>
  <si>
    <t>摘要</t>
    <phoneticPr fontId="4"/>
  </si>
  <si>
    <t>住所</t>
    <rPh sb="0" eb="1">
      <t>ジュウ</t>
    </rPh>
    <rPh sb="1" eb="2">
      <t>ショ</t>
    </rPh>
    <phoneticPr fontId="4"/>
  </si>
  <si>
    <t>名称</t>
    <rPh sb="0" eb="1">
      <t>ナ</t>
    </rPh>
    <rPh sb="1" eb="2">
      <t>ショウ</t>
    </rPh>
    <phoneticPr fontId="4"/>
  </si>
  <si>
    <r>
      <t>代</t>
    </r>
    <r>
      <rPr>
        <sz val="11"/>
        <color theme="1"/>
        <rFont val="ＭＳ Ｐ明朝"/>
        <family val="1"/>
        <charset val="128"/>
      </rPr>
      <t>表者</t>
    </r>
    <rPh sb="0" eb="1">
      <t>ダイ</t>
    </rPh>
    <rPh sb="1" eb="2">
      <t>オモテ</t>
    </rPh>
    <rPh sb="2" eb="3">
      <t>シャ</t>
    </rPh>
    <phoneticPr fontId="4"/>
  </si>
  <si>
    <t>標記について次のとおり報告します。</t>
    <rPh sb="0" eb="2">
      <t>ヒョウキ</t>
    </rPh>
    <rPh sb="6" eb="7">
      <t>ツギ</t>
    </rPh>
    <rPh sb="11" eb="13">
      <t>ホウコク</t>
    </rPh>
    <phoneticPr fontId="4"/>
  </si>
  <si>
    <t>1．地域連携活動支援事業</t>
    <rPh sb="2" eb="4">
      <t>チイキ</t>
    </rPh>
    <rPh sb="4" eb="6">
      <t>レンケイ</t>
    </rPh>
    <rPh sb="6" eb="8">
      <t>カツドウ</t>
    </rPh>
    <rPh sb="8" eb="10">
      <t>シエン</t>
    </rPh>
    <rPh sb="10" eb="12">
      <t>ジギョウ</t>
    </rPh>
    <phoneticPr fontId="4"/>
  </si>
  <si>
    <t>2．全国的・広域的ネットワーク活動支援事業</t>
    <rPh sb="2" eb="5">
      <t>ゼンコクテキ</t>
    </rPh>
    <rPh sb="6" eb="9">
      <t>コウイキテキ</t>
    </rPh>
    <rPh sb="15" eb="17">
      <t>カツドウ</t>
    </rPh>
    <rPh sb="17" eb="19">
      <t>シエン</t>
    </rPh>
    <rPh sb="19" eb="21">
      <t>ジギョウ</t>
    </rPh>
    <phoneticPr fontId="4"/>
  </si>
  <si>
    <t>2</t>
    <phoneticPr fontId="4"/>
  </si>
  <si>
    <t>4</t>
    <phoneticPr fontId="4"/>
  </si>
  <si>
    <t>5</t>
    <phoneticPr fontId="4"/>
  </si>
  <si>
    <t>6</t>
    <phoneticPr fontId="4"/>
  </si>
  <si>
    <t>7</t>
    <phoneticPr fontId="4"/>
  </si>
  <si>
    <t>8</t>
    <phoneticPr fontId="4"/>
  </si>
  <si>
    <t>9</t>
    <phoneticPr fontId="4"/>
  </si>
  <si>
    <t>10</t>
    <phoneticPr fontId="4"/>
  </si>
  <si>
    <t>11</t>
    <phoneticPr fontId="4"/>
  </si>
  <si>
    <t>12</t>
    <phoneticPr fontId="4"/>
  </si>
  <si>
    <t>13</t>
    <phoneticPr fontId="4"/>
  </si>
  <si>
    <t>受付番号</t>
    <rPh sb="0" eb="1">
      <t>ウ</t>
    </rPh>
    <rPh sb="1" eb="2">
      <t>ツ</t>
    </rPh>
    <rPh sb="2" eb="4">
      <t>バンゴウ</t>
    </rPh>
    <phoneticPr fontId="4"/>
  </si>
  <si>
    <t>3.賃金</t>
    <rPh sb="2" eb="4">
      <t>チンギン</t>
    </rPh>
    <phoneticPr fontId="4"/>
  </si>
  <si>
    <t>4.家賃</t>
    <rPh sb="2" eb="4">
      <t>ヤチン</t>
    </rPh>
    <phoneticPr fontId="4"/>
  </si>
  <si>
    <t>5.光熱水費</t>
    <rPh sb="2" eb="6">
      <t>コウネツスイヒ</t>
    </rPh>
    <rPh sb="4" eb="5">
      <t>ミズ</t>
    </rPh>
    <rPh sb="5" eb="6">
      <t>ヒ</t>
    </rPh>
    <phoneticPr fontId="4"/>
  </si>
  <si>
    <t>7.消耗品費</t>
    <rPh sb="2" eb="5">
      <t>ショウモウヒン</t>
    </rPh>
    <rPh sb="5" eb="6">
      <t>ヒ</t>
    </rPh>
    <phoneticPr fontId="4"/>
  </si>
  <si>
    <t>8.借料損料</t>
    <rPh sb="2" eb="4">
      <t>シャクリョウ</t>
    </rPh>
    <rPh sb="4" eb="6">
      <t>ソンリョウ</t>
    </rPh>
    <phoneticPr fontId="4"/>
  </si>
  <si>
    <t>9.印刷製本費</t>
    <rPh sb="2" eb="4">
      <t>インサツ</t>
    </rPh>
    <rPh sb="4" eb="6">
      <t>セイホン</t>
    </rPh>
    <rPh sb="6" eb="7">
      <t>ヒ</t>
    </rPh>
    <phoneticPr fontId="4"/>
  </si>
  <si>
    <t>10.通信運搬費</t>
    <rPh sb="3" eb="5">
      <t>ツウシン</t>
    </rPh>
    <rPh sb="5" eb="7">
      <t>ウンパン</t>
    </rPh>
    <rPh sb="7" eb="8">
      <t>ヒ</t>
    </rPh>
    <phoneticPr fontId="4"/>
  </si>
  <si>
    <t>12.雑役務費</t>
    <rPh sb="3" eb="4">
      <t>ザツ</t>
    </rPh>
    <rPh sb="4" eb="6">
      <t>エキム</t>
    </rPh>
    <rPh sb="6" eb="7">
      <t>ヒ</t>
    </rPh>
    <phoneticPr fontId="4"/>
  </si>
  <si>
    <t>13.保険料</t>
    <rPh sb="3" eb="6">
      <t>ホケンリョウ</t>
    </rPh>
    <phoneticPr fontId="4"/>
  </si>
  <si>
    <t>支出入力表へ</t>
    <phoneticPr fontId="4"/>
  </si>
  <si>
    <t>メニュー画面へ</t>
    <phoneticPr fontId="4"/>
  </si>
  <si>
    <t>団体郵便番号 （例：123-4567）</t>
    <rPh sb="0" eb="2">
      <t>ダンタイ</t>
    </rPh>
    <rPh sb="2" eb="6">
      <t>ユウビンバンゴウ</t>
    </rPh>
    <rPh sb="8" eb="9">
      <t>レイ</t>
    </rPh>
    <phoneticPr fontId="4"/>
  </si>
  <si>
    <t>最初にこちらを入力してください。</t>
    <rPh sb="0" eb="2">
      <t>サイショ</t>
    </rPh>
    <rPh sb="7" eb="9">
      <t>ニュウリョクジギョウ</t>
    </rPh>
    <phoneticPr fontId="35"/>
  </si>
  <si>
    <r>
      <rPr>
        <b/>
        <sz val="11"/>
        <color rgb="FFFF0000"/>
        <rFont val="ＭＳ Ｐゴシック"/>
        <family val="3"/>
        <charset val="128"/>
      </rPr>
      <t>「支出入力表」</t>
    </r>
    <r>
      <rPr>
        <sz val="11"/>
        <color theme="1"/>
        <rFont val="ＭＳ Ｐゴシック"/>
        <family val="3"/>
        <charset val="128"/>
      </rPr>
      <t>から</t>
    </r>
    <r>
      <rPr>
        <b/>
        <sz val="11"/>
        <color rgb="FFFF0000"/>
        <rFont val="ＭＳ Ｐゴシック"/>
        <family val="3"/>
        <charset val="128"/>
      </rPr>
      <t>【 謝金 】</t>
    </r>
    <r>
      <rPr>
        <sz val="11"/>
        <color theme="1"/>
        <rFont val="ＭＳ Ｐゴシック"/>
        <family val="3"/>
        <charset val="128"/>
      </rPr>
      <t>だけを抜き出したものです。</t>
    </r>
    <rPh sb="1" eb="3">
      <t>シシュツ</t>
    </rPh>
    <rPh sb="3" eb="5">
      <t>ニュウリョク</t>
    </rPh>
    <rPh sb="5" eb="6">
      <t>ヒョウ</t>
    </rPh>
    <rPh sb="11" eb="13">
      <t>シャキン</t>
    </rPh>
    <rPh sb="18" eb="19">
      <t>ヌ</t>
    </rPh>
    <rPh sb="20" eb="21">
      <t>ダ</t>
    </rPh>
    <phoneticPr fontId="35"/>
  </si>
  <si>
    <r>
      <rPr>
        <b/>
        <sz val="11"/>
        <color rgb="FFFF0000"/>
        <rFont val="ＭＳ Ｐゴシック"/>
        <family val="3"/>
        <charset val="128"/>
      </rPr>
      <t>「支出入力表」</t>
    </r>
    <r>
      <rPr>
        <sz val="11"/>
        <color theme="1"/>
        <rFont val="ＭＳ Ｐゴシック"/>
        <family val="3"/>
        <charset val="128"/>
      </rPr>
      <t>から</t>
    </r>
    <r>
      <rPr>
        <b/>
        <sz val="11"/>
        <color rgb="FFFF0000"/>
        <rFont val="ＭＳ Ｐゴシック"/>
        <family val="3"/>
        <charset val="128"/>
      </rPr>
      <t>【 旅費 】</t>
    </r>
    <r>
      <rPr>
        <sz val="11"/>
        <color theme="1"/>
        <rFont val="ＭＳ Ｐゴシック"/>
        <family val="3"/>
        <charset val="128"/>
      </rPr>
      <t>だけを抜き出したものです。</t>
    </r>
    <rPh sb="1" eb="3">
      <t>シシュツ</t>
    </rPh>
    <rPh sb="11" eb="13">
      <t>リョヒ</t>
    </rPh>
    <phoneticPr fontId="35"/>
  </si>
  <si>
    <r>
      <rPr>
        <b/>
        <sz val="11"/>
        <color rgb="FFFF0000"/>
        <rFont val="ＭＳ Ｐゴシック"/>
        <family val="3"/>
        <charset val="128"/>
      </rPr>
      <t>「支出入力表」</t>
    </r>
    <r>
      <rPr>
        <sz val="11"/>
        <color theme="1"/>
        <rFont val="ＭＳ Ｐゴシック"/>
        <family val="3"/>
        <charset val="128"/>
      </rPr>
      <t>から</t>
    </r>
    <r>
      <rPr>
        <b/>
        <sz val="11"/>
        <color rgb="FFFF0000"/>
        <rFont val="ＭＳ Ｐゴシック"/>
        <family val="3"/>
        <charset val="128"/>
      </rPr>
      <t>【 所費 】</t>
    </r>
    <r>
      <rPr>
        <sz val="11"/>
        <color theme="1"/>
        <rFont val="ＭＳ Ｐゴシック"/>
        <family val="3"/>
        <charset val="128"/>
      </rPr>
      <t>だけを抜き出したものです。</t>
    </r>
    <rPh sb="1" eb="3">
      <t>シシュツ</t>
    </rPh>
    <rPh sb="3" eb="5">
      <t>ニュウリョク</t>
    </rPh>
    <rPh sb="5" eb="6">
      <t>オモテ</t>
    </rPh>
    <rPh sb="11" eb="12">
      <t>トコロ</t>
    </rPh>
    <rPh sb="12" eb="13">
      <t>ヒ</t>
    </rPh>
    <rPh sb="18" eb="19">
      <t>ヌ</t>
    </rPh>
    <rPh sb="20" eb="21">
      <t>ダ</t>
    </rPh>
    <phoneticPr fontId="35"/>
  </si>
  <si>
    <r>
      <rPr>
        <b/>
        <sz val="11"/>
        <color rgb="FFFF0000"/>
        <rFont val="ＭＳ Ｐゴシック"/>
        <family val="3"/>
        <charset val="128"/>
      </rPr>
      <t>「支出入力表」</t>
    </r>
    <r>
      <rPr>
        <sz val="11"/>
        <color theme="1"/>
        <rFont val="ＭＳ Ｐゴシック"/>
        <family val="3"/>
        <charset val="128"/>
      </rPr>
      <t>から</t>
    </r>
    <r>
      <rPr>
        <b/>
        <sz val="11"/>
        <color rgb="FFFF0000"/>
        <rFont val="ＭＳ Ｐゴシック"/>
        <family val="3"/>
        <charset val="128"/>
      </rPr>
      <t>【 対象外経費 】</t>
    </r>
    <r>
      <rPr>
        <sz val="11"/>
        <color theme="1"/>
        <rFont val="ＭＳ Ｐゴシック"/>
        <family val="3"/>
        <charset val="128"/>
      </rPr>
      <t>だけを抜き出したものです。</t>
    </r>
    <rPh sb="1" eb="3">
      <t>シシュツ</t>
    </rPh>
    <rPh sb="3" eb="5">
      <t>ニュウリョク</t>
    </rPh>
    <rPh sb="5" eb="6">
      <t>オモテ</t>
    </rPh>
    <rPh sb="11" eb="14">
      <t>タイショウガイ</t>
    </rPh>
    <rPh sb="14" eb="16">
      <t>ケイヒ</t>
    </rPh>
    <rPh sb="21" eb="22">
      <t>ヌ</t>
    </rPh>
    <rPh sb="23" eb="24">
      <t>ダ</t>
    </rPh>
    <phoneticPr fontId="35"/>
  </si>
  <si>
    <r>
      <t>完了報告の様式の一つである</t>
    </r>
    <r>
      <rPr>
        <b/>
        <sz val="11"/>
        <color rgb="FFFF0000"/>
        <rFont val="ＭＳ Ｐゴシック"/>
        <family val="3"/>
        <charset val="128"/>
      </rPr>
      <t>「精算額計算書」</t>
    </r>
    <r>
      <rPr>
        <sz val="11"/>
        <color theme="1"/>
        <rFont val="ＭＳ Ｐゴシック"/>
        <family val="3"/>
        <charset val="128"/>
      </rPr>
      <t>です。</t>
    </r>
    <rPh sb="0" eb="2">
      <t>カンリョウ</t>
    </rPh>
    <rPh sb="2" eb="4">
      <t>ホウコク</t>
    </rPh>
    <rPh sb="5" eb="7">
      <t>ヨウシキ</t>
    </rPh>
    <rPh sb="8" eb="9">
      <t>ヒト</t>
    </rPh>
    <rPh sb="14" eb="17">
      <t>セイサンガク</t>
    </rPh>
    <rPh sb="17" eb="20">
      <t>ケイサンショ</t>
    </rPh>
    <phoneticPr fontId="35"/>
  </si>
  <si>
    <r>
      <t>完了報告の様式の一つである</t>
    </r>
    <r>
      <rPr>
        <b/>
        <sz val="11"/>
        <color rgb="FFFF0000"/>
        <rFont val="ＭＳ Ｐゴシック"/>
        <family val="3"/>
        <charset val="128"/>
      </rPr>
      <t>「総事業費の支出額内訳」</t>
    </r>
    <r>
      <rPr>
        <sz val="11"/>
        <color theme="1"/>
        <rFont val="ＭＳ Ｐゴシック"/>
        <family val="3"/>
        <charset val="128"/>
      </rPr>
      <t>です。</t>
    </r>
    <rPh sb="0" eb="2">
      <t>カンリョウ</t>
    </rPh>
    <rPh sb="2" eb="4">
      <t>ホウコク</t>
    </rPh>
    <rPh sb="5" eb="7">
      <t>ヨウシキ</t>
    </rPh>
    <rPh sb="8" eb="9">
      <t>ヒト</t>
    </rPh>
    <rPh sb="14" eb="18">
      <t>ソウジギョウヒ</t>
    </rPh>
    <rPh sb="19" eb="21">
      <t>シシュツ</t>
    </rPh>
    <rPh sb="21" eb="22">
      <t>ガク</t>
    </rPh>
    <rPh sb="22" eb="24">
      <t>ウチワケ</t>
    </rPh>
    <phoneticPr fontId="35"/>
  </si>
  <si>
    <t>対象外経費管理表</t>
    <rPh sb="0" eb="3">
      <t>タイショウガイ</t>
    </rPh>
    <rPh sb="3" eb="5">
      <t>ケイヒ</t>
    </rPh>
    <rPh sb="5" eb="8">
      <t>カンリヒョウ</t>
    </rPh>
    <phoneticPr fontId="35"/>
  </si>
  <si>
    <t>総事業費の支出額内訳</t>
    <rPh sb="0" eb="4">
      <t>ソウジギョウヒ</t>
    </rPh>
    <rPh sb="5" eb="8">
      <t>シシュツガク</t>
    </rPh>
    <rPh sb="8" eb="10">
      <t>ウチワケ</t>
    </rPh>
    <phoneticPr fontId="35"/>
  </si>
  <si>
    <t>事業完了報告書</t>
    <rPh sb="0" eb="2">
      <t>ジギョウ</t>
    </rPh>
    <rPh sb="2" eb="4">
      <t>カンリョウ</t>
    </rPh>
    <rPh sb="4" eb="7">
      <t>ホウコクショ</t>
    </rPh>
    <phoneticPr fontId="35"/>
  </si>
  <si>
    <t>← 事業内容（柱）は全角で入力してください</t>
    <rPh sb="2" eb="4">
      <t>ジギョウ</t>
    </rPh>
    <rPh sb="4" eb="6">
      <t>ナイヨウ</t>
    </rPh>
    <rPh sb="7" eb="8">
      <t>ハシラ</t>
    </rPh>
    <rPh sb="10" eb="12">
      <t>ゼンカク</t>
    </rPh>
    <rPh sb="13" eb="15">
      <t>ニュウリョク</t>
    </rPh>
    <phoneticPr fontId="4"/>
  </si>
  <si>
    <t>一般会計繰入金</t>
    <rPh sb="0" eb="2">
      <t>イッパン</t>
    </rPh>
    <rPh sb="2" eb="4">
      <t>カイケイ</t>
    </rPh>
    <rPh sb="4" eb="5">
      <t>ク</t>
    </rPh>
    <rPh sb="5" eb="6">
      <t>イ</t>
    </rPh>
    <rPh sb="6" eb="7">
      <t>キン</t>
    </rPh>
    <phoneticPr fontId="4"/>
  </si>
  <si>
    <t>収入入力表</t>
    <rPh sb="0" eb="2">
      <t>シュウニュウ</t>
    </rPh>
    <rPh sb="2" eb="4">
      <t>ニュウリョク</t>
    </rPh>
    <rPh sb="4" eb="5">
      <t>ヒョウ</t>
    </rPh>
    <phoneticPr fontId="4"/>
  </si>
  <si>
    <t>収入入力表</t>
    <phoneticPr fontId="4"/>
  </si>
  <si>
    <t>一般会計繰入金</t>
    <rPh sb="0" eb="2">
      <t>イッパン</t>
    </rPh>
    <rPh sb="2" eb="4">
      <t>カイケイ</t>
    </rPh>
    <rPh sb="4" eb="5">
      <t>ク</t>
    </rPh>
    <rPh sb="5" eb="6">
      <t>イレ</t>
    </rPh>
    <rPh sb="6" eb="7">
      <t>キン</t>
    </rPh>
    <phoneticPr fontId="4"/>
  </si>
  <si>
    <t>謝金管理表</t>
    <rPh sb="0" eb="2">
      <t>シャキン</t>
    </rPh>
    <rPh sb="2" eb="4">
      <t>カンリ</t>
    </rPh>
    <rPh sb="4" eb="5">
      <t>ヒョウ</t>
    </rPh>
    <phoneticPr fontId="4"/>
  </si>
  <si>
    <t>メニュー画面へ</t>
    <rPh sb="4" eb="6">
      <t>ガメン</t>
    </rPh>
    <phoneticPr fontId="4"/>
  </si>
  <si>
    <t>支出入力表へ</t>
    <rPh sb="0" eb="5">
      <t>シシュツニュウリョクヒョウ</t>
    </rPh>
    <phoneticPr fontId="4"/>
  </si>
  <si>
    <t>団体基本情報</t>
    <phoneticPr fontId="4"/>
  </si>
  <si>
    <t>団体基本情報入力</t>
    <rPh sb="0" eb="2">
      <t>ダンタイ</t>
    </rPh>
    <rPh sb="2" eb="4">
      <t>キホン</t>
    </rPh>
    <rPh sb="4" eb="6">
      <t>ジョウホウ</t>
    </rPh>
    <rPh sb="6" eb="8">
      <t>ニュウリョク</t>
    </rPh>
    <phoneticPr fontId="4"/>
  </si>
  <si>
    <r>
      <t>完了報告の様式の一つである</t>
    </r>
    <r>
      <rPr>
        <b/>
        <sz val="11"/>
        <color rgb="FFFF0000"/>
        <rFont val="ＭＳ Ｐゴシック"/>
        <family val="3"/>
        <charset val="128"/>
      </rPr>
      <t>「事業完了報告書」</t>
    </r>
    <r>
      <rPr>
        <sz val="11"/>
        <color theme="1"/>
        <rFont val="ＭＳ Ｐゴシック"/>
        <family val="3"/>
        <charset val="128"/>
      </rPr>
      <t>です。</t>
    </r>
    <rPh sb="0" eb="2">
      <t>カンリョウ</t>
    </rPh>
    <rPh sb="2" eb="4">
      <t>ホウコク</t>
    </rPh>
    <rPh sb="5" eb="7">
      <t>ヨウシキ</t>
    </rPh>
    <rPh sb="8" eb="9">
      <t>ヒト</t>
    </rPh>
    <rPh sb="14" eb="16">
      <t>ジギョウ</t>
    </rPh>
    <rPh sb="16" eb="18">
      <t>カンリョウ</t>
    </rPh>
    <rPh sb="18" eb="21">
      <t>ホウコクショ</t>
    </rPh>
    <phoneticPr fontId="35"/>
  </si>
  <si>
    <t>メニュー画面へ</t>
    <rPh sb="4" eb="6">
      <t>ガメン</t>
    </rPh>
    <phoneticPr fontId="4"/>
  </si>
  <si>
    <t>旅費管理表</t>
    <rPh sb="0" eb="2">
      <t>リョヒ</t>
    </rPh>
    <rPh sb="2" eb="4">
      <t>カンリ</t>
    </rPh>
    <rPh sb="4" eb="5">
      <t>ヒョウ</t>
    </rPh>
    <phoneticPr fontId="4"/>
  </si>
  <si>
    <t>　　　　　　　　　　団体名：</t>
    <rPh sb="10" eb="12">
      <t>ダンタイ</t>
    </rPh>
    <rPh sb="12" eb="13">
      <t>メイ</t>
    </rPh>
    <phoneticPr fontId="4"/>
  </si>
  <si>
    <t>事業名：</t>
    <rPh sb="0" eb="2">
      <t>ジギョウ</t>
    </rPh>
    <rPh sb="2" eb="3">
      <t>メイ</t>
    </rPh>
    <phoneticPr fontId="4"/>
  </si>
  <si>
    <t>旅行区間</t>
    <rPh sb="0" eb="2">
      <t>リョコウ</t>
    </rPh>
    <rPh sb="2" eb="4">
      <t>クカン</t>
    </rPh>
    <phoneticPr fontId="4"/>
  </si>
  <si>
    <t>所費管理表</t>
    <rPh sb="0" eb="1">
      <t>ショ</t>
    </rPh>
    <rPh sb="1" eb="2">
      <t>ヒ</t>
    </rPh>
    <rPh sb="2" eb="4">
      <t>カンリ</t>
    </rPh>
    <rPh sb="4" eb="5">
      <t>ヒョウ</t>
    </rPh>
    <phoneticPr fontId="4"/>
  </si>
  <si>
    <t>事業内容（柱）</t>
    <rPh sb="0" eb="2">
      <t>ジギョウ</t>
    </rPh>
    <rPh sb="2" eb="4">
      <t>ナイヨウ</t>
    </rPh>
    <phoneticPr fontId="4"/>
  </si>
  <si>
    <t>対象外経費管理表</t>
    <rPh sb="0" eb="3">
      <t>タイショウガイ</t>
    </rPh>
    <rPh sb="3" eb="5">
      <t>ケイヒ</t>
    </rPh>
    <phoneticPr fontId="4"/>
  </si>
  <si>
    <t>　　　　　　　　　　団体名:</t>
    <rPh sb="10" eb="12">
      <t>ダンタイ</t>
    </rPh>
    <rPh sb="12" eb="13">
      <t>メイ</t>
    </rPh>
    <phoneticPr fontId="4"/>
  </si>
  <si>
    <t>事業名:</t>
    <rPh sb="0" eb="2">
      <t>ジギョウ</t>
    </rPh>
    <rPh sb="2" eb="3">
      <t>メイ</t>
    </rPh>
    <phoneticPr fontId="4"/>
  </si>
  <si>
    <t>令和</t>
    <rPh sb="0" eb="2">
      <t>レイワ</t>
    </rPh>
    <phoneticPr fontId="4"/>
  </si>
  <si>
    <t>対象外経費</t>
    <rPh sb="0" eb="3">
      <t>タイショウガイ</t>
    </rPh>
    <rPh sb="3" eb="5">
      <t>ケイヒ</t>
    </rPh>
    <phoneticPr fontId="4"/>
  </si>
  <si>
    <t>対象外経費</t>
    <rPh sb="0" eb="5">
      <t>タイショウガイケイヒ</t>
    </rPh>
    <phoneticPr fontId="4"/>
  </si>
  <si>
    <t>03.所費</t>
    <phoneticPr fontId="4"/>
  </si>
  <si>
    <t>支出入力表へ</t>
    <rPh sb="0" eb="5">
      <t>シシュツニュウリョクヒョウ</t>
    </rPh>
    <phoneticPr fontId="4"/>
  </si>
  <si>
    <t>対象外経費</t>
    <rPh sb="0" eb="3">
      <t>タイショウガイ</t>
    </rPh>
    <rPh sb="3" eb="5">
      <t>ケイヒ</t>
    </rPh>
    <phoneticPr fontId="4"/>
  </si>
  <si>
    <t>小計</t>
  </si>
  <si>
    <t>-</t>
    <phoneticPr fontId="4"/>
  </si>
  <si>
    <t>-</t>
    <phoneticPr fontId="4"/>
  </si>
  <si>
    <t>-</t>
    <phoneticPr fontId="4"/>
  </si>
  <si>
    <t>-</t>
    <phoneticPr fontId="4"/>
  </si>
  <si>
    <t>事業内容１ （柱１）</t>
    <rPh sb="0" eb="2">
      <t>ジギョウ</t>
    </rPh>
    <rPh sb="2" eb="4">
      <t>ナイヨウ</t>
    </rPh>
    <rPh sb="7" eb="8">
      <t>ハシラ</t>
    </rPh>
    <phoneticPr fontId="4"/>
  </si>
  <si>
    <t>事業内容２ （柱２）</t>
    <rPh sb="0" eb="2">
      <t>ジギョウ</t>
    </rPh>
    <rPh sb="2" eb="4">
      <t>ナイヨウ</t>
    </rPh>
    <rPh sb="7" eb="8">
      <t>ハシラ</t>
    </rPh>
    <phoneticPr fontId="4"/>
  </si>
  <si>
    <t>事業内容３ （柱３）</t>
    <rPh sb="0" eb="2">
      <t>ジギョウ</t>
    </rPh>
    <rPh sb="2" eb="4">
      <t>ナイヨウ</t>
    </rPh>
    <rPh sb="7" eb="8">
      <t>ハシラ</t>
    </rPh>
    <phoneticPr fontId="4"/>
  </si>
  <si>
    <t>事業内容４ （柱４）</t>
    <rPh sb="0" eb="2">
      <t>ジギョウ</t>
    </rPh>
    <rPh sb="2" eb="4">
      <t>ナイヨウ</t>
    </rPh>
    <rPh sb="7" eb="8">
      <t>ハシラ</t>
    </rPh>
    <phoneticPr fontId="4"/>
  </si>
  <si>
    <t>事業内容５ （柱５）</t>
    <rPh sb="0" eb="2">
      <t>ジギョウ</t>
    </rPh>
    <rPh sb="2" eb="4">
      <t>ナイヨウ</t>
    </rPh>
    <rPh sb="7" eb="8">
      <t>ハシラ</t>
    </rPh>
    <phoneticPr fontId="4"/>
  </si>
  <si>
    <t>事業内容６ （柱６）</t>
    <rPh sb="0" eb="2">
      <t>ジギョウ</t>
    </rPh>
    <rPh sb="2" eb="4">
      <t>ナイヨウ</t>
    </rPh>
    <rPh sb="7" eb="8">
      <t>ハシラ</t>
    </rPh>
    <phoneticPr fontId="4"/>
  </si>
  <si>
    <t>事業内容７ （柱７）</t>
    <rPh sb="0" eb="2">
      <t>ジギョウ</t>
    </rPh>
    <rPh sb="2" eb="4">
      <t>ナイヨウ</t>
    </rPh>
    <rPh sb="7" eb="8">
      <t>ハシラ</t>
    </rPh>
    <phoneticPr fontId="4"/>
  </si>
  <si>
    <t>事業内容８ （柱８）</t>
    <rPh sb="0" eb="2">
      <t>ジギョウ</t>
    </rPh>
    <rPh sb="2" eb="4">
      <t>ナイヨウ</t>
    </rPh>
    <rPh sb="7" eb="8">
      <t>ハシラ</t>
    </rPh>
    <phoneticPr fontId="4"/>
  </si>
  <si>
    <t>事業内容９ （柱９）</t>
    <rPh sb="0" eb="2">
      <t>ジギョウ</t>
    </rPh>
    <rPh sb="2" eb="4">
      <t>ナイヨウ</t>
    </rPh>
    <rPh sb="7" eb="8">
      <t>ハシラ</t>
    </rPh>
    <phoneticPr fontId="4"/>
  </si>
  <si>
    <t>事業内容１０ （柱１０）</t>
    <rPh sb="0" eb="2">
      <t>ジギョウ</t>
    </rPh>
    <rPh sb="2" eb="4">
      <t>ナイヨウ</t>
    </rPh>
    <rPh sb="8" eb="9">
      <t>ハシラ</t>
    </rPh>
    <phoneticPr fontId="4"/>
  </si>
  <si>
    <t>科目の中項目</t>
    <rPh sb="0" eb="2">
      <t>カモク</t>
    </rPh>
    <rPh sb="3" eb="4">
      <t>チュウ</t>
    </rPh>
    <rPh sb="4" eb="6">
      <t>コウモク</t>
    </rPh>
    <phoneticPr fontId="4"/>
  </si>
  <si>
    <t>科目の
中項目</t>
    <rPh sb="0" eb="2">
      <t>カモク</t>
    </rPh>
    <rPh sb="4" eb="5">
      <t>チュウ</t>
    </rPh>
    <rPh sb="5" eb="7">
      <t>コウモク</t>
    </rPh>
    <phoneticPr fontId="4"/>
  </si>
  <si>
    <t>経費科目</t>
    <rPh sb="0" eb="2">
      <t>ケイヒ</t>
    </rPh>
    <rPh sb="2" eb="4">
      <t>カモク</t>
    </rPh>
    <phoneticPr fontId="4"/>
  </si>
  <si>
    <t>経費科目</t>
    <rPh sb="0" eb="2">
      <t>ケイヒ</t>
    </rPh>
    <rPh sb="2" eb="4">
      <t>カモク</t>
    </rPh>
    <phoneticPr fontId="5"/>
  </si>
  <si>
    <t>支出入力表へ</t>
    <rPh sb="0" eb="5">
      <t>シシュツニュウリョクヒョウ</t>
    </rPh>
    <phoneticPr fontId="4"/>
  </si>
  <si>
    <t xml:space="preserve"> 事業</t>
    <rPh sb="1" eb="3">
      <t>ジギョウ</t>
    </rPh>
    <phoneticPr fontId="4"/>
  </si>
  <si>
    <r>
      <rPr>
        <b/>
        <u/>
        <sz val="12"/>
        <color rgb="FFFF0000"/>
        <rFont val="ＭＳ Ｐゴシック"/>
        <family val="3"/>
        <charset val="128"/>
      </rPr>
      <t>旅費</t>
    </r>
    <r>
      <rPr>
        <b/>
        <sz val="12"/>
        <color theme="1"/>
        <rFont val="ＭＳ Ｐゴシック"/>
        <family val="3"/>
        <charset val="128"/>
      </rPr>
      <t xml:space="preserve">入力が必要な行
</t>
    </r>
    <r>
      <rPr>
        <sz val="12"/>
        <color theme="1"/>
        <rFont val="ＭＳ Ｐゴシック"/>
        <family val="3"/>
        <charset val="128"/>
      </rPr>
      <t xml:space="preserve">
※該当行は</t>
    </r>
    <r>
      <rPr>
        <b/>
        <sz val="12"/>
        <color theme="1"/>
        <rFont val="ＭＳ Ｐゴシック"/>
        <family val="3"/>
        <charset val="128"/>
      </rPr>
      <t>「＊」</t>
    </r>
    <r>
      <rPr>
        <sz val="12"/>
        <color theme="1"/>
        <rFont val="ＭＳ Ｐゴシック"/>
        <family val="3"/>
        <charset val="128"/>
      </rPr>
      <t>を表示</t>
    </r>
    <rPh sb="0" eb="2">
      <t>リョヒ</t>
    </rPh>
    <rPh sb="2" eb="4">
      <t>ニュウリョク</t>
    </rPh>
    <rPh sb="5" eb="7">
      <t>ヒツヨウ</t>
    </rPh>
    <rPh sb="8" eb="9">
      <t>ギョウ</t>
    </rPh>
    <rPh sb="12" eb="14">
      <t>ガイトウ</t>
    </rPh>
    <rPh sb="14" eb="15">
      <t>ギョウ</t>
    </rPh>
    <rPh sb="20" eb="22">
      <t>ヒョウジ</t>
    </rPh>
    <phoneticPr fontId="4"/>
  </si>
  <si>
    <t>団体名：</t>
    <rPh sb="0" eb="2">
      <t>ダンタイ</t>
    </rPh>
    <rPh sb="2" eb="3">
      <t>メイ</t>
    </rPh>
    <phoneticPr fontId="4"/>
  </si>
  <si>
    <t>　　　　　　　　　　総事業費の支出額内訳</t>
    <phoneticPr fontId="4"/>
  </si>
  <si>
    <t>科目の中項目</t>
    <rPh sb="0" eb="2">
      <t>カモク</t>
    </rPh>
    <rPh sb="3" eb="6">
      <t>チュウコウモク</t>
    </rPh>
    <phoneticPr fontId="4"/>
  </si>
  <si>
    <t>要望時</t>
    <rPh sb="0" eb="2">
      <t>ヨウボウ</t>
    </rPh>
    <rPh sb="2" eb="3">
      <t>ジ</t>
    </rPh>
    <phoneticPr fontId="4"/>
  </si>
  <si>
    <t>完了時</t>
    <rPh sb="0" eb="2">
      <t>カンリョウ</t>
    </rPh>
    <rPh sb="2" eb="3">
      <t>ジ</t>
    </rPh>
    <phoneticPr fontId="4"/>
  </si>
  <si>
    <t xml:space="preserve"> 精算額計算書</t>
    <rPh sb="1" eb="3">
      <t>セイサン</t>
    </rPh>
    <rPh sb="3" eb="4">
      <t>ガク</t>
    </rPh>
    <rPh sb="4" eb="7">
      <t>ケイサンショ</t>
    </rPh>
    <phoneticPr fontId="4"/>
  </si>
  <si>
    <t xml:space="preserve"> 成果物</t>
    <rPh sb="1" eb="4">
      <t>セイカブツ</t>
    </rPh>
    <phoneticPr fontId="4"/>
  </si>
  <si>
    <t xml:space="preserve"> その他参考となる書類</t>
    <rPh sb="3" eb="4">
      <t>タ</t>
    </rPh>
    <rPh sb="4" eb="6">
      <t>サンコウ</t>
    </rPh>
    <rPh sb="9" eb="11">
      <t>ショルイ</t>
    </rPh>
    <phoneticPr fontId="4"/>
  </si>
  <si>
    <t>３　精算額調書</t>
    <rPh sb="4" eb="5">
      <t>ガク</t>
    </rPh>
    <rPh sb="5" eb="7">
      <t>チョウショ</t>
    </rPh>
    <phoneticPr fontId="4"/>
  </si>
  <si>
    <t>２　精算額</t>
    <rPh sb="2" eb="4">
      <t>セイサン</t>
    </rPh>
    <rPh sb="4" eb="5">
      <t>ガク</t>
    </rPh>
    <phoneticPr fontId="4"/>
  </si>
  <si>
    <t>１　事業名</t>
    <rPh sb="2" eb="4">
      <t>ジギョウ</t>
    </rPh>
    <rPh sb="4" eb="5">
      <t>メイ</t>
    </rPh>
    <phoneticPr fontId="4"/>
  </si>
  <si>
    <t>年度　事業完了報告書</t>
    <phoneticPr fontId="4"/>
  </si>
  <si>
    <t>（様式３）</t>
    <rPh sb="1" eb="3">
      <t>ヨウシキ</t>
    </rPh>
    <phoneticPr fontId="4"/>
  </si>
  <si>
    <r>
      <rPr>
        <b/>
        <sz val="12"/>
        <color theme="1"/>
        <rFont val="ＭＳ Ｐゴシック"/>
        <family val="3"/>
        <charset val="128"/>
      </rPr>
      <t>（ｂ） 対象外経費</t>
    </r>
    <r>
      <rPr>
        <sz val="9"/>
        <color theme="1"/>
        <rFont val="ＭＳ Ｐゴシック"/>
        <family val="3"/>
        <charset val="128"/>
      </rPr>
      <t xml:space="preserve">
　　　（対象外経費及びその他自己資金で賄う経費の合計）</t>
    </r>
    <rPh sb="4" eb="7">
      <t>タイショウガイ</t>
    </rPh>
    <rPh sb="7" eb="9">
      <t>ケイヒ</t>
    </rPh>
    <rPh sb="14" eb="17">
      <t>タイショウガイ</t>
    </rPh>
    <rPh sb="17" eb="19">
      <t>ケイヒ</t>
    </rPh>
    <rPh sb="19" eb="20">
      <t>オヨ</t>
    </rPh>
    <rPh sb="23" eb="24">
      <t>タ</t>
    </rPh>
    <rPh sb="24" eb="26">
      <t>ジコ</t>
    </rPh>
    <rPh sb="26" eb="28">
      <t>シキン</t>
    </rPh>
    <rPh sb="29" eb="30">
      <t>マカナ</t>
    </rPh>
    <rPh sb="31" eb="33">
      <t>ケイヒ</t>
    </rPh>
    <rPh sb="34" eb="36">
      <t>ゴウケイ</t>
    </rPh>
    <phoneticPr fontId="4"/>
  </si>
  <si>
    <t>総事業費
（Ａ）</t>
    <rPh sb="0" eb="4">
      <t>ソウジギョウヒ</t>
    </rPh>
    <phoneticPr fontId="4"/>
  </si>
  <si>
    <t>差引事業費
（Ａ‐Ｂ=Ｃ）</t>
    <rPh sb="0" eb="1">
      <t>サ</t>
    </rPh>
    <rPh sb="1" eb="2">
      <t>ヒ</t>
    </rPh>
    <rPh sb="2" eb="5">
      <t>ジギョウヒ</t>
    </rPh>
    <phoneticPr fontId="4"/>
  </si>
  <si>
    <t>差引事業費
（Ａ-Ｂ=Ｃ）</t>
    <rPh sb="0" eb="1">
      <t>サ</t>
    </rPh>
    <rPh sb="1" eb="2">
      <t>ヒ</t>
    </rPh>
    <rPh sb="2" eb="5">
      <t>ジギョウヒ</t>
    </rPh>
    <phoneticPr fontId="4"/>
  </si>
  <si>
    <t>（添付書類）</t>
    <rPh sb="1" eb="3">
      <t>テンプ</t>
    </rPh>
    <rPh sb="3" eb="5">
      <t>ショルイ</t>
    </rPh>
    <phoneticPr fontId="4"/>
  </si>
  <si>
    <t>採択事業名</t>
    <rPh sb="0" eb="2">
      <t>サイタク</t>
    </rPh>
    <rPh sb="2" eb="4">
      <t>ジギョウ</t>
    </rPh>
    <rPh sb="4" eb="5">
      <t>メイ</t>
    </rPh>
    <phoneticPr fontId="4"/>
  </si>
  <si>
    <r>
      <t>採択年度（和暦）　　　　</t>
    </r>
    <r>
      <rPr>
        <b/>
        <sz val="20"/>
        <color rgb="FFFF0000"/>
        <rFont val="ＭＳ Ｐゴシック"/>
        <family val="3"/>
        <charset val="128"/>
      </rPr>
      <t>令和</t>
    </r>
    <rPh sb="0" eb="2">
      <t>サイタク</t>
    </rPh>
    <rPh sb="2" eb="4">
      <t>ネンド</t>
    </rPh>
    <rPh sb="5" eb="7">
      <t>ワレキ</t>
    </rPh>
    <rPh sb="12" eb="14">
      <t>レイワ</t>
    </rPh>
    <phoneticPr fontId="4"/>
  </si>
  <si>
    <r>
      <t>決定額</t>
    </r>
    <r>
      <rPr>
        <b/>
        <sz val="20"/>
        <color rgb="FFFF0000"/>
        <rFont val="ＭＳ Ｐゴシック"/>
        <family val="3"/>
        <charset val="128"/>
      </rPr>
      <t>（千円）</t>
    </r>
    <rPh sb="0" eb="2">
      <t>ケッテイ</t>
    </rPh>
    <rPh sb="2" eb="3">
      <t>ガク</t>
    </rPh>
    <rPh sb="4" eb="6">
      <t>センエン</t>
    </rPh>
    <phoneticPr fontId="4"/>
  </si>
  <si>
    <t xml:space="preserve"> 年度 ← 数字を入力してください</t>
    <rPh sb="1" eb="3">
      <t>ネンド</t>
    </rPh>
    <phoneticPr fontId="4"/>
  </si>
  <si>
    <t>← 数字を入力してください</t>
    <rPh sb="2" eb="4">
      <t>スウジ</t>
    </rPh>
    <rPh sb="5" eb="7">
      <t>ニュウリョク</t>
    </rPh>
    <phoneticPr fontId="4"/>
  </si>
  <si>
    <t>（Ａ） 総事業費 （ａ）＋（ｂ）</t>
    <rPh sb="4" eb="8">
      <t>ソウジギョウヒ</t>
    </rPh>
    <phoneticPr fontId="4"/>
  </si>
  <si>
    <t>寄付金その他の収入
（Ｂ）</t>
    <rPh sb="0" eb="3">
      <t>キフキン</t>
    </rPh>
    <rPh sb="5" eb="6">
      <t>タ</t>
    </rPh>
    <rPh sb="7" eb="9">
      <t>シュウニュウ</t>
    </rPh>
    <phoneticPr fontId="4"/>
  </si>
  <si>
    <t>決定額
（Ｅ）</t>
    <rPh sb="0" eb="2">
      <t>ケッテイ</t>
    </rPh>
    <rPh sb="2" eb="3">
      <t>ガク</t>
    </rPh>
    <phoneticPr fontId="4"/>
  </si>
  <si>
    <t>精算額
(ＤとＥを比較して少ない方の額）（Ｆ）</t>
    <rPh sb="0" eb="3">
      <t>セイサンガク</t>
    </rPh>
    <rPh sb="9" eb="11">
      <t>ヒカク</t>
    </rPh>
    <rPh sb="13" eb="14">
      <t>スク</t>
    </rPh>
    <rPh sb="16" eb="17">
      <t>ホウ</t>
    </rPh>
    <rPh sb="18" eb="19">
      <t>ガク</t>
    </rPh>
    <phoneticPr fontId="4"/>
  </si>
  <si>
    <t>返還額
（Ｅ-Ｆ）　</t>
    <rPh sb="0" eb="3">
      <t>ヘンカンガク</t>
    </rPh>
    <phoneticPr fontId="4"/>
  </si>
  <si>
    <t>返還額
（Ｅ-Ｆ）</t>
    <rPh sb="0" eb="3">
      <t>ヘンカンガク</t>
    </rPh>
    <phoneticPr fontId="4"/>
  </si>
  <si>
    <r>
      <t>← 「団体基本情報」を入力後に、</t>
    </r>
    <r>
      <rPr>
        <b/>
        <sz val="11"/>
        <color rgb="FFFF0000"/>
        <rFont val="ＭＳ Ｐゴシック"/>
        <family val="3"/>
        <charset val="128"/>
      </rPr>
      <t>【 支出 】</t>
    </r>
    <r>
      <rPr>
        <b/>
        <sz val="11"/>
        <color theme="1"/>
        <rFont val="ＭＳ Ｐゴシック"/>
        <family val="3"/>
        <charset val="128"/>
      </rPr>
      <t>を入力してください。</t>
    </r>
    <rPh sb="3" eb="5">
      <t>ダンタイ</t>
    </rPh>
    <rPh sb="5" eb="7">
      <t>キホン</t>
    </rPh>
    <rPh sb="7" eb="9">
      <t>ジョウホウ</t>
    </rPh>
    <rPh sb="11" eb="14">
      <t>ニュウリョクゴ</t>
    </rPh>
    <rPh sb="18" eb="20">
      <t>シシュツ</t>
    </rPh>
    <rPh sb="23" eb="25">
      <t>ニュウリョク</t>
    </rPh>
    <phoneticPr fontId="4"/>
  </si>
  <si>
    <r>
      <t>← 「団体基本情報」を入力後に、</t>
    </r>
    <r>
      <rPr>
        <b/>
        <sz val="11"/>
        <color rgb="FFFF0000"/>
        <rFont val="ＭＳ Ｐゴシック"/>
        <family val="3"/>
        <charset val="128"/>
      </rPr>
      <t>【 収入 】</t>
    </r>
    <r>
      <rPr>
        <b/>
        <sz val="11"/>
        <color theme="1"/>
        <rFont val="ＭＳ Ｐゴシック"/>
        <family val="3"/>
        <charset val="128"/>
      </rPr>
      <t>を入力してください。</t>
    </r>
    <rPh sb="3" eb="5">
      <t>ダンタイ</t>
    </rPh>
    <rPh sb="5" eb="7">
      <t>キホン</t>
    </rPh>
    <rPh sb="7" eb="9">
      <t>ジョウホウ</t>
    </rPh>
    <rPh sb="11" eb="14">
      <t>ニュウリョクゴ</t>
    </rPh>
    <rPh sb="18" eb="20">
      <t>シュウニュウ</t>
    </rPh>
    <rPh sb="23" eb="25">
      <t>ニュウリョク</t>
    </rPh>
    <phoneticPr fontId="4"/>
  </si>
  <si>
    <t>支出入力表</t>
    <rPh sb="0" eb="2">
      <t>シシュツ</t>
    </rPh>
    <rPh sb="2" eb="4">
      <t>ニュウリョク</t>
    </rPh>
    <rPh sb="4" eb="5">
      <t>ヒョウ</t>
    </rPh>
    <phoneticPr fontId="4"/>
  </si>
  <si>
    <r>
      <rPr>
        <b/>
        <sz val="14"/>
        <color theme="1"/>
        <rFont val="ＭＳ Ｐゴシック"/>
        <family val="3"/>
        <charset val="128"/>
      </rPr>
      <t>　　支払いの相手方</t>
    </r>
    <r>
      <rPr>
        <b/>
        <sz val="12"/>
        <color theme="1"/>
        <rFont val="ＭＳ Ｐゴシック"/>
        <family val="3"/>
        <charset val="128"/>
      </rPr>
      <t xml:space="preserve">
</t>
    </r>
    <r>
      <rPr>
        <sz val="12"/>
        <color theme="1"/>
        <rFont val="ＭＳ Ｐゴシック"/>
        <family val="3"/>
        <charset val="128"/>
      </rPr>
      <t xml:space="preserve">
支払った相手方の名前を記載してください。</t>
    </r>
    <rPh sb="2" eb="4">
      <t>シハラ</t>
    </rPh>
    <rPh sb="6" eb="8">
      <t>アイテ</t>
    </rPh>
    <rPh sb="8" eb="9">
      <t>カタ</t>
    </rPh>
    <phoneticPr fontId="4"/>
  </si>
  <si>
    <r>
      <rPr>
        <b/>
        <sz val="14"/>
        <color theme="1"/>
        <rFont val="ＭＳ Ｐゴシック"/>
        <family val="3"/>
        <charset val="128"/>
      </rPr>
      <t>摘要</t>
    </r>
    <r>
      <rPr>
        <sz val="12"/>
        <color theme="1"/>
        <rFont val="ＭＳ Ｐゴシック"/>
        <family val="3"/>
        <charset val="128"/>
      </rPr>
      <t xml:space="preserve">
支払った経費の具体的内容</t>
    </r>
    <rPh sb="0" eb="2">
      <t>テキヨウ</t>
    </rPh>
    <phoneticPr fontId="4"/>
  </si>
  <si>
    <r>
      <rPr>
        <b/>
        <sz val="14"/>
        <rFont val="ＭＳ Ｐゴシック"/>
        <family val="3"/>
        <charset val="128"/>
      </rPr>
      <t xml:space="preserve"> 交通費</t>
    </r>
    <r>
      <rPr>
        <b/>
        <sz val="12"/>
        <rFont val="ＭＳ Ｐゴシック"/>
        <family val="3"/>
        <charset val="128"/>
      </rPr>
      <t xml:space="preserve">
</t>
    </r>
    <r>
      <rPr>
        <sz val="12"/>
        <rFont val="ＭＳ Ｐゴシック"/>
        <family val="3"/>
        <charset val="128"/>
      </rPr>
      <t xml:space="preserve">
旅費</t>
    </r>
    <r>
      <rPr>
        <sz val="10"/>
        <rFont val="ＭＳ Ｐゴシック"/>
        <family val="3"/>
        <charset val="128"/>
      </rPr>
      <t>のうち</t>
    </r>
    <r>
      <rPr>
        <b/>
        <sz val="12"/>
        <color rgb="FFFF0000"/>
        <rFont val="ＭＳ Ｐゴシック"/>
        <family val="3"/>
        <charset val="128"/>
      </rPr>
      <t>交通費</t>
    </r>
    <r>
      <rPr>
        <sz val="12"/>
        <rFont val="ＭＳ Ｐゴシック"/>
        <family val="3"/>
        <charset val="128"/>
      </rPr>
      <t>を入力</t>
    </r>
    <rPh sb="1" eb="4">
      <t>コウツウヒ</t>
    </rPh>
    <phoneticPr fontId="5"/>
  </si>
  <si>
    <r>
      <rPr>
        <b/>
        <sz val="14"/>
        <rFont val="ＭＳ Ｐゴシック"/>
        <family val="3"/>
        <charset val="128"/>
      </rPr>
      <t xml:space="preserve"> 宿泊費</t>
    </r>
    <r>
      <rPr>
        <sz val="12"/>
        <rFont val="ＭＳ Ｐゴシック"/>
        <family val="3"/>
        <charset val="128"/>
      </rPr>
      <t xml:space="preserve">
旅費</t>
    </r>
    <r>
      <rPr>
        <sz val="10"/>
        <rFont val="ＭＳ Ｐゴシック"/>
        <family val="3"/>
        <charset val="128"/>
      </rPr>
      <t>のうち</t>
    </r>
    <r>
      <rPr>
        <b/>
        <sz val="12"/>
        <color rgb="FFFF0000"/>
        <rFont val="ＭＳ Ｐゴシック"/>
        <family val="3"/>
        <charset val="128"/>
      </rPr>
      <t>宿泊費</t>
    </r>
    <r>
      <rPr>
        <sz val="12"/>
        <rFont val="ＭＳ Ｐゴシック"/>
        <family val="3"/>
        <charset val="128"/>
      </rPr>
      <t>を入力</t>
    </r>
    <rPh sb="1" eb="3">
      <t>シュクハク</t>
    </rPh>
    <rPh sb="3" eb="4">
      <t>ヒ</t>
    </rPh>
    <phoneticPr fontId="4"/>
  </si>
  <si>
    <r>
      <rPr>
        <sz val="14"/>
        <rFont val="ＭＳ Ｐゴシック"/>
        <family val="3"/>
        <charset val="128"/>
      </rPr>
      <t>旅行区間等</t>
    </r>
    <r>
      <rPr>
        <sz val="12"/>
        <rFont val="ＭＳ Ｐゴシック"/>
        <family val="3"/>
        <charset val="128"/>
      </rPr>
      <t xml:space="preserve">
区間等を入力してください。</t>
    </r>
    <rPh sb="0" eb="2">
      <t>リョコウ</t>
    </rPh>
    <rPh sb="2" eb="4">
      <t>クカン</t>
    </rPh>
    <rPh sb="4" eb="5">
      <t>トウ</t>
    </rPh>
    <phoneticPr fontId="4"/>
  </si>
  <si>
    <r>
      <rPr>
        <b/>
        <sz val="14"/>
        <color theme="1"/>
        <rFont val="ＭＳ Ｐゴシック"/>
        <family val="3"/>
        <charset val="128"/>
      </rPr>
      <t>　　収入の相手方</t>
    </r>
    <r>
      <rPr>
        <b/>
        <sz val="11"/>
        <color theme="1"/>
        <rFont val="ＭＳ Ｐゴシック"/>
        <family val="3"/>
        <charset val="128"/>
      </rPr>
      <t xml:space="preserve">
</t>
    </r>
    <r>
      <rPr>
        <sz val="11"/>
        <color theme="1"/>
        <rFont val="ＭＳ Ｐゴシック"/>
        <family val="3"/>
        <charset val="128"/>
      </rPr>
      <t xml:space="preserve">
収入の相手方の名前を記載してください。</t>
    </r>
    <rPh sb="2" eb="4">
      <t>シュウニュウ</t>
    </rPh>
    <rPh sb="5" eb="7">
      <t>アイテ</t>
    </rPh>
    <rPh sb="7" eb="8">
      <t>カタ</t>
    </rPh>
    <phoneticPr fontId="4"/>
  </si>
  <si>
    <r>
      <rPr>
        <b/>
        <sz val="14"/>
        <color theme="1"/>
        <rFont val="ＭＳ Ｐゴシック"/>
        <family val="3"/>
        <charset val="128"/>
      </rPr>
      <t>摘要</t>
    </r>
    <r>
      <rPr>
        <b/>
        <sz val="11"/>
        <color theme="1"/>
        <rFont val="ＭＳ Ｐゴシック"/>
        <family val="3"/>
        <charset val="128"/>
      </rPr>
      <t xml:space="preserve">
</t>
    </r>
    <r>
      <rPr>
        <sz val="11"/>
        <color theme="1"/>
        <rFont val="ＭＳ Ｐゴシック"/>
        <family val="3"/>
        <charset val="128"/>
      </rPr>
      <t>収入の具体的内容</t>
    </r>
    <rPh sb="0" eb="2">
      <t>テキヨウ</t>
    </rPh>
    <phoneticPr fontId="4"/>
  </si>
  <si>
    <r>
      <rPr>
        <b/>
        <sz val="14"/>
        <color theme="1"/>
        <rFont val="ＭＳ Ｐゴシック"/>
        <family val="3"/>
        <charset val="128"/>
      </rPr>
      <t>収入金額</t>
    </r>
    <r>
      <rPr>
        <b/>
        <sz val="11"/>
        <color theme="1"/>
        <rFont val="ＭＳ Ｐゴシック"/>
        <family val="3"/>
        <charset val="128"/>
      </rPr>
      <t xml:space="preserve">
</t>
    </r>
    <r>
      <rPr>
        <sz val="11"/>
        <color theme="1"/>
        <rFont val="ＭＳ Ｐゴシック"/>
        <family val="3"/>
        <charset val="128"/>
      </rPr>
      <t xml:space="preserve">
金額を記載してください。</t>
    </r>
    <rPh sb="0" eb="2">
      <t>シュウニュウ</t>
    </rPh>
    <rPh sb="2" eb="4">
      <t>キンガク</t>
    </rPh>
    <phoneticPr fontId="4"/>
  </si>
  <si>
    <t>精算額
（ＤとＥを比較して
少ない方の額）(Ｆ)</t>
    <rPh sb="2" eb="3">
      <t>ガク</t>
    </rPh>
    <rPh sb="9" eb="11">
      <t>ヒカク</t>
    </rPh>
    <rPh sb="14" eb="15">
      <t>スク</t>
    </rPh>
    <rPh sb="17" eb="18">
      <t>ホウ</t>
    </rPh>
    <rPh sb="19" eb="20">
      <t>ガク</t>
    </rPh>
    <phoneticPr fontId="4"/>
  </si>
  <si>
    <r>
      <rPr>
        <b/>
        <sz val="14"/>
        <rFont val="ＭＳ Ｐゴシック"/>
        <family val="3"/>
        <charset val="128"/>
      </rPr>
      <t>　　</t>
    </r>
    <r>
      <rPr>
        <b/>
        <u val="double"/>
        <sz val="14"/>
        <rFont val="ＭＳ Ｐゴシック"/>
        <family val="3"/>
        <charset val="128"/>
      </rPr>
      <t>金額</t>
    </r>
    <r>
      <rPr>
        <b/>
        <u val="double"/>
        <sz val="12"/>
        <rFont val="ＭＳ Ｐゴシック"/>
        <family val="3"/>
        <charset val="128"/>
      </rPr>
      <t xml:space="preserve">
</t>
    </r>
    <r>
      <rPr>
        <sz val="12"/>
        <rFont val="ＭＳ Ｐゴシック"/>
        <family val="3"/>
        <charset val="128"/>
      </rPr>
      <t>領収書等の証憑の金額を入力してください。</t>
    </r>
    <rPh sb="2" eb="4">
      <t>キンガク</t>
    </rPh>
    <phoneticPr fontId="5"/>
  </si>
  <si>
    <r>
      <rPr>
        <b/>
        <u/>
        <sz val="9"/>
        <color rgb="FFFF0000"/>
        <rFont val="ＭＳ Ｐゴシック"/>
        <family val="3"/>
        <charset val="128"/>
      </rPr>
      <t>旅費合計金額</t>
    </r>
    <r>
      <rPr>
        <b/>
        <sz val="9"/>
        <color theme="1"/>
        <rFont val="ＭＳ Ｐゴシック"/>
        <family val="3"/>
        <charset val="128"/>
      </rPr>
      <t xml:space="preserve">
交通費
＋
宿泊費</t>
    </r>
    <rPh sb="0" eb="2">
      <t>リョヒ</t>
    </rPh>
    <rPh sb="2" eb="4">
      <t>ゴウケイ</t>
    </rPh>
    <rPh sb="4" eb="6">
      <t>キンガク</t>
    </rPh>
    <rPh sb="7" eb="10">
      <t>コウツウヒ</t>
    </rPh>
    <rPh sb="13" eb="16">
      <t>シュクハクヒ</t>
    </rPh>
    <phoneticPr fontId="4"/>
  </si>
  <si>
    <t>差引事業費から
千円未満の端数を
切り捨てた額 （Ｄ）</t>
    <rPh sb="0" eb="1">
      <t>サ</t>
    </rPh>
    <rPh sb="1" eb="2">
      <t>ヒ</t>
    </rPh>
    <rPh sb="2" eb="5">
      <t>ジギョウヒ</t>
    </rPh>
    <rPh sb="8" eb="9">
      <t>セン</t>
    </rPh>
    <rPh sb="9" eb="10">
      <t>エン</t>
    </rPh>
    <rPh sb="10" eb="12">
      <t>ミマン</t>
    </rPh>
    <rPh sb="13" eb="15">
      <t>ハスウ</t>
    </rPh>
    <rPh sb="17" eb="18">
      <t>キ</t>
    </rPh>
    <rPh sb="19" eb="20">
      <t>ス</t>
    </rPh>
    <rPh sb="22" eb="23">
      <t>ガク</t>
    </rPh>
    <phoneticPr fontId="4"/>
  </si>
  <si>
    <t>差引事業費から
千円未満の端数を
切り捨てた額 （Ｄ）</t>
    <rPh sb="0" eb="2">
      <t>サシヒキ</t>
    </rPh>
    <rPh sb="2" eb="5">
      <t>ジギョウヒ</t>
    </rPh>
    <rPh sb="8" eb="9">
      <t>セン</t>
    </rPh>
    <rPh sb="9" eb="10">
      <t>エン</t>
    </rPh>
    <rPh sb="10" eb="12">
      <t>ミマン</t>
    </rPh>
    <rPh sb="13" eb="15">
      <t>ハスウ</t>
    </rPh>
    <rPh sb="17" eb="18">
      <t>キ</t>
    </rPh>
    <rPh sb="19" eb="20">
      <t>ス</t>
    </rPh>
    <rPh sb="22" eb="23">
      <t>ガク</t>
    </rPh>
    <phoneticPr fontId="4"/>
  </si>
  <si>
    <r>
      <rPr>
        <b/>
        <sz val="14"/>
        <color theme="1"/>
        <rFont val="ＭＳ Ｐゴシック"/>
        <family val="3"/>
        <charset val="128"/>
      </rPr>
      <t xml:space="preserve"> 科目の中項目</t>
    </r>
    <r>
      <rPr>
        <b/>
        <sz val="12"/>
        <color theme="1"/>
        <rFont val="ＭＳ Ｐゴシック"/>
        <family val="3"/>
        <charset val="128"/>
      </rPr>
      <t xml:space="preserve">
</t>
    </r>
    <r>
      <rPr>
        <b/>
        <sz val="12"/>
        <color rgb="FFFF0000"/>
        <rFont val="ＭＳ Ｐゴシック"/>
        <family val="3"/>
        <charset val="128"/>
      </rPr>
      <t>プルダウン</t>
    </r>
    <r>
      <rPr>
        <sz val="12"/>
        <color theme="1"/>
        <rFont val="ＭＳ Ｐゴシック"/>
        <family val="3"/>
        <charset val="128"/>
      </rPr>
      <t>で選択してください。</t>
    </r>
    <rPh sb="1" eb="3">
      <t>カモク</t>
    </rPh>
    <rPh sb="4" eb="5">
      <t>チュウ</t>
    </rPh>
    <rPh sb="5" eb="7">
      <t>コウモク</t>
    </rPh>
    <phoneticPr fontId="4"/>
  </si>
  <si>
    <r>
      <rPr>
        <b/>
        <sz val="14"/>
        <color theme="1"/>
        <rFont val="ＭＳ Ｐゴシック"/>
        <family val="3"/>
        <charset val="128"/>
      </rPr>
      <t>　　　　　　　収入の区分</t>
    </r>
    <r>
      <rPr>
        <sz val="11"/>
        <color theme="1"/>
        <rFont val="ＭＳ Ｐゴシック"/>
        <family val="3"/>
        <charset val="128"/>
      </rPr>
      <t xml:space="preserve">
収入の区分を</t>
    </r>
    <r>
      <rPr>
        <b/>
        <sz val="11"/>
        <color rgb="FFFF0000"/>
        <rFont val="ＭＳ Ｐゴシック"/>
        <family val="3"/>
        <charset val="128"/>
      </rPr>
      <t>プルダウン</t>
    </r>
    <r>
      <rPr>
        <sz val="11"/>
        <color theme="1"/>
        <rFont val="ＭＳ Ｐゴシック"/>
        <family val="3"/>
        <charset val="128"/>
      </rPr>
      <t>で選択してください。</t>
    </r>
    <phoneticPr fontId="4"/>
  </si>
  <si>
    <t>柱番号
↓</t>
    <rPh sb="0" eb="1">
      <t>ハシラ</t>
    </rPh>
    <rPh sb="1" eb="3">
      <t>バンゴウ</t>
    </rPh>
    <phoneticPr fontId="4"/>
  </si>
  <si>
    <r>
      <t xml:space="preserve">← </t>
    </r>
    <r>
      <rPr>
        <b/>
        <sz val="20"/>
        <color rgb="FFFF0000"/>
        <rFont val="ＭＳ Ｐゴシック"/>
        <family val="3"/>
        <charset val="128"/>
      </rPr>
      <t xml:space="preserve">千円 </t>
    </r>
    <r>
      <rPr>
        <b/>
        <sz val="11"/>
        <color rgb="FFFF0000"/>
        <rFont val="ＭＳ Ｐゴシック"/>
        <family val="3"/>
        <charset val="128"/>
      </rPr>
      <t>単位で入力してください</t>
    </r>
    <rPh sb="2" eb="4">
      <t>センエン</t>
    </rPh>
    <rPh sb="5" eb="7">
      <t>タンイ</t>
    </rPh>
    <rPh sb="8" eb="10">
      <t>ニュウリョク</t>
    </rPh>
    <phoneticPr fontId="4"/>
  </si>
  <si>
    <t>日付設定</t>
    <rPh sb="0" eb="2">
      <t>ヒヅケ</t>
    </rPh>
    <rPh sb="2" eb="4">
      <t>セッテイ</t>
    </rPh>
    <phoneticPr fontId="4"/>
  </si>
  <si>
    <r>
      <rPr>
        <b/>
        <sz val="14"/>
        <color theme="1"/>
        <rFont val="ＭＳ Ｐゴシック"/>
        <family val="3"/>
        <charset val="128"/>
      </rPr>
      <t>　柱（事業）内容</t>
    </r>
    <r>
      <rPr>
        <sz val="14"/>
        <color theme="1"/>
        <rFont val="ＭＳ Ｐゴシック"/>
        <family val="3"/>
        <charset val="128"/>
      </rPr>
      <t xml:space="preserve">
</t>
    </r>
    <r>
      <rPr>
        <b/>
        <sz val="12"/>
        <color rgb="FFFF0000"/>
        <rFont val="ＭＳ Ｐゴシック"/>
        <family val="3"/>
        <charset val="128"/>
      </rPr>
      <t>Ｂ列</t>
    </r>
    <r>
      <rPr>
        <sz val="12"/>
        <color theme="1"/>
        <rFont val="ＭＳ Ｐゴシック"/>
        <family val="3"/>
        <charset val="128"/>
      </rPr>
      <t>に</t>
    </r>
    <r>
      <rPr>
        <b/>
        <sz val="12"/>
        <color rgb="FFFF0000"/>
        <rFont val="ＭＳ Ｐゴシック"/>
        <family val="3"/>
        <charset val="128"/>
      </rPr>
      <t>柱番号</t>
    </r>
    <r>
      <rPr>
        <sz val="12"/>
        <color theme="1"/>
        <rFont val="ＭＳ Ｐゴシック"/>
        <family val="3"/>
        <charset val="128"/>
      </rPr>
      <t>を</t>
    </r>
    <r>
      <rPr>
        <b/>
        <sz val="12"/>
        <color rgb="FFFF0000"/>
        <rFont val="ＭＳ Ｐゴシック"/>
        <family val="3"/>
        <charset val="128"/>
      </rPr>
      <t>数字</t>
    </r>
    <r>
      <rPr>
        <sz val="12"/>
        <color theme="1"/>
        <rFont val="ＭＳ Ｐゴシック"/>
        <family val="3"/>
        <charset val="128"/>
      </rPr>
      <t>で入力してください。</t>
    </r>
    <rPh sb="1" eb="2">
      <t>ハシラ</t>
    </rPh>
    <rPh sb="3" eb="5">
      <t>ジギョウ</t>
    </rPh>
    <rPh sb="11" eb="12">
      <t>レツ</t>
    </rPh>
    <rPh sb="13" eb="14">
      <t>ハシラ</t>
    </rPh>
    <rPh sb="14" eb="16">
      <t>バンゴウ</t>
    </rPh>
    <phoneticPr fontId="4"/>
  </si>
  <si>
    <r>
      <rPr>
        <b/>
        <u val="double"/>
        <sz val="14"/>
        <color theme="1"/>
        <rFont val="ＭＳ Ｐゴシック"/>
        <family val="3"/>
        <charset val="128"/>
      </rPr>
      <t>旅費
合計
金額</t>
    </r>
    <r>
      <rPr>
        <b/>
        <u/>
        <sz val="10"/>
        <color rgb="FFFF0000"/>
        <rFont val="ＭＳ Ｐゴシック"/>
        <family val="3"/>
        <charset val="128"/>
      </rPr>
      <t xml:space="preserve">
</t>
    </r>
    <r>
      <rPr>
        <b/>
        <sz val="12"/>
        <rFont val="ＭＳ Ｐゴシック"/>
        <family val="3"/>
        <charset val="128"/>
      </rPr>
      <t>交通費
＋
宿泊費</t>
    </r>
    <rPh sb="0" eb="2">
      <t>リョヒ</t>
    </rPh>
    <rPh sb="6" eb="8">
      <t>キンガク</t>
    </rPh>
    <rPh sb="10" eb="13">
      <t>コウツウヒ</t>
    </rPh>
    <rPh sb="16" eb="19">
      <t>シュクハクヒ</t>
    </rPh>
    <phoneticPr fontId="4"/>
  </si>
  <si>
    <t>完了時－要望時
（差額）</t>
    <rPh sb="0" eb="2">
      <t>カンリョウ</t>
    </rPh>
    <rPh sb="2" eb="3">
      <t>ジ</t>
    </rPh>
    <rPh sb="4" eb="6">
      <t>ヨウボウ</t>
    </rPh>
    <rPh sb="6" eb="7">
      <t>ジ</t>
    </rPh>
    <rPh sb="9" eb="11">
      <t>サガク</t>
    </rPh>
    <phoneticPr fontId="4"/>
  </si>
  <si>
    <t>完了時－要望時
（差額）</t>
    <rPh sb="0" eb="2">
      <t>カンリョウ</t>
    </rPh>
    <rPh sb="2" eb="3">
      <t>ジ</t>
    </rPh>
    <rPh sb="4" eb="6">
      <t>ヨウボウ</t>
    </rPh>
    <rPh sb="6" eb="7">
      <t>トキ</t>
    </rPh>
    <rPh sb="9" eb="11">
      <t>サガク</t>
    </rPh>
    <phoneticPr fontId="4"/>
  </si>
  <si>
    <t xml:space="preserve">（Ｂ） 寄付金その他の収入　※ </t>
    <rPh sb="4" eb="7">
      <t>キフキン</t>
    </rPh>
    <rPh sb="9" eb="10">
      <t>タ</t>
    </rPh>
    <rPh sb="11" eb="13">
      <t>シュウニュウ</t>
    </rPh>
    <phoneticPr fontId="4"/>
  </si>
  <si>
    <r>
      <t>※ 完了時は「</t>
    </r>
    <r>
      <rPr>
        <b/>
        <sz val="10"/>
        <color rgb="FFFF0000"/>
        <rFont val="ＭＳ Ｐゴシック"/>
        <family val="3"/>
        <charset val="128"/>
      </rPr>
      <t>（Ｂ） 寄付金その他の収入 ≧ （ｂ） 対象外経費</t>
    </r>
    <r>
      <rPr>
        <b/>
        <sz val="10"/>
        <color theme="1"/>
        <rFont val="ＭＳ Ｐゴシック"/>
        <family val="3"/>
        <charset val="128"/>
      </rPr>
      <t>」としてください。</t>
    </r>
    <rPh sb="2" eb="4">
      <t>カンリョウ</t>
    </rPh>
    <rPh sb="4" eb="5">
      <t>ジ</t>
    </rPh>
    <rPh sb="11" eb="14">
      <t>キフキン</t>
    </rPh>
    <rPh sb="16" eb="17">
      <t>タ</t>
    </rPh>
    <rPh sb="18" eb="20">
      <t>シュウニュウ</t>
    </rPh>
    <rPh sb="27" eb="30">
      <t>タイショウガイ</t>
    </rPh>
    <rPh sb="30" eb="32">
      <t>ケイヒ</t>
    </rPh>
    <phoneticPr fontId="4"/>
  </si>
  <si>
    <t>柱（事業）内容</t>
    <rPh sb="0" eb="1">
      <t>ハシラ</t>
    </rPh>
    <rPh sb="2" eb="4">
      <t>ジギョウ</t>
    </rPh>
    <rPh sb="5" eb="7">
      <t>ナイヨウ</t>
    </rPh>
    <phoneticPr fontId="4"/>
  </si>
  <si>
    <t>領収書
番号</t>
    <rPh sb="0" eb="3">
      <t>リョウシュウショ</t>
    </rPh>
    <rPh sb="4" eb="6">
      <t>バンゴウ</t>
    </rPh>
    <phoneticPr fontId="4"/>
  </si>
  <si>
    <r>
      <rPr>
        <b/>
        <sz val="14"/>
        <color theme="1"/>
        <rFont val="ＭＳ Ｐゴシック"/>
        <family val="3"/>
        <charset val="128"/>
      </rPr>
      <t>　 領収書
    番号</t>
    </r>
    <r>
      <rPr>
        <b/>
        <sz val="12"/>
        <color theme="1"/>
        <rFont val="ＭＳ Ｐゴシック"/>
        <family val="3"/>
        <charset val="128"/>
      </rPr>
      <t xml:space="preserve">
</t>
    </r>
    <r>
      <rPr>
        <sz val="12"/>
        <color theme="1"/>
        <rFont val="ＭＳ Ｐゴシック"/>
        <family val="3"/>
        <charset val="128"/>
      </rPr>
      <t>領収書に付す番号です。</t>
    </r>
    <rPh sb="2" eb="5">
      <t>リョウシュウショ</t>
    </rPh>
    <rPh sb="10" eb="12">
      <t>バンゴウ</t>
    </rPh>
    <phoneticPr fontId="5"/>
  </si>
  <si>
    <t>助成区分</t>
    <rPh sb="0" eb="2">
      <t>ジョセイ</t>
    </rPh>
    <rPh sb="2" eb="4">
      <t>クブン</t>
    </rPh>
    <phoneticPr fontId="4"/>
  </si>
  <si>
    <t>４　事業成果物利用許諾</t>
    <rPh sb="2" eb="11">
      <t>ジギョウセイカブツリヨウキョダク</t>
    </rPh>
    <phoneticPr fontId="4"/>
  </si>
  <si>
    <r>
      <t>助成</t>
    </r>
    <r>
      <rPr>
        <b/>
        <u/>
        <sz val="11"/>
        <color rgb="FFFF0000"/>
        <rFont val="ＭＳ ゴシック"/>
        <family val="3"/>
        <charset val="128"/>
      </rPr>
      <t>対象</t>
    </r>
    <r>
      <rPr>
        <b/>
        <sz val="11"/>
        <color theme="1"/>
        <rFont val="ＭＳ ゴシック"/>
        <family val="3"/>
        <charset val="128"/>
      </rPr>
      <t>経費</t>
    </r>
    <rPh sb="0" eb="2">
      <t>ジョセイ</t>
    </rPh>
    <rPh sb="2" eb="4">
      <t>タイショウ</t>
    </rPh>
    <rPh sb="4" eb="6">
      <t>ケイヒ</t>
    </rPh>
    <phoneticPr fontId="4"/>
  </si>
  <si>
    <r>
      <t>助成</t>
    </r>
    <r>
      <rPr>
        <b/>
        <u/>
        <sz val="11"/>
        <color rgb="FFFF0000"/>
        <rFont val="ＭＳ ゴシック"/>
        <family val="3"/>
        <charset val="128"/>
      </rPr>
      <t>対象外</t>
    </r>
    <r>
      <rPr>
        <b/>
        <sz val="11"/>
        <color theme="1"/>
        <rFont val="ＭＳ ゴシック"/>
        <family val="3"/>
        <charset val="128"/>
      </rPr>
      <t>経費</t>
    </r>
    <rPh sb="0" eb="2">
      <t>ジョセイ</t>
    </rPh>
    <rPh sb="2" eb="5">
      <t>タイショウガイ</t>
    </rPh>
    <rPh sb="5" eb="7">
      <t>ケイヒ</t>
    </rPh>
    <phoneticPr fontId="4"/>
  </si>
  <si>
    <t>14</t>
    <phoneticPr fontId="4"/>
  </si>
  <si>
    <t>14</t>
    <phoneticPr fontId="4"/>
  </si>
  <si>
    <r>
      <rPr>
        <b/>
        <sz val="11"/>
        <color theme="1"/>
        <rFont val="ＭＳ Ｐゴシック"/>
        <family val="3"/>
        <charset val="128"/>
      </rPr>
      <t>助成</t>
    </r>
    <r>
      <rPr>
        <b/>
        <u/>
        <sz val="11"/>
        <color rgb="FFFF0000"/>
        <rFont val="ＭＳ Ｐゴシック"/>
        <family val="3"/>
        <charset val="128"/>
      </rPr>
      <t>対象外</t>
    </r>
    <r>
      <rPr>
        <b/>
        <sz val="11"/>
        <color theme="1"/>
        <rFont val="ＭＳ Ｐゴシック"/>
        <family val="3"/>
        <charset val="128"/>
      </rPr>
      <t>経費及び自己資金で賄う経費</t>
    </r>
    <rPh sb="0" eb="2">
      <t>ジョセイ</t>
    </rPh>
    <rPh sb="2" eb="5">
      <t>タイショウガイ</t>
    </rPh>
    <rPh sb="5" eb="7">
      <t>ケイヒ</t>
    </rPh>
    <rPh sb="7" eb="8">
      <t>オヨ</t>
    </rPh>
    <rPh sb="9" eb="11">
      <t>ジコ</t>
    </rPh>
    <rPh sb="11" eb="13">
      <t>シキン</t>
    </rPh>
    <rPh sb="14" eb="15">
      <t>マカナ</t>
    </rPh>
    <rPh sb="16" eb="18">
      <t>ケイヒ</t>
    </rPh>
    <phoneticPr fontId="4"/>
  </si>
  <si>
    <r>
      <rPr>
        <b/>
        <sz val="11"/>
        <color theme="1"/>
        <rFont val="ＭＳ Ｐゴシック"/>
        <family val="3"/>
        <charset val="128"/>
      </rPr>
      <t>助成</t>
    </r>
    <r>
      <rPr>
        <b/>
        <u/>
        <sz val="11"/>
        <color rgb="FFFF0000"/>
        <rFont val="ＭＳ Ｐゴシック"/>
        <family val="3"/>
        <charset val="128"/>
      </rPr>
      <t>対象</t>
    </r>
    <r>
      <rPr>
        <b/>
        <sz val="11"/>
        <color theme="1"/>
        <rFont val="ＭＳ Ｐゴシック"/>
        <family val="3"/>
        <charset val="128"/>
      </rPr>
      <t>所費</t>
    </r>
    <rPh sb="0" eb="2">
      <t>ジョセイ</t>
    </rPh>
    <rPh sb="2" eb="4">
      <t>タイショウ</t>
    </rPh>
    <rPh sb="4" eb="5">
      <t>トコロ</t>
    </rPh>
    <rPh sb="5" eb="6">
      <t>ヒ</t>
    </rPh>
    <phoneticPr fontId="4"/>
  </si>
  <si>
    <r>
      <rPr>
        <b/>
        <sz val="9"/>
        <color theme="1"/>
        <rFont val="ＭＳ Ｐゴシック"/>
        <family val="3"/>
        <charset val="128"/>
      </rPr>
      <t>助成</t>
    </r>
    <r>
      <rPr>
        <b/>
        <u/>
        <sz val="9"/>
        <color rgb="FFFF0000"/>
        <rFont val="ＭＳ Ｐゴシック"/>
        <family val="3"/>
        <charset val="128"/>
      </rPr>
      <t>対象外</t>
    </r>
    <r>
      <rPr>
        <b/>
        <sz val="9"/>
        <color theme="1"/>
        <rFont val="ＭＳ Ｐゴシック"/>
        <family val="3"/>
        <charset val="128"/>
      </rPr>
      <t>所費及び
自己資金で賄う所費</t>
    </r>
    <rPh sb="0" eb="2">
      <t>ジョセイ</t>
    </rPh>
    <rPh sb="2" eb="5">
      <t>タイショウガイ</t>
    </rPh>
    <rPh sb="5" eb="6">
      <t>トコロ</t>
    </rPh>
    <rPh sb="6" eb="7">
      <t>ヒ</t>
    </rPh>
    <rPh sb="7" eb="8">
      <t>オヨ</t>
    </rPh>
    <rPh sb="10" eb="12">
      <t>ジコ</t>
    </rPh>
    <rPh sb="12" eb="14">
      <t>シキン</t>
    </rPh>
    <rPh sb="15" eb="16">
      <t>マカナ</t>
    </rPh>
    <rPh sb="17" eb="18">
      <t>トコロ</t>
    </rPh>
    <rPh sb="18" eb="19">
      <t>ヒ</t>
    </rPh>
    <phoneticPr fontId="4"/>
  </si>
  <si>
    <r>
      <rPr>
        <b/>
        <sz val="9"/>
        <color theme="1"/>
        <rFont val="ＭＳ Ｐゴシック"/>
        <family val="3"/>
        <charset val="128"/>
      </rPr>
      <t>助成</t>
    </r>
    <r>
      <rPr>
        <b/>
        <u/>
        <sz val="9"/>
        <color rgb="FFFF0000"/>
        <rFont val="ＭＳ Ｐゴシック"/>
        <family val="3"/>
        <charset val="128"/>
      </rPr>
      <t>対象</t>
    </r>
    <r>
      <rPr>
        <b/>
        <sz val="9"/>
        <color theme="1"/>
        <rFont val="ＭＳ Ｐゴシック"/>
        <family val="3"/>
        <charset val="128"/>
      </rPr>
      <t>旅費</t>
    </r>
    <rPh sb="0" eb="2">
      <t>ジョセイ</t>
    </rPh>
    <rPh sb="2" eb="4">
      <t>タイショウ</t>
    </rPh>
    <rPh sb="4" eb="6">
      <t>リョヒ</t>
    </rPh>
    <phoneticPr fontId="4"/>
  </si>
  <si>
    <r>
      <rPr>
        <b/>
        <sz val="9"/>
        <color theme="1"/>
        <rFont val="ＭＳ Ｐゴシック"/>
        <family val="3"/>
        <charset val="128"/>
      </rPr>
      <t>助成</t>
    </r>
    <r>
      <rPr>
        <b/>
        <u/>
        <sz val="9"/>
        <color rgb="FFFF0000"/>
        <rFont val="ＭＳ Ｐゴシック"/>
        <family val="3"/>
        <charset val="128"/>
      </rPr>
      <t>対象外</t>
    </r>
    <r>
      <rPr>
        <b/>
        <sz val="9"/>
        <color theme="1"/>
        <rFont val="ＭＳ Ｐゴシック"/>
        <family val="3"/>
        <charset val="128"/>
      </rPr>
      <t>旅費
及び自己資金で賄う旅費</t>
    </r>
    <rPh sb="0" eb="2">
      <t>ジョセイ</t>
    </rPh>
    <rPh sb="2" eb="5">
      <t>タイショウガイ</t>
    </rPh>
    <rPh sb="5" eb="7">
      <t>リョヒ</t>
    </rPh>
    <rPh sb="8" eb="9">
      <t>オヨ</t>
    </rPh>
    <rPh sb="10" eb="12">
      <t>ジコ</t>
    </rPh>
    <rPh sb="12" eb="14">
      <t>シキン</t>
    </rPh>
    <rPh sb="15" eb="16">
      <t>マカナ</t>
    </rPh>
    <rPh sb="17" eb="19">
      <t>リョヒ</t>
    </rPh>
    <phoneticPr fontId="4"/>
  </si>
  <si>
    <r>
      <rPr>
        <b/>
        <sz val="11"/>
        <color theme="1"/>
        <rFont val="ＭＳ Ｐゴシック"/>
        <family val="3"/>
        <charset val="128"/>
      </rPr>
      <t>助成</t>
    </r>
    <r>
      <rPr>
        <b/>
        <u/>
        <sz val="11"/>
        <color rgb="FFFF0000"/>
        <rFont val="ＭＳ Ｐゴシック"/>
        <family val="3"/>
        <charset val="128"/>
      </rPr>
      <t>対象</t>
    </r>
    <r>
      <rPr>
        <b/>
        <sz val="11"/>
        <color theme="1"/>
        <rFont val="ＭＳ Ｐゴシック"/>
        <family val="3"/>
        <charset val="128"/>
      </rPr>
      <t>謝金</t>
    </r>
    <rPh sb="0" eb="2">
      <t>ジョセイ</t>
    </rPh>
    <rPh sb="2" eb="4">
      <t>タイショウ</t>
    </rPh>
    <rPh sb="4" eb="6">
      <t>シャキン</t>
    </rPh>
    <phoneticPr fontId="4"/>
  </si>
  <si>
    <r>
      <rPr>
        <b/>
        <sz val="11"/>
        <color theme="1"/>
        <rFont val="ＭＳ Ｐゴシック"/>
        <family val="3"/>
        <charset val="128"/>
      </rPr>
      <t>助成</t>
    </r>
    <r>
      <rPr>
        <b/>
        <u/>
        <sz val="11"/>
        <color rgb="FFFF0000"/>
        <rFont val="ＭＳ Ｐゴシック"/>
        <family val="3"/>
        <charset val="128"/>
      </rPr>
      <t>対象外</t>
    </r>
    <r>
      <rPr>
        <b/>
        <sz val="11"/>
        <color theme="1"/>
        <rFont val="ＭＳ Ｐゴシック"/>
        <family val="3"/>
        <charset val="128"/>
      </rPr>
      <t>謝金及び自己資金で賄う謝金</t>
    </r>
    <rPh sb="0" eb="2">
      <t>ジョセイ</t>
    </rPh>
    <rPh sb="2" eb="5">
      <t>タイショウガイ</t>
    </rPh>
    <rPh sb="5" eb="7">
      <t>シャキン</t>
    </rPh>
    <rPh sb="7" eb="8">
      <t>オヨ</t>
    </rPh>
    <rPh sb="9" eb="11">
      <t>ジコ</t>
    </rPh>
    <rPh sb="11" eb="13">
      <t>シキン</t>
    </rPh>
    <rPh sb="14" eb="15">
      <t>マカナ</t>
    </rPh>
    <rPh sb="16" eb="18">
      <t>シャキン</t>
    </rPh>
    <phoneticPr fontId="4"/>
  </si>
  <si>
    <r>
      <t>助成事業の</t>
    </r>
    <r>
      <rPr>
        <b/>
        <sz val="11"/>
        <color rgb="FFFF0000"/>
        <rFont val="ＭＳ Ｐゴシック"/>
        <family val="3"/>
        <charset val="128"/>
      </rPr>
      <t>【 支出 】</t>
    </r>
    <r>
      <rPr>
        <sz val="11"/>
        <color theme="1"/>
        <rFont val="ＭＳ Ｐゴシック"/>
        <family val="3"/>
        <charset val="128"/>
      </rPr>
      <t>を入力をする表です。</t>
    </r>
    <rPh sb="0" eb="2">
      <t>ジョセイ</t>
    </rPh>
    <rPh sb="2" eb="4">
      <t>ジギョウ</t>
    </rPh>
    <rPh sb="7" eb="9">
      <t>シシュツ</t>
    </rPh>
    <rPh sb="12" eb="14">
      <t>ニュウリョク</t>
    </rPh>
    <rPh sb="17" eb="18">
      <t>ヒョウ</t>
    </rPh>
    <phoneticPr fontId="35"/>
  </si>
  <si>
    <r>
      <t>助成事業の寄付金・その他の</t>
    </r>
    <r>
      <rPr>
        <b/>
        <sz val="11"/>
        <color rgb="FFFF0000"/>
        <rFont val="ＭＳ Ｐゴシック"/>
        <family val="3"/>
        <charset val="128"/>
      </rPr>
      <t>【 収入 】</t>
    </r>
    <r>
      <rPr>
        <sz val="11"/>
        <color theme="1"/>
        <rFont val="ＭＳ Ｐゴシック"/>
        <family val="3"/>
        <charset val="128"/>
      </rPr>
      <t>を入力する表です。</t>
    </r>
    <rPh sb="0" eb="2">
      <t>ジョセイ</t>
    </rPh>
    <rPh sb="2" eb="4">
      <t>ジギョウ</t>
    </rPh>
    <rPh sb="5" eb="8">
      <t>キフキン</t>
    </rPh>
    <rPh sb="11" eb="12">
      <t>タ</t>
    </rPh>
    <rPh sb="15" eb="17">
      <t>シュウニュウ</t>
    </rPh>
    <rPh sb="20" eb="22">
      <t>ニュウリョク</t>
    </rPh>
    <rPh sb="24" eb="25">
      <t>ヒョウ</t>
    </rPh>
    <phoneticPr fontId="35"/>
  </si>
  <si>
    <r>
      <rPr>
        <sz val="14"/>
        <rFont val="ＭＳ Ｐゴシック"/>
        <family val="3"/>
        <charset val="128"/>
      </rPr>
      <t>　　助成
　　</t>
    </r>
    <r>
      <rPr>
        <b/>
        <u/>
        <sz val="14"/>
        <color rgb="FFFF0000"/>
        <rFont val="ＭＳ Ｐゴシック"/>
        <family val="3"/>
        <charset val="128"/>
      </rPr>
      <t xml:space="preserve">対象
</t>
    </r>
    <r>
      <rPr>
        <b/>
        <sz val="14"/>
        <color rgb="FFFF0000"/>
        <rFont val="ＭＳ Ｐゴシック"/>
        <family val="3"/>
        <charset val="128"/>
      </rPr>
      <t>　　</t>
    </r>
    <r>
      <rPr>
        <sz val="14"/>
        <rFont val="ＭＳ Ｐゴシック"/>
        <family val="3"/>
        <charset val="128"/>
      </rPr>
      <t xml:space="preserve">経費
</t>
    </r>
    <r>
      <rPr>
        <sz val="12"/>
        <rFont val="ＭＳ Ｐゴシック"/>
        <family val="3"/>
        <charset val="128"/>
      </rPr>
      <t xml:space="preserve">
左記：Ｋ列
金額</t>
    </r>
    <r>
      <rPr>
        <sz val="10"/>
        <color theme="1"/>
        <rFont val="ＭＳ Ｐゴシック"/>
        <family val="3"/>
        <charset val="128"/>
      </rPr>
      <t xml:space="preserve">のうち
</t>
    </r>
    <r>
      <rPr>
        <b/>
        <u/>
        <sz val="12"/>
        <color rgb="FFFF0000"/>
        <rFont val="ＭＳ Ｐゴシック"/>
        <family val="3"/>
        <charset val="128"/>
      </rPr>
      <t>対象</t>
    </r>
    <r>
      <rPr>
        <sz val="12"/>
        <rFont val="ＭＳ Ｐゴシック"/>
        <family val="3"/>
        <charset val="128"/>
      </rPr>
      <t>経費</t>
    </r>
    <rPh sb="2" eb="4">
      <t>ジョセイ</t>
    </rPh>
    <rPh sb="16" eb="18">
      <t>サキ</t>
    </rPh>
    <rPh sb="20" eb="21">
      <t>レツ</t>
    </rPh>
    <rPh sb="22" eb="24">
      <t>キンガク</t>
    </rPh>
    <phoneticPr fontId="4"/>
  </si>
  <si>
    <r>
      <rPr>
        <sz val="14"/>
        <color theme="1"/>
        <rFont val="ＭＳ Ｐゴシック"/>
        <family val="3"/>
        <charset val="128"/>
      </rPr>
      <t xml:space="preserve">助成
</t>
    </r>
    <r>
      <rPr>
        <b/>
        <u/>
        <sz val="14"/>
        <color rgb="FFFF0000"/>
        <rFont val="ＭＳ Ｐゴシック"/>
        <family val="3"/>
        <charset val="128"/>
      </rPr>
      <t xml:space="preserve">対象外
</t>
    </r>
    <r>
      <rPr>
        <sz val="14"/>
        <color theme="1"/>
        <rFont val="ＭＳ Ｐゴシック"/>
        <family val="3"/>
        <charset val="128"/>
      </rPr>
      <t>経費</t>
    </r>
    <r>
      <rPr>
        <sz val="12"/>
        <color theme="1"/>
        <rFont val="ＭＳ Ｐゴシック"/>
        <family val="3"/>
        <charset val="128"/>
      </rPr>
      <t xml:space="preserve">
及び
自己資金で賄う部分</t>
    </r>
    <rPh sb="0" eb="2">
      <t>ジョセイ</t>
    </rPh>
    <rPh sb="3" eb="5">
      <t>タイショウ</t>
    </rPh>
    <rPh sb="5" eb="6">
      <t>ガイ</t>
    </rPh>
    <rPh sb="7" eb="9">
      <t>ケイヒ</t>
    </rPh>
    <rPh sb="11" eb="12">
      <t>オヨ</t>
    </rPh>
    <phoneticPr fontId="4"/>
  </si>
  <si>
    <r>
      <rPr>
        <sz val="14"/>
        <rFont val="ＭＳ Ｐゴシック"/>
        <family val="3"/>
        <charset val="128"/>
      </rPr>
      <t>　　助成
　　</t>
    </r>
    <r>
      <rPr>
        <b/>
        <u/>
        <sz val="14"/>
        <color rgb="FFFF0000"/>
        <rFont val="ＭＳ Ｐゴシック"/>
        <family val="3"/>
        <charset val="128"/>
      </rPr>
      <t>対象</t>
    </r>
    <r>
      <rPr>
        <sz val="14"/>
        <rFont val="ＭＳ Ｐゴシック"/>
        <family val="3"/>
        <charset val="128"/>
      </rPr>
      <t xml:space="preserve">
　　旅費</t>
    </r>
    <r>
      <rPr>
        <sz val="12"/>
        <rFont val="ＭＳ Ｐゴシック"/>
        <family val="3"/>
        <charset val="128"/>
      </rPr>
      <t xml:space="preserve">
左記：Ｑ列
合計金額
</t>
    </r>
    <r>
      <rPr>
        <sz val="10"/>
        <rFont val="ＭＳ Ｐゴシック"/>
        <family val="3"/>
        <charset val="128"/>
      </rPr>
      <t>のうち</t>
    </r>
    <r>
      <rPr>
        <sz val="12"/>
        <rFont val="ＭＳ Ｐゴシック"/>
        <family val="3"/>
        <charset val="128"/>
      </rPr>
      <t xml:space="preserve">
</t>
    </r>
    <r>
      <rPr>
        <b/>
        <u/>
        <sz val="12"/>
        <color rgb="FFFF0000"/>
        <rFont val="ＭＳ Ｐゴシック"/>
        <family val="3"/>
        <charset val="128"/>
      </rPr>
      <t>対象</t>
    </r>
    <r>
      <rPr>
        <sz val="12"/>
        <rFont val="ＭＳ Ｐゴシック"/>
        <family val="3"/>
        <charset val="128"/>
      </rPr>
      <t>旅費</t>
    </r>
    <rPh sb="2" eb="4">
      <t>ジョセイ</t>
    </rPh>
    <rPh sb="7" eb="9">
      <t>タイショウ</t>
    </rPh>
    <rPh sb="12" eb="14">
      <t>リョヒ</t>
    </rPh>
    <rPh sb="16" eb="18">
      <t>サキ</t>
    </rPh>
    <rPh sb="20" eb="21">
      <t>レツ</t>
    </rPh>
    <rPh sb="22" eb="24">
      <t>ゴウケイ</t>
    </rPh>
    <rPh sb="24" eb="26">
      <t>キンガク</t>
    </rPh>
    <phoneticPr fontId="4"/>
  </si>
  <si>
    <r>
      <rPr>
        <sz val="14"/>
        <color theme="1"/>
        <rFont val="ＭＳ Ｐゴシック"/>
        <family val="3"/>
        <charset val="128"/>
      </rPr>
      <t xml:space="preserve">助成
</t>
    </r>
    <r>
      <rPr>
        <b/>
        <u/>
        <sz val="14"/>
        <color rgb="FFFF0000"/>
        <rFont val="ＭＳ Ｐゴシック"/>
        <family val="3"/>
        <charset val="128"/>
      </rPr>
      <t xml:space="preserve">対象外
</t>
    </r>
    <r>
      <rPr>
        <sz val="14"/>
        <color theme="1"/>
        <rFont val="ＭＳ Ｐゴシック"/>
        <family val="3"/>
        <charset val="128"/>
      </rPr>
      <t>旅費</t>
    </r>
    <r>
      <rPr>
        <sz val="12"/>
        <color theme="1"/>
        <rFont val="ＭＳ Ｐゴシック"/>
        <family val="3"/>
        <charset val="128"/>
      </rPr>
      <t xml:space="preserve">
及び
自己資金で賄う部分</t>
    </r>
    <rPh sb="0" eb="2">
      <t>ジョセイ</t>
    </rPh>
    <rPh sb="3" eb="5">
      <t>タイショウ</t>
    </rPh>
    <rPh sb="5" eb="6">
      <t>ガイ</t>
    </rPh>
    <rPh sb="7" eb="9">
      <t>リョヒ</t>
    </rPh>
    <phoneticPr fontId="4"/>
  </si>
  <si>
    <t>助成事業における収入（参加費・利用料等）</t>
    <rPh sb="0" eb="2">
      <t>ジョセイ</t>
    </rPh>
    <rPh sb="2" eb="4">
      <t>ジギョウ</t>
    </rPh>
    <rPh sb="8" eb="10">
      <t>シュウニュウ</t>
    </rPh>
    <rPh sb="11" eb="14">
      <t>サンカヒ</t>
    </rPh>
    <rPh sb="15" eb="17">
      <t>リヨウ</t>
    </rPh>
    <rPh sb="17" eb="18">
      <t>リョウ</t>
    </rPh>
    <rPh sb="18" eb="19">
      <t>トウ</t>
    </rPh>
    <phoneticPr fontId="4"/>
  </si>
  <si>
    <t>利息収入（助成事業専用口座利息）</t>
    <rPh sb="0" eb="2">
      <t>リソク</t>
    </rPh>
    <rPh sb="2" eb="4">
      <t>シュウニュウ</t>
    </rPh>
    <rPh sb="5" eb="7">
      <t>ジョセイ</t>
    </rPh>
    <rPh sb="7" eb="9">
      <t>ジギョウ</t>
    </rPh>
    <rPh sb="9" eb="11">
      <t>センヨウ</t>
    </rPh>
    <rPh sb="11" eb="13">
      <t>コウザ</t>
    </rPh>
    <rPh sb="13" eb="15">
      <t>リソク</t>
    </rPh>
    <phoneticPr fontId="4"/>
  </si>
  <si>
    <t>① 助成対象事業を実施するための経費</t>
    <rPh sb="2" eb="4">
      <t>ジョセイ</t>
    </rPh>
    <rPh sb="4" eb="6">
      <t>タイショウ</t>
    </rPh>
    <rPh sb="6" eb="8">
      <t>ジギョウ</t>
    </rPh>
    <rPh sb="9" eb="11">
      <t>ジッシ</t>
    </rPh>
    <rPh sb="16" eb="18">
      <t>ケイヒ</t>
    </rPh>
    <phoneticPr fontId="4"/>
  </si>
  <si>
    <t>（ａ） 上記助成対象経費の合計</t>
    <rPh sb="4" eb="6">
      <t>ジョウキ</t>
    </rPh>
    <rPh sb="6" eb="8">
      <t>ジョセイ</t>
    </rPh>
    <rPh sb="8" eb="10">
      <t>タイショウ</t>
    </rPh>
    <rPh sb="10" eb="12">
      <t>ケイヒ</t>
    </rPh>
    <rPh sb="13" eb="15">
      <t>ゴウケイ</t>
    </rPh>
    <phoneticPr fontId="4"/>
  </si>
  <si>
    <t>助成事業における収入（参加費・利用料等）</t>
    <rPh sb="0" eb="2">
      <t>ジョセイ</t>
    </rPh>
    <phoneticPr fontId="4"/>
  </si>
  <si>
    <t>② 助成事業にかかる収入（＝自己資金）</t>
    <rPh sb="2" eb="4">
      <t>ジョセイ</t>
    </rPh>
    <rPh sb="4" eb="6">
      <t>ジギョウ</t>
    </rPh>
    <rPh sb="10" eb="12">
      <t>シュウニュウ</t>
    </rPh>
    <rPh sb="14" eb="16">
      <t>ジコ</t>
    </rPh>
    <rPh sb="16" eb="18">
      <t>シキン</t>
    </rPh>
    <phoneticPr fontId="4"/>
  </si>
  <si>
    <t>③ 助成金額の算定</t>
    <rPh sb="2" eb="4">
      <t>ジョセイ</t>
    </rPh>
    <rPh sb="4" eb="6">
      <t>キンガク</t>
    </rPh>
    <rPh sb="7" eb="9">
      <t>サンテイ</t>
    </rPh>
    <phoneticPr fontId="4"/>
  </si>
  <si>
    <t>購入価格が３０万円以上の備品（以下に内容を記載してください）</t>
    <rPh sb="0" eb="2">
      <t>コウニュウ</t>
    </rPh>
    <rPh sb="2" eb="4">
      <t>カカク</t>
    </rPh>
    <rPh sb="7" eb="9">
      <t>マンエン</t>
    </rPh>
    <rPh sb="9" eb="11">
      <t>イジョウ</t>
    </rPh>
    <rPh sb="12" eb="14">
      <t>ビヒン</t>
    </rPh>
    <rPh sb="15" eb="17">
      <t>イカ</t>
    </rPh>
    <rPh sb="18" eb="20">
      <t>ナイヨウ</t>
    </rPh>
    <rPh sb="21" eb="23">
      <t>キサイ</t>
    </rPh>
    <phoneticPr fontId="4"/>
  </si>
  <si>
    <t>購入日</t>
    <rPh sb="0" eb="2">
      <t>コウニュウ</t>
    </rPh>
    <rPh sb="2" eb="3">
      <t>ビ</t>
    </rPh>
    <phoneticPr fontId="4"/>
  </si>
  <si>
    <t>品名</t>
    <rPh sb="0" eb="2">
      <t>ヒンメイ</t>
    </rPh>
    <phoneticPr fontId="4"/>
  </si>
  <si>
    <t>使途</t>
    <rPh sb="0" eb="2">
      <t>シト</t>
    </rPh>
    <phoneticPr fontId="4"/>
  </si>
  <si>
    <t>使用頻度</t>
    <rPh sb="0" eb="2">
      <t>シヨウ</t>
    </rPh>
    <rPh sb="2" eb="4">
      <t>ヒンド</t>
    </rPh>
    <phoneticPr fontId="4"/>
  </si>
  <si>
    <t>単価（円）</t>
    <rPh sb="0" eb="2">
      <t>タンカ</t>
    </rPh>
    <rPh sb="3" eb="4">
      <t>エン</t>
    </rPh>
    <phoneticPr fontId="4"/>
  </si>
  <si>
    <t>個数（個）</t>
    <rPh sb="0" eb="2">
      <t>コスウ</t>
    </rPh>
    <rPh sb="3" eb="4">
      <t>コ</t>
    </rPh>
    <phoneticPr fontId="4"/>
  </si>
  <si>
    <t>保管場所</t>
    <rPh sb="0" eb="2">
      <t>ホカン</t>
    </rPh>
    <rPh sb="2" eb="4">
      <t>バショ</t>
    </rPh>
    <phoneticPr fontId="4"/>
  </si>
  <si>
    <t>耐用
年数</t>
    <rPh sb="0" eb="2">
      <t>タイヨウ</t>
    </rPh>
    <rPh sb="3" eb="5">
      <t>ネンスウ</t>
    </rPh>
    <phoneticPr fontId="4"/>
  </si>
  <si>
    <t>償却期日</t>
    <rPh sb="0" eb="2">
      <t>ショウキャク</t>
    </rPh>
    <rPh sb="2" eb="4">
      <t>キジツ</t>
    </rPh>
    <phoneticPr fontId="4"/>
  </si>
  <si>
    <t>※１　1人1回（日）あたり１５,７００円が助成金負担上限額です。上限を超える部分は「その他の経費（b）」に計上してください。
※２　購入価格が３０万円以上の備品は、④に内容を記載してください。
※３　「（Ａ） 総事業費」に対する「11.委託費」の割合が５０％以上の場合、助成事業の対象外となります。</t>
    <rPh sb="4" eb="5">
      <t>ニン</t>
    </rPh>
    <rPh sb="6" eb="7">
      <t>カイ</t>
    </rPh>
    <rPh sb="8" eb="9">
      <t>ヒ</t>
    </rPh>
    <rPh sb="19" eb="20">
      <t>エン</t>
    </rPh>
    <rPh sb="21" eb="23">
      <t>ジョセイ</t>
    </rPh>
    <rPh sb="24" eb="26">
      <t>フタン</t>
    </rPh>
    <rPh sb="26" eb="28">
      <t>ジョウゲン</t>
    </rPh>
    <rPh sb="28" eb="29">
      <t>ガク</t>
    </rPh>
    <rPh sb="32" eb="34">
      <t>ジョウゲン</t>
    </rPh>
    <rPh sb="35" eb="36">
      <t>コ</t>
    </rPh>
    <rPh sb="38" eb="40">
      <t>ブブン</t>
    </rPh>
    <rPh sb="44" eb="45">
      <t>ホカ</t>
    </rPh>
    <rPh sb="46" eb="48">
      <t>ケイヒ</t>
    </rPh>
    <rPh sb="53" eb="55">
      <t>ケイジョウ</t>
    </rPh>
    <rPh sb="66" eb="68">
      <t>コウニュウ</t>
    </rPh>
    <rPh sb="68" eb="70">
      <t>カカク</t>
    </rPh>
    <rPh sb="73" eb="74">
      <t>マン</t>
    </rPh>
    <rPh sb="74" eb="77">
      <t>エンイジョウ</t>
    </rPh>
    <rPh sb="78" eb="80">
      <t>ビヒン</t>
    </rPh>
    <rPh sb="84" eb="86">
      <t>ナイヨウ</t>
    </rPh>
    <rPh sb="87" eb="89">
      <t>キサイ</t>
    </rPh>
    <phoneticPr fontId="4"/>
  </si>
  <si>
    <t>11.委託費　※３</t>
    <rPh sb="3" eb="5">
      <t>イタク</t>
    </rPh>
    <rPh sb="5" eb="6">
      <t>ヒ</t>
    </rPh>
    <phoneticPr fontId="4"/>
  </si>
  <si>
    <t>6.備品購入費　※２　　　</t>
    <rPh sb="2" eb="4">
      <t>ビヒン</t>
    </rPh>
    <rPh sb="4" eb="6">
      <t>コウニュウ</t>
    </rPh>
    <rPh sb="6" eb="7">
      <t>ヒ</t>
    </rPh>
    <phoneticPr fontId="4"/>
  </si>
  <si>
    <r>
      <t>01.謝金　</t>
    </r>
    <r>
      <rPr>
        <sz val="10"/>
        <color theme="1"/>
        <rFont val="ＭＳ Ｐゴシック"/>
        <family val="3"/>
        <charset val="128"/>
      </rPr>
      <t>※１</t>
    </r>
    <rPh sb="3" eb="5">
      <t>シャキン</t>
    </rPh>
    <phoneticPr fontId="4"/>
  </si>
  <si>
    <t>④備品購入リスト　※２　（購入価格が３０万円以上の備品）</t>
    <rPh sb="1" eb="3">
      <t>ビヒン</t>
    </rPh>
    <rPh sb="3" eb="5">
      <t>コウニュウ</t>
    </rPh>
    <rPh sb="13" eb="15">
      <t>コウニュウ</t>
    </rPh>
    <rPh sb="15" eb="17">
      <t>カカク</t>
    </rPh>
    <rPh sb="20" eb="22">
      <t>マンエン</t>
    </rPh>
    <rPh sb="22" eb="24">
      <t>イジョウ</t>
    </rPh>
    <rPh sb="25" eb="27">
      <t>ビヒン</t>
    </rPh>
    <phoneticPr fontId="4"/>
  </si>
  <si>
    <t>← プルダウンでお選びください</t>
    <rPh sb="9" eb="10">
      <t>エラ</t>
    </rPh>
    <phoneticPr fontId="4"/>
  </si>
  <si>
    <r>
      <t xml:space="preserve"> 支出年月日</t>
    </r>
    <r>
      <rPr>
        <sz val="12"/>
        <color theme="1"/>
        <rFont val="ＭＳ Ｐゴシック"/>
        <family val="3"/>
        <charset val="128"/>
      </rPr>
      <t xml:space="preserve">
入力形式は
</t>
    </r>
    <r>
      <rPr>
        <b/>
        <sz val="12"/>
        <color rgb="FFFF0000"/>
        <rFont val="ＭＳ Ｐゴシック"/>
        <family val="3"/>
        <charset val="128"/>
      </rPr>
      <t>　R3/4/1 ～
　2021/4/1 ～</t>
    </r>
    <r>
      <rPr>
        <sz val="12"/>
        <color theme="1"/>
        <rFont val="ＭＳ Ｐゴシック"/>
        <family val="3"/>
        <charset val="128"/>
      </rPr>
      <t xml:space="preserve">
　</t>
    </r>
    <r>
      <rPr>
        <b/>
        <sz val="12"/>
        <color rgb="FFFF0000"/>
        <rFont val="ＭＳ Ｐゴシック"/>
        <family val="3"/>
        <charset val="128"/>
      </rPr>
      <t>R4/4/30</t>
    </r>
    <r>
      <rPr>
        <sz val="12"/>
        <color theme="1"/>
        <rFont val="ＭＳ Ｐゴシック"/>
        <family val="3"/>
        <charset val="128"/>
      </rPr>
      <t>まで入力可</t>
    </r>
    <rPh sb="1" eb="3">
      <t>シシュツ</t>
    </rPh>
    <rPh sb="3" eb="6">
      <t>ネンガッピ</t>
    </rPh>
    <phoneticPr fontId="5"/>
  </si>
  <si>
    <t>事業を実施した団体情報と
事業実績に記載の事業成果物・作成物を、
インターネット・ホームページ上で
公開し利用することを</t>
    <rPh sb="0" eb="2">
      <t>ジギョウ</t>
    </rPh>
    <rPh sb="3" eb="5">
      <t>ジッシ</t>
    </rPh>
    <rPh sb="7" eb="9">
      <t>ダンタイ</t>
    </rPh>
    <rPh sb="9" eb="11">
      <t>ジョウホウ</t>
    </rPh>
    <rPh sb="27" eb="29">
      <t>サクセイ</t>
    </rPh>
    <rPh sb="29" eb="30">
      <t>ブツ</t>
    </rPh>
    <rPh sb="47" eb="48">
      <t>ジョウ</t>
    </rPh>
    <rPh sb="50" eb="52">
      <t>コウカイ</t>
    </rPh>
    <rPh sb="53" eb="55">
      <t>リヨウ</t>
    </rPh>
    <phoneticPr fontId="4"/>
  </si>
  <si>
    <t>許諾する</t>
    <rPh sb="0" eb="2">
      <t>キョダク</t>
    </rPh>
    <phoneticPr fontId="4"/>
  </si>
  <si>
    <t>※「許諾する」をご選択の場合は、事務の手引きに掲載の「事業成果
　物等著作物 掲載にかかる条件について」を確認・理解されたうえ
　で、許諾いただいたこととなります。</t>
    <rPh sb="23" eb="25">
      <t>ケイサイ</t>
    </rPh>
    <rPh sb="56" eb="58">
      <t>リカイ</t>
    </rPh>
    <rPh sb="67" eb="69">
      <t>キョダク</t>
    </rPh>
    <phoneticPr fontId="4"/>
  </si>
  <si>
    <r>
      <t>許諾しない</t>
    </r>
    <r>
      <rPr>
        <sz val="10"/>
        <color theme="1"/>
        <rFont val="ＭＳ Ｐ明朝"/>
        <family val="1"/>
        <charset val="128"/>
      </rPr>
      <t xml:space="preserve">
</t>
    </r>
    <r>
      <rPr>
        <sz val="8"/>
        <color theme="1"/>
        <rFont val="ＭＳ Ｐ明朝"/>
        <family val="1"/>
        <charset val="128"/>
      </rPr>
      <t xml:space="preserve">　　　　　  </t>
    </r>
    <r>
      <rPr>
        <sz val="9"/>
        <color theme="1"/>
        <rFont val="ＭＳ Ｐ明朝"/>
        <family val="1"/>
        <charset val="128"/>
      </rPr>
      <t>理由：</t>
    </r>
    <rPh sb="1" eb="3">
      <t>リユウ</t>
    </rPh>
    <phoneticPr fontId="4"/>
  </si>
  <si>
    <r>
      <rPr>
        <b/>
        <sz val="14"/>
        <color theme="1"/>
        <rFont val="ＭＳ Ｐゴシック"/>
        <family val="3"/>
        <charset val="128"/>
      </rPr>
      <t xml:space="preserve"> 入金年月日</t>
    </r>
    <r>
      <rPr>
        <b/>
        <sz val="11"/>
        <color theme="1"/>
        <rFont val="ＭＳ Ｐゴシック"/>
        <family val="3"/>
        <charset val="128"/>
      </rPr>
      <t xml:space="preserve">
</t>
    </r>
    <r>
      <rPr>
        <sz val="11"/>
        <color theme="1"/>
        <rFont val="ＭＳ Ｐゴシック"/>
        <family val="3"/>
        <charset val="128"/>
      </rPr>
      <t>入力形式は
　</t>
    </r>
    <r>
      <rPr>
        <b/>
        <sz val="11"/>
        <color rgb="FFFF0000"/>
        <rFont val="ＭＳ Ｐゴシック"/>
        <family val="3"/>
        <charset val="128"/>
      </rPr>
      <t xml:space="preserve">R3/4/1 ～
　2021/4/1 ～
</t>
    </r>
    <r>
      <rPr>
        <sz val="11"/>
        <color theme="1"/>
        <rFont val="ＭＳ Ｐゴシック"/>
        <family val="3"/>
        <charset val="128"/>
      </rPr>
      <t xml:space="preserve">
　</t>
    </r>
    <r>
      <rPr>
        <b/>
        <sz val="11"/>
        <color rgb="FFFF0000"/>
        <rFont val="ＭＳ Ｐゴシック"/>
        <family val="3"/>
        <charset val="128"/>
      </rPr>
      <t>R4/4/30</t>
    </r>
    <r>
      <rPr>
        <sz val="11"/>
        <color theme="1"/>
        <rFont val="ＭＳ Ｐゴシック"/>
        <family val="3"/>
        <charset val="128"/>
      </rPr>
      <t>まで
入力可</t>
    </r>
    <rPh sb="1" eb="3">
      <t>ニュウキン</t>
    </rPh>
    <rPh sb="3" eb="6">
      <t>ネンガッピ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</si>
</sst>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#,###&quot;円&quot;"/>
    <numFmt numFmtId="177" formatCode="0_);\(0\)"/>
    <numFmt numFmtId="178" formatCode="[$-411]ge\.m\.d;@"/>
    <numFmt numFmtId="179" formatCode="0.0%"/>
  </numFmts>
  <fonts count="70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4"/>
      <color theme="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  <font>
      <b/>
      <u val="double"/>
      <sz val="14"/>
      <name val="ＭＳ Ｐゴシック"/>
      <family val="3"/>
      <charset val="128"/>
    </font>
    <font>
      <sz val="14"/>
      <name val="ＭＳ Ｐゴシック"/>
      <family val="3"/>
      <charset val="128"/>
    </font>
    <font>
      <sz val="12"/>
      <color theme="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b/>
      <sz val="12"/>
      <color theme="1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  <font>
      <b/>
      <sz val="8"/>
      <color theme="1"/>
      <name val="ＭＳ Ｐゴシック"/>
      <family val="3"/>
      <charset val="128"/>
    </font>
    <font>
      <u/>
      <sz val="9"/>
      <color theme="1"/>
      <name val="ＭＳ Ｐゴシック"/>
      <family val="3"/>
      <charset val="128"/>
    </font>
    <font>
      <b/>
      <sz val="14"/>
      <color theme="1"/>
      <name val="ＭＳ Ｐゴシック"/>
      <family val="3"/>
      <charset val="128"/>
    </font>
    <font>
      <b/>
      <sz val="9"/>
      <color theme="1"/>
      <name val="ＭＳ Ｐゴシック"/>
      <family val="3"/>
      <charset val="128"/>
    </font>
    <font>
      <b/>
      <sz val="10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8"/>
      <color theme="1"/>
      <name val="ＭＳ Ｐゴシック"/>
      <family val="3"/>
      <charset val="128"/>
    </font>
    <font>
      <sz val="18"/>
      <color theme="1"/>
      <name val="ＭＳ Ｐゴシック"/>
      <family val="3"/>
      <charset val="128"/>
    </font>
    <font>
      <b/>
      <sz val="11"/>
      <color theme="1"/>
      <name val="游ゴシック"/>
      <family val="2"/>
      <charset val="128"/>
      <scheme val="minor"/>
    </font>
    <font>
      <b/>
      <u/>
      <sz val="11"/>
      <color theme="1"/>
      <name val="ＭＳ Ｐゴシック"/>
      <family val="3"/>
      <charset val="128"/>
    </font>
    <font>
      <sz val="11"/>
      <color rgb="FF0000FF"/>
      <name val="游ゴシック"/>
      <family val="2"/>
      <charset val="128"/>
      <scheme val="minor"/>
    </font>
    <font>
      <sz val="11"/>
      <color rgb="FF0000FF"/>
      <name val="游ゴシック"/>
      <family val="3"/>
      <charset val="128"/>
      <scheme val="minor"/>
    </font>
    <font>
      <u/>
      <sz val="11"/>
      <color theme="1"/>
      <name val="ＭＳ Ｐゴシック"/>
      <family val="3"/>
      <charset val="128"/>
    </font>
    <font>
      <sz val="11"/>
      <color theme="1"/>
      <name val="ＭＳ Ｐ明朝"/>
      <family val="1"/>
      <charset val="128"/>
    </font>
    <font>
      <sz val="8"/>
      <color theme="1"/>
      <name val="ＭＳ Ｐ明朝"/>
      <family val="1"/>
      <charset val="128"/>
    </font>
    <font>
      <sz val="12"/>
      <color theme="1"/>
      <name val="ＭＳ Ｐ明朝"/>
      <family val="1"/>
      <charset val="128"/>
    </font>
    <font>
      <sz val="9"/>
      <color theme="1"/>
      <name val="ＭＳ Ｐ明朝"/>
      <family val="1"/>
      <charset val="128"/>
    </font>
    <font>
      <sz val="11"/>
      <name val="ＭＳ Ｐ明朝"/>
      <family val="1"/>
      <charset val="128"/>
    </font>
    <font>
      <sz val="11"/>
      <name val="ＭＳ Ｐゴシック"/>
      <family val="3"/>
      <charset val="128"/>
    </font>
    <font>
      <sz val="16"/>
      <color theme="1"/>
      <name val="ＭＳ Ｐゴシック"/>
      <family val="3"/>
      <charset val="128"/>
    </font>
    <font>
      <u/>
      <sz val="9.35"/>
      <color indexed="12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8"/>
      <color theme="1"/>
      <name val="ＭＳ Ｐゴシック"/>
      <family val="3"/>
      <charset val="128"/>
    </font>
    <font>
      <sz val="11"/>
      <color theme="0"/>
      <name val="ＭＳ Ｐ明朝"/>
      <family val="1"/>
      <charset val="128"/>
    </font>
    <font>
      <b/>
      <sz val="11"/>
      <name val="ＭＳ Ｐゴシック"/>
      <family val="3"/>
      <charset val="128"/>
    </font>
    <font>
      <b/>
      <u/>
      <sz val="9"/>
      <color theme="1"/>
      <name val="ＭＳ Ｐゴシック"/>
      <family val="3"/>
      <charset val="128"/>
    </font>
    <font>
      <sz val="12"/>
      <name val="ＭＳ Ｐゴシック"/>
      <family val="3"/>
      <charset val="128"/>
    </font>
    <font>
      <sz val="11"/>
      <color theme="0"/>
      <name val="游ゴシック"/>
      <family val="2"/>
      <charset val="128"/>
      <scheme val="minor"/>
    </font>
    <font>
      <b/>
      <u/>
      <sz val="14"/>
      <color indexed="12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b/>
      <sz val="16"/>
      <color theme="1"/>
      <name val="ＭＳ Ｐゴシック"/>
      <family val="3"/>
      <charset val="128"/>
    </font>
    <font>
      <b/>
      <u/>
      <sz val="11"/>
      <color rgb="FFFF0000"/>
      <name val="ＭＳ Ｐゴシック"/>
      <family val="3"/>
      <charset val="128"/>
    </font>
    <font>
      <sz val="24"/>
      <color theme="1"/>
      <name val="ＭＳ Ｐゴシック"/>
      <family val="3"/>
      <charset val="128"/>
    </font>
    <font>
      <b/>
      <u/>
      <sz val="9"/>
      <color rgb="FFFF0000"/>
      <name val="ＭＳ Ｐゴシック"/>
      <family val="3"/>
      <charset val="128"/>
    </font>
    <font>
      <b/>
      <sz val="12"/>
      <color rgb="FFFF0000"/>
      <name val="ＭＳ Ｐゴシック"/>
      <family val="3"/>
      <charset val="128"/>
    </font>
    <font>
      <sz val="11"/>
      <color theme="0"/>
      <name val="ＭＳ Ｐゴシック"/>
      <family val="3"/>
      <charset val="128"/>
    </font>
    <font>
      <b/>
      <u/>
      <sz val="12"/>
      <color rgb="FFFF0000"/>
      <name val="ＭＳ Ｐゴシック"/>
      <family val="3"/>
      <charset val="128"/>
    </font>
    <font>
      <b/>
      <u/>
      <sz val="14"/>
      <color rgb="FFFF0000"/>
      <name val="ＭＳ Ｐゴシック"/>
      <family val="3"/>
      <charset val="128"/>
    </font>
    <font>
      <b/>
      <sz val="11"/>
      <color theme="1"/>
      <name val="ＭＳ ゴシック"/>
      <family val="3"/>
      <charset val="128"/>
    </font>
    <font>
      <b/>
      <u/>
      <sz val="11"/>
      <color rgb="FFFF0000"/>
      <name val="ＭＳ ゴシック"/>
      <family val="3"/>
      <charset val="128"/>
    </font>
    <font>
      <b/>
      <u val="double"/>
      <sz val="11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u/>
      <sz val="10"/>
      <color rgb="FFFF0000"/>
      <name val="ＭＳ Ｐゴシック"/>
      <family val="3"/>
      <charset val="128"/>
    </font>
    <font>
      <b/>
      <u/>
      <sz val="22"/>
      <color indexed="12"/>
      <name val="ＭＳ Ｐゴシック"/>
      <family val="3"/>
      <charset val="128"/>
    </font>
    <font>
      <b/>
      <sz val="11"/>
      <color indexed="12"/>
      <name val="ＭＳ Ｐゴシック"/>
      <family val="3"/>
      <charset val="128"/>
    </font>
    <font>
      <b/>
      <sz val="20"/>
      <color rgb="FFFF0000"/>
      <name val="ＭＳ Ｐゴシック"/>
      <family val="3"/>
      <charset val="128"/>
    </font>
    <font>
      <sz val="24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u/>
      <sz val="12"/>
      <name val="ＭＳ Ｐゴシック"/>
      <family val="3"/>
      <charset val="128"/>
    </font>
    <font>
      <b/>
      <u val="double"/>
      <sz val="12"/>
      <name val="ＭＳ Ｐゴシック"/>
      <family val="3"/>
      <charset val="128"/>
    </font>
    <font>
      <sz val="10"/>
      <name val="ＭＳ Ｐゴシック"/>
      <family val="3"/>
      <charset val="128"/>
    </font>
    <font>
      <b/>
      <u val="double"/>
      <sz val="14"/>
      <color theme="1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b/>
      <sz val="10"/>
      <color rgb="FFFF0000"/>
      <name val="ＭＳ Ｐゴシック"/>
      <family val="3"/>
      <charset val="128"/>
    </font>
    <font>
      <sz val="10"/>
      <color theme="1"/>
      <name val="ＭＳ Ｐ明朝"/>
      <family val="1"/>
      <charset val="128"/>
    </font>
    <font>
      <sz val="6"/>
      <color theme="1"/>
      <name val="ＭＳ Ｐ明朝"/>
      <family val="1"/>
      <charset val="128"/>
    </font>
  </fonts>
  <fills count="10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130">
    <border>
      <left/>
      <right/>
      <top/>
      <bottom/>
      <diagonal/>
    </border>
    <border>
      <left style="medium">
        <color indexed="64"/>
      </left>
      <right style="hair">
        <color auto="1"/>
      </right>
      <top style="medium">
        <color indexed="64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indexed="64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hair">
        <color auto="1"/>
      </left>
      <right style="medium">
        <color auto="1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medium">
        <color auto="1"/>
      </left>
      <right/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auto="1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auto="1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/>
      <bottom style="medium">
        <color auto="1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auto="1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hair">
        <color auto="1"/>
      </right>
      <top style="double">
        <color auto="1"/>
      </top>
      <bottom style="thin">
        <color auto="1"/>
      </bottom>
      <diagonal/>
    </border>
    <border>
      <left style="hair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/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dotted">
        <color indexed="64"/>
      </left>
      <right/>
      <top style="thin">
        <color indexed="64"/>
      </top>
      <bottom/>
      <diagonal/>
    </border>
    <border>
      <left style="dotted">
        <color indexed="64"/>
      </left>
      <right/>
      <top/>
      <bottom/>
      <diagonal/>
    </border>
    <border>
      <left style="dotted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6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9" fillId="0" borderId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>
      <alignment vertical="center"/>
    </xf>
  </cellStyleXfs>
  <cellXfs count="609">
    <xf numFmtId="0" fontId="0" fillId="0" borderId="0" xfId="0">
      <alignment vertical="center"/>
    </xf>
    <xf numFmtId="0" fontId="10" fillId="0" borderId="0" xfId="0" applyFont="1">
      <alignment vertical="center"/>
    </xf>
    <xf numFmtId="0" fontId="0" fillId="0" borderId="0" xfId="0" applyBorder="1">
      <alignment vertical="center"/>
    </xf>
    <xf numFmtId="0" fontId="0" fillId="0" borderId="0" xfId="0" applyFill="1">
      <alignment vertical="center"/>
    </xf>
    <xf numFmtId="0" fontId="34" fillId="0" borderId="0" xfId="4" applyFont="1" applyAlignment="1" applyProtection="1">
      <alignment vertical="center"/>
    </xf>
    <xf numFmtId="0" fontId="34" fillId="0" borderId="0" xfId="4" applyAlignment="1" applyProtection="1">
      <alignment vertical="center"/>
    </xf>
    <xf numFmtId="0" fontId="8" fillId="0" borderId="9" xfId="2" applyFont="1" applyFill="1" applyBorder="1" applyAlignment="1" applyProtection="1">
      <alignment horizontal="left" vertical="center" shrinkToFit="1"/>
    </xf>
    <xf numFmtId="0" fontId="8" fillId="0" borderId="7" xfId="2" applyFont="1" applyFill="1" applyBorder="1" applyAlignment="1" applyProtection="1">
      <alignment horizontal="right" vertical="center" shrinkToFit="1"/>
    </xf>
    <xf numFmtId="0" fontId="27" fillId="0" borderId="0" xfId="0" applyFont="1" applyProtection="1">
      <alignment vertical="center"/>
      <protection locked="0"/>
    </xf>
    <xf numFmtId="0" fontId="27" fillId="0" borderId="0" xfId="0" applyFont="1" applyFill="1" applyProtection="1">
      <alignment vertical="center"/>
    </xf>
    <xf numFmtId="0" fontId="28" fillId="0" borderId="0" xfId="0" applyFont="1" applyFill="1" applyProtection="1">
      <alignment vertical="center"/>
    </xf>
    <xf numFmtId="0" fontId="20" fillId="0" borderId="24" xfId="0" applyFont="1" applyBorder="1" applyProtection="1">
      <alignment vertical="center"/>
    </xf>
    <xf numFmtId="0" fontId="0" fillId="0" borderId="0" xfId="0" applyProtection="1">
      <alignment vertical="center"/>
    </xf>
    <xf numFmtId="0" fontId="0" fillId="0" borderId="24" xfId="0" applyBorder="1" applyProtection="1">
      <alignment vertical="center"/>
    </xf>
    <xf numFmtId="3" fontId="19" fillId="0" borderId="69" xfId="0" applyNumberFormat="1" applyFont="1" applyBorder="1" applyAlignment="1" applyProtection="1">
      <alignment vertical="center"/>
    </xf>
    <xf numFmtId="0" fontId="12" fillId="0" borderId="0" xfId="0" applyFont="1" applyAlignment="1" applyProtection="1">
      <alignment horizontal="center" vertical="center"/>
    </xf>
    <xf numFmtId="0" fontId="0" fillId="0" borderId="24" xfId="0" applyBorder="1">
      <alignment vertical="center"/>
    </xf>
    <xf numFmtId="0" fontId="27" fillId="0" borderId="0" xfId="0" applyFont="1" applyProtection="1">
      <alignment vertical="center"/>
    </xf>
    <xf numFmtId="0" fontId="10" fillId="0" borderId="0" xfId="0" applyFont="1" applyProtection="1">
      <alignment vertical="center"/>
    </xf>
    <xf numFmtId="0" fontId="26" fillId="0" borderId="0" xfId="0" applyFont="1" applyAlignment="1" applyProtection="1">
      <alignment horizontal="left" vertical="center"/>
    </xf>
    <xf numFmtId="0" fontId="10" fillId="0" borderId="0" xfId="0" applyFont="1" applyBorder="1" applyAlignment="1" applyProtection="1">
      <alignment horizontal="center" vertical="center"/>
    </xf>
    <xf numFmtId="0" fontId="27" fillId="0" borderId="0" xfId="0" applyFont="1" applyAlignment="1" applyProtection="1">
      <alignment horizontal="right" vertical="center"/>
    </xf>
    <xf numFmtId="0" fontId="27" fillId="0" borderId="0" xfId="0" applyFont="1" applyAlignment="1" applyProtection="1">
      <alignment vertical="center"/>
    </xf>
    <xf numFmtId="0" fontId="27" fillId="0" borderId="0" xfId="0" applyFont="1" applyFill="1" applyAlignment="1" applyProtection="1">
      <alignment vertical="center"/>
    </xf>
    <xf numFmtId="0" fontId="37" fillId="0" borderId="0" xfId="0" applyFont="1" applyAlignment="1" applyProtection="1">
      <alignment horizontal="right" vertical="center"/>
    </xf>
    <xf numFmtId="176" fontId="30" fillId="0" borderId="23" xfId="0" applyNumberFormat="1" applyFont="1" applyBorder="1" applyAlignment="1" applyProtection="1">
      <alignment vertical="center"/>
    </xf>
    <xf numFmtId="3" fontId="30" fillId="0" borderId="21" xfId="0" applyNumberFormat="1" applyFont="1" applyBorder="1" applyAlignment="1" applyProtection="1">
      <alignment vertical="center"/>
    </xf>
    <xf numFmtId="0" fontId="30" fillId="0" borderId="23" xfId="0" applyFont="1" applyBorder="1" applyAlignment="1" applyProtection="1">
      <alignment vertical="center"/>
    </xf>
    <xf numFmtId="177" fontId="27" fillId="0" borderId="0" xfId="0" applyNumberFormat="1" applyFont="1" applyProtection="1">
      <alignment vertical="center"/>
    </xf>
    <xf numFmtId="177" fontId="31" fillId="0" borderId="0" xfId="0" applyNumberFormat="1" applyFont="1" applyProtection="1">
      <alignment vertical="center"/>
    </xf>
    <xf numFmtId="0" fontId="0" fillId="0" borderId="0" xfId="0" applyBorder="1" applyProtection="1">
      <alignment vertical="center"/>
    </xf>
    <xf numFmtId="0" fontId="14" fillId="0" borderId="0" xfId="0" applyFont="1" applyAlignment="1" applyProtection="1">
      <alignment horizontal="left" vertical="center"/>
    </xf>
    <xf numFmtId="0" fontId="13" fillId="0" borderId="0" xfId="0" applyFont="1" applyBorder="1" applyAlignment="1" applyProtection="1">
      <alignment vertical="center"/>
    </xf>
    <xf numFmtId="0" fontId="10" fillId="0" borderId="11" xfId="0" applyFont="1" applyBorder="1" applyProtection="1">
      <alignment vertical="center"/>
    </xf>
    <xf numFmtId="0" fontId="10" fillId="0" borderId="0" xfId="0" applyFont="1" applyBorder="1" applyProtection="1">
      <alignment vertical="center"/>
    </xf>
    <xf numFmtId="0" fontId="10" fillId="0" borderId="32" xfId="0" applyFont="1" applyBorder="1" applyProtection="1">
      <alignment vertical="center"/>
    </xf>
    <xf numFmtId="0" fontId="10" fillId="0" borderId="13" xfId="0" applyFont="1" applyBorder="1" applyProtection="1">
      <alignment vertical="center"/>
    </xf>
    <xf numFmtId="0" fontId="19" fillId="0" borderId="68" xfId="0" applyFont="1" applyBorder="1" applyAlignment="1" applyProtection="1">
      <alignment horizontal="right" vertical="center"/>
    </xf>
    <xf numFmtId="0" fontId="20" fillId="0" borderId="20" xfId="0" applyFont="1" applyBorder="1" applyAlignment="1" applyProtection="1">
      <alignment horizontal="right" vertical="center"/>
    </xf>
    <xf numFmtId="0" fontId="20" fillId="0" borderId="34" xfId="0" applyFont="1" applyBorder="1" applyAlignment="1" applyProtection="1">
      <alignment horizontal="right" vertical="center"/>
    </xf>
    <xf numFmtId="0" fontId="21" fillId="0" borderId="0" xfId="0" applyFont="1" applyBorder="1" applyProtection="1">
      <alignment vertical="center"/>
    </xf>
    <xf numFmtId="0" fontId="0" fillId="0" borderId="0" xfId="0" applyFill="1" applyBorder="1" applyProtection="1">
      <alignment vertical="center"/>
    </xf>
    <xf numFmtId="0" fontId="12" fillId="0" borderId="0" xfId="0" applyFont="1" applyBorder="1" applyAlignment="1" applyProtection="1">
      <alignment horizontal="right" vertical="center"/>
    </xf>
    <xf numFmtId="14" fontId="0" fillId="0" borderId="0" xfId="0" applyNumberFormat="1" applyProtection="1">
      <alignment vertical="center"/>
    </xf>
    <xf numFmtId="0" fontId="12" fillId="0" borderId="0" xfId="0" applyFont="1" applyAlignment="1" applyProtection="1">
      <alignment horizontal="right" vertical="center"/>
    </xf>
    <xf numFmtId="14" fontId="24" fillId="0" borderId="0" xfId="0" applyNumberFormat="1" applyFont="1" applyAlignment="1" applyProtection="1">
      <alignment horizontal="left" vertical="center"/>
    </xf>
    <xf numFmtId="0" fontId="25" fillId="0" borderId="0" xfId="0" applyFont="1" applyAlignment="1" applyProtection="1">
      <alignment horizontal="left" vertical="center"/>
    </xf>
    <xf numFmtId="14" fontId="0" fillId="0" borderId="0" xfId="0" applyNumberFormat="1" applyBorder="1" applyProtection="1">
      <alignment vertical="center"/>
    </xf>
    <xf numFmtId="0" fontId="12" fillId="0" borderId="13" xfId="0" applyFont="1" applyBorder="1" applyAlignment="1" applyProtection="1">
      <alignment horizontal="right" vertical="center"/>
    </xf>
    <xf numFmtId="0" fontId="0" fillId="0" borderId="16" xfId="0" applyBorder="1" applyProtection="1">
      <alignment vertical="center"/>
    </xf>
    <xf numFmtId="0" fontId="42" fillId="3" borderId="72" xfId="4" applyNumberFormat="1" applyFont="1" applyFill="1" applyBorder="1" applyAlignment="1" applyProtection="1">
      <alignment horizontal="left" vertical="center"/>
    </xf>
    <xf numFmtId="0" fontId="42" fillId="3" borderId="74" xfId="4" applyFont="1" applyFill="1" applyBorder="1" applyAlignment="1" applyProtection="1">
      <alignment vertical="center"/>
    </xf>
    <xf numFmtId="0" fontId="42" fillId="3" borderId="74" xfId="4" applyNumberFormat="1" applyFont="1" applyFill="1" applyBorder="1" applyAlignment="1" applyProtection="1">
      <alignment horizontal="left" vertical="center"/>
    </xf>
    <xf numFmtId="0" fontId="42" fillId="3" borderId="76" xfId="4" applyNumberFormat="1" applyFont="1" applyFill="1" applyBorder="1" applyAlignment="1" applyProtection="1">
      <alignment horizontal="left" vertical="center"/>
    </xf>
    <xf numFmtId="0" fontId="42" fillId="7" borderId="78" xfId="4" applyNumberFormat="1" applyFont="1" applyFill="1" applyBorder="1" applyAlignment="1" applyProtection="1">
      <alignment horizontal="left" vertical="center"/>
    </xf>
    <xf numFmtId="0" fontId="42" fillId="7" borderId="74" xfId="4" applyNumberFormat="1" applyFont="1" applyFill="1" applyBorder="1" applyAlignment="1" applyProtection="1">
      <alignment horizontal="left" vertical="center"/>
    </xf>
    <xf numFmtId="0" fontId="42" fillId="3" borderId="82" xfId="4" applyFont="1" applyFill="1" applyBorder="1" applyAlignment="1" applyProtection="1">
      <alignment vertical="center"/>
    </xf>
    <xf numFmtId="0" fontId="0" fillId="0" borderId="11" xfId="0" applyBorder="1" applyProtection="1">
      <alignment vertical="center"/>
    </xf>
    <xf numFmtId="0" fontId="10" fillId="0" borderId="16" xfId="0" applyFont="1" applyFill="1" applyBorder="1" applyProtection="1">
      <alignment vertical="center"/>
    </xf>
    <xf numFmtId="0" fontId="44" fillId="0" borderId="0" xfId="0" applyFont="1" applyProtection="1">
      <alignment vertical="center"/>
    </xf>
    <xf numFmtId="0" fontId="10" fillId="3" borderId="73" xfId="0" applyNumberFormat="1" applyFont="1" applyFill="1" applyBorder="1" applyAlignment="1" applyProtection="1">
      <alignment horizontal="left" vertical="center" wrapText="1"/>
    </xf>
    <xf numFmtId="0" fontId="10" fillId="3" borderId="75" xfId="0" applyNumberFormat="1" applyFont="1" applyFill="1" applyBorder="1" applyAlignment="1" applyProtection="1">
      <alignment horizontal="left" vertical="center" wrapText="1"/>
    </xf>
    <xf numFmtId="0" fontId="12" fillId="0" borderId="0" xfId="0" applyFont="1" applyAlignment="1" applyProtection="1">
      <alignment vertical="center" wrapText="1"/>
    </xf>
    <xf numFmtId="0" fontId="10" fillId="3" borderId="77" xfId="0" applyNumberFormat="1" applyFont="1" applyFill="1" applyBorder="1" applyAlignment="1" applyProtection="1">
      <alignment horizontal="left" vertical="center" wrapText="1"/>
    </xf>
    <xf numFmtId="0" fontId="10" fillId="7" borderId="79" xfId="0" applyNumberFormat="1" applyFont="1" applyFill="1" applyBorder="1" applyAlignment="1" applyProtection="1">
      <alignment horizontal="left" vertical="center" wrapText="1"/>
    </xf>
    <xf numFmtId="0" fontId="10" fillId="7" borderId="75" xfId="0" applyNumberFormat="1" applyFont="1" applyFill="1" applyBorder="1" applyAlignment="1" applyProtection="1">
      <alignment horizontal="left" vertical="center" wrapText="1"/>
    </xf>
    <xf numFmtId="0" fontId="10" fillId="7" borderId="81" xfId="0" applyNumberFormat="1" applyFont="1" applyFill="1" applyBorder="1" applyAlignment="1" applyProtection="1">
      <alignment horizontal="left" vertical="center" wrapText="1"/>
    </xf>
    <xf numFmtId="0" fontId="12" fillId="0" borderId="0" xfId="0" applyFont="1" applyProtection="1">
      <alignment vertical="center"/>
    </xf>
    <xf numFmtId="0" fontId="10" fillId="0" borderId="16" xfId="0" applyFont="1" applyBorder="1" applyProtection="1">
      <alignment vertical="center"/>
    </xf>
    <xf numFmtId="0" fontId="10" fillId="0" borderId="20" xfId="0" applyFont="1" applyBorder="1" applyProtection="1">
      <alignment vertical="center"/>
    </xf>
    <xf numFmtId="0" fontId="43" fillId="0" borderId="0" xfId="0" applyFont="1" applyProtection="1">
      <alignment vertical="center"/>
    </xf>
    <xf numFmtId="0" fontId="10" fillId="0" borderId="14" xfId="0" applyFont="1" applyFill="1" applyBorder="1" applyAlignment="1" applyProtection="1">
      <alignment horizontal="left" vertical="center"/>
      <protection locked="0"/>
    </xf>
    <xf numFmtId="0" fontId="46" fillId="4" borderId="14" xfId="0" applyFont="1" applyFill="1" applyBorder="1" applyAlignment="1" applyProtection="1">
      <alignment horizontal="center" vertical="center"/>
    </xf>
    <xf numFmtId="0" fontId="44" fillId="0" borderId="0" xfId="0" applyFont="1" applyAlignment="1" applyProtection="1">
      <alignment vertical="top"/>
    </xf>
    <xf numFmtId="177" fontId="31" fillId="0" borderId="0" xfId="0" applyNumberFormat="1" applyFont="1" applyAlignment="1" applyProtection="1">
      <alignment vertical="center"/>
    </xf>
    <xf numFmtId="0" fontId="17" fillId="0" borderId="0" xfId="0" applyFont="1" applyBorder="1" applyAlignment="1" applyProtection="1">
      <alignment horizontal="center" vertical="center"/>
    </xf>
    <xf numFmtId="0" fontId="13" fillId="0" borderId="0" xfId="0" applyFont="1" applyBorder="1" applyAlignment="1" applyProtection="1">
      <alignment horizontal="center" vertical="center"/>
    </xf>
    <xf numFmtId="0" fontId="20" fillId="0" borderId="0" xfId="0" applyFont="1" applyBorder="1" applyAlignment="1" applyProtection="1">
      <alignment horizontal="right" vertical="center"/>
    </xf>
    <xf numFmtId="0" fontId="0" fillId="0" borderId="0" xfId="0" applyAlignment="1" applyProtection="1">
      <alignment vertical="center"/>
    </xf>
    <xf numFmtId="0" fontId="0" fillId="0" borderId="13" xfId="0" applyBorder="1" applyAlignment="1" applyProtection="1">
      <alignment vertical="center"/>
    </xf>
    <xf numFmtId="178" fontId="49" fillId="0" borderId="0" xfId="0" applyNumberFormat="1" applyFont="1" applyAlignment="1" applyProtection="1">
      <alignment horizontal="left" vertical="center" wrapText="1"/>
    </xf>
    <xf numFmtId="178" fontId="41" fillId="0" borderId="0" xfId="0" applyNumberFormat="1" applyFont="1">
      <alignment vertical="center"/>
    </xf>
    <xf numFmtId="3" fontId="19" fillId="0" borderId="69" xfId="0" applyNumberFormat="1" applyFont="1" applyBorder="1" applyAlignment="1" applyProtection="1">
      <alignment horizontal="right" vertical="center"/>
    </xf>
    <xf numFmtId="0" fontId="12" fillId="0" borderId="0" xfId="0" applyFont="1" applyBorder="1" applyAlignment="1" applyProtection="1">
      <alignment horizontal="center" vertical="center"/>
    </xf>
    <xf numFmtId="3" fontId="10" fillId="0" borderId="0" xfId="0" applyNumberFormat="1" applyFont="1" applyBorder="1" applyAlignment="1" applyProtection="1">
      <alignment horizontal="right" vertical="center"/>
    </xf>
    <xf numFmtId="0" fontId="12" fillId="0" borderId="28" xfId="0" applyFont="1" applyBorder="1" applyAlignment="1" applyProtection="1">
      <alignment horizontal="right" vertical="center"/>
    </xf>
    <xf numFmtId="0" fontId="10" fillId="0" borderId="26" xfId="0" applyFont="1" applyBorder="1" applyProtection="1">
      <alignment vertical="center"/>
    </xf>
    <xf numFmtId="0" fontId="0" fillId="0" borderId="41" xfId="0" applyFill="1" applyBorder="1" applyProtection="1">
      <alignment vertical="center"/>
    </xf>
    <xf numFmtId="0" fontId="0" fillId="0" borderId="41" xfId="0" applyBorder="1" applyProtection="1">
      <alignment vertical="center"/>
    </xf>
    <xf numFmtId="0" fontId="0" fillId="0" borderId="0" xfId="0" applyFill="1" applyProtection="1">
      <alignment vertical="center"/>
    </xf>
    <xf numFmtId="0" fontId="18" fillId="0" borderId="0" xfId="0" applyFont="1" applyBorder="1" applyAlignment="1" applyProtection="1">
      <alignment vertical="top" wrapText="1"/>
    </xf>
    <xf numFmtId="178" fontId="41" fillId="0" borderId="0" xfId="0" applyNumberFormat="1" applyFont="1" applyProtection="1">
      <alignment vertical="center"/>
    </xf>
    <xf numFmtId="0" fontId="0" fillId="2" borderId="10" xfId="0" applyFill="1" applyBorder="1" applyProtection="1">
      <alignment vertical="center"/>
    </xf>
    <xf numFmtId="0" fontId="0" fillId="2" borderId="34" xfId="0" applyFill="1" applyBorder="1" applyProtection="1">
      <alignment vertical="center"/>
    </xf>
    <xf numFmtId="0" fontId="0" fillId="0" borderId="16" xfId="0" applyFill="1" applyBorder="1" applyProtection="1">
      <alignment vertical="center"/>
    </xf>
    <xf numFmtId="0" fontId="10" fillId="0" borderId="7" xfId="0" applyFont="1" applyBorder="1" applyAlignment="1" applyProtection="1">
      <alignment horizontal="center" vertical="center"/>
      <protection locked="0"/>
    </xf>
    <xf numFmtId="0" fontId="8" fillId="0" borderId="7" xfId="2" applyFont="1" applyFill="1" applyBorder="1" applyAlignment="1" applyProtection="1">
      <alignment horizontal="left" vertical="center" shrinkToFit="1"/>
    </xf>
    <xf numFmtId="0" fontId="8" fillId="0" borderId="7" xfId="0" applyFont="1" applyFill="1" applyBorder="1" applyAlignment="1" applyProtection="1">
      <alignment horizontal="left" vertical="center" shrinkToFit="1"/>
    </xf>
    <xf numFmtId="0" fontId="8" fillId="0" borderId="71" xfId="0" applyFont="1" applyFill="1" applyBorder="1" applyAlignment="1" applyProtection="1">
      <alignment horizontal="left" vertical="center" shrinkToFit="1"/>
    </xf>
    <xf numFmtId="0" fontId="10" fillId="0" borderId="7" xfId="0" applyFont="1" applyBorder="1" applyAlignment="1" applyProtection="1">
      <alignment horizontal="left" vertical="center"/>
      <protection locked="0"/>
    </xf>
    <xf numFmtId="38" fontId="8" fillId="0" borderId="7" xfId="1" applyFont="1" applyBorder="1" applyAlignment="1" applyProtection="1">
      <alignment horizontal="right" vertical="center"/>
      <protection locked="0"/>
    </xf>
    <xf numFmtId="38" fontId="8" fillId="0" borderId="7" xfId="1" applyFont="1" applyFill="1" applyBorder="1" applyAlignment="1" applyProtection="1">
      <alignment horizontal="right" vertical="center"/>
    </xf>
    <xf numFmtId="38" fontId="8" fillId="0" borderId="8" xfId="1" applyFont="1" applyFill="1" applyBorder="1" applyAlignment="1" applyProtection="1">
      <alignment horizontal="right" vertical="center"/>
    </xf>
    <xf numFmtId="38" fontId="8" fillId="0" borderId="9" xfId="3" applyFont="1" applyBorder="1" applyAlignment="1" applyProtection="1">
      <alignment horizontal="left" vertical="center" shrinkToFit="1"/>
      <protection locked="0"/>
    </xf>
    <xf numFmtId="0" fontId="11" fillId="0" borderId="68" xfId="0" applyFont="1" applyBorder="1" applyAlignment="1" applyProtection="1">
      <alignment horizontal="right" vertical="center"/>
    </xf>
    <xf numFmtId="0" fontId="8" fillId="0" borderId="7" xfId="2" applyFont="1" applyFill="1" applyBorder="1" applyAlignment="1" applyProtection="1">
      <alignment horizontal="center" vertical="center" shrinkToFit="1"/>
    </xf>
    <xf numFmtId="0" fontId="27" fillId="0" borderId="0" xfId="0" applyFont="1" applyFill="1" applyAlignment="1" applyProtection="1">
      <alignment vertical="center" wrapText="1"/>
    </xf>
    <xf numFmtId="0" fontId="12" fillId="0" borderId="28" xfId="0" applyFont="1" applyBorder="1" applyAlignment="1" applyProtection="1">
      <alignment horizontal="center" vertical="center"/>
    </xf>
    <xf numFmtId="0" fontId="33" fillId="0" borderId="0" xfId="0" applyFont="1" applyAlignment="1" applyProtection="1">
      <alignment vertical="center"/>
    </xf>
    <xf numFmtId="0" fontId="10" fillId="0" borderId="14" xfId="0" applyFont="1" applyFill="1" applyBorder="1" applyAlignment="1" applyProtection="1">
      <alignment horizontal="center" vertical="center"/>
      <protection locked="0"/>
    </xf>
    <xf numFmtId="0" fontId="44" fillId="0" borderId="0" xfId="0" applyFont="1" applyFill="1" applyAlignment="1" applyProtection="1">
      <alignment horizontal="left" vertical="center"/>
    </xf>
    <xf numFmtId="0" fontId="10" fillId="0" borderId="0" xfId="0" applyFont="1" applyFill="1" applyProtection="1">
      <alignment vertical="center"/>
    </xf>
    <xf numFmtId="0" fontId="12" fillId="0" borderId="0" xfId="0" applyFont="1" applyFill="1" applyProtection="1">
      <alignment vertical="center"/>
    </xf>
    <xf numFmtId="0" fontId="29" fillId="0" borderId="0" xfId="0" applyFont="1" applyAlignment="1" applyProtection="1">
      <alignment vertical="center"/>
    </xf>
    <xf numFmtId="3" fontId="47" fillId="0" borderId="0" xfId="0" applyNumberFormat="1" applyFont="1" applyBorder="1" applyAlignment="1" applyProtection="1">
      <alignment vertical="center"/>
    </xf>
    <xf numFmtId="0" fontId="42" fillId="0" borderId="0" xfId="4" applyFont="1" applyAlignment="1" applyProtection="1">
      <alignment horizontal="left" vertical="center"/>
    </xf>
    <xf numFmtId="0" fontId="42" fillId="7" borderId="80" xfId="4" applyNumberFormat="1" applyFont="1" applyFill="1" applyBorder="1" applyAlignment="1" applyProtection="1">
      <alignment horizontal="left" vertical="center"/>
    </xf>
    <xf numFmtId="0" fontId="29" fillId="0" borderId="0" xfId="0" applyFont="1" applyAlignment="1" applyProtection="1">
      <alignment horizontal="center" vertical="center"/>
    </xf>
    <xf numFmtId="3" fontId="10" fillId="0" borderId="7" xfId="1" applyNumberFormat="1" applyFont="1" applyBorder="1" applyAlignment="1" applyProtection="1">
      <alignment horizontal="right" vertical="center"/>
      <protection locked="0"/>
    </xf>
    <xf numFmtId="3" fontId="10" fillId="0" borderId="8" xfId="0" applyNumberFormat="1" applyFont="1" applyFill="1" applyBorder="1" applyAlignment="1" applyProtection="1">
      <alignment horizontal="right" vertical="center"/>
    </xf>
    <xf numFmtId="0" fontId="36" fillId="0" borderId="0" xfId="0" applyFont="1" applyBorder="1" applyAlignment="1" applyProtection="1">
      <alignment horizontal="left" vertical="top"/>
    </xf>
    <xf numFmtId="0" fontId="57" fillId="0" borderId="13" xfId="4" applyFont="1" applyFill="1" applyBorder="1" applyAlignment="1" applyProtection="1">
      <protection locked="0"/>
    </xf>
    <xf numFmtId="0" fontId="44" fillId="0" borderId="0" xfId="0" applyFont="1" applyBorder="1" applyAlignment="1" applyProtection="1">
      <alignment vertical="top"/>
    </xf>
    <xf numFmtId="0" fontId="33" fillId="0" borderId="0" xfId="0" applyFont="1" applyAlignment="1" applyProtection="1">
      <alignment vertical="top"/>
    </xf>
    <xf numFmtId="0" fontId="10" fillId="0" borderId="0" xfId="0" applyFont="1" applyAlignment="1" applyProtection="1">
      <alignment vertical="center"/>
    </xf>
    <xf numFmtId="0" fontId="10" fillId="0" borderId="13" xfId="0" applyFont="1" applyBorder="1" applyAlignment="1" applyProtection="1">
      <alignment vertical="center"/>
    </xf>
    <xf numFmtId="178" fontId="10" fillId="0" borderId="85" xfId="0" applyNumberFormat="1" applyFont="1" applyBorder="1" applyAlignment="1" applyProtection="1">
      <alignment horizontal="center" vertical="center"/>
      <protection locked="0"/>
    </xf>
    <xf numFmtId="0" fontId="10" fillId="0" borderId="86" xfId="0" applyFont="1" applyBorder="1" applyAlignment="1" applyProtection="1">
      <alignment horizontal="center" vertical="center"/>
      <protection locked="0"/>
    </xf>
    <xf numFmtId="0" fontId="8" fillId="0" borderId="87" xfId="2" applyFont="1" applyFill="1" applyBorder="1" applyAlignment="1" applyProtection="1">
      <alignment horizontal="left" vertical="center" shrinkToFit="1"/>
    </xf>
    <xf numFmtId="0" fontId="8" fillId="0" borderId="86" xfId="2" applyFont="1" applyFill="1" applyBorder="1" applyAlignment="1" applyProtection="1">
      <alignment horizontal="right" vertical="center" shrinkToFit="1"/>
    </xf>
    <xf numFmtId="0" fontId="8" fillId="0" borderId="88" xfId="2" applyFont="1" applyFill="1" applyBorder="1" applyAlignment="1" applyProtection="1">
      <alignment horizontal="left" vertical="center" shrinkToFit="1"/>
    </xf>
    <xf numFmtId="0" fontId="10" fillId="0" borderId="86" xfId="0" applyFont="1" applyBorder="1" applyAlignment="1" applyProtection="1">
      <alignment horizontal="left" vertical="center"/>
      <protection locked="0"/>
    </xf>
    <xf numFmtId="0" fontId="8" fillId="0" borderId="86" xfId="2" applyFont="1" applyFill="1" applyBorder="1" applyAlignment="1" applyProtection="1">
      <alignment horizontal="center" vertical="center" shrinkToFit="1"/>
    </xf>
    <xf numFmtId="3" fontId="10" fillId="0" borderId="89" xfId="0" applyNumberFormat="1" applyFont="1" applyFill="1" applyBorder="1" applyAlignment="1" applyProtection="1">
      <alignment horizontal="right" vertical="center"/>
    </xf>
    <xf numFmtId="38" fontId="8" fillId="0" borderId="88" xfId="3" applyFont="1" applyBorder="1" applyAlignment="1" applyProtection="1">
      <alignment horizontal="left" vertical="center" shrinkToFit="1"/>
      <protection locked="0"/>
    </xf>
    <xf numFmtId="38" fontId="8" fillId="0" borderId="86" xfId="1" applyFont="1" applyBorder="1" applyAlignment="1" applyProtection="1">
      <alignment horizontal="right" vertical="center"/>
      <protection locked="0"/>
    </xf>
    <xf numFmtId="38" fontId="8" fillId="0" borderId="86" xfId="1" applyFont="1" applyFill="1" applyBorder="1" applyAlignment="1" applyProtection="1">
      <alignment horizontal="right" vertical="center"/>
    </xf>
    <xf numFmtId="38" fontId="8" fillId="0" borderId="89" xfId="1" applyFont="1" applyFill="1" applyBorder="1" applyAlignment="1" applyProtection="1">
      <alignment horizontal="right" vertical="center"/>
    </xf>
    <xf numFmtId="0" fontId="11" fillId="0" borderId="87" xfId="2" applyFont="1" applyBorder="1" applyAlignment="1" applyProtection="1">
      <alignment horizontal="right" vertical="center"/>
      <protection locked="0"/>
    </xf>
    <xf numFmtId="0" fontId="11" fillId="0" borderId="17" xfId="2" applyFont="1" applyBorder="1" applyAlignment="1" applyProtection="1">
      <alignment horizontal="right" vertical="center"/>
      <protection locked="0"/>
    </xf>
    <xf numFmtId="0" fontId="0" fillId="2" borderId="0" xfId="0" applyFill="1" applyBorder="1" applyProtection="1">
      <alignment vertical="center"/>
    </xf>
    <xf numFmtId="38" fontId="10" fillId="0" borderId="6" xfId="1" applyFont="1" applyBorder="1" applyAlignment="1" applyProtection="1">
      <alignment horizontal="right" vertical="center"/>
      <protection locked="0"/>
    </xf>
    <xf numFmtId="0" fontId="40" fillId="3" borderId="3" xfId="2" applyFont="1" applyFill="1" applyBorder="1" applyAlignment="1" applyProtection="1">
      <alignment horizontal="left" vertical="center" wrapText="1"/>
    </xf>
    <xf numFmtId="0" fontId="62" fillId="3" borderId="2" xfId="2" applyFont="1" applyFill="1" applyBorder="1" applyAlignment="1" applyProtection="1">
      <alignment horizontal="left" vertical="center" wrapText="1"/>
    </xf>
    <xf numFmtId="0" fontId="63" fillId="2" borderId="1" xfId="2" applyFont="1" applyFill="1" applyBorder="1" applyAlignment="1" applyProtection="1">
      <alignment horizontal="left" vertical="center" wrapText="1"/>
    </xf>
    <xf numFmtId="0" fontId="40" fillId="2" borderId="3" xfId="2" applyFont="1" applyFill="1" applyBorder="1" applyAlignment="1" applyProtection="1">
      <alignment horizontal="left" vertical="center" wrapText="1"/>
    </xf>
    <xf numFmtId="0" fontId="61" fillId="3" borderId="3" xfId="2" applyFont="1" applyFill="1" applyBorder="1" applyAlignment="1" applyProtection="1">
      <alignment horizontal="left" vertical="center" wrapText="1"/>
    </xf>
    <xf numFmtId="0" fontId="40" fillId="3" borderId="10" xfId="2" applyFont="1" applyFill="1" applyBorder="1" applyAlignment="1" applyProtection="1">
      <alignment horizontal="center" vertical="center" wrapText="1"/>
    </xf>
    <xf numFmtId="0" fontId="57" fillId="0" borderId="0" xfId="4" applyFont="1" applyFill="1" applyAlignment="1" applyProtection="1">
      <protection locked="0"/>
    </xf>
    <xf numFmtId="0" fontId="11" fillId="6" borderId="2" xfId="2" applyFont="1" applyFill="1" applyBorder="1" applyAlignment="1" applyProtection="1">
      <alignment horizontal="left" vertical="center" wrapText="1"/>
    </xf>
    <xf numFmtId="0" fontId="11" fillId="6" borderId="2" xfId="2" applyFont="1" applyFill="1" applyBorder="1" applyAlignment="1" applyProtection="1">
      <alignment horizontal="center" vertical="center" wrapText="1"/>
    </xf>
    <xf numFmtId="0" fontId="11" fillId="6" borderId="3" xfId="2" applyFont="1" applyFill="1" applyBorder="1" applyAlignment="1" applyProtection="1">
      <alignment horizontal="left" vertical="center" wrapText="1"/>
    </xf>
    <xf numFmtId="0" fontId="15" fillId="6" borderId="1" xfId="2" applyFont="1" applyFill="1" applyBorder="1" applyAlignment="1" applyProtection="1">
      <alignment horizontal="left" vertical="center" wrapText="1"/>
    </xf>
    <xf numFmtId="0" fontId="3" fillId="0" borderId="2" xfId="2" applyFont="1" applyFill="1" applyBorder="1" applyAlignment="1" applyProtection="1">
      <alignment vertical="center" wrapText="1"/>
    </xf>
    <xf numFmtId="0" fontId="8" fillId="0" borderId="12" xfId="0" applyFont="1" applyFill="1" applyBorder="1" applyAlignment="1" applyProtection="1">
      <alignment horizontal="center" vertical="center" wrapText="1"/>
    </xf>
    <xf numFmtId="0" fontId="8" fillId="0" borderId="5" xfId="0" applyFont="1" applyFill="1" applyBorder="1" applyAlignment="1" applyProtection="1">
      <alignment horizontal="center" vertical="center" wrapText="1"/>
    </xf>
    <xf numFmtId="0" fontId="8" fillId="0" borderId="14" xfId="2" applyFont="1" applyFill="1" applyBorder="1" applyAlignment="1" applyProtection="1">
      <alignment horizontal="left" vertical="center" wrapText="1"/>
    </xf>
    <xf numFmtId="0" fontId="22" fillId="0" borderId="0" xfId="0" applyFont="1" applyBorder="1" applyAlignment="1" applyProtection="1">
      <alignment horizontal="right" vertical="center"/>
    </xf>
    <xf numFmtId="0" fontId="15" fillId="6" borderId="3" xfId="2" applyFont="1" applyFill="1" applyBorder="1" applyAlignment="1" applyProtection="1">
      <alignment horizontal="center" vertical="center" wrapText="1"/>
    </xf>
    <xf numFmtId="3" fontId="10" fillId="0" borderId="90" xfId="0" applyNumberFormat="1" applyFont="1" applyBorder="1" applyAlignment="1" applyProtection="1">
      <alignment horizontal="right" vertical="center"/>
    </xf>
    <xf numFmtId="3" fontId="10" fillId="0" borderId="8" xfId="0" applyNumberFormat="1" applyFont="1" applyBorder="1" applyAlignment="1" applyProtection="1">
      <alignment horizontal="right" vertical="center"/>
      <protection locked="0"/>
    </xf>
    <xf numFmtId="38" fontId="12" fillId="8" borderId="97" xfId="1" applyFont="1" applyFill="1" applyBorder="1" applyAlignment="1" applyProtection="1">
      <alignment horizontal="right" vertical="center"/>
    </xf>
    <xf numFmtId="38" fontId="12" fillId="8" borderId="90" xfId="1" applyFont="1" applyFill="1" applyBorder="1" applyAlignment="1" applyProtection="1">
      <alignment horizontal="right" vertical="center"/>
    </xf>
    <xf numFmtId="178" fontId="10" fillId="0" borderId="6" xfId="0" applyNumberFormat="1" applyFont="1" applyBorder="1" applyAlignment="1" applyProtection="1">
      <alignment horizontal="center" vertical="center"/>
    </xf>
    <xf numFmtId="0" fontId="10" fillId="0" borderId="7" xfId="0" applyNumberFormat="1" applyFont="1" applyBorder="1" applyAlignment="1" applyProtection="1">
      <alignment horizontal="left" vertical="center"/>
    </xf>
    <xf numFmtId="0" fontId="10" fillId="0" borderId="7" xfId="0" applyFont="1" applyBorder="1" applyAlignment="1" applyProtection="1">
      <alignment horizontal="center" vertical="center"/>
    </xf>
    <xf numFmtId="0" fontId="12" fillId="0" borderId="7" xfId="0" applyNumberFormat="1" applyFont="1" applyBorder="1" applyAlignment="1" applyProtection="1">
      <alignment horizontal="right" vertical="center"/>
    </xf>
    <xf numFmtId="38" fontId="10" fillId="0" borderId="7" xfId="1" applyFont="1" applyBorder="1" applyAlignment="1" applyProtection="1">
      <alignment horizontal="right" vertical="center"/>
    </xf>
    <xf numFmtId="38" fontId="10" fillId="0" borderId="8" xfId="1" applyFont="1" applyBorder="1" applyAlignment="1" applyProtection="1">
      <alignment horizontal="right" vertical="center"/>
    </xf>
    <xf numFmtId="178" fontId="8" fillId="0" borderId="85" xfId="2" applyNumberFormat="1" applyFont="1" applyBorder="1" applyAlignment="1" applyProtection="1">
      <alignment horizontal="center" vertical="center"/>
      <protection locked="0"/>
    </xf>
    <xf numFmtId="14" fontId="10" fillId="0" borderId="86" xfId="0" applyNumberFormat="1" applyFont="1" applyFill="1" applyBorder="1" applyAlignment="1" applyProtection="1">
      <alignment horizontal="right" vertical="center"/>
    </xf>
    <xf numFmtId="3" fontId="10" fillId="0" borderId="89" xfId="0" applyNumberFormat="1" applyFont="1" applyBorder="1" applyAlignment="1" applyProtection="1">
      <alignment horizontal="right" vertical="center"/>
      <protection locked="0"/>
    </xf>
    <xf numFmtId="0" fontId="12" fillId="6" borderId="1" xfId="0" applyFont="1" applyFill="1" applyBorder="1" applyAlignment="1" applyProtection="1">
      <alignment horizontal="left" vertical="center" wrapText="1"/>
    </xf>
    <xf numFmtId="0" fontId="12" fillId="0" borderId="2" xfId="0" applyFont="1" applyBorder="1" applyAlignment="1" applyProtection="1">
      <alignment vertical="center" wrapText="1"/>
    </xf>
    <xf numFmtId="0" fontId="10" fillId="0" borderId="2" xfId="0" applyFont="1" applyFill="1" applyBorder="1" applyAlignment="1" applyProtection="1">
      <alignment vertical="center" wrapText="1"/>
    </xf>
    <xf numFmtId="0" fontId="12" fillId="0" borderId="2" xfId="0" applyFont="1" applyFill="1" applyBorder="1" applyAlignment="1" applyProtection="1">
      <alignment horizontal="left" vertical="center" wrapText="1"/>
    </xf>
    <xf numFmtId="0" fontId="12" fillId="0" borderId="2" xfId="0" applyFont="1" applyFill="1" applyBorder="1" applyAlignment="1" applyProtection="1">
      <alignment horizontal="center" vertical="center" wrapText="1"/>
    </xf>
    <xf numFmtId="0" fontId="12" fillId="0" borderId="5" xfId="0" applyFont="1" applyFill="1" applyBorder="1" applyAlignment="1" applyProtection="1">
      <alignment horizontal="center" vertical="center" wrapText="1"/>
    </xf>
    <xf numFmtId="178" fontId="10" fillId="0" borderId="85" xfId="0" applyNumberFormat="1" applyFont="1" applyBorder="1" applyAlignment="1" applyProtection="1">
      <alignment horizontal="center" vertical="center"/>
    </xf>
    <xf numFmtId="0" fontId="10" fillId="0" borderId="86" xfId="0" applyNumberFormat="1" applyFont="1" applyBorder="1" applyAlignment="1" applyProtection="1">
      <alignment horizontal="left" vertical="center"/>
    </xf>
    <xf numFmtId="0" fontId="10" fillId="0" borderId="86" xfId="0" applyFont="1" applyBorder="1" applyAlignment="1" applyProtection="1">
      <alignment horizontal="center" vertical="center"/>
    </xf>
    <xf numFmtId="0" fontId="12" fillId="0" borderId="86" xfId="0" applyNumberFormat="1" applyFont="1" applyBorder="1" applyAlignment="1" applyProtection="1">
      <alignment horizontal="right" vertical="center"/>
    </xf>
    <xf numFmtId="38" fontId="10" fillId="0" borderId="86" xfId="1" applyFont="1" applyBorder="1" applyAlignment="1" applyProtection="1">
      <alignment horizontal="right" vertical="center"/>
    </xf>
    <xf numFmtId="38" fontId="10" fillId="0" borderId="89" xfId="1" applyFont="1" applyBorder="1" applyAlignment="1" applyProtection="1">
      <alignment horizontal="right" vertical="center"/>
    </xf>
    <xf numFmtId="14" fontId="12" fillId="6" borderId="1" xfId="0" applyNumberFormat="1" applyFont="1" applyFill="1" applyBorder="1" applyAlignment="1" applyProtection="1">
      <alignment horizontal="center" vertical="center"/>
    </xf>
    <xf numFmtId="0" fontId="12" fillId="0" borderId="2" xfId="0" applyFont="1" applyBorder="1" applyAlignment="1" applyProtection="1">
      <alignment horizontal="center" vertical="center"/>
    </xf>
    <xf numFmtId="0" fontId="12" fillId="0" borderId="2" xfId="0" applyFont="1" applyBorder="1" applyAlignment="1" applyProtection="1">
      <alignment horizontal="center" vertical="center" wrapText="1"/>
    </xf>
    <xf numFmtId="0" fontId="23" fillId="0" borderId="2" xfId="0" applyFont="1" applyBorder="1" applyAlignment="1" applyProtection="1">
      <alignment horizontal="center" vertical="center"/>
    </xf>
    <xf numFmtId="0" fontId="23" fillId="0" borderId="5" xfId="0" applyFont="1" applyBorder="1" applyAlignment="1" applyProtection="1">
      <alignment horizontal="left" vertical="center" wrapText="1"/>
    </xf>
    <xf numFmtId="178" fontId="10" fillId="0" borderId="91" xfId="0" applyNumberFormat="1" applyFont="1" applyBorder="1" applyAlignment="1" applyProtection="1">
      <alignment horizontal="center" vertical="center"/>
    </xf>
    <xf numFmtId="0" fontId="10" fillId="0" borderId="92" xfId="0" applyNumberFormat="1" applyFont="1" applyBorder="1" applyAlignment="1" applyProtection="1">
      <alignment horizontal="left" vertical="center"/>
    </xf>
    <xf numFmtId="0" fontId="10" fillId="0" borderId="92" xfId="0" applyFont="1" applyBorder="1" applyAlignment="1" applyProtection="1">
      <alignment horizontal="center" vertical="center"/>
    </xf>
    <xf numFmtId="0" fontId="10" fillId="0" borderId="92" xfId="0" applyFont="1" applyBorder="1" applyAlignment="1" applyProtection="1">
      <alignment horizontal="left" vertical="center"/>
    </xf>
    <xf numFmtId="0" fontId="12" fillId="0" borderId="92" xfId="0" applyFont="1" applyBorder="1" applyAlignment="1" applyProtection="1">
      <alignment horizontal="right" vertical="center"/>
    </xf>
    <xf numFmtId="38" fontId="10" fillId="0" borderId="92" xfId="1" applyFont="1" applyBorder="1" applyAlignment="1" applyProtection="1">
      <alignment horizontal="right" vertical="center"/>
    </xf>
    <xf numFmtId="38" fontId="10" fillId="0" borderId="93" xfId="1" applyFont="1" applyBorder="1" applyAlignment="1" applyProtection="1">
      <alignment horizontal="right" vertical="center"/>
    </xf>
    <xf numFmtId="0" fontId="10" fillId="0" borderId="7" xfId="0" applyFont="1" applyBorder="1" applyAlignment="1" applyProtection="1">
      <alignment horizontal="left" vertical="center"/>
    </xf>
    <xf numFmtId="0" fontId="12" fillId="0" borderId="7" xfId="0" applyFont="1" applyBorder="1" applyAlignment="1" applyProtection="1">
      <alignment horizontal="right" vertical="center"/>
    </xf>
    <xf numFmtId="0" fontId="10" fillId="0" borderId="95" xfId="0" applyFont="1" applyBorder="1" applyAlignment="1" applyProtection="1">
      <alignment horizontal="left" vertical="center"/>
    </xf>
    <xf numFmtId="38" fontId="12" fillId="8" borderId="98" xfId="1" applyFont="1" applyFill="1" applyBorder="1" applyAlignment="1" applyProtection="1">
      <alignment horizontal="right" vertical="center"/>
    </xf>
    <xf numFmtId="0" fontId="16" fillId="0" borderId="2" xfId="0" applyFont="1" applyBorder="1" applyAlignment="1" applyProtection="1">
      <alignment horizontal="center" vertical="center" wrapText="1"/>
    </xf>
    <xf numFmtId="0" fontId="39" fillId="0" borderId="2" xfId="0" applyFont="1" applyBorder="1" applyAlignment="1" applyProtection="1">
      <alignment horizontal="center" vertical="center"/>
    </xf>
    <xf numFmtId="0" fontId="39" fillId="0" borderId="5" xfId="0" applyFont="1" applyBorder="1" applyAlignment="1" applyProtection="1">
      <alignment vertical="center" wrapText="1"/>
    </xf>
    <xf numFmtId="0" fontId="39" fillId="0" borderId="5" xfId="0" applyFont="1" applyBorder="1" applyAlignment="1" applyProtection="1">
      <alignment horizontal="left" vertical="center" wrapText="1"/>
    </xf>
    <xf numFmtId="0" fontId="12" fillId="0" borderId="92" xfId="0" applyNumberFormat="1" applyFont="1" applyBorder="1" applyAlignment="1" applyProtection="1">
      <alignment horizontal="right" vertical="center"/>
    </xf>
    <xf numFmtId="0" fontId="10" fillId="0" borderId="100" xfId="0" applyFont="1" applyFill="1" applyBorder="1" applyAlignment="1" applyProtection="1">
      <alignment horizontal="left" vertical="center"/>
      <protection locked="0"/>
    </xf>
    <xf numFmtId="0" fontId="10" fillId="0" borderId="101" xfId="0" applyFont="1" applyFill="1" applyBorder="1" applyAlignment="1" applyProtection="1">
      <alignment horizontal="left" vertical="center"/>
      <protection locked="0"/>
    </xf>
    <xf numFmtId="0" fontId="12" fillId="5" borderId="55" xfId="0" applyFont="1" applyFill="1" applyBorder="1" applyAlignment="1" applyProtection="1">
      <alignment horizontal="center" vertical="center"/>
    </xf>
    <xf numFmtId="0" fontId="12" fillId="5" borderId="48" xfId="0" applyFont="1" applyFill="1" applyBorder="1" applyAlignment="1" applyProtection="1">
      <alignment horizontal="center" vertical="center"/>
    </xf>
    <xf numFmtId="0" fontId="12" fillId="5" borderId="84" xfId="0" applyFont="1" applyFill="1" applyBorder="1" applyAlignment="1" applyProtection="1">
      <alignment horizontal="center" vertical="center"/>
    </xf>
    <xf numFmtId="0" fontId="12" fillId="5" borderId="103" xfId="0" applyFont="1" applyFill="1" applyBorder="1" applyProtection="1">
      <alignment vertical="center"/>
    </xf>
    <xf numFmtId="0" fontId="12" fillId="5" borderId="17" xfId="0" applyFont="1" applyFill="1" applyBorder="1" applyProtection="1">
      <alignment vertical="center"/>
    </xf>
    <xf numFmtId="0" fontId="12" fillId="5" borderId="104" xfId="0" applyFont="1" applyFill="1" applyBorder="1" applyProtection="1">
      <alignment vertical="center"/>
    </xf>
    <xf numFmtId="3" fontId="10" fillId="0" borderId="105" xfId="0" applyNumberFormat="1" applyFont="1" applyFill="1" applyBorder="1" applyAlignment="1" applyProtection="1">
      <alignment horizontal="right" vertical="center"/>
      <protection locked="0"/>
    </xf>
    <xf numFmtId="0" fontId="10" fillId="0" borderId="85" xfId="0" applyFont="1" applyBorder="1" applyAlignment="1" applyProtection="1">
      <alignment horizontal="left" vertical="center"/>
    </xf>
    <xf numFmtId="49" fontId="19" fillId="0" borderId="86" xfId="0" applyNumberFormat="1" applyFont="1" applyBorder="1" applyAlignment="1" applyProtection="1">
      <alignment horizontal="right" vertical="center"/>
    </xf>
    <xf numFmtId="0" fontId="10" fillId="0" borderId="86" xfId="0" applyFont="1" applyBorder="1" applyAlignment="1" applyProtection="1">
      <alignment horizontal="left" vertical="center"/>
    </xf>
    <xf numFmtId="38" fontId="19" fillId="0" borderId="86" xfId="1" applyFont="1" applyBorder="1" applyAlignment="1" applyProtection="1">
      <alignment horizontal="right" vertical="center"/>
    </xf>
    <xf numFmtId="0" fontId="19" fillId="0" borderId="86" xfId="0" applyFont="1" applyBorder="1" applyAlignment="1" applyProtection="1">
      <alignment horizontal="center" vertical="center"/>
    </xf>
    <xf numFmtId="0" fontId="19" fillId="0" borderId="89" xfId="0" applyFont="1" applyBorder="1" applyAlignment="1" applyProtection="1">
      <alignment horizontal="left" vertical="center"/>
      <protection locked="0"/>
    </xf>
    <xf numFmtId="0" fontId="10" fillId="0" borderId="6" xfId="0" applyFont="1" applyBorder="1" applyAlignment="1" applyProtection="1">
      <alignment horizontal="left" vertical="center"/>
    </xf>
    <xf numFmtId="49" fontId="19" fillId="0" borderId="7" xfId="0" applyNumberFormat="1" applyFont="1" applyFill="1" applyBorder="1" applyAlignment="1" applyProtection="1">
      <alignment horizontal="right" vertical="center"/>
    </xf>
    <xf numFmtId="0" fontId="10" fillId="0" borderId="7" xfId="0" applyFont="1" applyFill="1" applyBorder="1" applyAlignment="1" applyProtection="1">
      <alignment horizontal="left" vertical="center"/>
    </xf>
    <xf numFmtId="38" fontId="19" fillId="0" borderId="7" xfId="1" applyFont="1" applyFill="1" applyBorder="1" applyAlignment="1" applyProtection="1">
      <alignment horizontal="right" vertical="center"/>
    </xf>
    <xf numFmtId="0" fontId="19" fillId="0" borderId="7" xfId="0" applyFont="1" applyFill="1" applyBorder="1" applyAlignment="1" applyProtection="1">
      <alignment horizontal="center" vertical="center"/>
    </xf>
    <xf numFmtId="0" fontId="19" fillId="0" borderId="8" xfId="0" applyFont="1" applyBorder="1" applyAlignment="1" applyProtection="1">
      <alignment horizontal="left" vertical="center"/>
      <protection locked="0"/>
    </xf>
    <xf numFmtId="0" fontId="32" fillId="0" borderId="94" xfId="0" applyFont="1" applyBorder="1" applyAlignment="1" applyProtection="1">
      <alignment horizontal="left" vertical="center"/>
    </xf>
    <xf numFmtId="49" fontId="19" fillId="0" borderId="95" xfId="0" applyNumberFormat="1" applyFont="1" applyFill="1" applyBorder="1" applyAlignment="1" applyProtection="1">
      <alignment horizontal="right" vertical="center"/>
    </xf>
    <xf numFmtId="0" fontId="10" fillId="0" borderId="95" xfId="0" applyFont="1" applyFill="1" applyBorder="1" applyAlignment="1" applyProtection="1">
      <alignment horizontal="left" vertical="center"/>
    </xf>
    <xf numFmtId="38" fontId="19" fillId="0" borderId="95" xfId="1" applyFont="1" applyFill="1" applyBorder="1" applyAlignment="1" applyProtection="1">
      <alignment horizontal="right" vertical="center"/>
    </xf>
    <xf numFmtId="0" fontId="19" fillId="0" borderId="95" xfId="0" applyFont="1" applyFill="1" applyBorder="1" applyAlignment="1" applyProtection="1">
      <alignment horizontal="center" vertical="center"/>
    </xf>
    <xf numFmtId="0" fontId="19" fillId="0" borderId="96" xfId="0" applyFont="1" applyBorder="1" applyAlignment="1" applyProtection="1">
      <alignment horizontal="left" vertical="center"/>
      <protection locked="0"/>
    </xf>
    <xf numFmtId="49" fontId="19" fillId="0" borderId="86" xfId="0" applyNumberFormat="1" applyFont="1" applyFill="1" applyBorder="1" applyAlignment="1" applyProtection="1">
      <alignment horizontal="right" vertical="center"/>
    </xf>
    <xf numFmtId="0" fontId="10" fillId="0" borderId="86" xfId="0" applyFont="1" applyFill="1" applyBorder="1" applyAlignment="1" applyProtection="1">
      <alignment horizontal="left" vertical="center"/>
    </xf>
    <xf numFmtId="38" fontId="19" fillId="0" borderId="86" xfId="1" applyFont="1" applyFill="1" applyBorder="1" applyAlignment="1" applyProtection="1">
      <alignment horizontal="right" vertical="center"/>
    </xf>
    <xf numFmtId="0" fontId="19" fillId="0" borderId="86" xfId="0" applyFont="1" applyFill="1" applyBorder="1" applyAlignment="1" applyProtection="1">
      <alignment horizontal="center" vertical="center"/>
    </xf>
    <xf numFmtId="0" fontId="0" fillId="0" borderId="8" xfId="0" applyBorder="1" applyAlignment="1" applyProtection="1">
      <alignment horizontal="left" vertical="center"/>
      <protection locked="0"/>
    </xf>
    <xf numFmtId="49" fontId="19" fillId="0" borderId="7" xfId="0" applyNumberFormat="1" applyFont="1" applyBorder="1" applyAlignment="1" applyProtection="1">
      <alignment horizontal="right" vertical="center"/>
    </xf>
    <xf numFmtId="38" fontId="19" fillId="0" borderId="7" xfId="1" applyFont="1" applyBorder="1" applyAlignment="1" applyProtection="1">
      <alignment horizontal="right" vertical="center"/>
    </xf>
    <xf numFmtId="0" fontId="19" fillId="0" borderId="7" xfId="0" applyFont="1" applyBorder="1" applyAlignment="1" applyProtection="1">
      <alignment horizontal="center" vertical="center"/>
    </xf>
    <xf numFmtId="49" fontId="19" fillId="0" borderId="95" xfId="0" applyNumberFormat="1" applyFont="1" applyBorder="1" applyAlignment="1" applyProtection="1">
      <alignment horizontal="right" vertical="center"/>
    </xf>
    <xf numFmtId="38" fontId="19" fillId="0" borderId="95" xfId="1" applyFont="1" applyBorder="1" applyAlignment="1" applyProtection="1">
      <alignment horizontal="right" vertical="center"/>
    </xf>
    <xf numFmtId="0" fontId="19" fillId="0" borderId="95" xfId="0" applyFont="1" applyBorder="1" applyAlignment="1" applyProtection="1">
      <alignment horizontal="center" vertical="center"/>
    </xf>
    <xf numFmtId="0" fontId="52" fillId="6" borderId="1" xfId="0" applyFont="1" applyFill="1" applyBorder="1" applyAlignment="1" applyProtection="1">
      <alignment horizontal="center" vertical="center"/>
    </xf>
    <xf numFmtId="0" fontId="52" fillId="0" borderId="5" xfId="0" applyFont="1" applyBorder="1" applyAlignment="1" applyProtection="1">
      <alignment horizontal="center" vertical="center"/>
    </xf>
    <xf numFmtId="0" fontId="19" fillId="6" borderId="97" xfId="0" applyFont="1" applyFill="1" applyBorder="1" applyAlignment="1" applyProtection="1">
      <alignment horizontal="center" vertical="center"/>
    </xf>
    <xf numFmtId="38" fontId="19" fillId="6" borderId="97" xfId="1" applyFont="1" applyFill="1" applyBorder="1" applyAlignment="1" applyProtection="1">
      <alignment horizontal="right" vertical="center"/>
    </xf>
    <xf numFmtId="0" fontId="19" fillId="6" borderId="90" xfId="0" applyFont="1" applyFill="1" applyBorder="1" applyAlignment="1" applyProtection="1">
      <alignment horizontal="left" vertical="center"/>
      <protection locked="0"/>
    </xf>
    <xf numFmtId="0" fontId="18" fillId="0" borderId="30" xfId="0" applyFont="1" applyBorder="1" applyAlignment="1" applyProtection="1">
      <alignment horizontal="left" vertical="center"/>
    </xf>
    <xf numFmtId="179" fontId="18" fillId="0" borderId="47" xfId="5" applyNumberFormat="1" applyFont="1" applyBorder="1" applyAlignment="1" applyProtection="1">
      <alignment vertical="center"/>
    </xf>
    <xf numFmtId="178" fontId="0" fillId="6" borderId="0" xfId="0" applyNumberFormat="1" applyFill="1" applyProtection="1">
      <alignment vertical="center"/>
    </xf>
    <xf numFmtId="0" fontId="42" fillId="0" borderId="0" xfId="4" applyFont="1" applyAlignment="1" applyProtection="1">
      <alignment horizontal="left" vertical="center"/>
    </xf>
    <xf numFmtId="0" fontId="54" fillId="0" borderId="3" xfId="2" applyFont="1" applyFill="1" applyBorder="1" applyAlignment="1" applyProtection="1">
      <alignment horizontal="center" vertical="center" wrapText="1"/>
    </xf>
    <xf numFmtId="38" fontId="16" fillId="0" borderId="95" xfId="1" applyFont="1" applyFill="1" applyBorder="1" applyAlignment="1" applyProtection="1">
      <alignment horizontal="right" vertical="center"/>
    </xf>
    <xf numFmtId="38" fontId="16" fillId="0" borderId="95" xfId="1" applyFont="1" applyBorder="1" applyAlignment="1" applyProtection="1">
      <alignment horizontal="right" vertical="center"/>
    </xf>
    <xf numFmtId="0" fontId="32" fillId="3" borderId="78" xfId="0" applyFont="1" applyFill="1" applyBorder="1" applyAlignment="1" applyProtection="1">
      <alignment horizontal="left" vertical="center"/>
    </xf>
    <xf numFmtId="38" fontId="19" fillId="3" borderId="109" xfId="1" applyFont="1" applyFill="1" applyBorder="1" applyAlignment="1" applyProtection="1">
      <alignment horizontal="right" vertical="center"/>
    </xf>
    <xf numFmtId="0" fontId="19" fillId="3" borderId="109" xfId="0" applyFont="1" applyFill="1" applyBorder="1" applyAlignment="1" applyProtection="1">
      <alignment horizontal="center" vertical="center"/>
    </xf>
    <xf numFmtId="0" fontId="32" fillId="3" borderId="106" xfId="0" applyFont="1" applyFill="1" applyBorder="1" applyAlignment="1" applyProtection="1">
      <alignment horizontal="left" vertical="center"/>
    </xf>
    <xf numFmtId="38" fontId="19" fillId="3" borderId="107" xfId="1" applyFont="1" applyFill="1" applyBorder="1" applyAlignment="1" applyProtection="1">
      <alignment horizontal="right" vertical="center"/>
    </xf>
    <xf numFmtId="0" fontId="19" fillId="3" borderId="107" xfId="0" applyFont="1" applyFill="1" applyBorder="1" applyAlignment="1" applyProtection="1">
      <alignment horizontal="center" vertical="center"/>
    </xf>
    <xf numFmtId="0" fontId="11" fillId="0" borderId="4" xfId="2" applyFont="1" applyFill="1" applyBorder="1" applyAlignment="1" applyProtection="1">
      <alignment horizontal="center" vertical="center" wrapText="1"/>
    </xf>
    <xf numFmtId="0" fontId="10" fillId="0" borderId="105" xfId="0" applyFont="1" applyFill="1" applyBorder="1" applyAlignment="1" applyProtection="1">
      <alignment horizontal="left" vertical="center"/>
      <protection locked="0"/>
    </xf>
    <xf numFmtId="0" fontId="19" fillId="3" borderId="108" xfId="0" applyFont="1" applyFill="1" applyBorder="1" applyAlignment="1" applyProtection="1">
      <alignment horizontal="left" vertical="center"/>
      <protection locked="0"/>
    </xf>
    <xf numFmtId="0" fontId="19" fillId="3" borderId="79" xfId="0" applyFont="1" applyFill="1" applyBorder="1" applyAlignment="1" applyProtection="1">
      <alignment horizontal="left" vertical="center"/>
      <protection locked="0"/>
    </xf>
    <xf numFmtId="0" fontId="13" fillId="0" borderId="119" xfId="0" applyFont="1" applyBorder="1" applyAlignment="1" applyProtection="1">
      <alignment horizontal="center" vertical="center"/>
    </xf>
    <xf numFmtId="0" fontId="13" fillId="0" borderId="119" xfId="0" applyFont="1" applyBorder="1" applyAlignment="1" applyProtection="1">
      <alignment horizontal="center" vertical="center" wrapText="1"/>
    </xf>
    <xf numFmtId="0" fontId="20" fillId="0" borderId="120" xfId="0" applyFont="1" applyBorder="1" applyAlignment="1" applyProtection="1">
      <alignment horizontal="right" vertical="center"/>
    </xf>
    <xf numFmtId="0" fontId="20" fillId="0" borderId="28" xfId="0" applyFont="1" applyBorder="1" applyAlignment="1" applyProtection="1">
      <alignment horizontal="right" vertical="center"/>
    </xf>
    <xf numFmtId="0" fontId="20" fillId="0" borderId="127" xfId="0" applyFont="1" applyBorder="1" applyAlignment="1" applyProtection="1">
      <alignment horizontal="right" vertical="center"/>
    </xf>
    <xf numFmtId="3" fontId="10" fillId="0" borderId="121" xfId="0" applyNumberFormat="1" applyFont="1" applyBorder="1" applyAlignment="1" applyProtection="1">
      <alignment horizontal="right" vertical="center"/>
      <protection locked="0"/>
    </xf>
    <xf numFmtId="3" fontId="10" fillId="0" borderId="21" xfId="0" applyNumberFormat="1" applyFont="1" applyBorder="1" applyAlignment="1" applyProtection="1">
      <alignment horizontal="right" vertical="center"/>
      <protection locked="0"/>
    </xf>
    <xf numFmtId="3" fontId="10" fillId="0" borderId="126" xfId="0" applyNumberFormat="1" applyFont="1" applyBorder="1" applyAlignment="1" applyProtection="1">
      <alignment horizontal="right" vertical="center"/>
      <protection locked="0"/>
    </xf>
    <xf numFmtId="0" fontId="10" fillId="0" borderId="123" xfId="0" applyFont="1" applyBorder="1" applyAlignment="1" applyProtection="1">
      <alignment horizontal="right" vertical="center"/>
      <protection locked="0"/>
    </xf>
    <xf numFmtId="0" fontId="10" fillId="0" borderId="24" xfId="0" applyFont="1" applyBorder="1" applyAlignment="1" applyProtection="1">
      <alignment horizontal="right" vertical="center"/>
      <protection locked="0"/>
    </xf>
    <xf numFmtId="0" fontId="10" fillId="0" borderId="128" xfId="0" applyFont="1" applyBorder="1" applyAlignment="1" applyProtection="1">
      <alignment horizontal="right" vertical="center"/>
      <protection locked="0"/>
    </xf>
    <xf numFmtId="0" fontId="10" fillId="0" borderId="122" xfId="0" applyFont="1" applyBorder="1" applyAlignment="1" applyProtection="1">
      <alignment horizontal="center" vertical="center"/>
      <protection locked="0"/>
    </xf>
    <xf numFmtId="0" fontId="10" fillId="0" borderId="24" xfId="0" applyFont="1" applyBorder="1" applyAlignment="1" applyProtection="1">
      <alignment horizontal="center" vertical="center"/>
      <protection locked="0"/>
    </xf>
    <xf numFmtId="0" fontId="10" fillId="0" borderId="128" xfId="0" applyFont="1" applyBorder="1" applyAlignment="1" applyProtection="1">
      <alignment horizontal="center" vertical="center"/>
      <protection locked="0"/>
    </xf>
    <xf numFmtId="0" fontId="42" fillId="0" borderId="0" xfId="4" applyFont="1" applyAlignment="1" applyProtection="1">
      <alignment horizontal="center" vertical="center"/>
    </xf>
    <xf numFmtId="0" fontId="27" fillId="0" borderId="0" xfId="0" applyFont="1" applyAlignment="1" applyProtection="1">
      <alignment horizontal="center" vertical="center"/>
    </xf>
    <xf numFmtId="0" fontId="68" fillId="0" borderId="0" xfId="0" applyFont="1" applyFill="1" applyBorder="1" applyAlignment="1" applyProtection="1">
      <alignment horizontal="left" vertical="center" wrapText="1"/>
      <protection locked="0"/>
    </xf>
    <xf numFmtId="0" fontId="27" fillId="0" borderId="0" xfId="0" applyFont="1" applyBorder="1" applyAlignment="1" applyProtection="1">
      <alignment horizontal="left" vertical="center" wrapText="1"/>
    </xf>
    <xf numFmtId="0" fontId="30" fillId="0" borderId="0" xfId="0" applyFont="1" applyBorder="1" applyAlignment="1" applyProtection="1">
      <alignment horizontal="center" vertical="top" wrapText="1"/>
    </xf>
    <xf numFmtId="0" fontId="27" fillId="0" borderId="0" xfId="0" applyFont="1" applyBorder="1" applyAlignment="1" applyProtection="1">
      <alignment horizontal="center" vertical="center" wrapText="1"/>
      <protection locked="0"/>
    </xf>
    <xf numFmtId="0" fontId="27" fillId="0" borderId="0" xfId="0" applyFont="1" applyBorder="1" applyAlignment="1" applyProtection="1">
      <alignment horizontal="center" vertical="center"/>
      <protection locked="0"/>
    </xf>
    <xf numFmtId="0" fontId="27" fillId="0" borderId="0" xfId="0" applyFont="1" applyFill="1" applyBorder="1" applyAlignment="1" applyProtection="1">
      <alignment horizontal="center" vertical="center" wrapText="1"/>
    </xf>
    <xf numFmtId="0" fontId="10" fillId="0" borderId="99" xfId="0" applyFont="1" applyFill="1" applyBorder="1" applyAlignment="1" applyProtection="1">
      <alignment horizontal="left" vertical="center" wrapText="1"/>
      <protection locked="0"/>
    </xf>
    <xf numFmtId="0" fontId="10" fillId="0" borderId="100" xfId="0" applyFont="1" applyFill="1" applyBorder="1" applyAlignment="1" applyProtection="1">
      <alignment horizontal="left" vertical="center" wrapText="1"/>
      <protection locked="0"/>
    </xf>
    <xf numFmtId="0" fontId="10" fillId="0" borderId="101" xfId="0" applyFont="1" applyFill="1" applyBorder="1" applyAlignment="1" applyProtection="1">
      <alignment horizontal="left" vertical="center" wrapText="1"/>
      <protection locked="0"/>
    </xf>
    <xf numFmtId="0" fontId="10" fillId="0" borderId="14" xfId="0" applyFont="1" applyFill="1" applyBorder="1" applyAlignment="1" applyProtection="1">
      <alignment horizontal="left" vertical="center" wrapText="1"/>
      <protection locked="0"/>
    </xf>
    <xf numFmtId="0" fontId="42" fillId="0" borderId="0" xfId="4" applyFont="1" applyAlignment="1" applyProtection="1">
      <alignment horizontal="center" vertical="center"/>
      <protection locked="0"/>
    </xf>
    <xf numFmtId="0" fontId="12" fillId="5" borderId="10" xfId="0" applyFont="1" applyFill="1" applyBorder="1" applyAlignment="1" applyProtection="1">
      <alignment vertical="center"/>
    </xf>
    <xf numFmtId="0" fontId="0" fillId="0" borderId="20" xfId="0" applyFont="1" applyBorder="1" applyAlignment="1" applyProtection="1">
      <alignment vertical="center"/>
    </xf>
    <xf numFmtId="0" fontId="12" fillId="5" borderId="33" xfId="0" applyFont="1" applyFill="1" applyBorder="1" applyAlignment="1" applyProtection="1">
      <alignment vertical="center"/>
    </xf>
    <xf numFmtId="0" fontId="0" fillId="0" borderId="35" xfId="0" applyFont="1" applyBorder="1" applyAlignment="1" applyProtection="1">
      <alignment vertical="center"/>
    </xf>
    <xf numFmtId="0" fontId="12" fillId="5" borderId="55" xfId="0" applyFont="1" applyFill="1" applyBorder="1" applyAlignment="1" applyProtection="1">
      <alignment vertical="center"/>
    </xf>
    <xf numFmtId="0" fontId="0" fillId="0" borderId="102" xfId="0" applyFont="1" applyBorder="1" applyAlignment="1" applyProtection="1">
      <alignment vertical="center"/>
    </xf>
    <xf numFmtId="0" fontId="12" fillId="5" borderId="48" xfId="0" applyFont="1" applyFill="1" applyBorder="1" applyAlignment="1" applyProtection="1">
      <alignment vertical="center"/>
    </xf>
    <xf numFmtId="0" fontId="0" fillId="0" borderId="49" xfId="0" applyFont="1" applyBorder="1" applyAlignment="1" applyProtection="1">
      <alignment vertical="center"/>
    </xf>
    <xf numFmtId="0" fontId="12" fillId="5" borderId="10" xfId="0" applyFont="1" applyFill="1" applyBorder="1" applyAlignment="1" applyProtection="1">
      <alignment horizontal="left" vertical="center"/>
    </xf>
    <xf numFmtId="0" fontId="12" fillId="5" borderId="34" xfId="0" applyFont="1" applyFill="1" applyBorder="1" applyAlignment="1" applyProtection="1">
      <alignment horizontal="left" vertical="center"/>
    </xf>
    <xf numFmtId="0" fontId="42" fillId="0" borderId="0" xfId="4" applyFont="1" applyBorder="1" applyAlignment="1" applyProtection="1">
      <alignment horizontal="left" vertical="center"/>
    </xf>
    <xf numFmtId="0" fontId="44" fillId="0" borderId="0" xfId="0" applyFont="1" applyAlignment="1" applyProtection="1">
      <alignment horizontal="left" vertical="center"/>
    </xf>
    <xf numFmtId="0" fontId="12" fillId="5" borderId="84" xfId="0" applyFont="1" applyFill="1" applyBorder="1" applyAlignment="1" applyProtection="1">
      <alignment vertical="center"/>
    </xf>
    <xf numFmtId="0" fontId="0" fillId="0" borderId="83" xfId="0" applyFont="1" applyBorder="1" applyAlignment="1" applyProtection="1">
      <alignment vertical="center"/>
    </xf>
    <xf numFmtId="0" fontId="12" fillId="5" borderId="33" xfId="0" applyFont="1" applyFill="1" applyBorder="1" applyAlignment="1" applyProtection="1">
      <alignment horizontal="left" vertical="center"/>
    </xf>
    <xf numFmtId="0" fontId="0" fillId="0" borderId="16" xfId="0" applyFont="1" applyBorder="1" applyAlignment="1" applyProtection="1">
      <alignment horizontal="left" vertical="center"/>
    </xf>
    <xf numFmtId="0" fontId="12" fillId="5" borderId="10" xfId="4" applyFont="1" applyFill="1" applyBorder="1" applyAlignment="1" applyProtection="1">
      <alignment horizontal="left" vertical="center"/>
    </xf>
    <xf numFmtId="0" fontId="58" fillId="5" borderId="34" xfId="4" applyFont="1" applyFill="1" applyBorder="1" applyAlignment="1" applyProtection="1">
      <alignment horizontal="left" vertical="center"/>
    </xf>
    <xf numFmtId="0" fontId="15" fillId="0" borderId="3" xfId="2" applyFont="1" applyFill="1" applyBorder="1" applyAlignment="1" applyProtection="1">
      <alignment horizontal="center" vertical="center" wrapText="1"/>
    </xf>
    <xf numFmtId="0" fontId="15" fillId="0" borderId="4" xfId="2" applyFont="1" applyFill="1" applyBorder="1" applyAlignment="1" applyProtection="1">
      <alignment horizontal="center" vertical="center" wrapText="1"/>
    </xf>
    <xf numFmtId="0" fontId="60" fillId="2" borderId="10" xfId="0" applyFont="1" applyFill="1" applyBorder="1" applyAlignment="1" applyProtection="1">
      <alignment horizontal="center" vertical="center"/>
    </xf>
    <xf numFmtId="0" fontId="60" fillId="2" borderId="20" xfId="0" applyFont="1" applyFill="1" applyBorder="1" applyAlignment="1" applyProtection="1">
      <alignment horizontal="center" vertical="center"/>
    </xf>
    <xf numFmtId="0" fontId="60" fillId="2" borderId="34" xfId="0" applyFont="1" applyFill="1" applyBorder="1" applyAlignment="1" applyProtection="1">
      <alignment horizontal="center" vertical="center"/>
    </xf>
    <xf numFmtId="0" fontId="60" fillId="3" borderId="10" xfId="0" applyFont="1" applyFill="1" applyBorder="1" applyAlignment="1" applyProtection="1">
      <alignment horizontal="center" vertical="center"/>
    </xf>
    <xf numFmtId="0" fontId="60" fillId="3" borderId="20" xfId="0" applyFont="1" applyFill="1" applyBorder="1" applyAlignment="1" applyProtection="1">
      <alignment horizontal="center" vertical="center"/>
    </xf>
    <xf numFmtId="0" fontId="60" fillId="3" borderId="34" xfId="0" applyFont="1" applyFill="1" applyBorder="1" applyAlignment="1" applyProtection="1">
      <alignment horizontal="center" vertical="center"/>
    </xf>
    <xf numFmtId="0" fontId="0" fillId="3" borderId="10" xfId="0" applyFill="1" applyBorder="1" applyAlignment="1" applyProtection="1">
      <alignment horizontal="center" vertical="center"/>
    </xf>
    <xf numFmtId="0" fontId="0" fillId="3" borderId="20" xfId="0" applyFill="1" applyBorder="1" applyAlignment="1" applyProtection="1">
      <alignment horizontal="center" vertical="center"/>
    </xf>
    <xf numFmtId="0" fontId="0" fillId="3" borderId="34" xfId="0" applyFill="1" applyBorder="1" applyAlignment="1" applyProtection="1">
      <alignment horizontal="center" vertical="center"/>
    </xf>
    <xf numFmtId="0" fontId="33" fillId="4" borderId="0" xfId="0" applyFont="1" applyFill="1" applyAlignment="1" applyProtection="1">
      <alignment horizontal="left" vertical="center"/>
    </xf>
    <xf numFmtId="0" fontId="3" fillId="0" borderId="63" xfId="0" applyFont="1" applyBorder="1" applyAlignment="1" applyProtection="1">
      <alignment horizontal="center" vertical="center"/>
    </xf>
    <xf numFmtId="0" fontId="3" fillId="0" borderId="54" xfId="0" applyFont="1" applyBorder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0" fontId="0" fillId="0" borderId="41" xfId="0" applyBorder="1" applyAlignment="1" applyProtection="1">
      <alignment horizontal="center" vertical="center"/>
    </xf>
    <xf numFmtId="0" fontId="44" fillId="0" borderId="0" xfId="0" applyFont="1" applyAlignment="1" applyProtection="1">
      <alignment horizontal="right" vertical="top"/>
    </xf>
    <xf numFmtId="0" fontId="12" fillId="0" borderId="0" xfId="0" applyFont="1" applyFill="1" applyAlignment="1" applyProtection="1">
      <alignment horizontal="left" vertical="center"/>
    </xf>
    <xf numFmtId="0" fontId="12" fillId="0" borderId="13" xfId="0" applyFont="1" applyFill="1" applyBorder="1" applyAlignment="1" applyProtection="1">
      <alignment horizontal="left" vertical="center"/>
    </xf>
    <xf numFmtId="14" fontId="12" fillId="8" borderId="63" xfId="0" applyNumberFormat="1" applyFont="1" applyFill="1" applyBorder="1" applyAlignment="1" applyProtection="1">
      <alignment horizontal="center" vertical="center"/>
    </xf>
    <xf numFmtId="14" fontId="12" fillId="8" borderId="54" xfId="0" applyNumberFormat="1" applyFont="1" applyFill="1" applyBorder="1" applyAlignment="1" applyProtection="1">
      <alignment horizontal="center" vertical="center"/>
    </xf>
    <xf numFmtId="0" fontId="42" fillId="0" borderId="0" xfId="4" applyFont="1" applyAlignment="1" applyProtection="1">
      <alignment horizontal="center" vertical="center"/>
      <protection locked="0"/>
    </xf>
    <xf numFmtId="0" fontId="42" fillId="0" borderId="13" xfId="4" applyFont="1" applyBorder="1" applyAlignment="1" applyProtection="1">
      <alignment horizontal="center" vertical="center"/>
      <protection locked="0"/>
    </xf>
    <xf numFmtId="14" fontId="42" fillId="0" borderId="0" xfId="4" applyNumberFormat="1" applyFont="1" applyAlignment="1" applyProtection="1">
      <alignment horizontal="center" vertical="center"/>
      <protection locked="0"/>
    </xf>
    <xf numFmtId="14" fontId="42" fillId="0" borderId="13" xfId="4" applyNumberFormat="1" applyFont="1" applyBorder="1" applyAlignment="1" applyProtection="1">
      <alignment horizontal="center" vertical="center"/>
      <protection locked="0"/>
    </xf>
    <xf numFmtId="0" fontId="44" fillId="0" borderId="0" xfId="0" applyFont="1" applyAlignment="1" applyProtection="1">
      <alignment horizontal="left" vertical="top"/>
    </xf>
    <xf numFmtId="0" fontId="44" fillId="0" borderId="0" xfId="0" applyFont="1" applyBorder="1" applyAlignment="1" applyProtection="1">
      <alignment horizontal="right" vertical="top"/>
    </xf>
    <xf numFmtId="0" fontId="12" fillId="0" borderId="0" xfId="0" applyFont="1" applyBorder="1" applyAlignment="1" applyProtection="1">
      <alignment horizontal="left" vertical="center"/>
    </xf>
    <xf numFmtId="0" fontId="12" fillId="0" borderId="13" xfId="0" applyFont="1" applyBorder="1" applyAlignment="1" applyProtection="1">
      <alignment horizontal="left" vertical="center"/>
    </xf>
    <xf numFmtId="0" fontId="0" fillId="0" borderId="0" xfId="0" applyBorder="1" applyAlignment="1" applyProtection="1">
      <alignment horizontal="center" vertical="top"/>
    </xf>
    <xf numFmtId="0" fontId="0" fillId="0" borderId="13" xfId="0" applyBorder="1" applyAlignment="1" applyProtection="1">
      <alignment horizontal="center" vertical="top"/>
    </xf>
    <xf numFmtId="0" fontId="12" fillId="0" borderId="2" xfId="0" applyFont="1" applyBorder="1" applyAlignment="1" applyProtection="1">
      <alignment horizontal="center" vertical="center"/>
    </xf>
    <xf numFmtId="0" fontId="10" fillId="0" borderId="0" xfId="0" applyFont="1" applyFill="1" applyAlignment="1" applyProtection="1">
      <alignment horizontal="left" vertical="center"/>
    </xf>
    <xf numFmtId="0" fontId="10" fillId="0" borderId="13" xfId="0" applyFont="1" applyFill="1" applyBorder="1" applyAlignment="1" applyProtection="1">
      <alignment horizontal="left" vertical="center"/>
    </xf>
    <xf numFmtId="0" fontId="44" fillId="0" borderId="0" xfId="0" applyFont="1" applyBorder="1" applyAlignment="1" applyProtection="1">
      <alignment horizontal="left" vertical="top"/>
    </xf>
    <xf numFmtId="14" fontId="38" fillId="8" borderId="63" xfId="0" applyNumberFormat="1" applyFont="1" applyFill="1" applyBorder="1" applyAlignment="1" applyProtection="1">
      <alignment horizontal="center" vertical="center"/>
    </xf>
    <xf numFmtId="14" fontId="38" fillId="8" borderId="54" xfId="0" applyNumberFormat="1" applyFont="1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left" vertical="center"/>
    </xf>
    <xf numFmtId="0" fontId="0" fillId="0" borderId="13" xfId="0" applyFill="1" applyBorder="1" applyAlignment="1" applyProtection="1">
      <alignment horizontal="left" vertical="center"/>
    </xf>
    <xf numFmtId="0" fontId="0" fillId="0" borderId="0" xfId="0" applyBorder="1" applyAlignment="1" applyProtection="1">
      <alignment horizontal="center" vertical="center"/>
    </xf>
    <xf numFmtId="0" fontId="0" fillId="0" borderId="13" xfId="0" applyBorder="1" applyAlignment="1" applyProtection="1">
      <alignment horizontal="center" vertical="center"/>
    </xf>
    <xf numFmtId="178" fontId="10" fillId="0" borderId="124" xfId="0" applyNumberFormat="1" applyFont="1" applyBorder="1" applyAlignment="1" applyProtection="1">
      <alignment horizontal="center" vertical="center"/>
      <protection locked="0"/>
    </xf>
    <xf numFmtId="178" fontId="10" fillId="0" borderId="125" xfId="0" applyNumberFormat="1" applyFont="1" applyBorder="1" applyAlignment="1" applyProtection="1">
      <alignment horizontal="center" vertical="center"/>
      <protection locked="0"/>
    </xf>
    <xf numFmtId="0" fontId="18" fillId="0" borderId="126" xfId="0" applyFont="1" applyBorder="1" applyAlignment="1" applyProtection="1">
      <alignment horizontal="left" vertical="center" wrapText="1"/>
      <protection locked="0"/>
    </xf>
    <xf numFmtId="0" fontId="18" fillId="0" borderId="125" xfId="0" applyFont="1" applyBorder="1" applyAlignment="1" applyProtection="1">
      <alignment horizontal="left" vertical="center" wrapText="1"/>
      <protection locked="0"/>
    </xf>
    <xf numFmtId="0" fontId="18" fillId="0" borderId="126" xfId="0" applyFont="1" applyBorder="1" applyAlignment="1" applyProtection="1">
      <alignment horizontal="center" vertical="center" wrapText="1"/>
      <protection locked="0"/>
    </xf>
    <xf numFmtId="0" fontId="18" fillId="0" borderId="125" xfId="0" applyFont="1" applyBorder="1" applyAlignment="1" applyProtection="1">
      <alignment horizontal="center" vertical="center" wrapText="1"/>
      <protection locked="0"/>
    </xf>
    <xf numFmtId="0" fontId="18" fillId="0" borderId="126" xfId="0" applyFont="1" applyBorder="1" applyAlignment="1" applyProtection="1">
      <alignment horizontal="center" vertical="center"/>
      <protection locked="0"/>
    </xf>
    <xf numFmtId="0" fontId="18" fillId="0" borderId="125" xfId="0" applyFont="1" applyBorder="1" applyAlignment="1" applyProtection="1">
      <alignment horizontal="center" vertical="center"/>
      <protection locked="0"/>
    </xf>
    <xf numFmtId="0" fontId="18" fillId="0" borderId="127" xfId="0" applyFont="1" applyBorder="1" applyAlignment="1" applyProtection="1">
      <alignment horizontal="left" vertical="center" wrapText="1"/>
      <protection locked="0"/>
    </xf>
    <xf numFmtId="178" fontId="10" fillId="0" borderId="126" xfId="0" applyNumberFormat="1" applyFont="1" applyBorder="1" applyAlignment="1" applyProtection="1">
      <alignment horizontal="center" vertical="center"/>
      <protection locked="0"/>
    </xf>
    <xf numFmtId="178" fontId="10" fillId="0" borderId="127" xfId="0" applyNumberFormat="1" applyFont="1" applyBorder="1" applyAlignment="1" applyProtection="1">
      <alignment horizontal="center" vertical="center"/>
      <protection locked="0"/>
    </xf>
    <xf numFmtId="178" fontId="10" fillId="0" borderId="129" xfId="0" applyNumberFormat="1" applyFont="1" applyBorder="1" applyAlignment="1" applyProtection="1">
      <alignment horizontal="center" vertical="center"/>
      <protection locked="0"/>
    </xf>
    <xf numFmtId="0" fontId="18" fillId="0" borderId="0" xfId="0" applyFont="1" applyAlignment="1" applyProtection="1">
      <alignment horizontal="left" wrapText="1"/>
    </xf>
    <xf numFmtId="0" fontId="18" fillId="0" borderId="0" xfId="0" applyFont="1" applyAlignment="1" applyProtection="1">
      <alignment horizontal="left"/>
    </xf>
    <xf numFmtId="178" fontId="10" fillId="0" borderId="37" xfId="0" applyNumberFormat="1" applyFont="1" applyBorder="1" applyAlignment="1" applyProtection="1">
      <alignment horizontal="center" vertical="center"/>
      <protection locked="0"/>
    </xf>
    <xf numFmtId="178" fontId="10" fillId="0" borderId="120" xfId="0" applyNumberFormat="1" applyFont="1" applyBorder="1" applyAlignment="1" applyProtection="1">
      <alignment horizontal="center" vertical="center"/>
      <protection locked="0"/>
    </xf>
    <xf numFmtId="0" fontId="18" fillId="0" borderId="121" xfId="0" applyFont="1" applyBorder="1" applyAlignment="1" applyProtection="1">
      <alignment horizontal="left" vertical="center" wrapText="1"/>
      <protection locked="0"/>
    </xf>
    <xf numFmtId="0" fontId="18" fillId="0" borderId="120" xfId="0" applyFont="1" applyBorder="1" applyAlignment="1" applyProtection="1">
      <alignment horizontal="left" vertical="center" wrapText="1"/>
      <protection locked="0"/>
    </xf>
    <xf numFmtId="0" fontId="18" fillId="0" borderId="121" xfId="0" applyFont="1" applyBorder="1" applyAlignment="1" applyProtection="1">
      <alignment horizontal="center" vertical="center" wrapText="1"/>
      <protection locked="0"/>
    </xf>
    <xf numFmtId="0" fontId="18" fillId="0" borderId="120" xfId="0" applyFont="1" applyBorder="1" applyAlignment="1" applyProtection="1">
      <alignment horizontal="center" vertical="center" wrapText="1"/>
      <protection locked="0"/>
    </xf>
    <xf numFmtId="0" fontId="18" fillId="0" borderId="121" xfId="0" applyFont="1" applyBorder="1" applyAlignment="1" applyProtection="1">
      <alignment horizontal="center" vertical="center"/>
      <protection locked="0"/>
    </xf>
    <xf numFmtId="0" fontId="18" fillId="0" borderId="120" xfId="0" applyFont="1" applyBorder="1" applyAlignment="1" applyProtection="1">
      <alignment horizontal="center" vertical="center"/>
      <protection locked="0"/>
    </xf>
    <xf numFmtId="0" fontId="18" fillId="0" borderId="38" xfId="0" applyFont="1" applyBorder="1" applyAlignment="1" applyProtection="1">
      <alignment horizontal="left" vertical="center" wrapText="1"/>
      <protection locked="0"/>
    </xf>
    <xf numFmtId="178" fontId="10" fillId="0" borderId="121" xfId="0" applyNumberFormat="1" applyFont="1" applyBorder="1" applyAlignment="1" applyProtection="1">
      <alignment horizontal="center" vertical="center"/>
      <protection locked="0"/>
    </xf>
    <xf numFmtId="178" fontId="10" fillId="0" borderId="38" xfId="0" applyNumberFormat="1" applyFont="1" applyBorder="1" applyAlignment="1" applyProtection="1">
      <alignment horizontal="center" vertical="center"/>
      <protection locked="0"/>
    </xf>
    <xf numFmtId="178" fontId="10" fillId="0" borderId="39" xfId="0" applyNumberFormat="1" applyFont="1" applyBorder="1" applyAlignment="1" applyProtection="1">
      <alignment horizontal="center" vertical="center"/>
      <protection locked="0"/>
    </xf>
    <xf numFmtId="178" fontId="10" fillId="0" borderId="70" xfId="0" applyNumberFormat="1" applyFont="1" applyBorder="1" applyAlignment="1" applyProtection="1">
      <alignment horizontal="center" vertical="center"/>
      <protection locked="0"/>
    </xf>
    <xf numFmtId="178" fontId="10" fillId="0" borderId="29" xfId="0" applyNumberFormat="1" applyFont="1" applyBorder="1" applyAlignment="1" applyProtection="1">
      <alignment horizontal="center" vertical="center"/>
      <protection locked="0"/>
    </xf>
    <xf numFmtId="0" fontId="18" fillId="0" borderId="27" xfId="0" applyFont="1" applyBorder="1" applyAlignment="1" applyProtection="1">
      <alignment horizontal="left" vertical="center" wrapText="1"/>
      <protection locked="0"/>
    </xf>
    <xf numFmtId="0" fontId="18" fillId="0" borderId="29" xfId="0" applyFont="1" applyBorder="1" applyAlignment="1" applyProtection="1">
      <alignment horizontal="left" vertical="center" wrapText="1"/>
      <protection locked="0"/>
    </xf>
    <xf numFmtId="0" fontId="18" fillId="0" borderId="21" xfId="0" applyFont="1" applyBorder="1" applyAlignment="1" applyProtection="1">
      <alignment horizontal="center" vertical="center" wrapText="1"/>
      <protection locked="0"/>
    </xf>
    <xf numFmtId="0" fontId="18" fillId="0" borderId="23" xfId="0" applyFont="1" applyBorder="1" applyAlignment="1" applyProtection="1">
      <alignment horizontal="center" vertical="center" wrapText="1"/>
      <protection locked="0"/>
    </xf>
    <xf numFmtId="0" fontId="18" fillId="0" borderId="21" xfId="0" applyFont="1" applyBorder="1" applyAlignment="1" applyProtection="1">
      <alignment horizontal="center" vertical="center"/>
      <protection locked="0"/>
    </xf>
    <xf numFmtId="0" fontId="18" fillId="0" borderId="23" xfId="0" applyFont="1" applyBorder="1" applyAlignment="1" applyProtection="1">
      <alignment horizontal="center" vertical="center"/>
      <protection locked="0"/>
    </xf>
    <xf numFmtId="0" fontId="18" fillId="0" borderId="28" xfId="0" applyFont="1" applyBorder="1" applyAlignment="1" applyProtection="1">
      <alignment horizontal="left" vertical="center" wrapText="1"/>
      <protection locked="0"/>
    </xf>
    <xf numFmtId="178" fontId="10" fillId="0" borderId="21" xfId="0" applyNumberFormat="1" applyFont="1" applyBorder="1" applyAlignment="1" applyProtection="1">
      <alignment horizontal="center" vertical="center"/>
      <protection locked="0"/>
    </xf>
    <xf numFmtId="178" fontId="10" fillId="0" borderId="22" xfId="0" applyNumberFormat="1" applyFont="1" applyBorder="1" applyAlignment="1" applyProtection="1">
      <alignment horizontal="center" vertical="center"/>
      <protection locked="0"/>
    </xf>
    <xf numFmtId="178" fontId="10" fillId="0" borderId="19" xfId="0" applyNumberFormat="1" applyFont="1" applyBorder="1" applyAlignment="1" applyProtection="1">
      <alignment horizontal="center" vertical="center"/>
      <protection locked="0"/>
    </xf>
    <xf numFmtId="0" fontId="15" fillId="0" borderId="0" xfId="0" applyFont="1" applyBorder="1" applyAlignment="1" applyProtection="1">
      <alignment horizontal="left" vertical="center"/>
    </xf>
    <xf numFmtId="0" fontId="18" fillId="0" borderId="13" xfId="0" applyFont="1" applyBorder="1" applyAlignment="1" applyProtection="1">
      <alignment horizontal="left" vertical="center"/>
    </xf>
    <xf numFmtId="0" fontId="13" fillId="0" borderId="10" xfId="0" applyFont="1" applyBorder="1" applyAlignment="1" applyProtection="1">
      <alignment horizontal="center" vertical="center"/>
    </xf>
    <xf numFmtId="0" fontId="13" fillId="0" borderId="68" xfId="0" applyFont="1" applyBorder="1" applyAlignment="1" applyProtection="1">
      <alignment horizontal="center" vertical="center"/>
    </xf>
    <xf numFmtId="0" fontId="13" fillId="0" borderId="69" xfId="0" applyFont="1" applyBorder="1" applyAlignment="1" applyProtection="1">
      <alignment horizontal="center" vertical="center"/>
    </xf>
    <xf numFmtId="0" fontId="13" fillId="0" borderId="20" xfId="0" applyFont="1" applyBorder="1" applyAlignment="1" applyProtection="1">
      <alignment horizontal="center" vertical="center"/>
    </xf>
    <xf numFmtId="0" fontId="13" fillId="0" borderId="69" xfId="0" applyFont="1" applyBorder="1" applyAlignment="1" applyProtection="1">
      <alignment horizontal="center" vertical="center" wrapText="1"/>
    </xf>
    <xf numFmtId="0" fontId="13" fillId="0" borderId="20" xfId="0" applyFont="1" applyBorder="1" applyAlignment="1" applyProtection="1">
      <alignment horizontal="center" vertical="center" wrapText="1"/>
    </xf>
    <xf numFmtId="0" fontId="13" fillId="0" borderId="34" xfId="0" applyFont="1" applyBorder="1" applyAlignment="1" applyProtection="1">
      <alignment horizontal="center" vertical="center" wrapText="1"/>
    </xf>
    <xf numFmtId="0" fontId="15" fillId="0" borderId="0" xfId="0" applyFont="1" applyAlignment="1" applyProtection="1">
      <alignment horizontal="left" vertical="center"/>
    </xf>
    <xf numFmtId="0" fontId="12" fillId="0" borderId="33" xfId="0" applyFont="1" applyBorder="1" applyAlignment="1" applyProtection="1">
      <alignment horizontal="center" vertical="center"/>
    </xf>
    <xf numFmtId="0" fontId="12" fillId="0" borderId="16" xfId="0" applyFont="1" applyBorder="1" applyAlignment="1" applyProtection="1">
      <alignment horizontal="center" vertical="center"/>
    </xf>
    <xf numFmtId="0" fontId="12" fillId="0" borderId="36" xfId="0" applyFont="1" applyBorder="1" applyAlignment="1" applyProtection="1">
      <alignment horizontal="center" vertical="center"/>
    </xf>
    <xf numFmtId="0" fontId="12" fillId="0" borderId="13" xfId="0" applyFont="1" applyBorder="1" applyAlignment="1" applyProtection="1">
      <alignment horizontal="center" vertical="center"/>
    </xf>
    <xf numFmtId="0" fontId="12" fillId="0" borderId="10" xfId="0" applyFont="1" applyBorder="1" applyAlignment="1" applyProtection="1">
      <alignment horizontal="center" vertical="center"/>
    </xf>
    <xf numFmtId="0" fontId="12" fillId="0" borderId="20" xfId="0" applyFont="1" applyBorder="1" applyAlignment="1" applyProtection="1">
      <alignment horizontal="center" vertical="center"/>
    </xf>
    <xf numFmtId="0" fontId="12" fillId="0" borderId="34" xfId="0" applyFont="1" applyBorder="1" applyAlignment="1" applyProtection="1">
      <alignment horizontal="center" vertical="center"/>
    </xf>
    <xf numFmtId="0" fontId="12" fillId="0" borderId="40" xfId="0" applyFont="1" applyBorder="1" applyAlignment="1" applyProtection="1">
      <alignment horizontal="left" vertical="center"/>
    </xf>
    <xf numFmtId="0" fontId="12" fillId="0" borderId="22" xfId="0" applyFont="1" applyBorder="1" applyAlignment="1" applyProtection="1">
      <alignment horizontal="left" vertical="center"/>
    </xf>
    <xf numFmtId="3" fontId="32" fillId="0" borderId="70" xfId="0" applyNumberFormat="1" applyFont="1" applyBorder="1" applyAlignment="1" applyProtection="1">
      <alignment horizontal="right" vertical="center"/>
      <protection locked="0"/>
    </xf>
    <xf numFmtId="3" fontId="32" fillId="0" borderId="28" xfId="0" applyNumberFormat="1" applyFont="1" applyBorder="1" applyAlignment="1" applyProtection="1">
      <alignment horizontal="right" vertical="center"/>
      <protection locked="0"/>
    </xf>
    <xf numFmtId="3" fontId="32" fillId="0" borderId="18" xfId="0" applyNumberFormat="1" applyFont="1" applyBorder="1" applyAlignment="1" applyProtection="1">
      <alignment horizontal="right" vertical="center"/>
      <protection locked="0"/>
    </xf>
    <xf numFmtId="3" fontId="10" fillId="0" borderId="40" xfId="0" applyNumberFormat="1" applyFont="1" applyBorder="1" applyAlignment="1" applyProtection="1">
      <alignment horizontal="right" vertical="center"/>
    </xf>
    <xf numFmtId="3" fontId="10" fillId="0" borderId="22" xfId="0" applyNumberFormat="1" applyFont="1" applyBorder="1" applyAlignment="1" applyProtection="1">
      <alignment horizontal="right" vertical="center"/>
    </xf>
    <xf numFmtId="3" fontId="10" fillId="0" borderId="19" xfId="0" applyNumberFormat="1" applyFont="1" applyBorder="1" applyAlignment="1" applyProtection="1">
      <alignment horizontal="right" vertical="center"/>
    </xf>
    <xf numFmtId="0" fontId="42" fillId="0" borderId="0" xfId="4" applyFont="1" applyAlignment="1" applyProtection="1">
      <alignment horizontal="left" vertical="center"/>
    </xf>
    <xf numFmtId="0" fontId="12" fillId="0" borderId="28" xfId="0" applyFont="1" applyBorder="1" applyAlignment="1" applyProtection="1">
      <alignment horizontal="center" vertical="center"/>
    </xf>
    <xf numFmtId="0" fontId="12" fillId="0" borderId="28" xfId="0" applyFont="1" applyBorder="1" applyAlignment="1" applyProtection="1">
      <alignment horizontal="left" vertical="center"/>
    </xf>
    <xf numFmtId="0" fontId="44" fillId="0" borderId="0" xfId="0" applyFont="1" applyAlignment="1" applyProtection="1">
      <alignment horizontal="center" vertical="center"/>
    </xf>
    <xf numFmtId="0" fontId="18" fillId="0" borderId="22" xfId="0" applyFont="1" applyBorder="1" applyAlignment="1" applyProtection="1">
      <alignment horizontal="right" vertical="center"/>
    </xf>
    <xf numFmtId="3" fontId="32" fillId="0" borderId="40" xfId="0" applyNumberFormat="1" applyFont="1" applyBorder="1" applyAlignment="1" applyProtection="1">
      <alignment horizontal="right" vertical="center"/>
    </xf>
    <xf numFmtId="3" fontId="32" fillId="0" borderId="22" xfId="0" applyNumberFormat="1" applyFont="1" applyBorder="1" applyAlignment="1" applyProtection="1">
      <alignment horizontal="right" vertical="center"/>
    </xf>
    <xf numFmtId="3" fontId="32" fillId="0" borderId="19" xfId="0" applyNumberFormat="1" applyFont="1" applyBorder="1" applyAlignment="1" applyProtection="1">
      <alignment horizontal="right" vertical="center"/>
    </xf>
    <xf numFmtId="0" fontId="12" fillId="0" borderId="33" xfId="0" applyFont="1" applyBorder="1" applyAlignment="1" applyProtection="1">
      <alignment horizontal="center" vertical="center" wrapText="1"/>
    </xf>
    <xf numFmtId="0" fontId="12" fillId="0" borderId="35" xfId="0" applyFont="1" applyBorder="1" applyAlignment="1" applyProtection="1">
      <alignment horizontal="center" vertical="center"/>
    </xf>
    <xf numFmtId="0" fontId="12" fillId="0" borderId="15" xfId="0" applyFont="1" applyBorder="1" applyAlignment="1" applyProtection="1">
      <alignment horizontal="center" vertical="center"/>
    </xf>
    <xf numFmtId="3" fontId="32" fillId="0" borderId="37" xfId="0" applyNumberFormat="1" applyFont="1" applyBorder="1" applyAlignment="1" applyProtection="1">
      <alignment horizontal="right" vertical="center"/>
      <protection locked="0"/>
    </xf>
    <xf numFmtId="3" fontId="32" fillId="0" borderId="38" xfId="0" applyNumberFormat="1" applyFont="1" applyBorder="1" applyAlignment="1" applyProtection="1">
      <alignment horizontal="right" vertical="center"/>
      <protection locked="0"/>
    </xf>
    <xf numFmtId="3" fontId="32" fillId="0" borderId="39" xfId="0" applyNumberFormat="1" applyFont="1" applyBorder="1" applyAlignment="1" applyProtection="1">
      <alignment horizontal="right" vertical="center"/>
      <protection locked="0"/>
    </xf>
    <xf numFmtId="3" fontId="10" fillId="0" borderId="37" xfId="0" applyNumberFormat="1" applyFont="1" applyBorder="1" applyAlignment="1" applyProtection="1">
      <alignment horizontal="right" vertical="center"/>
    </xf>
    <xf numFmtId="3" fontId="10" fillId="0" borderId="38" xfId="0" applyNumberFormat="1" applyFont="1" applyBorder="1" applyAlignment="1" applyProtection="1">
      <alignment horizontal="right" vertical="center"/>
    </xf>
    <xf numFmtId="3" fontId="10" fillId="0" borderId="39" xfId="0" applyNumberFormat="1" applyFont="1" applyBorder="1" applyAlignment="1" applyProtection="1">
      <alignment horizontal="right" vertical="center"/>
    </xf>
    <xf numFmtId="0" fontId="18" fillId="0" borderId="30" xfId="0" applyFont="1" applyBorder="1" applyAlignment="1" applyProtection="1">
      <alignment horizontal="left" vertical="center"/>
    </xf>
    <xf numFmtId="0" fontId="18" fillId="0" borderId="0" xfId="0" applyFont="1" applyBorder="1" applyAlignment="1" applyProtection="1">
      <alignment horizontal="left" vertical="center"/>
    </xf>
    <xf numFmtId="3" fontId="32" fillId="0" borderId="48" xfId="0" applyNumberFormat="1" applyFont="1" applyBorder="1" applyAlignment="1" applyProtection="1">
      <alignment horizontal="right" vertical="center"/>
      <protection locked="0"/>
    </xf>
    <xf numFmtId="3" fontId="32" fillId="0" borderId="47" xfId="0" applyNumberFormat="1" applyFont="1" applyBorder="1" applyAlignment="1" applyProtection="1">
      <alignment horizontal="right" vertical="center"/>
      <protection locked="0"/>
    </xf>
    <xf numFmtId="3" fontId="32" fillId="0" borderId="49" xfId="0" applyNumberFormat="1" applyFont="1" applyBorder="1" applyAlignment="1" applyProtection="1">
      <alignment horizontal="right" vertical="center"/>
      <protection locked="0"/>
    </xf>
    <xf numFmtId="3" fontId="10" fillId="0" borderId="48" xfId="0" applyNumberFormat="1" applyFont="1" applyBorder="1" applyAlignment="1" applyProtection="1">
      <alignment horizontal="right" vertical="center"/>
    </xf>
    <xf numFmtId="3" fontId="10" fillId="0" borderId="47" xfId="0" applyNumberFormat="1" applyFont="1" applyBorder="1" applyAlignment="1" applyProtection="1">
      <alignment horizontal="right" vertical="center"/>
    </xf>
    <xf numFmtId="3" fontId="10" fillId="0" borderId="49" xfId="0" applyNumberFormat="1" applyFont="1" applyBorder="1" applyAlignment="1" applyProtection="1">
      <alignment horizontal="right" vertical="center"/>
    </xf>
    <xf numFmtId="3" fontId="10" fillId="0" borderId="11" xfId="0" applyNumberFormat="1" applyFont="1" applyBorder="1" applyAlignment="1" applyProtection="1">
      <alignment horizontal="right" vertical="center"/>
    </xf>
    <xf numFmtId="3" fontId="10" fillId="0" borderId="0" xfId="0" applyNumberFormat="1" applyFont="1" applyBorder="1" applyAlignment="1" applyProtection="1">
      <alignment horizontal="right" vertical="center"/>
    </xf>
    <xf numFmtId="3" fontId="10" fillId="0" borderId="41" xfId="0" applyNumberFormat="1" applyFont="1" applyBorder="1" applyAlignment="1" applyProtection="1">
      <alignment horizontal="right" vertical="center"/>
    </xf>
    <xf numFmtId="0" fontId="18" fillId="0" borderId="46" xfId="0" applyFont="1" applyBorder="1" applyAlignment="1" applyProtection="1">
      <alignment horizontal="left" vertical="center"/>
    </xf>
    <xf numFmtId="0" fontId="18" fillId="0" borderId="47" xfId="0" applyFont="1" applyBorder="1" applyAlignment="1" applyProtection="1">
      <alignment horizontal="left" vertical="center"/>
    </xf>
    <xf numFmtId="0" fontId="18" fillId="0" borderId="42" xfId="0" applyFont="1" applyBorder="1" applyAlignment="1" applyProtection="1">
      <alignment horizontal="left" vertical="center"/>
    </xf>
    <xf numFmtId="0" fontId="18" fillId="0" borderId="43" xfId="0" applyFont="1" applyBorder="1" applyAlignment="1" applyProtection="1">
      <alignment horizontal="left" vertical="center"/>
    </xf>
    <xf numFmtId="3" fontId="32" fillId="0" borderId="44" xfId="0" applyNumberFormat="1" applyFont="1" applyBorder="1" applyAlignment="1" applyProtection="1">
      <alignment horizontal="right" vertical="center"/>
      <protection locked="0"/>
    </xf>
    <xf numFmtId="3" fontId="32" fillId="0" borderId="43" xfId="0" applyNumberFormat="1" applyFont="1" applyBorder="1" applyAlignment="1" applyProtection="1">
      <alignment horizontal="right" vertical="center"/>
      <protection locked="0"/>
    </xf>
    <xf numFmtId="3" fontId="32" fillId="0" borderId="45" xfId="0" applyNumberFormat="1" applyFont="1" applyBorder="1" applyAlignment="1" applyProtection="1">
      <alignment horizontal="right" vertical="center"/>
      <protection locked="0"/>
    </xf>
    <xf numFmtId="3" fontId="10" fillId="0" borderId="44" xfId="0" applyNumberFormat="1" applyFont="1" applyBorder="1" applyAlignment="1" applyProtection="1">
      <alignment horizontal="right" vertical="center"/>
    </xf>
    <xf numFmtId="3" fontId="10" fillId="0" borderId="43" xfId="0" applyNumberFormat="1" applyFont="1" applyBorder="1" applyAlignment="1" applyProtection="1">
      <alignment horizontal="right" vertical="center"/>
    </xf>
    <xf numFmtId="3" fontId="10" fillId="0" borderId="45" xfId="0" applyNumberFormat="1" applyFont="1" applyBorder="1" applyAlignment="1" applyProtection="1">
      <alignment horizontal="right" vertical="center"/>
    </xf>
    <xf numFmtId="0" fontId="17" fillId="0" borderId="11" xfId="0" applyFont="1" applyBorder="1" applyAlignment="1" applyProtection="1">
      <alignment horizontal="left" vertical="center"/>
    </xf>
    <xf numFmtId="0" fontId="17" fillId="0" borderId="0" xfId="0" applyFont="1" applyBorder="1" applyAlignment="1" applyProtection="1">
      <alignment horizontal="left" vertical="center"/>
    </xf>
    <xf numFmtId="0" fontId="17" fillId="0" borderId="32" xfId="0" applyFont="1" applyBorder="1" applyAlignment="1" applyProtection="1">
      <alignment horizontal="left" vertical="center"/>
    </xf>
    <xf numFmtId="0" fontId="12" fillId="0" borderId="11" xfId="0" applyFont="1" applyBorder="1" applyAlignment="1" applyProtection="1">
      <alignment horizontal="left" vertical="center"/>
    </xf>
    <xf numFmtId="0" fontId="12" fillId="0" borderId="32" xfId="0" applyFont="1" applyBorder="1" applyAlignment="1" applyProtection="1">
      <alignment horizontal="left" vertical="center"/>
    </xf>
    <xf numFmtId="179" fontId="18" fillId="0" borderId="47" xfId="5" applyNumberFormat="1" applyFont="1" applyBorder="1" applyAlignment="1" applyProtection="1">
      <alignment horizontal="left" vertical="center"/>
    </xf>
    <xf numFmtId="179" fontId="18" fillId="0" borderId="49" xfId="5" applyNumberFormat="1" applyFont="1" applyBorder="1" applyAlignment="1" applyProtection="1">
      <alignment horizontal="left" vertical="center"/>
    </xf>
    <xf numFmtId="0" fontId="18" fillId="0" borderId="52" xfId="0" applyFont="1" applyBorder="1" applyAlignment="1" applyProtection="1">
      <alignment horizontal="left" vertical="center"/>
    </xf>
    <xf numFmtId="0" fontId="18" fillId="0" borderId="51" xfId="0" applyFont="1" applyBorder="1" applyAlignment="1" applyProtection="1">
      <alignment horizontal="left" vertical="center"/>
    </xf>
    <xf numFmtId="0" fontId="11" fillId="0" borderId="110" xfId="0" applyFont="1" applyBorder="1" applyAlignment="1" applyProtection="1">
      <alignment horizontal="left" vertical="center"/>
    </xf>
    <xf numFmtId="0" fontId="11" fillId="0" borderId="111" xfId="0" applyFont="1" applyBorder="1" applyAlignment="1" applyProtection="1">
      <alignment horizontal="left" vertical="center"/>
    </xf>
    <xf numFmtId="3" fontId="10" fillId="0" borderId="110" xfId="0" applyNumberFormat="1" applyFont="1" applyBorder="1" applyAlignment="1" applyProtection="1">
      <alignment horizontal="right" vertical="center"/>
    </xf>
    <xf numFmtId="3" fontId="10" fillId="0" borderId="111" xfId="0" applyNumberFormat="1" applyFont="1" applyBorder="1" applyAlignment="1" applyProtection="1">
      <alignment horizontal="right" vertical="center"/>
    </xf>
    <xf numFmtId="3" fontId="10" fillId="0" borderId="112" xfId="0" applyNumberFormat="1" applyFont="1" applyBorder="1" applyAlignment="1" applyProtection="1">
      <alignment horizontal="right" vertical="center"/>
    </xf>
    <xf numFmtId="0" fontId="12" fillId="0" borderId="11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</xf>
    <xf numFmtId="0" fontId="12" fillId="0" borderId="41" xfId="0" applyFont="1" applyBorder="1" applyAlignment="1" applyProtection="1">
      <alignment horizontal="center" vertical="center"/>
    </xf>
    <xf numFmtId="0" fontId="18" fillId="0" borderId="48" xfId="0" applyFont="1" applyBorder="1" applyAlignment="1" applyProtection="1">
      <alignment horizontal="left" vertical="center"/>
    </xf>
    <xf numFmtId="0" fontId="18" fillId="0" borderId="49" xfId="0" applyFont="1" applyBorder="1" applyAlignment="1" applyProtection="1">
      <alignment horizontal="left" vertical="center"/>
    </xf>
    <xf numFmtId="0" fontId="19" fillId="0" borderId="113" xfId="0" applyFont="1" applyBorder="1" applyAlignment="1" applyProtection="1">
      <alignment horizontal="left" vertical="center" wrapText="1"/>
    </xf>
    <xf numFmtId="0" fontId="19" fillId="0" borderId="114" xfId="0" applyFont="1" applyBorder="1" applyAlignment="1" applyProtection="1">
      <alignment horizontal="left" vertical="center"/>
    </xf>
    <xf numFmtId="3" fontId="10" fillId="0" borderId="113" xfId="0" applyNumberFormat="1" applyFont="1" applyBorder="1" applyAlignment="1" applyProtection="1">
      <alignment horizontal="right" vertical="center"/>
      <protection locked="0"/>
    </xf>
    <xf numFmtId="3" fontId="10" fillId="0" borderId="114" xfId="0" applyNumberFormat="1" applyFont="1" applyBorder="1" applyAlignment="1" applyProtection="1">
      <alignment horizontal="right" vertical="center"/>
      <protection locked="0"/>
    </xf>
    <xf numFmtId="3" fontId="10" fillId="0" borderId="115" xfId="0" applyNumberFormat="1" applyFont="1" applyBorder="1" applyAlignment="1" applyProtection="1">
      <alignment horizontal="right" vertical="center"/>
      <protection locked="0"/>
    </xf>
    <xf numFmtId="3" fontId="10" fillId="0" borderId="113" xfId="0" applyNumberFormat="1" applyFont="1" applyBorder="1" applyAlignment="1" applyProtection="1">
      <alignment horizontal="right" vertical="center"/>
    </xf>
    <xf numFmtId="3" fontId="10" fillId="0" borderId="114" xfId="0" applyNumberFormat="1" applyFont="1" applyBorder="1" applyAlignment="1" applyProtection="1">
      <alignment horizontal="right" vertical="center"/>
    </xf>
    <xf numFmtId="3" fontId="10" fillId="0" borderId="115" xfId="0" applyNumberFormat="1" applyFont="1" applyBorder="1" applyAlignment="1" applyProtection="1">
      <alignment horizontal="right" vertical="center"/>
    </xf>
    <xf numFmtId="0" fontId="11" fillId="0" borderId="63" xfId="0" applyFont="1" applyBorder="1" applyAlignment="1" applyProtection="1">
      <alignment horizontal="left" vertical="center"/>
    </xf>
    <xf numFmtId="0" fontId="11" fillId="0" borderId="54" xfId="0" applyFont="1" applyBorder="1" applyAlignment="1" applyProtection="1">
      <alignment horizontal="left" vertical="center"/>
    </xf>
    <xf numFmtId="3" fontId="10" fillId="0" borderId="63" xfId="0" applyNumberFormat="1" applyFont="1" applyBorder="1" applyAlignment="1" applyProtection="1">
      <alignment horizontal="right" vertical="center"/>
    </xf>
    <xf numFmtId="3" fontId="10" fillId="0" borderId="54" xfId="0" applyNumberFormat="1" applyFont="1" applyBorder="1" applyAlignment="1" applyProtection="1">
      <alignment horizontal="right" vertical="center"/>
    </xf>
    <xf numFmtId="3" fontId="10" fillId="0" borderId="64" xfId="0" applyNumberFormat="1" applyFont="1" applyBorder="1" applyAlignment="1" applyProtection="1">
      <alignment horizontal="right" vertical="center"/>
    </xf>
    <xf numFmtId="0" fontId="16" fillId="0" borderId="0" xfId="0" applyFont="1" applyBorder="1" applyAlignment="1" applyProtection="1">
      <alignment horizontal="right" vertical="center"/>
    </xf>
    <xf numFmtId="3" fontId="56" fillId="0" borderId="0" xfId="0" applyNumberFormat="1" applyFont="1" applyBorder="1" applyAlignment="1" applyProtection="1">
      <alignment horizontal="center" vertical="center"/>
    </xf>
    <xf numFmtId="0" fontId="18" fillId="0" borderId="55" xfId="0" applyFont="1" applyBorder="1" applyAlignment="1" applyProtection="1">
      <alignment horizontal="left" vertical="center"/>
    </xf>
    <xf numFmtId="0" fontId="18" fillId="0" borderId="56" xfId="0" applyFont="1" applyBorder="1" applyAlignment="1" applyProtection="1">
      <alignment horizontal="left" vertical="center"/>
    </xf>
    <xf numFmtId="3" fontId="10" fillId="0" borderId="11" xfId="0" applyNumberFormat="1" applyFont="1" applyBorder="1" applyAlignment="1" applyProtection="1">
      <alignment vertical="center"/>
      <protection locked="0"/>
    </xf>
    <xf numFmtId="3" fontId="10" fillId="0" borderId="0" xfId="0" applyNumberFormat="1" applyFont="1" applyBorder="1" applyAlignment="1" applyProtection="1">
      <alignment vertical="center"/>
      <protection locked="0"/>
    </xf>
    <xf numFmtId="3" fontId="10" fillId="0" borderId="41" xfId="0" applyNumberFormat="1" applyFont="1" applyBorder="1" applyAlignment="1" applyProtection="1">
      <alignment vertical="center"/>
      <protection locked="0"/>
    </xf>
    <xf numFmtId="3" fontId="10" fillId="0" borderId="57" xfId="0" applyNumberFormat="1" applyFont="1" applyBorder="1" applyAlignment="1" applyProtection="1">
      <alignment horizontal="right" vertical="center"/>
    </xf>
    <xf numFmtId="3" fontId="10" fillId="0" borderId="58" xfId="0" applyNumberFormat="1" applyFont="1" applyBorder="1" applyAlignment="1" applyProtection="1">
      <alignment horizontal="right" vertical="center"/>
    </xf>
    <xf numFmtId="3" fontId="10" fillId="0" borderId="59" xfId="0" applyNumberFormat="1" applyFont="1" applyBorder="1" applyAlignment="1" applyProtection="1">
      <alignment horizontal="right" vertical="center"/>
    </xf>
    <xf numFmtId="3" fontId="10" fillId="0" borderId="48" xfId="0" applyNumberFormat="1" applyFont="1" applyBorder="1" applyAlignment="1" applyProtection="1">
      <alignment vertical="center"/>
      <protection locked="0"/>
    </xf>
    <xf numFmtId="3" fontId="10" fillId="0" borderId="47" xfId="0" applyNumberFormat="1" applyFont="1" applyBorder="1" applyAlignment="1" applyProtection="1">
      <alignment vertical="center"/>
      <protection locked="0"/>
    </xf>
    <xf numFmtId="3" fontId="10" fillId="0" borderId="49" xfId="0" applyNumberFormat="1" applyFont="1" applyBorder="1" applyAlignment="1" applyProtection="1">
      <alignment vertical="center"/>
      <protection locked="0"/>
    </xf>
    <xf numFmtId="0" fontId="15" fillId="0" borderId="13" xfId="0" applyFont="1" applyBorder="1" applyAlignment="1" applyProtection="1">
      <alignment horizontal="left" vertical="center"/>
    </xf>
    <xf numFmtId="0" fontId="13" fillId="0" borderId="65" xfId="0" applyFont="1" applyBorder="1" applyAlignment="1" applyProtection="1">
      <alignment horizontal="center" vertical="center" wrapText="1"/>
    </xf>
    <xf numFmtId="0" fontId="13" fillId="0" borderId="16" xfId="0" applyFont="1" applyBorder="1" applyAlignment="1" applyProtection="1">
      <alignment horizontal="center" vertical="center"/>
    </xf>
    <xf numFmtId="0" fontId="13" fillId="0" borderId="35" xfId="0" applyFont="1" applyBorder="1" applyAlignment="1" applyProtection="1">
      <alignment horizontal="center" vertical="center"/>
    </xf>
    <xf numFmtId="0" fontId="13" fillId="0" borderId="67" xfId="0" applyFont="1" applyBorder="1" applyAlignment="1" applyProtection="1">
      <alignment horizontal="center" vertical="center"/>
    </xf>
    <xf numFmtId="0" fontId="13" fillId="0" borderId="13" xfId="0" applyFont="1" applyBorder="1" applyAlignment="1" applyProtection="1">
      <alignment horizontal="center" vertical="center"/>
    </xf>
    <xf numFmtId="0" fontId="13" fillId="0" borderId="15" xfId="0" applyFont="1" applyBorder="1" applyAlignment="1" applyProtection="1">
      <alignment horizontal="center" vertical="center"/>
    </xf>
    <xf numFmtId="3" fontId="19" fillId="0" borderId="10" xfId="0" applyNumberFormat="1" applyFont="1" applyBorder="1" applyAlignment="1" applyProtection="1">
      <alignment horizontal="right" vertical="center"/>
    </xf>
    <xf numFmtId="3" fontId="19" fillId="0" borderId="20" xfId="0" applyNumberFormat="1" applyFont="1" applyBorder="1" applyAlignment="1" applyProtection="1">
      <alignment horizontal="right" vertical="center"/>
    </xf>
    <xf numFmtId="3" fontId="19" fillId="0" borderId="69" xfId="0" applyNumberFormat="1" applyFont="1" applyBorder="1" applyAlignment="1" applyProtection="1">
      <alignment horizontal="right" vertical="center"/>
    </xf>
    <xf numFmtId="3" fontId="19" fillId="0" borderId="69" xfId="0" applyNumberFormat="1" applyFont="1" applyFill="1" applyBorder="1" applyAlignment="1" applyProtection="1">
      <alignment horizontal="right" vertical="center"/>
    </xf>
    <xf numFmtId="3" fontId="19" fillId="0" borderId="20" xfId="0" applyNumberFormat="1" applyFont="1" applyFill="1" applyBorder="1" applyAlignment="1" applyProtection="1">
      <alignment horizontal="right" vertical="center"/>
    </xf>
    <xf numFmtId="0" fontId="13" fillId="0" borderId="33" xfId="0" applyFont="1" applyBorder="1" applyAlignment="1" applyProtection="1">
      <alignment horizontal="center" vertical="center" wrapText="1"/>
    </xf>
    <xf numFmtId="0" fontId="13" fillId="0" borderId="36" xfId="0" applyFont="1" applyBorder="1" applyAlignment="1" applyProtection="1">
      <alignment horizontal="center" vertical="center"/>
    </xf>
    <xf numFmtId="0" fontId="13" fillId="0" borderId="66" xfId="0" applyFont="1" applyBorder="1" applyAlignment="1" applyProtection="1">
      <alignment horizontal="center" vertical="center" wrapText="1"/>
    </xf>
    <xf numFmtId="0" fontId="13" fillId="0" borderId="67" xfId="0" applyFont="1" applyBorder="1" applyAlignment="1" applyProtection="1">
      <alignment horizontal="center" vertical="center" wrapText="1"/>
    </xf>
    <xf numFmtId="0" fontId="13" fillId="0" borderId="53" xfId="0" applyFont="1" applyBorder="1" applyAlignment="1" applyProtection="1">
      <alignment horizontal="center" vertical="center" wrapText="1"/>
    </xf>
    <xf numFmtId="0" fontId="13" fillId="0" borderId="16" xfId="0" applyFont="1" applyBorder="1" applyAlignment="1" applyProtection="1">
      <alignment horizontal="center" vertical="center" wrapText="1"/>
    </xf>
    <xf numFmtId="0" fontId="19" fillId="0" borderId="20" xfId="0" applyFont="1" applyBorder="1" applyAlignment="1" applyProtection="1">
      <alignment horizontal="right" vertical="center"/>
    </xf>
    <xf numFmtId="0" fontId="18" fillId="0" borderId="50" xfId="0" applyFont="1" applyBorder="1" applyAlignment="1" applyProtection="1">
      <alignment horizontal="left" vertical="center"/>
    </xf>
    <xf numFmtId="3" fontId="10" fillId="0" borderId="60" xfId="0" applyNumberFormat="1" applyFont="1" applyBorder="1" applyAlignment="1" applyProtection="1">
      <alignment vertical="center"/>
      <protection locked="0"/>
    </xf>
    <xf numFmtId="3" fontId="10" fillId="0" borderId="61" xfId="0" applyNumberFormat="1" applyFont="1" applyBorder="1" applyAlignment="1" applyProtection="1">
      <alignment vertical="center"/>
      <protection locked="0"/>
    </xf>
    <xf numFmtId="3" fontId="10" fillId="0" borderId="62" xfId="0" applyNumberFormat="1" applyFont="1" applyBorder="1" applyAlignment="1" applyProtection="1">
      <alignment vertical="center"/>
      <protection locked="0"/>
    </xf>
    <xf numFmtId="0" fontId="56" fillId="0" borderId="0" xfId="0" applyFont="1" applyFill="1" applyBorder="1" applyAlignment="1" applyProtection="1">
      <alignment horizontal="left" vertical="top" wrapText="1"/>
    </xf>
    <xf numFmtId="0" fontId="17" fillId="0" borderId="16" xfId="0" applyFont="1" applyBorder="1" applyAlignment="1" applyProtection="1">
      <alignment horizontal="right" vertical="center"/>
    </xf>
    <xf numFmtId="3" fontId="10" fillId="0" borderId="36" xfId="0" applyNumberFormat="1" applyFont="1" applyBorder="1" applyAlignment="1" applyProtection="1">
      <alignment vertical="center"/>
    </xf>
    <xf numFmtId="3" fontId="10" fillId="0" borderId="13" xfId="0" applyNumberFormat="1" applyFont="1" applyBorder="1" applyAlignment="1" applyProtection="1">
      <alignment vertical="center"/>
    </xf>
    <xf numFmtId="3" fontId="10" fillId="0" borderId="15" xfId="0" applyNumberFormat="1" applyFont="1" applyBorder="1" applyAlignment="1" applyProtection="1">
      <alignment vertical="center"/>
    </xf>
    <xf numFmtId="0" fontId="12" fillId="3" borderId="109" xfId="0" applyFont="1" applyFill="1" applyBorder="1" applyAlignment="1" applyProtection="1">
      <alignment horizontal="right" vertical="center"/>
    </xf>
    <xf numFmtId="0" fontId="52" fillId="6" borderId="2" xfId="0" applyFont="1" applyFill="1" applyBorder="1" applyAlignment="1" applyProtection="1">
      <alignment horizontal="center" vertical="center"/>
    </xf>
    <xf numFmtId="0" fontId="52" fillId="0" borderId="2" xfId="0" applyFont="1" applyBorder="1" applyAlignment="1" applyProtection="1">
      <alignment horizontal="center" vertical="center"/>
    </xf>
    <xf numFmtId="0" fontId="12" fillId="6" borderId="63" xfId="0" applyFont="1" applyFill="1" applyBorder="1" applyAlignment="1" applyProtection="1">
      <alignment horizontal="center" vertical="center"/>
    </xf>
    <xf numFmtId="0" fontId="12" fillId="6" borderId="54" xfId="0" applyFont="1" applyFill="1" applyBorder="1" applyAlignment="1" applyProtection="1">
      <alignment horizontal="center" vertical="center"/>
    </xf>
    <xf numFmtId="49" fontId="12" fillId="3" borderId="107" xfId="0" applyNumberFormat="1" applyFont="1" applyFill="1" applyBorder="1" applyAlignment="1" applyProtection="1">
      <alignment horizontal="right" vertical="center"/>
    </xf>
    <xf numFmtId="0" fontId="38" fillId="3" borderId="109" xfId="0" applyFont="1" applyFill="1" applyBorder="1" applyAlignment="1" applyProtection="1">
      <alignment horizontal="right" vertical="center"/>
    </xf>
    <xf numFmtId="0" fontId="27" fillId="0" borderId="0" xfId="0" applyFont="1" applyAlignment="1" applyProtection="1">
      <alignment horizontal="center" vertical="center"/>
    </xf>
    <xf numFmtId="0" fontId="42" fillId="0" borderId="0" xfId="4" applyFont="1" applyAlignment="1" applyProtection="1">
      <alignment horizontal="center" vertical="center"/>
    </xf>
    <xf numFmtId="0" fontId="27" fillId="0" borderId="21" xfId="0" applyFont="1" applyBorder="1" applyAlignment="1" applyProtection="1">
      <alignment horizontal="left" vertical="center"/>
    </xf>
    <xf numFmtId="0" fontId="27" fillId="0" borderId="22" xfId="0" applyFont="1" applyBorder="1" applyAlignment="1" applyProtection="1">
      <alignment horizontal="left" vertical="center"/>
    </xf>
    <xf numFmtId="0" fontId="27" fillId="0" borderId="21" xfId="0" applyFont="1" applyBorder="1" applyAlignment="1" applyProtection="1">
      <alignment horizontal="center" vertical="center"/>
    </xf>
    <xf numFmtId="0" fontId="27" fillId="0" borderId="22" xfId="0" applyFont="1" applyBorder="1" applyAlignment="1" applyProtection="1">
      <alignment horizontal="center" vertical="center"/>
    </xf>
    <xf numFmtId="0" fontId="27" fillId="0" borderId="23" xfId="0" applyFont="1" applyBorder="1" applyAlignment="1" applyProtection="1">
      <alignment horizontal="center" vertical="center"/>
    </xf>
    <xf numFmtId="0" fontId="69" fillId="0" borderId="21" xfId="0" applyFont="1" applyBorder="1" applyAlignment="1" applyProtection="1">
      <alignment horizontal="center" vertical="center" wrapText="1"/>
    </xf>
    <xf numFmtId="0" fontId="69" fillId="0" borderId="22" xfId="0" applyFont="1" applyBorder="1" applyAlignment="1" applyProtection="1">
      <alignment horizontal="center" vertical="center" wrapText="1"/>
    </xf>
    <xf numFmtId="0" fontId="69" fillId="0" borderId="23" xfId="0" applyFont="1" applyBorder="1" applyAlignment="1" applyProtection="1">
      <alignment horizontal="center" vertical="center" wrapText="1"/>
    </xf>
    <xf numFmtId="0" fontId="27" fillId="0" borderId="0" xfId="0" applyFont="1" applyAlignment="1" applyProtection="1">
      <alignment horizontal="left" vertical="center"/>
    </xf>
    <xf numFmtId="0" fontId="27" fillId="0" borderId="0" xfId="0" applyFont="1" applyFill="1" applyAlignment="1" applyProtection="1">
      <alignment horizontal="left" vertical="center"/>
    </xf>
    <xf numFmtId="0" fontId="27" fillId="0" borderId="0" xfId="0" applyFont="1" applyAlignment="1" applyProtection="1">
      <alignment horizontal="distributed" vertical="center"/>
    </xf>
    <xf numFmtId="0" fontId="27" fillId="0" borderId="0" xfId="0" applyFont="1" applyFill="1" applyAlignment="1" applyProtection="1">
      <alignment horizontal="left" vertical="center" wrapText="1"/>
    </xf>
    <xf numFmtId="0" fontId="29" fillId="0" borderId="0" xfId="0" applyFont="1" applyAlignment="1" applyProtection="1">
      <alignment horizontal="right" vertical="center"/>
    </xf>
    <xf numFmtId="0" fontId="68" fillId="0" borderId="0" xfId="0" applyFont="1" applyFill="1" applyAlignment="1" applyProtection="1">
      <alignment horizontal="left" vertical="center" wrapText="1"/>
    </xf>
    <xf numFmtId="38" fontId="27" fillId="0" borderId="0" xfId="1" applyFont="1" applyAlignment="1" applyProtection="1">
      <alignment horizontal="center" vertical="center"/>
    </xf>
    <xf numFmtId="0" fontId="27" fillId="0" borderId="28" xfId="0" applyFont="1" applyBorder="1" applyAlignment="1" applyProtection="1">
      <alignment horizontal="left" vertical="center"/>
    </xf>
    <xf numFmtId="0" fontId="0" fillId="0" borderId="28" xfId="0" applyBorder="1" applyAlignment="1" applyProtection="1">
      <alignment horizontal="left" vertical="center"/>
    </xf>
    <xf numFmtId="0" fontId="30" fillId="0" borderId="24" xfId="0" applyFont="1" applyBorder="1" applyAlignment="1" applyProtection="1">
      <alignment horizontal="center" vertical="center" wrapText="1"/>
    </xf>
    <xf numFmtId="0" fontId="30" fillId="0" borderId="24" xfId="0" applyFont="1" applyBorder="1" applyAlignment="1" applyProtection="1">
      <alignment horizontal="center" vertical="center"/>
    </xf>
    <xf numFmtId="3" fontId="30" fillId="0" borderId="21" xfId="0" applyNumberFormat="1" applyFont="1" applyBorder="1" applyAlignment="1" applyProtection="1">
      <alignment horizontal="right" vertical="center"/>
    </xf>
    <xf numFmtId="0" fontId="30" fillId="0" borderId="22" xfId="0" applyFont="1" applyBorder="1" applyAlignment="1" applyProtection="1">
      <alignment horizontal="right" vertical="center"/>
    </xf>
    <xf numFmtId="0" fontId="28" fillId="0" borderId="24" xfId="0" applyFont="1" applyBorder="1" applyAlignment="1" applyProtection="1">
      <alignment horizontal="center" vertical="center" wrapText="1"/>
    </xf>
    <xf numFmtId="0" fontId="27" fillId="0" borderId="24" xfId="0" applyFont="1" applyBorder="1" applyAlignment="1" applyProtection="1">
      <alignment horizontal="center" vertical="center"/>
      <protection locked="0"/>
    </xf>
    <xf numFmtId="0" fontId="30" fillId="0" borderId="31" xfId="0" applyFont="1" applyBorder="1" applyAlignment="1" applyProtection="1">
      <alignment horizontal="center" vertical="center"/>
    </xf>
    <xf numFmtId="0" fontId="30" fillId="0" borderId="26" xfId="0" applyFont="1" applyBorder="1" applyAlignment="1" applyProtection="1">
      <alignment horizontal="center" vertical="center"/>
    </xf>
    <xf numFmtId="0" fontId="30" fillId="0" borderId="25" xfId="0" applyFont="1" applyBorder="1" applyAlignment="1" applyProtection="1">
      <alignment horizontal="center" vertical="center"/>
    </xf>
    <xf numFmtId="0" fontId="30" fillId="0" borderId="27" xfId="0" applyFont="1" applyBorder="1" applyAlignment="1" applyProtection="1">
      <alignment horizontal="center" vertical="center"/>
    </xf>
    <xf numFmtId="0" fontId="30" fillId="0" borderId="28" xfId="0" applyFont="1" applyBorder="1" applyAlignment="1" applyProtection="1">
      <alignment horizontal="center" vertical="center"/>
    </xf>
    <xf numFmtId="0" fontId="30" fillId="0" borderId="29" xfId="0" applyFont="1" applyBorder="1" applyAlignment="1" applyProtection="1">
      <alignment horizontal="center" vertical="center"/>
    </xf>
    <xf numFmtId="0" fontId="27" fillId="0" borderId="31" xfId="0" applyFont="1" applyBorder="1" applyAlignment="1" applyProtection="1">
      <alignment horizontal="center" vertical="center"/>
    </xf>
    <xf numFmtId="0" fontId="27" fillId="0" borderId="25" xfId="0" applyFont="1" applyBorder="1" applyAlignment="1" applyProtection="1">
      <alignment horizontal="center" vertical="center"/>
    </xf>
    <xf numFmtId="0" fontId="27" fillId="0" borderId="30" xfId="0" applyFont="1" applyBorder="1" applyAlignment="1" applyProtection="1">
      <alignment horizontal="center" vertical="center"/>
    </xf>
    <xf numFmtId="0" fontId="27" fillId="0" borderId="32" xfId="0" applyFont="1" applyBorder="1" applyAlignment="1" applyProtection="1">
      <alignment horizontal="center" vertical="center"/>
    </xf>
    <xf numFmtId="0" fontId="27" fillId="0" borderId="27" xfId="0" applyFont="1" applyBorder="1" applyAlignment="1" applyProtection="1">
      <alignment horizontal="center" vertical="center"/>
    </xf>
    <xf numFmtId="0" fontId="27" fillId="0" borderId="29" xfId="0" applyFont="1" applyBorder="1" applyAlignment="1" applyProtection="1">
      <alignment horizontal="center" vertical="center"/>
    </xf>
    <xf numFmtId="0" fontId="68" fillId="0" borderId="31" xfId="0" applyFont="1" applyBorder="1" applyAlignment="1" applyProtection="1">
      <alignment horizontal="left" vertical="center" wrapText="1"/>
    </xf>
    <xf numFmtId="0" fontId="68" fillId="0" borderId="26" xfId="0" applyFont="1" applyBorder="1" applyAlignment="1" applyProtection="1">
      <alignment horizontal="left" vertical="center" wrapText="1"/>
    </xf>
    <xf numFmtId="0" fontId="68" fillId="0" borderId="25" xfId="0" applyFont="1" applyBorder="1" applyAlignment="1" applyProtection="1">
      <alignment horizontal="left" vertical="center" wrapText="1"/>
    </xf>
    <xf numFmtId="0" fontId="68" fillId="0" borderId="30" xfId="0" applyFont="1" applyBorder="1" applyAlignment="1" applyProtection="1">
      <alignment horizontal="left" vertical="center" wrapText="1"/>
    </xf>
    <xf numFmtId="0" fontId="68" fillId="0" borderId="0" xfId="0" applyFont="1" applyBorder="1" applyAlignment="1" applyProtection="1">
      <alignment horizontal="left" vertical="center" wrapText="1"/>
    </xf>
    <xf numFmtId="0" fontId="68" fillId="0" borderId="32" xfId="0" applyFont="1" applyBorder="1" applyAlignment="1" applyProtection="1">
      <alignment horizontal="left" vertical="center" wrapText="1"/>
    </xf>
    <xf numFmtId="0" fontId="68" fillId="0" borderId="27" xfId="0" applyFont="1" applyBorder="1" applyAlignment="1" applyProtection="1">
      <alignment horizontal="left" vertical="center" wrapText="1"/>
    </xf>
    <xf numFmtId="0" fontId="68" fillId="0" borderId="28" xfId="0" applyFont="1" applyBorder="1" applyAlignment="1" applyProtection="1">
      <alignment horizontal="left" vertical="center" wrapText="1"/>
    </xf>
    <xf numFmtId="0" fontId="68" fillId="0" borderId="29" xfId="0" applyFont="1" applyBorder="1" applyAlignment="1" applyProtection="1">
      <alignment horizontal="left" vertical="center" wrapText="1"/>
    </xf>
    <xf numFmtId="0" fontId="27" fillId="0" borderId="116" xfId="0" applyFont="1" applyBorder="1" applyAlignment="1" applyProtection="1">
      <alignment horizontal="left" vertical="center" wrapText="1"/>
    </xf>
    <xf numFmtId="0" fontId="27" fillId="0" borderId="26" xfId="0" applyFont="1" applyBorder="1" applyAlignment="1" applyProtection="1">
      <alignment horizontal="left" vertical="center" wrapText="1"/>
    </xf>
    <xf numFmtId="0" fontId="27" fillId="0" borderId="117" xfId="0" applyFont="1" applyBorder="1" applyAlignment="1" applyProtection="1">
      <alignment horizontal="left" vertical="center" wrapText="1"/>
    </xf>
    <xf numFmtId="0" fontId="27" fillId="0" borderId="0" xfId="0" applyFont="1" applyBorder="1" applyAlignment="1" applyProtection="1">
      <alignment horizontal="left" vertical="center" wrapText="1"/>
    </xf>
    <xf numFmtId="0" fontId="27" fillId="0" borderId="118" xfId="0" applyFont="1" applyBorder="1" applyAlignment="1" applyProtection="1">
      <alignment horizontal="left" vertical="center" wrapText="1"/>
    </xf>
    <xf numFmtId="0" fontId="27" fillId="0" borderId="28" xfId="0" applyFont="1" applyBorder="1" applyAlignment="1" applyProtection="1">
      <alignment horizontal="left" vertical="center" wrapText="1"/>
    </xf>
    <xf numFmtId="0" fontId="30" fillId="0" borderId="26" xfId="0" applyFont="1" applyBorder="1" applyAlignment="1" applyProtection="1">
      <alignment horizontal="left" vertical="center" wrapText="1"/>
    </xf>
    <xf numFmtId="0" fontId="30" fillId="0" borderId="25" xfId="0" applyFont="1" applyBorder="1" applyAlignment="1" applyProtection="1">
      <alignment horizontal="left" vertical="center" wrapText="1"/>
    </xf>
    <xf numFmtId="0" fontId="30" fillId="0" borderId="0" xfId="0" applyFont="1" applyBorder="1" applyAlignment="1" applyProtection="1">
      <alignment horizontal="left" vertical="center" wrapText="1"/>
    </xf>
    <xf numFmtId="0" fontId="30" fillId="0" borderId="32" xfId="0" applyFont="1" applyBorder="1" applyAlignment="1" applyProtection="1">
      <alignment horizontal="left" vertical="center" wrapText="1"/>
    </xf>
    <xf numFmtId="0" fontId="30" fillId="0" borderId="28" xfId="0" applyFont="1" applyBorder="1" applyAlignment="1" applyProtection="1">
      <alignment horizontal="left" vertical="center" wrapText="1"/>
    </xf>
    <xf numFmtId="0" fontId="30" fillId="0" borderId="29" xfId="0" applyFont="1" applyBorder="1" applyAlignment="1" applyProtection="1">
      <alignment horizontal="left" vertical="center" wrapText="1"/>
    </xf>
    <xf numFmtId="0" fontId="27" fillId="0" borderId="31" xfId="0" applyFont="1" applyBorder="1" applyAlignment="1" applyProtection="1">
      <alignment horizontal="center" vertical="center"/>
      <protection locked="0"/>
    </xf>
    <xf numFmtId="0" fontId="27" fillId="0" borderId="30" xfId="0" applyFont="1" applyBorder="1" applyAlignment="1" applyProtection="1">
      <alignment horizontal="center" vertical="center"/>
      <protection locked="0"/>
    </xf>
    <xf numFmtId="0" fontId="27" fillId="0" borderId="27" xfId="0" applyFont="1" applyBorder="1" applyAlignment="1" applyProtection="1">
      <alignment horizontal="center" vertical="center"/>
      <protection locked="0"/>
    </xf>
    <xf numFmtId="0" fontId="27" fillId="0" borderId="116" xfId="0" applyFont="1" applyBorder="1" applyAlignment="1" applyProtection="1">
      <alignment horizontal="left" wrapText="1"/>
    </xf>
    <xf numFmtId="0" fontId="27" fillId="0" borderId="26" xfId="0" applyFont="1" applyBorder="1" applyAlignment="1" applyProtection="1">
      <alignment horizontal="left" wrapText="1"/>
    </xf>
    <xf numFmtId="0" fontId="27" fillId="0" borderId="117" xfId="0" applyFont="1" applyBorder="1" applyAlignment="1" applyProtection="1">
      <alignment horizontal="left" wrapText="1"/>
    </xf>
    <xf numFmtId="0" fontId="27" fillId="0" borderId="0" xfId="0" applyFont="1" applyBorder="1" applyAlignment="1" applyProtection="1">
      <alignment horizontal="left" wrapText="1"/>
    </xf>
    <xf numFmtId="0" fontId="27" fillId="0" borderId="118" xfId="0" applyFont="1" applyBorder="1" applyAlignment="1" applyProtection="1">
      <alignment horizontal="left" wrapText="1"/>
    </xf>
    <xf numFmtId="0" fontId="27" fillId="0" borderId="28" xfId="0" applyFont="1" applyBorder="1" applyAlignment="1" applyProtection="1">
      <alignment horizontal="left" wrapText="1"/>
    </xf>
    <xf numFmtId="0" fontId="30" fillId="9" borderId="26" xfId="0" applyFont="1" applyFill="1" applyBorder="1" applyAlignment="1" applyProtection="1">
      <alignment horizontal="left" vertical="top" wrapText="1"/>
      <protection locked="0"/>
    </xf>
    <xf numFmtId="0" fontId="30" fillId="9" borderId="25" xfId="0" applyFont="1" applyFill="1" applyBorder="1" applyAlignment="1" applyProtection="1">
      <alignment horizontal="left" vertical="top" wrapText="1"/>
      <protection locked="0"/>
    </xf>
    <xf numFmtId="0" fontId="30" fillId="9" borderId="0" xfId="0" applyFont="1" applyFill="1" applyBorder="1" applyAlignment="1" applyProtection="1">
      <alignment horizontal="left" vertical="top" wrapText="1"/>
      <protection locked="0"/>
    </xf>
    <xf numFmtId="0" fontId="30" fillId="9" borderId="32" xfId="0" applyFont="1" applyFill="1" applyBorder="1" applyAlignment="1" applyProtection="1">
      <alignment horizontal="left" vertical="top" wrapText="1"/>
      <protection locked="0"/>
    </xf>
    <xf numFmtId="0" fontId="30" fillId="9" borderId="28" xfId="0" applyFont="1" applyFill="1" applyBorder="1" applyAlignment="1" applyProtection="1">
      <alignment horizontal="left" vertical="top" wrapText="1"/>
      <protection locked="0"/>
    </xf>
    <xf numFmtId="0" fontId="30" fillId="9" borderId="29" xfId="0" applyFont="1" applyFill="1" applyBorder="1" applyAlignment="1" applyProtection="1">
      <alignment horizontal="left" vertical="top" wrapText="1"/>
      <protection locked="0"/>
    </xf>
    <xf numFmtId="0" fontId="27" fillId="0" borderId="31" xfId="0" applyFont="1" applyBorder="1" applyAlignment="1" applyProtection="1">
      <alignment horizontal="center" vertical="center" wrapText="1"/>
      <protection locked="0"/>
    </xf>
    <xf numFmtId="0" fontId="27" fillId="0" borderId="30" xfId="0" applyFont="1" applyBorder="1" applyAlignment="1" applyProtection="1">
      <alignment horizontal="center" vertical="center" wrapText="1"/>
      <protection locked="0"/>
    </xf>
    <xf numFmtId="0" fontId="27" fillId="0" borderId="27" xfId="0" applyFont="1" applyBorder="1" applyAlignment="1" applyProtection="1">
      <alignment horizontal="center" vertical="center" wrapText="1"/>
      <protection locked="0"/>
    </xf>
    <xf numFmtId="0" fontId="0" fillId="6" borderId="0" xfId="0" applyFill="1" applyAlignment="1" applyProtection="1">
      <alignment horizontal="center" vertical="center"/>
    </xf>
  </cellXfs>
  <cellStyles count="6">
    <cellStyle name="パーセント" xfId="5" builtinId="5"/>
    <cellStyle name="ハイパーリンク" xfId="4" builtinId="8"/>
    <cellStyle name="桁区切り" xfId="1" builtinId="6"/>
    <cellStyle name="桁区切り 2" xfId="3" xr:uid="{00000000-0005-0000-0000-000003000000}"/>
    <cellStyle name="標準" xfId="0" builtinId="0"/>
    <cellStyle name="標準 2" xfId="2" xr:uid="{00000000-0005-0000-0000-000005000000}"/>
  </cellStyles>
  <dxfs count="57"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0000"/>
        </patternFill>
      </fill>
    </dxf>
    <dxf>
      <fill>
        <patternFill>
          <bgColor rgb="FFFFCCCC"/>
        </patternFill>
      </fill>
    </dxf>
    <dxf>
      <fill>
        <patternFill>
          <bgColor theme="4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theme="5" tint="0.59996337778862885"/>
        </patternFill>
      </fill>
    </dxf>
    <dxf>
      <fill>
        <patternFill>
          <bgColor theme="0"/>
        </patternFill>
      </fill>
    </dxf>
    <dxf>
      <fill>
        <patternFill patternType="solid">
          <fgColor auto="1"/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 patternType="solid">
          <bgColor theme="0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</dxfs>
  <tableStyles count="0" defaultTableStyle="TableStyleMedium2" defaultPivotStyle="PivotStyleLight16"/>
  <colors>
    <mruColors>
      <color rgb="FFFFCCCC"/>
      <color rgb="FFFFCCFF"/>
      <color rgb="FFFF99FF"/>
      <color rgb="FF99FF99"/>
      <color rgb="FFFFFF66"/>
      <color rgb="FFFFFF99"/>
      <color rgb="FF99FFCC"/>
      <color rgb="FF66FF99"/>
      <color rgb="FFFF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164040</xdr:colOff>
      <xdr:row>0</xdr:row>
      <xdr:rowOff>43392</xdr:rowOff>
    </xdr:from>
    <xdr:to>
      <xdr:col>8</xdr:col>
      <xdr:colOff>1162050</xdr:colOff>
      <xdr:row>0</xdr:row>
      <xdr:rowOff>1566192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350583" y="43392"/>
          <a:ext cx="7246410" cy="15228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800" b="1" baseline="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【</a:t>
          </a:r>
          <a:r>
            <a:rPr kumimoji="1" lang="ja-JP" altLang="en-US" sz="1800" b="1" baseline="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重要</a:t>
          </a:r>
          <a:r>
            <a:rPr kumimoji="1" lang="en-US" altLang="ja-JP" sz="1800" b="1" baseline="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】</a:t>
          </a:r>
          <a:r>
            <a:rPr kumimoji="1" lang="ja-JP" altLang="en-US" sz="1800" b="1" baseline="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入力時の注意点　　　　　　　　　　　　　　　　　　　　　　　　　　　　　　　　　　　　　　　　　　　　　　</a:t>
          </a:r>
          <a:endParaRPr kumimoji="1" lang="en-US" altLang="ja-JP" sz="1800" b="1" baseline="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r>
            <a:rPr kumimoji="1" lang="ja-JP" altLang="en-US" sz="1600" b="0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　① </a:t>
          </a:r>
          <a:r>
            <a:rPr kumimoji="1" lang="ja-JP" altLang="en-US" sz="1600" b="0" baseline="0">
              <a:solidFill>
                <a:schemeClr val="dk1"/>
              </a:solidFill>
              <a:effectLst/>
              <a:latin typeface="+mn-lt"/>
              <a:ea typeface="ＭＳ Ｐゴシック" panose="020B0600070205080204" pitchFamily="50" charset="-128"/>
              <a:cs typeface="+mn-cs"/>
            </a:rPr>
            <a:t>ピンク</a:t>
          </a:r>
          <a:r>
            <a:rPr kumimoji="1" lang="ja-JP" altLang="ja-JP" sz="1600" b="0" baseline="0">
              <a:solidFill>
                <a:schemeClr val="dk1"/>
              </a:solidFill>
              <a:effectLst/>
              <a:latin typeface="+mn-lt"/>
              <a:ea typeface="ＭＳ Ｐゴシック" panose="020B0600070205080204" pitchFamily="50" charset="-128"/>
              <a:cs typeface="+mn-cs"/>
            </a:rPr>
            <a:t>色</a:t>
          </a:r>
          <a:r>
            <a:rPr kumimoji="1" lang="ja-JP" altLang="en-US" sz="1600" b="0" baseline="0">
              <a:solidFill>
                <a:schemeClr val="dk1"/>
              </a:solidFill>
              <a:effectLst/>
              <a:latin typeface="+mn-lt"/>
              <a:ea typeface="ＭＳ Ｐゴシック" panose="020B0600070205080204" pitchFamily="50" charset="-128"/>
              <a:cs typeface="+mn-cs"/>
            </a:rPr>
            <a:t>が入力</a:t>
          </a:r>
          <a:r>
            <a:rPr kumimoji="1" lang="ja-JP" altLang="ja-JP" sz="1600" b="0" baseline="0">
              <a:solidFill>
                <a:schemeClr val="dk1"/>
              </a:solidFill>
              <a:effectLst/>
              <a:latin typeface="+mn-lt"/>
              <a:ea typeface="ＭＳ Ｐゴシック" panose="020B0600070205080204" pitchFamily="50" charset="-128"/>
              <a:cs typeface="+mn-cs"/>
            </a:rPr>
            <a:t>箇所</a:t>
          </a:r>
          <a:r>
            <a:rPr kumimoji="1" lang="ja-JP" altLang="en-US" sz="1600" b="0" baseline="0">
              <a:solidFill>
                <a:schemeClr val="dk1"/>
              </a:solidFill>
              <a:effectLst/>
              <a:latin typeface="+mn-lt"/>
              <a:ea typeface="ＭＳ Ｐゴシック" panose="020B0600070205080204" pitchFamily="50" charset="-128"/>
              <a:cs typeface="+mn-cs"/>
            </a:rPr>
            <a:t>です</a:t>
          </a:r>
          <a:r>
            <a:rPr kumimoji="1" lang="ja-JP" altLang="ja-JP" sz="1600" b="0" baseline="0">
              <a:solidFill>
                <a:schemeClr val="dk1"/>
              </a:solidFill>
              <a:effectLst/>
              <a:latin typeface="+mn-lt"/>
              <a:ea typeface="ＭＳ Ｐゴシック" panose="020B0600070205080204" pitchFamily="50" charset="-128"/>
              <a:cs typeface="+mn-cs"/>
            </a:rPr>
            <a:t>。</a:t>
          </a:r>
          <a:endParaRPr kumimoji="1" lang="en-US" altLang="ja-JP" sz="1600" b="0" baseline="0">
            <a:solidFill>
              <a:schemeClr val="tx1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600" b="0" baseline="0">
              <a:solidFill>
                <a:schemeClr val="tx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　② </a:t>
          </a:r>
          <a:r>
            <a:rPr kumimoji="1" lang="ja-JP" altLang="ja-JP" sz="1600" b="0">
              <a:solidFill>
                <a:schemeClr val="tx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「行」の挿入はできません。</a:t>
          </a:r>
          <a:endParaRPr kumimoji="1" lang="en-US" altLang="ja-JP" sz="1600" b="0">
            <a:solidFill>
              <a:schemeClr val="tx1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600" b="0">
              <a:solidFill>
                <a:schemeClr val="tx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　　必ずしも支出</a:t>
          </a:r>
          <a:r>
            <a:rPr kumimoji="1" lang="ja-JP" altLang="ja-JP" sz="1600" b="0">
              <a:solidFill>
                <a:schemeClr val="tx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年月日</a:t>
          </a:r>
          <a:r>
            <a:rPr kumimoji="1" lang="ja-JP" altLang="en-US" sz="1600" b="0">
              <a:solidFill>
                <a:schemeClr val="tx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順 ／ 領収書番号順</a:t>
          </a:r>
          <a:r>
            <a:rPr kumimoji="1" lang="ja-JP" altLang="ja-JP" sz="1600" b="0">
              <a:solidFill>
                <a:schemeClr val="tx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に並んでいる必要は</a:t>
          </a:r>
          <a:r>
            <a:rPr kumimoji="1" lang="ja-JP" altLang="en-US" sz="1600" b="0">
              <a:solidFill>
                <a:schemeClr val="tx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あり</a:t>
          </a:r>
          <a:r>
            <a:rPr kumimoji="1" lang="ja-JP" altLang="ja-JP" sz="1600" b="0">
              <a:solidFill>
                <a:schemeClr val="tx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ません。</a:t>
          </a:r>
          <a:r>
            <a:rPr kumimoji="1" lang="ja-JP" altLang="en-US" sz="1600" b="0">
              <a:solidFill>
                <a:schemeClr val="tx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　</a:t>
          </a:r>
          <a:endParaRPr kumimoji="1" lang="en-US" altLang="ja-JP" sz="1600" b="0">
            <a:solidFill>
              <a:schemeClr val="tx1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600" b="0" baseline="0">
              <a:solidFill>
                <a:schemeClr val="tx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　　入力漏れが判明した場合は、判明時点での最終行に入力してください。</a:t>
          </a:r>
          <a:endParaRPr kumimoji="1" lang="en-US" altLang="ja-JP" sz="1600" b="0" baseline="0">
            <a:solidFill>
              <a:schemeClr val="tx1"/>
            </a:solidFill>
            <a:effectLst/>
            <a:latin typeface="+mn-lt"/>
            <a:ea typeface="ＭＳ Ｐゴシック" panose="020B0600070205080204" pitchFamily="50" charset="-128"/>
            <a:cs typeface="+mn-cs"/>
          </a:endParaRPr>
        </a:p>
        <a:p>
          <a:endParaRPr lang="ja-JP" altLang="ja-JP" sz="1600" baseline="0">
            <a:effectLst/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twoCellAnchor>
    <xdr:from>
      <xdr:col>8</xdr:col>
      <xdr:colOff>1200151</xdr:colOff>
      <xdr:row>0</xdr:row>
      <xdr:rowOff>47626</xdr:rowOff>
    </xdr:from>
    <xdr:to>
      <xdr:col>19</xdr:col>
      <xdr:colOff>0</xdr:colOff>
      <xdr:row>0</xdr:row>
      <xdr:rowOff>1571626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8705851" y="47626"/>
          <a:ext cx="10477499" cy="15240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600" b="0" baseline="0">
              <a:solidFill>
                <a:schemeClr val="tx1"/>
              </a:solidFill>
              <a:effectLst/>
              <a:latin typeface="+mn-lt"/>
              <a:ea typeface="ＭＳ Ｐゴシック" panose="020B0600070205080204" pitchFamily="50" charset="-128"/>
              <a:cs typeface="+mn-cs"/>
            </a:rPr>
            <a:t>③ 支出年月日は、赤色は「エラー」、黄色は「注意」です。「</a:t>
          </a:r>
          <a:r>
            <a:rPr kumimoji="1" lang="ja-JP" altLang="ja-JP" sz="1600" b="0" baseline="0">
              <a:solidFill>
                <a:schemeClr val="tx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赤色</a:t>
          </a:r>
          <a:r>
            <a:rPr kumimoji="1" lang="ja-JP" altLang="en-US" sz="1600" b="0" baseline="0">
              <a:solidFill>
                <a:schemeClr val="tx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」</a:t>
          </a:r>
          <a:r>
            <a:rPr kumimoji="1" lang="ja-JP" altLang="ja-JP" sz="1600" b="0" baseline="0">
              <a:solidFill>
                <a:schemeClr val="tx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は</a:t>
          </a:r>
          <a:r>
            <a:rPr kumimoji="1" lang="ja-JP" altLang="en-US" sz="1600" b="0" baseline="0">
              <a:solidFill>
                <a:schemeClr val="tx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助成</a:t>
          </a:r>
          <a:r>
            <a:rPr kumimoji="1" lang="ja-JP" altLang="ja-JP" sz="1600" b="0" baseline="0">
              <a:solidFill>
                <a:schemeClr val="tx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対象外</a:t>
          </a:r>
          <a:r>
            <a:rPr kumimoji="1" lang="ja-JP" altLang="en-US" sz="1600" b="0" baseline="0">
              <a:solidFill>
                <a:schemeClr val="tx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です。</a:t>
          </a:r>
          <a:endParaRPr kumimoji="1" lang="en-US" altLang="ja-JP" sz="1600" b="0" baseline="0">
            <a:solidFill>
              <a:schemeClr val="tx1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  <a:cs typeface="+mn-cs"/>
          </a:endParaRPr>
        </a:p>
        <a:p>
          <a:r>
            <a:rPr kumimoji="1" lang="ja-JP" altLang="en-US" sz="1600" b="0" baseline="0">
              <a:solidFill>
                <a:schemeClr val="tx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　「</a:t>
          </a:r>
          <a:r>
            <a:rPr kumimoji="1" lang="ja-JP" altLang="ja-JP" sz="1600" b="0" baseline="0">
              <a:solidFill>
                <a:schemeClr val="tx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黄色</a:t>
          </a:r>
          <a:r>
            <a:rPr kumimoji="1" lang="ja-JP" altLang="en-US" sz="1600" b="0" baseline="0">
              <a:solidFill>
                <a:schemeClr val="tx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」</a:t>
          </a:r>
          <a:r>
            <a:rPr kumimoji="1" lang="ja-JP" altLang="ja-JP" sz="1600" b="0" baseline="0">
              <a:solidFill>
                <a:schemeClr val="tx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は、</a:t>
          </a:r>
          <a:r>
            <a:rPr kumimoji="1" lang="ja-JP" altLang="en-US" sz="1600" b="0" baseline="0">
              <a:solidFill>
                <a:schemeClr val="tx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家賃・</a:t>
          </a:r>
          <a:r>
            <a:rPr kumimoji="1" lang="ja-JP" altLang="ja-JP" sz="1600" b="0" baseline="0">
              <a:solidFill>
                <a:schemeClr val="tx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光熱水費等であれば</a:t>
          </a:r>
          <a:r>
            <a:rPr kumimoji="1" lang="ja-JP" altLang="en-US" sz="1600" b="0" baseline="0">
              <a:solidFill>
                <a:schemeClr val="tx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「助成</a:t>
          </a:r>
          <a:r>
            <a:rPr kumimoji="1" lang="ja-JP" altLang="ja-JP" sz="1600" b="0" baseline="0">
              <a:solidFill>
                <a:schemeClr val="tx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対象</a:t>
          </a:r>
          <a:r>
            <a:rPr kumimoji="1" lang="ja-JP" altLang="en-US" sz="1600" b="0" baseline="0">
              <a:solidFill>
                <a:schemeClr val="tx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経費」となる</a:t>
          </a:r>
          <a:r>
            <a:rPr kumimoji="1" lang="ja-JP" altLang="ja-JP" sz="1600" b="0" baseline="0">
              <a:solidFill>
                <a:schemeClr val="tx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場合があります。</a:t>
          </a:r>
          <a:endParaRPr lang="ja-JP" altLang="ja-JP" sz="1600" b="0">
            <a:solidFill>
              <a:schemeClr val="tx1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r>
            <a:rPr kumimoji="1" lang="ja-JP" altLang="en-US" sz="1600" b="0" baseline="0">
              <a:solidFill>
                <a:schemeClr val="dk1"/>
              </a:solidFill>
              <a:effectLst/>
              <a:latin typeface="+mn-lt"/>
              <a:ea typeface="ＭＳ Ｐゴシック" panose="020B0600070205080204" pitchFamily="50" charset="-128"/>
              <a:cs typeface="+mn-cs"/>
            </a:rPr>
            <a:t>④ 「Ｆ</a:t>
          </a:r>
          <a:r>
            <a:rPr kumimoji="1" lang="ja-JP" altLang="ja-JP" sz="1600" b="0" baseline="0">
              <a:solidFill>
                <a:schemeClr val="dk1"/>
              </a:solidFill>
              <a:effectLst/>
              <a:latin typeface="+mn-lt"/>
              <a:ea typeface="ＭＳ Ｐゴシック" panose="020B0600070205080204" pitchFamily="50" charset="-128"/>
              <a:cs typeface="+mn-cs"/>
            </a:rPr>
            <a:t>列</a:t>
          </a:r>
          <a:r>
            <a:rPr kumimoji="1" lang="ja-JP" altLang="en-US" sz="1600" b="0" baseline="0">
              <a:solidFill>
                <a:schemeClr val="dk1"/>
              </a:solidFill>
              <a:effectLst/>
              <a:latin typeface="+mn-lt"/>
              <a:ea typeface="ＭＳ Ｐゴシック" panose="020B0600070205080204" pitchFamily="50" charset="-128"/>
              <a:cs typeface="+mn-cs"/>
            </a:rPr>
            <a:t>：科目の中項目」</a:t>
          </a:r>
          <a:r>
            <a:rPr kumimoji="1" lang="ja-JP" altLang="ja-JP" sz="1600" b="0" baseline="0">
              <a:solidFill>
                <a:schemeClr val="dk1"/>
              </a:solidFill>
              <a:effectLst/>
              <a:latin typeface="+mn-lt"/>
              <a:ea typeface="ＭＳ Ｐゴシック" panose="020B0600070205080204" pitchFamily="50" charset="-128"/>
              <a:cs typeface="+mn-cs"/>
            </a:rPr>
            <a:t>で</a:t>
          </a:r>
          <a:r>
            <a:rPr kumimoji="1" lang="ja-JP" altLang="en-US" sz="1600" b="0" baseline="0">
              <a:solidFill>
                <a:schemeClr val="dk1"/>
              </a:solidFill>
              <a:effectLst/>
              <a:latin typeface="+mn-lt"/>
              <a:ea typeface="ＭＳ Ｐゴシック" panose="020B0600070205080204" pitchFamily="50" charset="-128"/>
              <a:cs typeface="+mn-cs"/>
            </a:rPr>
            <a:t>「</a:t>
          </a:r>
          <a:r>
            <a:rPr kumimoji="1" lang="ja-JP" altLang="ja-JP" sz="1600" b="0" baseline="0">
              <a:solidFill>
                <a:schemeClr val="dk1"/>
              </a:solidFill>
              <a:effectLst/>
              <a:latin typeface="+mn-lt"/>
              <a:ea typeface="ＭＳ Ｐゴシック" panose="020B0600070205080204" pitchFamily="50" charset="-128"/>
              <a:cs typeface="+mn-cs"/>
            </a:rPr>
            <a:t>旅費</a:t>
          </a:r>
          <a:r>
            <a:rPr kumimoji="1" lang="ja-JP" altLang="en-US" sz="1600" b="0" baseline="0">
              <a:solidFill>
                <a:schemeClr val="dk1"/>
              </a:solidFill>
              <a:effectLst/>
              <a:latin typeface="+mn-lt"/>
              <a:ea typeface="ＭＳ Ｐゴシック" panose="020B0600070205080204" pitchFamily="50" charset="-128"/>
              <a:cs typeface="+mn-cs"/>
            </a:rPr>
            <a:t>」</a:t>
          </a:r>
          <a:r>
            <a:rPr kumimoji="1" lang="ja-JP" altLang="ja-JP" sz="1600" b="0" baseline="0">
              <a:solidFill>
                <a:schemeClr val="dk1"/>
              </a:solidFill>
              <a:effectLst/>
              <a:latin typeface="+mn-lt"/>
              <a:ea typeface="ＭＳ Ｐゴシック" panose="020B0600070205080204" pitchFamily="50" charset="-128"/>
              <a:cs typeface="+mn-cs"/>
            </a:rPr>
            <a:t>を選択</a:t>
          </a:r>
          <a:r>
            <a:rPr kumimoji="1" lang="ja-JP" altLang="en-US" sz="1600" b="0" baseline="0">
              <a:solidFill>
                <a:schemeClr val="dk1"/>
              </a:solidFill>
              <a:effectLst/>
              <a:latin typeface="+mn-lt"/>
              <a:ea typeface="ＭＳ Ｐゴシック" panose="020B0600070205080204" pitchFamily="50" charset="-128"/>
              <a:cs typeface="+mn-cs"/>
            </a:rPr>
            <a:t>すると、Ｔ</a:t>
          </a:r>
          <a:r>
            <a:rPr kumimoji="1" lang="ja-JP" altLang="ja-JP" sz="1600" b="0" baseline="0">
              <a:solidFill>
                <a:schemeClr val="dk1"/>
              </a:solidFill>
              <a:effectLst/>
              <a:latin typeface="+mn-lt"/>
              <a:ea typeface="ＭＳ Ｐゴシック" panose="020B0600070205080204" pitchFamily="50" charset="-128"/>
              <a:cs typeface="+mn-cs"/>
            </a:rPr>
            <a:t>列に「＊」が表示されます。</a:t>
          </a:r>
          <a:endParaRPr kumimoji="1" lang="en-US" altLang="ja-JP" sz="1600" b="0" baseline="0">
            <a:solidFill>
              <a:schemeClr val="dk1"/>
            </a:solidFill>
            <a:effectLst/>
            <a:latin typeface="+mn-lt"/>
            <a:ea typeface="ＭＳ Ｐゴシック" panose="020B0600070205080204" pitchFamily="50" charset="-128"/>
            <a:cs typeface="+mn-cs"/>
          </a:endParaRPr>
        </a:p>
        <a:p>
          <a:r>
            <a:rPr kumimoji="1" lang="ja-JP" altLang="en-US" sz="1600" b="0" baseline="0">
              <a:solidFill>
                <a:schemeClr val="dk1"/>
              </a:solidFill>
              <a:effectLst/>
              <a:latin typeface="+mn-lt"/>
              <a:ea typeface="ＭＳ Ｐゴシック" panose="020B0600070205080204" pitchFamily="50" charset="-128"/>
              <a:cs typeface="+mn-cs"/>
            </a:rPr>
            <a:t>　</a:t>
          </a:r>
          <a:r>
            <a:rPr kumimoji="1" lang="ja-JP" altLang="en-US" sz="1600" b="0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Ｔ列に「</a:t>
          </a:r>
          <a:r>
            <a:rPr kumimoji="1" lang="ja-JP" altLang="ja-JP" sz="1600" b="0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＊」が表示された行</a:t>
          </a:r>
          <a:r>
            <a:rPr kumimoji="1" lang="ja-JP" altLang="en-US" sz="1600" b="0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は、「Ｋ列：金額、Ｌ列：助成対象経費」のセルには入力しないで、</a:t>
          </a:r>
          <a:endParaRPr kumimoji="1" lang="en-US" altLang="ja-JP" sz="1600" b="0" baseline="0">
            <a:solidFill>
              <a:schemeClr val="dk1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  <a:cs typeface="+mn-cs"/>
          </a:endParaRPr>
        </a:p>
        <a:p>
          <a:r>
            <a:rPr kumimoji="1" lang="ja-JP" altLang="en-US" sz="1600" b="0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　「旅費」入力欄の「Ｎ列：旅行区間等、Ｏ列：交通費、Ｐ列：宿泊費、Ｒ列：助成対象旅費」のセルに入力してください。</a:t>
          </a:r>
          <a:endParaRPr lang="ja-JP" altLang="ja-JP" sz="1600">
            <a:effectLst/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endParaRPr lang="ja-JP" altLang="ja-JP" sz="1600" baseline="0">
            <a:effectLst/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934720</xdr:colOff>
      <xdr:row>0</xdr:row>
      <xdr:rowOff>121770</xdr:rowOff>
    </xdr:from>
    <xdr:to>
      <xdr:col>7</xdr:col>
      <xdr:colOff>12700</xdr:colOff>
      <xdr:row>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1099820" y="121770"/>
          <a:ext cx="9149080" cy="164353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400" b="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① ピンク色が入力箇所です。入金年月日を必ずご入力ください。</a:t>
          </a:r>
          <a:endParaRPr kumimoji="1" lang="en-US" altLang="ja-JP" sz="1400" b="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400" b="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② 「行」の挿入はできません。必ずしも入金年月日順に並んでいる必要はありません。</a:t>
          </a:r>
          <a:endParaRPr kumimoji="1" lang="en-US" altLang="ja-JP" sz="1400" b="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400" b="0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　</a:t>
          </a:r>
          <a:r>
            <a:rPr kumimoji="1" lang="ja-JP" altLang="ja-JP" sz="1400" b="0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入力漏れが判明した場合は、判明時点での最終行に入力してください。</a:t>
          </a:r>
          <a:endParaRPr kumimoji="1" lang="en-US" altLang="ja-JP" sz="1400" b="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r>
            <a:rPr kumimoji="1" lang="ja-JP" altLang="en-US" sz="1400" b="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③ 「Ｄ列：収入の区分」はプルダウンで選択してください。</a:t>
          </a:r>
          <a:endParaRPr kumimoji="1" lang="en-US" altLang="ja-JP" sz="1400" b="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r>
            <a:rPr kumimoji="1" lang="ja-JP" altLang="en-US" sz="1400" b="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④ このシートの「</a:t>
          </a:r>
          <a:r>
            <a:rPr kumimoji="1" lang="ja-JP" altLang="en-US" sz="16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セル</a:t>
          </a:r>
          <a:r>
            <a:rPr kumimoji="1" lang="ja-JP" altLang="en-US" sz="1600" b="1" baseline="0">
              <a:solidFill>
                <a:srgbClr val="FF0000"/>
              </a:solidFill>
              <a:effectLst/>
              <a:latin typeface="+mn-lt"/>
              <a:ea typeface="ＭＳ Ｐゴシック" panose="020B0600070205080204" pitchFamily="50" charset="-128"/>
              <a:cs typeface="+mn-cs"/>
            </a:rPr>
            <a:t>Ｂ５：入金年月日</a:t>
          </a:r>
          <a:r>
            <a:rPr kumimoji="1" lang="ja-JP" altLang="en-US" sz="1400" b="0" baseline="0">
              <a:solidFill>
                <a:schemeClr val="dk1"/>
              </a:solidFill>
              <a:effectLst/>
              <a:latin typeface="+mn-lt"/>
              <a:ea typeface="ＭＳ Ｐゴシック" panose="020B0600070205080204" pitchFamily="50" charset="-128"/>
              <a:cs typeface="+mn-cs"/>
            </a:rPr>
            <a:t>」</a:t>
          </a:r>
          <a:r>
            <a:rPr kumimoji="1" lang="ja-JP" altLang="ja-JP" sz="1400" b="0" baseline="0">
              <a:solidFill>
                <a:schemeClr val="dk1"/>
              </a:solidFill>
              <a:effectLst/>
              <a:latin typeface="+mn-lt"/>
              <a:ea typeface="ＭＳ Ｐゴシック" panose="020B0600070205080204" pitchFamily="50" charset="-128"/>
              <a:cs typeface="+mn-cs"/>
            </a:rPr>
            <a:t>の</a:t>
          </a:r>
          <a:r>
            <a:rPr kumimoji="1" lang="ja-JP" altLang="en-US" sz="1400" b="0" baseline="0">
              <a:solidFill>
                <a:schemeClr val="dk1"/>
              </a:solidFill>
              <a:effectLst/>
              <a:latin typeface="+mn-lt"/>
              <a:ea typeface="ＭＳ Ｐゴシック" panose="020B0600070205080204" pitchFamily="50" charset="-128"/>
              <a:cs typeface="+mn-cs"/>
            </a:rPr>
            <a:t>右下ボタン</a:t>
          </a:r>
          <a:r>
            <a:rPr kumimoji="1" lang="en-US" altLang="ja-JP" sz="1400" b="0" baseline="0">
              <a:solidFill>
                <a:schemeClr val="dk1"/>
              </a:solidFill>
              <a:effectLst/>
              <a:latin typeface="+mn-lt"/>
              <a:ea typeface="ＭＳ Ｐゴシック" panose="020B0600070205080204" pitchFamily="50" charset="-128"/>
              <a:cs typeface="+mn-cs"/>
            </a:rPr>
            <a:t>【</a:t>
          </a:r>
          <a:r>
            <a:rPr kumimoji="1" lang="ja-JP" altLang="ja-JP" sz="1400" b="0" baseline="0">
              <a:solidFill>
                <a:schemeClr val="dk1"/>
              </a:solidFill>
              <a:effectLst/>
              <a:latin typeface="+mn-lt"/>
              <a:ea typeface="ＭＳ Ｐゴシック" panose="020B0600070205080204" pitchFamily="50" charset="-128"/>
              <a:cs typeface="+mn-cs"/>
            </a:rPr>
            <a:t>▼</a:t>
          </a:r>
          <a:r>
            <a:rPr kumimoji="1" lang="en-US" altLang="ja-JP" sz="1400" b="0" baseline="0">
              <a:solidFill>
                <a:schemeClr val="dk1"/>
              </a:solidFill>
              <a:effectLst/>
              <a:latin typeface="+mn-lt"/>
              <a:ea typeface="ＭＳ Ｐゴシック" panose="020B0600070205080204" pitchFamily="50" charset="-128"/>
              <a:cs typeface="+mn-cs"/>
            </a:rPr>
            <a:t>】</a:t>
          </a:r>
          <a:r>
            <a:rPr kumimoji="1" lang="ja-JP" altLang="en-US" sz="1400" b="0" baseline="0">
              <a:solidFill>
                <a:schemeClr val="dk1"/>
              </a:solidFill>
              <a:effectLst/>
              <a:latin typeface="+mn-lt"/>
              <a:ea typeface="ＭＳ Ｐゴシック" panose="020B0600070205080204" pitchFamily="50" charset="-128"/>
              <a:cs typeface="+mn-cs"/>
            </a:rPr>
            <a:t>の </a:t>
          </a:r>
          <a:r>
            <a:rPr kumimoji="1" lang="ja-JP" altLang="en-US" sz="1400" b="0" baseline="0">
              <a:solidFill>
                <a:schemeClr val="tx1"/>
              </a:solidFill>
              <a:effectLst/>
              <a:latin typeface="+mn-lt"/>
              <a:ea typeface="ＭＳ Ｐゴシック" panose="020B0600070205080204" pitchFamily="50" charset="-128"/>
              <a:cs typeface="+mn-cs"/>
            </a:rPr>
            <a:t>☑（空白セル）のチェックを </a:t>
          </a:r>
          <a:r>
            <a:rPr kumimoji="1" lang="ja-JP" altLang="en-US" sz="1600" b="1" u="sng" baseline="0">
              <a:solidFill>
                <a:srgbClr val="FF0000"/>
              </a:solidFill>
              <a:effectLst/>
              <a:latin typeface="+mn-lt"/>
              <a:ea typeface="ＭＳ Ｐゴシック" panose="020B0600070205080204" pitchFamily="50" charset="-128"/>
              <a:cs typeface="+mn-cs"/>
            </a:rPr>
            <a:t>□ 外す ⇔ ☑ 入れる</a:t>
          </a:r>
          <a:r>
            <a:rPr kumimoji="1" lang="ja-JP" altLang="en-US" sz="1400" b="0" u="none" baseline="0">
              <a:solidFill>
                <a:srgbClr val="FF0000"/>
              </a:solidFill>
              <a:effectLst/>
              <a:latin typeface="+mn-lt"/>
              <a:ea typeface="ＭＳ Ｐゴシック" panose="020B0600070205080204" pitchFamily="50" charset="-128"/>
              <a:cs typeface="+mn-cs"/>
            </a:rPr>
            <a:t> </a:t>
          </a:r>
          <a:r>
            <a:rPr kumimoji="1" lang="ja-JP" altLang="en-US" sz="1400" b="0" u="none" baseline="0">
              <a:solidFill>
                <a:schemeClr val="tx1"/>
              </a:solidFill>
              <a:effectLst/>
              <a:latin typeface="+mn-lt"/>
              <a:ea typeface="ＭＳ Ｐゴシック" panose="020B0600070205080204" pitchFamily="50" charset="-128"/>
              <a:cs typeface="+mn-cs"/>
            </a:rPr>
            <a:t>ことで、</a:t>
          </a:r>
          <a:r>
            <a:rPr kumimoji="1" lang="ja-JP" altLang="en-US" sz="1400" b="0" baseline="0">
              <a:solidFill>
                <a:schemeClr val="dk1"/>
              </a:solidFill>
              <a:effectLst/>
              <a:latin typeface="+mn-lt"/>
              <a:ea typeface="ＭＳ Ｐゴシック" panose="020B0600070205080204" pitchFamily="50" charset="-128"/>
              <a:cs typeface="+mn-cs"/>
            </a:rPr>
            <a:t>事業完了報告書のご提出時は、入力データのみを</a:t>
          </a:r>
          <a:r>
            <a:rPr kumimoji="1" lang="ja-JP" altLang="ja-JP" sz="1400" b="0" baseline="0">
              <a:solidFill>
                <a:schemeClr val="dk1"/>
              </a:solidFill>
              <a:effectLst/>
              <a:latin typeface="+mn-lt"/>
              <a:ea typeface="ＭＳ Ｐゴシック" panose="020B0600070205080204" pitchFamily="50" charset="-128"/>
              <a:cs typeface="+mn-cs"/>
            </a:rPr>
            <a:t>表示さ</a:t>
          </a:r>
          <a:r>
            <a:rPr kumimoji="1" lang="ja-JP" altLang="en-US" sz="1400" b="0" baseline="0">
              <a:solidFill>
                <a:schemeClr val="dk1"/>
              </a:solidFill>
              <a:effectLst/>
              <a:latin typeface="+mn-lt"/>
              <a:ea typeface="ＭＳ Ｐゴシック" panose="020B0600070205080204" pitchFamily="50" charset="-128"/>
              <a:cs typeface="+mn-cs"/>
            </a:rPr>
            <a:t>せてください。</a:t>
          </a:r>
          <a:endParaRPr lang="ja-JP" altLang="ja-JP" sz="1400" b="0" baseline="0">
            <a:effectLst/>
            <a:ea typeface="ＭＳ Ｐゴシック" panose="020B0600070205080204" pitchFamily="50" charset="-128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518160</xdr:colOff>
      <xdr:row>0</xdr:row>
      <xdr:rowOff>266700</xdr:rowOff>
    </xdr:from>
    <xdr:to>
      <xdr:col>7</xdr:col>
      <xdr:colOff>502920</xdr:colOff>
      <xdr:row>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685800" y="266700"/>
          <a:ext cx="8389620" cy="116586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600" b="1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【</a:t>
          </a:r>
          <a:r>
            <a:rPr kumimoji="1" lang="ja-JP" altLang="ja-JP" sz="1600" b="1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重要</a:t>
          </a:r>
          <a:r>
            <a:rPr kumimoji="1" lang="en-US" altLang="ja-JP" sz="1600" b="1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】 </a:t>
          </a:r>
          <a:r>
            <a:rPr kumimoji="1" lang="ja-JP" altLang="en-US" sz="1600" b="1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操作</a:t>
          </a:r>
          <a:r>
            <a:rPr kumimoji="1" lang="ja-JP" altLang="ja-JP" sz="1600" b="1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手順</a:t>
          </a:r>
          <a:endParaRPr kumimoji="1" lang="en-US" altLang="ja-JP" sz="1600" b="0">
            <a:solidFill>
              <a:schemeClr val="dk1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  <a:cs typeface="+mn-cs"/>
          </a:endParaRPr>
        </a:p>
        <a:p>
          <a:r>
            <a:rPr kumimoji="1" lang="ja-JP" altLang="en-US" sz="1400" b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「支出入力表」のシートを</a:t>
          </a:r>
          <a:r>
            <a:rPr kumimoji="1" lang="ja-JP" altLang="en-US" sz="1600" b="1" u="sng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更新の都度</a:t>
          </a:r>
          <a:r>
            <a:rPr kumimoji="1" lang="ja-JP" altLang="en-US" sz="1400" b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、</a:t>
          </a:r>
          <a:endParaRPr kumimoji="1" lang="en-US" altLang="ja-JP" sz="1400" b="0">
            <a:solidFill>
              <a:schemeClr val="dk1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400" b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このシートの</a:t>
          </a:r>
          <a:r>
            <a:rPr kumimoji="1" lang="ja-JP" altLang="ja-JP" sz="1400" b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「</a:t>
          </a:r>
          <a:r>
            <a:rPr kumimoji="1" lang="ja-JP" altLang="ja-JP" sz="16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セル</a:t>
          </a:r>
          <a:r>
            <a:rPr kumimoji="1" lang="ja-JP" altLang="en-US" sz="1600" b="1" baseline="0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Ｂ４</a:t>
          </a:r>
          <a:r>
            <a:rPr kumimoji="1" lang="ja-JP" altLang="ja-JP" sz="1600" b="1" baseline="0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：</a:t>
          </a:r>
          <a:r>
            <a:rPr kumimoji="1" lang="ja-JP" altLang="en-US" sz="1600" b="1" baseline="0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支出</a:t>
          </a:r>
          <a:r>
            <a:rPr kumimoji="1" lang="ja-JP" altLang="ja-JP" sz="1600" b="1" baseline="0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年月日</a:t>
          </a:r>
          <a:r>
            <a:rPr kumimoji="1" lang="ja-JP" altLang="ja-JP" sz="1400" b="0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」の</a:t>
          </a:r>
          <a:r>
            <a:rPr kumimoji="1" lang="ja-JP" altLang="en-US" sz="1400" b="0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右下ボタン</a:t>
          </a:r>
          <a:r>
            <a:rPr kumimoji="1" lang="en-US" altLang="ja-JP" sz="1400" b="0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【</a:t>
          </a:r>
          <a:r>
            <a:rPr kumimoji="1" lang="ja-JP" altLang="ja-JP" sz="1400" b="0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▼</a:t>
          </a:r>
          <a:r>
            <a:rPr kumimoji="1" lang="en-US" altLang="ja-JP" sz="1400" b="0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】</a:t>
          </a:r>
          <a:r>
            <a:rPr kumimoji="1" lang="ja-JP" altLang="ja-JP" sz="1400" b="0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の</a:t>
          </a:r>
          <a:r>
            <a:rPr kumimoji="1" lang="ja-JP" altLang="en-US" sz="1400" b="0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 </a:t>
          </a:r>
          <a:r>
            <a:rPr kumimoji="1" lang="ja-JP" altLang="en-US" sz="1600" b="1" baseline="0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☑ｄ（空白セル）</a:t>
          </a:r>
          <a:r>
            <a:rPr kumimoji="1" lang="ja-JP" altLang="en-US" sz="1400" b="0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の</a:t>
          </a:r>
          <a:r>
            <a:rPr kumimoji="1" lang="ja-JP" altLang="ja-JP" sz="1400" b="0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チェックを </a:t>
          </a:r>
          <a:endParaRPr kumimoji="1" lang="en-US" altLang="ja-JP" sz="1400" b="0" baseline="0">
            <a:solidFill>
              <a:schemeClr val="dk1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600" b="1" u="sng" baseline="0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□ 外す ⇔ ☑ 入れる</a:t>
          </a:r>
          <a:r>
            <a:rPr kumimoji="1" lang="ja-JP" altLang="ja-JP" sz="1400" b="0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 </a:t>
          </a:r>
          <a:r>
            <a:rPr kumimoji="1" lang="ja-JP" altLang="en-US" sz="1400" b="0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ことで</a:t>
          </a:r>
          <a:r>
            <a:rPr kumimoji="1" lang="ja-JP" altLang="ja-JP" sz="1400" b="0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、事業完了報告書のご提出時は、入力データのみを表示させてください。</a:t>
          </a:r>
          <a:endParaRPr lang="ja-JP" altLang="ja-JP" sz="1400">
            <a:effectLst/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ja-JP" altLang="ja-JP" sz="1400" b="0">
            <a:effectLst/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1215612</xdr:colOff>
      <xdr:row>0</xdr:row>
      <xdr:rowOff>98612</xdr:rowOff>
    </xdr:from>
    <xdr:to>
      <xdr:col>9</xdr:col>
      <xdr:colOff>0</xdr:colOff>
      <xdr:row>0</xdr:row>
      <xdr:rowOff>1353670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1385941" y="98612"/>
          <a:ext cx="10259212" cy="1255058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eaLnBrk="1" fontAlgn="auto" latinLnBrk="0" hangingPunct="1"/>
          <a:r>
            <a:rPr kumimoji="1" lang="en-US" altLang="ja-JP" sz="1600" b="1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【</a:t>
          </a:r>
          <a:r>
            <a:rPr kumimoji="1" lang="ja-JP" altLang="ja-JP" sz="1600" b="1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重要</a:t>
          </a:r>
          <a:r>
            <a:rPr kumimoji="1" lang="en-US" altLang="ja-JP" sz="1600" b="1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】 </a:t>
          </a:r>
          <a:r>
            <a:rPr kumimoji="1" lang="ja-JP" altLang="en-US" sz="1600" b="1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操作</a:t>
          </a:r>
          <a:r>
            <a:rPr kumimoji="1" lang="ja-JP" altLang="ja-JP" sz="1600" b="1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手順</a:t>
          </a:r>
          <a:endParaRPr lang="ja-JP" altLang="ja-JP" sz="1600">
            <a:effectLst/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r>
            <a:rPr kumimoji="1" lang="ja-JP" altLang="ja-JP" sz="1400" b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「支出入力表」のシート</a:t>
          </a:r>
          <a:r>
            <a:rPr kumimoji="1" lang="ja-JP" altLang="en-US" sz="1400" b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を</a:t>
          </a:r>
          <a:r>
            <a:rPr kumimoji="1" lang="ja-JP" altLang="ja-JP" sz="1600" b="1" u="sng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更新の都度</a:t>
          </a:r>
          <a:r>
            <a:rPr kumimoji="1" lang="ja-JP" altLang="ja-JP" sz="1400" b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、</a:t>
          </a:r>
          <a:endParaRPr lang="ja-JP" altLang="ja-JP" sz="1400">
            <a:effectLst/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pPr eaLnBrk="1" fontAlgn="auto" latinLnBrk="0" hangingPunct="1"/>
          <a:r>
            <a:rPr kumimoji="1" lang="ja-JP" altLang="ja-JP" sz="1400" b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このシートの「</a:t>
          </a:r>
          <a:r>
            <a:rPr kumimoji="1" lang="ja-JP" altLang="ja-JP" sz="16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セル</a:t>
          </a:r>
          <a:r>
            <a:rPr kumimoji="1" lang="ja-JP" altLang="ja-JP" sz="1600" b="1" baseline="0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Ｂ４：支出年月日</a:t>
          </a:r>
          <a:r>
            <a:rPr kumimoji="1" lang="ja-JP" altLang="ja-JP" sz="1400" b="0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」の右下ボタン</a:t>
          </a:r>
          <a:r>
            <a:rPr kumimoji="1" lang="en-US" altLang="ja-JP" sz="1400" b="0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【</a:t>
          </a:r>
          <a:r>
            <a:rPr kumimoji="1" lang="ja-JP" altLang="ja-JP" sz="1400" b="0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▼</a:t>
          </a:r>
          <a:r>
            <a:rPr kumimoji="1" lang="en-US" altLang="ja-JP" sz="1400" b="0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】</a:t>
          </a:r>
          <a:r>
            <a:rPr kumimoji="1" lang="ja-JP" altLang="ja-JP" sz="1400" b="0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の </a:t>
          </a:r>
          <a:r>
            <a:rPr kumimoji="1" lang="ja-JP" altLang="ja-JP" sz="1600" b="1" baseline="0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☑（空白セル）</a:t>
          </a:r>
          <a:r>
            <a:rPr kumimoji="1" lang="ja-JP" altLang="ja-JP" sz="1400" b="0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のチェックを </a:t>
          </a:r>
          <a:r>
            <a:rPr kumimoji="1" lang="ja-JP" altLang="ja-JP" sz="1600" b="1" u="sng" baseline="0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□ 外す ⇔ ☑ 入れる</a:t>
          </a:r>
          <a:r>
            <a:rPr kumimoji="1" lang="ja-JP" altLang="ja-JP" sz="1400" b="0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 </a:t>
          </a:r>
          <a:r>
            <a:rPr kumimoji="1" lang="ja-JP" altLang="en-US" sz="1400" b="0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ことで</a:t>
          </a:r>
          <a:r>
            <a:rPr kumimoji="1" lang="ja-JP" altLang="ja-JP" sz="1400" b="0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、</a:t>
          </a:r>
          <a:endParaRPr kumimoji="1" lang="en-US" altLang="ja-JP" sz="1400" b="0" baseline="0">
            <a:solidFill>
              <a:schemeClr val="dk1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  <a:cs typeface="+mn-cs"/>
          </a:endParaRPr>
        </a:p>
        <a:p>
          <a:pPr eaLnBrk="1" fontAlgn="auto" latinLnBrk="0" hangingPunct="1"/>
          <a:r>
            <a:rPr kumimoji="1" lang="ja-JP" altLang="ja-JP" sz="1400" b="0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事業完了報告書のご提出時は、入力データのみを表示させてください。</a:t>
          </a:r>
          <a:endParaRPr lang="ja-JP" altLang="ja-JP" sz="1400">
            <a:effectLst/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pPr eaLnBrk="1" fontAlgn="auto" latinLnBrk="0" hangingPunct="1"/>
          <a:endParaRPr lang="ja-JP" altLang="ja-JP" sz="1400">
            <a:effectLst/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1036320</xdr:colOff>
      <xdr:row>0</xdr:row>
      <xdr:rowOff>106680</xdr:rowOff>
    </xdr:from>
    <xdr:to>
      <xdr:col>9</xdr:col>
      <xdr:colOff>525779</xdr:colOff>
      <xdr:row>0</xdr:row>
      <xdr:rowOff>1371600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1203960" y="106680"/>
          <a:ext cx="9738359" cy="126492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600" b="1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【</a:t>
          </a:r>
          <a:r>
            <a:rPr kumimoji="1" lang="ja-JP" altLang="ja-JP" sz="1600" b="1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重要</a:t>
          </a:r>
          <a:r>
            <a:rPr kumimoji="1" lang="en-US" altLang="ja-JP" sz="1600" b="1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】 </a:t>
          </a:r>
          <a:r>
            <a:rPr kumimoji="1" lang="ja-JP" altLang="en-US" sz="1600" b="1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操作</a:t>
          </a:r>
          <a:r>
            <a:rPr kumimoji="1" lang="ja-JP" altLang="ja-JP" sz="1600" b="1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手順</a:t>
          </a:r>
          <a:endParaRPr lang="ja-JP" altLang="ja-JP" sz="2000">
            <a:effectLst/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r>
            <a:rPr kumimoji="1" lang="ja-JP" altLang="ja-JP" sz="1400" b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「支出入力表」のシートを</a:t>
          </a:r>
          <a:r>
            <a:rPr kumimoji="1" lang="ja-JP" altLang="ja-JP" sz="1600" b="1" u="sng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更新の都度</a:t>
          </a:r>
          <a:r>
            <a:rPr kumimoji="1" lang="ja-JP" altLang="ja-JP" sz="1400" b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、</a:t>
          </a:r>
          <a:endParaRPr lang="ja-JP" altLang="ja-JP" sz="1400">
            <a:effectLst/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pPr eaLnBrk="1" fontAlgn="auto" latinLnBrk="0" hangingPunct="1"/>
          <a:r>
            <a:rPr kumimoji="1" lang="ja-JP" altLang="ja-JP" sz="1400" b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このシートの「</a:t>
          </a:r>
          <a:r>
            <a:rPr kumimoji="1" lang="ja-JP" altLang="ja-JP" sz="16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セル</a:t>
          </a:r>
          <a:r>
            <a:rPr kumimoji="1" lang="ja-JP" altLang="ja-JP" sz="1600" b="1" baseline="0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Ｂ４：支出年月日</a:t>
          </a:r>
          <a:r>
            <a:rPr kumimoji="1" lang="ja-JP" altLang="ja-JP" sz="1400" b="0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」の右下ボタン</a:t>
          </a:r>
          <a:r>
            <a:rPr kumimoji="1" lang="en-US" altLang="ja-JP" sz="1400" b="0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【</a:t>
          </a:r>
          <a:r>
            <a:rPr kumimoji="1" lang="ja-JP" altLang="ja-JP" sz="1400" b="0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▼</a:t>
          </a:r>
          <a:r>
            <a:rPr kumimoji="1" lang="en-US" altLang="ja-JP" sz="1400" b="0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】</a:t>
          </a:r>
          <a:r>
            <a:rPr kumimoji="1" lang="ja-JP" altLang="ja-JP" sz="1400" b="0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の </a:t>
          </a:r>
          <a:r>
            <a:rPr kumimoji="1" lang="ja-JP" altLang="ja-JP" sz="1600" b="1" baseline="0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☑（空白セル）</a:t>
          </a:r>
          <a:r>
            <a:rPr kumimoji="1" lang="ja-JP" altLang="ja-JP" sz="1400" b="0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のチェックを </a:t>
          </a:r>
          <a:r>
            <a:rPr kumimoji="1" lang="ja-JP" altLang="ja-JP" sz="1600" b="1" u="sng" baseline="0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□ 外す ⇔ ☑ 入れる</a:t>
          </a:r>
          <a:r>
            <a:rPr kumimoji="1" lang="ja-JP" altLang="ja-JP" sz="1400" b="0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 </a:t>
          </a:r>
          <a:r>
            <a:rPr kumimoji="1" lang="ja-JP" altLang="en-US" sz="1400" b="0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ことで</a:t>
          </a:r>
          <a:r>
            <a:rPr kumimoji="1" lang="ja-JP" altLang="ja-JP" sz="1400" b="0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、</a:t>
          </a:r>
          <a:endParaRPr kumimoji="1" lang="en-US" altLang="ja-JP" sz="1400" b="0" baseline="0">
            <a:solidFill>
              <a:schemeClr val="dk1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  <a:cs typeface="+mn-cs"/>
          </a:endParaRPr>
        </a:p>
        <a:p>
          <a:pPr eaLnBrk="1" fontAlgn="auto" latinLnBrk="0" hangingPunct="1"/>
          <a:r>
            <a:rPr kumimoji="1" lang="ja-JP" altLang="ja-JP" sz="1400" b="0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事業完了報告書のご提出時は、入力データのみを表示させてください。</a:t>
          </a:r>
          <a:endParaRPr lang="ja-JP" altLang="ja-JP" sz="1400">
            <a:effectLst/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144780</xdr:colOff>
      <xdr:row>0</xdr:row>
      <xdr:rowOff>388620</xdr:rowOff>
    </xdr:from>
    <xdr:to>
      <xdr:col>8</xdr:col>
      <xdr:colOff>1417320</xdr:colOff>
      <xdr:row>1</xdr:row>
      <xdr:rowOff>0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/>
      </xdr:nvSpPr>
      <xdr:spPr>
        <a:xfrm>
          <a:off x="144780" y="388620"/>
          <a:ext cx="11330940" cy="119634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600" b="1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【</a:t>
          </a:r>
          <a:r>
            <a:rPr kumimoji="1" lang="ja-JP" altLang="ja-JP" sz="1600" b="1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重要</a:t>
          </a:r>
          <a:r>
            <a:rPr kumimoji="1" lang="en-US" altLang="ja-JP" sz="1600" b="1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】 </a:t>
          </a:r>
          <a:r>
            <a:rPr kumimoji="1" lang="ja-JP" altLang="en-US" sz="1600" b="1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操作</a:t>
          </a:r>
          <a:r>
            <a:rPr kumimoji="1" lang="ja-JP" altLang="ja-JP" sz="1600" b="1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手順</a:t>
          </a:r>
          <a:endParaRPr lang="ja-JP" altLang="ja-JP" sz="1600">
            <a:effectLst/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r>
            <a:rPr kumimoji="1" lang="ja-JP" altLang="ja-JP" sz="1400" b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「支出入力表」のシートを</a:t>
          </a:r>
          <a:r>
            <a:rPr kumimoji="1" lang="ja-JP" altLang="ja-JP" sz="1600" b="1" u="sng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更新の都度</a:t>
          </a:r>
          <a:r>
            <a:rPr kumimoji="1" lang="ja-JP" altLang="ja-JP" sz="1400" b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、</a:t>
          </a:r>
          <a:endParaRPr lang="ja-JP" altLang="ja-JP" sz="1400">
            <a:effectLst/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pPr eaLnBrk="1" fontAlgn="auto" latinLnBrk="0" hangingPunct="1"/>
          <a:r>
            <a:rPr kumimoji="1" lang="ja-JP" altLang="ja-JP" sz="1400" b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このシートの「</a:t>
          </a:r>
          <a:r>
            <a:rPr kumimoji="1" lang="ja-JP" altLang="ja-JP" sz="16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セル</a:t>
          </a:r>
          <a:r>
            <a:rPr kumimoji="1" lang="ja-JP" altLang="ja-JP" sz="1600" b="1" baseline="0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Ｂ４：支出年月日</a:t>
          </a:r>
          <a:r>
            <a:rPr kumimoji="1" lang="ja-JP" altLang="ja-JP" sz="1400" b="0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」の右下ボタン</a:t>
          </a:r>
          <a:r>
            <a:rPr kumimoji="1" lang="en-US" altLang="ja-JP" sz="1400" b="0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【</a:t>
          </a:r>
          <a:r>
            <a:rPr kumimoji="1" lang="ja-JP" altLang="ja-JP" sz="1400" b="0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▼</a:t>
          </a:r>
          <a:r>
            <a:rPr kumimoji="1" lang="en-US" altLang="ja-JP" sz="1400" b="0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】</a:t>
          </a:r>
          <a:r>
            <a:rPr kumimoji="1" lang="ja-JP" altLang="ja-JP" sz="1400" b="0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の </a:t>
          </a:r>
          <a:r>
            <a:rPr kumimoji="1" lang="ja-JP" altLang="ja-JP" sz="1600" b="1" baseline="0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☑（空白セル）</a:t>
          </a:r>
          <a:r>
            <a:rPr kumimoji="1" lang="ja-JP" altLang="ja-JP" sz="1400" b="0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のチェックを </a:t>
          </a:r>
          <a:r>
            <a:rPr kumimoji="1" lang="ja-JP" altLang="ja-JP" sz="1600" b="1" u="sng" baseline="0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□ 外す ⇔ ☑ 入れる</a:t>
          </a:r>
          <a:r>
            <a:rPr kumimoji="1" lang="ja-JP" altLang="ja-JP" sz="1400" b="0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 </a:t>
          </a:r>
          <a:r>
            <a:rPr kumimoji="1" lang="ja-JP" altLang="en-US" sz="1400" b="0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ことで</a:t>
          </a:r>
          <a:r>
            <a:rPr kumimoji="1" lang="ja-JP" altLang="ja-JP" sz="1400" b="0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、</a:t>
          </a:r>
          <a:endParaRPr kumimoji="1" lang="en-US" altLang="ja-JP" sz="1400" b="0" baseline="0">
            <a:solidFill>
              <a:schemeClr val="dk1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  <a:cs typeface="+mn-cs"/>
          </a:endParaRPr>
        </a:p>
        <a:p>
          <a:pPr eaLnBrk="1" fontAlgn="auto" latinLnBrk="0" hangingPunct="1"/>
          <a:r>
            <a:rPr kumimoji="1" lang="ja-JP" altLang="ja-JP" sz="1400" b="0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事業完了報告書のご提出時は、入力データのみを表示させてください。</a:t>
          </a:r>
          <a:endParaRPr lang="ja-JP" altLang="ja-JP" sz="1800">
            <a:effectLst/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154940</xdr:colOff>
      <xdr:row>0</xdr:row>
      <xdr:rowOff>231140</xdr:rowOff>
    </xdr:from>
    <xdr:to>
      <xdr:col>25</xdr:col>
      <xdr:colOff>609600</xdr:colOff>
      <xdr:row>7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8491220" y="231140"/>
          <a:ext cx="3776980" cy="152146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600" b="1" baseline="0">
              <a:ea typeface="ＭＳ Ｐゴシック" panose="020B0600070205080204" pitchFamily="50" charset="-128"/>
            </a:rPr>
            <a:t>入力時の注意点</a:t>
          </a:r>
          <a:endParaRPr kumimoji="1" lang="en-US" altLang="ja-JP" sz="1600" b="1" baseline="0">
            <a:ea typeface="ＭＳ Ｐゴシック" panose="020B0600070205080204" pitchFamily="50" charset="-128"/>
          </a:endParaRPr>
        </a:p>
        <a:p>
          <a:r>
            <a:rPr kumimoji="1" lang="ja-JP" altLang="en-US" sz="1400" b="0">
              <a:ea typeface="ＭＳ Ｐゴシック" panose="020B0600070205080204" pitchFamily="50" charset="-128"/>
            </a:rPr>
            <a:t>ピンク色の</a:t>
          </a:r>
          <a:r>
            <a:rPr kumimoji="1" lang="ja-JP" altLang="en-US" sz="1600" b="1">
              <a:solidFill>
                <a:srgbClr val="FF0000"/>
              </a:solidFill>
              <a:ea typeface="ＭＳ Ｐゴシック" panose="020B0600070205080204" pitchFamily="50" charset="-128"/>
            </a:rPr>
            <a:t>「要望時」</a:t>
          </a:r>
          <a:r>
            <a:rPr kumimoji="1" lang="ja-JP" altLang="en-US" sz="1400" b="0">
              <a:ea typeface="ＭＳ Ｐゴシック" panose="020B0600070205080204" pitchFamily="50" charset="-128"/>
            </a:rPr>
            <a:t>に入力してください。</a:t>
          </a:r>
          <a:endParaRPr kumimoji="1" lang="en-US" altLang="ja-JP" sz="1400" b="0">
            <a:ea typeface="ＭＳ Ｐゴシック" panose="020B0600070205080204" pitchFamily="50" charset="-128"/>
          </a:endParaRPr>
        </a:p>
        <a:p>
          <a:endParaRPr kumimoji="1" lang="en-US" altLang="ja-JP" sz="1400" b="0">
            <a:ea typeface="ＭＳ Ｐゴシック" panose="020B0600070205080204" pitchFamily="50" charset="-128"/>
          </a:endParaRPr>
        </a:p>
        <a:p>
          <a:r>
            <a:rPr kumimoji="1" lang="ja-JP" altLang="en-US" sz="1400" b="0">
              <a:ea typeface="ＭＳ Ｐゴシック" panose="020B0600070205080204" pitchFamily="50" charset="-128"/>
            </a:rPr>
            <a:t>単価３０万円以上の「備品」がある場合は、</a:t>
          </a:r>
          <a:endParaRPr kumimoji="1" lang="en-US" altLang="ja-JP" sz="1400" b="0">
            <a:ea typeface="ＭＳ Ｐゴシック" panose="020B0600070205080204" pitchFamily="50" charset="-128"/>
          </a:endParaRPr>
        </a:p>
        <a:p>
          <a:r>
            <a:rPr kumimoji="1" lang="ja-JP" altLang="en-US" sz="1400" b="0">
              <a:ea typeface="ＭＳ Ｐゴシック" panose="020B0600070205080204" pitchFamily="50" charset="-128"/>
            </a:rPr>
            <a:t>下段 ④のリストも入力してください。</a:t>
          </a:r>
          <a:endParaRPr kumimoji="1" lang="en-US" altLang="ja-JP" sz="1400" b="0">
            <a:ea typeface="ＭＳ Ｐゴシック" panose="020B0600070205080204" pitchFamily="50" charset="-128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289560</xdr:colOff>
      <xdr:row>0</xdr:row>
      <xdr:rowOff>441961</xdr:rowOff>
    </xdr:from>
    <xdr:to>
      <xdr:col>20</xdr:col>
      <xdr:colOff>30480</xdr:colOff>
      <xdr:row>14</xdr:row>
      <xdr:rowOff>190500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8357235" y="441961"/>
          <a:ext cx="5055870" cy="3310889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600" b="1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【</a:t>
          </a:r>
          <a:r>
            <a:rPr kumimoji="1" lang="ja-JP" altLang="ja-JP" sz="1600" b="1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重要</a:t>
          </a:r>
          <a:r>
            <a:rPr kumimoji="1" lang="en-US" altLang="ja-JP" sz="1600" b="1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】 </a:t>
          </a:r>
          <a:r>
            <a:rPr kumimoji="1" lang="ja-JP" altLang="en-US" sz="1600" b="1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操作</a:t>
          </a:r>
          <a:r>
            <a:rPr kumimoji="1" lang="ja-JP" altLang="ja-JP" sz="1600" b="1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手順</a:t>
          </a:r>
          <a:endParaRPr lang="ja-JP" altLang="ja-JP" sz="1600">
            <a:effectLst/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r>
            <a:rPr kumimoji="1" lang="ja-JP" altLang="ja-JP" sz="1400" b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「支出入力表」のシートを</a:t>
          </a:r>
          <a:r>
            <a:rPr kumimoji="1" lang="ja-JP" altLang="ja-JP" sz="1600" b="1" u="sng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更新の都度</a:t>
          </a:r>
          <a:r>
            <a:rPr kumimoji="1" lang="ja-JP" altLang="ja-JP" sz="1400" b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、</a:t>
          </a:r>
          <a:endParaRPr kumimoji="1" lang="en-US" altLang="ja-JP" sz="1400" b="0">
            <a:solidFill>
              <a:schemeClr val="dk1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  <a:cs typeface="+mn-cs"/>
          </a:endParaRPr>
        </a:p>
        <a:p>
          <a:endParaRPr lang="ja-JP" altLang="ja-JP" sz="1400">
            <a:effectLst/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pPr eaLnBrk="1" fontAlgn="auto" latinLnBrk="0" hangingPunct="1"/>
          <a:r>
            <a:rPr kumimoji="1" lang="ja-JP" altLang="en-US" sz="1400" b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① </a:t>
          </a:r>
          <a:r>
            <a:rPr kumimoji="1" lang="ja-JP" altLang="ja-JP" sz="1400" b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このシートの「</a:t>
          </a:r>
          <a:r>
            <a:rPr kumimoji="1" lang="ja-JP" altLang="ja-JP" sz="16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セル</a:t>
          </a:r>
          <a:r>
            <a:rPr kumimoji="1" lang="ja-JP" altLang="ja-JP" sz="1600" b="1" baseline="0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Ｂ４：</a:t>
          </a:r>
          <a:r>
            <a:rPr kumimoji="1" lang="ja-JP" altLang="en-US" sz="1600" b="1" baseline="0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柱（事業）内容</a:t>
          </a:r>
          <a:r>
            <a:rPr kumimoji="1" lang="ja-JP" altLang="ja-JP" sz="1400" b="0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」の右下ボタン</a:t>
          </a:r>
          <a:r>
            <a:rPr kumimoji="1" lang="en-US" altLang="ja-JP" sz="1400" b="0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【</a:t>
          </a:r>
          <a:r>
            <a:rPr kumimoji="1" lang="ja-JP" altLang="ja-JP" sz="1400" b="0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▼</a:t>
          </a:r>
          <a:r>
            <a:rPr kumimoji="1" lang="en-US" altLang="ja-JP" sz="1400" b="0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】</a:t>
          </a:r>
          <a:r>
            <a:rPr kumimoji="1" lang="ja-JP" altLang="ja-JP" sz="1400" b="0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の </a:t>
          </a:r>
          <a:r>
            <a:rPr kumimoji="1" lang="ja-JP" altLang="ja-JP" sz="1600" b="1" baseline="0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☑</a:t>
          </a:r>
          <a:r>
            <a:rPr kumimoji="1" lang="en-US" altLang="ja-JP" sz="1600" b="1" baseline="0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 </a:t>
          </a:r>
          <a:r>
            <a:rPr kumimoji="1" lang="ja-JP" altLang="en-US" sz="1600" b="1" baseline="0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０ </a:t>
          </a:r>
          <a:r>
            <a:rPr kumimoji="1" lang="ja-JP" altLang="ja-JP" sz="1400" b="0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のチェックを </a:t>
          </a:r>
          <a:r>
            <a:rPr kumimoji="1" lang="ja-JP" altLang="ja-JP" sz="1600" b="1" u="sng" baseline="0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□ 外す ⇔ ☑ 入れる</a:t>
          </a:r>
          <a:r>
            <a:rPr kumimoji="1" lang="ja-JP" altLang="ja-JP" sz="1400" b="0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 </a:t>
          </a:r>
          <a:r>
            <a:rPr kumimoji="1" lang="ja-JP" altLang="en-US" sz="1400" b="0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、</a:t>
          </a:r>
          <a:endParaRPr lang="ja-JP" altLang="ja-JP" sz="1400">
            <a:effectLst/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pPr eaLnBrk="1" fontAlgn="auto" latinLnBrk="0" hangingPunct="1"/>
          <a:endParaRPr kumimoji="1" lang="en-US" altLang="ja-JP" sz="1400" b="0" baseline="0">
            <a:solidFill>
              <a:schemeClr val="dk1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  <a:cs typeface="+mn-cs"/>
          </a:endParaRPr>
        </a:p>
        <a:p>
          <a:pPr eaLnBrk="1" fontAlgn="auto" latinLnBrk="0" hangingPunct="1"/>
          <a:r>
            <a:rPr kumimoji="1" lang="ja-JP" altLang="ja-JP" sz="1400" b="0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② </a:t>
          </a:r>
          <a:r>
            <a:rPr kumimoji="1" lang="ja-JP" altLang="ja-JP" sz="1400" b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このシートの「</a:t>
          </a:r>
          <a:r>
            <a:rPr kumimoji="1" lang="ja-JP" altLang="ja-JP" sz="16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セル</a:t>
          </a:r>
          <a:r>
            <a:rPr kumimoji="1" lang="ja-JP" altLang="ja-JP" sz="1600" b="1" baseline="0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Ｅ４：支出額</a:t>
          </a:r>
          <a:r>
            <a:rPr kumimoji="1" lang="ja-JP" altLang="ja-JP" sz="1400" b="0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」の右下ボタン</a:t>
          </a:r>
          <a:r>
            <a:rPr kumimoji="1" lang="en-US" altLang="ja-JP" sz="1400" b="0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【</a:t>
          </a:r>
          <a:r>
            <a:rPr kumimoji="1" lang="ja-JP" altLang="ja-JP" sz="1400" b="0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▼</a:t>
          </a:r>
          <a:r>
            <a:rPr kumimoji="1" lang="en-US" altLang="ja-JP" sz="1400" b="0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】</a:t>
          </a:r>
          <a:r>
            <a:rPr kumimoji="1" lang="ja-JP" altLang="ja-JP" sz="1400" b="0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の</a:t>
          </a:r>
          <a:endParaRPr lang="ja-JP" altLang="ja-JP" sz="1400">
            <a:effectLst/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pPr eaLnBrk="1" fontAlgn="auto" latinLnBrk="0" hangingPunct="1"/>
          <a:r>
            <a:rPr kumimoji="1" lang="ja-JP" altLang="ja-JP" sz="1600" b="1" baseline="0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☑</a:t>
          </a:r>
          <a:r>
            <a:rPr kumimoji="1" lang="en-US" altLang="ja-JP" sz="1600" b="1" baseline="0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 </a:t>
          </a:r>
          <a:r>
            <a:rPr kumimoji="1" lang="ja-JP" altLang="ja-JP" sz="1600" b="1" baseline="0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０</a:t>
          </a:r>
          <a:r>
            <a:rPr kumimoji="1" lang="ja-JP" altLang="ja-JP" sz="1600" b="0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 </a:t>
          </a:r>
          <a:r>
            <a:rPr kumimoji="1" lang="ja-JP" altLang="ja-JP" sz="1400" b="0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のチェックを </a:t>
          </a:r>
          <a:r>
            <a:rPr kumimoji="1" lang="ja-JP" altLang="ja-JP" sz="1600" b="1" u="sng" baseline="0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□ 外す ⇔ ☑ 入れる</a:t>
          </a:r>
          <a:r>
            <a:rPr kumimoji="1" lang="ja-JP" altLang="ja-JP" sz="1600" b="0" baseline="0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 </a:t>
          </a:r>
          <a:r>
            <a:rPr kumimoji="1" lang="ja-JP" altLang="en-US" sz="1400" b="0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ことで</a:t>
          </a:r>
          <a:r>
            <a:rPr kumimoji="1" lang="ja-JP" altLang="ja-JP" sz="1400" b="0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、</a:t>
          </a:r>
          <a:endParaRPr lang="ja-JP" altLang="ja-JP" sz="1400">
            <a:effectLst/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pPr eaLnBrk="1" fontAlgn="auto" latinLnBrk="0" hangingPunct="1"/>
          <a:endParaRPr kumimoji="1" lang="en-US" altLang="ja-JP" sz="1400" b="0" baseline="0">
            <a:solidFill>
              <a:schemeClr val="dk1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  <a:cs typeface="+mn-cs"/>
          </a:endParaRPr>
        </a:p>
        <a:p>
          <a:pPr eaLnBrk="1" fontAlgn="auto" latinLnBrk="0" hangingPunct="1"/>
          <a:r>
            <a:rPr kumimoji="1" lang="ja-JP" altLang="ja-JP" sz="1400" b="0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事業完了報告書のご提出時は、</a:t>
          </a:r>
          <a:endParaRPr kumimoji="1" lang="en-US" altLang="ja-JP" sz="1400" b="0" baseline="0">
            <a:solidFill>
              <a:schemeClr val="dk1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  <a:cs typeface="+mn-cs"/>
          </a:endParaRPr>
        </a:p>
        <a:p>
          <a:pPr eaLnBrk="1" fontAlgn="auto" latinLnBrk="0" hangingPunct="1"/>
          <a:r>
            <a:rPr kumimoji="1" lang="ja-JP" altLang="ja-JP" sz="1400" b="0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入力データのみを表示させてください。</a:t>
          </a:r>
          <a:endParaRPr kumimoji="1" lang="en-US" altLang="ja-JP" sz="1400" b="0" baseline="0">
            <a:solidFill>
              <a:schemeClr val="dk1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  <a:cs typeface="+mn-cs"/>
          </a:endParaRPr>
        </a:p>
        <a:p>
          <a:pPr eaLnBrk="1" fontAlgn="auto" latinLnBrk="0" hangingPunct="1"/>
          <a:r>
            <a:rPr kumimoji="1" lang="ja-JP" altLang="en-US" sz="1400" b="0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「０」が表示されない場合、本操作は必要ありません。</a:t>
          </a:r>
          <a:endParaRPr lang="ja-JP" altLang="ja-JP" sz="1400">
            <a:effectLst/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359410</xdr:colOff>
      <xdr:row>11</xdr:row>
      <xdr:rowOff>182880</xdr:rowOff>
    </xdr:from>
    <xdr:to>
      <xdr:col>17</xdr:col>
      <xdr:colOff>300990</xdr:colOff>
      <xdr:row>13</xdr:row>
      <xdr:rowOff>60960</xdr:rowOff>
    </xdr:to>
    <xdr:sp macro="" textlink="">
      <xdr:nvSpPr>
        <xdr:cNvPr id="2" name="楕円 1">
          <a:extLst>
            <a:ext uri="{FF2B5EF4-FFF2-40B4-BE49-F238E27FC236}">
              <a16:creationId xmlns:a16="http://schemas.microsoft.com/office/drawing/2014/main" id="{B9048C12-4949-4F0F-999C-8B2482F4BA0D}"/>
            </a:ext>
          </a:extLst>
        </xdr:cNvPr>
        <xdr:cNvSpPr/>
      </xdr:nvSpPr>
      <xdr:spPr>
        <a:xfrm>
          <a:off x="7236460" y="3230880"/>
          <a:ext cx="370205" cy="35433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21</xdr:col>
      <xdr:colOff>205740</xdr:colOff>
      <xdr:row>0</xdr:row>
      <xdr:rowOff>271780</xdr:rowOff>
    </xdr:from>
    <xdr:to>
      <xdr:col>26</xdr:col>
      <xdr:colOff>396240</xdr:colOff>
      <xdr:row>5</xdr:row>
      <xdr:rowOff>27940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B3E59F2F-D416-404F-9B6B-EE1E61B65096}"/>
            </a:ext>
          </a:extLst>
        </xdr:cNvPr>
        <xdr:cNvSpPr txBox="1"/>
      </xdr:nvSpPr>
      <xdr:spPr>
        <a:xfrm>
          <a:off x="8540115" y="271780"/>
          <a:ext cx="3619500" cy="84201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600" b="1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入力時の注意点</a:t>
          </a:r>
          <a:endParaRPr kumimoji="1" lang="en-US" altLang="ja-JP" sz="1600" b="1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r>
            <a:rPr kumimoji="1" lang="ja-JP" altLang="en-US" sz="1400" b="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　ピンク色の箇所に、入力してください。</a:t>
          </a:r>
          <a:endParaRPr kumimoji="1" lang="en-US" altLang="ja-JP" sz="1400" b="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H13"/>
  <sheetViews>
    <sheetView showGridLines="0" tabSelected="1" zoomScale="80" zoomScaleNormal="80" workbookViewId="0">
      <selection activeCell="B2" sqref="B2"/>
    </sheetView>
  </sheetViews>
  <sheetFormatPr defaultRowHeight="18" x14ac:dyDescent="0.55000000000000004"/>
  <cols>
    <col min="1" max="1" width="2.58203125" style="12" customWidth="1"/>
    <col min="2" max="2" width="31.58203125" style="12" customWidth="1"/>
    <col min="3" max="3" width="51.08203125" style="12" customWidth="1"/>
    <col min="4" max="4" width="2.08203125" style="12" customWidth="1"/>
    <col min="5" max="5" width="53.58203125" style="12" customWidth="1"/>
  </cols>
  <sheetData>
    <row r="1" spans="2:8" ht="19.5" thickBot="1" x14ac:dyDescent="0.6">
      <c r="B1" s="59" t="s">
        <v>77</v>
      </c>
    </row>
    <row r="2" spans="2:8" ht="40.4" customHeight="1" x14ac:dyDescent="0.55000000000000004">
      <c r="B2" s="50" t="s">
        <v>147</v>
      </c>
      <c r="C2" s="60" t="s">
        <v>129</v>
      </c>
      <c r="D2" s="18"/>
      <c r="E2" s="18"/>
      <c r="F2" s="1"/>
      <c r="G2" s="1"/>
      <c r="H2" s="1"/>
    </row>
    <row r="3" spans="2:8" ht="40.4" customHeight="1" x14ac:dyDescent="0.55000000000000004">
      <c r="B3" s="51" t="s">
        <v>78</v>
      </c>
      <c r="C3" s="61" t="s">
        <v>260</v>
      </c>
      <c r="D3" s="18"/>
      <c r="E3" s="62" t="s">
        <v>217</v>
      </c>
      <c r="F3" s="1"/>
      <c r="G3" s="1"/>
      <c r="H3" s="1"/>
    </row>
    <row r="4" spans="2:8" ht="40.4" customHeight="1" x14ac:dyDescent="0.55000000000000004">
      <c r="B4" s="51" t="s">
        <v>142</v>
      </c>
      <c r="C4" s="61" t="s">
        <v>261</v>
      </c>
      <c r="D4" s="18"/>
      <c r="E4" s="62" t="s">
        <v>218</v>
      </c>
      <c r="F4" s="1"/>
      <c r="G4" s="1"/>
      <c r="H4" s="1"/>
    </row>
    <row r="5" spans="2:8" ht="40.4" customHeight="1" x14ac:dyDescent="0.55000000000000004">
      <c r="B5" s="52" t="s">
        <v>79</v>
      </c>
      <c r="C5" s="61" t="s">
        <v>130</v>
      </c>
      <c r="D5" s="18"/>
      <c r="E5" s="18"/>
      <c r="F5" s="1"/>
      <c r="G5" s="1"/>
      <c r="H5" s="1"/>
    </row>
    <row r="6" spans="2:8" ht="40.4" customHeight="1" x14ac:dyDescent="0.55000000000000004">
      <c r="B6" s="52" t="s">
        <v>80</v>
      </c>
      <c r="C6" s="61" t="s">
        <v>131</v>
      </c>
      <c r="D6" s="18"/>
      <c r="E6" s="4"/>
      <c r="F6" s="1"/>
      <c r="G6" s="1"/>
      <c r="H6" s="1"/>
    </row>
    <row r="7" spans="2:8" ht="40.4" customHeight="1" x14ac:dyDescent="0.55000000000000004">
      <c r="B7" s="53" t="s">
        <v>81</v>
      </c>
      <c r="C7" s="63" t="s">
        <v>132</v>
      </c>
      <c r="D7" s="18"/>
      <c r="E7" s="18"/>
      <c r="F7" s="1"/>
      <c r="G7" s="1"/>
      <c r="H7" s="1"/>
    </row>
    <row r="8" spans="2:8" ht="40.4" customHeight="1" thickBot="1" x14ac:dyDescent="0.6">
      <c r="B8" s="56" t="s">
        <v>136</v>
      </c>
      <c r="C8" s="63" t="s">
        <v>133</v>
      </c>
      <c r="D8" s="18"/>
      <c r="E8" s="18"/>
      <c r="F8" s="1"/>
      <c r="G8" s="1"/>
      <c r="H8" s="1"/>
    </row>
    <row r="9" spans="2:8" ht="40.4" customHeight="1" thickTop="1" x14ac:dyDescent="0.55000000000000004">
      <c r="B9" s="54" t="s">
        <v>82</v>
      </c>
      <c r="C9" s="64" t="s">
        <v>134</v>
      </c>
      <c r="D9" s="18"/>
      <c r="E9" s="18"/>
      <c r="F9" s="1"/>
      <c r="G9" s="1"/>
      <c r="H9" s="1"/>
    </row>
    <row r="10" spans="2:8" ht="40.4" customHeight="1" x14ac:dyDescent="0.55000000000000004">
      <c r="B10" s="55" t="s">
        <v>137</v>
      </c>
      <c r="C10" s="65" t="s">
        <v>135</v>
      </c>
      <c r="D10" s="18"/>
      <c r="E10" s="18"/>
      <c r="F10" s="1"/>
      <c r="G10" s="1"/>
      <c r="H10" s="1"/>
    </row>
    <row r="11" spans="2:8" ht="40.4" customHeight="1" thickBot="1" x14ac:dyDescent="0.6">
      <c r="B11" s="116" t="s">
        <v>138</v>
      </c>
      <c r="C11" s="66" t="s">
        <v>149</v>
      </c>
      <c r="D11" s="18"/>
      <c r="E11" s="18"/>
      <c r="F11" s="1"/>
      <c r="G11" s="1"/>
      <c r="H11" s="1"/>
    </row>
    <row r="12" spans="2:8" x14ac:dyDescent="0.55000000000000004">
      <c r="B12" s="18"/>
      <c r="C12" s="18"/>
      <c r="D12" s="18"/>
      <c r="E12" s="18"/>
      <c r="F12" s="1"/>
      <c r="G12" s="1"/>
      <c r="H12" s="1"/>
    </row>
    <row r="13" spans="2:8" x14ac:dyDescent="0.55000000000000004">
      <c r="B13" s="5"/>
    </row>
  </sheetData>
  <sheetProtection algorithmName="SHA-512" hashValue="SaCX+FmzldHhTTO7Up3LrDKKG+JeeLzVJnBDk5cYyskE3e74LYu9dvR04///JiB7nj76bh98W1nv0wLdLA/QAA==" saltValue="+1e1FbOuG2z5GkL4QIY7zQ==" spinCount="100000" sheet="1" scenarios="1" formatCells="0" formatColumns="0" formatRows="0" autoFilter="0"/>
  <phoneticPr fontId="4"/>
  <hyperlinks>
    <hyperlink ref="B5" location="謝金管理表!B4" display="謝金管理表" xr:uid="{00000000-0004-0000-0000-000000000000}"/>
    <hyperlink ref="B6" location="旅費管理表!B4" display="旅費管理表" xr:uid="{00000000-0004-0000-0000-000001000000}"/>
    <hyperlink ref="B7" location="所費管理表!B4" display="所費管理表" xr:uid="{00000000-0004-0000-0000-000002000000}"/>
    <hyperlink ref="B10" location="総事業費の支出額内訳!B4" display="支出額内訳" xr:uid="{00000000-0004-0000-0000-000003000000}"/>
    <hyperlink ref="B3" location="支出入力表!A5" display="支出入力表" xr:uid="{00000000-0004-0000-0000-000004000000}"/>
    <hyperlink ref="B11" location="'事業完了報告書 '!M5" display="事業完了報告書" xr:uid="{00000000-0004-0000-0000-000005000000}"/>
    <hyperlink ref="B9" location="精算額計算書!J8" display="精算額計算書" xr:uid="{00000000-0004-0000-0000-000006000000}"/>
    <hyperlink ref="B2" location="団体基本情報!D3" display="団体基本情報" xr:uid="{00000000-0004-0000-0000-000007000000}"/>
    <hyperlink ref="B8" location="対象外経費管理表!B4" display="対象外経費管理表" xr:uid="{00000000-0004-0000-0000-000008000000}"/>
    <hyperlink ref="B4" location="収入入力表!B5" display="収入入力表" xr:uid="{00000000-0004-0000-0000-000009000000}"/>
  </hyperlinks>
  <pageMargins left="0.7" right="0.7" top="0.75" bottom="0.75" header="0.3" footer="0.3"/>
  <pageSetup paperSize="9" scale="58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R155"/>
  <sheetViews>
    <sheetView showGridLines="0" zoomScale="80" zoomScaleNormal="80" workbookViewId="0">
      <pane ySplit="4" topLeftCell="A5" activePane="bottomLeft" state="frozen"/>
      <selection pane="bottomLeft" activeCell="B4" sqref="B4"/>
    </sheetView>
  </sheetViews>
  <sheetFormatPr defaultRowHeight="18" x14ac:dyDescent="0.55000000000000004"/>
  <cols>
    <col min="1" max="1" width="2.08203125" style="12" customWidth="1"/>
    <col min="2" max="2" width="16.5" style="12" customWidth="1"/>
    <col min="3" max="3" width="2.08203125" style="12" customWidth="1"/>
    <col min="4" max="4" width="16.58203125" style="12" customWidth="1"/>
    <col min="5" max="5" width="13.08203125" style="12" customWidth="1"/>
    <col min="6" max="6" width="3.58203125" style="12" customWidth="1"/>
    <col min="7" max="7" width="13.08203125" style="12" customWidth="1"/>
    <col min="8" max="8" width="3.58203125" style="12" customWidth="1"/>
    <col min="9" max="9" width="13.08203125" style="12" customWidth="1"/>
    <col min="10" max="10" width="3.58203125" style="12" customWidth="1"/>
    <col min="11" max="11" width="16.08203125" style="12" customWidth="1"/>
    <col min="12" max="12" width="2.08203125" style="12" customWidth="1"/>
    <col min="13" max="18" width="8.58203125" style="12"/>
  </cols>
  <sheetData>
    <row r="1" spans="1:17" ht="36.65" customHeight="1" x14ac:dyDescent="0.55000000000000004">
      <c r="B1" s="115" t="s">
        <v>93</v>
      </c>
      <c r="C1" s="108"/>
      <c r="D1" s="303" t="s">
        <v>189</v>
      </c>
      <c r="E1" s="303"/>
      <c r="F1" s="303"/>
      <c r="G1" s="303"/>
      <c r="H1" s="303"/>
      <c r="I1" s="303"/>
      <c r="J1" s="303"/>
    </row>
    <row r="2" spans="1:17" ht="27.65" customHeight="1" x14ac:dyDescent="0.55000000000000004">
      <c r="B2" s="251" t="s">
        <v>164</v>
      </c>
      <c r="C2" s="85"/>
      <c r="D2" s="107" t="s">
        <v>188</v>
      </c>
      <c r="E2" s="416">
        <f>団体基本情報!D6</f>
        <v>0</v>
      </c>
      <c r="F2" s="416"/>
      <c r="G2" s="416"/>
      <c r="H2" s="416"/>
      <c r="I2" s="18"/>
      <c r="J2" s="18"/>
    </row>
    <row r="3" spans="1:17" ht="11.15" customHeight="1" thickBot="1" x14ac:dyDescent="0.6">
      <c r="B3" s="18"/>
      <c r="C3" s="18"/>
      <c r="D3" s="86"/>
      <c r="E3" s="86"/>
      <c r="F3" s="86"/>
      <c r="G3" s="86"/>
      <c r="H3" s="86"/>
      <c r="I3" s="18"/>
      <c r="J3" s="36"/>
      <c r="K3" s="36"/>
    </row>
    <row r="4" spans="1:17" ht="18.5" thickBot="1" x14ac:dyDescent="0.6">
      <c r="B4" s="243" t="s">
        <v>244</v>
      </c>
      <c r="C4" s="527" t="s">
        <v>190</v>
      </c>
      <c r="D4" s="527"/>
      <c r="E4" s="526" t="s">
        <v>57</v>
      </c>
      <c r="F4" s="526"/>
      <c r="G4" s="527" t="s">
        <v>249</v>
      </c>
      <c r="H4" s="527"/>
      <c r="I4" s="527" t="s">
        <v>250</v>
      </c>
      <c r="J4" s="527"/>
      <c r="K4" s="244" t="s">
        <v>58</v>
      </c>
      <c r="L4" s="30"/>
      <c r="N4" s="30"/>
    </row>
    <row r="5" spans="1:17" x14ac:dyDescent="0.55000000000000004">
      <c r="A5" s="87"/>
      <c r="B5" s="214">
        <f>団体基本情報!$D$14</f>
        <v>0</v>
      </c>
      <c r="C5" s="215" t="s">
        <v>64</v>
      </c>
      <c r="D5" s="216" t="s">
        <v>0</v>
      </c>
      <c r="E5" s="217">
        <f>SUMIFS(支出入力表!$K$6:$K$2000,支出入力表!$B$6:$B$2000,"1",支出入力表!$G$6:$G$2000,"1")</f>
        <v>0</v>
      </c>
      <c r="F5" s="218" t="s">
        <v>60</v>
      </c>
      <c r="G5" s="217">
        <f>SUMIFS(支出入力表!$L$6:$L$2000,支出入力表!$B$6:$B$2000,"1",支出入力表!$G$6:$G$2000,"1")</f>
        <v>0</v>
      </c>
      <c r="H5" s="218" t="s">
        <v>60</v>
      </c>
      <c r="I5" s="217">
        <f>SUMIFS(支出入力表!$M$6:$M$2000,支出入力表!$B$6:$B$2000,"1",支出入力表!$G$6:$G$2000,"1")</f>
        <v>0</v>
      </c>
      <c r="J5" s="218" t="s">
        <v>60</v>
      </c>
      <c r="K5" s="219"/>
      <c r="L5" s="30"/>
      <c r="N5" s="30"/>
      <c r="O5" s="30"/>
    </row>
    <row r="6" spans="1:17" x14ac:dyDescent="0.55000000000000004">
      <c r="A6" s="88"/>
      <c r="B6" s="220">
        <f>団体基本情報!$D$14</f>
        <v>0</v>
      </c>
      <c r="C6" s="221" t="s">
        <v>65</v>
      </c>
      <c r="D6" s="222" t="s">
        <v>2</v>
      </c>
      <c r="E6" s="223">
        <f>SUMIFS(支出入力表!$Q$6:$Q$2000,支出入力表!$B$6:$B$2000,"1",支出入力表!$G$6:$G$2000,"2")</f>
        <v>0</v>
      </c>
      <c r="F6" s="224" t="s">
        <v>61</v>
      </c>
      <c r="G6" s="223">
        <f>SUMIFS(支出入力表!$R$6:$R$2000,支出入力表!$B$6:$B$2000,"1",支出入力表!$G$6:$G$2000,"2")</f>
        <v>0</v>
      </c>
      <c r="H6" s="224" t="s">
        <v>61</v>
      </c>
      <c r="I6" s="223">
        <f>SUMIFS(支出入力表!$S$6:$S$2000,支出入力表!$B$6:$B$2000,"1",支出入力表!$G$6:$G$2000,"2")</f>
        <v>0</v>
      </c>
      <c r="J6" s="224" t="s">
        <v>61</v>
      </c>
      <c r="K6" s="225"/>
      <c r="L6" s="30"/>
      <c r="N6" s="30"/>
      <c r="O6" s="30"/>
    </row>
    <row r="7" spans="1:17" x14ac:dyDescent="0.55000000000000004">
      <c r="A7" s="88"/>
      <c r="B7" s="220">
        <f>団体基本情報!$D$14</f>
        <v>0</v>
      </c>
      <c r="C7" s="221" t="s">
        <v>66</v>
      </c>
      <c r="D7" s="222" t="s">
        <v>11</v>
      </c>
      <c r="E7" s="223">
        <f>SUMIFS(支出入力表!$K$6:$K$2000,支出入力表!$B$6:$B$2000,"1",支出入力表!$G$6:$G$2000,"3")</f>
        <v>0</v>
      </c>
      <c r="F7" s="224" t="s">
        <v>61</v>
      </c>
      <c r="G7" s="223">
        <f>SUMIFS(支出入力表!$L$6:$L$2000,支出入力表!$B$6:$B$2000,"1",支出入力表!$G$6:$G$2000,"3")</f>
        <v>0</v>
      </c>
      <c r="H7" s="224" t="s">
        <v>61</v>
      </c>
      <c r="I7" s="223">
        <f>SUMIFS(支出入力表!$M$6:$M$2000,支出入力表!$B$6:$B$2000,"1",支出入力表!$G$6:$G$2000,"3")</f>
        <v>0</v>
      </c>
      <c r="J7" s="224" t="s">
        <v>61</v>
      </c>
      <c r="K7" s="225"/>
      <c r="L7" s="30"/>
      <c r="N7" s="30"/>
      <c r="O7" s="30"/>
    </row>
    <row r="8" spans="1:17" x14ac:dyDescent="0.55000000000000004">
      <c r="A8" s="88"/>
      <c r="B8" s="220">
        <f>団体基本情報!$D$14</f>
        <v>0</v>
      </c>
      <c r="C8" s="221" t="s">
        <v>67</v>
      </c>
      <c r="D8" s="222" t="s">
        <v>10</v>
      </c>
      <c r="E8" s="223">
        <f>SUMIFS(支出入力表!$K$6:$K$2000,支出入力表!$B$6:$B$2000,"1",支出入力表!$G$6:$G$2000,"4")</f>
        <v>0</v>
      </c>
      <c r="F8" s="224" t="s">
        <v>61</v>
      </c>
      <c r="G8" s="223">
        <f>SUMIFS(支出入力表!$L$6:$L$2000,支出入力表!$B$6:$B$2000,"1",支出入力表!$G$6:$G$2000,"4")</f>
        <v>0</v>
      </c>
      <c r="H8" s="224" t="s">
        <v>61</v>
      </c>
      <c r="I8" s="223">
        <f>SUMIFS(支出入力表!$M$6:$M$2000,支出入力表!$B$6:$B$2000,"1",支出入力表!$G$6:$G$2000,"4")</f>
        <v>0</v>
      </c>
      <c r="J8" s="224" t="s">
        <v>61</v>
      </c>
      <c r="K8" s="225"/>
      <c r="L8" s="30"/>
      <c r="N8" s="30"/>
      <c r="O8" s="30"/>
      <c r="Q8" s="30"/>
    </row>
    <row r="9" spans="1:17" x14ac:dyDescent="0.55000000000000004">
      <c r="A9" s="88"/>
      <c r="B9" s="220">
        <f>団体基本情報!$D$14</f>
        <v>0</v>
      </c>
      <c r="C9" s="221" t="s">
        <v>68</v>
      </c>
      <c r="D9" s="222" t="s">
        <v>3</v>
      </c>
      <c r="E9" s="223">
        <f>SUMIFS(支出入力表!$K$6:$K$2000,支出入力表!$B$6:$B$2000,"1",支出入力表!$G$6:$G$2000,"5")</f>
        <v>0</v>
      </c>
      <c r="F9" s="224" t="s">
        <v>61</v>
      </c>
      <c r="G9" s="223">
        <f>SUMIFS(支出入力表!$L$6:$L$2000,支出入力表!$B$6:$B$2000,"1",支出入力表!$G$6:$G$2000,"5")</f>
        <v>0</v>
      </c>
      <c r="H9" s="224" t="s">
        <v>61</v>
      </c>
      <c r="I9" s="223">
        <f>SUMIFS(支出入力表!$M$6:$M$2000,支出入力表!$B$6:$B$2000,"1",支出入力表!$G$6:$G$2000,"5")</f>
        <v>0</v>
      </c>
      <c r="J9" s="224" t="s">
        <v>61</v>
      </c>
      <c r="K9" s="225"/>
      <c r="L9" s="30"/>
      <c r="N9" s="30"/>
      <c r="O9" s="30"/>
      <c r="P9" s="30"/>
    </row>
    <row r="10" spans="1:17" x14ac:dyDescent="0.55000000000000004">
      <c r="A10" s="88"/>
      <c r="B10" s="220">
        <f>団体基本情報!$D$14</f>
        <v>0</v>
      </c>
      <c r="C10" s="221" t="s">
        <v>69</v>
      </c>
      <c r="D10" s="222" t="s">
        <v>7</v>
      </c>
      <c r="E10" s="223">
        <f>SUMIFS(支出入力表!$K$6:$K$2000,支出入力表!$B$6:$B$2000,"1",支出入力表!$G$6:$G$2000,"6")</f>
        <v>0</v>
      </c>
      <c r="F10" s="224" t="s">
        <v>61</v>
      </c>
      <c r="G10" s="223">
        <f>SUMIFS(支出入力表!$L$6:$L$2000,支出入力表!$B$6:$B$2000,"1",支出入力表!$G$6:$G$2000,"6")</f>
        <v>0</v>
      </c>
      <c r="H10" s="224" t="s">
        <v>61</v>
      </c>
      <c r="I10" s="223">
        <f>SUMIFS(支出入力表!$M$6:$M$2000,支出入力表!$B$6:$B$2000,"1",支出入力表!$G$6:$G$2000,"6")</f>
        <v>0</v>
      </c>
      <c r="J10" s="224" t="s">
        <v>61</v>
      </c>
      <c r="K10" s="225"/>
      <c r="L10" s="57"/>
      <c r="M10" s="30"/>
      <c r="N10" s="30"/>
      <c r="O10" s="30"/>
    </row>
    <row r="11" spans="1:17" x14ac:dyDescent="0.55000000000000004">
      <c r="A11" s="88"/>
      <c r="B11" s="220">
        <f>団体基本情報!$D$14</f>
        <v>0</v>
      </c>
      <c r="C11" s="221" t="s">
        <v>70</v>
      </c>
      <c r="D11" s="222" t="s">
        <v>1</v>
      </c>
      <c r="E11" s="223">
        <f>SUMIFS(支出入力表!$K$6:$K$2000,支出入力表!$B$6:$B$2000,"1",支出入力表!$G$6:$G$2000,"7")</f>
        <v>0</v>
      </c>
      <c r="F11" s="224" t="s">
        <v>61</v>
      </c>
      <c r="G11" s="223">
        <f>SUMIFS(支出入力表!$L$6:$L$2000,支出入力表!$B$6:$B$2000,"1",支出入力表!$G$6:$G$2000,"7")</f>
        <v>0</v>
      </c>
      <c r="H11" s="224" t="s">
        <v>61</v>
      </c>
      <c r="I11" s="223">
        <f>SUMIFS(支出入力表!$M$6:$M$2000,支出入力表!$B$6:$B$2000,"1",支出入力表!$G$6:$G$2000,"7")</f>
        <v>0</v>
      </c>
      <c r="J11" s="224" t="s">
        <v>61</v>
      </c>
      <c r="K11" s="225"/>
      <c r="L11" s="30"/>
      <c r="N11" s="30"/>
      <c r="O11" s="30"/>
    </row>
    <row r="12" spans="1:17" x14ac:dyDescent="0.55000000000000004">
      <c r="A12" s="88"/>
      <c r="B12" s="220">
        <f>団体基本情報!$D$14</f>
        <v>0</v>
      </c>
      <c r="C12" s="221" t="s">
        <v>71</v>
      </c>
      <c r="D12" s="222" t="s">
        <v>4</v>
      </c>
      <c r="E12" s="223">
        <f>SUMIFS(支出入力表!$K$6:$K$2000,支出入力表!$B$6:$B$2000,"1",支出入力表!$G$6:$G$2000,"8")</f>
        <v>0</v>
      </c>
      <c r="F12" s="224" t="s">
        <v>61</v>
      </c>
      <c r="G12" s="223">
        <f>SUMIFS(支出入力表!$L$6:$L$2000,支出入力表!$B$6:$B$2000,"1",支出入力表!$G$6:$G$2000,"8")</f>
        <v>0</v>
      </c>
      <c r="H12" s="224" t="s">
        <v>61</v>
      </c>
      <c r="I12" s="223">
        <f>SUMIFS(支出入力表!$M$6:$M$2000,支出入力表!$B$6:$B$2000,"1",支出入力表!$G$6:$G$2000,"8")</f>
        <v>0</v>
      </c>
      <c r="J12" s="224" t="s">
        <v>61</v>
      </c>
      <c r="K12" s="225"/>
      <c r="L12" s="30"/>
      <c r="N12" s="30"/>
      <c r="O12" s="30"/>
    </row>
    <row r="13" spans="1:17" x14ac:dyDescent="0.55000000000000004">
      <c r="A13" s="88"/>
      <c r="B13" s="220">
        <f>団体基本情報!$D$14</f>
        <v>0</v>
      </c>
      <c r="C13" s="221" t="s">
        <v>72</v>
      </c>
      <c r="D13" s="222" t="s">
        <v>8</v>
      </c>
      <c r="E13" s="223">
        <f>SUMIFS(支出入力表!$K$6:$K$2000,支出入力表!$B$6:$B$2000,"1",支出入力表!$G$6:$G$2000,"9")</f>
        <v>0</v>
      </c>
      <c r="F13" s="224" t="s">
        <v>61</v>
      </c>
      <c r="G13" s="223">
        <f>SUMIFS(支出入力表!$L$6:$L$2000,支出入力表!$B$6:$B$2000,"1",支出入力表!$G$6:$G$2000,"9")</f>
        <v>0</v>
      </c>
      <c r="H13" s="224" t="s">
        <v>61</v>
      </c>
      <c r="I13" s="223">
        <f>SUMIFS(支出入力表!$M$6:$M$2000,支出入力表!$B$6:$B$2000,"1",支出入力表!$G$6:$G$2000,"9")</f>
        <v>0</v>
      </c>
      <c r="J13" s="224" t="s">
        <v>61</v>
      </c>
      <c r="K13" s="225"/>
      <c r="L13" s="30"/>
      <c r="N13" s="30"/>
      <c r="O13" s="30"/>
    </row>
    <row r="14" spans="1:17" x14ac:dyDescent="0.55000000000000004">
      <c r="A14" s="88"/>
      <c r="B14" s="220">
        <f>団体基本情報!$D$14</f>
        <v>0</v>
      </c>
      <c r="C14" s="221" t="s">
        <v>73</v>
      </c>
      <c r="D14" s="222" t="s">
        <v>12</v>
      </c>
      <c r="E14" s="223">
        <f>SUMIFS(支出入力表!$K$6:$K$2000,支出入力表!$B$6:$B$2000,"1",支出入力表!$G$6:$G$2000,"10")</f>
        <v>0</v>
      </c>
      <c r="F14" s="224" t="s">
        <v>61</v>
      </c>
      <c r="G14" s="223">
        <f>SUMIFS(支出入力表!$L$6:$L$2000,支出入力表!$B$6:$B$2000,"1",支出入力表!$G$6:$G$2000,"10")</f>
        <v>0</v>
      </c>
      <c r="H14" s="224" t="s">
        <v>61</v>
      </c>
      <c r="I14" s="223">
        <f>SUMIFS(支出入力表!$M$6:$M$2000,支出入力表!$B$6:$B$2000,"1",支出入力表!$G$6:$G$2000,"10")</f>
        <v>0</v>
      </c>
      <c r="J14" s="224" t="s">
        <v>61</v>
      </c>
      <c r="K14" s="225"/>
      <c r="L14" s="30"/>
      <c r="N14" s="30"/>
      <c r="O14" s="30"/>
    </row>
    <row r="15" spans="1:17" x14ac:dyDescent="0.55000000000000004">
      <c r="A15" s="88"/>
      <c r="B15" s="220">
        <f>団体基本情報!$D$14</f>
        <v>0</v>
      </c>
      <c r="C15" s="221" t="s">
        <v>74</v>
      </c>
      <c r="D15" s="222" t="s">
        <v>13</v>
      </c>
      <c r="E15" s="223">
        <f>SUMIFS(支出入力表!$K$6:$K$2000,支出入力表!$B$6:$B$2000,"1",支出入力表!$G$6:$G$2000,"11")</f>
        <v>0</v>
      </c>
      <c r="F15" s="224" t="s">
        <v>61</v>
      </c>
      <c r="G15" s="223">
        <f>SUMIFS(支出入力表!$L$6:$L$2000,支出入力表!$B$6:$B$2000,"1",支出入力表!$G$6:$G$2000,"11")</f>
        <v>0</v>
      </c>
      <c r="H15" s="224" t="s">
        <v>61</v>
      </c>
      <c r="I15" s="223">
        <f>SUMIFS(支出入力表!$M$6:$M$2000,支出入力表!$B$6:$B$2000,"1",支出入力表!$G$6:$G$2000,"11")</f>
        <v>0</v>
      </c>
      <c r="J15" s="224" t="s">
        <v>61</v>
      </c>
      <c r="K15" s="225"/>
      <c r="L15" s="30"/>
      <c r="N15" s="30"/>
      <c r="O15" s="30"/>
    </row>
    <row r="16" spans="1:17" x14ac:dyDescent="0.55000000000000004">
      <c r="A16" s="88"/>
      <c r="B16" s="220">
        <f>団体基本情報!$D$14</f>
        <v>0</v>
      </c>
      <c r="C16" s="221" t="s">
        <v>75</v>
      </c>
      <c r="D16" s="222" t="s">
        <v>9</v>
      </c>
      <c r="E16" s="223">
        <f>SUMIFS(支出入力表!$K$6:$K$2000,支出入力表!$B$6:$B$2000,"1",支出入力表!$G$6:$G$2000,"12")</f>
        <v>0</v>
      </c>
      <c r="F16" s="224" t="s">
        <v>61</v>
      </c>
      <c r="G16" s="223">
        <f>SUMIFS(支出入力表!$L$6:$L$2000,支出入力表!$B$6:$B$2000,"1",支出入力表!$G$6:$G$2000,"12")</f>
        <v>0</v>
      </c>
      <c r="H16" s="224" t="s">
        <v>61</v>
      </c>
      <c r="I16" s="223">
        <f>SUMIFS(支出入力表!$M$6:$M$2000,支出入力表!$B$6:$B$2000,"1",支出入力表!$G$6:$G$2000,"12")</f>
        <v>0</v>
      </c>
      <c r="J16" s="224" t="s">
        <v>61</v>
      </c>
      <c r="K16" s="225"/>
      <c r="L16" s="30"/>
      <c r="N16" s="30"/>
      <c r="O16" s="30"/>
    </row>
    <row r="17" spans="1:16" x14ac:dyDescent="0.55000000000000004">
      <c r="A17" s="88"/>
      <c r="B17" s="220">
        <f>団体基本情報!$D$14</f>
        <v>0</v>
      </c>
      <c r="C17" s="221" t="s">
        <v>76</v>
      </c>
      <c r="D17" s="222" t="s">
        <v>5</v>
      </c>
      <c r="E17" s="223">
        <f>SUMIFS(支出入力表!$K$6:$K$2000,支出入力表!$B$6:$B$2000,"1",支出入力表!$G$6:$G$2000,"13")</f>
        <v>0</v>
      </c>
      <c r="F17" s="224" t="s">
        <v>61</v>
      </c>
      <c r="G17" s="223">
        <f>SUMIFS(支出入力表!$L$6:$L$2000,支出入力表!$B$6:$B$2000,"1",支出入力表!$G$6:$G$2000,"13")</f>
        <v>0</v>
      </c>
      <c r="H17" s="224" t="s">
        <v>61</v>
      </c>
      <c r="I17" s="223">
        <f>SUMIFS(支出入力表!$M$6:$M$2000,支出入力表!$B$6:$B$2000,"1",支出入力表!$G$6:$G$2000,"13")</f>
        <v>0</v>
      </c>
      <c r="J17" s="224" t="s">
        <v>61</v>
      </c>
      <c r="K17" s="225"/>
      <c r="L17" s="30"/>
      <c r="N17" s="30"/>
      <c r="O17" s="30"/>
    </row>
    <row r="18" spans="1:16" ht="18.5" thickBot="1" x14ac:dyDescent="0.6">
      <c r="A18" s="88"/>
      <c r="B18" s="226">
        <f>団体基本情報!$D$14</f>
        <v>0</v>
      </c>
      <c r="C18" s="227" t="s">
        <v>251</v>
      </c>
      <c r="D18" s="228" t="s">
        <v>165</v>
      </c>
      <c r="E18" s="229">
        <f>SUMIFS(支出入力表!$K$6:$K$2000,支出入力表!$B$6:$B$2000,"1",支出入力表!$G$6:$G$2000,"14")</f>
        <v>0</v>
      </c>
      <c r="F18" s="230" t="s">
        <v>26</v>
      </c>
      <c r="G18" s="253" t="s">
        <v>167</v>
      </c>
      <c r="H18" s="230" t="s">
        <v>26</v>
      </c>
      <c r="I18" s="229">
        <f>SUMIFS(支出入力表!$M$6:$M$2000,支出入力表!$B$6:$B$2000,"1",支出入力表!$G$6:$G$2000,"14")</f>
        <v>0</v>
      </c>
      <c r="J18" s="230" t="s">
        <v>26</v>
      </c>
      <c r="K18" s="231"/>
      <c r="L18" s="30"/>
      <c r="N18" s="30"/>
      <c r="O18" s="30"/>
    </row>
    <row r="19" spans="1:16" ht="18.5" thickTop="1" x14ac:dyDescent="0.55000000000000004">
      <c r="A19" s="88"/>
      <c r="B19" s="255">
        <f>団体基本情報!$D$14</f>
        <v>0</v>
      </c>
      <c r="C19" s="531" t="s">
        <v>166</v>
      </c>
      <c r="D19" s="531"/>
      <c r="E19" s="256">
        <f>SUM(E5:E18)</f>
        <v>0</v>
      </c>
      <c r="F19" s="257" t="s">
        <v>61</v>
      </c>
      <c r="G19" s="256">
        <f>SUM(G5:G18)</f>
        <v>0</v>
      </c>
      <c r="H19" s="257" t="s">
        <v>61</v>
      </c>
      <c r="I19" s="256">
        <f>SUM(I5:I18)</f>
        <v>0</v>
      </c>
      <c r="J19" s="257" t="s">
        <v>61</v>
      </c>
      <c r="K19" s="264"/>
      <c r="L19" s="30"/>
      <c r="N19" s="30"/>
      <c r="O19" s="30"/>
    </row>
    <row r="20" spans="1:16" x14ac:dyDescent="0.55000000000000004">
      <c r="A20" s="87"/>
      <c r="B20" s="214">
        <f>団体基本情報!$D$15</f>
        <v>0</v>
      </c>
      <c r="C20" s="232" t="s">
        <v>64</v>
      </c>
      <c r="D20" s="233" t="s">
        <v>0</v>
      </c>
      <c r="E20" s="234">
        <f>SUMIFS(支出入力表!$K$6:$K$2000,支出入力表!$B$6:$B$2000,"2",支出入力表!$G$6:$G$2000,"1")</f>
        <v>0</v>
      </c>
      <c r="F20" s="235" t="s">
        <v>61</v>
      </c>
      <c r="G20" s="234">
        <f>SUMIFS(支出入力表!$L$6:$L$2000,支出入力表!$B$6:$B$2000,"2",支出入力表!$G$6:$G$2000,"1")</f>
        <v>0</v>
      </c>
      <c r="H20" s="235" t="s">
        <v>61</v>
      </c>
      <c r="I20" s="234">
        <f>SUMIFS(支出入力表!$M$6:$M$2000,支出入力表!$B$6:$B$2000,"2",支出入力表!$G$6:$G$2000,"1")</f>
        <v>0</v>
      </c>
      <c r="J20" s="235" t="s">
        <v>61</v>
      </c>
      <c r="K20" s="219"/>
      <c r="L20" s="30"/>
      <c r="N20" s="30"/>
      <c r="O20" s="30"/>
    </row>
    <row r="21" spans="1:16" x14ac:dyDescent="0.55000000000000004">
      <c r="A21" s="88"/>
      <c r="B21" s="220">
        <f>団体基本情報!$D$15</f>
        <v>0</v>
      </c>
      <c r="C21" s="221" t="s">
        <v>105</v>
      </c>
      <c r="D21" s="222" t="s">
        <v>2</v>
      </c>
      <c r="E21" s="223">
        <f>SUMIFS(支出入力表!$Q$6:$Q$2000,支出入力表!$B$6:$B$2000,"2",支出入力表!$G$6:$G$2000,"2")</f>
        <v>0</v>
      </c>
      <c r="F21" s="224" t="s">
        <v>61</v>
      </c>
      <c r="G21" s="223">
        <f>SUMIFS(支出入力表!$R$6:$R$2000,支出入力表!$B$6:$B$2000,"2",支出入力表!$G$6:$G$2000,"2")</f>
        <v>0</v>
      </c>
      <c r="H21" s="224" t="s">
        <v>61</v>
      </c>
      <c r="I21" s="223">
        <f>SUMIFS(支出入力表!$S$6:$S$2000,支出入力表!$B$6:$B$2000,"2",支出入力表!$G$6:$G$2000,"2")</f>
        <v>0</v>
      </c>
      <c r="J21" s="224" t="s">
        <v>61</v>
      </c>
      <c r="K21" s="225"/>
      <c r="L21" s="30"/>
      <c r="N21" s="30"/>
      <c r="O21" s="30"/>
    </row>
    <row r="22" spans="1:16" x14ac:dyDescent="0.55000000000000004">
      <c r="A22" s="88"/>
      <c r="B22" s="220">
        <f>団体基本情報!$D$15</f>
        <v>0</v>
      </c>
      <c r="C22" s="221" t="s">
        <v>66</v>
      </c>
      <c r="D22" s="222" t="s">
        <v>11</v>
      </c>
      <c r="E22" s="223">
        <f>SUMIFS(支出入力表!$K$6:$K$2000,支出入力表!$B$6:$B$2000,"2",支出入力表!$G$6:$G$2000,"3")</f>
        <v>0</v>
      </c>
      <c r="F22" s="224" t="s">
        <v>61</v>
      </c>
      <c r="G22" s="223">
        <f>SUMIFS(支出入力表!$L$6:$L$2000,支出入力表!$B$6:$B$2000,"2",支出入力表!$G$6:$G$2000,"3")</f>
        <v>0</v>
      </c>
      <c r="H22" s="224" t="s">
        <v>61</v>
      </c>
      <c r="I22" s="223">
        <f>SUMIFS(支出入力表!$M$6:$M$2000,支出入力表!$B$6:$B$2000,"2",支出入力表!$G$6:$G$2000,"3")</f>
        <v>0</v>
      </c>
      <c r="J22" s="224" t="s">
        <v>61</v>
      </c>
      <c r="K22" s="225"/>
      <c r="L22" s="30"/>
      <c r="N22" s="30"/>
      <c r="O22" s="30"/>
    </row>
    <row r="23" spans="1:16" x14ac:dyDescent="0.55000000000000004">
      <c r="A23" s="88"/>
      <c r="B23" s="220">
        <f>団体基本情報!$D$15</f>
        <v>0</v>
      </c>
      <c r="C23" s="221" t="s">
        <v>106</v>
      </c>
      <c r="D23" s="222" t="s">
        <v>10</v>
      </c>
      <c r="E23" s="223">
        <f>SUMIFS(支出入力表!$K$6:$K$2000,支出入力表!$B$6:$B$2000,"2",支出入力表!$G$6:$G$2000,"4")</f>
        <v>0</v>
      </c>
      <c r="F23" s="224" t="s">
        <v>61</v>
      </c>
      <c r="G23" s="223">
        <f>SUMIFS(支出入力表!$L$6:$L$2000,支出入力表!$B$6:$B$2000,"2",支出入力表!$G$6:$G$2000,"4")</f>
        <v>0</v>
      </c>
      <c r="H23" s="224" t="s">
        <v>61</v>
      </c>
      <c r="I23" s="223">
        <f>SUMIFS(支出入力表!$M$6:$M$2000,支出入力表!$B$6:$B$2000,"2",支出入力表!$G$6:$G$2000,"4")</f>
        <v>0</v>
      </c>
      <c r="J23" s="224" t="s">
        <v>61</v>
      </c>
      <c r="K23" s="236"/>
      <c r="L23" s="57"/>
      <c r="N23" s="30"/>
      <c r="O23" s="30"/>
    </row>
    <row r="24" spans="1:16" x14ac:dyDescent="0.55000000000000004">
      <c r="A24" s="88"/>
      <c r="B24" s="220">
        <f>団体基本情報!$D$15</f>
        <v>0</v>
      </c>
      <c r="C24" s="221" t="s">
        <v>107</v>
      </c>
      <c r="D24" s="222" t="s">
        <v>3</v>
      </c>
      <c r="E24" s="223">
        <f>SUMIFS(支出入力表!$K$6:$K$2000,支出入力表!$B$6:$B$2000,"2",支出入力表!$G$6:$G$2000,"5")</f>
        <v>0</v>
      </c>
      <c r="F24" s="224" t="s">
        <v>61</v>
      </c>
      <c r="G24" s="223">
        <f>SUMIFS(支出入力表!$L$6:$L$2000,支出入力表!$B$6:$B$2000,"2",支出入力表!$G$6:$G$2000,"5")</f>
        <v>0</v>
      </c>
      <c r="H24" s="224" t="s">
        <v>61</v>
      </c>
      <c r="I24" s="223">
        <f>SUMIFS(支出入力表!$M$6:$M$2000,支出入力表!$B$6:$B$2000,"2",支出入力表!$G$6:$G$2000,"5")</f>
        <v>0</v>
      </c>
      <c r="J24" s="224" t="s">
        <v>61</v>
      </c>
      <c r="K24" s="225"/>
      <c r="L24" s="30"/>
      <c r="N24" s="30"/>
      <c r="O24" s="30"/>
      <c r="P24" s="30"/>
    </row>
    <row r="25" spans="1:16" x14ac:dyDescent="0.55000000000000004">
      <c r="A25" s="88"/>
      <c r="B25" s="220">
        <f>団体基本情報!$D$15</f>
        <v>0</v>
      </c>
      <c r="C25" s="221" t="s">
        <v>108</v>
      </c>
      <c r="D25" s="222" t="s">
        <v>7</v>
      </c>
      <c r="E25" s="223">
        <f>SUMIFS(支出入力表!$K$6:$K$2000,支出入力表!$B$6:$B$2000,"2",支出入力表!$G$6:$G$2000,"6")</f>
        <v>0</v>
      </c>
      <c r="F25" s="224" t="s">
        <v>61</v>
      </c>
      <c r="G25" s="223">
        <f>SUMIFS(支出入力表!$L$6:$L$2000,支出入力表!$B$6:$B$2000,"2",支出入力表!$G$6:$G$2000,"6")</f>
        <v>0</v>
      </c>
      <c r="H25" s="224" t="s">
        <v>61</v>
      </c>
      <c r="I25" s="223">
        <f>SUMIFS(支出入力表!$M$6:$M$2000,支出入力表!$B$6:$B$2000,"2",支出入力表!$G$6:$G$2000,"6")</f>
        <v>0</v>
      </c>
      <c r="J25" s="224" t="s">
        <v>61</v>
      </c>
      <c r="K25" s="225"/>
      <c r="L25" s="30"/>
      <c r="N25" s="30"/>
      <c r="O25" s="30"/>
    </row>
    <row r="26" spans="1:16" x14ac:dyDescent="0.55000000000000004">
      <c r="A26" s="88"/>
      <c r="B26" s="220">
        <f>団体基本情報!$D$15</f>
        <v>0</v>
      </c>
      <c r="C26" s="221" t="s">
        <v>109</v>
      </c>
      <c r="D26" s="222" t="s">
        <v>1</v>
      </c>
      <c r="E26" s="223">
        <f>SUMIFS(支出入力表!$K$6:$K$2000,支出入力表!$B$6:$B$2000,"2",支出入力表!$G$6:$G$2000,"7")</f>
        <v>0</v>
      </c>
      <c r="F26" s="224" t="s">
        <v>61</v>
      </c>
      <c r="G26" s="223">
        <f>SUMIFS(支出入力表!$L$6:$L$2000,支出入力表!$B$6:$B$2000,"2",支出入力表!$G$6:$G$2000,"7")</f>
        <v>0</v>
      </c>
      <c r="H26" s="224" t="s">
        <v>61</v>
      </c>
      <c r="I26" s="223">
        <f>SUMIFS(支出入力表!$M$6:$M$2000,支出入力表!$B$6:$B$2000,"2",支出入力表!$G$6:$G$2000,"7")</f>
        <v>0</v>
      </c>
      <c r="J26" s="224" t="s">
        <v>61</v>
      </c>
      <c r="K26" s="225"/>
      <c r="L26" s="30"/>
      <c r="N26" s="30"/>
      <c r="O26" s="30"/>
    </row>
    <row r="27" spans="1:16" x14ac:dyDescent="0.55000000000000004">
      <c r="A27" s="88"/>
      <c r="B27" s="220">
        <f>団体基本情報!$D$15</f>
        <v>0</v>
      </c>
      <c r="C27" s="221" t="s">
        <v>110</v>
      </c>
      <c r="D27" s="222" t="s">
        <v>4</v>
      </c>
      <c r="E27" s="223">
        <f>SUMIFS(支出入力表!$K$6:$K$2000,支出入力表!$B$6:$B$2000,"2",支出入力表!$G$6:$G$2000,"8")</f>
        <v>0</v>
      </c>
      <c r="F27" s="224" t="s">
        <v>61</v>
      </c>
      <c r="G27" s="223">
        <f>SUMIFS(支出入力表!$L$6:$L$2000,支出入力表!$B$6:$B$2000,"2",支出入力表!$G$6:$G$2000,"8")</f>
        <v>0</v>
      </c>
      <c r="H27" s="224" t="s">
        <v>61</v>
      </c>
      <c r="I27" s="223">
        <f>SUMIFS(支出入力表!$M$6:$M$2000,支出入力表!$B$6:$B$2000,"2",支出入力表!$G$6:$G$2000,"8")</f>
        <v>0</v>
      </c>
      <c r="J27" s="224" t="s">
        <v>61</v>
      </c>
      <c r="K27" s="225"/>
      <c r="L27" s="30"/>
      <c r="N27" s="30"/>
      <c r="O27" s="30"/>
    </row>
    <row r="28" spans="1:16" x14ac:dyDescent="0.55000000000000004">
      <c r="A28" s="88"/>
      <c r="B28" s="220">
        <f>団体基本情報!$D$15</f>
        <v>0</v>
      </c>
      <c r="C28" s="221" t="s">
        <v>111</v>
      </c>
      <c r="D28" s="222" t="s">
        <v>8</v>
      </c>
      <c r="E28" s="223">
        <f>SUMIFS(支出入力表!$K$6:$K$2000,支出入力表!$B$6:$B$2000,"2",支出入力表!$G$6:$G$2000,"9")</f>
        <v>0</v>
      </c>
      <c r="F28" s="224" t="s">
        <v>61</v>
      </c>
      <c r="G28" s="223">
        <f>SUMIFS(支出入力表!$L$6:$L$2000,支出入力表!$B$6:$B$2000,"2",支出入力表!$G$6:$G$2000,"9")</f>
        <v>0</v>
      </c>
      <c r="H28" s="224" t="s">
        <v>61</v>
      </c>
      <c r="I28" s="223">
        <f>SUMIFS(支出入力表!$M$6:$M$2000,支出入力表!$B$6:$B$2000,"2",支出入力表!$G$6:$G$2000,"9")</f>
        <v>0</v>
      </c>
      <c r="J28" s="224" t="s">
        <v>61</v>
      </c>
      <c r="K28" s="225"/>
      <c r="L28" s="30"/>
      <c r="N28" s="30"/>
      <c r="O28" s="30"/>
    </row>
    <row r="29" spans="1:16" x14ac:dyDescent="0.55000000000000004">
      <c r="A29" s="88"/>
      <c r="B29" s="220">
        <f>団体基本情報!$D$15</f>
        <v>0</v>
      </c>
      <c r="C29" s="221" t="s">
        <v>112</v>
      </c>
      <c r="D29" s="222" t="s">
        <v>12</v>
      </c>
      <c r="E29" s="223">
        <f>SUMIFS(支出入力表!$K$6:$K$2000,支出入力表!$B$6:$B$2000,"2",支出入力表!$G$6:$G$2000,"10")</f>
        <v>0</v>
      </c>
      <c r="F29" s="224" t="s">
        <v>61</v>
      </c>
      <c r="G29" s="223">
        <f>SUMIFS(支出入力表!$L$6:$L$2000,支出入力表!$B$6:$B$2000,"2",支出入力表!$G$6:$G$2000,"10")</f>
        <v>0</v>
      </c>
      <c r="H29" s="224" t="s">
        <v>61</v>
      </c>
      <c r="I29" s="223">
        <f>SUMIFS(支出入力表!$M$6:$M$2000,支出入力表!$B$6:$B$2000,"2",支出入力表!$G$6:$G$2000,"10")</f>
        <v>0</v>
      </c>
      <c r="J29" s="224" t="s">
        <v>61</v>
      </c>
      <c r="K29" s="225"/>
      <c r="L29" s="30"/>
      <c r="N29" s="30"/>
      <c r="O29" s="30"/>
    </row>
    <row r="30" spans="1:16" x14ac:dyDescent="0.55000000000000004">
      <c r="A30" s="88"/>
      <c r="B30" s="220">
        <f>団体基本情報!$D$15</f>
        <v>0</v>
      </c>
      <c r="C30" s="221" t="s">
        <v>113</v>
      </c>
      <c r="D30" s="222" t="s">
        <v>13</v>
      </c>
      <c r="E30" s="223">
        <f>SUMIFS(支出入力表!$K$6:$K$2000,支出入力表!$B$6:$B$2000,"2",支出入力表!$G$6:$G$2000,"11")</f>
        <v>0</v>
      </c>
      <c r="F30" s="224" t="s">
        <v>60</v>
      </c>
      <c r="G30" s="223">
        <f>SUMIFS(支出入力表!$L$6:$L$2000,支出入力表!$B$6:$B$2000,"2",支出入力表!$G$6:$G$2000,"11")</f>
        <v>0</v>
      </c>
      <c r="H30" s="224" t="s">
        <v>60</v>
      </c>
      <c r="I30" s="223">
        <f>SUMIFS(支出入力表!$M$6:$M$2000,支出入力表!$B$6:$B$2000,"2",支出入力表!$G$6:$G$2000,"11")</f>
        <v>0</v>
      </c>
      <c r="J30" s="224" t="s">
        <v>60</v>
      </c>
      <c r="K30" s="225"/>
      <c r="L30" s="57"/>
      <c r="N30" s="30"/>
    </row>
    <row r="31" spans="1:16" x14ac:dyDescent="0.55000000000000004">
      <c r="A31" s="88"/>
      <c r="B31" s="220">
        <f>団体基本情報!$D$15</f>
        <v>0</v>
      </c>
      <c r="C31" s="221" t="s">
        <v>114</v>
      </c>
      <c r="D31" s="222" t="s">
        <v>9</v>
      </c>
      <c r="E31" s="223">
        <f>SUMIFS(支出入力表!$K$6:$K$2000,支出入力表!$B$6:$B$2000,"2",支出入力表!$G$6:$G$2000,"12")</f>
        <v>0</v>
      </c>
      <c r="F31" s="224" t="s">
        <v>26</v>
      </c>
      <c r="G31" s="223">
        <f>SUMIFS(支出入力表!$L$6:$L$2000,支出入力表!$B$6:$B$2000,"2",支出入力表!$G$6:$G$2000,"12")</f>
        <v>0</v>
      </c>
      <c r="H31" s="224" t="s">
        <v>26</v>
      </c>
      <c r="I31" s="223">
        <f>SUMIFS(支出入力表!$M$6:$M$2000,支出入力表!$B$6:$B$2000,"2",支出入力表!$G$6:$G$2000,"12")</f>
        <v>0</v>
      </c>
      <c r="J31" s="224" t="s">
        <v>26</v>
      </c>
      <c r="K31" s="225"/>
      <c r="L31" s="30"/>
      <c r="N31" s="30"/>
      <c r="O31" s="30"/>
    </row>
    <row r="32" spans="1:16" x14ac:dyDescent="0.55000000000000004">
      <c r="A32" s="88"/>
      <c r="B32" s="220">
        <f>団体基本情報!$D$15</f>
        <v>0</v>
      </c>
      <c r="C32" s="221" t="s">
        <v>115</v>
      </c>
      <c r="D32" s="222" t="s">
        <v>5</v>
      </c>
      <c r="E32" s="223">
        <f>SUMIFS(支出入力表!$K$6:$K$2000,支出入力表!$B$6:$B$2000,"2",支出入力表!$G$6:$G$2000,"13")</f>
        <v>0</v>
      </c>
      <c r="F32" s="224" t="s">
        <v>26</v>
      </c>
      <c r="G32" s="223">
        <f>SUMIFS(支出入力表!$L$6:$L$2000,支出入力表!$B$6:$B$2000,"2",支出入力表!$G$6:$G$2000,"13")</f>
        <v>0</v>
      </c>
      <c r="H32" s="224" t="s">
        <v>26</v>
      </c>
      <c r="I32" s="223">
        <f>SUMIFS(支出入力表!$M$6:$M$2000,支出入力表!$B$6:$B$2000,"2",支出入力表!$G$6:$G$2000,"13")</f>
        <v>0</v>
      </c>
      <c r="J32" s="224" t="s">
        <v>26</v>
      </c>
      <c r="K32" s="225"/>
      <c r="L32" s="30"/>
      <c r="N32" s="30"/>
    </row>
    <row r="33" spans="1:16" ht="18.5" thickBot="1" x14ac:dyDescent="0.6">
      <c r="A33" s="88"/>
      <c r="B33" s="226">
        <f>団体基本情報!$D$15</f>
        <v>0</v>
      </c>
      <c r="C33" s="227" t="s">
        <v>251</v>
      </c>
      <c r="D33" s="228" t="s">
        <v>165</v>
      </c>
      <c r="E33" s="229">
        <f>SUMIFS(支出入力表!$K$6:$K$2000,支出入力表!$B$6:$B$2000,"2",支出入力表!$G$6:$G$2000,"14")</f>
        <v>0</v>
      </c>
      <c r="F33" s="230" t="s">
        <v>26</v>
      </c>
      <c r="G33" s="253" t="s">
        <v>168</v>
      </c>
      <c r="H33" s="230" t="s">
        <v>26</v>
      </c>
      <c r="I33" s="229">
        <f>SUMIFS(支出入力表!$M$6:$M$2000,支出入力表!$B$6:$B$2000,"2",支出入力表!$G$6:$G$2000,"14")</f>
        <v>0</v>
      </c>
      <c r="J33" s="230" t="s">
        <v>26</v>
      </c>
      <c r="K33" s="231"/>
      <c r="L33" s="30"/>
      <c r="N33" s="30"/>
    </row>
    <row r="34" spans="1:16" ht="18.5" thickTop="1" x14ac:dyDescent="0.55000000000000004">
      <c r="A34" s="88"/>
      <c r="B34" s="255">
        <f>団体基本情報!$D$15</f>
        <v>0</v>
      </c>
      <c r="C34" s="525" t="s">
        <v>62</v>
      </c>
      <c r="D34" s="525"/>
      <c r="E34" s="256">
        <f>SUM(E20:E33)</f>
        <v>0</v>
      </c>
      <c r="F34" s="257" t="s">
        <v>26</v>
      </c>
      <c r="G34" s="256">
        <f>SUM(G20:G33)</f>
        <v>0</v>
      </c>
      <c r="H34" s="257" t="s">
        <v>26</v>
      </c>
      <c r="I34" s="256">
        <f>SUM(I20:I33)</f>
        <v>0</v>
      </c>
      <c r="J34" s="257" t="s">
        <v>26</v>
      </c>
      <c r="K34" s="264"/>
      <c r="L34" s="30"/>
      <c r="N34" s="30"/>
    </row>
    <row r="35" spans="1:16" x14ac:dyDescent="0.55000000000000004">
      <c r="A35" s="87"/>
      <c r="B35" s="214">
        <f>団体基本情報!$D$16</f>
        <v>0</v>
      </c>
      <c r="C35" s="232" t="s">
        <v>83</v>
      </c>
      <c r="D35" s="233" t="s">
        <v>0</v>
      </c>
      <c r="E35" s="234">
        <f>SUMIFS(支出入力表!$K$6:$K$2000,支出入力表!$B$6:$B$2000,"3",支出入力表!$G$6:$G$2000,"1")</f>
        <v>0</v>
      </c>
      <c r="F35" s="235" t="s">
        <v>91</v>
      </c>
      <c r="G35" s="234">
        <f>SUMIFS(支出入力表!$L$6:$L$2000,支出入力表!$B$6:$B$2000,"3",支出入力表!$G$6:$G$2000,"1")</f>
        <v>0</v>
      </c>
      <c r="H35" s="235" t="s">
        <v>91</v>
      </c>
      <c r="I35" s="234">
        <f>SUMIFS(支出入力表!$M$6:$M$2000,支出入力表!$B$6:$B$2000,"3",支出入力表!$G$6:$G$2000,"1")</f>
        <v>0</v>
      </c>
      <c r="J35" s="235" t="s">
        <v>91</v>
      </c>
      <c r="K35" s="219"/>
      <c r="L35" s="30"/>
      <c r="N35" s="30"/>
    </row>
    <row r="36" spans="1:16" x14ac:dyDescent="0.55000000000000004">
      <c r="A36" s="88"/>
      <c r="B36" s="220">
        <f>団体基本情報!$D$16</f>
        <v>0</v>
      </c>
      <c r="C36" s="221" t="s">
        <v>84</v>
      </c>
      <c r="D36" s="222" t="s">
        <v>2</v>
      </c>
      <c r="E36" s="223">
        <f>SUMIFS(支出入力表!$Q$6:$Q$2000,支出入力表!$B$6:$B$2000,"3",支出入力表!$G$6:$G$2000,"2")</f>
        <v>0</v>
      </c>
      <c r="F36" s="224" t="s">
        <v>91</v>
      </c>
      <c r="G36" s="223">
        <f>SUMIFS(支出入力表!$R$6:$R$2000,支出入力表!$B$6:$B$2000,"3",支出入力表!$G$6:$G$2000,"2")</f>
        <v>0</v>
      </c>
      <c r="H36" s="224" t="s">
        <v>91</v>
      </c>
      <c r="I36" s="223">
        <f>SUMIFS(支出入力表!$S$6:$S$2000,支出入力表!$B$6:$B$2000,"3",支出入力表!$G$6:$G$2000,"2")</f>
        <v>0</v>
      </c>
      <c r="J36" s="224" t="s">
        <v>91</v>
      </c>
      <c r="K36" s="225"/>
      <c r="L36" s="30"/>
      <c r="N36" s="30"/>
    </row>
    <row r="37" spans="1:16" x14ac:dyDescent="0.55000000000000004">
      <c r="A37" s="88"/>
      <c r="B37" s="220">
        <f>団体基本情報!$D$16</f>
        <v>0</v>
      </c>
      <c r="C37" s="221" t="s">
        <v>85</v>
      </c>
      <c r="D37" s="222" t="s">
        <v>11</v>
      </c>
      <c r="E37" s="223">
        <f>SUMIFS(支出入力表!$K$6:$K$2000,支出入力表!$B$6:$B$2000,"3",支出入力表!$G$6:$G$2000,"3")</f>
        <v>0</v>
      </c>
      <c r="F37" s="224" t="s">
        <v>91</v>
      </c>
      <c r="G37" s="223">
        <f>SUMIFS(支出入力表!$L$6:$L$2000,支出入力表!$B$6:$B$2000,"3",支出入力表!$G$6:$G$2000,"3")</f>
        <v>0</v>
      </c>
      <c r="H37" s="224" t="s">
        <v>91</v>
      </c>
      <c r="I37" s="223">
        <f>SUMIFS(支出入力表!$M$6:$M$2000,支出入力表!$B$6:$B$2000,"3",支出入力表!$G$6:$G$2000,"3")</f>
        <v>0</v>
      </c>
      <c r="J37" s="224" t="s">
        <v>91</v>
      </c>
      <c r="K37" s="225"/>
      <c r="M37" s="30"/>
      <c r="N37" s="30"/>
    </row>
    <row r="38" spans="1:16" x14ac:dyDescent="0.55000000000000004">
      <c r="A38" s="88"/>
      <c r="B38" s="220">
        <f>団体基本情報!$D$16</f>
        <v>0</v>
      </c>
      <c r="C38" s="221" t="s">
        <v>67</v>
      </c>
      <c r="D38" s="222" t="s">
        <v>10</v>
      </c>
      <c r="E38" s="223">
        <f>SUMIFS(支出入力表!$K$6:$K$2000,支出入力表!$B$6:$B$2000,"3",支出入力表!$G$6:$G$2000,"4")</f>
        <v>0</v>
      </c>
      <c r="F38" s="224" t="s">
        <v>91</v>
      </c>
      <c r="G38" s="223">
        <f>SUMIFS(支出入力表!$L$6:$L$2000,支出入力表!$B$6:$B$2000,"3",支出入力表!$G$6:$G$2000,"4")</f>
        <v>0</v>
      </c>
      <c r="H38" s="224" t="s">
        <v>91</v>
      </c>
      <c r="I38" s="223">
        <f>SUMIFS(支出入力表!$M$6:$M$2000,支出入力表!$B$6:$B$2000,"3",支出入力表!$G$6:$G$2000,"4")</f>
        <v>0</v>
      </c>
      <c r="J38" s="224" t="s">
        <v>91</v>
      </c>
      <c r="K38" s="225"/>
      <c r="M38" s="30"/>
      <c r="N38" s="30"/>
    </row>
    <row r="39" spans="1:16" x14ac:dyDescent="0.55000000000000004">
      <c r="A39" s="88"/>
      <c r="B39" s="220">
        <f>団体基本情報!$D$16</f>
        <v>0</v>
      </c>
      <c r="C39" s="221" t="s">
        <v>68</v>
      </c>
      <c r="D39" s="222" t="s">
        <v>3</v>
      </c>
      <c r="E39" s="223">
        <f>SUMIFS(支出入力表!$K$6:$K$2000,支出入力表!$B$6:$B$2000,"3",支出入力表!$G$6:$G$2000,"5")</f>
        <v>0</v>
      </c>
      <c r="F39" s="224" t="s">
        <v>91</v>
      </c>
      <c r="G39" s="223">
        <f>SUMIFS(支出入力表!$L$6:$L$2000,支出入力表!$B$6:$B$2000,"3",支出入力表!$G$6:$G$2000,"5")</f>
        <v>0</v>
      </c>
      <c r="H39" s="224" t="s">
        <v>91</v>
      </c>
      <c r="I39" s="223">
        <f>SUMIFS(支出入力表!$M$6:$M$2000,支出入力表!$B$6:$B$2000,"3",支出入力表!$G$6:$G$2000,"5")</f>
        <v>0</v>
      </c>
      <c r="J39" s="224" t="s">
        <v>91</v>
      </c>
      <c r="K39" s="225"/>
      <c r="M39" s="30"/>
    </row>
    <row r="40" spans="1:16" x14ac:dyDescent="0.55000000000000004">
      <c r="A40" s="88"/>
      <c r="B40" s="220">
        <f>団体基本情報!$D$16</f>
        <v>0</v>
      </c>
      <c r="C40" s="221" t="s">
        <v>69</v>
      </c>
      <c r="D40" s="222" t="s">
        <v>7</v>
      </c>
      <c r="E40" s="223">
        <f>SUMIFS(支出入力表!$K$6:$K$2000,支出入力表!$B$6:$B$2000,"3",支出入力表!$G$6:$G$2000,"6")</f>
        <v>0</v>
      </c>
      <c r="F40" s="224" t="s">
        <v>91</v>
      </c>
      <c r="G40" s="223">
        <f>SUMIFS(支出入力表!$L$6:$L$2000,支出入力表!$B$6:$B$2000,"3",支出入力表!$G$6:$G$2000,"6")</f>
        <v>0</v>
      </c>
      <c r="H40" s="224" t="s">
        <v>91</v>
      </c>
      <c r="I40" s="223">
        <f>SUMIFS(支出入力表!$M$6:$M$2000,支出入力表!$B$6:$B$2000,"3",支出入力表!$G$6:$G$2000,"6")</f>
        <v>0</v>
      </c>
      <c r="J40" s="224" t="s">
        <v>91</v>
      </c>
      <c r="K40" s="225"/>
      <c r="P40" s="30"/>
    </row>
    <row r="41" spans="1:16" x14ac:dyDescent="0.55000000000000004">
      <c r="A41" s="88"/>
      <c r="B41" s="220">
        <f>団体基本情報!$D$16</f>
        <v>0</v>
      </c>
      <c r="C41" s="221" t="s">
        <v>70</v>
      </c>
      <c r="D41" s="222" t="s">
        <v>1</v>
      </c>
      <c r="E41" s="223">
        <f>SUMIFS(支出入力表!$K$6:$K$2000,支出入力表!$B$6:$B$2000,"3",支出入力表!$G$6:$G$2000,"7")</f>
        <v>0</v>
      </c>
      <c r="F41" s="224" t="s">
        <v>91</v>
      </c>
      <c r="G41" s="223">
        <f>SUMIFS(支出入力表!$L$6:$L$2000,支出入力表!$B$6:$B$2000,"3",支出入力表!$G$6:$G$2000,"7")</f>
        <v>0</v>
      </c>
      <c r="H41" s="224" t="s">
        <v>91</v>
      </c>
      <c r="I41" s="223">
        <f>SUMIFS(支出入力表!$M$6:$M$2000,支出入力表!$B$6:$B$2000,"3",支出入力表!$G$6:$G$2000,"7")</f>
        <v>0</v>
      </c>
      <c r="J41" s="224" t="s">
        <v>91</v>
      </c>
      <c r="K41" s="225"/>
    </row>
    <row r="42" spans="1:16" x14ac:dyDescent="0.55000000000000004">
      <c r="A42" s="88"/>
      <c r="B42" s="220">
        <f>団体基本情報!$D$16</f>
        <v>0</v>
      </c>
      <c r="C42" s="221" t="s">
        <v>71</v>
      </c>
      <c r="D42" s="222" t="s">
        <v>4</v>
      </c>
      <c r="E42" s="223">
        <f>SUMIFS(支出入力表!$K$6:$K$2000,支出入力表!$B$6:$B$2000,"3",支出入力表!$G$6:$G$2000,"8")</f>
        <v>0</v>
      </c>
      <c r="F42" s="224" t="s">
        <v>91</v>
      </c>
      <c r="G42" s="223">
        <f>SUMIFS(支出入力表!$L$6:$L$2000,支出入力表!$B$6:$B$2000,"3",支出入力表!$G$6:$G$2000,"8")</f>
        <v>0</v>
      </c>
      <c r="H42" s="224" t="s">
        <v>91</v>
      </c>
      <c r="I42" s="223">
        <f>SUMIFS(支出入力表!$M$6:$M$2000,支出入力表!$B$6:$B$2000,"3",支出入力表!$G$6:$G$2000,"8")</f>
        <v>0</v>
      </c>
      <c r="J42" s="224" t="s">
        <v>91</v>
      </c>
      <c r="K42" s="225"/>
    </row>
    <row r="43" spans="1:16" x14ac:dyDescent="0.55000000000000004">
      <c r="A43" s="88"/>
      <c r="B43" s="220">
        <f>団体基本情報!$D$16</f>
        <v>0</v>
      </c>
      <c r="C43" s="221" t="s">
        <v>72</v>
      </c>
      <c r="D43" s="222" t="s">
        <v>8</v>
      </c>
      <c r="E43" s="223">
        <f>SUMIFS(支出入力表!$K$6:$K$2000,支出入力表!$B$6:$B$2000,"3",支出入力表!$G$6:$G$2000,"9")</f>
        <v>0</v>
      </c>
      <c r="F43" s="224" t="s">
        <v>91</v>
      </c>
      <c r="G43" s="223">
        <f>SUMIFS(支出入力表!$L$6:$L$2000,支出入力表!$B$6:$B$2000,"3",支出入力表!$G$6:$G$2000,"9")</f>
        <v>0</v>
      </c>
      <c r="H43" s="224" t="s">
        <v>91</v>
      </c>
      <c r="I43" s="223">
        <f>SUMIFS(支出入力表!$M$6:$M$2000,支出入力表!$B$6:$B$2000,"3",支出入力表!$G$6:$G$2000,"9")</f>
        <v>0</v>
      </c>
      <c r="J43" s="224" t="s">
        <v>91</v>
      </c>
      <c r="K43" s="225"/>
    </row>
    <row r="44" spans="1:16" x14ac:dyDescent="0.55000000000000004">
      <c r="A44" s="88"/>
      <c r="B44" s="220">
        <f>団体基本情報!$D$16</f>
        <v>0</v>
      </c>
      <c r="C44" s="221" t="s">
        <v>73</v>
      </c>
      <c r="D44" s="222" t="s">
        <v>12</v>
      </c>
      <c r="E44" s="223">
        <f>SUMIFS(支出入力表!$K$6:$K$2000,支出入力表!$B$6:$B$2000,"3",支出入力表!$G$6:$G$2000,"10")</f>
        <v>0</v>
      </c>
      <c r="F44" s="224" t="s">
        <v>91</v>
      </c>
      <c r="G44" s="223">
        <f>SUMIFS(支出入力表!$L$6:$L$2000,支出入力表!$B$6:$B$2000,"3",支出入力表!$G$6:$G$2000,"10")</f>
        <v>0</v>
      </c>
      <c r="H44" s="224" t="s">
        <v>91</v>
      </c>
      <c r="I44" s="223">
        <f>SUMIFS(支出入力表!$M$6:$M$2000,支出入力表!$B$6:$B$2000,"3",支出入力表!$G$6:$G$2000,"10")</f>
        <v>0</v>
      </c>
      <c r="J44" s="224" t="s">
        <v>91</v>
      </c>
      <c r="K44" s="225"/>
    </row>
    <row r="45" spans="1:16" x14ac:dyDescent="0.55000000000000004">
      <c r="A45" s="88"/>
      <c r="B45" s="220">
        <f>団体基本情報!$D$16</f>
        <v>0</v>
      </c>
      <c r="C45" s="221" t="s">
        <v>74</v>
      </c>
      <c r="D45" s="222" t="s">
        <v>13</v>
      </c>
      <c r="E45" s="223">
        <f>SUMIFS(支出入力表!$K$6:$K$2000,支出入力表!$B$6:$B$2000,"3",支出入力表!$G$6:$G$2000,"11")</f>
        <v>0</v>
      </c>
      <c r="F45" s="224" t="s">
        <v>91</v>
      </c>
      <c r="G45" s="223">
        <f>SUMIFS(支出入力表!$L$6:$L$2000,支出入力表!$B$6:$B$2000,"3",支出入力表!$G$6:$G$2000,"11")</f>
        <v>0</v>
      </c>
      <c r="H45" s="224" t="s">
        <v>91</v>
      </c>
      <c r="I45" s="223">
        <f>SUMIFS(支出入力表!$M$6:$M$2000,支出入力表!$B$6:$B$2000,"3",支出入力表!$G$6:$G$2000,"11")</f>
        <v>0</v>
      </c>
      <c r="J45" s="224" t="s">
        <v>91</v>
      </c>
      <c r="K45" s="225"/>
    </row>
    <row r="46" spans="1:16" x14ac:dyDescent="0.55000000000000004">
      <c r="A46" s="88"/>
      <c r="B46" s="220">
        <f>団体基本情報!$D$16</f>
        <v>0</v>
      </c>
      <c r="C46" s="221" t="s">
        <v>75</v>
      </c>
      <c r="D46" s="222" t="s">
        <v>9</v>
      </c>
      <c r="E46" s="223">
        <f>SUMIFS(支出入力表!$K$6:$K$2000,支出入力表!$B$6:$B$2000,"3",支出入力表!$G$6:$G$2000,"12")</f>
        <v>0</v>
      </c>
      <c r="F46" s="224" t="s">
        <v>91</v>
      </c>
      <c r="G46" s="223">
        <f>SUMIFS(支出入力表!$L$6:$L$2000,支出入力表!$B$6:$B$2000,"3",支出入力表!$G$6:$G$2000,"12")</f>
        <v>0</v>
      </c>
      <c r="H46" s="224" t="s">
        <v>91</v>
      </c>
      <c r="I46" s="223">
        <f>SUMIFS(支出入力表!$M$6:$M$2000,支出入力表!$B$6:$B$2000,"3",支出入力表!$G$6:$G$2000,"12")</f>
        <v>0</v>
      </c>
      <c r="J46" s="224" t="s">
        <v>91</v>
      </c>
      <c r="K46" s="225"/>
    </row>
    <row r="47" spans="1:16" x14ac:dyDescent="0.55000000000000004">
      <c r="A47" s="88"/>
      <c r="B47" s="220">
        <f>団体基本情報!$D$16</f>
        <v>0</v>
      </c>
      <c r="C47" s="221" t="s">
        <v>76</v>
      </c>
      <c r="D47" s="222" t="s">
        <v>5</v>
      </c>
      <c r="E47" s="223">
        <f>SUMIFS(支出入力表!$K$6:$K$2000,支出入力表!$B$6:$B$2000,"3",支出入力表!$G$6:$G$2000,"13")</f>
        <v>0</v>
      </c>
      <c r="F47" s="224" t="s">
        <v>91</v>
      </c>
      <c r="G47" s="223">
        <f>SUMIFS(支出入力表!$L$6:$L$2000,支出入力表!$B$6:$B$2000,"3",支出入力表!$G$6:$G$2000,"13")</f>
        <v>0</v>
      </c>
      <c r="H47" s="224" t="s">
        <v>91</v>
      </c>
      <c r="I47" s="223">
        <f>SUMIFS(支出入力表!$M$6:$M$2000,支出入力表!$B$6:$B$2000,"3",支出入力表!$G$6:$G$2000,"13")</f>
        <v>0</v>
      </c>
      <c r="J47" s="224" t="s">
        <v>91</v>
      </c>
      <c r="K47" s="225"/>
    </row>
    <row r="48" spans="1:16" ht="18.5" thickBot="1" x14ac:dyDescent="0.6">
      <c r="A48" s="30"/>
      <c r="B48" s="226">
        <f>団体基本情報!$D$16</f>
        <v>0</v>
      </c>
      <c r="C48" s="227" t="s">
        <v>251</v>
      </c>
      <c r="D48" s="228" t="s">
        <v>165</v>
      </c>
      <c r="E48" s="229">
        <f>SUMIFS(支出入力表!$K$6:$K$2000,支出入力表!$B$6:$B$2000,"3",支出入力表!$G$6:$G$2000,"14")</f>
        <v>0</v>
      </c>
      <c r="F48" s="230" t="s">
        <v>26</v>
      </c>
      <c r="G48" s="253" t="s">
        <v>167</v>
      </c>
      <c r="H48" s="230" t="s">
        <v>26</v>
      </c>
      <c r="I48" s="229">
        <f>SUMIFS(支出入力表!$M$6:$M$2000,支出入力表!$B$6:$B$2000,"3",支出入力表!$G$6:$G$2000,"14")</f>
        <v>0</v>
      </c>
      <c r="J48" s="230" t="s">
        <v>26</v>
      </c>
      <c r="K48" s="231"/>
    </row>
    <row r="49" spans="1:11" ht="18.5" thickTop="1" x14ac:dyDescent="0.55000000000000004">
      <c r="B49" s="255">
        <f>団体基本情報!$D$16</f>
        <v>0</v>
      </c>
      <c r="C49" s="525" t="s">
        <v>62</v>
      </c>
      <c r="D49" s="525"/>
      <c r="E49" s="256">
        <f>SUM(E35:E48)</f>
        <v>0</v>
      </c>
      <c r="F49" s="257" t="s">
        <v>91</v>
      </c>
      <c r="G49" s="256">
        <f>SUM(G35:G48)</f>
        <v>0</v>
      </c>
      <c r="H49" s="257" t="s">
        <v>91</v>
      </c>
      <c r="I49" s="256">
        <f>SUM(I35:I48)</f>
        <v>0</v>
      </c>
      <c r="J49" s="257" t="s">
        <v>91</v>
      </c>
      <c r="K49" s="264"/>
    </row>
    <row r="50" spans="1:11" x14ac:dyDescent="0.55000000000000004">
      <c r="A50" s="89"/>
      <c r="B50" s="214">
        <f>団体基本情報!$D$17</f>
        <v>0</v>
      </c>
      <c r="C50" s="232" t="s">
        <v>86</v>
      </c>
      <c r="D50" s="233" t="s">
        <v>0</v>
      </c>
      <c r="E50" s="234">
        <f>SUMIFS(支出入力表!$K$6:$K$2000,支出入力表!$B$6:$B$2000,"4",支出入力表!$G$6:$G$2000,"1")</f>
        <v>0</v>
      </c>
      <c r="F50" s="235" t="s">
        <v>91</v>
      </c>
      <c r="G50" s="234">
        <f>SUMIFS(支出入力表!$L$6:$L$2000,支出入力表!$B$6:$B$2000,"4",支出入力表!$G$6:$G$2000,"1")</f>
        <v>0</v>
      </c>
      <c r="H50" s="235" t="s">
        <v>91</v>
      </c>
      <c r="I50" s="234">
        <f>SUMIFS(支出入力表!$M$6:$M$2000,支出入力表!$B$6:$B$2000,"4",支出入力表!$G$6:$G$2000,"1")</f>
        <v>0</v>
      </c>
      <c r="J50" s="235" t="s">
        <v>91</v>
      </c>
      <c r="K50" s="219"/>
    </row>
    <row r="51" spans="1:11" x14ac:dyDescent="0.55000000000000004">
      <c r="B51" s="220">
        <f>団体基本情報!$D$17</f>
        <v>0</v>
      </c>
      <c r="C51" s="221" t="s">
        <v>87</v>
      </c>
      <c r="D51" s="222" t="s">
        <v>2</v>
      </c>
      <c r="E51" s="223">
        <f>SUMIFS(支出入力表!$Q$6:$Q$2000,支出入力表!$B$6:$B$2000,"4",支出入力表!$G$6:$G$2000,"2")</f>
        <v>0</v>
      </c>
      <c r="F51" s="224" t="s">
        <v>91</v>
      </c>
      <c r="G51" s="223">
        <f>SUMIFS(支出入力表!$R$6:$R$2000,支出入力表!$B$6:$B$2000,"4",支出入力表!$G$6:$G$2000,"2")</f>
        <v>0</v>
      </c>
      <c r="H51" s="224" t="s">
        <v>91</v>
      </c>
      <c r="I51" s="223">
        <f>SUMIFS(支出入力表!$S$6:$S$2000,支出入力表!$B$6:$B$2000,"4",支出入力表!$G$6:$G$2000,"2")</f>
        <v>0</v>
      </c>
      <c r="J51" s="224" t="s">
        <v>91</v>
      </c>
      <c r="K51" s="225"/>
    </row>
    <row r="52" spans="1:11" x14ac:dyDescent="0.55000000000000004">
      <c r="B52" s="220">
        <f>団体基本情報!$D$17</f>
        <v>0</v>
      </c>
      <c r="C52" s="221" t="s">
        <v>85</v>
      </c>
      <c r="D52" s="222" t="s">
        <v>11</v>
      </c>
      <c r="E52" s="223">
        <f>SUMIFS(支出入力表!$K$6:$K$2000,支出入力表!$B$6:$B$2000,"4",支出入力表!$G$6:$G$2000,"3")</f>
        <v>0</v>
      </c>
      <c r="F52" s="224" t="s">
        <v>91</v>
      </c>
      <c r="G52" s="223">
        <f>SUMIFS(支出入力表!$L$6:$L$2000,支出入力表!$B$6:$B$2000,"4",支出入力表!$G$6:$G$2000,"3")</f>
        <v>0</v>
      </c>
      <c r="H52" s="224" t="s">
        <v>91</v>
      </c>
      <c r="I52" s="223">
        <f>SUMIFS(支出入力表!$M$6:$M$2000,支出入力表!$B$6:$B$2000,"4",支出入力表!$G$6:$G$2000,"3")</f>
        <v>0</v>
      </c>
      <c r="J52" s="224" t="s">
        <v>91</v>
      </c>
      <c r="K52" s="225"/>
    </row>
    <row r="53" spans="1:11" x14ac:dyDescent="0.55000000000000004">
      <c r="B53" s="220">
        <f>団体基本情報!$D$17</f>
        <v>0</v>
      </c>
      <c r="C53" s="221" t="s">
        <v>67</v>
      </c>
      <c r="D53" s="222" t="s">
        <v>10</v>
      </c>
      <c r="E53" s="223">
        <f>SUMIFS(支出入力表!$K$6:$K$2000,支出入力表!$B$6:$B$2000,"4",支出入力表!$G$6:$G$2000,"4")</f>
        <v>0</v>
      </c>
      <c r="F53" s="224" t="s">
        <v>91</v>
      </c>
      <c r="G53" s="223">
        <f>SUMIFS(支出入力表!$L$6:$L$2000,支出入力表!$B$6:$B$2000,"4",支出入力表!$G$6:$G$2000,"4")</f>
        <v>0</v>
      </c>
      <c r="H53" s="224" t="s">
        <v>91</v>
      </c>
      <c r="I53" s="223">
        <f>SUMIFS(支出入力表!$M$6:$M$2000,支出入力表!$B$6:$B$2000,"4",支出入力表!$G$6:$G$2000,"4")</f>
        <v>0</v>
      </c>
      <c r="J53" s="224" t="s">
        <v>91</v>
      </c>
      <c r="K53" s="225"/>
    </row>
    <row r="54" spans="1:11" x14ac:dyDescent="0.55000000000000004">
      <c r="B54" s="220">
        <f>団体基本情報!$D$17</f>
        <v>0</v>
      </c>
      <c r="C54" s="221" t="s">
        <v>68</v>
      </c>
      <c r="D54" s="222" t="s">
        <v>3</v>
      </c>
      <c r="E54" s="223">
        <f>SUMIFS(支出入力表!$K$6:$K$2000,支出入力表!$B$6:$B$2000,"4",支出入力表!$G$6:$G$2000,"5")</f>
        <v>0</v>
      </c>
      <c r="F54" s="224" t="s">
        <v>91</v>
      </c>
      <c r="G54" s="223">
        <f>SUMIFS(支出入力表!$L$6:$L$2000,支出入力表!$B$6:$B$2000,"4",支出入力表!$G$6:$G$2000,"5")</f>
        <v>0</v>
      </c>
      <c r="H54" s="224" t="s">
        <v>91</v>
      </c>
      <c r="I54" s="223">
        <f>SUMIFS(支出入力表!$M$6:$M$2000,支出入力表!$B$6:$B$2000,"4",支出入力表!$G$6:$G$2000,"5")</f>
        <v>0</v>
      </c>
      <c r="J54" s="224" t="s">
        <v>91</v>
      </c>
      <c r="K54" s="225"/>
    </row>
    <row r="55" spans="1:11" x14ac:dyDescent="0.55000000000000004">
      <c r="B55" s="220">
        <f>団体基本情報!$D$17</f>
        <v>0</v>
      </c>
      <c r="C55" s="221" t="s">
        <v>69</v>
      </c>
      <c r="D55" s="222" t="s">
        <v>7</v>
      </c>
      <c r="E55" s="223">
        <f>SUMIFS(支出入力表!$K$6:$K$2000,支出入力表!$B$6:$B$2000,"4",支出入力表!$G$6:$G$2000,"6")</f>
        <v>0</v>
      </c>
      <c r="F55" s="224" t="s">
        <v>91</v>
      </c>
      <c r="G55" s="223">
        <f>SUMIFS(支出入力表!$L$6:$L$2000,支出入力表!$B$6:$B$2000,"4",支出入力表!$G$6:$G$2000,"6")</f>
        <v>0</v>
      </c>
      <c r="H55" s="224" t="s">
        <v>91</v>
      </c>
      <c r="I55" s="223">
        <f>SUMIFS(支出入力表!$M$6:$M$2000,支出入力表!$B$6:$B$2000,"4",支出入力表!$G$6:$G$2000,"6")</f>
        <v>0</v>
      </c>
      <c r="J55" s="224" t="s">
        <v>91</v>
      </c>
      <c r="K55" s="225"/>
    </row>
    <row r="56" spans="1:11" x14ac:dyDescent="0.55000000000000004">
      <c r="B56" s="220">
        <f>団体基本情報!$D$17</f>
        <v>0</v>
      </c>
      <c r="C56" s="221" t="s">
        <v>70</v>
      </c>
      <c r="D56" s="222" t="s">
        <v>1</v>
      </c>
      <c r="E56" s="223">
        <f>SUMIFS(支出入力表!$K$6:$K$2000,支出入力表!$B$6:$B$2000,"4",支出入力表!$G$6:$G$2000,"7")</f>
        <v>0</v>
      </c>
      <c r="F56" s="224" t="s">
        <v>91</v>
      </c>
      <c r="G56" s="223">
        <f>SUMIFS(支出入力表!$L$6:$L$2000,支出入力表!$B$6:$B$2000,"4",支出入力表!$G$6:$G$2000,"7")</f>
        <v>0</v>
      </c>
      <c r="H56" s="224" t="s">
        <v>91</v>
      </c>
      <c r="I56" s="223">
        <f>SUMIFS(支出入力表!$M$6:$M$2000,支出入力表!$B$6:$B$2000,"4",支出入力表!$G$6:$G$2000,"7")</f>
        <v>0</v>
      </c>
      <c r="J56" s="224" t="s">
        <v>91</v>
      </c>
      <c r="K56" s="225"/>
    </row>
    <row r="57" spans="1:11" x14ac:dyDescent="0.55000000000000004">
      <c r="B57" s="220">
        <f>団体基本情報!$D$17</f>
        <v>0</v>
      </c>
      <c r="C57" s="221" t="s">
        <v>71</v>
      </c>
      <c r="D57" s="222" t="s">
        <v>4</v>
      </c>
      <c r="E57" s="223">
        <f>SUMIFS(支出入力表!$K$6:$K$2000,支出入力表!$B$6:$B$2000,"4",支出入力表!$G$6:$G$2000,"8")</f>
        <v>0</v>
      </c>
      <c r="F57" s="224" t="s">
        <v>91</v>
      </c>
      <c r="G57" s="223">
        <f>SUMIFS(支出入力表!$L$6:$L$2000,支出入力表!$B$6:$B$2000,"4",支出入力表!$G$6:$G$2000,"8")</f>
        <v>0</v>
      </c>
      <c r="H57" s="224" t="s">
        <v>91</v>
      </c>
      <c r="I57" s="223">
        <f>SUMIFS(支出入力表!$M$6:$M$2000,支出入力表!$B$6:$B$2000,"4",支出入力表!$G$6:$G$2000,"8")</f>
        <v>0</v>
      </c>
      <c r="J57" s="224" t="s">
        <v>91</v>
      </c>
      <c r="K57" s="225"/>
    </row>
    <row r="58" spans="1:11" x14ac:dyDescent="0.55000000000000004">
      <c r="B58" s="220">
        <f>団体基本情報!$D$17</f>
        <v>0</v>
      </c>
      <c r="C58" s="221" t="s">
        <v>72</v>
      </c>
      <c r="D58" s="222" t="s">
        <v>8</v>
      </c>
      <c r="E58" s="223">
        <f>SUMIFS(支出入力表!$K$6:$K$2000,支出入力表!$B$6:$B$2000,"4",支出入力表!$G$6:$G$2000,"9")</f>
        <v>0</v>
      </c>
      <c r="F58" s="224" t="s">
        <v>91</v>
      </c>
      <c r="G58" s="223">
        <f>SUMIFS(支出入力表!$L$6:$L$2000,支出入力表!$B$6:$B$2000,"4",支出入力表!$G$6:$G$2000,"9")</f>
        <v>0</v>
      </c>
      <c r="H58" s="224" t="s">
        <v>91</v>
      </c>
      <c r="I58" s="223">
        <f>SUMIFS(支出入力表!$M$6:$M$2000,支出入力表!$B$6:$B$2000,"4",支出入力表!$G$6:$G$2000,"9")</f>
        <v>0</v>
      </c>
      <c r="J58" s="224" t="s">
        <v>91</v>
      </c>
      <c r="K58" s="225"/>
    </row>
    <row r="59" spans="1:11" x14ac:dyDescent="0.55000000000000004">
      <c r="B59" s="220">
        <f>団体基本情報!$D$17</f>
        <v>0</v>
      </c>
      <c r="C59" s="221" t="s">
        <v>73</v>
      </c>
      <c r="D59" s="222" t="s">
        <v>12</v>
      </c>
      <c r="E59" s="223">
        <f>SUMIFS(支出入力表!$K$6:$K$2000,支出入力表!$B$6:$B$2000,"4",支出入力表!$G$6:$G$2000,"10")</f>
        <v>0</v>
      </c>
      <c r="F59" s="224" t="s">
        <v>91</v>
      </c>
      <c r="G59" s="223">
        <f>SUMIFS(支出入力表!$L$6:$L$2000,支出入力表!$B$6:$B$2000,"4",支出入力表!$G$6:$G$2000,"10")</f>
        <v>0</v>
      </c>
      <c r="H59" s="224" t="s">
        <v>91</v>
      </c>
      <c r="I59" s="223">
        <f>SUMIFS(支出入力表!$M$6:$M$2000,支出入力表!$B$6:$B$2000,"4",支出入力表!$G$6:$G$2000,"10")</f>
        <v>0</v>
      </c>
      <c r="J59" s="224" t="s">
        <v>91</v>
      </c>
      <c r="K59" s="225"/>
    </row>
    <row r="60" spans="1:11" x14ac:dyDescent="0.55000000000000004">
      <c r="B60" s="220">
        <f>団体基本情報!$D$17</f>
        <v>0</v>
      </c>
      <c r="C60" s="221" t="s">
        <v>74</v>
      </c>
      <c r="D60" s="222" t="s">
        <v>13</v>
      </c>
      <c r="E60" s="223">
        <f>SUMIFS(支出入力表!$K$6:$K$2000,支出入力表!$B$6:$B$2000,"4",支出入力表!$G$6:$G$2000,"11")</f>
        <v>0</v>
      </c>
      <c r="F60" s="224" t="s">
        <v>91</v>
      </c>
      <c r="G60" s="223">
        <f>SUMIFS(支出入力表!$L$6:$L$2000,支出入力表!$B$6:$B$2000,"4",支出入力表!$G$6:$G$2000,"11")</f>
        <v>0</v>
      </c>
      <c r="H60" s="224" t="s">
        <v>91</v>
      </c>
      <c r="I60" s="223">
        <f>SUMIFS(支出入力表!$M$6:$M$2000,支出入力表!$B$6:$B$2000,"4",支出入力表!$G$6:$G$2000,"11")</f>
        <v>0</v>
      </c>
      <c r="J60" s="224" t="s">
        <v>91</v>
      </c>
      <c r="K60" s="225"/>
    </row>
    <row r="61" spans="1:11" x14ac:dyDescent="0.55000000000000004">
      <c r="B61" s="220">
        <f>団体基本情報!$D$17</f>
        <v>0</v>
      </c>
      <c r="C61" s="221" t="s">
        <v>75</v>
      </c>
      <c r="D61" s="222" t="s">
        <v>9</v>
      </c>
      <c r="E61" s="223">
        <f>SUMIFS(支出入力表!$K$6:$K$2000,支出入力表!$B$6:$B$2000,"4",支出入力表!$G$6:$G$2000,"12")</f>
        <v>0</v>
      </c>
      <c r="F61" s="224" t="s">
        <v>91</v>
      </c>
      <c r="G61" s="223">
        <f>SUMIFS(支出入力表!$L$6:$L$2000,支出入力表!$B$6:$B$2000,"4",支出入力表!$G$6:$G$2000,"12")</f>
        <v>0</v>
      </c>
      <c r="H61" s="224" t="s">
        <v>91</v>
      </c>
      <c r="I61" s="223">
        <f>SUMIFS(支出入力表!$M$6:$M$2000,支出入力表!$B$6:$B$2000,"4",支出入力表!$G$6:$G$2000,"12")</f>
        <v>0</v>
      </c>
      <c r="J61" s="224" t="s">
        <v>91</v>
      </c>
      <c r="K61" s="225"/>
    </row>
    <row r="62" spans="1:11" x14ac:dyDescent="0.55000000000000004">
      <c r="B62" s="220">
        <f>団体基本情報!$D$17</f>
        <v>0</v>
      </c>
      <c r="C62" s="221" t="s">
        <v>76</v>
      </c>
      <c r="D62" s="222" t="s">
        <v>5</v>
      </c>
      <c r="E62" s="223">
        <f>SUMIFS(支出入力表!$K$6:$K$2000,支出入力表!$B$6:$B$2000,"4",支出入力表!$G$6:$G$2000,"13")</f>
        <v>0</v>
      </c>
      <c r="F62" s="224" t="s">
        <v>91</v>
      </c>
      <c r="G62" s="223">
        <f>SUMIFS(支出入力表!$L$6:$L$2000,支出入力表!$B$6:$B$2000,"4",支出入力表!$G$6:$G$2000,"13")</f>
        <v>0</v>
      </c>
      <c r="H62" s="224" t="s">
        <v>91</v>
      </c>
      <c r="I62" s="223">
        <f>SUMIFS(支出入力表!$M$6:$M$2000,支出入力表!$B$6:$B$2000,"4",支出入力表!$G$6:$G$2000,"13")</f>
        <v>0</v>
      </c>
      <c r="J62" s="224" t="s">
        <v>91</v>
      </c>
      <c r="K62" s="225"/>
    </row>
    <row r="63" spans="1:11" ht="18.5" thickBot="1" x14ac:dyDescent="0.6">
      <c r="B63" s="226">
        <f>団体基本情報!$D$17</f>
        <v>0</v>
      </c>
      <c r="C63" s="227" t="s">
        <v>251</v>
      </c>
      <c r="D63" s="228" t="s">
        <v>165</v>
      </c>
      <c r="E63" s="229">
        <f>SUMIFS(支出入力表!$K$6:$K$2000,支出入力表!$B$6:$B$2000,"4",支出入力表!$G$6:$G$2000,"14")</f>
        <v>0</v>
      </c>
      <c r="F63" s="230" t="s">
        <v>26</v>
      </c>
      <c r="G63" s="253" t="s">
        <v>169</v>
      </c>
      <c r="H63" s="230" t="s">
        <v>26</v>
      </c>
      <c r="I63" s="229">
        <f>SUMIFS(支出入力表!$M$6:$M$2000,支出入力表!$B$6:$B$2000,"4",支出入力表!$G$6:$G$2000,"14")</f>
        <v>0</v>
      </c>
      <c r="J63" s="230" t="s">
        <v>26</v>
      </c>
      <c r="K63" s="231"/>
    </row>
    <row r="64" spans="1:11" ht="18.5" thickTop="1" x14ac:dyDescent="0.55000000000000004">
      <c r="B64" s="255">
        <f>団体基本情報!$D$17</f>
        <v>0</v>
      </c>
      <c r="C64" s="525" t="s">
        <v>62</v>
      </c>
      <c r="D64" s="525"/>
      <c r="E64" s="256">
        <f>SUM(E50:E63)</f>
        <v>0</v>
      </c>
      <c r="F64" s="257" t="s">
        <v>91</v>
      </c>
      <c r="G64" s="256">
        <f>SUM(G50:G63)</f>
        <v>0</v>
      </c>
      <c r="H64" s="257" t="s">
        <v>91</v>
      </c>
      <c r="I64" s="256">
        <f>SUM(I50:I63)</f>
        <v>0</v>
      </c>
      <c r="J64" s="257" t="s">
        <v>91</v>
      </c>
      <c r="K64" s="264"/>
    </row>
    <row r="65" spans="2:15" x14ac:dyDescent="0.55000000000000004">
      <c r="B65" s="214">
        <f>団体基本情報!$D$18</f>
        <v>0</v>
      </c>
      <c r="C65" s="232" t="s">
        <v>64</v>
      </c>
      <c r="D65" s="233" t="s">
        <v>0</v>
      </c>
      <c r="E65" s="234">
        <f>SUMIFS(支出入力表!$K$6:$K$2000,支出入力表!$B$6:$B$2000,"5",支出入力表!$G$6:$G$2000,"1")</f>
        <v>0</v>
      </c>
      <c r="F65" s="235" t="s">
        <v>91</v>
      </c>
      <c r="G65" s="234">
        <f>SUMIFS(支出入力表!$L$6:$L$2000,支出入力表!$B$6:$B$2000,"5",支出入力表!$G$6:$G$2000,"1")</f>
        <v>0</v>
      </c>
      <c r="H65" s="235" t="s">
        <v>91</v>
      </c>
      <c r="I65" s="234">
        <f>SUMIFS(支出入力表!$M$6:$M$2000,支出入力表!$B$6:$B$2000,"5",支出入力表!$G$6:$G$2000,"1")</f>
        <v>0</v>
      </c>
      <c r="J65" s="235" t="s">
        <v>91</v>
      </c>
      <c r="K65" s="219"/>
    </row>
    <row r="66" spans="2:15" x14ac:dyDescent="0.55000000000000004">
      <c r="B66" s="220">
        <f>団体基本情報!$D$18</f>
        <v>0</v>
      </c>
      <c r="C66" s="221" t="s">
        <v>65</v>
      </c>
      <c r="D66" s="222" t="s">
        <v>2</v>
      </c>
      <c r="E66" s="223">
        <f>SUMIFS(支出入力表!$Q$6:$Q$2000,支出入力表!$B$6:$B$2000,"5",支出入力表!$G$6:$G$2000,"2")</f>
        <v>0</v>
      </c>
      <c r="F66" s="224" t="s">
        <v>91</v>
      </c>
      <c r="G66" s="223">
        <f>SUMIFS(支出入力表!$R$6:$R$2000,支出入力表!$B$6:$B$2000,"5",支出入力表!$G$6:$G$2000,"2")</f>
        <v>0</v>
      </c>
      <c r="H66" s="224" t="s">
        <v>91</v>
      </c>
      <c r="I66" s="223">
        <f>SUMIFS(支出入力表!$S$6:$S$2000,支出入力表!$B$6:$B$2000,"5",支出入力表!$G$6:$G$2000,"2")</f>
        <v>0</v>
      </c>
      <c r="J66" s="224" t="s">
        <v>91</v>
      </c>
      <c r="K66" s="225"/>
    </row>
    <row r="67" spans="2:15" x14ac:dyDescent="0.55000000000000004">
      <c r="B67" s="220">
        <f>団体基本情報!$D$18</f>
        <v>0</v>
      </c>
      <c r="C67" s="221" t="s">
        <v>88</v>
      </c>
      <c r="D67" s="222" t="s">
        <v>11</v>
      </c>
      <c r="E67" s="223">
        <f>SUMIFS(支出入力表!$K$6:$K$2000,支出入力表!$B$6:$B$2000,"5",支出入力表!$G$6:$G$2000,"3")</f>
        <v>0</v>
      </c>
      <c r="F67" s="224" t="s">
        <v>91</v>
      </c>
      <c r="G67" s="223">
        <f>SUMIFS(支出入力表!$L$6:$L$2000,支出入力表!$B$6:$B$2000,"5",支出入力表!$G$6:$G$2000,"3")</f>
        <v>0</v>
      </c>
      <c r="H67" s="224" t="s">
        <v>91</v>
      </c>
      <c r="I67" s="223">
        <f>SUMIFS(支出入力表!$M$6:$M$2000,支出入力表!$B$6:$B$2000,"5",支出入力表!$G$6:$G$2000,"3")</f>
        <v>0</v>
      </c>
      <c r="J67" s="224" t="s">
        <v>91</v>
      </c>
      <c r="K67" s="225"/>
    </row>
    <row r="68" spans="2:15" x14ac:dyDescent="0.55000000000000004">
      <c r="B68" s="220">
        <f>団体基本情報!$D$18</f>
        <v>0</v>
      </c>
      <c r="C68" s="221" t="s">
        <v>67</v>
      </c>
      <c r="D68" s="222" t="s">
        <v>10</v>
      </c>
      <c r="E68" s="223">
        <f>SUMIFS(支出入力表!$K$6:$K$2000,支出入力表!$B$6:$B$2000,"5",支出入力表!$G$6:$G$2000,"4")</f>
        <v>0</v>
      </c>
      <c r="F68" s="224" t="s">
        <v>91</v>
      </c>
      <c r="G68" s="223">
        <f>SUMIFS(支出入力表!$L$6:$L$2000,支出入力表!$B$6:$B$2000,"5",支出入力表!$G$6:$G$2000,"4")</f>
        <v>0</v>
      </c>
      <c r="H68" s="224" t="s">
        <v>91</v>
      </c>
      <c r="I68" s="223">
        <f>SUMIFS(支出入力表!$M$6:$M$2000,支出入力表!$B$6:$B$2000,"5",支出入力表!$G$6:$G$2000,"4")</f>
        <v>0</v>
      </c>
      <c r="J68" s="224" t="s">
        <v>91</v>
      </c>
      <c r="K68" s="225"/>
    </row>
    <row r="69" spans="2:15" x14ac:dyDescent="0.55000000000000004">
      <c r="B69" s="220">
        <f>団体基本情報!$D$18</f>
        <v>0</v>
      </c>
      <c r="C69" s="221" t="s">
        <v>68</v>
      </c>
      <c r="D69" s="222" t="s">
        <v>3</v>
      </c>
      <c r="E69" s="223">
        <f>SUMIFS(支出入力表!$K$6:$K$2000,支出入力表!$B$6:$B$2000,"5",支出入力表!$G$6:$G$2000,"5")</f>
        <v>0</v>
      </c>
      <c r="F69" s="224" t="s">
        <v>91</v>
      </c>
      <c r="G69" s="223">
        <f>SUMIFS(支出入力表!$L$6:$L$2000,支出入力表!$B$6:$B$2000,"5",支出入力表!$G$6:$G$2000,"5")</f>
        <v>0</v>
      </c>
      <c r="H69" s="224" t="s">
        <v>91</v>
      </c>
      <c r="I69" s="223">
        <f>SUMIFS(支出入力表!$M$6:$M$2000,支出入力表!$B$6:$B$2000,"5",支出入力表!$G$6:$G$2000,"5")</f>
        <v>0</v>
      </c>
      <c r="J69" s="224" t="s">
        <v>91</v>
      </c>
      <c r="K69" s="225"/>
    </row>
    <row r="70" spans="2:15" x14ac:dyDescent="0.55000000000000004">
      <c r="B70" s="220">
        <f>団体基本情報!$D$18</f>
        <v>0</v>
      </c>
      <c r="C70" s="221" t="s">
        <v>69</v>
      </c>
      <c r="D70" s="222" t="s">
        <v>7</v>
      </c>
      <c r="E70" s="223">
        <f>SUMIFS(支出入力表!$K$6:$K$2000,支出入力表!$B$6:$B$2000,"5",支出入力表!$G$6:$G$2000,"6")</f>
        <v>0</v>
      </c>
      <c r="F70" s="224" t="s">
        <v>91</v>
      </c>
      <c r="G70" s="223">
        <f>SUMIFS(支出入力表!$L$6:$L$2000,支出入力表!$B$6:$B$2000,"5",支出入力表!$G$6:$G$2000,"6")</f>
        <v>0</v>
      </c>
      <c r="H70" s="224" t="s">
        <v>91</v>
      </c>
      <c r="I70" s="223">
        <f>SUMIFS(支出入力表!$M$6:$M$2000,支出入力表!$B$6:$B$2000,"5",支出入力表!$G$6:$G$2000,"6")</f>
        <v>0</v>
      </c>
      <c r="J70" s="224" t="s">
        <v>91</v>
      </c>
      <c r="K70" s="225"/>
    </row>
    <row r="71" spans="2:15" x14ac:dyDescent="0.55000000000000004">
      <c r="B71" s="220">
        <f>団体基本情報!$D$18</f>
        <v>0</v>
      </c>
      <c r="C71" s="221" t="s">
        <v>70</v>
      </c>
      <c r="D71" s="222" t="s">
        <v>1</v>
      </c>
      <c r="E71" s="223">
        <f>SUMIFS(支出入力表!$K$6:$K$2000,支出入力表!$B$6:$B$2000,"5",支出入力表!$G$6:$G$2000,"7")</f>
        <v>0</v>
      </c>
      <c r="F71" s="224" t="s">
        <v>91</v>
      </c>
      <c r="G71" s="223">
        <f>SUMIFS(支出入力表!$L$6:$L$2000,支出入力表!$B$6:$B$2000,"5",支出入力表!$G$6:$G$2000,"7")</f>
        <v>0</v>
      </c>
      <c r="H71" s="224" t="s">
        <v>91</v>
      </c>
      <c r="I71" s="223">
        <f>SUMIFS(支出入力表!$M$6:$M$2000,支出入力表!$B$6:$B$2000,"5",支出入力表!$G$6:$G$2000,"7")</f>
        <v>0</v>
      </c>
      <c r="J71" s="224" t="s">
        <v>91</v>
      </c>
      <c r="K71" s="225"/>
      <c r="O71" s="30"/>
    </row>
    <row r="72" spans="2:15" x14ac:dyDescent="0.55000000000000004">
      <c r="B72" s="220">
        <f>団体基本情報!$D$18</f>
        <v>0</v>
      </c>
      <c r="C72" s="221" t="s">
        <v>71</v>
      </c>
      <c r="D72" s="222" t="s">
        <v>4</v>
      </c>
      <c r="E72" s="223">
        <f>SUMIFS(支出入力表!$K$6:$K$2000,支出入力表!$B$6:$B$2000,"5",支出入力表!$G$6:$G$2000,"8")</f>
        <v>0</v>
      </c>
      <c r="F72" s="224" t="s">
        <v>91</v>
      </c>
      <c r="G72" s="223">
        <f>SUMIFS(支出入力表!$L$6:$L$2000,支出入力表!$B$6:$B$2000,"5",支出入力表!$G$6:$G$2000,"8")</f>
        <v>0</v>
      </c>
      <c r="H72" s="224" t="s">
        <v>91</v>
      </c>
      <c r="I72" s="223">
        <f>SUMIFS(支出入力表!$M$6:$M$2000,支出入力表!$B$6:$B$2000,"5",支出入力表!$G$6:$G$2000,"8")</f>
        <v>0</v>
      </c>
      <c r="J72" s="224" t="s">
        <v>91</v>
      </c>
      <c r="K72" s="225"/>
      <c r="O72" s="30"/>
    </row>
    <row r="73" spans="2:15" x14ac:dyDescent="0.55000000000000004">
      <c r="B73" s="220">
        <f>団体基本情報!$D$18</f>
        <v>0</v>
      </c>
      <c r="C73" s="221" t="s">
        <v>72</v>
      </c>
      <c r="D73" s="222" t="s">
        <v>8</v>
      </c>
      <c r="E73" s="223">
        <f>SUMIFS(支出入力表!$K$6:$K$2000,支出入力表!$B$6:$B$2000,"5",支出入力表!$G$6:$G$2000,"9")</f>
        <v>0</v>
      </c>
      <c r="F73" s="224" t="s">
        <v>91</v>
      </c>
      <c r="G73" s="223">
        <f>SUMIFS(支出入力表!$L$6:$L$2000,支出入力表!$B$6:$B$2000,"5",支出入力表!$G$6:$G$2000,"9")</f>
        <v>0</v>
      </c>
      <c r="H73" s="224" t="s">
        <v>91</v>
      </c>
      <c r="I73" s="223">
        <f>SUMIFS(支出入力表!$M$6:$M$2000,支出入力表!$B$6:$B$2000,"5",支出入力表!$G$6:$G$2000,"9")</f>
        <v>0</v>
      </c>
      <c r="J73" s="224" t="s">
        <v>91</v>
      </c>
      <c r="K73" s="225"/>
    </row>
    <row r="74" spans="2:15" x14ac:dyDescent="0.55000000000000004">
      <c r="B74" s="220">
        <f>団体基本情報!$D$18</f>
        <v>0</v>
      </c>
      <c r="C74" s="221" t="s">
        <v>73</v>
      </c>
      <c r="D74" s="222" t="s">
        <v>12</v>
      </c>
      <c r="E74" s="223">
        <f>SUMIFS(支出入力表!$K$6:$K$2000,支出入力表!$B$6:$B$2000,"5",支出入力表!$G$6:$G$2000,"10")</f>
        <v>0</v>
      </c>
      <c r="F74" s="224" t="s">
        <v>91</v>
      </c>
      <c r="G74" s="223">
        <f>SUMIFS(支出入力表!$L$6:$L$2000,支出入力表!$B$6:$B$2000,"5",支出入力表!$G$6:$G$2000,"10")</f>
        <v>0</v>
      </c>
      <c r="H74" s="224" t="s">
        <v>91</v>
      </c>
      <c r="I74" s="223">
        <f>SUMIFS(支出入力表!$M$6:$M$2000,支出入力表!$B$6:$B$2000,"5",支出入力表!$G$6:$G$2000,"10")</f>
        <v>0</v>
      </c>
      <c r="J74" s="224" t="s">
        <v>91</v>
      </c>
      <c r="K74" s="225"/>
    </row>
    <row r="75" spans="2:15" x14ac:dyDescent="0.55000000000000004">
      <c r="B75" s="220">
        <f>団体基本情報!$D$18</f>
        <v>0</v>
      </c>
      <c r="C75" s="221" t="s">
        <v>74</v>
      </c>
      <c r="D75" s="222" t="s">
        <v>13</v>
      </c>
      <c r="E75" s="223">
        <f>SUMIFS(支出入力表!$K$6:$K$2000,支出入力表!$B$6:$B$2000,"5",支出入力表!$G$6:$G$2000,"11")</f>
        <v>0</v>
      </c>
      <c r="F75" s="224" t="s">
        <v>91</v>
      </c>
      <c r="G75" s="223">
        <f>SUMIFS(支出入力表!$L$6:$L$2000,支出入力表!$B$6:$B$2000,"5",支出入力表!$G$6:$G$2000,"11")</f>
        <v>0</v>
      </c>
      <c r="H75" s="224" t="s">
        <v>91</v>
      </c>
      <c r="I75" s="223">
        <f>SUMIFS(支出入力表!$M$6:$M$2000,支出入力表!$B$6:$B$2000,"5",支出入力表!$G$6:$G$2000,"11")</f>
        <v>0</v>
      </c>
      <c r="J75" s="224" t="s">
        <v>91</v>
      </c>
      <c r="K75" s="225"/>
    </row>
    <row r="76" spans="2:15" x14ac:dyDescent="0.55000000000000004">
      <c r="B76" s="220">
        <f>団体基本情報!$D$18</f>
        <v>0</v>
      </c>
      <c r="C76" s="221" t="s">
        <v>75</v>
      </c>
      <c r="D76" s="222" t="s">
        <v>9</v>
      </c>
      <c r="E76" s="223">
        <f>SUMIFS(支出入力表!$K$6:$K$2000,支出入力表!$B$6:$B$2000,"5",支出入力表!$G$6:$G$2000,"12")</f>
        <v>0</v>
      </c>
      <c r="F76" s="224" t="s">
        <v>91</v>
      </c>
      <c r="G76" s="223">
        <f>SUMIFS(支出入力表!$L$6:$L$2000,支出入力表!$B$6:$B$2000,"5",支出入力表!$G$6:$G$2000,"12")</f>
        <v>0</v>
      </c>
      <c r="H76" s="224" t="s">
        <v>91</v>
      </c>
      <c r="I76" s="223">
        <f>SUMIFS(支出入力表!$M$6:$M$2000,支出入力表!$B$6:$B$2000,"5",支出入力表!$G$6:$G$2000,"12")</f>
        <v>0</v>
      </c>
      <c r="J76" s="224" t="s">
        <v>91</v>
      </c>
      <c r="K76" s="225"/>
    </row>
    <row r="77" spans="2:15" x14ac:dyDescent="0.55000000000000004">
      <c r="B77" s="220">
        <f>団体基本情報!$D$18</f>
        <v>0</v>
      </c>
      <c r="C77" s="221" t="s">
        <v>76</v>
      </c>
      <c r="D77" s="222" t="s">
        <v>5</v>
      </c>
      <c r="E77" s="223">
        <f>SUMIFS(支出入力表!$K$6:$K$2000,支出入力表!$B$6:$B$2000,"5",支出入力表!$G$6:$G$2000,"13")</f>
        <v>0</v>
      </c>
      <c r="F77" s="224" t="s">
        <v>91</v>
      </c>
      <c r="G77" s="223">
        <f>SUMIFS(支出入力表!$L$6:$L$2000,支出入力表!$B$6:$B$2000,"5",支出入力表!$G$6:$G$2000,"13")</f>
        <v>0</v>
      </c>
      <c r="H77" s="224" t="s">
        <v>91</v>
      </c>
      <c r="I77" s="223">
        <f>SUMIFS(支出入力表!$M$6:$M$2000,支出入力表!$B$6:$B$2000,"5",支出入力表!$G$6:$G$2000,"13")</f>
        <v>0</v>
      </c>
      <c r="J77" s="224" t="s">
        <v>91</v>
      </c>
      <c r="K77" s="225"/>
    </row>
    <row r="78" spans="2:15" ht="18.5" thickBot="1" x14ac:dyDescent="0.6">
      <c r="B78" s="226">
        <f>団体基本情報!$D$18</f>
        <v>0</v>
      </c>
      <c r="C78" s="227" t="s">
        <v>251</v>
      </c>
      <c r="D78" s="228" t="s">
        <v>165</v>
      </c>
      <c r="E78" s="229">
        <f>SUMIFS(支出入力表!$K$6:$K$2000,支出入力表!$B$6:$B$2000,"5",支出入力表!$G$6:$G$2000,"14")</f>
        <v>0</v>
      </c>
      <c r="F78" s="230" t="s">
        <v>26</v>
      </c>
      <c r="G78" s="253" t="s">
        <v>170</v>
      </c>
      <c r="H78" s="230" t="s">
        <v>26</v>
      </c>
      <c r="I78" s="229">
        <f>SUMIFS(支出入力表!$M$6:$M$2000,支出入力表!$B$6:$B$2000,"5",支出入力表!$G$6:$G$2000,"14")</f>
        <v>0</v>
      </c>
      <c r="J78" s="230" t="s">
        <v>26</v>
      </c>
      <c r="K78" s="231"/>
    </row>
    <row r="79" spans="2:15" ht="18.5" thickTop="1" x14ac:dyDescent="0.55000000000000004">
      <c r="B79" s="255">
        <f>団体基本情報!$D$18</f>
        <v>0</v>
      </c>
      <c r="C79" s="525" t="s">
        <v>62</v>
      </c>
      <c r="D79" s="525"/>
      <c r="E79" s="256">
        <f>SUM(E65:E78)</f>
        <v>0</v>
      </c>
      <c r="F79" s="257" t="s">
        <v>91</v>
      </c>
      <c r="G79" s="256">
        <f>SUM(G65:G78)</f>
        <v>0</v>
      </c>
      <c r="H79" s="257" t="s">
        <v>91</v>
      </c>
      <c r="I79" s="256">
        <f>SUM(I65:I78)</f>
        <v>0</v>
      </c>
      <c r="J79" s="257" t="s">
        <v>91</v>
      </c>
      <c r="K79" s="264"/>
    </row>
    <row r="80" spans="2:15" x14ac:dyDescent="0.55000000000000004">
      <c r="B80" s="214">
        <f>団体基本情報!$D$19</f>
        <v>0</v>
      </c>
      <c r="C80" s="232" t="s">
        <v>64</v>
      </c>
      <c r="D80" s="233" t="s">
        <v>0</v>
      </c>
      <c r="E80" s="234">
        <f>SUMIFS(支出入力表!$K$6:$K$2000,支出入力表!$B$6:$B$2000,"6",支出入力表!$G$6:$G$2000,"1")</f>
        <v>0</v>
      </c>
      <c r="F80" s="235" t="s">
        <v>26</v>
      </c>
      <c r="G80" s="234">
        <f>SUMIFS(支出入力表!$L$6:$L$2000,支出入力表!$B$6:$B$2000,"6",支出入力表!$G$6:$G$2000,"1")</f>
        <v>0</v>
      </c>
      <c r="H80" s="235" t="s">
        <v>91</v>
      </c>
      <c r="I80" s="234">
        <f>SUMIFS(支出入力表!$M$6:$M$2000,支出入力表!$B$6:$B$2000,"6",支出入力表!$G$6:$G$2000,"1")</f>
        <v>0</v>
      </c>
      <c r="J80" s="235" t="s">
        <v>91</v>
      </c>
      <c r="K80" s="219"/>
    </row>
    <row r="81" spans="2:17" x14ac:dyDescent="0.55000000000000004">
      <c r="B81" s="220">
        <f>団体基本情報!$D$19</f>
        <v>0</v>
      </c>
      <c r="C81" s="221" t="s">
        <v>65</v>
      </c>
      <c r="D81" s="222" t="s">
        <v>2</v>
      </c>
      <c r="E81" s="223">
        <f>SUMIFS(支出入力表!$Q$6:$Q$2000,支出入力表!$B$6:$B$2000,"6",支出入力表!$G$6:$G$2000,"2")</f>
        <v>0</v>
      </c>
      <c r="F81" s="224" t="s">
        <v>91</v>
      </c>
      <c r="G81" s="223">
        <f>SUMIFS(支出入力表!$R$6:$R$2000,支出入力表!$B$6:$B$2000,"6",支出入力表!$G$6:$G$2000,"2")</f>
        <v>0</v>
      </c>
      <c r="H81" s="224" t="s">
        <v>91</v>
      </c>
      <c r="I81" s="223">
        <f>SUMIFS(支出入力表!$S$6:$S$2000,支出入力表!$B$6:$B$2000,"6",支出入力表!$G$6:$G$2000,"2")</f>
        <v>0</v>
      </c>
      <c r="J81" s="224" t="s">
        <v>91</v>
      </c>
      <c r="K81" s="225"/>
    </row>
    <row r="82" spans="2:17" x14ac:dyDescent="0.55000000000000004">
      <c r="B82" s="220">
        <f>団体基本情報!$D$19</f>
        <v>0</v>
      </c>
      <c r="C82" s="221" t="s">
        <v>89</v>
      </c>
      <c r="D82" s="222" t="s">
        <v>11</v>
      </c>
      <c r="E82" s="223">
        <f>SUMIFS(支出入力表!$K$6:$K$2000,支出入力表!$B$6:$B$2000,"6",支出入力表!$G$6:$G$2000,"3")</f>
        <v>0</v>
      </c>
      <c r="F82" s="224" t="s">
        <v>91</v>
      </c>
      <c r="G82" s="223">
        <f>SUMIFS(支出入力表!$L$6:$L$2000,支出入力表!$B$6:$B$2000,"6",支出入力表!$G$6:$G$2000,"3")</f>
        <v>0</v>
      </c>
      <c r="H82" s="224" t="s">
        <v>91</v>
      </c>
      <c r="I82" s="223">
        <f>SUMIFS(支出入力表!$M$6:$M$2000,支出入力表!$B$6:$B$2000,"6",支出入力表!$G$6:$G$2000,"3")</f>
        <v>0</v>
      </c>
      <c r="J82" s="224" t="s">
        <v>91</v>
      </c>
      <c r="K82" s="225"/>
    </row>
    <row r="83" spans="2:17" x14ac:dyDescent="0.55000000000000004">
      <c r="B83" s="220">
        <f>団体基本情報!$D$19</f>
        <v>0</v>
      </c>
      <c r="C83" s="221" t="s">
        <v>67</v>
      </c>
      <c r="D83" s="222" t="s">
        <v>10</v>
      </c>
      <c r="E83" s="223">
        <f>SUMIFS(支出入力表!$K$6:$K$2000,支出入力表!$B$6:$B$2000,"6",支出入力表!$G$6:$G$2000,"4")</f>
        <v>0</v>
      </c>
      <c r="F83" s="224" t="s">
        <v>91</v>
      </c>
      <c r="G83" s="223">
        <f>SUMIFS(支出入力表!$L$6:$L$2000,支出入力表!$B$6:$B$2000,"6",支出入力表!$G$6:$G$2000,"4")</f>
        <v>0</v>
      </c>
      <c r="H83" s="224" t="s">
        <v>91</v>
      </c>
      <c r="I83" s="223">
        <f>SUMIFS(支出入力表!$M$6:$M$2000,支出入力表!$B$6:$B$2000,"6",支出入力表!$G$6:$G$2000,"4")</f>
        <v>0</v>
      </c>
      <c r="J83" s="224" t="s">
        <v>91</v>
      </c>
      <c r="K83" s="225"/>
    </row>
    <row r="84" spans="2:17" x14ac:dyDescent="0.55000000000000004">
      <c r="B84" s="220">
        <f>団体基本情報!$D$19</f>
        <v>0</v>
      </c>
      <c r="C84" s="221" t="s">
        <v>68</v>
      </c>
      <c r="D84" s="222" t="s">
        <v>3</v>
      </c>
      <c r="E84" s="223">
        <f>SUMIFS(支出入力表!$K$6:$K$2000,支出入力表!$B$6:$B$2000,"6",支出入力表!$G$6:$G$2000,"5")</f>
        <v>0</v>
      </c>
      <c r="F84" s="224" t="s">
        <v>91</v>
      </c>
      <c r="G84" s="223">
        <f>SUMIFS(支出入力表!$L$6:$L$2000,支出入力表!$B$6:$B$2000,"6",支出入力表!$G$6:$G$2000,"5")</f>
        <v>0</v>
      </c>
      <c r="H84" s="224" t="s">
        <v>91</v>
      </c>
      <c r="I84" s="223">
        <f>SUMIFS(支出入力表!$M$6:$M$2000,支出入力表!$B$6:$B$2000,"6",支出入力表!$G$6:$G$2000,"5")</f>
        <v>0</v>
      </c>
      <c r="J84" s="224" t="s">
        <v>91</v>
      </c>
      <c r="K84" s="225"/>
    </row>
    <row r="85" spans="2:17" x14ac:dyDescent="0.55000000000000004">
      <c r="B85" s="220">
        <f>団体基本情報!$D$19</f>
        <v>0</v>
      </c>
      <c r="C85" s="221" t="s">
        <v>69</v>
      </c>
      <c r="D85" s="222" t="s">
        <v>7</v>
      </c>
      <c r="E85" s="223">
        <f>SUMIFS(支出入力表!$K$6:$K$2000,支出入力表!$B$6:$B$2000,"6",支出入力表!$G$6:$G$2000,"6")</f>
        <v>0</v>
      </c>
      <c r="F85" s="224" t="s">
        <v>91</v>
      </c>
      <c r="G85" s="223">
        <f>SUMIFS(支出入力表!$L$6:$L$2000,支出入力表!$B$6:$B$2000,"6",支出入力表!$G$6:$G$2000,"6")</f>
        <v>0</v>
      </c>
      <c r="H85" s="224" t="s">
        <v>91</v>
      </c>
      <c r="I85" s="223">
        <f>SUMIFS(支出入力表!$M$6:$M$2000,支出入力表!$B$6:$B$2000,"6",支出入力表!$G$6:$G$2000,"6")</f>
        <v>0</v>
      </c>
      <c r="J85" s="224" t="s">
        <v>91</v>
      </c>
      <c r="K85" s="225"/>
    </row>
    <row r="86" spans="2:17" x14ac:dyDescent="0.55000000000000004">
      <c r="B86" s="220">
        <f>団体基本情報!$D$19</f>
        <v>0</v>
      </c>
      <c r="C86" s="221" t="s">
        <v>70</v>
      </c>
      <c r="D86" s="222" t="s">
        <v>1</v>
      </c>
      <c r="E86" s="223">
        <f>SUMIFS(支出入力表!$K$6:$K$2000,支出入力表!$B$6:$B$2000,"6",支出入力表!$G$6:$G$2000,"7")</f>
        <v>0</v>
      </c>
      <c r="F86" s="224" t="s">
        <v>91</v>
      </c>
      <c r="G86" s="223">
        <f>SUMIFS(支出入力表!$L$6:$L$2000,支出入力表!$B$6:$B$2000,"6",支出入力表!$G$6:$G$2000,"7")</f>
        <v>0</v>
      </c>
      <c r="H86" s="224" t="s">
        <v>91</v>
      </c>
      <c r="I86" s="223">
        <f>SUMIFS(支出入力表!$M$6:$M$2000,支出入力表!$B$6:$B$2000,"6",支出入力表!$G$6:$G$2000,"7")</f>
        <v>0</v>
      </c>
      <c r="J86" s="224" t="s">
        <v>91</v>
      </c>
      <c r="K86" s="225"/>
    </row>
    <row r="87" spans="2:17" x14ac:dyDescent="0.55000000000000004">
      <c r="B87" s="220">
        <f>団体基本情報!$D$19</f>
        <v>0</v>
      </c>
      <c r="C87" s="221" t="s">
        <v>71</v>
      </c>
      <c r="D87" s="222" t="s">
        <v>4</v>
      </c>
      <c r="E87" s="223">
        <f>SUMIFS(支出入力表!$K$6:$K$2000,支出入力表!$B$6:$B$2000,"6",支出入力表!$G$6:$G$2000,"8")</f>
        <v>0</v>
      </c>
      <c r="F87" s="224" t="s">
        <v>91</v>
      </c>
      <c r="G87" s="223">
        <f>SUMIFS(支出入力表!$L$6:$L$2000,支出入力表!$B$6:$B$2000,"6",支出入力表!$G$6:$G$2000,"8")</f>
        <v>0</v>
      </c>
      <c r="H87" s="224" t="s">
        <v>91</v>
      </c>
      <c r="I87" s="223">
        <f>SUMIFS(支出入力表!$M$6:$M$2000,支出入力表!$B$6:$B$2000,"6",支出入力表!$G$6:$G$2000,"8")</f>
        <v>0</v>
      </c>
      <c r="J87" s="224" t="s">
        <v>91</v>
      </c>
      <c r="K87" s="225"/>
      <c r="Q87" s="30"/>
    </row>
    <row r="88" spans="2:17" x14ac:dyDescent="0.55000000000000004">
      <c r="B88" s="220">
        <f>団体基本情報!$D$19</f>
        <v>0</v>
      </c>
      <c r="C88" s="221" t="s">
        <v>72</v>
      </c>
      <c r="D88" s="222" t="s">
        <v>8</v>
      </c>
      <c r="E88" s="223">
        <f>SUMIFS(支出入力表!$K$6:$K$2000,支出入力表!$B$6:$B$2000,"6",支出入力表!$G$6:$G$2000,"9")</f>
        <v>0</v>
      </c>
      <c r="F88" s="224" t="s">
        <v>91</v>
      </c>
      <c r="G88" s="223">
        <f>SUMIFS(支出入力表!$L$6:$L$2000,支出入力表!$B$6:$B$2000,"6",支出入力表!$G$6:$G$2000,"9")</f>
        <v>0</v>
      </c>
      <c r="H88" s="224" t="s">
        <v>91</v>
      </c>
      <c r="I88" s="223">
        <f>SUMIFS(支出入力表!$M$6:$M$2000,支出入力表!$B$6:$B$2000,"6",支出入力表!$G$6:$G$2000,"9")</f>
        <v>0</v>
      </c>
      <c r="J88" s="224" t="s">
        <v>91</v>
      </c>
      <c r="K88" s="225"/>
      <c r="Q88" s="30"/>
    </row>
    <row r="89" spans="2:17" x14ac:dyDescent="0.55000000000000004">
      <c r="B89" s="220">
        <f>団体基本情報!$D$19</f>
        <v>0</v>
      </c>
      <c r="C89" s="221" t="s">
        <v>73</v>
      </c>
      <c r="D89" s="222" t="s">
        <v>12</v>
      </c>
      <c r="E89" s="223">
        <f>SUMIFS(支出入力表!$K$6:$K$2000,支出入力表!$B$6:$B$2000,"6",支出入力表!$G$6:$G$2000,"10")</f>
        <v>0</v>
      </c>
      <c r="F89" s="224" t="s">
        <v>91</v>
      </c>
      <c r="G89" s="223">
        <f>SUMIFS(支出入力表!$L$6:$L$2000,支出入力表!$B$6:$B$2000,"6",支出入力表!$G$6:$G$2000,"10")</f>
        <v>0</v>
      </c>
      <c r="H89" s="224" t="s">
        <v>91</v>
      </c>
      <c r="I89" s="223">
        <f>SUMIFS(支出入力表!$M$6:$M$2000,支出入力表!$B$6:$B$2000,"6",支出入力表!$G$6:$G$2000,"10")</f>
        <v>0</v>
      </c>
      <c r="J89" s="224" t="s">
        <v>91</v>
      </c>
      <c r="K89" s="225"/>
    </row>
    <row r="90" spans="2:17" x14ac:dyDescent="0.55000000000000004">
      <c r="B90" s="220">
        <f>団体基本情報!$D$19</f>
        <v>0</v>
      </c>
      <c r="C90" s="221" t="s">
        <v>74</v>
      </c>
      <c r="D90" s="222" t="s">
        <v>13</v>
      </c>
      <c r="E90" s="223">
        <f>SUMIFS(支出入力表!$K$6:$K$2000,支出入力表!$B$6:$B$2000,"6",支出入力表!$G$6:$G$2000,"11")</f>
        <v>0</v>
      </c>
      <c r="F90" s="224" t="s">
        <v>91</v>
      </c>
      <c r="G90" s="223">
        <f>SUMIFS(支出入力表!$L$6:$L$2000,支出入力表!$B$6:$B$2000,"6",支出入力表!$G$6:$G$2000,"11")</f>
        <v>0</v>
      </c>
      <c r="H90" s="224" t="s">
        <v>91</v>
      </c>
      <c r="I90" s="223">
        <f>SUMIFS(支出入力表!$M$6:$M$2000,支出入力表!$B$6:$B$2000,"6",支出入力表!$G$6:$G$2000,"11")</f>
        <v>0</v>
      </c>
      <c r="J90" s="224" t="s">
        <v>91</v>
      </c>
      <c r="K90" s="225"/>
      <c r="M90" s="30"/>
    </row>
    <row r="91" spans="2:17" x14ac:dyDescent="0.55000000000000004">
      <c r="B91" s="220">
        <f>団体基本情報!$D$19</f>
        <v>0</v>
      </c>
      <c r="C91" s="221" t="s">
        <v>75</v>
      </c>
      <c r="D91" s="222" t="s">
        <v>9</v>
      </c>
      <c r="E91" s="223">
        <f>SUMIFS(支出入力表!$K$6:$K$2000,支出入力表!$B$6:$B$2000,"6",支出入力表!$G$6:$G$2000,"12")</f>
        <v>0</v>
      </c>
      <c r="F91" s="224" t="s">
        <v>91</v>
      </c>
      <c r="G91" s="223">
        <f>SUMIFS(支出入力表!$L$6:$L$2000,支出入力表!$B$6:$B$2000,"6",支出入力表!$G$6:$G$2000,"12")</f>
        <v>0</v>
      </c>
      <c r="H91" s="224" t="s">
        <v>91</v>
      </c>
      <c r="I91" s="223">
        <f>SUMIFS(支出入力表!$M$6:$M$2000,支出入力表!$B$6:$B$2000,"6",支出入力表!$G$6:$G$2000,"12")</f>
        <v>0</v>
      </c>
      <c r="J91" s="224" t="s">
        <v>91</v>
      </c>
      <c r="K91" s="225"/>
    </row>
    <row r="92" spans="2:17" x14ac:dyDescent="0.55000000000000004">
      <c r="B92" s="220">
        <f>団体基本情報!$D$19</f>
        <v>0</v>
      </c>
      <c r="C92" s="221" t="s">
        <v>76</v>
      </c>
      <c r="D92" s="222" t="s">
        <v>5</v>
      </c>
      <c r="E92" s="223">
        <f>SUMIFS(支出入力表!$K$6:$K$2000,支出入力表!$B$6:$B$2000,"6",支出入力表!$G$6:$G$2000,"13")</f>
        <v>0</v>
      </c>
      <c r="F92" s="224" t="s">
        <v>91</v>
      </c>
      <c r="G92" s="223">
        <f>SUMIFS(支出入力表!$L$6:$L$2000,支出入力表!$B$6:$B$2000,"6",支出入力表!$G$6:$G$2000,"13")</f>
        <v>0</v>
      </c>
      <c r="H92" s="224" t="s">
        <v>91</v>
      </c>
      <c r="I92" s="223">
        <f>SUMIFS(支出入力表!$M$6:$M$2000,支出入力表!$B$6:$B$2000,"6",支出入力表!$G$6:$G$2000,"13")</f>
        <v>0</v>
      </c>
      <c r="J92" s="224" t="s">
        <v>91</v>
      </c>
      <c r="K92" s="225"/>
    </row>
    <row r="93" spans="2:17" ht="18.5" thickBot="1" x14ac:dyDescent="0.6">
      <c r="B93" s="226">
        <f>団体基本情報!$D$19</f>
        <v>0</v>
      </c>
      <c r="C93" s="227" t="s">
        <v>251</v>
      </c>
      <c r="D93" s="228" t="s">
        <v>165</v>
      </c>
      <c r="E93" s="229">
        <f>SUMIFS(支出入力表!$K$6:$K$2000,支出入力表!$B$6:$B$2000,"6",支出入力表!$G$6:$G$2000,"14")</f>
        <v>0</v>
      </c>
      <c r="F93" s="230" t="s">
        <v>26</v>
      </c>
      <c r="G93" s="253" t="s">
        <v>167</v>
      </c>
      <c r="H93" s="230" t="s">
        <v>26</v>
      </c>
      <c r="I93" s="229">
        <f>SUMIFS(支出入力表!$M$6:$M$2000,支出入力表!$B$6:$B$2000,"6",支出入力表!$G$6:$G$2000,"14")</f>
        <v>0</v>
      </c>
      <c r="J93" s="230" t="s">
        <v>26</v>
      </c>
      <c r="K93" s="231"/>
    </row>
    <row r="94" spans="2:17" ht="18.5" thickTop="1" x14ac:dyDescent="0.55000000000000004">
      <c r="B94" s="255">
        <f>団体基本情報!$D$19</f>
        <v>0</v>
      </c>
      <c r="C94" s="525" t="s">
        <v>62</v>
      </c>
      <c r="D94" s="525"/>
      <c r="E94" s="256">
        <f>SUM(E80:E93)</f>
        <v>0</v>
      </c>
      <c r="F94" s="257" t="s">
        <v>91</v>
      </c>
      <c r="G94" s="256">
        <f>SUM(G80:G93)</f>
        <v>0</v>
      </c>
      <c r="H94" s="257" t="s">
        <v>91</v>
      </c>
      <c r="I94" s="256">
        <f>SUM(I80:I93)</f>
        <v>0</v>
      </c>
      <c r="J94" s="257" t="s">
        <v>91</v>
      </c>
      <c r="K94" s="264"/>
    </row>
    <row r="95" spans="2:17" x14ac:dyDescent="0.55000000000000004">
      <c r="B95" s="214">
        <f>団体基本情報!$D$20</f>
        <v>0</v>
      </c>
      <c r="C95" s="232" t="s">
        <v>83</v>
      </c>
      <c r="D95" s="233" t="s">
        <v>0</v>
      </c>
      <c r="E95" s="234">
        <f>SUMIFS(支出入力表!$K$6:$K$2000,支出入力表!$B$6:$B$2000,"7",支出入力表!$G$6:$G$2000,"1")</f>
        <v>0</v>
      </c>
      <c r="F95" s="235" t="s">
        <v>91</v>
      </c>
      <c r="G95" s="234">
        <f>SUMIFS(支出入力表!$L$6:$L$2000,支出入力表!$B$6:$B$2000,"7",支出入力表!$G$6:$G$2000,"1")</f>
        <v>0</v>
      </c>
      <c r="H95" s="235" t="s">
        <v>91</v>
      </c>
      <c r="I95" s="234">
        <f>SUMIFS(支出入力表!$M$6:$M$2000,支出入力表!$B$6:$B$2000,"7",支出入力表!$G$6:$G$2000,"1")</f>
        <v>0</v>
      </c>
      <c r="J95" s="235" t="s">
        <v>91</v>
      </c>
      <c r="K95" s="219"/>
    </row>
    <row r="96" spans="2:17" x14ac:dyDescent="0.55000000000000004">
      <c r="B96" s="220">
        <f>団体基本情報!$D$20</f>
        <v>0</v>
      </c>
      <c r="C96" s="221" t="s">
        <v>65</v>
      </c>
      <c r="D96" s="222" t="s">
        <v>2</v>
      </c>
      <c r="E96" s="223">
        <f>SUMIFS(支出入力表!$Q$6:$Q$2000,支出入力表!$B$6:$B$2000,"7",支出入力表!$G$6:$G$2000,"2")</f>
        <v>0</v>
      </c>
      <c r="F96" s="224" t="s">
        <v>91</v>
      </c>
      <c r="G96" s="223">
        <f>SUMIFS(支出入力表!$R$6:$R$2000,支出入力表!$B$6:$B$2000,"7",支出入力表!$G$6:$G$2000,"2")</f>
        <v>0</v>
      </c>
      <c r="H96" s="224" t="s">
        <v>91</v>
      </c>
      <c r="I96" s="223">
        <f>SUMIFS(支出入力表!$S$6:$S$2000,支出入力表!$B$6:$B$2000,"7",支出入力表!$G$6:$G$2000,"2")</f>
        <v>0</v>
      </c>
      <c r="J96" s="224" t="s">
        <v>91</v>
      </c>
      <c r="K96" s="225"/>
    </row>
    <row r="97" spans="2:15" x14ac:dyDescent="0.55000000000000004">
      <c r="B97" s="220">
        <f>団体基本情報!$D$20</f>
        <v>0</v>
      </c>
      <c r="C97" s="221" t="s">
        <v>66</v>
      </c>
      <c r="D97" s="222" t="s">
        <v>11</v>
      </c>
      <c r="E97" s="223">
        <f>SUMIFS(支出入力表!$K$6:$K$2000,支出入力表!$B$6:$B$2000,"7",支出入力表!$G$6:$G$2000,"3")</f>
        <v>0</v>
      </c>
      <c r="F97" s="224" t="s">
        <v>91</v>
      </c>
      <c r="G97" s="223">
        <f>SUMIFS(支出入力表!$L$6:$L$2000,支出入力表!$B$6:$B$2000,"7",支出入力表!$G$6:$G$2000,"3")</f>
        <v>0</v>
      </c>
      <c r="H97" s="224" t="s">
        <v>91</v>
      </c>
      <c r="I97" s="223">
        <f>SUMIFS(支出入力表!$M$6:$M$2000,支出入力表!$B$6:$B$2000,"7",支出入力表!$G$6:$G$2000,"3")</f>
        <v>0</v>
      </c>
      <c r="J97" s="224" t="s">
        <v>91</v>
      </c>
      <c r="K97" s="225"/>
    </row>
    <row r="98" spans="2:15" x14ac:dyDescent="0.55000000000000004">
      <c r="B98" s="220">
        <f>団体基本情報!$D$20</f>
        <v>0</v>
      </c>
      <c r="C98" s="221" t="s">
        <v>67</v>
      </c>
      <c r="D98" s="222" t="s">
        <v>10</v>
      </c>
      <c r="E98" s="223">
        <f>SUMIFS(支出入力表!$K$6:$K$2000,支出入力表!$B$6:$B$2000,"7",支出入力表!$G$6:$G$2000,"4")</f>
        <v>0</v>
      </c>
      <c r="F98" s="224" t="s">
        <v>91</v>
      </c>
      <c r="G98" s="223">
        <f>SUMIFS(支出入力表!$L$6:$L$2000,支出入力表!$B$6:$B$2000,"7",支出入力表!$G$6:$G$2000,"4")</f>
        <v>0</v>
      </c>
      <c r="H98" s="224" t="s">
        <v>91</v>
      </c>
      <c r="I98" s="223">
        <f>SUMIFS(支出入力表!$M$6:$M$2000,支出入力表!$B$6:$B$2000,"7",支出入力表!$G$6:$G$2000,"4")</f>
        <v>0</v>
      </c>
      <c r="J98" s="224" t="s">
        <v>91</v>
      </c>
      <c r="K98" s="225"/>
    </row>
    <row r="99" spans="2:15" x14ac:dyDescent="0.55000000000000004">
      <c r="B99" s="220">
        <f>団体基本情報!$D$20</f>
        <v>0</v>
      </c>
      <c r="C99" s="221" t="s">
        <v>68</v>
      </c>
      <c r="D99" s="222" t="s">
        <v>3</v>
      </c>
      <c r="E99" s="223">
        <f>SUMIFS(支出入力表!$K$6:$K$2000,支出入力表!$B$6:$B$2000,"7",支出入力表!$G$6:$G$2000,"5")</f>
        <v>0</v>
      </c>
      <c r="F99" s="224" t="s">
        <v>91</v>
      </c>
      <c r="G99" s="223">
        <f>SUMIFS(支出入力表!$L$6:$L$2000,支出入力表!$B$6:$B$2000,"7",支出入力表!$G$6:$G$2000,"5")</f>
        <v>0</v>
      </c>
      <c r="H99" s="224" t="s">
        <v>91</v>
      </c>
      <c r="I99" s="223">
        <f>SUMIFS(支出入力表!$M$6:$M$2000,支出入力表!$B$6:$B$2000,"7",支出入力表!$G$6:$G$2000,"5")</f>
        <v>0</v>
      </c>
      <c r="J99" s="224" t="s">
        <v>91</v>
      </c>
      <c r="K99" s="225"/>
    </row>
    <row r="100" spans="2:15" x14ac:dyDescent="0.55000000000000004">
      <c r="B100" s="220">
        <f>団体基本情報!$D$20</f>
        <v>0</v>
      </c>
      <c r="C100" s="221" t="s">
        <v>69</v>
      </c>
      <c r="D100" s="222" t="s">
        <v>7</v>
      </c>
      <c r="E100" s="223">
        <f>SUMIFS(支出入力表!$K$6:$K$2000,支出入力表!$B$6:$B$2000,"7",支出入力表!$G$6:$G$2000,"6")</f>
        <v>0</v>
      </c>
      <c r="F100" s="224" t="s">
        <v>91</v>
      </c>
      <c r="G100" s="223">
        <f>SUMIFS(支出入力表!$L$6:$L$2000,支出入力表!$B$6:$B$2000,"7",支出入力表!$G$6:$G$2000,"6")</f>
        <v>0</v>
      </c>
      <c r="H100" s="224" t="s">
        <v>91</v>
      </c>
      <c r="I100" s="223">
        <f>SUMIFS(支出入力表!$M$6:$M$2000,支出入力表!$B$6:$B$2000,"7",支出入力表!$G$6:$G$2000,"6")</f>
        <v>0</v>
      </c>
      <c r="J100" s="224" t="s">
        <v>91</v>
      </c>
      <c r="K100" s="225"/>
    </row>
    <row r="101" spans="2:15" x14ac:dyDescent="0.55000000000000004">
      <c r="B101" s="220">
        <f>団体基本情報!$D$20</f>
        <v>0</v>
      </c>
      <c r="C101" s="221" t="s">
        <v>70</v>
      </c>
      <c r="D101" s="222" t="s">
        <v>1</v>
      </c>
      <c r="E101" s="223">
        <f>SUMIFS(支出入力表!$K$6:$K$2000,支出入力表!$B$6:$B$2000,"7",支出入力表!$G$6:$G$2000,"7")</f>
        <v>0</v>
      </c>
      <c r="F101" s="224" t="s">
        <v>91</v>
      </c>
      <c r="G101" s="223">
        <f>SUMIFS(支出入力表!$L$6:$L$2000,支出入力表!$B$6:$B$2000,"7",支出入力表!$G$6:$G$2000,"7")</f>
        <v>0</v>
      </c>
      <c r="H101" s="224" t="s">
        <v>91</v>
      </c>
      <c r="I101" s="223">
        <f>SUMIFS(支出入力表!$M$6:$M$2000,支出入力表!$B$6:$B$2000,"7",支出入力表!$G$6:$G$2000,"7")</f>
        <v>0</v>
      </c>
      <c r="J101" s="224" t="s">
        <v>91</v>
      </c>
      <c r="K101" s="225"/>
      <c r="O101" s="30"/>
    </row>
    <row r="102" spans="2:15" x14ac:dyDescent="0.55000000000000004">
      <c r="B102" s="220">
        <f>団体基本情報!$D$20</f>
        <v>0</v>
      </c>
      <c r="C102" s="221" t="s">
        <v>71</v>
      </c>
      <c r="D102" s="222" t="s">
        <v>4</v>
      </c>
      <c r="E102" s="223">
        <f>SUMIFS(支出入力表!$K$6:$K$2000,支出入力表!$B$6:$B$2000,"7",支出入力表!$G$6:$G$2000,"8")</f>
        <v>0</v>
      </c>
      <c r="F102" s="224" t="s">
        <v>91</v>
      </c>
      <c r="G102" s="223">
        <f>SUMIFS(支出入力表!$L$6:$L$2000,支出入力表!$B$6:$B$2000,"7",支出入力表!$G$6:$G$2000,"8")</f>
        <v>0</v>
      </c>
      <c r="H102" s="224" t="s">
        <v>91</v>
      </c>
      <c r="I102" s="223">
        <f>SUMIFS(支出入力表!$M$6:$M$2000,支出入力表!$B$6:$B$2000,"7",支出入力表!$G$6:$G$2000,"8")</f>
        <v>0</v>
      </c>
      <c r="J102" s="224" t="s">
        <v>91</v>
      </c>
      <c r="K102" s="225"/>
      <c r="M102" s="30"/>
    </row>
    <row r="103" spans="2:15" x14ac:dyDescent="0.55000000000000004">
      <c r="B103" s="220">
        <f>団体基本情報!$D$20</f>
        <v>0</v>
      </c>
      <c r="C103" s="221" t="s">
        <v>72</v>
      </c>
      <c r="D103" s="222" t="s">
        <v>8</v>
      </c>
      <c r="E103" s="223">
        <f>SUMIFS(支出入力表!$K$6:$K$2000,支出入力表!$B$6:$B$2000,"7",支出入力表!$G$6:$G$2000,"9")</f>
        <v>0</v>
      </c>
      <c r="F103" s="224" t="s">
        <v>91</v>
      </c>
      <c r="G103" s="223">
        <f>SUMIFS(支出入力表!$L$6:$L$2000,支出入力表!$B$6:$B$2000,"7",支出入力表!$G$6:$G$2000,"9")</f>
        <v>0</v>
      </c>
      <c r="H103" s="224" t="s">
        <v>91</v>
      </c>
      <c r="I103" s="223">
        <f>SUMIFS(支出入力表!$M$6:$M$2000,支出入力表!$B$6:$B$2000,"7",支出入力表!$G$6:$G$2000,"9")</f>
        <v>0</v>
      </c>
      <c r="J103" s="224" t="s">
        <v>91</v>
      </c>
      <c r="K103" s="225"/>
    </row>
    <row r="104" spans="2:15" x14ac:dyDescent="0.55000000000000004">
      <c r="B104" s="220">
        <f>団体基本情報!$D$20</f>
        <v>0</v>
      </c>
      <c r="C104" s="221" t="s">
        <v>73</v>
      </c>
      <c r="D104" s="222" t="s">
        <v>12</v>
      </c>
      <c r="E104" s="223">
        <f>SUMIFS(支出入力表!$K$6:$K$2000,支出入力表!$B$6:$B$2000,"7",支出入力表!$G$6:$G$2000,"10")</f>
        <v>0</v>
      </c>
      <c r="F104" s="224" t="s">
        <v>91</v>
      </c>
      <c r="G104" s="223">
        <f>SUMIFS(支出入力表!$L$6:$L$2000,支出入力表!$B$6:$B$2000,"7",支出入力表!$G$6:$G$2000,"10")</f>
        <v>0</v>
      </c>
      <c r="H104" s="224" t="s">
        <v>91</v>
      </c>
      <c r="I104" s="223">
        <f>SUMIFS(支出入力表!$M$6:$M$2000,支出入力表!$B$6:$B$2000,"7",支出入力表!$G$6:$G$2000,"10")</f>
        <v>0</v>
      </c>
      <c r="J104" s="224" t="s">
        <v>91</v>
      </c>
      <c r="K104" s="225"/>
    </row>
    <row r="105" spans="2:15" x14ac:dyDescent="0.55000000000000004">
      <c r="B105" s="220">
        <f>団体基本情報!$D$20</f>
        <v>0</v>
      </c>
      <c r="C105" s="221" t="s">
        <v>74</v>
      </c>
      <c r="D105" s="222" t="s">
        <v>13</v>
      </c>
      <c r="E105" s="223">
        <f>SUMIFS(支出入力表!$K$6:$K$2000,支出入力表!$B$6:$B$2000,"7",支出入力表!$G$6:$G$2000,"11")</f>
        <v>0</v>
      </c>
      <c r="F105" s="224" t="s">
        <v>91</v>
      </c>
      <c r="G105" s="223">
        <f>SUMIFS(支出入力表!$L$6:$L$2000,支出入力表!$B$6:$B$2000,"7",支出入力表!$G$6:$G$2000,"11")</f>
        <v>0</v>
      </c>
      <c r="H105" s="224" t="s">
        <v>91</v>
      </c>
      <c r="I105" s="223">
        <f>SUMIFS(支出入力表!$M$6:$M$2000,支出入力表!$B$6:$B$2000,"7",支出入力表!$G$6:$G$2000,"11")</f>
        <v>0</v>
      </c>
      <c r="J105" s="224" t="s">
        <v>91</v>
      </c>
      <c r="K105" s="225"/>
    </row>
    <row r="106" spans="2:15" x14ac:dyDescent="0.55000000000000004">
      <c r="B106" s="220">
        <f>団体基本情報!$D$20</f>
        <v>0</v>
      </c>
      <c r="C106" s="221" t="s">
        <v>75</v>
      </c>
      <c r="D106" s="222" t="s">
        <v>9</v>
      </c>
      <c r="E106" s="223">
        <f>SUMIFS(支出入力表!$K$6:$K$2000,支出入力表!$B$6:$B$2000,"7",支出入力表!$G$6:$G$2000,"12")</f>
        <v>0</v>
      </c>
      <c r="F106" s="224" t="s">
        <v>91</v>
      </c>
      <c r="G106" s="223">
        <f>SUMIFS(支出入力表!$L$6:$L$2000,支出入力表!$B$6:$B$2000,"7",支出入力表!$G$6:$G$2000,"12")</f>
        <v>0</v>
      </c>
      <c r="H106" s="224" t="s">
        <v>91</v>
      </c>
      <c r="I106" s="223">
        <f>SUMIFS(支出入力表!$M$6:$M$2000,支出入力表!$B$6:$B$2000,"7",支出入力表!$G$6:$G$2000,"12")</f>
        <v>0</v>
      </c>
      <c r="J106" s="224" t="s">
        <v>91</v>
      </c>
      <c r="K106" s="225"/>
    </row>
    <row r="107" spans="2:15" x14ac:dyDescent="0.55000000000000004">
      <c r="B107" s="220">
        <f>団体基本情報!$D$20</f>
        <v>0</v>
      </c>
      <c r="C107" s="221" t="s">
        <v>76</v>
      </c>
      <c r="D107" s="222" t="s">
        <v>5</v>
      </c>
      <c r="E107" s="223">
        <f>SUMIFS(支出入力表!$K$6:$K$2000,支出入力表!$B$6:$B$2000,"7",支出入力表!$G$6:$G$2000,"13")</f>
        <v>0</v>
      </c>
      <c r="F107" s="224" t="s">
        <v>91</v>
      </c>
      <c r="G107" s="223">
        <f>SUMIFS(支出入力表!$L$6:$L$2000,支出入力表!$B$6:$B$2000,"7",支出入力表!$G$6:$G$2000,"13")</f>
        <v>0</v>
      </c>
      <c r="H107" s="224" t="s">
        <v>91</v>
      </c>
      <c r="I107" s="223">
        <f>SUMIFS(支出入力表!$M$6:$M$2000,支出入力表!$B$6:$B$2000,"7",支出入力表!$G$6:$G$2000,"13")</f>
        <v>0</v>
      </c>
      <c r="J107" s="224" t="s">
        <v>91</v>
      </c>
      <c r="K107" s="225"/>
    </row>
    <row r="108" spans="2:15" ht="18.5" thickBot="1" x14ac:dyDescent="0.6">
      <c r="B108" s="226">
        <f>団体基本情報!$D$20</f>
        <v>0</v>
      </c>
      <c r="C108" s="227" t="s">
        <v>251</v>
      </c>
      <c r="D108" s="228" t="s">
        <v>165</v>
      </c>
      <c r="E108" s="229">
        <f>SUMIFS(支出入力表!$K$6:$K$2000,支出入力表!$B$6:$B$2000,"7",支出入力表!$G$6:$G$2000,"14")</f>
        <v>0</v>
      </c>
      <c r="F108" s="230" t="s">
        <v>26</v>
      </c>
      <c r="G108" s="253" t="s">
        <v>167</v>
      </c>
      <c r="H108" s="230" t="s">
        <v>26</v>
      </c>
      <c r="I108" s="229">
        <f>SUMIFS(支出入力表!$M$6:$M$2000,支出入力表!$B$6:$B$2000,"7",支出入力表!$G$6:$G$2000,"14")</f>
        <v>0</v>
      </c>
      <c r="J108" s="230" t="s">
        <v>26</v>
      </c>
      <c r="K108" s="231"/>
    </row>
    <row r="109" spans="2:15" ht="18.5" thickTop="1" x14ac:dyDescent="0.55000000000000004">
      <c r="B109" s="255">
        <f>団体基本情報!$D$20</f>
        <v>0</v>
      </c>
      <c r="C109" s="525" t="s">
        <v>62</v>
      </c>
      <c r="D109" s="525"/>
      <c r="E109" s="256">
        <f>SUM(E95:E108)</f>
        <v>0</v>
      </c>
      <c r="F109" s="257" t="s">
        <v>91</v>
      </c>
      <c r="G109" s="256">
        <f>SUM(G95:G108)</f>
        <v>0</v>
      </c>
      <c r="H109" s="257" t="s">
        <v>91</v>
      </c>
      <c r="I109" s="256">
        <f>SUM(I95:I108)</f>
        <v>0</v>
      </c>
      <c r="J109" s="257" t="s">
        <v>91</v>
      </c>
      <c r="K109" s="264"/>
    </row>
    <row r="110" spans="2:15" x14ac:dyDescent="0.55000000000000004">
      <c r="B110" s="214">
        <f>団体基本情報!$D$21</f>
        <v>0</v>
      </c>
      <c r="C110" s="232" t="s">
        <v>64</v>
      </c>
      <c r="D110" s="233" t="s">
        <v>0</v>
      </c>
      <c r="E110" s="234">
        <f>SUMIFS(支出入力表!$K$6:$K$2000,支出入力表!$B$6:$B$2000,"8",支出入力表!$G$6:$G$2000,"1")</f>
        <v>0</v>
      </c>
      <c r="F110" s="235" t="s">
        <v>92</v>
      </c>
      <c r="G110" s="234">
        <f>SUMIFS(支出入力表!$L$6:$L$2000,支出入力表!$B$6:$B$2000,"8",支出入力表!$G$6:$G$2000,"1")</f>
        <v>0</v>
      </c>
      <c r="H110" s="235" t="s">
        <v>92</v>
      </c>
      <c r="I110" s="234">
        <f>SUMIFS(支出入力表!$M$6:$M$2000,支出入力表!$B$6:$B$2000,"8",支出入力表!$G$6:$G$2000,"1")</f>
        <v>0</v>
      </c>
      <c r="J110" s="235" t="s">
        <v>92</v>
      </c>
      <c r="K110" s="219"/>
    </row>
    <row r="111" spans="2:15" x14ac:dyDescent="0.55000000000000004">
      <c r="B111" s="220">
        <f>団体基本情報!$D$21</f>
        <v>0</v>
      </c>
      <c r="C111" s="221" t="s">
        <v>90</v>
      </c>
      <c r="D111" s="222" t="s">
        <v>2</v>
      </c>
      <c r="E111" s="223">
        <f>SUMIFS(支出入力表!$Q$6:$Q$2000,支出入力表!$B$6:$B$2000,"8",支出入力表!$G$6:$G$2000,"2")</f>
        <v>0</v>
      </c>
      <c r="F111" s="224" t="s">
        <v>26</v>
      </c>
      <c r="G111" s="223">
        <f>SUMIFS(支出入力表!$R$6:$R$2000,支出入力表!$B$6:$B$2000,"8",支出入力表!$G$6:$G$2000,"2")</f>
        <v>0</v>
      </c>
      <c r="H111" s="224" t="s">
        <v>92</v>
      </c>
      <c r="I111" s="223">
        <f>SUMIFS(支出入力表!$S$6:$S$2000,支出入力表!$B$6:$B$2000,"8",支出入力表!$G$6:$G$2000,"2")</f>
        <v>0</v>
      </c>
      <c r="J111" s="224" t="s">
        <v>92</v>
      </c>
      <c r="K111" s="225"/>
    </row>
    <row r="112" spans="2:15" x14ac:dyDescent="0.55000000000000004">
      <c r="B112" s="220">
        <f>団体基本情報!$D$21</f>
        <v>0</v>
      </c>
      <c r="C112" s="221" t="s">
        <v>66</v>
      </c>
      <c r="D112" s="222" t="s">
        <v>11</v>
      </c>
      <c r="E112" s="223">
        <f>SUMIFS(支出入力表!$K$6:$K$2000,支出入力表!$B$6:$B$2000,"8",支出入力表!$G$6:$G$2000,"3")</f>
        <v>0</v>
      </c>
      <c r="F112" s="224" t="s">
        <v>26</v>
      </c>
      <c r="G112" s="223">
        <f>SUMIFS(支出入力表!$L$6:$L$2000,支出入力表!$B$6:$B$2000,"8",支出入力表!$G$6:$G$2000,"3")</f>
        <v>0</v>
      </c>
      <c r="H112" s="224" t="s">
        <v>92</v>
      </c>
      <c r="I112" s="223">
        <f>SUMIFS(支出入力表!$M$6:$M$2000,支出入力表!$B$6:$B$2000,"8",支出入力表!$G$6:$G$2000,"3")</f>
        <v>0</v>
      </c>
      <c r="J112" s="224" t="s">
        <v>92</v>
      </c>
      <c r="K112" s="225"/>
    </row>
    <row r="113" spans="2:15" x14ac:dyDescent="0.55000000000000004">
      <c r="B113" s="220">
        <f>団体基本情報!$D$21</f>
        <v>0</v>
      </c>
      <c r="C113" s="221" t="s">
        <v>67</v>
      </c>
      <c r="D113" s="222" t="s">
        <v>10</v>
      </c>
      <c r="E113" s="223">
        <f>SUMIFS(支出入力表!$K$6:$K$2000,支出入力表!$B$6:$B$2000,"8",支出入力表!$G$6:$G$2000,"4")</f>
        <v>0</v>
      </c>
      <c r="F113" s="224" t="s">
        <v>26</v>
      </c>
      <c r="G113" s="223">
        <f>SUMIFS(支出入力表!$L$6:$L$2000,支出入力表!$B$6:$B$2000,"8",支出入力表!$G$6:$G$2000,"4")</f>
        <v>0</v>
      </c>
      <c r="H113" s="224" t="s">
        <v>92</v>
      </c>
      <c r="I113" s="223">
        <f>SUMIFS(支出入力表!$M$6:$M$2000,支出入力表!$B$6:$B$2000,"8",支出入力表!$G$6:$G$2000,"4")</f>
        <v>0</v>
      </c>
      <c r="J113" s="224" t="s">
        <v>92</v>
      </c>
      <c r="K113" s="225"/>
    </row>
    <row r="114" spans="2:15" x14ac:dyDescent="0.55000000000000004">
      <c r="B114" s="220">
        <f>団体基本情報!$D$21</f>
        <v>0</v>
      </c>
      <c r="C114" s="221" t="s">
        <v>68</v>
      </c>
      <c r="D114" s="222" t="s">
        <v>3</v>
      </c>
      <c r="E114" s="223">
        <f>SUMIFS(支出入力表!$K$6:$K$2000,支出入力表!$B$6:$B$2000,"8",支出入力表!$G$6:$G$2000,"5")</f>
        <v>0</v>
      </c>
      <c r="F114" s="224" t="s">
        <v>26</v>
      </c>
      <c r="G114" s="223">
        <f>SUMIFS(支出入力表!$L$6:$L$2000,支出入力表!$B$6:$B$2000,"8",支出入力表!$G$6:$G$2000,"5")</f>
        <v>0</v>
      </c>
      <c r="H114" s="224" t="s">
        <v>92</v>
      </c>
      <c r="I114" s="223">
        <f>SUMIFS(支出入力表!$M$6:$M$2000,支出入力表!$B$6:$B$2000,"8",支出入力表!$G$6:$G$2000,"5")</f>
        <v>0</v>
      </c>
      <c r="J114" s="224" t="s">
        <v>92</v>
      </c>
      <c r="K114" s="225"/>
    </row>
    <row r="115" spans="2:15" x14ac:dyDescent="0.55000000000000004">
      <c r="B115" s="220">
        <f>団体基本情報!$D$21</f>
        <v>0</v>
      </c>
      <c r="C115" s="221" t="s">
        <v>69</v>
      </c>
      <c r="D115" s="222" t="s">
        <v>7</v>
      </c>
      <c r="E115" s="223">
        <f>SUMIFS(支出入力表!$K$6:$K$2000,支出入力表!$B$6:$B$2000,"8",支出入力表!$G$6:$G$2000,"6")</f>
        <v>0</v>
      </c>
      <c r="F115" s="224" t="s">
        <v>26</v>
      </c>
      <c r="G115" s="223">
        <f>SUMIFS(支出入力表!$L$6:$L$2000,支出入力表!$B$6:$B$2000,"8",支出入力表!$G$6:$G$2000,"6")</f>
        <v>0</v>
      </c>
      <c r="H115" s="224" t="s">
        <v>92</v>
      </c>
      <c r="I115" s="223">
        <f>SUMIFS(支出入力表!$M$6:$M$2000,支出入力表!$B$6:$B$2000,"8",支出入力表!$G$6:$G$2000,"6")</f>
        <v>0</v>
      </c>
      <c r="J115" s="224" t="s">
        <v>92</v>
      </c>
      <c r="K115" s="225"/>
      <c r="O115" s="30"/>
    </row>
    <row r="116" spans="2:15" x14ac:dyDescent="0.55000000000000004">
      <c r="B116" s="220">
        <f>団体基本情報!$D$21</f>
        <v>0</v>
      </c>
      <c r="C116" s="221" t="s">
        <v>70</v>
      </c>
      <c r="D116" s="222" t="s">
        <v>1</v>
      </c>
      <c r="E116" s="223">
        <f>SUMIFS(支出入力表!$K$6:$K$2000,支出入力表!$B$6:$B$2000,"8",支出入力表!$G$6:$G$2000,"7")</f>
        <v>0</v>
      </c>
      <c r="F116" s="224" t="s">
        <v>26</v>
      </c>
      <c r="G116" s="223">
        <f>SUMIFS(支出入力表!$L$6:$L$2000,支出入力表!$B$6:$B$2000,"8",支出入力表!$G$6:$G$2000,"7")</f>
        <v>0</v>
      </c>
      <c r="H116" s="224" t="s">
        <v>92</v>
      </c>
      <c r="I116" s="223">
        <f>SUMIFS(支出入力表!$M$6:$M$2000,支出入力表!$B$6:$B$2000,"8",支出入力表!$G$6:$G$2000,"7")</f>
        <v>0</v>
      </c>
      <c r="J116" s="224" t="s">
        <v>92</v>
      </c>
      <c r="K116" s="225"/>
    </row>
    <row r="117" spans="2:15" x14ac:dyDescent="0.55000000000000004">
      <c r="B117" s="220">
        <f>団体基本情報!$D$21</f>
        <v>0</v>
      </c>
      <c r="C117" s="221" t="s">
        <v>71</v>
      </c>
      <c r="D117" s="222" t="s">
        <v>4</v>
      </c>
      <c r="E117" s="223">
        <f>SUMIFS(支出入力表!$K$6:$K$2000,支出入力表!$B$6:$B$2000,"8",支出入力表!$G$6:$G$2000,"8")</f>
        <v>0</v>
      </c>
      <c r="F117" s="224" t="s">
        <v>26</v>
      </c>
      <c r="G117" s="223">
        <f>SUMIFS(支出入力表!$L$6:$L$2000,支出入力表!$B$6:$B$2000,"8",支出入力表!$G$6:$G$2000,"8")</f>
        <v>0</v>
      </c>
      <c r="H117" s="224" t="s">
        <v>92</v>
      </c>
      <c r="I117" s="223">
        <f>SUMIFS(支出入力表!$M$6:$M$2000,支出入力表!$B$6:$B$2000,"8",支出入力表!$G$6:$G$2000,"8")</f>
        <v>0</v>
      </c>
      <c r="J117" s="224" t="s">
        <v>92</v>
      </c>
      <c r="K117" s="225"/>
    </row>
    <row r="118" spans="2:15" x14ac:dyDescent="0.55000000000000004">
      <c r="B118" s="220">
        <f>団体基本情報!$D$21</f>
        <v>0</v>
      </c>
      <c r="C118" s="221" t="s">
        <v>72</v>
      </c>
      <c r="D118" s="222" t="s">
        <v>8</v>
      </c>
      <c r="E118" s="223">
        <f>SUMIFS(支出入力表!$K$6:$K$2000,支出入力表!$B$6:$B$2000,"8",支出入力表!$G$6:$G$2000,"9")</f>
        <v>0</v>
      </c>
      <c r="F118" s="224" t="s">
        <v>26</v>
      </c>
      <c r="G118" s="223">
        <f>SUMIFS(支出入力表!$L$6:$L$2000,支出入力表!$B$6:$B$2000,"8",支出入力表!$G$6:$G$2000,"9")</f>
        <v>0</v>
      </c>
      <c r="H118" s="224" t="s">
        <v>92</v>
      </c>
      <c r="I118" s="223">
        <f>SUMIFS(支出入力表!$M$6:$M$2000,支出入力表!$B$6:$B$2000,"8",支出入力表!$G$6:$G$2000,"9")</f>
        <v>0</v>
      </c>
      <c r="J118" s="224" t="s">
        <v>92</v>
      </c>
      <c r="K118" s="225"/>
    </row>
    <row r="119" spans="2:15" x14ac:dyDescent="0.55000000000000004">
      <c r="B119" s="220">
        <f>団体基本情報!$D$21</f>
        <v>0</v>
      </c>
      <c r="C119" s="221" t="s">
        <v>73</v>
      </c>
      <c r="D119" s="222" t="s">
        <v>12</v>
      </c>
      <c r="E119" s="223">
        <f>SUMIFS(支出入力表!$K$6:$K$2000,支出入力表!$B$6:$B$2000,"8",支出入力表!$G$6:$G$2000,"10")</f>
        <v>0</v>
      </c>
      <c r="F119" s="224" t="s">
        <v>26</v>
      </c>
      <c r="G119" s="223">
        <f>SUMIFS(支出入力表!$L$6:$L$2000,支出入力表!$B$6:$B$2000,"8",支出入力表!$G$6:$G$2000,"10")</f>
        <v>0</v>
      </c>
      <c r="H119" s="224" t="s">
        <v>92</v>
      </c>
      <c r="I119" s="223">
        <f>SUMIFS(支出入力表!$M$6:$M$2000,支出入力表!$B$6:$B$2000,"8",支出入力表!$G$6:$G$2000,"10")</f>
        <v>0</v>
      </c>
      <c r="J119" s="224" t="s">
        <v>92</v>
      </c>
      <c r="K119" s="225"/>
    </row>
    <row r="120" spans="2:15" x14ac:dyDescent="0.55000000000000004">
      <c r="B120" s="220">
        <f>団体基本情報!$D$21</f>
        <v>0</v>
      </c>
      <c r="C120" s="221" t="s">
        <v>74</v>
      </c>
      <c r="D120" s="222" t="s">
        <v>13</v>
      </c>
      <c r="E120" s="223">
        <f>SUMIFS(支出入力表!$K$6:$K$2000,支出入力表!$B$6:$B$2000,"8",支出入力表!$G$6:$G$2000,"11")</f>
        <v>0</v>
      </c>
      <c r="F120" s="224" t="s">
        <v>26</v>
      </c>
      <c r="G120" s="223">
        <f>SUMIFS(支出入力表!$L$6:$L$2000,支出入力表!$B$6:$B$2000,"8",支出入力表!$G$6:$G$2000,"11")</f>
        <v>0</v>
      </c>
      <c r="H120" s="224" t="s">
        <v>92</v>
      </c>
      <c r="I120" s="223">
        <f>SUMIFS(支出入力表!$M$6:$M$2000,支出入力表!$B$6:$B$2000,"8",支出入力表!$G$6:$G$2000,"11")</f>
        <v>0</v>
      </c>
      <c r="J120" s="224" t="s">
        <v>92</v>
      </c>
      <c r="K120" s="225"/>
    </row>
    <row r="121" spans="2:15" x14ac:dyDescent="0.55000000000000004">
      <c r="B121" s="220">
        <f>団体基本情報!$D$21</f>
        <v>0</v>
      </c>
      <c r="C121" s="221" t="s">
        <v>75</v>
      </c>
      <c r="D121" s="222" t="s">
        <v>9</v>
      </c>
      <c r="E121" s="223">
        <f>SUMIFS(支出入力表!$K$6:$K$2000,支出入力表!$B$6:$B$2000,"8",支出入力表!$G$6:$G$2000,"12")</f>
        <v>0</v>
      </c>
      <c r="F121" s="224" t="s">
        <v>26</v>
      </c>
      <c r="G121" s="223">
        <f>SUMIFS(支出入力表!$L$6:$L$2000,支出入力表!$B$6:$B$2000,"8",支出入力表!$G$6:$G$2000,"12")</f>
        <v>0</v>
      </c>
      <c r="H121" s="224" t="s">
        <v>92</v>
      </c>
      <c r="I121" s="223">
        <f>SUMIFS(支出入力表!$M$6:$M$2000,支出入力表!$B$6:$B$2000,"8",支出入力表!$G$6:$G$2000,"12")</f>
        <v>0</v>
      </c>
      <c r="J121" s="224" t="s">
        <v>92</v>
      </c>
      <c r="K121" s="225"/>
    </row>
    <row r="122" spans="2:15" x14ac:dyDescent="0.55000000000000004">
      <c r="B122" s="220">
        <f>団体基本情報!$D$21</f>
        <v>0</v>
      </c>
      <c r="C122" s="221" t="s">
        <v>76</v>
      </c>
      <c r="D122" s="222" t="s">
        <v>5</v>
      </c>
      <c r="E122" s="223">
        <f>SUMIFS(支出入力表!$K$6:$K$2000,支出入力表!$B$6:$B$2000,"8",支出入力表!$G$6:$G$2000,"13")</f>
        <v>0</v>
      </c>
      <c r="F122" s="224" t="s">
        <v>26</v>
      </c>
      <c r="G122" s="223">
        <f>SUMIFS(支出入力表!$L$6:$L$2000,支出入力表!$B$6:$B$2000,"8",支出入力表!$G$6:$G$2000,"13")</f>
        <v>0</v>
      </c>
      <c r="H122" s="224" t="s">
        <v>92</v>
      </c>
      <c r="I122" s="223">
        <f>SUMIFS(支出入力表!$M$6:$M$2000,支出入力表!$B$6:$B$2000,"8",支出入力表!$G$6:$G$2000,"13")</f>
        <v>0</v>
      </c>
      <c r="J122" s="224" t="s">
        <v>92</v>
      </c>
      <c r="K122" s="225"/>
    </row>
    <row r="123" spans="2:15" ht="18.5" thickBot="1" x14ac:dyDescent="0.6">
      <c r="B123" s="226">
        <f>団体基本情報!$D$21</f>
        <v>0</v>
      </c>
      <c r="C123" s="227" t="s">
        <v>252</v>
      </c>
      <c r="D123" s="228" t="s">
        <v>165</v>
      </c>
      <c r="E123" s="229">
        <f>SUMIFS(支出入力表!$K$6:$K$2000,支出入力表!$B$6:$B$2000,"8",支出入力表!$G$6:$G$2000,"14")</f>
        <v>0</v>
      </c>
      <c r="F123" s="230" t="s">
        <v>26</v>
      </c>
      <c r="G123" s="253" t="s">
        <v>167</v>
      </c>
      <c r="H123" s="230" t="s">
        <v>26</v>
      </c>
      <c r="I123" s="229">
        <f>SUMIFS(支出入力表!$M$6:$M$2000,支出入力表!$B$6:$B$2000,"8",支出入力表!$G$6:$G$2000,"14")</f>
        <v>0</v>
      </c>
      <c r="J123" s="230" t="s">
        <v>26</v>
      </c>
      <c r="K123" s="231"/>
    </row>
    <row r="124" spans="2:15" ht="18.5" thickTop="1" x14ac:dyDescent="0.55000000000000004">
      <c r="B124" s="255">
        <f>団体基本情報!$D$21</f>
        <v>0</v>
      </c>
      <c r="C124" s="525" t="s">
        <v>62</v>
      </c>
      <c r="D124" s="525"/>
      <c r="E124" s="256">
        <f>SUM(E110:E123)</f>
        <v>0</v>
      </c>
      <c r="F124" s="257" t="s">
        <v>92</v>
      </c>
      <c r="G124" s="256">
        <f>SUM(G110:G123)</f>
        <v>0</v>
      </c>
      <c r="H124" s="257" t="s">
        <v>92</v>
      </c>
      <c r="I124" s="256">
        <f>SUM(I110:I123)</f>
        <v>0</v>
      </c>
      <c r="J124" s="257" t="s">
        <v>92</v>
      </c>
      <c r="K124" s="264"/>
    </row>
    <row r="125" spans="2:15" x14ac:dyDescent="0.55000000000000004">
      <c r="B125" s="214">
        <f>団体基本情報!$D$22</f>
        <v>0</v>
      </c>
      <c r="C125" s="232" t="s">
        <v>64</v>
      </c>
      <c r="D125" s="233" t="s">
        <v>0</v>
      </c>
      <c r="E125" s="234">
        <f>SUMIFS(支出入力表!$K$6:$K$2000,支出入力表!$B$6:$B$2000,"9",支出入力表!$G$6:$G$2000,"1")</f>
        <v>0</v>
      </c>
      <c r="F125" s="235" t="s">
        <v>92</v>
      </c>
      <c r="G125" s="234">
        <f>SUMIFS(支出入力表!$L$6:$L$2000,支出入力表!$B$6:$B$2000,"9",支出入力表!$G$6:$G$2000,"1")</f>
        <v>0</v>
      </c>
      <c r="H125" s="235" t="s">
        <v>92</v>
      </c>
      <c r="I125" s="234">
        <f>SUMIFS(支出入力表!$M$6:$M$2000,支出入力表!$B$6:$B$2000,"9",支出入力表!$G$6:$G$2000,"1")</f>
        <v>0</v>
      </c>
      <c r="J125" s="235" t="s">
        <v>92</v>
      </c>
      <c r="K125" s="219"/>
    </row>
    <row r="126" spans="2:15" x14ac:dyDescent="0.55000000000000004">
      <c r="B126" s="220">
        <f>団体基本情報!$D$22</f>
        <v>0</v>
      </c>
      <c r="C126" s="221" t="s">
        <v>65</v>
      </c>
      <c r="D126" s="222" t="s">
        <v>2</v>
      </c>
      <c r="E126" s="223">
        <f>SUMIFS(支出入力表!$Q$6:$Q$2000,支出入力表!$B$6:$B$2000,"9",支出入力表!$G$6:$G$2000,"2")</f>
        <v>0</v>
      </c>
      <c r="F126" s="224" t="s">
        <v>92</v>
      </c>
      <c r="G126" s="223">
        <f>SUMIFS(支出入力表!$R$6:$R$2000,支出入力表!$B$6:$B$2000,"9",支出入力表!$G$6:$G$2000,"2")</f>
        <v>0</v>
      </c>
      <c r="H126" s="224" t="s">
        <v>92</v>
      </c>
      <c r="I126" s="223">
        <f>SUMIFS(支出入力表!$S$6:$S$2000,支出入力表!$B$6:$B$2000,"9",支出入力表!$G$6:$G$2000,"2")</f>
        <v>0</v>
      </c>
      <c r="J126" s="224" t="s">
        <v>92</v>
      </c>
      <c r="K126" s="225"/>
    </row>
    <row r="127" spans="2:15" x14ac:dyDescent="0.55000000000000004">
      <c r="B127" s="220">
        <f>団体基本情報!$D$22</f>
        <v>0</v>
      </c>
      <c r="C127" s="221" t="s">
        <v>66</v>
      </c>
      <c r="D127" s="222" t="s">
        <v>11</v>
      </c>
      <c r="E127" s="223">
        <f>SUMIFS(支出入力表!$K$6:$K$2000,支出入力表!$B$6:$B$2000,"9",支出入力表!$G$6:$G$2000,"3")</f>
        <v>0</v>
      </c>
      <c r="F127" s="224" t="s">
        <v>92</v>
      </c>
      <c r="G127" s="223">
        <f>SUMIFS(支出入力表!$L$6:$L$2000,支出入力表!$B$6:$B$2000,"9",支出入力表!$G$6:$G$2000,"3")</f>
        <v>0</v>
      </c>
      <c r="H127" s="224" t="s">
        <v>92</v>
      </c>
      <c r="I127" s="223">
        <f>SUMIFS(支出入力表!$M$6:$M$2000,支出入力表!$B$6:$B$2000,"9",支出入力表!$G$6:$G$2000,"3")</f>
        <v>0</v>
      </c>
      <c r="J127" s="224" t="s">
        <v>92</v>
      </c>
      <c r="K127" s="225"/>
    </row>
    <row r="128" spans="2:15" x14ac:dyDescent="0.55000000000000004">
      <c r="B128" s="220">
        <f>団体基本情報!$D$22</f>
        <v>0</v>
      </c>
      <c r="C128" s="221" t="s">
        <v>67</v>
      </c>
      <c r="D128" s="222" t="s">
        <v>10</v>
      </c>
      <c r="E128" s="223">
        <f>SUMIFS(支出入力表!$K$6:$K$2000,支出入力表!$B$6:$B$2000,"9",支出入力表!$G$6:$G$2000,"4")</f>
        <v>0</v>
      </c>
      <c r="F128" s="224" t="s">
        <v>92</v>
      </c>
      <c r="G128" s="223">
        <f>SUMIFS(支出入力表!$L$6:$L$2000,支出入力表!$B$6:$B$2000,"9",支出入力表!$G$6:$G$2000,"4")</f>
        <v>0</v>
      </c>
      <c r="H128" s="224" t="s">
        <v>92</v>
      </c>
      <c r="I128" s="223">
        <f>SUMIFS(支出入力表!$M$6:$M$2000,支出入力表!$B$6:$B$2000,"9",支出入力表!$G$6:$G$2000,"4")</f>
        <v>0</v>
      </c>
      <c r="J128" s="224" t="s">
        <v>92</v>
      </c>
      <c r="K128" s="225"/>
    </row>
    <row r="129" spans="2:11" x14ac:dyDescent="0.55000000000000004">
      <c r="B129" s="220">
        <f>団体基本情報!$D$22</f>
        <v>0</v>
      </c>
      <c r="C129" s="221" t="s">
        <v>68</v>
      </c>
      <c r="D129" s="222" t="s">
        <v>3</v>
      </c>
      <c r="E129" s="223">
        <f>SUMIFS(支出入力表!$K$6:$K$2000,支出入力表!$B$6:$B$2000,"9",支出入力表!$G$6:$G$2000,"5")</f>
        <v>0</v>
      </c>
      <c r="F129" s="224" t="s">
        <v>92</v>
      </c>
      <c r="G129" s="223">
        <f>SUMIFS(支出入力表!$L$6:$L$2000,支出入力表!$B$6:$B$2000,"9",支出入力表!$G$6:$G$2000,"5")</f>
        <v>0</v>
      </c>
      <c r="H129" s="224" t="s">
        <v>92</v>
      </c>
      <c r="I129" s="223">
        <f>SUMIFS(支出入力表!$M$6:$M$2000,支出入力表!$B$6:$B$2000,"9",支出入力表!$G$6:$G$2000,"5")</f>
        <v>0</v>
      </c>
      <c r="J129" s="224" t="s">
        <v>92</v>
      </c>
      <c r="K129" s="225"/>
    </row>
    <row r="130" spans="2:11" x14ac:dyDescent="0.55000000000000004">
      <c r="B130" s="220">
        <f>団体基本情報!$D$22</f>
        <v>0</v>
      </c>
      <c r="C130" s="221" t="s">
        <v>69</v>
      </c>
      <c r="D130" s="222" t="s">
        <v>7</v>
      </c>
      <c r="E130" s="223">
        <f>SUMIFS(支出入力表!$K$6:$K$2000,支出入力表!$B$6:$B$2000,"9",支出入力表!$G$6:$G$2000,"6")</f>
        <v>0</v>
      </c>
      <c r="F130" s="224" t="s">
        <v>92</v>
      </c>
      <c r="G130" s="223">
        <f>SUMIFS(支出入力表!$L$6:$L$2000,支出入力表!$B$6:$B$2000,"9",支出入力表!$G$6:$G$2000,"6")</f>
        <v>0</v>
      </c>
      <c r="H130" s="224" t="s">
        <v>92</v>
      </c>
      <c r="I130" s="223">
        <f>SUMIFS(支出入力表!$M$6:$M$2000,支出入力表!$B$6:$B$2000,"9",支出入力表!$G$6:$G$2000,"6")</f>
        <v>0</v>
      </c>
      <c r="J130" s="224" t="s">
        <v>92</v>
      </c>
      <c r="K130" s="225"/>
    </row>
    <row r="131" spans="2:11" x14ac:dyDescent="0.55000000000000004">
      <c r="B131" s="220">
        <f>団体基本情報!$D$22</f>
        <v>0</v>
      </c>
      <c r="C131" s="221" t="s">
        <v>70</v>
      </c>
      <c r="D131" s="222" t="s">
        <v>1</v>
      </c>
      <c r="E131" s="223">
        <f>SUMIFS(支出入力表!$K$6:$K$2000,支出入力表!$B$6:$B$2000,"9",支出入力表!$G$6:$G$2000,"7")</f>
        <v>0</v>
      </c>
      <c r="F131" s="224" t="s">
        <v>92</v>
      </c>
      <c r="G131" s="223">
        <f>SUMIFS(支出入力表!$L$6:$L$2000,支出入力表!$B$6:$B$2000,"9",支出入力表!$G$6:$G$2000,"7")</f>
        <v>0</v>
      </c>
      <c r="H131" s="224" t="s">
        <v>92</v>
      </c>
      <c r="I131" s="223">
        <f>SUMIFS(支出入力表!$M$6:$M$2000,支出入力表!$B$6:$B$2000,"9",支出入力表!$G$6:$G$2000,"7")</f>
        <v>0</v>
      </c>
      <c r="J131" s="224" t="s">
        <v>92</v>
      </c>
      <c r="K131" s="225"/>
    </row>
    <row r="132" spans="2:11" x14ac:dyDescent="0.55000000000000004">
      <c r="B132" s="220">
        <f>団体基本情報!$D$22</f>
        <v>0</v>
      </c>
      <c r="C132" s="221" t="s">
        <v>71</v>
      </c>
      <c r="D132" s="222" t="s">
        <v>4</v>
      </c>
      <c r="E132" s="223">
        <f>SUMIFS(支出入力表!$K$6:$K$2000,支出入力表!$B$6:$B$2000,"9",支出入力表!$G$6:$G$2000,"8")</f>
        <v>0</v>
      </c>
      <c r="F132" s="224" t="s">
        <v>92</v>
      </c>
      <c r="G132" s="223">
        <f>SUMIFS(支出入力表!$L$6:$L$2000,支出入力表!$B$6:$B$2000,"9",支出入力表!$G$6:$G$2000,"8")</f>
        <v>0</v>
      </c>
      <c r="H132" s="224" t="s">
        <v>92</v>
      </c>
      <c r="I132" s="223">
        <f>SUMIFS(支出入力表!$M$6:$M$2000,支出入力表!$B$6:$B$2000,"9",支出入力表!$G$6:$G$2000,"8")</f>
        <v>0</v>
      </c>
      <c r="J132" s="224" t="s">
        <v>92</v>
      </c>
      <c r="K132" s="225"/>
    </row>
    <row r="133" spans="2:11" x14ac:dyDescent="0.55000000000000004">
      <c r="B133" s="220">
        <f>団体基本情報!$D$22</f>
        <v>0</v>
      </c>
      <c r="C133" s="221" t="s">
        <v>72</v>
      </c>
      <c r="D133" s="222" t="s">
        <v>8</v>
      </c>
      <c r="E133" s="223">
        <f>SUMIFS(支出入力表!$K$6:$K$2000,支出入力表!$B$6:$B$2000,"9",支出入力表!$G$6:$G$2000,"9")</f>
        <v>0</v>
      </c>
      <c r="F133" s="224" t="s">
        <v>92</v>
      </c>
      <c r="G133" s="223">
        <f>SUMIFS(支出入力表!$L$6:$L$2000,支出入力表!$B$6:$B$2000,"9",支出入力表!$G$6:$G$2000,"9")</f>
        <v>0</v>
      </c>
      <c r="H133" s="224" t="s">
        <v>92</v>
      </c>
      <c r="I133" s="223">
        <f>SUMIFS(支出入力表!$M$6:$M$2000,支出入力表!$B$6:$B$2000,"9",支出入力表!$G$6:$G$2000,"9")</f>
        <v>0</v>
      </c>
      <c r="J133" s="224" t="s">
        <v>92</v>
      </c>
      <c r="K133" s="225"/>
    </row>
    <row r="134" spans="2:11" x14ac:dyDescent="0.55000000000000004">
      <c r="B134" s="220">
        <f>団体基本情報!$D$22</f>
        <v>0</v>
      </c>
      <c r="C134" s="221" t="s">
        <v>73</v>
      </c>
      <c r="D134" s="222" t="s">
        <v>12</v>
      </c>
      <c r="E134" s="223">
        <f>SUMIFS(支出入力表!$K$6:$K$2000,支出入力表!$B$6:$B$2000,"9",支出入力表!$G$6:$G$2000,"10")</f>
        <v>0</v>
      </c>
      <c r="F134" s="224" t="s">
        <v>92</v>
      </c>
      <c r="G134" s="223">
        <f>SUMIFS(支出入力表!$L$6:$L$2000,支出入力表!$B$6:$B$2000,"9",支出入力表!$G$6:$G$2000,"10")</f>
        <v>0</v>
      </c>
      <c r="H134" s="224" t="s">
        <v>92</v>
      </c>
      <c r="I134" s="223">
        <f>SUMIFS(支出入力表!$M$6:$M$2000,支出入力表!$B$6:$B$2000,"9",支出入力表!$G$6:$G$2000,"10")</f>
        <v>0</v>
      </c>
      <c r="J134" s="224" t="s">
        <v>92</v>
      </c>
      <c r="K134" s="225"/>
    </row>
    <row r="135" spans="2:11" x14ac:dyDescent="0.55000000000000004">
      <c r="B135" s="220">
        <f>団体基本情報!$D$22</f>
        <v>0</v>
      </c>
      <c r="C135" s="221" t="s">
        <v>74</v>
      </c>
      <c r="D135" s="222" t="s">
        <v>13</v>
      </c>
      <c r="E135" s="223">
        <f>SUMIFS(支出入力表!$K$6:$K$2000,支出入力表!$B$6:$B$2000,"9",支出入力表!$G$6:$G$2000,"11")</f>
        <v>0</v>
      </c>
      <c r="F135" s="224" t="s">
        <v>92</v>
      </c>
      <c r="G135" s="223">
        <f>SUMIFS(支出入力表!$L$6:$L$2000,支出入力表!$B$6:$B$2000,"9",支出入力表!$G$6:$G$2000,"11")</f>
        <v>0</v>
      </c>
      <c r="H135" s="224" t="s">
        <v>92</v>
      </c>
      <c r="I135" s="223">
        <f>SUMIFS(支出入力表!$M$6:$M$2000,支出入力表!$B$6:$B$2000,"9",支出入力表!$G$6:$G$2000,"11")</f>
        <v>0</v>
      </c>
      <c r="J135" s="224" t="s">
        <v>92</v>
      </c>
      <c r="K135" s="225"/>
    </row>
    <row r="136" spans="2:11" x14ac:dyDescent="0.55000000000000004">
      <c r="B136" s="220">
        <f>団体基本情報!$D$22</f>
        <v>0</v>
      </c>
      <c r="C136" s="221" t="s">
        <v>75</v>
      </c>
      <c r="D136" s="222" t="s">
        <v>9</v>
      </c>
      <c r="E136" s="223">
        <f>SUMIFS(支出入力表!$K$6:$K$2000,支出入力表!$B$6:$B$2000,"9",支出入力表!$G$6:$G$2000,"12")</f>
        <v>0</v>
      </c>
      <c r="F136" s="224" t="s">
        <v>92</v>
      </c>
      <c r="G136" s="223">
        <f>SUMIFS(支出入力表!$L$6:$L$2000,支出入力表!$B$6:$B$2000,"9",支出入力表!$G$6:$G$2000,"12")</f>
        <v>0</v>
      </c>
      <c r="H136" s="224" t="s">
        <v>92</v>
      </c>
      <c r="I136" s="223">
        <f>SUMIFS(支出入力表!$M$6:$M$2000,支出入力表!$B$6:$B$2000,"9",支出入力表!$G$6:$G$2000,"12")</f>
        <v>0</v>
      </c>
      <c r="J136" s="224" t="s">
        <v>92</v>
      </c>
      <c r="K136" s="225"/>
    </row>
    <row r="137" spans="2:11" x14ac:dyDescent="0.55000000000000004">
      <c r="B137" s="220">
        <f>団体基本情報!$D$22</f>
        <v>0</v>
      </c>
      <c r="C137" s="221" t="s">
        <v>76</v>
      </c>
      <c r="D137" s="222" t="s">
        <v>5</v>
      </c>
      <c r="E137" s="223">
        <f>SUMIFS(支出入力表!$K$6:$K$2000,支出入力表!$B$6:$B$2000,"9",支出入力表!$G$6:$G$2000,"13")</f>
        <v>0</v>
      </c>
      <c r="F137" s="224" t="s">
        <v>92</v>
      </c>
      <c r="G137" s="223">
        <f>SUMIFS(支出入力表!$L$6:$L$2000,支出入力表!$B$6:$B$2000,"9",支出入力表!$G$6:$G$2000,"13")</f>
        <v>0</v>
      </c>
      <c r="H137" s="224" t="s">
        <v>92</v>
      </c>
      <c r="I137" s="223">
        <f>SUMIFS(支出入力表!$M$6:$M$2000,支出入力表!$B$6:$B$2000,"9",支出入力表!$G$6:$G$2000,"13")</f>
        <v>0</v>
      </c>
      <c r="J137" s="224" t="s">
        <v>92</v>
      </c>
      <c r="K137" s="225"/>
    </row>
    <row r="138" spans="2:11" ht="18.5" thickBot="1" x14ac:dyDescent="0.6">
      <c r="B138" s="226">
        <f>団体基本情報!$D$22</f>
        <v>0</v>
      </c>
      <c r="C138" s="227" t="s">
        <v>251</v>
      </c>
      <c r="D138" s="228" t="s">
        <v>165</v>
      </c>
      <c r="E138" s="229">
        <f>SUMIFS(支出入力表!$K$6:$K$2000,支出入力表!$B$6:$B$2000,"9",支出入力表!$G$6:$G$2000,"14")</f>
        <v>0</v>
      </c>
      <c r="F138" s="230" t="s">
        <v>26</v>
      </c>
      <c r="G138" s="253" t="s">
        <v>167</v>
      </c>
      <c r="H138" s="230" t="s">
        <v>26</v>
      </c>
      <c r="I138" s="229">
        <f>SUMIFS(支出入力表!$M$6:$M$2000,支出入力表!$B$6:$B$2000,"9",支出入力表!$G$6:$G$2000,"14")</f>
        <v>0</v>
      </c>
      <c r="J138" s="230" t="s">
        <v>26</v>
      </c>
      <c r="K138" s="231"/>
    </row>
    <row r="139" spans="2:11" ht="18.5" thickTop="1" x14ac:dyDescent="0.55000000000000004">
      <c r="B139" s="255">
        <f>団体基本情報!$D$22</f>
        <v>0</v>
      </c>
      <c r="C139" s="525" t="s">
        <v>62</v>
      </c>
      <c r="D139" s="525"/>
      <c r="E139" s="256">
        <f>SUM(E125:E138)</f>
        <v>0</v>
      </c>
      <c r="F139" s="257" t="s">
        <v>92</v>
      </c>
      <c r="G139" s="256">
        <f>SUM(G125:G138)</f>
        <v>0</v>
      </c>
      <c r="H139" s="257" t="s">
        <v>92</v>
      </c>
      <c r="I139" s="256">
        <f>SUM(I125:I138)</f>
        <v>0</v>
      </c>
      <c r="J139" s="257" t="s">
        <v>92</v>
      </c>
      <c r="K139" s="264"/>
    </row>
    <row r="140" spans="2:11" x14ac:dyDescent="0.55000000000000004">
      <c r="B140" s="214">
        <f>団体基本情報!$D$23</f>
        <v>0</v>
      </c>
      <c r="C140" s="232" t="s">
        <v>64</v>
      </c>
      <c r="D140" s="233" t="s">
        <v>0</v>
      </c>
      <c r="E140" s="234">
        <f>SUMIFS(支出入力表!$K$6:$K$2000,支出入力表!$B$6:$B$2000,"10",支出入力表!$G$6:$G$2000,"1")</f>
        <v>0</v>
      </c>
      <c r="F140" s="235" t="s">
        <v>92</v>
      </c>
      <c r="G140" s="234">
        <f>SUMIFS(支出入力表!$L$6:$L$2000,支出入力表!$B$6:$B$2000,"10",支出入力表!$G$6:$G$2000,"1")</f>
        <v>0</v>
      </c>
      <c r="H140" s="235" t="s">
        <v>92</v>
      </c>
      <c r="I140" s="234">
        <f>SUMIFS(支出入力表!$M$6:$M$2000,支出入力表!$B$6:$B$2000,"10",支出入力表!$G$6:$G$2000,"1")</f>
        <v>0</v>
      </c>
      <c r="J140" s="235" t="s">
        <v>92</v>
      </c>
      <c r="K140" s="219"/>
    </row>
    <row r="141" spans="2:11" x14ac:dyDescent="0.55000000000000004">
      <c r="B141" s="220">
        <f>団体基本情報!$D$23</f>
        <v>0</v>
      </c>
      <c r="C141" s="221" t="s">
        <v>65</v>
      </c>
      <c r="D141" s="222" t="s">
        <v>2</v>
      </c>
      <c r="E141" s="223">
        <f>SUMIFS(支出入力表!$Q$6:$Q$2000,支出入力表!$B$6:$B$2000,"10",支出入力表!$G$6:$G$2000,"2")</f>
        <v>0</v>
      </c>
      <c r="F141" s="224" t="s">
        <v>92</v>
      </c>
      <c r="G141" s="223">
        <f>SUMIFS(支出入力表!$R$6:$R$2000,支出入力表!$B$6:$B$2000,"10",支出入力表!$G$6:$G$2000,"2")</f>
        <v>0</v>
      </c>
      <c r="H141" s="224" t="s">
        <v>92</v>
      </c>
      <c r="I141" s="223">
        <f>SUMIFS(支出入力表!$S$6:$S$2000,支出入力表!$B$6:$B$2000,"10",支出入力表!$G$6:$G$2000,"2")</f>
        <v>0</v>
      </c>
      <c r="J141" s="224" t="s">
        <v>92</v>
      </c>
      <c r="K141" s="225"/>
    </row>
    <row r="142" spans="2:11" x14ac:dyDescent="0.55000000000000004">
      <c r="B142" s="220">
        <f>団体基本情報!$D$23</f>
        <v>0</v>
      </c>
      <c r="C142" s="237" t="s">
        <v>85</v>
      </c>
      <c r="D142" s="196" t="s">
        <v>11</v>
      </c>
      <c r="E142" s="238">
        <f>SUMIFS(支出入力表!$K$6:$K$2000,支出入力表!$B$6:$B$2000,"10",支出入力表!$G$6:$G$2000,"3")</f>
        <v>0</v>
      </c>
      <c r="F142" s="239" t="s">
        <v>92</v>
      </c>
      <c r="G142" s="238">
        <f>SUMIFS(支出入力表!$L$6:$L$2000,支出入力表!$B$6:$B$2000,"10",支出入力表!$G$6:$G$2000,"3")</f>
        <v>0</v>
      </c>
      <c r="H142" s="239" t="s">
        <v>92</v>
      </c>
      <c r="I142" s="238">
        <f>SUMIFS(支出入力表!$M$6:$M$2000,支出入力表!$B$6:$B$2000,"10",支出入力表!$G$6:$G$2000,"3")</f>
        <v>0</v>
      </c>
      <c r="J142" s="239" t="s">
        <v>92</v>
      </c>
      <c r="K142" s="225"/>
    </row>
    <row r="143" spans="2:11" x14ac:dyDescent="0.55000000000000004">
      <c r="B143" s="220">
        <f>団体基本情報!$D$23</f>
        <v>0</v>
      </c>
      <c r="C143" s="237" t="s">
        <v>67</v>
      </c>
      <c r="D143" s="196" t="s">
        <v>10</v>
      </c>
      <c r="E143" s="238">
        <f>SUMIFS(支出入力表!$K$6:$K$2000,支出入力表!$B$6:$B$2000,"10",支出入力表!$G$6:$G$2000,"4")</f>
        <v>0</v>
      </c>
      <c r="F143" s="239" t="s">
        <v>92</v>
      </c>
      <c r="G143" s="238">
        <f>SUMIFS(支出入力表!$L$6:$L$2000,支出入力表!$B$6:$B$2000,"10",支出入力表!$G$6:$G$2000,"4")</f>
        <v>0</v>
      </c>
      <c r="H143" s="239" t="s">
        <v>92</v>
      </c>
      <c r="I143" s="238">
        <f>SUMIFS(支出入力表!$M$6:$M$2000,支出入力表!$B$6:$B$2000,"10",支出入力表!$G$6:$G$2000,"4")</f>
        <v>0</v>
      </c>
      <c r="J143" s="239" t="s">
        <v>92</v>
      </c>
      <c r="K143" s="225"/>
    </row>
    <row r="144" spans="2:11" x14ac:dyDescent="0.55000000000000004">
      <c r="B144" s="220">
        <f>団体基本情報!$D$23</f>
        <v>0</v>
      </c>
      <c r="C144" s="237" t="s">
        <v>68</v>
      </c>
      <c r="D144" s="196" t="s">
        <v>3</v>
      </c>
      <c r="E144" s="238">
        <f>SUMIFS(支出入力表!$K$6:$K$2000,支出入力表!$B$6:$B$2000,"10",支出入力表!$G$6:$G$2000,"5")</f>
        <v>0</v>
      </c>
      <c r="F144" s="239" t="s">
        <v>92</v>
      </c>
      <c r="G144" s="238">
        <f>SUMIFS(支出入力表!$L$6:$L$2000,支出入力表!$B$6:$B$2000,"10",支出入力表!$G$6:$G$2000,"5")</f>
        <v>0</v>
      </c>
      <c r="H144" s="239" t="s">
        <v>92</v>
      </c>
      <c r="I144" s="238">
        <f>SUMIFS(支出入力表!$M$6:$M$2000,支出入力表!$B$6:$B$2000,"10",支出入力表!$G$6:$G$2000,"5")</f>
        <v>0</v>
      </c>
      <c r="J144" s="239" t="s">
        <v>92</v>
      </c>
      <c r="K144" s="225"/>
    </row>
    <row r="145" spans="2:11" x14ac:dyDescent="0.55000000000000004">
      <c r="B145" s="220">
        <f>団体基本情報!$D$23</f>
        <v>0</v>
      </c>
      <c r="C145" s="237" t="s">
        <v>69</v>
      </c>
      <c r="D145" s="196" t="s">
        <v>7</v>
      </c>
      <c r="E145" s="238">
        <f>SUMIFS(支出入力表!$K$6:$K$2000,支出入力表!$B$6:$B$2000,"10",支出入力表!$G$6:$G$2000,"6")</f>
        <v>0</v>
      </c>
      <c r="F145" s="239" t="s">
        <v>92</v>
      </c>
      <c r="G145" s="238">
        <f>SUMIFS(支出入力表!$L$6:$L$2000,支出入力表!$B$6:$B$2000,"10",支出入力表!$G$6:$G$2000,"6")</f>
        <v>0</v>
      </c>
      <c r="H145" s="239" t="s">
        <v>92</v>
      </c>
      <c r="I145" s="238">
        <f>SUMIFS(支出入力表!$M$6:$M$2000,支出入力表!$B$6:$B$2000,"10",支出入力表!$G$6:$G$2000,"6")</f>
        <v>0</v>
      </c>
      <c r="J145" s="239" t="s">
        <v>92</v>
      </c>
      <c r="K145" s="225"/>
    </row>
    <row r="146" spans="2:11" x14ac:dyDescent="0.55000000000000004">
      <c r="B146" s="220">
        <f>団体基本情報!$D$23</f>
        <v>0</v>
      </c>
      <c r="C146" s="237" t="s">
        <v>70</v>
      </c>
      <c r="D146" s="196" t="s">
        <v>1</v>
      </c>
      <c r="E146" s="238">
        <f>SUMIFS(支出入力表!$K$6:$K$2000,支出入力表!$B$6:$B$2000,"10",支出入力表!$G$6:$G$2000,"7")</f>
        <v>0</v>
      </c>
      <c r="F146" s="239" t="s">
        <v>92</v>
      </c>
      <c r="G146" s="238">
        <f>SUMIFS(支出入力表!$L$6:$L$2000,支出入力表!$B$6:$B$2000,"10",支出入力表!$G$6:$G$2000,"7")</f>
        <v>0</v>
      </c>
      <c r="H146" s="239" t="s">
        <v>92</v>
      </c>
      <c r="I146" s="238">
        <f>SUMIFS(支出入力表!$M$6:$M$2000,支出入力表!$B$6:$B$2000,"10",支出入力表!$G$6:$G$2000,"7")</f>
        <v>0</v>
      </c>
      <c r="J146" s="239" t="s">
        <v>92</v>
      </c>
      <c r="K146" s="225"/>
    </row>
    <row r="147" spans="2:11" x14ac:dyDescent="0.55000000000000004">
      <c r="B147" s="220">
        <f>団体基本情報!$D$23</f>
        <v>0</v>
      </c>
      <c r="C147" s="237" t="s">
        <v>71</v>
      </c>
      <c r="D147" s="196" t="s">
        <v>4</v>
      </c>
      <c r="E147" s="238">
        <f>SUMIFS(支出入力表!$K$6:$K$2000,支出入力表!$B$6:$B$2000,"10",支出入力表!$G$6:$G$2000,"8")</f>
        <v>0</v>
      </c>
      <c r="F147" s="239" t="s">
        <v>92</v>
      </c>
      <c r="G147" s="238">
        <f>SUMIFS(支出入力表!$L$6:$L$2000,支出入力表!$B$6:$B$2000,"10",支出入力表!$G$6:$G$2000,"8")</f>
        <v>0</v>
      </c>
      <c r="H147" s="239" t="s">
        <v>92</v>
      </c>
      <c r="I147" s="238">
        <f>SUMIFS(支出入力表!$M$6:$M$2000,支出入力表!$B$6:$B$2000,"10",支出入力表!$G$6:$G$2000,"8")</f>
        <v>0</v>
      </c>
      <c r="J147" s="239" t="s">
        <v>92</v>
      </c>
      <c r="K147" s="225"/>
    </row>
    <row r="148" spans="2:11" x14ac:dyDescent="0.55000000000000004">
      <c r="B148" s="220">
        <f>団体基本情報!$D$23</f>
        <v>0</v>
      </c>
      <c r="C148" s="237" t="s">
        <v>72</v>
      </c>
      <c r="D148" s="196" t="s">
        <v>8</v>
      </c>
      <c r="E148" s="238">
        <f>SUMIFS(支出入力表!$K$6:$K$2000,支出入力表!$B$6:$B$2000,"10",支出入力表!$G$6:$G$2000,"9")</f>
        <v>0</v>
      </c>
      <c r="F148" s="239" t="s">
        <v>92</v>
      </c>
      <c r="G148" s="238">
        <f>SUMIFS(支出入力表!$L$6:$L$2000,支出入力表!$B$6:$B$2000,"10",支出入力表!$G$6:$G$2000,"9")</f>
        <v>0</v>
      </c>
      <c r="H148" s="239" t="s">
        <v>92</v>
      </c>
      <c r="I148" s="238">
        <f>SUMIFS(支出入力表!$M$6:$M$2000,支出入力表!$B$6:$B$2000,"10",支出入力表!$G$6:$G$2000,"9")</f>
        <v>0</v>
      </c>
      <c r="J148" s="239" t="s">
        <v>92</v>
      </c>
      <c r="K148" s="225"/>
    </row>
    <row r="149" spans="2:11" x14ac:dyDescent="0.55000000000000004">
      <c r="B149" s="220">
        <f>団体基本情報!$D$23</f>
        <v>0</v>
      </c>
      <c r="C149" s="237" t="s">
        <v>73</v>
      </c>
      <c r="D149" s="196" t="s">
        <v>12</v>
      </c>
      <c r="E149" s="238">
        <f>SUMIFS(支出入力表!$K$6:$K$2000,支出入力表!$B$6:$B$2000,"10",支出入力表!$G$6:$G$2000,"10")</f>
        <v>0</v>
      </c>
      <c r="F149" s="239" t="s">
        <v>92</v>
      </c>
      <c r="G149" s="238">
        <f>SUMIFS(支出入力表!$L$6:$L$2000,支出入力表!$B$6:$B$2000,"10",支出入力表!$G$6:$G$2000,"10")</f>
        <v>0</v>
      </c>
      <c r="H149" s="239" t="s">
        <v>92</v>
      </c>
      <c r="I149" s="238">
        <f>SUMIFS(支出入力表!$M$6:$M$2000,支出入力表!$B$6:$B$2000,"10",支出入力表!$G$6:$G$2000,"10")</f>
        <v>0</v>
      </c>
      <c r="J149" s="239" t="s">
        <v>92</v>
      </c>
      <c r="K149" s="225"/>
    </row>
    <row r="150" spans="2:11" x14ac:dyDescent="0.55000000000000004">
      <c r="B150" s="220">
        <f>団体基本情報!$D$23</f>
        <v>0</v>
      </c>
      <c r="C150" s="237" t="s">
        <v>74</v>
      </c>
      <c r="D150" s="196" t="s">
        <v>13</v>
      </c>
      <c r="E150" s="238">
        <f>SUMIFS(支出入力表!$K$6:$K$2000,支出入力表!$B$6:$B$2000,"10",支出入力表!$G$6:$G$2000,"11")</f>
        <v>0</v>
      </c>
      <c r="F150" s="239" t="s">
        <v>92</v>
      </c>
      <c r="G150" s="238">
        <f>SUMIFS(支出入力表!$L$6:$L$2000,支出入力表!$B$6:$B$2000,"10",支出入力表!$G$6:$G$2000,"11")</f>
        <v>0</v>
      </c>
      <c r="H150" s="239" t="s">
        <v>92</v>
      </c>
      <c r="I150" s="238">
        <f>SUMIFS(支出入力表!$M$6:$M$2000,支出入力表!$B$6:$B$2000,"10",支出入力表!$G$6:$G$2000,"11")</f>
        <v>0</v>
      </c>
      <c r="J150" s="239" t="s">
        <v>92</v>
      </c>
      <c r="K150" s="225"/>
    </row>
    <row r="151" spans="2:11" x14ac:dyDescent="0.55000000000000004">
      <c r="B151" s="220">
        <f>団体基本情報!$D$23</f>
        <v>0</v>
      </c>
      <c r="C151" s="237" t="s">
        <v>75</v>
      </c>
      <c r="D151" s="196" t="s">
        <v>9</v>
      </c>
      <c r="E151" s="238">
        <f>SUMIFS(支出入力表!$K$6:$K$2000,支出入力表!$B$6:$B$2000,"10",支出入力表!$G$6:$G$2000,"12")</f>
        <v>0</v>
      </c>
      <c r="F151" s="239" t="s">
        <v>92</v>
      </c>
      <c r="G151" s="238">
        <f>SUMIFS(支出入力表!$L$6:$L$2000,支出入力表!$B$6:$B$2000,"10",支出入力表!$G$6:$G$2000,"12")</f>
        <v>0</v>
      </c>
      <c r="H151" s="239" t="s">
        <v>92</v>
      </c>
      <c r="I151" s="238">
        <f>SUMIFS(支出入力表!$M$6:$M$2000,支出入力表!$B$6:$B$2000,"10",支出入力表!$G$6:$G$2000,"12")</f>
        <v>0</v>
      </c>
      <c r="J151" s="239" t="s">
        <v>92</v>
      </c>
      <c r="K151" s="225"/>
    </row>
    <row r="152" spans="2:11" x14ac:dyDescent="0.55000000000000004">
      <c r="B152" s="220">
        <f>団体基本情報!$D$23</f>
        <v>0</v>
      </c>
      <c r="C152" s="237" t="s">
        <v>76</v>
      </c>
      <c r="D152" s="196" t="s">
        <v>5</v>
      </c>
      <c r="E152" s="238">
        <f>SUMIFS(支出入力表!$K$6:$K$2000,支出入力表!$B$6:$B$2000,"10",支出入力表!$G$6:$G$2000,"13")</f>
        <v>0</v>
      </c>
      <c r="F152" s="239" t="s">
        <v>92</v>
      </c>
      <c r="G152" s="238">
        <f>SUMIFS(支出入力表!$L$6:$L$2000,支出入力表!$B$6:$B$2000,"10",支出入力表!$G$6:$G$2000,"13")</f>
        <v>0</v>
      </c>
      <c r="H152" s="239" t="s">
        <v>92</v>
      </c>
      <c r="I152" s="238">
        <f>SUMIFS(支出入力表!$M$6:$M$2000,支出入力表!$B$6:$B$2000,"10",支出入力表!$G$6:$G$2000,"13")</f>
        <v>0</v>
      </c>
      <c r="J152" s="239" t="s">
        <v>92</v>
      </c>
      <c r="K152" s="225"/>
    </row>
    <row r="153" spans="2:11" ht="18.5" thickBot="1" x14ac:dyDescent="0.6">
      <c r="B153" s="226">
        <f>団体基本情報!$D$23</f>
        <v>0</v>
      </c>
      <c r="C153" s="240" t="s">
        <v>251</v>
      </c>
      <c r="D153" s="198" t="s">
        <v>165</v>
      </c>
      <c r="E153" s="241">
        <f>SUMIFS(支出入力表!$K$6:$K$2000,支出入力表!$B$6:$B$2000,"10",支出入力表!$G$6:$G$2000,"14")</f>
        <v>0</v>
      </c>
      <c r="F153" s="242" t="s">
        <v>26</v>
      </c>
      <c r="G153" s="254" t="s">
        <v>167</v>
      </c>
      <c r="H153" s="242" t="s">
        <v>26</v>
      </c>
      <c r="I153" s="241">
        <f>SUMIFS(支出入力表!$M$6:$M$2000,支出入力表!$B$6:$B$2000,"10",支出入力表!$G$6:$G$2000,"14")</f>
        <v>0</v>
      </c>
      <c r="J153" s="242" t="s">
        <v>26</v>
      </c>
      <c r="K153" s="231"/>
    </row>
    <row r="154" spans="2:11" ht="19" thickTop="1" thickBot="1" x14ac:dyDescent="0.6">
      <c r="B154" s="258">
        <f>団体基本情報!$D$23</f>
        <v>0</v>
      </c>
      <c r="C154" s="530" t="s">
        <v>62</v>
      </c>
      <c r="D154" s="530"/>
      <c r="E154" s="259">
        <f>SUM(E140:E153)</f>
        <v>0</v>
      </c>
      <c r="F154" s="260" t="s">
        <v>92</v>
      </c>
      <c r="G154" s="259">
        <f>SUM(G140:G153)</f>
        <v>0</v>
      </c>
      <c r="H154" s="260" t="s">
        <v>92</v>
      </c>
      <c r="I154" s="259">
        <f>SUM(I140:I153)</f>
        <v>0</v>
      </c>
      <c r="J154" s="260" t="s">
        <v>92</v>
      </c>
      <c r="K154" s="263"/>
    </row>
    <row r="155" spans="2:11" ht="19" thickTop="1" thickBot="1" x14ac:dyDescent="0.6">
      <c r="B155" s="528" t="s">
        <v>59</v>
      </c>
      <c r="C155" s="529"/>
      <c r="D155" s="529"/>
      <c r="E155" s="246">
        <f>SUBTOTAL(9,E19,E34,E49,E64,E79,E94,E109,E124,E139,E154)</f>
        <v>0</v>
      </c>
      <c r="F155" s="245" t="s">
        <v>26</v>
      </c>
      <c r="G155" s="246">
        <f>SUBTOTAL(9,G19,G34,G49,G64,G79,G94,G109,G124,G139,G154)</f>
        <v>0</v>
      </c>
      <c r="H155" s="245" t="s">
        <v>26</v>
      </c>
      <c r="I155" s="246">
        <f>SUBTOTAL(9,I19,I34,I49,I64,I79,I94,I109,I124,I139,I154)</f>
        <v>0</v>
      </c>
      <c r="J155" s="245" t="s">
        <v>26</v>
      </c>
      <c r="K155" s="247"/>
    </row>
  </sheetData>
  <sheetProtection algorithmName="SHA-512" hashValue="OYaNjH0muLCouj1Q7wYfMmwAxf0JjPKM8t12JU9pB94AW6RYDe5iPpQwVb2PQnQ4GZxb1Hz3SUTkm+4Uw2vBCg==" saltValue="zS/my0LPKoy18RWMkzwfYg==" spinCount="100000" sheet="1" scenarios="1" formatCells="0" formatColumns="0" formatRows="0" autoFilter="0"/>
  <autoFilter ref="B4:K154" xr:uid="{00000000-0009-0000-0000-000009000000}">
    <filterColumn colId="1" showButton="0"/>
    <filterColumn colId="3" showButton="0"/>
    <filterColumn colId="5" showButton="0"/>
    <filterColumn colId="7" showButton="0"/>
  </autoFilter>
  <mergeCells count="17">
    <mergeCell ref="B155:D155"/>
    <mergeCell ref="C124:D124"/>
    <mergeCell ref="C139:D139"/>
    <mergeCell ref="C154:D154"/>
    <mergeCell ref="C19:D19"/>
    <mergeCell ref="C34:D34"/>
    <mergeCell ref="C49:D49"/>
    <mergeCell ref="C64:D64"/>
    <mergeCell ref="C79:D79"/>
    <mergeCell ref="C94:D94"/>
    <mergeCell ref="E2:H2"/>
    <mergeCell ref="D1:J1"/>
    <mergeCell ref="C109:D109"/>
    <mergeCell ref="E4:F4"/>
    <mergeCell ref="G4:H4"/>
    <mergeCell ref="I4:J4"/>
    <mergeCell ref="C4:D4"/>
  </mergeCells>
  <phoneticPr fontId="4"/>
  <conditionalFormatting sqref="K5:K155">
    <cfRule type="cellIs" dxfId="9" priority="1" operator="equal">
      <formula>""</formula>
    </cfRule>
  </conditionalFormatting>
  <dataValidations count="1">
    <dataValidation allowBlank="1" showErrorMessage="1" sqref="C4:D18 E4:K155 B4:B155 C20:D154" xr:uid="{00000000-0002-0000-0900-000000000000}"/>
  </dataValidations>
  <hyperlinks>
    <hyperlink ref="B1" location="メニュー画面!B10" display="メニュー画面へ" xr:uid="{00000000-0004-0000-0900-000000000000}"/>
    <hyperlink ref="B2" location="支出入力表!A6" display="支出入力表へ" xr:uid="{00000000-0004-0000-0900-000001000000}"/>
  </hyperlinks>
  <pageMargins left="0.7" right="0.7" top="0.75" bottom="0.75" header="0.3" footer="0.3"/>
  <pageSetup paperSize="9" scale="72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DBD87-5A46-4ECD-A26F-414AEB23FAA4}">
  <dimension ref="A1:AB94"/>
  <sheetViews>
    <sheetView showGridLines="0" zoomScale="80" zoomScaleNormal="80" workbookViewId="0">
      <selection activeCell="B2" sqref="B2:E2"/>
    </sheetView>
  </sheetViews>
  <sheetFormatPr defaultRowHeight="18" x14ac:dyDescent="0.55000000000000004"/>
  <cols>
    <col min="1" max="1" width="2.08203125" style="12" customWidth="1"/>
    <col min="2" max="2" width="3.08203125" style="12" customWidth="1"/>
    <col min="3" max="3" width="4.08203125" style="12" customWidth="1"/>
    <col min="4" max="4" width="6.58203125" style="12" customWidth="1"/>
    <col min="5" max="5" width="3.58203125" style="12" customWidth="1"/>
    <col min="6" max="6" width="10.5" style="12" customWidth="1"/>
    <col min="7" max="7" width="5.75" style="12" customWidth="1"/>
    <col min="8" max="8" width="10.08203125" style="12" customWidth="1"/>
    <col min="9" max="9" width="3.58203125" style="12" customWidth="1"/>
    <col min="10" max="10" width="9.58203125" style="12" customWidth="1"/>
    <col min="11" max="11" width="4.08203125" style="12" customWidth="1"/>
    <col min="12" max="12" width="9.33203125" style="12" customWidth="1"/>
    <col min="13" max="13" width="4.58203125" style="12" customWidth="1"/>
    <col min="14" max="14" width="3.5" style="12" customWidth="1"/>
    <col min="15" max="15" width="5.83203125" style="12" customWidth="1"/>
    <col min="16" max="16" width="5.08203125" style="12" customWidth="1"/>
    <col min="17" max="17" width="5.58203125" style="12" customWidth="1"/>
    <col min="18" max="18" width="4.08203125" style="12" customWidth="1"/>
    <col min="19" max="19" width="4.83203125" style="12" customWidth="1"/>
    <col min="20" max="20" width="0.83203125" style="12" customWidth="1"/>
    <col min="21" max="21" width="3.58203125" customWidth="1"/>
  </cols>
  <sheetData>
    <row r="1" spans="1:28" ht="22.4" customHeight="1" x14ac:dyDescent="0.55000000000000004">
      <c r="A1" s="18"/>
      <c r="B1" s="532" t="s">
        <v>200</v>
      </c>
      <c r="C1" s="532"/>
      <c r="D1" s="532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U1" s="2"/>
      <c r="V1" s="2"/>
      <c r="W1" s="2"/>
      <c r="X1" s="2"/>
      <c r="Y1" s="2"/>
      <c r="Z1" s="2"/>
      <c r="AA1" s="2"/>
      <c r="AB1" s="2"/>
    </row>
    <row r="2" spans="1:28" ht="15.65" customHeight="1" x14ac:dyDescent="0.55000000000000004">
      <c r="A2" s="18"/>
      <c r="B2" s="533" t="s">
        <v>93</v>
      </c>
      <c r="C2" s="533"/>
      <c r="D2" s="533"/>
      <c r="E2" s="533"/>
      <c r="F2" s="18"/>
      <c r="G2" s="18"/>
      <c r="H2" s="18"/>
      <c r="I2" s="18"/>
      <c r="J2" s="18"/>
      <c r="K2" s="18"/>
      <c r="L2" s="18"/>
      <c r="M2" s="534" t="s">
        <v>18</v>
      </c>
      <c r="N2" s="535"/>
      <c r="O2" s="536">
        <f>団体基本情報!D4</f>
        <v>0</v>
      </c>
      <c r="P2" s="537"/>
      <c r="Q2" s="537"/>
      <c r="R2" s="538"/>
      <c r="S2" s="18"/>
      <c r="U2" s="2"/>
      <c r="V2" s="2"/>
      <c r="W2" s="2"/>
      <c r="X2" s="2"/>
      <c r="Y2" s="2"/>
      <c r="Z2" s="2"/>
      <c r="AA2" s="2"/>
      <c r="AB2" s="2"/>
    </row>
    <row r="3" spans="1:28" ht="15.65" customHeight="1" x14ac:dyDescent="0.55000000000000004">
      <c r="A3" s="18"/>
      <c r="B3" s="279"/>
      <c r="C3" s="279"/>
      <c r="D3" s="279"/>
      <c r="E3" s="279"/>
      <c r="F3" s="18"/>
      <c r="G3" s="18"/>
      <c r="H3" s="18"/>
      <c r="I3" s="18"/>
      <c r="J3" s="18"/>
      <c r="K3" s="18"/>
      <c r="L3" s="18"/>
      <c r="M3" s="536" t="s">
        <v>247</v>
      </c>
      <c r="N3" s="538"/>
      <c r="O3" s="539">
        <f>団体基本情報!D5</f>
        <v>0</v>
      </c>
      <c r="P3" s="540"/>
      <c r="Q3" s="540"/>
      <c r="R3" s="541"/>
      <c r="S3" s="18"/>
      <c r="U3" s="2"/>
      <c r="V3" s="2"/>
      <c r="W3" s="2"/>
      <c r="X3" s="2"/>
      <c r="Y3" s="2"/>
      <c r="Z3" s="2"/>
      <c r="AA3" s="2"/>
      <c r="AB3" s="2"/>
    </row>
    <row r="4" spans="1:28" ht="15.65" customHeight="1" x14ac:dyDescent="0.55000000000000004">
      <c r="A4" s="18"/>
      <c r="B4" s="19"/>
      <c r="C4" s="19"/>
      <c r="D4" s="18"/>
      <c r="E4" s="18"/>
      <c r="F4" s="18"/>
      <c r="G4" s="18"/>
      <c r="H4" s="18"/>
      <c r="I4" s="18"/>
      <c r="J4" s="18"/>
      <c r="K4" s="18"/>
      <c r="L4" s="18"/>
      <c r="M4" s="20"/>
      <c r="N4" s="20"/>
      <c r="O4" s="20"/>
      <c r="P4" s="20"/>
      <c r="Q4" s="20"/>
      <c r="R4" s="20"/>
      <c r="S4" s="18"/>
      <c r="U4" s="2"/>
      <c r="V4" s="2"/>
      <c r="W4" s="2"/>
      <c r="X4" s="2"/>
      <c r="Y4" s="2"/>
      <c r="Z4" s="2"/>
      <c r="AA4" s="2"/>
      <c r="AB4" s="2"/>
    </row>
    <row r="5" spans="1:28" x14ac:dyDescent="0.55000000000000004">
      <c r="A5" s="17"/>
      <c r="B5" s="17"/>
      <c r="C5" s="17"/>
      <c r="D5" s="17"/>
      <c r="E5" s="17"/>
      <c r="F5" s="17"/>
      <c r="G5" s="17"/>
      <c r="H5" s="17"/>
      <c r="I5" s="17"/>
      <c r="J5" s="17"/>
      <c r="K5" s="17"/>
      <c r="L5" s="21" t="s">
        <v>160</v>
      </c>
      <c r="M5" s="8"/>
      <c r="N5" s="17" t="s">
        <v>19</v>
      </c>
      <c r="O5" s="8"/>
      <c r="P5" s="280" t="s">
        <v>20</v>
      </c>
      <c r="Q5" s="8"/>
      <c r="R5" s="280" t="s">
        <v>21</v>
      </c>
      <c r="S5" s="17"/>
      <c r="U5" s="2"/>
      <c r="V5" s="2"/>
      <c r="W5" s="2"/>
      <c r="X5" s="2"/>
      <c r="Y5" s="2"/>
      <c r="Z5" s="2"/>
      <c r="AA5" s="2"/>
      <c r="AB5" s="2"/>
    </row>
    <row r="6" spans="1:28" x14ac:dyDescent="0.55000000000000004">
      <c r="A6" s="17"/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U6" s="2"/>
      <c r="V6" s="2"/>
      <c r="W6" s="2"/>
      <c r="X6" s="2"/>
      <c r="Y6" s="2"/>
      <c r="Z6" s="2"/>
      <c r="AA6" s="2"/>
      <c r="AB6" s="2"/>
    </row>
    <row r="7" spans="1:28" x14ac:dyDescent="0.55000000000000004">
      <c r="A7" s="17"/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U7" s="2"/>
      <c r="V7" s="2"/>
      <c r="W7" s="2"/>
      <c r="X7" s="2"/>
      <c r="Y7" s="2"/>
      <c r="Z7" s="2"/>
      <c r="AA7" s="2"/>
      <c r="AB7" s="2"/>
    </row>
    <row r="8" spans="1:28" x14ac:dyDescent="0.55000000000000004">
      <c r="A8" s="17"/>
      <c r="B8" s="542" t="s">
        <v>22</v>
      </c>
      <c r="C8" s="542"/>
      <c r="D8" s="542"/>
      <c r="E8" s="542"/>
      <c r="F8" s="542"/>
      <c r="G8" s="542"/>
      <c r="H8" s="542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U8" s="2"/>
      <c r="V8" s="2"/>
      <c r="W8" s="2"/>
      <c r="X8" s="2"/>
      <c r="Y8" s="2"/>
      <c r="Z8" s="2"/>
      <c r="AA8" s="2"/>
      <c r="AB8" s="2"/>
    </row>
    <row r="9" spans="1:28" x14ac:dyDescent="0.55000000000000004">
      <c r="A9" s="17"/>
      <c r="B9" s="17"/>
      <c r="C9" s="17"/>
      <c r="D9" s="17"/>
      <c r="E9" s="17"/>
      <c r="F9" s="17"/>
      <c r="G9" s="17"/>
      <c r="H9" s="17"/>
      <c r="I9" s="17"/>
      <c r="J9" s="17"/>
      <c r="K9" s="21" t="s">
        <v>55</v>
      </c>
      <c r="L9" s="543">
        <f>団体基本情報!D7</f>
        <v>0</v>
      </c>
      <c r="M9" s="543"/>
      <c r="N9" s="23"/>
      <c r="O9" s="23"/>
      <c r="P9" s="9"/>
      <c r="Q9" s="9"/>
      <c r="R9" s="9"/>
      <c r="S9" s="9"/>
      <c r="U9" s="2"/>
      <c r="V9" s="2"/>
      <c r="W9" s="2"/>
      <c r="X9" s="2"/>
      <c r="Y9" s="2"/>
      <c r="Z9" s="2"/>
      <c r="AA9" s="2"/>
      <c r="AB9" s="2"/>
    </row>
    <row r="10" spans="1:28" ht="40.4" customHeight="1" x14ac:dyDescent="0.55000000000000004">
      <c r="A10" s="22"/>
      <c r="B10" s="22"/>
      <c r="C10" s="22"/>
      <c r="D10" s="22"/>
      <c r="E10" s="22"/>
      <c r="F10" s="22"/>
      <c r="G10" s="22"/>
      <c r="H10" s="22"/>
      <c r="I10" s="22"/>
      <c r="J10" s="544" t="s">
        <v>99</v>
      </c>
      <c r="K10" s="544"/>
      <c r="L10" s="545">
        <f>団体基本情報!D8</f>
        <v>0</v>
      </c>
      <c r="M10" s="545"/>
      <c r="N10" s="545"/>
      <c r="O10" s="545"/>
      <c r="P10" s="545"/>
      <c r="Q10" s="545"/>
      <c r="R10" s="545"/>
      <c r="S10" s="545"/>
      <c r="U10" s="2"/>
      <c r="V10" s="2"/>
      <c r="W10" s="2"/>
      <c r="X10" s="2"/>
      <c r="Y10" s="2"/>
      <c r="Z10" s="2"/>
      <c r="AA10" s="2"/>
      <c r="AB10" s="2"/>
    </row>
    <row r="11" spans="1:28" ht="40.4" customHeight="1" x14ac:dyDescent="0.55000000000000004">
      <c r="A11" s="17"/>
      <c r="B11" s="17"/>
      <c r="C11" s="17"/>
      <c r="D11" s="17"/>
      <c r="E11" s="17"/>
      <c r="F11" s="17"/>
      <c r="G11" s="17"/>
      <c r="H11" s="17"/>
      <c r="I11" s="22"/>
      <c r="J11" s="544" t="s">
        <v>100</v>
      </c>
      <c r="K11" s="544"/>
      <c r="L11" s="545">
        <f>団体基本情報!D6</f>
        <v>0</v>
      </c>
      <c r="M11" s="545"/>
      <c r="N11" s="545"/>
      <c r="O11" s="545"/>
      <c r="P11" s="545"/>
      <c r="Q11" s="545"/>
      <c r="R11" s="545"/>
      <c r="S11" s="545"/>
      <c r="U11" s="2"/>
      <c r="V11" s="2"/>
      <c r="W11" s="2"/>
      <c r="X11" s="2"/>
      <c r="Y11" s="2"/>
      <c r="Z11" s="2"/>
      <c r="AA11" s="2"/>
      <c r="AB11" s="2"/>
    </row>
    <row r="12" spans="1:28" x14ac:dyDescent="0.55000000000000004">
      <c r="A12" s="17"/>
      <c r="B12" s="17"/>
      <c r="C12" s="17"/>
      <c r="D12" s="17"/>
      <c r="E12" s="17"/>
      <c r="F12" s="17"/>
      <c r="G12" s="17"/>
      <c r="H12" s="17"/>
      <c r="I12" s="22"/>
      <c r="J12" s="544" t="s">
        <v>16</v>
      </c>
      <c r="K12" s="544"/>
      <c r="L12" s="543">
        <f>団体基本情報!D9</f>
        <v>0</v>
      </c>
      <c r="M12" s="543"/>
      <c r="N12" s="543"/>
      <c r="O12" s="543"/>
      <c r="P12" s="543"/>
      <c r="Q12" s="543"/>
      <c r="R12" s="9"/>
      <c r="S12" s="9"/>
      <c r="U12" s="2"/>
      <c r="V12" s="2"/>
      <c r="W12" s="2"/>
      <c r="X12" s="2"/>
      <c r="Y12" s="2"/>
      <c r="Z12" s="2"/>
      <c r="AA12" s="2"/>
      <c r="AB12" s="2"/>
    </row>
    <row r="13" spans="1:28" x14ac:dyDescent="0.55000000000000004">
      <c r="A13" s="17"/>
      <c r="B13" s="17"/>
      <c r="C13" s="17"/>
      <c r="D13" s="17"/>
      <c r="E13" s="17"/>
      <c r="F13" s="17"/>
      <c r="G13" s="17"/>
      <c r="H13" s="17"/>
      <c r="I13" s="22"/>
      <c r="J13" s="544" t="s">
        <v>101</v>
      </c>
      <c r="K13" s="544"/>
      <c r="L13" s="543">
        <f>団体基本情報!D10</f>
        <v>0</v>
      </c>
      <c r="M13" s="543"/>
      <c r="N13" s="543"/>
      <c r="O13" s="543"/>
      <c r="P13" s="543"/>
      <c r="Q13" s="543"/>
      <c r="R13" s="10" t="s">
        <v>23</v>
      </c>
      <c r="S13" s="9"/>
      <c r="U13" s="2"/>
      <c r="V13" s="2"/>
      <c r="W13" s="2"/>
      <c r="X13" s="2"/>
      <c r="Y13" s="2"/>
      <c r="Z13" s="2"/>
      <c r="AA13" s="2"/>
      <c r="AB13" s="2"/>
    </row>
    <row r="14" spans="1:28" x14ac:dyDescent="0.55000000000000004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U14" s="2"/>
      <c r="V14" s="2"/>
      <c r="W14" s="2"/>
      <c r="X14" s="2"/>
      <c r="Y14" s="2"/>
      <c r="Z14" s="2"/>
      <c r="AA14" s="2"/>
      <c r="AB14" s="2"/>
    </row>
    <row r="15" spans="1:28" x14ac:dyDescent="0.55000000000000004">
      <c r="F15" s="546" t="s">
        <v>160</v>
      </c>
      <c r="G15" s="546"/>
      <c r="H15" s="117">
        <f>団体基本情報!D3</f>
        <v>0</v>
      </c>
      <c r="I15" s="113" t="s">
        <v>199</v>
      </c>
      <c r="K15" s="113"/>
      <c r="L15" s="113"/>
      <c r="M15" s="113"/>
      <c r="N15" s="113"/>
      <c r="O15" s="113"/>
      <c r="P15" s="113"/>
      <c r="Q15" s="113"/>
      <c r="R15" s="113"/>
      <c r="S15" s="113"/>
      <c r="U15" s="2"/>
      <c r="V15" s="2"/>
      <c r="W15" s="2"/>
      <c r="X15" s="2"/>
      <c r="Y15" s="2"/>
      <c r="Z15" s="2"/>
      <c r="AA15" s="2"/>
      <c r="AB15" s="2"/>
    </row>
    <row r="16" spans="1:28" x14ac:dyDescent="0.55000000000000004">
      <c r="A16" s="17"/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U16" s="2"/>
      <c r="V16" s="2"/>
      <c r="W16" s="2"/>
      <c r="X16" s="2"/>
      <c r="Y16" s="2"/>
      <c r="Z16" s="2"/>
      <c r="AA16" s="2"/>
      <c r="AB16" s="2"/>
    </row>
    <row r="17" spans="1:28" x14ac:dyDescent="0.55000000000000004">
      <c r="A17" s="17"/>
      <c r="B17" s="17"/>
      <c r="C17" s="17"/>
      <c r="D17" s="542" t="s">
        <v>102</v>
      </c>
      <c r="E17" s="542"/>
      <c r="F17" s="542"/>
      <c r="G17" s="542"/>
      <c r="H17" s="542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U17" s="2"/>
      <c r="V17" s="2"/>
      <c r="W17" s="2"/>
      <c r="X17" s="2"/>
      <c r="Y17" s="2"/>
      <c r="Z17" s="2"/>
      <c r="AA17" s="2"/>
      <c r="AB17" s="2"/>
    </row>
    <row r="18" spans="1:28" x14ac:dyDescent="0.55000000000000004">
      <c r="A18" s="17"/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U18" s="2"/>
      <c r="V18" s="2"/>
      <c r="W18" s="2"/>
      <c r="X18" s="2"/>
      <c r="Y18" s="2"/>
      <c r="Z18" s="2"/>
      <c r="AA18" s="2"/>
      <c r="AB18" s="2"/>
    </row>
    <row r="19" spans="1:28" ht="24" customHeight="1" x14ac:dyDescent="0.55000000000000004">
      <c r="A19" s="17"/>
      <c r="B19" s="17"/>
      <c r="C19" s="542" t="s">
        <v>198</v>
      </c>
      <c r="D19" s="542"/>
      <c r="E19" s="542"/>
      <c r="F19" s="547">
        <f>団体基本情報!D13</f>
        <v>0</v>
      </c>
      <c r="G19" s="547"/>
      <c r="H19" s="547"/>
      <c r="I19" s="547"/>
      <c r="J19" s="547"/>
      <c r="K19" s="547"/>
      <c r="L19" s="547"/>
      <c r="M19" s="106" t="s">
        <v>25</v>
      </c>
      <c r="N19" s="106"/>
      <c r="O19" s="106"/>
      <c r="P19" s="24" t="s">
        <v>25</v>
      </c>
      <c r="Q19" s="17"/>
      <c r="R19" s="17"/>
      <c r="S19" s="17"/>
      <c r="U19" s="2"/>
      <c r="V19" s="2"/>
      <c r="W19" s="2"/>
      <c r="X19" s="2"/>
      <c r="Y19" s="2"/>
      <c r="Z19" s="2"/>
      <c r="AA19" s="2"/>
      <c r="AB19" s="2"/>
    </row>
    <row r="20" spans="1:28" x14ac:dyDescent="0.55000000000000004">
      <c r="A20" s="17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U20" s="2"/>
      <c r="V20" s="2"/>
      <c r="W20" s="2"/>
      <c r="X20" s="2"/>
      <c r="Y20" s="2"/>
      <c r="Z20" s="2"/>
      <c r="AA20" s="2"/>
      <c r="AB20" s="2"/>
    </row>
    <row r="21" spans="1:28" x14ac:dyDescent="0.55000000000000004">
      <c r="A21" s="17"/>
      <c r="B21" s="17"/>
      <c r="C21" s="542" t="s">
        <v>197</v>
      </c>
      <c r="D21" s="542"/>
      <c r="E21" s="542"/>
      <c r="F21" s="548">
        <f>N25</f>
        <v>0</v>
      </c>
      <c r="G21" s="548"/>
      <c r="H21" s="17" t="s">
        <v>24</v>
      </c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U21" s="2"/>
      <c r="V21" s="2"/>
      <c r="W21" s="2"/>
      <c r="X21" s="2"/>
      <c r="Y21" s="2"/>
      <c r="Z21" s="2"/>
      <c r="AA21" s="2"/>
      <c r="AB21" s="2"/>
    </row>
    <row r="22" spans="1:28" x14ac:dyDescent="0.55000000000000004">
      <c r="A22" s="17"/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U22" s="2"/>
      <c r="V22" s="2"/>
      <c r="W22" s="2"/>
      <c r="X22" s="2"/>
      <c r="Y22" s="2"/>
      <c r="Z22" s="2"/>
      <c r="AA22" s="2"/>
      <c r="AB22" s="2"/>
    </row>
    <row r="23" spans="1:28" x14ac:dyDescent="0.55000000000000004">
      <c r="A23" s="17"/>
      <c r="B23" s="17"/>
      <c r="C23" s="549" t="s">
        <v>196</v>
      </c>
      <c r="D23" s="549"/>
      <c r="E23" s="549"/>
      <c r="F23" s="550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30"/>
      <c r="U23" s="2"/>
      <c r="V23" s="2"/>
      <c r="W23" s="2"/>
      <c r="X23" s="2"/>
      <c r="Y23" s="2"/>
      <c r="Z23" s="2"/>
      <c r="AA23" s="2"/>
      <c r="AB23" s="2"/>
    </row>
    <row r="24" spans="1:28" ht="45.65" customHeight="1" x14ac:dyDescent="0.55000000000000004">
      <c r="A24" s="17"/>
      <c r="B24" s="17"/>
      <c r="C24" s="551" t="s">
        <v>202</v>
      </c>
      <c r="D24" s="552"/>
      <c r="E24" s="552"/>
      <c r="F24" s="551" t="s">
        <v>212</v>
      </c>
      <c r="G24" s="552"/>
      <c r="H24" s="551" t="s">
        <v>204</v>
      </c>
      <c r="I24" s="552"/>
      <c r="J24" s="555" t="s">
        <v>231</v>
      </c>
      <c r="K24" s="555"/>
      <c r="L24" s="551" t="s">
        <v>213</v>
      </c>
      <c r="M24" s="552"/>
      <c r="N24" s="551" t="s">
        <v>228</v>
      </c>
      <c r="O24" s="552"/>
      <c r="P24" s="552"/>
      <c r="Q24" s="551" t="s">
        <v>216</v>
      </c>
      <c r="R24" s="552"/>
      <c r="S24" s="552"/>
      <c r="U24" s="2"/>
      <c r="V24" s="2"/>
      <c r="W24" s="2"/>
      <c r="X24" s="2"/>
      <c r="Y24" s="2"/>
      <c r="Z24" s="2"/>
      <c r="AA24" s="2"/>
      <c r="AB24" s="2"/>
    </row>
    <row r="25" spans="1:28" ht="35.15" customHeight="1" x14ac:dyDescent="0.55000000000000004">
      <c r="A25" s="17"/>
      <c r="B25" s="17"/>
      <c r="C25" s="553">
        <f>精算額計算書!B39</f>
        <v>0</v>
      </c>
      <c r="D25" s="554"/>
      <c r="E25" s="25" t="s">
        <v>26</v>
      </c>
      <c r="F25" s="26">
        <f>精算額計算書!E39</f>
        <v>0</v>
      </c>
      <c r="G25" s="27" t="s">
        <v>26</v>
      </c>
      <c r="H25" s="26">
        <f>精算額計算書!H39</f>
        <v>0</v>
      </c>
      <c r="I25" s="27" t="s">
        <v>26</v>
      </c>
      <c r="J25" s="26">
        <f>ROUNDDOWN(H25/1000,0)</f>
        <v>0</v>
      </c>
      <c r="K25" s="27" t="s">
        <v>24</v>
      </c>
      <c r="L25" s="26">
        <f>精算額計算書!L39</f>
        <v>0</v>
      </c>
      <c r="M25" s="27" t="s">
        <v>24</v>
      </c>
      <c r="N25" s="553">
        <f>精算額計算書!O39</f>
        <v>0</v>
      </c>
      <c r="O25" s="554"/>
      <c r="P25" s="27" t="s">
        <v>24</v>
      </c>
      <c r="Q25" s="553">
        <f>精算額計算書!Q39</f>
        <v>0</v>
      </c>
      <c r="R25" s="554"/>
      <c r="S25" s="27" t="s">
        <v>24</v>
      </c>
      <c r="U25" s="2"/>
      <c r="V25" s="2"/>
      <c r="W25" s="2"/>
      <c r="X25" s="2"/>
      <c r="Y25" s="2"/>
      <c r="Z25" s="2"/>
      <c r="AA25" s="2"/>
      <c r="AB25" s="2"/>
    </row>
    <row r="26" spans="1:28" ht="18" customHeight="1" x14ac:dyDescent="0.55000000000000004">
      <c r="A26" s="17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U26" s="2"/>
      <c r="V26" s="2"/>
      <c r="W26" s="2"/>
      <c r="X26" s="2"/>
      <c r="Y26" s="2"/>
      <c r="Z26" s="2"/>
      <c r="AA26" s="2"/>
      <c r="AB26" s="2"/>
    </row>
    <row r="27" spans="1:28" ht="18" customHeight="1" x14ac:dyDescent="0.55000000000000004">
      <c r="A27" s="17"/>
      <c r="B27" s="17"/>
      <c r="C27" s="17" t="s">
        <v>248</v>
      </c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U27" s="2"/>
      <c r="V27" s="2"/>
      <c r="W27" s="2"/>
      <c r="X27" s="2"/>
      <c r="Y27" s="2"/>
      <c r="Z27" s="2"/>
      <c r="AA27" s="2"/>
      <c r="AB27" s="2"/>
    </row>
    <row r="28" spans="1:28" ht="18" customHeight="1" x14ac:dyDescent="0.55000000000000004">
      <c r="A28" s="17"/>
      <c r="B28" s="17"/>
      <c r="C28" s="569" t="s">
        <v>290</v>
      </c>
      <c r="D28" s="570"/>
      <c r="E28" s="570"/>
      <c r="F28" s="570"/>
      <c r="G28" s="571"/>
      <c r="H28" s="605"/>
      <c r="I28" s="578" t="s">
        <v>291</v>
      </c>
      <c r="J28" s="579"/>
      <c r="K28" s="584" t="s">
        <v>292</v>
      </c>
      <c r="L28" s="584"/>
      <c r="M28" s="584"/>
      <c r="N28" s="584"/>
      <c r="O28" s="584"/>
      <c r="P28" s="584"/>
      <c r="Q28" s="584"/>
      <c r="R28" s="584"/>
      <c r="S28" s="585"/>
      <c r="U28" s="2"/>
      <c r="V28" s="2"/>
      <c r="W28" s="2"/>
      <c r="X28" s="2"/>
      <c r="Y28" s="2"/>
      <c r="Z28" s="2"/>
      <c r="AA28" s="2"/>
      <c r="AB28" s="2"/>
    </row>
    <row r="29" spans="1:28" ht="18" customHeight="1" x14ac:dyDescent="0.55000000000000004">
      <c r="A29" s="17"/>
      <c r="B29" s="17"/>
      <c r="C29" s="572"/>
      <c r="D29" s="573"/>
      <c r="E29" s="573"/>
      <c r="F29" s="573"/>
      <c r="G29" s="574"/>
      <c r="H29" s="606"/>
      <c r="I29" s="580"/>
      <c r="J29" s="581"/>
      <c r="K29" s="586"/>
      <c r="L29" s="586"/>
      <c r="M29" s="586"/>
      <c r="N29" s="586"/>
      <c r="O29" s="586"/>
      <c r="P29" s="586"/>
      <c r="Q29" s="586"/>
      <c r="R29" s="586"/>
      <c r="S29" s="587"/>
      <c r="U29" s="2"/>
      <c r="V29" s="2"/>
      <c r="W29" s="2"/>
      <c r="X29" s="2"/>
      <c r="Y29" s="2"/>
      <c r="Z29" s="2"/>
      <c r="AA29" s="2"/>
      <c r="AB29" s="2"/>
    </row>
    <row r="30" spans="1:28" ht="18" customHeight="1" x14ac:dyDescent="0.55000000000000004">
      <c r="A30" s="17"/>
      <c r="B30" s="17"/>
      <c r="C30" s="572"/>
      <c r="D30" s="573"/>
      <c r="E30" s="573"/>
      <c r="F30" s="573"/>
      <c r="G30" s="574"/>
      <c r="H30" s="607"/>
      <c r="I30" s="582"/>
      <c r="J30" s="583"/>
      <c r="K30" s="588"/>
      <c r="L30" s="588"/>
      <c r="M30" s="588"/>
      <c r="N30" s="588"/>
      <c r="O30" s="588"/>
      <c r="P30" s="588"/>
      <c r="Q30" s="588"/>
      <c r="R30" s="588"/>
      <c r="S30" s="589"/>
      <c r="U30" s="2"/>
      <c r="V30" s="2"/>
      <c r="W30" s="2"/>
      <c r="X30" s="2"/>
      <c r="Y30" s="2"/>
      <c r="Z30" s="2"/>
      <c r="AA30" s="2"/>
      <c r="AB30" s="2"/>
    </row>
    <row r="31" spans="1:28" ht="18" customHeight="1" x14ac:dyDescent="0.55000000000000004">
      <c r="A31" s="17"/>
      <c r="B31" s="17"/>
      <c r="C31" s="572"/>
      <c r="D31" s="573"/>
      <c r="E31" s="573"/>
      <c r="F31" s="573"/>
      <c r="G31" s="574"/>
      <c r="H31" s="590"/>
      <c r="I31" s="593" t="s">
        <v>293</v>
      </c>
      <c r="J31" s="594"/>
      <c r="K31" s="599"/>
      <c r="L31" s="599"/>
      <c r="M31" s="599"/>
      <c r="N31" s="599"/>
      <c r="O31" s="599"/>
      <c r="P31" s="599"/>
      <c r="Q31" s="599"/>
      <c r="R31" s="599"/>
      <c r="S31" s="600"/>
      <c r="U31" s="2"/>
      <c r="V31" s="2"/>
      <c r="W31" s="2"/>
      <c r="X31" s="2"/>
      <c r="Y31" s="2"/>
      <c r="Z31" s="2"/>
      <c r="AA31" s="2"/>
      <c r="AB31" s="2"/>
    </row>
    <row r="32" spans="1:28" ht="18" customHeight="1" x14ac:dyDescent="0.55000000000000004">
      <c r="A32" s="17"/>
      <c r="B32" s="17"/>
      <c r="C32" s="572"/>
      <c r="D32" s="573"/>
      <c r="E32" s="573"/>
      <c r="F32" s="573"/>
      <c r="G32" s="574"/>
      <c r="H32" s="591"/>
      <c r="I32" s="595"/>
      <c r="J32" s="596"/>
      <c r="K32" s="601"/>
      <c r="L32" s="601"/>
      <c r="M32" s="601"/>
      <c r="N32" s="601"/>
      <c r="O32" s="601"/>
      <c r="P32" s="601"/>
      <c r="Q32" s="601"/>
      <c r="R32" s="601"/>
      <c r="S32" s="602"/>
      <c r="U32" s="2"/>
      <c r="V32" s="2"/>
      <c r="W32" s="2"/>
      <c r="X32" s="2"/>
      <c r="Y32" s="2"/>
      <c r="Z32" s="2"/>
      <c r="AA32" s="2"/>
      <c r="AB32" s="2"/>
    </row>
    <row r="33" spans="1:28" ht="18" customHeight="1" x14ac:dyDescent="0.55000000000000004">
      <c r="A33" s="17"/>
      <c r="B33" s="17"/>
      <c r="C33" s="575"/>
      <c r="D33" s="576"/>
      <c r="E33" s="576"/>
      <c r="F33" s="576"/>
      <c r="G33" s="577"/>
      <c r="H33" s="592"/>
      <c r="I33" s="597"/>
      <c r="J33" s="598"/>
      <c r="K33" s="603"/>
      <c r="L33" s="603"/>
      <c r="M33" s="603"/>
      <c r="N33" s="603"/>
      <c r="O33" s="603"/>
      <c r="P33" s="603"/>
      <c r="Q33" s="603"/>
      <c r="R33" s="603"/>
      <c r="S33" s="604"/>
      <c r="U33" s="2"/>
      <c r="V33" s="2"/>
      <c r="W33" s="2"/>
      <c r="X33" s="2"/>
      <c r="Y33" s="2"/>
      <c r="Z33" s="2"/>
      <c r="AA33" s="2"/>
      <c r="AB33" s="2"/>
    </row>
    <row r="34" spans="1:28" ht="18" customHeight="1" x14ac:dyDescent="0.55000000000000004">
      <c r="A34" s="17"/>
      <c r="B34" s="17"/>
      <c r="C34" s="282"/>
      <c r="D34" s="282"/>
      <c r="E34" s="282"/>
      <c r="F34" s="282"/>
      <c r="G34" s="282"/>
      <c r="H34" s="284"/>
      <c r="I34" s="282"/>
      <c r="J34" s="282"/>
      <c r="K34" s="282"/>
      <c r="L34" s="285"/>
      <c r="M34" s="285"/>
      <c r="N34" s="283"/>
      <c r="O34" s="283"/>
      <c r="P34" s="281"/>
      <c r="Q34" s="281"/>
      <c r="R34" s="281"/>
      <c r="S34" s="286"/>
      <c r="U34" s="2"/>
      <c r="V34" s="2"/>
      <c r="W34" s="2"/>
      <c r="X34" s="2"/>
      <c r="Y34" s="2"/>
      <c r="Z34" s="2"/>
      <c r="AA34" s="2"/>
      <c r="AB34" s="2"/>
    </row>
    <row r="35" spans="1:28" x14ac:dyDescent="0.55000000000000004">
      <c r="A35" s="17"/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U35" s="2"/>
      <c r="V35" s="2"/>
      <c r="W35" s="2"/>
      <c r="X35" s="2"/>
      <c r="Y35" s="2"/>
      <c r="Z35" s="2"/>
      <c r="AA35" s="2"/>
      <c r="AB35" s="2"/>
    </row>
    <row r="36" spans="1:28" x14ac:dyDescent="0.55000000000000004">
      <c r="A36" s="17"/>
      <c r="B36" s="17"/>
      <c r="C36" s="542" t="s">
        <v>205</v>
      </c>
      <c r="D36" s="542"/>
      <c r="E36" s="542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U36" s="2"/>
      <c r="V36" s="2"/>
      <c r="W36" s="2"/>
      <c r="X36" s="2"/>
      <c r="Y36" s="2"/>
      <c r="Z36" s="2"/>
      <c r="AA36" s="2"/>
      <c r="AB36" s="2"/>
    </row>
    <row r="37" spans="1:28" x14ac:dyDescent="0.55000000000000004">
      <c r="A37" s="17"/>
      <c r="B37" s="17"/>
      <c r="C37" s="28">
        <v>-1</v>
      </c>
      <c r="D37" s="74" t="s">
        <v>193</v>
      </c>
      <c r="E37" s="74"/>
      <c r="F37" s="74"/>
      <c r="G37" s="74"/>
      <c r="H37" s="22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U37" s="2"/>
      <c r="V37" s="2"/>
      <c r="W37" s="2"/>
      <c r="X37" s="2"/>
      <c r="Y37" s="2"/>
      <c r="Z37" s="2"/>
      <c r="AA37" s="2"/>
      <c r="AB37" s="2"/>
    </row>
    <row r="38" spans="1:28" x14ac:dyDescent="0.55000000000000004">
      <c r="A38" s="17"/>
      <c r="B38" s="17"/>
      <c r="C38" s="28">
        <v>-2</v>
      </c>
      <c r="D38" s="74" t="s">
        <v>194</v>
      </c>
      <c r="E38" s="74"/>
      <c r="F38" s="74"/>
      <c r="G38" s="74"/>
      <c r="H38" s="22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U38" s="2"/>
      <c r="V38" s="2"/>
      <c r="W38" s="2"/>
      <c r="X38" s="2"/>
      <c r="Y38" s="2"/>
      <c r="Z38" s="2"/>
      <c r="AA38" s="2"/>
      <c r="AB38" s="2"/>
    </row>
    <row r="39" spans="1:28" x14ac:dyDescent="0.55000000000000004">
      <c r="A39" s="17"/>
      <c r="B39" s="17"/>
      <c r="C39" s="28">
        <v>-3</v>
      </c>
      <c r="D39" s="74" t="s">
        <v>195</v>
      </c>
      <c r="E39" s="74"/>
      <c r="F39" s="74"/>
      <c r="G39" s="74"/>
      <c r="H39" s="22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U39" s="2"/>
      <c r="V39" s="2"/>
      <c r="W39" s="2"/>
      <c r="X39" s="2"/>
      <c r="Y39" s="2"/>
      <c r="Z39" s="2"/>
      <c r="AA39" s="2"/>
      <c r="AB39" s="2"/>
    </row>
    <row r="40" spans="1:28" ht="10.4" customHeight="1" x14ac:dyDescent="0.55000000000000004">
      <c r="A40" s="17"/>
      <c r="B40" s="17"/>
      <c r="C40" s="17"/>
      <c r="D40" s="17"/>
      <c r="E40" s="29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U40" s="2"/>
      <c r="V40" s="2"/>
      <c r="W40" s="2"/>
      <c r="X40" s="2"/>
      <c r="Y40" s="2"/>
      <c r="Z40" s="2"/>
      <c r="AA40" s="2"/>
      <c r="AB40" s="2"/>
    </row>
    <row r="41" spans="1:28" x14ac:dyDescent="0.55000000000000004">
      <c r="A41" s="17"/>
      <c r="B41" s="17"/>
      <c r="C41" s="563" t="s">
        <v>27</v>
      </c>
      <c r="D41" s="564"/>
      <c r="E41" s="536" t="s">
        <v>52</v>
      </c>
      <c r="F41" s="538"/>
      <c r="G41" s="556"/>
      <c r="H41" s="556"/>
      <c r="I41" s="556"/>
      <c r="J41" s="556"/>
      <c r="K41" s="556"/>
      <c r="L41" s="536" t="s">
        <v>51</v>
      </c>
      <c r="M41" s="537"/>
      <c r="N41" s="538"/>
      <c r="O41" s="556"/>
      <c r="P41" s="556"/>
      <c r="Q41" s="556"/>
      <c r="R41" s="556"/>
      <c r="S41" s="556"/>
      <c r="U41" s="2"/>
      <c r="V41" s="2"/>
      <c r="W41" s="2"/>
      <c r="X41" s="2"/>
      <c r="Y41" s="2"/>
      <c r="Z41" s="2"/>
      <c r="AA41" s="2"/>
      <c r="AB41" s="2"/>
    </row>
    <row r="42" spans="1:28" ht="14.15" customHeight="1" x14ac:dyDescent="0.55000000000000004">
      <c r="A42" s="17"/>
      <c r="B42" s="17"/>
      <c r="C42" s="565"/>
      <c r="D42" s="566"/>
      <c r="E42" s="563" t="s">
        <v>53</v>
      </c>
      <c r="F42" s="564"/>
      <c r="G42" s="556"/>
      <c r="H42" s="556"/>
      <c r="I42" s="556"/>
      <c r="J42" s="556"/>
      <c r="K42" s="556"/>
      <c r="L42" s="557" t="s">
        <v>28</v>
      </c>
      <c r="M42" s="558"/>
      <c r="N42" s="559"/>
      <c r="O42" s="556"/>
      <c r="P42" s="556"/>
      <c r="Q42" s="556"/>
      <c r="R42" s="556"/>
      <c r="S42" s="556"/>
      <c r="U42" s="2"/>
      <c r="V42" s="2"/>
      <c r="W42" s="2"/>
      <c r="X42" s="2"/>
      <c r="Y42" s="2"/>
      <c r="Z42" s="2"/>
      <c r="AA42" s="2"/>
      <c r="AB42" s="2"/>
    </row>
    <row r="43" spans="1:28" ht="6" customHeight="1" x14ac:dyDescent="0.55000000000000004">
      <c r="A43" s="17"/>
      <c r="B43" s="17"/>
      <c r="C43" s="567"/>
      <c r="D43" s="568"/>
      <c r="E43" s="567"/>
      <c r="F43" s="568"/>
      <c r="G43" s="556"/>
      <c r="H43" s="556"/>
      <c r="I43" s="556"/>
      <c r="J43" s="556"/>
      <c r="K43" s="556"/>
      <c r="L43" s="560"/>
      <c r="M43" s="561"/>
      <c r="N43" s="562"/>
      <c r="O43" s="556"/>
      <c r="P43" s="556"/>
      <c r="Q43" s="556"/>
      <c r="R43" s="556"/>
      <c r="S43" s="556"/>
      <c r="U43" s="2"/>
      <c r="V43" s="2"/>
      <c r="W43" s="2"/>
      <c r="X43" s="2"/>
      <c r="Y43" s="2"/>
      <c r="Z43" s="2"/>
      <c r="AA43" s="2"/>
      <c r="AB43" s="2"/>
    </row>
    <row r="44" spans="1:28" x14ac:dyDescent="0.55000000000000004">
      <c r="A44" s="17"/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U44" s="2"/>
      <c r="V44" s="2"/>
      <c r="W44" s="2"/>
      <c r="X44" s="2"/>
      <c r="Y44" s="2"/>
      <c r="Z44" s="2"/>
      <c r="AA44" s="2"/>
      <c r="AB44" s="2"/>
    </row>
    <row r="46" spans="1:28" x14ac:dyDescent="0.55000000000000004">
      <c r="A46" s="30"/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</row>
    <row r="47" spans="1:28" s="12" customFormat="1" x14ac:dyDescent="0.55000000000000004">
      <c r="A47" s="30"/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U47"/>
      <c r="V47"/>
      <c r="W47"/>
      <c r="X47"/>
      <c r="Y47"/>
      <c r="Z47"/>
      <c r="AA47"/>
      <c r="AB47"/>
    </row>
    <row r="48" spans="1:28" s="12" customFormat="1" x14ac:dyDescent="0.55000000000000004">
      <c r="A48" s="30"/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U48"/>
      <c r="V48"/>
      <c r="W48"/>
      <c r="X48"/>
      <c r="Y48"/>
      <c r="Z48"/>
      <c r="AA48"/>
      <c r="AB48"/>
    </row>
    <row r="49" spans="1:28" s="12" customFormat="1" x14ac:dyDescent="0.55000000000000004">
      <c r="A49" s="30"/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U49"/>
      <c r="V49"/>
      <c r="W49"/>
      <c r="X49"/>
      <c r="Y49"/>
      <c r="Z49"/>
      <c r="AA49"/>
      <c r="AB49"/>
    </row>
    <row r="50" spans="1:28" s="12" customFormat="1" x14ac:dyDescent="0.55000000000000004">
      <c r="A50" s="30"/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U50"/>
      <c r="V50"/>
      <c r="W50"/>
      <c r="X50"/>
      <c r="Y50"/>
      <c r="Z50"/>
      <c r="AA50"/>
      <c r="AB50"/>
    </row>
    <row r="51" spans="1:28" s="12" customFormat="1" x14ac:dyDescent="0.55000000000000004">
      <c r="A51" s="30"/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U51"/>
      <c r="V51"/>
      <c r="W51"/>
      <c r="X51"/>
      <c r="Y51"/>
      <c r="Z51"/>
      <c r="AA51"/>
      <c r="AB51"/>
    </row>
    <row r="52" spans="1:28" s="12" customFormat="1" x14ac:dyDescent="0.55000000000000004">
      <c r="A52" s="30"/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U52"/>
      <c r="V52"/>
      <c r="W52"/>
      <c r="X52"/>
      <c r="Y52"/>
      <c r="Z52"/>
      <c r="AA52"/>
      <c r="AB52"/>
    </row>
    <row r="53" spans="1:28" s="12" customFormat="1" x14ac:dyDescent="0.55000000000000004">
      <c r="A53" s="30"/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U53"/>
      <c r="V53"/>
      <c r="W53"/>
      <c r="X53"/>
      <c r="Y53"/>
      <c r="Z53"/>
      <c r="AA53"/>
      <c r="AB53"/>
    </row>
    <row r="54" spans="1:28" s="12" customFormat="1" x14ac:dyDescent="0.55000000000000004">
      <c r="A54" s="30"/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U54"/>
      <c r="V54"/>
      <c r="W54"/>
      <c r="X54"/>
      <c r="Y54"/>
      <c r="Z54"/>
      <c r="AA54"/>
      <c r="AB54"/>
    </row>
    <row r="55" spans="1:28" s="12" customFormat="1" x14ac:dyDescent="0.55000000000000004">
      <c r="A55" s="30"/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U55"/>
      <c r="V55"/>
      <c r="W55"/>
      <c r="X55"/>
      <c r="Y55"/>
      <c r="Z55"/>
      <c r="AA55"/>
      <c r="AB55"/>
    </row>
    <row r="56" spans="1:28" s="12" customFormat="1" x14ac:dyDescent="0.55000000000000004">
      <c r="A56" s="30"/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U56"/>
      <c r="V56"/>
      <c r="W56"/>
      <c r="X56"/>
      <c r="Y56"/>
      <c r="Z56"/>
      <c r="AA56"/>
      <c r="AB56"/>
    </row>
    <row r="57" spans="1:28" s="12" customFormat="1" x14ac:dyDescent="0.55000000000000004">
      <c r="A57" s="30"/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U57"/>
      <c r="V57"/>
      <c r="W57"/>
      <c r="X57"/>
      <c r="Y57"/>
      <c r="Z57"/>
      <c r="AA57"/>
      <c r="AB57"/>
    </row>
    <row r="58" spans="1:28" s="12" customFormat="1" x14ac:dyDescent="0.55000000000000004">
      <c r="A58" s="30"/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U58"/>
      <c r="V58"/>
      <c r="W58"/>
      <c r="X58"/>
      <c r="Y58"/>
      <c r="Z58"/>
      <c r="AA58"/>
      <c r="AB58"/>
    </row>
    <row r="59" spans="1:28" s="12" customFormat="1" x14ac:dyDescent="0.55000000000000004">
      <c r="A59" s="30"/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U59"/>
      <c r="V59"/>
      <c r="W59"/>
      <c r="X59"/>
      <c r="Y59"/>
      <c r="Z59"/>
      <c r="AA59"/>
      <c r="AB59"/>
    </row>
    <row r="60" spans="1:28" s="12" customFormat="1" x14ac:dyDescent="0.55000000000000004">
      <c r="A60" s="30"/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U60"/>
      <c r="V60"/>
      <c r="W60"/>
      <c r="X60"/>
      <c r="Y60"/>
      <c r="Z60"/>
      <c r="AA60"/>
      <c r="AB60"/>
    </row>
    <row r="61" spans="1:28" s="12" customFormat="1" x14ac:dyDescent="0.55000000000000004">
      <c r="A61" s="30"/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U61"/>
      <c r="V61"/>
      <c r="W61"/>
      <c r="X61"/>
      <c r="Y61"/>
      <c r="Z61"/>
      <c r="AA61"/>
      <c r="AB61"/>
    </row>
    <row r="62" spans="1:28" s="12" customFormat="1" x14ac:dyDescent="0.55000000000000004">
      <c r="A62" s="30"/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U62"/>
      <c r="V62"/>
      <c r="W62"/>
      <c r="X62"/>
      <c r="Y62"/>
      <c r="Z62"/>
      <c r="AA62"/>
      <c r="AB62"/>
    </row>
    <row r="63" spans="1:28" s="12" customFormat="1" x14ac:dyDescent="0.55000000000000004">
      <c r="A63" s="30"/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U63"/>
      <c r="V63"/>
      <c r="W63"/>
      <c r="X63"/>
      <c r="Y63"/>
      <c r="Z63"/>
      <c r="AA63"/>
      <c r="AB63"/>
    </row>
    <row r="64" spans="1:28" s="12" customFormat="1" x14ac:dyDescent="0.55000000000000004">
      <c r="A64" s="30"/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U64"/>
      <c r="V64"/>
      <c r="W64"/>
      <c r="X64"/>
      <c r="Y64"/>
      <c r="Z64"/>
      <c r="AA64"/>
      <c r="AB64"/>
    </row>
    <row r="65" spans="1:28" s="12" customFormat="1" x14ac:dyDescent="0.55000000000000004">
      <c r="A65" s="30"/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U65"/>
      <c r="V65"/>
      <c r="W65"/>
      <c r="X65"/>
      <c r="Y65"/>
      <c r="Z65"/>
      <c r="AA65"/>
      <c r="AB65"/>
    </row>
    <row r="66" spans="1:28" s="12" customFormat="1" x14ac:dyDescent="0.55000000000000004">
      <c r="A66" s="30"/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U66"/>
      <c r="V66"/>
      <c r="W66"/>
      <c r="X66"/>
      <c r="Y66"/>
      <c r="Z66"/>
      <c r="AA66"/>
      <c r="AB66"/>
    </row>
    <row r="67" spans="1:28" s="12" customFormat="1" x14ac:dyDescent="0.55000000000000004">
      <c r="A67" s="30"/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U67"/>
      <c r="V67"/>
      <c r="W67"/>
      <c r="X67"/>
      <c r="Y67"/>
      <c r="Z67"/>
      <c r="AA67"/>
      <c r="AB67"/>
    </row>
    <row r="68" spans="1:28" s="12" customFormat="1" x14ac:dyDescent="0.55000000000000004">
      <c r="A68" s="30"/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U68"/>
      <c r="V68"/>
      <c r="W68"/>
      <c r="X68"/>
      <c r="Y68"/>
      <c r="Z68"/>
      <c r="AA68"/>
      <c r="AB68"/>
    </row>
    <row r="69" spans="1:28" s="12" customFormat="1" x14ac:dyDescent="0.55000000000000004">
      <c r="A69" s="30"/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U69"/>
      <c r="V69"/>
      <c r="W69"/>
      <c r="X69"/>
      <c r="Y69"/>
      <c r="Z69"/>
      <c r="AA69"/>
      <c r="AB69"/>
    </row>
    <row r="70" spans="1:28" s="12" customFormat="1" x14ac:dyDescent="0.55000000000000004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U70"/>
      <c r="V70"/>
      <c r="W70"/>
      <c r="X70"/>
      <c r="Y70"/>
      <c r="Z70"/>
      <c r="AA70"/>
      <c r="AB70"/>
    </row>
    <row r="71" spans="1:28" s="12" customFormat="1" x14ac:dyDescent="0.55000000000000004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U71"/>
      <c r="V71"/>
      <c r="W71"/>
      <c r="X71"/>
      <c r="Y71"/>
      <c r="Z71"/>
      <c r="AA71"/>
      <c r="AB71"/>
    </row>
    <row r="72" spans="1:28" s="12" customFormat="1" x14ac:dyDescent="0.55000000000000004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U72"/>
      <c r="V72"/>
      <c r="W72"/>
      <c r="X72"/>
      <c r="Y72"/>
      <c r="Z72"/>
      <c r="AA72"/>
      <c r="AB72"/>
    </row>
    <row r="73" spans="1:28" s="12" customFormat="1" x14ac:dyDescent="0.55000000000000004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U73"/>
      <c r="V73"/>
      <c r="W73"/>
      <c r="X73"/>
      <c r="Y73"/>
      <c r="Z73"/>
      <c r="AA73"/>
      <c r="AB73"/>
    </row>
    <row r="74" spans="1:28" s="12" customFormat="1" x14ac:dyDescent="0.55000000000000004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U74"/>
      <c r="V74"/>
      <c r="W74"/>
      <c r="X74"/>
      <c r="Y74"/>
      <c r="Z74"/>
      <c r="AA74"/>
      <c r="AB74"/>
    </row>
    <row r="75" spans="1:28" s="12" customFormat="1" x14ac:dyDescent="0.55000000000000004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U75"/>
      <c r="V75"/>
      <c r="W75"/>
      <c r="X75"/>
      <c r="Y75"/>
      <c r="Z75"/>
      <c r="AA75"/>
      <c r="AB75"/>
    </row>
    <row r="76" spans="1:28" s="12" customFormat="1" x14ac:dyDescent="0.55000000000000004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U76"/>
      <c r="V76"/>
      <c r="W76"/>
      <c r="X76"/>
      <c r="Y76"/>
      <c r="Z76"/>
      <c r="AA76"/>
      <c r="AB76"/>
    </row>
    <row r="77" spans="1:28" s="12" customFormat="1" x14ac:dyDescent="0.55000000000000004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U77"/>
      <c r="V77"/>
      <c r="W77"/>
      <c r="X77"/>
      <c r="Y77"/>
      <c r="Z77"/>
      <c r="AA77"/>
      <c r="AB77"/>
    </row>
    <row r="78" spans="1:28" s="12" customFormat="1" x14ac:dyDescent="0.55000000000000004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U78"/>
      <c r="V78"/>
      <c r="W78"/>
      <c r="X78"/>
      <c r="Y78"/>
      <c r="Z78"/>
      <c r="AA78"/>
      <c r="AB78"/>
    </row>
    <row r="79" spans="1:28" s="12" customFormat="1" x14ac:dyDescent="0.55000000000000004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U79"/>
      <c r="V79"/>
      <c r="W79"/>
      <c r="X79"/>
      <c r="Y79"/>
      <c r="Z79"/>
      <c r="AA79"/>
      <c r="AB79"/>
    </row>
    <row r="80" spans="1:28" s="12" customFormat="1" x14ac:dyDescent="0.55000000000000004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U80"/>
      <c r="V80"/>
      <c r="W80"/>
      <c r="X80"/>
      <c r="Y80"/>
      <c r="Z80"/>
      <c r="AA80"/>
      <c r="AB80"/>
    </row>
    <row r="81" spans="1:28" s="12" customFormat="1" x14ac:dyDescent="0.55000000000000004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U81"/>
      <c r="V81"/>
      <c r="W81"/>
      <c r="X81"/>
      <c r="Y81"/>
      <c r="Z81"/>
      <c r="AA81"/>
      <c r="AB81"/>
    </row>
    <row r="82" spans="1:28" s="12" customFormat="1" x14ac:dyDescent="0.55000000000000004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U82"/>
      <c r="V82"/>
      <c r="W82"/>
      <c r="X82"/>
      <c r="Y82"/>
      <c r="Z82"/>
      <c r="AA82"/>
      <c r="AB82"/>
    </row>
    <row r="83" spans="1:28" s="12" customFormat="1" x14ac:dyDescent="0.55000000000000004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U83"/>
      <c r="V83"/>
      <c r="W83"/>
      <c r="X83"/>
      <c r="Y83"/>
      <c r="Z83"/>
      <c r="AA83"/>
      <c r="AB83"/>
    </row>
    <row r="84" spans="1:28" s="12" customFormat="1" x14ac:dyDescent="0.55000000000000004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U84"/>
      <c r="V84"/>
      <c r="W84"/>
      <c r="X84"/>
      <c r="Y84"/>
      <c r="Z84"/>
      <c r="AA84"/>
      <c r="AB84"/>
    </row>
    <row r="85" spans="1:28" s="12" customFormat="1" x14ac:dyDescent="0.55000000000000004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U85"/>
      <c r="V85"/>
      <c r="W85"/>
      <c r="X85"/>
      <c r="Y85"/>
      <c r="Z85"/>
      <c r="AA85"/>
      <c r="AB85"/>
    </row>
    <row r="86" spans="1:28" s="12" customFormat="1" x14ac:dyDescent="0.55000000000000004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U86"/>
      <c r="V86"/>
      <c r="W86"/>
      <c r="X86"/>
      <c r="Y86"/>
      <c r="Z86"/>
      <c r="AA86"/>
      <c r="AB86"/>
    </row>
    <row r="87" spans="1:28" s="12" customFormat="1" x14ac:dyDescent="0.55000000000000004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U87"/>
      <c r="V87"/>
      <c r="W87"/>
      <c r="X87"/>
      <c r="Y87"/>
      <c r="Z87"/>
      <c r="AA87"/>
      <c r="AB87"/>
    </row>
    <row r="88" spans="1:28" s="12" customFormat="1" x14ac:dyDescent="0.55000000000000004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U88"/>
      <c r="V88"/>
      <c r="W88"/>
      <c r="X88"/>
      <c r="Y88"/>
      <c r="Z88"/>
      <c r="AA88"/>
      <c r="AB88"/>
    </row>
    <row r="89" spans="1:28" s="12" customFormat="1" x14ac:dyDescent="0.55000000000000004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U89"/>
      <c r="V89"/>
      <c r="W89"/>
      <c r="X89"/>
      <c r="Y89"/>
      <c r="Z89"/>
      <c r="AA89"/>
      <c r="AB89"/>
    </row>
    <row r="90" spans="1:28" s="12" customFormat="1" x14ac:dyDescent="0.55000000000000004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U90"/>
      <c r="V90"/>
      <c r="W90"/>
      <c r="X90"/>
      <c r="Y90"/>
      <c r="Z90"/>
      <c r="AA90"/>
      <c r="AB90"/>
    </row>
    <row r="91" spans="1:28" s="12" customFormat="1" x14ac:dyDescent="0.55000000000000004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U91"/>
      <c r="V91"/>
      <c r="W91"/>
      <c r="X91"/>
      <c r="Y91"/>
      <c r="Z91"/>
      <c r="AA91"/>
      <c r="AB91"/>
    </row>
    <row r="92" spans="1:28" s="12" customFormat="1" x14ac:dyDescent="0.55000000000000004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U92"/>
      <c r="V92"/>
      <c r="W92"/>
      <c r="X92"/>
      <c r="Y92"/>
      <c r="Z92"/>
      <c r="AA92"/>
      <c r="AB92"/>
    </row>
    <row r="93" spans="1:28" s="12" customFormat="1" x14ac:dyDescent="0.55000000000000004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U93"/>
      <c r="V93"/>
      <c r="W93"/>
      <c r="X93"/>
      <c r="Y93"/>
      <c r="Z93"/>
      <c r="AA93"/>
      <c r="AB93"/>
    </row>
    <row r="94" spans="1:28" s="12" customFormat="1" x14ac:dyDescent="0.55000000000000004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U94"/>
      <c r="V94"/>
      <c r="W94"/>
      <c r="X94"/>
      <c r="Y94"/>
      <c r="Z94"/>
      <c r="AA94"/>
      <c r="AB94"/>
    </row>
  </sheetData>
  <sheetProtection algorithmName="SHA-512" hashValue="mIPQuAnKJq5Cp5Firypb91k/vVCbtRCbHw6p9FdYB72SPWx8sYvacuGNdAk1B/0pqw0t6wTZn+KC30B5I+AGrQ==" saltValue="t1t8DvgZqkxr+PbLowekyQ==" spinCount="100000" sheet="1" scenarios="1" formatCells="0" formatColumns="0" formatRows="0" autoFilter="0"/>
  <dataConsolidate/>
  <mergeCells count="50">
    <mergeCell ref="C28:G33"/>
    <mergeCell ref="I28:J30"/>
    <mergeCell ref="K28:S30"/>
    <mergeCell ref="H31:H33"/>
    <mergeCell ref="I31:J33"/>
    <mergeCell ref="K31:S33"/>
    <mergeCell ref="H28:H30"/>
    <mergeCell ref="G42:K43"/>
    <mergeCell ref="L42:N43"/>
    <mergeCell ref="O42:S43"/>
    <mergeCell ref="C36:E36"/>
    <mergeCell ref="C41:D43"/>
    <mergeCell ref="E41:F41"/>
    <mergeCell ref="G41:K41"/>
    <mergeCell ref="L41:N41"/>
    <mergeCell ref="O41:S41"/>
    <mergeCell ref="E42:F43"/>
    <mergeCell ref="N24:P24"/>
    <mergeCell ref="Q24:S24"/>
    <mergeCell ref="C25:D25"/>
    <mergeCell ref="N25:O25"/>
    <mergeCell ref="Q25:R25"/>
    <mergeCell ref="C24:E24"/>
    <mergeCell ref="F24:G24"/>
    <mergeCell ref="H24:I24"/>
    <mergeCell ref="J24:K24"/>
    <mergeCell ref="L24:M24"/>
    <mergeCell ref="C19:E19"/>
    <mergeCell ref="F19:L19"/>
    <mergeCell ref="C21:E21"/>
    <mergeCell ref="F21:G21"/>
    <mergeCell ref="C23:F23"/>
    <mergeCell ref="D17:H17"/>
    <mergeCell ref="B8:H8"/>
    <mergeCell ref="L9:M9"/>
    <mergeCell ref="J10:K10"/>
    <mergeCell ref="L10:S10"/>
    <mergeCell ref="J11:K11"/>
    <mergeCell ref="L11:S11"/>
    <mergeCell ref="J12:K12"/>
    <mergeCell ref="L12:Q12"/>
    <mergeCell ref="J13:K13"/>
    <mergeCell ref="L13:Q13"/>
    <mergeCell ref="F15:G15"/>
    <mergeCell ref="B1:D1"/>
    <mergeCell ref="B2:E2"/>
    <mergeCell ref="M2:N2"/>
    <mergeCell ref="O2:R2"/>
    <mergeCell ref="M3:N3"/>
    <mergeCell ref="O3:R3"/>
  </mergeCells>
  <phoneticPr fontId="4"/>
  <conditionalFormatting sqref="M5 O5 Q5">
    <cfRule type="cellIs" dxfId="8" priority="14" operator="equal">
      <formula>""</formula>
    </cfRule>
  </conditionalFormatting>
  <conditionalFormatting sqref="G41:K43 O41:S43">
    <cfRule type="cellIs" dxfId="7" priority="13" operator="equal">
      <formula>""</formula>
    </cfRule>
  </conditionalFormatting>
  <conditionalFormatting sqref="Q5">
    <cfRule type="cellIs" dxfId="6" priority="12" operator="equal">
      <formula>""</formula>
    </cfRule>
  </conditionalFormatting>
  <conditionalFormatting sqref="F21:G21">
    <cfRule type="cellIs" dxfId="5" priority="11" operator="equal">
      <formula>""</formula>
    </cfRule>
  </conditionalFormatting>
  <conditionalFormatting sqref="L25">
    <cfRule type="cellIs" dxfId="4" priority="10" operator="equal">
      <formula>""</formula>
    </cfRule>
  </conditionalFormatting>
  <conditionalFormatting sqref="O2:R3">
    <cfRule type="cellIs" dxfId="3" priority="9" operator="equal">
      <formula>""</formula>
    </cfRule>
  </conditionalFormatting>
  <conditionalFormatting sqref="H28">
    <cfRule type="cellIs" dxfId="2" priority="3" operator="equal">
      <formula>""</formula>
    </cfRule>
  </conditionalFormatting>
  <conditionalFormatting sqref="H31">
    <cfRule type="cellIs" dxfId="1" priority="2" operator="equal">
      <formula>""</formula>
    </cfRule>
  </conditionalFormatting>
  <conditionalFormatting sqref="K31:S33">
    <cfRule type="containsBlanks" dxfId="0" priority="15">
      <formula>LEN(TRIM(K31))=0</formula>
    </cfRule>
  </conditionalFormatting>
  <dataValidations count="3">
    <dataValidation allowBlank="1" showErrorMessage="1" sqref="M5" xr:uid="{73DA37AD-4469-4FAB-B15B-4036517E8A5C}"/>
    <dataValidation allowBlank="1" showErrorMessage="1" prompt="_x000a_" sqref="L25" xr:uid="{5A9D7F07-7342-4242-833D-AB14C20A5122}"/>
    <dataValidation type="list" allowBlank="1" showInputMessage="1" showErrorMessage="1" sqref="H28:H31" xr:uid="{3DEB2FE6-337F-4496-A172-2014D3E5EAED}">
      <formula1>"○"</formula1>
    </dataValidation>
  </dataValidations>
  <hyperlinks>
    <hyperlink ref="B2:C2" location="メニュー画面!A1" display="メニュー画面へ" xr:uid="{ED3BAA6A-66AD-4CE3-831E-39A6CDE45881}"/>
    <hyperlink ref="B2:D2" location="メニュー画面!B1" display="メニュー画面へ" xr:uid="{5976E93E-FFFC-43FD-92AF-0BCE80CC9309}"/>
    <hyperlink ref="B2:E2" location="メニュー画面!B11" display="メニュー画面へ" xr:uid="{86635D2F-43FD-449E-A355-44665CE30F3E}"/>
  </hyperlinks>
  <pageMargins left="0.70866141732283472" right="0.70866141732283472" top="0.74803149606299213" bottom="0.74803149606299213" header="0.31496062992125984" footer="0.31496062992125984"/>
  <pageSetup paperSize="9" scale="72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Q15"/>
  <sheetViews>
    <sheetView workbookViewId="0">
      <selection activeCell="I9" sqref="I9"/>
    </sheetView>
  </sheetViews>
  <sheetFormatPr defaultRowHeight="18" x14ac:dyDescent="0.55000000000000004"/>
  <cols>
    <col min="1" max="1" width="17.5" customWidth="1"/>
    <col min="11" max="11" width="11.5" customWidth="1"/>
    <col min="12" max="12" width="12.58203125" customWidth="1"/>
    <col min="13" max="13" width="17.58203125" customWidth="1"/>
    <col min="15" max="15" width="28.58203125" customWidth="1"/>
    <col min="17" max="17" width="41.58203125" bestFit="1" customWidth="1"/>
  </cols>
  <sheetData>
    <row r="1" spans="1:17" x14ac:dyDescent="0.55000000000000004">
      <c r="A1" s="11" t="s">
        <v>0</v>
      </c>
      <c r="B1" s="12"/>
      <c r="C1" s="13">
        <v>1</v>
      </c>
      <c r="D1" s="12"/>
      <c r="E1" s="13" t="s">
        <v>38</v>
      </c>
      <c r="F1" s="12"/>
      <c r="G1" s="13">
        <v>1</v>
      </c>
      <c r="H1" s="12"/>
      <c r="I1" s="13" t="s">
        <v>39</v>
      </c>
      <c r="J1" s="12"/>
      <c r="K1" s="13" t="s">
        <v>0</v>
      </c>
      <c r="L1" s="13">
        <v>1</v>
      </c>
      <c r="M1" s="13" t="s">
        <v>0</v>
      </c>
      <c r="N1" s="12"/>
      <c r="O1" s="13" t="s">
        <v>266</v>
      </c>
      <c r="Q1" s="16" t="s">
        <v>103</v>
      </c>
    </row>
    <row r="2" spans="1:17" x14ac:dyDescent="0.55000000000000004">
      <c r="A2" s="11" t="s">
        <v>2</v>
      </c>
      <c r="B2" s="12"/>
      <c r="C2" s="13">
        <v>2</v>
      </c>
      <c r="D2" s="12"/>
      <c r="E2" s="13" t="s">
        <v>33</v>
      </c>
      <c r="F2" s="12"/>
      <c r="G2" s="13">
        <v>2</v>
      </c>
      <c r="H2" s="12"/>
      <c r="I2" s="12"/>
      <c r="J2" s="12"/>
      <c r="K2" s="13" t="s">
        <v>2</v>
      </c>
      <c r="L2" s="13">
        <v>2</v>
      </c>
      <c r="M2" s="13" t="s">
        <v>2</v>
      </c>
      <c r="N2" s="12"/>
      <c r="O2" s="13" t="s">
        <v>267</v>
      </c>
      <c r="Q2" s="16" t="s">
        <v>104</v>
      </c>
    </row>
    <row r="3" spans="1:17" x14ac:dyDescent="0.55000000000000004">
      <c r="A3" s="11" t="s">
        <v>11</v>
      </c>
      <c r="B3" s="12"/>
      <c r="C3" s="13">
        <v>3</v>
      </c>
      <c r="D3" s="12"/>
      <c r="E3" s="13" t="s">
        <v>35</v>
      </c>
      <c r="F3" s="12"/>
      <c r="G3" s="13">
        <v>3</v>
      </c>
      <c r="H3" s="12"/>
      <c r="I3" s="12"/>
      <c r="J3" s="12"/>
      <c r="K3" s="13" t="s">
        <v>11</v>
      </c>
      <c r="L3" s="13">
        <v>3</v>
      </c>
      <c r="M3" s="13" t="s">
        <v>11</v>
      </c>
      <c r="N3" s="12"/>
      <c r="O3" s="13" t="s">
        <v>36</v>
      </c>
    </row>
    <row r="4" spans="1:17" x14ac:dyDescent="0.55000000000000004">
      <c r="A4" s="11" t="s">
        <v>10</v>
      </c>
      <c r="B4" s="12"/>
      <c r="C4" s="13">
        <v>4</v>
      </c>
      <c r="D4" s="12"/>
      <c r="E4" s="13" t="s">
        <v>40</v>
      </c>
      <c r="F4" s="12"/>
      <c r="G4" s="12"/>
      <c r="H4" s="12"/>
      <c r="I4" s="12"/>
      <c r="J4" s="12"/>
      <c r="K4" s="13" t="s">
        <v>10</v>
      </c>
      <c r="L4" s="13">
        <v>4</v>
      </c>
      <c r="M4" s="13" t="s">
        <v>10</v>
      </c>
      <c r="N4" s="12"/>
      <c r="O4" s="13" t="s">
        <v>143</v>
      </c>
    </row>
    <row r="5" spans="1:17" x14ac:dyDescent="0.55000000000000004">
      <c r="A5" s="11" t="s">
        <v>3</v>
      </c>
      <c r="B5" s="12"/>
      <c r="C5" s="13">
        <v>5</v>
      </c>
      <c r="D5" s="12"/>
      <c r="E5" s="12"/>
      <c r="F5" s="12"/>
      <c r="G5" s="12"/>
      <c r="H5" s="12"/>
      <c r="I5" s="12"/>
      <c r="J5" s="12"/>
      <c r="K5" s="13" t="s">
        <v>3</v>
      </c>
      <c r="L5" s="13">
        <v>5</v>
      </c>
      <c r="M5" s="13" t="s">
        <v>3</v>
      </c>
      <c r="N5" s="12"/>
      <c r="O5" s="12"/>
    </row>
    <row r="6" spans="1:17" x14ac:dyDescent="0.55000000000000004">
      <c r="A6" s="11" t="s">
        <v>7</v>
      </c>
      <c r="B6" s="12"/>
      <c r="C6" s="13">
        <v>6</v>
      </c>
      <c r="D6" s="12"/>
      <c r="E6" s="13" t="s">
        <v>0</v>
      </c>
      <c r="F6" s="12"/>
      <c r="G6" s="608" t="s">
        <v>237</v>
      </c>
      <c r="H6" s="608"/>
      <c r="I6" s="12"/>
      <c r="J6" s="12"/>
      <c r="K6" s="13" t="s">
        <v>7</v>
      </c>
      <c r="L6" s="13">
        <v>6</v>
      </c>
      <c r="M6" s="13" t="s">
        <v>7</v>
      </c>
      <c r="N6" s="12"/>
      <c r="O6" s="12"/>
    </row>
    <row r="7" spans="1:17" x14ac:dyDescent="0.55000000000000004">
      <c r="A7" s="11" t="s">
        <v>1</v>
      </c>
      <c r="B7" s="12"/>
      <c r="C7" s="13">
        <v>7</v>
      </c>
      <c r="D7" s="12"/>
      <c r="E7" s="13" t="s">
        <v>2</v>
      </c>
      <c r="F7" s="12"/>
      <c r="G7" s="250">
        <v>44256</v>
      </c>
      <c r="H7" s="250">
        <v>44286</v>
      </c>
      <c r="I7" s="250">
        <v>44287</v>
      </c>
      <c r="J7" s="12"/>
      <c r="K7" s="13" t="s">
        <v>1</v>
      </c>
      <c r="L7" s="13">
        <v>7</v>
      </c>
      <c r="M7" s="13" t="s">
        <v>1</v>
      </c>
      <c r="N7" s="12"/>
      <c r="O7" s="12"/>
    </row>
    <row r="8" spans="1:17" x14ac:dyDescent="0.55000000000000004">
      <c r="A8" s="11" t="s">
        <v>4</v>
      </c>
      <c r="B8" s="12"/>
      <c r="C8" s="13">
        <v>8</v>
      </c>
      <c r="D8" s="12"/>
      <c r="E8" s="13" t="s">
        <v>41</v>
      </c>
      <c r="F8" s="12"/>
      <c r="G8" s="250">
        <v>44681</v>
      </c>
      <c r="H8" s="250">
        <v>44652</v>
      </c>
      <c r="I8" s="250">
        <v>44651</v>
      </c>
      <c r="J8" s="12"/>
      <c r="K8" s="13" t="s">
        <v>4</v>
      </c>
      <c r="L8" s="13">
        <v>8</v>
      </c>
      <c r="M8" s="13" t="s">
        <v>4</v>
      </c>
      <c r="N8" s="12"/>
      <c r="O8" s="12"/>
    </row>
    <row r="9" spans="1:17" x14ac:dyDescent="0.55000000000000004">
      <c r="A9" s="11" t="s">
        <v>8</v>
      </c>
      <c r="B9" s="12"/>
      <c r="C9" s="13">
        <v>9</v>
      </c>
      <c r="D9" s="12"/>
      <c r="E9" s="13" t="s">
        <v>6</v>
      </c>
      <c r="F9" s="12"/>
      <c r="G9" s="12"/>
      <c r="H9" s="12"/>
      <c r="I9" s="12"/>
      <c r="J9" s="12"/>
      <c r="K9" s="13" t="s">
        <v>8</v>
      </c>
      <c r="L9" s="13">
        <v>9</v>
      </c>
      <c r="M9" s="13" t="s">
        <v>8</v>
      </c>
      <c r="N9" s="12"/>
      <c r="O9" s="12"/>
    </row>
    <row r="10" spans="1:17" x14ac:dyDescent="0.55000000000000004">
      <c r="A10" s="11" t="s">
        <v>12</v>
      </c>
      <c r="B10" s="12"/>
      <c r="C10" s="13">
        <v>10</v>
      </c>
      <c r="D10" s="12"/>
      <c r="E10" s="12"/>
      <c r="F10" s="12"/>
      <c r="G10" s="12"/>
      <c r="H10" s="12"/>
      <c r="I10" s="12"/>
      <c r="J10" s="12"/>
      <c r="K10" s="13" t="s">
        <v>12</v>
      </c>
      <c r="L10" s="13">
        <v>10</v>
      </c>
      <c r="M10" s="13" t="s">
        <v>12</v>
      </c>
      <c r="N10" s="12"/>
      <c r="O10" s="12"/>
    </row>
    <row r="11" spans="1:17" x14ac:dyDescent="0.55000000000000004">
      <c r="A11" s="11" t="s">
        <v>13</v>
      </c>
      <c r="B11" s="12"/>
      <c r="C11" s="13">
        <v>11</v>
      </c>
      <c r="D11" s="12"/>
      <c r="E11" s="12"/>
      <c r="F11" s="12"/>
      <c r="G11" s="12"/>
      <c r="H11" s="12"/>
      <c r="I11" s="12"/>
      <c r="J11" s="12"/>
      <c r="K11" s="13" t="s">
        <v>13</v>
      </c>
      <c r="L11" s="13">
        <v>11</v>
      </c>
      <c r="M11" s="13" t="s">
        <v>13</v>
      </c>
      <c r="N11" s="12"/>
      <c r="O11" s="12"/>
    </row>
    <row r="12" spans="1:17" x14ac:dyDescent="0.55000000000000004">
      <c r="A12" s="11" t="s">
        <v>9</v>
      </c>
      <c r="B12" s="12"/>
      <c r="C12" s="13">
        <v>12</v>
      </c>
      <c r="D12" s="12"/>
      <c r="E12" s="12"/>
      <c r="F12" s="12"/>
      <c r="G12" s="12"/>
      <c r="H12" s="12"/>
      <c r="I12" s="12"/>
      <c r="J12" s="12"/>
      <c r="K12" s="13" t="s">
        <v>9</v>
      </c>
      <c r="L12" s="13">
        <v>12</v>
      </c>
      <c r="M12" s="13" t="s">
        <v>9</v>
      </c>
      <c r="N12" s="12"/>
      <c r="O12" s="12"/>
    </row>
    <row r="13" spans="1:17" x14ac:dyDescent="0.55000000000000004">
      <c r="A13" s="11" t="s">
        <v>5</v>
      </c>
      <c r="B13" s="12"/>
      <c r="C13" s="13">
        <v>13</v>
      </c>
      <c r="D13" s="12"/>
      <c r="E13" s="12"/>
      <c r="F13" s="12"/>
      <c r="G13" s="12"/>
      <c r="H13" s="12"/>
      <c r="I13" s="12"/>
      <c r="J13" s="12"/>
      <c r="K13" s="13" t="s">
        <v>5</v>
      </c>
      <c r="L13" s="13">
        <v>13</v>
      </c>
      <c r="M13" s="13" t="s">
        <v>5</v>
      </c>
      <c r="N13" s="12"/>
      <c r="O13" s="12"/>
    </row>
    <row r="14" spans="1:17" x14ac:dyDescent="0.55000000000000004">
      <c r="A14" s="11" t="s">
        <v>161</v>
      </c>
      <c r="B14" s="12"/>
      <c r="C14" s="13">
        <v>14</v>
      </c>
      <c r="D14" s="12"/>
      <c r="E14" s="12"/>
      <c r="F14" s="12"/>
      <c r="G14" s="12"/>
      <c r="H14" s="12"/>
      <c r="I14" s="12"/>
      <c r="J14" s="12"/>
      <c r="K14" s="13" t="s">
        <v>162</v>
      </c>
      <c r="L14" s="13">
        <v>14</v>
      </c>
      <c r="M14" s="13" t="s">
        <v>162</v>
      </c>
      <c r="N14" s="12"/>
      <c r="O14" s="12"/>
    </row>
    <row r="15" spans="1:17" x14ac:dyDescent="0.55000000000000004">
      <c r="B15" s="12"/>
      <c r="C15" s="13">
        <v>15</v>
      </c>
      <c r="D15" s="12"/>
      <c r="E15" s="12"/>
      <c r="F15" s="12"/>
      <c r="G15" s="12"/>
      <c r="H15" s="12"/>
      <c r="I15" s="12"/>
      <c r="J15" s="12"/>
      <c r="N15" s="12"/>
      <c r="O15" s="12"/>
    </row>
  </sheetData>
  <sheetProtection algorithmName="SHA-512" hashValue="kx94he3zOBPa4X4YnnT56Ta2JX0vATlSVoLoHM9EgYeoORV5/11HGB+lpd1US2Ur4Ri5Gl24B39c9/ey8JxOeQ==" saltValue="7Cy0wvGmWKlkI8h0eFehZQ==" spinCount="100000" sheet="1" objects="1" scenarios="1" formatCells="0"/>
  <mergeCells count="1">
    <mergeCell ref="G6:H6"/>
  </mergeCells>
  <phoneticPr fontId="4"/>
  <conditionalFormatting sqref="N32">
    <cfRule type="cellIs" priority="1" operator="notEqual">
      <formula>$I$1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FF0000"/>
  </sheetPr>
  <dimension ref="B1:N23"/>
  <sheetViews>
    <sheetView showGridLines="0" zoomScale="80" zoomScaleNormal="80" workbookViewId="0">
      <selection activeCell="B2" sqref="B2:C2"/>
    </sheetView>
  </sheetViews>
  <sheetFormatPr defaultRowHeight="18" x14ac:dyDescent="0.55000000000000004"/>
  <cols>
    <col min="1" max="1" width="2.08203125" customWidth="1"/>
    <col min="2" max="2" width="6.08203125" style="12" customWidth="1"/>
    <col min="3" max="3" width="21.5" style="12" customWidth="1"/>
    <col min="4" max="4" width="35.08203125" style="12" customWidth="1"/>
    <col min="5" max="5" width="35.08203125" style="89" customWidth="1"/>
    <col min="6" max="6" width="17.08203125" style="12" customWidth="1"/>
  </cols>
  <sheetData>
    <row r="1" spans="2:14" ht="26.15" customHeight="1" x14ac:dyDescent="0.55000000000000004">
      <c r="B1" s="303" t="s">
        <v>148</v>
      </c>
      <c r="C1" s="303"/>
      <c r="D1" s="303"/>
      <c r="E1" s="110"/>
      <c r="F1" s="18"/>
    </row>
    <row r="2" spans="2:14" ht="26.15" customHeight="1" thickBot="1" x14ac:dyDescent="0.6">
      <c r="B2" s="302" t="s">
        <v>150</v>
      </c>
      <c r="C2" s="302"/>
      <c r="D2" s="18"/>
      <c r="E2" s="111"/>
      <c r="F2" s="18"/>
    </row>
    <row r="3" spans="2:14" ht="26.15" customHeight="1" thickBot="1" x14ac:dyDescent="0.6">
      <c r="B3" s="308" t="s">
        <v>207</v>
      </c>
      <c r="C3" s="309"/>
      <c r="D3" s="109"/>
      <c r="E3" s="112" t="s">
        <v>209</v>
      </c>
      <c r="F3" s="67"/>
    </row>
    <row r="4" spans="2:14" ht="23.15" customHeight="1" thickBot="1" x14ac:dyDescent="0.6">
      <c r="B4" s="294" t="s">
        <v>116</v>
      </c>
      <c r="C4" s="295"/>
      <c r="D4" s="71"/>
      <c r="E4" s="67" t="s">
        <v>210</v>
      </c>
    </row>
    <row r="5" spans="2:14" ht="23.15" customHeight="1" thickBot="1" x14ac:dyDescent="0.6">
      <c r="B5" s="300" t="s">
        <v>247</v>
      </c>
      <c r="C5" s="301"/>
      <c r="D5" s="262"/>
      <c r="E5" s="67" t="s">
        <v>288</v>
      </c>
    </row>
    <row r="6" spans="2:14" ht="35.9" customHeight="1" x14ac:dyDescent="0.55000000000000004">
      <c r="B6" s="296" t="s">
        <v>14</v>
      </c>
      <c r="C6" s="297"/>
      <c r="D6" s="287"/>
      <c r="E6" s="111"/>
      <c r="F6" s="18"/>
    </row>
    <row r="7" spans="2:14" x14ac:dyDescent="0.55000000000000004">
      <c r="B7" s="298" t="s">
        <v>128</v>
      </c>
      <c r="C7" s="299"/>
      <c r="D7" s="205"/>
      <c r="E7" s="111"/>
      <c r="F7" s="18"/>
      <c r="I7" s="2"/>
    </row>
    <row r="8" spans="2:14" ht="35.15" customHeight="1" x14ac:dyDescent="0.55000000000000004">
      <c r="B8" s="298" t="s">
        <v>15</v>
      </c>
      <c r="C8" s="299"/>
      <c r="D8" s="288"/>
      <c r="E8" s="111"/>
      <c r="F8" s="18"/>
      <c r="H8" s="2"/>
      <c r="I8" s="2"/>
    </row>
    <row r="9" spans="2:14" x14ac:dyDescent="0.55000000000000004">
      <c r="B9" s="298" t="s">
        <v>16</v>
      </c>
      <c r="C9" s="299"/>
      <c r="D9" s="205"/>
      <c r="E9" s="111"/>
      <c r="F9" s="18"/>
    </row>
    <row r="10" spans="2:14" ht="18.5" thickBot="1" x14ac:dyDescent="0.6">
      <c r="B10" s="304" t="s">
        <v>17</v>
      </c>
      <c r="C10" s="305"/>
      <c r="D10" s="206"/>
      <c r="E10" s="111"/>
      <c r="F10" s="18"/>
      <c r="H10" s="2"/>
    </row>
    <row r="11" spans="2:14" ht="13.4" customHeight="1" thickBot="1" x14ac:dyDescent="0.6">
      <c r="B11" s="68"/>
      <c r="C11" s="69"/>
      <c r="D11" s="68"/>
      <c r="E11" s="111"/>
      <c r="F11" s="18"/>
      <c r="G11" s="2"/>
      <c r="H11" s="2"/>
      <c r="M11" s="2"/>
    </row>
    <row r="12" spans="2:14" ht="35.9" customHeight="1" thickBot="1" x14ac:dyDescent="0.6">
      <c r="B12" s="306" t="s">
        <v>208</v>
      </c>
      <c r="C12" s="307"/>
      <c r="D12" s="213"/>
      <c r="E12" s="70" t="s">
        <v>236</v>
      </c>
      <c r="L12" s="2"/>
      <c r="M12" s="2"/>
    </row>
    <row r="13" spans="2:14" ht="18.5" thickBot="1" x14ac:dyDescent="0.6">
      <c r="B13" s="292" t="s">
        <v>206</v>
      </c>
      <c r="C13" s="293"/>
      <c r="D13" s="290"/>
      <c r="E13" s="67" t="s">
        <v>186</v>
      </c>
    </row>
    <row r="14" spans="2:14" x14ac:dyDescent="0.55000000000000004">
      <c r="B14" s="207">
        <v>1</v>
      </c>
      <c r="C14" s="210" t="s">
        <v>171</v>
      </c>
      <c r="D14" s="287"/>
      <c r="E14" s="67" t="s">
        <v>139</v>
      </c>
    </row>
    <row r="15" spans="2:14" x14ac:dyDescent="0.55000000000000004">
      <c r="B15" s="208">
        <v>2</v>
      </c>
      <c r="C15" s="211" t="s">
        <v>172</v>
      </c>
      <c r="D15" s="288"/>
      <c r="E15" s="111"/>
      <c r="F15" s="18"/>
    </row>
    <row r="16" spans="2:14" x14ac:dyDescent="0.55000000000000004">
      <c r="B16" s="208">
        <v>3</v>
      </c>
      <c r="C16" s="211" t="s">
        <v>173</v>
      </c>
      <c r="D16" s="288"/>
      <c r="E16" s="111"/>
      <c r="F16" s="18"/>
      <c r="M16" s="2"/>
      <c r="N16" s="2"/>
    </row>
    <row r="17" spans="2:6" x14ac:dyDescent="0.55000000000000004">
      <c r="B17" s="208">
        <v>4</v>
      </c>
      <c r="C17" s="211" t="s">
        <v>174</v>
      </c>
      <c r="D17" s="288"/>
      <c r="E17" s="111"/>
      <c r="F17" s="18"/>
    </row>
    <row r="18" spans="2:6" x14ac:dyDescent="0.55000000000000004">
      <c r="B18" s="208">
        <v>5</v>
      </c>
      <c r="C18" s="211" t="s">
        <v>175</v>
      </c>
      <c r="D18" s="288"/>
      <c r="E18" s="111"/>
      <c r="F18" s="18"/>
    </row>
    <row r="19" spans="2:6" x14ac:dyDescent="0.55000000000000004">
      <c r="B19" s="208">
        <v>6</v>
      </c>
      <c r="C19" s="211" t="s">
        <v>176</v>
      </c>
      <c r="D19" s="288"/>
      <c r="E19" s="111"/>
      <c r="F19" s="18"/>
    </row>
    <row r="20" spans="2:6" x14ac:dyDescent="0.55000000000000004">
      <c r="B20" s="208">
        <v>7</v>
      </c>
      <c r="C20" s="211" t="s">
        <v>177</v>
      </c>
      <c r="D20" s="288"/>
      <c r="E20" s="111"/>
      <c r="F20" s="18"/>
    </row>
    <row r="21" spans="2:6" x14ac:dyDescent="0.55000000000000004">
      <c r="B21" s="208">
        <v>8</v>
      </c>
      <c r="C21" s="211" t="s">
        <v>178</v>
      </c>
      <c r="D21" s="288"/>
      <c r="E21" s="111"/>
      <c r="F21" s="18"/>
    </row>
    <row r="22" spans="2:6" x14ac:dyDescent="0.55000000000000004">
      <c r="B22" s="208">
        <v>9</v>
      </c>
      <c r="C22" s="211" t="s">
        <v>179</v>
      </c>
      <c r="D22" s="288"/>
      <c r="E22" s="111"/>
      <c r="F22" s="18"/>
    </row>
    <row r="23" spans="2:6" ht="18.5" thickBot="1" x14ac:dyDescent="0.6">
      <c r="B23" s="209">
        <v>10</v>
      </c>
      <c r="C23" s="212" t="s">
        <v>180</v>
      </c>
      <c r="D23" s="289"/>
      <c r="E23" s="111"/>
      <c r="F23" s="18"/>
    </row>
  </sheetData>
  <sheetProtection algorithmName="SHA-512" hashValue="ap4OjDDlmSJ6kKQ2H6wmxV2wInHgaZC59gMvmKhyR/XOZ9cQdrdz98MqzZ/Ta9bWlu59Qi+MSzP8d1gLKpNH6w==" saltValue="ue9BVNyiIEujgbTawziyTw==" spinCount="100000" sheet="1" scenarios="1" formatCells="0" formatColumns="0" formatRows="0" autoFilter="0"/>
  <mergeCells count="12">
    <mergeCell ref="B2:C2"/>
    <mergeCell ref="B1:D1"/>
    <mergeCell ref="B9:C9"/>
    <mergeCell ref="B10:C10"/>
    <mergeCell ref="B12:C12"/>
    <mergeCell ref="B3:C3"/>
    <mergeCell ref="B13:C13"/>
    <mergeCell ref="B4:C4"/>
    <mergeCell ref="B6:C6"/>
    <mergeCell ref="B7:C7"/>
    <mergeCell ref="B8:C8"/>
    <mergeCell ref="B5:C5"/>
  </mergeCells>
  <phoneticPr fontId="4"/>
  <conditionalFormatting sqref="D6:D10">
    <cfRule type="cellIs" dxfId="56" priority="3" operator="equal">
      <formula>""</formula>
    </cfRule>
  </conditionalFormatting>
  <conditionalFormatting sqref="D3:D5">
    <cfRule type="cellIs" dxfId="55" priority="2" operator="equal">
      <formula>""</formula>
    </cfRule>
  </conditionalFormatting>
  <conditionalFormatting sqref="D12:D23">
    <cfRule type="cellIs" dxfId="54" priority="1" operator="equal">
      <formula>""</formula>
    </cfRule>
  </conditionalFormatting>
  <hyperlinks>
    <hyperlink ref="B2:C2" location="メニュー画面!B2" display="メニュー画面へ" xr:uid="{00000000-0004-0000-0100-000000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プルダウン用リスト!$Q$1:$Q$2</xm:f>
          </x14:formula1>
          <xm:sqref>D5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FF0000"/>
  </sheetPr>
  <dimension ref="A1:U2001"/>
  <sheetViews>
    <sheetView showGridLines="0" zoomScale="60" zoomScaleNormal="60" zoomScaleSheetLayoutView="70" workbookViewId="0">
      <pane xSplit="10" ySplit="5" topLeftCell="K6" activePane="bottomRight" state="frozen"/>
      <selection pane="topRight" activeCell="K1" sqref="K1"/>
      <selection pane="bottomLeft" activeCell="A6" sqref="A6"/>
      <selection pane="bottomRight" activeCell="A6" sqref="A6"/>
    </sheetView>
  </sheetViews>
  <sheetFormatPr defaultRowHeight="18" x14ac:dyDescent="0.55000000000000004"/>
  <cols>
    <col min="1" max="1" width="15.58203125" style="12" customWidth="1"/>
    <col min="2" max="2" width="4.83203125" style="12" customWidth="1"/>
    <col min="3" max="3" width="19.58203125" style="89" customWidth="1"/>
    <col min="4" max="4" width="4.58203125" style="89" customWidth="1"/>
    <col min="5" max="5" width="8.58203125" style="89" customWidth="1"/>
    <col min="6" max="6" width="16.58203125" style="89" customWidth="1"/>
    <col min="7" max="7" width="4.58203125" style="89" customWidth="1"/>
    <col min="8" max="8" width="22.58203125" style="12" customWidth="1"/>
    <col min="9" max="9" width="29.58203125" style="12" customWidth="1"/>
    <col min="10" max="11" width="12.33203125" style="12" customWidth="1"/>
    <col min="12" max="13" width="11.83203125" style="12" customWidth="1"/>
    <col min="14" max="14" width="23.58203125" style="12" customWidth="1"/>
    <col min="15" max="16" width="9.33203125" style="12" customWidth="1"/>
    <col min="17" max="19" width="11.58203125" style="12" customWidth="1"/>
    <col min="20" max="20" width="11.58203125" style="18" customWidth="1"/>
    <col min="21" max="21" width="2.08203125" style="12" customWidth="1"/>
  </cols>
  <sheetData>
    <row r="1" spans="1:21" s="2" customFormat="1" ht="130" customHeight="1" x14ac:dyDescent="0.55000000000000004">
      <c r="A1" s="120" t="s">
        <v>219</v>
      </c>
      <c r="B1" s="30"/>
      <c r="C1" s="41"/>
      <c r="D1" s="41"/>
      <c r="E1" s="41"/>
      <c r="F1" s="41"/>
      <c r="G1" s="41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4"/>
      <c r="U1" s="30"/>
    </row>
    <row r="2" spans="1:21" ht="6" customHeight="1" thickBot="1" x14ac:dyDescent="0.6">
      <c r="A2" s="91"/>
      <c r="B2" s="91"/>
      <c r="I2" s="30"/>
      <c r="L2" s="30"/>
      <c r="N2" s="30"/>
      <c r="S2" s="30"/>
    </row>
    <row r="3" spans="1:21" ht="30" customHeight="1" thickBot="1" x14ac:dyDescent="0.4">
      <c r="A3" s="91"/>
      <c r="B3" s="148" t="s">
        <v>145</v>
      </c>
      <c r="C3" s="148"/>
      <c r="D3" s="148"/>
      <c r="K3" s="312" t="s">
        <v>50</v>
      </c>
      <c r="L3" s="313"/>
      <c r="M3" s="314"/>
      <c r="N3" s="315" t="s">
        <v>2</v>
      </c>
      <c r="O3" s="316"/>
      <c r="P3" s="316"/>
      <c r="Q3" s="316"/>
      <c r="R3" s="316"/>
      <c r="S3" s="316"/>
      <c r="T3" s="317"/>
    </row>
    <row r="4" spans="1:21" ht="7.4" customHeight="1" thickBot="1" x14ac:dyDescent="0.4">
      <c r="D4" s="121"/>
      <c r="E4" s="121"/>
      <c r="F4" s="121"/>
      <c r="K4" s="92"/>
      <c r="L4" s="140"/>
      <c r="M4" s="93"/>
      <c r="N4" s="318"/>
      <c r="O4" s="319"/>
      <c r="P4" s="319"/>
      <c r="Q4" s="319"/>
      <c r="R4" s="319"/>
      <c r="S4" s="319"/>
      <c r="T4" s="320"/>
    </row>
    <row r="5" spans="1:21" ht="125.15" customHeight="1" thickBot="1" x14ac:dyDescent="0.6">
      <c r="A5" s="152" t="s">
        <v>289</v>
      </c>
      <c r="B5" s="158" t="s">
        <v>235</v>
      </c>
      <c r="C5" s="153" t="s">
        <v>238</v>
      </c>
      <c r="D5" s="310" t="s">
        <v>184</v>
      </c>
      <c r="E5" s="311"/>
      <c r="F5" s="151" t="s">
        <v>233</v>
      </c>
      <c r="G5" s="261"/>
      <c r="H5" s="149" t="s">
        <v>220</v>
      </c>
      <c r="I5" s="150" t="s">
        <v>221</v>
      </c>
      <c r="J5" s="151" t="s">
        <v>246</v>
      </c>
      <c r="K5" s="144" t="s">
        <v>229</v>
      </c>
      <c r="L5" s="145" t="s">
        <v>262</v>
      </c>
      <c r="M5" s="154" t="s">
        <v>263</v>
      </c>
      <c r="N5" s="147" t="s">
        <v>224</v>
      </c>
      <c r="O5" s="146" t="s">
        <v>222</v>
      </c>
      <c r="P5" s="142" t="s">
        <v>223</v>
      </c>
      <c r="Q5" s="252" t="s">
        <v>239</v>
      </c>
      <c r="R5" s="143" t="s">
        <v>264</v>
      </c>
      <c r="S5" s="155" t="s">
        <v>265</v>
      </c>
      <c r="T5" s="156" t="s">
        <v>187</v>
      </c>
    </row>
    <row r="6" spans="1:21" x14ac:dyDescent="0.55000000000000004">
      <c r="A6" s="126"/>
      <c r="B6" s="127"/>
      <c r="C6" s="128" t="str">
        <f>IF(B6="","",VLOOKUP(B6,団体基本情報!$B$14:$D$23,3,FALSE))</f>
        <v/>
      </c>
      <c r="D6" s="129" t="str">
        <f>IF(E6="","",IF(E6="謝金","01.",IF(E6="旅費","02.",IF(E6="その他","04.","03."))))</f>
        <v/>
      </c>
      <c r="E6" s="130" t="str">
        <f>IF(F6="","",IF(F6="謝金","謝金",IF(F6="旅費","旅費",IF(F6="対象外経費","その他","所費"))))</f>
        <v/>
      </c>
      <c r="F6" s="131"/>
      <c r="G6" s="132" t="str">
        <f>IF(F6="","",VLOOKUP(F6,プルダウン用リスト!$K$1:$M$14,2,FALSE))</f>
        <v/>
      </c>
      <c r="H6" s="131"/>
      <c r="I6" s="131"/>
      <c r="J6" s="138"/>
      <c r="K6" s="141"/>
      <c r="L6" s="118"/>
      <c r="M6" s="133" t="str">
        <f>IF(F6="対象外経費",K6,IF(L6="","",K6-L6))</f>
        <v/>
      </c>
      <c r="N6" s="134"/>
      <c r="O6" s="135"/>
      <c r="P6" s="135"/>
      <c r="Q6" s="136" t="str">
        <f>IF(O6+P6=0,"",O6+P6)</f>
        <v/>
      </c>
      <c r="R6" s="135"/>
      <c r="S6" s="137" t="str">
        <f>IF(R6="","",Q6-R6)</f>
        <v/>
      </c>
      <c r="T6" s="15" t="str">
        <f>IF(G6=2,"＊","")</f>
        <v/>
      </c>
    </row>
    <row r="7" spans="1:21" x14ac:dyDescent="0.55000000000000004">
      <c r="A7" s="126"/>
      <c r="B7" s="95"/>
      <c r="C7" s="96" t="str">
        <f>IF(B7="","",VLOOKUP(B7,団体基本情報!$B$14:$D$23,3,FALSE))</f>
        <v/>
      </c>
      <c r="D7" s="7" t="str">
        <f t="shared" ref="D7:D70" si="0">IF(E7="","",IF(E7="謝金","01.",IF(E7="旅費","02.",IF(E7="その他","04.","03."))))</f>
        <v/>
      </c>
      <c r="E7" s="6" t="str">
        <f t="shared" ref="E7:E70" si="1">IF(F7="","",IF(F7="謝金","謝金",IF(F7="旅費","旅費",IF(F7="対象外経費","その他","所費"))))</f>
        <v/>
      </c>
      <c r="F7" s="131"/>
      <c r="G7" s="105" t="str">
        <f>IF(F7="","",VLOOKUP(F7,プルダウン用リスト!$K$1:$M$14,2,FALSE))</f>
        <v/>
      </c>
      <c r="H7" s="99"/>
      <c r="I7" s="99"/>
      <c r="J7" s="139"/>
      <c r="K7" s="141"/>
      <c r="L7" s="118"/>
      <c r="M7" s="119" t="str">
        <f t="shared" ref="M7:M70" si="2">IF(F7="対象外経費",K7,IF(L7="","",K7-L7))</f>
        <v/>
      </c>
      <c r="N7" s="103"/>
      <c r="O7" s="100"/>
      <c r="P7" s="100"/>
      <c r="Q7" s="136" t="str">
        <f t="shared" ref="Q7:Q8" si="3">IF(O7+P7=0,"",O7+P7)</f>
        <v/>
      </c>
      <c r="R7" s="100"/>
      <c r="S7" s="102" t="str">
        <f>IF(R7="","",Q7-R7)</f>
        <v/>
      </c>
      <c r="T7" s="15" t="str">
        <f t="shared" ref="T7:T70" si="4">IF(G7=2,"＊","")</f>
        <v/>
      </c>
    </row>
    <row r="8" spans="1:21" x14ac:dyDescent="0.55000000000000004">
      <c r="A8" s="126"/>
      <c r="B8" s="95"/>
      <c r="C8" s="96" t="str">
        <f>IF(B8="","",VLOOKUP(B8,団体基本情報!$B$14:$D$23,3,FALSE))</f>
        <v/>
      </c>
      <c r="D8" s="7" t="str">
        <f t="shared" si="0"/>
        <v/>
      </c>
      <c r="E8" s="6" t="str">
        <f t="shared" si="1"/>
        <v/>
      </c>
      <c r="F8" s="131"/>
      <c r="G8" s="105" t="str">
        <f>IF(F8="","",VLOOKUP(F8,プルダウン用リスト!$K$1:$M$14,2,FALSE))</f>
        <v/>
      </c>
      <c r="H8" s="99"/>
      <c r="I8" s="99"/>
      <c r="J8" s="139"/>
      <c r="K8" s="141"/>
      <c r="L8" s="118"/>
      <c r="M8" s="119" t="str">
        <f t="shared" si="2"/>
        <v/>
      </c>
      <c r="N8" s="103"/>
      <c r="O8" s="100"/>
      <c r="P8" s="100"/>
      <c r="Q8" s="136" t="str">
        <f t="shared" si="3"/>
        <v/>
      </c>
      <c r="R8" s="100"/>
      <c r="S8" s="102" t="str">
        <f>IF(R8="","",Q8-R8)</f>
        <v/>
      </c>
      <c r="T8" s="15" t="str">
        <f t="shared" si="4"/>
        <v/>
      </c>
    </row>
    <row r="9" spans="1:21" x14ac:dyDescent="0.55000000000000004">
      <c r="A9" s="126"/>
      <c r="B9" s="95"/>
      <c r="C9" s="97" t="str">
        <f>IF(B9="","",VLOOKUP(B9,団体基本情報!$B$14:$D$23,3,FALSE))</f>
        <v/>
      </c>
      <c r="D9" s="7" t="str">
        <f t="shared" si="0"/>
        <v/>
      </c>
      <c r="E9" s="6" t="str">
        <f t="shared" si="1"/>
        <v/>
      </c>
      <c r="F9" s="131"/>
      <c r="G9" s="105" t="str">
        <f>IF(F9="","",VLOOKUP(F9,プルダウン用リスト!$K$1:$M$14,2,FALSE))</f>
        <v/>
      </c>
      <c r="H9" s="99"/>
      <c r="I9" s="99"/>
      <c r="J9" s="139"/>
      <c r="K9" s="141"/>
      <c r="L9" s="118"/>
      <c r="M9" s="119" t="str">
        <f t="shared" si="2"/>
        <v/>
      </c>
      <c r="N9" s="103"/>
      <c r="O9" s="100"/>
      <c r="P9" s="100"/>
      <c r="Q9" s="101" t="str">
        <f>IF(O9+P9=0,"",O9+P9)</f>
        <v/>
      </c>
      <c r="R9" s="100"/>
      <c r="S9" s="102" t="str">
        <f t="shared" ref="S9:S70" si="5">IF(R9="","",Q9-R9)</f>
        <v/>
      </c>
      <c r="T9" s="15" t="str">
        <f t="shared" si="4"/>
        <v/>
      </c>
    </row>
    <row r="10" spans="1:21" x14ac:dyDescent="0.55000000000000004">
      <c r="A10" s="126"/>
      <c r="B10" s="95"/>
      <c r="C10" s="97" t="str">
        <f>IF(B10="","",VLOOKUP(B10,団体基本情報!$B$14:$D$23,3,FALSE))</f>
        <v/>
      </c>
      <c r="D10" s="7" t="str">
        <f t="shared" si="0"/>
        <v/>
      </c>
      <c r="E10" s="6" t="str">
        <f t="shared" si="1"/>
        <v/>
      </c>
      <c r="F10" s="131"/>
      <c r="G10" s="105" t="str">
        <f>IF(F10="","",VLOOKUP(F10,プルダウン用リスト!$K$1:$M$14,2,FALSE))</f>
        <v/>
      </c>
      <c r="H10" s="99"/>
      <c r="I10" s="99"/>
      <c r="J10" s="139"/>
      <c r="K10" s="141"/>
      <c r="L10" s="118"/>
      <c r="M10" s="119" t="str">
        <f t="shared" si="2"/>
        <v/>
      </c>
      <c r="N10" s="103"/>
      <c r="O10" s="100"/>
      <c r="P10" s="100"/>
      <c r="Q10" s="101" t="str">
        <f t="shared" ref="Q10:Q70" si="6">IF(O10+P10=0,"",O10+P10)</f>
        <v/>
      </c>
      <c r="R10" s="100"/>
      <c r="S10" s="102" t="str">
        <f t="shared" si="5"/>
        <v/>
      </c>
      <c r="T10" s="15" t="str">
        <f t="shared" si="4"/>
        <v/>
      </c>
    </row>
    <row r="11" spans="1:21" x14ac:dyDescent="0.55000000000000004">
      <c r="A11" s="126"/>
      <c r="B11" s="95"/>
      <c r="C11" s="97" t="str">
        <f>IF(B11="","",VLOOKUP(B11,団体基本情報!$B$14:$D$23,3,FALSE))</f>
        <v/>
      </c>
      <c r="D11" s="7" t="str">
        <f t="shared" si="0"/>
        <v/>
      </c>
      <c r="E11" s="6" t="str">
        <f t="shared" si="1"/>
        <v/>
      </c>
      <c r="F11" s="131"/>
      <c r="G11" s="105" t="str">
        <f>IF(F11="","",VLOOKUP(F11,プルダウン用リスト!$K$1:$M$14,2,FALSE))</f>
        <v/>
      </c>
      <c r="H11" s="99"/>
      <c r="I11" s="99"/>
      <c r="J11" s="139"/>
      <c r="K11" s="141"/>
      <c r="L11" s="118"/>
      <c r="M11" s="119" t="str">
        <f t="shared" si="2"/>
        <v/>
      </c>
      <c r="N11" s="103"/>
      <c r="O11" s="100"/>
      <c r="P11" s="100"/>
      <c r="Q11" s="101" t="str">
        <f>IF(O11+P11=0,"",O11+P11)</f>
        <v/>
      </c>
      <c r="R11" s="100"/>
      <c r="S11" s="102" t="str">
        <f t="shared" si="5"/>
        <v/>
      </c>
      <c r="T11" s="15" t="str">
        <f t="shared" si="4"/>
        <v/>
      </c>
    </row>
    <row r="12" spans="1:21" x14ac:dyDescent="0.55000000000000004">
      <c r="A12" s="126"/>
      <c r="B12" s="95"/>
      <c r="C12" s="97" t="str">
        <f>IF(B12="","",VLOOKUP(B12,団体基本情報!$B$14:$D$23,3,FALSE))</f>
        <v/>
      </c>
      <c r="D12" s="7" t="str">
        <f t="shared" si="0"/>
        <v/>
      </c>
      <c r="E12" s="6" t="str">
        <f t="shared" si="1"/>
        <v/>
      </c>
      <c r="F12" s="131"/>
      <c r="G12" s="105" t="str">
        <f>IF(F12="","",VLOOKUP(F12,プルダウン用リスト!$K$1:$M$14,2,FALSE))</f>
        <v/>
      </c>
      <c r="H12" s="99"/>
      <c r="I12" s="99"/>
      <c r="J12" s="139"/>
      <c r="K12" s="141"/>
      <c r="L12" s="118"/>
      <c r="M12" s="119" t="str">
        <f t="shared" si="2"/>
        <v/>
      </c>
      <c r="N12" s="103"/>
      <c r="O12" s="100"/>
      <c r="P12" s="100"/>
      <c r="Q12" s="101" t="str">
        <f t="shared" si="6"/>
        <v/>
      </c>
      <c r="R12" s="100"/>
      <c r="S12" s="102" t="str">
        <f t="shared" si="5"/>
        <v/>
      </c>
      <c r="T12" s="15" t="str">
        <f t="shared" si="4"/>
        <v/>
      </c>
    </row>
    <row r="13" spans="1:21" x14ac:dyDescent="0.55000000000000004">
      <c r="A13" s="126"/>
      <c r="B13" s="95"/>
      <c r="C13" s="97" t="str">
        <f>IF(B13="","",VLOOKUP(B13,団体基本情報!$B$14:$D$23,3,FALSE))</f>
        <v/>
      </c>
      <c r="D13" s="7" t="str">
        <f t="shared" si="0"/>
        <v/>
      </c>
      <c r="E13" s="6" t="str">
        <f t="shared" si="1"/>
        <v/>
      </c>
      <c r="F13" s="131"/>
      <c r="G13" s="105" t="str">
        <f>IF(F13="","",VLOOKUP(F13,プルダウン用リスト!$K$1:$M$14,2,FALSE))</f>
        <v/>
      </c>
      <c r="H13" s="99"/>
      <c r="I13" s="99"/>
      <c r="J13" s="139"/>
      <c r="K13" s="141"/>
      <c r="L13" s="118"/>
      <c r="M13" s="119" t="str">
        <f t="shared" si="2"/>
        <v/>
      </c>
      <c r="N13" s="103"/>
      <c r="O13" s="100"/>
      <c r="P13" s="100"/>
      <c r="Q13" s="101" t="str">
        <f t="shared" si="6"/>
        <v/>
      </c>
      <c r="R13" s="100"/>
      <c r="S13" s="102" t="str">
        <f t="shared" si="5"/>
        <v/>
      </c>
      <c r="T13" s="15" t="str">
        <f t="shared" si="4"/>
        <v/>
      </c>
    </row>
    <row r="14" spans="1:21" x14ac:dyDescent="0.55000000000000004">
      <c r="A14" s="126"/>
      <c r="B14" s="95"/>
      <c r="C14" s="97" t="str">
        <f>IF(B14="","",VLOOKUP(B14,団体基本情報!$B$14:$D$23,3,FALSE))</f>
        <v/>
      </c>
      <c r="D14" s="7" t="str">
        <f t="shared" si="0"/>
        <v/>
      </c>
      <c r="E14" s="6" t="str">
        <f t="shared" si="1"/>
        <v/>
      </c>
      <c r="F14" s="131"/>
      <c r="G14" s="105" t="str">
        <f>IF(F14="","",VLOOKUP(F14,プルダウン用リスト!$K$1:$M$14,2,FALSE))</f>
        <v/>
      </c>
      <c r="H14" s="99"/>
      <c r="I14" s="99"/>
      <c r="J14" s="139"/>
      <c r="K14" s="141"/>
      <c r="L14" s="118"/>
      <c r="M14" s="119" t="str">
        <f t="shared" si="2"/>
        <v/>
      </c>
      <c r="N14" s="103"/>
      <c r="O14" s="100"/>
      <c r="P14" s="100"/>
      <c r="Q14" s="101" t="str">
        <f t="shared" si="6"/>
        <v/>
      </c>
      <c r="R14" s="100"/>
      <c r="S14" s="102" t="str">
        <f t="shared" si="5"/>
        <v/>
      </c>
      <c r="T14" s="15" t="str">
        <f t="shared" si="4"/>
        <v/>
      </c>
    </row>
    <row r="15" spans="1:21" x14ac:dyDescent="0.55000000000000004">
      <c r="A15" s="126"/>
      <c r="B15" s="95"/>
      <c r="C15" s="97" t="str">
        <f>IF(B15="","",VLOOKUP(B15,団体基本情報!$B$14:$D$23,3,FALSE))</f>
        <v/>
      </c>
      <c r="D15" s="7" t="str">
        <f t="shared" si="0"/>
        <v/>
      </c>
      <c r="E15" s="6" t="str">
        <f t="shared" si="1"/>
        <v/>
      </c>
      <c r="F15" s="131"/>
      <c r="G15" s="105" t="str">
        <f>IF(F15="","",VLOOKUP(F15,プルダウン用リスト!$K$1:$M$14,2,FALSE))</f>
        <v/>
      </c>
      <c r="H15" s="99"/>
      <c r="I15" s="99"/>
      <c r="J15" s="139"/>
      <c r="K15" s="141"/>
      <c r="L15" s="118"/>
      <c r="M15" s="119" t="str">
        <f t="shared" si="2"/>
        <v/>
      </c>
      <c r="N15" s="103"/>
      <c r="O15" s="100"/>
      <c r="P15" s="100"/>
      <c r="Q15" s="101" t="str">
        <f t="shared" si="6"/>
        <v/>
      </c>
      <c r="R15" s="100"/>
      <c r="S15" s="102" t="str">
        <f t="shared" si="5"/>
        <v/>
      </c>
      <c r="T15" s="15" t="str">
        <f t="shared" si="4"/>
        <v/>
      </c>
    </row>
    <row r="16" spans="1:21" x14ac:dyDescent="0.55000000000000004">
      <c r="A16" s="126"/>
      <c r="B16" s="95"/>
      <c r="C16" s="97" t="str">
        <f>IF(B16="","",VLOOKUP(B16,団体基本情報!$B$14:$D$23,3,FALSE))</f>
        <v/>
      </c>
      <c r="D16" s="7" t="str">
        <f t="shared" si="0"/>
        <v/>
      </c>
      <c r="E16" s="6" t="str">
        <f t="shared" si="1"/>
        <v/>
      </c>
      <c r="F16" s="131"/>
      <c r="G16" s="105" t="str">
        <f>IF(F16="","",VLOOKUP(F16,プルダウン用リスト!$K$1:$M$14,2,FALSE))</f>
        <v/>
      </c>
      <c r="H16" s="99"/>
      <c r="I16" s="99"/>
      <c r="J16" s="139"/>
      <c r="K16" s="141"/>
      <c r="L16" s="118"/>
      <c r="M16" s="119" t="str">
        <f t="shared" si="2"/>
        <v/>
      </c>
      <c r="N16" s="103"/>
      <c r="O16" s="100"/>
      <c r="P16" s="100"/>
      <c r="Q16" s="101" t="str">
        <f t="shared" si="6"/>
        <v/>
      </c>
      <c r="R16" s="100"/>
      <c r="S16" s="102" t="str">
        <f t="shared" si="5"/>
        <v/>
      </c>
      <c r="T16" s="15" t="str">
        <f t="shared" si="4"/>
        <v/>
      </c>
    </row>
    <row r="17" spans="1:21" x14ac:dyDescent="0.55000000000000004">
      <c r="A17" s="126"/>
      <c r="B17" s="95"/>
      <c r="C17" s="97" t="str">
        <f>IF(B17="","",VLOOKUP(B17,団体基本情報!$B$14:$D$23,3,FALSE))</f>
        <v/>
      </c>
      <c r="D17" s="7" t="str">
        <f t="shared" si="0"/>
        <v/>
      </c>
      <c r="E17" s="6" t="str">
        <f t="shared" si="1"/>
        <v/>
      </c>
      <c r="F17" s="131"/>
      <c r="G17" s="105" t="str">
        <f>IF(F17="","",VLOOKUP(F17,プルダウン用リスト!$K$1:$M$14,2,FALSE))</f>
        <v/>
      </c>
      <c r="H17" s="99"/>
      <c r="I17" s="99"/>
      <c r="J17" s="139"/>
      <c r="K17" s="141"/>
      <c r="L17" s="118"/>
      <c r="M17" s="119" t="str">
        <f t="shared" si="2"/>
        <v/>
      </c>
      <c r="N17" s="103"/>
      <c r="O17" s="100"/>
      <c r="P17" s="100"/>
      <c r="Q17" s="101" t="str">
        <f t="shared" si="6"/>
        <v/>
      </c>
      <c r="R17" s="100"/>
      <c r="S17" s="102" t="str">
        <f t="shared" si="5"/>
        <v/>
      </c>
      <c r="T17" s="15" t="str">
        <f t="shared" si="4"/>
        <v/>
      </c>
    </row>
    <row r="18" spans="1:21" x14ac:dyDescent="0.55000000000000004">
      <c r="A18" s="126"/>
      <c r="B18" s="95"/>
      <c r="C18" s="97" t="str">
        <f>IF(B18="","",VLOOKUP(B18,団体基本情報!$B$14:$D$23,3,FALSE))</f>
        <v/>
      </c>
      <c r="D18" s="7" t="str">
        <f t="shared" si="0"/>
        <v/>
      </c>
      <c r="E18" s="6" t="str">
        <f t="shared" si="1"/>
        <v/>
      </c>
      <c r="F18" s="131"/>
      <c r="G18" s="105" t="str">
        <f>IF(F18="","",VLOOKUP(F18,プルダウン用リスト!$K$1:$M$14,2,FALSE))</f>
        <v/>
      </c>
      <c r="H18" s="99"/>
      <c r="I18" s="99"/>
      <c r="J18" s="139"/>
      <c r="K18" s="141"/>
      <c r="L18" s="118"/>
      <c r="M18" s="119" t="str">
        <f t="shared" si="2"/>
        <v/>
      </c>
      <c r="N18" s="103"/>
      <c r="O18" s="100"/>
      <c r="P18" s="100"/>
      <c r="Q18" s="101" t="str">
        <f t="shared" si="6"/>
        <v/>
      </c>
      <c r="R18" s="100"/>
      <c r="S18" s="102" t="str">
        <f t="shared" si="5"/>
        <v/>
      </c>
      <c r="T18" s="15" t="str">
        <f t="shared" si="4"/>
        <v/>
      </c>
    </row>
    <row r="19" spans="1:21" x14ac:dyDescent="0.55000000000000004">
      <c r="A19" s="126"/>
      <c r="B19" s="95"/>
      <c r="C19" s="97" t="str">
        <f>IF(B19="","",VLOOKUP(B19,団体基本情報!$B$14:$D$23,3,FALSE))</f>
        <v/>
      </c>
      <c r="D19" s="7" t="str">
        <f t="shared" si="0"/>
        <v/>
      </c>
      <c r="E19" s="6" t="str">
        <f t="shared" si="1"/>
        <v/>
      </c>
      <c r="F19" s="131"/>
      <c r="G19" s="105" t="str">
        <f>IF(F19="","",VLOOKUP(F19,プルダウン用リスト!$K$1:$M$14,2,FALSE))</f>
        <v/>
      </c>
      <c r="H19" s="99"/>
      <c r="I19" s="99"/>
      <c r="J19" s="139"/>
      <c r="K19" s="141"/>
      <c r="L19" s="118"/>
      <c r="M19" s="119" t="str">
        <f t="shared" si="2"/>
        <v/>
      </c>
      <c r="N19" s="103"/>
      <c r="O19" s="100"/>
      <c r="P19" s="100"/>
      <c r="Q19" s="101" t="str">
        <f t="shared" si="6"/>
        <v/>
      </c>
      <c r="R19" s="100"/>
      <c r="S19" s="102" t="str">
        <f t="shared" si="5"/>
        <v/>
      </c>
      <c r="T19" s="15" t="str">
        <f t="shared" si="4"/>
        <v/>
      </c>
    </row>
    <row r="20" spans="1:21" x14ac:dyDescent="0.55000000000000004">
      <c r="A20" s="126"/>
      <c r="B20" s="95"/>
      <c r="C20" s="97" t="str">
        <f>IF(B20="","",VLOOKUP(B20,団体基本情報!$B$14:$D$23,3,FALSE))</f>
        <v/>
      </c>
      <c r="D20" s="7" t="str">
        <f t="shared" si="0"/>
        <v/>
      </c>
      <c r="E20" s="6" t="str">
        <f t="shared" si="1"/>
        <v/>
      </c>
      <c r="F20" s="131"/>
      <c r="G20" s="105" t="str">
        <f>IF(F20="","",VLOOKUP(F20,プルダウン用リスト!$K$1:$M$14,2,FALSE))</f>
        <v/>
      </c>
      <c r="H20" s="99"/>
      <c r="I20" s="99"/>
      <c r="J20" s="139"/>
      <c r="K20" s="141"/>
      <c r="L20" s="118"/>
      <c r="M20" s="119" t="str">
        <f t="shared" si="2"/>
        <v/>
      </c>
      <c r="N20" s="103"/>
      <c r="O20" s="100"/>
      <c r="P20" s="100"/>
      <c r="Q20" s="101" t="str">
        <f t="shared" si="6"/>
        <v/>
      </c>
      <c r="R20" s="100"/>
      <c r="S20" s="102" t="str">
        <f t="shared" si="5"/>
        <v/>
      </c>
      <c r="T20" s="15" t="str">
        <f t="shared" si="4"/>
        <v/>
      </c>
    </row>
    <row r="21" spans="1:21" x14ac:dyDescent="0.55000000000000004">
      <c r="A21" s="126"/>
      <c r="B21" s="95"/>
      <c r="C21" s="97" t="str">
        <f>IF(B21="","",VLOOKUP(B21,団体基本情報!$B$14:$D$23,3,FALSE))</f>
        <v/>
      </c>
      <c r="D21" s="7" t="str">
        <f t="shared" si="0"/>
        <v/>
      </c>
      <c r="E21" s="6" t="str">
        <f t="shared" si="1"/>
        <v/>
      </c>
      <c r="F21" s="131"/>
      <c r="G21" s="105" t="str">
        <f>IF(F21="","",VLOOKUP(F21,プルダウン用リスト!$K$1:$M$14,2,FALSE))</f>
        <v/>
      </c>
      <c r="H21" s="99"/>
      <c r="I21" s="99"/>
      <c r="J21" s="139"/>
      <c r="K21" s="141"/>
      <c r="L21" s="118"/>
      <c r="M21" s="119" t="str">
        <f t="shared" si="2"/>
        <v/>
      </c>
      <c r="N21" s="103"/>
      <c r="O21" s="100"/>
      <c r="P21" s="100"/>
      <c r="Q21" s="101" t="str">
        <f t="shared" si="6"/>
        <v/>
      </c>
      <c r="R21" s="100"/>
      <c r="S21" s="102" t="str">
        <f t="shared" si="5"/>
        <v/>
      </c>
      <c r="T21" s="15" t="str">
        <f t="shared" si="4"/>
        <v/>
      </c>
    </row>
    <row r="22" spans="1:21" x14ac:dyDescent="0.55000000000000004">
      <c r="A22" s="126"/>
      <c r="B22" s="95"/>
      <c r="C22" s="97" t="str">
        <f>IF(B22="","",VLOOKUP(B22,団体基本情報!$B$14:$D$23,3,FALSE))</f>
        <v/>
      </c>
      <c r="D22" s="7" t="str">
        <f t="shared" si="0"/>
        <v/>
      </c>
      <c r="E22" s="6" t="str">
        <f t="shared" si="1"/>
        <v/>
      </c>
      <c r="F22" s="131"/>
      <c r="G22" s="105" t="str">
        <f>IF(F22="","",VLOOKUP(F22,プルダウン用リスト!$K$1:$M$14,2,FALSE))</f>
        <v/>
      </c>
      <c r="H22" s="99"/>
      <c r="I22" s="99"/>
      <c r="J22" s="139"/>
      <c r="K22" s="141"/>
      <c r="L22" s="118"/>
      <c r="M22" s="119" t="str">
        <f t="shared" si="2"/>
        <v/>
      </c>
      <c r="N22" s="103"/>
      <c r="O22" s="100"/>
      <c r="P22" s="100"/>
      <c r="Q22" s="101" t="str">
        <f t="shared" si="6"/>
        <v/>
      </c>
      <c r="R22" s="100"/>
      <c r="S22" s="102" t="str">
        <f t="shared" si="5"/>
        <v/>
      </c>
      <c r="T22" s="15" t="str">
        <f t="shared" si="4"/>
        <v/>
      </c>
    </row>
    <row r="23" spans="1:21" x14ac:dyDescent="0.55000000000000004">
      <c r="A23" s="126"/>
      <c r="B23" s="95"/>
      <c r="C23" s="97" t="str">
        <f>IF(B23="","",VLOOKUP(B23,団体基本情報!$B$14:$D$23,3,FALSE))</f>
        <v/>
      </c>
      <c r="D23" s="7" t="str">
        <f t="shared" si="0"/>
        <v/>
      </c>
      <c r="E23" s="6" t="str">
        <f t="shared" si="1"/>
        <v/>
      </c>
      <c r="F23" s="131"/>
      <c r="G23" s="105" t="str">
        <f>IF(F23="","",VLOOKUP(F23,プルダウン用リスト!$K$1:$M$14,2,FALSE))</f>
        <v/>
      </c>
      <c r="H23" s="99"/>
      <c r="I23" s="99"/>
      <c r="J23" s="139"/>
      <c r="K23" s="141"/>
      <c r="L23" s="118"/>
      <c r="M23" s="119" t="str">
        <f t="shared" si="2"/>
        <v/>
      </c>
      <c r="N23" s="103"/>
      <c r="O23" s="100"/>
      <c r="P23" s="100"/>
      <c r="Q23" s="101" t="str">
        <f t="shared" si="6"/>
        <v/>
      </c>
      <c r="R23" s="100"/>
      <c r="S23" s="102" t="str">
        <f t="shared" si="5"/>
        <v/>
      </c>
      <c r="T23" s="15" t="str">
        <f t="shared" si="4"/>
        <v/>
      </c>
    </row>
    <row r="24" spans="1:21" x14ac:dyDescent="0.55000000000000004">
      <c r="A24" s="126"/>
      <c r="B24" s="95"/>
      <c r="C24" s="97" t="str">
        <f>IF(B24="","",VLOOKUP(B24,団体基本情報!$B$14:$D$23,3,FALSE))</f>
        <v/>
      </c>
      <c r="D24" s="7" t="str">
        <f t="shared" si="0"/>
        <v/>
      </c>
      <c r="E24" s="6" t="str">
        <f t="shared" si="1"/>
        <v/>
      </c>
      <c r="F24" s="131"/>
      <c r="G24" s="105" t="str">
        <f>IF(F24="","",VLOOKUP(F24,プルダウン用リスト!$K$1:$M$14,2,FALSE))</f>
        <v/>
      </c>
      <c r="H24" s="99"/>
      <c r="I24" s="99"/>
      <c r="J24" s="139"/>
      <c r="K24" s="141"/>
      <c r="L24" s="118"/>
      <c r="M24" s="119" t="str">
        <f t="shared" si="2"/>
        <v/>
      </c>
      <c r="N24" s="103"/>
      <c r="O24" s="100"/>
      <c r="P24" s="100"/>
      <c r="Q24" s="101" t="str">
        <f t="shared" si="6"/>
        <v/>
      </c>
      <c r="R24" s="100"/>
      <c r="S24" s="102" t="str">
        <f t="shared" si="5"/>
        <v/>
      </c>
      <c r="T24" s="15" t="str">
        <f t="shared" si="4"/>
        <v/>
      </c>
    </row>
    <row r="25" spans="1:21" x14ac:dyDescent="0.55000000000000004">
      <c r="A25" s="126"/>
      <c r="B25" s="95"/>
      <c r="C25" s="97" t="str">
        <f>IF(B25="","",VLOOKUP(B25,団体基本情報!$B$14:$D$23,3,FALSE))</f>
        <v/>
      </c>
      <c r="D25" s="7" t="str">
        <f t="shared" si="0"/>
        <v/>
      </c>
      <c r="E25" s="6" t="str">
        <f t="shared" si="1"/>
        <v/>
      </c>
      <c r="F25" s="131"/>
      <c r="G25" s="105" t="str">
        <f>IF(F25="","",VLOOKUP(F25,プルダウン用リスト!$K$1:$M$14,2,FALSE))</f>
        <v/>
      </c>
      <c r="H25" s="99"/>
      <c r="I25" s="99"/>
      <c r="J25" s="139"/>
      <c r="K25" s="141"/>
      <c r="L25" s="118"/>
      <c r="M25" s="119" t="str">
        <f t="shared" si="2"/>
        <v/>
      </c>
      <c r="N25" s="103"/>
      <c r="O25" s="100"/>
      <c r="P25" s="100"/>
      <c r="Q25" s="101" t="str">
        <f t="shared" si="6"/>
        <v/>
      </c>
      <c r="R25" s="100"/>
      <c r="S25" s="102" t="str">
        <f t="shared" si="5"/>
        <v/>
      </c>
      <c r="T25" s="15" t="str">
        <f t="shared" si="4"/>
        <v/>
      </c>
    </row>
    <row r="26" spans="1:21" x14ac:dyDescent="0.55000000000000004">
      <c r="A26" s="126"/>
      <c r="B26" s="95"/>
      <c r="C26" s="97" t="str">
        <f>IF(B26="","",VLOOKUP(B26,団体基本情報!$B$14:$D$23,3,FALSE))</f>
        <v/>
      </c>
      <c r="D26" s="7" t="str">
        <f t="shared" si="0"/>
        <v/>
      </c>
      <c r="E26" s="6" t="str">
        <f t="shared" si="1"/>
        <v/>
      </c>
      <c r="F26" s="131"/>
      <c r="G26" s="105" t="str">
        <f>IF(F26="","",VLOOKUP(F26,プルダウン用リスト!$K$1:$M$14,2,FALSE))</f>
        <v/>
      </c>
      <c r="H26" s="99"/>
      <c r="I26" s="99"/>
      <c r="J26" s="139"/>
      <c r="K26" s="141"/>
      <c r="L26" s="118"/>
      <c r="M26" s="119" t="str">
        <f t="shared" si="2"/>
        <v/>
      </c>
      <c r="N26" s="103"/>
      <c r="O26" s="100"/>
      <c r="P26" s="100"/>
      <c r="Q26" s="101" t="str">
        <f t="shared" si="6"/>
        <v/>
      </c>
      <c r="R26" s="100"/>
      <c r="S26" s="102" t="str">
        <f t="shared" si="5"/>
        <v/>
      </c>
      <c r="T26" s="15" t="str">
        <f t="shared" si="4"/>
        <v/>
      </c>
    </row>
    <row r="27" spans="1:21" x14ac:dyDescent="0.55000000000000004">
      <c r="A27" s="126"/>
      <c r="B27" s="95"/>
      <c r="C27" s="97" t="str">
        <f>IF(B27="","",VLOOKUP(B27,団体基本情報!$B$14:$D$23,3,FALSE))</f>
        <v/>
      </c>
      <c r="D27" s="7" t="str">
        <f t="shared" si="0"/>
        <v/>
      </c>
      <c r="E27" s="6" t="str">
        <f t="shared" si="1"/>
        <v/>
      </c>
      <c r="F27" s="131"/>
      <c r="G27" s="105" t="str">
        <f>IF(F27="","",VLOOKUP(F27,プルダウン用リスト!$K$1:$M$14,2,FALSE))</f>
        <v/>
      </c>
      <c r="H27" s="99"/>
      <c r="I27" s="99"/>
      <c r="J27" s="139"/>
      <c r="K27" s="141"/>
      <c r="L27" s="118"/>
      <c r="M27" s="119" t="str">
        <f t="shared" si="2"/>
        <v/>
      </c>
      <c r="N27" s="103"/>
      <c r="O27" s="100"/>
      <c r="P27" s="100"/>
      <c r="Q27" s="101" t="str">
        <f t="shared" si="6"/>
        <v/>
      </c>
      <c r="R27" s="100"/>
      <c r="S27" s="102" t="str">
        <f t="shared" si="5"/>
        <v/>
      </c>
      <c r="T27" s="15" t="str">
        <f t="shared" si="4"/>
        <v/>
      </c>
    </row>
    <row r="28" spans="1:21" x14ac:dyDescent="0.55000000000000004">
      <c r="A28" s="126"/>
      <c r="B28" s="95"/>
      <c r="C28" s="97" t="str">
        <f>IF(B28="","",VLOOKUP(B28,団体基本情報!$B$14:$D$23,3,FALSE))</f>
        <v/>
      </c>
      <c r="D28" s="7" t="str">
        <f t="shared" si="0"/>
        <v/>
      </c>
      <c r="E28" s="6" t="str">
        <f t="shared" si="1"/>
        <v/>
      </c>
      <c r="F28" s="131"/>
      <c r="G28" s="105" t="str">
        <f>IF(F28="","",VLOOKUP(F28,プルダウン用リスト!$K$1:$M$14,2,FALSE))</f>
        <v/>
      </c>
      <c r="H28" s="99"/>
      <c r="I28" s="99"/>
      <c r="J28" s="139"/>
      <c r="K28" s="141"/>
      <c r="L28" s="118"/>
      <c r="M28" s="119" t="str">
        <f t="shared" si="2"/>
        <v/>
      </c>
      <c r="N28" s="103"/>
      <c r="O28" s="100"/>
      <c r="P28" s="100"/>
      <c r="Q28" s="101" t="str">
        <f t="shared" si="6"/>
        <v/>
      </c>
      <c r="R28" s="100"/>
      <c r="S28" s="102" t="str">
        <f t="shared" si="5"/>
        <v/>
      </c>
      <c r="T28" s="15" t="str">
        <f t="shared" si="4"/>
        <v/>
      </c>
    </row>
    <row r="29" spans="1:21" x14ac:dyDescent="0.55000000000000004">
      <c r="A29" s="126"/>
      <c r="B29" s="95"/>
      <c r="C29" s="97" t="str">
        <f>IF(B29="","",VLOOKUP(B29,団体基本情報!$B$14:$D$23,3,FALSE))</f>
        <v/>
      </c>
      <c r="D29" s="7" t="str">
        <f t="shared" si="0"/>
        <v/>
      </c>
      <c r="E29" s="6" t="str">
        <f t="shared" si="1"/>
        <v/>
      </c>
      <c r="F29" s="131"/>
      <c r="G29" s="105" t="str">
        <f>IF(F29="","",VLOOKUP(F29,プルダウン用リスト!$K$1:$M$14,2,FALSE))</f>
        <v/>
      </c>
      <c r="H29" s="99"/>
      <c r="I29" s="99"/>
      <c r="J29" s="139"/>
      <c r="K29" s="141"/>
      <c r="L29" s="118"/>
      <c r="M29" s="119" t="str">
        <f t="shared" si="2"/>
        <v/>
      </c>
      <c r="N29" s="103"/>
      <c r="O29" s="100"/>
      <c r="P29" s="100"/>
      <c r="Q29" s="101" t="str">
        <f t="shared" si="6"/>
        <v/>
      </c>
      <c r="R29" s="100"/>
      <c r="S29" s="102" t="str">
        <f t="shared" si="5"/>
        <v/>
      </c>
      <c r="T29" s="15" t="str">
        <f t="shared" si="4"/>
        <v/>
      </c>
    </row>
    <row r="30" spans="1:21" x14ac:dyDescent="0.55000000000000004">
      <c r="A30" s="126"/>
      <c r="B30" s="95"/>
      <c r="C30" s="97" t="str">
        <f>IF(B30="","",VLOOKUP(B30,団体基本情報!$B$14:$D$23,3,FALSE))</f>
        <v/>
      </c>
      <c r="D30" s="7" t="str">
        <f t="shared" si="0"/>
        <v/>
      </c>
      <c r="E30" s="6" t="str">
        <f t="shared" si="1"/>
        <v/>
      </c>
      <c r="F30" s="131"/>
      <c r="G30" s="105" t="str">
        <f>IF(F30="","",VLOOKUP(F30,プルダウン用リスト!$K$1:$M$14,2,FALSE))</f>
        <v/>
      </c>
      <c r="H30" s="99"/>
      <c r="I30" s="99"/>
      <c r="J30" s="139"/>
      <c r="K30" s="141"/>
      <c r="L30" s="118"/>
      <c r="M30" s="119" t="str">
        <f t="shared" si="2"/>
        <v/>
      </c>
      <c r="N30" s="103"/>
      <c r="O30" s="100"/>
      <c r="P30" s="100"/>
      <c r="Q30" s="101" t="str">
        <f t="shared" si="6"/>
        <v/>
      </c>
      <c r="R30" s="100"/>
      <c r="S30" s="102" t="str">
        <f t="shared" si="5"/>
        <v/>
      </c>
      <c r="T30" s="15" t="str">
        <f t="shared" si="4"/>
        <v/>
      </c>
    </row>
    <row r="31" spans="1:21" x14ac:dyDescent="0.55000000000000004">
      <c r="A31" s="126"/>
      <c r="B31" s="95"/>
      <c r="C31" s="97" t="str">
        <f>IF(B31="","",VLOOKUP(B31,団体基本情報!$B$14:$D$23,3,FALSE))</f>
        <v/>
      </c>
      <c r="D31" s="7" t="str">
        <f t="shared" si="0"/>
        <v/>
      </c>
      <c r="E31" s="6" t="str">
        <f t="shared" si="1"/>
        <v/>
      </c>
      <c r="F31" s="131"/>
      <c r="G31" s="105" t="str">
        <f>IF(F31="","",VLOOKUP(F31,プルダウン用リスト!$K$1:$M$14,2,FALSE))</f>
        <v/>
      </c>
      <c r="H31" s="99"/>
      <c r="I31" s="99"/>
      <c r="J31" s="139"/>
      <c r="K31" s="141"/>
      <c r="L31" s="118"/>
      <c r="M31" s="119" t="str">
        <f t="shared" si="2"/>
        <v/>
      </c>
      <c r="N31" s="103"/>
      <c r="O31" s="100"/>
      <c r="P31" s="100"/>
      <c r="Q31" s="101" t="str">
        <f t="shared" si="6"/>
        <v/>
      </c>
      <c r="R31" s="100"/>
      <c r="S31" s="102" t="str">
        <f t="shared" si="5"/>
        <v/>
      </c>
      <c r="T31" s="15" t="str">
        <f t="shared" si="4"/>
        <v/>
      </c>
    </row>
    <row r="32" spans="1:21" s="3" customFormat="1" x14ac:dyDescent="0.55000000000000004">
      <c r="A32" s="126"/>
      <c r="B32" s="95"/>
      <c r="C32" s="98" t="str">
        <f>IF(B32="","",VLOOKUP(B32,団体基本情報!$B$14:$D$23,3,FALSE))</f>
        <v/>
      </c>
      <c r="D32" s="7" t="str">
        <f t="shared" si="0"/>
        <v/>
      </c>
      <c r="E32" s="6" t="str">
        <f t="shared" si="1"/>
        <v/>
      </c>
      <c r="F32" s="131"/>
      <c r="G32" s="105" t="str">
        <f>IF(F32="","",VLOOKUP(F32,プルダウン用リスト!$K$1:$M$14,2,FALSE))</f>
        <v/>
      </c>
      <c r="H32" s="99"/>
      <c r="I32" s="99"/>
      <c r="J32" s="139"/>
      <c r="K32" s="141"/>
      <c r="L32" s="118"/>
      <c r="M32" s="119" t="str">
        <f t="shared" si="2"/>
        <v/>
      </c>
      <c r="N32" s="103"/>
      <c r="O32" s="100"/>
      <c r="P32" s="100"/>
      <c r="Q32" s="101" t="str">
        <f t="shared" si="6"/>
        <v/>
      </c>
      <c r="R32" s="100"/>
      <c r="S32" s="102" t="str">
        <f t="shared" si="5"/>
        <v/>
      </c>
      <c r="T32" s="15" t="str">
        <f t="shared" si="4"/>
        <v/>
      </c>
      <c r="U32" s="89"/>
    </row>
    <row r="33" spans="1:20" x14ac:dyDescent="0.55000000000000004">
      <c r="A33" s="126"/>
      <c r="B33" s="95"/>
      <c r="C33" s="98" t="str">
        <f>IF(B33="","",VLOOKUP(B33,団体基本情報!$B$14:$D$23,3,FALSE))</f>
        <v/>
      </c>
      <c r="D33" s="7" t="str">
        <f t="shared" si="0"/>
        <v/>
      </c>
      <c r="E33" s="6" t="str">
        <f t="shared" si="1"/>
        <v/>
      </c>
      <c r="F33" s="131"/>
      <c r="G33" s="105" t="str">
        <f>IF(F33="","",VLOOKUP(F33,プルダウン用リスト!$K$1:$M$14,2,FALSE))</f>
        <v/>
      </c>
      <c r="H33" s="99"/>
      <c r="I33" s="99"/>
      <c r="J33" s="139"/>
      <c r="K33" s="141"/>
      <c r="L33" s="118"/>
      <c r="M33" s="119" t="str">
        <f t="shared" si="2"/>
        <v/>
      </c>
      <c r="N33" s="103"/>
      <c r="O33" s="100"/>
      <c r="P33" s="100"/>
      <c r="Q33" s="101" t="str">
        <f t="shared" si="6"/>
        <v/>
      </c>
      <c r="R33" s="100"/>
      <c r="S33" s="102" t="str">
        <f t="shared" si="5"/>
        <v/>
      </c>
      <c r="T33" s="15" t="str">
        <f t="shared" si="4"/>
        <v/>
      </c>
    </row>
    <row r="34" spans="1:20" x14ac:dyDescent="0.55000000000000004">
      <c r="A34" s="126"/>
      <c r="B34" s="95"/>
      <c r="C34" s="98" t="str">
        <f>IF(B34="","",VLOOKUP(B34,団体基本情報!$B$14:$D$23,3,FALSE))</f>
        <v/>
      </c>
      <c r="D34" s="7" t="str">
        <f t="shared" si="0"/>
        <v/>
      </c>
      <c r="E34" s="6" t="str">
        <f t="shared" si="1"/>
        <v/>
      </c>
      <c r="F34" s="131"/>
      <c r="G34" s="105" t="str">
        <f>IF(F34="","",VLOOKUP(F34,プルダウン用リスト!$K$1:$M$14,2,FALSE))</f>
        <v/>
      </c>
      <c r="H34" s="99"/>
      <c r="I34" s="99"/>
      <c r="J34" s="139"/>
      <c r="K34" s="141"/>
      <c r="L34" s="118"/>
      <c r="M34" s="119" t="str">
        <f t="shared" si="2"/>
        <v/>
      </c>
      <c r="N34" s="103"/>
      <c r="O34" s="100"/>
      <c r="P34" s="100"/>
      <c r="Q34" s="101" t="str">
        <f t="shared" si="6"/>
        <v/>
      </c>
      <c r="R34" s="100"/>
      <c r="S34" s="102" t="str">
        <f t="shared" si="5"/>
        <v/>
      </c>
      <c r="T34" s="15" t="str">
        <f t="shared" si="4"/>
        <v/>
      </c>
    </row>
    <row r="35" spans="1:20" x14ac:dyDescent="0.55000000000000004">
      <c r="A35" s="126"/>
      <c r="B35" s="95"/>
      <c r="C35" s="98" t="str">
        <f>IF(B35="","",VLOOKUP(B35,団体基本情報!$B$14:$D$23,3,FALSE))</f>
        <v/>
      </c>
      <c r="D35" s="7" t="str">
        <f t="shared" si="0"/>
        <v/>
      </c>
      <c r="E35" s="6" t="str">
        <f t="shared" si="1"/>
        <v/>
      </c>
      <c r="F35" s="131"/>
      <c r="G35" s="105" t="str">
        <f>IF(F35="","",VLOOKUP(F35,プルダウン用リスト!$K$1:$M$14,2,FALSE))</f>
        <v/>
      </c>
      <c r="H35" s="99"/>
      <c r="I35" s="99"/>
      <c r="J35" s="139"/>
      <c r="K35" s="141"/>
      <c r="L35" s="118"/>
      <c r="M35" s="119" t="str">
        <f t="shared" si="2"/>
        <v/>
      </c>
      <c r="N35" s="103"/>
      <c r="O35" s="100"/>
      <c r="P35" s="100"/>
      <c r="Q35" s="101" t="str">
        <f t="shared" si="6"/>
        <v/>
      </c>
      <c r="R35" s="100"/>
      <c r="S35" s="102" t="str">
        <f t="shared" si="5"/>
        <v/>
      </c>
      <c r="T35" s="15" t="str">
        <f t="shared" si="4"/>
        <v/>
      </c>
    </row>
    <row r="36" spans="1:20" x14ac:dyDescent="0.55000000000000004">
      <c r="A36" s="126"/>
      <c r="B36" s="95"/>
      <c r="C36" s="98" t="str">
        <f>IF(B36="","",VLOOKUP(B36,団体基本情報!$B$14:$D$23,3,FALSE))</f>
        <v/>
      </c>
      <c r="D36" s="7" t="str">
        <f t="shared" si="0"/>
        <v/>
      </c>
      <c r="E36" s="6" t="str">
        <f t="shared" si="1"/>
        <v/>
      </c>
      <c r="F36" s="131"/>
      <c r="G36" s="105" t="str">
        <f>IF(F36="","",VLOOKUP(F36,プルダウン用リスト!$K$1:$M$14,2,FALSE))</f>
        <v/>
      </c>
      <c r="H36" s="99"/>
      <c r="I36" s="99"/>
      <c r="J36" s="139"/>
      <c r="K36" s="141"/>
      <c r="L36" s="118"/>
      <c r="M36" s="119" t="str">
        <f t="shared" si="2"/>
        <v/>
      </c>
      <c r="N36" s="103"/>
      <c r="O36" s="100"/>
      <c r="P36" s="100"/>
      <c r="Q36" s="101" t="str">
        <f t="shared" si="6"/>
        <v/>
      </c>
      <c r="R36" s="100"/>
      <c r="S36" s="102" t="str">
        <f t="shared" si="5"/>
        <v/>
      </c>
      <c r="T36" s="15" t="str">
        <f t="shared" si="4"/>
        <v/>
      </c>
    </row>
    <row r="37" spans="1:20" x14ac:dyDescent="0.55000000000000004">
      <c r="A37" s="126"/>
      <c r="B37" s="95"/>
      <c r="C37" s="98" t="str">
        <f>IF(B37="","",VLOOKUP(B37,団体基本情報!$B$14:$D$23,3,FALSE))</f>
        <v/>
      </c>
      <c r="D37" s="7" t="str">
        <f t="shared" si="0"/>
        <v/>
      </c>
      <c r="E37" s="6" t="str">
        <f t="shared" si="1"/>
        <v/>
      </c>
      <c r="F37" s="131"/>
      <c r="G37" s="105" t="str">
        <f>IF(F37="","",VLOOKUP(F37,プルダウン用リスト!$K$1:$M$14,2,FALSE))</f>
        <v/>
      </c>
      <c r="H37" s="99"/>
      <c r="I37" s="99"/>
      <c r="J37" s="139"/>
      <c r="K37" s="141"/>
      <c r="L37" s="118"/>
      <c r="M37" s="119" t="str">
        <f t="shared" si="2"/>
        <v/>
      </c>
      <c r="N37" s="103"/>
      <c r="O37" s="100"/>
      <c r="P37" s="100"/>
      <c r="Q37" s="101" t="str">
        <f t="shared" si="6"/>
        <v/>
      </c>
      <c r="R37" s="100"/>
      <c r="S37" s="102" t="str">
        <f t="shared" si="5"/>
        <v/>
      </c>
      <c r="T37" s="15" t="str">
        <f t="shared" si="4"/>
        <v/>
      </c>
    </row>
    <row r="38" spans="1:20" x14ac:dyDescent="0.55000000000000004">
      <c r="A38" s="126"/>
      <c r="B38" s="95"/>
      <c r="C38" s="98" t="str">
        <f>IF(B38="","",VLOOKUP(B38,団体基本情報!$B$14:$D$23,3,FALSE))</f>
        <v/>
      </c>
      <c r="D38" s="7" t="str">
        <f t="shared" si="0"/>
        <v/>
      </c>
      <c r="E38" s="6" t="str">
        <f t="shared" si="1"/>
        <v/>
      </c>
      <c r="F38" s="131"/>
      <c r="G38" s="105" t="str">
        <f>IF(F38="","",VLOOKUP(F38,プルダウン用リスト!$K$1:$M$14,2,FALSE))</f>
        <v/>
      </c>
      <c r="H38" s="99"/>
      <c r="I38" s="99"/>
      <c r="J38" s="139"/>
      <c r="K38" s="141"/>
      <c r="L38" s="118"/>
      <c r="M38" s="119" t="str">
        <f t="shared" si="2"/>
        <v/>
      </c>
      <c r="N38" s="103"/>
      <c r="O38" s="100"/>
      <c r="P38" s="100"/>
      <c r="Q38" s="101" t="str">
        <f t="shared" si="6"/>
        <v/>
      </c>
      <c r="R38" s="100"/>
      <c r="S38" s="102" t="str">
        <f t="shared" si="5"/>
        <v/>
      </c>
      <c r="T38" s="15" t="str">
        <f t="shared" si="4"/>
        <v/>
      </c>
    </row>
    <row r="39" spans="1:20" x14ac:dyDescent="0.55000000000000004">
      <c r="A39" s="126"/>
      <c r="B39" s="95"/>
      <c r="C39" s="98" t="str">
        <f>IF(B39="","",VLOOKUP(B39,団体基本情報!$B$14:$D$23,3,FALSE))</f>
        <v/>
      </c>
      <c r="D39" s="7" t="str">
        <f t="shared" si="0"/>
        <v/>
      </c>
      <c r="E39" s="6" t="str">
        <f t="shared" si="1"/>
        <v/>
      </c>
      <c r="F39" s="131"/>
      <c r="G39" s="105" t="str">
        <f>IF(F39="","",VLOOKUP(F39,プルダウン用リスト!$K$1:$M$14,2,FALSE))</f>
        <v/>
      </c>
      <c r="H39" s="99"/>
      <c r="I39" s="99"/>
      <c r="J39" s="139"/>
      <c r="K39" s="141"/>
      <c r="L39" s="118"/>
      <c r="M39" s="119" t="str">
        <f t="shared" si="2"/>
        <v/>
      </c>
      <c r="N39" s="103"/>
      <c r="O39" s="100"/>
      <c r="P39" s="100"/>
      <c r="Q39" s="101" t="str">
        <f t="shared" si="6"/>
        <v/>
      </c>
      <c r="R39" s="100"/>
      <c r="S39" s="102" t="str">
        <f t="shared" si="5"/>
        <v/>
      </c>
      <c r="T39" s="15" t="str">
        <f t="shared" si="4"/>
        <v/>
      </c>
    </row>
    <row r="40" spans="1:20" x14ac:dyDescent="0.55000000000000004">
      <c r="A40" s="126"/>
      <c r="B40" s="95"/>
      <c r="C40" s="98" t="str">
        <f>IF(B40="","",VLOOKUP(B40,団体基本情報!$B$14:$D$23,3,FALSE))</f>
        <v/>
      </c>
      <c r="D40" s="7" t="str">
        <f t="shared" si="0"/>
        <v/>
      </c>
      <c r="E40" s="6" t="str">
        <f t="shared" si="1"/>
        <v/>
      </c>
      <c r="F40" s="131"/>
      <c r="G40" s="105" t="str">
        <f>IF(F40="","",VLOOKUP(F40,プルダウン用リスト!$K$1:$M$14,2,FALSE))</f>
        <v/>
      </c>
      <c r="H40" s="99"/>
      <c r="I40" s="99"/>
      <c r="J40" s="139"/>
      <c r="K40" s="141"/>
      <c r="L40" s="118"/>
      <c r="M40" s="119" t="str">
        <f t="shared" si="2"/>
        <v/>
      </c>
      <c r="N40" s="103"/>
      <c r="O40" s="100"/>
      <c r="P40" s="100"/>
      <c r="Q40" s="101" t="str">
        <f t="shared" si="6"/>
        <v/>
      </c>
      <c r="R40" s="100"/>
      <c r="S40" s="102" t="str">
        <f t="shared" si="5"/>
        <v/>
      </c>
      <c r="T40" s="15" t="str">
        <f t="shared" si="4"/>
        <v/>
      </c>
    </row>
    <row r="41" spans="1:20" x14ac:dyDescent="0.55000000000000004">
      <c r="A41" s="126"/>
      <c r="B41" s="95"/>
      <c r="C41" s="98" t="str">
        <f>IF(B41="","",VLOOKUP(B41,団体基本情報!$B$14:$D$23,3,FALSE))</f>
        <v/>
      </c>
      <c r="D41" s="7" t="str">
        <f t="shared" si="0"/>
        <v/>
      </c>
      <c r="E41" s="6" t="str">
        <f t="shared" si="1"/>
        <v/>
      </c>
      <c r="F41" s="131"/>
      <c r="G41" s="105" t="str">
        <f>IF(F41="","",VLOOKUP(F41,プルダウン用リスト!$K$1:$M$14,2,FALSE))</f>
        <v/>
      </c>
      <c r="H41" s="99"/>
      <c r="I41" s="99"/>
      <c r="J41" s="139"/>
      <c r="K41" s="141"/>
      <c r="L41" s="118"/>
      <c r="M41" s="119" t="str">
        <f t="shared" si="2"/>
        <v/>
      </c>
      <c r="N41" s="103"/>
      <c r="O41" s="100"/>
      <c r="P41" s="100"/>
      <c r="Q41" s="101" t="str">
        <f t="shared" si="6"/>
        <v/>
      </c>
      <c r="R41" s="100"/>
      <c r="S41" s="102" t="str">
        <f t="shared" si="5"/>
        <v/>
      </c>
      <c r="T41" s="15" t="str">
        <f t="shared" si="4"/>
        <v/>
      </c>
    </row>
    <row r="42" spans="1:20" x14ac:dyDescent="0.55000000000000004">
      <c r="A42" s="126"/>
      <c r="B42" s="95"/>
      <c r="C42" s="98" t="str">
        <f>IF(B42="","",VLOOKUP(B42,団体基本情報!$B$14:$D$23,3,FALSE))</f>
        <v/>
      </c>
      <c r="D42" s="7" t="str">
        <f t="shared" si="0"/>
        <v/>
      </c>
      <c r="E42" s="6" t="str">
        <f t="shared" si="1"/>
        <v/>
      </c>
      <c r="F42" s="131"/>
      <c r="G42" s="105" t="str">
        <f>IF(F42="","",VLOOKUP(F42,プルダウン用リスト!$K$1:$M$14,2,FALSE))</f>
        <v/>
      </c>
      <c r="H42" s="99"/>
      <c r="I42" s="99"/>
      <c r="J42" s="139"/>
      <c r="K42" s="141"/>
      <c r="L42" s="118"/>
      <c r="M42" s="119" t="str">
        <f t="shared" si="2"/>
        <v/>
      </c>
      <c r="N42" s="103"/>
      <c r="O42" s="100"/>
      <c r="P42" s="100"/>
      <c r="Q42" s="101" t="str">
        <f t="shared" si="6"/>
        <v/>
      </c>
      <c r="R42" s="100"/>
      <c r="S42" s="102" t="str">
        <f t="shared" si="5"/>
        <v/>
      </c>
      <c r="T42" s="15" t="str">
        <f t="shared" si="4"/>
        <v/>
      </c>
    </row>
    <row r="43" spans="1:20" x14ac:dyDescent="0.55000000000000004">
      <c r="A43" s="126"/>
      <c r="B43" s="95"/>
      <c r="C43" s="98" t="str">
        <f>IF(B43="","",VLOOKUP(B43,団体基本情報!$B$14:$D$23,3,FALSE))</f>
        <v/>
      </c>
      <c r="D43" s="7" t="str">
        <f t="shared" si="0"/>
        <v/>
      </c>
      <c r="E43" s="6" t="str">
        <f t="shared" si="1"/>
        <v/>
      </c>
      <c r="F43" s="131"/>
      <c r="G43" s="105" t="str">
        <f>IF(F43="","",VLOOKUP(F43,プルダウン用リスト!$K$1:$M$14,2,FALSE))</f>
        <v/>
      </c>
      <c r="H43" s="99"/>
      <c r="I43" s="99"/>
      <c r="J43" s="139"/>
      <c r="K43" s="141"/>
      <c r="L43" s="118"/>
      <c r="M43" s="119" t="str">
        <f t="shared" si="2"/>
        <v/>
      </c>
      <c r="N43" s="103"/>
      <c r="O43" s="100"/>
      <c r="P43" s="100"/>
      <c r="Q43" s="101" t="str">
        <f t="shared" si="6"/>
        <v/>
      </c>
      <c r="R43" s="100"/>
      <c r="S43" s="102" t="str">
        <f t="shared" si="5"/>
        <v/>
      </c>
      <c r="T43" s="15" t="str">
        <f t="shared" si="4"/>
        <v/>
      </c>
    </row>
    <row r="44" spans="1:20" x14ac:dyDescent="0.55000000000000004">
      <c r="A44" s="126"/>
      <c r="B44" s="95"/>
      <c r="C44" s="98" t="str">
        <f>IF(B44="","",VLOOKUP(B44,団体基本情報!$B$14:$D$23,3,FALSE))</f>
        <v/>
      </c>
      <c r="D44" s="7" t="str">
        <f t="shared" si="0"/>
        <v/>
      </c>
      <c r="E44" s="6" t="str">
        <f t="shared" si="1"/>
        <v/>
      </c>
      <c r="F44" s="131"/>
      <c r="G44" s="105" t="str">
        <f>IF(F44="","",VLOOKUP(F44,プルダウン用リスト!$K$1:$M$14,2,FALSE))</f>
        <v/>
      </c>
      <c r="H44" s="99"/>
      <c r="I44" s="99"/>
      <c r="J44" s="139"/>
      <c r="K44" s="141"/>
      <c r="L44" s="118"/>
      <c r="M44" s="119" t="str">
        <f t="shared" si="2"/>
        <v/>
      </c>
      <c r="N44" s="103"/>
      <c r="O44" s="100"/>
      <c r="P44" s="100"/>
      <c r="Q44" s="101" t="str">
        <f t="shared" si="6"/>
        <v/>
      </c>
      <c r="R44" s="100"/>
      <c r="S44" s="102" t="str">
        <f t="shared" si="5"/>
        <v/>
      </c>
      <c r="T44" s="15" t="str">
        <f t="shared" si="4"/>
        <v/>
      </c>
    </row>
    <row r="45" spans="1:20" x14ac:dyDescent="0.55000000000000004">
      <c r="A45" s="126"/>
      <c r="B45" s="95"/>
      <c r="C45" s="98" t="str">
        <f>IF(B45="","",VLOOKUP(B45,団体基本情報!$B$14:$D$23,3,FALSE))</f>
        <v/>
      </c>
      <c r="D45" s="7" t="str">
        <f t="shared" si="0"/>
        <v/>
      </c>
      <c r="E45" s="6" t="str">
        <f t="shared" si="1"/>
        <v/>
      </c>
      <c r="F45" s="131"/>
      <c r="G45" s="105" t="str">
        <f>IF(F45="","",VLOOKUP(F45,プルダウン用リスト!$K$1:$M$14,2,FALSE))</f>
        <v/>
      </c>
      <c r="H45" s="99"/>
      <c r="I45" s="99"/>
      <c r="J45" s="139"/>
      <c r="K45" s="141"/>
      <c r="L45" s="118"/>
      <c r="M45" s="119" t="str">
        <f t="shared" si="2"/>
        <v/>
      </c>
      <c r="N45" s="103"/>
      <c r="O45" s="100"/>
      <c r="P45" s="100"/>
      <c r="Q45" s="101" t="str">
        <f t="shared" si="6"/>
        <v/>
      </c>
      <c r="R45" s="100"/>
      <c r="S45" s="102" t="str">
        <f t="shared" si="5"/>
        <v/>
      </c>
      <c r="T45" s="15" t="str">
        <f t="shared" si="4"/>
        <v/>
      </c>
    </row>
    <row r="46" spans="1:20" x14ac:dyDescent="0.55000000000000004">
      <c r="A46" s="126"/>
      <c r="B46" s="95"/>
      <c r="C46" s="98" t="str">
        <f>IF(B46="","",VLOOKUP(B46,団体基本情報!$B$14:$D$23,3,FALSE))</f>
        <v/>
      </c>
      <c r="D46" s="7" t="str">
        <f t="shared" si="0"/>
        <v/>
      </c>
      <c r="E46" s="6" t="str">
        <f t="shared" si="1"/>
        <v/>
      </c>
      <c r="F46" s="131"/>
      <c r="G46" s="105" t="str">
        <f>IF(F46="","",VLOOKUP(F46,プルダウン用リスト!$K$1:$M$14,2,FALSE))</f>
        <v/>
      </c>
      <c r="H46" s="99"/>
      <c r="I46" s="99"/>
      <c r="J46" s="139"/>
      <c r="K46" s="141"/>
      <c r="L46" s="118"/>
      <c r="M46" s="119" t="str">
        <f t="shared" si="2"/>
        <v/>
      </c>
      <c r="N46" s="103"/>
      <c r="O46" s="100"/>
      <c r="P46" s="100"/>
      <c r="Q46" s="101" t="str">
        <f t="shared" si="6"/>
        <v/>
      </c>
      <c r="R46" s="100"/>
      <c r="S46" s="102" t="str">
        <f t="shared" si="5"/>
        <v/>
      </c>
      <c r="T46" s="15" t="str">
        <f t="shared" si="4"/>
        <v/>
      </c>
    </row>
    <row r="47" spans="1:20" x14ac:dyDescent="0.55000000000000004">
      <c r="A47" s="126"/>
      <c r="B47" s="95"/>
      <c r="C47" s="98" t="str">
        <f>IF(B47="","",VLOOKUP(B47,団体基本情報!$B$14:$D$23,3,FALSE))</f>
        <v/>
      </c>
      <c r="D47" s="7" t="str">
        <f t="shared" si="0"/>
        <v/>
      </c>
      <c r="E47" s="6" t="str">
        <f t="shared" si="1"/>
        <v/>
      </c>
      <c r="F47" s="131"/>
      <c r="G47" s="105" t="str">
        <f>IF(F47="","",VLOOKUP(F47,プルダウン用リスト!$K$1:$M$14,2,FALSE))</f>
        <v/>
      </c>
      <c r="H47" s="99"/>
      <c r="I47" s="99"/>
      <c r="J47" s="139"/>
      <c r="K47" s="141"/>
      <c r="L47" s="118"/>
      <c r="M47" s="119" t="str">
        <f t="shared" si="2"/>
        <v/>
      </c>
      <c r="N47" s="103"/>
      <c r="O47" s="100"/>
      <c r="P47" s="100"/>
      <c r="Q47" s="101" t="str">
        <f t="shared" si="6"/>
        <v/>
      </c>
      <c r="R47" s="100"/>
      <c r="S47" s="102" t="str">
        <f t="shared" si="5"/>
        <v/>
      </c>
      <c r="T47" s="15" t="str">
        <f t="shared" si="4"/>
        <v/>
      </c>
    </row>
    <row r="48" spans="1:20" x14ac:dyDescent="0.55000000000000004">
      <c r="A48" s="126"/>
      <c r="B48" s="95"/>
      <c r="C48" s="98" t="str">
        <f>IF(B48="","",VLOOKUP(B48,団体基本情報!$B$14:$D$23,3,FALSE))</f>
        <v/>
      </c>
      <c r="D48" s="7" t="str">
        <f t="shared" si="0"/>
        <v/>
      </c>
      <c r="E48" s="6" t="str">
        <f t="shared" si="1"/>
        <v/>
      </c>
      <c r="F48" s="131"/>
      <c r="G48" s="105" t="str">
        <f>IF(F48="","",VLOOKUP(F48,プルダウン用リスト!$K$1:$M$14,2,FALSE))</f>
        <v/>
      </c>
      <c r="H48" s="99"/>
      <c r="I48" s="99"/>
      <c r="J48" s="139"/>
      <c r="K48" s="141"/>
      <c r="L48" s="118"/>
      <c r="M48" s="119" t="str">
        <f t="shared" si="2"/>
        <v/>
      </c>
      <c r="N48" s="103"/>
      <c r="O48" s="100"/>
      <c r="P48" s="100"/>
      <c r="Q48" s="101" t="str">
        <f t="shared" si="6"/>
        <v/>
      </c>
      <c r="R48" s="100"/>
      <c r="S48" s="102" t="str">
        <f t="shared" si="5"/>
        <v/>
      </c>
      <c r="T48" s="15" t="str">
        <f t="shared" si="4"/>
        <v/>
      </c>
    </row>
    <row r="49" spans="1:20" x14ac:dyDescent="0.55000000000000004">
      <c r="A49" s="126"/>
      <c r="B49" s="95"/>
      <c r="C49" s="98" t="str">
        <f>IF(B49="","",VLOOKUP(B49,団体基本情報!$B$14:$D$23,3,FALSE))</f>
        <v/>
      </c>
      <c r="D49" s="7" t="str">
        <f t="shared" si="0"/>
        <v/>
      </c>
      <c r="E49" s="6" t="str">
        <f t="shared" si="1"/>
        <v/>
      </c>
      <c r="F49" s="131"/>
      <c r="G49" s="105" t="str">
        <f>IF(F49="","",VLOOKUP(F49,プルダウン用リスト!$K$1:$M$14,2,FALSE))</f>
        <v/>
      </c>
      <c r="H49" s="99"/>
      <c r="I49" s="99"/>
      <c r="J49" s="139"/>
      <c r="K49" s="141"/>
      <c r="L49" s="118"/>
      <c r="M49" s="119" t="str">
        <f t="shared" si="2"/>
        <v/>
      </c>
      <c r="N49" s="103"/>
      <c r="O49" s="100"/>
      <c r="P49" s="100"/>
      <c r="Q49" s="101" t="str">
        <f t="shared" si="6"/>
        <v/>
      </c>
      <c r="R49" s="100"/>
      <c r="S49" s="102" t="str">
        <f t="shared" si="5"/>
        <v/>
      </c>
      <c r="T49" s="15" t="str">
        <f t="shared" si="4"/>
        <v/>
      </c>
    </row>
    <row r="50" spans="1:20" x14ac:dyDescent="0.55000000000000004">
      <c r="A50" s="126"/>
      <c r="B50" s="95"/>
      <c r="C50" s="98" t="str">
        <f>IF(B50="","",VLOOKUP(B50,団体基本情報!$B$14:$D$23,3,FALSE))</f>
        <v/>
      </c>
      <c r="D50" s="7" t="str">
        <f t="shared" si="0"/>
        <v/>
      </c>
      <c r="E50" s="6" t="str">
        <f t="shared" si="1"/>
        <v/>
      </c>
      <c r="F50" s="131"/>
      <c r="G50" s="105" t="str">
        <f>IF(F50="","",VLOOKUP(F50,プルダウン用リスト!$K$1:$M$14,2,FALSE))</f>
        <v/>
      </c>
      <c r="H50" s="99"/>
      <c r="I50" s="99"/>
      <c r="J50" s="139"/>
      <c r="K50" s="141"/>
      <c r="L50" s="118"/>
      <c r="M50" s="119" t="str">
        <f t="shared" si="2"/>
        <v/>
      </c>
      <c r="N50" s="103"/>
      <c r="O50" s="100"/>
      <c r="P50" s="100"/>
      <c r="Q50" s="101" t="str">
        <f t="shared" si="6"/>
        <v/>
      </c>
      <c r="R50" s="100"/>
      <c r="S50" s="102" t="str">
        <f t="shared" si="5"/>
        <v/>
      </c>
      <c r="T50" s="15" t="str">
        <f t="shared" si="4"/>
        <v/>
      </c>
    </row>
    <row r="51" spans="1:20" x14ac:dyDescent="0.55000000000000004">
      <c r="A51" s="126"/>
      <c r="B51" s="95"/>
      <c r="C51" s="98" t="str">
        <f>IF(B51="","",VLOOKUP(B51,団体基本情報!$B$14:$D$23,3,FALSE))</f>
        <v/>
      </c>
      <c r="D51" s="7" t="str">
        <f t="shared" si="0"/>
        <v/>
      </c>
      <c r="E51" s="6" t="str">
        <f t="shared" si="1"/>
        <v/>
      </c>
      <c r="F51" s="131"/>
      <c r="G51" s="105" t="str">
        <f>IF(F51="","",VLOOKUP(F51,プルダウン用リスト!$K$1:$M$14,2,FALSE))</f>
        <v/>
      </c>
      <c r="H51" s="99"/>
      <c r="I51" s="99"/>
      <c r="J51" s="139"/>
      <c r="K51" s="141"/>
      <c r="L51" s="118"/>
      <c r="M51" s="119" t="str">
        <f t="shared" si="2"/>
        <v/>
      </c>
      <c r="N51" s="103"/>
      <c r="O51" s="100"/>
      <c r="P51" s="100"/>
      <c r="Q51" s="101" t="str">
        <f t="shared" si="6"/>
        <v/>
      </c>
      <c r="R51" s="100"/>
      <c r="S51" s="102" t="str">
        <f t="shared" si="5"/>
        <v/>
      </c>
      <c r="T51" s="15" t="str">
        <f t="shared" si="4"/>
        <v/>
      </c>
    </row>
    <row r="52" spans="1:20" x14ac:dyDescent="0.55000000000000004">
      <c r="A52" s="126"/>
      <c r="B52" s="95"/>
      <c r="C52" s="98" t="str">
        <f>IF(B52="","",VLOOKUP(B52,団体基本情報!$B$14:$D$23,3,FALSE))</f>
        <v/>
      </c>
      <c r="D52" s="7" t="str">
        <f t="shared" si="0"/>
        <v/>
      </c>
      <c r="E52" s="6" t="str">
        <f t="shared" si="1"/>
        <v/>
      </c>
      <c r="F52" s="131"/>
      <c r="G52" s="105" t="str">
        <f>IF(F52="","",VLOOKUP(F52,プルダウン用リスト!$K$1:$M$14,2,FALSE))</f>
        <v/>
      </c>
      <c r="H52" s="99"/>
      <c r="I52" s="99"/>
      <c r="J52" s="139"/>
      <c r="K52" s="141"/>
      <c r="L52" s="118"/>
      <c r="M52" s="119" t="str">
        <f t="shared" si="2"/>
        <v/>
      </c>
      <c r="N52" s="103"/>
      <c r="O52" s="100"/>
      <c r="P52" s="100"/>
      <c r="Q52" s="101" t="str">
        <f t="shared" si="6"/>
        <v/>
      </c>
      <c r="R52" s="100"/>
      <c r="S52" s="102" t="str">
        <f t="shared" si="5"/>
        <v/>
      </c>
      <c r="T52" s="15" t="str">
        <f t="shared" si="4"/>
        <v/>
      </c>
    </row>
    <row r="53" spans="1:20" x14ac:dyDescent="0.55000000000000004">
      <c r="A53" s="126"/>
      <c r="B53" s="95"/>
      <c r="C53" s="98" t="str">
        <f>IF(B53="","",VLOOKUP(B53,団体基本情報!$B$14:$D$23,3,FALSE))</f>
        <v/>
      </c>
      <c r="D53" s="7" t="str">
        <f t="shared" si="0"/>
        <v/>
      </c>
      <c r="E53" s="6" t="str">
        <f t="shared" si="1"/>
        <v/>
      </c>
      <c r="F53" s="131"/>
      <c r="G53" s="105" t="str">
        <f>IF(F53="","",VLOOKUP(F53,プルダウン用リスト!$K$1:$M$14,2,FALSE))</f>
        <v/>
      </c>
      <c r="H53" s="99"/>
      <c r="I53" s="99"/>
      <c r="J53" s="139"/>
      <c r="K53" s="141"/>
      <c r="L53" s="118"/>
      <c r="M53" s="119" t="str">
        <f t="shared" si="2"/>
        <v/>
      </c>
      <c r="N53" s="103"/>
      <c r="O53" s="100"/>
      <c r="P53" s="100"/>
      <c r="Q53" s="101" t="str">
        <f t="shared" si="6"/>
        <v/>
      </c>
      <c r="R53" s="100"/>
      <c r="S53" s="102" t="str">
        <f t="shared" si="5"/>
        <v/>
      </c>
      <c r="T53" s="15" t="str">
        <f t="shared" si="4"/>
        <v/>
      </c>
    </row>
    <row r="54" spans="1:20" x14ac:dyDescent="0.55000000000000004">
      <c r="A54" s="126"/>
      <c r="B54" s="95"/>
      <c r="C54" s="98" t="str">
        <f>IF(B54="","",VLOOKUP(B54,団体基本情報!$B$14:$D$23,3,FALSE))</f>
        <v/>
      </c>
      <c r="D54" s="7" t="str">
        <f t="shared" si="0"/>
        <v/>
      </c>
      <c r="E54" s="6" t="str">
        <f t="shared" si="1"/>
        <v/>
      </c>
      <c r="F54" s="131"/>
      <c r="G54" s="105" t="str">
        <f>IF(F54="","",VLOOKUP(F54,プルダウン用リスト!$K$1:$M$14,2,FALSE))</f>
        <v/>
      </c>
      <c r="H54" s="99"/>
      <c r="I54" s="99"/>
      <c r="J54" s="139"/>
      <c r="K54" s="141"/>
      <c r="L54" s="118"/>
      <c r="M54" s="119" t="str">
        <f t="shared" si="2"/>
        <v/>
      </c>
      <c r="N54" s="103"/>
      <c r="O54" s="100"/>
      <c r="P54" s="100"/>
      <c r="Q54" s="101" t="str">
        <f t="shared" si="6"/>
        <v/>
      </c>
      <c r="R54" s="100"/>
      <c r="S54" s="102" t="str">
        <f t="shared" si="5"/>
        <v/>
      </c>
      <c r="T54" s="15" t="str">
        <f t="shared" si="4"/>
        <v/>
      </c>
    </row>
    <row r="55" spans="1:20" x14ac:dyDescent="0.55000000000000004">
      <c r="A55" s="126"/>
      <c r="B55" s="95"/>
      <c r="C55" s="98" t="str">
        <f>IF(B55="","",VLOOKUP(B55,団体基本情報!$B$14:$D$23,3,FALSE))</f>
        <v/>
      </c>
      <c r="D55" s="7" t="str">
        <f t="shared" si="0"/>
        <v/>
      </c>
      <c r="E55" s="6" t="str">
        <f t="shared" si="1"/>
        <v/>
      </c>
      <c r="F55" s="131"/>
      <c r="G55" s="105" t="str">
        <f>IF(F55="","",VLOOKUP(F55,プルダウン用リスト!$K$1:$M$14,2,FALSE))</f>
        <v/>
      </c>
      <c r="H55" s="99"/>
      <c r="I55" s="99"/>
      <c r="J55" s="139"/>
      <c r="K55" s="141"/>
      <c r="L55" s="118"/>
      <c r="M55" s="119" t="str">
        <f t="shared" si="2"/>
        <v/>
      </c>
      <c r="N55" s="103"/>
      <c r="O55" s="100"/>
      <c r="P55" s="100"/>
      <c r="Q55" s="101" t="str">
        <f t="shared" si="6"/>
        <v/>
      </c>
      <c r="R55" s="100"/>
      <c r="S55" s="102" t="str">
        <f t="shared" si="5"/>
        <v/>
      </c>
      <c r="T55" s="15" t="str">
        <f t="shared" si="4"/>
        <v/>
      </c>
    </row>
    <row r="56" spans="1:20" x14ac:dyDescent="0.55000000000000004">
      <c r="A56" s="126"/>
      <c r="B56" s="95"/>
      <c r="C56" s="98" t="str">
        <f>IF(B56="","",VLOOKUP(B56,団体基本情報!$B$14:$D$23,3,FALSE))</f>
        <v/>
      </c>
      <c r="D56" s="7" t="str">
        <f t="shared" si="0"/>
        <v/>
      </c>
      <c r="E56" s="6" t="str">
        <f t="shared" si="1"/>
        <v/>
      </c>
      <c r="F56" s="131"/>
      <c r="G56" s="105" t="str">
        <f>IF(F56="","",VLOOKUP(F56,プルダウン用リスト!$K$1:$M$14,2,FALSE))</f>
        <v/>
      </c>
      <c r="H56" s="99"/>
      <c r="I56" s="99"/>
      <c r="J56" s="139"/>
      <c r="K56" s="141"/>
      <c r="L56" s="118"/>
      <c r="M56" s="119" t="str">
        <f t="shared" si="2"/>
        <v/>
      </c>
      <c r="N56" s="103"/>
      <c r="O56" s="100"/>
      <c r="P56" s="100"/>
      <c r="Q56" s="101" t="str">
        <f t="shared" si="6"/>
        <v/>
      </c>
      <c r="R56" s="100"/>
      <c r="S56" s="102" t="str">
        <f t="shared" si="5"/>
        <v/>
      </c>
      <c r="T56" s="15" t="str">
        <f t="shared" si="4"/>
        <v/>
      </c>
    </row>
    <row r="57" spans="1:20" x14ac:dyDescent="0.55000000000000004">
      <c r="A57" s="126"/>
      <c r="B57" s="95"/>
      <c r="C57" s="98" t="str">
        <f>IF(B57="","",VLOOKUP(B57,団体基本情報!$B$14:$D$23,3,FALSE))</f>
        <v/>
      </c>
      <c r="D57" s="7" t="str">
        <f t="shared" si="0"/>
        <v/>
      </c>
      <c r="E57" s="6" t="str">
        <f t="shared" si="1"/>
        <v/>
      </c>
      <c r="F57" s="131"/>
      <c r="G57" s="105" t="str">
        <f>IF(F57="","",VLOOKUP(F57,プルダウン用リスト!$K$1:$M$14,2,FALSE))</f>
        <v/>
      </c>
      <c r="H57" s="99"/>
      <c r="I57" s="99"/>
      <c r="J57" s="139"/>
      <c r="K57" s="141"/>
      <c r="L57" s="118"/>
      <c r="M57" s="119" t="str">
        <f t="shared" si="2"/>
        <v/>
      </c>
      <c r="N57" s="103"/>
      <c r="O57" s="100"/>
      <c r="P57" s="100"/>
      <c r="Q57" s="101" t="str">
        <f t="shared" si="6"/>
        <v/>
      </c>
      <c r="R57" s="100"/>
      <c r="S57" s="102" t="str">
        <f t="shared" si="5"/>
        <v/>
      </c>
      <c r="T57" s="15" t="str">
        <f t="shared" si="4"/>
        <v/>
      </c>
    </row>
    <row r="58" spans="1:20" x14ac:dyDescent="0.55000000000000004">
      <c r="A58" s="126"/>
      <c r="B58" s="95"/>
      <c r="C58" s="98" t="str">
        <f>IF(B58="","",VLOOKUP(B58,団体基本情報!$B$14:$D$23,3,FALSE))</f>
        <v/>
      </c>
      <c r="D58" s="7" t="str">
        <f t="shared" si="0"/>
        <v/>
      </c>
      <c r="E58" s="6" t="str">
        <f t="shared" si="1"/>
        <v/>
      </c>
      <c r="F58" s="131"/>
      <c r="G58" s="105" t="str">
        <f>IF(F58="","",VLOOKUP(F58,プルダウン用リスト!$K$1:$M$14,2,FALSE))</f>
        <v/>
      </c>
      <c r="H58" s="99"/>
      <c r="I58" s="99"/>
      <c r="J58" s="139"/>
      <c r="K58" s="141"/>
      <c r="L58" s="118"/>
      <c r="M58" s="119" t="str">
        <f t="shared" si="2"/>
        <v/>
      </c>
      <c r="N58" s="103"/>
      <c r="O58" s="100"/>
      <c r="P58" s="100"/>
      <c r="Q58" s="101" t="str">
        <f t="shared" si="6"/>
        <v/>
      </c>
      <c r="R58" s="100"/>
      <c r="S58" s="102" t="str">
        <f t="shared" si="5"/>
        <v/>
      </c>
      <c r="T58" s="15" t="str">
        <f t="shared" si="4"/>
        <v/>
      </c>
    </row>
    <row r="59" spans="1:20" x14ac:dyDescent="0.55000000000000004">
      <c r="A59" s="126"/>
      <c r="B59" s="95"/>
      <c r="C59" s="98" t="str">
        <f>IF(B59="","",VLOOKUP(B59,団体基本情報!$B$14:$D$23,3,FALSE))</f>
        <v/>
      </c>
      <c r="D59" s="7" t="str">
        <f t="shared" si="0"/>
        <v/>
      </c>
      <c r="E59" s="6" t="str">
        <f t="shared" si="1"/>
        <v/>
      </c>
      <c r="F59" s="131"/>
      <c r="G59" s="105" t="str">
        <f>IF(F59="","",VLOOKUP(F59,プルダウン用リスト!$K$1:$M$14,2,FALSE))</f>
        <v/>
      </c>
      <c r="H59" s="99"/>
      <c r="I59" s="99"/>
      <c r="J59" s="139"/>
      <c r="K59" s="141"/>
      <c r="L59" s="118"/>
      <c r="M59" s="119" t="str">
        <f t="shared" si="2"/>
        <v/>
      </c>
      <c r="N59" s="103"/>
      <c r="O59" s="100"/>
      <c r="P59" s="100"/>
      <c r="Q59" s="101" t="str">
        <f t="shared" si="6"/>
        <v/>
      </c>
      <c r="R59" s="100"/>
      <c r="S59" s="102" t="str">
        <f t="shared" si="5"/>
        <v/>
      </c>
      <c r="T59" s="15" t="str">
        <f t="shared" si="4"/>
        <v/>
      </c>
    </row>
    <row r="60" spans="1:20" x14ac:dyDescent="0.55000000000000004">
      <c r="A60" s="126"/>
      <c r="B60" s="95"/>
      <c r="C60" s="98" t="str">
        <f>IF(B60="","",VLOOKUP(B60,団体基本情報!$B$14:$D$23,3,FALSE))</f>
        <v/>
      </c>
      <c r="D60" s="7" t="str">
        <f t="shared" si="0"/>
        <v/>
      </c>
      <c r="E60" s="6" t="str">
        <f t="shared" si="1"/>
        <v/>
      </c>
      <c r="F60" s="131"/>
      <c r="G60" s="105" t="str">
        <f>IF(F60="","",VLOOKUP(F60,プルダウン用リスト!$K$1:$M$14,2,FALSE))</f>
        <v/>
      </c>
      <c r="H60" s="99"/>
      <c r="I60" s="99"/>
      <c r="J60" s="139"/>
      <c r="K60" s="141"/>
      <c r="L60" s="118"/>
      <c r="M60" s="119" t="str">
        <f t="shared" si="2"/>
        <v/>
      </c>
      <c r="N60" s="103"/>
      <c r="O60" s="100"/>
      <c r="P60" s="100"/>
      <c r="Q60" s="101" t="str">
        <f t="shared" si="6"/>
        <v/>
      </c>
      <c r="R60" s="100"/>
      <c r="S60" s="102" t="str">
        <f t="shared" si="5"/>
        <v/>
      </c>
      <c r="T60" s="15" t="str">
        <f t="shared" si="4"/>
        <v/>
      </c>
    </row>
    <row r="61" spans="1:20" x14ac:dyDescent="0.55000000000000004">
      <c r="A61" s="126"/>
      <c r="B61" s="95"/>
      <c r="C61" s="98" t="str">
        <f>IF(B61="","",VLOOKUP(B61,団体基本情報!$B$14:$D$23,3,FALSE))</f>
        <v/>
      </c>
      <c r="D61" s="7" t="str">
        <f t="shared" si="0"/>
        <v/>
      </c>
      <c r="E61" s="6" t="str">
        <f t="shared" si="1"/>
        <v/>
      </c>
      <c r="F61" s="131"/>
      <c r="G61" s="105" t="str">
        <f>IF(F61="","",VLOOKUP(F61,プルダウン用リスト!$K$1:$M$14,2,FALSE))</f>
        <v/>
      </c>
      <c r="H61" s="99"/>
      <c r="I61" s="99"/>
      <c r="J61" s="139"/>
      <c r="K61" s="141"/>
      <c r="L61" s="118"/>
      <c r="M61" s="119" t="str">
        <f t="shared" si="2"/>
        <v/>
      </c>
      <c r="N61" s="103"/>
      <c r="O61" s="100"/>
      <c r="P61" s="100"/>
      <c r="Q61" s="101" t="str">
        <f t="shared" si="6"/>
        <v/>
      </c>
      <c r="R61" s="100"/>
      <c r="S61" s="102" t="str">
        <f t="shared" si="5"/>
        <v/>
      </c>
      <c r="T61" s="15" t="str">
        <f t="shared" si="4"/>
        <v/>
      </c>
    </row>
    <row r="62" spans="1:20" x14ac:dyDescent="0.55000000000000004">
      <c r="A62" s="126"/>
      <c r="B62" s="95"/>
      <c r="C62" s="98" t="str">
        <f>IF(B62="","",VLOOKUP(B62,団体基本情報!$B$14:$D$23,3,FALSE))</f>
        <v/>
      </c>
      <c r="D62" s="7" t="str">
        <f t="shared" si="0"/>
        <v/>
      </c>
      <c r="E62" s="6" t="str">
        <f t="shared" si="1"/>
        <v/>
      </c>
      <c r="F62" s="131"/>
      <c r="G62" s="105" t="str">
        <f>IF(F62="","",VLOOKUP(F62,プルダウン用リスト!$K$1:$M$14,2,FALSE))</f>
        <v/>
      </c>
      <c r="H62" s="99"/>
      <c r="I62" s="99"/>
      <c r="J62" s="139"/>
      <c r="K62" s="141"/>
      <c r="L62" s="118"/>
      <c r="M62" s="119" t="str">
        <f t="shared" si="2"/>
        <v/>
      </c>
      <c r="N62" s="103"/>
      <c r="O62" s="100"/>
      <c r="P62" s="100"/>
      <c r="Q62" s="101" t="str">
        <f t="shared" si="6"/>
        <v/>
      </c>
      <c r="R62" s="100"/>
      <c r="S62" s="102" t="str">
        <f t="shared" si="5"/>
        <v/>
      </c>
      <c r="T62" s="15" t="str">
        <f t="shared" si="4"/>
        <v/>
      </c>
    </row>
    <row r="63" spans="1:20" x14ac:dyDescent="0.55000000000000004">
      <c r="A63" s="126"/>
      <c r="B63" s="95"/>
      <c r="C63" s="98" t="str">
        <f>IF(B63="","",VLOOKUP(B63,団体基本情報!$B$14:$D$23,3,FALSE))</f>
        <v/>
      </c>
      <c r="D63" s="7" t="str">
        <f t="shared" si="0"/>
        <v/>
      </c>
      <c r="E63" s="6" t="str">
        <f t="shared" si="1"/>
        <v/>
      </c>
      <c r="F63" s="131"/>
      <c r="G63" s="105" t="str">
        <f>IF(F63="","",VLOOKUP(F63,プルダウン用リスト!$K$1:$M$14,2,FALSE))</f>
        <v/>
      </c>
      <c r="H63" s="99"/>
      <c r="I63" s="99"/>
      <c r="J63" s="139"/>
      <c r="K63" s="141"/>
      <c r="L63" s="118"/>
      <c r="M63" s="119" t="str">
        <f t="shared" si="2"/>
        <v/>
      </c>
      <c r="N63" s="103"/>
      <c r="O63" s="100"/>
      <c r="P63" s="100"/>
      <c r="Q63" s="101" t="str">
        <f t="shared" si="6"/>
        <v/>
      </c>
      <c r="R63" s="100"/>
      <c r="S63" s="102" t="str">
        <f t="shared" si="5"/>
        <v/>
      </c>
      <c r="T63" s="15" t="str">
        <f t="shared" si="4"/>
        <v/>
      </c>
    </row>
    <row r="64" spans="1:20" x14ac:dyDescent="0.55000000000000004">
      <c r="A64" s="126"/>
      <c r="B64" s="95"/>
      <c r="C64" s="98" t="str">
        <f>IF(B64="","",VLOOKUP(B64,団体基本情報!$B$14:$D$23,3,FALSE))</f>
        <v/>
      </c>
      <c r="D64" s="7" t="str">
        <f t="shared" si="0"/>
        <v/>
      </c>
      <c r="E64" s="6" t="str">
        <f t="shared" si="1"/>
        <v/>
      </c>
      <c r="F64" s="131"/>
      <c r="G64" s="105" t="str">
        <f>IF(F64="","",VLOOKUP(F64,プルダウン用リスト!$K$1:$M$14,2,FALSE))</f>
        <v/>
      </c>
      <c r="H64" s="99"/>
      <c r="I64" s="99"/>
      <c r="J64" s="139"/>
      <c r="K64" s="141"/>
      <c r="L64" s="118"/>
      <c r="M64" s="119" t="str">
        <f t="shared" si="2"/>
        <v/>
      </c>
      <c r="N64" s="103"/>
      <c r="O64" s="100"/>
      <c r="P64" s="100"/>
      <c r="Q64" s="101" t="str">
        <f t="shared" si="6"/>
        <v/>
      </c>
      <c r="R64" s="100"/>
      <c r="S64" s="102" t="str">
        <f t="shared" si="5"/>
        <v/>
      </c>
      <c r="T64" s="15" t="str">
        <f t="shared" si="4"/>
        <v/>
      </c>
    </row>
    <row r="65" spans="1:20" x14ac:dyDescent="0.55000000000000004">
      <c r="A65" s="126"/>
      <c r="B65" s="95"/>
      <c r="C65" s="98" t="str">
        <f>IF(B65="","",VLOOKUP(B65,団体基本情報!$B$14:$D$23,3,FALSE))</f>
        <v/>
      </c>
      <c r="D65" s="7" t="str">
        <f t="shared" si="0"/>
        <v/>
      </c>
      <c r="E65" s="6" t="str">
        <f t="shared" si="1"/>
        <v/>
      </c>
      <c r="F65" s="131"/>
      <c r="G65" s="105" t="str">
        <f>IF(F65="","",VLOOKUP(F65,プルダウン用リスト!$K$1:$M$14,2,FALSE))</f>
        <v/>
      </c>
      <c r="H65" s="99"/>
      <c r="I65" s="99"/>
      <c r="J65" s="139"/>
      <c r="K65" s="141"/>
      <c r="L65" s="118"/>
      <c r="M65" s="119" t="str">
        <f t="shared" si="2"/>
        <v/>
      </c>
      <c r="N65" s="103"/>
      <c r="O65" s="100"/>
      <c r="P65" s="100"/>
      <c r="Q65" s="101" t="str">
        <f t="shared" si="6"/>
        <v/>
      </c>
      <c r="R65" s="100"/>
      <c r="S65" s="102" t="str">
        <f t="shared" si="5"/>
        <v/>
      </c>
      <c r="T65" s="15" t="str">
        <f t="shared" si="4"/>
        <v/>
      </c>
    </row>
    <row r="66" spans="1:20" x14ac:dyDescent="0.55000000000000004">
      <c r="A66" s="126"/>
      <c r="B66" s="95"/>
      <c r="C66" s="98" t="str">
        <f>IF(B66="","",VLOOKUP(B66,団体基本情報!$B$14:$D$23,3,FALSE))</f>
        <v/>
      </c>
      <c r="D66" s="7" t="str">
        <f t="shared" si="0"/>
        <v/>
      </c>
      <c r="E66" s="6" t="str">
        <f t="shared" si="1"/>
        <v/>
      </c>
      <c r="F66" s="131"/>
      <c r="G66" s="105" t="str">
        <f>IF(F66="","",VLOOKUP(F66,プルダウン用リスト!$K$1:$M$14,2,FALSE))</f>
        <v/>
      </c>
      <c r="H66" s="99"/>
      <c r="I66" s="99"/>
      <c r="J66" s="139"/>
      <c r="K66" s="141"/>
      <c r="L66" s="118"/>
      <c r="M66" s="119" t="str">
        <f t="shared" si="2"/>
        <v/>
      </c>
      <c r="N66" s="103"/>
      <c r="O66" s="100"/>
      <c r="P66" s="100"/>
      <c r="Q66" s="101" t="str">
        <f t="shared" si="6"/>
        <v/>
      </c>
      <c r="R66" s="100"/>
      <c r="S66" s="102" t="str">
        <f t="shared" si="5"/>
        <v/>
      </c>
      <c r="T66" s="15" t="str">
        <f t="shared" si="4"/>
        <v/>
      </c>
    </row>
    <row r="67" spans="1:20" x14ac:dyDescent="0.55000000000000004">
      <c r="A67" s="126"/>
      <c r="B67" s="95"/>
      <c r="C67" s="98" t="str">
        <f>IF(B67="","",VLOOKUP(B67,団体基本情報!$B$14:$D$23,3,FALSE))</f>
        <v/>
      </c>
      <c r="D67" s="7" t="str">
        <f t="shared" si="0"/>
        <v/>
      </c>
      <c r="E67" s="6" t="str">
        <f t="shared" si="1"/>
        <v/>
      </c>
      <c r="F67" s="131"/>
      <c r="G67" s="105" t="str">
        <f>IF(F67="","",VLOOKUP(F67,プルダウン用リスト!$K$1:$M$14,2,FALSE))</f>
        <v/>
      </c>
      <c r="H67" s="99"/>
      <c r="I67" s="99"/>
      <c r="J67" s="139"/>
      <c r="K67" s="141"/>
      <c r="L67" s="118"/>
      <c r="M67" s="119" t="str">
        <f t="shared" si="2"/>
        <v/>
      </c>
      <c r="N67" s="103"/>
      <c r="O67" s="100"/>
      <c r="P67" s="100"/>
      <c r="Q67" s="101" t="str">
        <f t="shared" si="6"/>
        <v/>
      </c>
      <c r="R67" s="100"/>
      <c r="S67" s="102" t="str">
        <f t="shared" si="5"/>
        <v/>
      </c>
      <c r="T67" s="15" t="str">
        <f t="shared" si="4"/>
        <v/>
      </c>
    </row>
    <row r="68" spans="1:20" x14ac:dyDescent="0.55000000000000004">
      <c r="A68" s="126"/>
      <c r="B68" s="95"/>
      <c r="C68" s="98" t="str">
        <f>IF(B68="","",VLOOKUP(B68,団体基本情報!$B$14:$D$23,3,FALSE))</f>
        <v/>
      </c>
      <c r="D68" s="7" t="str">
        <f t="shared" si="0"/>
        <v/>
      </c>
      <c r="E68" s="6" t="str">
        <f t="shared" si="1"/>
        <v/>
      </c>
      <c r="F68" s="131"/>
      <c r="G68" s="105" t="str">
        <f>IF(F68="","",VLOOKUP(F68,プルダウン用リスト!$K$1:$M$14,2,FALSE))</f>
        <v/>
      </c>
      <c r="H68" s="99"/>
      <c r="I68" s="99"/>
      <c r="J68" s="139"/>
      <c r="K68" s="141"/>
      <c r="L68" s="118"/>
      <c r="M68" s="119" t="str">
        <f t="shared" si="2"/>
        <v/>
      </c>
      <c r="N68" s="103"/>
      <c r="O68" s="100"/>
      <c r="P68" s="100"/>
      <c r="Q68" s="101" t="str">
        <f t="shared" si="6"/>
        <v/>
      </c>
      <c r="R68" s="100"/>
      <c r="S68" s="102" t="str">
        <f t="shared" si="5"/>
        <v/>
      </c>
      <c r="T68" s="15" t="str">
        <f t="shared" si="4"/>
        <v/>
      </c>
    </row>
    <row r="69" spans="1:20" x14ac:dyDescent="0.55000000000000004">
      <c r="A69" s="126"/>
      <c r="B69" s="95"/>
      <c r="C69" s="98" t="str">
        <f>IF(B69="","",VLOOKUP(B69,団体基本情報!$B$14:$D$23,3,FALSE))</f>
        <v/>
      </c>
      <c r="D69" s="7" t="str">
        <f t="shared" si="0"/>
        <v/>
      </c>
      <c r="E69" s="6" t="str">
        <f t="shared" si="1"/>
        <v/>
      </c>
      <c r="F69" s="131"/>
      <c r="G69" s="105" t="str">
        <f>IF(F69="","",VLOOKUP(F69,プルダウン用リスト!$K$1:$M$14,2,FALSE))</f>
        <v/>
      </c>
      <c r="H69" s="99"/>
      <c r="I69" s="99"/>
      <c r="J69" s="139"/>
      <c r="K69" s="141"/>
      <c r="L69" s="118"/>
      <c r="M69" s="119" t="str">
        <f t="shared" si="2"/>
        <v/>
      </c>
      <c r="N69" s="103"/>
      <c r="O69" s="100"/>
      <c r="P69" s="100"/>
      <c r="Q69" s="101" t="str">
        <f t="shared" si="6"/>
        <v/>
      </c>
      <c r="R69" s="100"/>
      <c r="S69" s="102" t="str">
        <f t="shared" si="5"/>
        <v/>
      </c>
      <c r="T69" s="15" t="str">
        <f t="shared" si="4"/>
        <v/>
      </c>
    </row>
    <row r="70" spans="1:20" x14ac:dyDescent="0.55000000000000004">
      <c r="A70" s="126"/>
      <c r="B70" s="95"/>
      <c r="C70" s="98" t="str">
        <f>IF(B70="","",VLOOKUP(B70,団体基本情報!$B$14:$D$23,3,FALSE))</f>
        <v/>
      </c>
      <c r="D70" s="7" t="str">
        <f t="shared" si="0"/>
        <v/>
      </c>
      <c r="E70" s="6" t="str">
        <f t="shared" si="1"/>
        <v/>
      </c>
      <c r="F70" s="131"/>
      <c r="G70" s="105" t="str">
        <f>IF(F70="","",VLOOKUP(F70,プルダウン用リスト!$K$1:$M$14,2,FALSE))</f>
        <v/>
      </c>
      <c r="H70" s="99"/>
      <c r="I70" s="99"/>
      <c r="J70" s="139"/>
      <c r="K70" s="141"/>
      <c r="L70" s="118"/>
      <c r="M70" s="119" t="str">
        <f t="shared" si="2"/>
        <v/>
      </c>
      <c r="N70" s="103"/>
      <c r="O70" s="100"/>
      <c r="P70" s="100"/>
      <c r="Q70" s="101" t="str">
        <f t="shared" si="6"/>
        <v/>
      </c>
      <c r="R70" s="100"/>
      <c r="S70" s="102" t="str">
        <f t="shared" si="5"/>
        <v/>
      </c>
      <c r="T70" s="15" t="str">
        <f t="shared" si="4"/>
        <v/>
      </c>
    </row>
    <row r="71" spans="1:20" x14ac:dyDescent="0.55000000000000004">
      <c r="A71" s="126"/>
      <c r="B71" s="95"/>
      <c r="C71" s="98" t="str">
        <f>IF(B71="","",VLOOKUP(B71,団体基本情報!$B$14:$D$23,3,FALSE))</f>
        <v/>
      </c>
      <c r="D71" s="7" t="str">
        <f t="shared" ref="D71:D134" si="7">IF(E71="","",IF(E71="謝金","01.",IF(E71="旅費","02.",IF(E71="その他","04.","03."))))</f>
        <v/>
      </c>
      <c r="E71" s="6" t="str">
        <f t="shared" ref="E71:E134" si="8">IF(F71="","",IF(F71="謝金","謝金",IF(F71="旅費","旅費",IF(F71="対象外経費","その他","所費"))))</f>
        <v/>
      </c>
      <c r="F71" s="131"/>
      <c r="G71" s="105" t="str">
        <f>IF(F71="","",VLOOKUP(F71,プルダウン用リスト!$K$1:$M$14,2,FALSE))</f>
        <v/>
      </c>
      <c r="H71" s="99"/>
      <c r="I71" s="99"/>
      <c r="J71" s="139"/>
      <c r="K71" s="141"/>
      <c r="L71" s="118"/>
      <c r="M71" s="119" t="str">
        <f t="shared" ref="M71:M134" si="9">IF(F71="対象外経費",K71,IF(L71="","",K71-L71))</f>
        <v/>
      </c>
      <c r="N71" s="103"/>
      <c r="O71" s="100"/>
      <c r="P71" s="100"/>
      <c r="Q71" s="101" t="str">
        <f t="shared" ref="Q71:Q134" si="10">IF(O71+P71=0,"",O71+P71)</f>
        <v/>
      </c>
      <c r="R71" s="100"/>
      <c r="S71" s="102" t="str">
        <f t="shared" ref="S71:S134" si="11">IF(R71="","",Q71-R71)</f>
        <v/>
      </c>
      <c r="T71" s="15" t="str">
        <f t="shared" ref="T71:T134" si="12">IF(G71=2,"＊","")</f>
        <v/>
      </c>
    </row>
    <row r="72" spans="1:20" x14ac:dyDescent="0.55000000000000004">
      <c r="A72" s="126"/>
      <c r="B72" s="95"/>
      <c r="C72" s="98" t="str">
        <f>IF(B72="","",VLOOKUP(B72,団体基本情報!$B$14:$D$23,3,FALSE))</f>
        <v/>
      </c>
      <c r="D72" s="7" t="str">
        <f t="shared" si="7"/>
        <v/>
      </c>
      <c r="E72" s="6" t="str">
        <f t="shared" si="8"/>
        <v/>
      </c>
      <c r="F72" s="131"/>
      <c r="G72" s="105" t="str">
        <f>IF(F72="","",VLOOKUP(F72,プルダウン用リスト!$K$1:$M$14,2,FALSE))</f>
        <v/>
      </c>
      <c r="H72" s="99"/>
      <c r="I72" s="99"/>
      <c r="J72" s="139"/>
      <c r="K72" s="141"/>
      <c r="L72" s="118"/>
      <c r="M72" s="119" t="str">
        <f t="shared" si="9"/>
        <v/>
      </c>
      <c r="N72" s="103"/>
      <c r="O72" s="100"/>
      <c r="P72" s="100"/>
      <c r="Q72" s="101" t="str">
        <f t="shared" si="10"/>
        <v/>
      </c>
      <c r="R72" s="100"/>
      <c r="S72" s="102" t="str">
        <f t="shared" si="11"/>
        <v/>
      </c>
      <c r="T72" s="15" t="str">
        <f t="shared" si="12"/>
        <v/>
      </c>
    </row>
    <row r="73" spans="1:20" x14ac:dyDescent="0.55000000000000004">
      <c r="A73" s="126"/>
      <c r="B73" s="95"/>
      <c r="C73" s="98" t="str">
        <f>IF(B73="","",VLOOKUP(B73,団体基本情報!$B$14:$D$23,3,FALSE))</f>
        <v/>
      </c>
      <c r="D73" s="7" t="str">
        <f t="shared" si="7"/>
        <v/>
      </c>
      <c r="E73" s="6" t="str">
        <f t="shared" si="8"/>
        <v/>
      </c>
      <c r="F73" s="131"/>
      <c r="G73" s="105" t="str">
        <f>IF(F73="","",VLOOKUP(F73,プルダウン用リスト!$K$1:$M$14,2,FALSE))</f>
        <v/>
      </c>
      <c r="H73" s="99"/>
      <c r="I73" s="99"/>
      <c r="J73" s="139"/>
      <c r="K73" s="141"/>
      <c r="L73" s="118"/>
      <c r="M73" s="119" t="str">
        <f t="shared" si="9"/>
        <v/>
      </c>
      <c r="N73" s="103"/>
      <c r="O73" s="100"/>
      <c r="P73" s="100"/>
      <c r="Q73" s="101" t="str">
        <f t="shared" si="10"/>
        <v/>
      </c>
      <c r="R73" s="100"/>
      <c r="S73" s="102" t="str">
        <f t="shared" si="11"/>
        <v/>
      </c>
      <c r="T73" s="15" t="str">
        <f t="shared" si="12"/>
        <v/>
      </c>
    </row>
    <row r="74" spans="1:20" x14ac:dyDescent="0.55000000000000004">
      <c r="A74" s="126"/>
      <c r="B74" s="95"/>
      <c r="C74" s="98" t="str">
        <f>IF(B74="","",VLOOKUP(B74,団体基本情報!$B$14:$D$23,3,FALSE))</f>
        <v/>
      </c>
      <c r="D74" s="7" t="str">
        <f t="shared" si="7"/>
        <v/>
      </c>
      <c r="E74" s="6" t="str">
        <f t="shared" si="8"/>
        <v/>
      </c>
      <c r="F74" s="131"/>
      <c r="G74" s="105" t="str">
        <f>IF(F74="","",VLOOKUP(F74,プルダウン用リスト!$K$1:$M$14,2,FALSE))</f>
        <v/>
      </c>
      <c r="H74" s="99"/>
      <c r="I74" s="99"/>
      <c r="J74" s="139"/>
      <c r="K74" s="141"/>
      <c r="L74" s="118"/>
      <c r="M74" s="119" t="str">
        <f t="shared" si="9"/>
        <v/>
      </c>
      <c r="N74" s="103"/>
      <c r="O74" s="100"/>
      <c r="P74" s="100"/>
      <c r="Q74" s="101" t="str">
        <f t="shared" si="10"/>
        <v/>
      </c>
      <c r="R74" s="100"/>
      <c r="S74" s="102" t="str">
        <f t="shared" si="11"/>
        <v/>
      </c>
      <c r="T74" s="15" t="str">
        <f t="shared" si="12"/>
        <v/>
      </c>
    </row>
    <row r="75" spans="1:20" x14ac:dyDescent="0.55000000000000004">
      <c r="A75" s="126"/>
      <c r="B75" s="95"/>
      <c r="C75" s="98" t="str">
        <f>IF(B75="","",VLOOKUP(B75,団体基本情報!$B$14:$D$23,3,FALSE))</f>
        <v/>
      </c>
      <c r="D75" s="7" t="str">
        <f t="shared" si="7"/>
        <v/>
      </c>
      <c r="E75" s="6" t="str">
        <f t="shared" si="8"/>
        <v/>
      </c>
      <c r="F75" s="131"/>
      <c r="G75" s="105" t="str">
        <f>IF(F75="","",VLOOKUP(F75,プルダウン用リスト!$K$1:$M$14,2,FALSE))</f>
        <v/>
      </c>
      <c r="H75" s="99"/>
      <c r="I75" s="99"/>
      <c r="J75" s="139"/>
      <c r="K75" s="141"/>
      <c r="L75" s="118"/>
      <c r="M75" s="119" t="str">
        <f t="shared" si="9"/>
        <v/>
      </c>
      <c r="N75" s="103"/>
      <c r="O75" s="100"/>
      <c r="P75" s="100"/>
      <c r="Q75" s="101" t="str">
        <f t="shared" si="10"/>
        <v/>
      </c>
      <c r="R75" s="100"/>
      <c r="S75" s="102" t="str">
        <f t="shared" si="11"/>
        <v/>
      </c>
      <c r="T75" s="15" t="str">
        <f t="shared" si="12"/>
        <v/>
      </c>
    </row>
    <row r="76" spans="1:20" x14ac:dyDescent="0.55000000000000004">
      <c r="A76" s="126"/>
      <c r="B76" s="95"/>
      <c r="C76" s="98" t="str">
        <f>IF(B76="","",VLOOKUP(B76,団体基本情報!$B$14:$D$23,3,FALSE))</f>
        <v/>
      </c>
      <c r="D76" s="7" t="str">
        <f t="shared" si="7"/>
        <v/>
      </c>
      <c r="E76" s="6" t="str">
        <f t="shared" si="8"/>
        <v/>
      </c>
      <c r="F76" s="131"/>
      <c r="G76" s="105" t="str">
        <f>IF(F76="","",VLOOKUP(F76,プルダウン用リスト!$K$1:$M$14,2,FALSE))</f>
        <v/>
      </c>
      <c r="H76" s="99"/>
      <c r="I76" s="99"/>
      <c r="J76" s="139"/>
      <c r="K76" s="141"/>
      <c r="L76" s="118"/>
      <c r="M76" s="119" t="str">
        <f t="shared" si="9"/>
        <v/>
      </c>
      <c r="N76" s="103"/>
      <c r="O76" s="100"/>
      <c r="P76" s="100"/>
      <c r="Q76" s="101" t="str">
        <f t="shared" si="10"/>
        <v/>
      </c>
      <c r="R76" s="100"/>
      <c r="S76" s="102" t="str">
        <f t="shared" si="11"/>
        <v/>
      </c>
      <c r="T76" s="15" t="str">
        <f t="shared" si="12"/>
        <v/>
      </c>
    </row>
    <row r="77" spans="1:20" x14ac:dyDescent="0.55000000000000004">
      <c r="A77" s="126"/>
      <c r="B77" s="95"/>
      <c r="C77" s="98" t="str">
        <f>IF(B77="","",VLOOKUP(B77,団体基本情報!$B$14:$D$23,3,FALSE))</f>
        <v/>
      </c>
      <c r="D77" s="7" t="str">
        <f t="shared" si="7"/>
        <v/>
      </c>
      <c r="E77" s="6" t="str">
        <f t="shared" si="8"/>
        <v/>
      </c>
      <c r="F77" s="131"/>
      <c r="G77" s="105" t="str">
        <f>IF(F77="","",VLOOKUP(F77,プルダウン用リスト!$K$1:$M$14,2,FALSE))</f>
        <v/>
      </c>
      <c r="H77" s="99"/>
      <c r="I77" s="99"/>
      <c r="J77" s="139"/>
      <c r="K77" s="141"/>
      <c r="L77" s="118"/>
      <c r="M77" s="119" t="str">
        <f t="shared" si="9"/>
        <v/>
      </c>
      <c r="N77" s="103"/>
      <c r="O77" s="100"/>
      <c r="P77" s="100"/>
      <c r="Q77" s="101" t="str">
        <f t="shared" si="10"/>
        <v/>
      </c>
      <c r="R77" s="100"/>
      <c r="S77" s="102" t="str">
        <f t="shared" si="11"/>
        <v/>
      </c>
      <c r="T77" s="15" t="str">
        <f t="shared" si="12"/>
        <v/>
      </c>
    </row>
    <row r="78" spans="1:20" x14ac:dyDescent="0.55000000000000004">
      <c r="A78" s="126"/>
      <c r="B78" s="95"/>
      <c r="C78" s="98" t="str">
        <f>IF(B78="","",VLOOKUP(B78,団体基本情報!$B$14:$D$23,3,FALSE))</f>
        <v/>
      </c>
      <c r="D78" s="7" t="str">
        <f t="shared" si="7"/>
        <v/>
      </c>
      <c r="E78" s="6" t="str">
        <f t="shared" si="8"/>
        <v/>
      </c>
      <c r="F78" s="131"/>
      <c r="G78" s="105" t="str">
        <f>IF(F78="","",VLOOKUP(F78,プルダウン用リスト!$K$1:$M$14,2,FALSE))</f>
        <v/>
      </c>
      <c r="H78" s="99"/>
      <c r="I78" s="99"/>
      <c r="J78" s="139"/>
      <c r="K78" s="141"/>
      <c r="L78" s="118"/>
      <c r="M78" s="119" t="str">
        <f t="shared" si="9"/>
        <v/>
      </c>
      <c r="N78" s="103"/>
      <c r="O78" s="100"/>
      <c r="P78" s="100"/>
      <c r="Q78" s="101" t="str">
        <f t="shared" si="10"/>
        <v/>
      </c>
      <c r="R78" s="100"/>
      <c r="S78" s="102" t="str">
        <f t="shared" si="11"/>
        <v/>
      </c>
      <c r="T78" s="15" t="str">
        <f t="shared" si="12"/>
        <v/>
      </c>
    </row>
    <row r="79" spans="1:20" x14ac:dyDescent="0.55000000000000004">
      <c r="A79" s="126"/>
      <c r="B79" s="95"/>
      <c r="C79" s="98" t="str">
        <f>IF(B79="","",VLOOKUP(B79,団体基本情報!$B$14:$D$23,3,FALSE))</f>
        <v/>
      </c>
      <c r="D79" s="7" t="str">
        <f t="shared" si="7"/>
        <v/>
      </c>
      <c r="E79" s="6" t="str">
        <f t="shared" si="8"/>
        <v/>
      </c>
      <c r="F79" s="131"/>
      <c r="G79" s="105" t="str">
        <f>IF(F79="","",VLOOKUP(F79,プルダウン用リスト!$K$1:$M$14,2,FALSE))</f>
        <v/>
      </c>
      <c r="H79" s="99"/>
      <c r="I79" s="99"/>
      <c r="J79" s="139"/>
      <c r="K79" s="141"/>
      <c r="L79" s="118"/>
      <c r="M79" s="119" t="str">
        <f t="shared" si="9"/>
        <v/>
      </c>
      <c r="N79" s="103"/>
      <c r="O79" s="100"/>
      <c r="P79" s="100"/>
      <c r="Q79" s="101" t="str">
        <f t="shared" si="10"/>
        <v/>
      </c>
      <c r="R79" s="100"/>
      <c r="S79" s="102" t="str">
        <f t="shared" si="11"/>
        <v/>
      </c>
      <c r="T79" s="15" t="str">
        <f t="shared" si="12"/>
        <v/>
      </c>
    </row>
    <row r="80" spans="1:20" x14ac:dyDescent="0.55000000000000004">
      <c r="A80" s="126"/>
      <c r="B80" s="95"/>
      <c r="C80" s="98" t="str">
        <f>IF(B80="","",VLOOKUP(B80,団体基本情報!$B$14:$D$23,3,FALSE))</f>
        <v/>
      </c>
      <c r="D80" s="7" t="str">
        <f t="shared" si="7"/>
        <v/>
      </c>
      <c r="E80" s="6" t="str">
        <f t="shared" si="8"/>
        <v/>
      </c>
      <c r="F80" s="131"/>
      <c r="G80" s="105" t="str">
        <f>IF(F80="","",VLOOKUP(F80,プルダウン用リスト!$K$1:$M$14,2,FALSE))</f>
        <v/>
      </c>
      <c r="H80" s="99"/>
      <c r="I80" s="99"/>
      <c r="J80" s="139"/>
      <c r="K80" s="141"/>
      <c r="L80" s="118"/>
      <c r="M80" s="119" t="str">
        <f t="shared" si="9"/>
        <v/>
      </c>
      <c r="N80" s="103"/>
      <c r="O80" s="100"/>
      <c r="P80" s="100"/>
      <c r="Q80" s="101" t="str">
        <f t="shared" si="10"/>
        <v/>
      </c>
      <c r="R80" s="100"/>
      <c r="S80" s="102" t="str">
        <f t="shared" si="11"/>
        <v/>
      </c>
      <c r="T80" s="15" t="str">
        <f t="shared" si="12"/>
        <v/>
      </c>
    </row>
    <row r="81" spans="1:20" x14ac:dyDescent="0.55000000000000004">
      <c r="A81" s="126"/>
      <c r="B81" s="95"/>
      <c r="C81" s="98" t="str">
        <f>IF(B81="","",VLOOKUP(B81,団体基本情報!$B$14:$D$23,3,FALSE))</f>
        <v/>
      </c>
      <c r="D81" s="7" t="str">
        <f t="shared" si="7"/>
        <v/>
      </c>
      <c r="E81" s="6" t="str">
        <f t="shared" si="8"/>
        <v/>
      </c>
      <c r="F81" s="131"/>
      <c r="G81" s="105" t="str">
        <f>IF(F81="","",VLOOKUP(F81,プルダウン用リスト!$K$1:$M$14,2,FALSE))</f>
        <v/>
      </c>
      <c r="H81" s="99"/>
      <c r="I81" s="99"/>
      <c r="J81" s="139"/>
      <c r="K81" s="141"/>
      <c r="L81" s="118"/>
      <c r="M81" s="119" t="str">
        <f t="shared" si="9"/>
        <v/>
      </c>
      <c r="N81" s="103"/>
      <c r="O81" s="100"/>
      <c r="P81" s="100"/>
      <c r="Q81" s="101" t="str">
        <f t="shared" si="10"/>
        <v/>
      </c>
      <c r="R81" s="100"/>
      <c r="S81" s="102" t="str">
        <f t="shared" si="11"/>
        <v/>
      </c>
      <c r="T81" s="15" t="str">
        <f t="shared" si="12"/>
        <v/>
      </c>
    </row>
    <row r="82" spans="1:20" x14ac:dyDescent="0.55000000000000004">
      <c r="A82" s="126"/>
      <c r="B82" s="95"/>
      <c r="C82" s="98" t="str">
        <f>IF(B82="","",VLOOKUP(B82,団体基本情報!$B$14:$D$23,3,FALSE))</f>
        <v/>
      </c>
      <c r="D82" s="7" t="str">
        <f t="shared" si="7"/>
        <v/>
      </c>
      <c r="E82" s="6" t="str">
        <f t="shared" si="8"/>
        <v/>
      </c>
      <c r="F82" s="131"/>
      <c r="G82" s="105" t="str">
        <f>IF(F82="","",VLOOKUP(F82,プルダウン用リスト!$K$1:$M$14,2,FALSE))</f>
        <v/>
      </c>
      <c r="H82" s="99"/>
      <c r="I82" s="99"/>
      <c r="J82" s="139"/>
      <c r="K82" s="141"/>
      <c r="L82" s="118"/>
      <c r="M82" s="119" t="str">
        <f t="shared" si="9"/>
        <v/>
      </c>
      <c r="N82" s="103"/>
      <c r="O82" s="100"/>
      <c r="P82" s="100"/>
      <c r="Q82" s="101" t="str">
        <f t="shared" si="10"/>
        <v/>
      </c>
      <c r="R82" s="100"/>
      <c r="S82" s="102" t="str">
        <f t="shared" si="11"/>
        <v/>
      </c>
      <c r="T82" s="15" t="str">
        <f t="shared" si="12"/>
        <v/>
      </c>
    </row>
    <row r="83" spans="1:20" x14ac:dyDescent="0.55000000000000004">
      <c r="A83" s="126"/>
      <c r="B83" s="95"/>
      <c r="C83" s="98" t="str">
        <f>IF(B83="","",VLOOKUP(B83,団体基本情報!$B$14:$D$23,3,FALSE))</f>
        <v/>
      </c>
      <c r="D83" s="7" t="str">
        <f t="shared" si="7"/>
        <v/>
      </c>
      <c r="E83" s="6" t="str">
        <f t="shared" si="8"/>
        <v/>
      </c>
      <c r="F83" s="131"/>
      <c r="G83" s="105" t="str">
        <f>IF(F83="","",VLOOKUP(F83,プルダウン用リスト!$K$1:$M$14,2,FALSE))</f>
        <v/>
      </c>
      <c r="H83" s="99"/>
      <c r="I83" s="99"/>
      <c r="J83" s="139"/>
      <c r="K83" s="141"/>
      <c r="L83" s="118"/>
      <c r="M83" s="119" t="str">
        <f t="shared" si="9"/>
        <v/>
      </c>
      <c r="N83" s="103"/>
      <c r="O83" s="100"/>
      <c r="P83" s="100"/>
      <c r="Q83" s="101" t="str">
        <f t="shared" si="10"/>
        <v/>
      </c>
      <c r="R83" s="100"/>
      <c r="S83" s="102" t="str">
        <f t="shared" si="11"/>
        <v/>
      </c>
      <c r="T83" s="15" t="str">
        <f t="shared" si="12"/>
        <v/>
      </c>
    </row>
    <row r="84" spans="1:20" x14ac:dyDescent="0.55000000000000004">
      <c r="A84" s="126"/>
      <c r="B84" s="95"/>
      <c r="C84" s="98" t="str">
        <f>IF(B84="","",VLOOKUP(B84,団体基本情報!$B$14:$D$23,3,FALSE))</f>
        <v/>
      </c>
      <c r="D84" s="7" t="str">
        <f t="shared" si="7"/>
        <v/>
      </c>
      <c r="E84" s="6" t="str">
        <f t="shared" si="8"/>
        <v/>
      </c>
      <c r="F84" s="131"/>
      <c r="G84" s="105" t="str">
        <f>IF(F84="","",VLOOKUP(F84,プルダウン用リスト!$K$1:$M$14,2,FALSE))</f>
        <v/>
      </c>
      <c r="H84" s="99"/>
      <c r="I84" s="99"/>
      <c r="J84" s="139"/>
      <c r="K84" s="141"/>
      <c r="L84" s="118"/>
      <c r="M84" s="119" t="str">
        <f t="shared" si="9"/>
        <v/>
      </c>
      <c r="N84" s="103"/>
      <c r="O84" s="100"/>
      <c r="P84" s="100"/>
      <c r="Q84" s="101" t="str">
        <f t="shared" si="10"/>
        <v/>
      </c>
      <c r="R84" s="100"/>
      <c r="S84" s="102" t="str">
        <f t="shared" si="11"/>
        <v/>
      </c>
      <c r="T84" s="15" t="str">
        <f t="shared" si="12"/>
        <v/>
      </c>
    </row>
    <row r="85" spans="1:20" x14ac:dyDescent="0.55000000000000004">
      <c r="A85" s="126"/>
      <c r="B85" s="95"/>
      <c r="C85" s="98" t="str">
        <f>IF(B85="","",VLOOKUP(B85,団体基本情報!$B$14:$D$23,3,FALSE))</f>
        <v/>
      </c>
      <c r="D85" s="7" t="str">
        <f t="shared" si="7"/>
        <v/>
      </c>
      <c r="E85" s="6" t="str">
        <f t="shared" si="8"/>
        <v/>
      </c>
      <c r="F85" s="131"/>
      <c r="G85" s="105" t="str">
        <f>IF(F85="","",VLOOKUP(F85,プルダウン用リスト!$K$1:$M$14,2,FALSE))</f>
        <v/>
      </c>
      <c r="H85" s="99"/>
      <c r="I85" s="99"/>
      <c r="J85" s="139"/>
      <c r="K85" s="141"/>
      <c r="L85" s="118"/>
      <c r="M85" s="119" t="str">
        <f t="shared" si="9"/>
        <v/>
      </c>
      <c r="N85" s="103"/>
      <c r="O85" s="100"/>
      <c r="P85" s="100"/>
      <c r="Q85" s="101" t="str">
        <f t="shared" si="10"/>
        <v/>
      </c>
      <c r="R85" s="100"/>
      <c r="S85" s="102" t="str">
        <f t="shared" si="11"/>
        <v/>
      </c>
      <c r="T85" s="15" t="str">
        <f t="shared" si="12"/>
        <v/>
      </c>
    </row>
    <row r="86" spans="1:20" x14ac:dyDescent="0.55000000000000004">
      <c r="A86" s="126"/>
      <c r="B86" s="95"/>
      <c r="C86" s="98" t="str">
        <f>IF(B86="","",VLOOKUP(B86,団体基本情報!$B$14:$D$23,3,FALSE))</f>
        <v/>
      </c>
      <c r="D86" s="7" t="str">
        <f t="shared" si="7"/>
        <v/>
      </c>
      <c r="E86" s="6" t="str">
        <f t="shared" si="8"/>
        <v/>
      </c>
      <c r="F86" s="131"/>
      <c r="G86" s="105" t="str">
        <f>IF(F86="","",VLOOKUP(F86,プルダウン用リスト!$K$1:$M$14,2,FALSE))</f>
        <v/>
      </c>
      <c r="H86" s="99"/>
      <c r="I86" s="99"/>
      <c r="J86" s="139"/>
      <c r="K86" s="141"/>
      <c r="L86" s="118"/>
      <c r="M86" s="119" t="str">
        <f t="shared" si="9"/>
        <v/>
      </c>
      <c r="N86" s="103"/>
      <c r="O86" s="100"/>
      <c r="P86" s="100"/>
      <c r="Q86" s="101" t="str">
        <f t="shared" si="10"/>
        <v/>
      </c>
      <c r="R86" s="100"/>
      <c r="S86" s="102" t="str">
        <f t="shared" si="11"/>
        <v/>
      </c>
      <c r="T86" s="15" t="str">
        <f t="shared" si="12"/>
        <v/>
      </c>
    </row>
    <row r="87" spans="1:20" x14ac:dyDescent="0.55000000000000004">
      <c r="A87" s="126"/>
      <c r="B87" s="95"/>
      <c r="C87" s="98" t="str">
        <f>IF(B87="","",VLOOKUP(B87,団体基本情報!$B$14:$D$23,3,FALSE))</f>
        <v/>
      </c>
      <c r="D87" s="7" t="str">
        <f t="shared" si="7"/>
        <v/>
      </c>
      <c r="E87" s="6" t="str">
        <f t="shared" si="8"/>
        <v/>
      </c>
      <c r="F87" s="131"/>
      <c r="G87" s="105" t="str">
        <f>IF(F87="","",VLOOKUP(F87,プルダウン用リスト!$K$1:$M$14,2,FALSE))</f>
        <v/>
      </c>
      <c r="H87" s="99"/>
      <c r="I87" s="99"/>
      <c r="J87" s="139"/>
      <c r="K87" s="141"/>
      <c r="L87" s="118"/>
      <c r="M87" s="119" t="str">
        <f t="shared" si="9"/>
        <v/>
      </c>
      <c r="N87" s="103"/>
      <c r="O87" s="100"/>
      <c r="P87" s="100"/>
      <c r="Q87" s="101" t="str">
        <f t="shared" si="10"/>
        <v/>
      </c>
      <c r="R87" s="100"/>
      <c r="S87" s="102" t="str">
        <f t="shared" si="11"/>
        <v/>
      </c>
      <c r="T87" s="15" t="str">
        <f t="shared" si="12"/>
        <v/>
      </c>
    </row>
    <row r="88" spans="1:20" x14ac:dyDescent="0.55000000000000004">
      <c r="A88" s="126"/>
      <c r="B88" s="95"/>
      <c r="C88" s="98" t="str">
        <f>IF(B88="","",VLOOKUP(B88,団体基本情報!$B$14:$D$23,3,FALSE))</f>
        <v/>
      </c>
      <c r="D88" s="7" t="str">
        <f t="shared" si="7"/>
        <v/>
      </c>
      <c r="E88" s="6" t="str">
        <f t="shared" si="8"/>
        <v/>
      </c>
      <c r="F88" s="131"/>
      <c r="G88" s="105" t="str">
        <f>IF(F88="","",VLOOKUP(F88,プルダウン用リスト!$K$1:$M$14,2,FALSE))</f>
        <v/>
      </c>
      <c r="H88" s="99"/>
      <c r="I88" s="99"/>
      <c r="J88" s="139"/>
      <c r="K88" s="141"/>
      <c r="L88" s="118"/>
      <c r="M88" s="119" t="str">
        <f t="shared" si="9"/>
        <v/>
      </c>
      <c r="N88" s="103"/>
      <c r="O88" s="100"/>
      <c r="P88" s="100"/>
      <c r="Q88" s="101" t="str">
        <f t="shared" si="10"/>
        <v/>
      </c>
      <c r="R88" s="100"/>
      <c r="S88" s="102" t="str">
        <f t="shared" si="11"/>
        <v/>
      </c>
      <c r="T88" s="15" t="str">
        <f t="shared" si="12"/>
        <v/>
      </c>
    </row>
    <row r="89" spans="1:20" x14ac:dyDescent="0.55000000000000004">
      <c r="A89" s="126"/>
      <c r="B89" s="95"/>
      <c r="C89" s="98" t="str">
        <f>IF(B89="","",VLOOKUP(B89,団体基本情報!$B$14:$D$23,3,FALSE))</f>
        <v/>
      </c>
      <c r="D89" s="7" t="str">
        <f t="shared" si="7"/>
        <v/>
      </c>
      <c r="E89" s="6" t="str">
        <f t="shared" si="8"/>
        <v/>
      </c>
      <c r="F89" s="131"/>
      <c r="G89" s="105" t="str">
        <f>IF(F89="","",VLOOKUP(F89,プルダウン用リスト!$K$1:$M$14,2,FALSE))</f>
        <v/>
      </c>
      <c r="H89" s="99"/>
      <c r="I89" s="99"/>
      <c r="J89" s="139"/>
      <c r="K89" s="141"/>
      <c r="L89" s="118"/>
      <c r="M89" s="119" t="str">
        <f t="shared" si="9"/>
        <v/>
      </c>
      <c r="N89" s="103"/>
      <c r="O89" s="100"/>
      <c r="P89" s="100"/>
      <c r="Q89" s="101" t="str">
        <f t="shared" si="10"/>
        <v/>
      </c>
      <c r="R89" s="100"/>
      <c r="S89" s="102" t="str">
        <f t="shared" si="11"/>
        <v/>
      </c>
      <c r="T89" s="15" t="str">
        <f t="shared" si="12"/>
        <v/>
      </c>
    </row>
    <row r="90" spans="1:20" x14ac:dyDescent="0.55000000000000004">
      <c r="A90" s="126"/>
      <c r="B90" s="95"/>
      <c r="C90" s="98" t="str">
        <f>IF(B90="","",VLOOKUP(B90,団体基本情報!$B$14:$D$23,3,FALSE))</f>
        <v/>
      </c>
      <c r="D90" s="7" t="str">
        <f t="shared" si="7"/>
        <v/>
      </c>
      <c r="E90" s="6" t="str">
        <f t="shared" si="8"/>
        <v/>
      </c>
      <c r="F90" s="131"/>
      <c r="G90" s="105" t="str">
        <f>IF(F90="","",VLOOKUP(F90,プルダウン用リスト!$K$1:$M$14,2,FALSE))</f>
        <v/>
      </c>
      <c r="H90" s="99"/>
      <c r="I90" s="99"/>
      <c r="J90" s="139"/>
      <c r="K90" s="141"/>
      <c r="L90" s="118"/>
      <c r="M90" s="119" t="str">
        <f t="shared" si="9"/>
        <v/>
      </c>
      <c r="N90" s="103"/>
      <c r="O90" s="100"/>
      <c r="P90" s="100"/>
      <c r="Q90" s="101" t="str">
        <f t="shared" si="10"/>
        <v/>
      </c>
      <c r="R90" s="100"/>
      <c r="S90" s="102" t="str">
        <f t="shared" si="11"/>
        <v/>
      </c>
      <c r="T90" s="15" t="str">
        <f t="shared" si="12"/>
        <v/>
      </c>
    </row>
    <row r="91" spans="1:20" x14ac:dyDescent="0.55000000000000004">
      <c r="A91" s="126"/>
      <c r="B91" s="95"/>
      <c r="C91" s="98" t="str">
        <f>IF(B91="","",VLOOKUP(B91,団体基本情報!$B$14:$D$23,3,FALSE))</f>
        <v/>
      </c>
      <c r="D91" s="7" t="str">
        <f t="shared" si="7"/>
        <v/>
      </c>
      <c r="E91" s="6" t="str">
        <f t="shared" si="8"/>
        <v/>
      </c>
      <c r="F91" s="131"/>
      <c r="G91" s="105" t="str">
        <f>IF(F91="","",VLOOKUP(F91,プルダウン用リスト!$K$1:$M$14,2,FALSE))</f>
        <v/>
      </c>
      <c r="H91" s="99"/>
      <c r="I91" s="99"/>
      <c r="J91" s="139"/>
      <c r="K91" s="141"/>
      <c r="L91" s="118"/>
      <c r="M91" s="119" t="str">
        <f t="shared" si="9"/>
        <v/>
      </c>
      <c r="N91" s="103"/>
      <c r="O91" s="100"/>
      <c r="P91" s="100"/>
      <c r="Q91" s="101" t="str">
        <f t="shared" si="10"/>
        <v/>
      </c>
      <c r="R91" s="100"/>
      <c r="S91" s="102" t="str">
        <f t="shared" si="11"/>
        <v/>
      </c>
      <c r="T91" s="15" t="str">
        <f t="shared" si="12"/>
        <v/>
      </c>
    </row>
    <row r="92" spans="1:20" x14ac:dyDescent="0.55000000000000004">
      <c r="A92" s="126"/>
      <c r="B92" s="95"/>
      <c r="C92" s="98" t="str">
        <f>IF(B92="","",VLOOKUP(B92,団体基本情報!$B$14:$D$23,3,FALSE))</f>
        <v/>
      </c>
      <c r="D92" s="7" t="str">
        <f t="shared" si="7"/>
        <v/>
      </c>
      <c r="E92" s="6" t="str">
        <f t="shared" si="8"/>
        <v/>
      </c>
      <c r="F92" s="131"/>
      <c r="G92" s="105" t="str">
        <f>IF(F92="","",VLOOKUP(F92,プルダウン用リスト!$K$1:$M$14,2,FALSE))</f>
        <v/>
      </c>
      <c r="H92" s="99"/>
      <c r="I92" s="99"/>
      <c r="J92" s="139"/>
      <c r="K92" s="141"/>
      <c r="L92" s="118"/>
      <c r="M92" s="119" t="str">
        <f t="shared" si="9"/>
        <v/>
      </c>
      <c r="N92" s="103"/>
      <c r="O92" s="100"/>
      <c r="P92" s="100"/>
      <c r="Q92" s="101" t="str">
        <f t="shared" si="10"/>
        <v/>
      </c>
      <c r="R92" s="100"/>
      <c r="S92" s="102" t="str">
        <f t="shared" si="11"/>
        <v/>
      </c>
      <c r="T92" s="15" t="str">
        <f t="shared" si="12"/>
        <v/>
      </c>
    </row>
    <row r="93" spans="1:20" x14ac:dyDescent="0.55000000000000004">
      <c r="A93" s="126"/>
      <c r="B93" s="95"/>
      <c r="C93" s="98" t="str">
        <f>IF(B93="","",VLOOKUP(B93,団体基本情報!$B$14:$D$23,3,FALSE))</f>
        <v/>
      </c>
      <c r="D93" s="7" t="str">
        <f t="shared" si="7"/>
        <v/>
      </c>
      <c r="E93" s="6" t="str">
        <f t="shared" si="8"/>
        <v/>
      </c>
      <c r="F93" s="131"/>
      <c r="G93" s="105" t="str">
        <f>IF(F93="","",VLOOKUP(F93,プルダウン用リスト!$K$1:$M$14,2,FALSE))</f>
        <v/>
      </c>
      <c r="H93" s="99"/>
      <c r="I93" s="99"/>
      <c r="J93" s="139"/>
      <c r="K93" s="141"/>
      <c r="L93" s="118"/>
      <c r="M93" s="119" t="str">
        <f t="shared" si="9"/>
        <v/>
      </c>
      <c r="N93" s="103"/>
      <c r="O93" s="100"/>
      <c r="P93" s="100"/>
      <c r="Q93" s="101" t="str">
        <f t="shared" si="10"/>
        <v/>
      </c>
      <c r="R93" s="100"/>
      <c r="S93" s="102" t="str">
        <f t="shared" si="11"/>
        <v/>
      </c>
      <c r="T93" s="15" t="str">
        <f t="shared" si="12"/>
        <v/>
      </c>
    </row>
    <row r="94" spans="1:20" x14ac:dyDescent="0.55000000000000004">
      <c r="A94" s="126"/>
      <c r="B94" s="95"/>
      <c r="C94" s="98" t="str">
        <f>IF(B94="","",VLOOKUP(B94,団体基本情報!$B$14:$D$23,3,FALSE))</f>
        <v/>
      </c>
      <c r="D94" s="7" t="str">
        <f t="shared" si="7"/>
        <v/>
      </c>
      <c r="E94" s="6" t="str">
        <f t="shared" si="8"/>
        <v/>
      </c>
      <c r="F94" s="131"/>
      <c r="G94" s="105" t="str">
        <f>IF(F94="","",VLOOKUP(F94,プルダウン用リスト!$K$1:$M$14,2,FALSE))</f>
        <v/>
      </c>
      <c r="H94" s="99"/>
      <c r="I94" s="99"/>
      <c r="J94" s="139"/>
      <c r="K94" s="141"/>
      <c r="L94" s="118"/>
      <c r="M94" s="119" t="str">
        <f t="shared" si="9"/>
        <v/>
      </c>
      <c r="N94" s="103"/>
      <c r="O94" s="100"/>
      <c r="P94" s="100"/>
      <c r="Q94" s="101" t="str">
        <f t="shared" si="10"/>
        <v/>
      </c>
      <c r="R94" s="100"/>
      <c r="S94" s="102" t="str">
        <f t="shared" si="11"/>
        <v/>
      </c>
      <c r="T94" s="15" t="str">
        <f t="shared" si="12"/>
        <v/>
      </c>
    </row>
    <row r="95" spans="1:20" x14ac:dyDescent="0.55000000000000004">
      <c r="A95" s="126"/>
      <c r="B95" s="95"/>
      <c r="C95" s="98" t="str">
        <f>IF(B95="","",VLOOKUP(B95,団体基本情報!$B$14:$D$23,3,FALSE))</f>
        <v/>
      </c>
      <c r="D95" s="7" t="str">
        <f t="shared" si="7"/>
        <v/>
      </c>
      <c r="E95" s="6" t="str">
        <f t="shared" si="8"/>
        <v/>
      </c>
      <c r="F95" s="131"/>
      <c r="G95" s="105" t="str">
        <f>IF(F95="","",VLOOKUP(F95,プルダウン用リスト!$K$1:$M$14,2,FALSE))</f>
        <v/>
      </c>
      <c r="H95" s="99"/>
      <c r="I95" s="99"/>
      <c r="J95" s="139"/>
      <c r="K95" s="141"/>
      <c r="L95" s="118"/>
      <c r="M95" s="119" t="str">
        <f t="shared" si="9"/>
        <v/>
      </c>
      <c r="N95" s="103"/>
      <c r="O95" s="100"/>
      <c r="P95" s="100"/>
      <c r="Q95" s="101" t="str">
        <f t="shared" si="10"/>
        <v/>
      </c>
      <c r="R95" s="100"/>
      <c r="S95" s="102" t="str">
        <f t="shared" si="11"/>
        <v/>
      </c>
      <c r="T95" s="15" t="str">
        <f t="shared" si="12"/>
        <v/>
      </c>
    </row>
    <row r="96" spans="1:20" x14ac:dyDescent="0.55000000000000004">
      <c r="A96" s="126"/>
      <c r="B96" s="95"/>
      <c r="C96" s="98" t="str">
        <f>IF(B96="","",VLOOKUP(B96,団体基本情報!$B$14:$D$23,3,FALSE))</f>
        <v/>
      </c>
      <c r="D96" s="7" t="str">
        <f t="shared" si="7"/>
        <v/>
      </c>
      <c r="E96" s="6" t="str">
        <f t="shared" si="8"/>
        <v/>
      </c>
      <c r="F96" s="131"/>
      <c r="G96" s="105" t="str">
        <f>IF(F96="","",VLOOKUP(F96,プルダウン用リスト!$K$1:$M$14,2,FALSE))</f>
        <v/>
      </c>
      <c r="H96" s="99"/>
      <c r="I96" s="99"/>
      <c r="J96" s="139"/>
      <c r="K96" s="141"/>
      <c r="L96" s="118"/>
      <c r="M96" s="119" t="str">
        <f t="shared" si="9"/>
        <v/>
      </c>
      <c r="N96" s="103"/>
      <c r="O96" s="100"/>
      <c r="P96" s="100"/>
      <c r="Q96" s="101" t="str">
        <f t="shared" si="10"/>
        <v/>
      </c>
      <c r="R96" s="100"/>
      <c r="S96" s="102" t="str">
        <f t="shared" si="11"/>
        <v/>
      </c>
      <c r="T96" s="15" t="str">
        <f t="shared" si="12"/>
        <v/>
      </c>
    </row>
    <row r="97" spans="1:20" x14ac:dyDescent="0.55000000000000004">
      <c r="A97" s="126"/>
      <c r="B97" s="95"/>
      <c r="C97" s="98" t="str">
        <f>IF(B97="","",VLOOKUP(B97,団体基本情報!$B$14:$D$23,3,FALSE))</f>
        <v/>
      </c>
      <c r="D97" s="7" t="str">
        <f t="shared" si="7"/>
        <v/>
      </c>
      <c r="E97" s="6" t="str">
        <f t="shared" si="8"/>
        <v/>
      </c>
      <c r="F97" s="131"/>
      <c r="G97" s="105" t="str">
        <f>IF(F97="","",VLOOKUP(F97,プルダウン用リスト!$K$1:$M$14,2,FALSE))</f>
        <v/>
      </c>
      <c r="H97" s="99"/>
      <c r="I97" s="99"/>
      <c r="J97" s="139"/>
      <c r="K97" s="141"/>
      <c r="L97" s="118"/>
      <c r="M97" s="119" t="str">
        <f t="shared" si="9"/>
        <v/>
      </c>
      <c r="N97" s="103"/>
      <c r="O97" s="100"/>
      <c r="P97" s="100"/>
      <c r="Q97" s="101" t="str">
        <f t="shared" si="10"/>
        <v/>
      </c>
      <c r="R97" s="100"/>
      <c r="S97" s="102" t="str">
        <f t="shared" si="11"/>
        <v/>
      </c>
      <c r="T97" s="15" t="str">
        <f t="shared" si="12"/>
        <v/>
      </c>
    </row>
    <row r="98" spans="1:20" x14ac:dyDescent="0.55000000000000004">
      <c r="A98" s="126"/>
      <c r="B98" s="95"/>
      <c r="C98" s="98" t="str">
        <f>IF(B98="","",VLOOKUP(B98,団体基本情報!$B$14:$D$23,3,FALSE))</f>
        <v/>
      </c>
      <c r="D98" s="7" t="str">
        <f t="shared" si="7"/>
        <v/>
      </c>
      <c r="E98" s="6" t="str">
        <f t="shared" si="8"/>
        <v/>
      </c>
      <c r="F98" s="131"/>
      <c r="G98" s="105" t="str">
        <f>IF(F98="","",VLOOKUP(F98,プルダウン用リスト!$K$1:$M$14,2,FALSE))</f>
        <v/>
      </c>
      <c r="H98" s="99"/>
      <c r="I98" s="99"/>
      <c r="J98" s="139"/>
      <c r="K98" s="141"/>
      <c r="L98" s="118"/>
      <c r="M98" s="119" t="str">
        <f t="shared" si="9"/>
        <v/>
      </c>
      <c r="N98" s="103"/>
      <c r="O98" s="100"/>
      <c r="P98" s="100"/>
      <c r="Q98" s="101" t="str">
        <f t="shared" si="10"/>
        <v/>
      </c>
      <c r="R98" s="100"/>
      <c r="S98" s="102" t="str">
        <f t="shared" si="11"/>
        <v/>
      </c>
      <c r="T98" s="15" t="str">
        <f t="shared" si="12"/>
        <v/>
      </c>
    </row>
    <row r="99" spans="1:20" x14ac:dyDescent="0.55000000000000004">
      <c r="A99" s="126"/>
      <c r="B99" s="95"/>
      <c r="C99" s="98" t="str">
        <f>IF(B99="","",VLOOKUP(B99,団体基本情報!$B$14:$D$23,3,FALSE))</f>
        <v/>
      </c>
      <c r="D99" s="7" t="str">
        <f t="shared" si="7"/>
        <v/>
      </c>
      <c r="E99" s="6" t="str">
        <f t="shared" si="8"/>
        <v/>
      </c>
      <c r="F99" s="131"/>
      <c r="G99" s="105" t="str">
        <f>IF(F99="","",VLOOKUP(F99,プルダウン用リスト!$K$1:$M$14,2,FALSE))</f>
        <v/>
      </c>
      <c r="H99" s="99"/>
      <c r="I99" s="99"/>
      <c r="J99" s="139"/>
      <c r="K99" s="141"/>
      <c r="L99" s="118"/>
      <c r="M99" s="119" t="str">
        <f t="shared" si="9"/>
        <v/>
      </c>
      <c r="N99" s="103"/>
      <c r="O99" s="100"/>
      <c r="P99" s="100"/>
      <c r="Q99" s="101" t="str">
        <f t="shared" si="10"/>
        <v/>
      </c>
      <c r="R99" s="100"/>
      <c r="S99" s="102" t="str">
        <f t="shared" si="11"/>
        <v/>
      </c>
      <c r="T99" s="15" t="str">
        <f t="shared" si="12"/>
        <v/>
      </c>
    </row>
    <row r="100" spans="1:20" x14ac:dyDescent="0.55000000000000004">
      <c r="A100" s="126"/>
      <c r="B100" s="95"/>
      <c r="C100" s="98" t="str">
        <f>IF(B100="","",VLOOKUP(B100,団体基本情報!$B$14:$D$23,3,FALSE))</f>
        <v/>
      </c>
      <c r="D100" s="7" t="str">
        <f t="shared" si="7"/>
        <v/>
      </c>
      <c r="E100" s="6" t="str">
        <f t="shared" si="8"/>
        <v/>
      </c>
      <c r="F100" s="131"/>
      <c r="G100" s="105" t="str">
        <f>IF(F100="","",VLOOKUP(F100,プルダウン用リスト!$K$1:$M$14,2,FALSE))</f>
        <v/>
      </c>
      <c r="H100" s="99"/>
      <c r="I100" s="99"/>
      <c r="J100" s="139"/>
      <c r="K100" s="141"/>
      <c r="L100" s="118"/>
      <c r="M100" s="119" t="str">
        <f t="shared" si="9"/>
        <v/>
      </c>
      <c r="N100" s="103"/>
      <c r="O100" s="100"/>
      <c r="P100" s="100"/>
      <c r="Q100" s="101" t="str">
        <f t="shared" si="10"/>
        <v/>
      </c>
      <c r="R100" s="100"/>
      <c r="S100" s="102" t="str">
        <f t="shared" si="11"/>
        <v/>
      </c>
      <c r="T100" s="15" t="str">
        <f t="shared" si="12"/>
        <v/>
      </c>
    </row>
    <row r="101" spans="1:20" x14ac:dyDescent="0.55000000000000004">
      <c r="A101" s="126"/>
      <c r="B101" s="95"/>
      <c r="C101" s="98" t="str">
        <f>IF(B101="","",VLOOKUP(B101,団体基本情報!$B$14:$D$23,3,FALSE))</f>
        <v/>
      </c>
      <c r="D101" s="7" t="str">
        <f t="shared" si="7"/>
        <v/>
      </c>
      <c r="E101" s="6" t="str">
        <f t="shared" si="8"/>
        <v/>
      </c>
      <c r="F101" s="131"/>
      <c r="G101" s="105" t="str">
        <f>IF(F101="","",VLOOKUP(F101,プルダウン用リスト!$K$1:$M$14,2,FALSE))</f>
        <v/>
      </c>
      <c r="H101" s="99"/>
      <c r="I101" s="99"/>
      <c r="J101" s="139"/>
      <c r="K101" s="141"/>
      <c r="L101" s="118"/>
      <c r="M101" s="119" t="str">
        <f t="shared" si="9"/>
        <v/>
      </c>
      <c r="N101" s="103"/>
      <c r="O101" s="100"/>
      <c r="P101" s="100"/>
      <c r="Q101" s="101" t="str">
        <f t="shared" si="10"/>
        <v/>
      </c>
      <c r="R101" s="100"/>
      <c r="S101" s="102" t="str">
        <f t="shared" si="11"/>
        <v/>
      </c>
      <c r="T101" s="15" t="str">
        <f t="shared" si="12"/>
        <v/>
      </c>
    </row>
    <row r="102" spans="1:20" x14ac:dyDescent="0.55000000000000004">
      <c r="A102" s="126"/>
      <c r="B102" s="95"/>
      <c r="C102" s="98" t="str">
        <f>IF(B102="","",VLOOKUP(B102,団体基本情報!$B$14:$D$23,3,FALSE))</f>
        <v/>
      </c>
      <c r="D102" s="7" t="str">
        <f t="shared" si="7"/>
        <v/>
      </c>
      <c r="E102" s="6" t="str">
        <f t="shared" si="8"/>
        <v/>
      </c>
      <c r="F102" s="131"/>
      <c r="G102" s="105" t="str">
        <f>IF(F102="","",VLOOKUP(F102,プルダウン用リスト!$K$1:$M$14,2,FALSE))</f>
        <v/>
      </c>
      <c r="H102" s="99"/>
      <c r="I102" s="99"/>
      <c r="J102" s="139"/>
      <c r="K102" s="141"/>
      <c r="L102" s="118"/>
      <c r="M102" s="119" t="str">
        <f t="shared" si="9"/>
        <v/>
      </c>
      <c r="N102" s="103"/>
      <c r="O102" s="100"/>
      <c r="P102" s="100"/>
      <c r="Q102" s="101" t="str">
        <f t="shared" si="10"/>
        <v/>
      </c>
      <c r="R102" s="100"/>
      <c r="S102" s="102" t="str">
        <f t="shared" si="11"/>
        <v/>
      </c>
      <c r="T102" s="15" t="str">
        <f t="shared" si="12"/>
        <v/>
      </c>
    </row>
    <row r="103" spans="1:20" x14ac:dyDescent="0.55000000000000004">
      <c r="A103" s="126"/>
      <c r="B103" s="95"/>
      <c r="C103" s="98" t="str">
        <f>IF(B103="","",VLOOKUP(B103,団体基本情報!$B$14:$D$23,3,FALSE))</f>
        <v/>
      </c>
      <c r="D103" s="7" t="str">
        <f t="shared" si="7"/>
        <v/>
      </c>
      <c r="E103" s="6" t="str">
        <f t="shared" si="8"/>
        <v/>
      </c>
      <c r="F103" s="131"/>
      <c r="G103" s="105" t="str">
        <f>IF(F103="","",VLOOKUP(F103,プルダウン用リスト!$K$1:$M$14,2,FALSE))</f>
        <v/>
      </c>
      <c r="H103" s="99"/>
      <c r="I103" s="99"/>
      <c r="J103" s="139"/>
      <c r="K103" s="141"/>
      <c r="L103" s="118"/>
      <c r="M103" s="119" t="str">
        <f t="shared" si="9"/>
        <v/>
      </c>
      <c r="N103" s="103"/>
      <c r="O103" s="100"/>
      <c r="P103" s="100"/>
      <c r="Q103" s="101" t="str">
        <f t="shared" si="10"/>
        <v/>
      </c>
      <c r="R103" s="100"/>
      <c r="S103" s="102" t="str">
        <f t="shared" si="11"/>
        <v/>
      </c>
      <c r="T103" s="15" t="str">
        <f t="shared" si="12"/>
        <v/>
      </c>
    </row>
    <row r="104" spans="1:20" x14ac:dyDescent="0.55000000000000004">
      <c r="A104" s="126"/>
      <c r="B104" s="95"/>
      <c r="C104" s="98" t="str">
        <f>IF(B104="","",VLOOKUP(B104,団体基本情報!$B$14:$D$23,3,FALSE))</f>
        <v/>
      </c>
      <c r="D104" s="7" t="str">
        <f t="shared" si="7"/>
        <v/>
      </c>
      <c r="E104" s="6" t="str">
        <f t="shared" si="8"/>
        <v/>
      </c>
      <c r="F104" s="131"/>
      <c r="G104" s="105" t="str">
        <f>IF(F104="","",VLOOKUP(F104,プルダウン用リスト!$K$1:$M$14,2,FALSE))</f>
        <v/>
      </c>
      <c r="H104" s="99"/>
      <c r="I104" s="99"/>
      <c r="J104" s="139"/>
      <c r="K104" s="141"/>
      <c r="L104" s="118"/>
      <c r="M104" s="119" t="str">
        <f t="shared" si="9"/>
        <v/>
      </c>
      <c r="N104" s="103"/>
      <c r="O104" s="100"/>
      <c r="P104" s="100"/>
      <c r="Q104" s="101" t="str">
        <f t="shared" si="10"/>
        <v/>
      </c>
      <c r="R104" s="100"/>
      <c r="S104" s="102" t="str">
        <f t="shared" si="11"/>
        <v/>
      </c>
      <c r="T104" s="15" t="str">
        <f t="shared" si="12"/>
        <v/>
      </c>
    </row>
    <row r="105" spans="1:20" x14ac:dyDescent="0.55000000000000004">
      <c r="A105" s="126"/>
      <c r="B105" s="95"/>
      <c r="C105" s="98" t="str">
        <f>IF(B105="","",VLOOKUP(B105,団体基本情報!$B$14:$D$23,3,FALSE))</f>
        <v/>
      </c>
      <c r="D105" s="7" t="str">
        <f t="shared" si="7"/>
        <v/>
      </c>
      <c r="E105" s="6" t="str">
        <f t="shared" si="8"/>
        <v/>
      </c>
      <c r="F105" s="131"/>
      <c r="G105" s="105" t="str">
        <f>IF(F105="","",VLOOKUP(F105,プルダウン用リスト!$K$1:$M$14,2,FALSE))</f>
        <v/>
      </c>
      <c r="H105" s="99"/>
      <c r="I105" s="99"/>
      <c r="J105" s="139"/>
      <c r="K105" s="141"/>
      <c r="L105" s="118"/>
      <c r="M105" s="119" t="str">
        <f t="shared" si="9"/>
        <v/>
      </c>
      <c r="N105" s="103"/>
      <c r="O105" s="100"/>
      <c r="P105" s="100"/>
      <c r="Q105" s="101" t="str">
        <f t="shared" si="10"/>
        <v/>
      </c>
      <c r="R105" s="100"/>
      <c r="S105" s="102" t="str">
        <f t="shared" si="11"/>
        <v/>
      </c>
      <c r="T105" s="15" t="str">
        <f t="shared" si="12"/>
        <v/>
      </c>
    </row>
    <row r="106" spans="1:20" x14ac:dyDescent="0.55000000000000004">
      <c r="A106" s="126"/>
      <c r="B106" s="95"/>
      <c r="C106" s="98" t="str">
        <f>IF(B106="","",VLOOKUP(B106,団体基本情報!$B$14:$D$23,3,FALSE))</f>
        <v/>
      </c>
      <c r="D106" s="7" t="str">
        <f t="shared" si="7"/>
        <v/>
      </c>
      <c r="E106" s="6" t="str">
        <f t="shared" si="8"/>
        <v/>
      </c>
      <c r="F106" s="131"/>
      <c r="G106" s="105" t="str">
        <f>IF(F106="","",VLOOKUP(F106,プルダウン用リスト!$K$1:$M$14,2,FALSE))</f>
        <v/>
      </c>
      <c r="H106" s="99"/>
      <c r="I106" s="99"/>
      <c r="J106" s="139"/>
      <c r="K106" s="141"/>
      <c r="L106" s="118"/>
      <c r="M106" s="119" t="str">
        <f t="shared" si="9"/>
        <v/>
      </c>
      <c r="N106" s="103"/>
      <c r="O106" s="100"/>
      <c r="P106" s="100"/>
      <c r="Q106" s="101" t="str">
        <f t="shared" si="10"/>
        <v/>
      </c>
      <c r="R106" s="100"/>
      <c r="S106" s="102" t="str">
        <f t="shared" si="11"/>
        <v/>
      </c>
      <c r="T106" s="15" t="str">
        <f t="shared" si="12"/>
        <v/>
      </c>
    </row>
    <row r="107" spans="1:20" x14ac:dyDescent="0.55000000000000004">
      <c r="A107" s="126"/>
      <c r="B107" s="95"/>
      <c r="C107" s="98" t="str">
        <f>IF(B107="","",VLOOKUP(B107,団体基本情報!$B$14:$D$23,3,FALSE))</f>
        <v/>
      </c>
      <c r="D107" s="7" t="str">
        <f t="shared" si="7"/>
        <v/>
      </c>
      <c r="E107" s="6" t="str">
        <f t="shared" si="8"/>
        <v/>
      </c>
      <c r="F107" s="131"/>
      <c r="G107" s="105" t="str">
        <f>IF(F107="","",VLOOKUP(F107,プルダウン用リスト!$K$1:$M$14,2,FALSE))</f>
        <v/>
      </c>
      <c r="H107" s="99"/>
      <c r="I107" s="99"/>
      <c r="J107" s="139"/>
      <c r="K107" s="141"/>
      <c r="L107" s="118"/>
      <c r="M107" s="119" t="str">
        <f t="shared" si="9"/>
        <v/>
      </c>
      <c r="N107" s="103"/>
      <c r="O107" s="100"/>
      <c r="P107" s="100"/>
      <c r="Q107" s="101" t="str">
        <f t="shared" si="10"/>
        <v/>
      </c>
      <c r="R107" s="100"/>
      <c r="S107" s="102" t="str">
        <f t="shared" si="11"/>
        <v/>
      </c>
      <c r="T107" s="15" t="str">
        <f t="shared" si="12"/>
        <v/>
      </c>
    </row>
    <row r="108" spans="1:20" x14ac:dyDescent="0.55000000000000004">
      <c r="A108" s="126"/>
      <c r="B108" s="95"/>
      <c r="C108" s="98" t="str">
        <f>IF(B108="","",VLOOKUP(B108,団体基本情報!$B$14:$D$23,3,FALSE))</f>
        <v/>
      </c>
      <c r="D108" s="7" t="str">
        <f t="shared" si="7"/>
        <v/>
      </c>
      <c r="E108" s="6" t="str">
        <f t="shared" si="8"/>
        <v/>
      </c>
      <c r="F108" s="131"/>
      <c r="G108" s="105" t="str">
        <f>IF(F108="","",VLOOKUP(F108,プルダウン用リスト!$K$1:$M$14,2,FALSE))</f>
        <v/>
      </c>
      <c r="H108" s="99"/>
      <c r="I108" s="99"/>
      <c r="J108" s="139"/>
      <c r="K108" s="141"/>
      <c r="L108" s="118"/>
      <c r="M108" s="119" t="str">
        <f t="shared" si="9"/>
        <v/>
      </c>
      <c r="N108" s="103"/>
      <c r="O108" s="100"/>
      <c r="P108" s="100"/>
      <c r="Q108" s="101" t="str">
        <f t="shared" si="10"/>
        <v/>
      </c>
      <c r="R108" s="100"/>
      <c r="S108" s="102" t="str">
        <f t="shared" si="11"/>
        <v/>
      </c>
      <c r="T108" s="15" t="str">
        <f t="shared" si="12"/>
        <v/>
      </c>
    </row>
    <row r="109" spans="1:20" x14ac:dyDescent="0.55000000000000004">
      <c r="A109" s="126"/>
      <c r="B109" s="95"/>
      <c r="C109" s="98" t="str">
        <f>IF(B109="","",VLOOKUP(B109,団体基本情報!$B$14:$D$23,3,FALSE))</f>
        <v/>
      </c>
      <c r="D109" s="7" t="str">
        <f t="shared" si="7"/>
        <v/>
      </c>
      <c r="E109" s="6" t="str">
        <f t="shared" si="8"/>
        <v/>
      </c>
      <c r="F109" s="131"/>
      <c r="G109" s="105" t="str">
        <f>IF(F109="","",VLOOKUP(F109,プルダウン用リスト!$K$1:$M$14,2,FALSE))</f>
        <v/>
      </c>
      <c r="H109" s="99"/>
      <c r="I109" s="99"/>
      <c r="J109" s="139"/>
      <c r="K109" s="141"/>
      <c r="L109" s="118"/>
      <c r="M109" s="119" t="str">
        <f t="shared" si="9"/>
        <v/>
      </c>
      <c r="N109" s="103"/>
      <c r="O109" s="100"/>
      <c r="P109" s="100"/>
      <c r="Q109" s="101" t="str">
        <f t="shared" si="10"/>
        <v/>
      </c>
      <c r="R109" s="100"/>
      <c r="S109" s="102" t="str">
        <f t="shared" si="11"/>
        <v/>
      </c>
      <c r="T109" s="15" t="str">
        <f t="shared" si="12"/>
        <v/>
      </c>
    </row>
    <row r="110" spans="1:20" x14ac:dyDescent="0.55000000000000004">
      <c r="A110" s="126"/>
      <c r="B110" s="95"/>
      <c r="C110" s="98" t="str">
        <f>IF(B110="","",VLOOKUP(B110,団体基本情報!$B$14:$D$23,3,FALSE))</f>
        <v/>
      </c>
      <c r="D110" s="7" t="str">
        <f t="shared" si="7"/>
        <v/>
      </c>
      <c r="E110" s="6" t="str">
        <f t="shared" si="8"/>
        <v/>
      </c>
      <c r="F110" s="131"/>
      <c r="G110" s="105" t="str">
        <f>IF(F110="","",VLOOKUP(F110,プルダウン用リスト!$K$1:$M$14,2,FALSE))</f>
        <v/>
      </c>
      <c r="H110" s="99"/>
      <c r="I110" s="99"/>
      <c r="J110" s="139"/>
      <c r="K110" s="141"/>
      <c r="L110" s="118"/>
      <c r="M110" s="119" t="str">
        <f t="shared" si="9"/>
        <v/>
      </c>
      <c r="N110" s="103"/>
      <c r="O110" s="100"/>
      <c r="P110" s="100"/>
      <c r="Q110" s="101" t="str">
        <f t="shared" si="10"/>
        <v/>
      </c>
      <c r="R110" s="100"/>
      <c r="S110" s="102" t="str">
        <f t="shared" si="11"/>
        <v/>
      </c>
      <c r="T110" s="15" t="str">
        <f t="shared" si="12"/>
        <v/>
      </c>
    </row>
    <row r="111" spans="1:20" x14ac:dyDescent="0.55000000000000004">
      <c r="A111" s="126"/>
      <c r="B111" s="95"/>
      <c r="C111" s="98" t="str">
        <f>IF(B111="","",VLOOKUP(B111,団体基本情報!$B$14:$D$23,3,FALSE))</f>
        <v/>
      </c>
      <c r="D111" s="7" t="str">
        <f t="shared" si="7"/>
        <v/>
      </c>
      <c r="E111" s="6" t="str">
        <f t="shared" si="8"/>
        <v/>
      </c>
      <c r="F111" s="131"/>
      <c r="G111" s="105" t="str">
        <f>IF(F111="","",VLOOKUP(F111,プルダウン用リスト!$K$1:$M$14,2,FALSE))</f>
        <v/>
      </c>
      <c r="H111" s="99"/>
      <c r="I111" s="99"/>
      <c r="J111" s="139"/>
      <c r="K111" s="141"/>
      <c r="L111" s="118"/>
      <c r="M111" s="119" t="str">
        <f t="shared" si="9"/>
        <v/>
      </c>
      <c r="N111" s="103"/>
      <c r="O111" s="100"/>
      <c r="P111" s="100"/>
      <c r="Q111" s="101" t="str">
        <f t="shared" si="10"/>
        <v/>
      </c>
      <c r="R111" s="100"/>
      <c r="S111" s="102" t="str">
        <f t="shared" si="11"/>
        <v/>
      </c>
      <c r="T111" s="15" t="str">
        <f t="shared" si="12"/>
        <v/>
      </c>
    </row>
    <row r="112" spans="1:20" x14ac:dyDescent="0.55000000000000004">
      <c r="A112" s="126"/>
      <c r="B112" s="95"/>
      <c r="C112" s="98" t="str">
        <f>IF(B112="","",VLOOKUP(B112,団体基本情報!$B$14:$D$23,3,FALSE))</f>
        <v/>
      </c>
      <c r="D112" s="7" t="str">
        <f t="shared" si="7"/>
        <v/>
      </c>
      <c r="E112" s="6" t="str">
        <f t="shared" si="8"/>
        <v/>
      </c>
      <c r="F112" s="131"/>
      <c r="G112" s="105" t="str">
        <f>IF(F112="","",VLOOKUP(F112,プルダウン用リスト!$K$1:$M$14,2,FALSE))</f>
        <v/>
      </c>
      <c r="H112" s="99"/>
      <c r="I112" s="99"/>
      <c r="J112" s="139"/>
      <c r="K112" s="141"/>
      <c r="L112" s="118"/>
      <c r="M112" s="119" t="str">
        <f t="shared" si="9"/>
        <v/>
      </c>
      <c r="N112" s="103"/>
      <c r="O112" s="100"/>
      <c r="P112" s="100"/>
      <c r="Q112" s="101" t="str">
        <f t="shared" si="10"/>
        <v/>
      </c>
      <c r="R112" s="100"/>
      <c r="S112" s="102" t="str">
        <f t="shared" si="11"/>
        <v/>
      </c>
      <c r="T112" s="15" t="str">
        <f t="shared" si="12"/>
        <v/>
      </c>
    </row>
    <row r="113" spans="1:20" x14ac:dyDescent="0.55000000000000004">
      <c r="A113" s="126"/>
      <c r="B113" s="95"/>
      <c r="C113" s="98" t="str">
        <f>IF(B113="","",VLOOKUP(B113,団体基本情報!$B$14:$D$23,3,FALSE))</f>
        <v/>
      </c>
      <c r="D113" s="7" t="str">
        <f t="shared" si="7"/>
        <v/>
      </c>
      <c r="E113" s="6" t="str">
        <f t="shared" si="8"/>
        <v/>
      </c>
      <c r="F113" s="131"/>
      <c r="G113" s="105" t="str">
        <f>IF(F113="","",VLOOKUP(F113,プルダウン用リスト!$K$1:$M$14,2,FALSE))</f>
        <v/>
      </c>
      <c r="H113" s="99"/>
      <c r="I113" s="99"/>
      <c r="J113" s="139"/>
      <c r="K113" s="141"/>
      <c r="L113" s="118"/>
      <c r="M113" s="119" t="str">
        <f t="shared" si="9"/>
        <v/>
      </c>
      <c r="N113" s="103"/>
      <c r="O113" s="100"/>
      <c r="P113" s="100"/>
      <c r="Q113" s="101" t="str">
        <f t="shared" si="10"/>
        <v/>
      </c>
      <c r="R113" s="100"/>
      <c r="S113" s="102" t="str">
        <f t="shared" si="11"/>
        <v/>
      </c>
      <c r="T113" s="15" t="str">
        <f t="shared" si="12"/>
        <v/>
      </c>
    </row>
    <row r="114" spans="1:20" x14ac:dyDescent="0.55000000000000004">
      <c r="A114" s="126"/>
      <c r="B114" s="95"/>
      <c r="C114" s="98" t="str">
        <f>IF(B114="","",VLOOKUP(B114,団体基本情報!$B$14:$D$23,3,FALSE))</f>
        <v/>
      </c>
      <c r="D114" s="7" t="str">
        <f t="shared" si="7"/>
        <v/>
      </c>
      <c r="E114" s="6" t="str">
        <f t="shared" si="8"/>
        <v/>
      </c>
      <c r="F114" s="131"/>
      <c r="G114" s="105" t="str">
        <f>IF(F114="","",VLOOKUP(F114,プルダウン用リスト!$K$1:$M$14,2,FALSE))</f>
        <v/>
      </c>
      <c r="H114" s="99"/>
      <c r="I114" s="99"/>
      <c r="J114" s="139"/>
      <c r="K114" s="141"/>
      <c r="L114" s="118"/>
      <c r="M114" s="119" t="str">
        <f t="shared" si="9"/>
        <v/>
      </c>
      <c r="N114" s="103"/>
      <c r="O114" s="100"/>
      <c r="P114" s="100"/>
      <c r="Q114" s="101" t="str">
        <f t="shared" si="10"/>
        <v/>
      </c>
      <c r="R114" s="100"/>
      <c r="S114" s="102" t="str">
        <f t="shared" si="11"/>
        <v/>
      </c>
      <c r="T114" s="15" t="str">
        <f t="shared" si="12"/>
        <v/>
      </c>
    </row>
    <row r="115" spans="1:20" x14ac:dyDescent="0.55000000000000004">
      <c r="A115" s="126"/>
      <c r="B115" s="95"/>
      <c r="C115" s="98" t="str">
        <f>IF(B115="","",VLOOKUP(B115,団体基本情報!$B$14:$D$23,3,FALSE))</f>
        <v/>
      </c>
      <c r="D115" s="7" t="str">
        <f t="shared" si="7"/>
        <v/>
      </c>
      <c r="E115" s="6" t="str">
        <f t="shared" si="8"/>
        <v/>
      </c>
      <c r="F115" s="131"/>
      <c r="G115" s="105" t="str">
        <f>IF(F115="","",VLOOKUP(F115,プルダウン用リスト!$K$1:$M$14,2,FALSE))</f>
        <v/>
      </c>
      <c r="H115" s="99"/>
      <c r="I115" s="99"/>
      <c r="J115" s="139"/>
      <c r="K115" s="141"/>
      <c r="L115" s="118"/>
      <c r="M115" s="119" t="str">
        <f t="shared" si="9"/>
        <v/>
      </c>
      <c r="N115" s="103"/>
      <c r="O115" s="100"/>
      <c r="P115" s="100"/>
      <c r="Q115" s="101" t="str">
        <f t="shared" si="10"/>
        <v/>
      </c>
      <c r="R115" s="100"/>
      <c r="S115" s="102" t="str">
        <f t="shared" si="11"/>
        <v/>
      </c>
      <c r="T115" s="15" t="str">
        <f t="shared" si="12"/>
        <v/>
      </c>
    </row>
    <row r="116" spans="1:20" x14ac:dyDescent="0.55000000000000004">
      <c r="A116" s="126"/>
      <c r="B116" s="95"/>
      <c r="C116" s="98" t="str">
        <f>IF(B116="","",VLOOKUP(B116,団体基本情報!$B$14:$D$23,3,FALSE))</f>
        <v/>
      </c>
      <c r="D116" s="7" t="str">
        <f t="shared" si="7"/>
        <v/>
      </c>
      <c r="E116" s="6" t="str">
        <f t="shared" si="8"/>
        <v/>
      </c>
      <c r="F116" s="131"/>
      <c r="G116" s="105" t="str">
        <f>IF(F116="","",VLOOKUP(F116,プルダウン用リスト!$K$1:$M$14,2,FALSE))</f>
        <v/>
      </c>
      <c r="H116" s="99"/>
      <c r="I116" s="99"/>
      <c r="J116" s="139"/>
      <c r="K116" s="141"/>
      <c r="L116" s="118"/>
      <c r="M116" s="119" t="str">
        <f t="shared" si="9"/>
        <v/>
      </c>
      <c r="N116" s="103"/>
      <c r="O116" s="100"/>
      <c r="P116" s="100"/>
      <c r="Q116" s="101" t="str">
        <f t="shared" si="10"/>
        <v/>
      </c>
      <c r="R116" s="100"/>
      <c r="S116" s="102" t="str">
        <f t="shared" si="11"/>
        <v/>
      </c>
      <c r="T116" s="15" t="str">
        <f t="shared" si="12"/>
        <v/>
      </c>
    </row>
    <row r="117" spans="1:20" x14ac:dyDescent="0.55000000000000004">
      <c r="A117" s="126"/>
      <c r="B117" s="95"/>
      <c r="C117" s="98" t="str">
        <f>IF(B117="","",VLOOKUP(B117,団体基本情報!$B$14:$D$23,3,FALSE))</f>
        <v/>
      </c>
      <c r="D117" s="7" t="str">
        <f t="shared" si="7"/>
        <v/>
      </c>
      <c r="E117" s="6" t="str">
        <f t="shared" si="8"/>
        <v/>
      </c>
      <c r="F117" s="131"/>
      <c r="G117" s="105" t="str">
        <f>IF(F117="","",VLOOKUP(F117,プルダウン用リスト!$K$1:$M$14,2,FALSE))</f>
        <v/>
      </c>
      <c r="H117" s="99"/>
      <c r="I117" s="99"/>
      <c r="J117" s="139"/>
      <c r="K117" s="141"/>
      <c r="L117" s="118"/>
      <c r="M117" s="119" t="str">
        <f t="shared" si="9"/>
        <v/>
      </c>
      <c r="N117" s="103"/>
      <c r="O117" s="100"/>
      <c r="P117" s="100"/>
      <c r="Q117" s="101" t="str">
        <f t="shared" si="10"/>
        <v/>
      </c>
      <c r="R117" s="100"/>
      <c r="S117" s="102" t="str">
        <f t="shared" si="11"/>
        <v/>
      </c>
      <c r="T117" s="15" t="str">
        <f t="shared" si="12"/>
        <v/>
      </c>
    </row>
    <row r="118" spans="1:20" x14ac:dyDescent="0.55000000000000004">
      <c r="A118" s="126"/>
      <c r="B118" s="95"/>
      <c r="C118" s="98" t="str">
        <f>IF(B118="","",VLOOKUP(B118,団体基本情報!$B$14:$D$23,3,FALSE))</f>
        <v/>
      </c>
      <c r="D118" s="7" t="str">
        <f t="shared" si="7"/>
        <v/>
      </c>
      <c r="E118" s="6" t="str">
        <f t="shared" si="8"/>
        <v/>
      </c>
      <c r="F118" s="131"/>
      <c r="G118" s="105" t="str">
        <f>IF(F118="","",VLOOKUP(F118,プルダウン用リスト!$K$1:$M$14,2,FALSE))</f>
        <v/>
      </c>
      <c r="H118" s="99"/>
      <c r="I118" s="99"/>
      <c r="J118" s="139"/>
      <c r="K118" s="141"/>
      <c r="L118" s="118"/>
      <c r="M118" s="119" t="str">
        <f t="shared" si="9"/>
        <v/>
      </c>
      <c r="N118" s="103"/>
      <c r="O118" s="100"/>
      <c r="P118" s="100"/>
      <c r="Q118" s="101" t="str">
        <f t="shared" si="10"/>
        <v/>
      </c>
      <c r="R118" s="100"/>
      <c r="S118" s="102" t="str">
        <f t="shared" si="11"/>
        <v/>
      </c>
      <c r="T118" s="15" t="str">
        <f t="shared" si="12"/>
        <v/>
      </c>
    </row>
    <row r="119" spans="1:20" x14ac:dyDescent="0.55000000000000004">
      <c r="A119" s="126"/>
      <c r="B119" s="95"/>
      <c r="C119" s="98" t="str">
        <f>IF(B119="","",VLOOKUP(B119,団体基本情報!$B$14:$D$23,3,FALSE))</f>
        <v/>
      </c>
      <c r="D119" s="7" t="str">
        <f t="shared" si="7"/>
        <v/>
      </c>
      <c r="E119" s="6" t="str">
        <f t="shared" si="8"/>
        <v/>
      </c>
      <c r="F119" s="131"/>
      <c r="G119" s="105" t="str">
        <f>IF(F119="","",VLOOKUP(F119,プルダウン用リスト!$K$1:$M$14,2,FALSE))</f>
        <v/>
      </c>
      <c r="H119" s="99"/>
      <c r="I119" s="99"/>
      <c r="J119" s="139"/>
      <c r="K119" s="141"/>
      <c r="L119" s="118"/>
      <c r="M119" s="119" t="str">
        <f t="shared" si="9"/>
        <v/>
      </c>
      <c r="N119" s="103"/>
      <c r="O119" s="100"/>
      <c r="P119" s="100"/>
      <c r="Q119" s="101" t="str">
        <f t="shared" si="10"/>
        <v/>
      </c>
      <c r="R119" s="100"/>
      <c r="S119" s="102" t="str">
        <f t="shared" si="11"/>
        <v/>
      </c>
      <c r="T119" s="15" t="str">
        <f t="shared" si="12"/>
        <v/>
      </c>
    </row>
    <row r="120" spans="1:20" x14ac:dyDescent="0.55000000000000004">
      <c r="A120" s="126"/>
      <c r="B120" s="95"/>
      <c r="C120" s="98" t="str">
        <f>IF(B120="","",VLOOKUP(B120,団体基本情報!$B$14:$D$23,3,FALSE))</f>
        <v/>
      </c>
      <c r="D120" s="7" t="str">
        <f t="shared" si="7"/>
        <v/>
      </c>
      <c r="E120" s="6" t="str">
        <f t="shared" si="8"/>
        <v/>
      </c>
      <c r="F120" s="131"/>
      <c r="G120" s="105" t="str">
        <f>IF(F120="","",VLOOKUP(F120,プルダウン用リスト!$K$1:$M$14,2,FALSE))</f>
        <v/>
      </c>
      <c r="H120" s="99"/>
      <c r="I120" s="99"/>
      <c r="J120" s="139"/>
      <c r="K120" s="141"/>
      <c r="L120" s="118"/>
      <c r="M120" s="119" t="str">
        <f t="shared" si="9"/>
        <v/>
      </c>
      <c r="N120" s="103"/>
      <c r="O120" s="100"/>
      <c r="P120" s="100"/>
      <c r="Q120" s="101" t="str">
        <f t="shared" si="10"/>
        <v/>
      </c>
      <c r="R120" s="100"/>
      <c r="S120" s="102" t="str">
        <f t="shared" si="11"/>
        <v/>
      </c>
      <c r="T120" s="15" t="str">
        <f t="shared" si="12"/>
        <v/>
      </c>
    </row>
    <row r="121" spans="1:20" x14ac:dyDescent="0.55000000000000004">
      <c r="A121" s="126"/>
      <c r="B121" s="95"/>
      <c r="C121" s="98" t="str">
        <f>IF(B121="","",VLOOKUP(B121,団体基本情報!$B$14:$D$23,3,FALSE))</f>
        <v/>
      </c>
      <c r="D121" s="7" t="str">
        <f t="shared" si="7"/>
        <v/>
      </c>
      <c r="E121" s="6" t="str">
        <f t="shared" si="8"/>
        <v/>
      </c>
      <c r="F121" s="131"/>
      <c r="G121" s="105" t="str">
        <f>IF(F121="","",VLOOKUP(F121,プルダウン用リスト!$K$1:$M$14,2,FALSE))</f>
        <v/>
      </c>
      <c r="H121" s="99"/>
      <c r="I121" s="99"/>
      <c r="J121" s="139"/>
      <c r="K121" s="141"/>
      <c r="L121" s="118"/>
      <c r="M121" s="119" t="str">
        <f t="shared" si="9"/>
        <v/>
      </c>
      <c r="N121" s="103"/>
      <c r="O121" s="100"/>
      <c r="P121" s="100"/>
      <c r="Q121" s="101" t="str">
        <f t="shared" si="10"/>
        <v/>
      </c>
      <c r="R121" s="100"/>
      <c r="S121" s="102" t="str">
        <f t="shared" si="11"/>
        <v/>
      </c>
      <c r="T121" s="15" t="str">
        <f t="shared" si="12"/>
        <v/>
      </c>
    </row>
    <row r="122" spans="1:20" x14ac:dyDescent="0.55000000000000004">
      <c r="A122" s="126"/>
      <c r="B122" s="95"/>
      <c r="C122" s="98" t="str">
        <f>IF(B122="","",VLOOKUP(B122,団体基本情報!$B$14:$D$23,3,FALSE))</f>
        <v/>
      </c>
      <c r="D122" s="7" t="str">
        <f t="shared" si="7"/>
        <v/>
      </c>
      <c r="E122" s="6" t="str">
        <f t="shared" si="8"/>
        <v/>
      </c>
      <c r="F122" s="131"/>
      <c r="G122" s="105" t="str">
        <f>IF(F122="","",VLOOKUP(F122,プルダウン用リスト!$K$1:$M$14,2,FALSE))</f>
        <v/>
      </c>
      <c r="H122" s="99"/>
      <c r="I122" s="99"/>
      <c r="J122" s="139"/>
      <c r="K122" s="141"/>
      <c r="L122" s="118"/>
      <c r="M122" s="119" t="str">
        <f t="shared" si="9"/>
        <v/>
      </c>
      <c r="N122" s="103"/>
      <c r="O122" s="100"/>
      <c r="P122" s="100"/>
      <c r="Q122" s="101" t="str">
        <f t="shared" si="10"/>
        <v/>
      </c>
      <c r="R122" s="100"/>
      <c r="S122" s="102" t="str">
        <f t="shared" si="11"/>
        <v/>
      </c>
      <c r="T122" s="15" t="str">
        <f t="shared" si="12"/>
        <v/>
      </c>
    </row>
    <row r="123" spans="1:20" x14ac:dyDescent="0.55000000000000004">
      <c r="A123" s="126"/>
      <c r="B123" s="95"/>
      <c r="C123" s="98" t="str">
        <f>IF(B123="","",VLOOKUP(B123,団体基本情報!$B$14:$D$23,3,FALSE))</f>
        <v/>
      </c>
      <c r="D123" s="7" t="str">
        <f t="shared" si="7"/>
        <v/>
      </c>
      <c r="E123" s="6" t="str">
        <f t="shared" si="8"/>
        <v/>
      </c>
      <c r="F123" s="131"/>
      <c r="G123" s="105" t="str">
        <f>IF(F123="","",VLOOKUP(F123,プルダウン用リスト!$K$1:$M$14,2,FALSE))</f>
        <v/>
      </c>
      <c r="H123" s="99"/>
      <c r="I123" s="99"/>
      <c r="J123" s="139"/>
      <c r="K123" s="141"/>
      <c r="L123" s="118"/>
      <c r="M123" s="119" t="str">
        <f t="shared" si="9"/>
        <v/>
      </c>
      <c r="N123" s="103"/>
      <c r="O123" s="100"/>
      <c r="P123" s="100"/>
      <c r="Q123" s="101" t="str">
        <f t="shared" si="10"/>
        <v/>
      </c>
      <c r="R123" s="100"/>
      <c r="S123" s="102" t="str">
        <f t="shared" si="11"/>
        <v/>
      </c>
      <c r="T123" s="15" t="str">
        <f t="shared" si="12"/>
        <v/>
      </c>
    </row>
    <row r="124" spans="1:20" x14ac:dyDescent="0.55000000000000004">
      <c r="A124" s="126"/>
      <c r="B124" s="95"/>
      <c r="C124" s="98" t="str">
        <f>IF(B124="","",VLOOKUP(B124,団体基本情報!$B$14:$D$23,3,FALSE))</f>
        <v/>
      </c>
      <c r="D124" s="7" t="str">
        <f t="shared" si="7"/>
        <v/>
      </c>
      <c r="E124" s="6" t="str">
        <f t="shared" si="8"/>
        <v/>
      </c>
      <c r="F124" s="131"/>
      <c r="G124" s="105" t="str">
        <f>IF(F124="","",VLOOKUP(F124,プルダウン用リスト!$K$1:$M$14,2,FALSE))</f>
        <v/>
      </c>
      <c r="H124" s="99"/>
      <c r="I124" s="99"/>
      <c r="J124" s="139"/>
      <c r="K124" s="141"/>
      <c r="L124" s="118"/>
      <c r="M124" s="119" t="str">
        <f t="shared" si="9"/>
        <v/>
      </c>
      <c r="N124" s="103"/>
      <c r="O124" s="100"/>
      <c r="P124" s="100"/>
      <c r="Q124" s="101" t="str">
        <f t="shared" si="10"/>
        <v/>
      </c>
      <c r="R124" s="100"/>
      <c r="S124" s="102" t="str">
        <f t="shared" si="11"/>
        <v/>
      </c>
      <c r="T124" s="15" t="str">
        <f t="shared" si="12"/>
        <v/>
      </c>
    </row>
    <row r="125" spans="1:20" x14ac:dyDescent="0.55000000000000004">
      <c r="A125" s="126"/>
      <c r="B125" s="95"/>
      <c r="C125" s="98" t="str">
        <f>IF(B125="","",VLOOKUP(B125,団体基本情報!$B$14:$D$23,3,FALSE))</f>
        <v/>
      </c>
      <c r="D125" s="7" t="str">
        <f t="shared" si="7"/>
        <v/>
      </c>
      <c r="E125" s="6" t="str">
        <f t="shared" si="8"/>
        <v/>
      </c>
      <c r="F125" s="131"/>
      <c r="G125" s="105" t="str">
        <f>IF(F125="","",VLOOKUP(F125,プルダウン用リスト!$K$1:$M$14,2,FALSE))</f>
        <v/>
      </c>
      <c r="H125" s="99"/>
      <c r="I125" s="99"/>
      <c r="J125" s="139"/>
      <c r="K125" s="141"/>
      <c r="L125" s="118"/>
      <c r="M125" s="119" t="str">
        <f t="shared" si="9"/>
        <v/>
      </c>
      <c r="N125" s="103"/>
      <c r="O125" s="100"/>
      <c r="P125" s="100"/>
      <c r="Q125" s="101" t="str">
        <f t="shared" si="10"/>
        <v/>
      </c>
      <c r="R125" s="100"/>
      <c r="S125" s="102" t="str">
        <f t="shared" si="11"/>
        <v/>
      </c>
      <c r="T125" s="15" t="str">
        <f t="shared" si="12"/>
        <v/>
      </c>
    </row>
    <row r="126" spans="1:20" x14ac:dyDescent="0.55000000000000004">
      <c r="A126" s="126"/>
      <c r="B126" s="95"/>
      <c r="C126" s="98" t="str">
        <f>IF(B126="","",VLOOKUP(B126,団体基本情報!$B$14:$D$23,3,FALSE))</f>
        <v/>
      </c>
      <c r="D126" s="7" t="str">
        <f t="shared" si="7"/>
        <v/>
      </c>
      <c r="E126" s="6" t="str">
        <f t="shared" si="8"/>
        <v/>
      </c>
      <c r="F126" s="131"/>
      <c r="G126" s="105" t="str">
        <f>IF(F126="","",VLOOKUP(F126,プルダウン用リスト!$K$1:$M$14,2,FALSE))</f>
        <v/>
      </c>
      <c r="H126" s="99"/>
      <c r="I126" s="99"/>
      <c r="J126" s="139"/>
      <c r="K126" s="141"/>
      <c r="L126" s="118"/>
      <c r="M126" s="119" t="str">
        <f t="shared" si="9"/>
        <v/>
      </c>
      <c r="N126" s="103"/>
      <c r="O126" s="100"/>
      <c r="P126" s="100"/>
      <c r="Q126" s="101" t="str">
        <f t="shared" si="10"/>
        <v/>
      </c>
      <c r="R126" s="100"/>
      <c r="S126" s="102" t="str">
        <f t="shared" si="11"/>
        <v/>
      </c>
      <c r="T126" s="15" t="str">
        <f t="shared" si="12"/>
        <v/>
      </c>
    </row>
    <row r="127" spans="1:20" x14ac:dyDescent="0.55000000000000004">
      <c r="A127" s="126"/>
      <c r="B127" s="95"/>
      <c r="C127" s="98" t="str">
        <f>IF(B127="","",VLOOKUP(B127,団体基本情報!$B$14:$D$23,3,FALSE))</f>
        <v/>
      </c>
      <c r="D127" s="7" t="str">
        <f t="shared" si="7"/>
        <v/>
      </c>
      <c r="E127" s="6" t="str">
        <f t="shared" si="8"/>
        <v/>
      </c>
      <c r="F127" s="131"/>
      <c r="G127" s="105" t="str">
        <f>IF(F127="","",VLOOKUP(F127,プルダウン用リスト!$K$1:$M$14,2,FALSE))</f>
        <v/>
      </c>
      <c r="H127" s="99"/>
      <c r="I127" s="99"/>
      <c r="J127" s="139"/>
      <c r="K127" s="141"/>
      <c r="L127" s="118"/>
      <c r="M127" s="119" t="str">
        <f t="shared" si="9"/>
        <v/>
      </c>
      <c r="N127" s="103"/>
      <c r="O127" s="100"/>
      <c r="P127" s="100"/>
      <c r="Q127" s="101" t="str">
        <f t="shared" si="10"/>
        <v/>
      </c>
      <c r="R127" s="100"/>
      <c r="S127" s="102" t="str">
        <f t="shared" si="11"/>
        <v/>
      </c>
      <c r="T127" s="15" t="str">
        <f t="shared" si="12"/>
        <v/>
      </c>
    </row>
    <row r="128" spans="1:20" x14ac:dyDescent="0.55000000000000004">
      <c r="A128" s="126"/>
      <c r="B128" s="95"/>
      <c r="C128" s="98" t="str">
        <f>IF(B128="","",VLOOKUP(B128,団体基本情報!$B$14:$D$23,3,FALSE))</f>
        <v/>
      </c>
      <c r="D128" s="7" t="str">
        <f t="shared" si="7"/>
        <v/>
      </c>
      <c r="E128" s="6" t="str">
        <f t="shared" si="8"/>
        <v/>
      </c>
      <c r="F128" s="131"/>
      <c r="G128" s="105" t="str">
        <f>IF(F128="","",VLOOKUP(F128,プルダウン用リスト!$K$1:$M$14,2,FALSE))</f>
        <v/>
      </c>
      <c r="H128" s="99"/>
      <c r="I128" s="99"/>
      <c r="J128" s="139"/>
      <c r="K128" s="141"/>
      <c r="L128" s="118"/>
      <c r="M128" s="119" t="str">
        <f t="shared" si="9"/>
        <v/>
      </c>
      <c r="N128" s="103"/>
      <c r="O128" s="100"/>
      <c r="P128" s="100"/>
      <c r="Q128" s="101" t="str">
        <f t="shared" si="10"/>
        <v/>
      </c>
      <c r="R128" s="100"/>
      <c r="S128" s="102" t="str">
        <f t="shared" si="11"/>
        <v/>
      </c>
      <c r="T128" s="15" t="str">
        <f t="shared" si="12"/>
        <v/>
      </c>
    </row>
    <row r="129" spans="1:20" x14ac:dyDescent="0.55000000000000004">
      <c r="A129" s="126"/>
      <c r="B129" s="95"/>
      <c r="C129" s="98" t="str">
        <f>IF(B129="","",VLOOKUP(B129,団体基本情報!$B$14:$D$23,3,FALSE))</f>
        <v/>
      </c>
      <c r="D129" s="7" t="str">
        <f t="shared" si="7"/>
        <v/>
      </c>
      <c r="E129" s="6" t="str">
        <f t="shared" si="8"/>
        <v/>
      </c>
      <c r="F129" s="131"/>
      <c r="G129" s="105" t="str">
        <f>IF(F129="","",VLOOKUP(F129,プルダウン用リスト!$K$1:$M$14,2,FALSE))</f>
        <v/>
      </c>
      <c r="H129" s="99"/>
      <c r="I129" s="99"/>
      <c r="J129" s="139"/>
      <c r="K129" s="141"/>
      <c r="L129" s="118"/>
      <c r="M129" s="119" t="str">
        <f t="shared" si="9"/>
        <v/>
      </c>
      <c r="N129" s="103"/>
      <c r="O129" s="100"/>
      <c r="P129" s="100"/>
      <c r="Q129" s="101" t="str">
        <f t="shared" si="10"/>
        <v/>
      </c>
      <c r="R129" s="100"/>
      <c r="S129" s="102" t="str">
        <f t="shared" si="11"/>
        <v/>
      </c>
      <c r="T129" s="15" t="str">
        <f t="shared" si="12"/>
        <v/>
      </c>
    </row>
    <row r="130" spans="1:20" x14ac:dyDescent="0.55000000000000004">
      <c r="A130" s="126"/>
      <c r="B130" s="95"/>
      <c r="C130" s="98" t="str">
        <f>IF(B130="","",VLOOKUP(B130,団体基本情報!$B$14:$D$23,3,FALSE))</f>
        <v/>
      </c>
      <c r="D130" s="7" t="str">
        <f t="shared" si="7"/>
        <v/>
      </c>
      <c r="E130" s="6" t="str">
        <f t="shared" si="8"/>
        <v/>
      </c>
      <c r="F130" s="131"/>
      <c r="G130" s="105" t="str">
        <f>IF(F130="","",VLOOKUP(F130,プルダウン用リスト!$K$1:$M$14,2,FALSE))</f>
        <v/>
      </c>
      <c r="H130" s="99"/>
      <c r="I130" s="99"/>
      <c r="J130" s="139"/>
      <c r="K130" s="141"/>
      <c r="L130" s="118"/>
      <c r="M130" s="119" t="str">
        <f t="shared" si="9"/>
        <v/>
      </c>
      <c r="N130" s="103"/>
      <c r="O130" s="100"/>
      <c r="P130" s="100"/>
      <c r="Q130" s="101" t="str">
        <f t="shared" si="10"/>
        <v/>
      </c>
      <c r="R130" s="100"/>
      <c r="S130" s="102" t="str">
        <f t="shared" si="11"/>
        <v/>
      </c>
      <c r="T130" s="15" t="str">
        <f t="shared" si="12"/>
        <v/>
      </c>
    </row>
    <row r="131" spans="1:20" x14ac:dyDescent="0.55000000000000004">
      <c r="A131" s="126"/>
      <c r="B131" s="95"/>
      <c r="C131" s="98" t="str">
        <f>IF(B131="","",VLOOKUP(B131,団体基本情報!$B$14:$D$23,3,FALSE))</f>
        <v/>
      </c>
      <c r="D131" s="7" t="str">
        <f t="shared" si="7"/>
        <v/>
      </c>
      <c r="E131" s="6" t="str">
        <f t="shared" si="8"/>
        <v/>
      </c>
      <c r="F131" s="131"/>
      <c r="G131" s="105" t="str">
        <f>IF(F131="","",VLOOKUP(F131,プルダウン用リスト!$K$1:$M$14,2,FALSE))</f>
        <v/>
      </c>
      <c r="H131" s="99"/>
      <c r="I131" s="99"/>
      <c r="J131" s="139"/>
      <c r="K131" s="141"/>
      <c r="L131" s="118"/>
      <c r="M131" s="119" t="str">
        <f t="shared" si="9"/>
        <v/>
      </c>
      <c r="N131" s="103"/>
      <c r="O131" s="100"/>
      <c r="P131" s="100"/>
      <c r="Q131" s="101" t="str">
        <f t="shared" si="10"/>
        <v/>
      </c>
      <c r="R131" s="100"/>
      <c r="S131" s="102" t="str">
        <f t="shared" si="11"/>
        <v/>
      </c>
      <c r="T131" s="15" t="str">
        <f t="shared" si="12"/>
        <v/>
      </c>
    </row>
    <row r="132" spans="1:20" x14ac:dyDescent="0.55000000000000004">
      <c r="A132" s="126"/>
      <c r="B132" s="95"/>
      <c r="C132" s="98" t="str">
        <f>IF(B132="","",VLOOKUP(B132,団体基本情報!$B$14:$D$23,3,FALSE))</f>
        <v/>
      </c>
      <c r="D132" s="7" t="str">
        <f t="shared" si="7"/>
        <v/>
      </c>
      <c r="E132" s="6" t="str">
        <f t="shared" si="8"/>
        <v/>
      </c>
      <c r="F132" s="131"/>
      <c r="G132" s="105" t="str">
        <f>IF(F132="","",VLOOKUP(F132,プルダウン用リスト!$K$1:$M$14,2,FALSE))</f>
        <v/>
      </c>
      <c r="H132" s="99"/>
      <c r="I132" s="99"/>
      <c r="J132" s="139"/>
      <c r="K132" s="141"/>
      <c r="L132" s="118"/>
      <c r="M132" s="119" t="str">
        <f t="shared" si="9"/>
        <v/>
      </c>
      <c r="N132" s="103"/>
      <c r="O132" s="100"/>
      <c r="P132" s="100"/>
      <c r="Q132" s="101" t="str">
        <f t="shared" si="10"/>
        <v/>
      </c>
      <c r="R132" s="100"/>
      <c r="S132" s="102" t="str">
        <f t="shared" si="11"/>
        <v/>
      </c>
      <c r="T132" s="15" t="str">
        <f t="shared" si="12"/>
        <v/>
      </c>
    </row>
    <row r="133" spans="1:20" x14ac:dyDescent="0.55000000000000004">
      <c r="A133" s="126"/>
      <c r="B133" s="95"/>
      <c r="C133" s="98" t="str">
        <f>IF(B133="","",VLOOKUP(B133,団体基本情報!$B$14:$D$23,3,FALSE))</f>
        <v/>
      </c>
      <c r="D133" s="7" t="str">
        <f t="shared" si="7"/>
        <v/>
      </c>
      <c r="E133" s="6" t="str">
        <f t="shared" si="8"/>
        <v/>
      </c>
      <c r="F133" s="131"/>
      <c r="G133" s="105" t="str">
        <f>IF(F133="","",VLOOKUP(F133,プルダウン用リスト!$K$1:$M$14,2,FALSE))</f>
        <v/>
      </c>
      <c r="H133" s="99"/>
      <c r="I133" s="99"/>
      <c r="J133" s="139"/>
      <c r="K133" s="141"/>
      <c r="L133" s="118"/>
      <c r="M133" s="119" t="str">
        <f t="shared" si="9"/>
        <v/>
      </c>
      <c r="N133" s="103"/>
      <c r="O133" s="100"/>
      <c r="P133" s="100"/>
      <c r="Q133" s="101" t="str">
        <f t="shared" si="10"/>
        <v/>
      </c>
      <c r="R133" s="100"/>
      <c r="S133" s="102" t="str">
        <f t="shared" si="11"/>
        <v/>
      </c>
      <c r="T133" s="15" t="str">
        <f t="shared" si="12"/>
        <v/>
      </c>
    </row>
    <row r="134" spans="1:20" x14ac:dyDescent="0.55000000000000004">
      <c r="A134" s="126"/>
      <c r="B134" s="95"/>
      <c r="C134" s="98" t="str">
        <f>IF(B134="","",VLOOKUP(B134,団体基本情報!$B$14:$D$23,3,FALSE))</f>
        <v/>
      </c>
      <c r="D134" s="7" t="str">
        <f t="shared" si="7"/>
        <v/>
      </c>
      <c r="E134" s="6" t="str">
        <f t="shared" si="8"/>
        <v/>
      </c>
      <c r="F134" s="131"/>
      <c r="G134" s="105" t="str">
        <f>IF(F134="","",VLOOKUP(F134,プルダウン用リスト!$K$1:$M$14,2,FALSE))</f>
        <v/>
      </c>
      <c r="H134" s="99"/>
      <c r="I134" s="99"/>
      <c r="J134" s="139"/>
      <c r="K134" s="141"/>
      <c r="L134" s="118"/>
      <c r="M134" s="119" t="str">
        <f t="shared" si="9"/>
        <v/>
      </c>
      <c r="N134" s="103"/>
      <c r="O134" s="100"/>
      <c r="P134" s="100"/>
      <c r="Q134" s="101" t="str">
        <f t="shared" si="10"/>
        <v/>
      </c>
      <c r="R134" s="100"/>
      <c r="S134" s="102" t="str">
        <f t="shared" si="11"/>
        <v/>
      </c>
      <c r="T134" s="15" t="str">
        <f t="shared" si="12"/>
        <v/>
      </c>
    </row>
    <row r="135" spans="1:20" x14ac:dyDescent="0.55000000000000004">
      <c r="A135" s="126"/>
      <c r="B135" s="95"/>
      <c r="C135" s="98" t="str">
        <f>IF(B135="","",VLOOKUP(B135,団体基本情報!$B$14:$D$23,3,FALSE))</f>
        <v/>
      </c>
      <c r="D135" s="7" t="str">
        <f t="shared" ref="D135:D198" si="13">IF(E135="","",IF(E135="謝金","01.",IF(E135="旅費","02.",IF(E135="その他","04.","03."))))</f>
        <v/>
      </c>
      <c r="E135" s="6" t="str">
        <f t="shared" ref="E135:E198" si="14">IF(F135="","",IF(F135="謝金","謝金",IF(F135="旅費","旅費",IF(F135="対象外経費","その他","所費"))))</f>
        <v/>
      </c>
      <c r="F135" s="131"/>
      <c r="G135" s="105" t="str">
        <f>IF(F135="","",VLOOKUP(F135,プルダウン用リスト!$K$1:$M$14,2,FALSE))</f>
        <v/>
      </c>
      <c r="H135" s="99"/>
      <c r="I135" s="99"/>
      <c r="J135" s="139"/>
      <c r="K135" s="141"/>
      <c r="L135" s="118"/>
      <c r="M135" s="119" t="str">
        <f t="shared" ref="M135:M198" si="15">IF(F135="対象外経費",K135,IF(L135="","",K135-L135))</f>
        <v/>
      </c>
      <c r="N135" s="103"/>
      <c r="O135" s="100"/>
      <c r="P135" s="100"/>
      <c r="Q135" s="101" t="str">
        <f t="shared" ref="Q135:Q198" si="16">IF(O135+P135=0,"",O135+P135)</f>
        <v/>
      </c>
      <c r="R135" s="100"/>
      <c r="S135" s="102" t="str">
        <f t="shared" ref="S135:S198" si="17">IF(R135="","",Q135-R135)</f>
        <v/>
      </c>
      <c r="T135" s="15" t="str">
        <f t="shared" ref="T135:T198" si="18">IF(G135=2,"＊","")</f>
        <v/>
      </c>
    </row>
    <row r="136" spans="1:20" x14ac:dyDescent="0.55000000000000004">
      <c r="A136" s="126"/>
      <c r="B136" s="95"/>
      <c r="C136" s="98" t="str">
        <f>IF(B136="","",VLOOKUP(B136,団体基本情報!$B$14:$D$23,3,FALSE))</f>
        <v/>
      </c>
      <c r="D136" s="7" t="str">
        <f t="shared" si="13"/>
        <v/>
      </c>
      <c r="E136" s="6" t="str">
        <f t="shared" si="14"/>
        <v/>
      </c>
      <c r="F136" s="131"/>
      <c r="G136" s="105" t="str">
        <f>IF(F136="","",VLOOKUP(F136,プルダウン用リスト!$K$1:$M$14,2,FALSE))</f>
        <v/>
      </c>
      <c r="H136" s="99"/>
      <c r="I136" s="99"/>
      <c r="J136" s="139"/>
      <c r="K136" s="141"/>
      <c r="L136" s="118"/>
      <c r="M136" s="119" t="str">
        <f t="shared" si="15"/>
        <v/>
      </c>
      <c r="N136" s="103"/>
      <c r="O136" s="100"/>
      <c r="P136" s="100"/>
      <c r="Q136" s="101" t="str">
        <f t="shared" si="16"/>
        <v/>
      </c>
      <c r="R136" s="100"/>
      <c r="S136" s="102" t="str">
        <f t="shared" si="17"/>
        <v/>
      </c>
      <c r="T136" s="15" t="str">
        <f t="shared" si="18"/>
        <v/>
      </c>
    </row>
    <row r="137" spans="1:20" x14ac:dyDescent="0.55000000000000004">
      <c r="A137" s="126"/>
      <c r="B137" s="95"/>
      <c r="C137" s="98" t="str">
        <f>IF(B137="","",VLOOKUP(B137,団体基本情報!$B$14:$D$23,3,FALSE))</f>
        <v/>
      </c>
      <c r="D137" s="7" t="str">
        <f t="shared" si="13"/>
        <v/>
      </c>
      <c r="E137" s="6" t="str">
        <f t="shared" si="14"/>
        <v/>
      </c>
      <c r="F137" s="131"/>
      <c r="G137" s="105" t="str">
        <f>IF(F137="","",VLOOKUP(F137,プルダウン用リスト!$K$1:$M$14,2,FALSE))</f>
        <v/>
      </c>
      <c r="H137" s="99"/>
      <c r="I137" s="99"/>
      <c r="J137" s="139"/>
      <c r="K137" s="141"/>
      <c r="L137" s="118"/>
      <c r="M137" s="119" t="str">
        <f t="shared" si="15"/>
        <v/>
      </c>
      <c r="N137" s="103"/>
      <c r="O137" s="100"/>
      <c r="P137" s="100"/>
      <c r="Q137" s="101" t="str">
        <f t="shared" si="16"/>
        <v/>
      </c>
      <c r="R137" s="100"/>
      <c r="S137" s="102" t="str">
        <f t="shared" si="17"/>
        <v/>
      </c>
      <c r="T137" s="15" t="str">
        <f t="shared" si="18"/>
        <v/>
      </c>
    </row>
    <row r="138" spans="1:20" x14ac:dyDescent="0.55000000000000004">
      <c r="A138" s="126"/>
      <c r="B138" s="95"/>
      <c r="C138" s="98" t="str">
        <f>IF(B138="","",VLOOKUP(B138,団体基本情報!$B$14:$D$23,3,FALSE))</f>
        <v/>
      </c>
      <c r="D138" s="7" t="str">
        <f t="shared" si="13"/>
        <v/>
      </c>
      <c r="E138" s="6" t="str">
        <f t="shared" si="14"/>
        <v/>
      </c>
      <c r="F138" s="131"/>
      <c r="G138" s="105" t="str">
        <f>IF(F138="","",VLOOKUP(F138,プルダウン用リスト!$K$1:$M$14,2,FALSE))</f>
        <v/>
      </c>
      <c r="H138" s="99"/>
      <c r="I138" s="99"/>
      <c r="J138" s="139"/>
      <c r="K138" s="141"/>
      <c r="L138" s="118"/>
      <c r="M138" s="119" t="str">
        <f t="shared" si="15"/>
        <v/>
      </c>
      <c r="N138" s="103"/>
      <c r="O138" s="100"/>
      <c r="P138" s="100"/>
      <c r="Q138" s="101" t="str">
        <f t="shared" si="16"/>
        <v/>
      </c>
      <c r="R138" s="100"/>
      <c r="S138" s="102" t="str">
        <f t="shared" si="17"/>
        <v/>
      </c>
      <c r="T138" s="15" t="str">
        <f t="shared" si="18"/>
        <v/>
      </c>
    </row>
    <row r="139" spans="1:20" x14ac:dyDescent="0.55000000000000004">
      <c r="A139" s="126"/>
      <c r="B139" s="95"/>
      <c r="C139" s="98" t="str">
        <f>IF(B139="","",VLOOKUP(B139,団体基本情報!$B$14:$D$23,3,FALSE))</f>
        <v/>
      </c>
      <c r="D139" s="7" t="str">
        <f t="shared" si="13"/>
        <v/>
      </c>
      <c r="E139" s="6" t="str">
        <f t="shared" si="14"/>
        <v/>
      </c>
      <c r="F139" s="131"/>
      <c r="G139" s="105" t="str">
        <f>IF(F139="","",VLOOKUP(F139,プルダウン用リスト!$K$1:$M$14,2,FALSE))</f>
        <v/>
      </c>
      <c r="H139" s="99"/>
      <c r="I139" s="99"/>
      <c r="J139" s="139"/>
      <c r="K139" s="141"/>
      <c r="L139" s="118"/>
      <c r="M139" s="119" t="str">
        <f t="shared" si="15"/>
        <v/>
      </c>
      <c r="N139" s="103"/>
      <c r="O139" s="100"/>
      <c r="P139" s="100"/>
      <c r="Q139" s="101" t="str">
        <f t="shared" si="16"/>
        <v/>
      </c>
      <c r="R139" s="100"/>
      <c r="S139" s="102" t="str">
        <f t="shared" si="17"/>
        <v/>
      </c>
      <c r="T139" s="15" t="str">
        <f t="shared" si="18"/>
        <v/>
      </c>
    </row>
    <row r="140" spans="1:20" x14ac:dyDescent="0.55000000000000004">
      <c r="A140" s="126"/>
      <c r="B140" s="95"/>
      <c r="C140" s="98" t="str">
        <f>IF(B140="","",VLOOKUP(B140,団体基本情報!$B$14:$D$23,3,FALSE))</f>
        <v/>
      </c>
      <c r="D140" s="7" t="str">
        <f t="shared" si="13"/>
        <v/>
      </c>
      <c r="E140" s="6" t="str">
        <f t="shared" si="14"/>
        <v/>
      </c>
      <c r="F140" s="131"/>
      <c r="G140" s="105" t="str">
        <f>IF(F140="","",VLOOKUP(F140,プルダウン用リスト!$K$1:$M$14,2,FALSE))</f>
        <v/>
      </c>
      <c r="H140" s="99"/>
      <c r="I140" s="99"/>
      <c r="J140" s="139"/>
      <c r="K140" s="141"/>
      <c r="L140" s="118"/>
      <c r="M140" s="119" t="str">
        <f t="shared" si="15"/>
        <v/>
      </c>
      <c r="N140" s="103"/>
      <c r="O140" s="100"/>
      <c r="P140" s="100"/>
      <c r="Q140" s="101" t="str">
        <f t="shared" si="16"/>
        <v/>
      </c>
      <c r="R140" s="100"/>
      <c r="S140" s="102" t="str">
        <f t="shared" si="17"/>
        <v/>
      </c>
      <c r="T140" s="15" t="str">
        <f t="shared" si="18"/>
        <v/>
      </c>
    </row>
    <row r="141" spans="1:20" x14ac:dyDescent="0.55000000000000004">
      <c r="A141" s="126"/>
      <c r="B141" s="95"/>
      <c r="C141" s="98" t="str">
        <f>IF(B141="","",VLOOKUP(B141,団体基本情報!$B$14:$D$23,3,FALSE))</f>
        <v/>
      </c>
      <c r="D141" s="7" t="str">
        <f t="shared" si="13"/>
        <v/>
      </c>
      <c r="E141" s="6" t="str">
        <f t="shared" si="14"/>
        <v/>
      </c>
      <c r="F141" s="131"/>
      <c r="G141" s="105" t="str">
        <f>IF(F141="","",VLOOKUP(F141,プルダウン用リスト!$K$1:$M$14,2,FALSE))</f>
        <v/>
      </c>
      <c r="H141" s="99"/>
      <c r="I141" s="99"/>
      <c r="J141" s="139"/>
      <c r="K141" s="141"/>
      <c r="L141" s="118"/>
      <c r="M141" s="119" t="str">
        <f t="shared" si="15"/>
        <v/>
      </c>
      <c r="N141" s="103"/>
      <c r="O141" s="100"/>
      <c r="P141" s="100"/>
      <c r="Q141" s="101" t="str">
        <f t="shared" si="16"/>
        <v/>
      </c>
      <c r="R141" s="100"/>
      <c r="S141" s="102" t="str">
        <f t="shared" si="17"/>
        <v/>
      </c>
      <c r="T141" s="15" t="str">
        <f t="shared" si="18"/>
        <v/>
      </c>
    </row>
    <row r="142" spans="1:20" x14ac:dyDescent="0.55000000000000004">
      <c r="A142" s="126"/>
      <c r="B142" s="95"/>
      <c r="C142" s="98" t="str">
        <f>IF(B142="","",VLOOKUP(B142,団体基本情報!$B$14:$D$23,3,FALSE))</f>
        <v/>
      </c>
      <c r="D142" s="7" t="str">
        <f t="shared" si="13"/>
        <v/>
      </c>
      <c r="E142" s="6" t="str">
        <f t="shared" si="14"/>
        <v/>
      </c>
      <c r="F142" s="131"/>
      <c r="G142" s="105" t="str">
        <f>IF(F142="","",VLOOKUP(F142,プルダウン用リスト!$K$1:$M$14,2,FALSE))</f>
        <v/>
      </c>
      <c r="H142" s="99"/>
      <c r="I142" s="99"/>
      <c r="J142" s="139"/>
      <c r="K142" s="141"/>
      <c r="L142" s="118"/>
      <c r="M142" s="119" t="str">
        <f t="shared" si="15"/>
        <v/>
      </c>
      <c r="N142" s="103"/>
      <c r="O142" s="100"/>
      <c r="P142" s="100"/>
      <c r="Q142" s="101" t="str">
        <f t="shared" si="16"/>
        <v/>
      </c>
      <c r="R142" s="100"/>
      <c r="S142" s="102" t="str">
        <f t="shared" si="17"/>
        <v/>
      </c>
      <c r="T142" s="15" t="str">
        <f t="shared" si="18"/>
        <v/>
      </c>
    </row>
    <row r="143" spans="1:20" x14ac:dyDescent="0.55000000000000004">
      <c r="A143" s="126"/>
      <c r="B143" s="95"/>
      <c r="C143" s="98" t="str">
        <f>IF(B143="","",VLOOKUP(B143,団体基本情報!$B$14:$D$23,3,FALSE))</f>
        <v/>
      </c>
      <c r="D143" s="7" t="str">
        <f t="shared" si="13"/>
        <v/>
      </c>
      <c r="E143" s="6" t="str">
        <f t="shared" si="14"/>
        <v/>
      </c>
      <c r="F143" s="131"/>
      <c r="G143" s="105" t="str">
        <f>IF(F143="","",VLOOKUP(F143,プルダウン用リスト!$K$1:$M$14,2,FALSE))</f>
        <v/>
      </c>
      <c r="H143" s="99"/>
      <c r="I143" s="99"/>
      <c r="J143" s="139"/>
      <c r="K143" s="141"/>
      <c r="L143" s="118"/>
      <c r="M143" s="119" t="str">
        <f t="shared" si="15"/>
        <v/>
      </c>
      <c r="N143" s="103"/>
      <c r="O143" s="100"/>
      <c r="P143" s="100"/>
      <c r="Q143" s="101" t="str">
        <f t="shared" si="16"/>
        <v/>
      </c>
      <c r="R143" s="100"/>
      <c r="S143" s="102" t="str">
        <f t="shared" si="17"/>
        <v/>
      </c>
      <c r="T143" s="15" t="str">
        <f t="shared" si="18"/>
        <v/>
      </c>
    </row>
    <row r="144" spans="1:20" x14ac:dyDescent="0.55000000000000004">
      <c r="A144" s="126"/>
      <c r="B144" s="95"/>
      <c r="C144" s="98" t="str">
        <f>IF(B144="","",VLOOKUP(B144,団体基本情報!$B$14:$D$23,3,FALSE))</f>
        <v/>
      </c>
      <c r="D144" s="7" t="str">
        <f t="shared" si="13"/>
        <v/>
      </c>
      <c r="E144" s="6" t="str">
        <f t="shared" si="14"/>
        <v/>
      </c>
      <c r="F144" s="131"/>
      <c r="G144" s="105" t="str">
        <f>IF(F144="","",VLOOKUP(F144,プルダウン用リスト!$K$1:$M$14,2,FALSE))</f>
        <v/>
      </c>
      <c r="H144" s="99"/>
      <c r="I144" s="99"/>
      <c r="J144" s="139"/>
      <c r="K144" s="141"/>
      <c r="L144" s="118"/>
      <c r="M144" s="119" t="str">
        <f t="shared" si="15"/>
        <v/>
      </c>
      <c r="N144" s="103"/>
      <c r="O144" s="100"/>
      <c r="P144" s="100"/>
      <c r="Q144" s="101" t="str">
        <f t="shared" si="16"/>
        <v/>
      </c>
      <c r="R144" s="100"/>
      <c r="S144" s="102" t="str">
        <f t="shared" si="17"/>
        <v/>
      </c>
      <c r="T144" s="15" t="str">
        <f t="shared" si="18"/>
        <v/>
      </c>
    </row>
    <row r="145" spans="1:20" x14ac:dyDescent="0.55000000000000004">
      <c r="A145" s="126"/>
      <c r="B145" s="95"/>
      <c r="C145" s="98" t="str">
        <f>IF(B145="","",VLOOKUP(B145,団体基本情報!$B$14:$D$23,3,FALSE))</f>
        <v/>
      </c>
      <c r="D145" s="7" t="str">
        <f t="shared" si="13"/>
        <v/>
      </c>
      <c r="E145" s="6" t="str">
        <f t="shared" si="14"/>
        <v/>
      </c>
      <c r="F145" s="131"/>
      <c r="G145" s="105" t="str">
        <f>IF(F145="","",VLOOKUP(F145,プルダウン用リスト!$K$1:$M$14,2,FALSE))</f>
        <v/>
      </c>
      <c r="H145" s="99"/>
      <c r="I145" s="99"/>
      <c r="J145" s="139"/>
      <c r="K145" s="141"/>
      <c r="L145" s="118"/>
      <c r="M145" s="119" t="str">
        <f t="shared" si="15"/>
        <v/>
      </c>
      <c r="N145" s="103"/>
      <c r="O145" s="100"/>
      <c r="P145" s="100"/>
      <c r="Q145" s="101" t="str">
        <f t="shared" si="16"/>
        <v/>
      </c>
      <c r="R145" s="100"/>
      <c r="S145" s="102" t="str">
        <f t="shared" si="17"/>
        <v/>
      </c>
      <c r="T145" s="15" t="str">
        <f t="shared" si="18"/>
        <v/>
      </c>
    </row>
    <row r="146" spans="1:20" x14ac:dyDescent="0.55000000000000004">
      <c r="A146" s="126"/>
      <c r="B146" s="95"/>
      <c r="C146" s="98" t="str">
        <f>IF(B146="","",VLOOKUP(B146,団体基本情報!$B$14:$D$23,3,FALSE))</f>
        <v/>
      </c>
      <c r="D146" s="7" t="str">
        <f t="shared" si="13"/>
        <v/>
      </c>
      <c r="E146" s="6" t="str">
        <f t="shared" si="14"/>
        <v/>
      </c>
      <c r="F146" s="131"/>
      <c r="G146" s="105" t="str">
        <f>IF(F146="","",VLOOKUP(F146,プルダウン用リスト!$K$1:$M$14,2,FALSE))</f>
        <v/>
      </c>
      <c r="H146" s="99"/>
      <c r="I146" s="99"/>
      <c r="J146" s="139"/>
      <c r="K146" s="141"/>
      <c r="L146" s="118"/>
      <c r="M146" s="119" t="str">
        <f t="shared" si="15"/>
        <v/>
      </c>
      <c r="N146" s="103"/>
      <c r="O146" s="100"/>
      <c r="P146" s="100"/>
      <c r="Q146" s="101" t="str">
        <f t="shared" si="16"/>
        <v/>
      </c>
      <c r="R146" s="100"/>
      <c r="S146" s="102" t="str">
        <f t="shared" si="17"/>
        <v/>
      </c>
      <c r="T146" s="15" t="str">
        <f t="shared" si="18"/>
        <v/>
      </c>
    </row>
    <row r="147" spans="1:20" x14ac:dyDescent="0.55000000000000004">
      <c r="A147" s="126"/>
      <c r="B147" s="95"/>
      <c r="C147" s="98" t="str">
        <f>IF(B147="","",VLOOKUP(B147,団体基本情報!$B$14:$D$23,3,FALSE))</f>
        <v/>
      </c>
      <c r="D147" s="7" t="str">
        <f t="shared" si="13"/>
        <v/>
      </c>
      <c r="E147" s="6" t="str">
        <f t="shared" si="14"/>
        <v/>
      </c>
      <c r="F147" s="131"/>
      <c r="G147" s="105" t="str">
        <f>IF(F147="","",VLOOKUP(F147,プルダウン用リスト!$K$1:$M$14,2,FALSE))</f>
        <v/>
      </c>
      <c r="H147" s="99"/>
      <c r="I147" s="99"/>
      <c r="J147" s="139"/>
      <c r="K147" s="141"/>
      <c r="L147" s="118"/>
      <c r="M147" s="119" t="str">
        <f t="shared" si="15"/>
        <v/>
      </c>
      <c r="N147" s="103"/>
      <c r="O147" s="100"/>
      <c r="P147" s="100"/>
      <c r="Q147" s="101" t="str">
        <f t="shared" si="16"/>
        <v/>
      </c>
      <c r="R147" s="100"/>
      <c r="S147" s="102" t="str">
        <f t="shared" si="17"/>
        <v/>
      </c>
      <c r="T147" s="15" t="str">
        <f t="shared" si="18"/>
        <v/>
      </c>
    </row>
    <row r="148" spans="1:20" x14ac:dyDescent="0.55000000000000004">
      <c r="A148" s="126"/>
      <c r="B148" s="95"/>
      <c r="C148" s="98" t="str">
        <f>IF(B148="","",VLOOKUP(B148,団体基本情報!$B$14:$D$23,3,FALSE))</f>
        <v/>
      </c>
      <c r="D148" s="7" t="str">
        <f t="shared" si="13"/>
        <v/>
      </c>
      <c r="E148" s="6" t="str">
        <f t="shared" si="14"/>
        <v/>
      </c>
      <c r="F148" s="131"/>
      <c r="G148" s="105" t="str">
        <f>IF(F148="","",VLOOKUP(F148,プルダウン用リスト!$K$1:$M$14,2,FALSE))</f>
        <v/>
      </c>
      <c r="H148" s="99"/>
      <c r="I148" s="99"/>
      <c r="J148" s="139"/>
      <c r="K148" s="141"/>
      <c r="L148" s="118"/>
      <c r="M148" s="119" t="str">
        <f t="shared" si="15"/>
        <v/>
      </c>
      <c r="N148" s="103"/>
      <c r="O148" s="100"/>
      <c r="P148" s="100"/>
      <c r="Q148" s="101" t="str">
        <f t="shared" si="16"/>
        <v/>
      </c>
      <c r="R148" s="100"/>
      <c r="S148" s="102" t="str">
        <f t="shared" si="17"/>
        <v/>
      </c>
      <c r="T148" s="15" t="str">
        <f t="shared" si="18"/>
        <v/>
      </c>
    </row>
    <row r="149" spans="1:20" x14ac:dyDescent="0.55000000000000004">
      <c r="A149" s="126"/>
      <c r="B149" s="95"/>
      <c r="C149" s="98" t="str">
        <f>IF(B149="","",VLOOKUP(B149,団体基本情報!$B$14:$D$23,3,FALSE))</f>
        <v/>
      </c>
      <c r="D149" s="7" t="str">
        <f t="shared" si="13"/>
        <v/>
      </c>
      <c r="E149" s="6" t="str">
        <f t="shared" si="14"/>
        <v/>
      </c>
      <c r="F149" s="131"/>
      <c r="G149" s="105" t="str">
        <f>IF(F149="","",VLOOKUP(F149,プルダウン用リスト!$K$1:$M$14,2,FALSE))</f>
        <v/>
      </c>
      <c r="H149" s="99"/>
      <c r="I149" s="99"/>
      <c r="J149" s="139"/>
      <c r="K149" s="141"/>
      <c r="L149" s="118"/>
      <c r="M149" s="119" t="str">
        <f t="shared" si="15"/>
        <v/>
      </c>
      <c r="N149" s="103"/>
      <c r="O149" s="100"/>
      <c r="P149" s="100"/>
      <c r="Q149" s="101" t="str">
        <f t="shared" si="16"/>
        <v/>
      </c>
      <c r="R149" s="100"/>
      <c r="S149" s="102" t="str">
        <f t="shared" si="17"/>
        <v/>
      </c>
      <c r="T149" s="15" t="str">
        <f t="shared" si="18"/>
        <v/>
      </c>
    </row>
    <row r="150" spans="1:20" x14ac:dyDescent="0.55000000000000004">
      <c r="A150" s="126"/>
      <c r="B150" s="95"/>
      <c r="C150" s="98" t="str">
        <f>IF(B150="","",VLOOKUP(B150,団体基本情報!$B$14:$D$23,3,FALSE))</f>
        <v/>
      </c>
      <c r="D150" s="7" t="str">
        <f t="shared" si="13"/>
        <v/>
      </c>
      <c r="E150" s="6" t="str">
        <f t="shared" si="14"/>
        <v/>
      </c>
      <c r="F150" s="131"/>
      <c r="G150" s="105" t="str">
        <f>IF(F150="","",VLOOKUP(F150,プルダウン用リスト!$K$1:$M$14,2,FALSE))</f>
        <v/>
      </c>
      <c r="H150" s="99"/>
      <c r="I150" s="99"/>
      <c r="J150" s="139"/>
      <c r="K150" s="141"/>
      <c r="L150" s="118"/>
      <c r="M150" s="119" t="str">
        <f t="shared" si="15"/>
        <v/>
      </c>
      <c r="N150" s="103"/>
      <c r="O150" s="100"/>
      <c r="P150" s="100"/>
      <c r="Q150" s="101" t="str">
        <f t="shared" si="16"/>
        <v/>
      </c>
      <c r="R150" s="100"/>
      <c r="S150" s="102" t="str">
        <f t="shared" si="17"/>
        <v/>
      </c>
      <c r="T150" s="15" t="str">
        <f t="shared" si="18"/>
        <v/>
      </c>
    </row>
    <row r="151" spans="1:20" x14ac:dyDescent="0.55000000000000004">
      <c r="A151" s="126"/>
      <c r="B151" s="95"/>
      <c r="C151" s="98" t="str">
        <f>IF(B151="","",VLOOKUP(B151,団体基本情報!$B$14:$D$23,3,FALSE))</f>
        <v/>
      </c>
      <c r="D151" s="7" t="str">
        <f t="shared" si="13"/>
        <v/>
      </c>
      <c r="E151" s="6" t="str">
        <f t="shared" si="14"/>
        <v/>
      </c>
      <c r="F151" s="131"/>
      <c r="G151" s="105" t="str">
        <f>IF(F151="","",VLOOKUP(F151,プルダウン用リスト!$K$1:$M$14,2,FALSE))</f>
        <v/>
      </c>
      <c r="H151" s="99"/>
      <c r="I151" s="99"/>
      <c r="J151" s="139"/>
      <c r="K151" s="141"/>
      <c r="L151" s="118"/>
      <c r="M151" s="119" t="str">
        <f t="shared" si="15"/>
        <v/>
      </c>
      <c r="N151" s="103"/>
      <c r="O151" s="100"/>
      <c r="P151" s="100"/>
      <c r="Q151" s="101" t="str">
        <f t="shared" si="16"/>
        <v/>
      </c>
      <c r="R151" s="100"/>
      <c r="S151" s="102" t="str">
        <f t="shared" si="17"/>
        <v/>
      </c>
      <c r="T151" s="15" t="str">
        <f t="shared" si="18"/>
        <v/>
      </c>
    </row>
    <row r="152" spans="1:20" x14ac:dyDescent="0.55000000000000004">
      <c r="A152" s="126"/>
      <c r="B152" s="95"/>
      <c r="C152" s="98" t="str">
        <f>IF(B152="","",VLOOKUP(B152,団体基本情報!$B$14:$D$23,3,FALSE))</f>
        <v/>
      </c>
      <c r="D152" s="7" t="str">
        <f t="shared" si="13"/>
        <v/>
      </c>
      <c r="E152" s="6" t="str">
        <f t="shared" si="14"/>
        <v/>
      </c>
      <c r="F152" s="131"/>
      <c r="G152" s="105" t="str">
        <f>IF(F152="","",VLOOKUP(F152,プルダウン用リスト!$K$1:$M$14,2,FALSE))</f>
        <v/>
      </c>
      <c r="H152" s="99"/>
      <c r="I152" s="99"/>
      <c r="J152" s="139"/>
      <c r="K152" s="141"/>
      <c r="L152" s="118"/>
      <c r="M152" s="119" t="str">
        <f t="shared" si="15"/>
        <v/>
      </c>
      <c r="N152" s="103"/>
      <c r="O152" s="100"/>
      <c r="P152" s="100"/>
      <c r="Q152" s="101" t="str">
        <f t="shared" si="16"/>
        <v/>
      </c>
      <c r="R152" s="100"/>
      <c r="S152" s="102" t="str">
        <f t="shared" si="17"/>
        <v/>
      </c>
      <c r="T152" s="15" t="str">
        <f t="shared" si="18"/>
        <v/>
      </c>
    </row>
    <row r="153" spans="1:20" x14ac:dyDescent="0.55000000000000004">
      <c r="A153" s="126"/>
      <c r="B153" s="95"/>
      <c r="C153" s="98" t="str">
        <f>IF(B153="","",VLOOKUP(B153,団体基本情報!$B$14:$D$23,3,FALSE))</f>
        <v/>
      </c>
      <c r="D153" s="7" t="str">
        <f t="shared" si="13"/>
        <v/>
      </c>
      <c r="E153" s="6" t="str">
        <f t="shared" si="14"/>
        <v/>
      </c>
      <c r="F153" s="131"/>
      <c r="G153" s="105" t="str">
        <f>IF(F153="","",VLOOKUP(F153,プルダウン用リスト!$K$1:$M$14,2,FALSE))</f>
        <v/>
      </c>
      <c r="H153" s="99"/>
      <c r="I153" s="99"/>
      <c r="J153" s="139"/>
      <c r="K153" s="141"/>
      <c r="L153" s="118"/>
      <c r="M153" s="119" t="str">
        <f t="shared" si="15"/>
        <v/>
      </c>
      <c r="N153" s="103"/>
      <c r="O153" s="100"/>
      <c r="P153" s="100"/>
      <c r="Q153" s="101" t="str">
        <f t="shared" si="16"/>
        <v/>
      </c>
      <c r="R153" s="100"/>
      <c r="S153" s="102" t="str">
        <f t="shared" si="17"/>
        <v/>
      </c>
      <c r="T153" s="15" t="str">
        <f t="shared" si="18"/>
        <v/>
      </c>
    </row>
    <row r="154" spans="1:20" x14ac:dyDescent="0.55000000000000004">
      <c r="A154" s="126"/>
      <c r="B154" s="95"/>
      <c r="C154" s="98" t="str">
        <f>IF(B154="","",VLOOKUP(B154,団体基本情報!$B$14:$D$23,3,FALSE))</f>
        <v/>
      </c>
      <c r="D154" s="7" t="str">
        <f t="shared" si="13"/>
        <v/>
      </c>
      <c r="E154" s="6" t="str">
        <f t="shared" si="14"/>
        <v/>
      </c>
      <c r="F154" s="131"/>
      <c r="G154" s="105" t="str">
        <f>IF(F154="","",VLOOKUP(F154,プルダウン用リスト!$K$1:$M$14,2,FALSE))</f>
        <v/>
      </c>
      <c r="H154" s="99"/>
      <c r="I154" s="99"/>
      <c r="J154" s="139"/>
      <c r="K154" s="141"/>
      <c r="L154" s="118"/>
      <c r="M154" s="119" t="str">
        <f t="shared" si="15"/>
        <v/>
      </c>
      <c r="N154" s="103"/>
      <c r="O154" s="100"/>
      <c r="P154" s="100"/>
      <c r="Q154" s="101" t="str">
        <f t="shared" si="16"/>
        <v/>
      </c>
      <c r="R154" s="100"/>
      <c r="S154" s="102" t="str">
        <f t="shared" si="17"/>
        <v/>
      </c>
      <c r="T154" s="15" t="str">
        <f t="shared" si="18"/>
        <v/>
      </c>
    </row>
    <row r="155" spans="1:20" x14ac:dyDescent="0.55000000000000004">
      <c r="A155" s="126"/>
      <c r="B155" s="95"/>
      <c r="C155" s="98" t="str">
        <f>IF(B155="","",VLOOKUP(B155,団体基本情報!$B$14:$D$23,3,FALSE))</f>
        <v/>
      </c>
      <c r="D155" s="7" t="str">
        <f t="shared" si="13"/>
        <v/>
      </c>
      <c r="E155" s="6" t="str">
        <f t="shared" si="14"/>
        <v/>
      </c>
      <c r="F155" s="131"/>
      <c r="G155" s="105" t="str">
        <f>IF(F155="","",VLOOKUP(F155,プルダウン用リスト!$K$1:$M$14,2,FALSE))</f>
        <v/>
      </c>
      <c r="H155" s="99"/>
      <c r="I155" s="99"/>
      <c r="J155" s="139"/>
      <c r="K155" s="141"/>
      <c r="L155" s="118"/>
      <c r="M155" s="119" t="str">
        <f t="shared" si="15"/>
        <v/>
      </c>
      <c r="N155" s="103"/>
      <c r="O155" s="100"/>
      <c r="P155" s="100"/>
      <c r="Q155" s="101" t="str">
        <f t="shared" si="16"/>
        <v/>
      </c>
      <c r="R155" s="100"/>
      <c r="S155" s="102" t="str">
        <f t="shared" si="17"/>
        <v/>
      </c>
      <c r="T155" s="15" t="str">
        <f t="shared" si="18"/>
        <v/>
      </c>
    </row>
    <row r="156" spans="1:20" x14ac:dyDescent="0.55000000000000004">
      <c r="A156" s="126"/>
      <c r="B156" s="95"/>
      <c r="C156" s="98" t="str">
        <f>IF(B156="","",VLOOKUP(B156,団体基本情報!$B$14:$D$23,3,FALSE))</f>
        <v/>
      </c>
      <c r="D156" s="7" t="str">
        <f t="shared" si="13"/>
        <v/>
      </c>
      <c r="E156" s="6" t="str">
        <f t="shared" si="14"/>
        <v/>
      </c>
      <c r="F156" s="131"/>
      <c r="G156" s="105" t="str">
        <f>IF(F156="","",VLOOKUP(F156,プルダウン用リスト!$K$1:$M$14,2,FALSE))</f>
        <v/>
      </c>
      <c r="H156" s="99"/>
      <c r="I156" s="99"/>
      <c r="J156" s="139"/>
      <c r="K156" s="141"/>
      <c r="L156" s="118"/>
      <c r="M156" s="119" t="str">
        <f t="shared" si="15"/>
        <v/>
      </c>
      <c r="N156" s="103"/>
      <c r="O156" s="100"/>
      <c r="P156" s="100"/>
      <c r="Q156" s="101" t="str">
        <f t="shared" si="16"/>
        <v/>
      </c>
      <c r="R156" s="100"/>
      <c r="S156" s="102" t="str">
        <f t="shared" si="17"/>
        <v/>
      </c>
      <c r="T156" s="15" t="str">
        <f t="shared" si="18"/>
        <v/>
      </c>
    </row>
    <row r="157" spans="1:20" x14ac:dyDescent="0.55000000000000004">
      <c r="A157" s="126"/>
      <c r="B157" s="95"/>
      <c r="C157" s="98" t="str">
        <f>IF(B157="","",VLOOKUP(B157,団体基本情報!$B$14:$D$23,3,FALSE))</f>
        <v/>
      </c>
      <c r="D157" s="7" t="str">
        <f t="shared" si="13"/>
        <v/>
      </c>
      <c r="E157" s="6" t="str">
        <f t="shared" si="14"/>
        <v/>
      </c>
      <c r="F157" s="131"/>
      <c r="G157" s="105" t="str">
        <f>IF(F157="","",VLOOKUP(F157,プルダウン用リスト!$K$1:$M$14,2,FALSE))</f>
        <v/>
      </c>
      <c r="H157" s="99"/>
      <c r="I157" s="99"/>
      <c r="J157" s="139"/>
      <c r="K157" s="141"/>
      <c r="L157" s="118"/>
      <c r="M157" s="119" t="str">
        <f t="shared" si="15"/>
        <v/>
      </c>
      <c r="N157" s="103"/>
      <c r="O157" s="100"/>
      <c r="P157" s="100"/>
      <c r="Q157" s="101" t="str">
        <f t="shared" si="16"/>
        <v/>
      </c>
      <c r="R157" s="100"/>
      <c r="S157" s="102" t="str">
        <f t="shared" si="17"/>
        <v/>
      </c>
      <c r="T157" s="15" t="str">
        <f t="shared" si="18"/>
        <v/>
      </c>
    </row>
    <row r="158" spans="1:20" x14ac:dyDescent="0.55000000000000004">
      <c r="A158" s="126"/>
      <c r="B158" s="95"/>
      <c r="C158" s="98" t="str">
        <f>IF(B158="","",VLOOKUP(B158,団体基本情報!$B$14:$D$23,3,FALSE))</f>
        <v/>
      </c>
      <c r="D158" s="7" t="str">
        <f t="shared" si="13"/>
        <v/>
      </c>
      <c r="E158" s="6" t="str">
        <f t="shared" si="14"/>
        <v/>
      </c>
      <c r="F158" s="131"/>
      <c r="G158" s="105" t="str">
        <f>IF(F158="","",VLOOKUP(F158,プルダウン用リスト!$K$1:$M$14,2,FALSE))</f>
        <v/>
      </c>
      <c r="H158" s="99"/>
      <c r="I158" s="99"/>
      <c r="J158" s="139"/>
      <c r="K158" s="141"/>
      <c r="L158" s="118"/>
      <c r="M158" s="119" t="str">
        <f t="shared" si="15"/>
        <v/>
      </c>
      <c r="N158" s="103"/>
      <c r="O158" s="100"/>
      <c r="P158" s="100"/>
      <c r="Q158" s="101" t="str">
        <f t="shared" si="16"/>
        <v/>
      </c>
      <c r="R158" s="100"/>
      <c r="S158" s="102" t="str">
        <f t="shared" si="17"/>
        <v/>
      </c>
      <c r="T158" s="15" t="str">
        <f t="shared" si="18"/>
        <v/>
      </c>
    </row>
    <row r="159" spans="1:20" x14ac:dyDescent="0.55000000000000004">
      <c r="A159" s="126"/>
      <c r="B159" s="95"/>
      <c r="C159" s="98" t="str">
        <f>IF(B159="","",VLOOKUP(B159,団体基本情報!$B$14:$D$23,3,FALSE))</f>
        <v/>
      </c>
      <c r="D159" s="7" t="str">
        <f t="shared" si="13"/>
        <v/>
      </c>
      <c r="E159" s="6" t="str">
        <f t="shared" si="14"/>
        <v/>
      </c>
      <c r="F159" s="131"/>
      <c r="G159" s="105" t="str">
        <f>IF(F159="","",VLOOKUP(F159,プルダウン用リスト!$K$1:$M$14,2,FALSE))</f>
        <v/>
      </c>
      <c r="H159" s="99"/>
      <c r="I159" s="99"/>
      <c r="J159" s="139"/>
      <c r="K159" s="141"/>
      <c r="L159" s="118"/>
      <c r="M159" s="119" t="str">
        <f t="shared" si="15"/>
        <v/>
      </c>
      <c r="N159" s="103"/>
      <c r="O159" s="100"/>
      <c r="P159" s="100"/>
      <c r="Q159" s="101" t="str">
        <f t="shared" si="16"/>
        <v/>
      </c>
      <c r="R159" s="100"/>
      <c r="S159" s="102" t="str">
        <f t="shared" si="17"/>
        <v/>
      </c>
      <c r="T159" s="15" t="str">
        <f t="shared" si="18"/>
        <v/>
      </c>
    </row>
    <row r="160" spans="1:20" x14ac:dyDescent="0.55000000000000004">
      <c r="A160" s="126"/>
      <c r="B160" s="95"/>
      <c r="C160" s="98" t="str">
        <f>IF(B160="","",VLOOKUP(B160,団体基本情報!$B$14:$D$23,3,FALSE))</f>
        <v/>
      </c>
      <c r="D160" s="7" t="str">
        <f t="shared" si="13"/>
        <v/>
      </c>
      <c r="E160" s="6" t="str">
        <f t="shared" si="14"/>
        <v/>
      </c>
      <c r="F160" s="131"/>
      <c r="G160" s="105" t="str">
        <f>IF(F160="","",VLOOKUP(F160,プルダウン用リスト!$K$1:$M$14,2,FALSE))</f>
        <v/>
      </c>
      <c r="H160" s="99"/>
      <c r="I160" s="99"/>
      <c r="J160" s="139"/>
      <c r="K160" s="141"/>
      <c r="L160" s="118"/>
      <c r="M160" s="119" t="str">
        <f t="shared" si="15"/>
        <v/>
      </c>
      <c r="N160" s="103"/>
      <c r="O160" s="100"/>
      <c r="P160" s="100"/>
      <c r="Q160" s="101" t="str">
        <f t="shared" si="16"/>
        <v/>
      </c>
      <c r="R160" s="100"/>
      <c r="S160" s="102" t="str">
        <f t="shared" si="17"/>
        <v/>
      </c>
      <c r="T160" s="15" t="str">
        <f t="shared" si="18"/>
        <v/>
      </c>
    </row>
    <row r="161" spans="1:20" x14ac:dyDescent="0.55000000000000004">
      <c r="A161" s="126"/>
      <c r="B161" s="95"/>
      <c r="C161" s="98" t="str">
        <f>IF(B161="","",VLOOKUP(B161,団体基本情報!$B$14:$D$23,3,FALSE))</f>
        <v/>
      </c>
      <c r="D161" s="7" t="str">
        <f t="shared" si="13"/>
        <v/>
      </c>
      <c r="E161" s="6" t="str">
        <f t="shared" si="14"/>
        <v/>
      </c>
      <c r="F161" s="131"/>
      <c r="G161" s="105" t="str">
        <f>IF(F161="","",VLOOKUP(F161,プルダウン用リスト!$K$1:$M$14,2,FALSE))</f>
        <v/>
      </c>
      <c r="H161" s="99"/>
      <c r="I161" s="99"/>
      <c r="J161" s="139"/>
      <c r="K161" s="141"/>
      <c r="L161" s="118"/>
      <c r="M161" s="119" t="str">
        <f t="shared" si="15"/>
        <v/>
      </c>
      <c r="N161" s="103"/>
      <c r="O161" s="100"/>
      <c r="P161" s="100"/>
      <c r="Q161" s="101" t="str">
        <f t="shared" si="16"/>
        <v/>
      </c>
      <c r="R161" s="100"/>
      <c r="S161" s="102" t="str">
        <f t="shared" si="17"/>
        <v/>
      </c>
      <c r="T161" s="15" t="str">
        <f t="shared" si="18"/>
        <v/>
      </c>
    </row>
    <row r="162" spans="1:20" x14ac:dyDescent="0.55000000000000004">
      <c r="A162" s="126"/>
      <c r="B162" s="95"/>
      <c r="C162" s="98" t="str">
        <f>IF(B162="","",VLOOKUP(B162,団体基本情報!$B$14:$D$23,3,FALSE))</f>
        <v/>
      </c>
      <c r="D162" s="7" t="str">
        <f t="shared" si="13"/>
        <v/>
      </c>
      <c r="E162" s="6" t="str">
        <f t="shared" si="14"/>
        <v/>
      </c>
      <c r="F162" s="131"/>
      <c r="G162" s="105" t="str">
        <f>IF(F162="","",VLOOKUP(F162,プルダウン用リスト!$K$1:$M$14,2,FALSE))</f>
        <v/>
      </c>
      <c r="H162" s="99"/>
      <c r="I162" s="99"/>
      <c r="J162" s="139"/>
      <c r="K162" s="141"/>
      <c r="L162" s="118"/>
      <c r="M162" s="119" t="str">
        <f t="shared" si="15"/>
        <v/>
      </c>
      <c r="N162" s="103"/>
      <c r="O162" s="100"/>
      <c r="P162" s="100"/>
      <c r="Q162" s="101" t="str">
        <f t="shared" si="16"/>
        <v/>
      </c>
      <c r="R162" s="100"/>
      <c r="S162" s="102" t="str">
        <f t="shared" si="17"/>
        <v/>
      </c>
      <c r="T162" s="15" t="str">
        <f t="shared" si="18"/>
        <v/>
      </c>
    </row>
    <row r="163" spans="1:20" x14ac:dyDescent="0.55000000000000004">
      <c r="A163" s="126"/>
      <c r="B163" s="95"/>
      <c r="C163" s="98" t="str">
        <f>IF(B163="","",VLOOKUP(B163,団体基本情報!$B$14:$D$23,3,FALSE))</f>
        <v/>
      </c>
      <c r="D163" s="7" t="str">
        <f t="shared" si="13"/>
        <v/>
      </c>
      <c r="E163" s="6" t="str">
        <f t="shared" si="14"/>
        <v/>
      </c>
      <c r="F163" s="131"/>
      <c r="G163" s="105" t="str">
        <f>IF(F163="","",VLOOKUP(F163,プルダウン用リスト!$K$1:$M$14,2,FALSE))</f>
        <v/>
      </c>
      <c r="H163" s="99"/>
      <c r="I163" s="99"/>
      <c r="J163" s="139"/>
      <c r="K163" s="141"/>
      <c r="L163" s="118"/>
      <c r="M163" s="119" t="str">
        <f t="shared" si="15"/>
        <v/>
      </c>
      <c r="N163" s="103"/>
      <c r="O163" s="100"/>
      <c r="P163" s="100"/>
      <c r="Q163" s="101" t="str">
        <f t="shared" si="16"/>
        <v/>
      </c>
      <c r="R163" s="100"/>
      <c r="S163" s="102" t="str">
        <f t="shared" si="17"/>
        <v/>
      </c>
      <c r="T163" s="15" t="str">
        <f t="shared" si="18"/>
        <v/>
      </c>
    </row>
    <row r="164" spans="1:20" x14ac:dyDescent="0.55000000000000004">
      <c r="A164" s="126"/>
      <c r="B164" s="95"/>
      <c r="C164" s="98" t="str">
        <f>IF(B164="","",VLOOKUP(B164,団体基本情報!$B$14:$D$23,3,FALSE))</f>
        <v/>
      </c>
      <c r="D164" s="7" t="str">
        <f t="shared" si="13"/>
        <v/>
      </c>
      <c r="E164" s="6" t="str">
        <f t="shared" si="14"/>
        <v/>
      </c>
      <c r="F164" s="131"/>
      <c r="G164" s="105" t="str">
        <f>IF(F164="","",VLOOKUP(F164,プルダウン用リスト!$K$1:$M$14,2,FALSE))</f>
        <v/>
      </c>
      <c r="H164" s="99"/>
      <c r="I164" s="99"/>
      <c r="J164" s="139"/>
      <c r="K164" s="141"/>
      <c r="L164" s="118"/>
      <c r="M164" s="119" t="str">
        <f t="shared" si="15"/>
        <v/>
      </c>
      <c r="N164" s="103"/>
      <c r="O164" s="100"/>
      <c r="P164" s="100"/>
      <c r="Q164" s="101" t="str">
        <f t="shared" si="16"/>
        <v/>
      </c>
      <c r="R164" s="100"/>
      <c r="S164" s="102" t="str">
        <f t="shared" si="17"/>
        <v/>
      </c>
      <c r="T164" s="15" t="str">
        <f t="shared" si="18"/>
        <v/>
      </c>
    </row>
    <row r="165" spans="1:20" x14ac:dyDescent="0.55000000000000004">
      <c r="A165" s="126"/>
      <c r="B165" s="95"/>
      <c r="C165" s="98" t="str">
        <f>IF(B165="","",VLOOKUP(B165,団体基本情報!$B$14:$D$23,3,FALSE))</f>
        <v/>
      </c>
      <c r="D165" s="7" t="str">
        <f t="shared" si="13"/>
        <v/>
      </c>
      <c r="E165" s="6" t="str">
        <f t="shared" si="14"/>
        <v/>
      </c>
      <c r="F165" s="131"/>
      <c r="G165" s="105" t="str">
        <f>IF(F165="","",VLOOKUP(F165,プルダウン用リスト!$K$1:$M$14,2,FALSE))</f>
        <v/>
      </c>
      <c r="H165" s="99"/>
      <c r="I165" s="99"/>
      <c r="J165" s="139"/>
      <c r="K165" s="141"/>
      <c r="L165" s="118"/>
      <c r="M165" s="119" t="str">
        <f t="shared" si="15"/>
        <v/>
      </c>
      <c r="N165" s="103"/>
      <c r="O165" s="100"/>
      <c r="P165" s="100"/>
      <c r="Q165" s="101" t="str">
        <f t="shared" si="16"/>
        <v/>
      </c>
      <c r="R165" s="100"/>
      <c r="S165" s="102" t="str">
        <f t="shared" si="17"/>
        <v/>
      </c>
      <c r="T165" s="15" t="str">
        <f t="shared" si="18"/>
        <v/>
      </c>
    </row>
    <row r="166" spans="1:20" x14ac:dyDescent="0.55000000000000004">
      <c r="A166" s="126"/>
      <c r="B166" s="95"/>
      <c r="C166" s="98" t="str">
        <f>IF(B166="","",VLOOKUP(B166,団体基本情報!$B$14:$D$23,3,FALSE))</f>
        <v/>
      </c>
      <c r="D166" s="7" t="str">
        <f t="shared" si="13"/>
        <v/>
      </c>
      <c r="E166" s="6" t="str">
        <f t="shared" si="14"/>
        <v/>
      </c>
      <c r="F166" s="131"/>
      <c r="G166" s="105" t="str">
        <f>IF(F166="","",VLOOKUP(F166,プルダウン用リスト!$K$1:$M$14,2,FALSE))</f>
        <v/>
      </c>
      <c r="H166" s="99"/>
      <c r="I166" s="99"/>
      <c r="J166" s="139"/>
      <c r="K166" s="141"/>
      <c r="L166" s="118"/>
      <c r="M166" s="119" t="str">
        <f t="shared" si="15"/>
        <v/>
      </c>
      <c r="N166" s="103"/>
      <c r="O166" s="100"/>
      <c r="P166" s="100"/>
      <c r="Q166" s="101" t="str">
        <f t="shared" si="16"/>
        <v/>
      </c>
      <c r="R166" s="100"/>
      <c r="S166" s="102" t="str">
        <f t="shared" si="17"/>
        <v/>
      </c>
      <c r="T166" s="15" t="str">
        <f t="shared" si="18"/>
        <v/>
      </c>
    </row>
    <row r="167" spans="1:20" x14ac:dyDescent="0.55000000000000004">
      <c r="A167" s="126"/>
      <c r="B167" s="95"/>
      <c r="C167" s="98" t="str">
        <f>IF(B167="","",VLOOKUP(B167,団体基本情報!$B$14:$D$23,3,FALSE))</f>
        <v/>
      </c>
      <c r="D167" s="7" t="str">
        <f t="shared" si="13"/>
        <v/>
      </c>
      <c r="E167" s="6" t="str">
        <f t="shared" si="14"/>
        <v/>
      </c>
      <c r="F167" s="131"/>
      <c r="G167" s="105" t="str">
        <f>IF(F167="","",VLOOKUP(F167,プルダウン用リスト!$K$1:$M$14,2,FALSE))</f>
        <v/>
      </c>
      <c r="H167" s="99"/>
      <c r="I167" s="99"/>
      <c r="J167" s="139"/>
      <c r="K167" s="141"/>
      <c r="L167" s="118"/>
      <c r="M167" s="119" t="str">
        <f t="shared" si="15"/>
        <v/>
      </c>
      <c r="N167" s="103"/>
      <c r="O167" s="100"/>
      <c r="P167" s="100"/>
      <c r="Q167" s="101" t="str">
        <f t="shared" si="16"/>
        <v/>
      </c>
      <c r="R167" s="100"/>
      <c r="S167" s="102" t="str">
        <f t="shared" si="17"/>
        <v/>
      </c>
      <c r="T167" s="15" t="str">
        <f t="shared" si="18"/>
        <v/>
      </c>
    </row>
    <row r="168" spans="1:20" x14ac:dyDescent="0.55000000000000004">
      <c r="A168" s="126"/>
      <c r="B168" s="95"/>
      <c r="C168" s="98" t="str">
        <f>IF(B168="","",VLOOKUP(B168,団体基本情報!$B$14:$D$23,3,FALSE))</f>
        <v/>
      </c>
      <c r="D168" s="7" t="str">
        <f t="shared" si="13"/>
        <v/>
      </c>
      <c r="E168" s="6" t="str">
        <f t="shared" si="14"/>
        <v/>
      </c>
      <c r="F168" s="131"/>
      <c r="G168" s="105" t="str">
        <f>IF(F168="","",VLOOKUP(F168,プルダウン用リスト!$K$1:$M$14,2,FALSE))</f>
        <v/>
      </c>
      <c r="H168" s="99"/>
      <c r="I168" s="99"/>
      <c r="J168" s="139"/>
      <c r="K168" s="141"/>
      <c r="L168" s="118"/>
      <c r="M168" s="119" t="str">
        <f t="shared" si="15"/>
        <v/>
      </c>
      <c r="N168" s="103"/>
      <c r="O168" s="100"/>
      <c r="P168" s="100"/>
      <c r="Q168" s="101" t="str">
        <f t="shared" si="16"/>
        <v/>
      </c>
      <c r="R168" s="100"/>
      <c r="S168" s="102" t="str">
        <f t="shared" si="17"/>
        <v/>
      </c>
      <c r="T168" s="15" t="str">
        <f t="shared" si="18"/>
        <v/>
      </c>
    </row>
    <row r="169" spans="1:20" x14ac:dyDescent="0.55000000000000004">
      <c r="A169" s="126"/>
      <c r="B169" s="95"/>
      <c r="C169" s="98" t="str">
        <f>IF(B169="","",VLOOKUP(B169,団体基本情報!$B$14:$D$23,3,FALSE))</f>
        <v/>
      </c>
      <c r="D169" s="7" t="str">
        <f t="shared" si="13"/>
        <v/>
      </c>
      <c r="E169" s="6" t="str">
        <f t="shared" si="14"/>
        <v/>
      </c>
      <c r="F169" s="131"/>
      <c r="G169" s="105" t="str">
        <f>IF(F169="","",VLOOKUP(F169,プルダウン用リスト!$K$1:$M$14,2,FALSE))</f>
        <v/>
      </c>
      <c r="H169" s="99"/>
      <c r="I169" s="99"/>
      <c r="J169" s="139"/>
      <c r="K169" s="141"/>
      <c r="L169" s="118"/>
      <c r="M169" s="119" t="str">
        <f t="shared" si="15"/>
        <v/>
      </c>
      <c r="N169" s="103"/>
      <c r="O169" s="100"/>
      <c r="P169" s="100"/>
      <c r="Q169" s="101" t="str">
        <f t="shared" si="16"/>
        <v/>
      </c>
      <c r="R169" s="100"/>
      <c r="S169" s="102" t="str">
        <f t="shared" si="17"/>
        <v/>
      </c>
      <c r="T169" s="15" t="str">
        <f t="shared" si="18"/>
        <v/>
      </c>
    </row>
    <row r="170" spans="1:20" x14ac:dyDescent="0.55000000000000004">
      <c r="A170" s="126"/>
      <c r="B170" s="95"/>
      <c r="C170" s="98" t="str">
        <f>IF(B170="","",VLOOKUP(B170,団体基本情報!$B$14:$D$23,3,FALSE))</f>
        <v/>
      </c>
      <c r="D170" s="7" t="str">
        <f t="shared" si="13"/>
        <v/>
      </c>
      <c r="E170" s="6" t="str">
        <f t="shared" si="14"/>
        <v/>
      </c>
      <c r="F170" s="131"/>
      <c r="G170" s="105" t="str">
        <f>IF(F170="","",VLOOKUP(F170,プルダウン用リスト!$K$1:$M$14,2,FALSE))</f>
        <v/>
      </c>
      <c r="H170" s="99"/>
      <c r="I170" s="99"/>
      <c r="J170" s="139"/>
      <c r="K170" s="141"/>
      <c r="L170" s="118"/>
      <c r="M170" s="119" t="str">
        <f t="shared" si="15"/>
        <v/>
      </c>
      <c r="N170" s="103"/>
      <c r="O170" s="100"/>
      <c r="P170" s="100"/>
      <c r="Q170" s="101" t="str">
        <f t="shared" si="16"/>
        <v/>
      </c>
      <c r="R170" s="100"/>
      <c r="S170" s="102" t="str">
        <f t="shared" si="17"/>
        <v/>
      </c>
      <c r="T170" s="15" t="str">
        <f t="shared" si="18"/>
        <v/>
      </c>
    </row>
    <row r="171" spans="1:20" x14ac:dyDescent="0.55000000000000004">
      <c r="A171" s="126"/>
      <c r="B171" s="95"/>
      <c r="C171" s="98" t="str">
        <f>IF(B171="","",VLOOKUP(B171,団体基本情報!$B$14:$D$23,3,FALSE))</f>
        <v/>
      </c>
      <c r="D171" s="7" t="str">
        <f t="shared" si="13"/>
        <v/>
      </c>
      <c r="E171" s="6" t="str">
        <f t="shared" si="14"/>
        <v/>
      </c>
      <c r="F171" s="131"/>
      <c r="G171" s="105" t="str">
        <f>IF(F171="","",VLOOKUP(F171,プルダウン用リスト!$K$1:$M$14,2,FALSE))</f>
        <v/>
      </c>
      <c r="H171" s="99"/>
      <c r="I171" s="99"/>
      <c r="J171" s="139"/>
      <c r="K171" s="141"/>
      <c r="L171" s="118"/>
      <c r="M171" s="119" t="str">
        <f t="shared" si="15"/>
        <v/>
      </c>
      <c r="N171" s="103"/>
      <c r="O171" s="100"/>
      <c r="P171" s="100"/>
      <c r="Q171" s="101" t="str">
        <f t="shared" si="16"/>
        <v/>
      </c>
      <c r="R171" s="100"/>
      <c r="S171" s="102" t="str">
        <f t="shared" si="17"/>
        <v/>
      </c>
      <c r="T171" s="15" t="str">
        <f t="shared" si="18"/>
        <v/>
      </c>
    </row>
    <row r="172" spans="1:20" x14ac:dyDescent="0.55000000000000004">
      <c r="A172" s="126"/>
      <c r="B172" s="95"/>
      <c r="C172" s="98" t="str">
        <f>IF(B172="","",VLOOKUP(B172,団体基本情報!$B$14:$D$23,3,FALSE))</f>
        <v/>
      </c>
      <c r="D172" s="7" t="str">
        <f t="shared" si="13"/>
        <v/>
      </c>
      <c r="E172" s="6" t="str">
        <f t="shared" si="14"/>
        <v/>
      </c>
      <c r="F172" s="131"/>
      <c r="G172" s="105" t="str">
        <f>IF(F172="","",VLOOKUP(F172,プルダウン用リスト!$K$1:$M$14,2,FALSE))</f>
        <v/>
      </c>
      <c r="H172" s="99"/>
      <c r="I172" s="99"/>
      <c r="J172" s="139"/>
      <c r="K172" s="141"/>
      <c r="L172" s="118"/>
      <c r="M172" s="119" t="str">
        <f t="shared" si="15"/>
        <v/>
      </c>
      <c r="N172" s="103"/>
      <c r="O172" s="100"/>
      <c r="P172" s="100"/>
      <c r="Q172" s="101" t="str">
        <f t="shared" si="16"/>
        <v/>
      </c>
      <c r="R172" s="100"/>
      <c r="S172" s="102" t="str">
        <f t="shared" si="17"/>
        <v/>
      </c>
      <c r="T172" s="15" t="str">
        <f t="shared" si="18"/>
        <v/>
      </c>
    </row>
    <row r="173" spans="1:20" x14ac:dyDescent="0.55000000000000004">
      <c r="A173" s="126"/>
      <c r="B173" s="95"/>
      <c r="C173" s="98" t="str">
        <f>IF(B173="","",VLOOKUP(B173,団体基本情報!$B$14:$D$23,3,FALSE))</f>
        <v/>
      </c>
      <c r="D173" s="7" t="str">
        <f t="shared" si="13"/>
        <v/>
      </c>
      <c r="E173" s="6" t="str">
        <f t="shared" si="14"/>
        <v/>
      </c>
      <c r="F173" s="131"/>
      <c r="G173" s="105" t="str">
        <f>IF(F173="","",VLOOKUP(F173,プルダウン用リスト!$K$1:$M$14,2,FALSE))</f>
        <v/>
      </c>
      <c r="H173" s="99"/>
      <c r="I173" s="99"/>
      <c r="J173" s="139"/>
      <c r="K173" s="141"/>
      <c r="L173" s="118"/>
      <c r="M173" s="119" t="str">
        <f t="shared" si="15"/>
        <v/>
      </c>
      <c r="N173" s="103"/>
      <c r="O173" s="100"/>
      <c r="P173" s="100"/>
      <c r="Q173" s="101" t="str">
        <f t="shared" si="16"/>
        <v/>
      </c>
      <c r="R173" s="100"/>
      <c r="S173" s="102" t="str">
        <f t="shared" si="17"/>
        <v/>
      </c>
      <c r="T173" s="15" t="str">
        <f t="shared" si="18"/>
        <v/>
      </c>
    </row>
    <row r="174" spans="1:20" x14ac:dyDescent="0.55000000000000004">
      <c r="A174" s="126"/>
      <c r="B174" s="95"/>
      <c r="C174" s="98" t="str">
        <f>IF(B174="","",VLOOKUP(B174,団体基本情報!$B$14:$D$23,3,FALSE))</f>
        <v/>
      </c>
      <c r="D174" s="7" t="str">
        <f t="shared" si="13"/>
        <v/>
      </c>
      <c r="E174" s="6" t="str">
        <f t="shared" si="14"/>
        <v/>
      </c>
      <c r="F174" s="131"/>
      <c r="G174" s="105" t="str">
        <f>IF(F174="","",VLOOKUP(F174,プルダウン用リスト!$K$1:$M$14,2,FALSE))</f>
        <v/>
      </c>
      <c r="H174" s="99"/>
      <c r="I174" s="99"/>
      <c r="J174" s="139"/>
      <c r="K174" s="141"/>
      <c r="L174" s="118"/>
      <c r="M174" s="119" t="str">
        <f t="shared" si="15"/>
        <v/>
      </c>
      <c r="N174" s="103"/>
      <c r="O174" s="100"/>
      <c r="P174" s="100"/>
      <c r="Q174" s="101" t="str">
        <f t="shared" si="16"/>
        <v/>
      </c>
      <c r="R174" s="100"/>
      <c r="S174" s="102" t="str">
        <f t="shared" si="17"/>
        <v/>
      </c>
      <c r="T174" s="15" t="str">
        <f t="shared" si="18"/>
        <v/>
      </c>
    </row>
    <row r="175" spans="1:20" x14ac:dyDescent="0.55000000000000004">
      <c r="A175" s="126"/>
      <c r="B175" s="95"/>
      <c r="C175" s="98" t="str">
        <f>IF(B175="","",VLOOKUP(B175,団体基本情報!$B$14:$D$23,3,FALSE))</f>
        <v/>
      </c>
      <c r="D175" s="7" t="str">
        <f t="shared" si="13"/>
        <v/>
      </c>
      <c r="E175" s="6" t="str">
        <f t="shared" si="14"/>
        <v/>
      </c>
      <c r="F175" s="131"/>
      <c r="G175" s="105" t="str">
        <f>IF(F175="","",VLOOKUP(F175,プルダウン用リスト!$K$1:$M$14,2,FALSE))</f>
        <v/>
      </c>
      <c r="H175" s="99"/>
      <c r="I175" s="99"/>
      <c r="J175" s="139"/>
      <c r="K175" s="141"/>
      <c r="L175" s="118"/>
      <c r="M175" s="119" t="str">
        <f t="shared" si="15"/>
        <v/>
      </c>
      <c r="N175" s="103"/>
      <c r="O175" s="100"/>
      <c r="P175" s="100"/>
      <c r="Q175" s="101" t="str">
        <f t="shared" si="16"/>
        <v/>
      </c>
      <c r="R175" s="100"/>
      <c r="S175" s="102" t="str">
        <f t="shared" si="17"/>
        <v/>
      </c>
      <c r="T175" s="15" t="str">
        <f t="shared" si="18"/>
        <v/>
      </c>
    </row>
    <row r="176" spans="1:20" x14ac:dyDescent="0.55000000000000004">
      <c r="A176" s="126"/>
      <c r="B176" s="95"/>
      <c r="C176" s="98" t="str">
        <f>IF(B176="","",VLOOKUP(B176,団体基本情報!$B$14:$D$23,3,FALSE))</f>
        <v/>
      </c>
      <c r="D176" s="7" t="str">
        <f t="shared" si="13"/>
        <v/>
      </c>
      <c r="E176" s="6" t="str">
        <f t="shared" si="14"/>
        <v/>
      </c>
      <c r="F176" s="131"/>
      <c r="G176" s="105" t="str">
        <f>IF(F176="","",VLOOKUP(F176,プルダウン用リスト!$K$1:$M$14,2,FALSE))</f>
        <v/>
      </c>
      <c r="H176" s="99"/>
      <c r="I176" s="99"/>
      <c r="J176" s="139"/>
      <c r="K176" s="141"/>
      <c r="L176" s="118"/>
      <c r="M176" s="119" t="str">
        <f t="shared" si="15"/>
        <v/>
      </c>
      <c r="N176" s="103"/>
      <c r="O176" s="100"/>
      <c r="P176" s="100"/>
      <c r="Q176" s="101" t="str">
        <f t="shared" si="16"/>
        <v/>
      </c>
      <c r="R176" s="100"/>
      <c r="S176" s="102" t="str">
        <f t="shared" si="17"/>
        <v/>
      </c>
      <c r="T176" s="15" t="str">
        <f t="shared" si="18"/>
        <v/>
      </c>
    </row>
    <row r="177" spans="1:20" x14ac:dyDescent="0.55000000000000004">
      <c r="A177" s="126"/>
      <c r="B177" s="95"/>
      <c r="C177" s="98" t="str">
        <f>IF(B177="","",VLOOKUP(B177,団体基本情報!$B$14:$D$23,3,FALSE))</f>
        <v/>
      </c>
      <c r="D177" s="7" t="str">
        <f t="shared" si="13"/>
        <v/>
      </c>
      <c r="E177" s="6" t="str">
        <f t="shared" si="14"/>
        <v/>
      </c>
      <c r="F177" s="131"/>
      <c r="G177" s="105" t="str">
        <f>IF(F177="","",VLOOKUP(F177,プルダウン用リスト!$K$1:$M$14,2,FALSE))</f>
        <v/>
      </c>
      <c r="H177" s="99"/>
      <c r="I177" s="99"/>
      <c r="J177" s="139"/>
      <c r="K177" s="141"/>
      <c r="L177" s="118"/>
      <c r="M177" s="119" t="str">
        <f t="shared" si="15"/>
        <v/>
      </c>
      <c r="N177" s="103"/>
      <c r="O177" s="100"/>
      <c r="P177" s="100"/>
      <c r="Q177" s="101" t="str">
        <f t="shared" si="16"/>
        <v/>
      </c>
      <c r="R177" s="100"/>
      <c r="S177" s="102" t="str">
        <f t="shared" si="17"/>
        <v/>
      </c>
      <c r="T177" s="15" t="str">
        <f t="shared" si="18"/>
        <v/>
      </c>
    </row>
    <row r="178" spans="1:20" x14ac:dyDescent="0.55000000000000004">
      <c r="A178" s="126"/>
      <c r="B178" s="95"/>
      <c r="C178" s="98" t="str">
        <f>IF(B178="","",VLOOKUP(B178,団体基本情報!$B$14:$D$23,3,FALSE))</f>
        <v/>
      </c>
      <c r="D178" s="7" t="str">
        <f t="shared" si="13"/>
        <v/>
      </c>
      <c r="E178" s="6" t="str">
        <f t="shared" si="14"/>
        <v/>
      </c>
      <c r="F178" s="131"/>
      <c r="G178" s="105" t="str">
        <f>IF(F178="","",VLOOKUP(F178,プルダウン用リスト!$K$1:$M$14,2,FALSE))</f>
        <v/>
      </c>
      <c r="H178" s="99"/>
      <c r="I178" s="99"/>
      <c r="J178" s="139"/>
      <c r="K178" s="141"/>
      <c r="L178" s="118"/>
      <c r="M178" s="119" t="str">
        <f t="shared" si="15"/>
        <v/>
      </c>
      <c r="N178" s="103"/>
      <c r="O178" s="100"/>
      <c r="P178" s="100"/>
      <c r="Q178" s="101" t="str">
        <f t="shared" si="16"/>
        <v/>
      </c>
      <c r="R178" s="100"/>
      <c r="S178" s="102" t="str">
        <f t="shared" si="17"/>
        <v/>
      </c>
      <c r="T178" s="15" t="str">
        <f t="shared" si="18"/>
        <v/>
      </c>
    </row>
    <row r="179" spans="1:20" x14ac:dyDescent="0.55000000000000004">
      <c r="A179" s="126"/>
      <c r="B179" s="95"/>
      <c r="C179" s="98" t="str">
        <f>IF(B179="","",VLOOKUP(B179,団体基本情報!$B$14:$D$23,3,FALSE))</f>
        <v/>
      </c>
      <c r="D179" s="7" t="str">
        <f t="shared" si="13"/>
        <v/>
      </c>
      <c r="E179" s="6" t="str">
        <f t="shared" si="14"/>
        <v/>
      </c>
      <c r="F179" s="131"/>
      <c r="G179" s="105" t="str">
        <f>IF(F179="","",VLOOKUP(F179,プルダウン用リスト!$K$1:$M$14,2,FALSE))</f>
        <v/>
      </c>
      <c r="H179" s="99"/>
      <c r="I179" s="99"/>
      <c r="J179" s="139"/>
      <c r="K179" s="141"/>
      <c r="L179" s="118"/>
      <c r="M179" s="119" t="str">
        <f t="shared" si="15"/>
        <v/>
      </c>
      <c r="N179" s="103"/>
      <c r="O179" s="100"/>
      <c r="P179" s="100"/>
      <c r="Q179" s="101" t="str">
        <f t="shared" si="16"/>
        <v/>
      </c>
      <c r="R179" s="100"/>
      <c r="S179" s="102" t="str">
        <f t="shared" si="17"/>
        <v/>
      </c>
      <c r="T179" s="15" t="str">
        <f t="shared" si="18"/>
        <v/>
      </c>
    </row>
    <row r="180" spans="1:20" x14ac:dyDescent="0.55000000000000004">
      <c r="A180" s="126"/>
      <c r="B180" s="95"/>
      <c r="C180" s="98" t="str">
        <f>IF(B180="","",VLOOKUP(B180,団体基本情報!$B$14:$D$23,3,FALSE))</f>
        <v/>
      </c>
      <c r="D180" s="7" t="str">
        <f t="shared" si="13"/>
        <v/>
      </c>
      <c r="E180" s="6" t="str">
        <f t="shared" si="14"/>
        <v/>
      </c>
      <c r="F180" s="131"/>
      <c r="G180" s="105" t="str">
        <f>IF(F180="","",VLOOKUP(F180,プルダウン用リスト!$K$1:$M$14,2,FALSE))</f>
        <v/>
      </c>
      <c r="H180" s="99"/>
      <c r="I180" s="99"/>
      <c r="J180" s="139"/>
      <c r="K180" s="141"/>
      <c r="L180" s="118"/>
      <c r="M180" s="119" t="str">
        <f t="shared" si="15"/>
        <v/>
      </c>
      <c r="N180" s="103"/>
      <c r="O180" s="100"/>
      <c r="P180" s="100"/>
      <c r="Q180" s="101" t="str">
        <f t="shared" si="16"/>
        <v/>
      </c>
      <c r="R180" s="100"/>
      <c r="S180" s="102" t="str">
        <f t="shared" si="17"/>
        <v/>
      </c>
      <c r="T180" s="15" t="str">
        <f t="shared" si="18"/>
        <v/>
      </c>
    </row>
    <row r="181" spans="1:20" x14ac:dyDescent="0.55000000000000004">
      <c r="A181" s="126"/>
      <c r="B181" s="95"/>
      <c r="C181" s="98" t="str">
        <f>IF(B181="","",VLOOKUP(B181,団体基本情報!$B$14:$D$23,3,FALSE))</f>
        <v/>
      </c>
      <c r="D181" s="7" t="str">
        <f t="shared" si="13"/>
        <v/>
      </c>
      <c r="E181" s="6" t="str">
        <f t="shared" si="14"/>
        <v/>
      </c>
      <c r="F181" s="131"/>
      <c r="G181" s="105" t="str">
        <f>IF(F181="","",VLOOKUP(F181,プルダウン用リスト!$K$1:$M$14,2,FALSE))</f>
        <v/>
      </c>
      <c r="H181" s="99"/>
      <c r="I181" s="99"/>
      <c r="J181" s="139"/>
      <c r="K181" s="141"/>
      <c r="L181" s="118"/>
      <c r="M181" s="119" t="str">
        <f t="shared" si="15"/>
        <v/>
      </c>
      <c r="N181" s="103"/>
      <c r="O181" s="100"/>
      <c r="P181" s="100"/>
      <c r="Q181" s="101" t="str">
        <f t="shared" si="16"/>
        <v/>
      </c>
      <c r="R181" s="100"/>
      <c r="S181" s="102" t="str">
        <f t="shared" si="17"/>
        <v/>
      </c>
      <c r="T181" s="15" t="str">
        <f t="shared" si="18"/>
        <v/>
      </c>
    </row>
    <row r="182" spans="1:20" x14ac:dyDescent="0.55000000000000004">
      <c r="A182" s="126"/>
      <c r="B182" s="95"/>
      <c r="C182" s="98" t="str">
        <f>IF(B182="","",VLOOKUP(B182,団体基本情報!$B$14:$D$23,3,FALSE))</f>
        <v/>
      </c>
      <c r="D182" s="7" t="str">
        <f t="shared" si="13"/>
        <v/>
      </c>
      <c r="E182" s="6" t="str">
        <f t="shared" si="14"/>
        <v/>
      </c>
      <c r="F182" s="131"/>
      <c r="G182" s="105" t="str">
        <f>IF(F182="","",VLOOKUP(F182,プルダウン用リスト!$K$1:$M$14,2,FALSE))</f>
        <v/>
      </c>
      <c r="H182" s="99"/>
      <c r="I182" s="99"/>
      <c r="J182" s="139"/>
      <c r="K182" s="141"/>
      <c r="L182" s="118"/>
      <c r="M182" s="119" t="str">
        <f t="shared" si="15"/>
        <v/>
      </c>
      <c r="N182" s="103"/>
      <c r="O182" s="100"/>
      <c r="P182" s="100"/>
      <c r="Q182" s="101" t="str">
        <f t="shared" si="16"/>
        <v/>
      </c>
      <c r="R182" s="100"/>
      <c r="S182" s="102" t="str">
        <f t="shared" si="17"/>
        <v/>
      </c>
      <c r="T182" s="15" t="str">
        <f t="shared" si="18"/>
        <v/>
      </c>
    </row>
    <row r="183" spans="1:20" x14ac:dyDescent="0.55000000000000004">
      <c r="A183" s="126"/>
      <c r="B183" s="95"/>
      <c r="C183" s="98" t="str">
        <f>IF(B183="","",VLOOKUP(B183,団体基本情報!$B$14:$D$23,3,FALSE))</f>
        <v/>
      </c>
      <c r="D183" s="7" t="str">
        <f t="shared" si="13"/>
        <v/>
      </c>
      <c r="E183" s="6" t="str">
        <f t="shared" si="14"/>
        <v/>
      </c>
      <c r="F183" s="131"/>
      <c r="G183" s="105" t="str">
        <f>IF(F183="","",VLOOKUP(F183,プルダウン用リスト!$K$1:$M$14,2,FALSE))</f>
        <v/>
      </c>
      <c r="H183" s="99"/>
      <c r="I183" s="99"/>
      <c r="J183" s="139"/>
      <c r="K183" s="141"/>
      <c r="L183" s="118"/>
      <c r="M183" s="119" t="str">
        <f t="shared" si="15"/>
        <v/>
      </c>
      <c r="N183" s="103"/>
      <c r="O183" s="100"/>
      <c r="P183" s="100"/>
      <c r="Q183" s="101" t="str">
        <f t="shared" si="16"/>
        <v/>
      </c>
      <c r="R183" s="100"/>
      <c r="S183" s="102" t="str">
        <f t="shared" si="17"/>
        <v/>
      </c>
      <c r="T183" s="15" t="str">
        <f t="shared" si="18"/>
        <v/>
      </c>
    </row>
    <row r="184" spans="1:20" x14ac:dyDescent="0.55000000000000004">
      <c r="A184" s="126"/>
      <c r="B184" s="95"/>
      <c r="C184" s="98" t="str">
        <f>IF(B184="","",VLOOKUP(B184,団体基本情報!$B$14:$D$23,3,FALSE))</f>
        <v/>
      </c>
      <c r="D184" s="7" t="str">
        <f t="shared" si="13"/>
        <v/>
      </c>
      <c r="E184" s="6" t="str">
        <f t="shared" si="14"/>
        <v/>
      </c>
      <c r="F184" s="131"/>
      <c r="G184" s="105" t="str">
        <f>IF(F184="","",VLOOKUP(F184,プルダウン用リスト!$K$1:$M$14,2,FALSE))</f>
        <v/>
      </c>
      <c r="H184" s="99"/>
      <c r="I184" s="99"/>
      <c r="J184" s="139"/>
      <c r="K184" s="141"/>
      <c r="L184" s="118"/>
      <c r="M184" s="119" t="str">
        <f t="shared" si="15"/>
        <v/>
      </c>
      <c r="N184" s="103"/>
      <c r="O184" s="100"/>
      <c r="P184" s="100"/>
      <c r="Q184" s="101" t="str">
        <f t="shared" si="16"/>
        <v/>
      </c>
      <c r="R184" s="100"/>
      <c r="S184" s="102" t="str">
        <f t="shared" si="17"/>
        <v/>
      </c>
      <c r="T184" s="15" t="str">
        <f t="shared" si="18"/>
        <v/>
      </c>
    </row>
    <row r="185" spans="1:20" x14ac:dyDescent="0.55000000000000004">
      <c r="A185" s="126"/>
      <c r="B185" s="95"/>
      <c r="C185" s="98" t="str">
        <f>IF(B185="","",VLOOKUP(B185,団体基本情報!$B$14:$D$23,3,FALSE))</f>
        <v/>
      </c>
      <c r="D185" s="7" t="str">
        <f t="shared" si="13"/>
        <v/>
      </c>
      <c r="E185" s="6" t="str">
        <f t="shared" si="14"/>
        <v/>
      </c>
      <c r="F185" s="131"/>
      <c r="G185" s="105" t="str">
        <f>IF(F185="","",VLOOKUP(F185,プルダウン用リスト!$K$1:$M$14,2,FALSE))</f>
        <v/>
      </c>
      <c r="H185" s="99"/>
      <c r="I185" s="99"/>
      <c r="J185" s="139"/>
      <c r="K185" s="141"/>
      <c r="L185" s="118"/>
      <c r="M185" s="119" t="str">
        <f t="shared" si="15"/>
        <v/>
      </c>
      <c r="N185" s="103"/>
      <c r="O185" s="100"/>
      <c r="P185" s="100"/>
      <c r="Q185" s="101" t="str">
        <f t="shared" si="16"/>
        <v/>
      </c>
      <c r="R185" s="100"/>
      <c r="S185" s="102" t="str">
        <f t="shared" si="17"/>
        <v/>
      </c>
      <c r="T185" s="15" t="str">
        <f t="shared" si="18"/>
        <v/>
      </c>
    </row>
    <row r="186" spans="1:20" x14ac:dyDescent="0.55000000000000004">
      <c r="A186" s="126"/>
      <c r="B186" s="95"/>
      <c r="C186" s="98" t="str">
        <f>IF(B186="","",VLOOKUP(B186,団体基本情報!$B$14:$D$23,3,FALSE))</f>
        <v/>
      </c>
      <c r="D186" s="7" t="str">
        <f t="shared" si="13"/>
        <v/>
      </c>
      <c r="E186" s="6" t="str">
        <f t="shared" si="14"/>
        <v/>
      </c>
      <c r="F186" s="131"/>
      <c r="G186" s="105" t="str">
        <f>IF(F186="","",VLOOKUP(F186,プルダウン用リスト!$K$1:$M$14,2,FALSE))</f>
        <v/>
      </c>
      <c r="H186" s="99"/>
      <c r="I186" s="99"/>
      <c r="J186" s="139"/>
      <c r="K186" s="141"/>
      <c r="L186" s="118"/>
      <c r="M186" s="119" t="str">
        <f t="shared" si="15"/>
        <v/>
      </c>
      <c r="N186" s="103"/>
      <c r="O186" s="100"/>
      <c r="P186" s="100"/>
      <c r="Q186" s="101" t="str">
        <f t="shared" si="16"/>
        <v/>
      </c>
      <c r="R186" s="100"/>
      <c r="S186" s="102" t="str">
        <f t="shared" si="17"/>
        <v/>
      </c>
      <c r="T186" s="15" t="str">
        <f t="shared" si="18"/>
        <v/>
      </c>
    </row>
    <row r="187" spans="1:20" x14ac:dyDescent="0.55000000000000004">
      <c r="A187" s="126"/>
      <c r="B187" s="95"/>
      <c r="C187" s="98" t="str">
        <f>IF(B187="","",VLOOKUP(B187,団体基本情報!$B$14:$D$23,3,FALSE))</f>
        <v/>
      </c>
      <c r="D187" s="7" t="str">
        <f t="shared" si="13"/>
        <v/>
      </c>
      <c r="E187" s="6" t="str">
        <f t="shared" si="14"/>
        <v/>
      </c>
      <c r="F187" s="131"/>
      <c r="G187" s="105" t="str">
        <f>IF(F187="","",VLOOKUP(F187,プルダウン用リスト!$K$1:$M$14,2,FALSE))</f>
        <v/>
      </c>
      <c r="H187" s="99"/>
      <c r="I187" s="99"/>
      <c r="J187" s="139"/>
      <c r="K187" s="141"/>
      <c r="L187" s="118"/>
      <c r="M187" s="119" t="str">
        <f t="shared" si="15"/>
        <v/>
      </c>
      <c r="N187" s="103"/>
      <c r="O187" s="100"/>
      <c r="P187" s="100"/>
      <c r="Q187" s="101" t="str">
        <f t="shared" si="16"/>
        <v/>
      </c>
      <c r="R187" s="100"/>
      <c r="S187" s="102" t="str">
        <f t="shared" si="17"/>
        <v/>
      </c>
      <c r="T187" s="15" t="str">
        <f t="shared" si="18"/>
        <v/>
      </c>
    </row>
    <row r="188" spans="1:20" x14ac:dyDescent="0.55000000000000004">
      <c r="A188" s="126"/>
      <c r="B188" s="95"/>
      <c r="C188" s="98" t="str">
        <f>IF(B188="","",VLOOKUP(B188,団体基本情報!$B$14:$D$23,3,FALSE))</f>
        <v/>
      </c>
      <c r="D188" s="7" t="str">
        <f t="shared" si="13"/>
        <v/>
      </c>
      <c r="E188" s="6" t="str">
        <f t="shared" si="14"/>
        <v/>
      </c>
      <c r="F188" s="131"/>
      <c r="G188" s="105" t="str">
        <f>IF(F188="","",VLOOKUP(F188,プルダウン用リスト!$K$1:$M$14,2,FALSE))</f>
        <v/>
      </c>
      <c r="H188" s="99"/>
      <c r="I188" s="99"/>
      <c r="J188" s="139"/>
      <c r="K188" s="141"/>
      <c r="L188" s="118"/>
      <c r="M188" s="119" t="str">
        <f t="shared" si="15"/>
        <v/>
      </c>
      <c r="N188" s="103"/>
      <c r="O188" s="100"/>
      <c r="P188" s="100"/>
      <c r="Q188" s="101" t="str">
        <f t="shared" si="16"/>
        <v/>
      </c>
      <c r="R188" s="100"/>
      <c r="S188" s="102" t="str">
        <f t="shared" si="17"/>
        <v/>
      </c>
      <c r="T188" s="15" t="str">
        <f t="shared" si="18"/>
        <v/>
      </c>
    </row>
    <row r="189" spans="1:20" x14ac:dyDescent="0.55000000000000004">
      <c r="A189" s="126"/>
      <c r="B189" s="95"/>
      <c r="C189" s="98" t="str">
        <f>IF(B189="","",VLOOKUP(B189,団体基本情報!$B$14:$D$23,3,FALSE))</f>
        <v/>
      </c>
      <c r="D189" s="7" t="str">
        <f t="shared" si="13"/>
        <v/>
      </c>
      <c r="E189" s="6" t="str">
        <f t="shared" si="14"/>
        <v/>
      </c>
      <c r="F189" s="131"/>
      <c r="G189" s="105" t="str">
        <f>IF(F189="","",VLOOKUP(F189,プルダウン用リスト!$K$1:$M$14,2,FALSE))</f>
        <v/>
      </c>
      <c r="H189" s="99"/>
      <c r="I189" s="99"/>
      <c r="J189" s="139"/>
      <c r="K189" s="141"/>
      <c r="L189" s="118"/>
      <c r="M189" s="119" t="str">
        <f t="shared" si="15"/>
        <v/>
      </c>
      <c r="N189" s="103"/>
      <c r="O189" s="100"/>
      <c r="P189" s="100"/>
      <c r="Q189" s="101" t="str">
        <f t="shared" si="16"/>
        <v/>
      </c>
      <c r="R189" s="100"/>
      <c r="S189" s="102" t="str">
        <f t="shared" si="17"/>
        <v/>
      </c>
      <c r="T189" s="15" t="str">
        <f t="shared" si="18"/>
        <v/>
      </c>
    </row>
    <row r="190" spans="1:20" x14ac:dyDescent="0.55000000000000004">
      <c r="A190" s="126"/>
      <c r="B190" s="95"/>
      <c r="C190" s="98" t="str">
        <f>IF(B190="","",VLOOKUP(B190,団体基本情報!$B$14:$D$23,3,FALSE))</f>
        <v/>
      </c>
      <c r="D190" s="7" t="str">
        <f t="shared" si="13"/>
        <v/>
      </c>
      <c r="E190" s="6" t="str">
        <f t="shared" si="14"/>
        <v/>
      </c>
      <c r="F190" s="131"/>
      <c r="G190" s="105" t="str">
        <f>IF(F190="","",VLOOKUP(F190,プルダウン用リスト!$K$1:$M$14,2,FALSE))</f>
        <v/>
      </c>
      <c r="H190" s="99"/>
      <c r="I190" s="99"/>
      <c r="J190" s="139"/>
      <c r="K190" s="141"/>
      <c r="L190" s="118"/>
      <c r="M190" s="119" t="str">
        <f t="shared" si="15"/>
        <v/>
      </c>
      <c r="N190" s="103"/>
      <c r="O190" s="100"/>
      <c r="P190" s="100"/>
      <c r="Q190" s="101" t="str">
        <f t="shared" si="16"/>
        <v/>
      </c>
      <c r="R190" s="100"/>
      <c r="S190" s="102" t="str">
        <f t="shared" si="17"/>
        <v/>
      </c>
      <c r="T190" s="15" t="str">
        <f t="shared" si="18"/>
        <v/>
      </c>
    </row>
    <row r="191" spans="1:20" x14ac:dyDescent="0.55000000000000004">
      <c r="A191" s="126"/>
      <c r="B191" s="95"/>
      <c r="C191" s="98" t="str">
        <f>IF(B191="","",VLOOKUP(B191,団体基本情報!$B$14:$D$23,3,FALSE))</f>
        <v/>
      </c>
      <c r="D191" s="7" t="str">
        <f t="shared" si="13"/>
        <v/>
      </c>
      <c r="E191" s="6" t="str">
        <f t="shared" si="14"/>
        <v/>
      </c>
      <c r="F191" s="131"/>
      <c r="G191" s="105" t="str">
        <f>IF(F191="","",VLOOKUP(F191,プルダウン用リスト!$K$1:$M$14,2,FALSE))</f>
        <v/>
      </c>
      <c r="H191" s="99"/>
      <c r="I191" s="99"/>
      <c r="J191" s="139"/>
      <c r="K191" s="141"/>
      <c r="L191" s="118"/>
      <c r="M191" s="119" t="str">
        <f t="shared" si="15"/>
        <v/>
      </c>
      <c r="N191" s="103"/>
      <c r="O191" s="100"/>
      <c r="P191" s="100"/>
      <c r="Q191" s="101" t="str">
        <f t="shared" si="16"/>
        <v/>
      </c>
      <c r="R191" s="100"/>
      <c r="S191" s="102" t="str">
        <f t="shared" si="17"/>
        <v/>
      </c>
      <c r="T191" s="15" t="str">
        <f t="shared" si="18"/>
        <v/>
      </c>
    </row>
    <row r="192" spans="1:20" x14ac:dyDescent="0.55000000000000004">
      <c r="A192" s="126"/>
      <c r="B192" s="95"/>
      <c r="C192" s="98" t="str">
        <f>IF(B192="","",VLOOKUP(B192,団体基本情報!$B$14:$D$23,3,FALSE))</f>
        <v/>
      </c>
      <c r="D192" s="7" t="str">
        <f t="shared" si="13"/>
        <v/>
      </c>
      <c r="E192" s="6" t="str">
        <f t="shared" si="14"/>
        <v/>
      </c>
      <c r="F192" s="131"/>
      <c r="G192" s="105" t="str">
        <f>IF(F192="","",VLOOKUP(F192,プルダウン用リスト!$K$1:$M$14,2,FALSE))</f>
        <v/>
      </c>
      <c r="H192" s="99"/>
      <c r="I192" s="99"/>
      <c r="J192" s="139"/>
      <c r="K192" s="141"/>
      <c r="L192" s="118"/>
      <c r="M192" s="119" t="str">
        <f t="shared" si="15"/>
        <v/>
      </c>
      <c r="N192" s="103"/>
      <c r="O192" s="100"/>
      <c r="P192" s="100"/>
      <c r="Q192" s="101" t="str">
        <f t="shared" si="16"/>
        <v/>
      </c>
      <c r="R192" s="100"/>
      <c r="S192" s="102" t="str">
        <f t="shared" si="17"/>
        <v/>
      </c>
      <c r="T192" s="15" t="str">
        <f t="shared" si="18"/>
        <v/>
      </c>
    </row>
    <row r="193" spans="1:20" x14ac:dyDescent="0.55000000000000004">
      <c r="A193" s="126"/>
      <c r="B193" s="95"/>
      <c r="C193" s="98" t="str">
        <f>IF(B193="","",VLOOKUP(B193,団体基本情報!$B$14:$D$23,3,FALSE))</f>
        <v/>
      </c>
      <c r="D193" s="7" t="str">
        <f t="shared" si="13"/>
        <v/>
      </c>
      <c r="E193" s="6" t="str">
        <f t="shared" si="14"/>
        <v/>
      </c>
      <c r="F193" s="131"/>
      <c r="G193" s="105" t="str">
        <f>IF(F193="","",VLOOKUP(F193,プルダウン用リスト!$K$1:$M$14,2,FALSE))</f>
        <v/>
      </c>
      <c r="H193" s="99"/>
      <c r="I193" s="99"/>
      <c r="J193" s="139"/>
      <c r="K193" s="141"/>
      <c r="L193" s="118"/>
      <c r="M193" s="119" t="str">
        <f t="shared" si="15"/>
        <v/>
      </c>
      <c r="N193" s="103"/>
      <c r="O193" s="100"/>
      <c r="P193" s="100"/>
      <c r="Q193" s="101" t="str">
        <f t="shared" si="16"/>
        <v/>
      </c>
      <c r="R193" s="100"/>
      <c r="S193" s="102" t="str">
        <f t="shared" si="17"/>
        <v/>
      </c>
      <c r="T193" s="15" t="str">
        <f t="shared" si="18"/>
        <v/>
      </c>
    </row>
    <row r="194" spans="1:20" x14ac:dyDescent="0.55000000000000004">
      <c r="A194" s="126"/>
      <c r="B194" s="95"/>
      <c r="C194" s="98" t="str">
        <f>IF(B194="","",VLOOKUP(B194,団体基本情報!$B$14:$D$23,3,FALSE))</f>
        <v/>
      </c>
      <c r="D194" s="7" t="str">
        <f t="shared" si="13"/>
        <v/>
      </c>
      <c r="E194" s="6" t="str">
        <f t="shared" si="14"/>
        <v/>
      </c>
      <c r="F194" s="131"/>
      <c r="G194" s="105" t="str">
        <f>IF(F194="","",VLOOKUP(F194,プルダウン用リスト!$K$1:$M$14,2,FALSE))</f>
        <v/>
      </c>
      <c r="H194" s="99"/>
      <c r="I194" s="99"/>
      <c r="J194" s="139"/>
      <c r="K194" s="141"/>
      <c r="L194" s="118"/>
      <c r="M194" s="119" t="str">
        <f t="shared" si="15"/>
        <v/>
      </c>
      <c r="N194" s="103"/>
      <c r="O194" s="100"/>
      <c r="P194" s="100"/>
      <c r="Q194" s="101" t="str">
        <f t="shared" si="16"/>
        <v/>
      </c>
      <c r="R194" s="100"/>
      <c r="S194" s="102" t="str">
        <f t="shared" si="17"/>
        <v/>
      </c>
      <c r="T194" s="15" t="str">
        <f t="shared" si="18"/>
        <v/>
      </c>
    </row>
    <row r="195" spans="1:20" x14ac:dyDescent="0.55000000000000004">
      <c r="A195" s="126"/>
      <c r="B195" s="95"/>
      <c r="C195" s="98" t="str">
        <f>IF(B195="","",VLOOKUP(B195,団体基本情報!$B$14:$D$23,3,FALSE))</f>
        <v/>
      </c>
      <c r="D195" s="7" t="str">
        <f t="shared" si="13"/>
        <v/>
      </c>
      <c r="E195" s="6" t="str">
        <f t="shared" si="14"/>
        <v/>
      </c>
      <c r="F195" s="131"/>
      <c r="G195" s="105" t="str">
        <f>IF(F195="","",VLOOKUP(F195,プルダウン用リスト!$K$1:$M$14,2,FALSE))</f>
        <v/>
      </c>
      <c r="H195" s="99"/>
      <c r="I195" s="99"/>
      <c r="J195" s="139"/>
      <c r="K195" s="141"/>
      <c r="L195" s="118"/>
      <c r="M195" s="119" t="str">
        <f t="shared" si="15"/>
        <v/>
      </c>
      <c r="N195" s="103"/>
      <c r="O195" s="100"/>
      <c r="P195" s="100"/>
      <c r="Q195" s="101" t="str">
        <f t="shared" si="16"/>
        <v/>
      </c>
      <c r="R195" s="100"/>
      <c r="S195" s="102" t="str">
        <f t="shared" si="17"/>
        <v/>
      </c>
      <c r="T195" s="15" t="str">
        <f t="shared" si="18"/>
        <v/>
      </c>
    </row>
    <row r="196" spans="1:20" x14ac:dyDescent="0.55000000000000004">
      <c r="A196" s="126"/>
      <c r="B196" s="95"/>
      <c r="C196" s="98" t="str">
        <f>IF(B196="","",VLOOKUP(B196,団体基本情報!$B$14:$D$23,3,FALSE))</f>
        <v/>
      </c>
      <c r="D196" s="7" t="str">
        <f t="shared" si="13"/>
        <v/>
      </c>
      <c r="E196" s="6" t="str">
        <f t="shared" si="14"/>
        <v/>
      </c>
      <c r="F196" s="131"/>
      <c r="G196" s="105" t="str">
        <f>IF(F196="","",VLOOKUP(F196,プルダウン用リスト!$K$1:$M$14,2,FALSE))</f>
        <v/>
      </c>
      <c r="H196" s="99"/>
      <c r="I196" s="99"/>
      <c r="J196" s="139"/>
      <c r="K196" s="141"/>
      <c r="L196" s="118"/>
      <c r="M196" s="119" t="str">
        <f t="shared" si="15"/>
        <v/>
      </c>
      <c r="N196" s="103"/>
      <c r="O196" s="100"/>
      <c r="P196" s="100"/>
      <c r="Q196" s="101" t="str">
        <f t="shared" si="16"/>
        <v/>
      </c>
      <c r="R196" s="100"/>
      <c r="S196" s="102" t="str">
        <f t="shared" si="17"/>
        <v/>
      </c>
      <c r="T196" s="15" t="str">
        <f t="shared" si="18"/>
        <v/>
      </c>
    </row>
    <row r="197" spans="1:20" x14ac:dyDescent="0.55000000000000004">
      <c r="A197" s="126"/>
      <c r="B197" s="95"/>
      <c r="C197" s="98" t="str">
        <f>IF(B197="","",VLOOKUP(B197,団体基本情報!$B$14:$D$23,3,FALSE))</f>
        <v/>
      </c>
      <c r="D197" s="7" t="str">
        <f t="shared" si="13"/>
        <v/>
      </c>
      <c r="E197" s="6" t="str">
        <f t="shared" si="14"/>
        <v/>
      </c>
      <c r="F197" s="131"/>
      <c r="G197" s="105" t="str">
        <f>IF(F197="","",VLOOKUP(F197,プルダウン用リスト!$K$1:$M$14,2,FALSE))</f>
        <v/>
      </c>
      <c r="H197" s="99"/>
      <c r="I197" s="99"/>
      <c r="J197" s="139"/>
      <c r="K197" s="141"/>
      <c r="L197" s="118"/>
      <c r="M197" s="119" t="str">
        <f t="shared" si="15"/>
        <v/>
      </c>
      <c r="N197" s="103"/>
      <c r="O197" s="100"/>
      <c r="P197" s="100"/>
      <c r="Q197" s="101" t="str">
        <f t="shared" si="16"/>
        <v/>
      </c>
      <c r="R197" s="100"/>
      <c r="S197" s="102" t="str">
        <f t="shared" si="17"/>
        <v/>
      </c>
      <c r="T197" s="15" t="str">
        <f t="shared" si="18"/>
        <v/>
      </c>
    </row>
    <row r="198" spans="1:20" x14ac:dyDescent="0.55000000000000004">
      <c r="A198" s="126"/>
      <c r="B198" s="95"/>
      <c r="C198" s="98" t="str">
        <f>IF(B198="","",VLOOKUP(B198,団体基本情報!$B$14:$D$23,3,FALSE))</f>
        <v/>
      </c>
      <c r="D198" s="7" t="str">
        <f t="shared" si="13"/>
        <v/>
      </c>
      <c r="E198" s="6" t="str">
        <f t="shared" si="14"/>
        <v/>
      </c>
      <c r="F198" s="131"/>
      <c r="G198" s="105" t="str">
        <f>IF(F198="","",VLOOKUP(F198,プルダウン用リスト!$K$1:$M$14,2,FALSE))</f>
        <v/>
      </c>
      <c r="H198" s="99"/>
      <c r="I198" s="99"/>
      <c r="J198" s="139"/>
      <c r="K198" s="141"/>
      <c r="L198" s="118"/>
      <c r="M198" s="119" t="str">
        <f t="shared" si="15"/>
        <v/>
      </c>
      <c r="N198" s="103"/>
      <c r="O198" s="100"/>
      <c r="P198" s="100"/>
      <c r="Q198" s="101" t="str">
        <f t="shared" si="16"/>
        <v/>
      </c>
      <c r="R198" s="100"/>
      <c r="S198" s="102" t="str">
        <f t="shared" si="17"/>
        <v/>
      </c>
      <c r="T198" s="15" t="str">
        <f t="shared" si="18"/>
        <v/>
      </c>
    </row>
    <row r="199" spans="1:20" x14ac:dyDescent="0.55000000000000004">
      <c r="A199" s="126"/>
      <c r="B199" s="95"/>
      <c r="C199" s="98" t="str">
        <f>IF(B199="","",VLOOKUP(B199,団体基本情報!$B$14:$D$23,3,FALSE))</f>
        <v/>
      </c>
      <c r="D199" s="7" t="str">
        <f t="shared" ref="D199:D262" si="19">IF(E199="","",IF(E199="謝金","01.",IF(E199="旅費","02.",IF(E199="その他","04.","03."))))</f>
        <v/>
      </c>
      <c r="E199" s="6" t="str">
        <f t="shared" ref="E199:E262" si="20">IF(F199="","",IF(F199="謝金","謝金",IF(F199="旅費","旅費",IF(F199="対象外経費","その他","所費"))))</f>
        <v/>
      </c>
      <c r="F199" s="131"/>
      <c r="G199" s="105" t="str">
        <f>IF(F199="","",VLOOKUP(F199,プルダウン用リスト!$K$1:$M$14,2,FALSE))</f>
        <v/>
      </c>
      <c r="H199" s="99"/>
      <c r="I199" s="99"/>
      <c r="J199" s="139"/>
      <c r="K199" s="141"/>
      <c r="L199" s="118"/>
      <c r="M199" s="119" t="str">
        <f t="shared" ref="M199:M262" si="21">IF(F199="対象外経費",K199,IF(L199="","",K199-L199))</f>
        <v/>
      </c>
      <c r="N199" s="103"/>
      <c r="O199" s="100"/>
      <c r="P199" s="100"/>
      <c r="Q199" s="101" t="str">
        <f t="shared" ref="Q199:Q262" si="22">IF(O199+P199=0,"",O199+P199)</f>
        <v/>
      </c>
      <c r="R199" s="100"/>
      <c r="S199" s="102" t="str">
        <f t="shared" ref="S199:S262" si="23">IF(R199="","",Q199-R199)</f>
        <v/>
      </c>
      <c r="T199" s="15" t="str">
        <f t="shared" ref="T199:T262" si="24">IF(G199=2,"＊","")</f>
        <v/>
      </c>
    </row>
    <row r="200" spans="1:20" x14ac:dyDescent="0.55000000000000004">
      <c r="A200" s="126"/>
      <c r="B200" s="95"/>
      <c r="C200" s="98" t="str">
        <f>IF(B200="","",VLOOKUP(B200,団体基本情報!$B$14:$D$23,3,FALSE))</f>
        <v/>
      </c>
      <c r="D200" s="7" t="str">
        <f t="shared" si="19"/>
        <v/>
      </c>
      <c r="E200" s="6" t="str">
        <f t="shared" si="20"/>
        <v/>
      </c>
      <c r="F200" s="131"/>
      <c r="G200" s="105" t="str">
        <f>IF(F200="","",VLOOKUP(F200,プルダウン用リスト!$K$1:$M$14,2,FALSE))</f>
        <v/>
      </c>
      <c r="H200" s="99"/>
      <c r="I200" s="99"/>
      <c r="J200" s="139"/>
      <c r="K200" s="141"/>
      <c r="L200" s="118"/>
      <c r="M200" s="119" t="str">
        <f t="shared" si="21"/>
        <v/>
      </c>
      <c r="N200" s="103"/>
      <c r="O200" s="100"/>
      <c r="P200" s="100"/>
      <c r="Q200" s="101" t="str">
        <f t="shared" si="22"/>
        <v/>
      </c>
      <c r="R200" s="100"/>
      <c r="S200" s="102" t="str">
        <f t="shared" si="23"/>
        <v/>
      </c>
      <c r="T200" s="15" t="str">
        <f t="shared" si="24"/>
        <v/>
      </c>
    </row>
    <row r="201" spans="1:20" x14ac:dyDescent="0.55000000000000004">
      <c r="A201" s="126"/>
      <c r="B201" s="95"/>
      <c r="C201" s="98" t="str">
        <f>IF(B201="","",VLOOKUP(B201,団体基本情報!$B$14:$D$23,3,FALSE))</f>
        <v/>
      </c>
      <c r="D201" s="7" t="str">
        <f t="shared" si="19"/>
        <v/>
      </c>
      <c r="E201" s="6" t="str">
        <f t="shared" si="20"/>
        <v/>
      </c>
      <c r="F201" s="131"/>
      <c r="G201" s="105" t="str">
        <f>IF(F201="","",VLOOKUP(F201,プルダウン用リスト!$K$1:$M$14,2,FALSE))</f>
        <v/>
      </c>
      <c r="H201" s="99"/>
      <c r="I201" s="99"/>
      <c r="J201" s="139"/>
      <c r="K201" s="141"/>
      <c r="L201" s="118"/>
      <c r="M201" s="119" t="str">
        <f t="shared" si="21"/>
        <v/>
      </c>
      <c r="N201" s="103"/>
      <c r="O201" s="100"/>
      <c r="P201" s="100"/>
      <c r="Q201" s="101" t="str">
        <f t="shared" si="22"/>
        <v/>
      </c>
      <c r="R201" s="100"/>
      <c r="S201" s="102" t="str">
        <f t="shared" si="23"/>
        <v/>
      </c>
      <c r="T201" s="15" t="str">
        <f t="shared" si="24"/>
        <v/>
      </c>
    </row>
    <row r="202" spans="1:20" x14ac:dyDescent="0.55000000000000004">
      <c r="A202" s="126"/>
      <c r="B202" s="95"/>
      <c r="C202" s="98" t="str">
        <f>IF(B202="","",VLOOKUP(B202,団体基本情報!$B$14:$D$23,3,FALSE))</f>
        <v/>
      </c>
      <c r="D202" s="7" t="str">
        <f t="shared" si="19"/>
        <v/>
      </c>
      <c r="E202" s="6" t="str">
        <f t="shared" si="20"/>
        <v/>
      </c>
      <c r="F202" s="131"/>
      <c r="G202" s="105" t="str">
        <f>IF(F202="","",VLOOKUP(F202,プルダウン用リスト!$K$1:$M$14,2,FALSE))</f>
        <v/>
      </c>
      <c r="H202" s="99"/>
      <c r="I202" s="99"/>
      <c r="J202" s="139"/>
      <c r="K202" s="141"/>
      <c r="L202" s="118"/>
      <c r="M202" s="119" t="str">
        <f t="shared" si="21"/>
        <v/>
      </c>
      <c r="N202" s="103"/>
      <c r="O202" s="100"/>
      <c r="P202" s="100"/>
      <c r="Q202" s="101" t="str">
        <f t="shared" si="22"/>
        <v/>
      </c>
      <c r="R202" s="100"/>
      <c r="S202" s="102" t="str">
        <f t="shared" si="23"/>
        <v/>
      </c>
      <c r="T202" s="15" t="str">
        <f t="shared" si="24"/>
        <v/>
      </c>
    </row>
    <row r="203" spans="1:20" x14ac:dyDescent="0.55000000000000004">
      <c r="A203" s="126"/>
      <c r="B203" s="95"/>
      <c r="C203" s="98" t="str">
        <f>IF(B203="","",VLOOKUP(B203,団体基本情報!$B$14:$D$23,3,FALSE))</f>
        <v/>
      </c>
      <c r="D203" s="7" t="str">
        <f t="shared" si="19"/>
        <v/>
      </c>
      <c r="E203" s="6" t="str">
        <f t="shared" si="20"/>
        <v/>
      </c>
      <c r="F203" s="131"/>
      <c r="G203" s="105" t="str">
        <f>IF(F203="","",VLOOKUP(F203,プルダウン用リスト!$K$1:$M$14,2,FALSE))</f>
        <v/>
      </c>
      <c r="H203" s="99"/>
      <c r="I203" s="99"/>
      <c r="J203" s="139"/>
      <c r="K203" s="141"/>
      <c r="L203" s="118"/>
      <c r="M203" s="119" t="str">
        <f t="shared" si="21"/>
        <v/>
      </c>
      <c r="N203" s="103"/>
      <c r="O203" s="100"/>
      <c r="P203" s="100"/>
      <c r="Q203" s="101" t="str">
        <f t="shared" si="22"/>
        <v/>
      </c>
      <c r="R203" s="100"/>
      <c r="S203" s="102" t="str">
        <f t="shared" si="23"/>
        <v/>
      </c>
      <c r="T203" s="15" t="str">
        <f t="shared" si="24"/>
        <v/>
      </c>
    </row>
    <row r="204" spans="1:20" x14ac:dyDescent="0.55000000000000004">
      <c r="A204" s="126"/>
      <c r="B204" s="95"/>
      <c r="C204" s="98" t="str">
        <f>IF(B204="","",VLOOKUP(B204,団体基本情報!$B$14:$D$23,3,FALSE))</f>
        <v/>
      </c>
      <c r="D204" s="7" t="str">
        <f t="shared" si="19"/>
        <v/>
      </c>
      <c r="E204" s="6" t="str">
        <f t="shared" si="20"/>
        <v/>
      </c>
      <c r="F204" s="131"/>
      <c r="G204" s="105" t="str">
        <f>IF(F204="","",VLOOKUP(F204,プルダウン用リスト!$K$1:$M$14,2,FALSE))</f>
        <v/>
      </c>
      <c r="H204" s="99"/>
      <c r="I204" s="99"/>
      <c r="J204" s="139"/>
      <c r="K204" s="141"/>
      <c r="L204" s="118"/>
      <c r="M204" s="119" t="str">
        <f t="shared" si="21"/>
        <v/>
      </c>
      <c r="N204" s="103"/>
      <c r="O204" s="100"/>
      <c r="P204" s="100"/>
      <c r="Q204" s="101" t="str">
        <f t="shared" si="22"/>
        <v/>
      </c>
      <c r="R204" s="100"/>
      <c r="S204" s="102" t="str">
        <f t="shared" si="23"/>
        <v/>
      </c>
      <c r="T204" s="15" t="str">
        <f t="shared" si="24"/>
        <v/>
      </c>
    </row>
    <row r="205" spans="1:20" x14ac:dyDescent="0.55000000000000004">
      <c r="A205" s="126"/>
      <c r="B205" s="95"/>
      <c r="C205" s="98" t="str">
        <f>IF(B205="","",VLOOKUP(B205,団体基本情報!$B$14:$D$23,3,FALSE))</f>
        <v/>
      </c>
      <c r="D205" s="7" t="str">
        <f t="shared" si="19"/>
        <v/>
      </c>
      <c r="E205" s="6" t="str">
        <f t="shared" si="20"/>
        <v/>
      </c>
      <c r="F205" s="131"/>
      <c r="G205" s="105" t="str">
        <f>IF(F205="","",VLOOKUP(F205,プルダウン用リスト!$K$1:$M$14,2,FALSE))</f>
        <v/>
      </c>
      <c r="H205" s="99"/>
      <c r="I205" s="99"/>
      <c r="J205" s="139"/>
      <c r="K205" s="141"/>
      <c r="L205" s="118"/>
      <c r="M205" s="119" t="str">
        <f t="shared" si="21"/>
        <v/>
      </c>
      <c r="N205" s="103"/>
      <c r="O205" s="100"/>
      <c r="P205" s="100"/>
      <c r="Q205" s="101" t="str">
        <f t="shared" si="22"/>
        <v/>
      </c>
      <c r="R205" s="100"/>
      <c r="S205" s="102" t="str">
        <f t="shared" si="23"/>
        <v/>
      </c>
      <c r="T205" s="15" t="str">
        <f t="shared" si="24"/>
        <v/>
      </c>
    </row>
    <row r="206" spans="1:20" x14ac:dyDescent="0.55000000000000004">
      <c r="A206" s="126"/>
      <c r="B206" s="95"/>
      <c r="C206" s="98" t="str">
        <f>IF(B206="","",VLOOKUP(B206,団体基本情報!$B$14:$D$23,3,FALSE))</f>
        <v/>
      </c>
      <c r="D206" s="7" t="str">
        <f t="shared" si="19"/>
        <v/>
      </c>
      <c r="E206" s="6" t="str">
        <f t="shared" si="20"/>
        <v/>
      </c>
      <c r="F206" s="131"/>
      <c r="G206" s="105" t="str">
        <f>IF(F206="","",VLOOKUP(F206,プルダウン用リスト!$K$1:$M$14,2,FALSE))</f>
        <v/>
      </c>
      <c r="H206" s="99"/>
      <c r="I206" s="99"/>
      <c r="J206" s="139"/>
      <c r="K206" s="141"/>
      <c r="L206" s="118"/>
      <c r="M206" s="119" t="str">
        <f t="shared" si="21"/>
        <v/>
      </c>
      <c r="N206" s="103"/>
      <c r="O206" s="100"/>
      <c r="P206" s="100"/>
      <c r="Q206" s="101" t="str">
        <f t="shared" si="22"/>
        <v/>
      </c>
      <c r="R206" s="100"/>
      <c r="S206" s="102" t="str">
        <f t="shared" si="23"/>
        <v/>
      </c>
      <c r="T206" s="15" t="str">
        <f t="shared" si="24"/>
        <v/>
      </c>
    </row>
    <row r="207" spans="1:20" x14ac:dyDescent="0.55000000000000004">
      <c r="A207" s="126"/>
      <c r="B207" s="95"/>
      <c r="C207" s="98" t="str">
        <f>IF(B207="","",VLOOKUP(B207,団体基本情報!$B$14:$D$23,3,FALSE))</f>
        <v/>
      </c>
      <c r="D207" s="7" t="str">
        <f t="shared" si="19"/>
        <v/>
      </c>
      <c r="E207" s="6" t="str">
        <f t="shared" si="20"/>
        <v/>
      </c>
      <c r="F207" s="131"/>
      <c r="G207" s="105" t="str">
        <f>IF(F207="","",VLOOKUP(F207,プルダウン用リスト!$K$1:$M$14,2,FALSE))</f>
        <v/>
      </c>
      <c r="H207" s="99"/>
      <c r="I207" s="99"/>
      <c r="J207" s="139"/>
      <c r="K207" s="141"/>
      <c r="L207" s="118"/>
      <c r="M207" s="119" t="str">
        <f t="shared" si="21"/>
        <v/>
      </c>
      <c r="N207" s="103"/>
      <c r="O207" s="100"/>
      <c r="P207" s="100"/>
      <c r="Q207" s="101" t="str">
        <f t="shared" si="22"/>
        <v/>
      </c>
      <c r="R207" s="100"/>
      <c r="S207" s="102" t="str">
        <f t="shared" si="23"/>
        <v/>
      </c>
      <c r="T207" s="15" t="str">
        <f t="shared" si="24"/>
        <v/>
      </c>
    </row>
    <row r="208" spans="1:20" x14ac:dyDescent="0.55000000000000004">
      <c r="A208" s="126"/>
      <c r="B208" s="95"/>
      <c r="C208" s="98" t="str">
        <f>IF(B208="","",VLOOKUP(B208,団体基本情報!$B$14:$D$23,3,FALSE))</f>
        <v/>
      </c>
      <c r="D208" s="7" t="str">
        <f t="shared" si="19"/>
        <v/>
      </c>
      <c r="E208" s="6" t="str">
        <f t="shared" si="20"/>
        <v/>
      </c>
      <c r="F208" s="131"/>
      <c r="G208" s="105" t="str">
        <f>IF(F208="","",VLOOKUP(F208,プルダウン用リスト!$K$1:$M$14,2,FALSE))</f>
        <v/>
      </c>
      <c r="H208" s="99"/>
      <c r="I208" s="99"/>
      <c r="J208" s="139"/>
      <c r="K208" s="141"/>
      <c r="L208" s="118"/>
      <c r="M208" s="119" t="str">
        <f t="shared" si="21"/>
        <v/>
      </c>
      <c r="N208" s="103"/>
      <c r="O208" s="100"/>
      <c r="P208" s="100"/>
      <c r="Q208" s="101" t="str">
        <f t="shared" si="22"/>
        <v/>
      </c>
      <c r="R208" s="100"/>
      <c r="S208" s="102" t="str">
        <f t="shared" si="23"/>
        <v/>
      </c>
      <c r="T208" s="15" t="str">
        <f t="shared" si="24"/>
        <v/>
      </c>
    </row>
    <row r="209" spans="1:20" x14ac:dyDescent="0.55000000000000004">
      <c r="A209" s="126"/>
      <c r="B209" s="95"/>
      <c r="C209" s="98" t="str">
        <f>IF(B209="","",VLOOKUP(B209,団体基本情報!$B$14:$D$23,3,FALSE))</f>
        <v/>
      </c>
      <c r="D209" s="7" t="str">
        <f t="shared" si="19"/>
        <v/>
      </c>
      <c r="E209" s="6" t="str">
        <f t="shared" si="20"/>
        <v/>
      </c>
      <c r="F209" s="131"/>
      <c r="G209" s="105" t="str">
        <f>IF(F209="","",VLOOKUP(F209,プルダウン用リスト!$K$1:$M$14,2,FALSE))</f>
        <v/>
      </c>
      <c r="H209" s="99"/>
      <c r="I209" s="99"/>
      <c r="J209" s="139"/>
      <c r="K209" s="141"/>
      <c r="L209" s="118"/>
      <c r="M209" s="119" t="str">
        <f t="shared" si="21"/>
        <v/>
      </c>
      <c r="N209" s="103"/>
      <c r="O209" s="100"/>
      <c r="P209" s="100"/>
      <c r="Q209" s="101" t="str">
        <f t="shared" si="22"/>
        <v/>
      </c>
      <c r="R209" s="100"/>
      <c r="S209" s="102" t="str">
        <f t="shared" si="23"/>
        <v/>
      </c>
      <c r="T209" s="15" t="str">
        <f t="shared" si="24"/>
        <v/>
      </c>
    </row>
    <row r="210" spans="1:20" x14ac:dyDescent="0.55000000000000004">
      <c r="A210" s="126"/>
      <c r="B210" s="95"/>
      <c r="C210" s="98" t="str">
        <f>IF(B210="","",VLOOKUP(B210,団体基本情報!$B$14:$D$23,3,FALSE))</f>
        <v/>
      </c>
      <c r="D210" s="7" t="str">
        <f t="shared" si="19"/>
        <v/>
      </c>
      <c r="E210" s="6" t="str">
        <f t="shared" si="20"/>
        <v/>
      </c>
      <c r="F210" s="131"/>
      <c r="G210" s="105" t="str">
        <f>IF(F210="","",VLOOKUP(F210,プルダウン用リスト!$K$1:$M$14,2,FALSE))</f>
        <v/>
      </c>
      <c r="H210" s="99"/>
      <c r="I210" s="99"/>
      <c r="J210" s="139"/>
      <c r="K210" s="141"/>
      <c r="L210" s="118"/>
      <c r="M210" s="119" t="str">
        <f t="shared" si="21"/>
        <v/>
      </c>
      <c r="N210" s="103"/>
      <c r="O210" s="100"/>
      <c r="P210" s="100"/>
      <c r="Q210" s="101" t="str">
        <f t="shared" si="22"/>
        <v/>
      </c>
      <c r="R210" s="100"/>
      <c r="S210" s="102" t="str">
        <f t="shared" si="23"/>
        <v/>
      </c>
      <c r="T210" s="15" t="str">
        <f t="shared" si="24"/>
        <v/>
      </c>
    </row>
    <row r="211" spans="1:20" x14ac:dyDescent="0.55000000000000004">
      <c r="A211" s="126"/>
      <c r="B211" s="95"/>
      <c r="C211" s="98" t="str">
        <f>IF(B211="","",VLOOKUP(B211,団体基本情報!$B$14:$D$23,3,FALSE))</f>
        <v/>
      </c>
      <c r="D211" s="7" t="str">
        <f t="shared" si="19"/>
        <v/>
      </c>
      <c r="E211" s="6" t="str">
        <f t="shared" si="20"/>
        <v/>
      </c>
      <c r="F211" s="131"/>
      <c r="G211" s="105" t="str">
        <f>IF(F211="","",VLOOKUP(F211,プルダウン用リスト!$K$1:$M$14,2,FALSE))</f>
        <v/>
      </c>
      <c r="H211" s="99"/>
      <c r="I211" s="99"/>
      <c r="J211" s="139"/>
      <c r="K211" s="141"/>
      <c r="L211" s="118"/>
      <c r="M211" s="119" t="str">
        <f t="shared" si="21"/>
        <v/>
      </c>
      <c r="N211" s="103"/>
      <c r="O211" s="100"/>
      <c r="P211" s="100"/>
      <c r="Q211" s="101" t="str">
        <f t="shared" si="22"/>
        <v/>
      </c>
      <c r="R211" s="100"/>
      <c r="S211" s="102" t="str">
        <f t="shared" si="23"/>
        <v/>
      </c>
      <c r="T211" s="15" t="str">
        <f t="shared" si="24"/>
        <v/>
      </c>
    </row>
    <row r="212" spans="1:20" x14ac:dyDescent="0.55000000000000004">
      <c r="A212" s="126"/>
      <c r="B212" s="95"/>
      <c r="C212" s="98" t="str">
        <f>IF(B212="","",VLOOKUP(B212,団体基本情報!$B$14:$D$23,3,FALSE))</f>
        <v/>
      </c>
      <c r="D212" s="7" t="str">
        <f t="shared" si="19"/>
        <v/>
      </c>
      <c r="E212" s="6" t="str">
        <f t="shared" si="20"/>
        <v/>
      </c>
      <c r="F212" s="131"/>
      <c r="G212" s="105" t="str">
        <f>IF(F212="","",VLOOKUP(F212,プルダウン用リスト!$K$1:$M$14,2,FALSE))</f>
        <v/>
      </c>
      <c r="H212" s="99"/>
      <c r="I212" s="99"/>
      <c r="J212" s="139"/>
      <c r="K212" s="141"/>
      <c r="L212" s="118"/>
      <c r="M212" s="119" t="str">
        <f t="shared" si="21"/>
        <v/>
      </c>
      <c r="N212" s="103"/>
      <c r="O212" s="100"/>
      <c r="P212" s="100"/>
      <c r="Q212" s="101" t="str">
        <f t="shared" si="22"/>
        <v/>
      </c>
      <c r="R212" s="100"/>
      <c r="S212" s="102" t="str">
        <f t="shared" si="23"/>
        <v/>
      </c>
      <c r="T212" s="15" t="str">
        <f t="shared" si="24"/>
        <v/>
      </c>
    </row>
    <row r="213" spans="1:20" x14ac:dyDescent="0.55000000000000004">
      <c r="A213" s="126"/>
      <c r="B213" s="95"/>
      <c r="C213" s="98" t="str">
        <f>IF(B213="","",VLOOKUP(B213,団体基本情報!$B$14:$D$23,3,FALSE))</f>
        <v/>
      </c>
      <c r="D213" s="7" t="str">
        <f t="shared" si="19"/>
        <v/>
      </c>
      <c r="E213" s="6" t="str">
        <f t="shared" si="20"/>
        <v/>
      </c>
      <c r="F213" s="131"/>
      <c r="G213" s="105" t="str">
        <f>IF(F213="","",VLOOKUP(F213,プルダウン用リスト!$K$1:$M$14,2,FALSE))</f>
        <v/>
      </c>
      <c r="H213" s="99"/>
      <c r="I213" s="99"/>
      <c r="J213" s="139"/>
      <c r="K213" s="141"/>
      <c r="L213" s="118"/>
      <c r="M213" s="119" t="str">
        <f t="shared" si="21"/>
        <v/>
      </c>
      <c r="N213" s="103"/>
      <c r="O213" s="100"/>
      <c r="P213" s="100"/>
      <c r="Q213" s="101" t="str">
        <f t="shared" si="22"/>
        <v/>
      </c>
      <c r="R213" s="100"/>
      <c r="S213" s="102" t="str">
        <f t="shared" si="23"/>
        <v/>
      </c>
      <c r="T213" s="15" t="str">
        <f t="shared" si="24"/>
        <v/>
      </c>
    </row>
    <row r="214" spans="1:20" x14ac:dyDescent="0.55000000000000004">
      <c r="A214" s="126"/>
      <c r="B214" s="95"/>
      <c r="C214" s="98" t="str">
        <f>IF(B214="","",VLOOKUP(B214,団体基本情報!$B$14:$D$23,3,FALSE))</f>
        <v/>
      </c>
      <c r="D214" s="7" t="str">
        <f t="shared" si="19"/>
        <v/>
      </c>
      <c r="E214" s="6" t="str">
        <f t="shared" si="20"/>
        <v/>
      </c>
      <c r="F214" s="131"/>
      <c r="G214" s="105" t="str">
        <f>IF(F214="","",VLOOKUP(F214,プルダウン用リスト!$K$1:$M$14,2,FALSE))</f>
        <v/>
      </c>
      <c r="H214" s="99"/>
      <c r="I214" s="99"/>
      <c r="J214" s="139"/>
      <c r="K214" s="141"/>
      <c r="L214" s="118"/>
      <c r="M214" s="119" t="str">
        <f t="shared" si="21"/>
        <v/>
      </c>
      <c r="N214" s="103"/>
      <c r="O214" s="100"/>
      <c r="P214" s="100"/>
      <c r="Q214" s="101" t="str">
        <f t="shared" si="22"/>
        <v/>
      </c>
      <c r="R214" s="100"/>
      <c r="S214" s="102" t="str">
        <f t="shared" si="23"/>
        <v/>
      </c>
      <c r="T214" s="15" t="str">
        <f t="shared" si="24"/>
        <v/>
      </c>
    </row>
    <row r="215" spans="1:20" x14ac:dyDescent="0.55000000000000004">
      <c r="A215" s="126"/>
      <c r="B215" s="95"/>
      <c r="C215" s="98" t="str">
        <f>IF(B215="","",VLOOKUP(B215,団体基本情報!$B$14:$D$23,3,FALSE))</f>
        <v/>
      </c>
      <c r="D215" s="7" t="str">
        <f t="shared" si="19"/>
        <v/>
      </c>
      <c r="E215" s="6" t="str">
        <f t="shared" si="20"/>
        <v/>
      </c>
      <c r="F215" s="131"/>
      <c r="G215" s="105" t="str">
        <f>IF(F215="","",VLOOKUP(F215,プルダウン用リスト!$K$1:$M$14,2,FALSE))</f>
        <v/>
      </c>
      <c r="H215" s="99"/>
      <c r="I215" s="99"/>
      <c r="J215" s="139"/>
      <c r="K215" s="141"/>
      <c r="L215" s="118"/>
      <c r="M215" s="119" t="str">
        <f t="shared" si="21"/>
        <v/>
      </c>
      <c r="N215" s="103"/>
      <c r="O215" s="100"/>
      <c r="P215" s="100"/>
      <c r="Q215" s="101" t="str">
        <f t="shared" si="22"/>
        <v/>
      </c>
      <c r="R215" s="100"/>
      <c r="S215" s="102" t="str">
        <f t="shared" si="23"/>
        <v/>
      </c>
      <c r="T215" s="15" t="str">
        <f t="shared" si="24"/>
        <v/>
      </c>
    </row>
    <row r="216" spans="1:20" x14ac:dyDescent="0.55000000000000004">
      <c r="A216" s="126"/>
      <c r="B216" s="95"/>
      <c r="C216" s="98" t="str">
        <f>IF(B216="","",VLOOKUP(B216,団体基本情報!$B$14:$D$23,3,FALSE))</f>
        <v/>
      </c>
      <c r="D216" s="7" t="str">
        <f t="shared" si="19"/>
        <v/>
      </c>
      <c r="E216" s="6" t="str">
        <f t="shared" si="20"/>
        <v/>
      </c>
      <c r="F216" s="131"/>
      <c r="G216" s="105" t="str">
        <f>IF(F216="","",VLOOKUP(F216,プルダウン用リスト!$K$1:$M$14,2,FALSE))</f>
        <v/>
      </c>
      <c r="H216" s="99"/>
      <c r="I216" s="99"/>
      <c r="J216" s="139"/>
      <c r="K216" s="141"/>
      <c r="L216" s="118"/>
      <c r="M216" s="119" t="str">
        <f t="shared" si="21"/>
        <v/>
      </c>
      <c r="N216" s="103"/>
      <c r="O216" s="100"/>
      <c r="P216" s="100"/>
      <c r="Q216" s="101" t="str">
        <f t="shared" si="22"/>
        <v/>
      </c>
      <c r="R216" s="100"/>
      <c r="S216" s="102" t="str">
        <f t="shared" si="23"/>
        <v/>
      </c>
      <c r="T216" s="15" t="str">
        <f t="shared" si="24"/>
        <v/>
      </c>
    </row>
    <row r="217" spans="1:20" x14ac:dyDescent="0.55000000000000004">
      <c r="A217" s="126"/>
      <c r="B217" s="95"/>
      <c r="C217" s="98" t="str">
        <f>IF(B217="","",VLOOKUP(B217,団体基本情報!$B$14:$D$23,3,FALSE))</f>
        <v/>
      </c>
      <c r="D217" s="7" t="str">
        <f t="shared" si="19"/>
        <v/>
      </c>
      <c r="E217" s="6" t="str">
        <f t="shared" si="20"/>
        <v/>
      </c>
      <c r="F217" s="131"/>
      <c r="G217" s="105" t="str">
        <f>IF(F217="","",VLOOKUP(F217,プルダウン用リスト!$K$1:$M$14,2,FALSE))</f>
        <v/>
      </c>
      <c r="H217" s="99"/>
      <c r="I217" s="99"/>
      <c r="J217" s="139"/>
      <c r="K217" s="141"/>
      <c r="L217" s="118"/>
      <c r="M217" s="119" t="str">
        <f t="shared" si="21"/>
        <v/>
      </c>
      <c r="N217" s="103"/>
      <c r="O217" s="100"/>
      <c r="P217" s="100"/>
      <c r="Q217" s="101" t="str">
        <f t="shared" si="22"/>
        <v/>
      </c>
      <c r="R217" s="100"/>
      <c r="S217" s="102" t="str">
        <f t="shared" si="23"/>
        <v/>
      </c>
      <c r="T217" s="15" t="str">
        <f t="shared" si="24"/>
        <v/>
      </c>
    </row>
    <row r="218" spans="1:20" x14ac:dyDescent="0.55000000000000004">
      <c r="A218" s="126"/>
      <c r="B218" s="95"/>
      <c r="C218" s="98" t="str">
        <f>IF(B218="","",VLOOKUP(B218,団体基本情報!$B$14:$D$23,3,FALSE))</f>
        <v/>
      </c>
      <c r="D218" s="7" t="str">
        <f t="shared" si="19"/>
        <v/>
      </c>
      <c r="E218" s="6" t="str">
        <f t="shared" si="20"/>
        <v/>
      </c>
      <c r="F218" s="131"/>
      <c r="G218" s="105" t="str">
        <f>IF(F218="","",VLOOKUP(F218,プルダウン用リスト!$K$1:$M$14,2,FALSE))</f>
        <v/>
      </c>
      <c r="H218" s="99"/>
      <c r="I218" s="99"/>
      <c r="J218" s="139"/>
      <c r="K218" s="141"/>
      <c r="L218" s="118"/>
      <c r="M218" s="119" t="str">
        <f t="shared" si="21"/>
        <v/>
      </c>
      <c r="N218" s="103"/>
      <c r="O218" s="100"/>
      <c r="P218" s="100"/>
      <c r="Q218" s="101" t="str">
        <f t="shared" si="22"/>
        <v/>
      </c>
      <c r="R218" s="100"/>
      <c r="S218" s="102" t="str">
        <f t="shared" si="23"/>
        <v/>
      </c>
      <c r="T218" s="15" t="str">
        <f t="shared" si="24"/>
        <v/>
      </c>
    </row>
    <row r="219" spans="1:20" x14ac:dyDescent="0.55000000000000004">
      <c r="A219" s="126"/>
      <c r="B219" s="95"/>
      <c r="C219" s="98" t="str">
        <f>IF(B219="","",VLOOKUP(B219,団体基本情報!$B$14:$D$23,3,FALSE))</f>
        <v/>
      </c>
      <c r="D219" s="7" t="str">
        <f t="shared" si="19"/>
        <v/>
      </c>
      <c r="E219" s="6" t="str">
        <f t="shared" si="20"/>
        <v/>
      </c>
      <c r="F219" s="131"/>
      <c r="G219" s="105" t="str">
        <f>IF(F219="","",VLOOKUP(F219,プルダウン用リスト!$K$1:$M$14,2,FALSE))</f>
        <v/>
      </c>
      <c r="H219" s="99"/>
      <c r="I219" s="99"/>
      <c r="J219" s="139"/>
      <c r="K219" s="141"/>
      <c r="L219" s="118"/>
      <c r="M219" s="119" t="str">
        <f t="shared" si="21"/>
        <v/>
      </c>
      <c r="N219" s="103"/>
      <c r="O219" s="100"/>
      <c r="P219" s="100"/>
      <c r="Q219" s="101" t="str">
        <f t="shared" si="22"/>
        <v/>
      </c>
      <c r="R219" s="100"/>
      <c r="S219" s="102" t="str">
        <f t="shared" si="23"/>
        <v/>
      </c>
      <c r="T219" s="15" t="str">
        <f t="shared" si="24"/>
        <v/>
      </c>
    </row>
    <row r="220" spans="1:20" x14ac:dyDescent="0.55000000000000004">
      <c r="A220" s="126"/>
      <c r="B220" s="95"/>
      <c r="C220" s="98" t="str">
        <f>IF(B220="","",VLOOKUP(B220,団体基本情報!$B$14:$D$23,3,FALSE))</f>
        <v/>
      </c>
      <c r="D220" s="7" t="str">
        <f t="shared" si="19"/>
        <v/>
      </c>
      <c r="E220" s="6" t="str">
        <f t="shared" si="20"/>
        <v/>
      </c>
      <c r="F220" s="131"/>
      <c r="G220" s="105" t="str">
        <f>IF(F220="","",VLOOKUP(F220,プルダウン用リスト!$K$1:$M$14,2,FALSE))</f>
        <v/>
      </c>
      <c r="H220" s="99"/>
      <c r="I220" s="99"/>
      <c r="J220" s="139"/>
      <c r="K220" s="141"/>
      <c r="L220" s="118"/>
      <c r="M220" s="119" t="str">
        <f t="shared" si="21"/>
        <v/>
      </c>
      <c r="N220" s="103"/>
      <c r="O220" s="100"/>
      <c r="P220" s="100"/>
      <c r="Q220" s="101" t="str">
        <f t="shared" si="22"/>
        <v/>
      </c>
      <c r="R220" s="100"/>
      <c r="S220" s="102" t="str">
        <f t="shared" si="23"/>
        <v/>
      </c>
      <c r="T220" s="15" t="str">
        <f t="shared" si="24"/>
        <v/>
      </c>
    </row>
    <row r="221" spans="1:20" x14ac:dyDescent="0.55000000000000004">
      <c r="A221" s="126"/>
      <c r="B221" s="95"/>
      <c r="C221" s="98" t="str">
        <f>IF(B221="","",VLOOKUP(B221,団体基本情報!$B$14:$D$23,3,FALSE))</f>
        <v/>
      </c>
      <c r="D221" s="7" t="str">
        <f t="shared" si="19"/>
        <v/>
      </c>
      <c r="E221" s="6" t="str">
        <f t="shared" si="20"/>
        <v/>
      </c>
      <c r="F221" s="131"/>
      <c r="G221" s="105" t="str">
        <f>IF(F221="","",VLOOKUP(F221,プルダウン用リスト!$K$1:$M$14,2,FALSE))</f>
        <v/>
      </c>
      <c r="H221" s="99"/>
      <c r="I221" s="99"/>
      <c r="J221" s="139"/>
      <c r="K221" s="141"/>
      <c r="L221" s="118"/>
      <c r="M221" s="119" t="str">
        <f t="shared" si="21"/>
        <v/>
      </c>
      <c r="N221" s="103"/>
      <c r="O221" s="100"/>
      <c r="P221" s="100"/>
      <c r="Q221" s="101" t="str">
        <f t="shared" si="22"/>
        <v/>
      </c>
      <c r="R221" s="100"/>
      <c r="S221" s="102" t="str">
        <f t="shared" si="23"/>
        <v/>
      </c>
      <c r="T221" s="15" t="str">
        <f t="shared" si="24"/>
        <v/>
      </c>
    </row>
    <row r="222" spans="1:20" x14ac:dyDescent="0.55000000000000004">
      <c r="A222" s="126"/>
      <c r="B222" s="95"/>
      <c r="C222" s="98" t="str">
        <f>IF(B222="","",VLOOKUP(B222,団体基本情報!$B$14:$D$23,3,FALSE))</f>
        <v/>
      </c>
      <c r="D222" s="7" t="str">
        <f t="shared" si="19"/>
        <v/>
      </c>
      <c r="E222" s="6" t="str">
        <f t="shared" si="20"/>
        <v/>
      </c>
      <c r="F222" s="131"/>
      <c r="G222" s="105" t="str">
        <f>IF(F222="","",VLOOKUP(F222,プルダウン用リスト!$K$1:$M$14,2,FALSE))</f>
        <v/>
      </c>
      <c r="H222" s="99"/>
      <c r="I222" s="99"/>
      <c r="J222" s="139"/>
      <c r="K222" s="141"/>
      <c r="L222" s="118"/>
      <c r="M222" s="119" t="str">
        <f t="shared" si="21"/>
        <v/>
      </c>
      <c r="N222" s="103"/>
      <c r="O222" s="100"/>
      <c r="P222" s="100"/>
      <c r="Q222" s="101" t="str">
        <f t="shared" si="22"/>
        <v/>
      </c>
      <c r="R222" s="100"/>
      <c r="S222" s="102" t="str">
        <f t="shared" si="23"/>
        <v/>
      </c>
      <c r="T222" s="15" t="str">
        <f t="shared" si="24"/>
        <v/>
      </c>
    </row>
    <row r="223" spans="1:20" x14ac:dyDescent="0.55000000000000004">
      <c r="A223" s="126"/>
      <c r="B223" s="95"/>
      <c r="C223" s="98" t="str">
        <f>IF(B223="","",VLOOKUP(B223,団体基本情報!$B$14:$D$23,3,FALSE))</f>
        <v/>
      </c>
      <c r="D223" s="7" t="str">
        <f t="shared" si="19"/>
        <v/>
      </c>
      <c r="E223" s="6" t="str">
        <f t="shared" si="20"/>
        <v/>
      </c>
      <c r="F223" s="131"/>
      <c r="G223" s="105" t="str">
        <f>IF(F223="","",VLOOKUP(F223,プルダウン用リスト!$K$1:$M$14,2,FALSE))</f>
        <v/>
      </c>
      <c r="H223" s="99"/>
      <c r="I223" s="99"/>
      <c r="J223" s="139"/>
      <c r="K223" s="141"/>
      <c r="L223" s="118"/>
      <c r="M223" s="119" t="str">
        <f t="shared" si="21"/>
        <v/>
      </c>
      <c r="N223" s="103"/>
      <c r="O223" s="100"/>
      <c r="P223" s="100"/>
      <c r="Q223" s="101" t="str">
        <f t="shared" si="22"/>
        <v/>
      </c>
      <c r="R223" s="100"/>
      <c r="S223" s="102" t="str">
        <f t="shared" si="23"/>
        <v/>
      </c>
      <c r="T223" s="15" t="str">
        <f t="shared" si="24"/>
        <v/>
      </c>
    </row>
    <row r="224" spans="1:20" x14ac:dyDescent="0.55000000000000004">
      <c r="A224" s="126"/>
      <c r="B224" s="95"/>
      <c r="C224" s="98" t="str">
        <f>IF(B224="","",VLOOKUP(B224,団体基本情報!$B$14:$D$23,3,FALSE))</f>
        <v/>
      </c>
      <c r="D224" s="7" t="str">
        <f t="shared" si="19"/>
        <v/>
      </c>
      <c r="E224" s="6" t="str">
        <f t="shared" si="20"/>
        <v/>
      </c>
      <c r="F224" s="131"/>
      <c r="G224" s="105" t="str">
        <f>IF(F224="","",VLOOKUP(F224,プルダウン用リスト!$K$1:$M$14,2,FALSE))</f>
        <v/>
      </c>
      <c r="H224" s="99"/>
      <c r="I224" s="99"/>
      <c r="J224" s="139"/>
      <c r="K224" s="141"/>
      <c r="L224" s="118"/>
      <c r="M224" s="119" t="str">
        <f t="shared" si="21"/>
        <v/>
      </c>
      <c r="N224" s="103"/>
      <c r="O224" s="100"/>
      <c r="P224" s="100"/>
      <c r="Q224" s="101" t="str">
        <f t="shared" si="22"/>
        <v/>
      </c>
      <c r="R224" s="100"/>
      <c r="S224" s="102" t="str">
        <f t="shared" si="23"/>
        <v/>
      </c>
      <c r="T224" s="15" t="str">
        <f t="shared" si="24"/>
        <v/>
      </c>
    </row>
    <row r="225" spans="1:20" x14ac:dyDescent="0.55000000000000004">
      <c r="A225" s="126"/>
      <c r="B225" s="95"/>
      <c r="C225" s="98" t="str">
        <f>IF(B225="","",VLOOKUP(B225,団体基本情報!$B$14:$D$23,3,FALSE))</f>
        <v/>
      </c>
      <c r="D225" s="7" t="str">
        <f t="shared" si="19"/>
        <v/>
      </c>
      <c r="E225" s="6" t="str">
        <f t="shared" si="20"/>
        <v/>
      </c>
      <c r="F225" s="131"/>
      <c r="G225" s="105" t="str">
        <f>IF(F225="","",VLOOKUP(F225,プルダウン用リスト!$K$1:$M$14,2,FALSE))</f>
        <v/>
      </c>
      <c r="H225" s="99"/>
      <c r="I225" s="99"/>
      <c r="J225" s="139"/>
      <c r="K225" s="141"/>
      <c r="L225" s="118"/>
      <c r="M225" s="119" t="str">
        <f t="shared" si="21"/>
        <v/>
      </c>
      <c r="N225" s="103"/>
      <c r="O225" s="100"/>
      <c r="P225" s="100"/>
      <c r="Q225" s="101" t="str">
        <f t="shared" si="22"/>
        <v/>
      </c>
      <c r="R225" s="100"/>
      <c r="S225" s="102" t="str">
        <f t="shared" si="23"/>
        <v/>
      </c>
      <c r="T225" s="15" t="str">
        <f t="shared" si="24"/>
        <v/>
      </c>
    </row>
    <row r="226" spans="1:20" x14ac:dyDescent="0.55000000000000004">
      <c r="A226" s="126"/>
      <c r="B226" s="95"/>
      <c r="C226" s="98" t="str">
        <f>IF(B226="","",VLOOKUP(B226,団体基本情報!$B$14:$D$23,3,FALSE))</f>
        <v/>
      </c>
      <c r="D226" s="7" t="str">
        <f t="shared" si="19"/>
        <v/>
      </c>
      <c r="E226" s="6" t="str">
        <f t="shared" si="20"/>
        <v/>
      </c>
      <c r="F226" s="131"/>
      <c r="G226" s="105" t="str">
        <f>IF(F226="","",VLOOKUP(F226,プルダウン用リスト!$K$1:$M$14,2,FALSE))</f>
        <v/>
      </c>
      <c r="H226" s="99"/>
      <c r="I226" s="99"/>
      <c r="J226" s="139"/>
      <c r="K226" s="141"/>
      <c r="L226" s="118"/>
      <c r="M226" s="119" t="str">
        <f t="shared" si="21"/>
        <v/>
      </c>
      <c r="N226" s="103"/>
      <c r="O226" s="100"/>
      <c r="P226" s="100"/>
      <c r="Q226" s="101" t="str">
        <f t="shared" si="22"/>
        <v/>
      </c>
      <c r="R226" s="100"/>
      <c r="S226" s="102" t="str">
        <f t="shared" si="23"/>
        <v/>
      </c>
      <c r="T226" s="15" t="str">
        <f t="shared" si="24"/>
        <v/>
      </c>
    </row>
    <row r="227" spans="1:20" x14ac:dyDescent="0.55000000000000004">
      <c r="A227" s="126"/>
      <c r="B227" s="95"/>
      <c r="C227" s="98" t="str">
        <f>IF(B227="","",VLOOKUP(B227,団体基本情報!$B$14:$D$23,3,FALSE))</f>
        <v/>
      </c>
      <c r="D227" s="7" t="str">
        <f t="shared" si="19"/>
        <v/>
      </c>
      <c r="E227" s="6" t="str">
        <f t="shared" si="20"/>
        <v/>
      </c>
      <c r="F227" s="131"/>
      <c r="G227" s="105" t="str">
        <f>IF(F227="","",VLOOKUP(F227,プルダウン用リスト!$K$1:$M$14,2,FALSE))</f>
        <v/>
      </c>
      <c r="H227" s="99"/>
      <c r="I227" s="99"/>
      <c r="J227" s="139"/>
      <c r="K227" s="141"/>
      <c r="L227" s="118"/>
      <c r="M227" s="119" t="str">
        <f t="shared" si="21"/>
        <v/>
      </c>
      <c r="N227" s="103"/>
      <c r="O227" s="100"/>
      <c r="P227" s="100"/>
      <c r="Q227" s="101" t="str">
        <f t="shared" si="22"/>
        <v/>
      </c>
      <c r="R227" s="100"/>
      <c r="S227" s="102" t="str">
        <f t="shared" si="23"/>
        <v/>
      </c>
      <c r="T227" s="15" t="str">
        <f t="shared" si="24"/>
        <v/>
      </c>
    </row>
    <row r="228" spans="1:20" x14ac:dyDescent="0.55000000000000004">
      <c r="A228" s="126"/>
      <c r="B228" s="95"/>
      <c r="C228" s="98" t="str">
        <f>IF(B228="","",VLOOKUP(B228,団体基本情報!$B$14:$D$23,3,FALSE))</f>
        <v/>
      </c>
      <c r="D228" s="7" t="str">
        <f t="shared" si="19"/>
        <v/>
      </c>
      <c r="E228" s="6" t="str">
        <f t="shared" si="20"/>
        <v/>
      </c>
      <c r="F228" s="131"/>
      <c r="G228" s="105" t="str">
        <f>IF(F228="","",VLOOKUP(F228,プルダウン用リスト!$K$1:$M$14,2,FALSE))</f>
        <v/>
      </c>
      <c r="H228" s="99"/>
      <c r="I228" s="99"/>
      <c r="J228" s="139"/>
      <c r="K228" s="141"/>
      <c r="L228" s="118"/>
      <c r="M228" s="119" t="str">
        <f t="shared" si="21"/>
        <v/>
      </c>
      <c r="N228" s="103"/>
      <c r="O228" s="100"/>
      <c r="P228" s="100"/>
      <c r="Q228" s="101" t="str">
        <f t="shared" si="22"/>
        <v/>
      </c>
      <c r="R228" s="100"/>
      <c r="S228" s="102" t="str">
        <f t="shared" si="23"/>
        <v/>
      </c>
      <c r="T228" s="15" t="str">
        <f t="shared" si="24"/>
        <v/>
      </c>
    </row>
    <row r="229" spans="1:20" x14ac:dyDescent="0.55000000000000004">
      <c r="A229" s="126"/>
      <c r="B229" s="95"/>
      <c r="C229" s="98" t="str">
        <f>IF(B229="","",VLOOKUP(B229,団体基本情報!$B$14:$D$23,3,FALSE))</f>
        <v/>
      </c>
      <c r="D229" s="7" t="str">
        <f t="shared" si="19"/>
        <v/>
      </c>
      <c r="E229" s="6" t="str">
        <f t="shared" si="20"/>
        <v/>
      </c>
      <c r="F229" s="131"/>
      <c r="G229" s="105" t="str">
        <f>IF(F229="","",VLOOKUP(F229,プルダウン用リスト!$K$1:$M$14,2,FALSE))</f>
        <v/>
      </c>
      <c r="H229" s="99"/>
      <c r="I229" s="99"/>
      <c r="J229" s="139"/>
      <c r="K229" s="141"/>
      <c r="L229" s="118"/>
      <c r="M229" s="119" t="str">
        <f t="shared" si="21"/>
        <v/>
      </c>
      <c r="N229" s="103"/>
      <c r="O229" s="100"/>
      <c r="P229" s="100"/>
      <c r="Q229" s="101" t="str">
        <f t="shared" si="22"/>
        <v/>
      </c>
      <c r="R229" s="100"/>
      <c r="S229" s="102" t="str">
        <f t="shared" si="23"/>
        <v/>
      </c>
      <c r="T229" s="15" t="str">
        <f t="shared" si="24"/>
        <v/>
      </c>
    </row>
    <row r="230" spans="1:20" x14ac:dyDescent="0.55000000000000004">
      <c r="A230" s="126"/>
      <c r="B230" s="95"/>
      <c r="C230" s="98" t="str">
        <f>IF(B230="","",VLOOKUP(B230,団体基本情報!$B$14:$D$23,3,FALSE))</f>
        <v/>
      </c>
      <c r="D230" s="7" t="str">
        <f t="shared" si="19"/>
        <v/>
      </c>
      <c r="E230" s="6" t="str">
        <f t="shared" si="20"/>
        <v/>
      </c>
      <c r="F230" s="131"/>
      <c r="G230" s="105" t="str">
        <f>IF(F230="","",VLOOKUP(F230,プルダウン用リスト!$K$1:$M$14,2,FALSE))</f>
        <v/>
      </c>
      <c r="H230" s="99"/>
      <c r="I230" s="99"/>
      <c r="J230" s="139"/>
      <c r="K230" s="141"/>
      <c r="L230" s="118"/>
      <c r="M230" s="119" t="str">
        <f t="shared" si="21"/>
        <v/>
      </c>
      <c r="N230" s="103"/>
      <c r="O230" s="100"/>
      <c r="P230" s="100"/>
      <c r="Q230" s="101" t="str">
        <f t="shared" si="22"/>
        <v/>
      </c>
      <c r="R230" s="100"/>
      <c r="S230" s="102" t="str">
        <f t="shared" si="23"/>
        <v/>
      </c>
      <c r="T230" s="15" t="str">
        <f t="shared" si="24"/>
        <v/>
      </c>
    </row>
    <row r="231" spans="1:20" x14ac:dyDescent="0.55000000000000004">
      <c r="A231" s="126"/>
      <c r="B231" s="95"/>
      <c r="C231" s="98" t="str">
        <f>IF(B231="","",VLOOKUP(B231,団体基本情報!$B$14:$D$23,3,FALSE))</f>
        <v/>
      </c>
      <c r="D231" s="7" t="str">
        <f t="shared" si="19"/>
        <v/>
      </c>
      <c r="E231" s="6" t="str">
        <f t="shared" si="20"/>
        <v/>
      </c>
      <c r="F231" s="131"/>
      <c r="G231" s="105" t="str">
        <f>IF(F231="","",VLOOKUP(F231,プルダウン用リスト!$K$1:$M$14,2,FALSE))</f>
        <v/>
      </c>
      <c r="H231" s="99"/>
      <c r="I231" s="99"/>
      <c r="J231" s="139"/>
      <c r="K231" s="141"/>
      <c r="L231" s="118"/>
      <c r="M231" s="119" t="str">
        <f t="shared" si="21"/>
        <v/>
      </c>
      <c r="N231" s="103"/>
      <c r="O231" s="100"/>
      <c r="P231" s="100"/>
      <c r="Q231" s="101" t="str">
        <f t="shared" si="22"/>
        <v/>
      </c>
      <c r="R231" s="100"/>
      <c r="S231" s="102" t="str">
        <f t="shared" si="23"/>
        <v/>
      </c>
      <c r="T231" s="15" t="str">
        <f t="shared" si="24"/>
        <v/>
      </c>
    </row>
    <row r="232" spans="1:20" x14ac:dyDescent="0.55000000000000004">
      <c r="A232" s="126"/>
      <c r="B232" s="95"/>
      <c r="C232" s="98" t="str">
        <f>IF(B232="","",VLOOKUP(B232,団体基本情報!$B$14:$D$23,3,FALSE))</f>
        <v/>
      </c>
      <c r="D232" s="7" t="str">
        <f t="shared" si="19"/>
        <v/>
      </c>
      <c r="E232" s="6" t="str">
        <f t="shared" si="20"/>
        <v/>
      </c>
      <c r="F232" s="131"/>
      <c r="G232" s="105" t="str">
        <f>IF(F232="","",VLOOKUP(F232,プルダウン用リスト!$K$1:$M$14,2,FALSE))</f>
        <v/>
      </c>
      <c r="H232" s="99"/>
      <c r="I232" s="99"/>
      <c r="J232" s="139"/>
      <c r="K232" s="141"/>
      <c r="L232" s="118"/>
      <c r="M232" s="119" t="str">
        <f t="shared" si="21"/>
        <v/>
      </c>
      <c r="N232" s="103"/>
      <c r="O232" s="100"/>
      <c r="P232" s="100"/>
      <c r="Q232" s="101" t="str">
        <f t="shared" si="22"/>
        <v/>
      </c>
      <c r="R232" s="100"/>
      <c r="S232" s="102" t="str">
        <f t="shared" si="23"/>
        <v/>
      </c>
      <c r="T232" s="15" t="str">
        <f t="shared" si="24"/>
        <v/>
      </c>
    </row>
    <row r="233" spans="1:20" x14ac:dyDescent="0.55000000000000004">
      <c r="A233" s="126"/>
      <c r="B233" s="95"/>
      <c r="C233" s="98" t="str">
        <f>IF(B233="","",VLOOKUP(B233,団体基本情報!$B$14:$D$23,3,FALSE))</f>
        <v/>
      </c>
      <c r="D233" s="7" t="str">
        <f t="shared" si="19"/>
        <v/>
      </c>
      <c r="E233" s="6" t="str">
        <f t="shared" si="20"/>
        <v/>
      </c>
      <c r="F233" s="131"/>
      <c r="G233" s="105" t="str">
        <f>IF(F233="","",VLOOKUP(F233,プルダウン用リスト!$K$1:$M$14,2,FALSE))</f>
        <v/>
      </c>
      <c r="H233" s="99"/>
      <c r="I233" s="99"/>
      <c r="J233" s="139"/>
      <c r="K233" s="141"/>
      <c r="L233" s="118"/>
      <c r="M233" s="119" t="str">
        <f t="shared" si="21"/>
        <v/>
      </c>
      <c r="N233" s="103"/>
      <c r="O233" s="100"/>
      <c r="P233" s="100"/>
      <c r="Q233" s="101" t="str">
        <f t="shared" si="22"/>
        <v/>
      </c>
      <c r="R233" s="100"/>
      <c r="S233" s="102" t="str">
        <f t="shared" si="23"/>
        <v/>
      </c>
      <c r="T233" s="15" t="str">
        <f t="shared" si="24"/>
        <v/>
      </c>
    </row>
    <row r="234" spans="1:20" x14ac:dyDescent="0.55000000000000004">
      <c r="A234" s="126"/>
      <c r="B234" s="95"/>
      <c r="C234" s="98" t="str">
        <f>IF(B234="","",VLOOKUP(B234,団体基本情報!$B$14:$D$23,3,FALSE))</f>
        <v/>
      </c>
      <c r="D234" s="7" t="str">
        <f t="shared" si="19"/>
        <v/>
      </c>
      <c r="E234" s="6" t="str">
        <f t="shared" si="20"/>
        <v/>
      </c>
      <c r="F234" s="131"/>
      <c r="G234" s="105" t="str">
        <f>IF(F234="","",VLOOKUP(F234,プルダウン用リスト!$K$1:$M$14,2,FALSE))</f>
        <v/>
      </c>
      <c r="H234" s="99"/>
      <c r="I234" s="99"/>
      <c r="J234" s="139"/>
      <c r="K234" s="141"/>
      <c r="L234" s="118"/>
      <c r="M234" s="119" t="str">
        <f t="shared" si="21"/>
        <v/>
      </c>
      <c r="N234" s="103"/>
      <c r="O234" s="100"/>
      <c r="P234" s="100"/>
      <c r="Q234" s="101" t="str">
        <f t="shared" si="22"/>
        <v/>
      </c>
      <c r="R234" s="100"/>
      <c r="S234" s="102" t="str">
        <f t="shared" si="23"/>
        <v/>
      </c>
      <c r="T234" s="15" t="str">
        <f t="shared" si="24"/>
        <v/>
      </c>
    </row>
    <row r="235" spans="1:20" x14ac:dyDescent="0.55000000000000004">
      <c r="A235" s="126"/>
      <c r="B235" s="95"/>
      <c r="C235" s="98" t="str">
        <f>IF(B235="","",VLOOKUP(B235,団体基本情報!$B$14:$D$23,3,FALSE))</f>
        <v/>
      </c>
      <c r="D235" s="7" t="str">
        <f t="shared" si="19"/>
        <v/>
      </c>
      <c r="E235" s="6" t="str">
        <f t="shared" si="20"/>
        <v/>
      </c>
      <c r="F235" s="131"/>
      <c r="G235" s="105" t="str">
        <f>IF(F235="","",VLOOKUP(F235,プルダウン用リスト!$K$1:$M$14,2,FALSE))</f>
        <v/>
      </c>
      <c r="H235" s="99"/>
      <c r="I235" s="99"/>
      <c r="J235" s="139"/>
      <c r="K235" s="141"/>
      <c r="L235" s="118"/>
      <c r="M235" s="119" t="str">
        <f t="shared" si="21"/>
        <v/>
      </c>
      <c r="N235" s="103"/>
      <c r="O235" s="100"/>
      <c r="P235" s="100"/>
      <c r="Q235" s="101" t="str">
        <f t="shared" si="22"/>
        <v/>
      </c>
      <c r="R235" s="100"/>
      <c r="S235" s="102" t="str">
        <f t="shared" si="23"/>
        <v/>
      </c>
      <c r="T235" s="15" t="str">
        <f t="shared" si="24"/>
        <v/>
      </c>
    </row>
    <row r="236" spans="1:20" x14ac:dyDescent="0.55000000000000004">
      <c r="A236" s="126"/>
      <c r="B236" s="95"/>
      <c r="C236" s="98" t="str">
        <f>IF(B236="","",VLOOKUP(B236,団体基本情報!$B$14:$D$23,3,FALSE))</f>
        <v/>
      </c>
      <c r="D236" s="7" t="str">
        <f t="shared" si="19"/>
        <v/>
      </c>
      <c r="E236" s="6" t="str">
        <f t="shared" si="20"/>
        <v/>
      </c>
      <c r="F236" s="131"/>
      <c r="G236" s="105" t="str">
        <f>IF(F236="","",VLOOKUP(F236,プルダウン用リスト!$K$1:$M$14,2,FALSE))</f>
        <v/>
      </c>
      <c r="H236" s="99"/>
      <c r="I236" s="99"/>
      <c r="J236" s="139"/>
      <c r="K236" s="141"/>
      <c r="L236" s="118"/>
      <c r="M236" s="119" t="str">
        <f t="shared" si="21"/>
        <v/>
      </c>
      <c r="N236" s="103"/>
      <c r="O236" s="100"/>
      <c r="P236" s="100"/>
      <c r="Q236" s="101" t="str">
        <f t="shared" si="22"/>
        <v/>
      </c>
      <c r="R236" s="100"/>
      <c r="S236" s="102" t="str">
        <f t="shared" si="23"/>
        <v/>
      </c>
      <c r="T236" s="15" t="str">
        <f t="shared" si="24"/>
        <v/>
      </c>
    </row>
    <row r="237" spans="1:20" x14ac:dyDescent="0.55000000000000004">
      <c r="A237" s="126"/>
      <c r="B237" s="95"/>
      <c r="C237" s="98" t="str">
        <f>IF(B237="","",VLOOKUP(B237,団体基本情報!$B$14:$D$23,3,FALSE))</f>
        <v/>
      </c>
      <c r="D237" s="7" t="str">
        <f t="shared" si="19"/>
        <v/>
      </c>
      <c r="E237" s="6" t="str">
        <f t="shared" si="20"/>
        <v/>
      </c>
      <c r="F237" s="131"/>
      <c r="G237" s="105" t="str">
        <f>IF(F237="","",VLOOKUP(F237,プルダウン用リスト!$K$1:$M$14,2,FALSE))</f>
        <v/>
      </c>
      <c r="H237" s="99"/>
      <c r="I237" s="99"/>
      <c r="J237" s="139"/>
      <c r="K237" s="141"/>
      <c r="L237" s="118"/>
      <c r="M237" s="119" t="str">
        <f t="shared" si="21"/>
        <v/>
      </c>
      <c r="N237" s="103"/>
      <c r="O237" s="100"/>
      <c r="P237" s="100"/>
      <c r="Q237" s="101" t="str">
        <f t="shared" si="22"/>
        <v/>
      </c>
      <c r="R237" s="100"/>
      <c r="S237" s="102" t="str">
        <f t="shared" si="23"/>
        <v/>
      </c>
      <c r="T237" s="15" t="str">
        <f t="shared" si="24"/>
        <v/>
      </c>
    </row>
    <row r="238" spans="1:20" x14ac:dyDescent="0.55000000000000004">
      <c r="A238" s="126"/>
      <c r="B238" s="95"/>
      <c r="C238" s="98" t="str">
        <f>IF(B238="","",VLOOKUP(B238,団体基本情報!$B$14:$D$23,3,FALSE))</f>
        <v/>
      </c>
      <c r="D238" s="7" t="str">
        <f t="shared" si="19"/>
        <v/>
      </c>
      <c r="E238" s="6" t="str">
        <f t="shared" si="20"/>
        <v/>
      </c>
      <c r="F238" s="131"/>
      <c r="G238" s="105" t="str">
        <f>IF(F238="","",VLOOKUP(F238,プルダウン用リスト!$K$1:$M$14,2,FALSE))</f>
        <v/>
      </c>
      <c r="H238" s="99"/>
      <c r="I238" s="99"/>
      <c r="J238" s="139"/>
      <c r="K238" s="141"/>
      <c r="L238" s="118"/>
      <c r="M238" s="119" t="str">
        <f t="shared" si="21"/>
        <v/>
      </c>
      <c r="N238" s="103"/>
      <c r="O238" s="100"/>
      <c r="P238" s="100"/>
      <c r="Q238" s="101" t="str">
        <f t="shared" si="22"/>
        <v/>
      </c>
      <c r="R238" s="100"/>
      <c r="S238" s="102" t="str">
        <f t="shared" si="23"/>
        <v/>
      </c>
      <c r="T238" s="15" t="str">
        <f t="shared" si="24"/>
        <v/>
      </c>
    </row>
    <row r="239" spans="1:20" x14ac:dyDescent="0.55000000000000004">
      <c r="A239" s="126"/>
      <c r="B239" s="95"/>
      <c r="C239" s="98" t="str">
        <f>IF(B239="","",VLOOKUP(B239,団体基本情報!$B$14:$D$23,3,FALSE))</f>
        <v/>
      </c>
      <c r="D239" s="7" t="str">
        <f t="shared" si="19"/>
        <v/>
      </c>
      <c r="E239" s="6" t="str">
        <f t="shared" si="20"/>
        <v/>
      </c>
      <c r="F239" s="131"/>
      <c r="G239" s="105" t="str">
        <f>IF(F239="","",VLOOKUP(F239,プルダウン用リスト!$K$1:$M$14,2,FALSE))</f>
        <v/>
      </c>
      <c r="H239" s="99"/>
      <c r="I239" s="99"/>
      <c r="J239" s="139"/>
      <c r="K239" s="141"/>
      <c r="L239" s="118"/>
      <c r="M239" s="119" t="str">
        <f t="shared" si="21"/>
        <v/>
      </c>
      <c r="N239" s="103"/>
      <c r="O239" s="100"/>
      <c r="P239" s="100"/>
      <c r="Q239" s="101" t="str">
        <f t="shared" si="22"/>
        <v/>
      </c>
      <c r="R239" s="100"/>
      <c r="S239" s="102" t="str">
        <f t="shared" si="23"/>
        <v/>
      </c>
      <c r="T239" s="15" t="str">
        <f t="shared" si="24"/>
        <v/>
      </c>
    </row>
    <row r="240" spans="1:20" x14ac:dyDescent="0.55000000000000004">
      <c r="A240" s="126"/>
      <c r="B240" s="95"/>
      <c r="C240" s="98" t="str">
        <f>IF(B240="","",VLOOKUP(B240,団体基本情報!$B$14:$D$23,3,FALSE))</f>
        <v/>
      </c>
      <c r="D240" s="7" t="str">
        <f t="shared" si="19"/>
        <v/>
      </c>
      <c r="E240" s="6" t="str">
        <f t="shared" si="20"/>
        <v/>
      </c>
      <c r="F240" s="131"/>
      <c r="G240" s="105" t="str">
        <f>IF(F240="","",VLOOKUP(F240,プルダウン用リスト!$K$1:$M$14,2,FALSE))</f>
        <v/>
      </c>
      <c r="H240" s="99"/>
      <c r="I240" s="99"/>
      <c r="J240" s="139"/>
      <c r="K240" s="141"/>
      <c r="L240" s="118"/>
      <c r="M240" s="119" t="str">
        <f t="shared" si="21"/>
        <v/>
      </c>
      <c r="N240" s="103"/>
      <c r="O240" s="100"/>
      <c r="P240" s="100"/>
      <c r="Q240" s="101" t="str">
        <f t="shared" si="22"/>
        <v/>
      </c>
      <c r="R240" s="100"/>
      <c r="S240" s="102" t="str">
        <f t="shared" si="23"/>
        <v/>
      </c>
      <c r="T240" s="15" t="str">
        <f t="shared" si="24"/>
        <v/>
      </c>
    </row>
    <row r="241" spans="1:20" x14ac:dyDescent="0.55000000000000004">
      <c r="A241" s="126"/>
      <c r="B241" s="95"/>
      <c r="C241" s="98" t="str">
        <f>IF(B241="","",VLOOKUP(B241,団体基本情報!$B$14:$D$23,3,FALSE))</f>
        <v/>
      </c>
      <c r="D241" s="7" t="str">
        <f t="shared" si="19"/>
        <v/>
      </c>
      <c r="E241" s="6" t="str">
        <f t="shared" si="20"/>
        <v/>
      </c>
      <c r="F241" s="131"/>
      <c r="G241" s="105" t="str">
        <f>IF(F241="","",VLOOKUP(F241,プルダウン用リスト!$K$1:$M$14,2,FALSE))</f>
        <v/>
      </c>
      <c r="H241" s="99"/>
      <c r="I241" s="99"/>
      <c r="J241" s="139"/>
      <c r="K241" s="141"/>
      <c r="L241" s="118"/>
      <c r="M241" s="119" t="str">
        <f t="shared" si="21"/>
        <v/>
      </c>
      <c r="N241" s="103"/>
      <c r="O241" s="100"/>
      <c r="P241" s="100"/>
      <c r="Q241" s="101" t="str">
        <f t="shared" si="22"/>
        <v/>
      </c>
      <c r="R241" s="100"/>
      <c r="S241" s="102" t="str">
        <f t="shared" si="23"/>
        <v/>
      </c>
      <c r="T241" s="15" t="str">
        <f t="shared" si="24"/>
        <v/>
      </c>
    </row>
    <row r="242" spans="1:20" x14ac:dyDescent="0.55000000000000004">
      <c r="A242" s="126"/>
      <c r="B242" s="95"/>
      <c r="C242" s="98" t="str">
        <f>IF(B242="","",VLOOKUP(B242,団体基本情報!$B$14:$D$23,3,FALSE))</f>
        <v/>
      </c>
      <c r="D242" s="7" t="str">
        <f t="shared" si="19"/>
        <v/>
      </c>
      <c r="E242" s="6" t="str">
        <f t="shared" si="20"/>
        <v/>
      </c>
      <c r="F242" s="131"/>
      <c r="G242" s="105" t="str">
        <f>IF(F242="","",VLOOKUP(F242,プルダウン用リスト!$K$1:$M$14,2,FALSE))</f>
        <v/>
      </c>
      <c r="H242" s="99"/>
      <c r="I242" s="99"/>
      <c r="J242" s="139"/>
      <c r="K242" s="141"/>
      <c r="L242" s="118"/>
      <c r="M242" s="119" t="str">
        <f t="shared" si="21"/>
        <v/>
      </c>
      <c r="N242" s="103"/>
      <c r="O242" s="100"/>
      <c r="P242" s="100"/>
      <c r="Q242" s="101" t="str">
        <f t="shared" si="22"/>
        <v/>
      </c>
      <c r="R242" s="100"/>
      <c r="S242" s="102" t="str">
        <f t="shared" si="23"/>
        <v/>
      </c>
      <c r="T242" s="15" t="str">
        <f t="shared" si="24"/>
        <v/>
      </c>
    </row>
    <row r="243" spans="1:20" x14ac:dyDescent="0.55000000000000004">
      <c r="A243" s="126"/>
      <c r="B243" s="95"/>
      <c r="C243" s="98" t="str">
        <f>IF(B243="","",VLOOKUP(B243,団体基本情報!$B$14:$D$23,3,FALSE))</f>
        <v/>
      </c>
      <c r="D243" s="7" t="str">
        <f t="shared" si="19"/>
        <v/>
      </c>
      <c r="E243" s="6" t="str">
        <f t="shared" si="20"/>
        <v/>
      </c>
      <c r="F243" s="131"/>
      <c r="G243" s="105" t="str">
        <f>IF(F243="","",VLOOKUP(F243,プルダウン用リスト!$K$1:$M$14,2,FALSE))</f>
        <v/>
      </c>
      <c r="H243" s="99"/>
      <c r="I243" s="99"/>
      <c r="J243" s="139"/>
      <c r="K243" s="141"/>
      <c r="L243" s="118"/>
      <c r="M243" s="119" t="str">
        <f t="shared" si="21"/>
        <v/>
      </c>
      <c r="N243" s="103"/>
      <c r="O243" s="100"/>
      <c r="P243" s="100"/>
      <c r="Q243" s="101" t="str">
        <f t="shared" si="22"/>
        <v/>
      </c>
      <c r="R243" s="100"/>
      <c r="S243" s="102" t="str">
        <f t="shared" si="23"/>
        <v/>
      </c>
      <c r="T243" s="15" t="str">
        <f t="shared" si="24"/>
        <v/>
      </c>
    </row>
    <row r="244" spans="1:20" x14ac:dyDescent="0.55000000000000004">
      <c r="A244" s="126"/>
      <c r="B244" s="95"/>
      <c r="C244" s="98" t="str">
        <f>IF(B244="","",VLOOKUP(B244,団体基本情報!$B$14:$D$23,3,FALSE))</f>
        <v/>
      </c>
      <c r="D244" s="7" t="str">
        <f t="shared" si="19"/>
        <v/>
      </c>
      <c r="E244" s="6" t="str">
        <f t="shared" si="20"/>
        <v/>
      </c>
      <c r="F244" s="131"/>
      <c r="G244" s="105" t="str">
        <f>IF(F244="","",VLOOKUP(F244,プルダウン用リスト!$K$1:$M$14,2,FALSE))</f>
        <v/>
      </c>
      <c r="H244" s="99"/>
      <c r="I244" s="99"/>
      <c r="J244" s="139"/>
      <c r="K244" s="141"/>
      <c r="L244" s="118"/>
      <c r="M244" s="119" t="str">
        <f t="shared" si="21"/>
        <v/>
      </c>
      <c r="N244" s="103"/>
      <c r="O244" s="100"/>
      <c r="P244" s="100"/>
      <c r="Q244" s="101" t="str">
        <f t="shared" si="22"/>
        <v/>
      </c>
      <c r="R244" s="100"/>
      <c r="S244" s="102" t="str">
        <f t="shared" si="23"/>
        <v/>
      </c>
      <c r="T244" s="15" t="str">
        <f t="shared" si="24"/>
        <v/>
      </c>
    </row>
    <row r="245" spans="1:20" x14ac:dyDescent="0.55000000000000004">
      <c r="A245" s="126"/>
      <c r="B245" s="95"/>
      <c r="C245" s="98" t="str">
        <f>IF(B245="","",VLOOKUP(B245,団体基本情報!$B$14:$D$23,3,FALSE))</f>
        <v/>
      </c>
      <c r="D245" s="7" t="str">
        <f t="shared" si="19"/>
        <v/>
      </c>
      <c r="E245" s="6" t="str">
        <f t="shared" si="20"/>
        <v/>
      </c>
      <c r="F245" s="131"/>
      <c r="G245" s="105" t="str">
        <f>IF(F245="","",VLOOKUP(F245,プルダウン用リスト!$K$1:$M$14,2,FALSE))</f>
        <v/>
      </c>
      <c r="H245" s="99"/>
      <c r="I245" s="99"/>
      <c r="J245" s="139"/>
      <c r="K245" s="141"/>
      <c r="L245" s="118"/>
      <c r="M245" s="119" t="str">
        <f t="shared" si="21"/>
        <v/>
      </c>
      <c r="N245" s="103"/>
      <c r="O245" s="100"/>
      <c r="P245" s="100"/>
      <c r="Q245" s="101" t="str">
        <f t="shared" si="22"/>
        <v/>
      </c>
      <c r="R245" s="100"/>
      <c r="S245" s="102" t="str">
        <f t="shared" si="23"/>
        <v/>
      </c>
      <c r="T245" s="15" t="str">
        <f t="shared" si="24"/>
        <v/>
      </c>
    </row>
    <row r="246" spans="1:20" x14ac:dyDescent="0.55000000000000004">
      <c r="A246" s="126"/>
      <c r="B246" s="95"/>
      <c r="C246" s="98" t="str">
        <f>IF(B246="","",VLOOKUP(B246,団体基本情報!$B$14:$D$23,3,FALSE))</f>
        <v/>
      </c>
      <c r="D246" s="7" t="str">
        <f t="shared" si="19"/>
        <v/>
      </c>
      <c r="E246" s="6" t="str">
        <f t="shared" si="20"/>
        <v/>
      </c>
      <c r="F246" s="131"/>
      <c r="G246" s="105" t="str">
        <f>IF(F246="","",VLOOKUP(F246,プルダウン用リスト!$K$1:$M$14,2,FALSE))</f>
        <v/>
      </c>
      <c r="H246" s="99"/>
      <c r="I246" s="99"/>
      <c r="J246" s="139"/>
      <c r="K246" s="141"/>
      <c r="L246" s="118"/>
      <c r="M246" s="119" t="str">
        <f t="shared" si="21"/>
        <v/>
      </c>
      <c r="N246" s="103"/>
      <c r="O246" s="100"/>
      <c r="P246" s="100"/>
      <c r="Q246" s="101" t="str">
        <f t="shared" si="22"/>
        <v/>
      </c>
      <c r="R246" s="100"/>
      <c r="S246" s="102" t="str">
        <f t="shared" si="23"/>
        <v/>
      </c>
      <c r="T246" s="15" t="str">
        <f t="shared" si="24"/>
        <v/>
      </c>
    </row>
    <row r="247" spans="1:20" x14ac:dyDescent="0.55000000000000004">
      <c r="A247" s="126"/>
      <c r="B247" s="95"/>
      <c r="C247" s="98" t="str">
        <f>IF(B247="","",VLOOKUP(B247,団体基本情報!$B$14:$D$23,3,FALSE))</f>
        <v/>
      </c>
      <c r="D247" s="7" t="str">
        <f t="shared" si="19"/>
        <v/>
      </c>
      <c r="E247" s="6" t="str">
        <f t="shared" si="20"/>
        <v/>
      </c>
      <c r="F247" s="131"/>
      <c r="G247" s="105" t="str">
        <f>IF(F247="","",VLOOKUP(F247,プルダウン用リスト!$K$1:$M$14,2,FALSE))</f>
        <v/>
      </c>
      <c r="H247" s="99"/>
      <c r="I247" s="99"/>
      <c r="J247" s="139"/>
      <c r="K247" s="141"/>
      <c r="L247" s="118"/>
      <c r="M247" s="119" t="str">
        <f t="shared" si="21"/>
        <v/>
      </c>
      <c r="N247" s="103"/>
      <c r="O247" s="100"/>
      <c r="P247" s="100"/>
      <c r="Q247" s="101" t="str">
        <f t="shared" si="22"/>
        <v/>
      </c>
      <c r="R247" s="100"/>
      <c r="S247" s="102" t="str">
        <f t="shared" si="23"/>
        <v/>
      </c>
      <c r="T247" s="15" t="str">
        <f t="shared" si="24"/>
        <v/>
      </c>
    </row>
    <row r="248" spans="1:20" x14ac:dyDescent="0.55000000000000004">
      <c r="A248" s="126"/>
      <c r="B248" s="95"/>
      <c r="C248" s="98" t="str">
        <f>IF(B248="","",VLOOKUP(B248,団体基本情報!$B$14:$D$23,3,FALSE))</f>
        <v/>
      </c>
      <c r="D248" s="7" t="str">
        <f t="shared" si="19"/>
        <v/>
      </c>
      <c r="E248" s="6" t="str">
        <f t="shared" si="20"/>
        <v/>
      </c>
      <c r="F248" s="131"/>
      <c r="G248" s="105" t="str">
        <f>IF(F248="","",VLOOKUP(F248,プルダウン用リスト!$K$1:$M$14,2,FALSE))</f>
        <v/>
      </c>
      <c r="H248" s="99"/>
      <c r="I248" s="99"/>
      <c r="J248" s="139"/>
      <c r="K248" s="141"/>
      <c r="L248" s="118"/>
      <c r="M248" s="119" t="str">
        <f t="shared" si="21"/>
        <v/>
      </c>
      <c r="N248" s="103"/>
      <c r="O248" s="100"/>
      <c r="P248" s="100"/>
      <c r="Q248" s="101" t="str">
        <f t="shared" si="22"/>
        <v/>
      </c>
      <c r="R248" s="100"/>
      <c r="S248" s="102" t="str">
        <f t="shared" si="23"/>
        <v/>
      </c>
      <c r="T248" s="15" t="str">
        <f t="shared" si="24"/>
        <v/>
      </c>
    </row>
    <row r="249" spans="1:20" x14ac:dyDescent="0.55000000000000004">
      <c r="A249" s="126"/>
      <c r="B249" s="95"/>
      <c r="C249" s="98" t="str">
        <f>IF(B249="","",VLOOKUP(B249,団体基本情報!$B$14:$D$23,3,FALSE))</f>
        <v/>
      </c>
      <c r="D249" s="7" t="str">
        <f t="shared" si="19"/>
        <v/>
      </c>
      <c r="E249" s="6" t="str">
        <f t="shared" si="20"/>
        <v/>
      </c>
      <c r="F249" s="131"/>
      <c r="G249" s="105" t="str">
        <f>IF(F249="","",VLOOKUP(F249,プルダウン用リスト!$K$1:$M$14,2,FALSE))</f>
        <v/>
      </c>
      <c r="H249" s="99"/>
      <c r="I249" s="99"/>
      <c r="J249" s="139"/>
      <c r="K249" s="141"/>
      <c r="L249" s="118"/>
      <c r="M249" s="119" t="str">
        <f t="shared" si="21"/>
        <v/>
      </c>
      <c r="N249" s="103"/>
      <c r="O249" s="100"/>
      <c r="P249" s="100"/>
      <c r="Q249" s="101" t="str">
        <f t="shared" si="22"/>
        <v/>
      </c>
      <c r="R249" s="100"/>
      <c r="S249" s="102" t="str">
        <f t="shared" si="23"/>
        <v/>
      </c>
      <c r="T249" s="15" t="str">
        <f t="shared" si="24"/>
        <v/>
      </c>
    </row>
    <row r="250" spans="1:20" x14ac:dyDescent="0.55000000000000004">
      <c r="A250" s="126"/>
      <c r="B250" s="95"/>
      <c r="C250" s="98" t="str">
        <f>IF(B250="","",VLOOKUP(B250,団体基本情報!$B$14:$D$23,3,FALSE))</f>
        <v/>
      </c>
      <c r="D250" s="7" t="str">
        <f t="shared" si="19"/>
        <v/>
      </c>
      <c r="E250" s="6" t="str">
        <f t="shared" si="20"/>
        <v/>
      </c>
      <c r="F250" s="131"/>
      <c r="G250" s="105" t="str">
        <f>IF(F250="","",VLOOKUP(F250,プルダウン用リスト!$K$1:$M$14,2,FALSE))</f>
        <v/>
      </c>
      <c r="H250" s="99"/>
      <c r="I250" s="99"/>
      <c r="J250" s="139"/>
      <c r="K250" s="141"/>
      <c r="L250" s="118"/>
      <c r="M250" s="119" t="str">
        <f t="shared" si="21"/>
        <v/>
      </c>
      <c r="N250" s="103"/>
      <c r="O250" s="100"/>
      <c r="P250" s="100"/>
      <c r="Q250" s="101" t="str">
        <f t="shared" si="22"/>
        <v/>
      </c>
      <c r="R250" s="100"/>
      <c r="S250" s="102" t="str">
        <f t="shared" si="23"/>
        <v/>
      </c>
      <c r="T250" s="15" t="str">
        <f t="shared" si="24"/>
        <v/>
      </c>
    </row>
    <row r="251" spans="1:20" x14ac:dyDescent="0.55000000000000004">
      <c r="A251" s="126"/>
      <c r="B251" s="95"/>
      <c r="C251" s="98" t="str">
        <f>IF(B251="","",VLOOKUP(B251,団体基本情報!$B$14:$D$23,3,FALSE))</f>
        <v/>
      </c>
      <c r="D251" s="7" t="str">
        <f t="shared" si="19"/>
        <v/>
      </c>
      <c r="E251" s="6" t="str">
        <f t="shared" si="20"/>
        <v/>
      </c>
      <c r="F251" s="131"/>
      <c r="G251" s="105" t="str">
        <f>IF(F251="","",VLOOKUP(F251,プルダウン用リスト!$K$1:$M$14,2,FALSE))</f>
        <v/>
      </c>
      <c r="H251" s="99"/>
      <c r="I251" s="99"/>
      <c r="J251" s="139"/>
      <c r="K251" s="141"/>
      <c r="L251" s="118"/>
      <c r="M251" s="119" t="str">
        <f t="shared" si="21"/>
        <v/>
      </c>
      <c r="N251" s="103"/>
      <c r="O251" s="100"/>
      <c r="P251" s="100"/>
      <c r="Q251" s="101" t="str">
        <f t="shared" si="22"/>
        <v/>
      </c>
      <c r="R251" s="100"/>
      <c r="S251" s="102" t="str">
        <f t="shared" si="23"/>
        <v/>
      </c>
      <c r="T251" s="15" t="str">
        <f t="shared" si="24"/>
        <v/>
      </c>
    </row>
    <row r="252" spans="1:20" x14ac:dyDescent="0.55000000000000004">
      <c r="A252" s="126"/>
      <c r="B252" s="95"/>
      <c r="C252" s="98" t="str">
        <f>IF(B252="","",VLOOKUP(B252,団体基本情報!$B$14:$D$23,3,FALSE))</f>
        <v/>
      </c>
      <c r="D252" s="7" t="str">
        <f t="shared" si="19"/>
        <v/>
      </c>
      <c r="E252" s="6" t="str">
        <f t="shared" si="20"/>
        <v/>
      </c>
      <c r="F252" s="131"/>
      <c r="G252" s="105" t="str">
        <f>IF(F252="","",VLOOKUP(F252,プルダウン用リスト!$K$1:$M$14,2,FALSE))</f>
        <v/>
      </c>
      <c r="H252" s="99"/>
      <c r="I252" s="99"/>
      <c r="J252" s="139"/>
      <c r="K252" s="141"/>
      <c r="L252" s="118"/>
      <c r="M252" s="119" t="str">
        <f t="shared" si="21"/>
        <v/>
      </c>
      <c r="N252" s="103"/>
      <c r="O252" s="100"/>
      <c r="P252" s="100"/>
      <c r="Q252" s="101" t="str">
        <f t="shared" si="22"/>
        <v/>
      </c>
      <c r="R252" s="100"/>
      <c r="S252" s="102" t="str">
        <f t="shared" si="23"/>
        <v/>
      </c>
      <c r="T252" s="15" t="str">
        <f t="shared" si="24"/>
        <v/>
      </c>
    </row>
    <row r="253" spans="1:20" x14ac:dyDescent="0.55000000000000004">
      <c r="A253" s="126"/>
      <c r="B253" s="95"/>
      <c r="C253" s="98" t="str">
        <f>IF(B253="","",VLOOKUP(B253,団体基本情報!$B$14:$D$23,3,FALSE))</f>
        <v/>
      </c>
      <c r="D253" s="7" t="str">
        <f t="shared" si="19"/>
        <v/>
      </c>
      <c r="E253" s="6" t="str">
        <f t="shared" si="20"/>
        <v/>
      </c>
      <c r="F253" s="131"/>
      <c r="G253" s="105" t="str">
        <f>IF(F253="","",VLOOKUP(F253,プルダウン用リスト!$K$1:$M$14,2,FALSE))</f>
        <v/>
      </c>
      <c r="H253" s="99"/>
      <c r="I253" s="99"/>
      <c r="J253" s="139"/>
      <c r="K253" s="141"/>
      <c r="L253" s="118"/>
      <c r="M253" s="119" t="str">
        <f t="shared" si="21"/>
        <v/>
      </c>
      <c r="N253" s="103"/>
      <c r="O253" s="100"/>
      <c r="P253" s="100"/>
      <c r="Q253" s="101" t="str">
        <f t="shared" si="22"/>
        <v/>
      </c>
      <c r="R253" s="100"/>
      <c r="S253" s="102" t="str">
        <f t="shared" si="23"/>
        <v/>
      </c>
      <c r="T253" s="15" t="str">
        <f t="shared" si="24"/>
        <v/>
      </c>
    </row>
    <row r="254" spans="1:20" x14ac:dyDescent="0.55000000000000004">
      <c r="A254" s="126"/>
      <c r="B254" s="95"/>
      <c r="C254" s="98" t="str">
        <f>IF(B254="","",VLOOKUP(B254,団体基本情報!$B$14:$D$23,3,FALSE))</f>
        <v/>
      </c>
      <c r="D254" s="7" t="str">
        <f t="shared" si="19"/>
        <v/>
      </c>
      <c r="E254" s="6" t="str">
        <f t="shared" si="20"/>
        <v/>
      </c>
      <c r="F254" s="131"/>
      <c r="G254" s="105" t="str">
        <f>IF(F254="","",VLOOKUP(F254,プルダウン用リスト!$K$1:$M$14,2,FALSE))</f>
        <v/>
      </c>
      <c r="H254" s="99"/>
      <c r="I254" s="99"/>
      <c r="J254" s="139"/>
      <c r="K254" s="141"/>
      <c r="L254" s="118"/>
      <c r="M254" s="119" t="str">
        <f t="shared" si="21"/>
        <v/>
      </c>
      <c r="N254" s="103"/>
      <c r="O254" s="100"/>
      <c r="P254" s="100"/>
      <c r="Q254" s="101" t="str">
        <f t="shared" si="22"/>
        <v/>
      </c>
      <c r="R254" s="100"/>
      <c r="S254" s="102" t="str">
        <f t="shared" si="23"/>
        <v/>
      </c>
      <c r="T254" s="15" t="str">
        <f t="shared" si="24"/>
        <v/>
      </c>
    </row>
    <row r="255" spans="1:20" x14ac:dyDescent="0.55000000000000004">
      <c r="A255" s="126"/>
      <c r="B255" s="95"/>
      <c r="C255" s="98" t="str">
        <f>IF(B255="","",VLOOKUP(B255,団体基本情報!$B$14:$D$23,3,FALSE))</f>
        <v/>
      </c>
      <c r="D255" s="7" t="str">
        <f t="shared" si="19"/>
        <v/>
      </c>
      <c r="E255" s="6" t="str">
        <f t="shared" si="20"/>
        <v/>
      </c>
      <c r="F255" s="131"/>
      <c r="G255" s="105" t="str">
        <f>IF(F255="","",VLOOKUP(F255,プルダウン用リスト!$K$1:$M$14,2,FALSE))</f>
        <v/>
      </c>
      <c r="H255" s="99"/>
      <c r="I255" s="99"/>
      <c r="J255" s="139"/>
      <c r="K255" s="141"/>
      <c r="L255" s="118"/>
      <c r="M255" s="119" t="str">
        <f t="shared" si="21"/>
        <v/>
      </c>
      <c r="N255" s="103"/>
      <c r="O255" s="100"/>
      <c r="P255" s="100"/>
      <c r="Q255" s="101" t="str">
        <f t="shared" si="22"/>
        <v/>
      </c>
      <c r="R255" s="100"/>
      <c r="S255" s="102" t="str">
        <f t="shared" si="23"/>
        <v/>
      </c>
      <c r="T255" s="15" t="str">
        <f t="shared" si="24"/>
        <v/>
      </c>
    </row>
    <row r="256" spans="1:20" x14ac:dyDescent="0.55000000000000004">
      <c r="A256" s="126"/>
      <c r="B256" s="95"/>
      <c r="C256" s="98" t="str">
        <f>IF(B256="","",VLOOKUP(B256,団体基本情報!$B$14:$D$23,3,FALSE))</f>
        <v/>
      </c>
      <c r="D256" s="7" t="str">
        <f t="shared" si="19"/>
        <v/>
      </c>
      <c r="E256" s="6" t="str">
        <f t="shared" si="20"/>
        <v/>
      </c>
      <c r="F256" s="131"/>
      <c r="G256" s="105" t="str">
        <f>IF(F256="","",VLOOKUP(F256,プルダウン用リスト!$K$1:$M$14,2,FALSE))</f>
        <v/>
      </c>
      <c r="H256" s="99"/>
      <c r="I256" s="99"/>
      <c r="J256" s="139"/>
      <c r="K256" s="141"/>
      <c r="L256" s="118"/>
      <c r="M256" s="119" t="str">
        <f t="shared" si="21"/>
        <v/>
      </c>
      <c r="N256" s="103"/>
      <c r="O256" s="100"/>
      <c r="P256" s="100"/>
      <c r="Q256" s="101" t="str">
        <f t="shared" si="22"/>
        <v/>
      </c>
      <c r="R256" s="100"/>
      <c r="S256" s="102" t="str">
        <f t="shared" si="23"/>
        <v/>
      </c>
      <c r="T256" s="15" t="str">
        <f t="shared" si="24"/>
        <v/>
      </c>
    </row>
    <row r="257" spans="1:20" x14ac:dyDescent="0.55000000000000004">
      <c r="A257" s="126"/>
      <c r="B257" s="95"/>
      <c r="C257" s="98" t="str">
        <f>IF(B257="","",VLOOKUP(B257,団体基本情報!$B$14:$D$23,3,FALSE))</f>
        <v/>
      </c>
      <c r="D257" s="7" t="str">
        <f t="shared" si="19"/>
        <v/>
      </c>
      <c r="E257" s="6" t="str">
        <f t="shared" si="20"/>
        <v/>
      </c>
      <c r="F257" s="131"/>
      <c r="G257" s="105" t="str">
        <f>IF(F257="","",VLOOKUP(F257,プルダウン用リスト!$K$1:$M$14,2,FALSE))</f>
        <v/>
      </c>
      <c r="H257" s="99"/>
      <c r="I257" s="99"/>
      <c r="J257" s="139"/>
      <c r="K257" s="141"/>
      <c r="L257" s="118"/>
      <c r="M257" s="119" t="str">
        <f t="shared" si="21"/>
        <v/>
      </c>
      <c r="N257" s="103"/>
      <c r="O257" s="100"/>
      <c r="P257" s="100"/>
      <c r="Q257" s="101" t="str">
        <f t="shared" si="22"/>
        <v/>
      </c>
      <c r="R257" s="100"/>
      <c r="S257" s="102" t="str">
        <f t="shared" si="23"/>
        <v/>
      </c>
      <c r="T257" s="15" t="str">
        <f t="shared" si="24"/>
        <v/>
      </c>
    </row>
    <row r="258" spans="1:20" x14ac:dyDescent="0.55000000000000004">
      <c r="A258" s="126"/>
      <c r="B258" s="95"/>
      <c r="C258" s="98" t="str">
        <f>IF(B258="","",VLOOKUP(B258,団体基本情報!$B$14:$D$23,3,FALSE))</f>
        <v/>
      </c>
      <c r="D258" s="7" t="str">
        <f t="shared" si="19"/>
        <v/>
      </c>
      <c r="E258" s="6" t="str">
        <f t="shared" si="20"/>
        <v/>
      </c>
      <c r="F258" s="131"/>
      <c r="G258" s="105" t="str">
        <f>IF(F258="","",VLOOKUP(F258,プルダウン用リスト!$K$1:$M$14,2,FALSE))</f>
        <v/>
      </c>
      <c r="H258" s="99"/>
      <c r="I258" s="99"/>
      <c r="J258" s="139"/>
      <c r="K258" s="141"/>
      <c r="L258" s="118"/>
      <c r="M258" s="119" t="str">
        <f t="shared" si="21"/>
        <v/>
      </c>
      <c r="N258" s="103"/>
      <c r="O258" s="100"/>
      <c r="P258" s="100"/>
      <c r="Q258" s="101" t="str">
        <f t="shared" si="22"/>
        <v/>
      </c>
      <c r="R258" s="100"/>
      <c r="S258" s="102" t="str">
        <f t="shared" si="23"/>
        <v/>
      </c>
      <c r="T258" s="15" t="str">
        <f t="shared" si="24"/>
        <v/>
      </c>
    </row>
    <row r="259" spans="1:20" x14ac:dyDescent="0.55000000000000004">
      <c r="A259" s="126"/>
      <c r="B259" s="95"/>
      <c r="C259" s="98" t="str">
        <f>IF(B259="","",VLOOKUP(B259,団体基本情報!$B$14:$D$23,3,FALSE))</f>
        <v/>
      </c>
      <c r="D259" s="7" t="str">
        <f t="shared" si="19"/>
        <v/>
      </c>
      <c r="E259" s="6" t="str">
        <f t="shared" si="20"/>
        <v/>
      </c>
      <c r="F259" s="131"/>
      <c r="G259" s="105" t="str">
        <f>IF(F259="","",VLOOKUP(F259,プルダウン用リスト!$K$1:$M$14,2,FALSE))</f>
        <v/>
      </c>
      <c r="H259" s="99"/>
      <c r="I259" s="99"/>
      <c r="J259" s="139"/>
      <c r="K259" s="141"/>
      <c r="L259" s="118"/>
      <c r="M259" s="119" t="str">
        <f t="shared" si="21"/>
        <v/>
      </c>
      <c r="N259" s="103"/>
      <c r="O259" s="100"/>
      <c r="P259" s="100"/>
      <c r="Q259" s="101" t="str">
        <f t="shared" si="22"/>
        <v/>
      </c>
      <c r="R259" s="100"/>
      <c r="S259" s="102" t="str">
        <f t="shared" si="23"/>
        <v/>
      </c>
      <c r="T259" s="15" t="str">
        <f t="shared" si="24"/>
        <v/>
      </c>
    </row>
    <row r="260" spans="1:20" x14ac:dyDescent="0.55000000000000004">
      <c r="A260" s="126"/>
      <c r="B260" s="95"/>
      <c r="C260" s="98" t="str">
        <f>IF(B260="","",VLOOKUP(B260,団体基本情報!$B$14:$D$23,3,FALSE))</f>
        <v/>
      </c>
      <c r="D260" s="7" t="str">
        <f t="shared" si="19"/>
        <v/>
      </c>
      <c r="E260" s="6" t="str">
        <f t="shared" si="20"/>
        <v/>
      </c>
      <c r="F260" s="131"/>
      <c r="G260" s="105" t="str">
        <f>IF(F260="","",VLOOKUP(F260,プルダウン用リスト!$K$1:$M$14,2,FALSE))</f>
        <v/>
      </c>
      <c r="H260" s="99"/>
      <c r="I260" s="99"/>
      <c r="J260" s="139"/>
      <c r="K260" s="141"/>
      <c r="L260" s="118"/>
      <c r="M260" s="119" t="str">
        <f t="shared" si="21"/>
        <v/>
      </c>
      <c r="N260" s="103"/>
      <c r="O260" s="100"/>
      <c r="P260" s="100"/>
      <c r="Q260" s="101" t="str">
        <f t="shared" si="22"/>
        <v/>
      </c>
      <c r="R260" s="100"/>
      <c r="S260" s="102" t="str">
        <f t="shared" si="23"/>
        <v/>
      </c>
      <c r="T260" s="15" t="str">
        <f t="shared" si="24"/>
        <v/>
      </c>
    </row>
    <row r="261" spans="1:20" x14ac:dyDescent="0.55000000000000004">
      <c r="A261" s="126"/>
      <c r="B261" s="95"/>
      <c r="C261" s="98" t="str">
        <f>IF(B261="","",VLOOKUP(B261,団体基本情報!$B$14:$D$23,3,FALSE))</f>
        <v/>
      </c>
      <c r="D261" s="7" t="str">
        <f t="shared" si="19"/>
        <v/>
      </c>
      <c r="E261" s="6" t="str">
        <f t="shared" si="20"/>
        <v/>
      </c>
      <c r="F261" s="131"/>
      <c r="G261" s="105" t="str">
        <f>IF(F261="","",VLOOKUP(F261,プルダウン用リスト!$K$1:$M$14,2,FALSE))</f>
        <v/>
      </c>
      <c r="H261" s="99"/>
      <c r="I261" s="99"/>
      <c r="J261" s="139"/>
      <c r="K261" s="141"/>
      <c r="L261" s="118"/>
      <c r="M261" s="119" t="str">
        <f t="shared" si="21"/>
        <v/>
      </c>
      <c r="N261" s="103"/>
      <c r="O261" s="100"/>
      <c r="P261" s="100"/>
      <c r="Q261" s="101" t="str">
        <f t="shared" si="22"/>
        <v/>
      </c>
      <c r="R261" s="100"/>
      <c r="S261" s="102" t="str">
        <f t="shared" si="23"/>
        <v/>
      </c>
      <c r="T261" s="15" t="str">
        <f t="shared" si="24"/>
        <v/>
      </c>
    </row>
    <row r="262" spans="1:20" x14ac:dyDescent="0.55000000000000004">
      <c r="A262" s="126"/>
      <c r="B262" s="95"/>
      <c r="C262" s="98" t="str">
        <f>IF(B262="","",VLOOKUP(B262,団体基本情報!$B$14:$D$23,3,FALSE))</f>
        <v/>
      </c>
      <c r="D262" s="7" t="str">
        <f t="shared" si="19"/>
        <v/>
      </c>
      <c r="E262" s="6" t="str">
        <f t="shared" si="20"/>
        <v/>
      </c>
      <c r="F262" s="131"/>
      <c r="G262" s="105" t="str">
        <f>IF(F262="","",VLOOKUP(F262,プルダウン用リスト!$K$1:$M$14,2,FALSE))</f>
        <v/>
      </c>
      <c r="H262" s="99"/>
      <c r="I262" s="99"/>
      <c r="J262" s="139"/>
      <c r="K262" s="141"/>
      <c r="L262" s="118"/>
      <c r="M262" s="119" t="str">
        <f t="shared" si="21"/>
        <v/>
      </c>
      <c r="N262" s="103"/>
      <c r="O262" s="100"/>
      <c r="P262" s="100"/>
      <c r="Q262" s="101" t="str">
        <f t="shared" si="22"/>
        <v/>
      </c>
      <c r="R262" s="100"/>
      <c r="S262" s="102" t="str">
        <f t="shared" si="23"/>
        <v/>
      </c>
      <c r="T262" s="15" t="str">
        <f t="shared" si="24"/>
        <v/>
      </c>
    </row>
    <row r="263" spans="1:20" x14ac:dyDescent="0.55000000000000004">
      <c r="A263" s="126"/>
      <c r="B263" s="95"/>
      <c r="C263" s="98" t="str">
        <f>IF(B263="","",VLOOKUP(B263,団体基本情報!$B$14:$D$23,3,FALSE))</f>
        <v/>
      </c>
      <c r="D263" s="7" t="str">
        <f t="shared" ref="D263:D326" si="25">IF(E263="","",IF(E263="謝金","01.",IF(E263="旅費","02.",IF(E263="その他","04.","03."))))</f>
        <v/>
      </c>
      <c r="E263" s="6" t="str">
        <f t="shared" ref="E263:E326" si="26">IF(F263="","",IF(F263="謝金","謝金",IF(F263="旅費","旅費",IF(F263="対象外経費","その他","所費"))))</f>
        <v/>
      </c>
      <c r="F263" s="131"/>
      <c r="G263" s="105" t="str">
        <f>IF(F263="","",VLOOKUP(F263,プルダウン用リスト!$K$1:$M$14,2,FALSE))</f>
        <v/>
      </c>
      <c r="H263" s="99"/>
      <c r="I263" s="99"/>
      <c r="J263" s="139"/>
      <c r="K263" s="141"/>
      <c r="L263" s="118"/>
      <c r="M263" s="119" t="str">
        <f t="shared" ref="M263:M326" si="27">IF(F263="対象外経費",K263,IF(L263="","",K263-L263))</f>
        <v/>
      </c>
      <c r="N263" s="103"/>
      <c r="O263" s="100"/>
      <c r="P263" s="100"/>
      <c r="Q263" s="101" t="str">
        <f t="shared" ref="Q263:Q326" si="28">IF(O263+P263=0,"",O263+P263)</f>
        <v/>
      </c>
      <c r="R263" s="100"/>
      <c r="S263" s="102" t="str">
        <f t="shared" ref="S263:S326" si="29">IF(R263="","",Q263-R263)</f>
        <v/>
      </c>
      <c r="T263" s="15" t="str">
        <f t="shared" ref="T263:T326" si="30">IF(G263=2,"＊","")</f>
        <v/>
      </c>
    </row>
    <row r="264" spans="1:20" x14ac:dyDescent="0.55000000000000004">
      <c r="A264" s="126"/>
      <c r="B264" s="95"/>
      <c r="C264" s="98" t="str">
        <f>IF(B264="","",VLOOKUP(B264,団体基本情報!$B$14:$D$23,3,FALSE))</f>
        <v/>
      </c>
      <c r="D264" s="7" t="str">
        <f t="shared" si="25"/>
        <v/>
      </c>
      <c r="E264" s="6" t="str">
        <f t="shared" si="26"/>
        <v/>
      </c>
      <c r="F264" s="131"/>
      <c r="G264" s="105" t="str">
        <f>IF(F264="","",VLOOKUP(F264,プルダウン用リスト!$K$1:$M$14,2,FALSE))</f>
        <v/>
      </c>
      <c r="H264" s="99"/>
      <c r="I264" s="99"/>
      <c r="J264" s="139"/>
      <c r="K264" s="141"/>
      <c r="L264" s="118"/>
      <c r="M264" s="119" t="str">
        <f t="shared" si="27"/>
        <v/>
      </c>
      <c r="N264" s="103"/>
      <c r="O264" s="100"/>
      <c r="P264" s="100"/>
      <c r="Q264" s="101" t="str">
        <f t="shared" si="28"/>
        <v/>
      </c>
      <c r="R264" s="100"/>
      <c r="S264" s="102" t="str">
        <f t="shared" si="29"/>
        <v/>
      </c>
      <c r="T264" s="15" t="str">
        <f t="shared" si="30"/>
        <v/>
      </c>
    </row>
    <row r="265" spans="1:20" x14ac:dyDescent="0.55000000000000004">
      <c r="A265" s="126"/>
      <c r="B265" s="95"/>
      <c r="C265" s="98" t="str">
        <f>IF(B265="","",VLOOKUP(B265,団体基本情報!$B$14:$D$23,3,FALSE))</f>
        <v/>
      </c>
      <c r="D265" s="7" t="str">
        <f t="shared" si="25"/>
        <v/>
      </c>
      <c r="E265" s="6" t="str">
        <f t="shared" si="26"/>
        <v/>
      </c>
      <c r="F265" s="131"/>
      <c r="G265" s="105" t="str">
        <f>IF(F265="","",VLOOKUP(F265,プルダウン用リスト!$K$1:$M$14,2,FALSE))</f>
        <v/>
      </c>
      <c r="H265" s="99"/>
      <c r="I265" s="99"/>
      <c r="J265" s="139"/>
      <c r="K265" s="141"/>
      <c r="L265" s="118"/>
      <c r="M265" s="119" t="str">
        <f t="shared" si="27"/>
        <v/>
      </c>
      <c r="N265" s="103"/>
      <c r="O265" s="100"/>
      <c r="P265" s="100"/>
      <c r="Q265" s="101" t="str">
        <f t="shared" si="28"/>
        <v/>
      </c>
      <c r="R265" s="100"/>
      <c r="S265" s="102" t="str">
        <f t="shared" si="29"/>
        <v/>
      </c>
      <c r="T265" s="15" t="str">
        <f t="shared" si="30"/>
        <v/>
      </c>
    </row>
    <row r="266" spans="1:20" x14ac:dyDescent="0.55000000000000004">
      <c r="A266" s="126"/>
      <c r="B266" s="95"/>
      <c r="C266" s="98" t="str">
        <f>IF(B266="","",VLOOKUP(B266,団体基本情報!$B$14:$D$23,3,FALSE))</f>
        <v/>
      </c>
      <c r="D266" s="7" t="str">
        <f t="shared" si="25"/>
        <v/>
      </c>
      <c r="E266" s="6" t="str">
        <f t="shared" si="26"/>
        <v/>
      </c>
      <c r="F266" s="131"/>
      <c r="G266" s="105" t="str">
        <f>IF(F266="","",VLOOKUP(F266,プルダウン用リスト!$K$1:$M$14,2,FALSE))</f>
        <v/>
      </c>
      <c r="H266" s="99"/>
      <c r="I266" s="99"/>
      <c r="J266" s="139"/>
      <c r="K266" s="141"/>
      <c r="L266" s="118"/>
      <c r="M266" s="119" t="str">
        <f t="shared" si="27"/>
        <v/>
      </c>
      <c r="N266" s="103"/>
      <c r="O266" s="100"/>
      <c r="P266" s="100"/>
      <c r="Q266" s="101" t="str">
        <f t="shared" si="28"/>
        <v/>
      </c>
      <c r="R266" s="100"/>
      <c r="S266" s="102" t="str">
        <f t="shared" si="29"/>
        <v/>
      </c>
      <c r="T266" s="15" t="str">
        <f t="shared" si="30"/>
        <v/>
      </c>
    </row>
    <row r="267" spans="1:20" x14ac:dyDescent="0.55000000000000004">
      <c r="A267" s="126"/>
      <c r="B267" s="95"/>
      <c r="C267" s="98" t="str">
        <f>IF(B267="","",VLOOKUP(B267,団体基本情報!$B$14:$D$23,3,FALSE))</f>
        <v/>
      </c>
      <c r="D267" s="7" t="str">
        <f t="shared" si="25"/>
        <v/>
      </c>
      <c r="E267" s="6" t="str">
        <f t="shared" si="26"/>
        <v/>
      </c>
      <c r="F267" s="131"/>
      <c r="G267" s="105" t="str">
        <f>IF(F267="","",VLOOKUP(F267,プルダウン用リスト!$K$1:$M$14,2,FALSE))</f>
        <v/>
      </c>
      <c r="H267" s="99"/>
      <c r="I267" s="99"/>
      <c r="J267" s="139"/>
      <c r="K267" s="141"/>
      <c r="L267" s="118"/>
      <c r="M267" s="119" t="str">
        <f t="shared" si="27"/>
        <v/>
      </c>
      <c r="N267" s="103"/>
      <c r="O267" s="100"/>
      <c r="P267" s="100"/>
      <c r="Q267" s="101" t="str">
        <f t="shared" si="28"/>
        <v/>
      </c>
      <c r="R267" s="100"/>
      <c r="S267" s="102" t="str">
        <f t="shared" si="29"/>
        <v/>
      </c>
      <c r="T267" s="15" t="str">
        <f t="shared" si="30"/>
        <v/>
      </c>
    </row>
    <row r="268" spans="1:20" x14ac:dyDescent="0.55000000000000004">
      <c r="A268" s="126"/>
      <c r="B268" s="95"/>
      <c r="C268" s="98" t="str">
        <f>IF(B268="","",VLOOKUP(B268,団体基本情報!$B$14:$D$23,3,FALSE))</f>
        <v/>
      </c>
      <c r="D268" s="7" t="str">
        <f t="shared" si="25"/>
        <v/>
      </c>
      <c r="E268" s="6" t="str">
        <f t="shared" si="26"/>
        <v/>
      </c>
      <c r="F268" s="131"/>
      <c r="G268" s="105" t="str">
        <f>IF(F268="","",VLOOKUP(F268,プルダウン用リスト!$K$1:$M$14,2,FALSE))</f>
        <v/>
      </c>
      <c r="H268" s="99"/>
      <c r="I268" s="99"/>
      <c r="J268" s="139"/>
      <c r="K268" s="141"/>
      <c r="L268" s="118"/>
      <c r="M268" s="119" t="str">
        <f t="shared" si="27"/>
        <v/>
      </c>
      <c r="N268" s="103"/>
      <c r="O268" s="100"/>
      <c r="P268" s="100"/>
      <c r="Q268" s="101" t="str">
        <f t="shared" si="28"/>
        <v/>
      </c>
      <c r="R268" s="100"/>
      <c r="S268" s="102" t="str">
        <f t="shared" si="29"/>
        <v/>
      </c>
      <c r="T268" s="15" t="str">
        <f t="shared" si="30"/>
        <v/>
      </c>
    </row>
    <row r="269" spans="1:20" x14ac:dyDescent="0.55000000000000004">
      <c r="A269" s="126"/>
      <c r="B269" s="95"/>
      <c r="C269" s="98" t="str">
        <f>IF(B269="","",VLOOKUP(B269,団体基本情報!$B$14:$D$23,3,FALSE))</f>
        <v/>
      </c>
      <c r="D269" s="7" t="str">
        <f t="shared" si="25"/>
        <v/>
      </c>
      <c r="E269" s="6" t="str">
        <f t="shared" si="26"/>
        <v/>
      </c>
      <c r="F269" s="131"/>
      <c r="G269" s="105" t="str">
        <f>IF(F269="","",VLOOKUP(F269,プルダウン用リスト!$K$1:$M$14,2,FALSE))</f>
        <v/>
      </c>
      <c r="H269" s="99"/>
      <c r="I269" s="99"/>
      <c r="J269" s="139"/>
      <c r="K269" s="141"/>
      <c r="L269" s="118"/>
      <c r="M269" s="119" t="str">
        <f t="shared" si="27"/>
        <v/>
      </c>
      <c r="N269" s="103"/>
      <c r="O269" s="100"/>
      <c r="P269" s="100"/>
      <c r="Q269" s="101" t="str">
        <f t="shared" si="28"/>
        <v/>
      </c>
      <c r="R269" s="100"/>
      <c r="S269" s="102" t="str">
        <f t="shared" si="29"/>
        <v/>
      </c>
      <c r="T269" s="15" t="str">
        <f t="shared" si="30"/>
        <v/>
      </c>
    </row>
    <row r="270" spans="1:20" x14ac:dyDescent="0.55000000000000004">
      <c r="A270" s="126"/>
      <c r="B270" s="95"/>
      <c r="C270" s="98" t="str">
        <f>IF(B270="","",VLOOKUP(B270,団体基本情報!$B$14:$D$23,3,FALSE))</f>
        <v/>
      </c>
      <c r="D270" s="7" t="str">
        <f t="shared" si="25"/>
        <v/>
      </c>
      <c r="E270" s="6" t="str">
        <f t="shared" si="26"/>
        <v/>
      </c>
      <c r="F270" s="131"/>
      <c r="G270" s="105" t="str">
        <f>IF(F270="","",VLOOKUP(F270,プルダウン用リスト!$K$1:$M$14,2,FALSE))</f>
        <v/>
      </c>
      <c r="H270" s="99"/>
      <c r="I270" s="99"/>
      <c r="J270" s="139"/>
      <c r="K270" s="141"/>
      <c r="L270" s="118"/>
      <c r="M270" s="119" t="str">
        <f t="shared" si="27"/>
        <v/>
      </c>
      <c r="N270" s="103"/>
      <c r="O270" s="100"/>
      <c r="P270" s="100"/>
      <c r="Q270" s="101" t="str">
        <f t="shared" si="28"/>
        <v/>
      </c>
      <c r="R270" s="100"/>
      <c r="S270" s="102" t="str">
        <f t="shared" si="29"/>
        <v/>
      </c>
      <c r="T270" s="15" t="str">
        <f t="shared" si="30"/>
        <v/>
      </c>
    </row>
    <row r="271" spans="1:20" x14ac:dyDescent="0.55000000000000004">
      <c r="A271" s="126"/>
      <c r="B271" s="95"/>
      <c r="C271" s="98" t="str">
        <f>IF(B271="","",VLOOKUP(B271,団体基本情報!$B$14:$D$23,3,FALSE))</f>
        <v/>
      </c>
      <c r="D271" s="7" t="str">
        <f t="shared" si="25"/>
        <v/>
      </c>
      <c r="E271" s="6" t="str">
        <f t="shared" si="26"/>
        <v/>
      </c>
      <c r="F271" s="131"/>
      <c r="G271" s="105" t="str">
        <f>IF(F271="","",VLOOKUP(F271,プルダウン用リスト!$K$1:$M$14,2,FALSE))</f>
        <v/>
      </c>
      <c r="H271" s="99"/>
      <c r="I271" s="99"/>
      <c r="J271" s="139"/>
      <c r="K271" s="141"/>
      <c r="L271" s="118"/>
      <c r="M271" s="119" t="str">
        <f t="shared" si="27"/>
        <v/>
      </c>
      <c r="N271" s="103"/>
      <c r="O271" s="100"/>
      <c r="P271" s="100"/>
      <c r="Q271" s="101" t="str">
        <f t="shared" si="28"/>
        <v/>
      </c>
      <c r="R271" s="100"/>
      <c r="S271" s="102" t="str">
        <f t="shared" si="29"/>
        <v/>
      </c>
      <c r="T271" s="15" t="str">
        <f t="shared" si="30"/>
        <v/>
      </c>
    </row>
    <row r="272" spans="1:20" x14ac:dyDescent="0.55000000000000004">
      <c r="A272" s="126"/>
      <c r="B272" s="95"/>
      <c r="C272" s="98" t="str">
        <f>IF(B272="","",VLOOKUP(B272,団体基本情報!$B$14:$D$23,3,FALSE))</f>
        <v/>
      </c>
      <c r="D272" s="7" t="str">
        <f t="shared" si="25"/>
        <v/>
      </c>
      <c r="E272" s="6" t="str">
        <f t="shared" si="26"/>
        <v/>
      </c>
      <c r="F272" s="131"/>
      <c r="G272" s="105" t="str">
        <f>IF(F272="","",VLOOKUP(F272,プルダウン用リスト!$K$1:$M$14,2,FALSE))</f>
        <v/>
      </c>
      <c r="H272" s="99"/>
      <c r="I272" s="99"/>
      <c r="J272" s="139"/>
      <c r="K272" s="141"/>
      <c r="L272" s="118"/>
      <c r="M272" s="119" t="str">
        <f t="shared" si="27"/>
        <v/>
      </c>
      <c r="N272" s="103"/>
      <c r="O272" s="100"/>
      <c r="P272" s="100"/>
      <c r="Q272" s="101" t="str">
        <f t="shared" si="28"/>
        <v/>
      </c>
      <c r="R272" s="100"/>
      <c r="S272" s="102" t="str">
        <f t="shared" si="29"/>
        <v/>
      </c>
      <c r="T272" s="15" t="str">
        <f t="shared" si="30"/>
        <v/>
      </c>
    </row>
    <row r="273" spans="1:20" x14ac:dyDescent="0.55000000000000004">
      <c r="A273" s="126"/>
      <c r="B273" s="95"/>
      <c r="C273" s="98" t="str">
        <f>IF(B273="","",VLOOKUP(B273,団体基本情報!$B$14:$D$23,3,FALSE))</f>
        <v/>
      </c>
      <c r="D273" s="7" t="str">
        <f t="shared" si="25"/>
        <v/>
      </c>
      <c r="E273" s="6" t="str">
        <f t="shared" si="26"/>
        <v/>
      </c>
      <c r="F273" s="131"/>
      <c r="G273" s="105" t="str">
        <f>IF(F273="","",VLOOKUP(F273,プルダウン用リスト!$K$1:$M$14,2,FALSE))</f>
        <v/>
      </c>
      <c r="H273" s="99"/>
      <c r="I273" s="99"/>
      <c r="J273" s="139"/>
      <c r="K273" s="141"/>
      <c r="L273" s="118"/>
      <c r="M273" s="119" t="str">
        <f t="shared" si="27"/>
        <v/>
      </c>
      <c r="N273" s="103"/>
      <c r="O273" s="100"/>
      <c r="P273" s="100"/>
      <c r="Q273" s="101" t="str">
        <f t="shared" si="28"/>
        <v/>
      </c>
      <c r="R273" s="100"/>
      <c r="S273" s="102" t="str">
        <f t="shared" si="29"/>
        <v/>
      </c>
      <c r="T273" s="15" t="str">
        <f t="shared" si="30"/>
        <v/>
      </c>
    </row>
    <row r="274" spans="1:20" x14ac:dyDescent="0.55000000000000004">
      <c r="A274" s="126"/>
      <c r="B274" s="95"/>
      <c r="C274" s="98" t="str">
        <f>IF(B274="","",VLOOKUP(B274,団体基本情報!$B$14:$D$23,3,FALSE))</f>
        <v/>
      </c>
      <c r="D274" s="7" t="str">
        <f t="shared" si="25"/>
        <v/>
      </c>
      <c r="E274" s="6" t="str">
        <f t="shared" si="26"/>
        <v/>
      </c>
      <c r="F274" s="131"/>
      <c r="G274" s="105" t="str">
        <f>IF(F274="","",VLOOKUP(F274,プルダウン用リスト!$K$1:$M$14,2,FALSE))</f>
        <v/>
      </c>
      <c r="H274" s="99"/>
      <c r="I274" s="99"/>
      <c r="J274" s="139"/>
      <c r="K274" s="141"/>
      <c r="L274" s="118"/>
      <c r="M274" s="119" t="str">
        <f t="shared" si="27"/>
        <v/>
      </c>
      <c r="N274" s="103"/>
      <c r="O274" s="100"/>
      <c r="P274" s="100"/>
      <c r="Q274" s="101" t="str">
        <f t="shared" si="28"/>
        <v/>
      </c>
      <c r="R274" s="100"/>
      <c r="S274" s="102" t="str">
        <f t="shared" si="29"/>
        <v/>
      </c>
      <c r="T274" s="15" t="str">
        <f t="shared" si="30"/>
        <v/>
      </c>
    </row>
    <row r="275" spans="1:20" x14ac:dyDescent="0.55000000000000004">
      <c r="A275" s="126"/>
      <c r="B275" s="95"/>
      <c r="C275" s="98" t="str">
        <f>IF(B275="","",VLOOKUP(B275,団体基本情報!$B$14:$D$23,3,FALSE))</f>
        <v/>
      </c>
      <c r="D275" s="7" t="str">
        <f t="shared" si="25"/>
        <v/>
      </c>
      <c r="E275" s="6" t="str">
        <f t="shared" si="26"/>
        <v/>
      </c>
      <c r="F275" s="131"/>
      <c r="G275" s="105" t="str">
        <f>IF(F275="","",VLOOKUP(F275,プルダウン用リスト!$K$1:$M$14,2,FALSE))</f>
        <v/>
      </c>
      <c r="H275" s="99"/>
      <c r="I275" s="99"/>
      <c r="J275" s="139"/>
      <c r="K275" s="141"/>
      <c r="L275" s="118"/>
      <c r="M275" s="119" t="str">
        <f t="shared" si="27"/>
        <v/>
      </c>
      <c r="N275" s="103"/>
      <c r="O275" s="100"/>
      <c r="P275" s="100"/>
      <c r="Q275" s="101" t="str">
        <f t="shared" si="28"/>
        <v/>
      </c>
      <c r="R275" s="100"/>
      <c r="S275" s="102" t="str">
        <f t="shared" si="29"/>
        <v/>
      </c>
      <c r="T275" s="15" t="str">
        <f t="shared" si="30"/>
        <v/>
      </c>
    </row>
    <row r="276" spans="1:20" x14ac:dyDescent="0.55000000000000004">
      <c r="A276" s="126"/>
      <c r="B276" s="95"/>
      <c r="C276" s="98" t="str">
        <f>IF(B276="","",VLOOKUP(B276,団体基本情報!$B$14:$D$23,3,FALSE))</f>
        <v/>
      </c>
      <c r="D276" s="7" t="str">
        <f t="shared" si="25"/>
        <v/>
      </c>
      <c r="E276" s="6" t="str">
        <f t="shared" si="26"/>
        <v/>
      </c>
      <c r="F276" s="131"/>
      <c r="G276" s="105" t="str">
        <f>IF(F276="","",VLOOKUP(F276,プルダウン用リスト!$K$1:$M$14,2,FALSE))</f>
        <v/>
      </c>
      <c r="H276" s="99"/>
      <c r="I276" s="99"/>
      <c r="J276" s="139"/>
      <c r="K276" s="141"/>
      <c r="L276" s="118"/>
      <c r="M276" s="119" t="str">
        <f t="shared" si="27"/>
        <v/>
      </c>
      <c r="N276" s="103"/>
      <c r="O276" s="100"/>
      <c r="P276" s="100"/>
      <c r="Q276" s="101" t="str">
        <f t="shared" si="28"/>
        <v/>
      </c>
      <c r="R276" s="100"/>
      <c r="S276" s="102" t="str">
        <f t="shared" si="29"/>
        <v/>
      </c>
      <c r="T276" s="15" t="str">
        <f t="shared" si="30"/>
        <v/>
      </c>
    </row>
    <row r="277" spans="1:20" x14ac:dyDescent="0.55000000000000004">
      <c r="A277" s="126"/>
      <c r="B277" s="95"/>
      <c r="C277" s="98" t="str">
        <f>IF(B277="","",VLOOKUP(B277,団体基本情報!$B$14:$D$23,3,FALSE))</f>
        <v/>
      </c>
      <c r="D277" s="7" t="str">
        <f t="shared" si="25"/>
        <v/>
      </c>
      <c r="E277" s="6" t="str">
        <f t="shared" si="26"/>
        <v/>
      </c>
      <c r="F277" s="131"/>
      <c r="G277" s="105" t="str">
        <f>IF(F277="","",VLOOKUP(F277,プルダウン用リスト!$K$1:$M$14,2,FALSE))</f>
        <v/>
      </c>
      <c r="H277" s="99"/>
      <c r="I277" s="99"/>
      <c r="J277" s="139"/>
      <c r="K277" s="141"/>
      <c r="L277" s="118"/>
      <c r="M277" s="119" t="str">
        <f t="shared" si="27"/>
        <v/>
      </c>
      <c r="N277" s="103"/>
      <c r="O277" s="100"/>
      <c r="P277" s="100"/>
      <c r="Q277" s="101" t="str">
        <f t="shared" si="28"/>
        <v/>
      </c>
      <c r="R277" s="100"/>
      <c r="S277" s="102" t="str">
        <f t="shared" si="29"/>
        <v/>
      </c>
      <c r="T277" s="15" t="str">
        <f t="shared" si="30"/>
        <v/>
      </c>
    </row>
    <row r="278" spans="1:20" x14ac:dyDescent="0.55000000000000004">
      <c r="A278" s="126"/>
      <c r="B278" s="95"/>
      <c r="C278" s="98" t="str">
        <f>IF(B278="","",VLOOKUP(B278,団体基本情報!$B$14:$D$23,3,FALSE))</f>
        <v/>
      </c>
      <c r="D278" s="7" t="str">
        <f t="shared" si="25"/>
        <v/>
      </c>
      <c r="E278" s="6" t="str">
        <f t="shared" si="26"/>
        <v/>
      </c>
      <c r="F278" s="131"/>
      <c r="G278" s="105" t="str">
        <f>IF(F278="","",VLOOKUP(F278,プルダウン用リスト!$K$1:$M$14,2,FALSE))</f>
        <v/>
      </c>
      <c r="H278" s="99"/>
      <c r="I278" s="99"/>
      <c r="J278" s="139"/>
      <c r="K278" s="141"/>
      <c r="L278" s="118"/>
      <c r="M278" s="119" t="str">
        <f t="shared" si="27"/>
        <v/>
      </c>
      <c r="N278" s="103"/>
      <c r="O278" s="100"/>
      <c r="P278" s="100"/>
      <c r="Q278" s="101" t="str">
        <f t="shared" si="28"/>
        <v/>
      </c>
      <c r="R278" s="100"/>
      <c r="S278" s="102" t="str">
        <f t="shared" si="29"/>
        <v/>
      </c>
      <c r="T278" s="15" t="str">
        <f t="shared" si="30"/>
        <v/>
      </c>
    </row>
    <row r="279" spans="1:20" x14ac:dyDescent="0.55000000000000004">
      <c r="A279" s="126"/>
      <c r="B279" s="95"/>
      <c r="C279" s="98" t="str">
        <f>IF(B279="","",VLOOKUP(B279,団体基本情報!$B$14:$D$23,3,FALSE))</f>
        <v/>
      </c>
      <c r="D279" s="7" t="str">
        <f t="shared" si="25"/>
        <v/>
      </c>
      <c r="E279" s="6" t="str">
        <f t="shared" si="26"/>
        <v/>
      </c>
      <c r="F279" s="131"/>
      <c r="G279" s="105" t="str">
        <f>IF(F279="","",VLOOKUP(F279,プルダウン用リスト!$K$1:$M$14,2,FALSE))</f>
        <v/>
      </c>
      <c r="H279" s="99"/>
      <c r="I279" s="99"/>
      <c r="J279" s="139"/>
      <c r="K279" s="141"/>
      <c r="L279" s="118"/>
      <c r="M279" s="119" t="str">
        <f t="shared" si="27"/>
        <v/>
      </c>
      <c r="N279" s="103"/>
      <c r="O279" s="100"/>
      <c r="P279" s="100"/>
      <c r="Q279" s="101" t="str">
        <f t="shared" si="28"/>
        <v/>
      </c>
      <c r="R279" s="100"/>
      <c r="S279" s="102" t="str">
        <f t="shared" si="29"/>
        <v/>
      </c>
      <c r="T279" s="15" t="str">
        <f t="shared" si="30"/>
        <v/>
      </c>
    </row>
    <row r="280" spans="1:20" x14ac:dyDescent="0.55000000000000004">
      <c r="A280" s="126"/>
      <c r="B280" s="95"/>
      <c r="C280" s="98" t="str">
        <f>IF(B280="","",VLOOKUP(B280,団体基本情報!$B$14:$D$23,3,FALSE))</f>
        <v/>
      </c>
      <c r="D280" s="7" t="str">
        <f t="shared" si="25"/>
        <v/>
      </c>
      <c r="E280" s="6" t="str">
        <f t="shared" si="26"/>
        <v/>
      </c>
      <c r="F280" s="131"/>
      <c r="G280" s="105" t="str">
        <f>IF(F280="","",VLOOKUP(F280,プルダウン用リスト!$K$1:$M$14,2,FALSE))</f>
        <v/>
      </c>
      <c r="H280" s="99"/>
      <c r="I280" s="99"/>
      <c r="J280" s="139"/>
      <c r="K280" s="141"/>
      <c r="L280" s="118"/>
      <c r="M280" s="119" t="str">
        <f t="shared" si="27"/>
        <v/>
      </c>
      <c r="N280" s="103"/>
      <c r="O280" s="100"/>
      <c r="P280" s="100"/>
      <c r="Q280" s="101" t="str">
        <f t="shared" si="28"/>
        <v/>
      </c>
      <c r="R280" s="100"/>
      <c r="S280" s="102" t="str">
        <f t="shared" si="29"/>
        <v/>
      </c>
      <c r="T280" s="15" t="str">
        <f t="shared" si="30"/>
        <v/>
      </c>
    </row>
    <row r="281" spans="1:20" x14ac:dyDescent="0.55000000000000004">
      <c r="A281" s="126"/>
      <c r="B281" s="95"/>
      <c r="C281" s="98" t="str">
        <f>IF(B281="","",VLOOKUP(B281,団体基本情報!$B$14:$D$23,3,FALSE))</f>
        <v/>
      </c>
      <c r="D281" s="7" t="str">
        <f t="shared" si="25"/>
        <v/>
      </c>
      <c r="E281" s="6" t="str">
        <f t="shared" si="26"/>
        <v/>
      </c>
      <c r="F281" s="131"/>
      <c r="G281" s="105" t="str">
        <f>IF(F281="","",VLOOKUP(F281,プルダウン用リスト!$K$1:$M$14,2,FALSE))</f>
        <v/>
      </c>
      <c r="H281" s="99"/>
      <c r="I281" s="99"/>
      <c r="J281" s="139"/>
      <c r="K281" s="141"/>
      <c r="L281" s="118"/>
      <c r="M281" s="119" t="str">
        <f t="shared" si="27"/>
        <v/>
      </c>
      <c r="N281" s="103"/>
      <c r="O281" s="100"/>
      <c r="P281" s="100"/>
      <c r="Q281" s="101" t="str">
        <f t="shared" si="28"/>
        <v/>
      </c>
      <c r="R281" s="100"/>
      <c r="S281" s="102" t="str">
        <f t="shared" si="29"/>
        <v/>
      </c>
      <c r="T281" s="15" t="str">
        <f t="shared" si="30"/>
        <v/>
      </c>
    </row>
    <row r="282" spans="1:20" x14ac:dyDescent="0.55000000000000004">
      <c r="A282" s="126"/>
      <c r="B282" s="95"/>
      <c r="C282" s="98" t="str">
        <f>IF(B282="","",VLOOKUP(B282,団体基本情報!$B$14:$D$23,3,FALSE))</f>
        <v/>
      </c>
      <c r="D282" s="7" t="str">
        <f t="shared" si="25"/>
        <v/>
      </c>
      <c r="E282" s="6" t="str">
        <f t="shared" si="26"/>
        <v/>
      </c>
      <c r="F282" s="131"/>
      <c r="G282" s="105" t="str">
        <f>IF(F282="","",VLOOKUP(F282,プルダウン用リスト!$K$1:$M$14,2,FALSE))</f>
        <v/>
      </c>
      <c r="H282" s="99"/>
      <c r="I282" s="99"/>
      <c r="J282" s="139"/>
      <c r="K282" s="141"/>
      <c r="L282" s="118"/>
      <c r="M282" s="119" t="str">
        <f t="shared" si="27"/>
        <v/>
      </c>
      <c r="N282" s="103"/>
      <c r="O282" s="100"/>
      <c r="P282" s="100"/>
      <c r="Q282" s="101" t="str">
        <f t="shared" si="28"/>
        <v/>
      </c>
      <c r="R282" s="100"/>
      <c r="S282" s="102" t="str">
        <f t="shared" si="29"/>
        <v/>
      </c>
      <c r="T282" s="15" t="str">
        <f t="shared" si="30"/>
        <v/>
      </c>
    </row>
    <row r="283" spans="1:20" x14ac:dyDescent="0.55000000000000004">
      <c r="A283" s="126"/>
      <c r="B283" s="95"/>
      <c r="C283" s="98" t="str">
        <f>IF(B283="","",VLOOKUP(B283,団体基本情報!$B$14:$D$23,3,FALSE))</f>
        <v/>
      </c>
      <c r="D283" s="7" t="str">
        <f t="shared" si="25"/>
        <v/>
      </c>
      <c r="E283" s="6" t="str">
        <f t="shared" si="26"/>
        <v/>
      </c>
      <c r="F283" s="131"/>
      <c r="G283" s="105" t="str">
        <f>IF(F283="","",VLOOKUP(F283,プルダウン用リスト!$K$1:$M$14,2,FALSE))</f>
        <v/>
      </c>
      <c r="H283" s="99"/>
      <c r="I283" s="99"/>
      <c r="J283" s="139"/>
      <c r="K283" s="141"/>
      <c r="L283" s="118"/>
      <c r="M283" s="119" t="str">
        <f t="shared" si="27"/>
        <v/>
      </c>
      <c r="N283" s="103"/>
      <c r="O283" s="100"/>
      <c r="P283" s="100"/>
      <c r="Q283" s="101" t="str">
        <f t="shared" si="28"/>
        <v/>
      </c>
      <c r="R283" s="100"/>
      <c r="S283" s="102" t="str">
        <f t="shared" si="29"/>
        <v/>
      </c>
      <c r="T283" s="15" t="str">
        <f t="shared" si="30"/>
        <v/>
      </c>
    </row>
    <row r="284" spans="1:20" x14ac:dyDescent="0.55000000000000004">
      <c r="A284" s="126"/>
      <c r="B284" s="95"/>
      <c r="C284" s="98" t="str">
        <f>IF(B284="","",VLOOKUP(B284,団体基本情報!$B$14:$D$23,3,FALSE))</f>
        <v/>
      </c>
      <c r="D284" s="7" t="str">
        <f t="shared" si="25"/>
        <v/>
      </c>
      <c r="E284" s="6" t="str">
        <f t="shared" si="26"/>
        <v/>
      </c>
      <c r="F284" s="131"/>
      <c r="G284" s="105" t="str">
        <f>IF(F284="","",VLOOKUP(F284,プルダウン用リスト!$K$1:$M$14,2,FALSE))</f>
        <v/>
      </c>
      <c r="H284" s="99"/>
      <c r="I284" s="99"/>
      <c r="J284" s="139"/>
      <c r="K284" s="141"/>
      <c r="L284" s="118"/>
      <c r="M284" s="119" t="str">
        <f t="shared" si="27"/>
        <v/>
      </c>
      <c r="N284" s="103"/>
      <c r="O284" s="100"/>
      <c r="P284" s="100"/>
      <c r="Q284" s="101" t="str">
        <f t="shared" si="28"/>
        <v/>
      </c>
      <c r="R284" s="100"/>
      <c r="S284" s="102" t="str">
        <f t="shared" si="29"/>
        <v/>
      </c>
      <c r="T284" s="15" t="str">
        <f t="shared" si="30"/>
        <v/>
      </c>
    </row>
    <row r="285" spans="1:20" x14ac:dyDescent="0.55000000000000004">
      <c r="A285" s="126"/>
      <c r="B285" s="95"/>
      <c r="C285" s="98" t="str">
        <f>IF(B285="","",VLOOKUP(B285,団体基本情報!$B$14:$D$23,3,FALSE))</f>
        <v/>
      </c>
      <c r="D285" s="7" t="str">
        <f t="shared" si="25"/>
        <v/>
      </c>
      <c r="E285" s="6" t="str">
        <f t="shared" si="26"/>
        <v/>
      </c>
      <c r="F285" s="131"/>
      <c r="G285" s="105" t="str">
        <f>IF(F285="","",VLOOKUP(F285,プルダウン用リスト!$K$1:$M$14,2,FALSE))</f>
        <v/>
      </c>
      <c r="H285" s="99"/>
      <c r="I285" s="99"/>
      <c r="J285" s="139"/>
      <c r="K285" s="141"/>
      <c r="L285" s="118"/>
      <c r="M285" s="119" t="str">
        <f t="shared" si="27"/>
        <v/>
      </c>
      <c r="N285" s="103"/>
      <c r="O285" s="100"/>
      <c r="P285" s="100"/>
      <c r="Q285" s="101" t="str">
        <f t="shared" si="28"/>
        <v/>
      </c>
      <c r="R285" s="100"/>
      <c r="S285" s="102" t="str">
        <f t="shared" si="29"/>
        <v/>
      </c>
      <c r="T285" s="15" t="str">
        <f t="shared" si="30"/>
        <v/>
      </c>
    </row>
    <row r="286" spans="1:20" x14ac:dyDescent="0.55000000000000004">
      <c r="A286" s="126"/>
      <c r="B286" s="95"/>
      <c r="C286" s="98" t="str">
        <f>IF(B286="","",VLOOKUP(B286,団体基本情報!$B$14:$D$23,3,FALSE))</f>
        <v/>
      </c>
      <c r="D286" s="7" t="str">
        <f t="shared" si="25"/>
        <v/>
      </c>
      <c r="E286" s="6" t="str">
        <f t="shared" si="26"/>
        <v/>
      </c>
      <c r="F286" s="131"/>
      <c r="G286" s="105" t="str">
        <f>IF(F286="","",VLOOKUP(F286,プルダウン用リスト!$K$1:$M$14,2,FALSE))</f>
        <v/>
      </c>
      <c r="H286" s="99"/>
      <c r="I286" s="99"/>
      <c r="J286" s="139"/>
      <c r="K286" s="141"/>
      <c r="L286" s="118"/>
      <c r="M286" s="119" t="str">
        <f t="shared" si="27"/>
        <v/>
      </c>
      <c r="N286" s="103"/>
      <c r="O286" s="100"/>
      <c r="P286" s="100"/>
      <c r="Q286" s="101" t="str">
        <f t="shared" si="28"/>
        <v/>
      </c>
      <c r="R286" s="100"/>
      <c r="S286" s="102" t="str">
        <f t="shared" si="29"/>
        <v/>
      </c>
      <c r="T286" s="15" t="str">
        <f t="shared" si="30"/>
        <v/>
      </c>
    </row>
    <row r="287" spans="1:20" x14ac:dyDescent="0.55000000000000004">
      <c r="A287" s="126"/>
      <c r="B287" s="95"/>
      <c r="C287" s="98" t="str">
        <f>IF(B287="","",VLOOKUP(B287,団体基本情報!$B$14:$D$23,3,FALSE))</f>
        <v/>
      </c>
      <c r="D287" s="7" t="str">
        <f t="shared" si="25"/>
        <v/>
      </c>
      <c r="E287" s="6" t="str">
        <f t="shared" si="26"/>
        <v/>
      </c>
      <c r="F287" s="131"/>
      <c r="G287" s="105" t="str">
        <f>IF(F287="","",VLOOKUP(F287,プルダウン用リスト!$K$1:$M$14,2,FALSE))</f>
        <v/>
      </c>
      <c r="H287" s="99"/>
      <c r="I287" s="99"/>
      <c r="J287" s="139"/>
      <c r="K287" s="141"/>
      <c r="L287" s="118"/>
      <c r="M287" s="119" t="str">
        <f t="shared" si="27"/>
        <v/>
      </c>
      <c r="N287" s="103"/>
      <c r="O287" s="100"/>
      <c r="P287" s="100"/>
      <c r="Q287" s="101" t="str">
        <f t="shared" si="28"/>
        <v/>
      </c>
      <c r="R287" s="100"/>
      <c r="S287" s="102" t="str">
        <f t="shared" si="29"/>
        <v/>
      </c>
      <c r="T287" s="15" t="str">
        <f t="shared" si="30"/>
        <v/>
      </c>
    </row>
    <row r="288" spans="1:20" x14ac:dyDescent="0.55000000000000004">
      <c r="A288" s="126"/>
      <c r="B288" s="95"/>
      <c r="C288" s="98" t="str">
        <f>IF(B288="","",VLOOKUP(B288,団体基本情報!$B$14:$D$23,3,FALSE))</f>
        <v/>
      </c>
      <c r="D288" s="7" t="str">
        <f t="shared" si="25"/>
        <v/>
      </c>
      <c r="E288" s="6" t="str">
        <f t="shared" si="26"/>
        <v/>
      </c>
      <c r="F288" s="131"/>
      <c r="G288" s="105" t="str">
        <f>IF(F288="","",VLOOKUP(F288,プルダウン用リスト!$K$1:$M$14,2,FALSE))</f>
        <v/>
      </c>
      <c r="H288" s="99"/>
      <c r="I288" s="99"/>
      <c r="J288" s="139"/>
      <c r="K288" s="141"/>
      <c r="L288" s="118"/>
      <c r="M288" s="119" t="str">
        <f t="shared" si="27"/>
        <v/>
      </c>
      <c r="N288" s="103"/>
      <c r="O288" s="100"/>
      <c r="P288" s="100"/>
      <c r="Q288" s="101" t="str">
        <f t="shared" si="28"/>
        <v/>
      </c>
      <c r="R288" s="100"/>
      <c r="S288" s="102" t="str">
        <f t="shared" si="29"/>
        <v/>
      </c>
      <c r="T288" s="15" t="str">
        <f t="shared" si="30"/>
        <v/>
      </c>
    </row>
    <row r="289" spans="1:20" x14ac:dyDescent="0.55000000000000004">
      <c r="A289" s="126"/>
      <c r="B289" s="95"/>
      <c r="C289" s="98" t="str">
        <f>IF(B289="","",VLOOKUP(B289,団体基本情報!$B$14:$D$23,3,FALSE))</f>
        <v/>
      </c>
      <c r="D289" s="7" t="str">
        <f t="shared" si="25"/>
        <v/>
      </c>
      <c r="E289" s="6" t="str">
        <f t="shared" si="26"/>
        <v/>
      </c>
      <c r="F289" s="131"/>
      <c r="G289" s="105" t="str">
        <f>IF(F289="","",VLOOKUP(F289,プルダウン用リスト!$K$1:$M$14,2,FALSE))</f>
        <v/>
      </c>
      <c r="H289" s="99"/>
      <c r="I289" s="99"/>
      <c r="J289" s="139"/>
      <c r="K289" s="141"/>
      <c r="L289" s="118"/>
      <c r="M289" s="119" t="str">
        <f t="shared" si="27"/>
        <v/>
      </c>
      <c r="N289" s="103"/>
      <c r="O289" s="100"/>
      <c r="P289" s="100"/>
      <c r="Q289" s="101" t="str">
        <f t="shared" si="28"/>
        <v/>
      </c>
      <c r="R289" s="100"/>
      <c r="S289" s="102" t="str">
        <f t="shared" si="29"/>
        <v/>
      </c>
      <c r="T289" s="15" t="str">
        <f t="shared" si="30"/>
        <v/>
      </c>
    </row>
    <row r="290" spans="1:20" x14ac:dyDescent="0.55000000000000004">
      <c r="A290" s="126"/>
      <c r="B290" s="95"/>
      <c r="C290" s="98" t="str">
        <f>IF(B290="","",VLOOKUP(B290,団体基本情報!$B$14:$D$23,3,FALSE))</f>
        <v/>
      </c>
      <c r="D290" s="7" t="str">
        <f t="shared" si="25"/>
        <v/>
      </c>
      <c r="E290" s="6" t="str">
        <f t="shared" si="26"/>
        <v/>
      </c>
      <c r="F290" s="131"/>
      <c r="G290" s="105" t="str">
        <f>IF(F290="","",VLOOKUP(F290,プルダウン用リスト!$K$1:$M$14,2,FALSE))</f>
        <v/>
      </c>
      <c r="H290" s="99"/>
      <c r="I290" s="99"/>
      <c r="J290" s="139"/>
      <c r="K290" s="141"/>
      <c r="L290" s="118"/>
      <c r="M290" s="119" t="str">
        <f t="shared" si="27"/>
        <v/>
      </c>
      <c r="N290" s="103"/>
      <c r="O290" s="100"/>
      <c r="P290" s="100"/>
      <c r="Q290" s="101" t="str">
        <f t="shared" si="28"/>
        <v/>
      </c>
      <c r="R290" s="100"/>
      <c r="S290" s="102" t="str">
        <f t="shared" si="29"/>
        <v/>
      </c>
      <c r="T290" s="15" t="str">
        <f t="shared" si="30"/>
        <v/>
      </c>
    </row>
    <row r="291" spans="1:20" x14ac:dyDescent="0.55000000000000004">
      <c r="A291" s="126"/>
      <c r="B291" s="95"/>
      <c r="C291" s="98" t="str">
        <f>IF(B291="","",VLOOKUP(B291,団体基本情報!$B$14:$D$23,3,FALSE))</f>
        <v/>
      </c>
      <c r="D291" s="7" t="str">
        <f t="shared" si="25"/>
        <v/>
      </c>
      <c r="E291" s="6" t="str">
        <f t="shared" si="26"/>
        <v/>
      </c>
      <c r="F291" s="131"/>
      <c r="G291" s="105" t="str">
        <f>IF(F291="","",VLOOKUP(F291,プルダウン用リスト!$K$1:$M$14,2,FALSE))</f>
        <v/>
      </c>
      <c r="H291" s="99"/>
      <c r="I291" s="99"/>
      <c r="J291" s="139"/>
      <c r="K291" s="141"/>
      <c r="L291" s="118"/>
      <c r="M291" s="119" t="str">
        <f t="shared" si="27"/>
        <v/>
      </c>
      <c r="N291" s="103"/>
      <c r="O291" s="100"/>
      <c r="P291" s="100"/>
      <c r="Q291" s="101" t="str">
        <f t="shared" si="28"/>
        <v/>
      </c>
      <c r="R291" s="100"/>
      <c r="S291" s="102" t="str">
        <f t="shared" si="29"/>
        <v/>
      </c>
      <c r="T291" s="15" t="str">
        <f t="shared" si="30"/>
        <v/>
      </c>
    </row>
    <row r="292" spans="1:20" x14ac:dyDescent="0.55000000000000004">
      <c r="A292" s="126"/>
      <c r="B292" s="95"/>
      <c r="C292" s="98" t="str">
        <f>IF(B292="","",VLOOKUP(B292,団体基本情報!$B$14:$D$23,3,FALSE))</f>
        <v/>
      </c>
      <c r="D292" s="7" t="str">
        <f t="shared" si="25"/>
        <v/>
      </c>
      <c r="E292" s="6" t="str">
        <f t="shared" si="26"/>
        <v/>
      </c>
      <c r="F292" s="131"/>
      <c r="G292" s="105" t="str">
        <f>IF(F292="","",VLOOKUP(F292,プルダウン用リスト!$K$1:$M$14,2,FALSE))</f>
        <v/>
      </c>
      <c r="H292" s="99"/>
      <c r="I292" s="99"/>
      <c r="J292" s="139"/>
      <c r="K292" s="141"/>
      <c r="L292" s="118"/>
      <c r="M292" s="119" t="str">
        <f t="shared" si="27"/>
        <v/>
      </c>
      <c r="N292" s="103"/>
      <c r="O292" s="100"/>
      <c r="P292" s="100"/>
      <c r="Q292" s="101" t="str">
        <f t="shared" si="28"/>
        <v/>
      </c>
      <c r="R292" s="100"/>
      <c r="S292" s="102" t="str">
        <f t="shared" si="29"/>
        <v/>
      </c>
      <c r="T292" s="15" t="str">
        <f t="shared" si="30"/>
        <v/>
      </c>
    </row>
    <row r="293" spans="1:20" x14ac:dyDescent="0.55000000000000004">
      <c r="A293" s="126"/>
      <c r="B293" s="95"/>
      <c r="C293" s="98" t="str">
        <f>IF(B293="","",VLOOKUP(B293,団体基本情報!$B$14:$D$23,3,FALSE))</f>
        <v/>
      </c>
      <c r="D293" s="7" t="str">
        <f t="shared" si="25"/>
        <v/>
      </c>
      <c r="E293" s="6" t="str">
        <f t="shared" si="26"/>
        <v/>
      </c>
      <c r="F293" s="131"/>
      <c r="G293" s="105" t="str">
        <f>IF(F293="","",VLOOKUP(F293,プルダウン用リスト!$K$1:$M$14,2,FALSE))</f>
        <v/>
      </c>
      <c r="H293" s="99"/>
      <c r="I293" s="99"/>
      <c r="J293" s="139"/>
      <c r="K293" s="141"/>
      <c r="L293" s="118"/>
      <c r="M293" s="119" t="str">
        <f t="shared" si="27"/>
        <v/>
      </c>
      <c r="N293" s="103"/>
      <c r="O293" s="100"/>
      <c r="P293" s="100"/>
      <c r="Q293" s="101" t="str">
        <f t="shared" si="28"/>
        <v/>
      </c>
      <c r="R293" s="100"/>
      <c r="S293" s="102" t="str">
        <f t="shared" si="29"/>
        <v/>
      </c>
      <c r="T293" s="15" t="str">
        <f t="shared" si="30"/>
        <v/>
      </c>
    </row>
    <row r="294" spans="1:20" x14ac:dyDescent="0.55000000000000004">
      <c r="A294" s="126"/>
      <c r="B294" s="95"/>
      <c r="C294" s="98" t="str">
        <f>IF(B294="","",VLOOKUP(B294,団体基本情報!$B$14:$D$23,3,FALSE))</f>
        <v/>
      </c>
      <c r="D294" s="7" t="str">
        <f t="shared" si="25"/>
        <v/>
      </c>
      <c r="E294" s="6" t="str">
        <f t="shared" si="26"/>
        <v/>
      </c>
      <c r="F294" s="131"/>
      <c r="G294" s="105" t="str">
        <f>IF(F294="","",VLOOKUP(F294,プルダウン用リスト!$K$1:$M$14,2,FALSE))</f>
        <v/>
      </c>
      <c r="H294" s="99"/>
      <c r="I294" s="99"/>
      <c r="J294" s="139"/>
      <c r="K294" s="141"/>
      <c r="L294" s="118"/>
      <c r="M294" s="119" t="str">
        <f t="shared" si="27"/>
        <v/>
      </c>
      <c r="N294" s="103"/>
      <c r="O294" s="100"/>
      <c r="P294" s="100"/>
      <c r="Q294" s="101" t="str">
        <f t="shared" si="28"/>
        <v/>
      </c>
      <c r="R294" s="100"/>
      <c r="S294" s="102" t="str">
        <f t="shared" si="29"/>
        <v/>
      </c>
      <c r="T294" s="15" t="str">
        <f t="shared" si="30"/>
        <v/>
      </c>
    </row>
    <row r="295" spans="1:20" x14ac:dyDescent="0.55000000000000004">
      <c r="A295" s="126"/>
      <c r="B295" s="95"/>
      <c r="C295" s="98" t="str">
        <f>IF(B295="","",VLOOKUP(B295,団体基本情報!$B$14:$D$23,3,FALSE))</f>
        <v/>
      </c>
      <c r="D295" s="7" t="str">
        <f t="shared" si="25"/>
        <v/>
      </c>
      <c r="E295" s="6" t="str">
        <f t="shared" si="26"/>
        <v/>
      </c>
      <c r="F295" s="131"/>
      <c r="G295" s="105" t="str">
        <f>IF(F295="","",VLOOKUP(F295,プルダウン用リスト!$K$1:$M$14,2,FALSE))</f>
        <v/>
      </c>
      <c r="H295" s="99"/>
      <c r="I295" s="99"/>
      <c r="J295" s="139"/>
      <c r="K295" s="141"/>
      <c r="L295" s="118"/>
      <c r="M295" s="119" t="str">
        <f t="shared" si="27"/>
        <v/>
      </c>
      <c r="N295" s="103"/>
      <c r="O295" s="100"/>
      <c r="P295" s="100"/>
      <c r="Q295" s="101" t="str">
        <f t="shared" si="28"/>
        <v/>
      </c>
      <c r="R295" s="100"/>
      <c r="S295" s="102" t="str">
        <f t="shared" si="29"/>
        <v/>
      </c>
      <c r="T295" s="15" t="str">
        <f t="shared" si="30"/>
        <v/>
      </c>
    </row>
    <row r="296" spans="1:20" x14ac:dyDescent="0.55000000000000004">
      <c r="A296" s="126"/>
      <c r="B296" s="95"/>
      <c r="C296" s="98" t="str">
        <f>IF(B296="","",VLOOKUP(B296,団体基本情報!$B$14:$D$23,3,FALSE))</f>
        <v/>
      </c>
      <c r="D296" s="7" t="str">
        <f t="shared" si="25"/>
        <v/>
      </c>
      <c r="E296" s="6" t="str">
        <f t="shared" si="26"/>
        <v/>
      </c>
      <c r="F296" s="131"/>
      <c r="G296" s="105" t="str">
        <f>IF(F296="","",VLOOKUP(F296,プルダウン用リスト!$K$1:$M$14,2,FALSE))</f>
        <v/>
      </c>
      <c r="H296" s="99"/>
      <c r="I296" s="99"/>
      <c r="J296" s="139"/>
      <c r="K296" s="141"/>
      <c r="L296" s="118"/>
      <c r="M296" s="119" t="str">
        <f t="shared" si="27"/>
        <v/>
      </c>
      <c r="N296" s="103"/>
      <c r="O296" s="100"/>
      <c r="P296" s="100"/>
      <c r="Q296" s="101" t="str">
        <f t="shared" si="28"/>
        <v/>
      </c>
      <c r="R296" s="100"/>
      <c r="S296" s="102" t="str">
        <f t="shared" si="29"/>
        <v/>
      </c>
      <c r="T296" s="15" t="str">
        <f t="shared" si="30"/>
        <v/>
      </c>
    </row>
    <row r="297" spans="1:20" x14ac:dyDescent="0.55000000000000004">
      <c r="A297" s="126"/>
      <c r="B297" s="95"/>
      <c r="C297" s="98" t="str">
        <f>IF(B297="","",VLOOKUP(B297,団体基本情報!$B$14:$D$23,3,FALSE))</f>
        <v/>
      </c>
      <c r="D297" s="7" t="str">
        <f t="shared" si="25"/>
        <v/>
      </c>
      <c r="E297" s="6" t="str">
        <f t="shared" si="26"/>
        <v/>
      </c>
      <c r="F297" s="131"/>
      <c r="G297" s="105" t="str">
        <f>IF(F297="","",VLOOKUP(F297,プルダウン用リスト!$K$1:$M$14,2,FALSE))</f>
        <v/>
      </c>
      <c r="H297" s="99"/>
      <c r="I297" s="99"/>
      <c r="J297" s="139"/>
      <c r="K297" s="141"/>
      <c r="L297" s="118"/>
      <c r="M297" s="119" t="str">
        <f t="shared" si="27"/>
        <v/>
      </c>
      <c r="N297" s="103"/>
      <c r="O297" s="100"/>
      <c r="P297" s="100"/>
      <c r="Q297" s="101" t="str">
        <f t="shared" si="28"/>
        <v/>
      </c>
      <c r="R297" s="100"/>
      <c r="S297" s="102" t="str">
        <f t="shared" si="29"/>
        <v/>
      </c>
      <c r="T297" s="15" t="str">
        <f t="shared" si="30"/>
        <v/>
      </c>
    </row>
    <row r="298" spans="1:20" x14ac:dyDescent="0.55000000000000004">
      <c r="A298" s="126"/>
      <c r="B298" s="95"/>
      <c r="C298" s="98" t="str">
        <f>IF(B298="","",VLOOKUP(B298,団体基本情報!$B$14:$D$23,3,FALSE))</f>
        <v/>
      </c>
      <c r="D298" s="7" t="str">
        <f t="shared" si="25"/>
        <v/>
      </c>
      <c r="E298" s="6" t="str">
        <f t="shared" si="26"/>
        <v/>
      </c>
      <c r="F298" s="131"/>
      <c r="G298" s="105" t="str">
        <f>IF(F298="","",VLOOKUP(F298,プルダウン用リスト!$K$1:$M$14,2,FALSE))</f>
        <v/>
      </c>
      <c r="H298" s="99"/>
      <c r="I298" s="99"/>
      <c r="J298" s="139"/>
      <c r="K298" s="141"/>
      <c r="L298" s="118"/>
      <c r="M298" s="119" t="str">
        <f t="shared" si="27"/>
        <v/>
      </c>
      <c r="N298" s="103"/>
      <c r="O298" s="100"/>
      <c r="P298" s="100"/>
      <c r="Q298" s="101" t="str">
        <f t="shared" si="28"/>
        <v/>
      </c>
      <c r="R298" s="100"/>
      <c r="S298" s="102" t="str">
        <f t="shared" si="29"/>
        <v/>
      </c>
      <c r="T298" s="15" t="str">
        <f t="shared" si="30"/>
        <v/>
      </c>
    </row>
    <row r="299" spans="1:20" x14ac:dyDescent="0.55000000000000004">
      <c r="A299" s="126"/>
      <c r="B299" s="95"/>
      <c r="C299" s="98" t="str">
        <f>IF(B299="","",VLOOKUP(B299,団体基本情報!$B$14:$D$23,3,FALSE))</f>
        <v/>
      </c>
      <c r="D299" s="7" t="str">
        <f t="shared" si="25"/>
        <v/>
      </c>
      <c r="E299" s="6" t="str">
        <f t="shared" si="26"/>
        <v/>
      </c>
      <c r="F299" s="131"/>
      <c r="G299" s="105" t="str">
        <f>IF(F299="","",VLOOKUP(F299,プルダウン用リスト!$K$1:$M$14,2,FALSE))</f>
        <v/>
      </c>
      <c r="H299" s="99"/>
      <c r="I299" s="99"/>
      <c r="J299" s="139"/>
      <c r="K299" s="141"/>
      <c r="L299" s="118"/>
      <c r="M299" s="119" t="str">
        <f t="shared" si="27"/>
        <v/>
      </c>
      <c r="N299" s="103"/>
      <c r="O299" s="100"/>
      <c r="P299" s="100"/>
      <c r="Q299" s="101" t="str">
        <f t="shared" si="28"/>
        <v/>
      </c>
      <c r="R299" s="100"/>
      <c r="S299" s="102" t="str">
        <f t="shared" si="29"/>
        <v/>
      </c>
      <c r="T299" s="15" t="str">
        <f t="shared" si="30"/>
        <v/>
      </c>
    </row>
    <row r="300" spans="1:20" x14ac:dyDescent="0.55000000000000004">
      <c r="A300" s="126"/>
      <c r="B300" s="95"/>
      <c r="C300" s="98" t="str">
        <f>IF(B300="","",VLOOKUP(B300,団体基本情報!$B$14:$D$23,3,FALSE))</f>
        <v/>
      </c>
      <c r="D300" s="7" t="str">
        <f t="shared" si="25"/>
        <v/>
      </c>
      <c r="E300" s="6" t="str">
        <f t="shared" si="26"/>
        <v/>
      </c>
      <c r="F300" s="131"/>
      <c r="G300" s="105" t="str">
        <f>IF(F300="","",VLOOKUP(F300,プルダウン用リスト!$K$1:$M$14,2,FALSE))</f>
        <v/>
      </c>
      <c r="H300" s="99"/>
      <c r="I300" s="99"/>
      <c r="J300" s="139"/>
      <c r="K300" s="141"/>
      <c r="L300" s="118"/>
      <c r="M300" s="119" t="str">
        <f t="shared" si="27"/>
        <v/>
      </c>
      <c r="N300" s="103"/>
      <c r="O300" s="100"/>
      <c r="P300" s="100"/>
      <c r="Q300" s="101" t="str">
        <f t="shared" si="28"/>
        <v/>
      </c>
      <c r="R300" s="100"/>
      <c r="S300" s="102" t="str">
        <f t="shared" si="29"/>
        <v/>
      </c>
      <c r="T300" s="15" t="str">
        <f t="shared" si="30"/>
        <v/>
      </c>
    </row>
    <row r="301" spans="1:20" x14ac:dyDescent="0.55000000000000004">
      <c r="A301" s="126"/>
      <c r="B301" s="95"/>
      <c r="C301" s="98" t="str">
        <f>IF(B301="","",VLOOKUP(B301,団体基本情報!$B$14:$D$23,3,FALSE))</f>
        <v/>
      </c>
      <c r="D301" s="7" t="str">
        <f t="shared" si="25"/>
        <v/>
      </c>
      <c r="E301" s="6" t="str">
        <f t="shared" si="26"/>
        <v/>
      </c>
      <c r="F301" s="131"/>
      <c r="G301" s="105" t="str">
        <f>IF(F301="","",VLOOKUP(F301,プルダウン用リスト!$K$1:$M$14,2,FALSE))</f>
        <v/>
      </c>
      <c r="H301" s="99"/>
      <c r="I301" s="99"/>
      <c r="J301" s="139"/>
      <c r="K301" s="141"/>
      <c r="L301" s="118"/>
      <c r="M301" s="119" t="str">
        <f t="shared" si="27"/>
        <v/>
      </c>
      <c r="N301" s="103"/>
      <c r="O301" s="100"/>
      <c r="P301" s="100"/>
      <c r="Q301" s="101" t="str">
        <f t="shared" si="28"/>
        <v/>
      </c>
      <c r="R301" s="100"/>
      <c r="S301" s="102" t="str">
        <f t="shared" si="29"/>
        <v/>
      </c>
      <c r="T301" s="15" t="str">
        <f t="shared" si="30"/>
        <v/>
      </c>
    </row>
    <row r="302" spans="1:20" x14ac:dyDescent="0.55000000000000004">
      <c r="A302" s="126"/>
      <c r="B302" s="95"/>
      <c r="C302" s="98" t="str">
        <f>IF(B302="","",VLOOKUP(B302,団体基本情報!$B$14:$D$23,3,FALSE))</f>
        <v/>
      </c>
      <c r="D302" s="7" t="str">
        <f t="shared" si="25"/>
        <v/>
      </c>
      <c r="E302" s="6" t="str">
        <f t="shared" si="26"/>
        <v/>
      </c>
      <c r="F302" s="131"/>
      <c r="G302" s="105" t="str">
        <f>IF(F302="","",VLOOKUP(F302,プルダウン用リスト!$K$1:$M$14,2,FALSE))</f>
        <v/>
      </c>
      <c r="H302" s="99"/>
      <c r="I302" s="99"/>
      <c r="J302" s="139"/>
      <c r="K302" s="141"/>
      <c r="L302" s="118"/>
      <c r="M302" s="119" t="str">
        <f t="shared" si="27"/>
        <v/>
      </c>
      <c r="N302" s="103"/>
      <c r="O302" s="100"/>
      <c r="P302" s="100"/>
      <c r="Q302" s="101" t="str">
        <f t="shared" si="28"/>
        <v/>
      </c>
      <c r="R302" s="100"/>
      <c r="S302" s="102" t="str">
        <f t="shared" si="29"/>
        <v/>
      </c>
      <c r="T302" s="15" t="str">
        <f t="shared" si="30"/>
        <v/>
      </c>
    </row>
    <row r="303" spans="1:20" x14ac:dyDescent="0.55000000000000004">
      <c r="A303" s="126"/>
      <c r="B303" s="95"/>
      <c r="C303" s="98" t="str">
        <f>IF(B303="","",VLOOKUP(B303,団体基本情報!$B$14:$D$23,3,FALSE))</f>
        <v/>
      </c>
      <c r="D303" s="7" t="str">
        <f t="shared" si="25"/>
        <v/>
      </c>
      <c r="E303" s="6" t="str">
        <f t="shared" si="26"/>
        <v/>
      </c>
      <c r="F303" s="131"/>
      <c r="G303" s="105" t="str">
        <f>IF(F303="","",VLOOKUP(F303,プルダウン用リスト!$K$1:$M$14,2,FALSE))</f>
        <v/>
      </c>
      <c r="H303" s="99"/>
      <c r="I303" s="99"/>
      <c r="J303" s="139"/>
      <c r="K303" s="141"/>
      <c r="L303" s="118"/>
      <c r="M303" s="119" t="str">
        <f t="shared" si="27"/>
        <v/>
      </c>
      <c r="N303" s="103"/>
      <c r="O303" s="100"/>
      <c r="P303" s="100"/>
      <c r="Q303" s="101" t="str">
        <f t="shared" si="28"/>
        <v/>
      </c>
      <c r="R303" s="100"/>
      <c r="S303" s="102" t="str">
        <f t="shared" si="29"/>
        <v/>
      </c>
      <c r="T303" s="15" t="str">
        <f t="shared" si="30"/>
        <v/>
      </c>
    </row>
    <row r="304" spans="1:20" x14ac:dyDescent="0.55000000000000004">
      <c r="A304" s="126"/>
      <c r="B304" s="95"/>
      <c r="C304" s="98" t="str">
        <f>IF(B304="","",VLOOKUP(B304,団体基本情報!$B$14:$D$23,3,FALSE))</f>
        <v/>
      </c>
      <c r="D304" s="7" t="str">
        <f t="shared" si="25"/>
        <v/>
      </c>
      <c r="E304" s="6" t="str">
        <f t="shared" si="26"/>
        <v/>
      </c>
      <c r="F304" s="131"/>
      <c r="G304" s="105" t="str">
        <f>IF(F304="","",VLOOKUP(F304,プルダウン用リスト!$K$1:$M$14,2,FALSE))</f>
        <v/>
      </c>
      <c r="H304" s="99"/>
      <c r="I304" s="99"/>
      <c r="J304" s="139"/>
      <c r="K304" s="141"/>
      <c r="L304" s="118"/>
      <c r="M304" s="119" t="str">
        <f t="shared" si="27"/>
        <v/>
      </c>
      <c r="N304" s="103"/>
      <c r="O304" s="100"/>
      <c r="P304" s="100"/>
      <c r="Q304" s="101" t="str">
        <f t="shared" si="28"/>
        <v/>
      </c>
      <c r="R304" s="100"/>
      <c r="S304" s="102" t="str">
        <f t="shared" si="29"/>
        <v/>
      </c>
      <c r="T304" s="15" t="str">
        <f t="shared" si="30"/>
        <v/>
      </c>
    </row>
    <row r="305" spans="1:20" x14ac:dyDescent="0.55000000000000004">
      <c r="A305" s="126"/>
      <c r="B305" s="95"/>
      <c r="C305" s="98" t="str">
        <f>IF(B305="","",VLOOKUP(B305,団体基本情報!$B$14:$D$23,3,FALSE))</f>
        <v/>
      </c>
      <c r="D305" s="7" t="str">
        <f t="shared" si="25"/>
        <v/>
      </c>
      <c r="E305" s="6" t="str">
        <f t="shared" si="26"/>
        <v/>
      </c>
      <c r="F305" s="131"/>
      <c r="G305" s="105" t="str">
        <f>IF(F305="","",VLOOKUP(F305,プルダウン用リスト!$K$1:$M$14,2,FALSE))</f>
        <v/>
      </c>
      <c r="H305" s="99"/>
      <c r="I305" s="99"/>
      <c r="J305" s="139"/>
      <c r="K305" s="141"/>
      <c r="L305" s="118"/>
      <c r="M305" s="119" t="str">
        <f t="shared" si="27"/>
        <v/>
      </c>
      <c r="N305" s="103"/>
      <c r="O305" s="100"/>
      <c r="P305" s="100"/>
      <c r="Q305" s="101" t="str">
        <f t="shared" si="28"/>
        <v/>
      </c>
      <c r="R305" s="100"/>
      <c r="S305" s="102" t="str">
        <f t="shared" si="29"/>
        <v/>
      </c>
      <c r="T305" s="15" t="str">
        <f t="shared" si="30"/>
        <v/>
      </c>
    </row>
    <row r="306" spans="1:20" x14ac:dyDescent="0.55000000000000004">
      <c r="A306" s="126"/>
      <c r="B306" s="95"/>
      <c r="C306" s="98" t="str">
        <f>IF(B306="","",VLOOKUP(B306,団体基本情報!$B$14:$D$23,3,FALSE))</f>
        <v/>
      </c>
      <c r="D306" s="7" t="str">
        <f t="shared" si="25"/>
        <v/>
      </c>
      <c r="E306" s="6" t="str">
        <f t="shared" si="26"/>
        <v/>
      </c>
      <c r="F306" s="131"/>
      <c r="G306" s="105" t="str">
        <f>IF(F306="","",VLOOKUP(F306,プルダウン用リスト!$K$1:$M$14,2,FALSE))</f>
        <v/>
      </c>
      <c r="H306" s="99"/>
      <c r="I306" s="99"/>
      <c r="J306" s="139"/>
      <c r="K306" s="141"/>
      <c r="L306" s="118"/>
      <c r="M306" s="119" t="str">
        <f t="shared" si="27"/>
        <v/>
      </c>
      <c r="N306" s="103"/>
      <c r="O306" s="100"/>
      <c r="P306" s="100"/>
      <c r="Q306" s="101" t="str">
        <f t="shared" si="28"/>
        <v/>
      </c>
      <c r="R306" s="100"/>
      <c r="S306" s="102" t="str">
        <f t="shared" si="29"/>
        <v/>
      </c>
      <c r="T306" s="15" t="str">
        <f t="shared" si="30"/>
        <v/>
      </c>
    </row>
    <row r="307" spans="1:20" x14ac:dyDescent="0.55000000000000004">
      <c r="A307" s="126"/>
      <c r="B307" s="95"/>
      <c r="C307" s="98" t="str">
        <f>IF(B307="","",VLOOKUP(B307,団体基本情報!$B$14:$D$23,3,FALSE))</f>
        <v/>
      </c>
      <c r="D307" s="7" t="str">
        <f t="shared" si="25"/>
        <v/>
      </c>
      <c r="E307" s="6" t="str">
        <f t="shared" si="26"/>
        <v/>
      </c>
      <c r="F307" s="131"/>
      <c r="G307" s="105" t="str">
        <f>IF(F307="","",VLOOKUP(F307,プルダウン用リスト!$K$1:$M$14,2,FALSE))</f>
        <v/>
      </c>
      <c r="H307" s="99"/>
      <c r="I307" s="99"/>
      <c r="J307" s="139"/>
      <c r="K307" s="141"/>
      <c r="L307" s="118"/>
      <c r="M307" s="119" t="str">
        <f t="shared" si="27"/>
        <v/>
      </c>
      <c r="N307" s="103"/>
      <c r="O307" s="100"/>
      <c r="P307" s="100"/>
      <c r="Q307" s="101" t="str">
        <f t="shared" si="28"/>
        <v/>
      </c>
      <c r="R307" s="100"/>
      <c r="S307" s="102" t="str">
        <f t="shared" si="29"/>
        <v/>
      </c>
      <c r="T307" s="15" t="str">
        <f t="shared" si="30"/>
        <v/>
      </c>
    </row>
    <row r="308" spans="1:20" x14ac:dyDescent="0.55000000000000004">
      <c r="A308" s="126"/>
      <c r="B308" s="95"/>
      <c r="C308" s="98" t="str">
        <f>IF(B308="","",VLOOKUP(B308,団体基本情報!$B$14:$D$23,3,FALSE))</f>
        <v/>
      </c>
      <c r="D308" s="7" t="str">
        <f t="shared" si="25"/>
        <v/>
      </c>
      <c r="E308" s="6" t="str">
        <f t="shared" si="26"/>
        <v/>
      </c>
      <c r="F308" s="131"/>
      <c r="G308" s="105" t="str">
        <f>IF(F308="","",VLOOKUP(F308,プルダウン用リスト!$K$1:$M$14,2,FALSE))</f>
        <v/>
      </c>
      <c r="H308" s="99"/>
      <c r="I308" s="99"/>
      <c r="J308" s="139"/>
      <c r="K308" s="141"/>
      <c r="L308" s="118"/>
      <c r="M308" s="119" t="str">
        <f t="shared" si="27"/>
        <v/>
      </c>
      <c r="N308" s="103"/>
      <c r="O308" s="100"/>
      <c r="P308" s="100"/>
      <c r="Q308" s="101" t="str">
        <f t="shared" si="28"/>
        <v/>
      </c>
      <c r="R308" s="100"/>
      <c r="S308" s="102" t="str">
        <f t="shared" si="29"/>
        <v/>
      </c>
      <c r="T308" s="15" t="str">
        <f t="shared" si="30"/>
        <v/>
      </c>
    </row>
    <row r="309" spans="1:20" x14ac:dyDescent="0.55000000000000004">
      <c r="A309" s="126"/>
      <c r="B309" s="95"/>
      <c r="C309" s="98" t="str">
        <f>IF(B309="","",VLOOKUP(B309,団体基本情報!$B$14:$D$23,3,FALSE))</f>
        <v/>
      </c>
      <c r="D309" s="7" t="str">
        <f t="shared" si="25"/>
        <v/>
      </c>
      <c r="E309" s="6" t="str">
        <f t="shared" si="26"/>
        <v/>
      </c>
      <c r="F309" s="131"/>
      <c r="G309" s="105" t="str">
        <f>IF(F309="","",VLOOKUP(F309,プルダウン用リスト!$K$1:$M$14,2,FALSE))</f>
        <v/>
      </c>
      <c r="H309" s="99"/>
      <c r="I309" s="99"/>
      <c r="J309" s="139"/>
      <c r="K309" s="141"/>
      <c r="L309" s="118"/>
      <c r="M309" s="119" t="str">
        <f t="shared" si="27"/>
        <v/>
      </c>
      <c r="N309" s="103"/>
      <c r="O309" s="100"/>
      <c r="P309" s="100"/>
      <c r="Q309" s="101" t="str">
        <f t="shared" si="28"/>
        <v/>
      </c>
      <c r="R309" s="100"/>
      <c r="S309" s="102" t="str">
        <f t="shared" si="29"/>
        <v/>
      </c>
      <c r="T309" s="15" t="str">
        <f t="shared" si="30"/>
        <v/>
      </c>
    </row>
    <row r="310" spans="1:20" x14ac:dyDescent="0.55000000000000004">
      <c r="A310" s="126"/>
      <c r="B310" s="95"/>
      <c r="C310" s="98" t="str">
        <f>IF(B310="","",VLOOKUP(B310,団体基本情報!$B$14:$D$23,3,FALSE))</f>
        <v/>
      </c>
      <c r="D310" s="7" t="str">
        <f t="shared" si="25"/>
        <v/>
      </c>
      <c r="E310" s="6" t="str">
        <f t="shared" si="26"/>
        <v/>
      </c>
      <c r="F310" s="131"/>
      <c r="G310" s="105" t="str">
        <f>IF(F310="","",VLOOKUP(F310,プルダウン用リスト!$K$1:$M$14,2,FALSE))</f>
        <v/>
      </c>
      <c r="H310" s="99"/>
      <c r="I310" s="99"/>
      <c r="J310" s="139"/>
      <c r="K310" s="141"/>
      <c r="L310" s="118"/>
      <c r="M310" s="119" t="str">
        <f t="shared" si="27"/>
        <v/>
      </c>
      <c r="N310" s="103"/>
      <c r="O310" s="100"/>
      <c r="P310" s="100"/>
      <c r="Q310" s="101" t="str">
        <f t="shared" si="28"/>
        <v/>
      </c>
      <c r="R310" s="100"/>
      <c r="S310" s="102" t="str">
        <f t="shared" si="29"/>
        <v/>
      </c>
      <c r="T310" s="15" t="str">
        <f t="shared" si="30"/>
        <v/>
      </c>
    </row>
    <row r="311" spans="1:20" x14ac:dyDescent="0.55000000000000004">
      <c r="A311" s="126"/>
      <c r="B311" s="95"/>
      <c r="C311" s="98" t="str">
        <f>IF(B311="","",VLOOKUP(B311,団体基本情報!$B$14:$D$23,3,FALSE))</f>
        <v/>
      </c>
      <c r="D311" s="7" t="str">
        <f t="shared" si="25"/>
        <v/>
      </c>
      <c r="E311" s="6" t="str">
        <f t="shared" si="26"/>
        <v/>
      </c>
      <c r="F311" s="131"/>
      <c r="G311" s="105" t="str">
        <f>IF(F311="","",VLOOKUP(F311,プルダウン用リスト!$K$1:$M$14,2,FALSE))</f>
        <v/>
      </c>
      <c r="H311" s="99"/>
      <c r="I311" s="99"/>
      <c r="J311" s="139"/>
      <c r="K311" s="141"/>
      <c r="L311" s="118"/>
      <c r="M311" s="119" t="str">
        <f t="shared" si="27"/>
        <v/>
      </c>
      <c r="N311" s="103"/>
      <c r="O311" s="100"/>
      <c r="P311" s="100"/>
      <c r="Q311" s="101" t="str">
        <f t="shared" si="28"/>
        <v/>
      </c>
      <c r="R311" s="100"/>
      <c r="S311" s="102" t="str">
        <f t="shared" si="29"/>
        <v/>
      </c>
      <c r="T311" s="15" t="str">
        <f t="shared" si="30"/>
        <v/>
      </c>
    </row>
    <row r="312" spans="1:20" x14ac:dyDescent="0.55000000000000004">
      <c r="A312" s="126"/>
      <c r="B312" s="95"/>
      <c r="C312" s="98" t="str">
        <f>IF(B312="","",VLOOKUP(B312,団体基本情報!$B$14:$D$23,3,FALSE))</f>
        <v/>
      </c>
      <c r="D312" s="7" t="str">
        <f t="shared" si="25"/>
        <v/>
      </c>
      <c r="E312" s="6" t="str">
        <f t="shared" si="26"/>
        <v/>
      </c>
      <c r="F312" s="131"/>
      <c r="G312" s="105" t="str">
        <f>IF(F312="","",VLOOKUP(F312,プルダウン用リスト!$K$1:$M$14,2,FALSE))</f>
        <v/>
      </c>
      <c r="H312" s="99"/>
      <c r="I312" s="99"/>
      <c r="J312" s="139"/>
      <c r="K312" s="141"/>
      <c r="L312" s="118"/>
      <c r="M312" s="119" t="str">
        <f t="shared" si="27"/>
        <v/>
      </c>
      <c r="N312" s="103"/>
      <c r="O312" s="100"/>
      <c r="P312" s="100"/>
      <c r="Q312" s="101" t="str">
        <f t="shared" si="28"/>
        <v/>
      </c>
      <c r="R312" s="100"/>
      <c r="S312" s="102" t="str">
        <f t="shared" si="29"/>
        <v/>
      </c>
      <c r="T312" s="15" t="str">
        <f t="shared" si="30"/>
        <v/>
      </c>
    </row>
    <row r="313" spans="1:20" x14ac:dyDescent="0.55000000000000004">
      <c r="A313" s="126"/>
      <c r="B313" s="95"/>
      <c r="C313" s="98" t="str">
        <f>IF(B313="","",VLOOKUP(B313,団体基本情報!$B$14:$D$23,3,FALSE))</f>
        <v/>
      </c>
      <c r="D313" s="7" t="str">
        <f t="shared" si="25"/>
        <v/>
      </c>
      <c r="E313" s="6" t="str">
        <f t="shared" si="26"/>
        <v/>
      </c>
      <c r="F313" s="131"/>
      <c r="G313" s="105" t="str">
        <f>IF(F313="","",VLOOKUP(F313,プルダウン用リスト!$K$1:$M$14,2,FALSE))</f>
        <v/>
      </c>
      <c r="H313" s="99"/>
      <c r="I313" s="99"/>
      <c r="J313" s="139"/>
      <c r="K313" s="141"/>
      <c r="L313" s="118"/>
      <c r="M313" s="119" t="str">
        <f t="shared" si="27"/>
        <v/>
      </c>
      <c r="N313" s="103"/>
      <c r="O313" s="100"/>
      <c r="P313" s="100"/>
      <c r="Q313" s="101" t="str">
        <f t="shared" si="28"/>
        <v/>
      </c>
      <c r="R313" s="100"/>
      <c r="S313" s="102" t="str">
        <f t="shared" si="29"/>
        <v/>
      </c>
      <c r="T313" s="15" t="str">
        <f t="shared" si="30"/>
        <v/>
      </c>
    </row>
    <row r="314" spans="1:20" x14ac:dyDescent="0.55000000000000004">
      <c r="A314" s="126"/>
      <c r="B314" s="95"/>
      <c r="C314" s="98" t="str">
        <f>IF(B314="","",VLOOKUP(B314,団体基本情報!$B$14:$D$23,3,FALSE))</f>
        <v/>
      </c>
      <c r="D314" s="7" t="str">
        <f t="shared" si="25"/>
        <v/>
      </c>
      <c r="E314" s="6" t="str">
        <f t="shared" si="26"/>
        <v/>
      </c>
      <c r="F314" s="131"/>
      <c r="G314" s="105" t="str">
        <f>IF(F314="","",VLOOKUP(F314,プルダウン用リスト!$K$1:$M$14,2,FALSE))</f>
        <v/>
      </c>
      <c r="H314" s="99"/>
      <c r="I314" s="99"/>
      <c r="J314" s="139"/>
      <c r="K314" s="141"/>
      <c r="L314" s="118"/>
      <c r="M314" s="119" t="str">
        <f t="shared" si="27"/>
        <v/>
      </c>
      <c r="N314" s="103"/>
      <c r="O314" s="100"/>
      <c r="P314" s="100"/>
      <c r="Q314" s="101" t="str">
        <f t="shared" si="28"/>
        <v/>
      </c>
      <c r="R314" s="100"/>
      <c r="S314" s="102" t="str">
        <f t="shared" si="29"/>
        <v/>
      </c>
      <c r="T314" s="15" t="str">
        <f t="shared" si="30"/>
        <v/>
      </c>
    </row>
    <row r="315" spans="1:20" x14ac:dyDescent="0.55000000000000004">
      <c r="A315" s="126"/>
      <c r="B315" s="95"/>
      <c r="C315" s="98" t="str">
        <f>IF(B315="","",VLOOKUP(B315,団体基本情報!$B$14:$D$23,3,FALSE))</f>
        <v/>
      </c>
      <c r="D315" s="7" t="str">
        <f t="shared" si="25"/>
        <v/>
      </c>
      <c r="E315" s="6" t="str">
        <f t="shared" si="26"/>
        <v/>
      </c>
      <c r="F315" s="131"/>
      <c r="G315" s="105" t="str">
        <f>IF(F315="","",VLOOKUP(F315,プルダウン用リスト!$K$1:$M$14,2,FALSE))</f>
        <v/>
      </c>
      <c r="H315" s="99"/>
      <c r="I315" s="99"/>
      <c r="J315" s="139"/>
      <c r="K315" s="141"/>
      <c r="L315" s="118"/>
      <c r="M315" s="119" t="str">
        <f t="shared" si="27"/>
        <v/>
      </c>
      <c r="N315" s="103"/>
      <c r="O315" s="100"/>
      <c r="P315" s="100"/>
      <c r="Q315" s="101" t="str">
        <f t="shared" si="28"/>
        <v/>
      </c>
      <c r="R315" s="100"/>
      <c r="S315" s="102" t="str">
        <f t="shared" si="29"/>
        <v/>
      </c>
      <c r="T315" s="15" t="str">
        <f t="shared" si="30"/>
        <v/>
      </c>
    </row>
    <row r="316" spans="1:20" x14ac:dyDescent="0.55000000000000004">
      <c r="A316" s="126"/>
      <c r="B316" s="95"/>
      <c r="C316" s="98" t="str">
        <f>IF(B316="","",VLOOKUP(B316,団体基本情報!$B$14:$D$23,3,FALSE))</f>
        <v/>
      </c>
      <c r="D316" s="7" t="str">
        <f t="shared" si="25"/>
        <v/>
      </c>
      <c r="E316" s="6" t="str">
        <f t="shared" si="26"/>
        <v/>
      </c>
      <c r="F316" s="131"/>
      <c r="G316" s="105" t="str">
        <f>IF(F316="","",VLOOKUP(F316,プルダウン用リスト!$K$1:$M$14,2,FALSE))</f>
        <v/>
      </c>
      <c r="H316" s="99"/>
      <c r="I316" s="99"/>
      <c r="J316" s="139"/>
      <c r="K316" s="141"/>
      <c r="L316" s="118"/>
      <c r="M316" s="119" t="str">
        <f t="shared" si="27"/>
        <v/>
      </c>
      <c r="N316" s="103"/>
      <c r="O316" s="100"/>
      <c r="P316" s="100"/>
      <c r="Q316" s="101" t="str">
        <f t="shared" si="28"/>
        <v/>
      </c>
      <c r="R316" s="100"/>
      <c r="S316" s="102" t="str">
        <f t="shared" si="29"/>
        <v/>
      </c>
      <c r="T316" s="15" t="str">
        <f t="shared" si="30"/>
        <v/>
      </c>
    </row>
    <row r="317" spans="1:20" x14ac:dyDescent="0.55000000000000004">
      <c r="A317" s="126"/>
      <c r="B317" s="95"/>
      <c r="C317" s="98" t="str">
        <f>IF(B317="","",VLOOKUP(B317,団体基本情報!$B$14:$D$23,3,FALSE))</f>
        <v/>
      </c>
      <c r="D317" s="7" t="str">
        <f t="shared" si="25"/>
        <v/>
      </c>
      <c r="E317" s="6" t="str">
        <f t="shared" si="26"/>
        <v/>
      </c>
      <c r="F317" s="131"/>
      <c r="G317" s="105" t="str">
        <f>IF(F317="","",VLOOKUP(F317,プルダウン用リスト!$K$1:$M$14,2,FALSE))</f>
        <v/>
      </c>
      <c r="H317" s="99"/>
      <c r="I317" s="99"/>
      <c r="J317" s="139"/>
      <c r="K317" s="141"/>
      <c r="L317" s="118"/>
      <c r="M317" s="119" t="str">
        <f t="shared" si="27"/>
        <v/>
      </c>
      <c r="N317" s="103"/>
      <c r="O317" s="100"/>
      <c r="P317" s="100"/>
      <c r="Q317" s="101" t="str">
        <f t="shared" si="28"/>
        <v/>
      </c>
      <c r="R317" s="100"/>
      <c r="S317" s="102" t="str">
        <f t="shared" si="29"/>
        <v/>
      </c>
      <c r="T317" s="15" t="str">
        <f t="shared" si="30"/>
        <v/>
      </c>
    </row>
    <row r="318" spans="1:20" x14ac:dyDescent="0.55000000000000004">
      <c r="A318" s="126"/>
      <c r="B318" s="95"/>
      <c r="C318" s="98" t="str">
        <f>IF(B318="","",VLOOKUP(B318,団体基本情報!$B$14:$D$23,3,FALSE))</f>
        <v/>
      </c>
      <c r="D318" s="7" t="str">
        <f t="shared" si="25"/>
        <v/>
      </c>
      <c r="E318" s="6" t="str">
        <f t="shared" si="26"/>
        <v/>
      </c>
      <c r="F318" s="131"/>
      <c r="G318" s="105" t="str">
        <f>IF(F318="","",VLOOKUP(F318,プルダウン用リスト!$K$1:$M$14,2,FALSE))</f>
        <v/>
      </c>
      <c r="H318" s="99"/>
      <c r="I318" s="99"/>
      <c r="J318" s="139"/>
      <c r="K318" s="141"/>
      <c r="L318" s="118"/>
      <c r="M318" s="119" t="str">
        <f t="shared" si="27"/>
        <v/>
      </c>
      <c r="N318" s="103"/>
      <c r="O318" s="100"/>
      <c r="P318" s="100"/>
      <c r="Q318" s="101" t="str">
        <f t="shared" si="28"/>
        <v/>
      </c>
      <c r="R318" s="100"/>
      <c r="S318" s="102" t="str">
        <f t="shared" si="29"/>
        <v/>
      </c>
      <c r="T318" s="15" t="str">
        <f t="shared" si="30"/>
        <v/>
      </c>
    </row>
    <row r="319" spans="1:20" x14ac:dyDescent="0.55000000000000004">
      <c r="A319" s="126"/>
      <c r="B319" s="95"/>
      <c r="C319" s="98" t="str">
        <f>IF(B319="","",VLOOKUP(B319,団体基本情報!$B$14:$D$23,3,FALSE))</f>
        <v/>
      </c>
      <c r="D319" s="7" t="str">
        <f t="shared" si="25"/>
        <v/>
      </c>
      <c r="E319" s="6" t="str">
        <f t="shared" si="26"/>
        <v/>
      </c>
      <c r="F319" s="131"/>
      <c r="G319" s="105" t="str">
        <f>IF(F319="","",VLOOKUP(F319,プルダウン用リスト!$K$1:$M$14,2,FALSE))</f>
        <v/>
      </c>
      <c r="H319" s="99"/>
      <c r="I319" s="99"/>
      <c r="J319" s="139"/>
      <c r="K319" s="141"/>
      <c r="L319" s="118"/>
      <c r="M319" s="119" t="str">
        <f t="shared" si="27"/>
        <v/>
      </c>
      <c r="N319" s="103"/>
      <c r="O319" s="100"/>
      <c r="P319" s="100"/>
      <c r="Q319" s="101" t="str">
        <f t="shared" si="28"/>
        <v/>
      </c>
      <c r="R319" s="100"/>
      <c r="S319" s="102" t="str">
        <f t="shared" si="29"/>
        <v/>
      </c>
      <c r="T319" s="15" t="str">
        <f t="shared" si="30"/>
        <v/>
      </c>
    </row>
    <row r="320" spans="1:20" x14ac:dyDescent="0.55000000000000004">
      <c r="A320" s="126"/>
      <c r="B320" s="95"/>
      <c r="C320" s="98" t="str">
        <f>IF(B320="","",VLOOKUP(B320,団体基本情報!$B$14:$D$23,3,FALSE))</f>
        <v/>
      </c>
      <c r="D320" s="7" t="str">
        <f t="shared" si="25"/>
        <v/>
      </c>
      <c r="E320" s="6" t="str">
        <f t="shared" si="26"/>
        <v/>
      </c>
      <c r="F320" s="131"/>
      <c r="G320" s="105" t="str">
        <f>IF(F320="","",VLOOKUP(F320,プルダウン用リスト!$K$1:$M$14,2,FALSE))</f>
        <v/>
      </c>
      <c r="H320" s="99"/>
      <c r="I320" s="99"/>
      <c r="J320" s="139"/>
      <c r="K320" s="141"/>
      <c r="L320" s="118"/>
      <c r="M320" s="119" t="str">
        <f t="shared" si="27"/>
        <v/>
      </c>
      <c r="N320" s="103"/>
      <c r="O320" s="100"/>
      <c r="P320" s="100"/>
      <c r="Q320" s="101" t="str">
        <f t="shared" si="28"/>
        <v/>
      </c>
      <c r="R320" s="100"/>
      <c r="S320" s="102" t="str">
        <f t="shared" si="29"/>
        <v/>
      </c>
      <c r="T320" s="15" t="str">
        <f t="shared" si="30"/>
        <v/>
      </c>
    </row>
    <row r="321" spans="1:20" x14ac:dyDescent="0.55000000000000004">
      <c r="A321" s="126"/>
      <c r="B321" s="95"/>
      <c r="C321" s="98" t="str">
        <f>IF(B321="","",VLOOKUP(B321,団体基本情報!$B$14:$D$23,3,FALSE))</f>
        <v/>
      </c>
      <c r="D321" s="7" t="str">
        <f t="shared" si="25"/>
        <v/>
      </c>
      <c r="E321" s="6" t="str">
        <f t="shared" si="26"/>
        <v/>
      </c>
      <c r="F321" s="131"/>
      <c r="G321" s="105" t="str">
        <f>IF(F321="","",VLOOKUP(F321,プルダウン用リスト!$K$1:$M$14,2,FALSE))</f>
        <v/>
      </c>
      <c r="H321" s="99"/>
      <c r="I321" s="99"/>
      <c r="J321" s="139"/>
      <c r="K321" s="141"/>
      <c r="L321" s="118"/>
      <c r="M321" s="119" t="str">
        <f t="shared" si="27"/>
        <v/>
      </c>
      <c r="N321" s="103"/>
      <c r="O321" s="100"/>
      <c r="P321" s="100"/>
      <c r="Q321" s="101" t="str">
        <f t="shared" si="28"/>
        <v/>
      </c>
      <c r="R321" s="100"/>
      <c r="S321" s="102" t="str">
        <f t="shared" si="29"/>
        <v/>
      </c>
      <c r="T321" s="15" t="str">
        <f t="shared" si="30"/>
        <v/>
      </c>
    </row>
    <row r="322" spans="1:20" x14ac:dyDescent="0.55000000000000004">
      <c r="A322" s="126"/>
      <c r="B322" s="95"/>
      <c r="C322" s="98" t="str">
        <f>IF(B322="","",VLOOKUP(B322,団体基本情報!$B$14:$D$23,3,FALSE))</f>
        <v/>
      </c>
      <c r="D322" s="7" t="str">
        <f t="shared" si="25"/>
        <v/>
      </c>
      <c r="E322" s="6" t="str">
        <f t="shared" si="26"/>
        <v/>
      </c>
      <c r="F322" s="131"/>
      <c r="G322" s="105" t="str">
        <f>IF(F322="","",VLOOKUP(F322,プルダウン用リスト!$K$1:$M$14,2,FALSE))</f>
        <v/>
      </c>
      <c r="H322" s="99"/>
      <c r="I322" s="99"/>
      <c r="J322" s="139"/>
      <c r="K322" s="141"/>
      <c r="L322" s="118"/>
      <c r="M322" s="119" t="str">
        <f t="shared" si="27"/>
        <v/>
      </c>
      <c r="N322" s="103"/>
      <c r="O322" s="100"/>
      <c r="P322" s="100"/>
      <c r="Q322" s="101" t="str">
        <f t="shared" si="28"/>
        <v/>
      </c>
      <c r="R322" s="100"/>
      <c r="S322" s="102" t="str">
        <f t="shared" si="29"/>
        <v/>
      </c>
      <c r="T322" s="15" t="str">
        <f t="shared" si="30"/>
        <v/>
      </c>
    </row>
    <row r="323" spans="1:20" x14ac:dyDescent="0.55000000000000004">
      <c r="A323" s="126"/>
      <c r="B323" s="95"/>
      <c r="C323" s="98" t="str">
        <f>IF(B323="","",VLOOKUP(B323,団体基本情報!$B$14:$D$23,3,FALSE))</f>
        <v/>
      </c>
      <c r="D323" s="7" t="str">
        <f t="shared" si="25"/>
        <v/>
      </c>
      <c r="E323" s="6" t="str">
        <f t="shared" si="26"/>
        <v/>
      </c>
      <c r="F323" s="131"/>
      <c r="G323" s="105" t="str">
        <f>IF(F323="","",VLOOKUP(F323,プルダウン用リスト!$K$1:$M$14,2,FALSE))</f>
        <v/>
      </c>
      <c r="H323" s="99"/>
      <c r="I323" s="99"/>
      <c r="J323" s="139"/>
      <c r="K323" s="141"/>
      <c r="L323" s="118"/>
      <c r="M323" s="119" t="str">
        <f t="shared" si="27"/>
        <v/>
      </c>
      <c r="N323" s="103"/>
      <c r="O323" s="100"/>
      <c r="P323" s="100"/>
      <c r="Q323" s="101" t="str">
        <f t="shared" si="28"/>
        <v/>
      </c>
      <c r="R323" s="100"/>
      <c r="S323" s="102" t="str">
        <f t="shared" si="29"/>
        <v/>
      </c>
      <c r="T323" s="15" t="str">
        <f t="shared" si="30"/>
        <v/>
      </c>
    </row>
    <row r="324" spans="1:20" x14ac:dyDescent="0.55000000000000004">
      <c r="A324" s="126"/>
      <c r="B324" s="95"/>
      <c r="C324" s="98" t="str">
        <f>IF(B324="","",VLOOKUP(B324,団体基本情報!$B$14:$D$23,3,FALSE))</f>
        <v/>
      </c>
      <c r="D324" s="7" t="str">
        <f t="shared" si="25"/>
        <v/>
      </c>
      <c r="E324" s="6" t="str">
        <f t="shared" si="26"/>
        <v/>
      </c>
      <c r="F324" s="131"/>
      <c r="G324" s="105" t="str">
        <f>IF(F324="","",VLOOKUP(F324,プルダウン用リスト!$K$1:$M$14,2,FALSE))</f>
        <v/>
      </c>
      <c r="H324" s="99"/>
      <c r="I324" s="99"/>
      <c r="J324" s="139"/>
      <c r="K324" s="141"/>
      <c r="L324" s="118"/>
      <c r="M324" s="119" t="str">
        <f t="shared" si="27"/>
        <v/>
      </c>
      <c r="N324" s="103"/>
      <c r="O324" s="100"/>
      <c r="P324" s="100"/>
      <c r="Q324" s="101" t="str">
        <f t="shared" si="28"/>
        <v/>
      </c>
      <c r="R324" s="100"/>
      <c r="S324" s="102" t="str">
        <f t="shared" si="29"/>
        <v/>
      </c>
      <c r="T324" s="15" t="str">
        <f t="shared" si="30"/>
        <v/>
      </c>
    </row>
    <row r="325" spans="1:20" x14ac:dyDescent="0.55000000000000004">
      <c r="A325" s="126"/>
      <c r="B325" s="95"/>
      <c r="C325" s="98" t="str">
        <f>IF(B325="","",VLOOKUP(B325,団体基本情報!$B$14:$D$23,3,FALSE))</f>
        <v/>
      </c>
      <c r="D325" s="7" t="str">
        <f t="shared" si="25"/>
        <v/>
      </c>
      <c r="E325" s="6" t="str">
        <f t="shared" si="26"/>
        <v/>
      </c>
      <c r="F325" s="131"/>
      <c r="G325" s="105" t="str">
        <f>IF(F325="","",VLOOKUP(F325,プルダウン用リスト!$K$1:$M$14,2,FALSE))</f>
        <v/>
      </c>
      <c r="H325" s="99"/>
      <c r="I325" s="99"/>
      <c r="J325" s="139"/>
      <c r="K325" s="141"/>
      <c r="L325" s="118"/>
      <c r="M325" s="119" t="str">
        <f t="shared" si="27"/>
        <v/>
      </c>
      <c r="N325" s="103"/>
      <c r="O325" s="100"/>
      <c r="P325" s="100"/>
      <c r="Q325" s="101" t="str">
        <f t="shared" si="28"/>
        <v/>
      </c>
      <c r="R325" s="100"/>
      <c r="S325" s="102" t="str">
        <f t="shared" si="29"/>
        <v/>
      </c>
      <c r="T325" s="15" t="str">
        <f t="shared" si="30"/>
        <v/>
      </c>
    </row>
    <row r="326" spans="1:20" x14ac:dyDescent="0.55000000000000004">
      <c r="A326" s="126"/>
      <c r="B326" s="95"/>
      <c r="C326" s="98" t="str">
        <f>IF(B326="","",VLOOKUP(B326,団体基本情報!$B$14:$D$23,3,FALSE))</f>
        <v/>
      </c>
      <c r="D326" s="7" t="str">
        <f t="shared" si="25"/>
        <v/>
      </c>
      <c r="E326" s="6" t="str">
        <f t="shared" si="26"/>
        <v/>
      </c>
      <c r="F326" s="131"/>
      <c r="G326" s="105" t="str">
        <f>IF(F326="","",VLOOKUP(F326,プルダウン用リスト!$K$1:$M$14,2,FALSE))</f>
        <v/>
      </c>
      <c r="H326" s="99"/>
      <c r="I326" s="99"/>
      <c r="J326" s="139"/>
      <c r="K326" s="141"/>
      <c r="L326" s="118"/>
      <c r="M326" s="119" t="str">
        <f t="shared" si="27"/>
        <v/>
      </c>
      <c r="N326" s="103"/>
      <c r="O326" s="100"/>
      <c r="P326" s="100"/>
      <c r="Q326" s="101" t="str">
        <f t="shared" si="28"/>
        <v/>
      </c>
      <c r="R326" s="100"/>
      <c r="S326" s="102" t="str">
        <f t="shared" si="29"/>
        <v/>
      </c>
      <c r="T326" s="15" t="str">
        <f t="shared" si="30"/>
        <v/>
      </c>
    </row>
    <row r="327" spans="1:20" x14ac:dyDescent="0.55000000000000004">
      <c r="A327" s="126"/>
      <c r="B327" s="95"/>
      <c r="C327" s="98" t="str">
        <f>IF(B327="","",VLOOKUP(B327,団体基本情報!$B$14:$D$23,3,FALSE))</f>
        <v/>
      </c>
      <c r="D327" s="7" t="str">
        <f t="shared" ref="D327:D390" si="31">IF(E327="","",IF(E327="謝金","01.",IF(E327="旅費","02.",IF(E327="その他","04.","03."))))</f>
        <v/>
      </c>
      <c r="E327" s="6" t="str">
        <f t="shared" ref="E327:E390" si="32">IF(F327="","",IF(F327="謝金","謝金",IF(F327="旅費","旅費",IF(F327="対象外経費","その他","所費"))))</f>
        <v/>
      </c>
      <c r="F327" s="131"/>
      <c r="G327" s="105" t="str">
        <f>IF(F327="","",VLOOKUP(F327,プルダウン用リスト!$K$1:$M$14,2,FALSE))</f>
        <v/>
      </c>
      <c r="H327" s="99"/>
      <c r="I327" s="99"/>
      <c r="J327" s="139"/>
      <c r="K327" s="141"/>
      <c r="L327" s="118"/>
      <c r="M327" s="119" t="str">
        <f t="shared" ref="M327:M390" si="33">IF(F327="対象外経費",K327,IF(L327="","",K327-L327))</f>
        <v/>
      </c>
      <c r="N327" s="103"/>
      <c r="O327" s="100"/>
      <c r="P327" s="100"/>
      <c r="Q327" s="101" t="str">
        <f t="shared" ref="Q327:Q390" si="34">IF(O327+P327=0,"",O327+P327)</f>
        <v/>
      </c>
      <c r="R327" s="100"/>
      <c r="S327" s="102" t="str">
        <f t="shared" ref="S327:S390" si="35">IF(R327="","",Q327-R327)</f>
        <v/>
      </c>
      <c r="T327" s="15" t="str">
        <f t="shared" ref="T327:T390" si="36">IF(G327=2,"＊","")</f>
        <v/>
      </c>
    </row>
    <row r="328" spans="1:20" x14ac:dyDescent="0.55000000000000004">
      <c r="A328" s="126"/>
      <c r="B328" s="95"/>
      <c r="C328" s="98" t="str">
        <f>IF(B328="","",VLOOKUP(B328,団体基本情報!$B$14:$D$23,3,FALSE))</f>
        <v/>
      </c>
      <c r="D328" s="7" t="str">
        <f t="shared" si="31"/>
        <v/>
      </c>
      <c r="E328" s="6" t="str">
        <f t="shared" si="32"/>
        <v/>
      </c>
      <c r="F328" s="131"/>
      <c r="G328" s="105" t="str">
        <f>IF(F328="","",VLOOKUP(F328,プルダウン用リスト!$K$1:$M$14,2,FALSE))</f>
        <v/>
      </c>
      <c r="H328" s="99"/>
      <c r="I328" s="99"/>
      <c r="J328" s="139"/>
      <c r="K328" s="141"/>
      <c r="L328" s="118"/>
      <c r="M328" s="119" t="str">
        <f t="shared" si="33"/>
        <v/>
      </c>
      <c r="N328" s="103"/>
      <c r="O328" s="100"/>
      <c r="P328" s="100"/>
      <c r="Q328" s="101" t="str">
        <f t="shared" si="34"/>
        <v/>
      </c>
      <c r="R328" s="100"/>
      <c r="S328" s="102" t="str">
        <f t="shared" si="35"/>
        <v/>
      </c>
      <c r="T328" s="15" t="str">
        <f t="shared" si="36"/>
        <v/>
      </c>
    </row>
    <row r="329" spans="1:20" x14ac:dyDescent="0.55000000000000004">
      <c r="A329" s="126"/>
      <c r="B329" s="95"/>
      <c r="C329" s="98" t="str">
        <f>IF(B329="","",VLOOKUP(B329,団体基本情報!$B$14:$D$23,3,FALSE))</f>
        <v/>
      </c>
      <c r="D329" s="7" t="str">
        <f t="shared" si="31"/>
        <v/>
      </c>
      <c r="E329" s="6" t="str">
        <f t="shared" si="32"/>
        <v/>
      </c>
      <c r="F329" s="131"/>
      <c r="G329" s="105" t="str">
        <f>IF(F329="","",VLOOKUP(F329,プルダウン用リスト!$K$1:$M$14,2,FALSE))</f>
        <v/>
      </c>
      <c r="H329" s="99"/>
      <c r="I329" s="99"/>
      <c r="J329" s="139"/>
      <c r="K329" s="141"/>
      <c r="L329" s="118"/>
      <c r="M329" s="119" t="str">
        <f t="shared" si="33"/>
        <v/>
      </c>
      <c r="N329" s="103"/>
      <c r="O329" s="100"/>
      <c r="P329" s="100"/>
      <c r="Q329" s="101" t="str">
        <f t="shared" si="34"/>
        <v/>
      </c>
      <c r="R329" s="100"/>
      <c r="S329" s="102" t="str">
        <f t="shared" si="35"/>
        <v/>
      </c>
      <c r="T329" s="15" t="str">
        <f t="shared" si="36"/>
        <v/>
      </c>
    </row>
    <row r="330" spans="1:20" x14ac:dyDescent="0.55000000000000004">
      <c r="A330" s="126"/>
      <c r="B330" s="95"/>
      <c r="C330" s="98" t="str">
        <f>IF(B330="","",VLOOKUP(B330,団体基本情報!$B$14:$D$23,3,FALSE))</f>
        <v/>
      </c>
      <c r="D330" s="7" t="str">
        <f t="shared" si="31"/>
        <v/>
      </c>
      <c r="E330" s="6" t="str">
        <f t="shared" si="32"/>
        <v/>
      </c>
      <c r="F330" s="131"/>
      <c r="G330" s="105" t="str">
        <f>IF(F330="","",VLOOKUP(F330,プルダウン用リスト!$K$1:$M$14,2,FALSE))</f>
        <v/>
      </c>
      <c r="H330" s="99"/>
      <c r="I330" s="99"/>
      <c r="J330" s="139"/>
      <c r="K330" s="141"/>
      <c r="L330" s="118"/>
      <c r="M330" s="119" t="str">
        <f t="shared" si="33"/>
        <v/>
      </c>
      <c r="N330" s="103"/>
      <c r="O330" s="100"/>
      <c r="P330" s="100"/>
      <c r="Q330" s="101" t="str">
        <f t="shared" si="34"/>
        <v/>
      </c>
      <c r="R330" s="100"/>
      <c r="S330" s="102" t="str">
        <f t="shared" si="35"/>
        <v/>
      </c>
      <c r="T330" s="15" t="str">
        <f t="shared" si="36"/>
        <v/>
      </c>
    </row>
    <row r="331" spans="1:20" x14ac:dyDescent="0.55000000000000004">
      <c r="A331" s="126"/>
      <c r="B331" s="95"/>
      <c r="C331" s="98" t="str">
        <f>IF(B331="","",VLOOKUP(B331,団体基本情報!$B$14:$D$23,3,FALSE))</f>
        <v/>
      </c>
      <c r="D331" s="7" t="str">
        <f t="shared" si="31"/>
        <v/>
      </c>
      <c r="E331" s="6" t="str">
        <f t="shared" si="32"/>
        <v/>
      </c>
      <c r="F331" s="131"/>
      <c r="G331" s="105" t="str">
        <f>IF(F331="","",VLOOKUP(F331,プルダウン用リスト!$K$1:$M$14,2,FALSE))</f>
        <v/>
      </c>
      <c r="H331" s="99"/>
      <c r="I331" s="99"/>
      <c r="J331" s="139"/>
      <c r="K331" s="141"/>
      <c r="L331" s="118"/>
      <c r="M331" s="119" t="str">
        <f t="shared" si="33"/>
        <v/>
      </c>
      <c r="N331" s="103"/>
      <c r="O331" s="100"/>
      <c r="P331" s="100"/>
      <c r="Q331" s="101" t="str">
        <f t="shared" si="34"/>
        <v/>
      </c>
      <c r="R331" s="100"/>
      <c r="S331" s="102" t="str">
        <f t="shared" si="35"/>
        <v/>
      </c>
      <c r="T331" s="15" t="str">
        <f t="shared" si="36"/>
        <v/>
      </c>
    </row>
    <row r="332" spans="1:20" x14ac:dyDescent="0.55000000000000004">
      <c r="A332" s="126"/>
      <c r="B332" s="95"/>
      <c r="C332" s="98" t="str">
        <f>IF(B332="","",VLOOKUP(B332,団体基本情報!$B$14:$D$23,3,FALSE))</f>
        <v/>
      </c>
      <c r="D332" s="7" t="str">
        <f t="shared" si="31"/>
        <v/>
      </c>
      <c r="E332" s="6" t="str">
        <f t="shared" si="32"/>
        <v/>
      </c>
      <c r="F332" s="131"/>
      <c r="G332" s="105" t="str">
        <f>IF(F332="","",VLOOKUP(F332,プルダウン用リスト!$K$1:$M$14,2,FALSE))</f>
        <v/>
      </c>
      <c r="H332" s="99"/>
      <c r="I332" s="99"/>
      <c r="J332" s="139"/>
      <c r="K332" s="141"/>
      <c r="L332" s="118"/>
      <c r="M332" s="119" t="str">
        <f t="shared" si="33"/>
        <v/>
      </c>
      <c r="N332" s="103"/>
      <c r="O332" s="100"/>
      <c r="P332" s="100"/>
      <c r="Q332" s="101" t="str">
        <f t="shared" si="34"/>
        <v/>
      </c>
      <c r="R332" s="100"/>
      <c r="S332" s="102" t="str">
        <f t="shared" si="35"/>
        <v/>
      </c>
      <c r="T332" s="15" t="str">
        <f t="shared" si="36"/>
        <v/>
      </c>
    </row>
    <row r="333" spans="1:20" x14ac:dyDescent="0.55000000000000004">
      <c r="A333" s="126"/>
      <c r="B333" s="95"/>
      <c r="C333" s="98" t="str">
        <f>IF(B333="","",VLOOKUP(B333,団体基本情報!$B$14:$D$23,3,FALSE))</f>
        <v/>
      </c>
      <c r="D333" s="7" t="str">
        <f t="shared" si="31"/>
        <v/>
      </c>
      <c r="E333" s="6" t="str">
        <f t="shared" si="32"/>
        <v/>
      </c>
      <c r="F333" s="131"/>
      <c r="G333" s="105" t="str">
        <f>IF(F333="","",VLOOKUP(F333,プルダウン用リスト!$K$1:$M$14,2,FALSE))</f>
        <v/>
      </c>
      <c r="H333" s="99"/>
      <c r="I333" s="99"/>
      <c r="J333" s="139"/>
      <c r="K333" s="141"/>
      <c r="L333" s="118"/>
      <c r="M333" s="119" t="str">
        <f t="shared" si="33"/>
        <v/>
      </c>
      <c r="N333" s="103"/>
      <c r="O333" s="100"/>
      <c r="P333" s="100"/>
      <c r="Q333" s="101" t="str">
        <f t="shared" si="34"/>
        <v/>
      </c>
      <c r="R333" s="100"/>
      <c r="S333" s="102" t="str">
        <f t="shared" si="35"/>
        <v/>
      </c>
      <c r="T333" s="15" t="str">
        <f t="shared" si="36"/>
        <v/>
      </c>
    </row>
    <row r="334" spans="1:20" x14ac:dyDescent="0.55000000000000004">
      <c r="A334" s="126"/>
      <c r="B334" s="95"/>
      <c r="C334" s="98" t="str">
        <f>IF(B334="","",VLOOKUP(B334,団体基本情報!$B$14:$D$23,3,FALSE))</f>
        <v/>
      </c>
      <c r="D334" s="7" t="str">
        <f t="shared" si="31"/>
        <v/>
      </c>
      <c r="E334" s="6" t="str">
        <f t="shared" si="32"/>
        <v/>
      </c>
      <c r="F334" s="131"/>
      <c r="G334" s="105" t="str">
        <f>IF(F334="","",VLOOKUP(F334,プルダウン用リスト!$K$1:$M$14,2,FALSE))</f>
        <v/>
      </c>
      <c r="H334" s="99"/>
      <c r="I334" s="99"/>
      <c r="J334" s="139"/>
      <c r="K334" s="141"/>
      <c r="L334" s="118"/>
      <c r="M334" s="119" t="str">
        <f t="shared" si="33"/>
        <v/>
      </c>
      <c r="N334" s="103"/>
      <c r="O334" s="100"/>
      <c r="P334" s="100"/>
      <c r="Q334" s="101" t="str">
        <f t="shared" si="34"/>
        <v/>
      </c>
      <c r="R334" s="100"/>
      <c r="S334" s="102" t="str">
        <f t="shared" si="35"/>
        <v/>
      </c>
      <c r="T334" s="15" t="str">
        <f t="shared" si="36"/>
        <v/>
      </c>
    </row>
    <row r="335" spans="1:20" x14ac:dyDescent="0.55000000000000004">
      <c r="A335" s="126"/>
      <c r="B335" s="95"/>
      <c r="C335" s="98" t="str">
        <f>IF(B335="","",VLOOKUP(B335,団体基本情報!$B$14:$D$23,3,FALSE))</f>
        <v/>
      </c>
      <c r="D335" s="7" t="str">
        <f t="shared" si="31"/>
        <v/>
      </c>
      <c r="E335" s="6" t="str">
        <f t="shared" si="32"/>
        <v/>
      </c>
      <c r="F335" s="131"/>
      <c r="G335" s="105" t="str">
        <f>IF(F335="","",VLOOKUP(F335,プルダウン用リスト!$K$1:$M$14,2,FALSE))</f>
        <v/>
      </c>
      <c r="H335" s="99"/>
      <c r="I335" s="99"/>
      <c r="J335" s="139"/>
      <c r="K335" s="141"/>
      <c r="L335" s="118"/>
      <c r="M335" s="119" t="str">
        <f t="shared" si="33"/>
        <v/>
      </c>
      <c r="N335" s="103"/>
      <c r="O335" s="100"/>
      <c r="P335" s="100"/>
      <c r="Q335" s="101" t="str">
        <f t="shared" si="34"/>
        <v/>
      </c>
      <c r="R335" s="100"/>
      <c r="S335" s="102" t="str">
        <f t="shared" si="35"/>
        <v/>
      </c>
      <c r="T335" s="15" t="str">
        <f t="shared" si="36"/>
        <v/>
      </c>
    </row>
    <row r="336" spans="1:20" x14ac:dyDescent="0.55000000000000004">
      <c r="A336" s="126"/>
      <c r="B336" s="95"/>
      <c r="C336" s="98" t="str">
        <f>IF(B336="","",VLOOKUP(B336,団体基本情報!$B$14:$D$23,3,FALSE))</f>
        <v/>
      </c>
      <c r="D336" s="7" t="str">
        <f t="shared" si="31"/>
        <v/>
      </c>
      <c r="E336" s="6" t="str">
        <f t="shared" si="32"/>
        <v/>
      </c>
      <c r="F336" s="131"/>
      <c r="G336" s="105" t="str">
        <f>IF(F336="","",VLOOKUP(F336,プルダウン用リスト!$K$1:$M$14,2,FALSE))</f>
        <v/>
      </c>
      <c r="H336" s="99"/>
      <c r="I336" s="99"/>
      <c r="J336" s="139"/>
      <c r="K336" s="141"/>
      <c r="L336" s="118"/>
      <c r="M336" s="119" t="str">
        <f t="shared" si="33"/>
        <v/>
      </c>
      <c r="N336" s="103"/>
      <c r="O336" s="100"/>
      <c r="P336" s="100"/>
      <c r="Q336" s="101" t="str">
        <f t="shared" si="34"/>
        <v/>
      </c>
      <c r="R336" s="100"/>
      <c r="S336" s="102" t="str">
        <f t="shared" si="35"/>
        <v/>
      </c>
      <c r="T336" s="15" t="str">
        <f t="shared" si="36"/>
        <v/>
      </c>
    </row>
    <row r="337" spans="1:20" x14ac:dyDescent="0.55000000000000004">
      <c r="A337" s="126"/>
      <c r="B337" s="95"/>
      <c r="C337" s="98" t="str">
        <f>IF(B337="","",VLOOKUP(B337,団体基本情報!$B$14:$D$23,3,FALSE))</f>
        <v/>
      </c>
      <c r="D337" s="7" t="str">
        <f t="shared" si="31"/>
        <v/>
      </c>
      <c r="E337" s="6" t="str">
        <f t="shared" si="32"/>
        <v/>
      </c>
      <c r="F337" s="131"/>
      <c r="G337" s="105" t="str">
        <f>IF(F337="","",VLOOKUP(F337,プルダウン用リスト!$K$1:$M$14,2,FALSE))</f>
        <v/>
      </c>
      <c r="H337" s="99"/>
      <c r="I337" s="99"/>
      <c r="J337" s="139"/>
      <c r="K337" s="141"/>
      <c r="L337" s="118"/>
      <c r="M337" s="119" t="str">
        <f t="shared" si="33"/>
        <v/>
      </c>
      <c r="N337" s="103"/>
      <c r="O337" s="100"/>
      <c r="P337" s="100"/>
      <c r="Q337" s="101" t="str">
        <f t="shared" si="34"/>
        <v/>
      </c>
      <c r="R337" s="100"/>
      <c r="S337" s="102" t="str">
        <f t="shared" si="35"/>
        <v/>
      </c>
      <c r="T337" s="15" t="str">
        <f t="shared" si="36"/>
        <v/>
      </c>
    </row>
    <row r="338" spans="1:20" x14ac:dyDescent="0.55000000000000004">
      <c r="A338" s="126"/>
      <c r="B338" s="95"/>
      <c r="C338" s="98" t="str">
        <f>IF(B338="","",VLOOKUP(B338,団体基本情報!$B$14:$D$23,3,FALSE))</f>
        <v/>
      </c>
      <c r="D338" s="7" t="str">
        <f t="shared" si="31"/>
        <v/>
      </c>
      <c r="E338" s="6" t="str">
        <f t="shared" si="32"/>
        <v/>
      </c>
      <c r="F338" s="131"/>
      <c r="G338" s="105" t="str">
        <f>IF(F338="","",VLOOKUP(F338,プルダウン用リスト!$K$1:$M$14,2,FALSE))</f>
        <v/>
      </c>
      <c r="H338" s="99"/>
      <c r="I338" s="99"/>
      <c r="J338" s="139"/>
      <c r="K338" s="141"/>
      <c r="L338" s="118"/>
      <c r="M338" s="119" t="str">
        <f t="shared" si="33"/>
        <v/>
      </c>
      <c r="N338" s="103"/>
      <c r="O338" s="100"/>
      <c r="P338" s="100"/>
      <c r="Q338" s="101" t="str">
        <f t="shared" si="34"/>
        <v/>
      </c>
      <c r="R338" s="100"/>
      <c r="S338" s="102" t="str">
        <f t="shared" si="35"/>
        <v/>
      </c>
      <c r="T338" s="15" t="str">
        <f t="shared" si="36"/>
        <v/>
      </c>
    </row>
    <row r="339" spans="1:20" x14ac:dyDescent="0.55000000000000004">
      <c r="A339" s="126"/>
      <c r="B339" s="95"/>
      <c r="C339" s="98" t="str">
        <f>IF(B339="","",VLOOKUP(B339,団体基本情報!$B$14:$D$23,3,FALSE))</f>
        <v/>
      </c>
      <c r="D339" s="7" t="str">
        <f t="shared" si="31"/>
        <v/>
      </c>
      <c r="E339" s="6" t="str">
        <f t="shared" si="32"/>
        <v/>
      </c>
      <c r="F339" s="131"/>
      <c r="G339" s="105" t="str">
        <f>IF(F339="","",VLOOKUP(F339,プルダウン用リスト!$K$1:$M$14,2,FALSE))</f>
        <v/>
      </c>
      <c r="H339" s="99"/>
      <c r="I339" s="99"/>
      <c r="J339" s="139"/>
      <c r="K339" s="141"/>
      <c r="L339" s="118"/>
      <c r="M339" s="119" t="str">
        <f t="shared" si="33"/>
        <v/>
      </c>
      <c r="N339" s="103"/>
      <c r="O339" s="100"/>
      <c r="P339" s="100"/>
      <c r="Q339" s="101" t="str">
        <f t="shared" si="34"/>
        <v/>
      </c>
      <c r="R339" s="100"/>
      <c r="S339" s="102" t="str">
        <f t="shared" si="35"/>
        <v/>
      </c>
      <c r="T339" s="15" t="str">
        <f t="shared" si="36"/>
        <v/>
      </c>
    </row>
    <row r="340" spans="1:20" x14ac:dyDescent="0.55000000000000004">
      <c r="A340" s="126"/>
      <c r="B340" s="95"/>
      <c r="C340" s="98" t="str">
        <f>IF(B340="","",VLOOKUP(B340,団体基本情報!$B$14:$D$23,3,FALSE))</f>
        <v/>
      </c>
      <c r="D340" s="7" t="str">
        <f t="shared" si="31"/>
        <v/>
      </c>
      <c r="E340" s="6" t="str">
        <f t="shared" si="32"/>
        <v/>
      </c>
      <c r="F340" s="131"/>
      <c r="G340" s="105" t="str">
        <f>IF(F340="","",VLOOKUP(F340,プルダウン用リスト!$K$1:$M$14,2,FALSE))</f>
        <v/>
      </c>
      <c r="H340" s="99"/>
      <c r="I340" s="99"/>
      <c r="J340" s="139"/>
      <c r="K340" s="141"/>
      <c r="L340" s="118"/>
      <c r="M340" s="119" t="str">
        <f t="shared" si="33"/>
        <v/>
      </c>
      <c r="N340" s="103"/>
      <c r="O340" s="100"/>
      <c r="P340" s="100"/>
      <c r="Q340" s="101" t="str">
        <f t="shared" si="34"/>
        <v/>
      </c>
      <c r="R340" s="100"/>
      <c r="S340" s="102" t="str">
        <f t="shared" si="35"/>
        <v/>
      </c>
      <c r="T340" s="15" t="str">
        <f t="shared" si="36"/>
        <v/>
      </c>
    </row>
    <row r="341" spans="1:20" x14ac:dyDescent="0.55000000000000004">
      <c r="A341" s="126"/>
      <c r="B341" s="95"/>
      <c r="C341" s="98" t="str">
        <f>IF(B341="","",VLOOKUP(B341,団体基本情報!$B$14:$D$23,3,FALSE))</f>
        <v/>
      </c>
      <c r="D341" s="7" t="str">
        <f t="shared" si="31"/>
        <v/>
      </c>
      <c r="E341" s="6" t="str">
        <f t="shared" si="32"/>
        <v/>
      </c>
      <c r="F341" s="131"/>
      <c r="G341" s="105" t="str">
        <f>IF(F341="","",VLOOKUP(F341,プルダウン用リスト!$K$1:$M$14,2,FALSE))</f>
        <v/>
      </c>
      <c r="H341" s="99"/>
      <c r="I341" s="99"/>
      <c r="J341" s="139"/>
      <c r="K341" s="141"/>
      <c r="L341" s="118"/>
      <c r="M341" s="119" t="str">
        <f t="shared" si="33"/>
        <v/>
      </c>
      <c r="N341" s="103"/>
      <c r="O341" s="100"/>
      <c r="P341" s="100"/>
      <c r="Q341" s="101" t="str">
        <f t="shared" si="34"/>
        <v/>
      </c>
      <c r="R341" s="100"/>
      <c r="S341" s="102" t="str">
        <f t="shared" si="35"/>
        <v/>
      </c>
      <c r="T341" s="15" t="str">
        <f t="shared" si="36"/>
        <v/>
      </c>
    </row>
    <row r="342" spans="1:20" x14ac:dyDescent="0.55000000000000004">
      <c r="A342" s="126"/>
      <c r="B342" s="95"/>
      <c r="C342" s="98" t="str">
        <f>IF(B342="","",VLOOKUP(B342,団体基本情報!$B$14:$D$23,3,FALSE))</f>
        <v/>
      </c>
      <c r="D342" s="7" t="str">
        <f t="shared" si="31"/>
        <v/>
      </c>
      <c r="E342" s="6" t="str">
        <f t="shared" si="32"/>
        <v/>
      </c>
      <c r="F342" s="131"/>
      <c r="G342" s="105" t="str">
        <f>IF(F342="","",VLOOKUP(F342,プルダウン用リスト!$K$1:$M$14,2,FALSE))</f>
        <v/>
      </c>
      <c r="H342" s="99"/>
      <c r="I342" s="99"/>
      <c r="J342" s="139"/>
      <c r="K342" s="141"/>
      <c r="L342" s="118"/>
      <c r="M342" s="119" t="str">
        <f t="shared" si="33"/>
        <v/>
      </c>
      <c r="N342" s="103"/>
      <c r="O342" s="100"/>
      <c r="P342" s="100"/>
      <c r="Q342" s="101" t="str">
        <f t="shared" si="34"/>
        <v/>
      </c>
      <c r="R342" s="100"/>
      <c r="S342" s="102" t="str">
        <f t="shared" si="35"/>
        <v/>
      </c>
      <c r="T342" s="15" t="str">
        <f t="shared" si="36"/>
        <v/>
      </c>
    </row>
    <row r="343" spans="1:20" x14ac:dyDescent="0.55000000000000004">
      <c r="A343" s="126"/>
      <c r="B343" s="95"/>
      <c r="C343" s="98" t="str">
        <f>IF(B343="","",VLOOKUP(B343,団体基本情報!$B$14:$D$23,3,FALSE))</f>
        <v/>
      </c>
      <c r="D343" s="7" t="str">
        <f t="shared" si="31"/>
        <v/>
      </c>
      <c r="E343" s="6" t="str">
        <f t="shared" si="32"/>
        <v/>
      </c>
      <c r="F343" s="131"/>
      <c r="G343" s="105" t="str">
        <f>IF(F343="","",VLOOKUP(F343,プルダウン用リスト!$K$1:$M$14,2,FALSE))</f>
        <v/>
      </c>
      <c r="H343" s="99"/>
      <c r="I343" s="99"/>
      <c r="J343" s="139"/>
      <c r="K343" s="141"/>
      <c r="L343" s="118"/>
      <c r="M343" s="119" t="str">
        <f t="shared" si="33"/>
        <v/>
      </c>
      <c r="N343" s="103"/>
      <c r="O343" s="100"/>
      <c r="P343" s="100"/>
      <c r="Q343" s="101" t="str">
        <f t="shared" si="34"/>
        <v/>
      </c>
      <c r="R343" s="100"/>
      <c r="S343" s="102" t="str">
        <f t="shared" si="35"/>
        <v/>
      </c>
      <c r="T343" s="15" t="str">
        <f t="shared" si="36"/>
        <v/>
      </c>
    </row>
    <row r="344" spans="1:20" x14ac:dyDescent="0.55000000000000004">
      <c r="A344" s="126"/>
      <c r="B344" s="95"/>
      <c r="C344" s="98" t="str">
        <f>IF(B344="","",VLOOKUP(B344,団体基本情報!$B$14:$D$23,3,FALSE))</f>
        <v/>
      </c>
      <c r="D344" s="7" t="str">
        <f t="shared" si="31"/>
        <v/>
      </c>
      <c r="E344" s="6" t="str">
        <f t="shared" si="32"/>
        <v/>
      </c>
      <c r="F344" s="131"/>
      <c r="G344" s="105" t="str">
        <f>IF(F344="","",VLOOKUP(F344,プルダウン用リスト!$K$1:$M$14,2,FALSE))</f>
        <v/>
      </c>
      <c r="H344" s="99"/>
      <c r="I344" s="99"/>
      <c r="J344" s="139"/>
      <c r="K344" s="141"/>
      <c r="L344" s="118"/>
      <c r="M344" s="119" t="str">
        <f t="shared" si="33"/>
        <v/>
      </c>
      <c r="N344" s="103"/>
      <c r="O344" s="100"/>
      <c r="P344" s="100"/>
      <c r="Q344" s="101" t="str">
        <f t="shared" si="34"/>
        <v/>
      </c>
      <c r="R344" s="100"/>
      <c r="S344" s="102" t="str">
        <f t="shared" si="35"/>
        <v/>
      </c>
      <c r="T344" s="15" t="str">
        <f t="shared" si="36"/>
        <v/>
      </c>
    </row>
    <row r="345" spans="1:20" x14ac:dyDescent="0.55000000000000004">
      <c r="A345" s="126"/>
      <c r="B345" s="95"/>
      <c r="C345" s="98" t="str">
        <f>IF(B345="","",VLOOKUP(B345,団体基本情報!$B$14:$D$23,3,FALSE))</f>
        <v/>
      </c>
      <c r="D345" s="7" t="str">
        <f t="shared" si="31"/>
        <v/>
      </c>
      <c r="E345" s="6" t="str">
        <f t="shared" si="32"/>
        <v/>
      </c>
      <c r="F345" s="131"/>
      <c r="G345" s="105" t="str">
        <f>IF(F345="","",VLOOKUP(F345,プルダウン用リスト!$K$1:$M$14,2,FALSE))</f>
        <v/>
      </c>
      <c r="H345" s="99"/>
      <c r="I345" s="99"/>
      <c r="J345" s="139"/>
      <c r="K345" s="141"/>
      <c r="L345" s="118"/>
      <c r="M345" s="119" t="str">
        <f t="shared" si="33"/>
        <v/>
      </c>
      <c r="N345" s="103"/>
      <c r="O345" s="100"/>
      <c r="P345" s="100"/>
      <c r="Q345" s="101" t="str">
        <f t="shared" si="34"/>
        <v/>
      </c>
      <c r="R345" s="100"/>
      <c r="S345" s="102" t="str">
        <f t="shared" si="35"/>
        <v/>
      </c>
      <c r="T345" s="15" t="str">
        <f t="shared" si="36"/>
        <v/>
      </c>
    </row>
    <row r="346" spans="1:20" x14ac:dyDescent="0.55000000000000004">
      <c r="A346" s="126"/>
      <c r="B346" s="95"/>
      <c r="C346" s="98" t="str">
        <f>IF(B346="","",VLOOKUP(B346,団体基本情報!$B$14:$D$23,3,FALSE))</f>
        <v/>
      </c>
      <c r="D346" s="7" t="str">
        <f t="shared" si="31"/>
        <v/>
      </c>
      <c r="E346" s="6" t="str">
        <f t="shared" si="32"/>
        <v/>
      </c>
      <c r="F346" s="131"/>
      <c r="G346" s="105" t="str">
        <f>IF(F346="","",VLOOKUP(F346,プルダウン用リスト!$K$1:$M$14,2,FALSE))</f>
        <v/>
      </c>
      <c r="H346" s="99"/>
      <c r="I346" s="99"/>
      <c r="J346" s="139"/>
      <c r="K346" s="141"/>
      <c r="L346" s="118"/>
      <c r="M346" s="119" t="str">
        <f t="shared" si="33"/>
        <v/>
      </c>
      <c r="N346" s="103"/>
      <c r="O346" s="100"/>
      <c r="P346" s="100"/>
      <c r="Q346" s="101" t="str">
        <f t="shared" si="34"/>
        <v/>
      </c>
      <c r="R346" s="100"/>
      <c r="S346" s="102" t="str">
        <f t="shared" si="35"/>
        <v/>
      </c>
      <c r="T346" s="15" t="str">
        <f t="shared" si="36"/>
        <v/>
      </c>
    </row>
    <row r="347" spans="1:20" x14ac:dyDescent="0.55000000000000004">
      <c r="A347" s="126"/>
      <c r="B347" s="95"/>
      <c r="C347" s="98" t="str">
        <f>IF(B347="","",VLOOKUP(B347,団体基本情報!$B$14:$D$23,3,FALSE))</f>
        <v/>
      </c>
      <c r="D347" s="7" t="str">
        <f t="shared" si="31"/>
        <v/>
      </c>
      <c r="E347" s="6" t="str">
        <f t="shared" si="32"/>
        <v/>
      </c>
      <c r="F347" s="131"/>
      <c r="G347" s="105" t="str">
        <f>IF(F347="","",VLOOKUP(F347,プルダウン用リスト!$K$1:$M$14,2,FALSE))</f>
        <v/>
      </c>
      <c r="H347" s="99"/>
      <c r="I347" s="99"/>
      <c r="J347" s="139"/>
      <c r="K347" s="141"/>
      <c r="L347" s="118"/>
      <c r="M347" s="119" t="str">
        <f t="shared" si="33"/>
        <v/>
      </c>
      <c r="N347" s="103"/>
      <c r="O347" s="100"/>
      <c r="P347" s="100"/>
      <c r="Q347" s="101" t="str">
        <f t="shared" si="34"/>
        <v/>
      </c>
      <c r="R347" s="100"/>
      <c r="S347" s="102" t="str">
        <f t="shared" si="35"/>
        <v/>
      </c>
      <c r="T347" s="15" t="str">
        <f t="shared" si="36"/>
        <v/>
      </c>
    </row>
    <row r="348" spans="1:20" x14ac:dyDescent="0.55000000000000004">
      <c r="A348" s="126"/>
      <c r="B348" s="95"/>
      <c r="C348" s="98" t="str">
        <f>IF(B348="","",VLOOKUP(B348,団体基本情報!$B$14:$D$23,3,FALSE))</f>
        <v/>
      </c>
      <c r="D348" s="7" t="str">
        <f t="shared" si="31"/>
        <v/>
      </c>
      <c r="E348" s="6" t="str">
        <f t="shared" si="32"/>
        <v/>
      </c>
      <c r="F348" s="131"/>
      <c r="G348" s="105" t="str">
        <f>IF(F348="","",VLOOKUP(F348,プルダウン用リスト!$K$1:$M$14,2,FALSE))</f>
        <v/>
      </c>
      <c r="H348" s="99"/>
      <c r="I348" s="99"/>
      <c r="J348" s="139"/>
      <c r="K348" s="141"/>
      <c r="L348" s="118"/>
      <c r="M348" s="119" t="str">
        <f t="shared" si="33"/>
        <v/>
      </c>
      <c r="N348" s="103"/>
      <c r="O348" s="100"/>
      <c r="P348" s="100"/>
      <c r="Q348" s="101" t="str">
        <f t="shared" si="34"/>
        <v/>
      </c>
      <c r="R348" s="100"/>
      <c r="S348" s="102" t="str">
        <f t="shared" si="35"/>
        <v/>
      </c>
      <c r="T348" s="15" t="str">
        <f t="shared" si="36"/>
        <v/>
      </c>
    </row>
    <row r="349" spans="1:20" x14ac:dyDescent="0.55000000000000004">
      <c r="A349" s="126"/>
      <c r="B349" s="95"/>
      <c r="C349" s="98" t="str">
        <f>IF(B349="","",VLOOKUP(B349,団体基本情報!$B$14:$D$23,3,FALSE))</f>
        <v/>
      </c>
      <c r="D349" s="7" t="str">
        <f t="shared" si="31"/>
        <v/>
      </c>
      <c r="E349" s="6" t="str">
        <f t="shared" si="32"/>
        <v/>
      </c>
      <c r="F349" s="131"/>
      <c r="G349" s="105" t="str">
        <f>IF(F349="","",VLOOKUP(F349,プルダウン用リスト!$K$1:$M$14,2,FALSE))</f>
        <v/>
      </c>
      <c r="H349" s="99"/>
      <c r="I349" s="99"/>
      <c r="J349" s="139"/>
      <c r="K349" s="141"/>
      <c r="L349" s="118"/>
      <c r="M349" s="119" t="str">
        <f t="shared" si="33"/>
        <v/>
      </c>
      <c r="N349" s="103"/>
      <c r="O349" s="100"/>
      <c r="P349" s="100"/>
      <c r="Q349" s="101" t="str">
        <f t="shared" si="34"/>
        <v/>
      </c>
      <c r="R349" s="100"/>
      <c r="S349" s="102" t="str">
        <f t="shared" si="35"/>
        <v/>
      </c>
      <c r="T349" s="15" t="str">
        <f t="shared" si="36"/>
        <v/>
      </c>
    </row>
    <row r="350" spans="1:20" x14ac:dyDescent="0.55000000000000004">
      <c r="A350" s="126"/>
      <c r="B350" s="95"/>
      <c r="C350" s="98" t="str">
        <f>IF(B350="","",VLOOKUP(B350,団体基本情報!$B$14:$D$23,3,FALSE))</f>
        <v/>
      </c>
      <c r="D350" s="7" t="str">
        <f t="shared" si="31"/>
        <v/>
      </c>
      <c r="E350" s="6" t="str">
        <f t="shared" si="32"/>
        <v/>
      </c>
      <c r="F350" s="131"/>
      <c r="G350" s="105" t="str">
        <f>IF(F350="","",VLOOKUP(F350,プルダウン用リスト!$K$1:$M$14,2,FALSE))</f>
        <v/>
      </c>
      <c r="H350" s="99"/>
      <c r="I350" s="99"/>
      <c r="J350" s="139"/>
      <c r="K350" s="141"/>
      <c r="L350" s="118"/>
      <c r="M350" s="119" t="str">
        <f t="shared" si="33"/>
        <v/>
      </c>
      <c r="N350" s="103"/>
      <c r="O350" s="100"/>
      <c r="P350" s="100"/>
      <c r="Q350" s="101" t="str">
        <f t="shared" si="34"/>
        <v/>
      </c>
      <c r="R350" s="100"/>
      <c r="S350" s="102" t="str">
        <f t="shared" si="35"/>
        <v/>
      </c>
      <c r="T350" s="15" t="str">
        <f t="shared" si="36"/>
        <v/>
      </c>
    </row>
    <row r="351" spans="1:20" x14ac:dyDescent="0.55000000000000004">
      <c r="A351" s="126"/>
      <c r="B351" s="95"/>
      <c r="C351" s="98" t="str">
        <f>IF(B351="","",VLOOKUP(B351,団体基本情報!$B$14:$D$23,3,FALSE))</f>
        <v/>
      </c>
      <c r="D351" s="7" t="str">
        <f t="shared" si="31"/>
        <v/>
      </c>
      <c r="E351" s="6" t="str">
        <f t="shared" si="32"/>
        <v/>
      </c>
      <c r="F351" s="131"/>
      <c r="G351" s="105" t="str">
        <f>IF(F351="","",VLOOKUP(F351,プルダウン用リスト!$K$1:$M$14,2,FALSE))</f>
        <v/>
      </c>
      <c r="H351" s="99"/>
      <c r="I351" s="99"/>
      <c r="J351" s="139"/>
      <c r="K351" s="141"/>
      <c r="L351" s="118"/>
      <c r="M351" s="119" t="str">
        <f t="shared" si="33"/>
        <v/>
      </c>
      <c r="N351" s="103"/>
      <c r="O351" s="100"/>
      <c r="P351" s="100"/>
      <c r="Q351" s="101" t="str">
        <f t="shared" si="34"/>
        <v/>
      </c>
      <c r="R351" s="100"/>
      <c r="S351" s="102" t="str">
        <f t="shared" si="35"/>
        <v/>
      </c>
      <c r="T351" s="15" t="str">
        <f t="shared" si="36"/>
        <v/>
      </c>
    </row>
    <row r="352" spans="1:20" x14ac:dyDescent="0.55000000000000004">
      <c r="A352" s="126"/>
      <c r="B352" s="95"/>
      <c r="C352" s="98" t="str">
        <f>IF(B352="","",VLOOKUP(B352,団体基本情報!$B$14:$D$23,3,FALSE))</f>
        <v/>
      </c>
      <c r="D352" s="7" t="str">
        <f t="shared" si="31"/>
        <v/>
      </c>
      <c r="E352" s="6" t="str">
        <f t="shared" si="32"/>
        <v/>
      </c>
      <c r="F352" s="131"/>
      <c r="G352" s="105" t="str">
        <f>IF(F352="","",VLOOKUP(F352,プルダウン用リスト!$K$1:$M$14,2,FALSE))</f>
        <v/>
      </c>
      <c r="H352" s="99"/>
      <c r="I352" s="99"/>
      <c r="J352" s="139"/>
      <c r="K352" s="141"/>
      <c r="L352" s="118"/>
      <c r="M352" s="119" t="str">
        <f t="shared" si="33"/>
        <v/>
      </c>
      <c r="N352" s="103"/>
      <c r="O352" s="100"/>
      <c r="P352" s="100"/>
      <c r="Q352" s="101" t="str">
        <f t="shared" si="34"/>
        <v/>
      </c>
      <c r="R352" s="100"/>
      <c r="S352" s="102" t="str">
        <f t="shared" si="35"/>
        <v/>
      </c>
      <c r="T352" s="15" t="str">
        <f t="shared" si="36"/>
        <v/>
      </c>
    </row>
    <row r="353" spans="1:20" x14ac:dyDescent="0.55000000000000004">
      <c r="A353" s="126"/>
      <c r="B353" s="95"/>
      <c r="C353" s="98" t="str">
        <f>IF(B353="","",VLOOKUP(B353,団体基本情報!$B$14:$D$23,3,FALSE))</f>
        <v/>
      </c>
      <c r="D353" s="7" t="str">
        <f t="shared" si="31"/>
        <v/>
      </c>
      <c r="E353" s="6" t="str">
        <f t="shared" si="32"/>
        <v/>
      </c>
      <c r="F353" s="131"/>
      <c r="G353" s="105" t="str">
        <f>IF(F353="","",VLOOKUP(F353,プルダウン用リスト!$K$1:$M$14,2,FALSE))</f>
        <v/>
      </c>
      <c r="H353" s="99"/>
      <c r="I353" s="99"/>
      <c r="J353" s="139"/>
      <c r="K353" s="141"/>
      <c r="L353" s="118"/>
      <c r="M353" s="119" t="str">
        <f t="shared" si="33"/>
        <v/>
      </c>
      <c r="N353" s="103"/>
      <c r="O353" s="100"/>
      <c r="P353" s="100"/>
      <c r="Q353" s="101" t="str">
        <f t="shared" si="34"/>
        <v/>
      </c>
      <c r="R353" s="100"/>
      <c r="S353" s="102" t="str">
        <f t="shared" si="35"/>
        <v/>
      </c>
      <c r="T353" s="15" t="str">
        <f t="shared" si="36"/>
        <v/>
      </c>
    </row>
    <row r="354" spans="1:20" x14ac:dyDescent="0.55000000000000004">
      <c r="A354" s="126"/>
      <c r="B354" s="95"/>
      <c r="C354" s="98" t="str">
        <f>IF(B354="","",VLOOKUP(B354,団体基本情報!$B$14:$D$23,3,FALSE))</f>
        <v/>
      </c>
      <c r="D354" s="7" t="str">
        <f t="shared" si="31"/>
        <v/>
      </c>
      <c r="E354" s="6" t="str">
        <f t="shared" si="32"/>
        <v/>
      </c>
      <c r="F354" s="131"/>
      <c r="G354" s="105" t="str">
        <f>IF(F354="","",VLOOKUP(F354,プルダウン用リスト!$K$1:$M$14,2,FALSE))</f>
        <v/>
      </c>
      <c r="H354" s="99"/>
      <c r="I354" s="99"/>
      <c r="J354" s="139"/>
      <c r="K354" s="141"/>
      <c r="L354" s="118"/>
      <c r="M354" s="119" t="str">
        <f t="shared" si="33"/>
        <v/>
      </c>
      <c r="N354" s="103"/>
      <c r="O354" s="100"/>
      <c r="P354" s="100"/>
      <c r="Q354" s="101" t="str">
        <f t="shared" si="34"/>
        <v/>
      </c>
      <c r="R354" s="100"/>
      <c r="S354" s="102" t="str">
        <f t="shared" si="35"/>
        <v/>
      </c>
      <c r="T354" s="15" t="str">
        <f t="shared" si="36"/>
        <v/>
      </c>
    </row>
    <row r="355" spans="1:20" x14ac:dyDescent="0.55000000000000004">
      <c r="A355" s="126"/>
      <c r="B355" s="95"/>
      <c r="C355" s="98" t="str">
        <f>IF(B355="","",VLOOKUP(B355,団体基本情報!$B$14:$D$23,3,FALSE))</f>
        <v/>
      </c>
      <c r="D355" s="7" t="str">
        <f t="shared" si="31"/>
        <v/>
      </c>
      <c r="E355" s="6" t="str">
        <f t="shared" si="32"/>
        <v/>
      </c>
      <c r="F355" s="131"/>
      <c r="G355" s="105" t="str">
        <f>IF(F355="","",VLOOKUP(F355,プルダウン用リスト!$K$1:$M$14,2,FALSE))</f>
        <v/>
      </c>
      <c r="H355" s="99"/>
      <c r="I355" s="99"/>
      <c r="J355" s="139"/>
      <c r="K355" s="141"/>
      <c r="L355" s="118"/>
      <c r="M355" s="119" t="str">
        <f t="shared" si="33"/>
        <v/>
      </c>
      <c r="N355" s="103"/>
      <c r="O355" s="100"/>
      <c r="P355" s="100"/>
      <c r="Q355" s="101" t="str">
        <f t="shared" si="34"/>
        <v/>
      </c>
      <c r="R355" s="100"/>
      <c r="S355" s="102" t="str">
        <f t="shared" si="35"/>
        <v/>
      </c>
      <c r="T355" s="15" t="str">
        <f t="shared" si="36"/>
        <v/>
      </c>
    </row>
    <row r="356" spans="1:20" x14ac:dyDescent="0.55000000000000004">
      <c r="A356" s="126"/>
      <c r="B356" s="95"/>
      <c r="C356" s="98" t="str">
        <f>IF(B356="","",VLOOKUP(B356,団体基本情報!$B$14:$D$23,3,FALSE))</f>
        <v/>
      </c>
      <c r="D356" s="7" t="str">
        <f t="shared" si="31"/>
        <v/>
      </c>
      <c r="E356" s="6" t="str">
        <f t="shared" si="32"/>
        <v/>
      </c>
      <c r="F356" s="131"/>
      <c r="G356" s="105" t="str">
        <f>IF(F356="","",VLOOKUP(F356,プルダウン用リスト!$K$1:$M$14,2,FALSE))</f>
        <v/>
      </c>
      <c r="H356" s="99"/>
      <c r="I356" s="99"/>
      <c r="J356" s="139"/>
      <c r="K356" s="141"/>
      <c r="L356" s="118"/>
      <c r="M356" s="119" t="str">
        <f t="shared" si="33"/>
        <v/>
      </c>
      <c r="N356" s="103"/>
      <c r="O356" s="100"/>
      <c r="P356" s="100"/>
      <c r="Q356" s="101" t="str">
        <f t="shared" si="34"/>
        <v/>
      </c>
      <c r="R356" s="100"/>
      <c r="S356" s="102" t="str">
        <f t="shared" si="35"/>
        <v/>
      </c>
      <c r="T356" s="15" t="str">
        <f t="shared" si="36"/>
        <v/>
      </c>
    </row>
    <row r="357" spans="1:20" x14ac:dyDescent="0.55000000000000004">
      <c r="A357" s="126"/>
      <c r="B357" s="95"/>
      <c r="C357" s="98" t="str">
        <f>IF(B357="","",VLOOKUP(B357,団体基本情報!$B$14:$D$23,3,FALSE))</f>
        <v/>
      </c>
      <c r="D357" s="7" t="str">
        <f t="shared" si="31"/>
        <v/>
      </c>
      <c r="E357" s="6" t="str">
        <f t="shared" si="32"/>
        <v/>
      </c>
      <c r="F357" s="131"/>
      <c r="G357" s="105" t="str">
        <f>IF(F357="","",VLOOKUP(F357,プルダウン用リスト!$K$1:$M$14,2,FALSE))</f>
        <v/>
      </c>
      <c r="H357" s="99"/>
      <c r="I357" s="99"/>
      <c r="J357" s="139"/>
      <c r="K357" s="141"/>
      <c r="L357" s="118"/>
      <c r="M357" s="119" t="str">
        <f t="shared" si="33"/>
        <v/>
      </c>
      <c r="N357" s="103"/>
      <c r="O357" s="100"/>
      <c r="P357" s="100"/>
      <c r="Q357" s="101" t="str">
        <f t="shared" si="34"/>
        <v/>
      </c>
      <c r="R357" s="100"/>
      <c r="S357" s="102" t="str">
        <f t="shared" si="35"/>
        <v/>
      </c>
      <c r="T357" s="15" t="str">
        <f t="shared" si="36"/>
        <v/>
      </c>
    </row>
    <row r="358" spans="1:20" x14ac:dyDescent="0.55000000000000004">
      <c r="A358" s="126"/>
      <c r="B358" s="95"/>
      <c r="C358" s="98" t="str">
        <f>IF(B358="","",VLOOKUP(B358,団体基本情報!$B$14:$D$23,3,FALSE))</f>
        <v/>
      </c>
      <c r="D358" s="7" t="str">
        <f t="shared" si="31"/>
        <v/>
      </c>
      <c r="E358" s="6" t="str">
        <f t="shared" si="32"/>
        <v/>
      </c>
      <c r="F358" s="131"/>
      <c r="G358" s="105" t="str">
        <f>IF(F358="","",VLOOKUP(F358,プルダウン用リスト!$K$1:$M$14,2,FALSE))</f>
        <v/>
      </c>
      <c r="H358" s="99"/>
      <c r="I358" s="99"/>
      <c r="J358" s="139"/>
      <c r="K358" s="141"/>
      <c r="L358" s="118"/>
      <c r="M358" s="119" t="str">
        <f t="shared" si="33"/>
        <v/>
      </c>
      <c r="N358" s="103"/>
      <c r="O358" s="100"/>
      <c r="P358" s="100"/>
      <c r="Q358" s="101" t="str">
        <f t="shared" si="34"/>
        <v/>
      </c>
      <c r="R358" s="100"/>
      <c r="S358" s="102" t="str">
        <f t="shared" si="35"/>
        <v/>
      </c>
      <c r="T358" s="15" t="str">
        <f t="shared" si="36"/>
        <v/>
      </c>
    </row>
    <row r="359" spans="1:20" x14ac:dyDescent="0.55000000000000004">
      <c r="A359" s="126"/>
      <c r="B359" s="95"/>
      <c r="C359" s="98" t="str">
        <f>IF(B359="","",VLOOKUP(B359,団体基本情報!$B$14:$D$23,3,FALSE))</f>
        <v/>
      </c>
      <c r="D359" s="7" t="str">
        <f t="shared" si="31"/>
        <v/>
      </c>
      <c r="E359" s="6" t="str">
        <f t="shared" si="32"/>
        <v/>
      </c>
      <c r="F359" s="131"/>
      <c r="G359" s="105" t="str">
        <f>IF(F359="","",VLOOKUP(F359,プルダウン用リスト!$K$1:$M$14,2,FALSE))</f>
        <v/>
      </c>
      <c r="H359" s="99"/>
      <c r="I359" s="99"/>
      <c r="J359" s="139"/>
      <c r="K359" s="141"/>
      <c r="L359" s="118"/>
      <c r="M359" s="119" t="str">
        <f t="shared" si="33"/>
        <v/>
      </c>
      <c r="N359" s="103"/>
      <c r="O359" s="100"/>
      <c r="P359" s="100"/>
      <c r="Q359" s="101" t="str">
        <f t="shared" si="34"/>
        <v/>
      </c>
      <c r="R359" s="100"/>
      <c r="S359" s="102" t="str">
        <f t="shared" si="35"/>
        <v/>
      </c>
      <c r="T359" s="15" t="str">
        <f t="shared" si="36"/>
        <v/>
      </c>
    </row>
    <row r="360" spans="1:20" x14ac:dyDescent="0.55000000000000004">
      <c r="A360" s="126"/>
      <c r="B360" s="95"/>
      <c r="C360" s="98" t="str">
        <f>IF(B360="","",VLOOKUP(B360,団体基本情報!$B$14:$D$23,3,FALSE))</f>
        <v/>
      </c>
      <c r="D360" s="7" t="str">
        <f t="shared" si="31"/>
        <v/>
      </c>
      <c r="E360" s="6" t="str">
        <f t="shared" si="32"/>
        <v/>
      </c>
      <c r="F360" s="131"/>
      <c r="G360" s="105" t="str">
        <f>IF(F360="","",VLOOKUP(F360,プルダウン用リスト!$K$1:$M$14,2,FALSE))</f>
        <v/>
      </c>
      <c r="H360" s="99"/>
      <c r="I360" s="99"/>
      <c r="J360" s="139"/>
      <c r="K360" s="141"/>
      <c r="L360" s="118"/>
      <c r="M360" s="119" t="str">
        <f t="shared" si="33"/>
        <v/>
      </c>
      <c r="N360" s="103"/>
      <c r="O360" s="100"/>
      <c r="P360" s="100"/>
      <c r="Q360" s="101" t="str">
        <f t="shared" si="34"/>
        <v/>
      </c>
      <c r="R360" s="100"/>
      <c r="S360" s="102" t="str">
        <f t="shared" si="35"/>
        <v/>
      </c>
      <c r="T360" s="15" t="str">
        <f t="shared" si="36"/>
        <v/>
      </c>
    </row>
    <row r="361" spans="1:20" x14ac:dyDescent="0.55000000000000004">
      <c r="A361" s="126"/>
      <c r="B361" s="95"/>
      <c r="C361" s="98" t="str">
        <f>IF(B361="","",VLOOKUP(B361,団体基本情報!$B$14:$D$23,3,FALSE))</f>
        <v/>
      </c>
      <c r="D361" s="7" t="str">
        <f t="shared" si="31"/>
        <v/>
      </c>
      <c r="E361" s="6" t="str">
        <f t="shared" si="32"/>
        <v/>
      </c>
      <c r="F361" s="131"/>
      <c r="G361" s="105" t="str">
        <f>IF(F361="","",VLOOKUP(F361,プルダウン用リスト!$K$1:$M$14,2,FALSE))</f>
        <v/>
      </c>
      <c r="H361" s="99"/>
      <c r="I361" s="99"/>
      <c r="J361" s="139"/>
      <c r="K361" s="141"/>
      <c r="L361" s="118"/>
      <c r="M361" s="119" t="str">
        <f t="shared" si="33"/>
        <v/>
      </c>
      <c r="N361" s="103"/>
      <c r="O361" s="100"/>
      <c r="P361" s="100"/>
      <c r="Q361" s="101" t="str">
        <f t="shared" si="34"/>
        <v/>
      </c>
      <c r="R361" s="100"/>
      <c r="S361" s="102" t="str">
        <f t="shared" si="35"/>
        <v/>
      </c>
      <c r="T361" s="15" t="str">
        <f t="shared" si="36"/>
        <v/>
      </c>
    </row>
    <row r="362" spans="1:20" x14ac:dyDescent="0.55000000000000004">
      <c r="A362" s="126"/>
      <c r="B362" s="95"/>
      <c r="C362" s="98" t="str">
        <f>IF(B362="","",VLOOKUP(B362,団体基本情報!$B$14:$D$23,3,FALSE))</f>
        <v/>
      </c>
      <c r="D362" s="7" t="str">
        <f t="shared" si="31"/>
        <v/>
      </c>
      <c r="E362" s="6" t="str">
        <f t="shared" si="32"/>
        <v/>
      </c>
      <c r="F362" s="131"/>
      <c r="G362" s="105" t="str">
        <f>IF(F362="","",VLOOKUP(F362,プルダウン用リスト!$K$1:$M$14,2,FALSE))</f>
        <v/>
      </c>
      <c r="H362" s="99"/>
      <c r="I362" s="99"/>
      <c r="J362" s="139"/>
      <c r="K362" s="141"/>
      <c r="L362" s="118"/>
      <c r="M362" s="119" t="str">
        <f t="shared" si="33"/>
        <v/>
      </c>
      <c r="N362" s="103"/>
      <c r="O362" s="100"/>
      <c r="P362" s="100"/>
      <c r="Q362" s="101" t="str">
        <f t="shared" si="34"/>
        <v/>
      </c>
      <c r="R362" s="100"/>
      <c r="S362" s="102" t="str">
        <f t="shared" si="35"/>
        <v/>
      </c>
      <c r="T362" s="15" t="str">
        <f t="shared" si="36"/>
        <v/>
      </c>
    </row>
    <row r="363" spans="1:20" x14ac:dyDescent="0.55000000000000004">
      <c r="A363" s="126"/>
      <c r="B363" s="95"/>
      <c r="C363" s="98" t="str">
        <f>IF(B363="","",VLOOKUP(B363,団体基本情報!$B$14:$D$23,3,FALSE))</f>
        <v/>
      </c>
      <c r="D363" s="7" t="str">
        <f t="shared" si="31"/>
        <v/>
      </c>
      <c r="E363" s="6" t="str">
        <f t="shared" si="32"/>
        <v/>
      </c>
      <c r="F363" s="131"/>
      <c r="G363" s="105" t="str">
        <f>IF(F363="","",VLOOKUP(F363,プルダウン用リスト!$K$1:$M$14,2,FALSE))</f>
        <v/>
      </c>
      <c r="H363" s="99"/>
      <c r="I363" s="99"/>
      <c r="J363" s="139"/>
      <c r="K363" s="141"/>
      <c r="L363" s="118"/>
      <c r="M363" s="119" t="str">
        <f t="shared" si="33"/>
        <v/>
      </c>
      <c r="N363" s="103"/>
      <c r="O363" s="100"/>
      <c r="P363" s="100"/>
      <c r="Q363" s="101" t="str">
        <f t="shared" si="34"/>
        <v/>
      </c>
      <c r="R363" s="100"/>
      <c r="S363" s="102" t="str">
        <f t="shared" si="35"/>
        <v/>
      </c>
      <c r="T363" s="15" t="str">
        <f t="shared" si="36"/>
        <v/>
      </c>
    </row>
    <row r="364" spans="1:20" x14ac:dyDescent="0.55000000000000004">
      <c r="A364" s="126"/>
      <c r="B364" s="95"/>
      <c r="C364" s="98" t="str">
        <f>IF(B364="","",VLOOKUP(B364,団体基本情報!$B$14:$D$23,3,FALSE))</f>
        <v/>
      </c>
      <c r="D364" s="7" t="str">
        <f t="shared" si="31"/>
        <v/>
      </c>
      <c r="E364" s="6" t="str">
        <f t="shared" si="32"/>
        <v/>
      </c>
      <c r="F364" s="131"/>
      <c r="G364" s="105" t="str">
        <f>IF(F364="","",VLOOKUP(F364,プルダウン用リスト!$K$1:$M$14,2,FALSE))</f>
        <v/>
      </c>
      <c r="H364" s="99"/>
      <c r="I364" s="99"/>
      <c r="J364" s="139"/>
      <c r="K364" s="141"/>
      <c r="L364" s="118"/>
      <c r="M364" s="119" t="str">
        <f t="shared" si="33"/>
        <v/>
      </c>
      <c r="N364" s="103"/>
      <c r="O364" s="100"/>
      <c r="P364" s="100"/>
      <c r="Q364" s="101" t="str">
        <f t="shared" si="34"/>
        <v/>
      </c>
      <c r="R364" s="100"/>
      <c r="S364" s="102" t="str">
        <f t="shared" si="35"/>
        <v/>
      </c>
      <c r="T364" s="15" t="str">
        <f t="shared" si="36"/>
        <v/>
      </c>
    </row>
    <row r="365" spans="1:20" x14ac:dyDescent="0.55000000000000004">
      <c r="A365" s="126"/>
      <c r="B365" s="95"/>
      <c r="C365" s="98" t="str">
        <f>IF(B365="","",VLOOKUP(B365,団体基本情報!$B$14:$D$23,3,FALSE))</f>
        <v/>
      </c>
      <c r="D365" s="7" t="str">
        <f t="shared" si="31"/>
        <v/>
      </c>
      <c r="E365" s="6" t="str">
        <f t="shared" si="32"/>
        <v/>
      </c>
      <c r="F365" s="131"/>
      <c r="G365" s="105" t="str">
        <f>IF(F365="","",VLOOKUP(F365,プルダウン用リスト!$K$1:$M$14,2,FALSE))</f>
        <v/>
      </c>
      <c r="H365" s="99"/>
      <c r="I365" s="99"/>
      <c r="J365" s="139"/>
      <c r="K365" s="141"/>
      <c r="L365" s="118"/>
      <c r="M365" s="119" t="str">
        <f t="shared" si="33"/>
        <v/>
      </c>
      <c r="N365" s="103"/>
      <c r="O365" s="100"/>
      <c r="P365" s="100"/>
      <c r="Q365" s="101" t="str">
        <f t="shared" si="34"/>
        <v/>
      </c>
      <c r="R365" s="100"/>
      <c r="S365" s="102" t="str">
        <f t="shared" si="35"/>
        <v/>
      </c>
      <c r="T365" s="15" t="str">
        <f t="shared" si="36"/>
        <v/>
      </c>
    </row>
    <row r="366" spans="1:20" x14ac:dyDescent="0.55000000000000004">
      <c r="A366" s="126"/>
      <c r="B366" s="95"/>
      <c r="C366" s="98" t="str">
        <f>IF(B366="","",VLOOKUP(B366,団体基本情報!$B$14:$D$23,3,FALSE))</f>
        <v/>
      </c>
      <c r="D366" s="7" t="str">
        <f t="shared" si="31"/>
        <v/>
      </c>
      <c r="E366" s="6" t="str">
        <f t="shared" si="32"/>
        <v/>
      </c>
      <c r="F366" s="131"/>
      <c r="G366" s="105" t="str">
        <f>IF(F366="","",VLOOKUP(F366,プルダウン用リスト!$K$1:$M$14,2,FALSE))</f>
        <v/>
      </c>
      <c r="H366" s="99"/>
      <c r="I366" s="99"/>
      <c r="J366" s="139"/>
      <c r="K366" s="141"/>
      <c r="L366" s="118"/>
      <c r="M366" s="119" t="str">
        <f t="shared" si="33"/>
        <v/>
      </c>
      <c r="N366" s="103"/>
      <c r="O366" s="100"/>
      <c r="P366" s="100"/>
      <c r="Q366" s="101" t="str">
        <f t="shared" si="34"/>
        <v/>
      </c>
      <c r="R366" s="100"/>
      <c r="S366" s="102" t="str">
        <f t="shared" si="35"/>
        <v/>
      </c>
      <c r="T366" s="15" t="str">
        <f t="shared" si="36"/>
        <v/>
      </c>
    </row>
    <row r="367" spans="1:20" x14ac:dyDescent="0.55000000000000004">
      <c r="A367" s="126"/>
      <c r="B367" s="95"/>
      <c r="C367" s="98" t="str">
        <f>IF(B367="","",VLOOKUP(B367,団体基本情報!$B$14:$D$23,3,FALSE))</f>
        <v/>
      </c>
      <c r="D367" s="7" t="str">
        <f t="shared" si="31"/>
        <v/>
      </c>
      <c r="E367" s="6" t="str">
        <f t="shared" si="32"/>
        <v/>
      </c>
      <c r="F367" s="131"/>
      <c r="G367" s="105" t="str">
        <f>IF(F367="","",VLOOKUP(F367,プルダウン用リスト!$K$1:$M$14,2,FALSE))</f>
        <v/>
      </c>
      <c r="H367" s="99"/>
      <c r="I367" s="99"/>
      <c r="J367" s="139"/>
      <c r="K367" s="141"/>
      <c r="L367" s="118"/>
      <c r="M367" s="119" t="str">
        <f t="shared" si="33"/>
        <v/>
      </c>
      <c r="N367" s="103"/>
      <c r="O367" s="100"/>
      <c r="P367" s="100"/>
      <c r="Q367" s="101" t="str">
        <f t="shared" si="34"/>
        <v/>
      </c>
      <c r="R367" s="100"/>
      <c r="S367" s="102" t="str">
        <f t="shared" si="35"/>
        <v/>
      </c>
      <c r="T367" s="15" t="str">
        <f t="shared" si="36"/>
        <v/>
      </c>
    </row>
    <row r="368" spans="1:20" x14ac:dyDescent="0.55000000000000004">
      <c r="A368" s="126"/>
      <c r="B368" s="95"/>
      <c r="C368" s="98" t="str">
        <f>IF(B368="","",VLOOKUP(B368,団体基本情報!$B$14:$D$23,3,FALSE))</f>
        <v/>
      </c>
      <c r="D368" s="7" t="str">
        <f t="shared" si="31"/>
        <v/>
      </c>
      <c r="E368" s="6" t="str">
        <f t="shared" si="32"/>
        <v/>
      </c>
      <c r="F368" s="131"/>
      <c r="G368" s="105" t="str">
        <f>IF(F368="","",VLOOKUP(F368,プルダウン用リスト!$K$1:$M$14,2,FALSE))</f>
        <v/>
      </c>
      <c r="H368" s="99"/>
      <c r="I368" s="99"/>
      <c r="J368" s="139"/>
      <c r="K368" s="141"/>
      <c r="L368" s="118"/>
      <c r="M368" s="119" t="str">
        <f t="shared" si="33"/>
        <v/>
      </c>
      <c r="N368" s="103"/>
      <c r="O368" s="100"/>
      <c r="P368" s="100"/>
      <c r="Q368" s="101" t="str">
        <f t="shared" si="34"/>
        <v/>
      </c>
      <c r="R368" s="100"/>
      <c r="S368" s="102" t="str">
        <f t="shared" si="35"/>
        <v/>
      </c>
      <c r="T368" s="15" t="str">
        <f t="shared" si="36"/>
        <v/>
      </c>
    </row>
    <row r="369" spans="1:20" x14ac:dyDescent="0.55000000000000004">
      <c r="A369" s="126"/>
      <c r="B369" s="95"/>
      <c r="C369" s="98" t="str">
        <f>IF(B369="","",VLOOKUP(B369,団体基本情報!$B$14:$D$23,3,FALSE))</f>
        <v/>
      </c>
      <c r="D369" s="7" t="str">
        <f t="shared" si="31"/>
        <v/>
      </c>
      <c r="E369" s="6" t="str">
        <f t="shared" si="32"/>
        <v/>
      </c>
      <c r="F369" s="131"/>
      <c r="G369" s="105" t="str">
        <f>IF(F369="","",VLOOKUP(F369,プルダウン用リスト!$K$1:$M$14,2,FALSE))</f>
        <v/>
      </c>
      <c r="H369" s="99"/>
      <c r="I369" s="99"/>
      <c r="J369" s="139"/>
      <c r="K369" s="141"/>
      <c r="L369" s="118"/>
      <c r="M369" s="119" t="str">
        <f t="shared" si="33"/>
        <v/>
      </c>
      <c r="N369" s="103"/>
      <c r="O369" s="100"/>
      <c r="P369" s="100"/>
      <c r="Q369" s="101" t="str">
        <f t="shared" si="34"/>
        <v/>
      </c>
      <c r="R369" s="100"/>
      <c r="S369" s="102" t="str">
        <f t="shared" si="35"/>
        <v/>
      </c>
      <c r="T369" s="15" t="str">
        <f t="shared" si="36"/>
        <v/>
      </c>
    </row>
    <row r="370" spans="1:20" x14ac:dyDescent="0.55000000000000004">
      <c r="A370" s="126"/>
      <c r="B370" s="95"/>
      <c r="C370" s="98" t="str">
        <f>IF(B370="","",VLOOKUP(B370,団体基本情報!$B$14:$D$23,3,FALSE))</f>
        <v/>
      </c>
      <c r="D370" s="7" t="str">
        <f t="shared" si="31"/>
        <v/>
      </c>
      <c r="E370" s="6" t="str">
        <f t="shared" si="32"/>
        <v/>
      </c>
      <c r="F370" s="131"/>
      <c r="G370" s="105" t="str">
        <f>IF(F370="","",VLOOKUP(F370,プルダウン用リスト!$K$1:$M$14,2,FALSE))</f>
        <v/>
      </c>
      <c r="H370" s="99"/>
      <c r="I370" s="99"/>
      <c r="J370" s="139"/>
      <c r="K370" s="141"/>
      <c r="L370" s="118"/>
      <c r="M370" s="119" t="str">
        <f t="shared" si="33"/>
        <v/>
      </c>
      <c r="N370" s="103"/>
      <c r="O370" s="100"/>
      <c r="P370" s="100"/>
      <c r="Q370" s="101" t="str">
        <f t="shared" si="34"/>
        <v/>
      </c>
      <c r="R370" s="100"/>
      <c r="S370" s="102" t="str">
        <f t="shared" si="35"/>
        <v/>
      </c>
      <c r="T370" s="15" t="str">
        <f t="shared" si="36"/>
        <v/>
      </c>
    </row>
    <row r="371" spans="1:20" x14ac:dyDescent="0.55000000000000004">
      <c r="A371" s="126"/>
      <c r="B371" s="95"/>
      <c r="C371" s="98" t="str">
        <f>IF(B371="","",VLOOKUP(B371,団体基本情報!$B$14:$D$23,3,FALSE))</f>
        <v/>
      </c>
      <c r="D371" s="7" t="str">
        <f t="shared" si="31"/>
        <v/>
      </c>
      <c r="E371" s="6" t="str">
        <f t="shared" si="32"/>
        <v/>
      </c>
      <c r="F371" s="131"/>
      <c r="G371" s="105" t="str">
        <f>IF(F371="","",VLOOKUP(F371,プルダウン用リスト!$K$1:$M$14,2,FALSE))</f>
        <v/>
      </c>
      <c r="H371" s="99"/>
      <c r="I371" s="99"/>
      <c r="J371" s="139"/>
      <c r="K371" s="141"/>
      <c r="L371" s="118"/>
      <c r="M371" s="119" t="str">
        <f t="shared" si="33"/>
        <v/>
      </c>
      <c r="N371" s="103"/>
      <c r="O371" s="100"/>
      <c r="P371" s="100"/>
      <c r="Q371" s="101" t="str">
        <f t="shared" si="34"/>
        <v/>
      </c>
      <c r="R371" s="100"/>
      <c r="S371" s="102" t="str">
        <f t="shared" si="35"/>
        <v/>
      </c>
      <c r="T371" s="15" t="str">
        <f t="shared" si="36"/>
        <v/>
      </c>
    </row>
    <row r="372" spans="1:20" x14ac:dyDescent="0.55000000000000004">
      <c r="A372" s="126"/>
      <c r="B372" s="95"/>
      <c r="C372" s="98" t="str">
        <f>IF(B372="","",VLOOKUP(B372,団体基本情報!$B$14:$D$23,3,FALSE))</f>
        <v/>
      </c>
      <c r="D372" s="7" t="str">
        <f t="shared" si="31"/>
        <v/>
      </c>
      <c r="E372" s="6" t="str">
        <f t="shared" si="32"/>
        <v/>
      </c>
      <c r="F372" s="131"/>
      <c r="G372" s="105" t="str">
        <f>IF(F372="","",VLOOKUP(F372,プルダウン用リスト!$K$1:$M$14,2,FALSE))</f>
        <v/>
      </c>
      <c r="H372" s="99"/>
      <c r="I372" s="99"/>
      <c r="J372" s="139"/>
      <c r="K372" s="141"/>
      <c r="L372" s="118"/>
      <c r="M372" s="119" t="str">
        <f t="shared" si="33"/>
        <v/>
      </c>
      <c r="N372" s="103"/>
      <c r="O372" s="100"/>
      <c r="P372" s="100"/>
      <c r="Q372" s="101" t="str">
        <f t="shared" si="34"/>
        <v/>
      </c>
      <c r="R372" s="100"/>
      <c r="S372" s="102" t="str">
        <f t="shared" si="35"/>
        <v/>
      </c>
      <c r="T372" s="15" t="str">
        <f t="shared" si="36"/>
        <v/>
      </c>
    </row>
    <row r="373" spans="1:20" x14ac:dyDescent="0.55000000000000004">
      <c r="A373" s="126"/>
      <c r="B373" s="95"/>
      <c r="C373" s="98" t="str">
        <f>IF(B373="","",VLOOKUP(B373,団体基本情報!$B$14:$D$23,3,FALSE))</f>
        <v/>
      </c>
      <c r="D373" s="7" t="str">
        <f t="shared" si="31"/>
        <v/>
      </c>
      <c r="E373" s="6" t="str">
        <f t="shared" si="32"/>
        <v/>
      </c>
      <c r="F373" s="131"/>
      <c r="G373" s="105" t="str">
        <f>IF(F373="","",VLOOKUP(F373,プルダウン用リスト!$K$1:$M$14,2,FALSE))</f>
        <v/>
      </c>
      <c r="H373" s="99"/>
      <c r="I373" s="99"/>
      <c r="J373" s="139"/>
      <c r="K373" s="141"/>
      <c r="L373" s="118"/>
      <c r="M373" s="119" t="str">
        <f t="shared" si="33"/>
        <v/>
      </c>
      <c r="N373" s="103"/>
      <c r="O373" s="100"/>
      <c r="P373" s="100"/>
      <c r="Q373" s="101" t="str">
        <f t="shared" si="34"/>
        <v/>
      </c>
      <c r="R373" s="100"/>
      <c r="S373" s="102" t="str">
        <f t="shared" si="35"/>
        <v/>
      </c>
      <c r="T373" s="15" t="str">
        <f t="shared" si="36"/>
        <v/>
      </c>
    </row>
    <row r="374" spans="1:20" x14ac:dyDescent="0.55000000000000004">
      <c r="A374" s="126"/>
      <c r="B374" s="95"/>
      <c r="C374" s="98" t="str">
        <f>IF(B374="","",VLOOKUP(B374,団体基本情報!$B$14:$D$23,3,FALSE))</f>
        <v/>
      </c>
      <c r="D374" s="7" t="str">
        <f t="shared" si="31"/>
        <v/>
      </c>
      <c r="E374" s="6" t="str">
        <f t="shared" si="32"/>
        <v/>
      </c>
      <c r="F374" s="131"/>
      <c r="G374" s="105" t="str">
        <f>IF(F374="","",VLOOKUP(F374,プルダウン用リスト!$K$1:$M$14,2,FALSE))</f>
        <v/>
      </c>
      <c r="H374" s="99"/>
      <c r="I374" s="99"/>
      <c r="J374" s="139"/>
      <c r="K374" s="141"/>
      <c r="L374" s="118"/>
      <c r="M374" s="119" t="str">
        <f t="shared" si="33"/>
        <v/>
      </c>
      <c r="N374" s="103"/>
      <c r="O374" s="100"/>
      <c r="P374" s="100"/>
      <c r="Q374" s="101" t="str">
        <f t="shared" si="34"/>
        <v/>
      </c>
      <c r="R374" s="100"/>
      <c r="S374" s="102" t="str">
        <f t="shared" si="35"/>
        <v/>
      </c>
      <c r="T374" s="15" t="str">
        <f t="shared" si="36"/>
        <v/>
      </c>
    </row>
    <row r="375" spans="1:20" x14ac:dyDescent="0.55000000000000004">
      <c r="A375" s="126"/>
      <c r="B375" s="95"/>
      <c r="C375" s="98" t="str">
        <f>IF(B375="","",VLOOKUP(B375,団体基本情報!$B$14:$D$23,3,FALSE))</f>
        <v/>
      </c>
      <c r="D375" s="7" t="str">
        <f t="shared" si="31"/>
        <v/>
      </c>
      <c r="E375" s="6" t="str">
        <f t="shared" si="32"/>
        <v/>
      </c>
      <c r="F375" s="131"/>
      <c r="G375" s="105" t="str">
        <f>IF(F375="","",VLOOKUP(F375,プルダウン用リスト!$K$1:$M$14,2,FALSE))</f>
        <v/>
      </c>
      <c r="H375" s="99"/>
      <c r="I375" s="99"/>
      <c r="J375" s="139"/>
      <c r="K375" s="141"/>
      <c r="L375" s="118"/>
      <c r="M375" s="119" t="str">
        <f t="shared" si="33"/>
        <v/>
      </c>
      <c r="N375" s="103"/>
      <c r="O375" s="100"/>
      <c r="P375" s="100"/>
      <c r="Q375" s="101" t="str">
        <f t="shared" si="34"/>
        <v/>
      </c>
      <c r="R375" s="100"/>
      <c r="S375" s="102" t="str">
        <f t="shared" si="35"/>
        <v/>
      </c>
      <c r="T375" s="15" t="str">
        <f t="shared" si="36"/>
        <v/>
      </c>
    </row>
    <row r="376" spans="1:20" x14ac:dyDescent="0.55000000000000004">
      <c r="A376" s="126"/>
      <c r="B376" s="95"/>
      <c r="C376" s="98" t="str">
        <f>IF(B376="","",VLOOKUP(B376,団体基本情報!$B$14:$D$23,3,FALSE))</f>
        <v/>
      </c>
      <c r="D376" s="7" t="str">
        <f t="shared" si="31"/>
        <v/>
      </c>
      <c r="E376" s="6" t="str">
        <f t="shared" si="32"/>
        <v/>
      </c>
      <c r="F376" s="131"/>
      <c r="G376" s="105" t="str">
        <f>IF(F376="","",VLOOKUP(F376,プルダウン用リスト!$K$1:$M$14,2,FALSE))</f>
        <v/>
      </c>
      <c r="H376" s="99"/>
      <c r="I376" s="99"/>
      <c r="J376" s="139"/>
      <c r="K376" s="141"/>
      <c r="L376" s="118"/>
      <c r="M376" s="119" t="str">
        <f t="shared" si="33"/>
        <v/>
      </c>
      <c r="N376" s="103"/>
      <c r="O376" s="100"/>
      <c r="P376" s="100"/>
      <c r="Q376" s="101" t="str">
        <f t="shared" si="34"/>
        <v/>
      </c>
      <c r="R376" s="100"/>
      <c r="S376" s="102" t="str">
        <f t="shared" si="35"/>
        <v/>
      </c>
      <c r="T376" s="15" t="str">
        <f t="shared" si="36"/>
        <v/>
      </c>
    </row>
    <row r="377" spans="1:20" x14ac:dyDescent="0.55000000000000004">
      <c r="A377" s="126"/>
      <c r="B377" s="95"/>
      <c r="C377" s="98" t="str">
        <f>IF(B377="","",VLOOKUP(B377,団体基本情報!$B$14:$D$23,3,FALSE))</f>
        <v/>
      </c>
      <c r="D377" s="7" t="str">
        <f t="shared" si="31"/>
        <v/>
      </c>
      <c r="E377" s="6" t="str">
        <f t="shared" si="32"/>
        <v/>
      </c>
      <c r="F377" s="131"/>
      <c r="G377" s="105" t="str">
        <f>IF(F377="","",VLOOKUP(F377,プルダウン用リスト!$K$1:$M$14,2,FALSE))</f>
        <v/>
      </c>
      <c r="H377" s="99"/>
      <c r="I377" s="99"/>
      <c r="J377" s="139"/>
      <c r="K377" s="141"/>
      <c r="L377" s="118"/>
      <c r="M377" s="119" t="str">
        <f t="shared" si="33"/>
        <v/>
      </c>
      <c r="N377" s="103"/>
      <c r="O377" s="100"/>
      <c r="P377" s="100"/>
      <c r="Q377" s="101" t="str">
        <f t="shared" si="34"/>
        <v/>
      </c>
      <c r="R377" s="100"/>
      <c r="S377" s="102" t="str">
        <f t="shared" si="35"/>
        <v/>
      </c>
      <c r="T377" s="15" t="str">
        <f t="shared" si="36"/>
        <v/>
      </c>
    </row>
    <row r="378" spans="1:20" x14ac:dyDescent="0.55000000000000004">
      <c r="A378" s="126"/>
      <c r="B378" s="95"/>
      <c r="C378" s="98" t="str">
        <f>IF(B378="","",VLOOKUP(B378,団体基本情報!$B$14:$D$23,3,FALSE))</f>
        <v/>
      </c>
      <c r="D378" s="7" t="str">
        <f t="shared" si="31"/>
        <v/>
      </c>
      <c r="E378" s="6" t="str">
        <f t="shared" si="32"/>
        <v/>
      </c>
      <c r="F378" s="131"/>
      <c r="G378" s="105" t="str">
        <f>IF(F378="","",VLOOKUP(F378,プルダウン用リスト!$K$1:$M$14,2,FALSE))</f>
        <v/>
      </c>
      <c r="H378" s="99"/>
      <c r="I378" s="99"/>
      <c r="J378" s="139"/>
      <c r="K378" s="141"/>
      <c r="L378" s="118"/>
      <c r="M378" s="119" t="str">
        <f t="shared" si="33"/>
        <v/>
      </c>
      <c r="N378" s="103"/>
      <c r="O378" s="100"/>
      <c r="P378" s="100"/>
      <c r="Q378" s="101" t="str">
        <f t="shared" si="34"/>
        <v/>
      </c>
      <c r="R378" s="100"/>
      <c r="S378" s="102" t="str">
        <f t="shared" si="35"/>
        <v/>
      </c>
      <c r="T378" s="15" t="str">
        <f t="shared" si="36"/>
        <v/>
      </c>
    </row>
    <row r="379" spans="1:20" x14ac:dyDescent="0.55000000000000004">
      <c r="A379" s="126"/>
      <c r="B379" s="95"/>
      <c r="C379" s="98" t="str">
        <f>IF(B379="","",VLOOKUP(B379,団体基本情報!$B$14:$D$23,3,FALSE))</f>
        <v/>
      </c>
      <c r="D379" s="7" t="str">
        <f t="shared" si="31"/>
        <v/>
      </c>
      <c r="E379" s="6" t="str">
        <f t="shared" si="32"/>
        <v/>
      </c>
      <c r="F379" s="131"/>
      <c r="G379" s="105" t="str">
        <f>IF(F379="","",VLOOKUP(F379,プルダウン用リスト!$K$1:$M$14,2,FALSE))</f>
        <v/>
      </c>
      <c r="H379" s="99"/>
      <c r="I379" s="99"/>
      <c r="J379" s="139"/>
      <c r="K379" s="141"/>
      <c r="L379" s="118"/>
      <c r="M379" s="119" t="str">
        <f t="shared" si="33"/>
        <v/>
      </c>
      <c r="N379" s="103"/>
      <c r="O379" s="100"/>
      <c r="P379" s="100"/>
      <c r="Q379" s="101" t="str">
        <f t="shared" si="34"/>
        <v/>
      </c>
      <c r="R379" s="100"/>
      <c r="S379" s="102" t="str">
        <f t="shared" si="35"/>
        <v/>
      </c>
      <c r="T379" s="15" t="str">
        <f t="shared" si="36"/>
        <v/>
      </c>
    </row>
    <row r="380" spans="1:20" x14ac:dyDescent="0.55000000000000004">
      <c r="A380" s="126"/>
      <c r="B380" s="95"/>
      <c r="C380" s="98" t="str">
        <f>IF(B380="","",VLOOKUP(B380,団体基本情報!$B$14:$D$23,3,FALSE))</f>
        <v/>
      </c>
      <c r="D380" s="7" t="str">
        <f t="shared" si="31"/>
        <v/>
      </c>
      <c r="E380" s="6" t="str">
        <f t="shared" si="32"/>
        <v/>
      </c>
      <c r="F380" s="131"/>
      <c r="G380" s="105" t="str">
        <f>IF(F380="","",VLOOKUP(F380,プルダウン用リスト!$K$1:$M$14,2,FALSE))</f>
        <v/>
      </c>
      <c r="H380" s="99"/>
      <c r="I380" s="99"/>
      <c r="J380" s="139"/>
      <c r="K380" s="141"/>
      <c r="L380" s="118"/>
      <c r="M380" s="119" t="str">
        <f t="shared" si="33"/>
        <v/>
      </c>
      <c r="N380" s="103"/>
      <c r="O380" s="100"/>
      <c r="P380" s="100"/>
      <c r="Q380" s="101" t="str">
        <f t="shared" si="34"/>
        <v/>
      </c>
      <c r="R380" s="100"/>
      <c r="S380" s="102" t="str">
        <f t="shared" si="35"/>
        <v/>
      </c>
      <c r="T380" s="15" t="str">
        <f t="shared" si="36"/>
        <v/>
      </c>
    </row>
    <row r="381" spans="1:20" x14ac:dyDescent="0.55000000000000004">
      <c r="A381" s="126"/>
      <c r="B381" s="95"/>
      <c r="C381" s="98" t="str">
        <f>IF(B381="","",VLOOKUP(B381,団体基本情報!$B$14:$D$23,3,FALSE))</f>
        <v/>
      </c>
      <c r="D381" s="7" t="str">
        <f t="shared" si="31"/>
        <v/>
      </c>
      <c r="E381" s="6" t="str">
        <f t="shared" si="32"/>
        <v/>
      </c>
      <c r="F381" s="131"/>
      <c r="G381" s="105" t="str">
        <f>IF(F381="","",VLOOKUP(F381,プルダウン用リスト!$K$1:$M$14,2,FALSE))</f>
        <v/>
      </c>
      <c r="H381" s="99"/>
      <c r="I381" s="99"/>
      <c r="J381" s="139"/>
      <c r="K381" s="141"/>
      <c r="L381" s="118"/>
      <c r="M381" s="119" t="str">
        <f t="shared" si="33"/>
        <v/>
      </c>
      <c r="N381" s="103"/>
      <c r="O381" s="100"/>
      <c r="P381" s="100"/>
      <c r="Q381" s="101" t="str">
        <f t="shared" si="34"/>
        <v/>
      </c>
      <c r="R381" s="100"/>
      <c r="S381" s="102" t="str">
        <f t="shared" si="35"/>
        <v/>
      </c>
      <c r="T381" s="15" t="str">
        <f t="shared" si="36"/>
        <v/>
      </c>
    </row>
    <row r="382" spans="1:20" x14ac:dyDescent="0.55000000000000004">
      <c r="A382" s="126"/>
      <c r="B382" s="95"/>
      <c r="C382" s="98" t="str">
        <f>IF(B382="","",VLOOKUP(B382,団体基本情報!$B$14:$D$23,3,FALSE))</f>
        <v/>
      </c>
      <c r="D382" s="7" t="str">
        <f t="shared" si="31"/>
        <v/>
      </c>
      <c r="E382" s="6" t="str">
        <f t="shared" si="32"/>
        <v/>
      </c>
      <c r="F382" s="131"/>
      <c r="G382" s="105" t="str">
        <f>IF(F382="","",VLOOKUP(F382,プルダウン用リスト!$K$1:$M$14,2,FALSE))</f>
        <v/>
      </c>
      <c r="H382" s="99"/>
      <c r="I382" s="99"/>
      <c r="J382" s="139"/>
      <c r="K382" s="141"/>
      <c r="L382" s="118"/>
      <c r="M382" s="119" t="str">
        <f t="shared" si="33"/>
        <v/>
      </c>
      <c r="N382" s="103"/>
      <c r="O382" s="100"/>
      <c r="P382" s="100"/>
      <c r="Q382" s="101" t="str">
        <f t="shared" si="34"/>
        <v/>
      </c>
      <c r="R382" s="100"/>
      <c r="S382" s="102" t="str">
        <f t="shared" si="35"/>
        <v/>
      </c>
      <c r="T382" s="15" t="str">
        <f t="shared" si="36"/>
        <v/>
      </c>
    </row>
    <row r="383" spans="1:20" x14ac:dyDescent="0.55000000000000004">
      <c r="A383" s="126"/>
      <c r="B383" s="95"/>
      <c r="C383" s="98" t="str">
        <f>IF(B383="","",VLOOKUP(B383,団体基本情報!$B$14:$D$23,3,FALSE))</f>
        <v/>
      </c>
      <c r="D383" s="7" t="str">
        <f t="shared" si="31"/>
        <v/>
      </c>
      <c r="E383" s="6" t="str">
        <f t="shared" si="32"/>
        <v/>
      </c>
      <c r="F383" s="131"/>
      <c r="G383" s="105" t="str">
        <f>IF(F383="","",VLOOKUP(F383,プルダウン用リスト!$K$1:$M$14,2,FALSE))</f>
        <v/>
      </c>
      <c r="H383" s="99"/>
      <c r="I383" s="99"/>
      <c r="J383" s="139"/>
      <c r="K383" s="141"/>
      <c r="L383" s="118"/>
      <c r="M383" s="119" t="str">
        <f t="shared" si="33"/>
        <v/>
      </c>
      <c r="N383" s="103"/>
      <c r="O383" s="100"/>
      <c r="P383" s="100"/>
      <c r="Q383" s="101" t="str">
        <f t="shared" si="34"/>
        <v/>
      </c>
      <c r="R383" s="100"/>
      <c r="S383" s="102" t="str">
        <f t="shared" si="35"/>
        <v/>
      </c>
      <c r="T383" s="15" t="str">
        <f t="shared" si="36"/>
        <v/>
      </c>
    </row>
    <row r="384" spans="1:20" x14ac:dyDescent="0.55000000000000004">
      <c r="A384" s="126"/>
      <c r="B384" s="95"/>
      <c r="C384" s="98" t="str">
        <f>IF(B384="","",VLOOKUP(B384,団体基本情報!$B$14:$D$23,3,FALSE))</f>
        <v/>
      </c>
      <c r="D384" s="7" t="str">
        <f t="shared" si="31"/>
        <v/>
      </c>
      <c r="E384" s="6" t="str">
        <f t="shared" si="32"/>
        <v/>
      </c>
      <c r="F384" s="131"/>
      <c r="G384" s="105" t="str">
        <f>IF(F384="","",VLOOKUP(F384,プルダウン用リスト!$K$1:$M$14,2,FALSE))</f>
        <v/>
      </c>
      <c r="H384" s="99"/>
      <c r="I384" s="99"/>
      <c r="J384" s="139"/>
      <c r="K384" s="141"/>
      <c r="L384" s="118"/>
      <c r="M384" s="119" t="str">
        <f t="shared" si="33"/>
        <v/>
      </c>
      <c r="N384" s="103"/>
      <c r="O384" s="100"/>
      <c r="P384" s="100"/>
      <c r="Q384" s="101" t="str">
        <f t="shared" si="34"/>
        <v/>
      </c>
      <c r="R384" s="100"/>
      <c r="S384" s="102" t="str">
        <f t="shared" si="35"/>
        <v/>
      </c>
      <c r="T384" s="15" t="str">
        <f t="shared" si="36"/>
        <v/>
      </c>
    </row>
    <row r="385" spans="1:20" x14ac:dyDescent="0.55000000000000004">
      <c r="A385" s="126"/>
      <c r="B385" s="95"/>
      <c r="C385" s="98" t="str">
        <f>IF(B385="","",VLOOKUP(B385,団体基本情報!$B$14:$D$23,3,FALSE))</f>
        <v/>
      </c>
      <c r="D385" s="7" t="str">
        <f t="shared" si="31"/>
        <v/>
      </c>
      <c r="E385" s="6" t="str">
        <f t="shared" si="32"/>
        <v/>
      </c>
      <c r="F385" s="131"/>
      <c r="G385" s="105" t="str">
        <f>IF(F385="","",VLOOKUP(F385,プルダウン用リスト!$K$1:$M$14,2,FALSE))</f>
        <v/>
      </c>
      <c r="H385" s="99"/>
      <c r="I385" s="99"/>
      <c r="J385" s="139"/>
      <c r="K385" s="141"/>
      <c r="L385" s="118"/>
      <c r="M385" s="119" t="str">
        <f t="shared" si="33"/>
        <v/>
      </c>
      <c r="N385" s="103"/>
      <c r="O385" s="100"/>
      <c r="P385" s="100"/>
      <c r="Q385" s="101" t="str">
        <f t="shared" si="34"/>
        <v/>
      </c>
      <c r="R385" s="100"/>
      <c r="S385" s="102" t="str">
        <f t="shared" si="35"/>
        <v/>
      </c>
      <c r="T385" s="15" t="str">
        <f t="shared" si="36"/>
        <v/>
      </c>
    </row>
    <row r="386" spans="1:20" x14ac:dyDescent="0.55000000000000004">
      <c r="A386" s="126"/>
      <c r="B386" s="95"/>
      <c r="C386" s="98" t="str">
        <f>IF(B386="","",VLOOKUP(B386,団体基本情報!$B$14:$D$23,3,FALSE))</f>
        <v/>
      </c>
      <c r="D386" s="7" t="str">
        <f t="shared" si="31"/>
        <v/>
      </c>
      <c r="E386" s="6" t="str">
        <f t="shared" si="32"/>
        <v/>
      </c>
      <c r="F386" s="131"/>
      <c r="G386" s="105" t="str">
        <f>IF(F386="","",VLOOKUP(F386,プルダウン用リスト!$K$1:$M$14,2,FALSE))</f>
        <v/>
      </c>
      <c r="H386" s="99"/>
      <c r="I386" s="99"/>
      <c r="J386" s="139"/>
      <c r="K386" s="141"/>
      <c r="L386" s="118"/>
      <c r="M386" s="119" t="str">
        <f t="shared" si="33"/>
        <v/>
      </c>
      <c r="N386" s="103"/>
      <c r="O386" s="100"/>
      <c r="P386" s="100"/>
      <c r="Q386" s="101" t="str">
        <f t="shared" si="34"/>
        <v/>
      </c>
      <c r="R386" s="100"/>
      <c r="S386" s="102" t="str">
        <f t="shared" si="35"/>
        <v/>
      </c>
      <c r="T386" s="15" t="str">
        <f t="shared" si="36"/>
        <v/>
      </c>
    </row>
    <row r="387" spans="1:20" x14ac:dyDescent="0.55000000000000004">
      <c r="A387" s="126"/>
      <c r="B387" s="95"/>
      <c r="C387" s="98" t="str">
        <f>IF(B387="","",VLOOKUP(B387,団体基本情報!$B$14:$D$23,3,FALSE))</f>
        <v/>
      </c>
      <c r="D387" s="7" t="str">
        <f t="shared" si="31"/>
        <v/>
      </c>
      <c r="E387" s="6" t="str">
        <f t="shared" si="32"/>
        <v/>
      </c>
      <c r="F387" s="131"/>
      <c r="G387" s="105" t="str">
        <f>IF(F387="","",VLOOKUP(F387,プルダウン用リスト!$K$1:$M$14,2,FALSE))</f>
        <v/>
      </c>
      <c r="H387" s="99"/>
      <c r="I387" s="99"/>
      <c r="J387" s="139"/>
      <c r="K387" s="141"/>
      <c r="L387" s="118"/>
      <c r="M387" s="119" t="str">
        <f t="shared" si="33"/>
        <v/>
      </c>
      <c r="N387" s="103"/>
      <c r="O387" s="100"/>
      <c r="P387" s="100"/>
      <c r="Q387" s="101" t="str">
        <f t="shared" si="34"/>
        <v/>
      </c>
      <c r="R387" s="100"/>
      <c r="S387" s="102" t="str">
        <f t="shared" si="35"/>
        <v/>
      </c>
      <c r="T387" s="15" t="str">
        <f t="shared" si="36"/>
        <v/>
      </c>
    </row>
    <row r="388" spans="1:20" x14ac:dyDescent="0.55000000000000004">
      <c r="A388" s="126"/>
      <c r="B388" s="95"/>
      <c r="C388" s="98" t="str">
        <f>IF(B388="","",VLOOKUP(B388,団体基本情報!$B$14:$D$23,3,FALSE))</f>
        <v/>
      </c>
      <c r="D388" s="7" t="str">
        <f t="shared" si="31"/>
        <v/>
      </c>
      <c r="E388" s="6" t="str">
        <f t="shared" si="32"/>
        <v/>
      </c>
      <c r="F388" s="131"/>
      <c r="G388" s="105" t="str">
        <f>IF(F388="","",VLOOKUP(F388,プルダウン用リスト!$K$1:$M$14,2,FALSE))</f>
        <v/>
      </c>
      <c r="H388" s="99"/>
      <c r="I388" s="99"/>
      <c r="J388" s="139"/>
      <c r="K388" s="141"/>
      <c r="L388" s="118"/>
      <c r="M388" s="119" t="str">
        <f t="shared" si="33"/>
        <v/>
      </c>
      <c r="N388" s="103"/>
      <c r="O388" s="100"/>
      <c r="P388" s="100"/>
      <c r="Q388" s="101" t="str">
        <f t="shared" si="34"/>
        <v/>
      </c>
      <c r="R388" s="100"/>
      <c r="S388" s="102" t="str">
        <f t="shared" si="35"/>
        <v/>
      </c>
      <c r="T388" s="15" t="str">
        <f t="shared" si="36"/>
        <v/>
      </c>
    </row>
    <row r="389" spans="1:20" x14ac:dyDescent="0.55000000000000004">
      <c r="A389" s="126"/>
      <c r="B389" s="95"/>
      <c r="C389" s="98" t="str">
        <f>IF(B389="","",VLOOKUP(B389,団体基本情報!$B$14:$D$23,3,FALSE))</f>
        <v/>
      </c>
      <c r="D389" s="7" t="str">
        <f t="shared" si="31"/>
        <v/>
      </c>
      <c r="E389" s="6" t="str">
        <f t="shared" si="32"/>
        <v/>
      </c>
      <c r="F389" s="131"/>
      <c r="G389" s="105" t="str">
        <f>IF(F389="","",VLOOKUP(F389,プルダウン用リスト!$K$1:$M$14,2,FALSE))</f>
        <v/>
      </c>
      <c r="H389" s="99"/>
      <c r="I389" s="99"/>
      <c r="J389" s="139"/>
      <c r="K389" s="141"/>
      <c r="L389" s="118"/>
      <c r="M389" s="119" t="str">
        <f t="shared" si="33"/>
        <v/>
      </c>
      <c r="N389" s="103"/>
      <c r="O389" s="100"/>
      <c r="P389" s="100"/>
      <c r="Q389" s="101" t="str">
        <f t="shared" si="34"/>
        <v/>
      </c>
      <c r="R389" s="100"/>
      <c r="S389" s="102" t="str">
        <f t="shared" si="35"/>
        <v/>
      </c>
      <c r="T389" s="15" t="str">
        <f t="shared" si="36"/>
        <v/>
      </c>
    </row>
    <row r="390" spans="1:20" x14ac:dyDescent="0.55000000000000004">
      <c r="A390" s="126"/>
      <c r="B390" s="95"/>
      <c r="C390" s="98" t="str">
        <f>IF(B390="","",VLOOKUP(B390,団体基本情報!$B$14:$D$23,3,FALSE))</f>
        <v/>
      </c>
      <c r="D390" s="7" t="str">
        <f t="shared" si="31"/>
        <v/>
      </c>
      <c r="E390" s="6" t="str">
        <f t="shared" si="32"/>
        <v/>
      </c>
      <c r="F390" s="131"/>
      <c r="G390" s="105" t="str">
        <f>IF(F390="","",VLOOKUP(F390,プルダウン用リスト!$K$1:$M$14,2,FALSE))</f>
        <v/>
      </c>
      <c r="H390" s="99"/>
      <c r="I390" s="99"/>
      <c r="J390" s="139"/>
      <c r="K390" s="141"/>
      <c r="L390" s="118"/>
      <c r="M390" s="119" t="str">
        <f t="shared" si="33"/>
        <v/>
      </c>
      <c r="N390" s="103"/>
      <c r="O390" s="100"/>
      <c r="P390" s="100"/>
      <c r="Q390" s="101" t="str">
        <f t="shared" si="34"/>
        <v/>
      </c>
      <c r="R390" s="100"/>
      <c r="S390" s="102" t="str">
        <f t="shared" si="35"/>
        <v/>
      </c>
      <c r="T390" s="15" t="str">
        <f t="shared" si="36"/>
        <v/>
      </c>
    </row>
    <row r="391" spans="1:20" x14ac:dyDescent="0.55000000000000004">
      <c r="A391" s="126"/>
      <c r="B391" s="95"/>
      <c r="C391" s="98" t="str">
        <f>IF(B391="","",VLOOKUP(B391,団体基本情報!$B$14:$D$23,3,FALSE))</f>
        <v/>
      </c>
      <c r="D391" s="7" t="str">
        <f t="shared" ref="D391:D454" si="37">IF(E391="","",IF(E391="謝金","01.",IF(E391="旅費","02.",IF(E391="その他","04.","03."))))</f>
        <v/>
      </c>
      <c r="E391" s="6" t="str">
        <f t="shared" ref="E391:E454" si="38">IF(F391="","",IF(F391="謝金","謝金",IF(F391="旅費","旅費",IF(F391="対象外経費","その他","所費"))))</f>
        <v/>
      </c>
      <c r="F391" s="131"/>
      <c r="G391" s="105" t="str">
        <f>IF(F391="","",VLOOKUP(F391,プルダウン用リスト!$K$1:$M$14,2,FALSE))</f>
        <v/>
      </c>
      <c r="H391" s="99"/>
      <c r="I391" s="99"/>
      <c r="J391" s="139"/>
      <c r="K391" s="141"/>
      <c r="L391" s="118"/>
      <c r="M391" s="119" t="str">
        <f t="shared" ref="M391:M454" si="39">IF(F391="対象外経費",K391,IF(L391="","",K391-L391))</f>
        <v/>
      </c>
      <c r="N391" s="103"/>
      <c r="O391" s="100"/>
      <c r="P391" s="100"/>
      <c r="Q391" s="101" t="str">
        <f t="shared" ref="Q391:Q454" si="40">IF(O391+P391=0,"",O391+P391)</f>
        <v/>
      </c>
      <c r="R391" s="100"/>
      <c r="S391" s="102" t="str">
        <f t="shared" ref="S391:S454" si="41">IF(R391="","",Q391-R391)</f>
        <v/>
      </c>
      <c r="T391" s="15" t="str">
        <f t="shared" ref="T391:T454" si="42">IF(G391=2,"＊","")</f>
        <v/>
      </c>
    </row>
    <row r="392" spans="1:20" x14ac:dyDescent="0.55000000000000004">
      <c r="A392" s="126"/>
      <c r="B392" s="95"/>
      <c r="C392" s="98" t="str">
        <f>IF(B392="","",VLOOKUP(B392,団体基本情報!$B$14:$D$23,3,FALSE))</f>
        <v/>
      </c>
      <c r="D392" s="7" t="str">
        <f t="shared" si="37"/>
        <v/>
      </c>
      <c r="E392" s="6" t="str">
        <f t="shared" si="38"/>
        <v/>
      </c>
      <c r="F392" s="131"/>
      <c r="G392" s="105" t="str">
        <f>IF(F392="","",VLOOKUP(F392,プルダウン用リスト!$K$1:$M$14,2,FALSE))</f>
        <v/>
      </c>
      <c r="H392" s="99"/>
      <c r="I392" s="99"/>
      <c r="J392" s="139"/>
      <c r="K392" s="141"/>
      <c r="L392" s="118"/>
      <c r="M392" s="119" t="str">
        <f t="shared" si="39"/>
        <v/>
      </c>
      <c r="N392" s="103"/>
      <c r="O392" s="100"/>
      <c r="P392" s="100"/>
      <c r="Q392" s="101" t="str">
        <f t="shared" si="40"/>
        <v/>
      </c>
      <c r="R392" s="100"/>
      <c r="S392" s="102" t="str">
        <f t="shared" si="41"/>
        <v/>
      </c>
      <c r="T392" s="15" t="str">
        <f t="shared" si="42"/>
        <v/>
      </c>
    </row>
    <row r="393" spans="1:20" x14ac:dyDescent="0.55000000000000004">
      <c r="A393" s="126"/>
      <c r="B393" s="95"/>
      <c r="C393" s="98" t="str">
        <f>IF(B393="","",VLOOKUP(B393,団体基本情報!$B$14:$D$23,3,FALSE))</f>
        <v/>
      </c>
      <c r="D393" s="7" t="str">
        <f t="shared" si="37"/>
        <v/>
      </c>
      <c r="E393" s="6" t="str">
        <f t="shared" si="38"/>
        <v/>
      </c>
      <c r="F393" s="131"/>
      <c r="G393" s="105" t="str">
        <f>IF(F393="","",VLOOKUP(F393,プルダウン用リスト!$K$1:$M$14,2,FALSE))</f>
        <v/>
      </c>
      <c r="H393" s="99"/>
      <c r="I393" s="99"/>
      <c r="J393" s="139"/>
      <c r="K393" s="141"/>
      <c r="L393" s="118"/>
      <c r="M393" s="119" t="str">
        <f t="shared" si="39"/>
        <v/>
      </c>
      <c r="N393" s="103"/>
      <c r="O393" s="100"/>
      <c r="P393" s="100"/>
      <c r="Q393" s="101" t="str">
        <f t="shared" si="40"/>
        <v/>
      </c>
      <c r="R393" s="100"/>
      <c r="S393" s="102" t="str">
        <f t="shared" si="41"/>
        <v/>
      </c>
      <c r="T393" s="15" t="str">
        <f t="shared" si="42"/>
        <v/>
      </c>
    </row>
    <row r="394" spans="1:20" x14ac:dyDescent="0.55000000000000004">
      <c r="A394" s="126"/>
      <c r="B394" s="95"/>
      <c r="C394" s="98" t="str">
        <f>IF(B394="","",VLOOKUP(B394,団体基本情報!$B$14:$D$23,3,FALSE))</f>
        <v/>
      </c>
      <c r="D394" s="7" t="str">
        <f t="shared" si="37"/>
        <v/>
      </c>
      <c r="E394" s="6" t="str">
        <f t="shared" si="38"/>
        <v/>
      </c>
      <c r="F394" s="131"/>
      <c r="G394" s="105" t="str">
        <f>IF(F394="","",VLOOKUP(F394,プルダウン用リスト!$K$1:$M$14,2,FALSE))</f>
        <v/>
      </c>
      <c r="H394" s="99"/>
      <c r="I394" s="99"/>
      <c r="J394" s="139"/>
      <c r="K394" s="141"/>
      <c r="L394" s="118"/>
      <c r="M394" s="119" t="str">
        <f t="shared" si="39"/>
        <v/>
      </c>
      <c r="N394" s="103"/>
      <c r="O394" s="100"/>
      <c r="P394" s="100"/>
      <c r="Q394" s="101" t="str">
        <f t="shared" si="40"/>
        <v/>
      </c>
      <c r="R394" s="100"/>
      <c r="S394" s="102" t="str">
        <f t="shared" si="41"/>
        <v/>
      </c>
      <c r="T394" s="15" t="str">
        <f t="shared" si="42"/>
        <v/>
      </c>
    </row>
    <row r="395" spans="1:20" x14ac:dyDescent="0.55000000000000004">
      <c r="A395" s="126"/>
      <c r="B395" s="95"/>
      <c r="C395" s="98" t="str">
        <f>IF(B395="","",VLOOKUP(B395,団体基本情報!$B$14:$D$23,3,FALSE))</f>
        <v/>
      </c>
      <c r="D395" s="7" t="str">
        <f t="shared" si="37"/>
        <v/>
      </c>
      <c r="E395" s="6" t="str">
        <f t="shared" si="38"/>
        <v/>
      </c>
      <c r="F395" s="131"/>
      <c r="G395" s="105" t="str">
        <f>IF(F395="","",VLOOKUP(F395,プルダウン用リスト!$K$1:$M$14,2,FALSE))</f>
        <v/>
      </c>
      <c r="H395" s="99"/>
      <c r="I395" s="99"/>
      <c r="J395" s="139"/>
      <c r="K395" s="141"/>
      <c r="L395" s="118"/>
      <c r="M395" s="119" t="str">
        <f t="shared" si="39"/>
        <v/>
      </c>
      <c r="N395" s="103"/>
      <c r="O395" s="100"/>
      <c r="P395" s="100"/>
      <c r="Q395" s="101" t="str">
        <f t="shared" si="40"/>
        <v/>
      </c>
      <c r="R395" s="100"/>
      <c r="S395" s="102" t="str">
        <f t="shared" si="41"/>
        <v/>
      </c>
      <c r="T395" s="15" t="str">
        <f t="shared" si="42"/>
        <v/>
      </c>
    </row>
    <row r="396" spans="1:20" x14ac:dyDescent="0.55000000000000004">
      <c r="A396" s="126"/>
      <c r="B396" s="95"/>
      <c r="C396" s="98" t="str">
        <f>IF(B396="","",VLOOKUP(B396,団体基本情報!$B$14:$D$23,3,FALSE))</f>
        <v/>
      </c>
      <c r="D396" s="7" t="str">
        <f t="shared" si="37"/>
        <v/>
      </c>
      <c r="E396" s="6" t="str">
        <f t="shared" si="38"/>
        <v/>
      </c>
      <c r="F396" s="131"/>
      <c r="G396" s="105" t="str">
        <f>IF(F396="","",VLOOKUP(F396,プルダウン用リスト!$K$1:$M$14,2,FALSE))</f>
        <v/>
      </c>
      <c r="H396" s="99"/>
      <c r="I396" s="99"/>
      <c r="J396" s="139"/>
      <c r="K396" s="141"/>
      <c r="L396" s="118"/>
      <c r="M396" s="119" t="str">
        <f t="shared" si="39"/>
        <v/>
      </c>
      <c r="N396" s="103"/>
      <c r="O396" s="100"/>
      <c r="P396" s="100"/>
      <c r="Q396" s="101" t="str">
        <f t="shared" si="40"/>
        <v/>
      </c>
      <c r="R396" s="100"/>
      <c r="S396" s="102" t="str">
        <f t="shared" si="41"/>
        <v/>
      </c>
      <c r="T396" s="15" t="str">
        <f t="shared" si="42"/>
        <v/>
      </c>
    </row>
    <row r="397" spans="1:20" x14ac:dyDescent="0.55000000000000004">
      <c r="A397" s="126"/>
      <c r="B397" s="95"/>
      <c r="C397" s="98" t="str">
        <f>IF(B397="","",VLOOKUP(B397,団体基本情報!$B$14:$D$23,3,FALSE))</f>
        <v/>
      </c>
      <c r="D397" s="7" t="str">
        <f t="shared" si="37"/>
        <v/>
      </c>
      <c r="E397" s="6" t="str">
        <f t="shared" si="38"/>
        <v/>
      </c>
      <c r="F397" s="131"/>
      <c r="G397" s="105" t="str">
        <f>IF(F397="","",VLOOKUP(F397,プルダウン用リスト!$K$1:$M$14,2,FALSE))</f>
        <v/>
      </c>
      <c r="H397" s="99"/>
      <c r="I397" s="99"/>
      <c r="J397" s="139"/>
      <c r="K397" s="141"/>
      <c r="L397" s="118"/>
      <c r="M397" s="119" t="str">
        <f t="shared" si="39"/>
        <v/>
      </c>
      <c r="N397" s="103"/>
      <c r="O397" s="100"/>
      <c r="P397" s="100"/>
      <c r="Q397" s="101" t="str">
        <f t="shared" si="40"/>
        <v/>
      </c>
      <c r="R397" s="100"/>
      <c r="S397" s="102" t="str">
        <f t="shared" si="41"/>
        <v/>
      </c>
      <c r="T397" s="15" t="str">
        <f t="shared" si="42"/>
        <v/>
      </c>
    </row>
    <row r="398" spans="1:20" x14ac:dyDescent="0.55000000000000004">
      <c r="A398" s="126"/>
      <c r="B398" s="95"/>
      <c r="C398" s="98" t="str">
        <f>IF(B398="","",VLOOKUP(B398,団体基本情報!$B$14:$D$23,3,FALSE))</f>
        <v/>
      </c>
      <c r="D398" s="7" t="str">
        <f t="shared" si="37"/>
        <v/>
      </c>
      <c r="E398" s="6" t="str">
        <f t="shared" si="38"/>
        <v/>
      </c>
      <c r="F398" s="131"/>
      <c r="G398" s="105" t="str">
        <f>IF(F398="","",VLOOKUP(F398,プルダウン用リスト!$K$1:$M$14,2,FALSE))</f>
        <v/>
      </c>
      <c r="H398" s="99"/>
      <c r="I398" s="99"/>
      <c r="J398" s="139"/>
      <c r="K398" s="141"/>
      <c r="L398" s="118"/>
      <c r="M398" s="119" t="str">
        <f t="shared" si="39"/>
        <v/>
      </c>
      <c r="N398" s="103"/>
      <c r="O398" s="100"/>
      <c r="P398" s="100"/>
      <c r="Q398" s="101" t="str">
        <f t="shared" si="40"/>
        <v/>
      </c>
      <c r="R398" s="100"/>
      <c r="S398" s="102" t="str">
        <f t="shared" si="41"/>
        <v/>
      </c>
      <c r="T398" s="15" t="str">
        <f t="shared" si="42"/>
        <v/>
      </c>
    </row>
    <row r="399" spans="1:20" x14ac:dyDescent="0.55000000000000004">
      <c r="A399" s="126"/>
      <c r="B399" s="95"/>
      <c r="C399" s="98" t="str">
        <f>IF(B399="","",VLOOKUP(B399,団体基本情報!$B$14:$D$23,3,FALSE))</f>
        <v/>
      </c>
      <c r="D399" s="7" t="str">
        <f t="shared" si="37"/>
        <v/>
      </c>
      <c r="E399" s="6" t="str">
        <f t="shared" si="38"/>
        <v/>
      </c>
      <c r="F399" s="131"/>
      <c r="G399" s="105" t="str">
        <f>IF(F399="","",VLOOKUP(F399,プルダウン用リスト!$K$1:$M$14,2,FALSE))</f>
        <v/>
      </c>
      <c r="H399" s="99"/>
      <c r="I399" s="99"/>
      <c r="J399" s="139"/>
      <c r="K399" s="141"/>
      <c r="L399" s="118"/>
      <c r="M399" s="119" t="str">
        <f t="shared" si="39"/>
        <v/>
      </c>
      <c r="N399" s="103"/>
      <c r="O399" s="100"/>
      <c r="P399" s="100"/>
      <c r="Q399" s="101" t="str">
        <f t="shared" si="40"/>
        <v/>
      </c>
      <c r="R399" s="100"/>
      <c r="S399" s="102" t="str">
        <f t="shared" si="41"/>
        <v/>
      </c>
      <c r="T399" s="15" t="str">
        <f t="shared" si="42"/>
        <v/>
      </c>
    </row>
    <row r="400" spans="1:20" x14ac:dyDescent="0.55000000000000004">
      <c r="A400" s="126"/>
      <c r="B400" s="95"/>
      <c r="C400" s="98" t="str">
        <f>IF(B400="","",VLOOKUP(B400,団体基本情報!$B$14:$D$23,3,FALSE))</f>
        <v/>
      </c>
      <c r="D400" s="7" t="str">
        <f t="shared" si="37"/>
        <v/>
      </c>
      <c r="E400" s="6" t="str">
        <f t="shared" si="38"/>
        <v/>
      </c>
      <c r="F400" s="131"/>
      <c r="G400" s="105" t="str">
        <f>IF(F400="","",VLOOKUP(F400,プルダウン用リスト!$K$1:$M$14,2,FALSE))</f>
        <v/>
      </c>
      <c r="H400" s="99"/>
      <c r="I400" s="99"/>
      <c r="J400" s="139"/>
      <c r="K400" s="141"/>
      <c r="L400" s="118"/>
      <c r="M400" s="119" t="str">
        <f t="shared" si="39"/>
        <v/>
      </c>
      <c r="N400" s="103"/>
      <c r="O400" s="100"/>
      <c r="P400" s="100"/>
      <c r="Q400" s="101" t="str">
        <f t="shared" si="40"/>
        <v/>
      </c>
      <c r="R400" s="100"/>
      <c r="S400" s="102" t="str">
        <f t="shared" si="41"/>
        <v/>
      </c>
      <c r="T400" s="15" t="str">
        <f t="shared" si="42"/>
        <v/>
      </c>
    </row>
    <row r="401" spans="1:20" x14ac:dyDescent="0.55000000000000004">
      <c r="A401" s="126"/>
      <c r="B401" s="95"/>
      <c r="C401" s="98" t="str">
        <f>IF(B401="","",VLOOKUP(B401,団体基本情報!$B$14:$D$23,3,FALSE))</f>
        <v/>
      </c>
      <c r="D401" s="7" t="str">
        <f t="shared" si="37"/>
        <v/>
      </c>
      <c r="E401" s="6" t="str">
        <f t="shared" si="38"/>
        <v/>
      </c>
      <c r="F401" s="131"/>
      <c r="G401" s="105" t="str">
        <f>IF(F401="","",VLOOKUP(F401,プルダウン用リスト!$K$1:$M$14,2,FALSE))</f>
        <v/>
      </c>
      <c r="H401" s="99"/>
      <c r="I401" s="99"/>
      <c r="J401" s="139"/>
      <c r="K401" s="141"/>
      <c r="L401" s="118"/>
      <c r="M401" s="119" t="str">
        <f t="shared" si="39"/>
        <v/>
      </c>
      <c r="N401" s="103"/>
      <c r="O401" s="100"/>
      <c r="P401" s="100"/>
      <c r="Q401" s="101" t="str">
        <f t="shared" si="40"/>
        <v/>
      </c>
      <c r="R401" s="100"/>
      <c r="S401" s="102" t="str">
        <f t="shared" si="41"/>
        <v/>
      </c>
      <c r="T401" s="15" t="str">
        <f t="shared" si="42"/>
        <v/>
      </c>
    </row>
    <row r="402" spans="1:20" x14ac:dyDescent="0.55000000000000004">
      <c r="A402" s="126"/>
      <c r="B402" s="95"/>
      <c r="C402" s="98" t="str">
        <f>IF(B402="","",VLOOKUP(B402,団体基本情報!$B$14:$D$23,3,FALSE))</f>
        <v/>
      </c>
      <c r="D402" s="7" t="str">
        <f t="shared" si="37"/>
        <v/>
      </c>
      <c r="E402" s="6" t="str">
        <f t="shared" si="38"/>
        <v/>
      </c>
      <c r="F402" s="131"/>
      <c r="G402" s="105" t="str">
        <f>IF(F402="","",VLOOKUP(F402,プルダウン用リスト!$K$1:$M$14,2,FALSE))</f>
        <v/>
      </c>
      <c r="H402" s="99"/>
      <c r="I402" s="99"/>
      <c r="J402" s="139"/>
      <c r="K402" s="141"/>
      <c r="L402" s="118"/>
      <c r="M402" s="119" t="str">
        <f t="shared" si="39"/>
        <v/>
      </c>
      <c r="N402" s="103"/>
      <c r="O402" s="100"/>
      <c r="P402" s="100"/>
      <c r="Q402" s="101" t="str">
        <f t="shared" si="40"/>
        <v/>
      </c>
      <c r="R402" s="100"/>
      <c r="S402" s="102" t="str">
        <f t="shared" si="41"/>
        <v/>
      </c>
      <c r="T402" s="15" t="str">
        <f t="shared" si="42"/>
        <v/>
      </c>
    </row>
    <row r="403" spans="1:20" x14ac:dyDescent="0.55000000000000004">
      <c r="A403" s="126"/>
      <c r="B403" s="95"/>
      <c r="C403" s="98" t="str">
        <f>IF(B403="","",VLOOKUP(B403,団体基本情報!$B$14:$D$23,3,FALSE))</f>
        <v/>
      </c>
      <c r="D403" s="7" t="str">
        <f t="shared" si="37"/>
        <v/>
      </c>
      <c r="E403" s="6" t="str">
        <f t="shared" si="38"/>
        <v/>
      </c>
      <c r="F403" s="131"/>
      <c r="G403" s="105" t="str">
        <f>IF(F403="","",VLOOKUP(F403,プルダウン用リスト!$K$1:$M$14,2,FALSE))</f>
        <v/>
      </c>
      <c r="H403" s="99"/>
      <c r="I403" s="99"/>
      <c r="J403" s="139"/>
      <c r="K403" s="141"/>
      <c r="L403" s="118"/>
      <c r="M403" s="119" t="str">
        <f t="shared" si="39"/>
        <v/>
      </c>
      <c r="N403" s="103"/>
      <c r="O403" s="100"/>
      <c r="P403" s="100"/>
      <c r="Q403" s="101" t="str">
        <f t="shared" si="40"/>
        <v/>
      </c>
      <c r="R403" s="100"/>
      <c r="S403" s="102" t="str">
        <f t="shared" si="41"/>
        <v/>
      </c>
      <c r="T403" s="15" t="str">
        <f t="shared" si="42"/>
        <v/>
      </c>
    </row>
    <row r="404" spans="1:20" x14ac:dyDescent="0.55000000000000004">
      <c r="A404" s="126"/>
      <c r="B404" s="95"/>
      <c r="C404" s="98" t="str">
        <f>IF(B404="","",VLOOKUP(B404,団体基本情報!$B$14:$D$23,3,FALSE))</f>
        <v/>
      </c>
      <c r="D404" s="7" t="str">
        <f t="shared" si="37"/>
        <v/>
      </c>
      <c r="E404" s="6" t="str">
        <f t="shared" si="38"/>
        <v/>
      </c>
      <c r="F404" s="131"/>
      <c r="G404" s="105" t="str">
        <f>IF(F404="","",VLOOKUP(F404,プルダウン用リスト!$K$1:$M$14,2,FALSE))</f>
        <v/>
      </c>
      <c r="H404" s="99"/>
      <c r="I404" s="99"/>
      <c r="J404" s="139"/>
      <c r="K404" s="141"/>
      <c r="L404" s="118"/>
      <c r="M404" s="119" t="str">
        <f t="shared" si="39"/>
        <v/>
      </c>
      <c r="N404" s="103"/>
      <c r="O404" s="100"/>
      <c r="P404" s="100"/>
      <c r="Q404" s="101" t="str">
        <f t="shared" si="40"/>
        <v/>
      </c>
      <c r="R404" s="100"/>
      <c r="S404" s="102" t="str">
        <f t="shared" si="41"/>
        <v/>
      </c>
      <c r="T404" s="15" t="str">
        <f t="shared" si="42"/>
        <v/>
      </c>
    </row>
    <row r="405" spans="1:20" x14ac:dyDescent="0.55000000000000004">
      <c r="A405" s="126"/>
      <c r="B405" s="95"/>
      <c r="C405" s="98" t="str">
        <f>IF(B405="","",VLOOKUP(B405,団体基本情報!$B$14:$D$23,3,FALSE))</f>
        <v/>
      </c>
      <c r="D405" s="7" t="str">
        <f t="shared" si="37"/>
        <v/>
      </c>
      <c r="E405" s="6" t="str">
        <f t="shared" si="38"/>
        <v/>
      </c>
      <c r="F405" s="131"/>
      <c r="G405" s="105" t="str">
        <f>IF(F405="","",VLOOKUP(F405,プルダウン用リスト!$K$1:$M$14,2,FALSE))</f>
        <v/>
      </c>
      <c r="H405" s="99"/>
      <c r="I405" s="99"/>
      <c r="J405" s="139"/>
      <c r="K405" s="141"/>
      <c r="L405" s="118"/>
      <c r="M405" s="119" t="str">
        <f t="shared" si="39"/>
        <v/>
      </c>
      <c r="N405" s="103"/>
      <c r="O405" s="100"/>
      <c r="P405" s="100"/>
      <c r="Q405" s="101" t="str">
        <f t="shared" si="40"/>
        <v/>
      </c>
      <c r="R405" s="100"/>
      <c r="S405" s="102" t="str">
        <f t="shared" si="41"/>
        <v/>
      </c>
      <c r="T405" s="15" t="str">
        <f t="shared" si="42"/>
        <v/>
      </c>
    </row>
    <row r="406" spans="1:20" x14ac:dyDescent="0.55000000000000004">
      <c r="A406" s="126"/>
      <c r="B406" s="95"/>
      <c r="C406" s="98" t="str">
        <f>IF(B406="","",VLOOKUP(B406,団体基本情報!$B$14:$D$23,3,FALSE))</f>
        <v/>
      </c>
      <c r="D406" s="7" t="str">
        <f t="shared" si="37"/>
        <v/>
      </c>
      <c r="E406" s="6" t="str">
        <f t="shared" si="38"/>
        <v/>
      </c>
      <c r="F406" s="131"/>
      <c r="G406" s="105" t="str">
        <f>IF(F406="","",VLOOKUP(F406,プルダウン用リスト!$K$1:$M$14,2,FALSE))</f>
        <v/>
      </c>
      <c r="H406" s="99"/>
      <c r="I406" s="99"/>
      <c r="J406" s="139"/>
      <c r="K406" s="141"/>
      <c r="L406" s="118"/>
      <c r="M406" s="119" t="str">
        <f t="shared" si="39"/>
        <v/>
      </c>
      <c r="N406" s="103"/>
      <c r="O406" s="100"/>
      <c r="P406" s="100"/>
      <c r="Q406" s="101" t="str">
        <f t="shared" si="40"/>
        <v/>
      </c>
      <c r="R406" s="100"/>
      <c r="S406" s="102" t="str">
        <f t="shared" si="41"/>
        <v/>
      </c>
      <c r="T406" s="15" t="str">
        <f t="shared" si="42"/>
        <v/>
      </c>
    </row>
    <row r="407" spans="1:20" x14ac:dyDescent="0.55000000000000004">
      <c r="A407" s="126"/>
      <c r="B407" s="95"/>
      <c r="C407" s="98" t="str">
        <f>IF(B407="","",VLOOKUP(B407,団体基本情報!$B$14:$D$23,3,FALSE))</f>
        <v/>
      </c>
      <c r="D407" s="7" t="str">
        <f t="shared" si="37"/>
        <v/>
      </c>
      <c r="E407" s="6" t="str">
        <f t="shared" si="38"/>
        <v/>
      </c>
      <c r="F407" s="131"/>
      <c r="G407" s="105" t="str">
        <f>IF(F407="","",VLOOKUP(F407,プルダウン用リスト!$K$1:$M$14,2,FALSE))</f>
        <v/>
      </c>
      <c r="H407" s="99"/>
      <c r="I407" s="99"/>
      <c r="J407" s="139"/>
      <c r="K407" s="141"/>
      <c r="L407" s="118"/>
      <c r="M407" s="119" t="str">
        <f t="shared" si="39"/>
        <v/>
      </c>
      <c r="N407" s="103"/>
      <c r="O407" s="100"/>
      <c r="P407" s="100"/>
      <c r="Q407" s="101" t="str">
        <f t="shared" si="40"/>
        <v/>
      </c>
      <c r="R407" s="100"/>
      <c r="S407" s="102" t="str">
        <f t="shared" si="41"/>
        <v/>
      </c>
      <c r="T407" s="15" t="str">
        <f t="shared" si="42"/>
        <v/>
      </c>
    </row>
    <row r="408" spans="1:20" x14ac:dyDescent="0.55000000000000004">
      <c r="A408" s="126"/>
      <c r="B408" s="95"/>
      <c r="C408" s="98" t="str">
        <f>IF(B408="","",VLOOKUP(B408,団体基本情報!$B$14:$D$23,3,FALSE))</f>
        <v/>
      </c>
      <c r="D408" s="7" t="str">
        <f t="shared" si="37"/>
        <v/>
      </c>
      <c r="E408" s="6" t="str">
        <f t="shared" si="38"/>
        <v/>
      </c>
      <c r="F408" s="131"/>
      <c r="G408" s="105" t="str">
        <f>IF(F408="","",VLOOKUP(F408,プルダウン用リスト!$K$1:$M$14,2,FALSE))</f>
        <v/>
      </c>
      <c r="H408" s="99"/>
      <c r="I408" s="99"/>
      <c r="J408" s="139"/>
      <c r="K408" s="141"/>
      <c r="L408" s="118"/>
      <c r="M408" s="119" t="str">
        <f t="shared" si="39"/>
        <v/>
      </c>
      <c r="N408" s="103"/>
      <c r="O408" s="100"/>
      <c r="P408" s="100"/>
      <c r="Q408" s="101" t="str">
        <f t="shared" si="40"/>
        <v/>
      </c>
      <c r="R408" s="100"/>
      <c r="S408" s="102" t="str">
        <f t="shared" si="41"/>
        <v/>
      </c>
      <c r="T408" s="15" t="str">
        <f t="shared" si="42"/>
        <v/>
      </c>
    </row>
    <row r="409" spans="1:20" x14ac:dyDescent="0.55000000000000004">
      <c r="A409" s="126"/>
      <c r="B409" s="95"/>
      <c r="C409" s="98" t="str">
        <f>IF(B409="","",VLOOKUP(B409,団体基本情報!$B$14:$D$23,3,FALSE))</f>
        <v/>
      </c>
      <c r="D409" s="7" t="str">
        <f t="shared" si="37"/>
        <v/>
      </c>
      <c r="E409" s="6" t="str">
        <f t="shared" si="38"/>
        <v/>
      </c>
      <c r="F409" s="131"/>
      <c r="G409" s="105" t="str">
        <f>IF(F409="","",VLOOKUP(F409,プルダウン用リスト!$K$1:$M$14,2,FALSE))</f>
        <v/>
      </c>
      <c r="H409" s="99"/>
      <c r="I409" s="99"/>
      <c r="J409" s="139"/>
      <c r="K409" s="141"/>
      <c r="L409" s="118"/>
      <c r="M409" s="119" t="str">
        <f t="shared" si="39"/>
        <v/>
      </c>
      <c r="N409" s="103"/>
      <c r="O409" s="100"/>
      <c r="P409" s="100"/>
      <c r="Q409" s="101" t="str">
        <f t="shared" si="40"/>
        <v/>
      </c>
      <c r="R409" s="100"/>
      <c r="S409" s="102" t="str">
        <f t="shared" si="41"/>
        <v/>
      </c>
      <c r="T409" s="15" t="str">
        <f t="shared" si="42"/>
        <v/>
      </c>
    </row>
    <row r="410" spans="1:20" x14ac:dyDescent="0.55000000000000004">
      <c r="A410" s="126"/>
      <c r="B410" s="95"/>
      <c r="C410" s="98" t="str">
        <f>IF(B410="","",VLOOKUP(B410,団体基本情報!$B$14:$D$23,3,FALSE))</f>
        <v/>
      </c>
      <c r="D410" s="7" t="str">
        <f t="shared" si="37"/>
        <v/>
      </c>
      <c r="E410" s="6" t="str">
        <f t="shared" si="38"/>
        <v/>
      </c>
      <c r="F410" s="131"/>
      <c r="G410" s="105" t="str">
        <f>IF(F410="","",VLOOKUP(F410,プルダウン用リスト!$K$1:$M$14,2,FALSE))</f>
        <v/>
      </c>
      <c r="H410" s="99"/>
      <c r="I410" s="99"/>
      <c r="J410" s="139"/>
      <c r="K410" s="141"/>
      <c r="L410" s="118"/>
      <c r="M410" s="119" t="str">
        <f t="shared" si="39"/>
        <v/>
      </c>
      <c r="N410" s="103"/>
      <c r="O410" s="100"/>
      <c r="P410" s="100"/>
      <c r="Q410" s="101" t="str">
        <f t="shared" si="40"/>
        <v/>
      </c>
      <c r="R410" s="100"/>
      <c r="S410" s="102" t="str">
        <f t="shared" si="41"/>
        <v/>
      </c>
      <c r="T410" s="15" t="str">
        <f t="shared" si="42"/>
        <v/>
      </c>
    </row>
    <row r="411" spans="1:20" x14ac:dyDescent="0.55000000000000004">
      <c r="A411" s="126"/>
      <c r="B411" s="95"/>
      <c r="C411" s="98" t="str">
        <f>IF(B411="","",VLOOKUP(B411,団体基本情報!$B$14:$D$23,3,FALSE))</f>
        <v/>
      </c>
      <c r="D411" s="7" t="str">
        <f t="shared" si="37"/>
        <v/>
      </c>
      <c r="E411" s="6" t="str">
        <f t="shared" si="38"/>
        <v/>
      </c>
      <c r="F411" s="131"/>
      <c r="G411" s="105" t="str">
        <f>IF(F411="","",VLOOKUP(F411,プルダウン用リスト!$K$1:$M$14,2,FALSE))</f>
        <v/>
      </c>
      <c r="H411" s="99"/>
      <c r="I411" s="99"/>
      <c r="J411" s="139"/>
      <c r="K411" s="141"/>
      <c r="L411" s="118"/>
      <c r="M411" s="119" t="str">
        <f t="shared" si="39"/>
        <v/>
      </c>
      <c r="N411" s="103"/>
      <c r="O411" s="100"/>
      <c r="P411" s="100"/>
      <c r="Q411" s="101" t="str">
        <f t="shared" si="40"/>
        <v/>
      </c>
      <c r="R411" s="100"/>
      <c r="S411" s="102" t="str">
        <f t="shared" si="41"/>
        <v/>
      </c>
      <c r="T411" s="15" t="str">
        <f t="shared" si="42"/>
        <v/>
      </c>
    </row>
    <row r="412" spans="1:20" x14ac:dyDescent="0.55000000000000004">
      <c r="A412" s="126"/>
      <c r="B412" s="95"/>
      <c r="C412" s="98" t="str">
        <f>IF(B412="","",VLOOKUP(B412,団体基本情報!$B$14:$D$23,3,FALSE))</f>
        <v/>
      </c>
      <c r="D412" s="7" t="str">
        <f t="shared" si="37"/>
        <v/>
      </c>
      <c r="E412" s="6" t="str">
        <f t="shared" si="38"/>
        <v/>
      </c>
      <c r="F412" s="131"/>
      <c r="G412" s="105" t="str">
        <f>IF(F412="","",VLOOKUP(F412,プルダウン用リスト!$K$1:$M$14,2,FALSE))</f>
        <v/>
      </c>
      <c r="H412" s="99"/>
      <c r="I412" s="99"/>
      <c r="J412" s="139"/>
      <c r="K412" s="141"/>
      <c r="L412" s="118"/>
      <c r="M412" s="119" t="str">
        <f t="shared" si="39"/>
        <v/>
      </c>
      <c r="N412" s="103"/>
      <c r="O412" s="100"/>
      <c r="P412" s="100"/>
      <c r="Q412" s="101" t="str">
        <f t="shared" si="40"/>
        <v/>
      </c>
      <c r="R412" s="100"/>
      <c r="S412" s="102" t="str">
        <f t="shared" si="41"/>
        <v/>
      </c>
      <c r="T412" s="15" t="str">
        <f t="shared" si="42"/>
        <v/>
      </c>
    </row>
    <row r="413" spans="1:20" x14ac:dyDescent="0.55000000000000004">
      <c r="A413" s="126"/>
      <c r="B413" s="95"/>
      <c r="C413" s="98" t="str">
        <f>IF(B413="","",VLOOKUP(B413,団体基本情報!$B$14:$D$23,3,FALSE))</f>
        <v/>
      </c>
      <c r="D413" s="7" t="str">
        <f t="shared" si="37"/>
        <v/>
      </c>
      <c r="E413" s="6" t="str">
        <f t="shared" si="38"/>
        <v/>
      </c>
      <c r="F413" s="131"/>
      <c r="G413" s="105" t="str">
        <f>IF(F413="","",VLOOKUP(F413,プルダウン用リスト!$K$1:$M$14,2,FALSE))</f>
        <v/>
      </c>
      <c r="H413" s="99"/>
      <c r="I413" s="99"/>
      <c r="J413" s="139"/>
      <c r="K413" s="141"/>
      <c r="L413" s="118"/>
      <c r="M413" s="119" t="str">
        <f t="shared" si="39"/>
        <v/>
      </c>
      <c r="N413" s="103"/>
      <c r="O413" s="100"/>
      <c r="P413" s="100"/>
      <c r="Q413" s="101" t="str">
        <f t="shared" si="40"/>
        <v/>
      </c>
      <c r="R413" s="100"/>
      <c r="S413" s="102" t="str">
        <f t="shared" si="41"/>
        <v/>
      </c>
      <c r="T413" s="15" t="str">
        <f t="shared" si="42"/>
        <v/>
      </c>
    </row>
    <row r="414" spans="1:20" x14ac:dyDescent="0.55000000000000004">
      <c r="A414" s="126"/>
      <c r="B414" s="95"/>
      <c r="C414" s="98" t="str">
        <f>IF(B414="","",VLOOKUP(B414,団体基本情報!$B$14:$D$23,3,FALSE))</f>
        <v/>
      </c>
      <c r="D414" s="7" t="str">
        <f t="shared" si="37"/>
        <v/>
      </c>
      <c r="E414" s="6" t="str">
        <f t="shared" si="38"/>
        <v/>
      </c>
      <c r="F414" s="131"/>
      <c r="G414" s="105" t="str">
        <f>IF(F414="","",VLOOKUP(F414,プルダウン用リスト!$K$1:$M$14,2,FALSE))</f>
        <v/>
      </c>
      <c r="H414" s="99"/>
      <c r="I414" s="99"/>
      <c r="J414" s="139"/>
      <c r="K414" s="141"/>
      <c r="L414" s="118"/>
      <c r="M414" s="119" t="str">
        <f t="shared" si="39"/>
        <v/>
      </c>
      <c r="N414" s="103"/>
      <c r="O414" s="100"/>
      <c r="P414" s="100"/>
      <c r="Q414" s="101" t="str">
        <f t="shared" si="40"/>
        <v/>
      </c>
      <c r="R414" s="100"/>
      <c r="S414" s="102" t="str">
        <f t="shared" si="41"/>
        <v/>
      </c>
      <c r="T414" s="15" t="str">
        <f t="shared" si="42"/>
        <v/>
      </c>
    </row>
    <row r="415" spans="1:20" x14ac:dyDescent="0.55000000000000004">
      <c r="A415" s="126"/>
      <c r="B415" s="95"/>
      <c r="C415" s="98" t="str">
        <f>IF(B415="","",VLOOKUP(B415,団体基本情報!$B$14:$D$23,3,FALSE))</f>
        <v/>
      </c>
      <c r="D415" s="7" t="str">
        <f t="shared" si="37"/>
        <v/>
      </c>
      <c r="E415" s="6" t="str">
        <f t="shared" si="38"/>
        <v/>
      </c>
      <c r="F415" s="131"/>
      <c r="G415" s="105" t="str">
        <f>IF(F415="","",VLOOKUP(F415,プルダウン用リスト!$K$1:$M$14,2,FALSE))</f>
        <v/>
      </c>
      <c r="H415" s="99"/>
      <c r="I415" s="99"/>
      <c r="J415" s="139"/>
      <c r="K415" s="141"/>
      <c r="L415" s="118"/>
      <c r="M415" s="119" t="str">
        <f t="shared" si="39"/>
        <v/>
      </c>
      <c r="N415" s="103"/>
      <c r="O415" s="100"/>
      <c r="P415" s="100"/>
      <c r="Q415" s="101" t="str">
        <f t="shared" si="40"/>
        <v/>
      </c>
      <c r="R415" s="100"/>
      <c r="S415" s="102" t="str">
        <f t="shared" si="41"/>
        <v/>
      </c>
      <c r="T415" s="15" t="str">
        <f t="shared" si="42"/>
        <v/>
      </c>
    </row>
    <row r="416" spans="1:20" x14ac:dyDescent="0.55000000000000004">
      <c r="A416" s="126"/>
      <c r="B416" s="95"/>
      <c r="C416" s="98" t="str">
        <f>IF(B416="","",VLOOKUP(B416,団体基本情報!$B$14:$D$23,3,FALSE))</f>
        <v/>
      </c>
      <c r="D416" s="7" t="str">
        <f t="shared" si="37"/>
        <v/>
      </c>
      <c r="E416" s="6" t="str">
        <f t="shared" si="38"/>
        <v/>
      </c>
      <c r="F416" s="131"/>
      <c r="G416" s="105" t="str">
        <f>IF(F416="","",VLOOKUP(F416,プルダウン用リスト!$K$1:$M$14,2,FALSE))</f>
        <v/>
      </c>
      <c r="H416" s="99"/>
      <c r="I416" s="99"/>
      <c r="J416" s="139"/>
      <c r="K416" s="141"/>
      <c r="L416" s="118"/>
      <c r="M416" s="119" t="str">
        <f t="shared" si="39"/>
        <v/>
      </c>
      <c r="N416" s="103"/>
      <c r="O416" s="100"/>
      <c r="P416" s="100"/>
      <c r="Q416" s="101" t="str">
        <f t="shared" si="40"/>
        <v/>
      </c>
      <c r="R416" s="100"/>
      <c r="S416" s="102" t="str">
        <f t="shared" si="41"/>
        <v/>
      </c>
      <c r="T416" s="15" t="str">
        <f t="shared" si="42"/>
        <v/>
      </c>
    </row>
    <row r="417" spans="1:20" x14ac:dyDescent="0.55000000000000004">
      <c r="A417" s="126"/>
      <c r="B417" s="95"/>
      <c r="C417" s="98" t="str">
        <f>IF(B417="","",VLOOKUP(B417,団体基本情報!$B$14:$D$23,3,FALSE))</f>
        <v/>
      </c>
      <c r="D417" s="7" t="str">
        <f t="shared" si="37"/>
        <v/>
      </c>
      <c r="E417" s="6" t="str">
        <f t="shared" si="38"/>
        <v/>
      </c>
      <c r="F417" s="131"/>
      <c r="G417" s="105" t="str">
        <f>IF(F417="","",VLOOKUP(F417,プルダウン用リスト!$K$1:$M$14,2,FALSE))</f>
        <v/>
      </c>
      <c r="H417" s="99"/>
      <c r="I417" s="99"/>
      <c r="J417" s="139"/>
      <c r="K417" s="141"/>
      <c r="L417" s="118"/>
      <c r="M417" s="119" t="str">
        <f t="shared" si="39"/>
        <v/>
      </c>
      <c r="N417" s="103"/>
      <c r="O417" s="100"/>
      <c r="P417" s="100"/>
      <c r="Q417" s="101" t="str">
        <f t="shared" si="40"/>
        <v/>
      </c>
      <c r="R417" s="100"/>
      <c r="S417" s="102" t="str">
        <f t="shared" si="41"/>
        <v/>
      </c>
      <c r="T417" s="15" t="str">
        <f t="shared" si="42"/>
        <v/>
      </c>
    </row>
    <row r="418" spans="1:20" x14ac:dyDescent="0.55000000000000004">
      <c r="A418" s="126"/>
      <c r="B418" s="95"/>
      <c r="C418" s="98" t="str">
        <f>IF(B418="","",VLOOKUP(B418,団体基本情報!$B$14:$D$23,3,FALSE))</f>
        <v/>
      </c>
      <c r="D418" s="7" t="str">
        <f t="shared" si="37"/>
        <v/>
      </c>
      <c r="E418" s="6" t="str">
        <f t="shared" si="38"/>
        <v/>
      </c>
      <c r="F418" s="131"/>
      <c r="G418" s="105" t="str">
        <f>IF(F418="","",VLOOKUP(F418,プルダウン用リスト!$K$1:$M$14,2,FALSE))</f>
        <v/>
      </c>
      <c r="H418" s="99"/>
      <c r="I418" s="99"/>
      <c r="J418" s="139"/>
      <c r="K418" s="141"/>
      <c r="L418" s="118"/>
      <c r="M418" s="119" t="str">
        <f t="shared" si="39"/>
        <v/>
      </c>
      <c r="N418" s="103"/>
      <c r="O418" s="100"/>
      <c r="P418" s="100"/>
      <c r="Q418" s="101" t="str">
        <f t="shared" si="40"/>
        <v/>
      </c>
      <c r="R418" s="100"/>
      <c r="S418" s="102" t="str">
        <f t="shared" si="41"/>
        <v/>
      </c>
      <c r="T418" s="15" t="str">
        <f t="shared" si="42"/>
        <v/>
      </c>
    </row>
    <row r="419" spans="1:20" x14ac:dyDescent="0.55000000000000004">
      <c r="A419" s="126"/>
      <c r="B419" s="95"/>
      <c r="C419" s="98" t="str">
        <f>IF(B419="","",VLOOKUP(B419,団体基本情報!$B$14:$D$23,3,FALSE))</f>
        <v/>
      </c>
      <c r="D419" s="7" t="str">
        <f t="shared" si="37"/>
        <v/>
      </c>
      <c r="E419" s="6" t="str">
        <f t="shared" si="38"/>
        <v/>
      </c>
      <c r="F419" s="131"/>
      <c r="G419" s="105" t="str">
        <f>IF(F419="","",VLOOKUP(F419,プルダウン用リスト!$K$1:$M$14,2,FALSE))</f>
        <v/>
      </c>
      <c r="H419" s="99"/>
      <c r="I419" s="99"/>
      <c r="J419" s="139"/>
      <c r="K419" s="141"/>
      <c r="L419" s="118"/>
      <c r="M419" s="119" t="str">
        <f t="shared" si="39"/>
        <v/>
      </c>
      <c r="N419" s="103"/>
      <c r="O419" s="100"/>
      <c r="P419" s="100"/>
      <c r="Q419" s="101" t="str">
        <f t="shared" si="40"/>
        <v/>
      </c>
      <c r="R419" s="100"/>
      <c r="S419" s="102" t="str">
        <f t="shared" si="41"/>
        <v/>
      </c>
      <c r="T419" s="15" t="str">
        <f t="shared" si="42"/>
        <v/>
      </c>
    </row>
    <row r="420" spans="1:20" x14ac:dyDescent="0.55000000000000004">
      <c r="A420" s="126"/>
      <c r="B420" s="95"/>
      <c r="C420" s="98" t="str">
        <f>IF(B420="","",VLOOKUP(B420,団体基本情報!$B$14:$D$23,3,FALSE))</f>
        <v/>
      </c>
      <c r="D420" s="7" t="str">
        <f t="shared" si="37"/>
        <v/>
      </c>
      <c r="E420" s="6" t="str">
        <f t="shared" si="38"/>
        <v/>
      </c>
      <c r="F420" s="131"/>
      <c r="G420" s="105" t="str">
        <f>IF(F420="","",VLOOKUP(F420,プルダウン用リスト!$K$1:$M$14,2,FALSE))</f>
        <v/>
      </c>
      <c r="H420" s="99"/>
      <c r="I420" s="99"/>
      <c r="J420" s="139"/>
      <c r="K420" s="141"/>
      <c r="L420" s="118"/>
      <c r="M420" s="119" t="str">
        <f t="shared" si="39"/>
        <v/>
      </c>
      <c r="N420" s="103"/>
      <c r="O420" s="100"/>
      <c r="P420" s="100"/>
      <c r="Q420" s="101" t="str">
        <f t="shared" si="40"/>
        <v/>
      </c>
      <c r="R420" s="100"/>
      <c r="S420" s="102" t="str">
        <f t="shared" si="41"/>
        <v/>
      </c>
      <c r="T420" s="15" t="str">
        <f t="shared" si="42"/>
        <v/>
      </c>
    </row>
    <row r="421" spans="1:20" x14ac:dyDescent="0.55000000000000004">
      <c r="A421" s="126"/>
      <c r="B421" s="95"/>
      <c r="C421" s="98" t="str">
        <f>IF(B421="","",VLOOKUP(B421,団体基本情報!$B$14:$D$23,3,FALSE))</f>
        <v/>
      </c>
      <c r="D421" s="7" t="str">
        <f t="shared" si="37"/>
        <v/>
      </c>
      <c r="E421" s="6" t="str">
        <f t="shared" si="38"/>
        <v/>
      </c>
      <c r="F421" s="131"/>
      <c r="G421" s="105" t="str">
        <f>IF(F421="","",VLOOKUP(F421,プルダウン用リスト!$K$1:$M$14,2,FALSE))</f>
        <v/>
      </c>
      <c r="H421" s="99"/>
      <c r="I421" s="99"/>
      <c r="J421" s="139"/>
      <c r="K421" s="141"/>
      <c r="L421" s="118"/>
      <c r="M421" s="119" t="str">
        <f t="shared" si="39"/>
        <v/>
      </c>
      <c r="N421" s="103"/>
      <c r="O421" s="100"/>
      <c r="P421" s="100"/>
      <c r="Q421" s="101" t="str">
        <f t="shared" si="40"/>
        <v/>
      </c>
      <c r="R421" s="100"/>
      <c r="S421" s="102" t="str">
        <f t="shared" si="41"/>
        <v/>
      </c>
      <c r="T421" s="15" t="str">
        <f t="shared" si="42"/>
        <v/>
      </c>
    </row>
    <row r="422" spans="1:20" x14ac:dyDescent="0.55000000000000004">
      <c r="A422" s="126"/>
      <c r="B422" s="95"/>
      <c r="C422" s="98" t="str">
        <f>IF(B422="","",VLOOKUP(B422,団体基本情報!$B$14:$D$23,3,FALSE))</f>
        <v/>
      </c>
      <c r="D422" s="7" t="str">
        <f t="shared" si="37"/>
        <v/>
      </c>
      <c r="E422" s="6" t="str">
        <f t="shared" si="38"/>
        <v/>
      </c>
      <c r="F422" s="131"/>
      <c r="G422" s="105" t="str">
        <f>IF(F422="","",VLOOKUP(F422,プルダウン用リスト!$K$1:$M$14,2,FALSE))</f>
        <v/>
      </c>
      <c r="H422" s="99"/>
      <c r="I422" s="99"/>
      <c r="J422" s="139"/>
      <c r="K422" s="141"/>
      <c r="L422" s="118"/>
      <c r="M422" s="119" t="str">
        <f t="shared" si="39"/>
        <v/>
      </c>
      <c r="N422" s="103"/>
      <c r="O422" s="100"/>
      <c r="P422" s="100"/>
      <c r="Q422" s="101" t="str">
        <f t="shared" si="40"/>
        <v/>
      </c>
      <c r="R422" s="100"/>
      <c r="S422" s="102" t="str">
        <f t="shared" si="41"/>
        <v/>
      </c>
      <c r="T422" s="15" t="str">
        <f t="shared" si="42"/>
        <v/>
      </c>
    </row>
    <row r="423" spans="1:20" x14ac:dyDescent="0.55000000000000004">
      <c r="A423" s="126"/>
      <c r="B423" s="95"/>
      <c r="C423" s="98" t="str">
        <f>IF(B423="","",VLOOKUP(B423,団体基本情報!$B$14:$D$23,3,FALSE))</f>
        <v/>
      </c>
      <c r="D423" s="7" t="str">
        <f t="shared" si="37"/>
        <v/>
      </c>
      <c r="E423" s="6" t="str">
        <f t="shared" si="38"/>
        <v/>
      </c>
      <c r="F423" s="131"/>
      <c r="G423" s="105" t="str">
        <f>IF(F423="","",VLOOKUP(F423,プルダウン用リスト!$K$1:$M$14,2,FALSE))</f>
        <v/>
      </c>
      <c r="H423" s="99"/>
      <c r="I423" s="99"/>
      <c r="J423" s="139"/>
      <c r="K423" s="141"/>
      <c r="L423" s="118"/>
      <c r="M423" s="119" t="str">
        <f t="shared" si="39"/>
        <v/>
      </c>
      <c r="N423" s="103"/>
      <c r="O423" s="100"/>
      <c r="P423" s="100"/>
      <c r="Q423" s="101" t="str">
        <f t="shared" si="40"/>
        <v/>
      </c>
      <c r="R423" s="100"/>
      <c r="S423" s="102" t="str">
        <f t="shared" si="41"/>
        <v/>
      </c>
      <c r="T423" s="15" t="str">
        <f t="shared" si="42"/>
        <v/>
      </c>
    </row>
    <row r="424" spans="1:20" x14ac:dyDescent="0.55000000000000004">
      <c r="A424" s="126"/>
      <c r="B424" s="95"/>
      <c r="C424" s="98" t="str">
        <f>IF(B424="","",VLOOKUP(B424,団体基本情報!$B$14:$D$23,3,FALSE))</f>
        <v/>
      </c>
      <c r="D424" s="7" t="str">
        <f t="shared" si="37"/>
        <v/>
      </c>
      <c r="E424" s="6" t="str">
        <f t="shared" si="38"/>
        <v/>
      </c>
      <c r="F424" s="131"/>
      <c r="G424" s="105" t="str">
        <f>IF(F424="","",VLOOKUP(F424,プルダウン用リスト!$K$1:$M$14,2,FALSE))</f>
        <v/>
      </c>
      <c r="H424" s="99"/>
      <c r="I424" s="99"/>
      <c r="J424" s="139"/>
      <c r="K424" s="141"/>
      <c r="L424" s="118"/>
      <c r="M424" s="119" t="str">
        <f t="shared" si="39"/>
        <v/>
      </c>
      <c r="N424" s="103"/>
      <c r="O424" s="100"/>
      <c r="P424" s="100"/>
      <c r="Q424" s="101" t="str">
        <f t="shared" si="40"/>
        <v/>
      </c>
      <c r="R424" s="100"/>
      <c r="S424" s="102" t="str">
        <f t="shared" si="41"/>
        <v/>
      </c>
      <c r="T424" s="15" t="str">
        <f t="shared" si="42"/>
        <v/>
      </c>
    </row>
    <row r="425" spans="1:20" x14ac:dyDescent="0.55000000000000004">
      <c r="A425" s="126"/>
      <c r="B425" s="95"/>
      <c r="C425" s="98" t="str">
        <f>IF(B425="","",VLOOKUP(B425,団体基本情報!$B$14:$D$23,3,FALSE))</f>
        <v/>
      </c>
      <c r="D425" s="7" t="str">
        <f t="shared" si="37"/>
        <v/>
      </c>
      <c r="E425" s="6" t="str">
        <f t="shared" si="38"/>
        <v/>
      </c>
      <c r="F425" s="131"/>
      <c r="G425" s="105" t="str">
        <f>IF(F425="","",VLOOKUP(F425,プルダウン用リスト!$K$1:$M$14,2,FALSE))</f>
        <v/>
      </c>
      <c r="H425" s="99"/>
      <c r="I425" s="99"/>
      <c r="J425" s="139"/>
      <c r="K425" s="141"/>
      <c r="L425" s="118"/>
      <c r="M425" s="119" t="str">
        <f t="shared" si="39"/>
        <v/>
      </c>
      <c r="N425" s="103"/>
      <c r="O425" s="100"/>
      <c r="P425" s="100"/>
      <c r="Q425" s="101" t="str">
        <f t="shared" si="40"/>
        <v/>
      </c>
      <c r="R425" s="100"/>
      <c r="S425" s="102" t="str">
        <f t="shared" si="41"/>
        <v/>
      </c>
      <c r="T425" s="15" t="str">
        <f t="shared" si="42"/>
        <v/>
      </c>
    </row>
    <row r="426" spans="1:20" x14ac:dyDescent="0.55000000000000004">
      <c r="A426" s="126"/>
      <c r="B426" s="95"/>
      <c r="C426" s="98" t="str">
        <f>IF(B426="","",VLOOKUP(B426,団体基本情報!$B$14:$D$23,3,FALSE))</f>
        <v/>
      </c>
      <c r="D426" s="7" t="str">
        <f t="shared" si="37"/>
        <v/>
      </c>
      <c r="E426" s="6" t="str">
        <f t="shared" si="38"/>
        <v/>
      </c>
      <c r="F426" s="131"/>
      <c r="G426" s="105" t="str">
        <f>IF(F426="","",VLOOKUP(F426,プルダウン用リスト!$K$1:$M$14,2,FALSE))</f>
        <v/>
      </c>
      <c r="H426" s="99"/>
      <c r="I426" s="99"/>
      <c r="J426" s="139"/>
      <c r="K426" s="141"/>
      <c r="L426" s="118"/>
      <c r="M426" s="119" t="str">
        <f t="shared" si="39"/>
        <v/>
      </c>
      <c r="N426" s="103"/>
      <c r="O426" s="100"/>
      <c r="P426" s="100"/>
      <c r="Q426" s="101" t="str">
        <f t="shared" si="40"/>
        <v/>
      </c>
      <c r="R426" s="100"/>
      <c r="S426" s="102" t="str">
        <f t="shared" si="41"/>
        <v/>
      </c>
      <c r="T426" s="15" t="str">
        <f t="shared" si="42"/>
        <v/>
      </c>
    </row>
    <row r="427" spans="1:20" x14ac:dyDescent="0.55000000000000004">
      <c r="A427" s="126"/>
      <c r="B427" s="95"/>
      <c r="C427" s="98" t="str">
        <f>IF(B427="","",VLOOKUP(B427,団体基本情報!$B$14:$D$23,3,FALSE))</f>
        <v/>
      </c>
      <c r="D427" s="7" t="str">
        <f t="shared" si="37"/>
        <v/>
      </c>
      <c r="E427" s="6" t="str">
        <f t="shared" si="38"/>
        <v/>
      </c>
      <c r="F427" s="131"/>
      <c r="G427" s="105" t="str">
        <f>IF(F427="","",VLOOKUP(F427,プルダウン用リスト!$K$1:$M$14,2,FALSE))</f>
        <v/>
      </c>
      <c r="H427" s="99"/>
      <c r="I427" s="99"/>
      <c r="J427" s="139"/>
      <c r="K427" s="141"/>
      <c r="L427" s="118"/>
      <c r="M427" s="119" t="str">
        <f t="shared" si="39"/>
        <v/>
      </c>
      <c r="N427" s="103"/>
      <c r="O427" s="100"/>
      <c r="P427" s="100"/>
      <c r="Q427" s="101" t="str">
        <f t="shared" si="40"/>
        <v/>
      </c>
      <c r="R427" s="100"/>
      <c r="S427" s="102" t="str">
        <f t="shared" si="41"/>
        <v/>
      </c>
      <c r="T427" s="15" t="str">
        <f t="shared" si="42"/>
        <v/>
      </c>
    </row>
    <row r="428" spans="1:20" x14ac:dyDescent="0.55000000000000004">
      <c r="A428" s="126"/>
      <c r="B428" s="95"/>
      <c r="C428" s="98" t="str">
        <f>IF(B428="","",VLOOKUP(B428,団体基本情報!$B$14:$D$23,3,FALSE))</f>
        <v/>
      </c>
      <c r="D428" s="7" t="str">
        <f t="shared" si="37"/>
        <v/>
      </c>
      <c r="E428" s="6" t="str">
        <f t="shared" si="38"/>
        <v/>
      </c>
      <c r="F428" s="131"/>
      <c r="G428" s="105" t="str">
        <f>IF(F428="","",VLOOKUP(F428,プルダウン用リスト!$K$1:$M$14,2,FALSE))</f>
        <v/>
      </c>
      <c r="H428" s="99"/>
      <c r="I428" s="99"/>
      <c r="J428" s="139"/>
      <c r="K428" s="141"/>
      <c r="L428" s="118"/>
      <c r="M428" s="119" t="str">
        <f t="shared" si="39"/>
        <v/>
      </c>
      <c r="N428" s="103"/>
      <c r="O428" s="100"/>
      <c r="P428" s="100"/>
      <c r="Q428" s="101" t="str">
        <f t="shared" si="40"/>
        <v/>
      </c>
      <c r="R428" s="100"/>
      <c r="S428" s="102" t="str">
        <f t="shared" si="41"/>
        <v/>
      </c>
      <c r="T428" s="15" t="str">
        <f t="shared" si="42"/>
        <v/>
      </c>
    </row>
    <row r="429" spans="1:20" x14ac:dyDescent="0.55000000000000004">
      <c r="A429" s="126"/>
      <c r="B429" s="95"/>
      <c r="C429" s="98" t="str">
        <f>IF(B429="","",VLOOKUP(B429,団体基本情報!$B$14:$D$23,3,FALSE))</f>
        <v/>
      </c>
      <c r="D429" s="7" t="str">
        <f t="shared" si="37"/>
        <v/>
      </c>
      <c r="E429" s="6" t="str">
        <f t="shared" si="38"/>
        <v/>
      </c>
      <c r="F429" s="131"/>
      <c r="G429" s="105" t="str">
        <f>IF(F429="","",VLOOKUP(F429,プルダウン用リスト!$K$1:$M$14,2,FALSE))</f>
        <v/>
      </c>
      <c r="H429" s="99"/>
      <c r="I429" s="99"/>
      <c r="J429" s="139"/>
      <c r="K429" s="141"/>
      <c r="L429" s="118"/>
      <c r="M429" s="119" t="str">
        <f t="shared" si="39"/>
        <v/>
      </c>
      <c r="N429" s="103"/>
      <c r="O429" s="100"/>
      <c r="P429" s="100"/>
      <c r="Q429" s="101" t="str">
        <f t="shared" si="40"/>
        <v/>
      </c>
      <c r="R429" s="100"/>
      <c r="S429" s="102" t="str">
        <f t="shared" si="41"/>
        <v/>
      </c>
      <c r="T429" s="15" t="str">
        <f t="shared" si="42"/>
        <v/>
      </c>
    </row>
    <row r="430" spans="1:20" x14ac:dyDescent="0.55000000000000004">
      <c r="A430" s="126"/>
      <c r="B430" s="95"/>
      <c r="C430" s="98" t="str">
        <f>IF(B430="","",VLOOKUP(B430,団体基本情報!$B$14:$D$23,3,FALSE))</f>
        <v/>
      </c>
      <c r="D430" s="7" t="str">
        <f t="shared" si="37"/>
        <v/>
      </c>
      <c r="E430" s="6" t="str">
        <f t="shared" si="38"/>
        <v/>
      </c>
      <c r="F430" s="131"/>
      <c r="G430" s="105" t="str">
        <f>IF(F430="","",VLOOKUP(F430,プルダウン用リスト!$K$1:$M$14,2,FALSE))</f>
        <v/>
      </c>
      <c r="H430" s="99"/>
      <c r="I430" s="99"/>
      <c r="J430" s="139"/>
      <c r="K430" s="141"/>
      <c r="L430" s="118"/>
      <c r="M430" s="119" t="str">
        <f t="shared" si="39"/>
        <v/>
      </c>
      <c r="N430" s="103"/>
      <c r="O430" s="100"/>
      <c r="P430" s="100"/>
      <c r="Q430" s="101" t="str">
        <f t="shared" si="40"/>
        <v/>
      </c>
      <c r="R430" s="100"/>
      <c r="S430" s="102" t="str">
        <f t="shared" si="41"/>
        <v/>
      </c>
      <c r="T430" s="15" t="str">
        <f t="shared" si="42"/>
        <v/>
      </c>
    </row>
    <row r="431" spans="1:20" x14ac:dyDescent="0.55000000000000004">
      <c r="A431" s="126"/>
      <c r="B431" s="95"/>
      <c r="C431" s="98" t="str">
        <f>IF(B431="","",VLOOKUP(B431,団体基本情報!$B$14:$D$23,3,FALSE))</f>
        <v/>
      </c>
      <c r="D431" s="7" t="str">
        <f t="shared" si="37"/>
        <v/>
      </c>
      <c r="E431" s="6" t="str">
        <f t="shared" si="38"/>
        <v/>
      </c>
      <c r="F431" s="131"/>
      <c r="G431" s="105" t="str">
        <f>IF(F431="","",VLOOKUP(F431,プルダウン用リスト!$K$1:$M$14,2,FALSE))</f>
        <v/>
      </c>
      <c r="H431" s="99"/>
      <c r="I431" s="99"/>
      <c r="J431" s="139"/>
      <c r="K431" s="141"/>
      <c r="L431" s="118"/>
      <c r="M431" s="119" t="str">
        <f t="shared" si="39"/>
        <v/>
      </c>
      <c r="N431" s="103"/>
      <c r="O431" s="100"/>
      <c r="P431" s="100"/>
      <c r="Q431" s="101" t="str">
        <f t="shared" si="40"/>
        <v/>
      </c>
      <c r="R431" s="100"/>
      <c r="S431" s="102" t="str">
        <f t="shared" si="41"/>
        <v/>
      </c>
      <c r="T431" s="15" t="str">
        <f t="shared" si="42"/>
        <v/>
      </c>
    </row>
    <row r="432" spans="1:20" x14ac:dyDescent="0.55000000000000004">
      <c r="A432" s="126"/>
      <c r="B432" s="95"/>
      <c r="C432" s="98" t="str">
        <f>IF(B432="","",VLOOKUP(B432,団体基本情報!$B$14:$D$23,3,FALSE))</f>
        <v/>
      </c>
      <c r="D432" s="7" t="str">
        <f t="shared" si="37"/>
        <v/>
      </c>
      <c r="E432" s="6" t="str">
        <f t="shared" si="38"/>
        <v/>
      </c>
      <c r="F432" s="131"/>
      <c r="G432" s="105" t="str">
        <f>IF(F432="","",VLOOKUP(F432,プルダウン用リスト!$K$1:$M$14,2,FALSE))</f>
        <v/>
      </c>
      <c r="H432" s="99"/>
      <c r="I432" s="99"/>
      <c r="J432" s="139"/>
      <c r="K432" s="141"/>
      <c r="L432" s="118"/>
      <c r="M432" s="119" t="str">
        <f t="shared" si="39"/>
        <v/>
      </c>
      <c r="N432" s="103"/>
      <c r="O432" s="100"/>
      <c r="P432" s="100"/>
      <c r="Q432" s="101" t="str">
        <f t="shared" si="40"/>
        <v/>
      </c>
      <c r="R432" s="100"/>
      <c r="S432" s="102" t="str">
        <f t="shared" si="41"/>
        <v/>
      </c>
      <c r="T432" s="15" t="str">
        <f t="shared" si="42"/>
        <v/>
      </c>
    </row>
    <row r="433" spans="1:20" x14ac:dyDescent="0.55000000000000004">
      <c r="A433" s="126"/>
      <c r="B433" s="95"/>
      <c r="C433" s="98" t="str">
        <f>IF(B433="","",VLOOKUP(B433,団体基本情報!$B$14:$D$23,3,FALSE))</f>
        <v/>
      </c>
      <c r="D433" s="7" t="str">
        <f t="shared" si="37"/>
        <v/>
      </c>
      <c r="E433" s="6" t="str">
        <f t="shared" si="38"/>
        <v/>
      </c>
      <c r="F433" s="131"/>
      <c r="G433" s="105" t="str">
        <f>IF(F433="","",VLOOKUP(F433,プルダウン用リスト!$K$1:$M$14,2,FALSE))</f>
        <v/>
      </c>
      <c r="H433" s="99"/>
      <c r="I433" s="99"/>
      <c r="J433" s="139"/>
      <c r="K433" s="141"/>
      <c r="L433" s="118"/>
      <c r="M433" s="119" t="str">
        <f t="shared" si="39"/>
        <v/>
      </c>
      <c r="N433" s="103"/>
      <c r="O433" s="100"/>
      <c r="P433" s="100"/>
      <c r="Q433" s="101" t="str">
        <f t="shared" si="40"/>
        <v/>
      </c>
      <c r="R433" s="100"/>
      <c r="S433" s="102" t="str">
        <f t="shared" si="41"/>
        <v/>
      </c>
      <c r="T433" s="15" t="str">
        <f t="shared" si="42"/>
        <v/>
      </c>
    </row>
    <row r="434" spans="1:20" x14ac:dyDescent="0.55000000000000004">
      <c r="A434" s="126"/>
      <c r="B434" s="95"/>
      <c r="C434" s="98" t="str">
        <f>IF(B434="","",VLOOKUP(B434,団体基本情報!$B$14:$D$23,3,FALSE))</f>
        <v/>
      </c>
      <c r="D434" s="7" t="str">
        <f t="shared" si="37"/>
        <v/>
      </c>
      <c r="E434" s="6" t="str">
        <f t="shared" si="38"/>
        <v/>
      </c>
      <c r="F434" s="131"/>
      <c r="G434" s="105" t="str">
        <f>IF(F434="","",VLOOKUP(F434,プルダウン用リスト!$K$1:$M$14,2,FALSE))</f>
        <v/>
      </c>
      <c r="H434" s="99"/>
      <c r="I434" s="99"/>
      <c r="J434" s="139"/>
      <c r="K434" s="141"/>
      <c r="L434" s="118"/>
      <c r="M434" s="119" t="str">
        <f t="shared" si="39"/>
        <v/>
      </c>
      <c r="N434" s="103"/>
      <c r="O434" s="100"/>
      <c r="P434" s="100"/>
      <c r="Q434" s="101" t="str">
        <f t="shared" si="40"/>
        <v/>
      </c>
      <c r="R434" s="100"/>
      <c r="S434" s="102" t="str">
        <f t="shared" si="41"/>
        <v/>
      </c>
      <c r="T434" s="15" t="str">
        <f t="shared" si="42"/>
        <v/>
      </c>
    </row>
    <row r="435" spans="1:20" x14ac:dyDescent="0.55000000000000004">
      <c r="A435" s="126"/>
      <c r="B435" s="95"/>
      <c r="C435" s="98" t="str">
        <f>IF(B435="","",VLOOKUP(B435,団体基本情報!$B$14:$D$23,3,FALSE))</f>
        <v/>
      </c>
      <c r="D435" s="7" t="str">
        <f t="shared" si="37"/>
        <v/>
      </c>
      <c r="E435" s="6" t="str">
        <f t="shared" si="38"/>
        <v/>
      </c>
      <c r="F435" s="131"/>
      <c r="G435" s="105" t="str">
        <f>IF(F435="","",VLOOKUP(F435,プルダウン用リスト!$K$1:$M$14,2,FALSE))</f>
        <v/>
      </c>
      <c r="H435" s="99"/>
      <c r="I435" s="99"/>
      <c r="J435" s="139"/>
      <c r="K435" s="141"/>
      <c r="L435" s="118"/>
      <c r="M435" s="119" t="str">
        <f t="shared" si="39"/>
        <v/>
      </c>
      <c r="N435" s="103"/>
      <c r="O435" s="100"/>
      <c r="P435" s="100"/>
      <c r="Q435" s="101" t="str">
        <f t="shared" si="40"/>
        <v/>
      </c>
      <c r="R435" s="100"/>
      <c r="S435" s="102" t="str">
        <f t="shared" si="41"/>
        <v/>
      </c>
      <c r="T435" s="15" t="str">
        <f t="shared" si="42"/>
        <v/>
      </c>
    </row>
    <row r="436" spans="1:20" x14ac:dyDescent="0.55000000000000004">
      <c r="A436" s="126"/>
      <c r="B436" s="95"/>
      <c r="C436" s="98" t="str">
        <f>IF(B436="","",VLOOKUP(B436,団体基本情報!$B$14:$D$23,3,FALSE))</f>
        <v/>
      </c>
      <c r="D436" s="7" t="str">
        <f t="shared" si="37"/>
        <v/>
      </c>
      <c r="E436" s="6" t="str">
        <f t="shared" si="38"/>
        <v/>
      </c>
      <c r="F436" s="131"/>
      <c r="G436" s="105" t="str">
        <f>IF(F436="","",VLOOKUP(F436,プルダウン用リスト!$K$1:$M$14,2,FALSE))</f>
        <v/>
      </c>
      <c r="H436" s="99"/>
      <c r="I436" s="99"/>
      <c r="J436" s="139"/>
      <c r="K436" s="141"/>
      <c r="L436" s="118"/>
      <c r="M436" s="119" t="str">
        <f t="shared" si="39"/>
        <v/>
      </c>
      <c r="N436" s="103"/>
      <c r="O436" s="100"/>
      <c r="P436" s="100"/>
      <c r="Q436" s="101" t="str">
        <f t="shared" si="40"/>
        <v/>
      </c>
      <c r="R436" s="100"/>
      <c r="S436" s="102" t="str">
        <f t="shared" si="41"/>
        <v/>
      </c>
      <c r="T436" s="15" t="str">
        <f t="shared" si="42"/>
        <v/>
      </c>
    </row>
    <row r="437" spans="1:20" x14ac:dyDescent="0.55000000000000004">
      <c r="A437" s="126"/>
      <c r="B437" s="95"/>
      <c r="C437" s="98" t="str">
        <f>IF(B437="","",VLOOKUP(B437,団体基本情報!$B$14:$D$23,3,FALSE))</f>
        <v/>
      </c>
      <c r="D437" s="7" t="str">
        <f t="shared" si="37"/>
        <v/>
      </c>
      <c r="E437" s="6" t="str">
        <f t="shared" si="38"/>
        <v/>
      </c>
      <c r="F437" s="131"/>
      <c r="G437" s="105" t="str">
        <f>IF(F437="","",VLOOKUP(F437,プルダウン用リスト!$K$1:$M$14,2,FALSE))</f>
        <v/>
      </c>
      <c r="H437" s="99"/>
      <c r="I437" s="99"/>
      <c r="J437" s="139"/>
      <c r="K437" s="141"/>
      <c r="L437" s="118"/>
      <c r="M437" s="119" t="str">
        <f t="shared" si="39"/>
        <v/>
      </c>
      <c r="N437" s="103"/>
      <c r="O437" s="100"/>
      <c r="P437" s="100"/>
      <c r="Q437" s="101" t="str">
        <f t="shared" si="40"/>
        <v/>
      </c>
      <c r="R437" s="100"/>
      <c r="S437" s="102" t="str">
        <f t="shared" si="41"/>
        <v/>
      </c>
      <c r="T437" s="15" t="str">
        <f t="shared" si="42"/>
        <v/>
      </c>
    </row>
    <row r="438" spans="1:20" x14ac:dyDescent="0.55000000000000004">
      <c r="A438" s="126"/>
      <c r="B438" s="95"/>
      <c r="C438" s="98" t="str">
        <f>IF(B438="","",VLOOKUP(B438,団体基本情報!$B$14:$D$23,3,FALSE))</f>
        <v/>
      </c>
      <c r="D438" s="7" t="str">
        <f t="shared" si="37"/>
        <v/>
      </c>
      <c r="E438" s="6" t="str">
        <f t="shared" si="38"/>
        <v/>
      </c>
      <c r="F438" s="131"/>
      <c r="G438" s="105" t="str">
        <f>IF(F438="","",VLOOKUP(F438,プルダウン用リスト!$K$1:$M$14,2,FALSE))</f>
        <v/>
      </c>
      <c r="H438" s="99"/>
      <c r="I438" s="99"/>
      <c r="J438" s="139"/>
      <c r="K438" s="141"/>
      <c r="L438" s="118"/>
      <c r="M438" s="119" t="str">
        <f t="shared" si="39"/>
        <v/>
      </c>
      <c r="N438" s="103"/>
      <c r="O438" s="100"/>
      <c r="P438" s="100"/>
      <c r="Q438" s="101" t="str">
        <f t="shared" si="40"/>
        <v/>
      </c>
      <c r="R438" s="100"/>
      <c r="S438" s="102" t="str">
        <f t="shared" si="41"/>
        <v/>
      </c>
      <c r="T438" s="15" t="str">
        <f t="shared" si="42"/>
        <v/>
      </c>
    </row>
    <row r="439" spans="1:20" x14ac:dyDescent="0.55000000000000004">
      <c r="A439" s="126"/>
      <c r="B439" s="95"/>
      <c r="C439" s="98" t="str">
        <f>IF(B439="","",VLOOKUP(B439,団体基本情報!$B$14:$D$23,3,FALSE))</f>
        <v/>
      </c>
      <c r="D439" s="7" t="str">
        <f t="shared" si="37"/>
        <v/>
      </c>
      <c r="E439" s="6" t="str">
        <f t="shared" si="38"/>
        <v/>
      </c>
      <c r="F439" s="131"/>
      <c r="G439" s="105" t="str">
        <f>IF(F439="","",VLOOKUP(F439,プルダウン用リスト!$K$1:$M$14,2,FALSE))</f>
        <v/>
      </c>
      <c r="H439" s="99"/>
      <c r="I439" s="99"/>
      <c r="J439" s="139"/>
      <c r="K439" s="141"/>
      <c r="L439" s="118"/>
      <c r="M439" s="119" t="str">
        <f t="shared" si="39"/>
        <v/>
      </c>
      <c r="N439" s="103"/>
      <c r="O439" s="100"/>
      <c r="P439" s="100"/>
      <c r="Q439" s="101" t="str">
        <f t="shared" si="40"/>
        <v/>
      </c>
      <c r="R439" s="100"/>
      <c r="S439" s="102" t="str">
        <f t="shared" si="41"/>
        <v/>
      </c>
      <c r="T439" s="15" t="str">
        <f t="shared" si="42"/>
        <v/>
      </c>
    </row>
    <row r="440" spans="1:20" x14ac:dyDescent="0.55000000000000004">
      <c r="A440" s="126"/>
      <c r="B440" s="95"/>
      <c r="C440" s="98" t="str">
        <f>IF(B440="","",VLOOKUP(B440,団体基本情報!$B$14:$D$23,3,FALSE))</f>
        <v/>
      </c>
      <c r="D440" s="7" t="str">
        <f t="shared" si="37"/>
        <v/>
      </c>
      <c r="E440" s="6" t="str">
        <f t="shared" si="38"/>
        <v/>
      </c>
      <c r="F440" s="131"/>
      <c r="G440" s="105" t="str">
        <f>IF(F440="","",VLOOKUP(F440,プルダウン用リスト!$K$1:$M$14,2,FALSE))</f>
        <v/>
      </c>
      <c r="H440" s="99"/>
      <c r="I440" s="99"/>
      <c r="J440" s="139"/>
      <c r="K440" s="141"/>
      <c r="L440" s="118"/>
      <c r="M440" s="119" t="str">
        <f t="shared" si="39"/>
        <v/>
      </c>
      <c r="N440" s="103"/>
      <c r="O440" s="100"/>
      <c r="P440" s="100"/>
      <c r="Q440" s="101" t="str">
        <f t="shared" si="40"/>
        <v/>
      </c>
      <c r="R440" s="100"/>
      <c r="S440" s="102" t="str">
        <f t="shared" si="41"/>
        <v/>
      </c>
      <c r="T440" s="15" t="str">
        <f t="shared" si="42"/>
        <v/>
      </c>
    </row>
    <row r="441" spans="1:20" x14ac:dyDescent="0.55000000000000004">
      <c r="A441" s="126"/>
      <c r="B441" s="95"/>
      <c r="C441" s="98" t="str">
        <f>IF(B441="","",VLOOKUP(B441,団体基本情報!$B$14:$D$23,3,FALSE))</f>
        <v/>
      </c>
      <c r="D441" s="7" t="str">
        <f t="shared" si="37"/>
        <v/>
      </c>
      <c r="E441" s="6" t="str">
        <f t="shared" si="38"/>
        <v/>
      </c>
      <c r="F441" s="131"/>
      <c r="G441" s="105" t="str">
        <f>IF(F441="","",VLOOKUP(F441,プルダウン用リスト!$K$1:$M$14,2,FALSE))</f>
        <v/>
      </c>
      <c r="H441" s="99"/>
      <c r="I441" s="99"/>
      <c r="J441" s="139"/>
      <c r="K441" s="141"/>
      <c r="L441" s="118"/>
      <c r="M441" s="119" t="str">
        <f t="shared" si="39"/>
        <v/>
      </c>
      <c r="N441" s="103"/>
      <c r="O441" s="100"/>
      <c r="P441" s="100"/>
      <c r="Q441" s="101" t="str">
        <f t="shared" si="40"/>
        <v/>
      </c>
      <c r="R441" s="100"/>
      <c r="S441" s="102" t="str">
        <f t="shared" si="41"/>
        <v/>
      </c>
      <c r="T441" s="15" t="str">
        <f t="shared" si="42"/>
        <v/>
      </c>
    </row>
    <row r="442" spans="1:20" x14ac:dyDescent="0.55000000000000004">
      <c r="A442" s="126"/>
      <c r="B442" s="95"/>
      <c r="C442" s="98" t="str">
        <f>IF(B442="","",VLOOKUP(B442,団体基本情報!$B$14:$D$23,3,FALSE))</f>
        <v/>
      </c>
      <c r="D442" s="7" t="str">
        <f t="shared" si="37"/>
        <v/>
      </c>
      <c r="E442" s="6" t="str">
        <f t="shared" si="38"/>
        <v/>
      </c>
      <c r="F442" s="131"/>
      <c r="G442" s="105" t="str">
        <f>IF(F442="","",VLOOKUP(F442,プルダウン用リスト!$K$1:$M$14,2,FALSE))</f>
        <v/>
      </c>
      <c r="H442" s="99"/>
      <c r="I442" s="99"/>
      <c r="J442" s="139"/>
      <c r="K442" s="141"/>
      <c r="L442" s="118"/>
      <c r="M442" s="119" t="str">
        <f t="shared" si="39"/>
        <v/>
      </c>
      <c r="N442" s="103"/>
      <c r="O442" s="100"/>
      <c r="P442" s="100"/>
      <c r="Q442" s="101" t="str">
        <f t="shared" si="40"/>
        <v/>
      </c>
      <c r="R442" s="100"/>
      <c r="S442" s="102" t="str">
        <f t="shared" si="41"/>
        <v/>
      </c>
      <c r="T442" s="15" t="str">
        <f t="shared" si="42"/>
        <v/>
      </c>
    </row>
    <row r="443" spans="1:20" x14ac:dyDescent="0.55000000000000004">
      <c r="A443" s="126"/>
      <c r="B443" s="95"/>
      <c r="C443" s="98" t="str">
        <f>IF(B443="","",VLOOKUP(B443,団体基本情報!$B$14:$D$23,3,FALSE))</f>
        <v/>
      </c>
      <c r="D443" s="7" t="str">
        <f t="shared" si="37"/>
        <v/>
      </c>
      <c r="E443" s="6" t="str">
        <f t="shared" si="38"/>
        <v/>
      </c>
      <c r="F443" s="131"/>
      <c r="G443" s="105" t="str">
        <f>IF(F443="","",VLOOKUP(F443,プルダウン用リスト!$K$1:$M$14,2,FALSE))</f>
        <v/>
      </c>
      <c r="H443" s="99"/>
      <c r="I443" s="99"/>
      <c r="J443" s="139"/>
      <c r="K443" s="141"/>
      <c r="L443" s="118"/>
      <c r="M443" s="119" t="str">
        <f t="shared" si="39"/>
        <v/>
      </c>
      <c r="N443" s="103"/>
      <c r="O443" s="100"/>
      <c r="P443" s="100"/>
      <c r="Q443" s="101" t="str">
        <f t="shared" si="40"/>
        <v/>
      </c>
      <c r="R443" s="100"/>
      <c r="S443" s="102" t="str">
        <f t="shared" si="41"/>
        <v/>
      </c>
      <c r="T443" s="15" t="str">
        <f t="shared" si="42"/>
        <v/>
      </c>
    </row>
    <row r="444" spans="1:20" x14ac:dyDescent="0.55000000000000004">
      <c r="A444" s="126"/>
      <c r="B444" s="95"/>
      <c r="C444" s="98" t="str">
        <f>IF(B444="","",VLOOKUP(B444,団体基本情報!$B$14:$D$23,3,FALSE))</f>
        <v/>
      </c>
      <c r="D444" s="7" t="str">
        <f t="shared" si="37"/>
        <v/>
      </c>
      <c r="E444" s="6" t="str">
        <f t="shared" si="38"/>
        <v/>
      </c>
      <c r="F444" s="131"/>
      <c r="G444" s="105" t="str">
        <f>IF(F444="","",VLOOKUP(F444,プルダウン用リスト!$K$1:$M$14,2,FALSE))</f>
        <v/>
      </c>
      <c r="H444" s="99"/>
      <c r="I444" s="99"/>
      <c r="J444" s="139"/>
      <c r="K444" s="141"/>
      <c r="L444" s="118"/>
      <c r="M444" s="119" t="str">
        <f t="shared" si="39"/>
        <v/>
      </c>
      <c r="N444" s="103"/>
      <c r="O444" s="100"/>
      <c r="P444" s="100"/>
      <c r="Q444" s="101" t="str">
        <f t="shared" si="40"/>
        <v/>
      </c>
      <c r="R444" s="100"/>
      <c r="S444" s="102" t="str">
        <f t="shared" si="41"/>
        <v/>
      </c>
      <c r="T444" s="15" t="str">
        <f t="shared" si="42"/>
        <v/>
      </c>
    </row>
    <row r="445" spans="1:20" x14ac:dyDescent="0.55000000000000004">
      <c r="A445" s="126"/>
      <c r="B445" s="95"/>
      <c r="C445" s="98" t="str">
        <f>IF(B445="","",VLOOKUP(B445,団体基本情報!$B$14:$D$23,3,FALSE))</f>
        <v/>
      </c>
      <c r="D445" s="7" t="str">
        <f t="shared" si="37"/>
        <v/>
      </c>
      <c r="E445" s="6" t="str">
        <f t="shared" si="38"/>
        <v/>
      </c>
      <c r="F445" s="131"/>
      <c r="G445" s="105" t="str">
        <f>IF(F445="","",VLOOKUP(F445,プルダウン用リスト!$K$1:$M$14,2,FALSE))</f>
        <v/>
      </c>
      <c r="H445" s="99"/>
      <c r="I445" s="99"/>
      <c r="J445" s="139"/>
      <c r="K445" s="141"/>
      <c r="L445" s="118"/>
      <c r="M445" s="119" t="str">
        <f t="shared" si="39"/>
        <v/>
      </c>
      <c r="N445" s="103"/>
      <c r="O445" s="100"/>
      <c r="P445" s="100"/>
      <c r="Q445" s="101" t="str">
        <f t="shared" si="40"/>
        <v/>
      </c>
      <c r="R445" s="100"/>
      <c r="S445" s="102" t="str">
        <f t="shared" si="41"/>
        <v/>
      </c>
      <c r="T445" s="15" t="str">
        <f t="shared" si="42"/>
        <v/>
      </c>
    </row>
    <row r="446" spans="1:20" x14ac:dyDescent="0.55000000000000004">
      <c r="A446" s="126"/>
      <c r="B446" s="95"/>
      <c r="C446" s="98" t="str">
        <f>IF(B446="","",VLOOKUP(B446,団体基本情報!$B$14:$D$23,3,FALSE))</f>
        <v/>
      </c>
      <c r="D446" s="7" t="str">
        <f t="shared" si="37"/>
        <v/>
      </c>
      <c r="E446" s="6" t="str">
        <f t="shared" si="38"/>
        <v/>
      </c>
      <c r="F446" s="131"/>
      <c r="G446" s="105" t="str">
        <f>IF(F446="","",VLOOKUP(F446,プルダウン用リスト!$K$1:$M$14,2,FALSE))</f>
        <v/>
      </c>
      <c r="H446" s="99"/>
      <c r="I446" s="99"/>
      <c r="J446" s="139"/>
      <c r="K446" s="141"/>
      <c r="L446" s="118"/>
      <c r="M446" s="119" t="str">
        <f t="shared" si="39"/>
        <v/>
      </c>
      <c r="N446" s="103"/>
      <c r="O446" s="100"/>
      <c r="P446" s="100"/>
      <c r="Q446" s="101" t="str">
        <f t="shared" si="40"/>
        <v/>
      </c>
      <c r="R446" s="100"/>
      <c r="S446" s="102" t="str">
        <f t="shared" si="41"/>
        <v/>
      </c>
      <c r="T446" s="15" t="str">
        <f t="shared" si="42"/>
        <v/>
      </c>
    </row>
    <row r="447" spans="1:20" x14ac:dyDescent="0.55000000000000004">
      <c r="A447" s="126"/>
      <c r="B447" s="95"/>
      <c r="C447" s="98" t="str">
        <f>IF(B447="","",VLOOKUP(B447,団体基本情報!$B$14:$D$23,3,FALSE))</f>
        <v/>
      </c>
      <c r="D447" s="7" t="str">
        <f t="shared" si="37"/>
        <v/>
      </c>
      <c r="E447" s="6" t="str">
        <f t="shared" si="38"/>
        <v/>
      </c>
      <c r="F447" s="131"/>
      <c r="G447" s="105" t="str">
        <f>IF(F447="","",VLOOKUP(F447,プルダウン用リスト!$K$1:$M$14,2,FALSE))</f>
        <v/>
      </c>
      <c r="H447" s="99"/>
      <c r="I447" s="99"/>
      <c r="J447" s="139"/>
      <c r="K447" s="141"/>
      <c r="L447" s="118"/>
      <c r="M447" s="119" t="str">
        <f t="shared" si="39"/>
        <v/>
      </c>
      <c r="N447" s="103"/>
      <c r="O447" s="100"/>
      <c r="P447" s="100"/>
      <c r="Q447" s="101" t="str">
        <f t="shared" si="40"/>
        <v/>
      </c>
      <c r="R447" s="100"/>
      <c r="S447" s="102" t="str">
        <f t="shared" si="41"/>
        <v/>
      </c>
      <c r="T447" s="15" t="str">
        <f t="shared" si="42"/>
        <v/>
      </c>
    </row>
    <row r="448" spans="1:20" x14ac:dyDescent="0.55000000000000004">
      <c r="A448" s="126"/>
      <c r="B448" s="95"/>
      <c r="C448" s="98" t="str">
        <f>IF(B448="","",VLOOKUP(B448,団体基本情報!$B$14:$D$23,3,FALSE))</f>
        <v/>
      </c>
      <c r="D448" s="7" t="str">
        <f t="shared" si="37"/>
        <v/>
      </c>
      <c r="E448" s="6" t="str">
        <f t="shared" si="38"/>
        <v/>
      </c>
      <c r="F448" s="131"/>
      <c r="G448" s="105" t="str">
        <f>IF(F448="","",VLOOKUP(F448,プルダウン用リスト!$K$1:$M$14,2,FALSE))</f>
        <v/>
      </c>
      <c r="H448" s="99"/>
      <c r="I448" s="99"/>
      <c r="J448" s="139"/>
      <c r="K448" s="141"/>
      <c r="L448" s="118"/>
      <c r="M448" s="119" t="str">
        <f t="shared" si="39"/>
        <v/>
      </c>
      <c r="N448" s="103"/>
      <c r="O448" s="100"/>
      <c r="P448" s="100"/>
      <c r="Q448" s="101" t="str">
        <f t="shared" si="40"/>
        <v/>
      </c>
      <c r="R448" s="100"/>
      <c r="S448" s="102" t="str">
        <f t="shared" si="41"/>
        <v/>
      </c>
      <c r="T448" s="15" t="str">
        <f t="shared" si="42"/>
        <v/>
      </c>
    </row>
    <row r="449" spans="1:20" x14ac:dyDescent="0.55000000000000004">
      <c r="A449" s="126"/>
      <c r="B449" s="95"/>
      <c r="C449" s="98" t="str">
        <f>IF(B449="","",VLOOKUP(B449,団体基本情報!$B$14:$D$23,3,FALSE))</f>
        <v/>
      </c>
      <c r="D449" s="7" t="str">
        <f t="shared" si="37"/>
        <v/>
      </c>
      <c r="E449" s="6" t="str">
        <f t="shared" si="38"/>
        <v/>
      </c>
      <c r="F449" s="131"/>
      <c r="G449" s="105" t="str">
        <f>IF(F449="","",VLOOKUP(F449,プルダウン用リスト!$K$1:$M$14,2,FALSE))</f>
        <v/>
      </c>
      <c r="H449" s="99"/>
      <c r="I449" s="99"/>
      <c r="J449" s="139"/>
      <c r="K449" s="141"/>
      <c r="L449" s="118"/>
      <c r="M449" s="119" t="str">
        <f t="shared" si="39"/>
        <v/>
      </c>
      <c r="N449" s="103"/>
      <c r="O449" s="100"/>
      <c r="P449" s="100"/>
      <c r="Q449" s="101" t="str">
        <f t="shared" si="40"/>
        <v/>
      </c>
      <c r="R449" s="100"/>
      <c r="S449" s="102" t="str">
        <f t="shared" si="41"/>
        <v/>
      </c>
      <c r="T449" s="15" t="str">
        <f t="shared" si="42"/>
        <v/>
      </c>
    </row>
    <row r="450" spans="1:20" x14ac:dyDescent="0.55000000000000004">
      <c r="A450" s="126"/>
      <c r="B450" s="95"/>
      <c r="C450" s="98" t="str">
        <f>IF(B450="","",VLOOKUP(B450,団体基本情報!$B$14:$D$23,3,FALSE))</f>
        <v/>
      </c>
      <c r="D450" s="7" t="str">
        <f t="shared" si="37"/>
        <v/>
      </c>
      <c r="E450" s="6" t="str">
        <f t="shared" si="38"/>
        <v/>
      </c>
      <c r="F450" s="131"/>
      <c r="G450" s="105" t="str">
        <f>IF(F450="","",VLOOKUP(F450,プルダウン用リスト!$K$1:$M$14,2,FALSE))</f>
        <v/>
      </c>
      <c r="H450" s="99"/>
      <c r="I450" s="99"/>
      <c r="J450" s="139"/>
      <c r="K450" s="141"/>
      <c r="L450" s="118"/>
      <c r="M450" s="119" t="str">
        <f t="shared" si="39"/>
        <v/>
      </c>
      <c r="N450" s="103"/>
      <c r="O450" s="100"/>
      <c r="P450" s="100"/>
      <c r="Q450" s="101" t="str">
        <f t="shared" si="40"/>
        <v/>
      </c>
      <c r="R450" s="100"/>
      <c r="S450" s="102" t="str">
        <f t="shared" si="41"/>
        <v/>
      </c>
      <c r="T450" s="15" t="str">
        <f t="shared" si="42"/>
        <v/>
      </c>
    </row>
    <row r="451" spans="1:20" x14ac:dyDescent="0.55000000000000004">
      <c r="A451" s="126"/>
      <c r="B451" s="95"/>
      <c r="C451" s="98" t="str">
        <f>IF(B451="","",VLOOKUP(B451,団体基本情報!$B$14:$D$23,3,FALSE))</f>
        <v/>
      </c>
      <c r="D451" s="7" t="str">
        <f t="shared" si="37"/>
        <v/>
      </c>
      <c r="E451" s="6" t="str">
        <f t="shared" si="38"/>
        <v/>
      </c>
      <c r="F451" s="131"/>
      <c r="G451" s="105" t="str">
        <f>IF(F451="","",VLOOKUP(F451,プルダウン用リスト!$K$1:$M$14,2,FALSE))</f>
        <v/>
      </c>
      <c r="H451" s="99"/>
      <c r="I451" s="99"/>
      <c r="J451" s="139"/>
      <c r="K451" s="141"/>
      <c r="L451" s="118"/>
      <c r="M451" s="119" t="str">
        <f t="shared" si="39"/>
        <v/>
      </c>
      <c r="N451" s="103"/>
      <c r="O451" s="100"/>
      <c r="P451" s="100"/>
      <c r="Q451" s="101" t="str">
        <f t="shared" si="40"/>
        <v/>
      </c>
      <c r="R451" s="100"/>
      <c r="S451" s="102" t="str">
        <f t="shared" si="41"/>
        <v/>
      </c>
      <c r="T451" s="15" t="str">
        <f t="shared" si="42"/>
        <v/>
      </c>
    </row>
    <row r="452" spans="1:20" x14ac:dyDescent="0.55000000000000004">
      <c r="A452" s="126"/>
      <c r="B452" s="95"/>
      <c r="C452" s="98" t="str">
        <f>IF(B452="","",VLOOKUP(B452,団体基本情報!$B$14:$D$23,3,FALSE))</f>
        <v/>
      </c>
      <c r="D452" s="7" t="str">
        <f t="shared" si="37"/>
        <v/>
      </c>
      <c r="E452" s="6" t="str">
        <f t="shared" si="38"/>
        <v/>
      </c>
      <c r="F452" s="131"/>
      <c r="G452" s="105" t="str">
        <f>IF(F452="","",VLOOKUP(F452,プルダウン用リスト!$K$1:$M$14,2,FALSE))</f>
        <v/>
      </c>
      <c r="H452" s="99"/>
      <c r="I452" s="99"/>
      <c r="J452" s="139"/>
      <c r="K452" s="141"/>
      <c r="L452" s="118"/>
      <c r="M452" s="119" t="str">
        <f t="shared" si="39"/>
        <v/>
      </c>
      <c r="N452" s="103"/>
      <c r="O452" s="100"/>
      <c r="P452" s="100"/>
      <c r="Q452" s="101" t="str">
        <f t="shared" si="40"/>
        <v/>
      </c>
      <c r="R452" s="100"/>
      <c r="S452" s="102" t="str">
        <f t="shared" si="41"/>
        <v/>
      </c>
      <c r="T452" s="15" t="str">
        <f t="shared" si="42"/>
        <v/>
      </c>
    </row>
    <row r="453" spans="1:20" x14ac:dyDescent="0.55000000000000004">
      <c r="A453" s="126"/>
      <c r="B453" s="95"/>
      <c r="C453" s="98" t="str">
        <f>IF(B453="","",VLOOKUP(B453,団体基本情報!$B$14:$D$23,3,FALSE))</f>
        <v/>
      </c>
      <c r="D453" s="7" t="str">
        <f t="shared" si="37"/>
        <v/>
      </c>
      <c r="E453" s="6" t="str">
        <f t="shared" si="38"/>
        <v/>
      </c>
      <c r="F453" s="131"/>
      <c r="G453" s="105" t="str">
        <f>IF(F453="","",VLOOKUP(F453,プルダウン用リスト!$K$1:$M$14,2,FALSE))</f>
        <v/>
      </c>
      <c r="H453" s="99"/>
      <c r="I453" s="99"/>
      <c r="J453" s="139"/>
      <c r="K453" s="141"/>
      <c r="L453" s="118"/>
      <c r="M453" s="119" t="str">
        <f t="shared" si="39"/>
        <v/>
      </c>
      <c r="N453" s="103"/>
      <c r="O453" s="100"/>
      <c r="P453" s="100"/>
      <c r="Q453" s="101" t="str">
        <f t="shared" si="40"/>
        <v/>
      </c>
      <c r="R453" s="100"/>
      <c r="S453" s="102" t="str">
        <f t="shared" si="41"/>
        <v/>
      </c>
      <c r="T453" s="15" t="str">
        <f t="shared" si="42"/>
        <v/>
      </c>
    </row>
    <row r="454" spans="1:20" x14ac:dyDescent="0.55000000000000004">
      <c r="A454" s="126"/>
      <c r="B454" s="95"/>
      <c r="C454" s="98" t="str">
        <f>IF(B454="","",VLOOKUP(B454,団体基本情報!$B$14:$D$23,3,FALSE))</f>
        <v/>
      </c>
      <c r="D454" s="7" t="str">
        <f t="shared" si="37"/>
        <v/>
      </c>
      <c r="E454" s="6" t="str">
        <f t="shared" si="38"/>
        <v/>
      </c>
      <c r="F454" s="131"/>
      <c r="G454" s="105" t="str">
        <f>IF(F454="","",VLOOKUP(F454,プルダウン用リスト!$K$1:$M$14,2,FALSE))</f>
        <v/>
      </c>
      <c r="H454" s="99"/>
      <c r="I454" s="99"/>
      <c r="J454" s="139"/>
      <c r="K454" s="141"/>
      <c r="L454" s="118"/>
      <c r="M454" s="119" t="str">
        <f t="shared" si="39"/>
        <v/>
      </c>
      <c r="N454" s="103"/>
      <c r="O454" s="100"/>
      <c r="P454" s="100"/>
      <c r="Q454" s="101" t="str">
        <f t="shared" si="40"/>
        <v/>
      </c>
      <c r="R454" s="100"/>
      <c r="S454" s="102" t="str">
        <f t="shared" si="41"/>
        <v/>
      </c>
      <c r="T454" s="15" t="str">
        <f t="shared" si="42"/>
        <v/>
      </c>
    </row>
    <row r="455" spans="1:20" x14ac:dyDescent="0.55000000000000004">
      <c r="A455" s="126"/>
      <c r="B455" s="95"/>
      <c r="C455" s="98" t="str">
        <f>IF(B455="","",VLOOKUP(B455,団体基本情報!$B$14:$D$23,3,FALSE))</f>
        <v/>
      </c>
      <c r="D455" s="7" t="str">
        <f t="shared" ref="D455:D518" si="43">IF(E455="","",IF(E455="謝金","01.",IF(E455="旅費","02.",IF(E455="その他","04.","03."))))</f>
        <v/>
      </c>
      <c r="E455" s="6" t="str">
        <f t="shared" ref="E455:E518" si="44">IF(F455="","",IF(F455="謝金","謝金",IF(F455="旅費","旅費",IF(F455="対象外経費","その他","所費"))))</f>
        <v/>
      </c>
      <c r="F455" s="131"/>
      <c r="G455" s="105" t="str">
        <f>IF(F455="","",VLOOKUP(F455,プルダウン用リスト!$K$1:$M$14,2,FALSE))</f>
        <v/>
      </c>
      <c r="H455" s="99"/>
      <c r="I455" s="99"/>
      <c r="J455" s="139"/>
      <c r="K455" s="141"/>
      <c r="L455" s="118"/>
      <c r="M455" s="119" t="str">
        <f t="shared" ref="M455:M518" si="45">IF(F455="対象外経費",K455,IF(L455="","",K455-L455))</f>
        <v/>
      </c>
      <c r="N455" s="103"/>
      <c r="O455" s="100"/>
      <c r="P455" s="100"/>
      <c r="Q455" s="101" t="str">
        <f t="shared" ref="Q455:Q518" si="46">IF(O455+P455=0,"",O455+P455)</f>
        <v/>
      </c>
      <c r="R455" s="100"/>
      <c r="S455" s="102" t="str">
        <f t="shared" ref="S455:S518" si="47">IF(R455="","",Q455-R455)</f>
        <v/>
      </c>
      <c r="T455" s="15" t="str">
        <f t="shared" ref="T455:T518" si="48">IF(G455=2,"＊","")</f>
        <v/>
      </c>
    </row>
    <row r="456" spans="1:20" x14ac:dyDescent="0.55000000000000004">
      <c r="A456" s="126"/>
      <c r="B456" s="95"/>
      <c r="C456" s="98" t="str">
        <f>IF(B456="","",VLOOKUP(B456,団体基本情報!$B$14:$D$23,3,FALSE))</f>
        <v/>
      </c>
      <c r="D456" s="7" t="str">
        <f t="shared" si="43"/>
        <v/>
      </c>
      <c r="E456" s="6" t="str">
        <f t="shared" si="44"/>
        <v/>
      </c>
      <c r="F456" s="131"/>
      <c r="G456" s="105" t="str">
        <f>IF(F456="","",VLOOKUP(F456,プルダウン用リスト!$K$1:$M$14,2,FALSE))</f>
        <v/>
      </c>
      <c r="H456" s="99"/>
      <c r="I456" s="99"/>
      <c r="J456" s="139"/>
      <c r="K456" s="141"/>
      <c r="L456" s="118"/>
      <c r="M456" s="119" t="str">
        <f t="shared" si="45"/>
        <v/>
      </c>
      <c r="N456" s="103"/>
      <c r="O456" s="100"/>
      <c r="P456" s="100"/>
      <c r="Q456" s="101" t="str">
        <f t="shared" si="46"/>
        <v/>
      </c>
      <c r="R456" s="100"/>
      <c r="S456" s="102" t="str">
        <f t="shared" si="47"/>
        <v/>
      </c>
      <c r="T456" s="15" t="str">
        <f t="shared" si="48"/>
        <v/>
      </c>
    </row>
    <row r="457" spans="1:20" x14ac:dyDescent="0.55000000000000004">
      <c r="A457" s="126"/>
      <c r="B457" s="95"/>
      <c r="C457" s="98" t="str">
        <f>IF(B457="","",VLOOKUP(B457,団体基本情報!$B$14:$D$23,3,FALSE))</f>
        <v/>
      </c>
      <c r="D457" s="7" t="str">
        <f t="shared" si="43"/>
        <v/>
      </c>
      <c r="E457" s="6" t="str">
        <f t="shared" si="44"/>
        <v/>
      </c>
      <c r="F457" s="131"/>
      <c r="G457" s="105" t="str">
        <f>IF(F457="","",VLOOKUP(F457,プルダウン用リスト!$K$1:$M$14,2,FALSE))</f>
        <v/>
      </c>
      <c r="H457" s="99"/>
      <c r="I457" s="99"/>
      <c r="J457" s="139"/>
      <c r="K457" s="141"/>
      <c r="L457" s="118"/>
      <c r="M457" s="119" t="str">
        <f t="shared" si="45"/>
        <v/>
      </c>
      <c r="N457" s="103"/>
      <c r="O457" s="100"/>
      <c r="P457" s="100"/>
      <c r="Q457" s="101" t="str">
        <f t="shared" si="46"/>
        <v/>
      </c>
      <c r="R457" s="100"/>
      <c r="S457" s="102" t="str">
        <f t="shared" si="47"/>
        <v/>
      </c>
      <c r="T457" s="15" t="str">
        <f t="shared" si="48"/>
        <v/>
      </c>
    </row>
    <row r="458" spans="1:20" x14ac:dyDescent="0.55000000000000004">
      <c r="A458" s="126"/>
      <c r="B458" s="95"/>
      <c r="C458" s="98" t="str">
        <f>IF(B458="","",VLOOKUP(B458,団体基本情報!$B$14:$D$23,3,FALSE))</f>
        <v/>
      </c>
      <c r="D458" s="7" t="str">
        <f t="shared" si="43"/>
        <v/>
      </c>
      <c r="E458" s="6" t="str">
        <f t="shared" si="44"/>
        <v/>
      </c>
      <c r="F458" s="131"/>
      <c r="G458" s="105" t="str">
        <f>IF(F458="","",VLOOKUP(F458,プルダウン用リスト!$K$1:$M$14,2,FALSE))</f>
        <v/>
      </c>
      <c r="H458" s="99"/>
      <c r="I458" s="99"/>
      <c r="J458" s="139"/>
      <c r="K458" s="141"/>
      <c r="L458" s="118"/>
      <c r="M458" s="119" t="str">
        <f t="shared" si="45"/>
        <v/>
      </c>
      <c r="N458" s="103"/>
      <c r="O458" s="100"/>
      <c r="P458" s="100"/>
      <c r="Q458" s="101" t="str">
        <f t="shared" si="46"/>
        <v/>
      </c>
      <c r="R458" s="100"/>
      <c r="S458" s="102" t="str">
        <f t="shared" si="47"/>
        <v/>
      </c>
      <c r="T458" s="15" t="str">
        <f t="shared" si="48"/>
        <v/>
      </c>
    </row>
    <row r="459" spans="1:20" x14ac:dyDescent="0.55000000000000004">
      <c r="A459" s="126"/>
      <c r="B459" s="95"/>
      <c r="C459" s="98" t="str">
        <f>IF(B459="","",VLOOKUP(B459,団体基本情報!$B$14:$D$23,3,FALSE))</f>
        <v/>
      </c>
      <c r="D459" s="7" t="str">
        <f t="shared" si="43"/>
        <v/>
      </c>
      <c r="E459" s="6" t="str">
        <f t="shared" si="44"/>
        <v/>
      </c>
      <c r="F459" s="131"/>
      <c r="G459" s="105" t="str">
        <f>IF(F459="","",VLOOKUP(F459,プルダウン用リスト!$K$1:$M$14,2,FALSE))</f>
        <v/>
      </c>
      <c r="H459" s="99"/>
      <c r="I459" s="99"/>
      <c r="J459" s="139"/>
      <c r="K459" s="141"/>
      <c r="L459" s="118"/>
      <c r="M459" s="119" t="str">
        <f t="shared" si="45"/>
        <v/>
      </c>
      <c r="N459" s="103"/>
      <c r="O459" s="100"/>
      <c r="P459" s="100"/>
      <c r="Q459" s="101" t="str">
        <f t="shared" si="46"/>
        <v/>
      </c>
      <c r="R459" s="100"/>
      <c r="S459" s="102" t="str">
        <f t="shared" si="47"/>
        <v/>
      </c>
      <c r="T459" s="15" t="str">
        <f t="shared" si="48"/>
        <v/>
      </c>
    </row>
    <row r="460" spans="1:20" x14ac:dyDescent="0.55000000000000004">
      <c r="A460" s="126"/>
      <c r="B460" s="95"/>
      <c r="C460" s="98" t="str">
        <f>IF(B460="","",VLOOKUP(B460,団体基本情報!$B$14:$D$23,3,FALSE))</f>
        <v/>
      </c>
      <c r="D460" s="7" t="str">
        <f t="shared" si="43"/>
        <v/>
      </c>
      <c r="E460" s="6" t="str">
        <f t="shared" si="44"/>
        <v/>
      </c>
      <c r="F460" s="131"/>
      <c r="G460" s="105" t="str">
        <f>IF(F460="","",VLOOKUP(F460,プルダウン用リスト!$K$1:$M$14,2,FALSE))</f>
        <v/>
      </c>
      <c r="H460" s="99"/>
      <c r="I460" s="99"/>
      <c r="J460" s="139"/>
      <c r="K460" s="141"/>
      <c r="L460" s="118"/>
      <c r="M460" s="119" t="str">
        <f t="shared" si="45"/>
        <v/>
      </c>
      <c r="N460" s="103"/>
      <c r="O460" s="100"/>
      <c r="P460" s="100"/>
      <c r="Q460" s="101" t="str">
        <f t="shared" si="46"/>
        <v/>
      </c>
      <c r="R460" s="100"/>
      <c r="S460" s="102" t="str">
        <f t="shared" si="47"/>
        <v/>
      </c>
      <c r="T460" s="15" t="str">
        <f t="shared" si="48"/>
        <v/>
      </c>
    </row>
    <row r="461" spans="1:20" x14ac:dyDescent="0.55000000000000004">
      <c r="A461" s="126"/>
      <c r="B461" s="95"/>
      <c r="C461" s="98" t="str">
        <f>IF(B461="","",VLOOKUP(B461,団体基本情報!$B$14:$D$23,3,FALSE))</f>
        <v/>
      </c>
      <c r="D461" s="7" t="str">
        <f t="shared" si="43"/>
        <v/>
      </c>
      <c r="E461" s="6" t="str">
        <f t="shared" si="44"/>
        <v/>
      </c>
      <c r="F461" s="131"/>
      <c r="G461" s="105" t="str">
        <f>IF(F461="","",VLOOKUP(F461,プルダウン用リスト!$K$1:$M$14,2,FALSE))</f>
        <v/>
      </c>
      <c r="H461" s="99"/>
      <c r="I461" s="99"/>
      <c r="J461" s="139"/>
      <c r="K461" s="141"/>
      <c r="L461" s="118"/>
      <c r="M461" s="119" t="str">
        <f t="shared" si="45"/>
        <v/>
      </c>
      <c r="N461" s="103"/>
      <c r="O461" s="100"/>
      <c r="P461" s="100"/>
      <c r="Q461" s="101" t="str">
        <f t="shared" si="46"/>
        <v/>
      </c>
      <c r="R461" s="100"/>
      <c r="S461" s="102" t="str">
        <f t="shared" si="47"/>
        <v/>
      </c>
      <c r="T461" s="15" t="str">
        <f t="shared" si="48"/>
        <v/>
      </c>
    </row>
    <row r="462" spans="1:20" x14ac:dyDescent="0.55000000000000004">
      <c r="A462" s="126"/>
      <c r="B462" s="95"/>
      <c r="C462" s="98" t="str">
        <f>IF(B462="","",VLOOKUP(B462,団体基本情報!$B$14:$D$23,3,FALSE))</f>
        <v/>
      </c>
      <c r="D462" s="7" t="str">
        <f t="shared" si="43"/>
        <v/>
      </c>
      <c r="E462" s="6" t="str">
        <f t="shared" si="44"/>
        <v/>
      </c>
      <c r="F462" s="131"/>
      <c r="G462" s="105" t="str">
        <f>IF(F462="","",VLOOKUP(F462,プルダウン用リスト!$K$1:$M$14,2,FALSE))</f>
        <v/>
      </c>
      <c r="H462" s="99"/>
      <c r="I462" s="99"/>
      <c r="J462" s="139"/>
      <c r="K462" s="141"/>
      <c r="L462" s="118"/>
      <c r="M462" s="119" t="str">
        <f t="shared" si="45"/>
        <v/>
      </c>
      <c r="N462" s="103"/>
      <c r="O462" s="100"/>
      <c r="P462" s="100"/>
      <c r="Q462" s="101" t="str">
        <f t="shared" si="46"/>
        <v/>
      </c>
      <c r="R462" s="100"/>
      <c r="S462" s="102" t="str">
        <f t="shared" si="47"/>
        <v/>
      </c>
      <c r="T462" s="15" t="str">
        <f t="shared" si="48"/>
        <v/>
      </c>
    </row>
    <row r="463" spans="1:20" x14ac:dyDescent="0.55000000000000004">
      <c r="A463" s="126"/>
      <c r="B463" s="95"/>
      <c r="C463" s="98" t="str">
        <f>IF(B463="","",VLOOKUP(B463,団体基本情報!$B$14:$D$23,3,FALSE))</f>
        <v/>
      </c>
      <c r="D463" s="7" t="str">
        <f t="shared" si="43"/>
        <v/>
      </c>
      <c r="E463" s="6" t="str">
        <f t="shared" si="44"/>
        <v/>
      </c>
      <c r="F463" s="131"/>
      <c r="G463" s="105" t="str">
        <f>IF(F463="","",VLOOKUP(F463,プルダウン用リスト!$K$1:$M$14,2,FALSE))</f>
        <v/>
      </c>
      <c r="H463" s="99"/>
      <c r="I463" s="99"/>
      <c r="J463" s="139"/>
      <c r="K463" s="141"/>
      <c r="L463" s="118"/>
      <c r="M463" s="119" t="str">
        <f t="shared" si="45"/>
        <v/>
      </c>
      <c r="N463" s="103"/>
      <c r="O463" s="100"/>
      <c r="P463" s="100"/>
      <c r="Q463" s="101" t="str">
        <f t="shared" si="46"/>
        <v/>
      </c>
      <c r="R463" s="100"/>
      <c r="S463" s="102" t="str">
        <f t="shared" si="47"/>
        <v/>
      </c>
      <c r="T463" s="15" t="str">
        <f t="shared" si="48"/>
        <v/>
      </c>
    </row>
    <row r="464" spans="1:20" x14ac:dyDescent="0.55000000000000004">
      <c r="A464" s="126"/>
      <c r="B464" s="95"/>
      <c r="C464" s="98" t="str">
        <f>IF(B464="","",VLOOKUP(B464,団体基本情報!$B$14:$D$23,3,FALSE))</f>
        <v/>
      </c>
      <c r="D464" s="7" t="str">
        <f t="shared" si="43"/>
        <v/>
      </c>
      <c r="E464" s="6" t="str">
        <f t="shared" si="44"/>
        <v/>
      </c>
      <c r="F464" s="131"/>
      <c r="G464" s="105" t="str">
        <f>IF(F464="","",VLOOKUP(F464,プルダウン用リスト!$K$1:$M$14,2,FALSE))</f>
        <v/>
      </c>
      <c r="H464" s="99"/>
      <c r="I464" s="99"/>
      <c r="J464" s="139"/>
      <c r="K464" s="141"/>
      <c r="L464" s="118"/>
      <c r="M464" s="119" t="str">
        <f t="shared" si="45"/>
        <v/>
      </c>
      <c r="N464" s="103"/>
      <c r="O464" s="100"/>
      <c r="P464" s="100"/>
      <c r="Q464" s="101" t="str">
        <f t="shared" si="46"/>
        <v/>
      </c>
      <c r="R464" s="100"/>
      <c r="S464" s="102" t="str">
        <f t="shared" si="47"/>
        <v/>
      </c>
      <c r="T464" s="15" t="str">
        <f t="shared" si="48"/>
        <v/>
      </c>
    </row>
    <row r="465" spans="1:20" x14ac:dyDescent="0.55000000000000004">
      <c r="A465" s="126"/>
      <c r="B465" s="95"/>
      <c r="C465" s="98" t="str">
        <f>IF(B465="","",VLOOKUP(B465,団体基本情報!$B$14:$D$23,3,FALSE))</f>
        <v/>
      </c>
      <c r="D465" s="7" t="str">
        <f t="shared" si="43"/>
        <v/>
      </c>
      <c r="E465" s="6" t="str">
        <f t="shared" si="44"/>
        <v/>
      </c>
      <c r="F465" s="131"/>
      <c r="G465" s="105" t="str">
        <f>IF(F465="","",VLOOKUP(F465,プルダウン用リスト!$K$1:$M$14,2,FALSE))</f>
        <v/>
      </c>
      <c r="H465" s="99"/>
      <c r="I465" s="99"/>
      <c r="J465" s="139"/>
      <c r="K465" s="141"/>
      <c r="L465" s="118"/>
      <c r="M465" s="119" t="str">
        <f t="shared" si="45"/>
        <v/>
      </c>
      <c r="N465" s="103"/>
      <c r="O465" s="100"/>
      <c r="P465" s="100"/>
      <c r="Q465" s="101" t="str">
        <f t="shared" si="46"/>
        <v/>
      </c>
      <c r="R465" s="100"/>
      <c r="S465" s="102" t="str">
        <f t="shared" si="47"/>
        <v/>
      </c>
      <c r="T465" s="15" t="str">
        <f t="shared" si="48"/>
        <v/>
      </c>
    </row>
    <row r="466" spans="1:20" x14ac:dyDescent="0.55000000000000004">
      <c r="A466" s="126"/>
      <c r="B466" s="95"/>
      <c r="C466" s="98" t="str">
        <f>IF(B466="","",VLOOKUP(B466,団体基本情報!$B$14:$D$23,3,FALSE))</f>
        <v/>
      </c>
      <c r="D466" s="7" t="str">
        <f t="shared" si="43"/>
        <v/>
      </c>
      <c r="E466" s="6" t="str">
        <f t="shared" si="44"/>
        <v/>
      </c>
      <c r="F466" s="131"/>
      <c r="G466" s="105" t="str">
        <f>IF(F466="","",VLOOKUP(F466,プルダウン用リスト!$K$1:$M$14,2,FALSE))</f>
        <v/>
      </c>
      <c r="H466" s="99"/>
      <c r="I466" s="99"/>
      <c r="J466" s="139"/>
      <c r="K466" s="141"/>
      <c r="L466" s="118"/>
      <c r="M466" s="119" t="str">
        <f t="shared" si="45"/>
        <v/>
      </c>
      <c r="N466" s="103"/>
      <c r="O466" s="100"/>
      <c r="P466" s="100"/>
      <c r="Q466" s="101" t="str">
        <f t="shared" si="46"/>
        <v/>
      </c>
      <c r="R466" s="100"/>
      <c r="S466" s="102" t="str">
        <f t="shared" si="47"/>
        <v/>
      </c>
      <c r="T466" s="15" t="str">
        <f t="shared" si="48"/>
        <v/>
      </c>
    </row>
    <row r="467" spans="1:20" x14ac:dyDescent="0.55000000000000004">
      <c r="A467" s="126"/>
      <c r="B467" s="95"/>
      <c r="C467" s="98" t="str">
        <f>IF(B467="","",VLOOKUP(B467,団体基本情報!$B$14:$D$23,3,FALSE))</f>
        <v/>
      </c>
      <c r="D467" s="7" t="str">
        <f t="shared" si="43"/>
        <v/>
      </c>
      <c r="E467" s="6" t="str">
        <f t="shared" si="44"/>
        <v/>
      </c>
      <c r="F467" s="131"/>
      <c r="G467" s="105" t="str">
        <f>IF(F467="","",VLOOKUP(F467,プルダウン用リスト!$K$1:$M$14,2,FALSE))</f>
        <v/>
      </c>
      <c r="H467" s="99"/>
      <c r="I467" s="99"/>
      <c r="J467" s="139"/>
      <c r="K467" s="141"/>
      <c r="L467" s="118"/>
      <c r="M467" s="119" t="str">
        <f t="shared" si="45"/>
        <v/>
      </c>
      <c r="N467" s="103"/>
      <c r="O467" s="100"/>
      <c r="P467" s="100"/>
      <c r="Q467" s="101" t="str">
        <f t="shared" si="46"/>
        <v/>
      </c>
      <c r="R467" s="100"/>
      <c r="S467" s="102" t="str">
        <f t="shared" si="47"/>
        <v/>
      </c>
      <c r="T467" s="15" t="str">
        <f t="shared" si="48"/>
        <v/>
      </c>
    </row>
    <row r="468" spans="1:20" x14ac:dyDescent="0.55000000000000004">
      <c r="A468" s="126"/>
      <c r="B468" s="95"/>
      <c r="C468" s="98" t="str">
        <f>IF(B468="","",VLOOKUP(B468,団体基本情報!$B$14:$D$23,3,FALSE))</f>
        <v/>
      </c>
      <c r="D468" s="7" t="str">
        <f t="shared" si="43"/>
        <v/>
      </c>
      <c r="E468" s="6" t="str">
        <f t="shared" si="44"/>
        <v/>
      </c>
      <c r="F468" s="131"/>
      <c r="G468" s="105" t="str">
        <f>IF(F468="","",VLOOKUP(F468,プルダウン用リスト!$K$1:$M$14,2,FALSE))</f>
        <v/>
      </c>
      <c r="H468" s="99"/>
      <c r="I468" s="99"/>
      <c r="J468" s="139"/>
      <c r="K468" s="141"/>
      <c r="L468" s="118"/>
      <c r="M468" s="119" t="str">
        <f t="shared" si="45"/>
        <v/>
      </c>
      <c r="N468" s="103"/>
      <c r="O468" s="100"/>
      <c r="P468" s="100"/>
      <c r="Q468" s="101" t="str">
        <f t="shared" si="46"/>
        <v/>
      </c>
      <c r="R468" s="100"/>
      <c r="S468" s="102" t="str">
        <f t="shared" si="47"/>
        <v/>
      </c>
      <c r="T468" s="15" t="str">
        <f t="shared" si="48"/>
        <v/>
      </c>
    </row>
    <row r="469" spans="1:20" x14ac:dyDescent="0.55000000000000004">
      <c r="A469" s="126"/>
      <c r="B469" s="95"/>
      <c r="C469" s="98" t="str">
        <f>IF(B469="","",VLOOKUP(B469,団体基本情報!$B$14:$D$23,3,FALSE))</f>
        <v/>
      </c>
      <c r="D469" s="7" t="str">
        <f t="shared" si="43"/>
        <v/>
      </c>
      <c r="E469" s="6" t="str">
        <f t="shared" si="44"/>
        <v/>
      </c>
      <c r="F469" s="131"/>
      <c r="G469" s="105" t="str">
        <f>IF(F469="","",VLOOKUP(F469,プルダウン用リスト!$K$1:$M$14,2,FALSE))</f>
        <v/>
      </c>
      <c r="H469" s="99"/>
      <c r="I469" s="99"/>
      <c r="J469" s="139"/>
      <c r="K469" s="141"/>
      <c r="L469" s="118"/>
      <c r="M469" s="119" t="str">
        <f t="shared" si="45"/>
        <v/>
      </c>
      <c r="N469" s="103"/>
      <c r="O469" s="100"/>
      <c r="P469" s="100"/>
      <c r="Q469" s="101" t="str">
        <f t="shared" si="46"/>
        <v/>
      </c>
      <c r="R469" s="100"/>
      <c r="S469" s="102" t="str">
        <f t="shared" si="47"/>
        <v/>
      </c>
      <c r="T469" s="15" t="str">
        <f t="shared" si="48"/>
        <v/>
      </c>
    </row>
    <row r="470" spans="1:20" x14ac:dyDescent="0.55000000000000004">
      <c r="A470" s="126"/>
      <c r="B470" s="95"/>
      <c r="C470" s="98" t="str">
        <f>IF(B470="","",VLOOKUP(B470,団体基本情報!$B$14:$D$23,3,FALSE))</f>
        <v/>
      </c>
      <c r="D470" s="7" t="str">
        <f t="shared" si="43"/>
        <v/>
      </c>
      <c r="E470" s="6" t="str">
        <f t="shared" si="44"/>
        <v/>
      </c>
      <c r="F470" s="131"/>
      <c r="G470" s="105" t="str">
        <f>IF(F470="","",VLOOKUP(F470,プルダウン用リスト!$K$1:$M$14,2,FALSE))</f>
        <v/>
      </c>
      <c r="H470" s="99"/>
      <c r="I470" s="99"/>
      <c r="J470" s="139"/>
      <c r="K470" s="141"/>
      <c r="L470" s="118"/>
      <c r="M470" s="119" t="str">
        <f t="shared" si="45"/>
        <v/>
      </c>
      <c r="N470" s="103"/>
      <c r="O470" s="100"/>
      <c r="P470" s="100"/>
      <c r="Q470" s="101" t="str">
        <f t="shared" si="46"/>
        <v/>
      </c>
      <c r="R470" s="100"/>
      <c r="S470" s="102" t="str">
        <f t="shared" si="47"/>
        <v/>
      </c>
      <c r="T470" s="15" t="str">
        <f t="shared" si="48"/>
        <v/>
      </c>
    </row>
    <row r="471" spans="1:20" x14ac:dyDescent="0.55000000000000004">
      <c r="A471" s="126"/>
      <c r="B471" s="95"/>
      <c r="C471" s="98" t="str">
        <f>IF(B471="","",VLOOKUP(B471,団体基本情報!$B$14:$D$23,3,FALSE))</f>
        <v/>
      </c>
      <c r="D471" s="7" t="str">
        <f t="shared" si="43"/>
        <v/>
      </c>
      <c r="E471" s="6" t="str">
        <f t="shared" si="44"/>
        <v/>
      </c>
      <c r="F471" s="131"/>
      <c r="G471" s="105" t="str">
        <f>IF(F471="","",VLOOKUP(F471,プルダウン用リスト!$K$1:$M$14,2,FALSE))</f>
        <v/>
      </c>
      <c r="H471" s="99"/>
      <c r="I471" s="99"/>
      <c r="J471" s="139"/>
      <c r="K471" s="141"/>
      <c r="L471" s="118"/>
      <c r="M471" s="119" t="str">
        <f t="shared" si="45"/>
        <v/>
      </c>
      <c r="N471" s="103"/>
      <c r="O471" s="100"/>
      <c r="P471" s="100"/>
      <c r="Q471" s="101" t="str">
        <f t="shared" si="46"/>
        <v/>
      </c>
      <c r="R471" s="100"/>
      <c r="S471" s="102" t="str">
        <f t="shared" si="47"/>
        <v/>
      </c>
      <c r="T471" s="15" t="str">
        <f t="shared" si="48"/>
        <v/>
      </c>
    </row>
    <row r="472" spans="1:20" x14ac:dyDescent="0.55000000000000004">
      <c r="A472" s="126"/>
      <c r="B472" s="95"/>
      <c r="C472" s="98" t="str">
        <f>IF(B472="","",VLOOKUP(B472,団体基本情報!$B$14:$D$23,3,FALSE))</f>
        <v/>
      </c>
      <c r="D472" s="7" t="str">
        <f t="shared" si="43"/>
        <v/>
      </c>
      <c r="E472" s="6" t="str">
        <f t="shared" si="44"/>
        <v/>
      </c>
      <c r="F472" s="131"/>
      <c r="G472" s="105" t="str">
        <f>IF(F472="","",VLOOKUP(F472,プルダウン用リスト!$K$1:$M$14,2,FALSE))</f>
        <v/>
      </c>
      <c r="H472" s="99"/>
      <c r="I472" s="99"/>
      <c r="J472" s="139"/>
      <c r="K472" s="141"/>
      <c r="L472" s="118"/>
      <c r="M472" s="119" t="str">
        <f t="shared" si="45"/>
        <v/>
      </c>
      <c r="N472" s="103"/>
      <c r="O472" s="100"/>
      <c r="P472" s="100"/>
      <c r="Q472" s="101" t="str">
        <f t="shared" si="46"/>
        <v/>
      </c>
      <c r="R472" s="100"/>
      <c r="S472" s="102" t="str">
        <f t="shared" si="47"/>
        <v/>
      </c>
      <c r="T472" s="15" t="str">
        <f t="shared" si="48"/>
        <v/>
      </c>
    </row>
    <row r="473" spans="1:20" x14ac:dyDescent="0.55000000000000004">
      <c r="A473" s="126"/>
      <c r="B473" s="95"/>
      <c r="C473" s="98" t="str">
        <f>IF(B473="","",VLOOKUP(B473,団体基本情報!$B$14:$D$23,3,FALSE))</f>
        <v/>
      </c>
      <c r="D473" s="7" t="str">
        <f t="shared" si="43"/>
        <v/>
      </c>
      <c r="E473" s="6" t="str">
        <f t="shared" si="44"/>
        <v/>
      </c>
      <c r="F473" s="131"/>
      <c r="G473" s="105" t="str">
        <f>IF(F473="","",VLOOKUP(F473,プルダウン用リスト!$K$1:$M$14,2,FALSE))</f>
        <v/>
      </c>
      <c r="H473" s="99"/>
      <c r="I473" s="99"/>
      <c r="J473" s="139"/>
      <c r="K473" s="141"/>
      <c r="L473" s="118"/>
      <c r="M473" s="119" t="str">
        <f t="shared" si="45"/>
        <v/>
      </c>
      <c r="N473" s="103"/>
      <c r="O473" s="100"/>
      <c r="P473" s="100"/>
      <c r="Q473" s="101" t="str">
        <f t="shared" si="46"/>
        <v/>
      </c>
      <c r="R473" s="100"/>
      <c r="S473" s="102" t="str">
        <f t="shared" si="47"/>
        <v/>
      </c>
      <c r="T473" s="15" t="str">
        <f t="shared" si="48"/>
        <v/>
      </c>
    </row>
    <row r="474" spans="1:20" x14ac:dyDescent="0.55000000000000004">
      <c r="A474" s="126"/>
      <c r="B474" s="95"/>
      <c r="C474" s="98" t="str">
        <f>IF(B474="","",VLOOKUP(B474,団体基本情報!$B$14:$D$23,3,FALSE))</f>
        <v/>
      </c>
      <c r="D474" s="7" t="str">
        <f t="shared" si="43"/>
        <v/>
      </c>
      <c r="E474" s="6" t="str">
        <f t="shared" si="44"/>
        <v/>
      </c>
      <c r="F474" s="131"/>
      <c r="G474" s="105" t="str">
        <f>IF(F474="","",VLOOKUP(F474,プルダウン用リスト!$K$1:$M$14,2,FALSE))</f>
        <v/>
      </c>
      <c r="H474" s="99"/>
      <c r="I474" s="99"/>
      <c r="J474" s="139"/>
      <c r="K474" s="141"/>
      <c r="L474" s="118"/>
      <c r="M474" s="119" t="str">
        <f t="shared" si="45"/>
        <v/>
      </c>
      <c r="N474" s="103"/>
      <c r="O474" s="100"/>
      <c r="P474" s="100"/>
      <c r="Q474" s="101" t="str">
        <f t="shared" si="46"/>
        <v/>
      </c>
      <c r="R474" s="100"/>
      <c r="S474" s="102" t="str">
        <f t="shared" si="47"/>
        <v/>
      </c>
      <c r="T474" s="15" t="str">
        <f t="shared" si="48"/>
        <v/>
      </c>
    </row>
    <row r="475" spans="1:20" x14ac:dyDescent="0.55000000000000004">
      <c r="A475" s="126"/>
      <c r="B475" s="95"/>
      <c r="C475" s="98" t="str">
        <f>IF(B475="","",VLOOKUP(B475,団体基本情報!$B$14:$D$23,3,FALSE))</f>
        <v/>
      </c>
      <c r="D475" s="7" t="str">
        <f t="shared" si="43"/>
        <v/>
      </c>
      <c r="E475" s="6" t="str">
        <f t="shared" si="44"/>
        <v/>
      </c>
      <c r="F475" s="131"/>
      <c r="G475" s="105" t="str">
        <f>IF(F475="","",VLOOKUP(F475,プルダウン用リスト!$K$1:$M$14,2,FALSE))</f>
        <v/>
      </c>
      <c r="H475" s="99"/>
      <c r="I475" s="99"/>
      <c r="J475" s="139"/>
      <c r="K475" s="141"/>
      <c r="L475" s="118"/>
      <c r="M475" s="119" t="str">
        <f t="shared" si="45"/>
        <v/>
      </c>
      <c r="N475" s="103"/>
      <c r="O475" s="100"/>
      <c r="P475" s="100"/>
      <c r="Q475" s="101" t="str">
        <f t="shared" si="46"/>
        <v/>
      </c>
      <c r="R475" s="100"/>
      <c r="S475" s="102" t="str">
        <f t="shared" si="47"/>
        <v/>
      </c>
      <c r="T475" s="15" t="str">
        <f t="shared" si="48"/>
        <v/>
      </c>
    </row>
    <row r="476" spans="1:20" x14ac:dyDescent="0.55000000000000004">
      <c r="A476" s="126"/>
      <c r="B476" s="95"/>
      <c r="C476" s="98" t="str">
        <f>IF(B476="","",VLOOKUP(B476,団体基本情報!$B$14:$D$23,3,FALSE))</f>
        <v/>
      </c>
      <c r="D476" s="7" t="str">
        <f t="shared" si="43"/>
        <v/>
      </c>
      <c r="E476" s="6" t="str">
        <f t="shared" si="44"/>
        <v/>
      </c>
      <c r="F476" s="131"/>
      <c r="G476" s="105" t="str">
        <f>IF(F476="","",VLOOKUP(F476,プルダウン用リスト!$K$1:$M$14,2,FALSE))</f>
        <v/>
      </c>
      <c r="H476" s="99"/>
      <c r="I476" s="99"/>
      <c r="J476" s="139"/>
      <c r="K476" s="141"/>
      <c r="L476" s="118"/>
      <c r="M476" s="119" t="str">
        <f t="shared" si="45"/>
        <v/>
      </c>
      <c r="N476" s="103"/>
      <c r="O476" s="100"/>
      <c r="P476" s="100"/>
      <c r="Q476" s="101" t="str">
        <f t="shared" si="46"/>
        <v/>
      </c>
      <c r="R476" s="100"/>
      <c r="S476" s="102" t="str">
        <f t="shared" si="47"/>
        <v/>
      </c>
      <c r="T476" s="15" t="str">
        <f t="shared" si="48"/>
        <v/>
      </c>
    </row>
    <row r="477" spans="1:20" x14ac:dyDescent="0.55000000000000004">
      <c r="A477" s="126"/>
      <c r="B477" s="95"/>
      <c r="C477" s="98" t="str">
        <f>IF(B477="","",VLOOKUP(B477,団体基本情報!$B$14:$D$23,3,FALSE))</f>
        <v/>
      </c>
      <c r="D477" s="7" t="str">
        <f t="shared" si="43"/>
        <v/>
      </c>
      <c r="E477" s="6" t="str">
        <f t="shared" si="44"/>
        <v/>
      </c>
      <c r="F477" s="131"/>
      <c r="G477" s="105" t="str">
        <f>IF(F477="","",VLOOKUP(F477,プルダウン用リスト!$K$1:$M$14,2,FALSE))</f>
        <v/>
      </c>
      <c r="H477" s="99"/>
      <c r="I477" s="99"/>
      <c r="J477" s="139"/>
      <c r="K477" s="141"/>
      <c r="L477" s="118"/>
      <c r="M477" s="119" t="str">
        <f t="shared" si="45"/>
        <v/>
      </c>
      <c r="N477" s="103"/>
      <c r="O477" s="100"/>
      <c r="P477" s="100"/>
      <c r="Q477" s="101" t="str">
        <f t="shared" si="46"/>
        <v/>
      </c>
      <c r="R477" s="100"/>
      <c r="S477" s="102" t="str">
        <f t="shared" si="47"/>
        <v/>
      </c>
      <c r="T477" s="15" t="str">
        <f t="shared" si="48"/>
        <v/>
      </c>
    </row>
    <row r="478" spans="1:20" x14ac:dyDescent="0.55000000000000004">
      <c r="A478" s="126"/>
      <c r="B478" s="95"/>
      <c r="C478" s="98" t="str">
        <f>IF(B478="","",VLOOKUP(B478,団体基本情報!$B$14:$D$23,3,FALSE))</f>
        <v/>
      </c>
      <c r="D478" s="7" t="str">
        <f t="shared" si="43"/>
        <v/>
      </c>
      <c r="E478" s="6" t="str">
        <f t="shared" si="44"/>
        <v/>
      </c>
      <c r="F478" s="131"/>
      <c r="G478" s="105" t="str">
        <f>IF(F478="","",VLOOKUP(F478,プルダウン用リスト!$K$1:$M$14,2,FALSE))</f>
        <v/>
      </c>
      <c r="H478" s="99"/>
      <c r="I478" s="99"/>
      <c r="J478" s="139"/>
      <c r="K478" s="141"/>
      <c r="L478" s="118"/>
      <c r="M478" s="119" t="str">
        <f t="shared" si="45"/>
        <v/>
      </c>
      <c r="N478" s="103"/>
      <c r="O478" s="100"/>
      <c r="P478" s="100"/>
      <c r="Q478" s="101" t="str">
        <f t="shared" si="46"/>
        <v/>
      </c>
      <c r="R478" s="100"/>
      <c r="S478" s="102" t="str">
        <f t="shared" si="47"/>
        <v/>
      </c>
      <c r="T478" s="15" t="str">
        <f t="shared" si="48"/>
        <v/>
      </c>
    </row>
    <row r="479" spans="1:20" x14ac:dyDescent="0.55000000000000004">
      <c r="A479" s="126"/>
      <c r="B479" s="95"/>
      <c r="C479" s="98" t="str">
        <f>IF(B479="","",VLOOKUP(B479,団体基本情報!$B$14:$D$23,3,FALSE))</f>
        <v/>
      </c>
      <c r="D479" s="7" t="str">
        <f t="shared" si="43"/>
        <v/>
      </c>
      <c r="E479" s="6" t="str">
        <f t="shared" si="44"/>
        <v/>
      </c>
      <c r="F479" s="131"/>
      <c r="G479" s="105" t="str">
        <f>IF(F479="","",VLOOKUP(F479,プルダウン用リスト!$K$1:$M$14,2,FALSE))</f>
        <v/>
      </c>
      <c r="H479" s="99"/>
      <c r="I479" s="99"/>
      <c r="J479" s="139"/>
      <c r="K479" s="141"/>
      <c r="L479" s="118"/>
      <c r="M479" s="119" t="str">
        <f t="shared" si="45"/>
        <v/>
      </c>
      <c r="N479" s="103"/>
      <c r="O479" s="100"/>
      <c r="P479" s="100"/>
      <c r="Q479" s="101" t="str">
        <f t="shared" si="46"/>
        <v/>
      </c>
      <c r="R479" s="100"/>
      <c r="S479" s="102" t="str">
        <f t="shared" si="47"/>
        <v/>
      </c>
      <c r="T479" s="15" t="str">
        <f t="shared" si="48"/>
        <v/>
      </c>
    </row>
    <row r="480" spans="1:20" x14ac:dyDescent="0.55000000000000004">
      <c r="A480" s="126"/>
      <c r="B480" s="95"/>
      <c r="C480" s="98" t="str">
        <f>IF(B480="","",VLOOKUP(B480,団体基本情報!$B$14:$D$23,3,FALSE))</f>
        <v/>
      </c>
      <c r="D480" s="7" t="str">
        <f t="shared" si="43"/>
        <v/>
      </c>
      <c r="E480" s="6" t="str">
        <f t="shared" si="44"/>
        <v/>
      </c>
      <c r="F480" s="131"/>
      <c r="G480" s="105" t="str">
        <f>IF(F480="","",VLOOKUP(F480,プルダウン用リスト!$K$1:$M$14,2,FALSE))</f>
        <v/>
      </c>
      <c r="H480" s="99"/>
      <c r="I480" s="99"/>
      <c r="J480" s="139"/>
      <c r="K480" s="141"/>
      <c r="L480" s="118"/>
      <c r="M480" s="119" t="str">
        <f t="shared" si="45"/>
        <v/>
      </c>
      <c r="N480" s="103"/>
      <c r="O480" s="100"/>
      <c r="P480" s="100"/>
      <c r="Q480" s="101" t="str">
        <f t="shared" si="46"/>
        <v/>
      </c>
      <c r="R480" s="100"/>
      <c r="S480" s="102" t="str">
        <f t="shared" si="47"/>
        <v/>
      </c>
      <c r="T480" s="15" t="str">
        <f t="shared" si="48"/>
        <v/>
      </c>
    </row>
    <row r="481" spans="1:20" x14ac:dyDescent="0.55000000000000004">
      <c r="A481" s="126"/>
      <c r="B481" s="95"/>
      <c r="C481" s="98" t="str">
        <f>IF(B481="","",VLOOKUP(B481,団体基本情報!$B$14:$D$23,3,FALSE))</f>
        <v/>
      </c>
      <c r="D481" s="7" t="str">
        <f t="shared" si="43"/>
        <v/>
      </c>
      <c r="E481" s="6" t="str">
        <f t="shared" si="44"/>
        <v/>
      </c>
      <c r="F481" s="131"/>
      <c r="G481" s="105" t="str">
        <f>IF(F481="","",VLOOKUP(F481,プルダウン用リスト!$K$1:$M$14,2,FALSE))</f>
        <v/>
      </c>
      <c r="H481" s="99"/>
      <c r="I481" s="99"/>
      <c r="J481" s="139"/>
      <c r="K481" s="141"/>
      <c r="L481" s="118"/>
      <c r="M481" s="119" t="str">
        <f t="shared" si="45"/>
        <v/>
      </c>
      <c r="N481" s="103"/>
      <c r="O481" s="100"/>
      <c r="P481" s="100"/>
      <c r="Q481" s="101" t="str">
        <f t="shared" si="46"/>
        <v/>
      </c>
      <c r="R481" s="100"/>
      <c r="S481" s="102" t="str">
        <f t="shared" si="47"/>
        <v/>
      </c>
      <c r="T481" s="15" t="str">
        <f t="shared" si="48"/>
        <v/>
      </c>
    </row>
    <row r="482" spans="1:20" x14ac:dyDescent="0.55000000000000004">
      <c r="A482" s="126"/>
      <c r="B482" s="95"/>
      <c r="C482" s="98" t="str">
        <f>IF(B482="","",VLOOKUP(B482,団体基本情報!$B$14:$D$23,3,FALSE))</f>
        <v/>
      </c>
      <c r="D482" s="7" t="str">
        <f t="shared" si="43"/>
        <v/>
      </c>
      <c r="E482" s="6" t="str">
        <f t="shared" si="44"/>
        <v/>
      </c>
      <c r="F482" s="131"/>
      <c r="G482" s="105" t="str">
        <f>IF(F482="","",VLOOKUP(F482,プルダウン用リスト!$K$1:$M$14,2,FALSE))</f>
        <v/>
      </c>
      <c r="H482" s="99"/>
      <c r="I482" s="99"/>
      <c r="J482" s="139"/>
      <c r="K482" s="141"/>
      <c r="L482" s="118"/>
      <c r="M482" s="119" t="str">
        <f t="shared" si="45"/>
        <v/>
      </c>
      <c r="N482" s="103"/>
      <c r="O482" s="100"/>
      <c r="P482" s="100"/>
      <c r="Q482" s="101" t="str">
        <f t="shared" si="46"/>
        <v/>
      </c>
      <c r="R482" s="100"/>
      <c r="S482" s="102" t="str">
        <f t="shared" si="47"/>
        <v/>
      </c>
      <c r="T482" s="15" t="str">
        <f t="shared" si="48"/>
        <v/>
      </c>
    </row>
    <row r="483" spans="1:20" x14ac:dyDescent="0.55000000000000004">
      <c r="A483" s="126"/>
      <c r="B483" s="95"/>
      <c r="C483" s="98" t="str">
        <f>IF(B483="","",VLOOKUP(B483,団体基本情報!$B$14:$D$23,3,FALSE))</f>
        <v/>
      </c>
      <c r="D483" s="7" t="str">
        <f t="shared" si="43"/>
        <v/>
      </c>
      <c r="E483" s="6" t="str">
        <f t="shared" si="44"/>
        <v/>
      </c>
      <c r="F483" s="131"/>
      <c r="G483" s="105" t="str">
        <f>IF(F483="","",VLOOKUP(F483,プルダウン用リスト!$K$1:$M$14,2,FALSE))</f>
        <v/>
      </c>
      <c r="H483" s="99"/>
      <c r="I483" s="99"/>
      <c r="J483" s="139"/>
      <c r="K483" s="141"/>
      <c r="L483" s="118"/>
      <c r="M483" s="119" t="str">
        <f t="shared" si="45"/>
        <v/>
      </c>
      <c r="N483" s="103"/>
      <c r="O483" s="100"/>
      <c r="P483" s="100"/>
      <c r="Q483" s="101" t="str">
        <f t="shared" si="46"/>
        <v/>
      </c>
      <c r="R483" s="100"/>
      <c r="S483" s="102" t="str">
        <f t="shared" si="47"/>
        <v/>
      </c>
      <c r="T483" s="15" t="str">
        <f t="shared" si="48"/>
        <v/>
      </c>
    </row>
    <row r="484" spans="1:20" x14ac:dyDescent="0.55000000000000004">
      <c r="A484" s="126"/>
      <c r="B484" s="95"/>
      <c r="C484" s="98" t="str">
        <f>IF(B484="","",VLOOKUP(B484,団体基本情報!$B$14:$D$23,3,FALSE))</f>
        <v/>
      </c>
      <c r="D484" s="7" t="str">
        <f t="shared" si="43"/>
        <v/>
      </c>
      <c r="E484" s="6" t="str">
        <f t="shared" si="44"/>
        <v/>
      </c>
      <c r="F484" s="131"/>
      <c r="G484" s="105" t="str">
        <f>IF(F484="","",VLOOKUP(F484,プルダウン用リスト!$K$1:$M$14,2,FALSE))</f>
        <v/>
      </c>
      <c r="H484" s="99"/>
      <c r="I484" s="99"/>
      <c r="J484" s="139"/>
      <c r="K484" s="141"/>
      <c r="L484" s="118"/>
      <c r="M484" s="119" t="str">
        <f t="shared" si="45"/>
        <v/>
      </c>
      <c r="N484" s="103"/>
      <c r="O484" s="100"/>
      <c r="P484" s="100"/>
      <c r="Q484" s="101" t="str">
        <f t="shared" si="46"/>
        <v/>
      </c>
      <c r="R484" s="100"/>
      <c r="S484" s="102" t="str">
        <f t="shared" si="47"/>
        <v/>
      </c>
      <c r="T484" s="15" t="str">
        <f t="shared" si="48"/>
        <v/>
      </c>
    </row>
    <row r="485" spans="1:20" x14ac:dyDescent="0.55000000000000004">
      <c r="A485" s="126"/>
      <c r="B485" s="95"/>
      <c r="C485" s="98" t="str">
        <f>IF(B485="","",VLOOKUP(B485,団体基本情報!$B$14:$D$23,3,FALSE))</f>
        <v/>
      </c>
      <c r="D485" s="7" t="str">
        <f t="shared" si="43"/>
        <v/>
      </c>
      <c r="E485" s="6" t="str">
        <f t="shared" si="44"/>
        <v/>
      </c>
      <c r="F485" s="131"/>
      <c r="G485" s="105" t="str">
        <f>IF(F485="","",VLOOKUP(F485,プルダウン用リスト!$K$1:$M$14,2,FALSE))</f>
        <v/>
      </c>
      <c r="H485" s="99"/>
      <c r="I485" s="99"/>
      <c r="J485" s="139"/>
      <c r="K485" s="141"/>
      <c r="L485" s="118"/>
      <c r="M485" s="119" t="str">
        <f t="shared" si="45"/>
        <v/>
      </c>
      <c r="N485" s="103"/>
      <c r="O485" s="100"/>
      <c r="P485" s="100"/>
      <c r="Q485" s="101" t="str">
        <f t="shared" si="46"/>
        <v/>
      </c>
      <c r="R485" s="100"/>
      <c r="S485" s="102" t="str">
        <f t="shared" si="47"/>
        <v/>
      </c>
      <c r="T485" s="15" t="str">
        <f t="shared" si="48"/>
        <v/>
      </c>
    </row>
    <row r="486" spans="1:20" x14ac:dyDescent="0.55000000000000004">
      <c r="A486" s="126"/>
      <c r="B486" s="95"/>
      <c r="C486" s="98" t="str">
        <f>IF(B486="","",VLOOKUP(B486,団体基本情報!$B$14:$D$23,3,FALSE))</f>
        <v/>
      </c>
      <c r="D486" s="7" t="str">
        <f t="shared" si="43"/>
        <v/>
      </c>
      <c r="E486" s="6" t="str">
        <f t="shared" si="44"/>
        <v/>
      </c>
      <c r="F486" s="131"/>
      <c r="G486" s="105" t="str">
        <f>IF(F486="","",VLOOKUP(F486,プルダウン用リスト!$K$1:$M$14,2,FALSE))</f>
        <v/>
      </c>
      <c r="H486" s="99"/>
      <c r="I486" s="99"/>
      <c r="J486" s="139"/>
      <c r="K486" s="141"/>
      <c r="L486" s="118"/>
      <c r="M486" s="119" t="str">
        <f t="shared" si="45"/>
        <v/>
      </c>
      <c r="N486" s="103"/>
      <c r="O486" s="100"/>
      <c r="P486" s="100"/>
      <c r="Q486" s="101" t="str">
        <f t="shared" si="46"/>
        <v/>
      </c>
      <c r="R486" s="100"/>
      <c r="S486" s="102" t="str">
        <f t="shared" si="47"/>
        <v/>
      </c>
      <c r="T486" s="15" t="str">
        <f t="shared" si="48"/>
        <v/>
      </c>
    </row>
    <row r="487" spans="1:20" x14ac:dyDescent="0.55000000000000004">
      <c r="A487" s="126"/>
      <c r="B487" s="95"/>
      <c r="C487" s="98" t="str">
        <f>IF(B487="","",VLOOKUP(B487,団体基本情報!$B$14:$D$23,3,FALSE))</f>
        <v/>
      </c>
      <c r="D487" s="7" t="str">
        <f t="shared" si="43"/>
        <v/>
      </c>
      <c r="E487" s="6" t="str">
        <f t="shared" si="44"/>
        <v/>
      </c>
      <c r="F487" s="131"/>
      <c r="G487" s="105" t="str">
        <f>IF(F487="","",VLOOKUP(F487,プルダウン用リスト!$K$1:$M$14,2,FALSE))</f>
        <v/>
      </c>
      <c r="H487" s="99"/>
      <c r="I487" s="99"/>
      <c r="J487" s="139"/>
      <c r="K487" s="141"/>
      <c r="L487" s="118"/>
      <c r="M487" s="119" t="str">
        <f t="shared" si="45"/>
        <v/>
      </c>
      <c r="N487" s="103"/>
      <c r="O487" s="100"/>
      <c r="P487" s="100"/>
      <c r="Q487" s="101" t="str">
        <f t="shared" si="46"/>
        <v/>
      </c>
      <c r="R487" s="100"/>
      <c r="S487" s="102" t="str">
        <f t="shared" si="47"/>
        <v/>
      </c>
      <c r="T487" s="15" t="str">
        <f t="shared" si="48"/>
        <v/>
      </c>
    </row>
    <row r="488" spans="1:20" x14ac:dyDescent="0.55000000000000004">
      <c r="A488" s="126"/>
      <c r="B488" s="95"/>
      <c r="C488" s="98" t="str">
        <f>IF(B488="","",VLOOKUP(B488,団体基本情報!$B$14:$D$23,3,FALSE))</f>
        <v/>
      </c>
      <c r="D488" s="7" t="str">
        <f t="shared" si="43"/>
        <v/>
      </c>
      <c r="E488" s="6" t="str">
        <f t="shared" si="44"/>
        <v/>
      </c>
      <c r="F488" s="131"/>
      <c r="G488" s="105" t="str">
        <f>IF(F488="","",VLOOKUP(F488,プルダウン用リスト!$K$1:$M$14,2,FALSE))</f>
        <v/>
      </c>
      <c r="H488" s="99"/>
      <c r="I488" s="99"/>
      <c r="J488" s="139"/>
      <c r="K488" s="141"/>
      <c r="L488" s="118"/>
      <c r="M488" s="119" t="str">
        <f t="shared" si="45"/>
        <v/>
      </c>
      <c r="N488" s="103"/>
      <c r="O488" s="100"/>
      <c r="P488" s="100"/>
      <c r="Q488" s="101" t="str">
        <f t="shared" si="46"/>
        <v/>
      </c>
      <c r="R488" s="100"/>
      <c r="S488" s="102" t="str">
        <f t="shared" si="47"/>
        <v/>
      </c>
      <c r="T488" s="15" t="str">
        <f t="shared" si="48"/>
        <v/>
      </c>
    </row>
    <row r="489" spans="1:20" x14ac:dyDescent="0.55000000000000004">
      <c r="A489" s="126"/>
      <c r="B489" s="95"/>
      <c r="C489" s="98" t="str">
        <f>IF(B489="","",VLOOKUP(B489,団体基本情報!$B$14:$D$23,3,FALSE))</f>
        <v/>
      </c>
      <c r="D489" s="7" t="str">
        <f t="shared" si="43"/>
        <v/>
      </c>
      <c r="E489" s="6" t="str">
        <f t="shared" si="44"/>
        <v/>
      </c>
      <c r="F489" s="131"/>
      <c r="G489" s="105" t="str">
        <f>IF(F489="","",VLOOKUP(F489,プルダウン用リスト!$K$1:$M$14,2,FALSE))</f>
        <v/>
      </c>
      <c r="H489" s="99"/>
      <c r="I489" s="99"/>
      <c r="J489" s="139"/>
      <c r="K489" s="141"/>
      <c r="L489" s="118"/>
      <c r="M489" s="119" t="str">
        <f t="shared" si="45"/>
        <v/>
      </c>
      <c r="N489" s="103"/>
      <c r="O489" s="100"/>
      <c r="P489" s="100"/>
      <c r="Q489" s="101" t="str">
        <f t="shared" si="46"/>
        <v/>
      </c>
      <c r="R489" s="100"/>
      <c r="S489" s="102" t="str">
        <f t="shared" si="47"/>
        <v/>
      </c>
      <c r="T489" s="15" t="str">
        <f t="shared" si="48"/>
        <v/>
      </c>
    </row>
    <row r="490" spans="1:20" x14ac:dyDescent="0.55000000000000004">
      <c r="A490" s="126"/>
      <c r="B490" s="95"/>
      <c r="C490" s="98" t="str">
        <f>IF(B490="","",VLOOKUP(B490,団体基本情報!$B$14:$D$23,3,FALSE))</f>
        <v/>
      </c>
      <c r="D490" s="7" t="str">
        <f t="shared" si="43"/>
        <v/>
      </c>
      <c r="E490" s="6" t="str">
        <f t="shared" si="44"/>
        <v/>
      </c>
      <c r="F490" s="131"/>
      <c r="G490" s="105" t="str">
        <f>IF(F490="","",VLOOKUP(F490,プルダウン用リスト!$K$1:$M$14,2,FALSE))</f>
        <v/>
      </c>
      <c r="H490" s="99"/>
      <c r="I490" s="99"/>
      <c r="J490" s="139"/>
      <c r="K490" s="141"/>
      <c r="L490" s="118"/>
      <c r="M490" s="119" t="str">
        <f t="shared" si="45"/>
        <v/>
      </c>
      <c r="N490" s="103"/>
      <c r="O490" s="100"/>
      <c r="P490" s="100"/>
      <c r="Q490" s="101" t="str">
        <f t="shared" si="46"/>
        <v/>
      </c>
      <c r="R490" s="100"/>
      <c r="S490" s="102" t="str">
        <f t="shared" si="47"/>
        <v/>
      </c>
      <c r="T490" s="15" t="str">
        <f t="shared" si="48"/>
        <v/>
      </c>
    </row>
    <row r="491" spans="1:20" x14ac:dyDescent="0.55000000000000004">
      <c r="A491" s="126"/>
      <c r="B491" s="95"/>
      <c r="C491" s="98" t="str">
        <f>IF(B491="","",VLOOKUP(B491,団体基本情報!$B$14:$D$23,3,FALSE))</f>
        <v/>
      </c>
      <c r="D491" s="7" t="str">
        <f t="shared" si="43"/>
        <v/>
      </c>
      <c r="E491" s="6" t="str">
        <f t="shared" si="44"/>
        <v/>
      </c>
      <c r="F491" s="131"/>
      <c r="G491" s="105" t="str">
        <f>IF(F491="","",VLOOKUP(F491,プルダウン用リスト!$K$1:$M$14,2,FALSE))</f>
        <v/>
      </c>
      <c r="H491" s="99"/>
      <c r="I491" s="99"/>
      <c r="J491" s="139"/>
      <c r="K491" s="141"/>
      <c r="L491" s="118"/>
      <c r="M491" s="119" t="str">
        <f t="shared" si="45"/>
        <v/>
      </c>
      <c r="N491" s="103"/>
      <c r="O491" s="100"/>
      <c r="P491" s="100"/>
      <c r="Q491" s="101" t="str">
        <f t="shared" si="46"/>
        <v/>
      </c>
      <c r="R491" s="100"/>
      <c r="S491" s="102" t="str">
        <f t="shared" si="47"/>
        <v/>
      </c>
      <c r="T491" s="15" t="str">
        <f t="shared" si="48"/>
        <v/>
      </c>
    </row>
    <row r="492" spans="1:20" x14ac:dyDescent="0.55000000000000004">
      <c r="A492" s="126"/>
      <c r="B492" s="95"/>
      <c r="C492" s="98" t="str">
        <f>IF(B492="","",VLOOKUP(B492,団体基本情報!$B$14:$D$23,3,FALSE))</f>
        <v/>
      </c>
      <c r="D492" s="7" t="str">
        <f t="shared" si="43"/>
        <v/>
      </c>
      <c r="E492" s="6" t="str">
        <f t="shared" si="44"/>
        <v/>
      </c>
      <c r="F492" s="131"/>
      <c r="G492" s="105" t="str">
        <f>IF(F492="","",VLOOKUP(F492,プルダウン用リスト!$K$1:$M$14,2,FALSE))</f>
        <v/>
      </c>
      <c r="H492" s="99"/>
      <c r="I492" s="99"/>
      <c r="J492" s="139"/>
      <c r="K492" s="141"/>
      <c r="L492" s="118"/>
      <c r="M492" s="119" t="str">
        <f t="shared" si="45"/>
        <v/>
      </c>
      <c r="N492" s="103"/>
      <c r="O492" s="100"/>
      <c r="P492" s="100"/>
      <c r="Q492" s="101" t="str">
        <f t="shared" si="46"/>
        <v/>
      </c>
      <c r="R492" s="100"/>
      <c r="S492" s="102" t="str">
        <f t="shared" si="47"/>
        <v/>
      </c>
      <c r="T492" s="15" t="str">
        <f t="shared" si="48"/>
        <v/>
      </c>
    </row>
    <row r="493" spans="1:20" x14ac:dyDescent="0.55000000000000004">
      <c r="A493" s="126"/>
      <c r="B493" s="95"/>
      <c r="C493" s="98" t="str">
        <f>IF(B493="","",VLOOKUP(B493,団体基本情報!$B$14:$D$23,3,FALSE))</f>
        <v/>
      </c>
      <c r="D493" s="7" t="str">
        <f t="shared" si="43"/>
        <v/>
      </c>
      <c r="E493" s="6" t="str">
        <f t="shared" si="44"/>
        <v/>
      </c>
      <c r="F493" s="131"/>
      <c r="G493" s="105" t="str">
        <f>IF(F493="","",VLOOKUP(F493,プルダウン用リスト!$K$1:$M$14,2,FALSE))</f>
        <v/>
      </c>
      <c r="H493" s="99"/>
      <c r="I493" s="99"/>
      <c r="J493" s="139"/>
      <c r="K493" s="141"/>
      <c r="L493" s="118"/>
      <c r="M493" s="119" t="str">
        <f t="shared" si="45"/>
        <v/>
      </c>
      <c r="N493" s="103"/>
      <c r="O493" s="100"/>
      <c r="P493" s="100"/>
      <c r="Q493" s="101" t="str">
        <f t="shared" si="46"/>
        <v/>
      </c>
      <c r="R493" s="100"/>
      <c r="S493" s="102" t="str">
        <f t="shared" si="47"/>
        <v/>
      </c>
      <c r="T493" s="15" t="str">
        <f t="shared" si="48"/>
        <v/>
      </c>
    </row>
    <row r="494" spans="1:20" x14ac:dyDescent="0.55000000000000004">
      <c r="A494" s="126"/>
      <c r="B494" s="95"/>
      <c r="C494" s="98" t="str">
        <f>IF(B494="","",VLOOKUP(B494,団体基本情報!$B$14:$D$23,3,FALSE))</f>
        <v/>
      </c>
      <c r="D494" s="7" t="str">
        <f t="shared" si="43"/>
        <v/>
      </c>
      <c r="E494" s="6" t="str">
        <f t="shared" si="44"/>
        <v/>
      </c>
      <c r="F494" s="131"/>
      <c r="G494" s="105" t="str">
        <f>IF(F494="","",VLOOKUP(F494,プルダウン用リスト!$K$1:$M$14,2,FALSE))</f>
        <v/>
      </c>
      <c r="H494" s="99"/>
      <c r="I494" s="99"/>
      <c r="J494" s="139"/>
      <c r="K494" s="141"/>
      <c r="L494" s="118"/>
      <c r="M494" s="119" t="str">
        <f t="shared" si="45"/>
        <v/>
      </c>
      <c r="N494" s="103"/>
      <c r="O494" s="100"/>
      <c r="P494" s="100"/>
      <c r="Q494" s="101" t="str">
        <f t="shared" si="46"/>
        <v/>
      </c>
      <c r="R494" s="100"/>
      <c r="S494" s="102" t="str">
        <f t="shared" si="47"/>
        <v/>
      </c>
      <c r="T494" s="15" t="str">
        <f t="shared" si="48"/>
        <v/>
      </c>
    </row>
    <row r="495" spans="1:20" x14ac:dyDescent="0.55000000000000004">
      <c r="A495" s="126"/>
      <c r="B495" s="95"/>
      <c r="C495" s="98" t="str">
        <f>IF(B495="","",VLOOKUP(B495,団体基本情報!$B$14:$D$23,3,FALSE))</f>
        <v/>
      </c>
      <c r="D495" s="7" t="str">
        <f t="shared" si="43"/>
        <v/>
      </c>
      <c r="E495" s="6" t="str">
        <f t="shared" si="44"/>
        <v/>
      </c>
      <c r="F495" s="131"/>
      <c r="G495" s="105" t="str">
        <f>IF(F495="","",VLOOKUP(F495,プルダウン用リスト!$K$1:$M$14,2,FALSE))</f>
        <v/>
      </c>
      <c r="H495" s="99"/>
      <c r="I495" s="99"/>
      <c r="J495" s="139"/>
      <c r="K495" s="141"/>
      <c r="L495" s="118"/>
      <c r="M495" s="119" t="str">
        <f t="shared" si="45"/>
        <v/>
      </c>
      <c r="N495" s="103"/>
      <c r="O495" s="100"/>
      <c r="P495" s="100"/>
      <c r="Q495" s="101" t="str">
        <f t="shared" si="46"/>
        <v/>
      </c>
      <c r="R495" s="100"/>
      <c r="S495" s="102" t="str">
        <f t="shared" si="47"/>
        <v/>
      </c>
      <c r="T495" s="15" t="str">
        <f t="shared" si="48"/>
        <v/>
      </c>
    </row>
    <row r="496" spans="1:20" x14ac:dyDescent="0.55000000000000004">
      <c r="A496" s="126"/>
      <c r="B496" s="95"/>
      <c r="C496" s="98" t="str">
        <f>IF(B496="","",VLOOKUP(B496,団体基本情報!$B$14:$D$23,3,FALSE))</f>
        <v/>
      </c>
      <c r="D496" s="7" t="str">
        <f t="shared" si="43"/>
        <v/>
      </c>
      <c r="E496" s="6" t="str">
        <f t="shared" si="44"/>
        <v/>
      </c>
      <c r="F496" s="131"/>
      <c r="G496" s="105" t="str">
        <f>IF(F496="","",VLOOKUP(F496,プルダウン用リスト!$K$1:$M$14,2,FALSE))</f>
        <v/>
      </c>
      <c r="H496" s="99"/>
      <c r="I496" s="99"/>
      <c r="J496" s="139"/>
      <c r="K496" s="141"/>
      <c r="L496" s="118"/>
      <c r="M496" s="119" t="str">
        <f t="shared" si="45"/>
        <v/>
      </c>
      <c r="N496" s="103"/>
      <c r="O496" s="100"/>
      <c r="P496" s="100"/>
      <c r="Q496" s="101" t="str">
        <f t="shared" si="46"/>
        <v/>
      </c>
      <c r="R496" s="100"/>
      <c r="S496" s="102" t="str">
        <f t="shared" si="47"/>
        <v/>
      </c>
      <c r="T496" s="15" t="str">
        <f t="shared" si="48"/>
        <v/>
      </c>
    </row>
    <row r="497" spans="1:20" x14ac:dyDescent="0.55000000000000004">
      <c r="A497" s="126"/>
      <c r="B497" s="95"/>
      <c r="C497" s="98" t="str">
        <f>IF(B497="","",VLOOKUP(B497,団体基本情報!$B$14:$D$23,3,FALSE))</f>
        <v/>
      </c>
      <c r="D497" s="7" t="str">
        <f t="shared" si="43"/>
        <v/>
      </c>
      <c r="E497" s="6" t="str">
        <f t="shared" si="44"/>
        <v/>
      </c>
      <c r="F497" s="131"/>
      <c r="G497" s="105" t="str">
        <f>IF(F497="","",VLOOKUP(F497,プルダウン用リスト!$K$1:$M$14,2,FALSE))</f>
        <v/>
      </c>
      <c r="H497" s="99"/>
      <c r="I497" s="99"/>
      <c r="J497" s="139"/>
      <c r="K497" s="141"/>
      <c r="L497" s="118"/>
      <c r="M497" s="119" t="str">
        <f t="shared" si="45"/>
        <v/>
      </c>
      <c r="N497" s="103"/>
      <c r="O497" s="100"/>
      <c r="P497" s="100"/>
      <c r="Q497" s="101" t="str">
        <f t="shared" si="46"/>
        <v/>
      </c>
      <c r="R497" s="100"/>
      <c r="S497" s="102" t="str">
        <f t="shared" si="47"/>
        <v/>
      </c>
      <c r="T497" s="15" t="str">
        <f t="shared" si="48"/>
        <v/>
      </c>
    </row>
    <row r="498" spans="1:20" x14ac:dyDescent="0.55000000000000004">
      <c r="A498" s="126"/>
      <c r="B498" s="95"/>
      <c r="C498" s="98" t="str">
        <f>IF(B498="","",VLOOKUP(B498,団体基本情報!$B$14:$D$23,3,FALSE))</f>
        <v/>
      </c>
      <c r="D498" s="7" t="str">
        <f t="shared" si="43"/>
        <v/>
      </c>
      <c r="E498" s="6" t="str">
        <f t="shared" si="44"/>
        <v/>
      </c>
      <c r="F498" s="131"/>
      <c r="G498" s="105" t="str">
        <f>IF(F498="","",VLOOKUP(F498,プルダウン用リスト!$K$1:$M$14,2,FALSE))</f>
        <v/>
      </c>
      <c r="H498" s="99"/>
      <c r="I498" s="99"/>
      <c r="J498" s="139"/>
      <c r="K498" s="141"/>
      <c r="L498" s="118"/>
      <c r="M498" s="119" t="str">
        <f t="shared" si="45"/>
        <v/>
      </c>
      <c r="N498" s="103"/>
      <c r="O498" s="100"/>
      <c r="P498" s="100"/>
      <c r="Q498" s="101" t="str">
        <f t="shared" si="46"/>
        <v/>
      </c>
      <c r="R498" s="100"/>
      <c r="S498" s="102" t="str">
        <f t="shared" si="47"/>
        <v/>
      </c>
      <c r="T498" s="15" t="str">
        <f t="shared" si="48"/>
        <v/>
      </c>
    </row>
    <row r="499" spans="1:20" x14ac:dyDescent="0.55000000000000004">
      <c r="A499" s="126"/>
      <c r="B499" s="95"/>
      <c r="C499" s="98" t="str">
        <f>IF(B499="","",VLOOKUP(B499,団体基本情報!$B$14:$D$23,3,FALSE))</f>
        <v/>
      </c>
      <c r="D499" s="7" t="str">
        <f t="shared" si="43"/>
        <v/>
      </c>
      <c r="E499" s="6" t="str">
        <f t="shared" si="44"/>
        <v/>
      </c>
      <c r="F499" s="131"/>
      <c r="G499" s="105" t="str">
        <f>IF(F499="","",VLOOKUP(F499,プルダウン用リスト!$K$1:$M$14,2,FALSE))</f>
        <v/>
      </c>
      <c r="H499" s="99"/>
      <c r="I499" s="99"/>
      <c r="J499" s="139"/>
      <c r="K499" s="141"/>
      <c r="L499" s="118"/>
      <c r="M499" s="119" t="str">
        <f t="shared" si="45"/>
        <v/>
      </c>
      <c r="N499" s="103"/>
      <c r="O499" s="100"/>
      <c r="P499" s="100"/>
      <c r="Q499" s="101" t="str">
        <f t="shared" si="46"/>
        <v/>
      </c>
      <c r="R499" s="100"/>
      <c r="S499" s="102" t="str">
        <f t="shared" si="47"/>
        <v/>
      </c>
      <c r="T499" s="15" t="str">
        <f t="shared" si="48"/>
        <v/>
      </c>
    </row>
    <row r="500" spans="1:20" x14ac:dyDescent="0.55000000000000004">
      <c r="A500" s="126"/>
      <c r="B500" s="95"/>
      <c r="C500" s="98" t="str">
        <f>IF(B500="","",VLOOKUP(B500,団体基本情報!$B$14:$D$23,3,FALSE))</f>
        <v/>
      </c>
      <c r="D500" s="7" t="str">
        <f t="shared" si="43"/>
        <v/>
      </c>
      <c r="E500" s="6" t="str">
        <f t="shared" si="44"/>
        <v/>
      </c>
      <c r="F500" s="131"/>
      <c r="G500" s="105" t="str">
        <f>IF(F500="","",VLOOKUP(F500,プルダウン用リスト!$K$1:$M$14,2,FALSE))</f>
        <v/>
      </c>
      <c r="H500" s="99"/>
      <c r="I500" s="99"/>
      <c r="J500" s="139"/>
      <c r="K500" s="141"/>
      <c r="L500" s="118"/>
      <c r="M500" s="119" t="str">
        <f t="shared" si="45"/>
        <v/>
      </c>
      <c r="N500" s="103"/>
      <c r="O500" s="100"/>
      <c r="P500" s="100"/>
      <c r="Q500" s="101" t="str">
        <f t="shared" si="46"/>
        <v/>
      </c>
      <c r="R500" s="100"/>
      <c r="S500" s="102" t="str">
        <f t="shared" si="47"/>
        <v/>
      </c>
      <c r="T500" s="15" t="str">
        <f t="shared" si="48"/>
        <v/>
      </c>
    </row>
    <row r="501" spans="1:20" x14ac:dyDescent="0.55000000000000004">
      <c r="A501" s="126"/>
      <c r="B501" s="95"/>
      <c r="C501" s="98" t="str">
        <f>IF(B501="","",VLOOKUP(B501,団体基本情報!$B$14:$D$23,3,FALSE))</f>
        <v/>
      </c>
      <c r="D501" s="7" t="str">
        <f t="shared" si="43"/>
        <v/>
      </c>
      <c r="E501" s="6" t="str">
        <f t="shared" si="44"/>
        <v/>
      </c>
      <c r="F501" s="131"/>
      <c r="G501" s="105" t="str">
        <f>IF(F501="","",VLOOKUP(F501,プルダウン用リスト!$K$1:$M$14,2,FALSE))</f>
        <v/>
      </c>
      <c r="H501" s="99"/>
      <c r="I501" s="99"/>
      <c r="J501" s="139"/>
      <c r="K501" s="141"/>
      <c r="L501" s="118"/>
      <c r="M501" s="119" t="str">
        <f t="shared" si="45"/>
        <v/>
      </c>
      <c r="N501" s="103"/>
      <c r="O501" s="100"/>
      <c r="P501" s="100"/>
      <c r="Q501" s="101" t="str">
        <f t="shared" si="46"/>
        <v/>
      </c>
      <c r="R501" s="100"/>
      <c r="S501" s="102" t="str">
        <f t="shared" si="47"/>
        <v/>
      </c>
      <c r="T501" s="15" t="str">
        <f t="shared" si="48"/>
        <v/>
      </c>
    </row>
    <row r="502" spans="1:20" x14ac:dyDescent="0.55000000000000004">
      <c r="A502" s="126"/>
      <c r="B502" s="95"/>
      <c r="C502" s="98" t="str">
        <f>IF(B502="","",VLOOKUP(B502,団体基本情報!$B$14:$D$23,3,FALSE))</f>
        <v/>
      </c>
      <c r="D502" s="7" t="str">
        <f t="shared" si="43"/>
        <v/>
      </c>
      <c r="E502" s="6" t="str">
        <f t="shared" si="44"/>
        <v/>
      </c>
      <c r="F502" s="131"/>
      <c r="G502" s="105" t="str">
        <f>IF(F502="","",VLOOKUP(F502,プルダウン用リスト!$K$1:$M$14,2,FALSE))</f>
        <v/>
      </c>
      <c r="H502" s="99"/>
      <c r="I502" s="99"/>
      <c r="J502" s="139"/>
      <c r="K502" s="141"/>
      <c r="L502" s="118"/>
      <c r="M502" s="119" t="str">
        <f t="shared" si="45"/>
        <v/>
      </c>
      <c r="N502" s="103"/>
      <c r="O502" s="100"/>
      <c r="P502" s="100"/>
      <c r="Q502" s="101" t="str">
        <f t="shared" si="46"/>
        <v/>
      </c>
      <c r="R502" s="100"/>
      <c r="S502" s="102" t="str">
        <f t="shared" si="47"/>
        <v/>
      </c>
      <c r="T502" s="15" t="str">
        <f t="shared" si="48"/>
        <v/>
      </c>
    </row>
    <row r="503" spans="1:20" x14ac:dyDescent="0.55000000000000004">
      <c r="A503" s="126"/>
      <c r="B503" s="95"/>
      <c r="C503" s="98" t="str">
        <f>IF(B503="","",VLOOKUP(B503,団体基本情報!$B$14:$D$23,3,FALSE))</f>
        <v/>
      </c>
      <c r="D503" s="7" t="str">
        <f t="shared" si="43"/>
        <v/>
      </c>
      <c r="E503" s="6" t="str">
        <f t="shared" si="44"/>
        <v/>
      </c>
      <c r="F503" s="131"/>
      <c r="G503" s="105" t="str">
        <f>IF(F503="","",VLOOKUP(F503,プルダウン用リスト!$K$1:$M$14,2,FALSE))</f>
        <v/>
      </c>
      <c r="H503" s="99"/>
      <c r="I503" s="99"/>
      <c r="J503" s="139"/>
      <c r="K503" s="141"/>
      <c r="L503" s="118"/>
      <c r="M503" s="119" t="str">
        <f t="shared" si="45"/>
        <v/>
      </c>
      <c r="N503" s="103"/>
      <c r="O503" s="100"/>
      <c r="P503" s="100"/>
      <c r="Q503" s="101" t="str">
        <f t="shared" si="46"/>
        <v/>
      </c>
      <c r="R503" s="100"/>
      <c r="S503" s="102" t="str">
        <f t="shared" si="47"/>
        <v/>
      </c>
      <c r="T503" s="15" t="str">
        <f t="shared" si="48"/>
        <v/>
      </c>
    </row>
    <row r="504" spans="1:20" x14ac:dyDescent="0.55000000000000004">
      <c r="A504" s="126"/>
      <c r="B504" s="95"/>
      <c r="C504" s="98" t="str">
        <f>IF(B504="","",VLOOKUP(B504,団体基本情報!$B$14:$D$23,3,FALSE))</f>
        <v/>
      </c>
      <c r="D504" s="7" t="str">
        <f t="shared" si="43"/>
        <v/>
      </c>
      <c r="E504" s="6" t="str">
        <f t="shared" si="44"/>
        <v/>
      </c>
      <c r="F504" s="131"/>
      <c r="G504" s="105" t="str">
        <f>IF(F504="","",VLOOKUP(F504,プルダウン用リスト!$K$1:$M$14,2,FALSE))</f>
        <v/>
      </c>
      <c r="H504" s="99"/>
      <c r="I504" s="99"/>
      <c r="J504" s="139"/>
      <c r="K504" s="141"/>
      <c r="L504" s="118"/>
      <c r="M504" s="119" t="str">
        <f t="shared" si="45"/>
        <v/>
      </c>
      <c r="N504" s="103"/>
      <c r="O504" s="100"/>
      <c r="P504" s="100"/>
      <c r="Q504" s="101" t="str">
        <f t="shared" si="46"/>
        <v/>
      </c>
      <c r="R504" s="100"/>
      <c r="S504" s="102" t="str">
        <f t="shared" si="47"/>
        <v/>
      </c>
      <c r="T504" s="15" t="str">
        <f t="shared" si="48"/>
        <v/>
      </c>
    </row>
    <row r="505" spans="1:20" x14ac:dyDescent="0.55000000000000004">
      <c r="A505" s="126"/>
      <c r="B505" s="95"/>
      <c r="C505" s="98" t="str">
        <f>IF(B505="","",VLOOKUP(B505,団体基本情報!$B$14:$D$23,3,FALSE))</f>
        <v/>
      </c>
      <c r="D505" s="7" t="str">
        <f t="shared" si="43"/>
        <v/>
      </c>
      <c r="E505" s="6" t="str">
        <f t="shared" si="44"/>
        <v/>
      </c>
      <c r="F505" s="131"/>
      <c r="G505" s="105" t="str">
        <f>IF(F505="","",VLOOKUP(F505,プルダウン用リスト!$K$1:$M$14,2,FALSE))</f>
        <v/>
      </c>
      <c r="H505" s="99"/>
      <c r="I505" s="99"/>
      <c r="J505" s="139"/>
      <c r="K505" s="141"/>
      <c r="L505" s="118"/>
      <c r="M505" s="119" t="str">
        <f t="shared" si="45"/>
        <v/>
      </c>
      <c r="N505" s="103"/>
      <c r="O505" s="100"/>
      <c r="P505" s="100"/>
      <c r="Q505" s="101" t="str">
        <f t="shared" si="46"/>
        <v/>
      </c>
      <c r="R505" s="100"/>
      <c r="S505" s="102" t="str">
        <f t="shared" si="47"/>
        <v/>
      </c>
      <c r="T505" s="15" t="str">
        <f t="shared" si="48"/>
        <v/>
      </c>
    </row>
    <row r="506" spans="1:20" x14ac:dyDescent="0.55000000000000004">
      <c r="A506" s="126"/>
      <c r="B506" s="95"/>
      <c r="C506" s="98" t="str">
        <f>IF(B506="","",VLOOKUP(B506,団体基本情報!$B$14:$D$23,3,FALSE))</f>
        <v/>
      </c>
      <c r="D506" s="7" t="str">
        <f t="shared" si="43"/>
        <v/>
      </c>
      <c r="E506" s="6" t="str">
        <f t="shared" si="44"/>
        <v/>
      </c>
      <c r="F506" s="131"/>
      <c r="G506" s="105" t="str">
        <f>IF(F506="","",VLOOKUP(F506,プルダウン用リスト!$K$1:$M$14,2,FALSE))</f>
        <v/>
      </c>
      <c r="H506" s="99"/>
      <c r="I506" s="99"/>
      <c r="J506" s="139"/>
      <c r="K506" s="141"/>
      <c r="L506" s="118"/>
      <c r="M506" s="119" t="str">
        <f t="shared" si="45"/>
        <v/>
      </c>
      <c r="N506" s="103"/>
      <c r="O506" s="100"/>
      <c r="P506" s="100"/>
      <c r="Q506" s="101" t="str">
        <f t="shared" si="46"/>
        <v/>
      </c>
      <c r="R506" s="100"/>
      <c r="S506" s="102" t="str">
        <f t="shared" si="47"/>
        <v/>
      </c>
      <c r="T506" s="15" t="str">
        <f t="shared" si="48"/>
        <v/>
      </c>
    </row>
    <row r="507" spans="1:20" x14ac:dyDescent="0.55000000000000004">
      <c r="A507" s="126"/>
      <c r="B507" s="95"/>
      <c r="C507" s="98" t="str">
        <f>IF(B507="","",VLOOKUP(B507,団体基本情報!$B$14:$D$23,3,FALSE))</f>
        <v/>
      </c>
      <c r="D507" s="7" t="str">
        <f t="shared" si="43"/>
        <v/>
      </c>
      <c r="E507" s="6" t="str">
        <f t="shared" si="44"/>
        <v/>
      </c>
      <c r="F507" s="131"/>
      <c r="G507" s="105" t="str">
        <f>IF(F507="","",VLOOKUP(F507,プルダウン用リスト!$K$1:$M$14,2,FALSE))</f>
        <v/>
      </c>
      <c r="H507" s="99"/>
      <c r="I507" s="99"/>
      <c r="J507" s="139"/>
      <c r="K507" s="141"/>
      <c r="L507" s="118"/>
      <c r="M507" s="119" t="str">
        <f t="shared" si="45"/>
        <v/>
      </c>
      <c r="N507" s="103"/>
      <c r="O507" s="100"/>
      <c r="P507" s="100"/>
      <c r="Q507" s="101" t="str">
        <f t="shared" si="46"/>
        <v/>
      </c>
      <c r="R507" s="100"/>
      <c r="S507" s="102" t="str">
        <f t="shared" si="47"/>
        <v/>
      </c>
      <c r="T507" s="15" t="str">
        <f t="shared" si="48"/>
        <v/>
      </c>
    </row>
    <row r="508" spans="1:20" x14ac:dyDescent="0.55000000000000004">
      <c r="A508" s="126"/>
      <c r="B508" s="95"/>
      <c r="C508" s="98" t="str">
        <f>IF(B508="","",VLOOKUP(B508,団体基本情報!$B$14:$D$23,3,FALSE))</f>
        <v/>
      </c>
      <c r="D508" s="7" t="str">
        <f t="shared" si="43"/>
        <v/>
      </c>
      <c r="E508" s="6" t="str">
        <f t="shared" si="44"/>
        <v/>
      </c>
      <c r="F508" s="131"/>
      <c r="G508" s="105" t="str">
        <f>IF(F508="","",VLOOKUP(F508,プルダウン用リスト!$K$1:$M$14,2,FALSE))</f>
        <v/>
      </c>
      <c r="H508" s="99"/>
      <c r="I508" s="99"/>
      <c r="J508" s="139"/>
      <c r="K508" s="141"/>
      <c r="L508" s="118"/>
      <c r="M508" s="119" t="str">
        <f t="shared" si="45"/>
        <v/>
      </c>
      <c r="N508" s="103"/>
      <c r="O508" s="100"/>
      <c r="P508" s="100"/>
      <c r="Q508" s="101" t="str">
        <f t="shared" si="46"/>
        <v/>
      </c>
      <c r="R508" s="100"/>
      <c r="S508" s="102" t="str">
        <f t="shared" si="47"/>
        <v/>
      </c>
      <c r="T508" s="15" t="str">
        <f t="shared" si="48"/>
        <v/>
      </c>
    </row>
    <row r="509" spans="1:20" x14ac:dyDescent="0.55000000000000004">
      <c r="A509" s="126"/>
      <c r="B509" s="95"/>
      <c r="C509" s="98" t="str">
        <f>IF(B509="","",VLOOKUP(B509,団体基本情報!$B$14:$D$23,3,FALSE))</f>
        <v/>
      </c>
      <c r="D509" s="7" t="str">
        <f t="shared" si="43"/>
        <v/>
      </c>
      <c r="E509" s="6" t="str">
        <f t="shared" si="44"/>
        <v/>
      </c>
      <c r="F509" s="131"/>
      <c r="G509" s="105" t="str">
        <f>IF(F509="","",VLOOKUP(F509,プルダウン用リスト!$K$1:$M$14,2,FALSE))</f>
        <v/>
      </c>
      <c r="H509" s="99"/>
      <c r="I509" s="99"/>
      <c r="J509" s="139"/>
      <c r="K509" s="141"/>
      <c r="L509" s="118"/>
      <c r="M509" s="119" t="str">
        <f t="shared" si="45"/>
        <v/>
      </c>
      <c r="N509" s="103"/>
      <c r="O509" s="100"/>
      <c r="P509" s="100"/>
      <c r="Q509" s="101" t="str">
        <f t="shared" si="46"/>
        <v/>
      </c>
      <c r="R509" s="100"/>
      <c r="S509" s="102" t="str">
        <f t="shared" si="47"/>
        <v/>
      </c>
      <c r="T509" s="15" t="str">
        <f t="shared" si="48"/>
        <v/>
      </c>
    </row>
    <row r="510" spans="1:20" x14ac:dyDescent="0.55000000000000004">
      <c r="A510" s="126"/>
      <c r="B510" s="95"/>
      <c r="C510" s="98" t="str">
        <f>IF(B510="","",VLOOKUP(B510,団体基本情報!$B$14:$D$23,3,FALSE))</f>
        <v/>
      </c>
      <c r="D510" s="7" t="str">
        <f t="shared" si="43"/>
        <v/>
      </c>
      <c r="E510" s="6" t="str">
        <f t="shared" si="44"/>
        <v/>
      </c>
      <c r="F510" s="131"/>
      <c r="G510" s="105" t="str">
        <f>IF(F510="","",VLOOKUP(F510,プルダウン用リスト!$K$1:$M$14,2,FALSE))</f>
        <v/>
      </c>
      <c r="H510" s="99"/>
      <c r="I510" s="99"/>
      <c r="J510" s="139"/>
      <c r="K510" s="141"/>
      <c r="L510" s="118"/>
      <c r="M510" s="119" t="str">
        <f t="shared" si="45"/>
        <v/>
      </c>
      <c r="N510" s="103"/>
      <c r="O510" s="100"/>
      <c r="P510" s="100"/>
      <c r="Q510" s="101" t="str">
        <f t="shared" si="46"/>
        <v/>
      </c>
      <c r="R510" s="100"/>
      <c r="S510" s="102" t="str">
        <f t="shared" si="47"/>
        <v/>
      </c>
      <c r="T510" s="15" t="str">
        <f t="shared" si="48"/>
        <v/>
      </c>
    </row>
    <row r="511" spans="1:20" x14ac:dyDescent="0.55000000000000004">
      <c r="A511" s="126"/>
      <c r="B511" s="95"/>
      <c r="C511" s="98" t="str">
        <f>IF(B511="","",VLOOKUP(B511,団体基本情報!$B$14:$D$23,3,FALSE))</f>
        <v/>
      </c>
      <c r="D511" s="7" t="str">
        <f t="shared" si="43"/>
        <v/>
      </c>
      <c r="E511" s="6" t="str">
        <f t="shared" si="44"/>
        <v/>
      </c>
      <c r="F511" s="131"/>
      <c r="G511" s="105" t="str">
        <f>IF(F511="","",VLOOKUP(F511,プルダウン用リスト!$K$1:$M$14,2,FALSE))</f>
        <v/>
      </c>
      <c r="H511" s="99"/>
      <c r="I511" s="99"/>
      <c r="J511" s="139"/>
      <c r="K511" s="141"/>
      <c r="L511" s="118"/>
      <c r="M511" s="119" t="str">
        <f t="shared" si="45"/>
        <v/>
      </c>
      <c r="N511" s="103"/>
      <c r="O511" s="100"/>
      <c r="P511" s="100"/>
      <c r="Q511" s="101" t="str">
        <f t="shared" si="46"/>
        <v/>
      </c>
      <c r="R511" s="100"/>
      <c r="S511" s="102" t="str">
        <f t="shared" si="47"/>
        <v/>
      </c>
      <c r="T511" s="15" t="str">
        <f t="shared" si="48"/>
        <v/>
      </c>
    </row>
    <row r="512" spans="1:20" x14ac:dyDescent="0.55000000000000004">
      <c r="A512" s="126"/>
      <c r="B512" s="95"/>
      <c r="C512" s="98" t="str">
        <f>IF(B512="","",VLOOKUP(B512,団体基本情報!$B$14:$D$23,3,FALSE))</f>
        <v/>
      </c>
      <c r="D512" s="7" t="str">
        <f t="shared" si="43"/>
        <v/>
      </c>
      <c r="E512" s="6" t="str">
        <f t="shared" si="44"/>
        <v/>
      </c>
      <c r="F512" s="131"/>
      <c r="G512" s="105" t="str">
        <f>IF(F512="","",VLOOKUP(F512,プルダウン用リスト!$K$1:$M$14,2,FALSE))</f>
        <v/>
      </c>
      <c r="H512" s="99"/>
      <c r="I512" s="99"/>
      <c r="J512" s="139"/>
      <c r="K512" s="141"/>
      <c r="L512" s="118"/>
      <c r="M512" s="119" t="str">
        <f t="shared" si="45"/>
        <v/>
      </c>
      <c r="N512" s="103"/>
      <c r="O512" s="100"/>
      <c r="P512" s="100"/>
      <c r="Q512" s="101" t="str">
        <f t="shared" si="46"/>
        <v/>
      </c>
      <c r="R512" s="100"/>
      <c r="S512" s="102" t="str">
        <f t="shared" si="47"/>
        <v/>
      </c>
      <c r="T512" s="15" t="str">
        <f t="shared" si="48"/>
        <v/>
      </c>
    </row>
    <row r="513" spans="1:20" x14ac:dyDescent="0.55000000000000004">
      <c r="A513" s="126"/>
      <c r="B513" s="95"/>
      <c r="C513" s="98" t="str">
        <f>IF(B513="","",VLOOKUP(B513,団体基本情報!$B$14:$D$23,3,FALSE))</f>
        <v/>
      </c>
      <c r="D513" s="7" t="str">
        <f t="shared" si="43"/>
        <v/>
      </c>
      <c r="E513" s="6" t="str">
        <f t="shared" si="44"/>
        <v/>
      </c>
      <c r="F513" s="131"/>
      <c r="G513" s="105" t="str">
        <f>IF(F513="","",VLOOKUP(F513,プルダウン用リスト!$K$1:$M$14,2,FALSE))</f>
        <v/>
      </c>
      <c r="H513" s="99"/>
      <c r="I513" s="99"/>
      <c r="J513" s="139"/>
      <c r="K513" s="141"/>
      <c r="L513" s="118"/>
      <c r="M513" s="119" t="str">
        <f t="shared" si="45"/>
        <v/>
      </c>
      <c r="N513" s="103"/>
      <c r="O513" s="100"/>
      <c r="P513" s="100"/>
      <c r="Q513" s="101" t="str">
        <f t="shared" si="46"/>
        <v/>
      </c>
      <c r="R513" s="100"/>
      <c r="S513" s="102" t="str">
        <f t="shared" si="47"/>
        <v/>
      </c>
      <c r="T513" s="15" t="str">
        <f t="shared" si="48"/>
        <v/>
      </c>
    </row>
    <row r="514" spans="1:20" x14ac:dyDescent="0.55000000000000004">
      <c r="A514" s="126"/>
      <c r="B514" s="95"/>
      <c r="C514" s="98" t="str">
        <f>IF(B514="","",VLOOKUP(B514,団体基本情報!$B$14:$D$23,3,FALSE))</f>
        <v/>
      </c>
      <c r="D514" s="7" t="str">
        <f t="shared" si="43"/>
        <v/>
      </c>
      <c r="E514" s="6" t="str">
        <f t="shared" si="44"/>
        <v/>
      </c>
      <c r="F514" s="131"/>
      <c r="G514" s="105" t="str">
        <f>IF(F514="","",VLOOKUP(F514,プルダウン用リスト!$K$1:$M$14,2,FALSE))</f>
        <v/>
      </c>
      <c r="H514" s="99"/>
      <c r="I514" s="99"/>
      <c r="J514" s="139"/>
      <c r="K514" s="141"/>
      <c r="L514" s="118"/>
      <c r="M514" s="119" t="str">
        <f t="shared" si="45"/>
        <v/>
      </c>
      <c r="N514" s="103"/>
      <c r="O514" s="100"/>
      <c r="P514" s="100"/>
      <c r="Q514" s="101" t="str">
        <f t="shared" si="46"/>
        <v/>
      </c>
      <c r="R514" s="100"/>
      <c r="S514" s="102" t="str">
        <f t="shared" si="47"/>
        <v/>
      </c>
      <c r="T514" s="15" t="str">
        <f t="shared" si="48"/>
        <v/>
      </c>
    </row>
    <row r="515" spans="1:20" x14ac:dyDescent="0.55000000000000004">
      <c r="A515" s="126"/>
      <c r="B515" s="95"/>
      <c r="C515" s="98" t="str">
        <f>IF(B515="","",VLOOKUP(B515,団体基本情報!$B$14:$D$23,3,FALSE))</f>
        <v/>
      </c>
      <c r="D515" s="7" t="str">
        <f t="shared" si="43"/>
        <v/>
      </c>
      <c r="E515" s="6" t="str">
        <f t="shared" si="44"/>
        <v/>
      </c>
      <c r="F515" s="131"/>
      <c r="G515" s="105" t="str">
        <f>IF(F515="","",VLOOKUP(F515,プルダウン用リスト!$K$1:$M$14,2,FALSE))</f>
        <v/>
      </c>
      <c r="H515" s="99"/>
      <c r="I515" s="99"/>
      <c r="J515" s="139"/>
      <c r="K515" s="141"/>
      <c r="L515" s="118"/>
      <c r="M515" s="119" t="str">
        <f t="shared" si="45"/>
        <v/>
      </c>
      <c r="N515" s="103"/>
      <c r="O515" s="100"/>
      <c r="P515" s="100"/>
      <c r="Q515" s="101" t="str">
        <f t="shared" si="46"/>
        <v/>
      </c>
      <c r="R515" s="100"/>
      <c r="S515" s="102" t="str">
        <f t="shared" si="47"/>
        <v/>
      </c>
      <c r="T515" s="15" t="str">
        <f t="shared" si="48"/>
        <v/>
      </c>
    </row>
    <row r="516" spans="1:20" x14ac:dyDescent="0.55000000000000004">
      <c r="A516" s="126"/>
      <c r="B516" s="95"/>
      <c r="C516" s="98" t="str">
        <f>IF(B516="","",VLOOKUP(B516,団体基本情報!$B$14:$D$23,3,FALSE))</f>
        <v/>
      </c>
      <c r="D516" s="7" t="str">
        <f t="shared" si="43"/>
        <v/>
      </c>
      <c r="E516" s="6" t="str">
        <f t="shared" si="44"/>
        <v/>
      </c>
      <c r="F516" s="131"/>
      <c r="G516" s="105" t="str">
        <f>IF(F516="","",VLOOKUP(F516,プルダウン用リスト!$K$1:$M$14,2,FALSE))</f>
        <v/>
      </c>
      <c r="H516" s="99"/>
      <c r="I516" s="99"/>
      <c r="J516" s="139"/>
      <c r="K516" s="141"/>
      <c r="L516" s="118"/>
      <c r="M516" s="119" t="str">
        <f t="shared" si="45"/>
        <v/>
      </c>
      <c r="N516" s="103"/>
      <c r="O516" s="100"/>
      <c r="P516" s="100"/>
      <c r="Q516" s="101" t="str">
        <f t="shared" si="46"/>
        <v/>
      </c>
      <c r="R516" s="100"/>
      <c r="S516" s="102" t="str">
        <f t="shared" si="47"/>
        <v/>
      </c>
      <c r="T516" s="15" t="str">
        <f t="shared" si="48"/>
        <v/>
      </c>
    </row>
    <row r="517" spans="1:20" x14ac:dyDescent="0.55000000000000004">
      <c r="A517" s="126"/>
      <c r="B517" s="95"/>
      <c r="C517" s="98" t="str">
        <f>IF(B517="","",VLOOKUP(B517,団体基本情報!$B$14:$D$23,3,FALSE))</f>
        <v/>
      </c>
      <c r="D517" s="7" t="str">
        <f t="shared" si="43"/>
        <v/>
      </c>
      <c r="E517" s="6" t="str">
        <f t="shared" si="44"/>
        <v/>
      </c>
      <c r="F517" s="131"/>
      <c r="G517" s="105" t="str">
        <f>IF(F517="","",VLOOKUP(F517,プルダウン用リスト!$K$1:$M$14,2,FALSE))</f>
        <v/>
      </c>
      <c r="H517" s="99"/>
      <c r="I517" s="99"/>
      <c r="J517" s="139"/>
      <c r="K517" s="141"/>
      <c r="L517" s="118"/>
      <c r="M517" s="119" t="str">
        <f t="shared" si="45"/>
        <v/>
      </c>
      <c r="N517" s="103"/>
      <c r="O517" s="100"/>
      <c r="P517" s="100"/>
      <c r="Q517" s="101" t="str">
        <f t="shared" si="46"/>
        <v/>
      </c>
      <c r="R517" s="100"/>
      <c r="S517" s="102" t="str">
        <f t="shared" si="47"/>
        <v/>
      </c>
      <c r="T517" s="15" t="str">
        <f t="shared" si="48"/>
        <v/>
      </c>
    </row>
    <row r="518" spans="1:20" x14ac:dyDescent="0.55000000000000004">
      <c r="A518" s="126"/>
      <c r="B518" s="95"/>
      <c r="C518" s="98" t="str">
        <f>IF(B518="","",VLOOKUP(B518,団体基本情報!$B$14:$D$23,3,FALSE))</f>
        <v/>
      </c>
      <c r="D518" s="7" t="str">
        <f t="shared" si="43"/>
        <v/>
      </c>
      <c r="E518" s="6" t="str">
        <f t="shared" si="44"/>
        <v/>
      </c>
      <c r="F518" s="131"/>
      <c r="G518" s="105" t="str">
        <f>IF(F518="","",VLOOKUP(F518,プルダウン用リスト!$K$1:$M$14,2,FALSE))</f>
        <v/>
      </c>
      <c r="H518" s="99"/>
      <c r="I518" s="99"/>
      <c r="J518" s="139"/>
      <c r="K518" s="141"/>
      <c r="L518" s="118"/>
      <c r="M518" s="119" t="str">
        <f t="shared" si="45"/>
        <v/>
      </c>
      <c r="N518" s="103"/>
      <c r="O518" s="100"/>
      <c r="P518" s="100"/>
      <c r="Q518" s="101" t="str">
        <f t="shared" si="46"/>
        <v/>
      </c>
      <c r="R518" s="100"/>
      <c r="S518" s="102" t="str">
        <f t="shared" si="47"/>
        <v/>
      </c>
      <c r="T518" s="15" t="str">
        <f t="shared" si="48"/>
        <v/>
      </c>
    </row>
    <row r="519" spans="1:20" x14ac:dyDescent="0.55000000000000004">
      <c r="A519" s="126"/>
      <c r="B519" s="95"/>
      <c r="C519" s="98" t="str">
        <f>IF(B519="","",VLOOKUP(B519,団体基本情報!$B$14:$D$23,3,FALSE))</f>
        <v/>
      </c>
      <c r="D519" s="7" t="str">
        <f t="shared" ref="D519:D582" si="49">IF(E519="","",IF(E519="謝金","01.",IF(E519="旅費","02.",IF(E519="その他","04.","03."))))</f>
        <v/>
      </c>
      <c r="E519" s="6" t="str">
        <f t="shared" ref="E519:E582" si="50">IF(F519="","",IF(F519="謝金","謝金",IF(F519="旅費","旅費",IF(F519="対象外経費","その他","所費"))))</f>
        <v/>
      </c>
      <c r="F519" s="131"/>
      <c r="G519" s="105" t="str">
        <f>IF(F519="","",VLOOKUP(F519,プルダウン用リスト!$K$1:$M$14,2,FALSE))</f>
        <v/>
      </c>
      <c r="H519" s="99"/>
      <c r="I519" s="99"/>
      <c r="J519" s="139"/>
      <c r="K519" s="141"/>
      <c r="L519" s="118"/>
      <c r="M519" s="119" t="str">
        <f t="shared" ref="M519:M582" si="51">IF(F519="対象外経費",K519,IF(L519="","",K519-L519))</f>
        <v/>
      </c>
      <c r="N519" s="103"/>
      <c r="O519" s="100"/>
      <c r="P519" s="100"/>
      <c r="Q519" s="101" t="str">
        <f t="shared" ref="Q519:Q582" si="52">IF(O519+P519=0,"",O519+P519)</f>
        <v/>
      </c>
      <c r="R519" s="100"/>
      <c r="S519" s="102" t="str">
        <f t="shared" ref="S519:S582" si="53">IF(R519="","",Q519-R519)</f>
        <v/>
      </c>
      <c r="T519" s="15" t="str">
        <f t="shared" ref="T519:T582" si="54">IF(G519=2,"＊","")</f>
        <v/>
      </c>
    </row>
    <row r="520" spans="1:20" x14ac:dyDescent="0.55000000000000004">
      <c r="A520" s="126"/>
      <c r="B520" s="95"/>
      <c r="C520" s="98" t="str">
        <f>IF(B520="","",VLOOKUP(B520,団体基本情報!$B$14:$D$23,3,FALSE))</f>
        <v/>
      </c>
      <c r="D520" s="7" t="str">
        <f t="shared" si="49"/>
        <v/>
      </c>
      <c r="E520" s="6" t="str">
        <f t="shared" si="50"/>
        <v/>
      </c>
      <c r="F520" s="131"/>
      <c r="G520" s="105" t="str">
        <f>IF(F520="","",VLOOKUP(F520,プルダウン用リスト!$K$1:$M$14,2,FALSE))</f>
        <v/>
      </c>
      <c r="H520" s="99"/>
      <c r="I520" s="99"/>
      <c r="J520" s="139"/>
      <c r="K520" s="141"/>
      <c r="L520" s="118"/>
      <c r="M520" s="119" t="str">
        <f t="shared" si="51"/>
        <v/>
      </c>
      <c r="N520" s="103"/>
      <c r="O520" s="100"/>
      <c r="P520" s="100"/>
      <c r="Q520" s="101" t="str">
        <f t="shared" si="52"/>
        <v/>
      </c>
      <c r="R520" s="100"/>
      <c r="S520" s="102" t="str">
        <f t="shared" si="53"/>
        <v/>
      </c>
      <c r="T520" s="15" t="str">
        <f t="shared" si="54"/>
        <v/>
      </c>
    </row>
    <row r="521" spans="1:20" x14ac:dyDescent="0.55000000000000004">
      <c r="A521" s="126"/>
      <c r="B521" s="95"/>
      <c r="C521" s="98" t="str">
        <f>IF(B521="","",VLOOKUP(B521,団体基本情報!$B$14:$D$23,3,FALSE))</f>
        <v/>
      </c>
      <c r="D521" s="7" t="str">
        <f t="shared" si="49"/>
        <v/>
      </c>
      <c r="E521" s="6" t="str">
        <f t="shared" si="50"/>
        <v/>
      </c>
      <c r="F521" s="131"/>
      <c r="G521" s="105" t="str">
        <f>IF(F521="","",VLOOKUP(F521,プルダウン用リスト!$K$1:$M$14,2,FALSE))</f>
        <v/>
      </c>
      <c r="H521" s="99"/>
      <c r="I521" s="99"/>
      <c r="J521" s="139"/>
      <c r="K521" s="141"/>
      <c r="L521" s="118"/>
      <c r="M521" s="119" t="str">
        <f t="shared" si="51"/>
        <v/>
      </c>
      <c r="N521" s="103"/>
      <c r="O521" s="100"/>
      <c r="P521" s="100"/>
      <c r="Q521" s="101" t="str">
        <f t="shared" si="52"/>
        <v/>
      </c>
      <c r="R521" s="100"/>
      <c r="S521" s="102" t="str">
        <f t="shared" si="53"/>
        <v/>
      </c>
      <c r="T521" s="15" t="str">
        <f t="shared" si="54"/>
        <v/>
      </c>
    </row>
    <row r="522" spans="1:20" x14ac:dyDescent="0.55000000000000004">
      <c r="A522" s="126"/>
      <c r="B522" s="95"/>
      <c r="C522" s="98" t="str">
        <f>IF(B522="","",VLOOKUP(B522,団体基本情報!$B$14:$D$23,3,FALSE))</f>
        <v/>
      </c>
      <c r="D522" s="7" t="str">
        <f t="shared" si="49"/>
        <v/>
      </c>
      <c r="E522" s="6" t="str">
        <f t="shared" si="50"/>
        <v/>
      </c>
      <c r="F522" s="131"/>
      <c r="G522" s="105" t="str">
        <f>IF(F522="","",VLOOKUP(F522,プルダウン用リスト!$K$1:$M$14,2,FALSE))</f>
        <v/>
      </c>
      <c r="H522" s="99"/>
      <c r="I522" s="99"/>
      <c r="J522" s="139"/>
      <c r="K522" s="141"/>
      <c r="L522" s="118"/>
      <c r="M522" s="119" t="str">
        <f t="shared" si="51"/>
        <v/>
      </c>
      <c r="N522" s="103"/>
      <c r="O522" s="100"/>
      <c r="P522" s="100"/>
      <c r="Q522" s="101" t="str">
        <f t="shared" si="52"/>
        <v/>
      </c>
      <c r="R522" s="100"/>
      <c r="S522" s="102" t="str">
        <f t="shared" si="53"/>
        <v/>
      </c>
      <c r="T522" s="15" t="str">
        <f t="shared" si="54"/>
        <v/>
      </c>
    </row>
    <row r="523" spans="1:20" x14ac:dyDescent="0.55000000000000004">
      <c r="A523" s="126"/>
      <c r="B523" s="95"/>
      <c r="C523" s="98" t="str">
        <f>IF(B523="","",VLOOKUP(B523,団体基本情報!$B$14:$D$23,3,FALSE))</f>
        <v/>
      </c>
      <c r="D523" s="7" t="str">
        <f t="shared" si="49"/>
        <v/>
      </c>
      <c r="E523" s="6" t="str">
        <f t="shared" si="50"/>
        <v/>
      </c>
      <c r="F523" s="131"/>
      <c r="G523" s="105" t="str">
        <f>IF(F523="","",VLOOKUP(F523,プルダウン用リスト!$K$1:$M$14,2,FALSE))</f>
        <v/>
      </c>
      <c r="H523" s="99"/>
      <c r="I523" s="99"/>
      <c r="J523" s="139"/>
      <c r="K523" s="141"/>
      <c r="L523" s="118"/>
      <c r="M523" s="119" t="str">
        <f t="shared" si="51"/>
        <v/>
      </c>
      <c r="N523" s="103"/>
      <c r="O523" s="100"/>
      <c r="P523" s="100"/>
      <c r="Q523" s="101" t="str">
        <f t="shared" si="52"/>
        <v/>
      </c>
      <c r="R523" s="100"/>
      <c r="S523" s="102" t="str">
        <f t="shared" si="53"/>
        <v/>
      </c>
      <c r="T523" s="15" t="str">
        <f t="shared" si="54"/>
        <v/>
      </c>
    </row>
    <row r="524" spans="1:20" x14ac:dyDescent="0.55000000000000004">
      <c r="A524" s="126"/>
      <c r="B524" s="95"/>
      <c r="C524" s="98" t="str">
        <f>IF(B524="","",VLOOKUP(B524,団体基本情報!$B$14:$D$23,3,FALSE))</f>
        <v/>
      </c>
      <c r="D524" s="7" t="str">
        <f t="shared" si="49"/>
        <v/>
      </c>
      <c r="E524" s="6" t="str">
        <f t="shared" si="50"/>
        <v/>
      </c>
      <c r="F524" s="131"/>
      <c r="G524" s="105" t="str">
        <f>IF(F524="","",VLOOKUP(F524,プルダウン用リスト!$K$1:$M$14,2,FALSE))</f>
        <v/>
      </c>
      <c r="H524" s="99"/>
      <c r="I524" s="99"/>
      <c r="J524" s="139"/>
      <c r="K524" s="141"/>
      <c r="L524" s="118"/>
      <c r="M524" s="119" t="str">
        <f t="shared" si="51"/>
        <v/>
      </c>
      <c r="N524" s="103"/>
      <c r="O524" s="100"/>
      <c r="P524" s="100"/>
      <c r="Q524" s="101" t="str">
        <f t="shared" si="52"/>
        <v/>
      </c>
      <c r="R524" s="100"/>
      <c r="S524" s="102" t="str">
        <f t="shared" si="53"/>
        <v/>
      </c>
      <c r="T524" s="15" t="str">
        <f t="shared" si="54"/>
        <v/>
      </c>
    </row>
    <row r="525" spans="1:20" x14ac:dyDescent="0.55000000000000004">
      <c r="A525" s="126"/>
      <c r="B525" s="95"/>
      <c r="C525" s="98" t="str">
        <f>IF(B525="","",VLOOKUP(B525,団体基本情報!$B$14:$D$23,3,FALSE))</f>
        <v/>
      </c>
      <c r="D525" s="7" t="str">
        <f t="shared" si="49"/>
        <v/>
      </c>
      <c r="E525" s="6" t="str">
        <f t="shared" si="50"/>
        <v/>
      </c>
      <c r="F525" s="131"/>
      <c r="G525" s="105" t="str">
        <f>IF(F525="","",VLOOKUP(F525,プルダウン用リスト!$K$1:$M$14,2,FALSE))</f>
        <v/>
      </c>
      <c r="H525" s="99"/>
      <c r="I525" s="99"/>
      <c r="J525" s="139"/>
      <c r="K525" s="141"/>
      <c r="L525" s="118"/>
      <c r="M525" s="119" t="str">
        <f t="shared" si="51"/>
        <v/>
      </c>
      <c r="N525" s="103"/>
      <c r="O525" s="100"/>
      <c r="P525" s="100"/>
      <c r="Q525" s="101" t="str">
        <f t="shared" si="52"/>
        <v/>
      </c>
      <c r="R525" s="100"/>
      <c r="S525" s="102" t="str">
        <f t="shared" si="53"/>
        <v/>
      </c>
      <c r="T525" s="15" t="str">
        <f t="shared" si="54"/>
        <v/>
      </c>
    </row>
    <row r="526" spans="1:20" x14ac:dyDescent="0.55000000000000004">
      <c r="A526" s="126"/>
      <c r="B526" s="95"/>
      <c r="C526" s="98" t="str">
        <f>IF(B526="","",VLOOKUP(B526,団体基本情報!$B$14:$D$23,3,FALSE))</f>
        <v/>
      </c>
      <c r="D526" s="7" t="str">
        <f t="shared" si="49"/>
        <v/>
      </c>
      <c r="E526" s="6" t="str">
        <f t="shared" si="50"/>
        <v/>
      </c>
      <c r="F526" s="131"/>
      <c r="G526" s="105" t="str">
        <f>IF(F526="","",VLOOKUP(F526,プルダウン用リスト!$K$1:$M$14,2,FALSE))</f>
        <v/>
      </c>
      <c r="H526" s="99"/>
      <c r="I526" s="99"/>
      <c r="J526" s="139"/>
      <c r="K526" s="141"/>
      <c r="L526" s="118"/>
      <c r="M526" s="119" t="str">
        <f t="shared" si="51"/>
        <v/>
      </c>
      <c r="N526" s="103"/>
      <c r="O526" s="100"/>
      <c r="P526" s="100"/>
      <c r="Q526" s="101" t="str">
        <f t="shared" si="52"/>
        <v/>
      </c>
      <c r="R526" s="100"/>
      <c r="S526" s="102" t="str">
        <f t="shared" si="53"/>
        <v/>
      </c>
      <c r="T526" s="15" t="str">
        <f t="shared" si="54"/>
        <v/>
      </c>
    </row>
    <row r="527" spans="1:20" x14ac:dyDescent="0.55000000000000004">
      <c r="A527" s="126"/>
      <c r="B527" s="95"/>
      <c r="C527" s="98" t="str">
        <f>IF(B527="","",VLOOKUP(B527,団体基本情報!$B$14:$D$23,3,FALSE))</f>
        <v/>
      </c>
      <c r="D527" s="7" t="str">
        <f t="shared" si="49"/>
        <v/>
      </c>
      <c r="E527" s="6" t="str">
        <f t="shared" si="50"/>
        <v/>
      </c>
      <c r="F527" s="131"/>
      <c r="G527" s="105" t="str">
        <f>IF(F527="","",VLOOKUP(F527,プルダウン用リスト!$K$1:$M$14,2,FALSE))</f>
        <v/>
      </c>
      <c r="H527" s="99"/>
      <c r="I527" s="99"/>
      <c r="J527" s="139"/>
      <c r="K527" s="141"/>
      <c r="L527" s="118"/>
      <c r="M527" s="119" t="str">
        <f t="shared" si="51"/>
        <v/>
      </c>
      <c r="N527" s="103"/>
      <c r="O527" s="100"/>
      <c r="P527" s="100"/>
      <c r="Q527" s="101" t="str">
        <f t="shared" si="52"/>
        <v/>
      </c>
      <c r="R527" s="100"/>
      <c r="S527" s="102" t="str">
        <f t="shared" si="53"/>
        <v/>
      </c>
      <c r="T527" s="15" t="str">
        <f t="shared" si="54"/>
        <v/>
      </c>
    </row>
    <row r="528" spans="1:20" x14ac:dyDescent="0.55000000000000004">
      <c r="A528" s="126"/>
      <c r="B528" s="95"/>
      <c r="C528" s="98" t="str">
        <f>IF(B528="","",VLOOKUP(B528,団体基本情報!$B$14:$D$23,3,FALSE))</f>
        <v/>
      </c>
      <c r="D528" s="7" t="str">
        <f t="shared" si="49"/>
        <v/>
      </c>
      <c r="E528" s="6" t="str">
        <f t="shared" si="50"/>
        <v/>
      </c>
      <c r="F528" s="131"/>
      <c r="G528" s="105" t="str">
        <f>IF(F528="","",VLOOKUP(F528,プルダウン用リスト!$K$1:$M$14,2,FALSE))</f>
        <v/>
      </c>
      <c r="H528" s="99"/>
      <c r="I528" s="99"/>
      <c r="J528" s="139"/>
      <c r="K528" s="141"/>
      <c r="L528" s="118"/>
      <c r="M528" s="119" t="str">
        <f t="shared" si="51"/>
        <v/>
      </c>
      <c r="N528" s="103"/>
      <c r="O528" s="100"/>
      <c r="P528" s="100"/>
      <c r="Q528" s="101" t="str">
        <f t="shared" si="52"/>
        <v/>
      </c>
      <c r="R528" s="100"/>
      <c r="S528" s="102" t="str">
        <f t="shared" si="53"/>
        <v/>
      </c>
      <c r="T528" s="15" t="str">
        <f t="shared" si="54"/>
        <v/>
      </c>
    </row>
    <row r="529" spans="1:20" x14ac:dyDescent="0.55000000000000004">
      <c r="A529" s="126"/>
      <c r="B529" s="95"/>
      <c r="C529" s="98" t="str">
        <f>IF(B529="","",VLOOKUP(B529,団体基本情報!$B$14:$D$23,3,FALSE))</f>
        <v/>
      </c>
      <c r="D529" s="7" t="str">
        <f t="shared" si="49"/>
        <v/>
      </c>
      <c r="E529" s="6" t="str">
        <f t="shared" si="50"/>
        <v/>
      </c>
      <c r="F529" s="131"/>
      <c r="G529" s="105" t="str">
        <f>IF(F529="","",VLOOKUP(F529,プルダウン用リスト!$K$1:$M$14,2,FALSE))</f>
        <v/>
      </c>
      <c r="H529" s="99"/>
      <c r="I529" s="99"/>
      <c r="J529" s="139"/>
      <c r="K529" s="141"/>
      <c r="L529" s="118"/>
      <c r="M529" s="119" t="str">
        <f t="shared" si="51"/>
        <v/>
      </c>
      <c r="N529" s="103"/>
      <c r="O529" s="100"/>
      <c r="P529" s="100"/>
      <c r="Q529" s="101" t="str">
        <f t="shared" si="52"/>
        <v/>
      </c>
      <c r="R529" s="100"/>
      <c r="S529" s="102" t="str">
        <f t="shared" si="53"/>
        <v/>
      </c>
      <c r="T529" s="15" t="str">
        <f t="shared" si="54"/>
        <v/>
      </c>
    </row>
    <row r="530" spans="1:20" x14ac:dyDescent="0.55000000000000004">
      <c r="A530" s="126"/>
      <c r="B530" s="95"/>
      <c r="C530" s="98" t="str">
        <f>IF(B530="","",VLOOKUP(B530,団体基本情報!$B$14:$D$23,3,FALSE))</f>
        <v/>
      </c>
      <c r="D530" s="7" t="str">
        <f t="shared" si="49"/>
        <v/>
      </c>
      <c r="E530" s="6" t="str">
        <f t="shared" si="50"/>
        <v/>
      </c>
      <c r="F530" s="131"/>
      <c r="G530" s="105" t="str">
        <f>IF(F530="","",VLOOKUP(F530,プルダウン用リスト!$K$1:$M$14,2,FALSE))</f>
        <v/>
      </c>
      <c r="H530" s="99"/>
      <c r="I530" s="99"/>
      <c r="J530" s="139"/>
      <c r="K530" s="141"/>
      <c r="L530" s="118"/>
      <c r="M530" s="119" t="str">
        <f t="shared" si="51"/>
        <v/>
      </c>
      <c r="N530" s="103"/>
      <c r="O530" s="100"/>
      <c r="P530" s="100"/>
      <c r="Q530" s="101" t="str">
        <f t="shared" si="52"/>
        <v/>
      </c>
      <c r="R530" s="100"/>
      <c r="S530" s="102" t="str">
        <f t="shared" si="53"/>
        <v/>
      </c>
      <c r="T530" s="15" t="str">
        <f t="shared" si="54"/>
        <v/>
      </c>
    </row>
    <row r="531" spans="1:20" x14ac:dyDescent="0.55000000000000004">
      <c r="A531" s="126"/>
      <c r="B531" s="95"/>
      <c r="C531" s="98" t="str">
        <f>IF(B531="","",VLOOKUP(B531,団体基本情報!$B$14:$D$23,3,FALSE))</f>
        <v/>
      </c>
      <c r="D531" s="7" t="str">
        <f t="shared" si="49"/>
        <v/>
      </c>
      <c r="E531" s="6" t="str">
        <f t="shared" si="50"/>
        <v/>
      </c>
      <c r="F531" s="131"/>
      <c r="G531" s="105" t="str">
        <f>IF(F531="","",VLOOKUP(F531,プルダウン用リスト!$K$1:$M$14,2,FALSE))</f>
        <v/>
      </c>
      <c r="H531" s="99"/>
      <c r="I531" s="99"/>
      <c r="J531" s="139"/>
      <c r="K531" s="141"/>
      <c r="L531" s="118"/>
      <c r="M531" s="119" t="str">
        <f t="shared" si="51"/>
        <v/>
      </c>
      <c r="N531" s="103"/>
      <c r="O531" s="100"/>
      <c r="P531" s="100"/>
      <c r="Q531" s="101" t="str">
        <f t="shared" si="52"/>
        <v/>
      </c>
      <c r="R531" s="100"/>
      <c r="S531" s="102" t="str">
        <f t="shared" si="53"/>
        <v/>
      </c>
      <c r="T531" s="15" t="str">
        <f t="shared" si="54"/>
        <v/>
      </c>
    </row>
    <row r="532" spans="1:20" x14ac:dyDescent="0.55000000000000004">
      <c r="A532" s="126"/>
      <c r="B532" s="95"/>
      <c r="C532" s="98" t="str">
        <f>IF(B532="","",VLOOKUP(B532,団体基本情報!$B$14:$D$23,3,FALSE))</f>
        <v/>
      </c>
      <c r="D532" s="7" t="str">
        <f t="shared" si="49"/>
        <v/>
      </c>
      <c r="E532" s="6" t="str">
        <f t="shared" si="50"/>
        <v/>
      </c>
      <c r="F532" s="131"/>
      <c r="G532" s="105" t="str">
        <f>IF(F532="","",VLOOKUP(F532,プルダウン用リスト!$K$1:$M$14,2,FALSE))</f>
        <v/>
      </c>
      <c r="H532" s="99"/>
      <c r="I532" s="99"/>
      <c r="J532" s="139"/>
      <c r="K532" s="141"/>
      <c r="L532" s="118"/>
      <c r="M532" s="119" t="str">
        <f t="shared" si="51"/>
        <v/>
      </c>
      <c r="N532" s="103"/>
      <c r="O532" s="100"/>
      <c r="P532" s="100"/>
      <c r="Q532" s="101" t="str">
        <f t="shared" si="52"/>
        <v/>
      </c>
      <c r="R532" s="100"/>
      <c r="S532" s="102" t="str">
        <f t="shared" si="53"/>
        <v/>
      </c>
      <c r="T532" s="15" t="str">
        <f t="shared" si="54"/>
        <v/>
      </c>
    </row>
    <row r="533" spans="1:20" x14ac:dyDescent="0.55000000000000004">
      <c r="A533" s="126"/>
      <c r="B533" s="95"/>
      <c r="C533" s="98" t="str">
        <f>IF(B533="","",VLOOKUP(B533,団体基本情報!$B$14:$D$23,3,FALSE))</f>
        <v/>
      </c>
      <c r="D533" s="7" t="str">
        <f t="shared" si="49"/>
        <v/>
      </c>
      <c r="E533" s="6" t="str">
        <f t="shared" si="50"/>
        <v/>
      </c>
      <c r="F533" s="131"/>
      <c r="G533" s="105" t="str">
        <f>IF(F533="","",VLOOKUP(F533,プルダウン用リスト!$K$1:$M$14,2,FALSE))</f>
        <v/>
      </c>
      <c r="H533" s="99"/>
      <c r="I533" s="99"/>
      <c r="J533" s="139"/>
      <c r="K533" s="141"/>
      <c r="L533" s="118"/>
      <c r="M533" s="119" t="str">
        <f t="shared" si="51"/>
        <v/>
      </c>
      <c r="N533" s="103"/>
      <c r="O533" s="100"/>
      <c r="P533" s="100"/>
      <c r="Q533" s="101" t="str">
        <f t="shared" si="52"/>
        <v/>
      </c>
      <c r="R533" s="100"/>
      <c r="S533" s="102" t="str">
        <f t="shared" si="53"/>
        <v/>
      </c>
      <c r="T533" s="15" t="str">
        <f t="shared" si="54"/>
        <v/>
      </c>
    </row>
    <row r="534" spans="1:20" x14ac:dyDescent="0.55000000000000004">
      <c r="A534" s="126"/>
      <c r="B534" s="95"/>
      <c r="C534" s="98" t="str">
        <f>IF(B534="","",VLOOKUP(B534,団体基本情報!$B$14:$D$23,3,FALSE))</f>
        <v/>
      </c>
      <c r="D534" s="7" t="str">
        <f t="shared" si="49"/>
        <v/>
      </c>
      <c r="E534" s="6" t="str">
        <f t="shared" si="50"/>
        <v/>
      </c>
      <c r="F534" s="131"/>
      <c r="G534" s="105" t="str">
        <f>IF(F534="","",VLOOKUP(F534,プルダウン用リスト!$K$1:$M$14,2,FALSE))</f>
        <v/>
      </c>
      <c r="H534" s="99"/>
      <c r="I534" s="99"/>
      <c r="J534" s="139"/>
      <c r="K534" s="141"/>
      <c r="L534" s="118"/>
      <c r="M534" s="119" t="str">
        <f t="shared" si="51"/>
        <v/>
      </c>
      <c r="N534" s="103"/>
      <c r="O534" s="100"/>
      <c r="P534" s="100"/>
      <c r="Q534" s="101" t="str">
        <f t="shared" si="52"/>
        <v/>
      </c>
      <c r="R534" s="100"/>
      <c r="S534" s="102" t="str">
        <f t="shared" si="53"/>
        <v/>
      </c>
      <c r="T534" s="15" t="str">
        <f t="shared" si="54"/>
        <v/>
      </c>
    </row>
    <row r="535" spans="1:20" x14ac:dyDescent="0.55000000000000004">
      <c r="A535" s="126"/>
      <c r="B535" s="95"/>
      <c r="C535" s="98" t="str">
        <f>IF(B535="","",VLOOKUP(B535,団体基本情報!$B$14:$D$23,3,FALSE))</f>
        <v/>
      </c>
      <c r="D535" s="7" t="str">
        <f t="shared" si="49"/>
        <v/>
      </c>
      <c r="E535" s="6" t="str">
        <f t="shared" si="50"/>
        <v/>
      </c>
      <c r="F535" s="131"/>
      <c r="G535" s="105" t="str">
        <f>IF(F535="","",VLOOKUP(F535,プルダウン用リスト!$K$1:$M$14,2,FALSE))</f>
        <v/>
      </c>
      <c r="H535" s="99"/>
      <c r="I535" s="99"/>
      <c r="J535" s="139"/>
      <c r="K535" s="141"/>
      <c r="L535" s="118"/>
      <c r="M535" s="119" t="str">
        <f t="shared" si="51"/>
        <v/>
      </c>
      <c r="N535" s="103"/>
      <c r="O535" s="100"/>
      <c r="P535" s="100"/>
      <c r="Q535" s="101" t="str">
        <f t="shared" si="52"/>
        <v/>
      </c>
      <c r="R535" s="100"/>
      <c r="S535" s="102" t="str">
        <f t="shared" si="53"/>
        <v/>
      </c>
      <c r="T535" s="15" t="str">
        <f t="shared" si="54"/>
        <v/>
      </c>
    </row>
    <row r="536" spans="1:20" x14ac:dyDescent="0.55000000000000004">
      <c r="A536" s="126"/>
      <c r="B536" s="95"/>
      <c r="C536" s="98" t="str">
        <f>IF(B536="","",VLOOKUP(B536,団体基本情報!$B$14:$D$23,3,FALSE))</f>
        <v/>
      </c>
      <c r="D536" s="7" t="str">
        <f t="shared" si="49"/>
        <v/>
      </c>
      <c r="E536" s="6" t="str">
        <f t="shared" si="50"/>
        <v/>
      </c>
      <c r="F536" s="131"/>
      <c r="G536" s="105" t="str">
        <f>IF(F536="","",VLOOKUP(F536,プルダウン用リスト!$K$1:$M$14,2,FALSE))</f>
        <v/>
      </c>
      <c r="H536" s="99"/>
      <c r="I536" s="99"/>
      <c r="J536" s="139"/>
      <c r="K536" s="141"/>
      <c r="L536" s="118"/>
      <c r="M536" s="119" t="str">
        <f t="shared" si="51"/>
        <v/>
      </c>
      <c r="N536" s="103"/>
      <c r="O536" s="100"/>
      <c r="P536" s="100"/>
      <c r="Q536" s="101" t="str">
        <f t="shared" si="52"/>
        <v/>
      </c>
      <c r="R536" s="100"/>
      <c r="S536" s="102" t="str">
        <f t="shared" si="53"/>
        <v/>
      </c>
      <c r="T536" s="15" t="str">
        <f t="shared" si="54"/>
        <v/>
      </c>
    </row>
    <row r="537" spans="1:20" x14ac:dyDescent="0.55000000000000004">
      <c r="A537" s="126"/>
      <c r="B537" s="95"/>
      <c r="C537" s="98" t="str">
        <f>IF(B537="","",VLOOKUP(B537,団体基本情報!$B$14:$D$23,3,FALSE))</f>
        <v/>
      </c>
      <c r="D537" s="7" t="str">
        <f t="shared" si="49"/>
        <v/>
      </c>
      <c r="E537" s="6" t="str">
        <f t="shared" si="50"/>
        <v/>
      </c>
      <c r="F537" s="131"/>
      <c r="G537" s="105" t="str">
        <f>IF(F537="","",VLOOKUP(F537,プルダウン用リスト!$K$1:$M$14,2,FALSE))</f>
        <v/>
      </c>
      <c r="H537" s="99"/>
      <c r="I537" s="99"/>
      <c r="J537" s="139"/>
      <c r="K537" s="141"/>
      <c r="L537" s="118"/>
      <c r="M537" s="119" t="str">
        <f t="shared" si="51"/>
        <v/>
      </c>
      <c r="N537" s="103"/>
      <c r="O537" s="100"/>
      <c r="P537" s="100"/>
      <c r="Q537" s="101" t="str">
        <f t="shared" si="52"/>
        <v/>
      </c>
      <c r="R537" s="100"/>
      <c r="S537" s="102" t="str">
        <f t="shared" si="53"/>
        <v/>
      </c>
      <c r="T537" s="15" t="str">
        <f t="shared" si="54"/>
        <v/>
      </c>
    </row>
    <row r="538" spans="1:20" x14ac:dyDescent="0.55000000000000004">
      <c r="A538" s="126"/>
      <c r="B538" s="95"/>
      <c r="C538" s="98" t="str">
        <f>IF(B538="","",VLOOKUP(B538,団体基本情報!$B$14:$D$23,3,FALSE))</f>
        <v/>
      </c>
      <c r="D538" s="7" t="str">
        <f t="shared" si="49"/>
        <v/>
      </c>
      <c r="E538" s="6" t="str">
        <f t="shared" si="50"/>
        <v/>
      </c>
      <c r="F538" s="131"/>
      <c r="G538" s="105" t="str">
        <f>IF(F538="","",VLOOKUP(F538,プルダウン用リスト!$K$1:$M$14,2,FALSE))</f>
        <v/>
      </c>
      <c r="H538" s="99"/>
      <c r="I538" s="99"/>
      <c r="J538" s="139"/>
      <c r="K538" s="141"/>
      <c r="L538" s="118"/>
      <c r="M538" s="119" t="str">
        <f t="shared" si="51"/>
        <v/>
      </c>
      <c r="N538" s="103"/>
      <c r="O538" s="100"/>
      <c r="P538" s="100"/>
      <c r="Q538" s="101" t="str">
        <f t="shared" si="52"/>
        <v/>
      </c>
      <c r="R538" s="100"/>
      <c r="S538" s="102" t="str">
        <f t="shared" si="53"/>
        <v/>
      </c>
      <c r="T538" s="15" t="str">
        <f t="shared" si="54"/>
        <v/>
      </c>
    </row>
    <row r="539" spans="1:20" x14ac:dyDescent="0.55000000000000004">
      <c r="A539" s="126"/>
      <c r="B539" s="95"/>
      <c r="C539" s="98" t="str">
        <f>IF(B539="","",VLOOKUP(B539,団体基本情報!$B$14:$D$23,3,FALSE))</f>
        <v/>
      </c>
      <c r="D539" s="7" t="str">
        <f t="shared" si="49"/>
        <v/>
      </c>
      <c r="E539" s="6" t="str">
        <f t="shared" si="50"/>
        <v/>
      </c>
      <c r="F539" s="131"/>
      <c r="G539" s="105" t="str">
        <f>IF(F539="","",VLOOKUP(F539,プルダウン用リスト!$K$1:$M$14,2,FALSE))</f>
        <v/>
      </c>
      <c r="H539" s="99"/>
      <c r="I539" s="99"/>
      <c r="J539" s="139"/>
      <c r="K539" s="141"/>
      <c r="L539" s="118"/>
      <c r="M539" s="119" t="str">
        <f t="shared" si="51"/>
        <v/>
      </c>
      <c r="N539" s="103"/>
      <c r="O539" s="100"/>
      <c r="P539" s="100"/>
      <c r="Q539" s="101" t="str">
        <f t="shared" si="52"/>
        <v/>
      </c>
      <c r="R539" s="100"/>
      <c r="S539" s="102" t="str">
        <f t="shared" si="53"/>
        <v/>
      </c>
      <c r="T539" s="15" t="str">
        <f t="shared" si="54"/>
        <v/>
      </c>
    </row>
    <row r="540" spans="1:20" x14ac:dyDescent="0.55000000000000004">
      <c r="A540" s="126"/>
      <c r="B540" s="95"/>
      <c r="C540" s="98" t="str">
        <f>IF(B540="","",VLOOKUP(B540,団体基本情報!$B$14:$D$23,3,FALSE))</f>
        <v/>
      </c>
      <c r="D540" s="7" t="str">
        <f t="shared" si="49"/>
        <v/>
      </c>
      <c r="E540" s="6" t="str">
        <f t="shared" si="50"/>
        <v/>
      </c>
      <c r="F540" s="131"/>
      <c r="G540" s="105" t="str">
        <f>IF(F540="","",VLOOKUP(F540,プルダウン用リスト!$K$1:$M$14,2,FALSE))</f>
        <v/>
      </c>
      <c r="H540" s="99"/>
      <c r="I540" s="99"/>
      <c r="J540" s="139"/>
      <c r="K540" s="141"/>
      <c r="L540" s="118"/>
      <c r="M540" s="119" t="str">
        <f t="shared" si="51"/>
        <v/>
      </c>
      <c r="N540" s="103"/>
      <c r="O540" s="100"/>
      <c r="P540" s="100"/>
      <c r="Q540" s="101" t="str">
        <f t="shared" si="52"/>
        <v/>
      </c>
      <c r="R540" s="100"/>
      <c r="S540" s="102" t="str">
        <f t="shared" si="53"/>
        <v/>
      </c>
      <c r="T540" s="15" t="str">
        <f t="shared" si="54"/>
        <v/>
      </c>
    </row>
    <row r="541" spans="1:20" x14ac:dyDescent="0.55000000000000004">
      <c r="A541" s="126"/>
      <c r="B541" s="95"/>
      <c r="C541" s="98" t="str">
        <f>IF(B541="","",VLOOKUP(B541,団体基本情報!$B$14:$D$23,3,FALSE))</f>
        <v/>
      </c>
      <c r="D541" s="7" t="str">
        <f t="shared" si="49"/>
        <v/>
      </c>
      <c r="E541" s="6" t="str">
        <f t="shared" si="50"/>
        <v/>
      </c>
      <c r="F541" s="131"/>
      <c r="G541" s="105" t="str">
        <f>IF(F541="","",VLOOKUP(F541,プルダウン用リスト!$K$1:$M$14,2,FALSE))</f>
        <v/>
      </c>
      <c r="H541" s="99"/>
      <c r="I541" s="99"/>
      <c r="J541" s="139"/>
      <c r="K541" s="141"/>
      <c r="L541" s="118"/>
      <c r="M541" s="119" t="str">
        <f t="shared" si="51"/>
        <v/>
      </c>
      <c r="N541" s="103"/>
      <c r="O541" s="100"/>
      <c r="P541" s="100"/>
      <c r="Q541" s="101" t="str">
        <f t="shared" si="52"/>
        <v/>
      </c>
      <c r="R541" s="100"/>
      <c r="S541" s="102" t="str">
        <f t="shared" si="53"/>
        <v/>
      </c>
      <c r="T541" s="15" t="str">
        <f t="shared" si="54"/>
        <v/>
      </c>
    </row>
    <row r="542" spans="1:20" x14ac:dyDescent="0.55000000000000004">
      <c r="A542" s="126"/>
      <c r="B542" s="95"/>
      <c r="C542" s="98" t="str">
        <f>IF(B542="","",VLOOKUP(B542,団体基本情報!$B$14:$D$23,3,FALSE))</f>
        <v/>
      </c>
      <c r="D542" s="7" t="str">
        <f t="shared" si="49"/>
        <v/>
      </c>
      <c r="E542" s="6" t="str">
        <f t="shared" si="50"/>
        <v/>
      </c>
      <c r="F542" s="131"/>
      <c r="G542" s="105" t="str">
        <f>IF(F542="","",VLOOKUP(F542,プルダウン用リスト!$K$1:$M$14,2,FALSE))</f>
        <v/>
      </c>
      <c r="H542" s="99"/>
      <c r="I542" s="99"/>
      <c r="J542" s="139"/>
      <c r="K542" s="141"/>
      <c r="L542" s="118"/>
      <c r="M542" s="119" t="str">
        <f t="shared" si="51"/>
        <v/>
      </c>
      <c r="N542" s="103"/>
      <c r="O542" s="100"/>
      <c r="P542" s="100"/>
      <c r="Q542" s="101" t="str">
        <f t="shared" si="52"/>
        <v/>
      </c>
      <c r="R542" s="100"/>
      <c r="S542" s="102" t="str">
        <f t="shared" si="53"/>
        <v/>
      </c>
      <c r="T542" s="15" t="str">
        <f t="shared" si="54"/>
        <v/>
      </c>
    </row>
    <row r="543" spans="1:20" x14ac:dyDescent="0.55000000000000004">
      <c r="A543" s="126"/>
      <c r="B543" s="95"/>
      <c r="C543" s="98" t="str">
        <f>IF(B543="","",VLOOKUP(B543,団体基本情報!$B$14:$D$23,3,FALSE))</f>
        <v/>
      </c>
      <c r="D543" s="7" t="str">
        <f t="shared" si="49"/>
        <v/>
      </c>
      <c r="E543" s="6" t="str">
        <f t="shared" si="50"/>
        <v/>
      </c>
      <c r="F543" s="131"/>
      <c r="G543" s="105" t="str">
        <f>IF(F543="","",VLOOKUP(F543,プルダウン用リスト!$K$1:$M$14,2,FALSE))</f>
        <v/>
      </c>
      <c r="H543" s="99"/>
      <c r="I543" s="99"/>
      <c r="J543" s="139"/>
      <c r="K543" s="141"/>
      <c r="L543" s="118"/>
      <c r="M543" s="119" t="str">
        <f t="shared" si="51"/>
        <v/>
      </c>
      <c r="N543" s="103"/>
      <c r="O543" s="100"/>
      <c r="P543" s="100"/>
      <c r="Q543" s="101" t="str">
        <f t="shared" si="52"/>
        <v/>
      </c>
      <c r="R543" s="100"/>
      <c r="S543" s="102" t="str">
        <f t="shared" si="53"/>
        <v/>
      </c>
      <c r="T543" s="15" t="str">
        <f t="shared" si="54"/>
        <v/>
      </c>
    </row>
    <row r="544" spans="1:20" x14ac:dyDescent="0.55000000000000004">
      <c r="A544" s="126"/>
      <c r="B544" s="95"/>
      <c r="C544" s="98" t="str">
        <f>IF(B544="","",VLOOKUP(B544,団体基本情報!$B$14:$D$23,3,FALSE))</f>
        <v/>
      </c>
      <c r="D544" s="7" t="str">
        <f t="shared" si="49"/>
        <v/>
      </c>
      <c r="E544" s="6" t="str">
        <f t="shared" si="50"/>
        <v/>
      </c>
      <c r="F544" s="131"/>
      <c r="G544" s="105" t="str">
        <f>IF(F544="","",VLOOKUP(F544,プルダウン用リスト!$K$1:$M$14,2,FALSE))</f>
        <v/>
      </c>
      <c r="H544" s="99"/>
      <c r="I544" s="99"/>
      <c r="J544" s="139"/>
      <c r="K544" s="141"/>
      <c r="L544" s="118"/>
      <c r="M544" s="119" t="str">
        <f t="shared" si="51"/>
        <v/>
      </c>
      <c r="N544" s="103"/>
      <c r="O544" s="100"/>
      <c r="P544" s="100"/>
      <c r="Q544" s="101" t="str">
        <f t="shared" si="52"/>
        <v/>
      </c>
      <c r="R544" s="100"/>
      <c r="S544" s="102" t="str">
        <f t="shared" si="53"/>
        <v/>
      </c>
      <c r="T544" s="15" t="str">
        <f t="shared" si="54"/>
        <v/>
      </c>
    </row>
    <row r="545" spans="1:20" x14ac:dyDescent="0.55000000000000004">
      <c r="A545" s="126"/>
      <c r="B545" s="95"/>
      <c r="C545" s="98" t="str">
        <f>IF(B545="","",VLOOKUP(B545,団体基本情報!$B$14:$D$23,3,FALSE))</f>
        <v/>
      </c>
      <c r="D545" s="7" t="str">
        <f t="shared" si="49"/>
        <v/>
      </c>
      <c r="E545" s="6" t="str">
        <f t="shared" si="50"/>
        <v/>
      </c>
      <c r="F545" s="131"/>
      <c r="G545" s="105" t="str">
        <f>IF(F545="","",VLOOKUP(F545,プルダウン用リスト!$K$1:$M$14,2,FALSE))</f>
        <v/>
      </c>
      <c r="H545" s="99"/>
      <c r="I545" s="99"/>
      <c r="J545" s="139"/>
      <c r="K545" s="141"/>
      <c r="L545" s="118"/>
      <c r="M545" s="119" t="str">
        <f t="shared" si="51"/>
        <v/>
      </c>
      <c r="N545" s="103"/>
      <c r="O545" s="100"/>
      <c r="P545" s="100"/>
      <c r="Q545" s="101" t="str">
        <f t="shared" si="52"/>
        <v/>
      </c>
      <c r="R545" s="100"/>
      <c r="S545" s="102" t="str">
        <f t="shared" si="53"/>
        <v/>
      </c>
      <c r="T545" s="15" t="str">
        <f t="shared" si="54"/>
        <v/>
      </c>
    </row>
    <row r="546" spans="1:20" x14ac:dyDescent="0.55000000000000004">
      <c r="A546" s="126"/>
      <c r="B546" s="95"/>
      <c r="C546" s="98" t="str">
        <f>IF(B546="","",VLOOKUP(B546,団体基本情報!$B$14:$D$23,3,FALSE))</f>
        <v/>
      </c>
      <c r="D546" s="7" t="str">
        <f t="shared" si="49"/>
        <v/>
      </c>
      <c r="E546" s="6" t="str">
        <f t="shared" si="50"/>
        <v/>
      </c>
      <c r="F546" s="131"/>
      <c r="G546" s="105" t="str">
        <f>IF(F546="","",VLOOKUP(F546,プルダウン用リスト!$K$1:$M$14,2,FALSE))</f>
        <v/>
      </c>
      <c r="H546" s="99"/>
      <c r="I546" s="99"/>
      <c r="J546" s="139"/>
      <c r="K546" s="141"/>
      <c r="L546" s="118"/>
      <c r="M546" s="119" t="str">
        <f t="shared" si="51"/>
        <v/>
      </c>
      <c r="N546" s="103"/>
      <c r="O546" s="100"/>
      <c r="P546" s="100"/>
      <c r="Q546" s="101" t="str">
        <f t="shared" si="52"/>
        <v/>
      </c>
      <c r="R546" s="100"/>
      <c r="S546" s="102" t="str">
        <f t="shared" si="53"/>
        <v/>
      </c>
      <c r="T546" s="15" t="str">
        <f t="shared" si="54"/>
        <v/>
      </c>
    </row>
    <row r="547" spans="1:20" x14ac:dyDescent="0.55000000000000004">
      <c r="A547" s="126"/>
      <c r="B547" s="95"/>
      <c r="C547" s="98" t="str">
        <f>IF(B547="","",VLOOKUP(B547,団体基本情報!$B$14:$D$23,3,FALSE))</f>
        <v/>
      </c>
      <c r="D547" s="7" t="str">
        <f t="shared" si="49"/>
        <v/>
      </c>
      <c r="E547" s="6" t="str">
        <f t="shared" si="50"/>
        <v/>
      </c>
      <c r="F547" s="131"/>
      <c r="G547" s="105" t="str">
        <f>IF(F547="","",VLOOKUP(F547,プルダウン用リスト!$K$1:$M$14,2,FALSE))</f>
        <v/>
      </c>
      <c r="H547" s="99"/>
      <c r="I547" s="99"/>
      <c r="J547" s="139"/>
      <c r="K547" s="141"/>
      <c r="L547" s="118"/>
      <c r="M547" s="119" t="str">
        <f t="shared" si="51"/>
        <v/>
      </c>
      <c r="N547" s="103"/>
      <c r="O547" s="100"/>
      <c r="P547" s="100"/>
      <c r="Q547" s="101" t="str">
        <f t="shared" si="52"/>
        <v/>
      </c>
      <c r="R547" s="100"/>
      <c r="S547" s="102" t="str">
        <f t="shared" si="53"/>
        <v/>
      </c>
      <c r="T547" s="15" t="str">
        <f t="shared" si="54"/>
        <v/>
      </c>
    </row>
    <row r="548" spans="1:20" x14ac:dyDescent="0.55000000000000004">
      <c r="A548" s="126"/>
      <c r="B548" s="95"/>
      <c r="C548" s="98" t="str">
        <f>IF(B548="","",VLOOKUP(B548,団体基本情報!$B$14:$D$23,3,FALSE))</f>
        <v/>
      </c>
      <c r="D548" s="7" t="str">
        <f t="shared" si="49"/>
        <v/>
      </c>
      <c r="E548" s="6" t="str">
        <f t="shared" si="50"/>
        <v/>
      </c>
      <c r="F548" s="131"/>
      <c r="G548" s="105" t="str">
        <f>IF(F548="","",VLOOKUP(F548,プルダウン用リスト!$K$1:$M$14,2,FALSE))</f>
        <v/>
      </c>
      <c r="H548" s="99"/>
      <c r="I548" s="99"/>
      <c r="J548" s="139"/>
      <c r="K548" s="141"/>
      <c r="L548" s="118"/>
      <c r="M548" s="119" t="str">
        <f t="shared" si="51"/>
        <v/>
      </c>
      <c r="N548" s="103"/>
      <c r="O548" s="100"/>
      <c r="P548" s="100"/>
      <c r="Q548" s="101" t="str">
        <f t="shared" si="52"/>
        <v/>
      </c>
      <c r="R548" s="100"/>
      <c r="S548" s="102" t="str">
        <f t="shared" si="53"/>
        <v/>
      </c>
      <c r="T548" s="15" t="str">
        <f t="shared" si="54"/>
        <v/>
      </c>
    </row>
    <row r="549" spans="1:20" x14ac:dyDescent="0.55000000000000004">
      <c r="A549" s="126"/>
      <c r="B549" s="95"/>
      <c r="C549" s="98" t="str">
        <f>IF(B549="","",VLOOKUP(B549,団体基本情報!$B$14:$D$23,3,FALSE))</f>
        <v/>
      </c>
      <c r="D549" s="7" t="str">
        <f t="shared" si="49"/>
        <v/>
      </c>
      <c r="E549" s="6" t="str">
        <f t="shared" si="50"/>
        <v/>
      </c>
      <c r="F549" s="131"/>
      <c r="G549" s="105" t="str">
        <f>IF(F549="","",VLOOKUP(F549,プルダウン用リスト!$K$1:$M$14,2,FALSE))</f>
        <v/>
      </c>
      <c r="H549" s="99"/>
      <c r="I549" s="99"/>
      <c r="J549" s="139"/>
      <c r="K549" s="141"/>
      <c r="L549" s="118"/>
      <c r="M549" s="119" t="str">
        <f t="shared" si="51"/>
        <v/>
      </c>
      <c r="N549" s="103"/>
      <c r="O549" s="100"/>
      <c r="P549" s="100"/>
      <c r="Q549" s="101" t="str">
        <f t="shared" si="52"/>
        <v/>
      </c>
      <c r="R549" s="100"/>
      <c r="S549" s="102" t="str">
        <f t="shared" si="53"/>
        <v/>
      </c>
      <c r="T549" s="15" t="str">
        <f t="shared" si="54"/>
        <v/>
      </c>
    </row>
    <row r="550" spans="1:20" x14ac:dyDescent="0.55000000000000004">
      <c r="A550" s="126"/>
      <c r="B550" s="95"/>
      <c r="C550" s="98" t="str">
        <f>IF(B550="","",VLOOKUP(B550,団体基本情報!$B$14:$D$23,3,FALSE))</f>
        <v/>
      </c>
      <c r="D550" s="7" t="str">
        <f t="shared" si="49"/>
        <v/>
      </c>
      <c r="E550" s="6" t="str">
        <f t="shared" si="50"/>
        <v/>
      </c>
      <c r="F550" s="131"/>
      <c r="G550" s="105" t="str">
        <f>IF(F550="","",VLOOKUP(F550,プルダウン用リスト!$K$1:$M$14,2,FALSE))</f>
        <v/>
      </c>
      <c r="H550" s="99"/>
      <c r="I550" s="99"/>
      <c r="J550" s="139"/>
      <c r="K550" s="141"/>
      <c r="L550" s="118"/>
      <c r="M550" s="119" t="str">
        <f t="shared" si="51"/>
        <v/>
      </c>
      <c r="N550" s="103"/>
      <c r="O550" s="100"/>
      <c r="P550" s="100"/>
      <c r="Q550" s="101" t="str">
        <f t="shared" si="52"/>
        <v/>
      </c>
      <c r="R550" s="100"/>
      <c r="S550" s="102" t="str">
        <f t="shared" si="53"/>
        <v/>
      </c>
      <c r="T550" s="15" t="str">
        <f t="shared" si="54"/>
        <v/>
      </c>
    </row>
    <row r="551" spans="1:20" x14ac:dyDescent="0.55000000000000004">
      <c r="A551" s="126"/>
      <c r="B551" s="95"/>
      <c r="C551" s="98" t="str">
        <f>IF(B551="","",VLOOKUP(B551,団体基本情報!$B$14:$D$23,3,FALSE))</f>
        <v/>
      </c>
      <c r="D551" s="7" t="str">
        <f t="shared" si="49"/>
        <v/>
      </c>
      <c r="E551" s="6" t="str">
        <f t="shared" si="50"/>
        <v/>
      </c>
      <c r="F551" s="131"/>
      <c r="G551" s="105" t="str">
        <f>IF(F551="","",VLOOKUP(F551,プルダウン用リスト!$K$1:$M$14,2,FALSE))</f>
        <v/>
      </c>
      <c r="H551" s="99"/>
      <c r="I551" s="99"/>
      <c r="J551" s="139"/>
      <c r="K551" s="141"/>
      <c r="L551" s="118"/>
      <c r="M551" s="119" t="str">
        <f t="shared" si="51"/>
        <v/>
      </c>
      <c r="N551" s="103"/>
      <c r="O551" s="100"/>
      <c r="P551" s="100"/>
      <c r="Q551" s="101" t="str">
        <f t="shared" si="52"/>
        <v/>
      </c>
      <c r="R551" s="100"/>
      <c r="S551" s="102" t="str">
        <f t="shared" si="53"/>
        <v/>
      </c>
      <c r="T551" s="15" t="str">
        <f t="shared" si="54"/>
        <v/>
      </c>
    </row>
    <row r="552" spans="1:20" x14ac:dyDescent="0.55000000000000004">
      <c r="A552" s="126"/>
      <c r="B552" s="95"/>
      <c r="C552" s="98" t="str">
        <f>IF(B552="","",VLOOKUP(B552,団体基本情報!$B$14:$D$23,3,FALSE))</f>
        <v/>
      </c>
      <c r="D552" s="7" t="str">
        <f t="shared" si="49"/>
        <v/>
      </c>
      <c r="E552" s="6" t="str">
        <f t="shared" si="50"/>
        <v/>
      </c>
      <c r="F552" s="131"/>
      <c r="G552" s="105" t="str">
        <f>IF(F552="","",VLOOKUP(F552,プルダウン用リスト!$K$1:$M$14,2,FALSE))</f>
        <v/>
      </c>
      <c r="H552" s="99"/>
      <c r="I552" s="99"/>
      <c r="J552" s="139"/>
      <c r="K552" s="141"/>
      <c r="L552" s="118"/>
      <c r="M552" s="119" t="str">
        <f t="shared" si="51"/>
        <v/>
      </c>
      <c r="N552" s="103"/>
      <c r="O552" s="100"/>
      <c r="P552" s="100"/>
      <c r="Q552" s="101" t="str">
        <f t="shared" si="52"/>
        <v/>
      </c>
      <c r="R552" s="100"/>
      <c r="S552" s="102" t="str">
        <f t="shared" si="53"/>
        <v/>
      </c>
      <c r="T552" s="15" t="str">
        <f t="shared" si="54"/>
        <v/>
      </c>
    </row>
    <row r="553" spans="1:20" x14ac:dyDescent="0.55000000000000004">
      <c r="A553" s="126"/>
      <c r="B553" s="95"/>
      <c r="C553" s="98" t="str">
        <f>IF(B553="","",VLOOKUP(B553,団体基本情報!$B$14:$D$23,3,FALSE))</f>
        <v/>
      </c>
      <c r="D553" s="7" t="str">
        <f t="shared" si="49"/>
        <v/>
      </c>
      <c r="E553" s="6" t="str">
        <f t="shared" si="50"/>
        <v/>
      </c>
      <c r="F553" s="131"/>
      <c r="G553" s="105" t="str">
        <f>IF(F553="","",VLOOKUP(F553,プルダウン用リスト!$K$1:$M$14,2,FALSE))</f>
        <v/>
      </c>
      <c r="H553" s="99"/>
      <c r="I553" s="99"/>
      <c r="J553" s="139"/>
      <c r="K553" s="141"/>
      <c r="L553" s="118"/>
      <c r="M553" s="119" t="str">
        <f t="shared" si="51"/>
        <v/>
      </c>
      <c r="N553" s="103"/>
      <c r="O553" s="100"/>
      <c r="P553" s="100"/>
      <c r="Q553" s="101" t="str">
        <f t="shared" si="52"/>
        <v/>
      </c>
      <c r="R553" s="100"/>
      <c r="S553" s="102" t="str">
        <f t="shared" si="53"/>
        <v/>
      </c>
      <c r="T553" s="15" t="str">
        <f t="shared" si="54"/>
        <v/>
      </c>
    </row>
    <row r="554" spans="1:20" x14ac:dyDescent="0.55000000000000004">
      <c r="A554" s="126"/>
      <c r="B554" s="95"/>
      <c r="C554" s="98" t="str">
        <f>IF(B554="","",VLOOKUP(B554,団体基本情報!$B$14:$D$23,3,FALSE))</f>
        <v/>
      </c>
      <c r="D554" s="7" t="str">
        <f t="shared" si="49"/>
        <v/>
      </c>
      <c r="E554" s="6" t="str">
        <f t="shared" si="50"/>
        <v/>
      </c>
      <c r="F554" s="131"/>
      <c r="G554" s="105" t="str">
        <f>IF(F554="","",VLOOKUP(F554,プルダウン用リスト!$K$1:$M$14,2,FALSE))</f>
        <v/>
      </c>
      <c r="H554" s="99"/>
      <c r="I554" s="99"/>
      <c r="J554" s="139"/>
      <c r="K554" s="141"/>
      <c r="L554" s="118"/>
      <c r="M554" s="119" t="str">
        <f t="shared" si="51"/>
        <v/>
      </c>
      <c r="N554" s="103"/>
      <c r="O554" s="100"/>
      <c r="P554" s="100"/>
      <c r="Q554" s="101" t="str">
        <f t="shared" si="52"/>
        <v/>
      </c>
      <c r="R554" s="100"/>
      <c r="S554" s="102" t="str">
        <f t="shared" si="53"/>
        <v/>
      </c>
      <c r="T554" s="15" t="str">
        <f t="shared" si="54"/>
        <v/>
      </c>
    </row>
    <row r="555" spans="1:20" x14ac:dyDescent="0.55000000000000004">
      <c r="A555" s="126"/>
      <c r="B555" s="95"/>
      <c r="C555" s="98" t="str">
        <f>IF(B555="","",VLOOKUP(B555,団体基本情報!$B$14:$D$23,3,FALSE))</f>
        <v/>
      </c>
      <c r="D555" s="7" t="str">
        <f t="shared" si="49"/>
        <v/>
      </c>
      <c r="E555" s="6" t="str">
        <f t="shared" si="50"/>
        <v/>
      </c>
      <c r="F555" s="131"/>
      <c r="G555" s="105" t="str">
        <f>IF(F555="","",VLOOKUP(F555,プルダウン用リスト!$K$1:$M$14,2,FALSE))</f>
        <v/>
      </c>
      <c r="H555" s="99"/>
      <c r="I555" s="99"/>
      <c r="J555" s="139"/>
      <c r="K555" s="141"/>
      <c r="L555" s="118"/>
      <c r="M555" s="119" t="str">
        <f t="shared" si="51"/>
        <v/>
      </c>
      <c r="N555" s="103"/>
      <c r="O555" s="100"/>
      <c r="P555" s="100"/>
      <c r="Q555" s="101" t="str">
        <f t="shared" si="52"/>
        <v/>
      </c>
      <c r="R555" s="100"/>
      <c r="S555" s="102" t="str">
        <f t="shared" si="53"/>
        <v/>
      </c>
      <c r="T555" s="15" t="str">
        <f t="shared" si="54"/>
        <v/>
      </c>
    </row>
    <row r="556" spans="1:20" x14ac:dyDescent="0.55000000000000004">
      <c r="A556" s="126"/>
      <c r="B556" s="95"/>
      <c r="C556" s="98" t="str">
        <f>IF(B556="","",VLOOKUP(B556,団体基本情報!$B$14:$D$23,3,FALSE))</f>
        <v/>
      </c>
      <c r="D556" s="7" t="str">
        <f t="shared" si="49"/>
        <v/>
      </c>
      <c r="E556" s="6" t="str">
        <f t="shared" si="50"/>
        <v/>
      </c>
      <c r="F556" s="131"/>
      <c r="G556" s="105" t="str">
        <f>IF(F556="","",VLOOKUP(F556,プルダウン用リスト!$K$1:$M$14,2,FALSE))</f>
        <v/>
      </c>
      <c r="H556" s="99"/>
      <c r="I556" s="99"/>
      <c r="J556" s="139"/>
      <c r="K556" s="141"/>
      <c r="L556" s="118"/>
      <c r="M556" s="119" t="str">
        <f t="shared" si="51"/>
        <v/>
      </c>
      <c r="N556" s="103"/>
      <c r="O556" s="100"/>
      <c r="P556" s="100"/>
      <c r="Q556" s="101" t="str">
        <f t="shared" si="52"/>
        <v/>
      </c>
      <c r="R556" s="100"/>
      <c r="S556" s="102" t="str">
        <f t="shared" si="53"/>
        <v/>
      </c>
      <c r="T556" s="15" t="str">
        <f t="shared" si="54"/>
        <v/>
      </c>
    </row>
    <row r="557" spans="1:20" x14ac:dyDescent="0.55000000000000004">
      <c r="A557" s="126"/>
      <c r="B557" s="95"/>
      <c r="C557" s="98" t="str">
        <f>IF(B557="","",VLOOKUP(B557,団体基本情報!$B$14:$D$23,3,FALSE))</f>
        <v/>
      </c>
      <c r="D557" s="7" t="str">
        <f t="shared" si="49"/>
        <v/>
      </c>
      <c r="E557" s="6" t="str">
        <f t="shared" si="50"/>
        <v/>
      </c>
      <c r="F557" s="131"/>
      <c r="G557" s="105" t="str">
        <f>IF(F557="","",VLOOKUP(F557,プルダウン用リスト!$K$1:$M$14,2,FALSE))</f>
        <v/>
      </c>
      <c r="H557" s="99"/>
      <c r="I557" s="99"/>
      <c r="J557" s="139"/>
      <c r="K557" s="141"/>
      <c r="L557" s="118"/>
      <c r="M557" s="119" t="str">
        <f t="shared" si="51"/>
        <v/>
      </c>
      <c r="N557" s="103"/>
      <c r="O557" s="100"/>
      <c r="P557" s="100"/>
      <c r="Q557" s="101" t="str">
        <f t="shared" si="52"/>
        <v/>
      </c>
      <c r="R557" s="100"/>
      <c r="S557" s="102" t="str">
        <f t="shared" si="53"/>
        <v/>
      </c>
      <c r="T557" s="15" t="str">
        <f t="shared" si="54"/>
        <v/>
      </c>
    </row>
    <row r="558" spans="1:20" x14ac:dyDescent="0.55000000000000004">
      <c r="A558" s="126"/>
      <c r="B558" s="95"/>
      <c r="C558" s="98" t="str">
        <f>IF(B558="","",VLOOKUP(B558,団体基本情報!$B$14:$D$23,3,FALSE))</f>
        <v/>
      </c>
      <c r="D558" s="7" t="str">
        <f t="shared" si="49"/>
        <v/>
      </c>
      <c r="E558" s="6" t="str">
        <f t="shared" si="50"/>
        <v/>
      </c>
      <c r="F558" s="131"/>
      <c r="G558" s="105" t="str">
        <f>IF(F558="","",VLOOKUP(F558,プルダウン用リスト!$K$1:$M$14,2,FALSE))</f>
        <v/>
      </c>
      <c r="H558" s="99"/>
      <c r="I558" s="99"/>
      <c r="J558" s="139"/>
      <c r="K558" s="141"/>
      <c r="L558" s="118"/>
      <c r="M558" s="119" t="str">
        <f t="shared" si="51"/>
        <v/>
      </c>
      <c r="N558" s="103"/>
      <c r="O558" s="100"/>
      <c r="P558" s="100"/>
      <c r="Q558" s="101" t="str">
        <f t="shared" si="52"/>
        <v/>
      </c>
      <c r="R558" s="100"/>
      <c r="S558" s="102" t="str">
        <f t="shared" si="53"/>
        <v/>
      </c>
      <c r="T558" s="15" t="str">
        <f t="shared" si="54"/>
        <v/>
      </c>
    </row>
    <row r="559" spans="1:20" x14ac:dyDescent="0.55000000000000004">
      <c r="A559" s="126"/>
      <c r="B559" s="95"/>
      <c r="C559" s="98" t="str">
        <f>IF(B559="","",VLOOKUP(B559,団体基本情報!$B$14:$D$23,3,FALSE))</f>
        <v/>
      </c>
      <c r="D559" s="7" t="str">
        <f t="shared" si="49"/>
        <v/>
      </c>
      <c r="E559" s="6" t="str">
        <f t="shared" si="50"/>
        <v/>
      </c>
      <c r="F559" s="131"/>
      <c r="G559" s="105" t="str">
        <f>IF(F559="","",VLOOKUP(F559,プルダウン用リスト!$K$1:$M$14,2,FALSE))</f>
        <v/>
      </c>
      <c r="H559" s="99"/>
      <c r="I559" s="99"/>
      <c r="J559" s="139"/>
      <c r="K559" s="141"/>
      <c r="L559" s="118"/>
      <c r="M559" s="119" t="str">
        <f t="shared" si="51"/>
        <v/>
      </c>
      <c r="N559" s="103"/>
      <c r="O559" s="100"/>
      <c r="P559" s="100"/>
      <c r="Q559" s="101" t="str">
        <f t="shared" si="52"/>
        <v/>
      </c>
      <c r="R559" s="100"/>
      <c r="S559" s="102" t="str">
        <f t="shared" si="53"/>
        <v/>
      </c>
      <c r="T559" s="15" t="str">
        <f t="shared" si="54"/>
        <v/>
      </c>
    </row>
    <row r="560" spans="1:20" x14ac:dyDescent="0.55000000000000004">
      <c r="A560" s="126"/>
      <c r="B560" s="95"/>
      <c r="C560" s="98" t="str">
        <f>IF(B560="","",VLOOKUP(B560,団体基本情報!$B$14:$D$23,3,FALSE))</f>
        <v/>
      </c>
      <c r="D560" s="7" t="str">
        <f t="shared" si="49"/>
        <v/>
      </c>
      <c r="E560" s="6" t="str">
        <f t="shared" si="50"/>
        <v/>
      </c>
      <c r="F560" s="131"/>
      <c r="G560" s="105" t="str">
        <f>IF(F560="","",VLOOKUP(F560,プルダウン用リスト!$K$1:$M$14,2,FALSE))</f>
        <v/>
      </c>
      <c r="H560" s="99"/>
      <c r="I560" s="99"/>
      <c r="J560" s="139"/>
      <c r="K560" s="141"/>
      <c r="L560" s="118"/>
      <c r="M560" s="119" t="str">
        <f t="shared" si="51"/>
        <v/>
      </c>
      <c r="N560" s="103"/>
      <c r="O560" s="100"/>
      <c r="P560" s="100"/>
      <c r="Q560" s="101" t="str">
        <f t="shared" si="52"/>
        <v/>
      </c>
      <c r="R560" s="100"/>
      <c r="S560" s="102" t="str">
        <f t="shared" si="53"/>
        <v/>
      </c>
      <c r="T560" s="15" t="str">
        <f t="shared" si="54"/>
        <v/>
      </c>
    </row>
    <row r="561" spans="1:20" x14ac:dyDescent="0.55000000000000004">
      <c r="A561" s="126"/>
      <c r="B561" s="95"/>
      <c r="C561" s="98" t="str">
        <f>IF(B561="","",VLOOKUP(B561,団体基本情報!$B$14:$D$23,3,FALSE))</f>
        <v/>
      </c>
      <c r="D561" s="7" t="str">
        <f t="shared" si="49"/>
        <v/>
      </c>
      <c r="E561" s="6" t="str">
        <f t="shared" si="50"/>
        <v/>
      </c>
      <c r="F561" s="131"/>
      <c r="G561" s="105" t="str">
        <f>IF(F561="","",VLOOKUP(F561,プルダウン用リスト!$K$1:$M$14,2,FALSE))</f>
        <v/>
      </c>
      <c r="H561" s="99"/>
      <c r="I561" s="99"/>
      <c r="J561" s="139"/>
      <c r="K561" s="141"/>
      <c r="L561" s="118"/>
      <c r="M561" s="119" t="str">
        <f t="shared" si="51"/>
        <v/>
      </c>
      <c r="N561" s="103"/>
      <c r="O561" s="100"/>
      <c r="P561" s="100"/>
      <c r="Q561" s="101" t="str">
        <f t="shared" si="52"/>
        <v/>
      </c>
      <c r="R561" s="100"/>
      <c r="S561" s="102" t="str">
        <f t="shared" si="53"/>
        <v/>
      </c>
      <c r="T561" s="15" t="str">
        <f t="shared" si="54"/>
        <v/>
      </c>
    </row>
    <row r="562" spans="1:20" x14ac:dyDescent="0.55000000000000004">
      <c r="A562" s="126"/>
      <c r="B562" s="95"/>
      <c r="C562" s="98" t="str">
        <f>IF(B562="","",VLOOKUP(B562,団体基本情報!$B$14:$D$23,3,FALSE))</f>
        <v/>
      </c>
      <c r="D562" s="7" t="str">
        <f t="shared" si="49"/>
        <v/>
      </c>
      <c r="E562" s="6" t="str">
        <f t="shared" si="50"/>
        <v/>
      </c>
      <c r="F562" s="131"/>
      <c r="G562" s="105" t="str">
        <f>IF(F562="","",VLOOKUP(F562,プルダウン用リスト!$K$1:$M$14,2,FALSE))</f>
        <v/>
      </c>
      <c r="H562" s="99"/>
      <c r="I562" s="99"/>
      <c r="J562" s="139"/>
      <c r="K562" s="141"/>
      <c r="L562" s="118"/>
      <c r="M562" s="119" t="str">
        <f t="shared" si="51"/>
        <v/>
      </c>
      <c r="N562" s="103"/>
      <c r="O562" s="100"/>
      <c r="P562" s="100"/>
      <c r="Q562" s="101" t="str">
        <f t="shared" si="52"/>
        <v/>
      </c>
      <c r="R562" s="100"/>
      <c r="S562" s="102" t="str">
        <f t="shared" si="53"/>
        <v/>
      </c>
      <c r="T562" s="15" t="str">
        <f t="shared" si="54"/>
        <v/>
      </c>
    </row>
    <row r="563" spans="1:20" x14ac:dyDescent="0.55000000000000004">
      <c r="A563" s="126"/>
      <c r="B563" s="95"/>
      <c r="C563" s="98" t="str">
        <f>IF(B563="","",VLOOKUP(B563,団体基本情報!$B$14:$D$23,3,FALSE))</f>
        <v/>
      </c>
      <c r="D563" s="7" t="str">
        <f t="shared" si="49"/>
        <v/>
      </c>
      <c r="E563" s="6" t="str">
        <f t="shared" si="50"/>
        <v/>
      </c>
      <c r="F563" s="131"/>
      <c r="G563" s="105" t="str">
        <f>IF(F563="","",VLOOKUP(F563,プルダウン用リスト!$K$1:$M$14,2,FALSE))</f>
        <v/>
      </c>
      <c r="H563" s="99"/>
      <c r="I563" s="99"/>
      <c r="J563" s="139"/>
      <c r="K563" s="141"/>
      <c r="L563" s="118"/>
      <c r="M563" s="119" t="str">
        <f t="shared" si="51"/>
        <v/>
      </c>
      <c r="N563" s="103"/>
      <c r="O563" s="100"/>
      <c r="P563" s="100"/>
      <c r="Q563" s="101" t="str">
        <f t="shared" si="52"/>
        <v/>
      </c>
      <c r="R563" s="100"/>
      <c r="S563" s="102" t="str">
        <f t="shared" si="53"/>
        <v/>
      </c>
      <c r="T563" s="15" t="str">
        <f t="shared" si="54"/>
        <v/>
      </c>
    </row>
    <row r="564" spans="1:20" x14ac:dyDescent="0.55000000000000004">
      <c r="A564" s="126"/>
      <c r="B564" s="95"/>
      <c r="C564" s="98" t="str">
        <f>IF(B564="","",VLOOKUP(B564,団体基本情報!$B$14:$D$23,3,FALSE))</f>
        <v/>
      </c>
      <c r="D564" s="7" t="str">
        <f t="shared" si="49"/>
        <v/>
      </c>
      <c r="E564" s="6" t="str">
        <f t="shared" si="50"/>
        <v/>
      </c>
      <c r="F564" s="131"/>
      <c r="G564" s="105" t="str">
        <f>IF(F564="","",VLOOKUP(F564,プルダウン用リスト!$K$1:$M$14,2,FALSE))</f>
        <v/>
      </c>
      <c r="H564" s="99"/>
      <c r="I564" s="99"/>
      <c r="J564" s="139"/>
      <c r="K564" s="141"/>
      <c r="L564" s="118"/>
      <c r="M564" s="119" t="str">
        <f t="shared" si="51"/>
        <v/>
      </c>
      <c r="N564" s="103"/>
      <c r="O564" s="100"/>
      <c r="P564" s="100"/>
      <c r="Q564" s="101" t="str">
        <f t="shared" si="52"/>
        <v/>
      </c>
      <c r="R564" s="100"/>
      <c r="S564" s="102" t="str">
        <f t="shared" si="53"/>
        <v/>
      </c>
      <c r="T564" s="15" t="str">
        <f t="shared" si="54"/>
        <v/>
      </c>
    </row>
    <row r="565" spans="1:20" x14ac:dyDescent="0.55000000000000004">
      <c r="A565" s="126"/>
      <c r="B565" s="95"/>
      <c r="C565" s="98" t="str">
        <f>IF(B565="","",VLOOKUP(B565,団体基本情報!$B$14:$D$23,3,FALSE))</f>
        <v/>
      </c>
      <c r="D565" s="7" t="str">
        <f t="shared" si="49"/>
        <v/>
      </c>
      <c r="E565" s="6" t="str">
        <f t="shared" si="50"/>
        <v/>
      </c>
      <c r="F565" s="131"/>
      <c r="G565" s="105" t="str">
        <f>IF(F565="","",VLOOKUP(F565,プルダウン用リスト!$K$1:$M$14,2,FALSE))</f>
        <v/>
      </c>
      <c r="H565" s="99"/>
      <c r="I565" s="99"/>
      <c r="J565" s="139"/>
      <c r="K565" s="141"/>
      <c r="L565" s="118"/>
      <c r="M565" s="119" t="str">
        <f t="shared" si="51"/>
        <v/>
      </c>
      <c r="N565" s="103"/>
      <c r="O565" s="100"/>
      <c r="P565" s="100"/>
      <c r="Q565" s="101" t="str">
        <f t="shared" si="52"/>
        <v/>
      </c>
      <c r="R565" s="100"/>
      <c r="S565" s="102" t="str">
        <f t="shared" si="53"/>
        <v/>
      </c>
      <c r="T565" s="15" t="str">
        <f t="shared" si="54"/>
        <v/>
      </c>
    </row>
    <row r="566" spans="1:20" x14ac:dyDescent="0.55000000000000004">
      <c r="A566" s="126"/>
      <c r="B566" s="95"/>
      <c r="C566" s="98" t="str">
        <f>IF(B566="","",VLOOKUP(B566,団体基本情報!$B$14:$D$23,3,FALSE))</f>
        <v/>
      </c>
      <c r="D566" s="7" t="str">
        <f t="shared" si="49"/>
        <v/>
      </c>
      <c r="E566" s="6" t="str">
        <f t="shared" si="50"/>
        <v/>
      </c>
      <c r="F566" s="131"/>
      <c r="G566" s="105" t="str">
        <f>IF(F566="","",VLOOKUP(F566,プルダウン用リスト!$K$1:$M$14,2,FALSE))</f>
        <v/>
      </c>
      <c r="H566" s="99"/>
      <c r="I566" s="99"/>
      <c r="J566" s="139"/>
      <c r="K566" s="141"/>
      <c r="L566" s="118"/>
      <c r="M566" s="119" t="str">
        <f t="shared" si="51"/>
        <v/>
      </c>
      <c r="N566" s="103"/>
      <c r="O566" s="100"/>
      <c r="P566" s="100"/>
      <c r="Q566" s="101" t="str">
        <f t="shared" si="52"/>
        <v/>
      </c>
      <c r="R566" s="100"/>
      <c r="S566" s="102" t="str">
        <f t="shared" si="53"/>
        <v/>
      </c>
      <c r="T566" s="15" t="str">
        <f t="shared" si="54"/>
        <v/>
      </c>
    </row>
    <row r="567" spans="1:20" x14ac:dyDescent="0.55000000000000004">
      <c r="A567" s="126"/>
      <c r="B567" s="95"/>
      <c r="C567" s="98" t="str">
        <f>IF(B567="","",VLOOKUP(B567,団体基本情報!$B$14:$D$23,3,FALSE))</f>
        <v/>
      </c>
      <c r="D567" s="7" t="str">
        <f t="shared" si="49"/>
        <v/>
      </c>
      <c r="E567" s="6" t="str">
        <f t="shared" si="50"/>
        <v/>
      </c>
      <c r="F567" s="131"/>
      <c r="G567" s="105" t="str">
        <f>IF(F567="","",VLOOKUP(F567,プルダウン用リスト!$K$1:$M$14,2,FALSE))</f>
        <v/>
      </c>
      <c r="H567" s="99"/>
      <c r="I567" s="99"/>
      <c r="J567" s="139"/>
      <c r="K567" s="141"/>
      <c r="L567" s="118"/>
      <c r="M567" s="119" t="str">
        <f t="shared" si="51"/>
        <v/>
      </c>
      <c r="N567" s="103"/>
      <c r="O567" s="100"/>
      <c r="P567" s="100"/>
      <c r="Q567" s="101" t="str">
        <f t="shared" si="52"/>
        <v/>
      </c>
      <c r="R567" s="100"/>
      <c r="S567" s="102" t="str">
        <f t="shared" si="53"/>
        <v/>
      </c>
      <c r="T567" s="15" t="str">
        <f t="shared" si="54"/>
        <v/>
      </c>
    </row>
    <row r="568" spans="1:20" x14ac:dyDescent="0.55000000000000004">
      <c r="A568" s="126"/>
      <c r="B568" s="95"/>
      <c r="C568" s="98" t="str">
        <f>IF(B568="","",VLOOKUP(B568,団体基本情報!$B$14:$D$23,3,FALSE))</f>
        <v/>
      </c>
      <c r="D568" s="7" t="str">
        <f t="shared" si="49"/>
        <v/>
      </c>
      <c r="E568" s="6" t="str">
        <f t="shared" si="50"/>
        <v/>
      </c>
      <c r="F568" s="131"/>
      <c r="G568" s="105" t="str">
        <f>IF(F568="","",VLOOKUP(F568,プルダウン用リスト!$K$1:$M$14,2,FALSE))</f>
        <v/>
      </c>
      <c r="H568" s="99"/>
      <c r="I568" s="99"/>
      <c r="J568" s="139"/>
      <c r="K568" s="141"/>
      <c r="L568" s="118"/>
      <c r="M568" s="119" t="str">
        <f t="shared" si="51"/>
        <v/>
      </c>
      <c r="N568" s="103"/>
      <c r="O568" s="100"/>
      <c r="P568" s="100"/>
      <c r="Q568" s="101" t="str">
        <f t="shared" si="52"/>
        <v/>
      </c>
      <c r="R568" s="100"/>
      <c r="S568" s="102" t="str">
        <f t="shared" si="53"/>
        <v/>
      </c>
      <c r="T568" s="15" t="str">
        <f t="shared" si="54"/>
        <v/>
      </c>
    </row>
    <row r="569" spans="1:20" x14ac:dyDescent="0.55000000000000004">
      <c r="A569" s="126"/>
      <c r="B569" s="95"/>
      <c r="C569" s="98" t="str">
        <f>IF(B569="","",VLOOKUP(B569,団体基本情報!$B$14:$D$23,3,FALSE))</f>
        <v/>
      </c>
      <c r="D569" s="7" t="str">
        <f t="shared" si="49"/>
        <v/>
      </c>
      <c r="E569" s="6" t="str">
        <f t="shared" si="50"/>
        <v/>
      </c>
      <c r="F569" s="131"/>
      <c r="G569" s="105" t="str">
        <f>IF(F569="","",VLOOKUP(F569,プルダウン用リスト!$K$1:$M$14,2,FALSE))</f>
        <v/>
      </c>
      <c r="H569" s="99"/>
      <c r="I569" s="99"/>
      <c r="J569" s="139"/>
      <c r="K569" s="141"/>
      <c r="L569" s="118"/>
      <c r="M569" s="119" t="str">
        <f t="shared" si="51"/>
        <v/>
      </c>
      <c r="N569" s="103"/>
      <c r="O569" s="100"/>
      <c r="P569" s="100"/>
      <c r="Q569" s="101" t="str">
        <f t="shared" si="52"/>
        <v/>
      </c>
      <c r="R569" s="100"/>
      <c r="S569" s="102" t="str">
        <f t="shared" si="53"/>
        <v/>
      </c>
      <c r="T569" s="15" t="str">
        <f t="shared" si="54"/>
        <v/>
      </c>
    </row>
    <row r="570" spans="1:20" x14ac:dyDescent="0.55000000000000004">
      <c r="A570" s="126"/>
      <c r="B570" s="95"/>
      <c r="C570" s="98" t="str">
        <f>IF(B570="","",VLOOKUP(B570,団体基本情報!$B$14:$D$23,3,FALSE))</f>
        <v/>
      </c>
      <c r="D570" s="7" t="str">
        <f t="shared" si="49"/>
        <v/>
      </c>
      <c r="E570" s="6" t="str">
        <f t="shared" si="50"/>
        <v/>
      </c>
      <c r="F570" s="131"/>
      <c r="G570" s="105" t="str">
        <f>IF(F570="","",VLOOKUP(F570,プルダウン用リスト!$K$1:$M$14,2,FALSE))</f>
        <v/>
      </c>
      <c r="H570" s="99"/>
      <c r="I570" s="99"/>
      <c r="J570" s="139"/>
      <c r="K570" s="141"/>
      <c r="L570" s="118"/>
      <c r="M570" s="119" t="str">
        <f t="shared" si="51"/>
        <v/>
      </c>
      <c r="N570" s="103"/>
      <c r="O570" s="100"/>
      <c r="P570" s="100"/>
      <c r="Q570" s="101" t="str">
        <f t="shared" si="52"/>
        <v/>
      </c>
      <c r="R570" s="100"/>
      <c r="S570" s="102" t="str">
        <f t="shared" si="53"/>
        <v/>
      </c>
      <c r="T570" s="15" t="str">
        <f t="shared" si="54"/>
        <v/>
      </c>
    </row>
    <row r="571" spans="1:20" x14ac:dyDescent="0.55000000000000004">
      <c r="A571" s="126"/>
      <c r="B571" s="95"/>
      <c r="C571" s="98" t="str">
        <f>IF(B571="","",VLOOKUP(B571,団体基本情報!$B$14:$D$23,3,FALSE))</f>
        <v/>
      </c>
      <c r="D571" s="7" t="str">
        <f t="shared" si="49"/>
        <v/>
      </c>
      <c r="E571" s="6" t="str">
        <f t="shared" si="50"/>
        <v/>
      </c>
      <c r="F571" s="131"/>
      <c r="G571" s="105" t="str">
        <f>IF(F571="","",VLOOKUP(F571,プルダウン用リスト!$K$1:$M$14,2,FALSE))</f>
        <v/>
      </c>
      <c r="H571" s="99"/>
      <c r="I571" s="99"/>
      <c r="J571" s="139"/>
      <c r="K571" s="141"/>
      <c r="L571" s="118"/>
      <c r="M571" s="119" t="str">
        <f t="shared" si="51"/>
        <v/>
      </c>
      <c r="N571" s="103"/>
      <c r="O571" s="100"/>
      <c r="P571" s="100"/>
      <c r="Q571" s="101" t="str">
        <f t="shared" si="52"/>
        <v/>
      </c>
      <c r="R571" s="100"/>
      <c r="S571" s="102" t="str">
        <f t="shared" si="53"/>
        <v/>
      </c>
      <c r="T571" s="15" t="str">
        <f t="shared" si="54"/>
        <v/>
      </c>
    </row>
    <row r="572" spans="1:20" x14ac:dyDescent="0.55000000000000004">
      <c r="A572" s="126"/>
      <c r="B572" s="95"/>
      <c r="C572" s="98" t="str">
        <f>IF(B572="","",VLOOKUP(B572,団体基本情報!$B$14:$D$23,3,FALSE))</f>
        <v/>
      </c>
      <c r="D572" s="7" t="str">
        <f t="shared" si="49"/>
        <v/>
      </c>
      <c r="E572" s="6" t="str">
        <f t="shared" si="50"/>
        <v/>
      </c>
      <c r="F572" s="131"/>
      <c r="G572" s="105" t="str">
        <f>IF(F572="","",VLOOKUP(F572,プルダウン用リスト!$K$1:$M$14,2,FALSE))</f>
        <v/>
      </c>
      <c r="H572" s="99"/>
      <c r="I572" s="99"/>
      <c r="J572" s="139"/>
      <c r="K572" s="141"/>
      <c r="L572" s="118"/>
      <c r="M572" s="119" t="str">
        <f t="shared" si="51"/>
        <v/>
      </c>
      <c r="N572" s="103"/>
      <c r="O572" s="100"/>
      <c r="P572" s="100"/>
      <c r="Q572" s="101" t="str">
        <f t="shared" si="52"/>
        <v/>
      </c>
      <c r="R572" s="100"/>
      <c r="S572" s="102" t="str">
        <f t="shared" si="53"/>
        <v/>
      </c>
      <c r="T572" s="15" t="str">
        <f t="shared" si="54"/>
        <v/>
      </c>
    </row>
    <row r="573" spans="1:20" x14ac:dyDescent="0.55000000000000004">
      <c r="A573" s="126"/>
      <c r="B573" s="95"/>
      <c r="C573" s="98" t="str">
        <f>IF(B573="","",VLOOKUP(B573,団体基本情報!$B$14:$D$23,3,FALSE))</f>
        <v/>
      </c>
      <c r="D573" s="7" t="str">
        <f t="shared" si="49"/>
        <v/>
      </c>
      <c r="E573" s="6" t="str">
        <f t="shared" si="50"/>
        <v/>
      </c>
      <c r="F573" s="131"/>
      <c r="G573" s="105" t="str">
        <f>IF(F573="","",VLOOKUP(F573,プルダウン用リスト!$K$1:$M$14,2,FALSE))</f>
        <v/>
      </c>
      <c r="H573" s="99"/>
      <c r="I573" s="99"/>
      <c r="J573" s="139"/>
      <c r="K573" s="141"/>
      <c r="L573" s="118"/>
      <c r="M573" s="119" t="str">
        <f t="shared" si="51"/>
        <v/>
      </c>
      <c r="N573" s="103"/>
      <c r="O573" s="100"/>
      <c r="P573" s="100"/>
      <c r="Q573" s="101" t="str">
        <f t="shared" si="52"/>
        <v/>
      </c>
      <c r="R573" s="100"/>
      <c r="S573" s="102" t="str">
        <f t="shared" si="53"/>
        <v/>
      </c>
      <c r="T573" s="15" t="str">
        <f t="shared" si="54"/>
        <v/>
      </c>
    </row>
    <row r="574" spans="1:20" x14ac:dyDescent="0.55000000000000004">
      <c r="A574" s="126"/>
      <c r="B574" s="95"/>
      <c r="C574" s="98" t="str">
        <f>IF(B574="","",VLOOKUP(B574,団体基本情報!$B$14:$D$23,3,FALSE))</f>
        <v/>
      </c>
      <c r="D574" s="7" t="str">
        <f t="shared" si="49"/>
        <v/>
      </c>
      <c r="E574" s="6" t="str">
        <f t="shared" si="50"/>
        <v/>
      </c>
      <c r="F574" s="131"/>
      <c r="G574" s="105" t="str">
        <f>IF(F574="","",VLOOKUP(F574,プルダウン用リスト!$K$1:$M$14,2,FALSE))</f>
        <v/>
      </c>
      <c r="H574" s="99"/>
      <c r="I574" s="99"/>
      <c r="J574" s="139"/>
      <c r="K574" s="141"/>
      <c r="L574" s="118"/>
      <c r="M574" s="119" t="str">
        <f t="shared" si="51"/>
        <v/>
      </c>
      <c r="N574" s="103"/>
      <c r="O574" s="100"/>
      <c r="P574" s="100"/>
      <c r="Q574" s="101" t="str">
        <f t="shared" si="52"/>
        <v/>
      </c>
      <c r="R574" s="100"/>
      <c r="S574" s="102" t="str">
        <f t="shared" si="53"/>
        <v/>
      </c>
      <c r="T574" s="15" t="str">
        <f t="shared" si="54"/>
        <v/>
      </c>
    </row>
    <row r="575" spans="1:20" x14ac:dyDescent="0.55000000000000004">
      <c r="A575" s="126"/>
      <c r="B575" s="95"/>
      <c r="C575" s="98" t="str">
        <f>IF(B575="","",VLOOKUP(B575,団体基本情報!$B$14:$D$23,3,FALSE))</f>
        <v/>
      </c>
      <c r="D575" s="7" t="str">
        <f t="shared" si="49"/>
        <v/>
      </c>
      <c r="E575" s="6" t="str">
        <f t="shared" si="50"/>
        <v/>
      </c>
      <c r="F575" s="131"/>
      <c r="G575" s="105" t="str">
        <f>IF(F575="","",VLOOKUP(F575,プルダウン用リスト!$K$1:$M$14,2,FALSE))</f>
        <v/>
      </c>
      <c r="H575" s="99"/>
      <c r="I575" s="99"/>
      <c r="J575" s="139"/>
      <c r="K575" s="141"/>
      <c r="L575" s="118"/>
      <c r="M575" s="119" t="str">
        <f t="shared" si="51"/>
        <v/>
      </c>
      <c r="N575" s="103"/>
      <c r="O575" s="100"/>
      <c r="P575" s="100"/>
      <c r="Q575" s="101" t="str">
        <f t="shared" si="52"/>
        <v/>
      </c>
      <c r="R575" s="100"/>
      <c r="S575" s="102" t="str">
        <f t="shared" si="53"/>
        <v/>
      </c>
      <c r="T575" s="15" t="str">
        <f t="shared" si="54"/>
        <v/>
      </c>
    </row>
    <row r="576" spans="1:20" x14ac:dyDescent="0.55000000000000004">
      <c r="A576" s="126"/>
      <c r="B576" s="95"/>
      <c r="C576" s="98" t="str">
        <f>IF(B576="","",VLOOKUP(B576,団体基本情報!$B$14:$D$23,3,FALSE))</f>
        <v/>
      </c>
      <c r="D576" s="7" t="str">
        <f t="shared" si="49"/>
        <v/>
      </c>
      <c r="E576" s="6" t="str">
        <f t="shared" si="50"/>
        <v/>
      </c>
      <c r="F576" s="131"/>
      <c r="G576" s="105" t="str">
        <f>IF(F576="","",VLOOKUP(F576,プルダウン用リスト!$K$1:$M$14,2,FALSE))</f>
        <v/>
      </c>
      <c r="H576" s="99"/>
      <c r="I576" s="99"/>
      <c r="J576" s="139"/>
      <c r="K576" s="141"/>
      <c r="L576" s="118"/>
      <c r="M576" s="119" t="str">
        <f t="shared" si="51"/>
        <v/>
      </c>
      <c r="N576" s="103"/>
      <c r="O576" s="100"/>
      <c r="P576" s="100"/>
      <c r="Q576" s="101" t="str">
        <f t="shared" si="52"/>
        <v/>
      </c>
      <c r="R576" s="100"/>
      <c r="S576" s="102" t="str">
        <f t="shared" si="53"/>
        <v/>
      </c>
      <c r="T576" s="15" t="str">
        <f t="shared" si="54"/>
        <v/>
      </c>
    </row>
    <row r="577" spans="1:20" x14ac:dyDescent="0.55000000000000004">
      <c r="A577" s="126"/>
      <c r="B577" s="95"/>
      <c r="C577" s="98" t="str">
        <f>IF(B577="","",VLOOKUP(B577,団体基本情報!$B$14:$D$23,3,FALSE))</f>
        <v/>
      </c>
      <c r="D577" s="7" t="str">
        <f t="shared" si="49"/>
        <v/>
      </c>
      <c r="E577" s="6" t="str">
        <f t="shared" si="50"/>
        <v/>
      </c>
      <c r="F577" s="131"/>
      <c r="G577" s="105" t="str">
        <f>IF(F577="","",VLOOKUP(F577,プルダウン用リスト!$K$1:$M$14,2,FALSE))</f>
        <v/>
      </c>
      <c r="H577" s="99"/>
      <c r="I577" s="99"/>
      <c r="J577" s="139"/>
      <c r="K577" s="141"/>
      <c r="L577" s="118"/>
      <c r="M577" s="119" t="str">
        <f t="shared" si="51"/>
        <v/>
      </c>
      <c r="N577" s="103"/>
      <c r="O577" s="100"/>
      <c r="P577" s="100"/>
      <c r="Q577" s="101" t="str">
        <f t="shared" si="52"/>
        <v/>
      </c>
      <c r="R577" s="100"/>
      <c r="S577" s="102" t="str">
        <f t="shared" si="53"/>
        <v/>
      </c>
      <c r="T577" s="15" t="str">
        <f t="shared" si="54"/>
        <v/>
      </c>
    </row>
    <row r="578" spans="1:20" x14ac:dyDescent="0.55000000000000004">
      <c r="A578" s="126"/>
      <c r="B578" s="95"/>
      <c r="C578" s="98" t="str">
        <f>IF(B578="","",VLOOKUP(B578,団体基本情報!$B$14:$D$23,3,FALSE))</f>
        <v/>
      </c>
      <c r="D578" s="7" t="str">
        <f t="shared" si="49"/>
        <v/>
      </c>
      <c r="E578" s="6" t="str">
        <f t="shared" si="50"/>
        <v/>
      </c>
      <c r="F578" s="131"/>
      <c r="G578" s="105" t="str">
        <f>IF(F578="","",VLOOKUP(F578,プルダウン用リスト!$K$1:$M$14,2,FALSE))</f>
        <v/>
      </c>
      <c r="H578" s="99"/>
      <c r="I578" s="99"/>
      <c r="J578" s="139"/>
      <c r="K578" s="141"/>
      <c r="L578" s="118"/>
      <c r="M578" s="119" t="str">
        <f t="shared" si="51"/>
        <v/>
      </c>
      <c r="N578" s="103"/>
      <c r="O578" s="100"/>
      <c r="P578" s="100"/>
      <c r="Q578" s="101" t="str">
        <f t="shared" si="52"/>
        <v/>
      </c>
      <c r="R578" s="100"/>
      <c r="S578" s="102" t="str">
        <f t="shared" si="53"/>
        <v/>
      </c>
      <c r="T578" s="15" t="str">
        <f t="shared" si="54"/>
        <v/>
      </c>
    </row>
    <row r="579" spans="1:20" x14ac:dyDescent="0.55000000000000004">
      <c r="A579" s="126"/>
      <c r="B579" s="95"/>
      <c r="C579" s="98" t="str">
        <f>IF(B579="","",VLOOKUP(B579,団体基本情報!$B$14:$D$23,3,FALSE))</f>
        <v/>
      </c>
      <c r="D579" s="7" t="str">
        <f t="shared" si="49"/>
        <v/>
      </c>
      <c r="E579" s="6" t="str">
        <f t="shared" si="50"/>
        <v/>
      </c>
      <c r="F579" s="131"/>
      <c r="G579" s="105" t="str">
        <f>IF(F579="","",VLOOKUP(F579,プルダウン用リスト!$K$1:$M$14,2,FALSE))</f>
        <v/>
      </c>
      <c r="H579" s="99"/>
      <c r="I579" s="99"/>
      <c r="J579" s="139"/>
      <c r="K579" s="141"/>
      <c r="L579" s="118"/>
      <c r="M579" s="119" t="str">
        <f t="shared" si="51"/>
        <v/>
      </c>
      <c r="N579" s="103"/>
      <c r="O579" s="100"/>
      <c r="P579" s="100"/>
      <c r="Q579" s="101" t="str">
        <f t="shared" si="52"/>
        <v/>
      </c>
      <c r="R579" s="100"/>
      <c r="S579" s="102" t="str">
        <f t="shared" si="53"/>
        <v/>
      </c>
      <c r="T579" s="15" t="str">
        <f t="shared" si="54"/>
        <v/>
      </c>
    </row>
    <row r="580" spans="1:20" x14ac:dyDescent="0.55000000000000004">
      <c r="A580" s="126"/>
      <c r="B580" s="95"/>
      <c r="C580" s="98" t="str">
        <f>IF(B580="","",VLOOKUP(B580,団体基本情報!$B$14:$D$23,3,FALSE))</f>
        <v/>
      </c>
      <c r="D580" s="7" t="str">
        <f t="shared" si="49"/>
        <v/>
      </c>
      <c r="E580" s="6" t="str">
        <f t="shared" si="50"/>
        <v/>
      </c>
      <c r="F580" s="131"/>
      <c r="G580" s="105" t="str">
        <f>IF(F580="","",VLOOKUP(F580,プルダウン用リスト!$K$1:$M$14,2,FALSE))</f>
        <v/>
      </c>
      <c r="H580" s="99"/>
      <c r="I580" s="99"/>
      <c r="J580" s="139"/>
      <c r="K580" s="141"/>
      <c r="L580" s="118"/>
      <c r="M580" s="119" t="str">
        <f t="shared" si="51"/>
        <v/>
      </c>
      <c r="N580" s="103"/>
      <c r="O580" s="100"/>
      <c r="P580" s="100"/>
      <c r="Q580" s="101" t="str">
        <f t="shared" si="52"/>
        <v/>
      </c>
      <c r="R580" s="100"/>
      <c r="S580" s="102" t="str">
        <f t="shared" si="53"/>
        <v/>
      </c>
      <c r="T580" s="15" t="str">
        <f t="shared" si="54"/>
        <v/>
      </c>
    </row>
    <row r="581" spans="1:20" x14ac:dyDescent="0.55000000000000004">
      <c r="A581" s="126"/>
      <c r="B581" s="95"/>
      <c r="C581" s="98" t="str">
        <f>IF(B581="","",VLOOKUP(B581,団体基本情報!$B$14:$D$23,3,FALSE))</f>
        <v/>
      </c>
      <c r="D581" s="7" t="str">
        <f t="shared" si="49"/>
        <v/>
      </c>
      <c r="E581" s="6" t="str">
        <f t="shared" si="50"/>
        <v/>
      </c>
      <c r="F581" s="131"/>
      <c r="G581" s="105" t="str">
        <f>IF(F581="","",VLOOKUP(F581,プルダウン用リスト!$K$1:$M$14,2,FALSE))</f>
        <v/>
      </c>
      <c r="H581" s="99"/>
      <c r="I581" s="99"/>
      <c r="J581" s="139"/>
      <c r="K581" s="141"/>
      <c r="L581" s="118"/>
      <c r="M581" s="119" t="str">
        <f t="shared" si="51"/>
        <v/>
      </c>
      <c r="N581" s="103"/>
      <c r="O581" s="100"/>
      <c r="P581" s="100"/>
      <c r="Q581" s="101" t="str">
        <f t="shared" si="52"/>
        <v/>
      </c>
      <c r="R581" s="100"/>
      <c r="S581" s="102" t="str">
        <f t="shared" si="53"/>
        <v/>
      </c>
      <c r="T581" s="15" t="str">
        <f t="shared" si="54"/>
        <v/>
      </c>
    </row>
    <row r="582" spans="1:20" x14ac:dyDescent="0.55000000000000004">
      <c r="A582" s="126"/>
      <c r="B582" s="95"/>
      <c r="C582" s="98" t="str">
        <f>IF(B582="","",VLOOKUP(B582,団体基本情報!$B$14:$D$23,3,FALSE))</f>
        <v/>
      </c>
      <c r="D582" s="7" t="str">
        <f t="shared" si="49"/>
        <v/>
      </c>
      <c r="E582" s="6" t="str">
        <f t="shared" si="50"/>
        <v/>
      </c>
      <c r="F582" s="131"/>
      <c r="G582" s="105" t="str">
        <f>IF(F582="","",VLOOKUP(F582,プルダウン用リスト!$K$1:$M$14,2,FALSE))</f>
        <v/>
      </c>
      <c r="H582" s="99"/>
      <c r="I582" s="99"/>
      <c r="J582" s="139"/>
      <c r="K582" s="141"/>
      <c r="L582" s="118"/>
      <c r="M582" s="119" t="str">
        <f t="shared" si="51"/>
        <v/>
      </c>
      <c r="N582" s="103"/>
      <c r="O582" s="100"/>
      <c r="P582" s="100"/>
      <c r="Q582" s="101" t="str">
        <f t="shared" si="52"/>
        <v/>
      </c>
      <c r="R582" s="100"/>
      <c r="S582" s="102" t="str">
        <f t="shared" si="53"/>
        <v/>
      </c>
      <c r="T582" s="15" t="str">
        <f t="shared" si="54"/>
        <v/>
      </c>
    </row>
    <row r="583" spans="1:20" x14ac:dyDescent="0.55000000000000004">
      <c r="A583" s="126"/>
      <c r="B583" s="95"/>
      <c r="C583" s="98" t="str">
        <f>IF(B583="","",VLOOKUP(B583,団体基本情報!$B$14:$D$23,3,FALSE))</f>
        <v/>
      </c>
      <c r="D583" s="7" t="str">
        <f t="shared" ref="D583:D646" si="55">IF(E583="","",IF(E583="謝金","01.",IF(E583="旅費","02.",IF(E583="その他","04.","03."))))</f>
        <v/>
      </c>
      <c r="E583" s="6" t="str">
        <f t="shared" ref="E583:E646" si="56">IF(F583="","",IF(F583="謝金","謝金",IF(F583="旅費","旅費",IF(F583="対象外経費","その他","所費"))))</f>
        <v/>
      </c>
      <c r="F583" s="131"/>
      <c r="G583" s="105" t="str">
        <f>IF(F583="","",VLOOKUP(F583,プルダウン用リスト!$K$1:$M$14,2,FALSE))</f>
        <v/>
      </c>
      <c r="H583" s="99"/>
      <c r="I583" s="99"/>
      <c r="J583" s="139"/>
      <c r="K583" s="141"/>
      <c r="L583" s="118"/>
      <c r="M583" s="119" t="str">
        <f t="shared" ref="M583:M646" si="57">IF(F583="対象外経費",K583,IF(L583="","",K583-L583))</f>
        <v/>
      </c>
      <c r="N583" s="103"/>
      <c r="O583" s="100"/>
      <c r="P583" s="100"/>
      <c r="Q583" s="101" t="str">
        <f t="shared" ref="Q583:Q646" si="58">IF(O583+P583=0,"",O583+P583)</f>
        <v/>
      </c>
      <c r="R583" s="100"/>
      <c r="S583" s="102" t="str">
        <f t="shared" ref="S583:S646" si="59">IF(R583="","",Q583-R583)</f>
        <v/>
      </c>
      <c r="T583" s="15" t="str">
        <f t="shared" ref="T583:T646" si="60">IF(G583=2,"＊","")</f>
        <v/>
      </c>
    </row>
    <row r="584" spans="1:20" x14ac:dyDescent="0.55000000000000004">
      <c r="A584" s="126"/>
      <c r="B584" s="95"/>
      <c r="C584" s="98" t="str">
        <f>IF(B584="","",VLOOKUP(B584,団体基本情報!$B$14:$D$23,3,FALSE))</f>
        <v/>
      </c>
      <c r="D584" s="7" t="str">
        <f t="shared" si="55"/>
        <v/>
      </c>
      <c r="E584" s="6" t="str">
        <f t="shared" si="56"/>
        <v/>
      </c>
      <c r="F584" s="131"/>
      <c r="G584" s="105" t="str">
        <f>IF(F584="","",VLOOKUP(F584,プルダウン用リスト!$K$1:$M$14,2,FALSE))</f>
        <v/>
      </c>
      <c r="H584" s="99"/>
      <c r="I584" s="99"/>
      <c r="J584" s="139"/>
      <c r="K584" s="141"/>
      <c r="L584" s="118"/>
      <c r="M584" s="119" t="str">
        <f t="shared" si="57"/>
        <v/>
      </c>
      <c r="N584" s="103"/>
      <c r="O584" s="100"/>
      <c r="P584" s="100"/>
      <c r="Q584" s="101" t="str">
        <f t="shared" si="58"/>
        <v/>
      </c>
      <c r="R584" s="100"/>
      <c r="S584" s="102" t="str">
        <f t="shared" si="59"/>
        <v/>
      </c>
      <c r="T584" s="15" t="str">
        <f t="shared" si="60"/>
        <v/>
      </c>
    </row>
    <row r="585" spans="1:20" x14ac:dyDescent="0.55000000000000004">
      <c r="A585" s="126"/>
      <c r="B585" s="95"/>
      <c r="C585" s="98" t="str">
        <f>IF(B585="","",VLOOKUP(B585,団体基本情報!$B$14:$D$23,3,FALSE))</f>
        <v/>
      </c>
      <c r="D585" s="7" t="str">
        <f t="shared" si="55"/>
        <v/>
      </c>
      <c r="E585" s="6" t="str">
        <f t="shared" si="56"/>
        <v/>
      </c>
      <c r="F585" s="131"/>
      <c r="G585" s="105" t="str">
        <f>IF(F585="","",VLOOKUP(F585,プルダウン用リスト!$K$1:$M$14,2,FALSE))</f>
        <v/>
      </c>
      <c r="H585" s="99"/>
      <c r="I585" s="99"/>
      <c r="J585" s="139"/>
      <c r="K585" s="141"/>
      <c r="L585" s="118"/>
      <c r="M585" s="119" t="str">
        <f t="shared" si="57"/>
        <v/>
      </c>
      <c r="N585" s="103"/>
      <c r="O585" s="100"/>
      <c r="P585" s="100"/>
      <c r="Q585" s="101" t="str">
        <f t="shared" si="58"/>
        <v/>
      </c>
      <c r="R585" s="100"/>
      <c r="S585" s="102" t="str">
        <f t="shared" si="59"/>
        <v/>
      </c>
      <c r="T585" s="15" t="str">
        <f t="shared" si="60"/>
        <v/>
      </c>
    </row>
    <row r="586" spans="1:20" x14ac:dyDescent="0.55000000000000004">
      <c r="A586" s="126"/>
      <c r="B586" s="95"/>
      <c r="C586" s="98" t="str">
        <f>IF(B586="","",VLOOKUP(B586,団体基本情報!$B$14:$D$23,3,FALSE))</f>
        <v/>
      </c>
      <c r="D586" s="7" t="str">
        <f t="shared" si="55"/>
        <v/>
      </c>
      <c r="E586" s="6" t="str">
        <f t="shared" si="56"/>
        <v/>
      </c>
      <c r="F586" s="131"/>
      <c r="G586" s="105" t="str">
        <f>IF(F586="","",VLOOKUP(F586,プルダウン用リスト!$K$1:$M$14,2,FALSE))</f>
        <v/>
      </c>
      <c r="H586" s="99"/>
      <c r="I586" s="99"/>
      <c r="J586" s="139"/>
      <c r="K586" s="141"/>
      <c r="L586" s="118"/>
      <c r="M586" s="119" t="str">
        <f t="shared" si="57"/>
        <v/>
      </c>
      <c r="N586" s="103"/>
      <c r="O586" s="100"/>
      <c r="P586" s="100"/>
      <c r="Q586" s="101" t="str">
        <f t="shared" si="58"/>
        <v/>
      </c>
      <c r="R586" s="100"/>
      <c r="S586" s="102" t="str">
        <f t="shared" si="59"/>
        <v/>
      </c>
      <c r="T586" s="15" t="str">
        <f t="shared" si="60"/>
        <v/>
      </c>
    </row>
    <row r="587" spans="1:20" x14ac:dyDescent="0.55000000000000004">
      <c r="A587" s="126"/>
      <c r="B587" s="95"/>
      <c r="C587" s="98" t="str">
        <f>IF(B587="","",VLOOKUP(B587,団体基本情報!$B$14:$D$23,3,FALSE))</f>
        <v/>
      </c>
      <c r="D587" s="7" t="str">
        <f t="shared" si="55"/>
        <v/>
      </c>
      <c r="E587" s="6" t="str">
        <f t="shared" si="56"/>
        <v/>
      </c>
      <c r="F587" s="131"/>
      <c r="G587" s="105" t="str">
        <f>IF(F587="","",VLOOKUP(F587,プルダウン用リスト!$K$1:$M$14,2,FALSE))</f>
        <v/>
      </c>
      <c r="H587" s="99"/>
      <c r="I587" s="99"/>
      <c r="J587" s="139"/>
      <c r="K587" s="141"/>
      <c r="L587" s="118"/>
      <c r="M587" s="119" t="str">
        <f t="shared" si="57"/>
        <v/>
      </c>
      <c r="N587" s="103"/>
      <c r="O587" s="100"/>
      <c r="P587" s="100"/>
      <c r="Q587" s="101" t="str">
        <f t="shared" si="58"/>
        <v/>
      </c>
      <c r="R587" s="100"/>
      <c r="S587" s="102" t="str">
        <f t="shared" si="59"/>
        <v/>
      </c>
      <c r="T587" s="15" t="str">
        <f t="shared" si="60"/>
        <v/>
      </c>
    </row>
    <row r="588" spans="1:20" x14ac:dyDescent="0.55000000000000004">
      <c r="A588" s="126"/>
      <c r="B588" s="95"/>
      <c r="C588" s="98" t="str">
        <f>IF(B588="","",VLOOKUP(B588,団体基本情報!$B$14:$D$23,3,FALSE))</f>
        <v/>
      </c>
      <c r="D588" s="7" t="str">
        <f t="shared" si="55"/>
        <v/>
      </c>
      <c r="E588" s="6" t="str">
        <f t="shared" si="56"/>
        <v/>
      </c>
      <c r="F588" s="131"/>
      <c r="G588" s="105" t="str">
        <f>IF(F588="","",VLOOKUP(F588,プルダウン用リスト!$K$1:$M$14,2,FALSE))</f>
        <v/>
      </c>
      <c r="H588" s="99"/>
      <c r="I588" s="99"/>
      <c r="J588" s="139"/>
      <c r="K588" s="141"/>
      <c r="L588" s="118"/>
      <c r="M588" s="119" t="str">
        <f t="shared" si="57"/>
        <v/>
      </c>
      <c r="N588" s="103"/>
      <c r="O588" s="100"/>
      <c r="P588" s="100"/>
      <c r="Q588" s="101" t="str">
        <f t="shared" si="58"/>
        <v/>
      </c>
      <c r="R588" s="100"/>
      <c r="S588" s="102" t="str">
        <f t="shared" si="59"/>
        <v/>
      </c>
      <c r="T588" s="15" t="str">
        <f t="shared" si="60"/>
        <v/>
      </c>
    </row>
    <row r="589" spans="1:20" x14ac:dyDescent="0.55000000000000004">
      <c r="A589" s="126"/>
      <c r="B589" s="95"/>
      <c r="C589" s="98" t="str">
        <f>IF(B589="","",VLOOKUP(B589,団体基本情報!$B$14:$D$23,3,FALSE))</f>
        <v/>
      </c>
      <c r="D589" s="7" t="str">
        <f t="shared" si="55"/>
        <v/>
      </c>
      <c r="E589" s="6" t="str">
        <f t="shared" si="56"/>
        <v/>
      </c>
      <c r="F589" s="131"/>
      <c r="G589" s="105" t="str">
        <f>IF(F589="","",VLOOKUP(F589,プルダウン用リスト!$K$1:$M$14,2,FALSE))</f>
        <v/>
      </c>
      <c r="H589" s="99"/>
      <c r="I589" s="99"/>
      <c r="J589" s="139"/>
      <c r="K589" s="141"/>
      <c r="L589" s="118"/>
      <c r="M589" s="119" t="str">
        <f t="shared" si="57"/>
        <v/>
      </c>
      <c r="N589" s="103"/>
      <c r="O589" s="100"/>
      <c r="P589" s="100"/>
      <c r="Q589" s="101" t="str">
        <f t="shared" si="58"/>
        <v/>
      </c>
      <c r="R589" s="100"/>
      <c r="S589" s="102" t="str">
        <f t="shared" si="59"/>
        <v/>
      </c>
      <c r="T589" s="15" t="str">
        <f t="shared" si="60"/>
        <v/>
      </c>
    </row>
    <row r="590" spans="1:20" x14ac:dyDescent="0.55000000000000004">
      <c r="A590" s="126"/>
      <c r="B590" s="95"/>
      <c r="C590" s="98" t="str">
        <f>IF(B590="","",VLOOKUP(B590,団体基本情報!$B$14:$D$23,3,FALSE))</f>
        <v/>
      </c>
      <c r="D590" s="7" t="str">
        <f t="shared" si="55"/>
        <v/>
      </c>
      <c r="E590" s="6" t="str">
        <f t="shared" si="56"/>
        <v/>
      </c>
      <c r="F590" s="131"/>
      <c r="G590" s="105" t="str">
        <f>IF(F590="","",VLOOKUP(F590,プルダウン用リスト!$K$1:$M$14,2,FALSE))</f>
        <v/>
      </c>
      <c r="H590" s="99"/>
      <c r="I590" s="99"/>
      <c r="J590" s="139"/>
      <c r="K590" s="141"/>
      <c r="L590" s="118"/>
      <c r="M590" s="119" t="str">
        <f t="shared" si="57"/>
        <v/>
      </c>
      <c r="N590" s="103"/>
      <c r="O590" s="100"/>
      <c r="P590" s="100"/>
      <c r="Q590" s="101" t="str">
        <f t="shared" si="58"/>
        <v/>
      </c>
      <c r="R590" s="100"/>
      <c r="S590" s="102" t="str">
        <f t="shared" si="59"/>
        <v/>
      </c>
      <c r="T590" s="15" t="str">
        <f t="shared" si="60"/>
        <v/>
      </c>
    </row>
    <row r="591" spans="1:20" x14ac:dyDescent="0.55000000000000004">
      <c r="A591" s="126"/>
      <c r="B591" s="95"/>
      <c r="C591" s="98" t="str">
        <f>IF(B591="","",VLOOKUP(B591,団体基本情報!$B$14:$D$23,3,FALSE))</f>
        <v/>
      </c>
      <c r="D591" s="7" t="str">
        <f t="shared" si="55"/>
        <v/>
      </c>
      <c r="E591" s="6" t="str">
        <f t="shared" si="56"/>
        <v/>
      </c>
      <c r="F591" s="131"/>
      <c r="G591" s="105" t="str">
        <f>IF(F591="","",VLOOKUP(F591,プルダウン用リスト!$K$1:$M$14,2,FALSE))</f>
        <v/>
      </c>
      <c r="H591" s="99"/>
      <c r="I591" s="99"/>
      <c r="J591" s="139"/>
      <c r="K591" s="141"/>
      <c r="L591" s="118"/>
      <c r="M591" s="119" t="str">
        <f t="shared" si="57"/>
        <v/>
      </c>
      <c r="N591" s="103"/>
      <c r="O591" s="100"/>
      <c r="P591" s="100"/>
      <c r="Q591" s="101" t="str">
        <f t="shared" si="58"/>
        <v/>
      </c>
      <c r="R591" s="100"/>
      <c r="S591" s="102" t="str">
        <f t="shared" si="59"/>
        <v/>
      </c>
      <c r="T591" s="15" t="str">
        <f t="shared" si="60"/>
        <v/>
      </c>
    </row>
    <row r="592" spans="1:20" x14ac:dyDescent="0.55000000000000004">
      <c r="A592" s="126"/>
      <c r="B592" s="95"/>
      <c r="C592" s="98" t="str">
        <f>IF(B592="","",VLOOKUP(B592,団体基本情報!$B$14:$D$23,3,FALSE))</f>
        <v/>
      </c>
      <c r="D592" s="7" t="str">
        <f t="shared" si="55"/>
        <v/>
      </c>
      <c r="E592" s="6" t="str">
        <f t="shared" si="56"/>
        <v/>
      </c>
      <c r="F592" s="131"/>
      <c r="G592" s="105" t="str">
        <f>IF(F592="","",VLOOKUP(F592,プルダウン用リスト!$K$1:$M$14,2,FALSE))</f>
        <v/>
      </c>
      <c r="H592" s="99"/>
      <c r="I592" s="99"/>
      <c r="J592" s="139"/>
      <c r="K592" s="141"/>
      <c r="L592" s="118"/>
      <c r="M592" s="119" t="str">
        <f t="shared" si="57"/>
        <v/>
      </c>
      <c r="N592" s="103"/>
      <c r="O592" s="100"/>
      <c r="P592" s="100"/>
      <c r="Q592" s="101" t="str">
        <f t="shared" si="58"/>
        <v/>
      </c>
      <c r="R592" s="100"/>
      <c r="S592" s="102" t="str">
        <f t="shared" si="59"/>
        <v/>
      </c>
      <c r="T592" s="15" t="str">
        <f t="shared" si="60"/>
        <v/>
      </c>
    </row>
    <row r="593" spans="1:20" x14ac:dyDescent="0.55000000000000004">
      <c r="A593" s="126"/>
      <c r="B593" s="95"/>
      <c r="C593" s="98" t="str">
        <f>IF(B593="","",VLOOKUP(B593,団体基本情報!$B$14:$D$23,3,FALSE))</f>
        <v/>
      </c>
      <c r="D593" s="7" t="str">
        <f t="shared" si="55"/>
        <v/>
      </c>
      <c r="E593" s="6" t="str">
        <f t="shared" si="56"/>
        <v/>
      </c>
      <c r="F593" s="131"/>
      <c r="G593" s="105" t="str">
        <f>IF(F593="","",VLOOKUP(F593,プルダウン用リスト!$K$1:$M$14,2,FALSE))</f>
        <v/>
      </c>
      <c r="H593" s="99"/>
      <c r="I593" s="99"/>
      <c r="J593" s="139"/>
      <c r="K593" s="141"/>
      <c r="L593" s="118"/>
      <c r="M593" s="119" t="str">
        <f t="shared" si="57"/>
        <v/>
      </c>
      <c r="N593" s="103"/>
      <c r="O593" s="100"/>
      <c r="P593" s="100"/>
      <c r="Q593" s="101" t="str">
        <f t="shared" si="58"/>
        <v/>
      </c>
      <c r="R593" s="100"/>
      <c r="S593" s="102" t="str">
        <f t="shared" si="59"/>
        <v/>
      </c>
      <c r="T593" s="15" t="str">
        <f t="shared" si="60"/>
        <v/>
      </c>
    </row>
    <row r="594" spans="1:20" x14ac:dyDescent="0.55000000000000004">
      <c r="A594" s="126"/>
      <c r="B594" s="95"/>
      <c r="C594" s="98" t="str">
        <f>IF(B594="","",VLOOKUP(B594,団体基本情報!$B$14:$D$23,3,FALSE))</f>
        <v/>
      </c>
      <c r="D594" s="7" t="str">
        <f t="shared" si="55"/>
        <v/>
      </c>
      <c r="E594" s="6" t="str">
        <f t="shared" si="56"/>
        <v/>
      </c>
      <c r="F594" s="131"/>
      <c r="G594" s="105" t="str">
        <f>IF(F594="","",VLOOKUP(F594,プルダウン用リスト!$K$1:$M$14,2,FALSE))</f>
        <v/>
      </c>
      <c r="H594" s="99"/>
      <c r="I594" s="99"/>
      <c r="J594" s="139"/>
      <c r="K594" s="141"/>
      <c r="L594" s="118"/>
      <c r="M594" s="119" t="str">
        <f t="shared" si="57"/>
        <v/>
      </c>
      <c r="N594" s="103"/>
      <c r="O594" s="100"/>
      <c r="P594" s="100"/>
      <c r="Q594" s="101" t="str">
        <f t="shared" si="58"/>
        <v/>
      </c>
      <c r="R594" s="100"/>
      <c r="S594" s="102" t="str">
        <f t="shared" si="59"/>
        <v/>
      </c>
      <c r="T594" s="15" t="str">
        <f t="shared" si="60"/>
        <v/>
      </c>
    </row>
    <row r="595" spans="1:20" x14ac:dyDescent="0.55000000000000004">
      <c r="A595" s="126"/>
      <c r="B595" s="95"/>
      <c r="C595" s="98" t="str">
        <f>IF(B595="","",VLOOKUP(B595,団体基本情報!$B$14:$D$23,3,FALSE))</f>
        <v/>
      </c>
      <c r="D595" s="7" t="str">
        <f t="shared" si="55"/>
        <v/>
      </c>
      <c r="E595" s="6" t="str">
        <f t="shared" si="56"/>
        <v/>
      </c>
      <c r="F595" s="131"/>
      <c r="G595" s="105" t="str">
        <f>IF(F595="","",VLOOKUP(F595,プルダウン用リスト!$K$1:$M$14,2,FALSE))</f>
        <v/>
      </c>
      <c r="H595" s="99"/>
      <c r="I595" s="99"/>
      <c r="J595" s="139"/>
      <c r="K595" s="141"/>
      <c r="L595" s="118"/>
      <c r="M595" s="119" t="str">
        <f t="shared" si="57"/>
        <v/>
      </c>
      <c r="N595" s="103"/>
      <c r="O595" s="100"/>
      <c r="P595" s="100"/>
      <c r="Q595" s="101" t="str">
        <f t="shared" si="58"/>
        <v/>
      </c>
      <c r="R595" s="100"/>
      <c r="S595" s="102" t="str">
        <f t="shared" si="59"/>
        <v/>
      </c>
      <c r="T595" s="15" t="str">
        <f t="shared" si="60"/>
        <v/>
      </c>
    </row>
    <row r="596" spans="1:20" x14ac:dyDescent="0.55000000000000004">
      <c r="A596" s="126"/>
      <c r="B596" s="95"/>
      <c r="C596" s="98" t="str">
        <f>IF(B596="","",VLOOKUP(B596,団体基本情報!$B$14:$D$23,3,FALSE))</f>
        <v/>
      </c>
      <c r="D596" s="7" t="str">
        <f t="shared" si="55"/>
        <v/>
      </c>
      <c r="E596" s="6" t="str">
        <f t="shared" si="56"/>
        <v/>
      </c>
      <c r="F596" s="131"/>
      <c r="G596" s="105" t="str">
        <f>IF(F596="","",VLOOKUP(F596,プルダウン用リスト!$K$1:$M$14,2,FALSE))</f>
        <v/>
      </c>
      <c r="H596" s="99"/>
      <c r="I596" s="99"/>
      <c r="J596" s="139"/>
      <c r="K596" s="141"/>
      <c r="L596" s="118"/>
      <c r="M596" s="119" t="str">
        <f t="shared" si="57"/>
        <v/>
      </c>
      <c r="N596" s="103"/>
      <c r="O596" s="100"/>
      <c r="P596" s="100"/>
      <c r="Q596" s="101" t="str">
        <f t="shared" si="58"/>
        <v/>
      </c>
      <c r="R596" s="100"/>
      <c r="S596" s="102" t="str">
        <f t="shared" si="59"/>
        <v/>
      </c>
      <c r="T596" s="15" t="str">
        <f t="shared" si="60"/>
        <v/>
      </c>
    </row>
    <row r="597" spans="1:20" x14ac:dyDescent="0.55000000000000004">
      <c r="A597" s="126"/>
      <c r="B597" s="95"/>
      <c r="C597" s="98" t="str">
        <f>IF(B597="","",VLOOKUP(B597,団体基本情報!$B$14:$D$23,3,FALSE))</f>
        <v/>
      </c>
      <c r="D597" s="7" t="str">
        <f t="shared" si="55"/>
        <v/>
      </c>
      <c r="E597" s="6" t="str">
        <f t="shared" si="56"/>
        <v/>
      </c>
      <c r="F597" s="131"/>
      <c r="G597" s="105" t="str">
        <f>IF(F597="","",VLOOKUP(F597,プルダウン用リスト!$K$1:$M$14,2,FALSE))</f>
        <v/>
      </c>
      <c r="H597" s="99"/>
      <c r="I597" s="99"/>
      <c r="J597" s="139"/>
      <c r="K597" s="141"/>
      <c r="L597" s="118"/>
      <c r="M597" s="119" t="str">
        <f t="shared" si="57"/>
        <v/>
      </c>
      <c r="N597" s="103"/>
      <c r="O597" s="100"/>
      <c r="P597" s="100"/>
      <c r="Q597" s="101" t="str">
        <f t="shared" si="58"/>
        <v/>
      </c>
      <c r="R597" s="100"/>
      <c r="S597" s="102" t="str">
        <f t="shared" si="59"/>
        <v/>
      </c>
      <c r="T597" s="15" t="str">
        <f t="shared" si="60"/>
        <v/>
      </c>
    </row>
    <row r="598" spans="1:20" x14ac:dyDescent="0.55000000000000004">
      <c r="A598" s="126"/>
      <c r="B598" s="95"/>
      <c r="C598" s="98" t="str">
        <f>IF(B598="","",VLOOKUP(B598,団体基本情報!$B$14:$D$23,3,FALSE))</f>
        <v/>
      </c>
      <c r="D598" s="7" t="str">
        <f t="shared" si="55"/>
        <v/>
      </c>
      <c r="E598" s="6" t="str">
        <f t="shared" si="56"/>
        <v/>
      </c>
      <c r="F598" s="131"/>
      <c r="G598" s="105" t="str">
        <f>IF(F598="","",VLOOKUP(F598,プルダウン用リスト!$K$1:$M$14,2,FALSE))</f>
        <v/>
      </c>
      <c r="H598" s="99"/>
      <c r="I598" s="99"/>
      <c r="J598" s="139"/>
      <c r="K598" s="141"/>
      <c r="L598" s="118"/>
      <c r="M598" s="119" t="str">
        <f t="shared" si="57"/>
        <v/>
      </c>
      <c r="N598" s="103"/>
      <c r="O598" s="100"/>
      <c r="P598" s="100"/>
      <c r="Q598" s="101" t="str">
        <f t="shared" si="58"/>
        <v/>
      </c>
      <c r="R598" s="100"/>
      <c r="S598" s="102" t="str">
        <f t="shared" si="59"/>
        <v/>
      </c>
      <c r="T598" s="15" t="str">
        <f t="shared" si="60"/>
        <v/>
      </c>
    </row>
    <row r="599" spans="1:20" x14ac:dyDescent="0.55000000000000004">
      <c r="A599" s="126"/>
      <c r="B599" s="95"/>
      <c r="C599" s="98" t="str">
        <f>IF(B599="","",VLOOKUP(B599,団体基本情報!$B$14:$D$23,3,FALSE))</f>
        <v/>
      </c>
      <c r="D599" s="7" t="str">
        <f t="shared" si="55"/>
        <v/>
      </c>
      <c r="E599" s="6" t="str">
        <f t="shared" si="56"/>
        <v/>
      </c>
      <c r="F599" s="131"/>
      <c r="G599" s="105" t="str">
        <f>IF(F599="","",VLOOKUP(F599,プルダウン用リスト!$K$1:$M$14,2,FALSE))</f>
        <v/>
      </c>
      <c r="H599" s="99"/>
      <c r="I599" s="99"/>
      <c r="J599" s="139"/>
      <c r="K599" s="141"/>
      <c r="L599" s="118"/>
      <c r="M599" s="119" t="str">
        <f t="shared" si="57"/>
        <v/>
      </c>
      <c r="N599" s="103"/>
      <c r="O599" s="100"/>
      <c r="P599" s="100"/>
      <c r="Q599" s="101" t="str">
        <f t="shared" si="58"/>
        <v/>
      </c>
      <c r="R599" s="100"/>
      <c r="S599" s="102" t="str">
        <f t="shared" si="59"/>
        <v/>
      </c>
      <c r="T599" s="15" t="str">
        <f t="shared" si="60"/>
        <v/>
      </c>
    </row>
    <row r="600" spans="1:20" x14ac:dyDescent="0.55000000000000004">
      <c r="A600" s="126"/>
      <c r="B600" s="95"/>
      <c r="C600" s="98" t="str">
        <f>IF(B600="","",VLOOKUP(B600,団体基本情報!$B$14:$D$23,3,FALSE))</f>
        <v/>
      </c>
      <c r="D600" s="7" t="str">
        <f t="shared" si="55"/>
        <v/>
      </c>
      <c r="E600" s="6" t="str">
        <f t="shared" si="56"/>
        <v/>
      </c>
      <c r="F600" s="131"/>
      <c r="G600" s="105" t="str">
        <f>IF(F600="","",VLOOKUP(F600,プルダウン用リスト!$K$1:$M$14,2,FALSE))</f>
        <v/>
      </c>
      <c r="H600" s="99"/>
      <c r="I600" s="99"/>
      <c r="J600" s="139"/>
      <c r="K600" s="141"/>
      <c r="L600" s="118"/>
      <c r="M600" s="119" t="str">
        <f t="shared" si="57"/>
        <v/>
      </c>
      <c r="N600" s="103"/>
      <c r="O600" s="100"/>
      <c r="P600" s="100"/>
      <c r="Q600" s="101" t="str">
        <f t="shared" si="58"/>
        <v/>
      </c>
      <c r="R600" s="100"/>
      <c r="S600" s="102" t="str">
        <f t="shared" si="59"/>
        <v/>
      </c>
      <c r="T600" s="15" t="str">
        <f t="shared" si="60"/>
        <v/>
      </c>
    </row>
    <row r="601" spans="1:20" x14ac:dyDescent="0.55000000000000004">
      <c r="A601" s="126"/>
      <c r="B601" s="95"/>
      <c r="C601" s="98" t="str">
        <f>IF(B601="","",VLOOKUP(B601,団体基本情報!$B$14:$D$23,3,FALSE))</f>
        <v/>
      </c>
      <c r="D601" s="7" t="str">
        <f t="shared" si="55"/>
        <v/>
      </c>
      <c r="E601" s="6" t="str">
        <f t="shared" si="56"/>
        <v/>
      </c>
      <c r="F601" s="131"/>
      <c r="G601" s="105" t="str">
        <f>IF(F601="","",VLOOKUP(F601,プルダウン用リスト!$K$1:$M$14,2,FALSE))</f>
        <v/>
      </c>
      <c r="H601" s="99"/>
      <c r="I601" s="99"/>
      <c r="J601" s="139"/>
      <c r="K601" s="141"/>
      <c r="L601" s="118"/>
      <c r="M601" s="119" t="str">
        <f t="shared" si="57"/>
        <v/>
      </c>
      <c r="N601" s="103"/>
      <c r="O601" s="100"/>
      <c r="P601" s="100"/>
      <c r="Q601" s="101" t="str">
        <f t="shared" si="58"/>
        <v/>
      </c>
      <c r="R601" s="100"/>
      <c r="S601" s="102" t="str">
        <f t="shared" si="59"/>
        <v/>
      </c>
      <c r="T601" s="15" t="str">
        <f t="shared" si="60"/>
        <v/>
      </c>
    </row>
    <row r="602" spans="1:20" x14ac:dyDescent="0.55000000000000004">
      <c r="A602" s="126"/>
      <c r="B602" s="95"/>
      <c r="C602" s="98" t="str">
        <f>IF(B602="","",VLOOKUP(B602,団体基本情報!$B$14:$D$23,3,FALSE))</f>
        <v/>
      </c>
      <c r="D602" s="7" t="str">
        <f t="shared" si="55"/>
        <v/>
      </c>
      <c r="E602" s="6" t="str">
        <f t="shared" si="56"/>
        <v/>
      </c>
      <c r="F602" s="131"/>
      <c r="G602" s="105" t="str">
        <f>IF(F602="","",VLOOKUP(F602,プルダウン用リスト!$K$1:$M$14,2,FALSE))</f>
        <v/>
      </c>
      <c r="H602" s="99"/>
      <c r="I602" s="99"/>
      <c r="J602" s="139"/>
      <c r="K602" s="141"/>
      <c r="L602" s="118"/>
      <c r="M602" s="119" t="str">
        <f t="shared" si="57"/>
        <v/>
      </c>
      <c r="N602" s="103"/>
      <c r="O602" s="100"/>
      <c r="P602" s="100"/>
      <c r="Q602" s="101" t="str">
        <f t="shared" si="58"/>
        <v/>
      </c>
      <c r="R602" s="100"/>
      <c r="S602" s="102" t="str">
        <f t="shared" si="59"/>
        <v/>
      </c>
      <c r="T602" s="15" t="str">
        <f t="shared" si="60"/>
        <v/>
      </c>
    </row>
    <row r="603" spans="1:20" x14ac:dyDescent="0.55000000000000004">
      <c r="A603" s="126"/>
      <c r="B603" s="95"/>
      <c r="C603" s="98" t="str">
        <f>IF(B603="","",VLOOKUP(B603,団体基本情報!$B$14:$D$23,3,FALSE))</f>
        <v/>
      </c>
      <c r="D603" s="7" t="str">
        <f t="shared" si="55"/>
        <v/>
      </c>
      <c r="E603" s="6" t="str">
        <f t="shared" si="56"/>
        <v/>
      </c>
      <c r="F603" s="131"/>
      <c r="G603" s="105" t="str">
        <f>IF(F603="","",VLOOKUP(F603,プルダウン用リスト!$K$1:$M$14,2,FALSE))</f>
        <v/>
      </c>
      <c r="H603" s="99"/>
      <c r="I603" s="99"/>
      <c r="J603" s="139"/>
      <c r="K603" s="141"/>
      <c r="L603" s="118"/>
      <c r="M603" s="119" t="str">
        <f t="shared" si="57"/>
        <v/>
      </c>
      <c r="N603" s="103"/>
      <c r="O603" s="100"/>
      <c r="P603" s="100"/>
      <c r="Q603" s="101" t="str">
        <f t="shared" si="58"/>
        <v/>
      </c>
      <c r="R603" s="100"/>
      <c r="S603" s="102" t="str">
        <f t="shared" si="59"/>
        <v/>
      </c>
      <c r="T603" s="15" t="str">
        <f t="shared" si="60"/>
        <v/>
      </c>
    </row>
    <row r="604" spans="1:20" x14ac:dyDescent="0.55000000000000004">
      <c r="A604" s="126"/>
      <c r="B604" s="95"/>
      <c r="C604" s="98" t="str">
        <f>IF(B604="","",VLOOKUP(B604,団体基本情報!$B$14:$D$23,3,FALSE))</f>
        <v/>
      </c>
      <c r="D604" s="7" t="str">
        <f t="shared" si="55"/>
        <v/>
      </c>
      <c r="E604" s="6" t="str">
        <f t="shared" si="56"/>
        <v/>
      </c>
      <c r="F604" s="131"/>
      <c r="G604" s="105" t="str">
        <f>IF(F604="","",VLOOKUP(F604,プルダウン用リスト!$K$1:$M$14,2,FALSE))</f>
        <v/>
      </c>
      <c r="H604" s="99"/>
      <c r="I604" s="99"/>
      <c r="J604" s="139"/>
      <c r="K604" s="141"/>
      <c r="L604" s="118"/>
      <c r="M604" s="119" t="str">
        <f t="shared" si="57"/>
        <v/>
      </c>
      <c r="N604" s="103"/>
      <c r="O604" s="100"/>
      <c r="P604" s="100"/>
      <c r="Q604" s="101" t="str">
        <f t="shared" si="58"/>
        <v/>
      </c>
      <c r="R604" s="100"/>
      <c r="S604" s="102" t="str">
        <f t="shared" si="59"/>
        <v/>
      </c>
      <c r="T604" s="15" t="str">
        <f t="shared" si="60"/>
        <v/>
      </c>
    </row>
    <row r="605" spans="1:20" x14ac:dyDescent="0.55000000000000004">
      <c r="A605" s="126"/>
      <c r="B605" s="95"/>
      <c r="C605" s="98" t="str">
        <f>IF(B605="","",VLOOKUP(B605,団体基本情報!$B$14:$D$23,3,FALSE))</f>
        <v/>
      </c>
      <c r="D605" s="7" t="str">
        <f t="shared" si="55"/>
        <v/>
      </c>
      <c r="E605" s="6" t="str">
        <f t="shared" si="56"/>
        <v/>
      </c>
      <c r="F605" s="131"/>
      <c r="G605" s="105" t="str">
        <f>IF(F605="","",VLOOKUP(F605,プルダウン用リスト!$K$1:$M$14,2,FALSE))</f>
        <v/>
      </c>
      <c r="H605" s="99"/>
      <c r="I605" s="99"/>
      <c r="J605" s="139"/>
      <c r="K605" s="141"/>
      <c r="L605" s="118"/>
      <c r="M605" s="119" t="str">
        <f t="shared" si="57"/>
        <v/>
      </c>
      <c r="N605" s="103"/>
      <c r="O605" s="100"/>
      <c r="P605" s="100"/>
      <c r="Q605" s="101" t="str">
        <f t="shared" si="58"/>
        <v/>
      </c>
      <c r="R605" s="100"/>
      <c r="S605" s="102" t="str">
        <f t="shared" si="59"/>
        <v/>
      </c>
      <c r="T605" s="15" t="str">
        <f t="shared" si="60"/>
        <v/>
      </c>
    </row>
    <row r="606" spans="1:20" x14ac:dyDescent="0.55000000000000004">
      <c r="A606" s="126"/>
      <c r="B606" s="95"/>
      <c r="C606" s="98" t="str">
        <f>IF(B606="","",VLOOKUP(B606,団体基本情報!$B$14:$D$23,3,FALSE))</f>
        <v/>
      </c>
      <c r="D606" s="7" t="str">
        <f t="shared" si="55"/>
        <v/>
      </c>
      <c r="E606" s="6" t="str">
        <f t="shared" si="56"/>
        <v/>
      </c>
      <c r="F606" s="131"/>
      <c r="G606" s="105" t="str">
        <f>IF(F606="","",VLOOKUP(F606,プルダウン用リスト!$K$1:$M$14,2,FALSE))</f>
        <v/>
      </c>
      <c r="H606" s="99"/>
      <c r="I606" s="99"/>
      <c r="J606" s="139"/>
      <c r="K606" s="141"/>
      <c r="L606" s="118"/>
      <c r="M606" s="119" t="str">
        <f t="shared" si="57"/>
        <v/>
      </c>
      <c r="N606" s="103"/>
      <c r="O606" s="100"/>
      <c r="P606" s="100"/>
      <c r="Q606" s="101" t="str">
        <f t="shared" si="58"/>
        <v/>
      </c>
      <c r="R606" s="100"/>
      <c r="S606" s="102" t="str">
        <f t="shared" si="59"/>
        <v/>
      </c>
      <c r="T606" s="15" t="str">
        <f t="shared" si="60"/>
        <v/>
      </c>
    </row>
    <row r="607" spans="1:20" x14ac:dyDescent="0.55000000000000004">
      <c r="A607" s="126"/>
      <c r="B607" s="95"/>
      <c r="C607" s="98" t="str">
        <f>IF(B607="","",VLOOKUP(B607,団体基本情報!$B$14:$D$23,3,FALSE))</f>
        <v/>
      </c>
      <c r="D607" s="7" t="str">
        <f t="shared" si="55"/>
        <v/>
      </c>
      <c r="E607" s="6" t="str">
        <f t="shared" si="56"/>
        <v/>
      </c>
      <c r="F607" s="131"/>
      <c r="G607" s="105" t="str">
        <f>IF(F607="","",VLOOKUP(F607,プルダウン用リスト!$K$1:$M$14,2,FALSE))</f>
        <v/>
      </c>
      <c r="H607" s="99"/>
      <c r="I607" s="99"/>
      <c r="J607" s="139"/>
      <c r="K607" s="141"/>
      <c r="L607" s="118"/>
      <c r="M607" s="119" t="str">
        <f t="shared" si="57"/>
        <v/>
      </c>
      <c r="N607" s="103"/>
      <c r="O607" s="100"/>
      <c r="P607" s="100"/>
      <c r="Q607" s="101" t="str">
        <f t="shared" si="58"/>
        <v/>
      </c>
      <c r="R607" s="100"/>
      <c r="S607" s="102" t="str">
        <f t="shared" si="59"/>
        <v/>
      </c>
      <c r="T607" s="15" t="str">
        <f t="shared" si="60"/>
        <v/>
      </c>
    </row>
    <row r="608" spans="1:20" x14ac:dyDescent="0.55000000000000004">
      <c r="A608" s="126"/>
      <c r="B608" s="95"/>
      <c r="C608" s="98" t="str">
        <f>IF(B608="","",VLOOKUP(B608,団体基本情報!$B$14:$D$23,3,FALSE))</f>
        <v/>
      </c>
      <c r="D608" s="7" t="str">
        <f t="shared" si="55"/>
        <v/>
      </c>
      <c r="E608" s="6" t="str">
        <f t="shared" si="56"/>
        <v/>
      </c>
      <c r="F608" s="131"/>
      <c r="G608" s="105" t="str">
        <f>IF(F608="","",VLOOKUP(F608,プルダウン用リスト!$K$1:$M$14,2,FALSE))</f>
        <v/>
      </c>
      <c r="H608" s="99"/>
      <c r="I608" s="99"/>
      <c r="J608" s="139"/>
      <c r="K608" s="141"/>
      <c r="L608" s="118"/>
      <c r="M608" s="119" t="str">
        <f t="shared" si="57"/>
        <v/>
      </c>
      <c r="N608" s="103"/>
      <c r="O608" s="100"/>
      <c r="P608" s="100"/>
      <c r="Q608" s="101" t="str">
        <f t="shared" si="58"/>
        <v/>
      </c>
      <c r="R608" s="100"/>
      <c r="S608" s="102" t="str">
        <f t="shared" si="59"/>
        <v/>
      </c>
      <c r="T608" s="15" t="str">
        <f t="shared" si="60"/>
        <v/>
      </c>
    </row>
    <row r="609" spans="1:20" x14ac:dyDescent="0.55000000000000004">
      <c r="A609" s="126"/>
      <c r="B609" s="95"/>
      <c r="C609" s="98" t="str">
        <f>IF(B609="","",VLOOKUP(B609,団体基本情報!$B$14:$D$23,3,FALSE))</f>
        <v/>
      </c>
      <c r="D609" s="7" t="str">
        <f t="shared" si="55"/>
        <v/>
      </c>
      <c r="E609" s="6" t="str">
        <f t="shared" si="56"/>
        <v/>
      </c>
      <c r="F609" s="131"/>
      <c r="G609" s="105" t="str">
        <f>IF(F609="","",VLOOKUP(F609,プルダウン用リスト!$K$1:$M$14,2,FALSE))</f>
        <v/>
      </c>
      <c r="H609" s="99"/>
      <c r="I609" s="99"/>
      <c r="J609" s="139"/>
      <c r="K609" s="141"/>
      <c r="L609" s="118"/>
      <c r="M609" s="119" t="str">
        <f t="shared" si="57"/>
        <v/>
      </c>
      <c r="N609" s="103"/>
      <c r="O609" s="100"/>
      <c r="P609" s="100"/>
      <c r="Q609" s="101" t="str">
        <f t="shared" si="58"/>
        <v/>
      </c>
      <c r="R609" s="100"/>
      <c r="S609" s="102" t="str">
        <f t="shared" si="59"/>
        <v/>
      </c>
      <c r="T609" s="15" t="str">
        <f t="shared" si="60"/>
        <v/>
      </c>
    </row>
    <row r="610" spans="1:20" x14ac:dyDescent="0.55000000000000004">
      <c r="A610" s="126"/>
      <c r="B610" s="95"/>
      <c r="C610" s="98" t="str">
        <f>IF(B610="","",VLOOKUP(B610,団体基本情報!$B$14:$D$23,3,FALSE))</f>
        <v/>
      </c>
      <c r="D610" s="7" t="str">
        <f t="shared" si="55"/>
        <v/>
      </c>
      <c r="E610" s="6" t="str">
        <f t="shared" si="56"/>
        <v/>
      </c>
      <c r="F610" s="131"/>
      <c r="G610" s="105" t="str">
        <f>IF(F610="","",VLOOKUP(F610,プルダウン用リスト!$K$1:$M$14,2,FALSE))</f>
        <v/>
      </c>
      <c r="H610" s="99"/>
      <c r="I610" s="99"/>
      <c r="J610" s="139"/>
      <c r="K610" s="141"/>
      <c r="L610" s="118"/>
      <c r="M610" s="119" t="str">
        <f t="shared" si="57"/>
        <v/>
      </c>
      <c r="N610" s="103"/>
      <c r="O610" s="100"/>
      <c r="P610" s="100"/>
      <c r="Q610" s="101" t="str">
        <f t="shared" si="58"/>
        <v/>
      </c>
      <c r="R610" s="100"/>
      <c r="S610" s="102" t="str">
        <f t="shared" si="59"/>
        <v/>
      </c>
      <c r="T610" s="15" t="str">
        <f t="shared" si="60"/>
        <v/>
      </c>
    </row>
    <row r="611" spans="1:20" x14ac:dyDescent="0.55000000000000004">
      <c r="A611" s="126"/>
      <c r="B611" s="95"/>
      <c r="C611" s="98" t="str">
        <f>IF(B611="","",VLOOKUP(B611,団体基本情報!$B$14:$D$23,3,FALSE))</f>
        <v/>
      </c>
      <c r="D611" s="7" t="str">
        <f t="shared" si="55"/>
        <v/>
      </c>
      <c r="E611" s="6" t="str">
        <f t="shared" si="56"/>
        <v/>
      </c>
      <c r="F611" s="131"/>
      <c r="G611" s="105" t="str">
        <f>IF(F611="","",VLOOKUP(F611,プルダウン用リスト!$K$1:$M$14,2,FALSE))</f>
        <v/>
      </c>
      <c r="H611" s="99"/>
      <c r="I611" s="99"/>
      <c r="J611" s="139"/>
      <c r="K611" s="141"/>
      <c r="L611" s="118"/>
      <c r="M611" s="119" t="str">
        <f t="shared" si="57"/>
        <v/>
      </c>
      <c r="N611" s="103"/>
      <c r="O611" s="100"/>
      <c r="P611" s="100"/>
      <c r="Q611" s="101" t="str">
        <f t="shared" si="58"/>
        <v/>
      </c>
      <c r="R611" s="100"/>
      <c r="S611" s="102" t="str">
        <f t="shared" si="59"/>
        <v/>
      </c>
      <c r="T611" s="15" t="str">
        <f t="shared" si="60"/>
        <v/>
      </c>
    </row>
    <row r="612" spans="1:20" x14ac:dyDescent="0.55000000000000004">
      <c r="A612" s="126"/>
      <c r="B612" s="95"/>
      <c r="C612" s="98" t="str">
        <f>IF(B612="","",VLOOKUP(B612,団体基本情報!$B$14:$D$23,3,FALSE))</f>
        <v/>
      </c>
      <c r="D612" s="7" t="str">
        <f t="shared" si="55"/>
        <v/>
      </c>
      <c r="E612" s="6" t="str">
        <f t="shared" si="56"/>
        <v/>
      </c>
      <c r="F612" s="131"/>
      <c r="G612" s="105" t="str">
        <f>IF(F612="","",VLOOKUP(F612,プルダウン用リスト!$K$1:$M$14,2,FALSE))</f>
        <v/>
      </c>
      <c r="H612" s="99"/>
      <c r="I612" s="99"/>
      <c r="J612" s="139"/>
      <c r="K612" s="141"/>
      <c r="L612" s="118"/>
      <c r="M612" s="119" t="str">
        <f t="shared" si="57"/>
        <v/>
      </c>
      <c r="N612" s="103"/>
      <c r="O612" s="100"/>
      <c r="P612" s="100"/>
      <c r="Q612" s="101" t="str">
        <f t="shared" si="58"/>
        <v/>
      </c>
      <c r="R612" s="100"/>
      <c r="S612" s="102" t="str">
        <f t="shared" si="59"/>
        <v/>
      </c>
      <c r="T612" s="15" t="str">
        <f t="shared" si="60"/>
        <v/>
      </c>
    </row>
    <row r="613" spans="1:20" x14ac:dyDescent="0.55000000000000004">
      <c r="A613" s="126"/>
      <c r="B613" s="95"/>
      <c r="C613" s="98" t="str">
        <f>IF(B613="","",VLOOKUP(B613,団体基本情報!$B$14:$D$23,3,FALSE))</f>
        <v/>
      </c>
      <c r="D613" s="7" t="str">
        <f t="shared" si="55"/>
        <v/>
      </c>
      <c r="E613" s="6" t="str">
        <f t="shared" si="56"/>
        <v/>
      </c>
      <c r="F613" s="131"/>
      <c r="G613" s="105" t="str">
        <f>IF(F613="","",VLOOKUP(F613,プルダウン用リスト!$K$1:$M$14,2,FALSE))</f>
        <v/>
      </c>
      <c r="H613" s="99"/>
      <c r="I613" s="99"/>
      <c r="J613" s="139"/>
      <c r="K613" s="141"/>
      <c r="L613" s="118"/>
      <c r="M613" s="119" t="str">
        <f t="shared" si="57"/>
        <v/>
      </c>
      <c r="N613" s="103"/>
      <c r="O613" s="100"/>
      <c r="P613" s="100"/>
      <c r="Q613" s="101" t="str">
        <f t="shared" si="58"/>
        <v/>
      </c>
      <c r="R613" s="100"/>
      <c r="S613" s="102" t="str">
        <f t="shared" si="59"/>
        <v/>
      </c>
      <c r="T613" s="15" t="str">
        <f t="shared" si="60"/>
        <v/>
      </c>
    </row>
    <row r="614" spans="1:20" x14ac:dyDescent="0.55000000000000004">
      <c r="A614" s="126"/>
      <c r="B614" s="95"/>
      <c r="C614" s="98" t="str">
        <f>IF(B614="","",VLOOKUP(B614,団体基本情報!$B$14:$D$23,3,FALSE))</f>
        <v/>
      </c>
      <c r="D614" s="7" t="str">
        <f t="shared" si="55"/>
        <v/>
      </c>
      <c r="E614" s="6" t="str">
        <f t="shared" si="56"/>
        <v/>
      </c>
      <c r="F614" s="131"/>
      <c r="G614" s="105" t="str">
        <f>IF(F614="","",VLOOKUP(F614,プルダウン用リスト!$K$1:$M$14,2,FALSE))</f>
        <v/>
      </c>
      <c r="H614" s="99"/>
      <c r="I614" s="99"/>
      <c r="J614" s="139"/>
      <c r="K614" s="141"/>
      <c r="L614" s="118"/>
      <c r="M614" s="119" t="str">
        <f t="shared" si="57"/>
        <v/>
      </c>
      <c r="N614" s="103"/>
      <c r="O614" s="100"/>
      <c r="P614" s="100"/>
      <c r="Q614" s="101" t="str">
        <f t="shared" si="58"/>
        <v/>
      </c>
      <c r="R614" s="100"/>
      <c r="S614" s="102" t="str">
        <f t="shared" si="59"/>
        <v/>
      </c>
      <c r="T614" s="15" t="str">
        <f t="shared" si="60"/>
        <v/>
      </c>
    </row>
    <row r="615" spans="1:20" x14ac:dyDescent="0.55000000000000004">
      <c r="A615" s="126"/>
      <c r="B615" s="95"/>
      <c r="C615" s="98" t="str">
        <f>IF(B615="","",VLOOKUP(B615,団体基本情報!$B$14:$D$23,3,FALSE))</f>
        <v/>
      </c>
      <c r="D615" s="7" t="str">
        <f t="shared" si="55"/>
        <v/>
      </c>
      <c r="E615" s="6" t="str">
        <f t="shared" si="56"/>
        <v/>
      </c>
      <c r="F615" s="131"/>
      <c r="G615" s="105" t="str">
        <f>IF(F615="","",VLOOKUP(F615,プルダウン用リスト!$K$1:$M$14,2,FALSE))</f>
        <v/>
      </c>
      <c r="H615" s="99"/>
      <c r="I615" s="99"/>
      <c r="J615" s="139"/>
      <c r="K615" s="141"/>
      <c r="L615" s="118"/>
      <c r="M615" s="119" t="str">
        <f t="shared" si="57"/>
        <v/>
      </c>
      <c r="N615" s="103"/>
      <c r="O615" s="100"/>
      <c r="P615" s="100"/>
      <c r="Q615" s="101" t="str">
        <f t="shared" si="58"/>
        <v/>
      </c>
      <c r="R615" s="100"/>
      <c r="S615" s="102" t="str">
        <f t="shared" si="59"/>
        <v/>
      </c>
      <c r="T615" s="15" t="str">
        <f t="shared" si="60"/>
        <v/>
      </c>
    </row>
    <row r="616" spans="1:20" x14ac:dyDescent="0.55000000000000004">
      <c r="A616" s="126"/>
      <c r="B616" s="95"/>
      <c r="C616" s="98" t="str">
        <f>IF(B616="","",VLOOKUP(B616,団体基本情報!$B$14:$D$23,3,FALSE))</f>
        <v/>
      </c>
      <c r="D616" s="7" t="str">
        <f t="shared" si="55"/>
        <v/>
      </c>
      <c r="E616" s="6" t="str">
        <f t="shared" si="56"/>
        <v/>
      </c>
      <c r="F616" s="131"/>
      <c r="G616" s="105" t="str">
        <f>IF(F616="","",VLOOKUP(F616,プルダウン用リスト!$K$1:$M$14,2,FALSE))</f>
        <v/>
      </c>
      <c r="H616" s="99"/>
      <c r="I616" s="99"/>
      <c r="J616" s="139"/>
      <c r="K616" s="141"/>
      <c r="L616" s="118"/>
      <c r="M616" s="119" t="str">
        <f t="shared" si="57"/>
        <v/>
      </c>
      <c r="N616" s="103"/>
      <c r="O616" s="100"/>
      <c r="P616" s="100"/>
      <c r="Q616" s="101" t="str">
        <f t="shared" si="58"/>
        <v/>
      </c>
      <c r="R616" s="100"/>
      <c r="S616" s="102" t="str">
        <f t="shared" si="59"/>
        <v/>
      </c>
      <c r="T616" s="15" t="str">
        <f t="shared" si="60"/>
        <v/>
      </c>
    </row>
    <row r="617" spans="1:20" x14ac:dyDescent="0.55000000000000004">
      <c r="A617" s="126"/>
      <c r="B617" s="95"/>
      <c r="C617" s="98" t="str">
        <f>IF(B617="","",VLOOKUP(B617,団体基本情報!$B$14:$D$23,3,FALSE))</f>
        <v/>
      </c>
      <c r="D617" s="7" t="str">
        <f t="shared" si="55"/>
        <v/>
      </c>
      <c r="E617" s="6" t="str">
        <f t="shared" si="56"/>
        <v/>
      </c>
      <c r="F617" s="131"/>
      <c r="G617" s="105" t="str">
        <f>IF(F617="","",VLOOKUP(F617,プルダウン用リスト!$K$1:$M$14,2,FALSE))</f>
        <v/>
      </c>
      <c r="H617" s="99"/>
      <c r="I617" s="99"/>
      <c r="J617" s="139"/>
      <c r="K617" s="141"/>
      <c r="L617" s="118"/>
      <c r="M617" s="119" t="str">
        <f t="shared" si="57"/>
        <v/>
      </c>
      <c r="N617" s="103"/>
      <c r="O617" s="100"/>
      <c r="P617" s="100"/>
      <c r="Q617" s="101" t="str">
        <f t="shared" si="58"/>
        <v/>
      </c>
      <c r="R617" s="100"/>
      <c r="S617" s="102" t="str">
        <f t="shared" si="59"/>
        <v/>
      </c>
      <c r="T617" s="15" t="str">
        <f t="shared" si="60"/>
        <v/>
      </c>
    </row>
    <row r="618" spans="1:20" x14ac:dyDescent="0.55000000000000004">
      <c r="A618" s="126"/>
      <c r="B618" s="95"/>
      <c r="C618" s="98" t="str">
        <f>IF(B618="","",VLOOKUP(B618,団体基本情報!$B$14:$D$23,3,FALSE))</f>
        <v/>
      </c>
      <c r="D618" s="7" t="str">
        <f t="shared" si="55"/>
        <v/>
      </c>
      <c r="E618" s="6" t="str">
        <f t="shared" si="56"/>
        <v/>
      </c>
      <c r="F618" s="131"/>
      <c r="G618" s="105" t="str">
        <f>IF(F618="","",VLOOKUP(F618,プルダウン用リスト!$K$1:$M$14,2,FALSE))</f>
        <v/>
      </c>
      <c r="H618" s="99"/>
      <c r="I618" s="99"/>
      <c r="J618" s="139"/>
      <c r="K618" s="141"/>
      <c r="L618" s="118"/>
      <c r="M618" s="119" t="str">
        <f t="shared" si="57"/>
        <v/>
      </c>
      <c r="N618" s="103"/>
      <c r="O618" s="100"/>
      <c r="P618" s="100"/>
      <c r="Q618" s="101" t="str">
        <f t="shared" si="58"/>
        <v/>
      </c>
      <c r="R618" s="100"/>
      <c r="S618" s="102" t="str">
        <f t="shared" si="59"/>
        <v/>
      </c>
      <c r="T618" s="15" t="str">
        <f t="shared" si="60"/>
        <v/>
      </c>
    </row>
    <row r="619" spans="1:20" x14ac:dyDescent="0.55000000000000004">
      <c r="A619" s="126"/>
      <c r="B619" s="95"/>
      <c r="C619" s="98" t="str">
        <f>IF(B619="","",VLOOKUP(B619,団体基本情報!$B$14:$D$23,3,FALSE))</f>
        <v/>
      </c>
      <c r="D619" s="7" t="str">
        <f t="shared" si="55"/>
        <v/>
      </c>
      <c r="E619" s="6" t="str">
        <f t="shared" si="56"/>
        <v/>
      </c>
      <c r="F619" s="131"/>
      <c r="G619" s="105" t="str">
        <f>IF(F619="","",VLOOKUP(F619,プルダウン用リスト!$K$1:$M$14,2,FALSE))</f>
        <v/>
      </c>
      <c r="H619" s="99"/>
      <c r="I619" s="99"/>
      <c r="J619" s="139"/>
      <c r="K619" s="141"/>
      <c r="L619" s="118"/>
      <c r="M619" s="119" t="str">
        <f t="shared" si="57"/>
        <v/>
      </c>
      <c r="N619" s="103"/>
      <c r="O619" s="100"/>
      <c r="P619" s="100"/>
      <c r="Q619" s="101" t="str">
        <f t="shared" si="58"/>
        <v/>
      </c>
      <c r="R619" s="100"/>
      <c r="S619" s="102" t="str">
        <f t="shared" si="59"/>
        <v/>
      </c>
      <c r="T619" s="15" t="str">
        <f t="shared" si="60"/>
        <v/>
      </c>
    </row>
    <row r="620" spans="1:20" x14ac:dyDescent="0.55000000000000004">
      <c r="A620" s="126"/>
      <c r="B620" s="95"/>
      <c r="C620" s="98" t="str">
        <f>IF(B620="","",VLOOKUP(B620,団体基本情報!$B$14:$D$23,3,FALSE))</f>
        <v/>
      </c>
      <c r="D620" s="7" t="str">
        <f t="shared" si="55"/>
        <v/>
      </c>
      <c r="E620" s="6" t="str">
        <f t="shared" si="56"/>
        <v/>
      </c>
      <c r="F620" s="131"/>
      <c r="G620" s="105" t="str">
        <f>IF(F620="","",VLOOKUP(F620,プルダウン用リスト!$K$1:$M$14,2,FALSE))</f>
        <v/>
      </c>
      <c r="H620" s="99"/>
      <c r="I620" s="99"/>
      <c r="J620" s="139"/>
      <c r="K620" s="141"/>
      <c r="L620" s="118"/>
      <c r="M620" s="119" t="str">
        <f t="shared" si="57"/>
        <v/>
      </c>
      <c r="N620" s="103"/>
      <c r="O620" s="100"/>
      <c r="P620" s="100"/>
      <c r="Q620" s="101" t="str">
        <f t="shared" si="58"/>
        <v/>
      </c>
      <c r="R620" s="100"/>
      <c r="S620" s="102" t="str">
        <f t="shared" si="59"/>
        <v/>
      </c>
      <c r="T620" s="15" t="str">
        <f t="shared" si="60"/>
        <v/>
      </c>
    </row>
    <row r="621" spans="1:20" x14ac:dyDescent="0.55000000000000004">
      <c r="A621" s="126"/>
      <c r="B621" s="95"/>
      <c r="C621" s="98" t="str">
        <f>IF(B621="","",VLOOKUP(B621,団体基本情報!$B$14:$D$23,3,FALSE))</f>
        <v/>
      </c>
      <c r="D621" s="7" t="str">
        <f t="shared" si="55"/>
        <v/>
      </c>
      <c r="E621" s="6" t="str">
        <f t="shared" si="56"/>
        <v/>
      </c>
      <c r="F621" s="131"/>
      <c r="G621" s="105" t="str">
        <f>IF(F621="","",VLOOKUP(F621,プルダウン用リスト!$K$1:$M$14,2,FALSE))</f>
        <v/>
      </c>
      <c r="H621" s="99"/>
      <c r="I621" s="99"/>
      <c r="J621" s="139"/>
      <c r="K621" s="141"/>
      <c r="L621" s="118"/>
      <c r="M621" s="119" t="str">
        <f t="shared" si="57"/>
        <v/>
      </c>
      <c r="N621" s="103"/>
      <c r="O621" s="100"/>
      <c r="P621" s="100"/>
      <c r="Q621" s="101" t="str">
        <f t="shared" si="58"/>
        <v/>
      </c>
      <c r="R621" s="100"/>
      <c r="S621" s="102" t="str">
        <f t="shared" si="59"/>
        <v/>
      </c>
      <c r="T621" s="15" t="str">
        <f t="shared" si="60"/>
        <v/>
      </c>
    </row>
    <row r="622" spans="1:20" x14ac:dyDescent="0.55000000000000004">
      <c r="A622" s="126"/>
      <c r="B622" s="95"/>
      <c r="C622" s="98" t="str">
        <f>IF(B622="","",VLOOKUP(B622,団体基本情報!$B$14:$D$23,3,FALSE))</f>
        <v/>
      </c>
      <c r="D622" s="7" t="str">
        <f t="shared" si="55"/>
        <v/>
      </c>
      <c r="E622" s="6" t="str">
        <f t="shared" si="56"/>
        <v/>
      </c>
      <c r="F622" s="131"/>
      <c r="G622" s="105" t="str">
        <f>IF(F622="","",VLOOKUP(F622,プルダウン用リスト!$K$1:$M$14,2,FALSE))</f>
        <v/>
      </c>
      <c r="H622" s="99"/>
      <c r="I622" s="99"/>
      <c r="J622" s="139"/>
      <c r="K622" s="141"/>
      <c r="L622" s="118"/>
      <c r="M622" s="119" t="str">
        <f t="shared" si="57"/>
        <v/>
      </c>
      <c r="N622" s="103"/>
      <c r="O622" s="100"/>
      <c r="P622" s="100"/>
      <c r="Q622" s="101" t="str">
        <f t="shared" si="58"/>
        <v/>
      </c>
      <c r="R622" s="100"/>
      <c r="S622" s="102" t="str">
        <f t="shared" si="59"/>
        <v/>
      </c>
      <c r="T622" s="15" t="str">
        <f t="shared" si="60"/>
        <v/>
      </c>
    </row>
    <row r="623" spans="1:20" x14ac:dyDescent="0.55000000000000004">
      <c r="A623" s="126"/>
      <c r="B623" s="95"/>
      <c r="C623" s="98" t="str">
        <f>IF(B623="","",VLOOKUP(B623,団体基本情報!$B$14:$D$23,3,FALSE))</f>
        <v/>
      </c>
      <c r="D623" s="7" t="str">
        <f t="shared" si="55"/>
        <v/>
      </c>
      <c r="E623" s="6" t="str">
        <f t="shared" si="56"/>
        <v/>
      </c>
      <c r="F623" s="131"/>
      <c r="G623" s="105" t="str">
        <f>IF(F623="","",VLOOKUP(F623,プルダウン用リスト!$K$1:$M$14,2,FALSE))</f>
        <v/>
      </c>
      <c r="H623" s="99"/>
      <c r="I623" s="99"/>
      <c r="J623" s="139"/>
      <c r="K623" s="141"/>
      <c r="L623" s="118"/>
      <c r="M623" s="119" t="str">
        <f t="shared" si="57"/>
        <v/>
      </c>
      <c r="N623" s="103"/>
      <c r="O623" s="100"/>
      <c r="P623" s="100"/>
      <c r="Q623" s="101" t="str">
        <f t="shared" si="58"/>
        <v/>
      </c>
      <c r="R623" s="100"/>
      <c r="S623" s="102" t="str">
        <f t="shared" si="59"/>
        <v/>
      </c>
      <c r="T623" s="15" t="str">
        <f t="shared" si="60"/>
        <v/>
      </c>
    </row>
    <row r="624" spans="1:20" x14ac:dyDescent="0.55000000000000004">
      <c r="A624" s="126"/>
      <c r="B624" s="95"/>
      <c r="C624" s="98" t="str">
        <f>IF(B624="","",VLOOKUP(B624,団体基本情報!$B$14:$D$23,3,FALSE))</f>
        <v/>
      </c>
      <c r="D624" s="7" t="str">
        <f t="shared" si="55"/>
        <v/>
      </c>
      <c r="E624" s="6" t="str">
        <f t="shared" si="56"/>
        <v/>
      </c>
      <c r="F624" s="131"/>
      <c r="G624" s="105" t="str">
        <f>IF(F624="","",VLOOKUP(F624,プルダウン用リスト!$K$1:$M$14,2,FALSE))</f>
        <v/>
      </c>
      <c r="H624" s="99"/>
      <c r="I624" s="99"/>
      <c r="J624" s="139"/>
      <c r="K624" s="141"/>
      <c r="L624" s="118"/>
      <c r="M624" s="119" t="str">
        <f t="shared" si="57"/>
        <v/>
      </c>
      <c r="N624" s="103"/>
      <c r="O624" s="100"/>
      <c r="P624" s="100"/>
      <c r="Q624" s="101" t="str">
        <f t="shared" si="58"/>
        <v/>
      </c>
      <c r="R624" s="100"/>
      <c r="S624" s="102" t="str">
        <f t="shared" si="59"/>
        <v/>
      </c>
      <c r="T624" s="15" t="str">
        <f t="shared" si="60"/>
        <v/>
      </c>
    </row>
    <row r="625" spans="1:20" x14ac:dyDescent="0.55000000000000004">
      <c r="A625" s="126"/>
      <c r="B625" s="95"/>
      <c r="C625" s="98" t="str">
        <f>IF(B625="","",VLOOKUP(B625,団体基本情報!$B$14:$D$23,3,FALSE))</f>
        <v/>
      </c>
      <c r="D625" s="7" t="str">
        <f t="shared" si="55"/>
        <v/>
      </c>
      <c r="E625" s="6" t="str">
        <f t="shared" si="56"/>
        <v/>
      </c>
      <c r="F625" s="131"/>
      <c r="G625" s="105" t="str">
        <f>IF(F625="","",VLOOKUP(F625,プルダウン用リスト!$K$1:$M$14,2,FALSE))</f>
        <v/>
      </c>
      <c r="H625" s="99"/>
      <c r="I625" s="99"/>
      <c r="J625" s="139"/>
      <c r="K625" s="141"/>
      <c r="L625" s="118"/>
      <c r="M625" s="119" t="str">
        <f t="shared" si="57"/>
        <v/>
      </c>
      <c r="N625" s="103"/>
      <c r="O625" s="100"/>
      <c r="P625" s="100"/>
      <c r="Q625" s="101" t="str">
        <f t="shared" si="58"/>
        <v/>
      </c>
      <c r="R625" s="100"/>
      <c r="S625" s="102" t="str">
        <f t="shared" si="59"/>
        <v/>
      </c>
      <c r="T625" s="15" t="str">
        <f t="shared" si="60"/>
        <v/>
      </c>
    </row>
    <row r="626" spans="1:20" x14ac:dyDescent="0.55000000000000004">
      <c r="A626" s="126"/>
      <c r="B626" s="95"/>
      <c r="C626" s="98" t="str">
        <f>IF(B626="","",VLOOKUP(B626,団体基本情報!$B$14:$D$23,3,FALSE))</f>
        <v/>
      </c>
      <c r="D626" s="7" t="str">
        <f t="shared" si="55"/>
        <v/>
      </c>
      <c r="E626" s="6" t="str">
        <f t="shared" si="56"/>
        <v/>
      </c>
      <c r="F626" s="131"/>
      <c r="G626" s="105" t="str">
        <f>IF(F626="","",VLOOKUP(F626,プルダウン用リスト!$K$1:$M$14,2,FALSE))</f>
        <v/>
      </c>
      <c r="H626" s="99"/>
      <c r="I626" s="99"/>
      <c r="J626" s="139"/>
      <c r="K626" s="141"/>
      <c r="L626" s="118"/>
      <c r="M626" s="119" t="str">
        <f t="shared" si="57"/>
        <v/>
      </c>
      <c r="N626" s="103"/>
      <c r="O626" s="100"/>
      <c r="P626" s="100"/>
      <c r="Q626" s="101" t="str">
        <f t="shared" si="58"/>
        <v/>
      </c>
      <c r="R626" s="100"/>
      <c r="S626" s="102" t="str">
        <f t="shared" si="59"/>
        <v/>
      </c>
      <c r="T626" s="15" t="str">
        <f t="shared" si="60"/>
        <v/>
      </c>
    </row>
    <row r="627" spans="1:20" x14ac:dyDescent="0.55000000000000004">
      <c r="A627" s="126"/>
      <c r="B627" s="95"/>
      <c r="C627" s="98" t="str">
        <f>IF(B627="","",VLOOKUP(B627,団体基本情報!$B$14:$D$23,3,FALSE))</f>
        <v/>
      </c>
      <c r="D627" s="7" t="str">
        <f t="shared" si="55"/>
        <v/>
      </c>
      <c r="E627" s="6" t="str">
        <f t="shared" si="56"/>
        <v/>
      </c>
      <c r="F627" s="131"/>
      <c r="G627" s="105" t="str">
        <f>IF(F627="","",VLOOKUP(F627,プルダウン用リスト!$K$1:$M$14,2,FALSE))</f>
        <v/>
      </c>
      <c r="H627" s="99"/>
      <c r="I627" s="99"/>
      <c r="J627" s="139"/>
      <c r="K627" s="141"/>
      <c r="L627" s="118"/>
      <c r="M627" s="119" t="str">
        <f t="shared" si="57"/>
        <v/>
      </c>
      <c r="N627" s="103"/>
      <c r="O627" s="100"/>
      <c r="P627" s="100"/>
      <c r="Q627" s="101" t="str">
        <f t="shared" si="58"/>
        <v/>
      </c>
      <c r="R627" s="100"/>
      <c r="S627" s="102" t="str">
        <f t="shared" si="59"/>
        <v/>
      </c>
      <c r="T627" s="15" t="str">
        <f t="shared" si="60"/>
        <v/>
      </c>
    </row>
    <row r="628" spans="1:20" x14ac:dyDescent="0.55000000000000004">
      <c r="A628" s="126"/>
      <c r="B628" s="95"/>
      <c r="C628" s="98" t="str">
        <f>IF(B628="","",VLOOKUP(B628,団体基本情報!$B$14:$D$23,3,FALSE))</f>
        <v/>
      </c>
      <c r="D628" s="7" t="str">
        <f t="shared" si="55"/>
        <v/>
      </c>
      <c r="E628" s="6" t="str">
        <f t="shared" si="56"/>
        <v/>
      </c>
      <c r="F628" s="131"/>
      <c r="G628" s="105" t="str">
        <f>IF(F628="","",VLOOKUP(F628,プルダウン用リスト!$K$1:$M$14,2,FALSE))</f>
        <v/>
      </c>
      <c r="H628" s="99"/>
      <c r="I628" s="99"/>
      <c r="J628" s="139"/>
      <c r="K628" s="141"/>
      <c r="L628" s="118"/>
      <c r="M628" s="119" t="str">
        <f t="shared" si="57"/>
        <v/>
      </c>
      <c r="N628" s="103"/>
      <c r="O628" s="100"/>
      <c r="P628" s="100"/>
      <c r="Q628" s="101" t="str">
        <f t="shared" si="58"/>
        <v/>
      </c>
      <c r="R628" s="100"/>
      <c r="S628" s="102" t="str">
        <f t="shared" si="59"/>
        <v/>
      </c>
      <c r="T628" s="15" t="str">
        <f t="shared" si="60"/>
        <v/>
      </c>
    </row>
    <row r="629" spans="1:20" x14ac:dyDescent="0.55000000000000004">
      <c r="A629" s="126"/>
      <c r="B629" s="95"/>
      <c r="C629" s="98" t="str">
        <f>IF(B629="","",VLOOKUP(B629,団体基本情報!$B$14:$D$23,3,FALSE))</f>
        <v/>
      </c>
      <c r="D629" s="7" t="str">
        <f t="shared" si="55"/>
        <v/>
      </c>
      <c r="E629" s="6" t="str">
        <f t="shared" si="56"/>
        <v/>
      </c>
      <c r="F629" s="131"/>
      <c r="G629" s="105" t="str">
        <f>IF(F629="","",VLOOKUP(F629,プルダウン用リスト!$K$1:$M$14,2,FALSE))</f>
        <v/>
      </c>
      <c r="H629" s="99"/>
      <c r="I629" s="99"/>
      <c r="J629" s="139"/>
      <c r="K629" s="141"/>
      <c r="L629" s="118"/>
      <c r="M629" s="119" t="str">
        <f t="shared" si="57"/>
        <v/>
      </c>
      <c r="N629" s="103"/>
      <c r="O629" s="100"/>
      <c r="P629" s="100"/>
      <c r="Q629" s="101" t="str">
        <f t="shared" si="58"/>
        <v/>
      </c>
      <c r="R629" s="100"/>
      <c r="S629" s="102" t="str">
        <f t="shared" si="59"/>
        <v/>
      </c>
      <c r="T629" s="15" t="str">
        <f t="shared" si="60"/>
        <v/>
      </c>
    </row>
    <row r="630" spans="1:20" x14ac:dyDescent="0.55000000000000004">
      <c r="A630" s="126"/>
      <c r="B630" s="95"/>
      <c r="C630" s="98" t="str">
        <f>IF(B630="","",VLOOKUP(B630,団体基本情報!$B$14:$D$23,3,FALSE))</f>
        <v/>
      </c>
      <c r="D630" s="7" t="str">
        <f t="shared" si="55"/>
        <v/>
      </c>
      <c r="E630" s="6" t="str">
        <f t="shared" si="56"/>
        <v/>
      </c>
      <c r="F630" s="131"/>
      <c r="G630" s="105" t="str">
        <f>IF(F630="","",VLOOKUP(F630,プルダウン用リスト!$K$1:$M$14,2,FALSE))</f>
        <v/>
      </c>
      <c r="H630" s="99"/>
      <c r="I630" s="99"/>
      <c r="J630" s="139"/>
      <c r="K630" s="141"/>
      <c r="L630" s="118"/>
      <c r="M630" s="119" t="str">
        <f t="shared" si="57"/>
        <v/>
      </c>
      <c r="N630" s="103"/>
      <c r="O630" s="100"/>
      <c r="P630" s="100"/>
      <c r="Q630" s="101" t="str">
        <f t="shared" si="58"/>
        <v/>
      </c>
      <c r="R630" s="100"/>
      <c r="S630" s="102" t="str">
        <f t="shared" si="59"/>
        <v/>
      </c>
      <c r="T630" s="15" t="str">
        <f t="shared" si="60"/>
        <v/>
      </c>
    </row>
    <row r="631" spans="1:20" x14ac:dyDescent="0.55000000000000004">
      <c r="A631" s="126"/>
      <c r="B631" s="95"/>
      <c r="C631" s="98" t="str">
        <f>IF(B631="","",VLOOKUP(B631,団体基本情報!$B$14:$D$23,3,FALSE))</f>
        <v/>
      </c>
      <c r="D631" s="7" t="str">
        <f t="shared" si="55"/>
        <v/>
      </c>
      <c r="E631" s="6" t="str">
        <f t="shared" si="56"/>
        <v/>
      </c>
      <c r="F631" s="131"/>
      <c r="G631" s="105" t="str">
        <f>IF(F631="","",VLOOKUP(F631,プルダウン用リスト!$K$1:$M$14,2,FALSE))</f>
        <v/>
      </c>
      <c r="H631" s="99"/>
      <c r="I631" s="99"/>
      <c r="J631" s="139"/>
      <c r="K631" s="141"/>
      <c r="L631" s="118"/>
      <c r="M631" s="119" t="str">
        <f t="shared" si="57"/>
        <v/>
      </c>
      <c r="N631" s="103"/>
      <c r="O631" s="100"/>
      <c r="P631" s="100"/>
      <c r="Q631" s="101" t="str">
        <f t="shared" si="58"/>
        <v/>
      </c>
      <c r="R631" s="100"/>
      <c r="S631" s="102" t="str">
        <f t="shared" si="59"/>
        <v/>
      </c>
      <c r="T631" s="15" t="str">
        <f t="shared" si="60"/>
        <v/>
      </c>
    </row>
    <row r="632" spans="1:20" x14ac:dyDescent="0.55000000000000004">
      <c r="A632" s="126"/>
      <c r="B632" s="95"/>
      <c r="C632" s="98" t="str">
        <f>IF(B632="","",VLOOKUP(B632,団体基本情報!$B$14:$D$23,3,FALSE))</f>
        <v/>
      </c>
      <c r="D632" s="7" t="str">
        <f t="shared" si="55"/>
        <v/>
      </c>
      <c r="E632" s="6" t="str">
        <f t="shared" si="56"/>
        <v/>
      </c>
      <c r="F632" s="131"/>
      <c r="G632" s="105" t="str">
        <f>IF(F632="","",VLOOKUP(F632,プルダウン用リスト!$K$1:$M$14,2,FALSE))</f>
        <v/>
      </c>
      <c r="H632" s="99"/>
      <c r="I632" s="99"/>
      <c r="J632" s="139"/>
      <c r="K632" s="141"/>
      <c r="L632" s="118"/>
      <c r="M632" s="119" t="str">
        <f t="shared" si="57"/>
        <v/>
      </c>
      <c r="N632" s="103"/>
      <c r="O632" s="100"/>
      <c r="P632" s="100"/>
      <c r="Q632" s="101" t="str">
        <f t="shared" si="58"/>
        <v/>
      </c>
      <c r="R632" s="100"/>
      <c r="S632" s="102" t="str">
        <f t="shared" si="59"/>
        <v/>
      </c>
      <c r="T632" s="15" t="str">
        <f t="shared" si="60"/>
        <v/>
      </c>
    </row>
    <row r="633" spans="1:20" x14ac:dyDescent="0.55000000000000004">
      <c r="A633" s="126"/>
      <c r="B633" s="95"/>
      <c r="C633" s="98" t="str">
        <f>IF(B633="","",VLOOKUP(B633,団体基本情報!$B$14:$D$23,3,FALSE))</f>
        <v/>
      </c>
      <c r="D633" s="7" t="str">
        <f t="shared" si="55"/>
        <v/>
      </c>
      <c r="E633" s="6" t="str">
        <f t="shared" si="56"/>
        <v/>
      </c>
      <c r="F633" s="131"/>
      <c r="G633" s="105" t="str">
        <f>IF(F633="","",VLOOKUP(F633,プルダウン用リスト!$K$1:$M$14,2,FALSE))</f>
        <v/>
      </c>
      <c r="H633" s="99"/>
      <c r="I633" s="99"/>
      <c r="J633" s="139"/>
      <c r="K633" s="141"/>
      <c r="L633" s="118"/>
      <c r="M633" s="119" t="str">
        <f t="shared" si="57"/>
        <v/>
      </c>
      <c r="N633" s="103"/>
      <c r="O633" s="100"/>
      <c r="P633" s="100"/>
      <c r="Q633" s="101" t="str">
        <f t="shared" si="58"/>
        <v/>
      </c>
      <c r="R633" s="100"/>
      <c r="S633" s="102" t="str">
        <f t="shared" si="59"/>
        <v/>
      </c>
      <c r="T633" s="15" t="str">
        <f t="shared" si="60"/>
        <v/>
      </c>
    </row>
    <row r="634" spans="1:20" x14ac:dyDescent="0.55000000000000004">
      <c r="A634" s="126"/>
      <c r="B634" s="95"/>
      <c r="C634" s="98" t="str">
        <f>IF(B634="","",VLOOKUP(B634,団体基本情報!$B$14:$D$23,3,FALSE))</f>
        <v/>
      </c>
      <c r="D634" s="7" t="str">
        <f t="shared" si="55"/>
        <v/>
      </c>
      <c r="E634" s="6" t="str">
        <f t="shared" si="56"/>
        <v/>
      </c>
      <c r="F634" s="131"/>
      <c r="G634" s="105" t="str">
        <f>IF(F634="","",VLOOKUP(F634,プルダウン用リスト!$K$1:$M$14,2,FALSE))</f>
        <v/>
      </c>
      <c r="H634" s="99"/>
      <c r="I634" s="99"/>
      <c r="J634" s="139"/>
      <c r="K634" s="141"/>
      <c r="L634" s="118"/>
      <c r="M634" s="119" t="str">
        <f t="shared" si="57"/>
        <v/>
      </c>
      <c r="N634" s="103"/>
      <c r="O634" s="100"/>
      <c r="P634" s="100"/>
      <c r="Q634" s="101" t="str">
        <f t="shared" si="58"/>
        <v/>
      </c>
      <c r="R634" s="100"/>
      <c r="S634" s="102" t="str">
        <f t="shared" si="59"/>
        <v/>
      </c>
      <c r="T634" s="15" t="str">
        <f t="shared" si="60"/>
        <v/>
      </c>
    </row>
    <row r="635" spans="1:20" x14ac:dyDescent="0.55000000000000004">
      <c r="A635" s="126"/>
      <c r="B635" s="95"/>
      <c r="C635" s="98" t="str">
        <f>IF(B635="","",VLOOKUP(B635,団体基本情報!$B$14:$D$23,3,FALSE))</f>
        <v/>
      </c>
      <c r="D635" s="7" t="str">
        <f t="shared" si="55"/>
        <v/>
      </c>
      <c r="E635" s="6" t="str">
        <f t="shared" si="56"/>
        <v/>
      </c>
      <c r="F635" s="131"/>
      <c r="G635" s="105" t="str">
        <f>IF(F635="","",VLOOKUP(F635,プルダウン用リスト!$K$1:$M$14,2,FALSE))</f>
        <v/>
      </c>
      <c r="H635" s="99"/>
      <c r="I635" s="99"/>
      <c r="J635" s="139"/>
      <c r="K635" s="141"/>
      <c r="L635" s="118"/>
      <c r="M635" s="119" t="str">
        <f t="shared" si="57"/>
        <v/>
      </c>
      <c r="N635" s="103"/>
      <c r="O635" s="100"/>
      <c r="P635" s="100"/>
      <c r="Q635" s="101" t="str">
        <f t="shared" si="58"/>
        <v/>
      </c>
      <c r="R635" s="100"/>
      <c r="S635" s="102" t="str">
        <f t="shared" si="59"/>
        <v/>
      </c>
      <c r="T635" s="15" t="str">
        <f t="shared" si="60"/>
        <v/>
      </c>
    </row>
    <row r="636" spans="1:20" x14ac:dyDescent="0.55000000000000004">
      <c r="A636" s="126"/>
      <c r="B636" s="95"/>
      <c r="C636" s="98" t="str">
        <f>IF(B636="","",VLOOKUP(B636,団体基本情報!$B$14:$D$23,3,FALSE))</f>
        <v/>
      </c>
      <c r="D636" s="7" t="str">
        <f t="shared" si="55"/>
        <v/>
      </c>
      <c r="E636" s="6" t="str">
        <f t="shared" si="56"/>
        <v/>
      </c>
      <c r="F636" s="131"/>
      <c r="G636" s="105" t="str">
        <f>IF(F636="","",VLOOKUP(F636,プルダウン用リスト!$K$1:$M$14,2,FALSE))</f>
        <v/>
      </c>
      <c r="H636" s="99"/>
      <c r="I636" s="99"/>
      <c r="J636" s="139"/>
      <c r="K636" s="141"/>
      <c r="L636" s="118"/>
      <c r="M636" s="119" t="str">
        <f t="shared" si="57"/>
        <v/>
      </c>
      <c r="N636" s="103"/>
      <c r="O636" s="100"/>
      <c r="P636" s="100"/>
      <c r="Q636" s="101" t="str">
        <f t="shared" si="58"/>
        <v/>
      </c>
      <c r="R636" s="100"/>
      <c r="S636" s="102" t="str">
        <f t="shared" si="59"/>
        <v/>
      </c>
      <c r="T636" s="15" t="str">
        <f t="shared" si="60"/>
        <v/>
      </c>
    </row>
    <row r="637" spans="1:20" x14ac:dyDescent="0.55000000000000004">
      <c r="A637" s="126"/>
      <c r="B637" s="95"/>
      <c r="C637" s="98" t="str">
        <f>IF(B637="","",VLOOKUP(B637,団体基本情報!$B$14:$D$23,3,FALSE))</f>
        <v/>
      </c>
      <c r="D637" s="7" t="str">
        <f t="shared" si="55"/>
        <v/>
      </c>
      <c r="E637" s="6" t="str">
        <f t="shared" si="56"/>
        <v/>
      </c>
      <c r="F637" s="131"/>
      <c r="G637" s="105" t="str">
        <f>IF(F637="","",VLOOKUP(F637,プルダウン用リスト!$K$1:$M$14,2,FALSE))</f>
        <v/>
      </c>
      <c r="H637" s="99"/>
      <c r="I637" s="99"/>
      <c r="J637" s="139"/>
      <c r="K637" s="141"/>
      <c r="L637" s="118"/>
      <c r="M637" s="119" t="str">
        <f t="shared" si="57"/>
        <v/>
      </c>
      <c r="N637" s="103"/>
      <c r="O637" s="100"/>
      <c r="P637" s="100"/>
      <c r="Q637" s="101" t="str">
        <f t="shared" si="58"/>
        <v/>
      </c>
      <c r="R637" s="100"/>
      <c r="S637" s="102" t="str">
        <f t="shared" si="59"/>
        <v/>
      </c>
      <c r="T637" s="15" t="str">
        <f t="shared" si="60"/>
        <v/>
      </c>
    </row>
    <row r="638" spans="1:20" x14ac:dyDescent="0.55000000000000004">
      <c r="A638" s="126"/>
      <c r="B638" s="95"/>
      <c r="C638" s="98" t="str">
        <f>IF(B638="","",VLOOKUP(B638,団体基本情報!$B$14:$D$23,3,FALSE))</f>
        <v/>
      </c>
      <c r="D638" s="7" t="str">
        <f t="shared" si="55"/>
        <v/>
      </c>
      <c r="E638" s="6" t="str">
        <f t="shared" si="56"/>
        <v/>
      </c>
      <c r="F638" s="131"/>
      <c r="G638" s="105" t="str">
        <f>IF(F638="","",VLOOKUP(F638,プルダウン用リスト!$K$1:$M$14,2,FALSE))</f>
        <v/>
      </c>
      <c r="H638" s="99"/>
      <c r="I638" s="99"/>
      <c r="J638" s="139"/>
      <c r="K638" s="141"/>
      <c r="L638" s="118"/>
      <c r="M638" s="119" t="str">
        <f t="shared" si="57"/>
        <v/>
      </c>
      <c r="N638" s="103"/>
      <c r="O638" s="100"/>
      <c r="P638" s="100"/>
      <c r="Q638" s="101" t="str">
        <f t="shared" si="58"/>
        <v/>
      </c>
      <c r="R638" s="100"/>
      <c r="S638" s="102" t="str">
        <f t="shared" si="59"/>
        <v/>
      </c>
      <c r="T638" s="15" t="str">
        <f t="shared" si="60"/>
        <v/>
      </c>
    </row>
    <row r="639" spans="1:20" x14ac:dyDescent="0.55000000000000004">
      <c r="A639" s="126"/>
      <c r="B639" s="95"/>
      <c r="C639" s="98" t="str">
        <f>IF(B639="","",VLOOKUP(B639,団体基本情報!$B$14:$D$23,3,FALSE))</f>
        <v/>
      </c>
      <c r="D639" s="7" t="str">
        <f t="shared" si="55"/>
        <v/>
      </c>
      <c r="E639" s="6" t="str">
        <f t="shared" si="56"/>
        <v/>
      </c>
      <c r="F639" s="131"/>
      <c r="G639" s="105" t="str">
        <f>IF(F639="","",VLOOKUP(F639,プルダウン用リスト!$K$1:$M$14,2,FALSE))</f>
        <v/>
      </c>
      <c r="H639" s="99"/>
      <c r="I639" s="99"/>
      <c r="J639" s="139"/>
      <c r="K639" s="141"/>
      <c r="L639" s="118"/>
      <c r="M639" s="119" t="str">
        <f t="shared" si="57"/>
        <v/>
      </c>
      <c r="N639" s="103"/>
      <c r="O639" s="100"/>
      <c r="P639" s="100"/>
      <c r="Q639" s="101" t="str">
        <f t="shared" si="58"/>
        <v/>
      </c>
      <c r="R639" s="100"/>
      <c r="S639" s="102" t="str">
        <f t="shared" si="59"/>
        <v/>
      </c>
      <c r="T639" s="15" t="str">
        <f t="shared" si="60"/>
        <v/>
      </c>
    </row>
    <row r="640" spans="1:20" x14ac:dyDescent="0.55000000000000004">
      <c r="A640" s="126"/>
      <c r="B640" s="95"/>
      <c r="C640" s="98" t="str">
        <f>IF(B640="","",VLOOKUP(B640,団体基本情報!$B$14:$D$23,3,FALSE))</f>
        <v/>
      </c>
      <c r="D640" s="7" t="str">
        <f t="shared" si="55"/>
        <v/>
      </c>
      <c r="E640" s="6" t="str">
        <f t="shared" si="56"/>
        <v/>
      </c>
      <c r="F640" s="131"/>
      <c r="G640" s="105" t="str">
        <f>IF(F640="","",VLOOKUP(F640,プルダウン用リスト!$K$1:$M$14,2,FALSE))</f>
        <v/>
      </c>
      <c r="H640" s="99"/>
      <c r="I640" s="99"/>
      <c r="J640" s="139"/>
      <c r="K640" s="141"/>
      <c r="L640" s="118"/>
      <c r="M640" s="119" t="str">
        <f t="shared" si="57"/>
        <v/>
      </c>
      <c r="N640" s="103"/>
      <c r="O640" s="100"/>
      <c r="P640" s="100"/>
      <c r="Q640" s="101" t="str">
        <f t="shared" si="58"/>
        <v/>
      </c>
      <c r="R640" s="100"/>
      <c r="S640" s="102" t="str">
        <f t="shared" si="59"/>
        <v/>
      </c>
      <c r="T640" s="15" t="str">
        <f t="shared" si="60"/>
        <v/>
      </c>
    </row>
    <row r="641" spans="1:20" x14ac:dyDescent="0.55000000000000004">
      <c r="A641" s="126"/>
      <c r="B641" s="95"/>
      <c r="C641" s="98" t="str">
        <f>IF(B641="","",VLOOKUP(B641,団体基本情報!$B$14:$D$23,3,FALSE))</f>
        <v/>
      </c>
      <c r="D641" s="7" t="str">
        <f t="shared" si="55"/>
        <v/>
      </c>
      <c r="E641" s="6" t="str">
        <f t="shared" si="56"/>
        <v/>
      </c>
      <c r="F641" s="131"/>
      <c r="G641" s="105" t="str">
        <f>IF(F641="","",VLOOKUP(F641,プルダウン用リスト!$K$1:$M$14,2,FALSE))</f>
        <v/>
      </c>
      <c r="H641" s="99"/>
      <c r="I641" s="99"/>
      <c r="J641" s="139"/>
      <c r="K641" s="141"/>
      <c r="L641" s="118"/>
      <c r="M641" s="119" t="str">
        <f t="shared" si="57"/>
        <v/>
      </c>
      <c r="N641" s="103"/>
      <c r="O641" s="100"/>
      <c r="P641" s="100"/>
      <c r="Q641" s="101" t="str">
        <f t="shared" si="58"/>
        <v/>
      </c>
      <c r="R641" s="100"/>
      <c r="S641" s="102" t="str">
        <f t="shared" si="59"/>
        <v/>
      </c>
      <c r="T641" s="15" t="str">
        <f t="shared" si="60"/>
        <v/>
      </c>
    </row>
    <row r="642" spans="1:20" x14ac:dyDescent="0.55000000000000004">
      <c r="A642" s="126"/>
      <c r="B642" s="95"/>
      <c r="C642" s="98" t="str">
        <f>IF(B642="","",VLOOKUP(B642,団体基本情報!$B$14:$D$23,3,FALSE))</f>
        <v/>
      </c>
      <c r="D642" s="7" t="str">
        <f t="shared" si="55"/>
        <v/>
      </c>
      <c r="E642" s="6" t="str">
        <f t="shared" si="56"/>
        <v/>
      </c>
      <c r="F642" s="131"/>
      <c r="G642" s="105" t="str">
        <f>IF(F642="","",VLOOKUP(F642,プルダウン用リスト!$K$1:$M$14,2,FALSE))</f>
        <v/>
      </c>
      <c r="H642" s="99"/>
      <c r="I642" s="99"/>
      <c r="J642" s="139"/>
      <c r="K642" s="141"/>
      <c r="L642" s="118"/>
      <c r="M642" s="119" t="str">
        <f t="shared" si="57"/>
        <v/>
      </c>
      <c r="N642" s="103"/>
      <c r="O642" s="100"/>
      <c r="P642" s="100"/>
      <c r="Q642" s="101" t="str">
        <f t="shared" si="58"/>
        <v/>
      </c>
      <c r="R642" s="100"/>
      <c r="S642" s="102" t="str">
        <f t="shared" si="59"/>
        <v/>
      </c>
      <c r="T642" s="15" t="str">
        <f t="shared" si="60"/>
        <v/>
      </c>
    </row>
    <row r="643" spans="1:20" x14ac:dyDescent="0.55000000000000004">
      <c r="A643" s="126"/>
      <c r="B643" s="95"/>
      <c r="C643" s="98" t="str">
        <f>IF(B643="","",VLOOKUP(B643,団体基本情報!$B$14:$D$23,3,FALSE))</f>
        <v/>
      </c>
      <c r="D643" s="7" t="str">
        <f t="shared" si="55"/>
        <v/>
      </c>
      <c r="E643" s="6" t="str">
        <f t="shared" si="56"/>
        <v/>
      </c>
      <c r="F643" s="131"/>
      <c r="G643" s="105" t="str">
        <f>IF(F643="","",VLOOKUP(F643,プルダウン用リスト!$K$1:$M$14,2,FALSE))</f>
        <v/>
      </c>
      <c r="H643" s="99"/>
      <c r="I643" s="99"/>
      <c r="J643" s="139"/>
      <c r="K643" s="141"/>
      <c r="L643" s="118"/>
      <c r="M643" s="119" t="str">
        <f t="shared" si="57"/>
        <v/>
      </c>
      <c r="N643" s="103"/>
      <c r="O643" s="100"/>
      <c r="P643" s="100"/>
      <c r="Q643" s="101" t="str">
        <f t="shared" si="58"/>
        <v/>
      </c>
      <c r="R643" s="100"/>
      <c r="S643" s="102" t="str">
        <f t="shared" si="59"/>
        <v/>
      </c>
      <c r="T643" s="15" t="str">
        <f t="shared" si="60"/>
        <v/>
      </c>
    </row>
    <row r="644" spans="1:20" x14ac:dyDescent="0.55000000000000004">
      <c r="A644" s="126"/>
      <c r="B644" s="95"/>
      <c r="C644" s="98" t="str">
        <f>IF(B644="","",VLOOKUP(B644,団体基本情報!$B$14:$D$23,3,FALSE))</f>
        <v/>
      </c>
      <c r="D644" s="7" t="str">
        <f t="shared" si="55"/>
        <v/>
      </c>
      <c r="E644" s="6" t="str">
        <f t="shared" si="56"/>
        <v/>
      </c>
      <c r="F644" s="131"/>
      <c r="G644" s="105" t="str">
        <f>IF(F644="","",VLOOKUP(F644,プルダウン用リスト!$K$1:$M$14,2,FALSE))</f>
        <v/>
      </c>
      <c r="H644" s="99"/>
      <c r="I644" s="99"/>
      <c r="J644" s="139"/>
      <c r="K644" s="141"/>
      <c r="L644" s="118"/>
      <c r="M644" s="119" t="str">
        <f t="shared" si="57"/>
        <v/>
      </c>
      <c r="N644" s="103"/>
      <c r="O644" s="100"/>
      <c r="P644" s="100"/>
      <c r="Q644" s="101" t="str">
        <f t="shared" si="58"/>
        <v/>
      </c>
      <c r="R644" s="100"/>
      <c r="S644" s="102" t="str">
        <f t="shared" si="59"/>
        <v/>
      </c>
      <c r="T644" s="15" t="str">
        <f t="shared" si="60"/>
        <v/>
      </c>
    </row>
    <row r="645" spans="1:20" x14ac:dyDescent="0.55000000000000004">
      <c r="A645" s="126"/>
      <c r="B645" s="95"/>
      <c r="C645" s="98" t="str">
        <f>IF(B645="","",VLOOKUP(B645,団体基本情報!$B$14:$D$23,3,FALSE))</f>
        <v/>
      </c>
      <c r="D645" s="7" t="str">
        <f t="shared" si="55"/>
        <v/>
      </c>
      <c r="E645" s="6" t="str">
        <f t="shared" si="56"/>
        <v/>
      </c>
      <c r="F645" s="131"/>
      <c r="G645" s="105" t="str">
        <f>IF(F645="","",VLOOKUP(F645,プルダウン用リスト!$K$1:$M$14,2,FALSE))</f>
        <v/>
      </c>
      <c r="H645" s="99"/>
      <c r="I645" s="99"/>
      <c r="J645" s="139"/>
      <c r="K645" s="141"/>
      <c r="L645" s="118"/>
      <c r="M645" s="119" t="str">
        <f t="shared" si="57"/>
        <v/>
      </c>
      <c r="N645" s="103"/>
      <c r="O645" s="100"/>
      <c r="P645" s="100"/>
      <c r="Q645" s="101" t="str">
        <f t="shared" si="58"/>
        <v/>
      </c>
      <c r="R645" s="100"/>
      <c r="S645" s="102" t="str">
        <f t="shared" si="59"/>
        <v/>
      </c>
      <c r="T645" s="15" t="str">
        <f t="shared" si="60"/>
        <v/>
      </c>
    </row>
    <row r="646" spans="1:20" x14ac:dyDescent="0.55000000000000004">
      <c r="A646" s="126"/>
      <c r="B646" s="95"/>
      <c r="C646" s="98" t="str">
        <f>IF(B646="","",VLOOKUP(B646,団体基本情報!$B$14:$D$23,3,FALSE))</f>
        <v/>
      </c>
      <c r="D646" s="7" t="str">
        <f t="shared" si="55"/>
        <v/>
      </c>
      <c r="E646" s="6" t="str">
        <f t="shared" si="56"/>
        <v/>
      </c>
      <c r="F646" s="131"/>
      <c r="G646" s="105" t="str">
        <f>IF(F646="","",VLOOKUP(F646,プルダウン用リスト!$K$1:$M$14,2,FALSE))</f>
        <v/>
      </c>
      <c r="H646" s="99"/>
      <c r="I646" s="99"/>
      <c r="J646" s="139"/>
      <c r="K646" s="141"/>
      <c r="L646" s="118"/>
      <c r="M646" s="119" t="str">
        <f t="shared" si="57"/>
        <v/>
      </c>
      <c r="N646" s="103"/>
      <c r="O646" s="100"/>
      <c r="P646" s="100"/>
      <c r="Q646" s="101" t="str">
        <f t="shared" si="58"/>
        <v/>
      </c>
      <c r="R646" s="100"/>
      <c r="S646" s="102" t="str">
        <f t="shared" si="59"/>
        <v/>
      </c>
      <c r="T646" s="15" t="str">
        <f t="shared" si="60"/>
        <v/>
      </c>
    </row>
    <row r="647" spans="1:20" x14ac:dyDescent="0.55000000000000004">
      <c r="A647" s="126"/>
      <c r="B647" s="95"/>
      <c r="C647" s="98" t="str">
        <f>IF(B647="","",VLOOKUP(B647,団体基本情報!$B$14:$D$23,3,FALSE))</f>
        <v/>
      </c>
      <c r="D647" s="7" t="str">
        <f t="shared" ref="D647:D710" si="61">IF(E647="","",IF(E647="謝金","01.",IF(E647="旅費","02.",IF(E647="その他","04.","03."))))</f>
        <v/>
      </c>
      <c r="E647" s="6" t="str">
        <f t="shared" ref="E647:E710" si="62">IF(F647="","",IF(F647="謝金","謝金",IF(F647="旅費","旅費",IF(F647="対象外経費","その他","所費"))))</f>
        <v/>
      </c>
      <c r="F647" s="131"/>
      <c r="G647" s="105" t="str">
        <f>IF(F647="","",VLOOKUP(F647,プルダウン用リスト!$K$1:$M$14,2,FALSE))</f>
        <v/>
      </c>
      <c r="H647" s="99"/>
      <c r="I647" s="99"/>
      <c r="J647" s="139"/>
      <c r="K647" s="141"/>
      <c r="L647" s="118"/>
      <c r="M647" s="119" t="str">
        <f t="shared" ref="M647:M710" si="63">IF(F647="対象外経費",K647,IF(L647="","",K647-L647))</f>
        <v/>
      </c>
      <c r="N647" s="103"/>
      <c r="O647" s="100"/>
      <c r="P647" s="100"/>
      <c r="Q647" s="101" t="str">
        <f t="shared" ref="Q647:Q710" si="64">IF(O647+P647=0,"",O647+P647)</f>
        <v/>
      </c>
      <c r="R647" s="100"/>
      <c r="S647" s="102" t="str">
        <f t="shared" ref="S647:S710" si="65">IF(R647="","",Q647-R647)</f>
        <v/>
      </c>
      <c r="T647" s="15" t="str">
        <f t="shared" ref="T647:T710" si="66">IF(G647=2,"＊","")</f>
        <v/>
      </c>
    </row>
    <row r="648" spans="1:20" x14ac:dyDescent="0.55000000000000004">
      <c r="A648" s="126"/>
      <c r="B648" s="95"/>
      <c r="C648" s="98" t="str">
        <f>IF(B648="","",VLOOKUP(B648,団体基本情報!$B$14:$D$23,3,FALSE))</f>
        <v/>
      </c>
      <c r="D648" s="7" t="str">
        <f t="shared" si="61"/>
        <v/>
      </c>
      <c r="E648" s="6" t="str">
        <f t="shared" si="62"/>
        <v/>
      </c>
      <c r="F648" s="131"/>
      <c r="G648" s="105" t="str">
        <f>IF(F648="","",VLOOKUP(F648,プルダウン用リスト!$K$1:$M$14,2,FALSE))</f>
        <v/>
      </c>
      <c r="H648" s="99"/>
      <c r="I648" s="99"/>
      <c r="J648" s="139"/>
      <c r="K648" s="141"/>
      <c r="L648" s="118"/>
      <c r="M648" s="119" t="str">
        <f t="shared" si="63"/>
        <v/>
      </c>
      <c r="N648" s="103"/>
      <c r="O648" s="100"/>
      <c r="P648" s="100"/>
      <c r="Q648" s="101" t="str">
        <f t="shared" si="64"/>
        <v/>
      </c>
      <c r="R648" s="100"/>
      <c r="S648" s="102" t="str">
        <f t="shared" si="65"/>
        <v/>
      </c>
      <c r="T648" s="15" t="str">
        <f t="shared" si="66"/>
        <v/>
      </c>
    </row>
    <row r="649" spans="1:20" x14ac:dyDescent="0.55000000000000004">
      <c r="A649" s="126"/>
      <c r="B649" s="95"/>
      <c r="C649" s="98" t="str">
        <f>IF(B649="","",VLOOKUP(B649,団体基本情報!$B$14:$D$23,3,FALSE))</f>
        <v/>
      </c>
      <c r="D649" s="7" t="str">
        <f t="shared" si="61"/>
        <v/>
      </c>
      <c r="E649" s="6" t="str">
        <f t="shared" si="62"/>
        <v/>
      </c>
      <c r="F649" s="131"/>
      <c r="G649" s="105" t="str">
        <f>IF(F649="","",VLOOKUP(F649,プルダウン用リスト!$K$1:$M$14,2,FALSE))</f>
        <v/>
      </c>
      <c r="H649" s="99"/>
      <c r="I649" s="99"/>
      <c r="J649" s="139"/>
      <c r="K649" s="141"/>
      <c r="L649" s="118"/>
      <c r="M649" s="119" t="str">
        <f t="shared" si="63"/>
        <v/>
      </c>
      <c r="N649" s="103"/>
      <c r="O649" s="100"/>
      <c r="P649" s="100"/>
      <c r="Q649" s="101" t="str">
        <f t="shared" si="64"/>
        <v/>
      </c>
      <c r="R649" s="100"/>
      <c r="S649" s="102" t="str">
        <f t="shared" si="65"/>
        <v/>
      </c>
      <c r="T649" s="15" t="str">
        <f t="shared" si="66"/>
        <v/>
      </c>
    </row>
    <row r="650" spans="1:20" x14ac:dyDescent="0.55000000000000004">
      <c r="A650" s="126"/>
      <c r="B650" s="95"/>
      <c r="C650" s="98" t="str">
        <f>IF(B650="","",VLOOKUP(B650,団体基本情報!$B$14:$D$23,3,FALSE))</f>
        <v/>
      </c>
      <c r="D650" s="7" t="str">
        <f t="shared" si="61"/>
        <v/>
      </c>
      <c r="E650" s="6" t="str">
        <f t="shared" si="62"/>
        <v/>
      </c>
      <c r="F650" s="131"/>
      <c r="G650" s="105" t="str">
        <f>IF(F650="","",VLOOKUP(F650,プルダウン用リスト!$K$1:$M$14,2,FALSE))</f>
        <v/>
      </c>
      <c r="H650" s="99"/>
      <c r="I650" s="99"/>
      <c r="J650" s="139"/>
      <c r="K650" s="141"/>
      <c r="L650" s="118"/>
      <c r="M650" s="119" t="str">
        <f t="shared" si="63"/>
        <v/>
      </c>
      <c r="N650" s="103"/>
      <c r="O650" s="100"/>
      <c r="P650" s="100"/>
      <c r="Q650" s="101" t="str">
        <f t="shared" si="64"/>
        <v/>
      </c>
      <c r="R650" s="100"/>
      <c r="S650" s="102" t="str">
        <f t="shared" si="65"/>
        <v/>
      </c>
      <c r="T650" s="15" t="str">
        <f t="shared" si="66"/>
        <v/>
      </c>
    </row>
    <row r="651" spans="1:20" x14ac:dyDescent="0.55000000000000004">
      <c r="A651" s="126"/>
      <c r="B651" s="95"/>
      <c r="C651" s="98" t="str">
        <f>IF(B651="","",VLOOKUP(B651,団体基本情報!$B$14:$D$23,3,FALSE))</f>
        <v/>
      </c>
      <c r="D651" s="7" t="str">
        <f t="shared" si="61"/>
        <v/>
      </c>
      <c r="E651" s="6" t="str">
        <f t="shared" si="62"/>
        <v/>
      </c>
      <c r="F651" s="131"/>
      <c r="G651" s="105" t="str">
        <f>IF(F651="","",VLOOKUP(F651,プルダウン用リスト!$K$1:$M$14,2,FALSE))</f>
        <v/>
      </c>
      <c r="H651" s="99"/>
      <c r="I651" s="99"/>
      <c r="J651" s="139"/>
      <c r="K651" s="141"/>
      <c r="L651" s="118"/>
      <c r="M651" s="119" t="str">
        <f t="shared" si="63"/>
        <v/>
      </c>
      <c r="N651" s="103"/>
      <c r="O651" s="100"/>
      <c r="P651" s="100"/>
      <c r="Q651" s="101" t="str">
        <f t="shared" si="64"/>
        <v/>
      </c>
      <c r="R651" s="100"/>
      <c r="S651" s="102" t="str">
        <f t="shared" si="65"/>
        <v/>
      </c>
      <c r="T651" s="15" t="str">
        <f t="shared" si="66"/>
        <v/>
      </c>
    </row>
    <row r="652" spans="1:20" x14ac:dyDescent="0.55000000000000004">
      <c r="A652" s="126"/>
      <c r="B652" s="95"/>
      <c r="C652" s="98" t="str">
        <f>IF(B652="","",VLOOKUP(B652,団体基本情報!$B$14:$D$23,3,FALSE))</f>
        <v/>
      </c>
      <c r="D652" s="7" t="str">
        <f t="shared" si="61"/>
        <v/>
      </c>
      <c r="E652" s="6" t="str">
        <f t="shared" si="62"/>
        <v/>
      </c>
      <c r="F652" s="131"/>
      <c r="G652" s="105" t="str">
        <f>IF(F652="","",VLOOKUP(F652,プルダウン用リスト!$K$1:$M$14,2,FALSE))</f>
        <v/>
      </c>
      <c r="H652" s="99"/>
      <c r="I652" s="99"/>
      <c r="J652" s="139"/>
      <c r="K652" s="141"/>
      <c r="L652" s="118"/>
      <c r="M652" s="119" t="str">
        <f t="shared" si="63"/>
        <v/>
      </c>
      <c r="N652" s="103"/>
      <c r="O652" s="100"/>
      <c r="P652" s="100"/>
      <c r="Q652" s="101" t="str">
        <f t="shared" si="64"/>
        <v/>
      </c>
      <c r="R652" s="100"/>
      <c r="S652" s="102" t="str">
        <f t="shared" si="65"/>
        <v/>
      </c>
      <c r="T652" s="15" t="str">
        <f t="shared" si="66"/>
        <v/>
      </c>
    </row>
    <row r="653" spans="1:20" x14ac:dyDescent="0.55000000000000004">
      <c r="A653" s="126"/>
      <c r="B653" s="95"/>
      <c r="C653" s="98" t="str">
        <f>IF(B653="","",VLOOKUP(B653,団体基本情報!$B$14:$D$23,3,FALSE))</f>
        <v/>
      </c>
      <c r="D653" s="7" t="str">
        <f t="shared" si="61"/>
        <v/>
      </c>
      <c r="E653" s="6" t="str">
        <f t="shared" si="62"/>
        <v/>
      </c>
      <c r="F653" s="131"/>
      <c r="G653" s="105" t="str">
        <f>IF(F653="","",VLOOKUP(F653,プルダウン用リスト!$K$1:$M$14,2,FALSE))</f>
        <v/>
      </c>
      <c r="H653" s="99"/>
      <c r="I653" s="99"/>
      <c r="J653" s="139"/>
      <c r="K653" s="141"/>
      <c r="L653" s="118"/>
      <c r="M653" s="119" t="str">
        <f t="shared" si="63"/>
        <v/>
      </c>
      <c r="N653" s="103"/>
      <c r="O653" s="100"/>
      <c r="P653" s="100"/>
      <c r="Q653" s="101" t="str">
        <f t="shared" si="64"/>
        <v/>
      </c>
      <c r="R653" s="100"/>
      <c r="S653" s="102" t="str">
        <f t="shared" si="65"/>
        <v/>
      </c>
      <c r="T653" s="15" t="str">
        <f t="shared" si="66"/>
        <v/>
      </c>
    </row>
    <row r="654" spans="1:20" x14ac:dyDescent="0.55000000000000004">
      <c r="A654" s="126"/>
      <c r="B654" s="95"/>
      <c r="C654" s="98" t="str">
        <f>IF(B654="","",VLOOKUP(B654,団体基本情報!$B$14:$D$23,3,FALSE))</f>
        <v/>
      </c>
      <c r="D654" s="7" t="str">
        <f t="shared" si="61"/>
        <v/>
      </c>
      <c r="E654" s="6" t="str">
        <f t="shared" si="62"/>
        <v/>
      </c>
      <c r="F654" s="131"/>
      <c r="G654" s="105" t="str">
        <f>IF(F654="","",VLOOKUP(F654,プルダウン用リスト!$K$1:$M$14,2,FALSE))</f>
        <v/>
      </c>
      <c r="H654" s="99"/>
      <c r="I654" s="99"/>
      <c r="J654" s="139"/>
      <c r="K654" s="141"/>
      <c r="L654" s="118"/>
      <c r="M654" s="119" t="str">
        <f t="shared" si="63"/>
        <v/>
      </c>
      <c r="N654" s="103"/>
      <c r="O654" s="100"/>
      <c r="P654" s="100"/>
      <c r="Q654" s="101" t="str">
        <f t="shared" si="64"/>
        <v/>
      </c>
      <c r="R654" s="100"/>
      <c r="S654" s="102" t="str">
        <f t="shared" si="65"/>
        <v/>
      </c>
      <c r="T654" s="15" t="str">
        <f t="shared" si="66"/>
        <v/>
      </c>
    </row>
    <row r="655" spans="1:20" x14ac:dyDescent="0.55000000000000004">
      <c r="A655" s="126"/>
      <c r="B655" s="95"/>
      <c r="C655" s="98" t="str">
        <f>IF(B655="","",VLOOKUP(B655,団体基本情報!$B$14:$D$23,3,FALSE))</f>
        <v/>
      </c>
      <c r="D655" s="7" t="str">
        <f t="shared" si="61"/>
        <v/>
      </c>
      <c r="E655" s="6" t="str">
        <f t="shared" si="62"/>
        <v/>
      </c>
      <c r="F655" s="131"/>
      <c r="G655" s="105" t="str">
        <f>IF(F655="","",VLOOKUP(F655,プルダウン用リスト!$K$1:$M$14,2,FALSE))</f>
        <v/>
      </c>
      <c r="H655" s="99"/>
      <c r="I655" s="99"/>
      <c r="J655" s="139"/>
      <c r="K655" s="141"/>
      <c r="L655" s="118"/>
      <c r="M655" s="119" t="str">
        <f t="shared" si="63"/>
        <v/>
      </c>
      <c r="N655" s="103"/>
      <c r="O655" s="100"/>
      <c r="P655" s="100"/>
      <c r="Q655" s="101" t="str">
        <f t="shared" si="64"/>
        <v/>
      </c>
      <c r="R655" s="100"/>
      <c r="S655" s="102" t="str">
        <f t="shared" si="65"/>
        <v/>
      </c>
      <c r="T655" s="15" t="str">
        <f t="shared" si="66"/>
        <v/>
      </c>
    </row>
    <row r="656" spans="1:20" x14ac:dyDescent="0.55000000000000004">
      <c r="A656" s="126"/>
      <c r="B656" s="95"/>
      <c r="C656" s="98" t="str">
        <f>IF(B656="","",VLOOKUP(B656,団体基本情報!$B$14:$D$23,3,FALSE))</f>
        <v/>
      </c>
      <c r="D656" s="7" t="str">
        <f t="shared" si="61"/>
        <v/>
      </c>
      <c r="E656" s="6" t="str">
        <f t="shared" si="62"/>
        <v/>
      </c>
      <c r="F656" s="131"/>
      <c r="G656" s="105" t="str">
        <f>IF(F656="","",VLOOKUP(F656,プルダウン用リスト!$K$1:$M$14,2,FALSE))</f>
        <v/>
      </c>
      <c r="H656" s="99"/>
      <c r="I656" s="99"/>
      <c r="J656" s="139"/>
      <c r="K656" s="141"/>
      <c r="L656" s="118"/>
      <c r="M656" s="119" t="str">
        <f t="shared" si="63"/>
        <v/>
      </c>
      <c r="N656" s="103"/>
      <c r="O656" s="100"/>
      <c r="P656" s="100"/>
      <c r="Q656" s="101" t="str">
        <f t="shared" si="64"/>
        <v/>
      </c>
      <c r="R656" s="100"/>
      <c r="S656" s="102" t="str">
        <f t="shared" si="65"/>
        <v/>
      </c>
      <c r="T656" s="15" t="str">
        <f t="shared" si="66"/>
        <v/>
      </c>
    </row>
    <row r="657" spans="1:20" x14ac:dyDescent="0.55000000000000004">
      <c r="A657" s="126"/>
      <c r="B657" s="95"/>
      <c r="C657" s="98" t="str">
        <f>IF(B657="","",VLOOKUP(B657,団体基本情報!$B$14:$D$23,3,FALSE))</f>
        <v/>
      </c>
      <c r="D657" s="7" t="str">
        <f t="shared" si="61"/>
        <v/>
      </c>
      <c r="E657" s="6" t="str">
        <f t="shared" si="62"/>
        <v/>
      </c>
      <c r="F657" s="131"/>
      <c r="G657" s="105" t="str">
        <f>IF(F657="","",VLOOKUP(F657,プルダウン用リスト!$K$1:$M$14,2,FALSE))</f>
        <v/>
      </c>
      <c r="H657" s="99"/>
      <c r="I657" s="99"/>
      <c r="J657" s="139"/>
      <c r="K657" s="141"/>
      <c r="L657" s="118"/>
      <c r="M657" s="119" t="str">
        <f t="shared" si="63"/>
        <v/>
      </c>
      <c r="N657" s="103"/>
      <c r="O657" s="100"/>
      <c r="P657" s="100"/>
      <c r="Q657" s="101" t="str">
        <f t="shared" si="64"/>
        <v/>
      </c>
      <c r="R657" s="100"/>
      <c r="S657" s="102" t="str">
        <f t="shared" si="65"/>
        <v/>
      </c>
      <c r="T657" s="15" t="str">
        <f t="shared" si="66"/>
        <v/>
      </c>
    </row>
    <row r="658" spans="1:20" x14ac:dyDescent="0.55000000000000004">
      <c r="A658" s="126"/>
      <c r="B658" s="95"/>
      <c r="C658" s="98" t="str">
        <f>IF(B658="","",VLOOKUP(B658,団体基本情報!$B$14:$D$23,3,FALSE))</f>
        <v/>
      </c>
      <c r="D658" s="7" t="str">
        <f t="shared" si="61"/>
        <v/>
      </c>
      <c r="E658" s="6" t="str">
        <f t="shared" si="62"/>
        <v/>
      </c>
      <c r="F658" s="131"/>
      <c r="G658" s="105" t="str">
        <f>IF(F658="","",VLOOKUP(F658,プルダウン用リスト!$K$1:$M$14,2,FALSE))</f>
        <v/>
      </c>
      <c r="H658" s="99"/>
      <c r="I658" s="99"/>
      <c r="J658" s="139"/>
      <c r="K658" s="141"/>
      <c r="L658" s="118"/>
      <c r="M658" s="119" t="str">
        <f t="shared" si="63"/>
        <v/>
      </c>
      <c r="N658" s="103"/>
      <c r="O658" s="100"/>
      <c r="P658" s="100"/>
      <c r="Q658" s="101" t="str">
        <f t="shared" si="64"/>
        <v/>
      </c>
      <c r="R658" s="100"/>
      <c r="S658" s="102" t="str">
        <f t="shared" si="65"/>
        <v/>
      </c>
      <c r="T658" s="15" t="str">
        <f t="shared" si="66"/>
        <v/>
      </c>
    </row>
    <row r="659" spans="1:20" x14ac:dyDescent="0.55000000000000004">
      <c r="A659" s="126"/>
      <c r="B659" s="95"/>
      <c r="C659" s="98" t="str">
        <f>IF(B659="","",VLOOKUP(B659,団体基本情報!$B$14:$D$23,3,FALSE))</f>
        <v/>
      </c>
      <c r="D659" s="7" t="str">
        <f t="shared" si="61"/>
        <v/>
      </c>
      <c r="E659" s="6" t="str">
        <f t="shared" si="62"/>
        <v/>
      </c>
      <c r="F659" s="131"/>
      <c r="G659" s="105" t="str">
        <f>IF(F659="","",VLOOKUP(F659,プルダウン用リスト!$K$1:$M$14,2,FALSE))</f>
        <v/>
      </c>
      <c r="H659" s="99"/>
      <c r="I659" s="99"/>
      <c r="J659" s="139"/>
      <c r="K659" s="141"/>
      <c r="L659" s="118"/>
      <c r="M659" s="119" t="str">
        <f t="shared" si="63"/>
        <v/>
      </c>
      <c r="N659" s="103"/>
      <c r="O659" s="100"/>
      <c r="P659" s="100"/>
      <c r="Q659" s="101" t="str">
        <f t="shared" si="64"/>
        <v/>
      </c>
      <c r="R659" s="100"/>
      <c r="S659" s="102" t="str">
        <f t="shared" si="65"/>
        <v/>
      </c>
      <c r="T659" s="15" t="str">
        <f t="shared" si="66"/>
        <v/>
      </c>
    </row>
    <row r="660" spans="1:20" x14ac:dyDescent="0.55000000000000004">
      <c r="A660" s="126"/>
      <c r="B660" s="95"/>
      <c r="C660" s="98" t="str">
        <f>IF(B660="","",VLOOKUP(B660,団体基本情報!$B$14:$D$23,3,FALSE))</f>
        <v/>
      </c>
      <c r="D660" s="7" t="str">
        <f t="shared" si="61"/>
        <v/>
      </c>
      <c r="E660" s="6" t="str">
        <f t="shared" si="62"/>
        <v/>
      </c>
      <c r="F660" s="131"/>
      <c r="G660" s="105" t="str">
        <f>IF(F660="","",VLOOKUP(F660,プルダウン用リスト!$K$1:$M$14,2,FALSE))</f>
        <v/>
      </c>
      <c r="H660" s="99"/>
      <c r="I660" s="99"/>
      <c r="J660" s="139"/>
      <c r="K660" s="141"/>
      <c r="L660" s="118"/>
      <c r="M660" s="119" t="str">
        <f t="shared" si="63"/>
        <v/>
      </c>
      <c r="N660" s="103"/>
      <c r="O660" s="100"/>
      <c r="P660" s="100"/>
      <c r="Q660" s="101" t="str">
        <f t="shared" si="64"/>
        <v/>
      </c>
      <c r="R660" s="100"/>
      <c r="S660" s="102" t="str">
        <f t="shared" si="65"/>
        <v/>
      </c>
      <c r="T660" s="15" t="str">
        <f t="shared" si="66"/>
        <v/>
      </c>
    </row>
    <row r="661" spans="1:20" x14ac:dyDescent="0.55000000000000004">
      <c r="A661" s="126"/>
      <c r="B661" s="95"/>
      <c r="C661" s="98" t="str">
        <f>IF(B661="","",VLOOKUP(B661,団体基本情報!$B$14:$D$23,3,FALSE))</f>
        <v/>
      </c>
      <c r="D661" s="7" t="str">
        <f t="shared" si="61"/>
        <v/>
      </c>
      <c r="E661" s="6" t="str">
        <f t="shared" si="62"/>
        <v/>
      </c>
      <c r="F661" s="131"/>
      <c r="G661" s="105" t="str">
        <f>IF(F661="","",VLOOKUP(F661,プルダウン用リスト!$K$1:$M$14,2,FALSE))</f>
        <v/>
      </c>
      <c r="H661" s="99"/>
      <c r="I661" s="99"/>
      <c r="J661" s="139"/>
      <c r="K661" s="141"/>
      <c r="L661" s="118"/>
      <c r="M661" s="119" t="str">
        <f t="shared" si="63"/>
        <v/>
      </c>
      <c r="N661" s="103"/>
      <c r="O661" s="100"/>
      <c r="P661" s="100"/>
      <c r="Q661" s="101" t="str">
        <f t="shared" si="64"/>
        <v/>
      </c>
      <c r="R661" s="100"/>
      <c r="S661" s="102" t="str">
        <f t="shared" si="65"/>
        <v/>
      </c>
      <c r="T661" s="15" t="str">
        <f t="shared" si="66"/>
        <v/>
      </c>
    </row>
    <row r="662" spans="1:20" x14ac:dyDescent="0.55000000000000004">
      <c r="A662" s="126"/>
      <c r="B662" s="95"/>
      <c r="C662" s="98" t="str">
        <f>IF(B662="","",VLOOKUP(B662,団体基本情報!$B$14:$D$23,3,FALSE))</f>
        <v/>
      </c>
      <c r="D662" s="7" t="str">
        <f t="shared" si="61"/>
        <v/>
      </c>
      <c r="E662" s="6" t="str">
        <f t="shared" si="62"/>
        <v/>
      </c>
      <c r="F662" s="131"/>
      <c r="G662" s="105" t="str">
        <f>IF(F662="","",VLOOKUP(F662,プルダウン用リスト!$K$1:$M$14,2,FALSE))</f>
        <v/>
      </c>
      <c r="H662" s="99"/>
      <c r="I662" s="99"/>
      <c r="J662" s="139"/>
      <c r="K662" s="141"/>
      <c r="L662" s="118"/>
      <c r="M662" s="119" t="str">
        <f t="shared" si="63"/>
        <v/>
      </c>
      <c r="N662" s="103"/>
      <c r="O662" s="100"/>
      <c r="P662" s="100"/>
      <c r="Q662" s="101" t="str">
        <f t="shared" si="64"/>
        <v/>
      </c>
      <c r="R662" s="100"/>
      <c r="S662" s="102" t="str">
        <f t="shared" si="65"/>
        <v/>
      </c>
      <c r="T662" s="15" t="str">
        <f t="shared" si="66"/>
        <v/>
      </c>
    </row>
    <row r="663" spans="1:20" x14ac:dyDescent="0.55000000000000004">
      <c r="A663" s="126"/>
      <c r="B663" s="95"/>
      <c r="C663" s="98" t="str">
        <f>IF(B663="","",VLOOKUP(B663,団体基本情報!$B$14:$D$23,3,FALSE))</f>
        <v/>
      </c>
      <c r="D663" s="7" t="str">
        <f t="shared" si="61"/>
        <v/>
      </c>
      <c r="E663" s="6" t="str">
        <f t="shared" si="62"/>
        <v/>
      </c>
      <c r="F663" s="131"/>
      <c r="G663" s="105" t="str">
        <f>IF(F663="","",VLOOKUP(F663,プルダウン用リスト!$K$1:$M$14,2,FALSE))</f>
        <v/>
      </c>
      <c r="H663" s="99"/>
      <c r="I663" s="99"/>
      <c r="J663" s="139"/>
      <c r="K663" s="141"/>
      <c r="L663" s="118"/>
      <c r="M663" s="119" t="str">
        <f t="shared" si="63"/>
        <v/>
      </c>
      <c r="N663" s="103"/>
      <c r="O663" s="100"/>
      <c r="P663" s="100"/>
      <c r="Q663" s="101" t="str">
        <f t="shared" si="64"/>
        <v/>
      </c>
      <c r="R663" s="100"/>
      <c r="S663" s="102" t="str">
        <f t="shared" si="65"/>
        <v/>
      </c>
      <c r="T663" s="15" t="str">
        <f t="shared" si="66"/>
        <v/>
      </c>
    </row>
    <row r="664" spans="1:20" x14ac:dyDescent="0.55000000000000004">
      <c r="A664" s="126"/>
      <c r="B664" s="95"/>
      <c r="C664" s="98" t="str">
        <f>IF(B664="","",VLOOKUP(B664,団体基本情報!$B$14:$D$23,3,FALSE))</f>
        <v/>
      </c>
      <c r="D664" s="7" t="str">
        <f t="shared" si="61"/>
        <v/>
      </c>
      <c r="E664" s="6" t="str">
        <f t="shared" si="62"/>
        <v/>
      </c>
      <c r="F664" s="131"/>
      <c r="G664" s="105" t="str">
        <f>IF(F664="","",VLOOKUP(F664,プルダウン用リスト!$K$1:$M$14,2,FALSE))</f>
        <v/>
      </c>
      <c r="H664" s="99"/>
      <c r="I664" s="99"/>
      <c r="J664" s="139"/>
      <c r="K664" s="141"/>
      <c r="L664" s="118"/>
      <c r="M664" s="119" t="str">
        <f t="shared" si="63"/>
        <v/>
      </c>
      <c r="N664" s="103"/>
      <c r="O664" s="100"/>
      <c r="P664" s="100"/>
      <c r="Q664" s="101" t="str">
        <f t="shared" si="64"/>
        <v/>
      </c>
      <c r="R664" s="100"/>
      <c r="S664" s="102" t="str">
        <f t="shared" si="65"/>
        <v/>
      </c>
      <c r="T664" s="15" t="str">
        <f t="shared" si="66"/>
        <v/>
      </c>
    </row>
    <row r="665" spans="1:20" x14ac:dyDescent="0.55000000000000004">
      <c r="A665" s="126"/>
      <c r="B665" s="95"/>
      <c r="C665" s="98" t="str">
        <f>IF(B665="","",VLOOKUP(B665,団体基本情報!$B$14:$D$23,3,FALSE))</f>
        <v/>
      </c>
      <c r="D665" s="7" t="str">
        <f t="shared" si="61"/>
        <v/>
      </c>
      <c r="E665" s="6" t="str">
        <f t="shared" si="62"/>
        <v/>
      </c>
      <c r="F665" s="131"/>
      <c r="G665" s="105" t="str">
        <f>IF(F665="","",VLOOKUP(F665,プルダウン用リスト!$K$1:$M$14,2,FALSE))</f>
        <v/>
      </c>
      <c r="H665" s="99"/>
      <c r="I665" s="99"/>
      <c r="J665" s="139"/>
      <c r="K665" s="141"/>
      <c r="L665" s="118"/>
      <c r="M665" s="119" t="str">
        <f t="shared" si="63"/>
        <v/>
      </c>
      <c r="N665" s="103"/>
      <c r="O665" s="100"/>
      <c r="P665" s="100"/>
      <c r="Q665" s="101" t="str">
        <f t="shared" si="64"/>
        <v/>
      </c>
      <c r="R665" s="100"/>
      <c r="S665" s="102" t="str">
        <f t="shared" si="65"/>
        <v/>
      </c>
      <c r="T665" s="15" t="str">
        <f t="shared" si="66"/>
        <v/>
      </c>
    </row>
    <row r="666" spans="1:20" x14ac:dyDescent="0.55000000000000004">
      <c r="A666" s="126"/>
      <c r="B666" s="95"/>
      <c r="C666" s="98" t="str">
        <f>IF(B666="","",VLOOKUP(B666,団体基本情報!$B$14:$D$23,3,FALSE))</f>
        <v/>
      </c>
      <c r="D666" s="7" t="str">
        <f t="shared" si="61"/>
        <v/>
      </c>
      <c r="E666" s="6" t="str">
        <f t="shared" si="62"/>
        <v/>
      </c>
      <c r="F666" s="131"/>
      <c r="G666" s="105" t="str">
        <f>IF(F666="","",VLOOKUP(F666,プルダウン用リスト!$K$1:$M$14,2,FALSE))</f>
        <v/>
      </c>
      <c r="H666" s="99"/>
      <c r="I666" s="99"/>
      <c r="J666" s="139"/>
      <c r="K666" s="141"/>
      <c r="L666" s="118"/>
      <c r="M666" s="119" t="str">
        <f t="shared" si="63"/>
        <v/>
      </c>
      <c r="N666" s="103"/>
      <c r="O666" s="100"/>
      <c r="P666" s="100"/>
      <c r="Q666" s="101" t="str">
        <f t="shared" si="64"/>
        <v/>
      </c>
      <c r="R666" s="100"/>
      <c r="S666" s="102" t="str">
        <f t="shared" si="65"/>
        <v/>
      </c>
      <c r="T666" s="15" t="str">
        <f t="shared" si="66"/>
        <v/>
      </c>
    </row>
    <row r="667" spans="1:20" x14ac:dyDescent="0.55000000000000004">
      <c r="A667" s="126"/>
      <c r="B667" s="95"/>
      <c r="C667" s="98" t="str">
        <f>IF(B667="","",VLOOKUP(B667,団体基本情報!$B$14:$D$23,3,FALSE))</f>
        <v/>
      </c>
      <c r="D667" s="7" t="str">
        <f t="shared" si="61"/>
        <v/>
      </c>
      <c r="E667" s="6" t="str">
        <f t="shared" si="62"/>
        <v/>
      </c>
      <c r="F667" s="131"/>
      <c r="G667" s="105" t="str">
        <f>IF(F667="","",VLOOKUP(F667,プルダウン用リスト!$K$1:$M$14,2,FALSE))</f>
        <v/>
      </c>
      <c r="H667" s="99"/>
      <c r="I667" s="99"/>
      <c r="J667" s="139"/>
      <c r="K667" s="141"/>
      <c r="L667" s="118"/>
      <c r="M667" s="119" t="str">
        <f t="shared" si="63"/>
        <v/>
      </c>
      <c r="N667" s="103"/>
      <c r="O667" s="100"/>
      <c r="P667" s="100"/>
      <c r="Q667" s="101" t="str">
        <f t="shared" si="64"/>
        <v/>
      </c>
      <c r="R667" s="100"/>
      <c r="S667" s="102" t="str">
        <f t="shared" si="65"/>
        <v/>
      </c>
      <c r="T667" s="15" t="str">
        <f t="shared" si="66"/>
        <v/>
      </c>
    </row>
    <row r="668" spans="1:20" x14ac:dyDescent="0.55000000000000004">
      <c r="A668" s="126"/>
      <c r="B668" s="95"/>
      <c r="C668" s="98" t="str">
        <f>IF(B668="","",VLOOKUP(B668,団体基本情報!$B$14:$D$23,3,FALSE))</f>
        <v/>
      </c>
      <c r="D668" s="7" t="str">
        <f t="shared" si="61"/>
        <v/>
      </c>
      <c r="E668" s="6" t="str">
        <f t="shared" si="62"/>
        <v/>
      </c>
      <c r="F668" s="131"/>
      <c r="G668" s="105" t="str">
        <f>IF(F668="","",VLOOKUP(F668,プルダウン用リスト!$K$1:$M$14,2,FALSE))</f>
        <v/>
      </c>
      <c r="H668" s="99"/>
      <c r="I668" s="99"/>
      <c r="J668" s="139"/>
      <c r="K668" s="141"/>
      <c r="L668" s="118"/>
      <c r="M668" s="119" t="str">
        <f t="shared" si="63"/>
        <v/>
      </c>
      <c r="N668" s="103"/>
      <c r="O668" s="100"/>
      <c r="P668" s="100"/>
      <c r="Q668" s="101" t="str">
        <f t="shared" si="64"/>
        <v/>
      </c>
      <c r="R668" s="100"/>
      <c r="S668" s="102" t="str">
        <f t="shared" si="65"/>
        <v/>
      </c>
      <c r="T668" s="15" t="str">
        <f t="shared" si="66"/>
        <v/>
      </c>
    </row>
    <row r="669" spans="1:20" x14ac:dyDescent="0.55000000000000004">
      <c r="A669" s="126"/>
      <c r="B669" s="95"/>
      <c r="C669" s="98" t="str">
        <f>IF(B669="","",VLOOKUP(B669,団体基本情報!$B$14:$D$23,3,FALSE))</f>
        <v/>
      </c>
      <c r="D669" s="7" t="str">
        <f t="shared" si="61"/>
        <v/>
      </c>
      <c r="E669" s="6" t="str">
        <f t="shared" si="62"/>
        <v/>
      </c>
      <c r="F669" s="131"/>
      <c r="G669" s="105" t="str">
        <f>IF(F669="","",VLOOKUP(F669,プルダウン用リスト!$K$1:$M$14,2,FALSE))</f>
        <v/>
      </c>
      <c r="H669" s="99"/>
      <c r="I669" s="99"/>
      <c r="J669" s="139"/>
      <c r="K669" s="141"/>
      <c r="L669" s="118"/>
      <c r="M669" s="119" t="str">
        <f t="shared" si="63"/>
        <v/>
      </c>
      <c r="N669" s="103"/>
      <c r="O669" s="100"/>
      <c r="P669" s="100"/>
      <c r="Q669" s="101" t="str">
        <f t="shared" si="64"/>
        <v/>
      </c>
      <c r="R669" s="100"/>
      <c r="S669" s="102" t="str">
        <f t="shared" si="65"/>
        <v/>
      </c>
      <c r="T669" s="15" t="str">
        <f t="shared" si="66"/>
        <v/>
      </c>
    </row>
    <row r="670" spans="1:20" x14ac:dyDescent="0.55000000000000004">
      <c r="A670" s="126"/>
      <c r="B670" s="95"/>
      <c r="C670" s="98" t="str">
        <f>IF(B670="","",VLOOKUP(B670,団体基本情報!$B$14:$D$23,3,FALSE))</f>
        <v/>
      </c>
      <c r="D670" s="7" t="str">
        <f t="shared" si="61"/>
        <v/>
      </c>
      <c r="E670" s="6" t="str">
        <f t="shared" si="62"/>
        <v/>
      </c>
      <c r="F670" s="131"/>
      <c r="G670" s="105" t="str">
        <f>IF(F670="","",VLOOKUP(F670,プルダウン用リスト!$K$1:$M$14,2,FALSE))</f>
        <v/>
      </c>
      <c r="H670" s="99"/>
      <c r="I670" s="99"/>
      <c r="J670" s="139"/>
      <c r="K670" s="141"/>
      <c r="L670" s="118"/>
      <c r="M670" s="119" t="str">
        <f t="shared" si="63"/>
        <v/>
      </c>
      <c r="N670" s="103"/>
      <c r="O670" s="100"/>
      <c r="P670" s="100"/>
      <c r="Q670" s="101" t="str">
        <f t="shared" si="64"/>
        <v/>
      </c>
      <c r="R670" s="100"/>
      <c r="S670" s="102" t="str">
        <f t="shared" si="65"/>
        <v/>
      </c>
      <c r="T670" s="15" t="str">
        <f t="shared" si="66"/>
        <v/>
      </c>
    </row>
    <row r="671" spans="1:20" x14ac:dyDescent="0.55000000000000004">
      <c r="A671" s="126"/>
      <c r="B671" s="95"/>
      <c r="C671" s="98" t="str">
        <f>IF(B671="","",VLOOKUP(B671,団体基本情報!$B$14:$D$23,3,FALSE))</f>
        <v/>
      </c>
      <c r="D671" s="7" t="str">
        <f t="shared" si="61"/>
        <v/>
      </c>
      <c r="E671" s="6" t="str">
        <f t="shared" si="62"/>
        <v/>
      </c>
      <c r="F671" s="131"/>
      <c r="G671" s="105" t="str">
        <f>IF(F671="","",VLOOKUP(F671,プルダウン用リスト!$K$1:$M$14,2,FALSE))</f>
        <v/>
      </c>
      <c r="H671" s="99"/>
      <c r="I671" s="99"/>
      <c r="J671" s="139"/>
      <c r="K671" s="141"/>
      <c r="L671" s="118"/>
      <c r="M671" s="119" t="str">
        <f t="shared" si="63"/>
        <v/>
      </c>
      <c r="N671" s="103"/>
      <c r="O671" s="100"/>
      <c r="P671" s="100"/>
      <c r="Q671" s="101" t="str">
        <f t="shared" si="64"/>
        <v/>
      </c>
      <c r="R671" s="100"/>
      <c r="S671" s="102" t="str">
        <f t="shared" si="65"/>
        <v/>
      </c>
      <c r="T671" s="15" t="str">
        <f t="shared" si="66"/>
        <v/>
      </c>
    </row>
    <row r="672" spans="1:20" x14ac:dyDescent="0.55000000000000004">
      <c r="A672" s="126"/>
      <c r="B672" s="95"/>
      <c r="C672" s="98" t="str">
        <f>IF(B672="","",VLOOKUP(B672,団体基本情報!$B$14:$D$23,3,FALSE))</f>
        <v/>
      </c>
      <c r="D672" s="7" t="str">
        <f t="shared" si="61"/>
        <v/>
      </c>
      <c r="E672" s="6" t="str">
        <f t="shared" si="62"/>
        <v/>
      </c>
      <c r="F672" s="131"/>
      <c r="G672" s="105" t="str">
        <f>IF(F672="","",VLOOKUP(F672,プルダウン用リスト!$K$1:$M$14,2,FALSE))</f>
        <v/>
      </c>
      <c r="H672" s="99"/>
      <c r="I672" s="99"/>
      <c r="J672" s="139"/>
      <c r="K672" s="141"/>
      <c r="L672" s="118"/>
      <c r="M672" s="119" t="str">
        <f t="shared" si="63"/>
        <v/>
      </c>
      <c r="N672" s="103"/>
      <c r="O672" s="100"/>
      <c r="P672" s="100"/>
      <c r="Q672" s="101" t="str">
        <f t="shared" si="64"/>
        <v/>
      </c>
      <c r="R672" s="100"/>
      <c r="S672" s="102" t="str">
        <f t="shared" si="65"/>
        <v/>
      </c>
      <c r="T672" s="15" t="str">
        <f t="shared" si="66"/>
        <v/>
      </c>
    </row>
    <row r="673" spans="1:20" x14ac:dyDescent="0.55000000000000004">
      <c r="A673" s="126"/>
      <c r="B673" s="95"/>
      <c r="C673" s="98" t="str">
        <f>IF(B673="","",VLOOKUP(B673,団体基本情報!$B$14:$D$23,3,FALSE))</f>
        <v/>
      </c>
      <c r="D673" s="7" t="str">
        <f t="shared" si="61"/>
        <v/>
      </c>
      <c r="E673" s="6" t="str">
        <f t="shared" si="62"/>
        <v/>
      </c>
      <c r="F673" s="131"/>
      <c r="G673" s="105" t="str">
        <f>IF(F673="","",VLOOKUP(F673,プルダウン用リスト!$K$1:$M$14,2,FALSE))</f>
        <v/>
      </c>
      <c r="H673" s="99"/>
      <c r="I673" s="99"/>
      <c r="J673" s="139"/>
      <c r="K673" s="141"/>
      <c r="L673" s="118"/>
      <c r="M673" s="119" t="str">
        <f t="shared" si="63"/>
        <v/>
      </c>
      <c r="N673" s="103"/>
      <c r="O673" s="100"/>
      <c r="P673" s="100"/>
      <c r="Q673" s="101" t="str">
        <f t="shared" si="64"/>
        <v/>
      </c>
      <c r="R673" s="100"/>
      <c r="S673" s="102" t="str">
        <f t="shared" si="65"/>
        <v/>
      </c>
      <c r="T673" s="15" t="str">
        <f t="shared" si="66"/>
        <v/>
      </c>
    </row>
    <row r="674" spans="1:20" x14ac:dyDescent="0.55000000000000004">
      <c r="A674" s="126"/>
      <c r="B674" s="95"/>
      <c r="C674" s="98" t="str">
        <f>IF(B674="","",VLOOKUP(B674,団体基本情報!$B$14:$D$23,3,FALSE))</f>
        <v/>
      </c>
      <c r="D674" s="7" t="str">
        <f t="shared" si="61"/>
        <v/>
      </c>
      <c r="E674" s="6" t="str">
        <f t="shared" si="62"/>
        <v/>
      </c>
      <c r="F674" s="131"/>
      <c r="G674" s="105" t="str">
        <f>IF(F674="","",VLOOKUP(F674,プルダウン用リスト!$K$1:$M$14,2,FALSE))</f>
        <v/>
      </c>
      <c r="H674" s="99"/>
      <c r="I674" s="99"/>
      <c r="J674" s="139"/>
      <c r="K674" s="141"/>
      <c r="L674" s="118"/>
      <c r="M674" s="119" t="str">
        <f t="shared" si="63"/>
        <v/>
      </c>
      <c r="N674" s="103"/>
      <c r="O674" s="100"/>
      <c r="P674" s="100"/>
      <c r="Q674" s="101" t="str">
        <f t="shared" si="64"/>
        <v/>
      </c>
      <c r="R674" s="100"/>
      <c r="S674" s="102" t="str">
        <f t="shared" si="65"/>
        <v/>
      </c>
      <c r="T674" s="15" t="str">
        <f t="shared" si="66"/>
        <v/>
      </c>
    </row>
    <row r="675" spans="1:20" x14ac:dyDescent="0.55000000000000004">
      <c r="A675" s="126"/>
      <c r="B675" s="95"/>
      <c r="C675" s="98" t="str">
        <f>IF(B675="","",VLOOKUP(B675,団体基本情報!$B$14:$D$23,3,FALSE))</f>
        <v/>
      </c>
      <c r="D675" s="7" t="str">
        <f t="shared" si="61"/>
        <v/>
      </c>
      <c r="E675" s="6" t="str">
        <f t="shared" si="62"/>
        <v/>
      </c>
      <c r="F675" s="131"/>
      <c r="G675" s="105" t="str">
        <f>IF(F675="","",VLOOKUP(F675,プルダウン用リスト!$K$1:$M$14,2,FALSE))</f>
        <v/>
      </c>
      <c r="H675" s="99"/>
      <c r="I675" s="99"/>
      <c r="J675" s="139"/>
      <c r="K675" s="141"/>
      <c r="L675" s="118"/>
      <c r="M675" s="119" t="str">
        <f t="shared" si="63"/>
        <v/>
      </c>
      <c r="N675" s="103"/>
      <c r="O675" s="100"/>
      <c r="P675" s="100"/>
      <c r="Q675" s="101" t="str">
        <f t="shared" si="64"/>
        <v/>
      </c>
      <c r="R675" s="100"/>
      <c r="S675" s="102" t="str">
        <f t="shared" si="65"/>
        <v/>
      </c>
      <c r="T675" s="15" t="str">
        <f t="shared" si="66"/>
        <v/>
      </c>
    </row>
    <row r="676" spans="1:20" x14ac:dyDescent="0.55000000000000004">
      <c r="A676" s="126"/>
      <c r="B676" s="95"/>
      <c r="C676" s="98" t="str">
        <f>IF(B676="","",VLOOKUP(B676,団体基本情報!$B$14:$D$23,3,FALSE))</f>
        <v/>
      </c>
      <c r="D676" s="7" t="str">
        <f t="shared" si="61"/>
        <v/>
      </c>
      <c r="E676" s="6" t="str">
        <f t="shared" si="62"/>
        <v/>
      </c>
      <c r="F676" s="131"/>
      <c r="G676" s="105" t="str">
        <f>IF(F676="","",VLOOKUP(F676,プルダウン用リスト!$K$1:$M$14,2,FALSE))</f>
        <v/>
      </c>
      <c r="H676" s="99"/>
      <c r="I676" s="99"/>
      <c r="J676" s="139"/>
      <c r="K676" s="141"/>
      <c r="L676" s="118"/>
      <c r="M676" s="119" t="str">
        <f t="shared" si="63"/>
        <v/>
      </c>
      <c r="N676" s="103"/>
      <c r="O676" s="100"/>
      <c r="P676" s="100"/>
      <c r="Q676" s="101" t="str">
        <f t="shared" si="64"/>
        <v/>
      </c>
      <c r="R676" s="100"/>
      <c r="S676" s="102" t="str">
        <f t="shared" si="65"/>
        <v/>
      </c>
      <c r="T676" s="15" t="str">
        <f t="shared" si="66"/>
        <v/>
      </c>
    </row>
    <row r="677" spans="1:20" x14ac:dyDescent="0.55000000000000004">
      <c r="A677" s="126"/>
      <c r="B677" s="95"/>
      <c r="C677" s="98" t="str">
        <f>IF(B677="","",VLOOKUP(B677,団体基本情報!$B$14:$D$23,3,FALSE))</f>
        <v/>
      </c>
      <c r="D677" s="7" t="str">
        <f t="shared" si="61"/>
        <v/>
      </c>
      <c r="E677" s="6" t="str">
        <f t="shared" si="62"/>
        <v/>
      </c>
      <c r="F677" s="131"/>
      <c r="G677" s="105" t="str">
        <f>IF(F677="","",VLOOKUP(F677,プルダウン用リスト!$K$1:$M$14,2,FALSE))</f>
        <v/>
      </c>
      <c r="H677" s="99"/>
      <c r="I677" s="99"/>
      <c r="J677" s="139"/>
      <c r="K677" s="141"/>
      <c r="L677" s="118"/>
      <c r="M677" s="119" t="str">
        <f t="shared" si="63"/>
        <v/>
      </c>
      <c r="N677" s="103"/>
      <c r="O677" s="100"/>
      <c r="P677" s="100"/>
      <c r="Q677" s="101" t="str">
        <f t="shared" si="64"/>
        <v/>
      </c>
      <c r="R677" s="100"/>
      <c r="S677" s="102" t="str">
        <f t="shared" si="65"/>
        <v/>
      </c>
      <c r="T677" s="15" t="str">
        <f t="shared" si="66"/>
        <v/>
      </c>
    </row>
    <row r="678" spans="1:20" x14ac:dyDescent="0.55000000000000004">
      <c r="A678" s="126"/>
      <c r="B678" s="95"/>
      <c r="C678" s="98" t="str">
        <f>IF(B678="","",VLOOKUP(B678,団体基本情報!$B$14:$D$23,3,FALSE))</f>
        <v/>
      </c>
      <c r="D678" s="7" t="str">
        <f t="shared" si="61"/>
        <v/>
      </c>
      <c r="E678" s="6" t="str">
        <f t="shared" si="62"/>
        <v/>
      </c>
      <c r="F678" s="131"/>
      <c r="G678" s="105" t="str">
        <f>IF(F678="","",VLOOKUP(F678,プルダウン用リスト!$K$1:$M$14,2,FALSE))</f>
        <v/>
      </c>
      <c r="H678" s="99"/>
      <c r="I678" s="99"/>
      <c r="J678" s="139"/>
      <c r="K678" s="141"/>
      <c r="L678" s="118"/>
      <c r="M678" s="119" t="str">
        <f t="shared" si="63"/>
        <v/>
      </c>
      <c r="N678" s="103"/>
      <c r="O678" s="100"/>
      <c r="P678" s="100"/>
      <c r="Q678" s="101" t="str">
        <f t="shared" si="64"/>
        <v/>
      </c>
      <c r="R678" s="100"/>
      <c r="S678" s="102" t="str">
        <f t="shared" si="65"/>
        <v/>
      </c>
      <c r="T678" s="15" t="str">
        <f t="shared" si="66"/>
        <v/>
      </c>
    </row>
    <row r="679" spans="1:20" x14ac:dyDescent="0.55000000000000004">
      <c r="A679" s="126"/>
      <c r="B679" s="95"/>
      <c r="C679" s="98" t="str">
        <f>IF(B679="","",VLOOKUP(B679,団体基本情報!$B$14:$D$23,3,FALSE))</f>
        <v/>
      </c>
      <c r="D679" s="7" t="str">
        <f t="shared" si="61"/>
        <v/>
      </c>
      <c r="E679" s="6" t="str">
        <f t="shared" si="62"/>
        <v/>
      </c>
      <c r="F679" s="131"/>
      <c r="G679" s="105" t="str">
        <f>IF(F679="","",VLOOKUP(F679,プルダウン用リスト!$K$1:$M$14,2,FALSE))</f>
        <v/>
      </c>
      <c r="H679" s="99"/>
      <c r="I679" s="99"/>
      <c r="J679" s="139"/>
      <c r="K679" s="141"/>
      <c r="L679" s="118"/>
      <c r="M679" s="119" t="str">
        <f t="shared" si="63"/>
        <v/>
      </c>
      <c r="N679" s="103"/>
      <c r="O679" s="100"/>
      <c r="P679" s="100"/>
      <c r="Q679" s="101" t="str">
        <f t="shared" si="64"/>
        <v/>
      </c>
      <c r="R679" s="100"/>
      <c r="S679" s="102" t="str">
        <f t="shared" si="65"/>
        <v/>
      </c>
      <c r="T679" s="15" t="str">
        <f t="shared" si="66"/>
        <v/>
      </c>
    </row>
    <row r="680" spans="1:20" x14ac:dyDescent="0.55000000000000004">
      <c r="A680" s="126"/>
      <c r="B680" s="95"/>
      <c r="C680" s="98" t="str">
        <f>IF(B680="","",VLOOKUP(B680,団体基本情報!$B$14:$D$23,3,FALSE))</f>
        <v/>
      </c>
      <c r="D680" s="7" t="str">
        <f t="shared" si="61"/>
        <v/>
      </c>
      <c r="E680" s="6" t="str">
        <f t="shared" si="62"/>
        <v/>
      </c>
      <c r="F680" s="131"/>
      <c r="G680" s="105" t="str">
        <f>IF(F680="","",VLOOKUP(F680,プルダウン用リスト!$K$1:$M$14,2,FALSE))</f>
        <v/>
      </c>
      <c r="H680" s="99"/>
      <c r="I680" s="99"/>
      <c r="J680" s="139"/>
      <c r="K680" s="141"/>
      <c r="L680" s="118"/>
      <c r="M680" s="119" t="str">
        <f t="shared" si="63"/>
        <v/>
      </c>
      <c r="N680" s="103"/>
      <c r="O680" s="100"/>
      <c r="P680" s="100"/>
      <c r="Q680" s="101" t="str">
        <f t="shared" si="64"/>
        <v/>
      </c>
      <c r="R680" s="100"/>
      <c r="S680" s="102" t="str">
        <f t="shared" si="65"/>
        <v/>
      </c>
      <c r="T680" s="15" t="str">
        <f t="shared" si="66"/>
        <v/>
      </c>
    </row>
    <row r="681" spans="1:20" x14ac:dyDescent="0.55000000000000004">
      <c r="A681" s="126"/>
      <c r="B681" s="95"/>
      <c r="C681" s="98" t="str">
        <f>IF(B681="","",VLOOKUP(B681,団体基本情報!$B$14:$D$23,3,FALSE))</f>
        <v/>
      </c>
      <c r="D681" s="7" t="str">
        <f t="shared" si="61"/>
        <v/>
      </c>
      <c r="E681" s="6" t="str">
        <f t="shared" si="62"/>
        <v/>
      </c>
      <c r="F681" s="131"/>
      <c r="G681" s="105" t="str">
        <f>IF(F681="","",VLOOKUP(F681,プルダウン用リスト!$K$1:$M$14,2,FALSE))</f>
        <v/>
      </c>
      <c r="H681" s="99"/>
      <c r="I681" s="99"/>
      <c r="J681" s="139"/>
      <c r="K681" s="141"/>
      <c r="L681" s="118"/>
      <c r="M681" s="119" t="str">
        <f t="shared" si="63"/>
        <v/>
      </c>
      <c r="N681" s="103"/>
      <c r="O681" s="100"/>
      <c r="P681" s="100"/>
      <c r="Q681" s="101" t="str">
        <f t="shared" si="64"/>
        <v/>
      </c>
      <c r="R681" s="100"/>
      <c r="S681" s="102" t="str">
        <f t="shared" si="65"/>
        <v/>
      </c>
      <c r="T681" s="15" t="str">
        <f t="shared" si="66"/>
        <v/>
      </c>
    </row>
    <row r="682" spans="1:20" x14ac:dyDescent="0.55000000000000004">
      <c r="A682" s="126"/>
      <c r="B682" s="95"/>
      <c r="C682" s="98" t="str">
        <f>IF(B682="","",VLOOKUP(B682,団体基本情報!$B$14:$D$23,3,FALSE))</f>
        <v/>
      </c>
      <c r="D682" s="7" t="str">
        <f t="shared" si="61"/>
        <v/>
      </c>
      <c r="E682" s="6" t="str">
        <f t="shared" si="62"/>
        <v/>
      </c>
      <c r="F682" s="131"/>
      <c r="G682" s="105" t="str">
        <f>IF(F682="","",VLOOKUP(F682,プルダウン用リスト!$K$1:$M$14,2,FALSE))</f>
        <v/>
      </c>
      <c r="H682" s="99"/>
      <c r="I682" s="99"/>
      <c r="J682" s="139"/>
      <c r="K682" s="141"/>
      <c r="L682" s="118"/>
      <c r="M682" s="119" t="str">
        <f t="shared" si="63"/>
        <v/>
      </c>
      <c r="N682" s="103"/>
      <c r="O682" s="100"/>
      <c r="P682" s="100"/>
      <c r="Q682" s="101" t="str">
        <f t="shared" si="64"/>
        <v/>
      </c>
      <c r="R682" s="100"/>
      <c r="S682" s="102" t="str">
        <f t="shared" si="65"/>
        <v/>
      </c>
      <c r="T682" s="15" t="str">
        <f t="shared" si="66"/>
        <v/>
      </c>
    </row>
    <row r="683" spans="1:20" x14ac:dyDescent="0.55000000000000004">
      <c r="A683" s="126"/>
      <c r="B683" s="95"/>
      <c r="C683" s="98" t="str">
        <f>IF(B683="","",VLOOKUP(B683,団体基本情報!$B$14:$D$23,3,FALSE))</f>
        <v/>
      </c>
      <c r="D683" s="7" t="str">
        <f t="shared" si="61"/>
        <v/>
      </c>
      <c r="E683" s="6" t="str">
        <f t="shared" si="62"/>
        <v/>
      </c>
      <c r="F683" s="131"/>
      <c r="G683" s="105" t="str">
        <f>IF(F683="","",VLOOKUP(F683,プルダウン用リスト!$K$1:$M$14,2,FALSE))</f>
        <v/>
      </c>
      <c r="H683" s="99"/>
      <c r="I683" s="99"/>
      <c r="J683" s="139"/>
      <c r="K683" s="141"/>
      <c r="L683" s="118"/>
      <c r="M683" s="119" t="str">
        <f t="shared" si="63"/>
        <v/>
      </c>
      <c r="N683" s="103"/>
      <c r="O683" s="100"/>
      <c r="P683" s="100"/>
      <c r="Q683" s="101" t="str">
        <f t="shared" si="64"/>
        <v/>
      </c>
      <c r="R683" s="100"/>
      <c r="S683" s="102" t="str">
        <f t="shared" si="65"/>
        <v/>
      </c>
      <c r="T683" s="15" t="str">
        <f t="shared" si="66"/>
        <v/>
      </c>
    </row>
    <row r="684" spans="1:20" x14ac:dyDescent="0.55000000000000004">
      <c r="A684" s="126"/>
      <c r="B684" s="95"/>
      <c r="C684" s="98" t="str">
        <f>IF(B684="","",VLOOKUP(B684,団体基本情報!$B$14:$D$23,3,FALSE))</f>
        <v/>
      </c>
      <c r="D684" s="7" t="str">
        <f t="shared" si="61"/>
        <v/>
      </c>
      <c r="E684" s="6" t="str">
        <f t="shared" si="62"/>
        <v/>
      </c>
      <c r="F684" s="131"/>
      <c r="G684" s="105" t="str">
        <f>IF(F684="","",VLOOKUP(F684,プルダウン用リスト!$K$1:$M$14,2,FALSE))</f>
        <v/>
      </c>
      <c r="H684" s="99"/>
      <c r="I684" s="99"/>
      <c r="J684" s="139"/>
      <c r="K684" s="141"/>
      <c r="L684" s="118"/>
      <c r="M684" s="119" t="str">
        <f t="shared" si="63"/>
        <v/>
      </c>
      <c r="N684" s="103"/>
      <c r="O684" s="100"/>
      <c r="P684" s="100"/>
      <c r="Q684" s="101" t="str">
        <f t="shared" si="64"/>
        <v/>
      </c>
      <c r="R684" s="100"/>
      <c r="S684" s="102" t="str">
        <f t="shared" si="65"/>
        <v/>
      </c>
      <c r="T684" s="15" t="str">
        <f t="shared" si="66"/>
        <v/>
      </c>
    </row>
    <row r="685" spans="1:20" x14ac:dyDescent="0.55000000000000004">
      <c r="A685" s="126"/>
      <c r="B685" s="95"/>
      <c r="C685" s="98" t="str">
        <f>IF(B685="","",VLOOKUP(B685,団体基本情報!$B$14:$D$23,3,FALSE))</f>
        <v/>
      </c>
      <c r="D685" s="7" t="str">
        <f t="shared" si="61"/>
        <v/>
      </c>
      <c r="E685" s="6" t="str">
        <f t="shared" si="62"/>
        <v/>
      </c>
      <c r="F685" s="131"/>
      <c r="G685" s="105" t="str">
        <f>IF(F685="","",VLOOKUP(F685,プルダウン用リスト!$K$1:$M$14,2,FALSE))</f>
        <v/>
      </c>
      <c r="H685" s="99"/>
      <c r="I685" s="99"/>
      <c r="J685" s="139"/>
      <c r="K685" s="141"/>
      <c r="L685" s="118"/>
      <c r="M685" s="119" t="str">
        <f t="shared" si="63"/>
        <v/>
      </c>
      <c r="N685" s="103"/>
      <c r="O685" s="100"/>
      <c r="P685" s="100"/>
      <c r="Q685" s="101" t="str">
        <f t="shared" si="64"/>
        <v/>
      </c>
      <c r="R685" s="100"/>
      <c r="S685" s="102" t="str">
        <f t="shared" si="65"/>
        <v/>
      </c>
      <c r="T685" s="15" t="str">
        <f t="shared" si="66"/>
        <v/>
      </c>
    </row>
    <row r="686" spans="1:20" x14ac:dyDescent="0.55000000000000004">
      <c r="A686" s="126"/>
      <c r="B686" s="95"/>
      <c r="C686" s="98" t="str">
        <f>IF(B686="","",VLOOKUP(B686,団体基本情報!$B$14:$D$23,3,FALSE))</f>
        <v/>
      </c>
      <c r="D686" s="7" t="str">
        <f t="shared" si="61"/>
        <v/>
      </c>
      <c r="E686" s="6" t="str">
        <f t="shared" si="62"/>
        <v/>
      </c>
      <c r="F686" s="131"/>
      <c r="G686" s="105" t="str">
        <f>IF(F686="","",VLOOKUP(F686,プルダウン用リスト!$K$1:$M$14,2,FALSE))</f>
        <v/>
      </c>
      <c r="H686" s="99"/>
      <c r="I686" s="99"/>
      <c r="J686" s="139"/>
      <c r="K686" s="141"/>
      <c r="L686" s="118"/>
      <c r="M686" s="119" t="str">
        <f t="shared" si="63"/>
        <v/>
      </c>
      <c r="N686" s="103"/>
      <c r="O686" s="100"/>
      <c r="P686" s="100"/>
      <c r="Q686" s="101" t="str">
        <f t="shared" si="64"/>
        <v/>
      </c>
      <c r="R686" s="100"/>
      <c r="S686" s="102" t="str">
        <f t="shared" si="65"/>
        <v/>
      </c>
      <c r="T686" s="15" t="str">
        <f t="shared" si="66"/>
        <v/>
      </c>
    </row>
    <row r="687" spans="1:20" x14ac:dyDescent="0.55000000000000004">
      <c r="A687" s="126"/>
      <c r="B687" s="95"/>
      <c r="C687" s="98" t="str">
        <f>IF(B687="","",VLOOKUP(B687,団体基本情報!$B$14:$D$23,3,FALSE))</f>
        <v/>
      </c>
      <c r="D687" s="7" t="str">
        <f t="shared" si="61"/>
        <v/>
      </c>
      <c r="E687" s="6" t="str">
        <f t="shared" si="62"/>
        <v/>
      </c>
      <c r="F687" s="131"/>
      <c r="G687" s="105" t="str">
        <f>IF(F687="","",VLOOKUP(F687,プルダウン用リスト!$K$1:$M$14,2,FALSE))</f>
        <v/>
      </c>
      <c r="H687" s="99"/>
      <c r="I687" s="99"/>
      <c r="J687" s="139"/>
      <c r="K687" s="141"/>
      <c r="L687" s="118"/>
      <c r="M687" s="119" t="str">
        <f t="shared" si="63"/>
        <v/>
      </c>
      <c r="N687" s="103"/>
      <c r="O687" s="100"/>
      <c r="P687" s="100"/>
      <c r="Q687" s="101" t="str">
        <f t="shared" si="64"/>
        <v/>
      </c>
      <c r="R687" s="100"/>
      <c r="S687" s="102" t="str">
        <f t="shared" si="65"/>
        <v/>
      </c>
      <c r="T687" s="15" t="str">
        <f t="shared" si="66"/>
        <v/>
      </c>
    </row>
    <row r="688" spans="1:20" x14ac:dyDescent="0.55000000000000004">
      <c r="A688" s="126"/>
      <c r="B688" s="95"/>
      <c r="C688" s="98" t="str">
        <f>IF(B688="","",VLOOKUP(B688,団体基本情報!$B$14:$D$23,3,FALSE))</f>
        <v/>
      </c>
      <c r="D688" s="7" t="str">
        <f t="shared" si="61"/>
        <v/>
      </c>
      <c r="E688" s="6" t="str">
        <f t="shared" si="62"/>
        <v/>
      </c>
      <c r="F688" s="131"/>
      <c r="G688" s="105" t="str">
        <f>IF(F688="","",VLOOKUP(F688,プルダウン用リスト!$K$1:$M$14,2,FALSE))</f>
        <v/>
      </c>
      <c r="H688" s="99"/>
      <c r="I688" s="99"/>
      <c r="J688" s="139"/>
      <c r="K688" s="141"/>
      <c r="L688" s="118"/>
      <c r="M688" s="119" t="str">
        <f t="shared" si="63"/>
        <v/>
      </c>
      <c r="N688" s="103"/>
      <c r="O688" s="100"/>
      <c r="P688" s="100"/>
      <c r="Q688" s="101" t="str">
        <f t="shared" si="64"/>
        <v/>
      </c>
      <c r="R688" s="100"/>
      <c r="S688" s="102" t="str">
        <f t="shared" si="65"/>
        <v/>
      </c>
      <c r="T688" s="15" t="str">
        <f t="shared" si="66"/>
        <v/>
      </c>
    </row>
    <row r="689" spans="1:20" x14ac:dyDescent="0.55000000000000004">
      <c r="A689" s="126"/>
      <c r="B689" s="95"/>
      <c r="C689" s="98" t="str">
        <f>IF(B689="","",VLOOKUP(B689,団体基本情報!$B$14:$D$23,3,FALSE))</f>
        <v/>
      </c>
      <c r="D689" s="7" t="str">
        <f t="shared" si="61"/>
        <v/>
      </c>
      <c r="E689" s="6" t="str">
        <f t="shared" si="62"/>
        <v/>
      </c>
      <c r="F689" s="131"/>
      <c r="G689" s="105" t="str">
        <f>IF(F689="","",VLOOKUP(F689,プルダウン用リスト!$K$1:$M$14,2,FALSE))</f>
        <v/>
      </c>
      <c r="H689" s="99"/>
      <c r="I689" s="99"/>
      <c r="J689" s="139"/>
      <c r="K689" s="141"/>
      <c r="L689" s="118"/>
      <c r="M689" s="119" t="str">
        <f t="shared" si="63"/>
        <v/>
      </c>
      <c r="N689" s="103"/>
      <c r="O689" s="100"/>
      <c r="P689" s="100"/>
      <c r="Q689" s="101" t="str">
        <f t="shared" si="64"/>
        <v/>
      </c>
      <c r="R689" s="100"/>
      <c r="S689" s="102" t="str">
        <f t="shared" si="65"/>
        <v/>
      </c>
      <c r="T689" s="15" t="str">
        <f t="shared" si="66"/>
        <v/>
      </c>
    </row>
    <row r="690" spans="1:20" x14ac:dyDescent="0.55000000000000004">
      <c r="A690" s="126"/>
      <c r="B690" s="95"/>
      <c r="C690" s="98" t="str">
        <f>IF(B690="","",VLOOKUP(B690,団体基本情報!$B$14:$D$23,3,FALSE))</f>
        <v/>
      </c>
      <c r="D690" s="7" t="str">
        <f t="shared" si="61"/>
        <v/>
      </c>
      <c r="E690" s="6" t="str">
        <f t="shared" si="62"/>
        <v/>
      </c>
      <c r="F690" s="131"/>
      <c r="G690" s="105" t="str">
        <f>IF(F690="","",VLOOKUP(F690,プルダウン用リスト!$K$1:$M$14,2,FALSE))</f>
        <v/>
      </c>
      <c r="H690" s="99"/>
      <c r="I690" s="99"/>
      <c r="J690" s="139"/>
      <c r="K690" s="141"/>
      <c r="L690" s="118"/>
      <c r="M690" s="119" t="str">
        <f t="shared" si="63"/>
        <v/>
      </c>
      <c r="N690" s="103"/>
      <c r="O690" s="100"/>
      <c r="P690" s="100"/>
      <c r="Q690" s="101" t="str">
        <f t="shared" si="64"/>
        <v/>
      </c>
      <c r="R690" s="100"/>
      <c r="S690" s="102" t="str">
        <f t="shared" si="65"/>
        <v/>
      </c>
      <c r="T690" s="15" t="str">
        <f t="shared" si="66"/>
        <v/>
      </c>
    </row>
    <row r="691" spans="1:20" x14ac:dyDescent="0.55000000000000004">
      <c r="A691" s="126"/>
      <c r="B691" s="95"/>
      <c r="C691" s="98" t="str">
        <f>IF(B691="","",VLOOKUP(B691,団体基本情報!$B$14:$D$23,3,FALSE))</f>
        <v/>
      </c>
      <c r="D691" s="7" t="str">
        <f t="shared" si="61"/>
        <v/>
      </c>
      <c r="E691" s="6" t="str">
        <f t="shared" si="62"/>
        <v/>
      </c>
      <c r="F691" s="131"/>
      <c r="G691" s="105" t="str">
        <f>IF(F691="","",VLOOKUP(F691,プルダウン用リスト!$K$1:$M$14,2,FALSE))</f>
        <v/>
      </c>
      <c r="H691" s="99"/>
      <c r="I691" s="99"/>
      <c r="J691" s="139"/>
      <c r="K691" s="141"/>
      <c r="L691" s="118"/>
      <c r="M691" s="119" t="str">
        <f t="shared" si="63"/>
        <v/>
      </c>
      <c r="N691" s="103"/>
      <c r="O691" s="100"/>
      <c r="P691" s="100"/>
      <c r="Q691" s="101" t="str">
        <f t="shared" si="64"/>
        <v/>
      </c>
      <c r="R691" s="100"/>
      <c r="S691" s="102" t="str">
        <f t="shared" si="65"/>
        <v/>
      </c>
      <c r="T691" s="15" t="str">
        <f t="shared" si="66"/>
        <v/>
      </c>
    </row>
    <row r="692" spans="1:20" x14ac:dyDescent="0.55000000000000004">
      <c r="A692" s="126"/>
      <c r="B692" s="95"/>
      <c r="C692" s="98" t="str">
        <f>IF(B692="","",VLOOKUP(B692,団体基本情報!$B$14:$D$23,3,FALSE))</f>
        <v/>
      </c>
      <c r="D692" s="7" t="str">
        <f t="shared" si="61"/>
        <v/>
      </c>
      <c r="E692" s="6" t="str">
        <f t="shared" si="62"/>
        <v/>
      </c>
      <c r="F692" s="131"/>
      <c r="G692" s="105" t="str">
        <f>IF(F692="","",VLOOKUP(F692,プルダウン用リスト!$K$1:$M$14,2,FALSE))</f>
        <v/>
      </c>
      <c r="H692" s="99"/>
      <c r="I692" s="99"/>
      <c r="J692" s="139"/>
      <c r="K692" s="141"/>
      <c r="L692" s="118"/>
      <c r="M692" s="119" t="str">
        <f t="shared" si="63"/>
        <v/>
      </c>
      <c r="N692" s="103"/>
      <c r="O692" s="100"/>
      <c r="P692" s="100"/>
      <c r="Q692" s="101" t="str">
        <f t="shared" si="64"/>
        <v/>
      </c>
      <c r="R692" s="100"/>
      <c r="S692" s="102" t="str">
        <f t="shared" si="65"/>
        <v/>
      </c>
      <c r="T692" s="15" t="str">
        <f t="shared" si="66"/>
        <v/>
      </c>
    </row>
    <row r="693" spans="1:20" x14ac:dyDescent="0.55000000000000004">
      <c r="A693" s="126"/>
      <c r="B693" s="95"/>
      <c r="C693" s="98" t="str">
        <f>IF(B693="","",VLOOKUP(B693,団体基本情報!$B$14:$D$23,3,FALSE))</f>
        <v/>
      </c>
      <c r="D693" s="7" t="str">
        <f t="shared" si="61"/>
        <v/>
      </c>
      <c r="E693" s="6" t="str">
        <f t="shared" si="62"/>
        <v/>
      </c>
      <c r="F693" s="131"/>
      <c r="G693" s="105" t="str">
        <f>IF(F693="","",VLOOKUP(F693,プルダウン用リスト!$K$1:$M$14,2,FALSE))</f>
        <v/>
      </c>
      <c r="H693" s="99"/>
      <c r="I693" s="99"/>
      <c r="J693" s="139"/>
      <c r="K693" s="141"/>
      <c r="L693" s="118"/>
      <c r="M693" s="119" t="str">
        <f t="shared" si="63"/>
        <v/>
      </c>
      <c r="N693" s="103"/>
      <c r="O693" s="100"/>
      <c r="P693" s="100"/>
      <c r="Q693" s="101" t="str">
        <f t="shared" si="64"/>
        <v/>
      </c>
      <c r="R693" s="100"/>
      <c r="S693" s="102" t="str">
        <f t="shared" si="65"/>
        <v/>
      </c>
      <c r="T693" s="15" t="str">
        <f t="shared" si="66"/>
        <v/>
      </c>
    </row>
    <row r="694" spans="1:20" x14ac:dyDescent="0.55000000000000004">
      <c r="A694" s="126"/>
      <c r="B694" s="95"/>
      <c r="C694" s="98" t="str">
        <f>IF(B694="","",VLOOKUP(B694,団体基本情報!$B$14:$D$23,3,FALSE))</f>
        <v/>
      </c>
      <c r="D694" s="7" t="str">
        <f t="shared" si="61"/>
        <v/>
      </c>
      <c r="E694" s="6" t="str">
        <f t="shared" si="62"/>
        <v/>
      </c>
      <c r="F694" s="131"/>
      <c r="G694" s="105" t="str">
        <f>IF(F694="","",VLOOKUP(F694,プルダウン用リスト!$K$1:$M$14,2,FALSE))</f>
        <v/>
      </c>
      <c r="H694" s="99"/>
      <c r="I694" s="99"/>
      <c r="J694" s="139"/>
      <c r="K694" s="141"/>
      <c r="L694" s="118"/>
      <c r="M694" s="119" t="str">
        <f t="shared" si="63"/>
        <v/>
      </c>
      <c r="N694" s="103"/>
      <c r="O694" s="100"/>
      <c r="P694" s="100"/>
      <c r="Q694" s="101" t="str">
        <f t="shared" si="64"/>
        <v/>
      </c>
      <c r="R694" s="100"/>
      <c r="S694" s="102" t="str">
        <f t="shared" si="65"/>
        <v/>
      </c>
      <c r="T694" s="15" t="str">
        <f t="shared" si="66"/>
        <v/>
      </c>
    </row>
    <row r="695" spans="1:20" x14ac:dyDescent="0.55000000000000004">
      <c r="A695" s="126"/>
      <c r="B695" s="95"/>
      <c r="C695" s="98" t="str">
        <f>IF(B695="","",VLOOKUP(B695,団体基本情報!$B$14:$D$23,3,FALSE))</f>
        <v/>
      </c>
      <c r="D695" s="7" t="str">
        <f t="shared" si="61"/>
        <v/>
      </c>
      <c r="E695" s="6" t="str">
        <f t="shared" si="62"/>
        <v/>
      </c>
      <c r="F695" s="131"/>
      <c r="G695" s="105" t="str">
        <f>IF(F695="","",VLOOKUP(F695,プルダウン用リスト!$K$1:$M$14,2,FALSE))</f>
        <v/>
      </c>
      <c r="H695" s="99"/>
      <c r="I695" s="99"/>
      <c r="J695" s="139"/>
      <c r="K695" s="141"/>
      <c r="L695" s="118"/>
      <c r="M695" s="119" t="str">
        <f t="shared" si="63"/>
        <v/>
      </c>
      <c r="N695" s="103"/>
      <c r="O695" s="100"/>
      <c r="P695" s="100"/>
      <c r="Q695" s="101" t="str">
        <f t="shared" si="64"/>
        <v/>
      </c>
      <c r="R695" s="100"/>
      <c r="S695" s="102" t="str">
        <f t="shared" si="65"/>
        <v/>
      </c>
      <c r="T695" s="15" t="str">
        <f t="shared" si="66"/>
        <v/>
      </c>
    </row>
    <row r="696" spans="1:20" x14ac:dyDescent="0.55000000000000004">
      <c r="A696" s="126"/>
      <c r="B696" s="95"/>
      <c r="C696" s="98" t="str">
        <f>IF(B696="","",VLOOKUP(B696,団体基本情報!$B$14:$D$23,3,FALSE))</f>
        <v/>
      </c>
      <c r="D696" s="7" t="str">
        <f t="shared" si="61"/>
        <v/>
      </c>
      <c r="E696" s="6" t="str">
        <f t="shared" si="62"/>
        <v/>
      </c>
      <c r="F696" s="131"/>
      <c r="G696" s="105" t="str">
        <f>IF(F696="","",VLOOKUP(F696,プルダウン用リスト!$K$1:$M$14,2,FALSE))</f>
        <v/>
      </c>
      <c r="H696" s="99"/>
      <c r="I696" s="99"/>
      <c r="J696" s="139"/>
      <c r="K696" s="141"/>
      <c r="L696" s="118"/>
      <c r="M696" s="119" t="str">
        <f t="shared" si="63"/>
        <v/>
      </c>
      <c r="N696" s="103"/>
      <c r="O696" s="100"/>
      <c r="P696" s="100"/>
      <c r="Q696" s="101" t="str">
        <f t="shared" si="64"/>
        <v/>
      </c>
      <c r="R696" s="100"/>
      <c r="S696" s="102" t="str">
        <f t="shared" si="65"/>
        <v/>
      </c>
      <c r="T696" s="15" t="str">
        <f t="shared" si="66"/>
        <v/>
      </c>
    </row>
    <row r="697" spans="1:20" x14ac:dyDescent="0.55000000000000004">
      <c r="A697" s="126"/>
      <c r="B697" s="95"/>
      <c r="C697" s="98" t="str">
        <f>IF(B697="","",VLOOKUP(B697,団体基本情報!$B$14:$D$23,3,FALSE))</f>
        <v/>
      </c>
      <c r="D697" s="7" t="str">
        <f t="shared" si="61"/>
        <v/>
      </c>
      <c r="E697" s="6" t="str">
        <f t="shared" si="62"/>
        <v/>
      </c>
      <c r="F697" s="131"/>
      <c r="G697" s="105" t="str">
        <f>IF(F697="","",VLOOKUP(F697,プルダウン用リスト!$K$1:$M$14,2,FALSE))</f>
        <v/>
      </c>
      <c r="H697" s="99"/>
      <c r="I697" s="99"/>
      <c r="J697" s="139"/>
      <c r="K697" s="141"/>
      <c r="L697" s="118"/>
      <c r="M697" s="119" t="str">
        <f t="shared" si="63"/>
        <v/>
      </c>
      <c r="N697" s="103"/>
      <c r="O697" s="100"/>
      <c r="P697" s="100"/>
      <c r="Q697" s="101" t="str">
        <f t="shared" si="64"/>
        <v/>
      </c>
      <c r="R697" s="100"/>
      <c r="S697" s="102" t="str">
        <f t="shared" si="65"/>
        <v/>
      </c>
      <c r="T697" s="15" t="str">
        <f t="shared" si="66"/>
        <v/>
      </c>
    </row>
    <row r="698" spans="1:20" x14ac:dyDescent="0.55000000000000004">
      <c r="A698" s="126"/>
      <c r="B698" s="95"/>
      <c r="C698" s="98" t="str">
        <f>IF(B698="","",VLOOKUP(B698,団体基本情報!$B$14:$D$23,3,FALSE))</f>
        <v/>
      </c>
      <c r="D698" s="7" t="str">
        <f t="shared" si="61"/>
        <v/>
      </c>
      <c r="E698" s="6" t="str">
        <f t="shared" si="62"/>
        <v/>
      </c>
      <c r="F698" s="131"/>
      <c r="G698" s="105" t="str">
        <f>IF(F698="","",VLOOKUP(F698,プルダウン用リスト!$K$1:$M$14,2,FALSE))</f>
        <v/>
      </c>
      <c r="H698" s="99"/>
      <c r="I698" s="99"/>
      <c r="J698" s="139"/>
      <c r="K698" s="141"/>
      <c r="L698" s="118"/>
      <c r="M698" s="119" t="str">
        <f t="shared" si="63"/>
        <v/>
      </c>
      <c r="N698" s="103"/>
      <c r="O698" s="100"/>
      <c r="P698" s="100"/>
      <c r="Q698" s="101" t="str">
        <f t="shared" si="64"/>
        <v/>
      </c>
      <c r="R698" s="100"/>
      <c r="S698" s="102" t="str">
        <f t="shared" si="65"/>
        <v/>
      </c>
      <c r="T698" s="15" t="str">
        <f t="shared" si="66"/>
        <v/>
      </c>
    </row>
    <row r="699" spans="1:20" x14ac:dyDescent="0.55000000000000004">
      <c r="A699" s="126"/>
      <c r="B699" s="95"/>
      <c r="C699" s="98" t="str">
        <f>IF(B699="","",VLOOKUP(B699,団体基本情報!$B$14:$D$23,3,FALSE))</f>
        <v/>
      </c>
      <c r="D699" s="7" t="str">
        <f t="shared" si="61"/>
        <v/>
      </c>
      <c r="E699" s="6" t="str">
        <f t="shared" si="62"/>
        <v/>
      </c>
      <c r="F699" s="131"/>
      <c r="G699" s="105" t="str">
        <f>IF(F699="","",VLOOKUP(F699,プルダウン用リスト!$K$1:$M$14,2,FALSE))</f>
        <v/>
      </c>
      <c r="H699" s="99"/>
      <c r="I699" s="99"/>
      <c r="J699" s="139"/>
      <c r="K699" s="141"/>
      <c r="L699" s="118"/>
      <c r="M699" s="119" t="str">
        <f t="shared" si="63"/>
        <v/>
      </c>
      <c r="N699" s="103"/>
      <c r="O699" s="100"/>
      <c r="P699" s="100"/>
      <c r="Q699" s="101" t="str">
        <f t="shared" si="64"/>
        <v/>
      </c>
      <c r="R699" s="100"/>
      <c r="S699" s="102" t="str">
        <f t="shared" si="65"/>
        <v/>
      </c>
      <c r="T699" s="15" t="str">
        <f t="shared" si="66"/>
        <v/>
      </c>
    </row>
    <row r="700" spans="1:20" x14ac:dyDescent="0.55000000000000004">
      <c r="A700" s="126"/>
      <c r="B700" s="95"/>
      <c r="C700" s="98" t="str">
        <f>IF(B700="","",VLOOKUP(B700,団体基本情報!$B$14:$D$23,3,FALSE))</f>
        <v/>
      </c>
      <c r="D700" s="7" t="str">
        <f t="shared" si="61"/>
        <v/>
      </c>
      <c r="E700" s="6" t="str">
        <f t="shared" si="62"/>
        <v/>
      </c>
      <c r="F700" s="131"/>
      <c r="G700" s="105" t="str">
        <f>IF(F700="","",VLOOKUP(F700,プルダウン用リスト!$K$1:$M$14,2,FALSE))</f>
        <v/>
      </c>
      <c r="H700" s="99"/>
      <c r="I700" s="99"/>
      <c r="J700" s="139"/>
      <c r="K700" s="141"/>
      <c r="L700" s="118"/>
      <c r="M700" s="119" t="str">
        <f t="shared" si="63"/>
        <v/>
      </c>
      <c r="N700" s="103"/>
      <c r="O700" s="100"/>
      <c r="P700" s="100"/>
      <c r="Q700" s="101" t="str">
        <f t="shared" si="64"/>
        <v/>
      </c>
      <c r="R700" s="100"/>
      <c r="S700" s="102" t="str">
        <f t="shared" si="65"/>
        <v/>
      </c>
      <c r="T700" s="15" t="str">
        <f t="shared" si="66"/>
        <v/>
      </c>
    </row>
    <row r="701" spans="1:20" x14ac:dyDescent="0.55000000000000004">
      <c r="A701" s="126"/>
      <c r="B701" s="95"/>
      <c r="C701" s="98" t="str">
        <f>IF(B701="","",VLOOKUP(B701,団体基本情報!$B$14:$D$23,3,FALSE))</f>
        <v/>
      </c>
      <c r="D701" s="7" t="str">
        <f t="shared" si="61"/>
        <v/>
      </c>
      <c r="E701" s="6" t="str">
        <f t="shared" si="62"/>
        <v/>
      </c>
      <c r="F701" s="131"/>
      <c r="G701" s="105" t="str">
        <f>IF(F701="","",VLOOKUP(F701,プルダウン用リスト!$K$1:$M$14,2,FALSE))</f>
        <v/>
      </c>
      <c r="H701" s="99"/>
      <c r="I701" s="99"/>
      <c r="J701" s="139"/>
      <c r="K701" s="141"/>
      <c r="L701" s="118"/>
      <c r="M701" s="119" t="str">
        <f t="shared" si="63"/>
        <v/>
      </c>
      <c r="N701" s="103"/>
      <c r="O701" s="100"/>
      <c r="P701" s="100"/>
      <c r="Q701" s="101" t="str">
        <f t="shared" si="64"/>
        <v/>
      </c>
      <c r="R701" s="100"/>
      <c r="S701" s="102" t="str">
        <f t="shared" si="65"/>
        <v/>
      </c>
      <c r="T701" s="15" t="str">
        <f t="shared" si="66"/>
        <v/>
      </c>
    </row>
    <row r="702" spans="1:20" x14ac:dyDescent="0.55000000000000004">
      <c r="A702" s="126"/>
      <c r="B702" s="95"/>
      <c r="C702" s="98" t="str">
        <f>IF(B702="","",VLOOKUP(B702,団体基本情報!$B$14:$D$23,3,FALSE))</f>
        <v/>
      </c>
      <c r="D702" s="7" t="str">
        <f t="shared" si="61"/>
        <v/>
      </c>
      <c r="E702" s="6" t="str">
        <f t="shared" si="62"/>
        <v/>
      </c>
      <c r="F702" s="131"/>
      <c r="G702" s="105" t="str">
        <f>IF(F702="","",VLOOKUP(F702,プルダウン用リスト!$K$1:$M$14,2,FALSE))</f>
        <v/>
      </c>
      <c r="H702" s="99"/>
      <c r="I702" s="99"/>
      <c r="J702" s="139"/>
      <c r="K702" s="141"/>
      <c r="L702" s="118"/>
      <c r="M702" s="119" t="str">
        <f t="shared" si="63"/>
        <v/>
      </c>
      <c r="N702" s="103"/>
      <c r="O702" s="100"/>
      <c r="P702" s="100"/>
      <c r="Q702" s="101" t="str">
        <f t="shared" si="64"/>
        <v/>
      </c>
      <c r="R702" s="100"/>
      <c r="S702" s="102" t="str">
        <f t="shared" si="65"/>
        <v/>
      </c>
      <c r="T702" s="15" t="str">
        <f t="shared" si="66"/>
        <v/>
      </c>
    </row>
    <row r="703" spans="1:20" x14ac:dyDescent="0.55000000000000004">
      <c r="A703" s="126"/>
      <c r="B703" s="95"/>
      <c r="C703" s="98" t="str">
        <f>IF(B703="","",VLOOKUP(B703,団体基本情報!$B$14:$D$23,3,FALSE))</f>
        <v/>
      </c>
      <c r="D703" s="7" t="str">
        <f t="shared" si="61"/>
        <v/>
      </c>
      <c r="E703" s="6" t="str">
        <f t="shared" si="62"/>
        <v/>
      </c>
      <c r="F703" s="131"/>
      <c r="G703" s="105" t="str">
        <f>IF(F703="","",VLOOKUP(F703,プルダウン用リスト!$K$1:$M$14,2,FALSE))</f>
        <v/>
      </c>
      <c r="H703" s="99"/>
      <c r="I703" s="99"/>
      <c r="J703" s="139"/>
      <c r="K703" s="141"/>
      <c r="L703" s="118"/>
      <c r="M703" s="119" t="str">
        <f t="shared" si="63"/>
        <v/>
      </c>
      <c r="N703" s="103"/>
      <c r="O703" s="100"/>
      <c r="P703" s="100"/>
      <c r="Q703" s="101" t="str">
        <f t="shared" si="64"/>
        <v/>
      </c>
      <c r="R703" s="100"/>
      <c r="S703" s="102" t="str">
        <f t="shared" si="65"/>
        <v/>
      </c>
      <c r="T703" s="15" t="str">
        <f t="shared" si="66"/>
        <v/>
      </c>
    </row>
    <row r="704" spans="1:20" x14ac:dyDescent="0.55000000000000004">
      <c r="A704" s="126"/>
      <c r="B704" s="95"/>
      <c r="C704" s="98" t="str">
        <f>IF(B704="","",VLOOKUP(B704,団体基本情報!$B$14:$D$23,3,FALSE))</f>
        <v/>
      </c>
      <c r="D704" s="7" t="str">
        <f t="shared" si="61"/>
        <v/>
      </c>
      <c r="E704" s="6" t="str">
        <f t="shared" si="62"/>
        <v/>
      </c>
      <c r="F704" s="131"/>
      <c r="G704" s="105" t="str">
        <f>IF(F704="","",VLOOKUP(F704,プルダウン用リスト!$K$1:$M$14,2,FALSE))</f>
        <v/>
      </c>
      <c r="H704" s="99"/>
      <c r="I704" s="99"/>
      <c r="J704" s="139"/>
      <c r="K704" s="141"/>
      <c r="L704" s="118"/>
      <c r="M704" s="119" t="str">
        <f t="shared" si="63"/>
        <v/>
      </c>
      <c r="N704" s="103"/>
      <c r="O704" s="100"/>
      <c r="P704" s="100"/>
      <c r="Q704" s="101" t="str">
        <f t="shared" si="64"/>
        <v/>
      </c>
      <c r="R704" s="100"/>
      <c r="S704" s="102" t="str">
        <f t="shared" si="65"/>
        <v/>
      </c>
      <c r="T704" s="15" t="str">
        <f t="shared" si="66"/>
        <v/>
      </c>
    </row>
    <row r="705" spans="1:20" x14ac:dyDescent="0.55000000000000004">
      <c r="A705" s="126"/>
      <c r="B705" s="95"/>
      <c r="C705" s="98" t="str">
        <f>IF(B705="","",VLOOKUP(B705,団体基本情報!$B$14:$D$23,3,FALSE))</f>
        <v/>
      </c>
      <c r="D705" s="7" t="str">
        <f t="shared" si="61"/>
        <v/>
      </c>
      <c r="E705" s="6" t="str">
        <f t="shared" si="62"/>
        <v/>
      </c>
      <c r="F705" s="131"/>
      <c r="G705" s="105" t="str">
        <f>IF(F705="","",VLOOKUP(F705,プルダウン用リスト!$K$1:$M$14,2,FALSE))</f>
        <v/>
      </c>
      <c r="H705" s="99"/>
      <c r="I705" s="99"/>
      <c r="J705" s="139"/>
      <c r="K705" s="141"/>
      <c r="L705" s="118"/>
      <c r="M705" s="119" t="str">
        <f t="shared" si="63"/>
        <v/>
      </c>
      <c r="N705" s="103"/>
      <c r="O705" s="100"/>
      <c r="P705" s="100"/>
      <c r="Q705" s="101" t="str">
        <f t="shared" si="64"/>
        <v/>
      </c>
      <c r="R705" s="100"/>
      <c r="S705" s="102" t="str">
        <f t="shared" si="65"/>
        <v/>
      </c>
      <c r="T705" s="15" t="str">
        <f t="shared" si="66"/>
        <v/>
      </c>
    </row>
    <row r="706" spans="1:20" x14ac:dyDescent="0.55000000000000004">
      <c r="A706" s="126"/>
      <c r="B706" s="95"/>
      <c r="C706" s="98" t="str">
        <f>IF(B706="","",VLOOKUP(B706,団体基本情報!$B$14:$D$23,3,FALSE))</f>
        <v/>
      </c>
      <c r="D706" s="7" t="str">
        <f t="shared" si="61"/>
        <v/>
      </c>
      <c r="E706" s="6" t="str">
        <f t="shared" si="62"/>
        <v/>
      </c>
      <c r="F706" s="131"/>
      <c r="G706" s="105" t="str">
        <f>IF(F706="","",VLOOKUP(F706,プルダウン用リスト!$K$1:$M$14,2,FALSE))</f>
        <v/>
      </c>
      <c r="H706" s="99"/>
      <c r="I706" s="99"/>
      <c r="J706" s="139"/>
      <c r="K706" s="141"/>
      <c r="L706" s="118"/>
      <c r="M706" s="119" t="str">
        <f t="shared" si="63"/>
        <v/>
      </c>
      <c r="N706" s="103"/>
      <c r="O706" s="100"/>
      <c r="P706" s="100"/>
      <c r="Q706" s="101" t="str">
        <f t="shared" si="64"/>
        <v/>
      </c>
      <c r="R706" s="100"/>
      <c r="S706" s="102" t="str">
        <f t="shared" si="65"/>
        <v/>
      </c>
      <c r="T706" s="15" t="str">
        <f t="shared" si="66"/>
        <v/>
      </c>
    </row>
    <row r="707" spans="1:20" x14ac:dyDescent="0.55000000000000004">
      <c r="A707" s="126"/>
      <c r="B707" s="95"/>
      <c r="C707" s="98" t="str">
        <f>IF(B707="","",VLOOKUP(B707,団体基本情報!$B$14:$D$23,3,FALSE))</f>
        <v/>
      </c>
      <c r="D707" s="7" t="str">
        <f t="shared" si="61"/>
        <v/>
      </c>
      <c r="E707" s="6" t="str">
        <f t="shared" si="62"/>
        <v/>
      </c>
      <c r="F707" s="131"/>
      <c r="G707" s="105" t="str">
        <f>IF(F707="","",VLOOKUP(F707,プルダウン用リスト!$K$1:$M$14,2,FALSE))</f>
        <v/>
      </c>
      <c r="H707" s="99"/>
      <c r="I707" s="99"/>
      <c r="J707" s="139"/>
      <c r="K707" s="141"/>
      <c r="L707" s="118"/>
      <c r="M707" s="119" t="str">
        <f t="shared" si="63"/>
        <v/>
      </c>
      <c r="N707" s="103"/>
      <c r="O707" s="100"/>
      <c r="P707" s="100"/>
      <c r="Q707" s="101" t="str">
        <f t="shared" si="64"/>
        <v/>
      </c>
      <c r="R707" s="100"/>
      <c r="S707" s="102" t="str">
        <f t="shared" si="65"/>
        <v/>
      </c>
      <c r="T707" s="15" t="str">
        <f t="shared" si="66"/>
        <v/>
      </c>
    </row>
    <row r="708" spans="1:20" x14ac:dyDescent="0.55000000000000004">
      <c r="A708" s="126"/>
      <c r="B708" s="95"/>
      <c r="C708" s="98" t="str">
        <f>IF(B708="","",VLOOKUP(B708,団体基本情報!$B$14:$D$23,3,FALSE))</f>
        <v/>
      </c>
      <c r="D708" s="7" t="str">
        <f t="shared" si="61"/>
        <v/>
      </c>
      <c r="E708" s="6" t="str">
        <f t="shared" si="62"/>
        <v/>
      </c>
      <c r="F708" s="131"/>
      <c r="G708" s="105" t="str">
        <f>IF(F708="","",VLOOKUP(F708,プルダウン用リスト!$K$1:$M$14,2,FALSE))</f>
        <v/>
      </c>
      <c r="H708" s="99"/>
      <c r="I708" s="99"/>
      <c r="J708" s="139"/>
      <c r="K708" s="141"/>
      <c r="L708" s="118"/>
      <c r="M708" s="119" t="str">
        <f t="shared" si="63"/>
        <v/>
      </c>
      <c r="N708" s="103"/>
      <c r="O708" s="100"/>
      <c r="P708" s="100"/>
      <c r="Q708" s="101" t="str">
        <f t="shared" si="64"/>
        <v/>
      </c>
      <c r="R708" s="100"/>
      <c r="S708" s="102" t="str">
        <f t="shared" si="65"/>
        <v/>
      </c>
      <c r="T708" s="15" t="str">
        <f t="shared" si="66"/>
        <v/>
      </c>
    </row>
    <row r="709" spans="1:20" x14ac:dyDescent="0.55000000000000004">
      <c r="A709" s="126"/>
      <c r="B709" s="95"/>
      <c r="C709" s="98" t="str">
        <f>IF(B709="","",VLOOKUP(B709,団体基本情報!$B$14:$D$23,3,FALSE))</f>
        <v/>
      </c>
      <c r="D709" s="7" t="str">
        <f t="shared" si="61"/>
        <v/>
      </c>
      <c r="E709" s="6" t="str">
        <f t="shared" si="62"/>
        <v/>
      </c>
      <c r="F709" s="131"/>
      <c r="G709" s="105" t="str">
        <f>IF(F709="","",VLOOKUP(F709,プルダウン用リスト!$K$1:$M$14,2,FALSE))</f>
        <v/>
      </c>
      <c r="H709" s="99"/>
      <c r="I709" s="99"/>
      <c r="J709" s="139"/>
      <c r="K709" s="141"/>
      <c r="L709" s="118"/>
      <c r="M709" s="119" t="str">
        <f t="shared" si="63"/>
        <v/>
      </c>
      <c r="N709" s="103"/>
      <c r="O709" s="100"/>
      <c r="P709" s="100"/>
      <c r="Q709" s="101" t="str">
        <f t="shared" si="64"/>
        <v/>
      </c>
      <c r="R709" s="100"/>
      <c r="S709" s="102" t="str">
        <f t="shared" si="65"/>
        <v/>
      </c>
      <c r="T709" s="15" t="str">
        <f t="shared" si="66"/>
        <v/>
      </c>
    </row>
    <row r="710" spans="1:20" x14ac:dyDescent="0.55000000000000004">
      <c r="A710" s="126"/>
      <c r="B710" s="95"/>
      <c r="C710" s="98" t="str">
        <f>IF(B710="","",VLOOKUP(B710,団体基本情報!$B$14:$D$23,3,FALSE))</f>
        <v/>
      </c>
      <c r="D710" s="7" t="str">
        <f t="shared" si="61"/>
        <v/>
      </c>
      <c r="E710" s="6" t="str">
        <f t="shared" si="62"/>
        <v/>
      </c>
      <c r="F710" s="131"/>
      <c r="G710" s="105" t="str">
        <f>IF(F710="","",VLOOKUP(F710,プルダウン用リスト!$K$1:$M$14,2,FALSE))</f>
        <v/>
      </c>
      <c r="H710" s="99"/>
      <c r="I710" s="99"/>
      <c r="J710" s="139"/>
      <c r="K710" s="141"/>
      <c r="L710" s="118"/>
      <c r="M710" s="119" t="str">
        <f t="shared" si="63"/>
        <v/>
      </c>
      <c r="N710" s="103"/>
      <c r="O710" s="100"/>
      <c r="P710" s="100"/>
      <c r="Q710" s="101" t="str">
        <f t="shared" si="64"/>
        <v/>
      </c>
      <c r="R710" s="100"/>
      <c r="S710" s="102" t="str">
        <f t="shared" si="65"/>
        <v/>
      </c>
      <c r="T710" s="15" t="str">
        <f t="shared" si="66"/>
        <v/>
      </c>
    </row>
    <row r="711" spans="1:20" x14ac:dyDescent="0.55000000000000004">
      <c r="A711" s="126"/>
      <c r="B711" s="95"/>
      <c r="C711" s="98" t="str">
        <f>IF(B711="","",VLOOKUP(B711,団体基本情報!$B$14:$D$23,3,FALSE))</f>
        <v/>
      </c>
      <c r="D711" s="7" t="str">
        <f t="shared" ref="D711:D774" si="67">IF(E711="","",IF(E711="謝金","01.",IF(E711="旅費","02.",IF(E711="その他","04.","03."))))</f>
        <v/>
      </c>
      <c r="E711" s="6" t="str">
        <f t="shared" ref="E711:E774" si="68">IF(F711="","",IF(F711="謝金","謝金",IF(F711="旅費","旅費",IF(F711="対象外経費","その他","所費"))))</f>
        <v/>
      </c>
      <c r="F711" s="131"/>
      <c r="G711" s="105" t="str">
        <f>IF(F711="","",VLOOKUP(F711,プルダウン用リスト!$K$1:$M$14,2,FALSE))</f>
        <v/>
      </c>
      <c r="H711" s="99"/>
      <c r="I711" s="99"/>
      <c r="J711" s="139"/>
      <c r="K711" s="141"/>
      <c r="L711" s="118"/>
      <c r="M711" s="119" t="str">
        <f t="shared" ref="M711:M774" si="69">IF(F711="対象外経費",K711,IF(L711="","",K711-L711))</f>
        <v/>
      </c>
      <c r="N711" s="103"/>
      <c r="O711" s="100"/>
      <c r="P711" s="100"/>
      <c r="Q711" s="101" t="str">
        <f t="shared" ref="Q711:Q774" si="70">IF(O711+P711=0,"",O711+P711)</f>
        <v/>
      </c>
      <c r="R711" s="100"/>
      <c r="S711" s="102" t="str">
        <f t="shared" ref="S711:S774" si="71">IF(R711="","",Q711-R711)</f>
        <v/>
      </c>
      <c r="T711" s="15" t="str">
        <f t="shared" ref="T711:T774" si="72">IF(G711=2,"＊","")</f>
        <v/>
      </c>
    </row>
    <row r="712" spans="1:20" x14ac:dyDescent="0.55000000000000004">
      <c r="A712" s="126"/>
      <c r="B712" s="95"/>
      <c r="C712" s="98" t="str">
        <f>IF(B712="","",VLOOKUP(B712,団体基本情報!$B$14:$D$23,3,FALSE))</f>
        <v/>
      </c>
      <c r="D712" s="7" t="str">
        <f t="shared" si="67"/>
        <v/>
      </c>
      <c r="E712" s="6" t="str">
        <f t="shared" si="68"/>
        <v/>
      </c>
      <c r="F712" s="131"/>
      <c r="G712" s="105" t="str">
        <f>IF(F712="","",VLOOKUP(F712,プルダウン用リスト!$K$1:$M$14,2,FALSE))</f>
        <v/>
      </c>
      <c r="H712" s="99"/>
      <c r="I712" s="99"/>
      <c r="J712" s="139"/>
      <c r="K712" s="141"/>
      <c r="L712" s="118"/>
      <c r="M712" s="119" t="str">
        <f t="shared" si="69"/>
        <v/>
      </c>
      <c r="N712" s="103"/>
      <c r="O712" s="100"/>
      <c r="P712" s="100"/>
      <c r="Q712" s="101" t="str">
        <f t="shared" si="70"/>
        <v/>
      </c>
      <c r="R712" s="100"/>
      <c r="S712" s="102" t="str">
        <f t="shared" si="71"/>
        <v/>
      </c>
      <c r="T712" s="15" t="str">
        <f t="shared" si="72"/>
        <v/>
      </c>
    </row>
    <row r="713" spans="1:20" x14ac:dyDescent="0.55000000000000004">
      <c r="A713" s="126"/>
      <c r="B713" s="95"/>
      <c r="C713" s="98" t="str">
        <f>IF(B713="","",VLOOKUP(B713,団体基本情報!$B$14:$D$23,3,FALSE))</f>
        <v/>
      </c>
      <c r="D713" s="7" t="str">
        <f t="shared" si="67"/>
        <v/>
      </c>
      <c r="E713" s="6" t="str">
        <f t="shared" si="68"/>
        <v/>
      </c>
      <c r="F713" s="131"/>
      <c r="G713" s="105" t="str">
        <f>IF(F713="","",VLOOKUP(F713,プルダウン用リスト!$K$1:$M$14,2,FALSE))</f>
        <v/>
      </c>
      <c r="H713" s="99"/>
      <c r="I713" s="99"/>
      <c r="J713" s="139"/>
      <c r="K713" s="141"/>
      <c r="L713" s="118"/>
      <c r="M713" s="119" t="str">
        <f t="shared" si="69"/>
        <v/>
      </c>
      <c r="N713" s="103"/>
      <c r="O713" s="100"/>
      <c r="P713" s="100"/>
      <c r="Q713" s="101" t="str">
        <f t="shared" si="70"/>
        <v/>
      </c>
      <c r="R713" s="100"/>
      <c r="S713" s="102" t="str">
        <f t="shared" si="71"/>
        <v/>
      </c>
      <c r="T713" s="15" t="str">
        <f t="shared" si="72"/>
        <v/>
      </c>
    </row>
    <row r="714" spans="1:20" x14ac:dyDescent="0.55000000000000004">
      <c r="A714" s="126"/>
      <c r="B714" s="95"/>
      <c r="C714" s="98" t="str">
        <f>IF(B714="","",VLOOKUP(B714,団体基本情報!$B$14:$D$23,3,FALSE))</f>
        <v/>
      </c>
      <c r="D714" s="7" t="str">
        <f t="shared" si="67"/>
        <v/>
      </c>
      <c r="E714" s="6" t="str">
        <f t="shared" si="68"/>
        <v/>
      </c>
      <c r="F714" s="131"/>
      <c r="G714" s="105" t="str">
        <f>IF(F714="","",VLOOKUP(F714,プルダウン用リスト!$K$1:$M$14,2,FALSE))</f>
        <v/>
      </c>
      <c r="H714" s="99"/>
      <c r="I714" s="99"/>
      <c r="J714" s="139"/>
      <c r="K714" s="141"/>
      <c r="L714" s="118"/>
      <c r="M714" s="119" t="str">
        <f t="shared" si="69"/>
        <v/>
      </c>
      <c r="N714" s="103"/>
      <c r="O714" s="100"/>
      <c r="P714" s="100"/>
      <c r="Q714" s="101" t="str">
        <f t="shared" si="70"/>
        <v/>
      </c>
      <c r="R714" s="100"/>
      <c r="S714" s="102" t="str">
        <f t="shared" si="71"/>
        <v/>
      </c>
      <c r="T714" s="15" t="str">
        <f t="shared" si="72"/>
        <v/>
      </c>
    </row>
    <row r="715" spans="1:20" x14ac:dyDescent="0.55000000000000004">
      <c r="A715" s="126"/>
      <c r="B715" s="95"/>
      <c r="C715" s="98" t="str">
        <f>IF(B715="","",VLOOKUP(B715,団体基本情報!$B$14:$D$23,3,FALSE))</f>
        <v/>
      </c>
      <c r="D715" s="7" t="str">
        <f t="shared" si="67"/>
        <v/>
      </c>
      <c r="E715" s="6" t="str">
        <f t="shared" si="68"/>
        <v/>
      </c>
      <c r="F715" s="131"/>
      <c r="G715" s="105" t="str">
        <f>IF(F715="","",VLOOKUP(F715,プルダウン用リスト!$K$1:$M$14,2,FALSE))</f>
        <v/>
      </c>
      <c r="H715" s="99"/>
      <c r="I715" s="99"/>
      <c r="J715" s="139"/>
      <c r="K715" s="141"/>
      <c r="L715" s="118"/>
      <c r="M715" s="119" t="str">
        <f t="shared" si="69"/>
        <v/>
      </c>
      <c r="N715" s="103"/>
      <c r="O715" s="100"/>
      <c r="P715" s="100"/>
      <c r="Q715" s="101" t="str">
        <f t="shared" si="70"/>
        <v/>
      </c>
      <c r="R715" s="100"/>
      <c r="S715" s="102" t="str">
        <f t="shared" si="71"/>
        <v/>
      </c>
      <c r="T715" s="15" t="str">
        <f t="shared" si="72"/>
        <v/>
      </c>
    </row>
    <row r="716" spans="1:20" x14ac:dyDescent="0.55000000000000004">
      <c r="A716" s="126"/>
      <c r="B716" s="95"/>
      <c r="C716" s="98" t="str">
        <f>IF(B716="","",VLOOKUP(B716,団体基本情報!$B$14:$D$23,3,FALSE))</f>
        <v/>
      </c>
      <c r="D716" s="7" t="str">
        <f t="shared" si="67"/>
        <v/>
      </c>
      <c r="E716" s="6" t="str">
        <f t="shared" si="68"/>
        <v/>
      </c>
      <c r="F716" s="131"/>
      <c r="G716" s="105" t="str">
        <f>IF(F716="","",VLOOKUP(F716,プルダウン用リスト!$K$1:$M$14,2,FALSE))</f>
        <v/>
      </c>
      <c r="H716" s="99"/>
      <c r="I716" s="99"/>
      <c r="J716" s="139"/>
      <c r="K716" s="141"/>
      <c r="L716" s="118"/>
      <c r="M716" s="119" t="str">
        <f t="shared" si="69"/>
        <v/>
      </c>
      <c r="N716" s="103"/>
      <c r="O716" s="100"/>
      <c r="P716" s="100"/>
      <c r="Q716" s="101" t="str">
        <f t="shared" si="70"/>
        <v/>
      </c>
      <c r="R716" s="100"/>
      <c r="S716" s="102" t="str">
        <f t="shared" si="71"/>
        <v/>
      </c>
      <c r="T716" s="15" t="str">
        <f t="shared" si="72"/>
        <v/>
      </c>
    </row>
    <row r="717" spans="1:20" x14ac:dyDescent="0.55000000000000004">
      <c r="A717" s="126"/>
      <c r="B717" s="95"/>
      <c r="C717" s="98" t="str">
        <f>IF(B717="","",VLOOKUP(B717,団体基本情報!$B$14:$D$23,3,FALSE))</f>
        <v/>
      </c>
      <c r="D717" s="7" t="str">
        <f t="shared" si="67"/>
        <v/>
      </c>
      <c r="E717" s="6" t="str">
        <f t="shared" si="68"/>
        <v/>
      </c>
      <c r="F717" s="131"/>
      <c r="G717" s="105" t="str">
        <f>IF(F717="","",VLOOKUP(F717,プルダウン用リスト!$K$1:$M$14,2,FALSE))</f>
        <v/>
      </c>
      <c r="H717" s="99"/>
      <c r="I717" s="99"/>
      <c r="J717" s="139"/>
      <c r="K717" s="141"/>
      <c r="L717" s="118"/>
      <c r="M717" s="119" t="str">
        <f t="shared" si="69"/>
        <v/>
      </c>
      <c r="N717" s="103"/>
      <c r="O717" s="100"/>
      <c r="P717" s="100"/>
      <c r="Q717" s="101" t="str">
        <f t="shared" si="70"/>
        <v/>
      </c>
      <c r="R717" s="100"/>
      <c r="S717" s="102" t="str">
        <f t="shared" si="71"/>
        <v/>
      </c>
      <c r="T717" s="15" t="str">
        <f t="shared" si="72"/>
        <v/>
      </c>
    </row>
    <row r="718" spans="1:20" x14ac:dyDescent="0.55000000000000004">
      <c r="A718" s="126"/>
      <c r="B718" s="95"/>
      <c r="C718" s="98" t="str">
        <f>IF(B718="","",VLOOKUP(B718,団体基本情報!$B$14:$D$23,3,FALSE))</f>
        <v/>
      </c>
      <c r="D718" s="7" t="str">
        <f t="shared" si="67"/>
        <v/>
      </c>
      <c r="E718" s="6" t="str">
        <f t="shared" si="68"/>
        <v/>
      </c>
      <c r="F718" s="131"/>
      <c r="G718" s="105" t="str">
        <f>IF(F718="","",VLOOKUP(F718,プルダウン用リスト!$K$1:$M$14,2,FALSE))</f>
        <v/>
      </c>
      <c r="H718" s="99"/>
      <c r="I718" s="99"/>
      <c r="J718" s="139"/>
      <c r="K718" s="141"/>
      <c r="L718" s="118"/>
      <c r="M718" s="119" t="str">
        <f t="shared" si="69"/>
        <v/>
      </c>
      <c r="N718" s="103"/>
      <c r="O718" s="100"/>
      <c r="P718" s="100"/>
      <c r="Q718" s="101" t="str">
        <f t="shared" si="70"/>
        <v/>
      </c>
      <c r="R718" s="100"/>
      <c r="S718" s="102" t="str">
        <f t="shared" si="71"/>
        <v/>
      </c>
      <c r="T718" s="15" t="str">
        <f t="shared" si="72"/>
        <v/>
      </c>
    </row>
    <row r="719" spans="1:20" x14ac:dyDescent="0.55000000000000004">
      <c r="A719" s="126"/>
      <c r="B719" s="95"/>
      <c r="C719" s="98" t="str">
        <f>IF(B719="","",VLOOKUP(B719,団体基本情報!$B$14:$D$23,3,FALSE))</f>
        <v/>
      </c>
      <c r="D719" s="7" t="str">
        <f t="shared" si="67"/>
        <v/>
      </c>
      <c r="E719" s="6" t="str">
        <f t="shared" si="68"/>
        <v/>
      </c>
      <c r="F719" s="131"/>
      <c r="G719" s="105" t="str">
        <f>IF(F719="","",VLOOKUP(F719,プルダウン用リスト!$K$1:$M$14,2,FALSE))</f>
        <v/>
      </c>
      <c r="H719" s="99"/>
      <c r="I719" s="99"/>
      <c r="J719" s="139"/>
      <c r="K719" s="141"/>
      <c r="L719" s="118"/>
      <c r="M719" s="119" t="str">
        <f t="shared" si="69"/>
        <v/>
      </c>
      <c r="N719" s="103"/>
      <c r="O719" s="100"/>
      <c r="P719" s="100"/>
      <c r="Q719" s="101" t="str">
        <f t="shared" si="70"/>
        <v/>
      </c>
      <c r="R719" s="100"/>
      <c r="S719" s="102" t="str">
        <f t="shared" si="71"/>
        <v/>
      </c>
      <c r="T719" s="15" t="str">
        <f t="shared" si="72"/>
        <v/>
      </c>
    </row>
    <row r="720" spans="1:20" x14ac:dyDescent="0.55000000000000004">
      <c r="A720" s="126"/>
      <c r="B720" s="95"/>
      <c r="C720" s="98" t="str">
        <f>IF(B720="","",VLOOKUP(B720,団体基本情報!$B$14:$D$23,3,FALSE))</f>
        <v/>
      </c>
      <c r="D720" s="7" t="str">
        <f t="shared" si="67"/>
        <v/>
      </c>
      <c r="E720" s="6" t="str">
        <f t="shared" si="68"/>
        <v/>
      </c>
      <c r="F720" s="131"/>
      <c r="G720" s="105" t="str">
        <f>IF(F720="","",VLOOKUP(F720,プルダウン用リスト!$K$1:$M$14,2,FALSE))</f>
        <v/>
      </c>
      <c r="H720" s="99"/>
      <c r="I720" s="99"/>
      <c r="J720" s="139"/>
      <c r="K720" s="141"/>
      <c r="L720" s="118"/>
      <c r="M720" s="119" t="str">
        <f t="shared" si="69"/>
        <v/>
      </c>
      <c r="N720" s="103"/>
      <c r="O720" s="100"/>
      <c r="P720" s="100"/>
      <c r="Q720" s="101" t="str">
        <f t="shared" si="70"/>
        <v/>
      </c>
      <c r="R720" s="100"/>
      <c r="S720" s="102" t="str">
        <f t="shared" si="71"/>
        <v/>
      </c>
      <c r="T720" s="15" t="str">
        <f t="shared" si="72"/>
        <v/>
      </c>
    </row>
    <row r="721" spans="1:20" x14ac:dyDescent="0.55000000000000004">
      <c r="A721" s="126"/>
      <c r="B721" s="95"/>
      <c r="C721" s="98" t="str">
        <f>IF(B721="","",VLOOKUP(B721,団体基本情報!$B$14:$D$23,3,FALSE))</f>
        <v/>
      </c>
      <c r="D721" s="7" t="str">
        <f t="shared" si="67"/>
        <v/>
      </c>
      <c r="E721" s="6" t="str">
        <f t="shared" si="68"/>
        <v/>
      </c>
      <c r="F721" s="131"/>
      <c r="G721" s="105" t="str">
        <f>IF(F721="","",VLOOKUP(F721,プルダウン用リスト!$K$1:$M$14,2,FALSE))</f>
        <v/>
      </c>
      <c r="H721" s="99"/>
      <c r="I721" s="99"/>
      <c r="J721" s="139"/>
      <c r="K721" s="141"/>
      <c r="L721" s="118"/>
      <c r="M721" s="119" t="str">
        <f t="shared" si="69"/>
        <v/>
      </c>
      <c r="N721" s="103"/>
      <c r="O721" s="100"/>
      <c r="P721" s="100"/>
      <c r="Q721" s="101" t="str">
        <f t="shared" si="70"/>
        <v/>
      </c>
      <c r="R721" s="100"/>
      <c r="S721" s="102" t="str">
        <f t="shared" si="71"/>
        <v/>
      </c>
      <c r="T721" s="15" t="str">
        <f t="shared" si="72"/>
        <v/>
      </c>
    </row>
    <row r="722" spans="1:20" x14ac:dyDescent="0.55000000000000004">
      <c r="A722" s="126"/>
      <c r="B722" s="95"/>
      <c r="C722" s="98" t="str">
        <f>IF(B722="","",VLOOKUP(B722,団体基本情報!$B$14:$D$23,3,FALSE))</f>
        <v/>
      </c>
      <c r="D722" s="7" t="str">
        <f t="shared" si="67"/>
        <v/>
      </c>
      <c r="E722" s="6" t="str">
        <f t="shared" si="68"/>
        <v/>
      </c>
      <c r="F722" s="131"/>
      <c r="G722" s="105" t="str">
        <f>IF(F722="","",VLOOKUP(F722,プルダウン用リスト!$K$1:$M$14,2,FALSE))</f>
        <v/>
      </c>
      <c r="H722" s="99"/>
      <c r="I722" s="99"/>
      <c r="J722" s="139"/>
      <c r="K722" s="141"/>
      <c r="L722" s="118"/>
      <c r="M722" s="119" t="str">
        <f t="shared" si="69"/>
        <v/>
      </c>
      <c r="N722" s="103"/>
      <c r="O722" s="100"/>
      <c r="P722" s="100"/>
      <c r="Q722" s="101" t="str">
        <f t="shared" si="70"/>
        <v/>
      </c>
      <c r="R722" s="100"/>
      <c r="S722" s="102" t="str">
        <f t="shared" si="71"/>
        <v/>
      </c>
      <c r="T722" s="15" t="str">
        <f t="shared" si="72"/>
        <v/>
      </c>
    </row>
    <row r="723" spans="1:20" x14ac:dyDescent="0.55000000000000004">
      <c r="A723" s="126"/>
      <c r="B723" s="95"/>
      <c r="C723" s="98" t="str">
        <f>IF(B723="","",VLOOKUP(B723,団体基本情報!$B$14:$D$23,3,FALSE))</f>
        <v/>
      </c>
      <c r="D723" s="7" t="str">
        <f t="shared" si="67"/>
        <v/>
      </c>
      <c r="E723" s="6" t="str">
        <f t="shared" si="68"/>
        <v/>
      </c>
      <c r="F723" s="131"/>
      <c r="G723" s="105" t="str">
        <f>IF(F723="","",VLOOKUP(F723,プルダウン用リスト!$K$1:$M$14,2,FALSE))</f>
        <v/>
      </c>
      <c r="H723" s="99"/>
      <c r="I723" s="99"/>
      <c r="J723" s="139"/>
      <c r="K723" s="141"/>
      <c r="L723" s="118"/>
      <c r="M723" s="119" t="str">
        <f t="shared" si="69"/>
        <v/>
      </c>
      <c r="N723" s="103"/>
      <c r="O723" s="100"/>
      <c r="P723" s="100"/>
      <c r="Q723" s="101" t="str">
        <f t="shared" si="70"/>
        <v/>
      </c>
      <c r="R723" s="100"/>
      <c r="S723" s="102" t="str">
        <f t="shared" si="71"/>
        <v/>
      </c>
      <c r="T723" s="15" t="str">
        <f t="shared" si="72"/>
        <v/>
      </c>
    </row>
    <row r="724" spans="1:20" x14ac:dyDescent="0.55000000000000004">
      <c r="A724" s="126"/>
      <c r="B724" s="95"/>
      <c r="C724" s="98" t="str">
        <f>IF(B724="","",VLOOKUP(B724,団体基本情報!$B$14:$D$23,3,FALSE))</f>
        <v/>
      </c>
      <c r="D724" s="7" t="str">
        <f t="shared" si="67"/>
        <v/>
      </c>
      <c r="E724" s="6" t="str">
        <f t="shared" si="68"/>
        <v/>
      </c>
      <c r="F724" s="131"/>
      <c r="G724" s="105" t="str">
        <f>IF(F724="","",VLOOKUP(F724,プルダウン用リスト!$K$1:$M$14,2,FALSE))</f>
        <v/>
      </c>
      <c r="H724" s="99"/>
      <c r="I724" s="99"/>
      <c r="J724" s="139"/>
      <c r="K724" s="141"/>
      <c r="L724" s="118"/>
      <c r="M724" s="119" t="str">
        <f t="shared" si="69"/>
        <v/>
      </c>
      <c r="N724" s="103"/>
      <c r="O724" s="100"/>
      <c r="P724" s="100"/>
      <c r="Q724" s="101" t="str">
        <f t="shared" si="70"/>
        <v/>
      </c>
      <c r="R724" s="100"/>
      <c r="S724" s="102" t="str">
        <f t="shared" si="71"/>
        <v/>
      </c>
      <c r="T724" s="15" t="str">
        <f t="shared" si="72"/>
        <v/>
      </c>
    </row>
    <row r="725" spans="1:20" x14ac:dyDescent="0.55000000000000004">
      <c r="A725" s="126"/>
      <c r="B725" s="95"/>
      <c r="C725" s="98" t="str">
        <f>IF(B725="","",VLOOKUP(B725,団体基本情報!$B$14:$D$23,3,FALSE))</f>
        <v/>
      </c>
      <c r="D725" s="7" t="str">
        <f t="shared" si="67"/>
        <v/>
      </c>
      <c r="E725" s="6" t="str">
        <f t="shared" si="68"/>
        <v/>
      </c>
      <c r="F725" s="131"/>
      <c r="G725" s="105" t="str">
        <f>IF(F725="","",VLOOKUP(F725,プルダウン用リスト!$K$1:$M$14,2,FALSE))</f>
        <v/>
      </c>
      <c r="H725" s="99"/>
      <c r="I725" s="99"/>
      <c r="J725" s="139"/>
      <c r="K725" s="141"/>
      <c r="L725" s="118"/>
      <c r="M725" s="119" t="str">
        <f t="shared" si="69"/>
        <v/>
      </c>
      <c r="N725" s="103"/>
      <c r="O725" s="100"/>
      <c r="P725" s="100"/>
      <c r="Q725" s="101" t="str">
        <f t="shared" si="70"/>
        <v/>
      </c>
      <c r="R725" s="100"/>
      <c r="S725" s="102" t="str">
        <f t="shared" si="71"/>
        <v/>
      </c>
      <c r="T725" s="15" t="str">
        <f t="shared" si="72"/>
        <v/>
      </c>
    </row>
    <row r="726" spans="1:20" x14ac:dyDescent="0.55000000000000004">
      <c r="A726" s="126"/>
      <c r="B726" s="95"/>
      <c r="C726" s="98" t="str">
        <f>IF(B726="","",VLOOKUP(B726,団体基本情報!$B$14:$D$23,3,FALSE))</f>
        <v/>
      </c>
      <c r="D726" s="7" t="str">
        <f t="shared" si="67"/>
        <v/>
      </c>
      <c r="E726" s="6" t="str">
        <f t="shared" si="68"/>
        <v/>
      </c>
      <c r="F726" s="131"/>
      <c r="G726" s="105" t="str">
        <f>IF(F726="","",VLOOKUP(F726,プルダウン用リスト!$K$1:$M$14,2,FALSE))</f>
        <v/>
      </c>
      <c r="H726" s="99"/>
      <c r="I726" s="99"/>
      <c r="J726" s="139"/>
      <c r="K726" s="141"/>
      <c r="L726" s="118"/>
      <c r="M726" s="119" t="str">
        <f t="shared" si="69"/>
        <v/>
      </c>
      <c r="N726" s="103"/>
      <c r="O726" s="100"/>
      <c r="P726" s="100"/>
      <c r="Q726" s="101" t="str">
        <f t="shared" si="70"/>
        <v/>
      </c>
      <c r="R726" s="100"/>
      <c r="S726" s="102" t="str">
        <f t="shared" si="71"/>
        <v/>
      </c>
      <c r="T726" s="15" t="str">
        <f t="shared" si="72"/>
        <v/>
      </c>
    </row>
    <row r="727" spans="1:20" x14ac:dyDescent="0.55000000000000004">
      <c r="A727" s="126"/>
      <c r="B727" s="95"/>
      <c r="C727" s="98" t="str">
        <f>IF(B727="","",VLOOKUP(B727,団体基本情報!$B$14:$D$23,3,FALSE))</f>
        <v/>
      </c>
      <c r="D727" s="7" t="str">
        <f t="shared" si="67"/>
        <v/>
      </c>
      <c r="E727" s="6" t="str">
        <f t="shared" si="68"/>
        <v/>
      </c>
      <c r="F727" s="131"/>
      <c r="G727" s="105" t="str">
        <f>IF(F727="","",VLOOKUP(F727,プルダウン用リスト!$K$1:$M$14,2,FALSE))</f>
        <v/>
      </c>
      <c r="H727" s="99"/>
      <c r="I727" s="99"/>
      <c r="J727" s="139"/>
      <c r="K727" s="141"/>
      <c r="L727" s="118"/>
      <c r="M727" s="119" t="str">
        <f t="shared" si="69"/>
        <v/>
      </c>
      <c r="N727" s="103"/>
      <c r="O727" s="100"/>
      <c r="P727" s="100"/>
      <c r="Q727" s="101" t="str">
        <f t="shared" si="70"/>
        <v/>
      </c>
      <c r="R727" s="100"/>
      <c r="S727" s="102" t="str">
        <f t="shared" si="71"/>
        <v/>
      </c>
      <c r="T727" s="15" t="str">
        <f t="shared" si="72"/>
        <v/>
      </c>
    </row>
    <row r="728" spans="1:20" x14ac:dyDescent="0.55000000000000004">
      <c r="A728" s="126"/>
      <c r="B728" s="95"/>
      <c r="C728" s="98" t="str">
        <f>IF(B728="","",VLOOKUP(B728,団体基本情報!$B$14:$D$23,3,FALSE))</f>
        <v/>
      </c>
      <c r="D728" s="7" t="str">
        <f t="shared" si="67"/>
        <v/>
      </c>
      <c r="E728" s="6" t="str">
        <f t="shared" si="68"/>
        <v/>
      </c>
      <c r="F728" s="131"/>
      <c r="G728" s="105" t="str">
        <f>IF(F728="","",VLOOKUP(F728,プルダウン用リスト!$K$1:$M$14,2,FALSE))</f>
        <v/>
      </c>
      <c r="H728" s="99"/>
      <c r="I728" s="99"/>
      <c r="J728" s="139"/>
      <c r="K728" s="141"/>
      <c r="L728" s="118"/>
      <c r="M728" s="119" t="str">
        <f t="shared" si="69"/>
        <v/>
      </c>
      <c r="N728" s="103"/>
      <c r="O728" s="100"/>
      <c r="P728" s="100"/>
      <c r="Q728" s="101" t="str">
        <f t="shared" si="70"/>
        <v/>
      </c>
      <c r="R728" s="100"/>
      <c r="S728" s="102" t="str">
        <f t="shared" si="71"/>
        <v/>
      </c>
      <c r="T728" s="15" t="str">
        <f t="shared" si="72"/>
        <v/>
      </c>
    </row>
    <row r="729" spans="1:20" x14ac:dyDescent="0.55000000000000004">
      <c r="A729" s="126"/>
      <c r="B729" s="95"/>
      <c r="C729" s="98" t="str">
        <f>IF(B729="","",VLOOKUP(B729,団体基本情報!$B$14:$D$23,3,FALSE))</f>
        <v/>
      </c>
      <c r="D729" s="7" t="str">
        <f t="shared" si="67"/>
        <v/>
      </c>
      <c r="E729" s="6" t="str">
        <f t="shared" si="68"/>
        <v/>
      </c>
      <c r="F729" s="131"/>
      <c r="G729" s="105" t="str">
        <f>IF(F729="","",VLOOKUP(F729,プルダウン用リスト!$K$1:$M$14,2,FALSE))</f>
        <v/>
      </c>
      <c r="H729" s="99"/>
      <c r="I729" s="99"/>
      <c r="J729" s="139"/>
      <c r="K729" s="141"/>
      <c r="L729" s="118"/>
      <c r="M729" s="119" t="str">
        <f t="shared" si="69"/>
        <v/>
      </c>
      <c r="N729" s="103"/>
      <c r="O729" s="100"/>
      <c r="P729" s="100"/>
      <c r="Q729" s="101" t="str">
        <f t="shared" si="70"/>
        <v/>
      </c>
      <c r="R729" s="100"/>
      <c r="S729" s="102" t="str">
        <f t="shared" si="71"/>
        <v/>
      </c>
      <c r="T729" s="15" t="str">
        <f t="shared" si="72"/>
        <v/>
      </c>
    </row>
    <row r="730" spans="1:20" x14ac:dyDescent="0.55000000000000004">
      <c r="A730" s="126"/>
      <c r="B730" s="95"/>
      <c r="C730" s="98" t="str">
        <f>IF(B730="","",VLOOKUP(B730,団体基本情報!$B$14:$D$23,3,FALSE))</f>
        <v/>
      </c>
      <c r="D730" s="7" t="str">
        <f t="shared" si="67"/>
        <v/>
      </c>
      <c r="E730" s="6" t="str">
        <f t="shared" si="68"/>
        <v/>
      </c>
      <c r="F730" s="131"/>
      <c r="G730" s="105" t="str">
        <f>IF(F730="","",VLOOKUP(F730,プルダウン用リスト!$K$1:$M$14,2,FALSE))</f>
        <v/>
      </c>
      <c r="H730" s="99"/>
      <c r="I730" s="99"/>
      <c r="J730" s="139"/>
      <c r="K730" s="141"/>
      <c r="L730" s="118"/>
      <c r="M730" s="119" t="str">
        <f t="shared" si="69"/>
        <v/>
      </c>
      <c r="N730" s="103"/>
      <c r="O730" s="100"/>
      <c r="P730" s="100"/>
      <c r="Q730" s="101" t="str">
        <f t="shared" si="70"/>
        <v/>
      </c>
      <c r="R730" s="100"/>
      <c r="S730" s="102" t="str">
        <f t="shared" si="71"/>
        <v/>
      </c>
      <c r="T730" s="15" t="str">
        <f t="shared" si="72"/>
        <v/>
      </c>
    </row>
    <row r="731" spans="1:20" x14ac:dyDescent="0.55000000000000004">
      <c r="A731" s="126"/>
      <c r="B731" s="95"/>
      <c r="C731" s="98" t="str">
        <f>IF(B731="","",VLOOKUP(B731,団体基本情報!$B$14:$D$23,3,FALSE))</f>
        <v/>
      </c>
      <c r="D731" s="7" t="str">
        <f t="shared" si="67"/>
        <v/>
      </c>
      <c r="E731" s="6" t="str">
        <f t="shared" si="68"/>
        <v/>
      </c>
      <c r="F731" s="131"/>
      <c r="G731" s="105" t="str">
        <f>IF(F731="","",VLOOKUP(F731,プルダウン用リスト!$K$1:$M$14,2,FALSE))</f>
        <v/>
      </c>
      <c r="H731" s="99"/>
      <c r="I731" s="99"/>
      <c r="J731" s="139"/>
      <c r="K731" s="141"/>
      <c r="L731" s="118"/>
      <c r="M731" s="119" t="str">
        <f t="shared" si="69"/>
        <v/>
      </c>
      <c r="N731" s="103"/>
      <c r="O731" s="100"/>
      <c r="P731" s="100"/>
      <c r="Q731" s="101" t="str">
        <f t="shared" si="70"/>
        <v/>
      </c>
      <c r="R731" s="100"/>
      <c r="S731" s="102" t="str">
        <f t="shared" si="71"/>
        <v/>
      </c>
      <c r="T731" s="15" t="str">
        <f t="shared" si="72"/>
        <v/>
      </c>
    </row>
    <row r="732" spans="1:20" x14ac:dyDescent="0.55000000000000004">
      <c r="A732" s="126"/>
      <c r="B732" s="95"/>
      <c r="C732" s="98" t="str">
        <f>IF(B732="","",VLOOKUP(B732,団体基本情報!$B$14:$D$23,3,FALSE))</f>
        <v/>
      </c>
      <c r="D732" s="7" t="str">
        <f t="shared" si="67"/>
        <v/>
      </c>
      <c r="E732" s="6" t="str">
        <f t="shared" si="68"/>
        <v/>
      </c>
      <c r="F732" s="131"/>
      <c r="G732" s="105" t="str">
        <f>IF(F732="","",VLOOKUP(F732,プルダウン用リスト!$K$1:$M$14,2,FALSE))</f>
        <v/>
      </c>
      <c r="H732" s="99"/>
      <c r="I732" s="99"/>
      <c r="J732" s="139"/>
      <c r="K732" s="141"/>
      <c r="L732" s="118"/>
      <c r="M732" s="119" t="str">
        <f t="shared" si="69"/>
        <v/>
      </c>
      <c r="N732" s="103"/>
      <c r="O732" s="100"/>
      <c r="P732" s="100"/>
      <c r="Q732" s="101" t="str">
        <f t="shared" si="70"/>
        <v/>
      </c>
      <c r="R732" s="100"/>
      <c r="S732" s="102" t="str">
        <f t="shared" si="71"/>
        <v/>
      </c>
      <c r="T732" s="15" t="str">
        <f t="shared" si="72"/>
        <v/>
      </c>
    </row>
    <row r="733" spans="1:20" x14ac:dyDescent="0.55000000000000004">
      <c r="A733" s="126"/>
      <c r="B733" s="95"/>
      <c r="C733" s="98" t="str">
        <f>IF(B733="","",VLOOKUP(B733,団体基本情報!$B$14:$D$23,3,FALSE))</f>
        <v/>
      </c>
      <c r="D733" s="7" t="str">
        <f t="shared" si="67"/>
        <v/>
      </c>
      <c r="E733" s="6" t="str">
        <f t="shared" si="68"/>
        <v/>
      </c>
      <c r="F733" s="131"/>
      <c r="G733" s="105" t="str">
        <f>IF(F733="","",VLOOKUP(F733,プルダウン用リスト!$K$1:$M$14,2,FALSE))</f>
        <v/>
      </c>
      <c r="H733" s="99"/>
      <c r="I733" s="99"/>
      <c r="J733" s="139"/>
      <c r="K733" s="141"/>
      <c r="L733" s="118"/>
      <c r="M733" s="119" t="str">
        <f t="shared" si="69"/>
        <v/>
      </c>
      <c r="N733" s="103"/>
      <c r="O733" s="100"/>
      <c r="P733" s="100"/>
      <c r="Q733" s="101" t="str">
        <f t="shared" si="70"/>
        <v/>
      </c>
      <c r="R733" s="100"/>
      <c r="S733" s="102" t="str">
        <f t="shared" si="71"/>
        <v/>
      </c>
      <c r="T733" s="15" t="str">
        <f t="shared" si="72"/>
        <v/>
      </c>
    </row>
    <row r="734" spans="1:20" x14ac:dyDescent="0.55000000000000004">
      <c r="A734" s="126"/>
      <c r="B734" s="95"/>
      <c r="C734" s="98" t="str">
        <f>IF(B734="","",VLOOKUP(B734,団体基本情報!$B$14:$D$23,3,FALSE))</f>
        <v/>
      </c>
      <c r="D734" s="7" t="str">
        <f t="shared" si="67"/>
        <v/>
      </c>
      <c r="E734" s="6" t="str">
        <f t="shared" si="68"/>
        <v/>
      </c>
      <c r="F734" s="131"/>
      <c r="G734" s="105" t="str">
        <f>IF(F734="","",VLOOKUP(F734,プルダウン用リスト!$K$1:$M$14,2,FALSE))</f>
        <v/>
      </c>
      <c r="H734" s="99"/>
      <c r="I734" s="99"/>
      <c r="J734" s="139"/>
      <c r="K734" s="141"/>
      <c r="L734" s="118"/>
      <c r="M734" s="119" t="str">
        <f t="shared" si="69"/>
        <v/>
      </c>
      <c r="N734" s="103"/>
      <c r="O734" s="100"/>
      <c r="P734" s="100"/>
      <c r="Q734" s="101" t="str">
        <f t="shared" si="70"/>
        <v/>
      </c>
      <c r="R734" s="100"/>
      <c r="S734" s="102" t="str">
        <f t="shared" si="71"/>
        <v/>
      </c>
      <c r="T734" s="15" t="str">
        <f t="shared" si="72"/>
        <v/>
      </c>
    </row>
    <row r="735" spans="1:20" x14ac:dyDescent="0.55000000000000004">
      <c r="A735" s="126"/>
      <c r="B735" s="95"/>
      <c r="C735" s="98" t="str">
        <f>IF(B735="","",VLOOKUP(B735,団体基本情報!$B$14:$D$23,3,FALSE))</f>
        <v/>
      </c>
      <c r="D735" s="7" t="str">
        <f t="shared" si="67"/>
        <v/>
      </c>
      <c r="E735" s="6" t="str">
        <f t="shared" si="68"/>
        <v/>
      </c>
      <c r="F735" s="131"/>
      <c r="G735" s="105" t="str">
        <f>IF(F735="","",VLOOKUP(F735,プルダウン用リスト!$K$1:$M$14,2,FALSE))</f>
        <v/>
      </c>
      <c r="H735" s="99"/>
      <c r="I735" s="99"/>
      <c r="J735" s="139"/>
      <c r="K735" s="141"/>
      <c r="L735" s="118"/>
      <c r="M735" s="119" t="str">
        <f t="shared" si="69"/>
        <v/>
      </c>
      <c r="N735" s="103"/>
      <c r="O735" s="100"/>
      <c r="P735" s="100"/>
      <c r="Q735" s="101" t="str">
        <f t="shared" si="70"/>
        <v/>
      </c>
      <c r="R735" s="100"/>
      <c r="S735" s="102" t="str">
        <f t="shared" si="71"/>
        <v/>
      </c>
      <c r="T735" s="15" t="str">
        <f t="shared" si="72"/>
        <v/>
      </c>
    </row>
    <row r="736" spans="1:20" x14ac:dyDescent="0.55000000000000004">
      <c r="A736" s="126"/>
      <c r="B736" s="95"/>
      <c r="C736" s="98" t="str">
        <f>IF(B736="","",VLOOKUP(B736,団体基本情報!$B$14:$D$23,3,FALSE))</f>
        <v/>
      </c>
      <c r="D736" s="7" t="str">
        <f t="shared" si="67"/>
        <v/>
      </c>
      <c r="E736" s="6" t="str">
        <f t="shared" si="68"/>
        <v/>
      </c>
      <c r="F736" s="131"/>
      <c r="G736" s="105" t="str">
        <f>IF(F736="","",VLOOKUP(F736,プルダウン用リスト!$K$1:$M$14,2,FALSE))</f>
        <v/>
      </c>
      <c r="H736" s="99"/>
      <c r="I736" s="99"/>
      <c r="J736" s="139"/>
      <c r="K736" s="141"/>
      <c r="L736" s="118"/>
      <c r="M736" s="119" t="str">
        <f t="shared" si="69"/>
        <v/>
      </c>
      <c r="N736" s="103"/>
      <c r="O736" s="100"/>
      <c r="P736" s="100"/>
      <c r="Q736" s="101" t="str">
        <f t="shared" si="70"/>
        <v/>
      </c>
      <c r="R736" s="100"/>
      <c r="S736" s="102" t="str">
        <f t="shared" si="71"/>
        <v/>
      </c>
      <c r="T736" s="15" t="str">
        <f t="shared" si="72"/>
        <v/>
      </c>
    </row>
    <row r="737" spans="1:20" x14ac:dyDescent="0.55000000000000004">
      <c r="A737" s="126"/>
      <c r="B737" s="95"/>
      <c r="C737" s="98" t="str">
        <f>IF(B737="","",VLOOKUP(B737,団体基本情報!$B$14:$D$23,3,FALSE))</f>
        <v/>
      </c>
      <c r="D737" s="7" t="str">
        <f t="shared" si="67"/>
        <v/>
      </c>
      <c r="E737" s="6" t="str">
        <f t="shared" si="68"/>
        <v/>
      </c>
      <c r="F737" s="131"/>
      <c r="G737" s="105" t="str">
        <f>IF(F737="","",VLOOKUP(F737,プルダウン用リスト!$K$1:$M$14,2,FALSE))</f>
        <v/>
      </c>
      <c r="H737" s="99"/>
      <c r="I737" s="99"/>
      <c r="J737" s="139"/>
      <c r="K737" s="141"/>
      <c r="L737" s="118"/>
      <c r="M737" s="119" t="str">
        <f t="shared" si="69"/>
        <v/>
      </c>
      <c r="N737" s="103"/>
      <c r="O737" s="100"/>
      <c r="P737" s="100"/>
      <c r="Q737" s="101" t="str">
        <f t="shared" si="70"/>
        <v/>
      </c>
      <c r="R737" s="100"/>
      <c r="S737" s="102" t="str">
        <f t="shared" si="71"/>
        <v/>
      </c>
      <c r="T737" s="15" t="str">
        <f t="shared" si="72"/>
        <v/>
      </c>
    </row>
    <row r="738" spans="1:20" x14ac:dyDescent="0.55000000000000004">
      <c r="A738" s="126"/>
      <c r="B738" s="95"/>
      <c r="C738" s="98" t="str">
        <f>IF(B738="","",VLOOKUP(B738,団体基本情報!$B$14:$D$23,3,FALSE))</f>
        <v/>
      </c>
      <c r="D738" s="7" t="str">
        <f t="shared" si="67"/>
        <v/>
      </c>
      <c r="E738" s="6" t="str">
        <f t="shared" si="68"/>
        <v/>
      </c>
      <c r="F738" s="131"/>
      <c r="G738" s="105" t="str">
        <f>IF(F738="","",VLOOKUP(F738,プルダウン用リスト!$K$1:$M$14,2,FALSE))</f>
        <v/>
      </c>
      <c r="H738" s="99"/>
      <c r="I738" s="99"/>
      <c r="J738" s="139"/>
      <c r="K738" s="141"/>
      <c r="L738" s="118"/>
      <c r="M738" s="119" t="str">
        <f t="shared" si="69"/>
        <v/>
      </c>
      <c r="N738" s="103"/>
      <c r="O738" s="100"/>
      <c r="P738" s="100"/>
      <c r="Q738" s="101" t="str">
        <f t="shared" si="70"/>
        <v/>
      </c>
      <c r="R738" s="100"/>
      <c r="S738" s="102" t="str">
        <f t="shared" si="71"/>
        <v/>
      </c>
      <c r="T738" s="15" t="str">
        <f t="shared" si="72"/>
        <v/>
      </c>
    </row>
    <row r="739" spans="1:20" x14ac:dyDescent="0.55000000000000004">
      <c r="A739" s="126"/>
      <c r="B739" s="95"/>
      <c r="C739" s="98" t="str">
        <f>IF(B739="","",VLOOKUP(B739,団体基本情報!$B$14:$D$23,3,FALSE))</f>
        <v/>
      </c>
      <c r="D739" s="7" t="str">
        <f t="shared" si="67"/>
        <v/>
      </c>
      <c r="E739" s="6" t="str">
        <f t="shared" si="68"/>
        <v/>
      </c>
      <c r="F739" s="131"/>
      <c r="G739" s="105" t="str">
        <f>IF(F739="","",VLOOKUP(F739,プルダウン用リスト!$K$1:$M$14,2,FALSE))</f>
        <v/>
      </c>
      <c r="H739" s="99"/>
      <c r="I739" s="99"/>
      <c r="J739" s="139"/>
      <c r="K739" s="141"/>
      <c r="L739" s="118"/>
      <c r="M739" s="119" t="str">
        <f t="shared" si="69"/>
        <v/>
      </c>
      <c r="N739" s="103"/>
      <c r="O739" s="100"/>
      <c r="P739" s="100"/>
      <c r="Q739" s="101" t="str">
        <f t="shared" si="70"/>
        <v/>
      </c>
      <c r="R739" s="100"/>
      <c r="S739" s="102" t="str">
        <f t="shared" si="71"/>
        <v/>
      </c>
      <c r="T739" s="15" t="str">
        <f t="shared" si="72"/>
        <v/>
      </c>
    </row>
    <row r="740" spans="1:20" x14ac:dyDescent="0.55000000000000004">
      <c r="A740" s="126"/>
      <c r="B740" s="95"/>
      <c r="C740" s="98" t="str">
        <f>IF(B740="","",VLOOKUP(B740,団体基本情報!$B$14:$D$23,3,FALSE))</f>
        <v/>
      </c>
      <c r="D740" s="7" t="str">
        <f t="shared" si="67"/>
        <v/>
      </c>
      <c r="E740" s="6" t="str">
        <f t="shared" si="68"/>
        <v/>
      </c>
      <c r="F740" s="131"/>
      <c r="G740" s="105" t="str">
        <f>IF(F740="","",VLOOKUP(F740,プルダウン用リスト!$K$1:$M$14,2,FALSE))</f>
        <v/>
      </c>
      <c r="H740" s="99"/>
      <c r="I740" s="99"/>
      <c r="J740" s="139"/>
      <c r="K740" s="141"/>
      <c r="L740" s="118"/>
      <c r="M740" s="119" t="str">
        <f t="shared" si="69"/>
        <v/>
      </c>
      <c r="N740" s="103"/>
      <c r="O740" s="100"/>
      <c r="P740" s="100"/>
      <c r="Q740" s="101" t="str">
        <f t="shared" si="70"/>
        <v/>
      </c>
      <c r="R740" s="100"/>
      <c r="S740" s="102" t="str">
        <f t="shared" si="71"/>
        <v/>
      </c>
      <c r="T740" s="15" t="str">
        <f t="shared" si="72"/>
        <v/>
      </c>
    </row>
    <row r="741" spans="1:20" x14ac:dyDescent="0.55000000000000004">
      <c r="A741" s="126"/>
      <c r="B741" s="95"/>
      <c r="C741" s="98" t="str">
        <f>IF(B741="","",VLOOKUP(B741,団体基本情報!$B$14:$D$23,3,FALSE))</f>
        <v/>
      </c>
      <c r="D741" s="7" t="str">
        <f t="shared" si="67"/>
        <v/>
      </c>
      <c r="E741" s="6" t="str">
        <f t="shared" si="68"/>
        <v/>
      </c>
      <c r="F741" s="131"/>
      <c r="G741" s="105" t="str">
        <f>IF(F741="","",VLOOKUP(F741,プルダウン用リスト!$K$1:$M$14,2,FALSE))</f>
        <v/>
      </c>
      <c r="H741" s="99"/>
      <c r="I741" s="99"/>
      <c r="J741" s="139"/>
      <c r="K741" s="141"/>
      <c r="L741" s="118"/>
      <c r="M741" s="119" t="str">
        <f t="shared" si="69"/>
        <v/>
      </c>
      <c r="N741" s="103"/>
      <c r="O741" s="100"/>
      <c r="P741" s="100"/>
      <c r="Q741" s="101" t="str">
        <f t="shared" si="70"/>
        <v/>
      </c>
      <c r="R741" s="100"/>
      <c r="S741" s="102" t="str">
        <f t="shared" si="71"/>
        <v/>
      </c>
      <c r="T741" s="15" t="str">
        <f t="shared" si="72"/>
        <v/>
      </c>
    </row>
    <row r="742" spans="1:20" x14ac:dyDescent="0.55000000000000004">
      <c r="A742" s="126"/>
      <c r="B742" s="95"/>
      <c r="C742" s="98" t="str">
        <f>IF(B742="","",VLOOKUP(B742,団体基本情報!$B$14:$D$23,3,FALSE))</f>
        <v/>
      </c>
      <c r="D742" s="7" t="str">
        <f t="shared" si="67"/>
        <v/>
      </c>
      <c r="E742" s="6" t="str">
        <f t="shared" si="68"/>
        <v/>
      </c>
      <c r="F742" s="131"/>
      <c r="G742" s="105" t="str">
        <f>IF(F742="","",VLOOKUP(F742,プルダウン用リスト!$K$1:$M$14,2,FALSE))</f>
        <v/>
      </c>
      <c r="H742" s="99"/>
      <c r="I742" s="99"/>
      <c r="J742" s="139"/>
      <c r="K742" s="141"/>
      <c r="L742" s="118"/>
      <c r="M742" s="119" t="str">
        <f t="shared" si="69"/>
        <v/>
      </c>
      <c r="N742" s="103"/>
      <c r="O742" s="100"/>
      <c r="P742" s="100"/>
      <c r="Q742" s="101" t="str">
        <f t="shared" si="70"/>
        <v/>
      </c>
      <c r="R742" s="100"/>
      <c r="S742" s="102" t="str">
        <f t="shared" si="71"/>
        <v/>
      </c>
      <c r="T742" s="15" t="str">
        <f t="shared" si="72"/>
        <v/>
      </c>
    </row>
    <row r="743" spans="1:20" x14ac:dyDescent="0.55000000000000004">
      <c r="A743" s="126"/>
      <c r="B743" s="95"/>
      <c r="C743" s="98" t="str">
        <f>IF(B743="","",VLOOKUP(B743,団体基本情報!$B$14:$D$23,3,FALSE))</f>
        <v/>
      </c>
      <c r="D743" s="7" t="str">
        <f t="shared" si="67"/>
        <v/>
      </c>
      <c r="E743" s="6" t="str">
        <f t="shared" si="68"/>
        <v/>
      </c>
      <c r="F743" s="131"/>
      <c r="G743" s="105" t="str">
        <f>IF(F743="","",VLOOKUP(F743,プルダウン用リスト!$K$1:$M$14,2,FALSE))</f>
        <v/>
      </c>
      <c r="H743" s="99"/>
      <c r="I743" s="99"/>
      <c r="J743" s="139"/>
      <c r="K743" s="141"/>
      <c r="L743" s="118"/>
      <c r="M743" s="119" t="str">
        <f t="shared" si="69"/>
        <v/>
      </c>
      <c r="N743" s="103"/>
      <c r="O743" s="100"/>
      <c r="P743" s="100"/>
      <c r="Q743" s="101" t="str">
        <f t="shared" si="70"/>
        <v/>
      </c>
      <c r="R743" s="100"/>
      <c r="S743" s="102" t="str">
        <f t="shared" si="71"/>
        <v/>
      </c>
      <c r="T743" s="15" t="str">
        <f t="shared" si="72"/>
        <v/>
      </c>
    </row>
    <row r="744" spans="1:20" x14ac:dyDescent="0.55000000000000004">
      <c r="A744" s="126"/>
      <c r="B744" s="95"/>
      <c r="C744" s="98" t="str">
        <f>IF(B744="","",VLOOKUP(B744,団体基本情報!$B$14:$D$23,3,FALSE))</f>
        <v/>
      </c>
      <c r="D744" s="7" t="str">
        <f t="shared" si="67"/>
        <v/>
      </c>
      <c r="E744" s="6" t="str">
        <f t="shared" si="68"/>
        <v/>
      </c>
      <c r="F744" s="131"/>
      <c r="G744" s="105" t="str">
        <f>IF(F744="","",VLOOKUP(F744,プルダウン用リスト!$K$1:$M$14,2,FALSE))</f>
        <v/>
      </c>
      <c r="H744" s="99"/>
      <c r="I744" s="99"/>
      <c r="J744" s="139"/>
      <c r="K744" s="141"/>
      <c r="L744" s="118"/>
      <c r="M744" s="119" t="str">
        <f t="shared" si="69"/>
        <v/>
      </c>
      <c r="N744" s="103"/>
      <c r="O744" s="100"/>
      <c r="P744" s="100"/>
      <c r="Q744" s="101" t="str">
        <f t="shared" si="70"/>
        <v/>
      </c>
      <c r="R744" s="100"/>
      <c r="S744" s="102" t="str">
        <f t="shared" si="71"/>
        <v/>
      </c>
      <c r="T744" s="15" t="str">
        <f t="shared" si="72"/>
        <v/>
      </c>
    </row>
    <row r="745" spans="1:20" x14ac:dyDescent="0.55000000000000004">
      <c r="A745" s="126"/>
      <c r="B745" s="95"/>
      <c r="C745" s="98" t="str">
        <f>IF(B745="","",VLOOKUP(B745,団体基本情報!$B$14:$D$23,3,FALSE))</f>
        <v/>
      </c>
      <c r="D745" s="7" t="str">
        <f t="shared" si="67"/>
        <v/>
      </c>
      <c r="E745" s="6" t="str">
        <f t="shared" si="68"/>
        <v/>
      </c>
      <c r="F745" s="131"/>
      <c r="G745" s="105" t="str">
        <f>IF(F745="","",VLOOKUP(F745,プルダウン用リスト!$K$1:$M$14,2,FALSE))</f>
        <v/>
      </c>
      <c r="H745" s="99"/>
      <c r="I745" s="99"/>
      <c r="J745" s="139"/>
      <c r="K745" s="141"/>
      <c r="L745" s="118"/>
      <c r="M745" s="119" t="str">
        <f t="shared" si="69"/>
        <v/>
      </c>
      <c r="N745" s="103"/>
      <c r="O745" s="100"/>
      <c r="P745" s="100"/>
      <c r="Q745" s="101" t="str">
        <f t="shared" si="70"/>
        <v/>
      </c>
      <c r="R745" s="100"/>
      <c r="S745" s="102" t="str">
        <f t="shared" si="71"/>
        <v/>
      </c>
      <c r="T745" s="15" t="str">
        <f t="shared" si="72"/>
        <v/>
      </c>
    </row>
    <row r="746" spans="1:20" x14ac:dyDescent="0.55000000000000004">
      <c r="A746" s="126"/>
      <c r="B746" s="95"/>
      <c r="C746" s="98" t="str">
        <f>IF(B746="","",VLOOKUP(B746,団体基本情報!$B$14:$D$23,3,FALSE))</f>
        <v/>
      </c>
      <c r="D746" s="7" t="str">
        <f t="shared" si="67"/>
        <v/>
      </c>
      <c r="E746" s="6" t="str">
        <f t="shared" si="68"/>
        <v/>
      </c>
      <c r="F746" s="131"/>
      <c r="G746" s="105" t="str">
        <f>IF(F746="","",VLOOKUP(F746,プルダウン用リスト!$K$1:$M$14,2,FALSE))</f>
        <v/>
      </c>
      <c r="H746" s="99"/>
      <c r="I746" s="99"/>
      <c r="J746" s="139"/>
      <c r="K746" s="141"/>
      <c r="L746" s="118"/>
      <c r="M746" s="119" t="str">
        <f t="shared" si="69"/>
        <v/>
      </c>
      <c r="N746" s="103"/>
      <c r="O746" s="100"/>
      <c r="P746" s="100"/>
      <c r="Q746" s="101" t="str">
        <f t="shared" si="70"/>
        <v/>
      </c>
      <c r="R746" s="100"/>
      <c r="S746" s="102" t="str">
        <f t="shared" si="71"/>
        <v/>
      </c>
      <c r="T746" s="15" t="str">
        <f t="shared" si="72"/>
        <v/>
      </c>
    </row>
    <row r="747" spans="1:20" x14ac:dyDescent="0.55000000000000004">
      <c r="A747" s="126"/>
      <c r="B747" s="95"/>
      <c r="C747" s="98" t="str">
        <f>IF(B747="","",VLOOKUP(B747,団体基本情報!$B$14:$D$23,3,FALSE))</f>
        <v/>
      </c>
      <c r="D747" s="7" t="str">
        <f t="shared" si="67"/>
        <v/>
      </c>
      <c r="E747" s="6" t="str">
        <f t="shared" si="68"/>
        <v/>
      </c>
      <c r="F747" s="131"/>
      <c r="G747" s="105" t="str">
        <f>IF(F747="","",VLOOKUP(F747,プルダウン用リスト!$K$1:$M$14,2,FALSE))</f>
        <v/>
      </c>
      <c r="H747" s="99"/>
      <c r="I747" s="99"/>
      <c r="J747" s="139"/>
      <c r="K747" s="141"/>
      <c r="L747" s="118"/>
      <c r="M747" s="119" t="str">
        <f t="shared" si="69"/>
        <v/>
      </c>
      <c r="N747" s="103"/>
      <c r="O747" s="100"/>
      <c r="P747" s="100"/>
      <c r="Q747" s="101" t="str">
        <f t="shared" si="70"/>
        <v/>
      </c>
      <c r="R747" s="100"/>
      <c r="S747" s="102" t="str">
        <f t="shared" si="71"/>
        <v/>
      </c>
      <c r="T747" s="15" t="str">
        <f t="shared" si="72"/>
        <v/>
      </c>
    </row>
    <row r="748" spans="1:20" x14ac:dyDescent="0.55000000000000004">
      <c r="A748" s="126"/>
      <c r="B748" s="95"/>
      <c r="C748" s="98" t="str">
        <f>IF(B748="","",VLOOKUP(B748,団体基本情報!$B$14:$D$23,3,FALSE))</f>
        <v/>
      </c>
      <c r="D748" s="7" t="str">
        <f t="shared" si="67"/>
        <v/>
      </c>
      <c r="E748" s="6" t="str">
        <f t="shared" si="68"/>
        <v/>
      </c>
      <c r="F748" s="131"/>
      <c r="G748" s="105" t="str">
        <f>IF(F748="","",VLOOKUP(F748,プルダウン用リスト!$K$1:$M$14,2,FALSE))</f>
        <v/>
      </c>
      <c r="H748" s="99"/>
      <c r="I748" s="99"/>
      <c r="J748" s="139"/>
      <c r="K748" s="141"/>
      <c r="L748" s="118"/>
      <c r="M748" s="119" t="str">
        <f t="shared" si="69"/>
        <v/>
      </c>
      <c r="N748" s="103"/>
      <c r="O748" s="100"/>
      <c r="P748" s="100"/>
      <c r="Q748" s="101" t="str">
        <f t="shared" si="70"/>
        <v/>
      </c>
      <c r="R748" s="100"/>
      <c r="S748" s="102" t="str">
        <f t="shared" si="71"/>
        <v/>
      </c>
      <c r="T748" s="15" t="str">
        <f t="shared" si="72"/>
        <v/>
      </c>
    </row>
    <row r="749" spans="1:20" x14ac:dyDescent="0.55000000000000004">
      <c r="A749" s="126"/>
      <c r="B749" s="95"/>
      <c r="C749" s="98" t="str">
        <f>IF(B749="","",VLOOKUP(B749,団体基本情報!$B$14:$D$23,3,FALSE))</f>
        <v/>
      </c>
      <c r="D749" s="7" t="str">
        <f t="shared" si="67"/>
        <v/>
      </c>
      <c r="E749" s="6" t="str">
        <f t="shared" si="68"/>
        <v/>
      </c>
      <c r="F749" s="131"/>
      <c r="G749" s="105" t="str">
        <f>IF(F749="","",VLOOKUP(F749,プルダウン用リスト!$K$1:$M$14,2,FALSE))</f>
        <v/>
      </c>
      <c r="H749" s="99"/>
      <c r="I749" s="99"/>
      <c r="J749" s="139"/>
      <c r="K749" s="141"/>
      <c r="L749" s="118"/>
      <c r="M749" s="119" t="str">
        <f t="shared" si="69"/>
        <v/>
      </c>
      <c r="N749" s="103"/>
      <c r="O749" s="100"/>
      <c r="P749" s="100"/>
      <c r="Q749" s="101" t="str">
        <f t="shared" si="70"/>
        <v/>
      </c>
      <c r="R749" s="100"/>
      <c r="S749" s="102" t="str">
        <f t="shared" si="71"/>
        <v/>
      </c>
      <c r="T749" s="15" t="str">
        <f t="shared" si="72"/>
        <v/>
      </c>
    </row>
    <row r="750" spans="1:20" x14ac:dyDescent="0.55000000000000004">
      <c r="A750" s="126"/>
      <c r="B750" s="95"/>
      <c r="C750" s="98" t="str">
        <f>IF(B750="","",VLOOKUP(B750,団体基本情報!$B$14:$D$23,3,FALSE))</f>
        <v/>
      </c>
      <c r="D750" s="7" t="str">
        <f t="shared" si="67"/>
        <v/>
      </c>
      <c r="E750" s="6" t="str">
        <f t="shared" si="68"/>
        <v/>
      </c>
      <c r="F750" s="131"/>
      <c r="G750" s="105" t="str">
        <f>IF(F750="","",VLOOKUP(F750,プルダウン用リスト!$K$1:$M$14,2,FALSE))</f>
        <v/>
      </c>
      <c r="H750" s="99"/>
      <c r="I750" s="99"/>
      <c r="J750" s="139"/>
      <c r="K750" s="141"/>
      <c r="L750" s="118"/>
      <c r="M750" s="119" t="str">
        <f t="shared" si="69"/>
        <v/>
      </c>
      <c r="N750" s="103"/>
      <c r="O750" s="100"/>
      <c r="P750" s="100"/>
      <c r="Q750" s="101" t="str">
        <f t="shared" si="70"/>
        <v/>
      </c>
      <c r="R750" s="100"/>
      <c r="S750" s="102" t="str">
        <f t="shared" si="71"/>
        <v/>
      </c>
      <c r="T750" s="15" t="str">
        <f t="shared" si="72"/>
        <v/>
      </c>
    </row>
    <row r="751" spans="1:20" x14ac:dyDescent="0.55000000000000004">
      <c r="A751" s="126"/>
      <c r="B751" s="95"/>
      <c r="C751" s="98" t="str">
        <f>IF(B751="","",VLOOKUP(B751,団体基本情報!$B$14:$D$23,3,FALSE))</f>
        <v/>
      </c>
      <c r="D751" s="7" t="str">
        <f t="shared" si="67"/>
        <v/>
      </c>
      <c r="E751" s="6" t="str">
        <f t="shared" si="68"/>
        <v/>
      </c>
      <c r="F751" s="131"/>
      <c r="G751" s="105" t="str">
        <f>IF(F751="","",VLOOKUP(F751,プルダウン用リスト!$K$1:$M$14,2,FALSE))</f>
        <v/>
      </c>
      <c r="H751" s="99"/>
      <c r="I751" s="99"/>
      <c r="J751" s="139"/>
      <c r="K751" s="141"/>
      <c r="L751" s="118"/>
      <c r="M751" s="119" t="str">
        <f t="shared" si="69"/>
        <v/>
      </c>
      <c r="N751" s="103"/>
      <c r="O751" s="100"/>
      <c r="P751" s="100"/>
      <c r="Q751" s="101" t="str">
        <f t="shared" si="70"/>
        <v/>
      </c>
      <c r="R751" s="100"/>
      <c r="S751" s="102" t="str">
        <f t="shared" si="71"/>
        <v/>
      </c>
      <c r="T751" s="15" t="str">
        <f t="shared" si="72"/>
        <v/>
      </c>
    </row>
    <row r="752" spans="1:20" x14ac:dyDescent="0.55000000000000004">
      <c r="A752" s="126"/>
      <c r="B752" s="95"/>
      <c r="C752" s="98" t="str">
        <f>IF(B752="","",VLOOKUP(B752,団体基本情報!$B$14:$D$23,3,FALSE))</f>
        <v/>
      </c>
      <c r="D752" s="7" t="str">
        <f t="shared" si="67"/>
        <v/>
      </c>
      <c r="E752" s="6" t="str">
        <f t="shared" si="68"/>
        <v/>
      </c>
      <c r="F752" s="131"/>
      <c r="G752" s="105" t="str">
        <f>IF(F752="","",VLOOKUP(F752,プルダウン用リスト!$K$1:$M$14,2,FALSE))</f>
        <v/>
      </c>
      <c r="H752" s="99"/>
      <c r="I752" s="99"/>
      <c r="J752" s="139"/>
      <c r="K752" s="141"/>
      <c r="L752" s="118"/>
      <c r="M752" s="119" t="str">
        <f t="shared" si="69"/>
        <v/>
      </c>
      <c r="N752" s="103"/>
      <c r="O752" s="100"/>
      <c r="P752" s="100"/>
      <c r="Q752" s="101" t="str">
        <f t="shared" si="70"/>
        <v/>
      </c>
      <c r="R752" s="100"/>
      <c r="S752" s="102" t="str">
        <f t="shared" si="71"/>
        <v/>
      </c>
      <c r="T752" s="15" t="str">
        <f t="shared" si="72"/>
        <v/>
      </c>
    </row>
    <row r="753" spans="1:20" x14ac:dyDescent="0.55000000000000004">
      <c r="A753" s="126"/>
      <c r="B753" s="95"/>
      <c r="C753" s="98" t="str">
        <f>IF(B753="","",VLOOKUP(B753,団体基本情報!$B$14:$D$23,3,FALSE))</f>
        <v/>
      </c>
      <c r="D753" s="7" t="str">
        <f t="shared" si="67"/>
        <v/>
      </c>
      <c r="E753" s="6" t="str">
        <f t="shared" si="68"/>
        <v/>
      </c>
      <c r="F753" s="131"/>
      <c r="G753" s="105" t="str">
        <f>IF(F753="","",VLOOKUP(F753,プルダウン用リスト!$K$1:$M$14,2,FALSE))</f>
        <v/>
      </c>
      <c r="H753" s="99"/>
      <c r="I753" s="99"/>
      <c r="J753" s="139"/>
      <c r="K753" s="141"/>
      <c r="L753" s="118"/>
      <c r="M753" s="119" t="str">
        <f t="shared" si="69"/>
        <v/>
      </c>
      <c r="N753" s="103"/>
      <c r="O753" s="100"/>
      <c r="P753" s="100"/>
      <c r="Q753" s="101" t="str">
        <f t="shared" si="70"/>
        <v/>
      </c>
      <c r="R753" s="100"/>
      <c r="S753" s="102" t="str">
        <f t="shared" si="71"/>
        <v/>
      </c>
      <c r="T753" s="15" t="str">
        <f t="shared" si="72"/>
        <v/>
      </c>
    </row>
    <row r="754" spans="1:20" x14ac:dyDescent="0.55000000000000004">
      <c r="A754" s="126"/>
      <c r="B754" s="95"/>
      <c r="C754" s="98" t="str">
        <f>IF(B754="","",VLOOKUP(B754,団体基本情報!$B$14:$D$23,3,FALSE))</f>
        <v/>
      </c>
      <c r="D754" s="7" t="str">
        <f t="shared" si="67"/>
        <v/>
      </c>
      <c r="E754" s="6" t="str">
        <f t="shared" si="68"/>
        <v/>
      </c>
      <c r="F754" s="131"/>
      <c r="G754" s="105" t="str">
        <f>IF(F754="","",VLOOKUP(F754,プルダウン用リスト!$K$1:$M$14,2,FALSE))</f>
        <v/>
      </c>
      <c r="H754" s="99"/>
      <c r="I754" s="99"/>
      <c r="J754" s="139"/>
      <c r="K754" s="141"/>
      <c r="L754" s="118"/>
      <c r="M754" s="119" t="str">
        <f t="shared" si="69"/>
        <v/>
      </c>
      <c r="N754" s="103"/>
      <c r="O754" s="100"/>
      <c r="P754" s="100"/>
      <c r="Q754" s="101" t="str">
        <f t="shared" si="70"/>
        <v/>
      </c>
      <c r="R754" s="100"/>
      <c r="S754" s="102" t="str">
        <f t="shared" si="71"/>
        <v/>
      </c>
      <c r="T754" s="15" t="str">
        <f t="shared" si="72"/>
        <v/>
      </c>
    </row>
    <row r="755" spans="1:20" x14ac:dyDescent="0.55000000000000004">
      <c r="A755" s="126"/>
      <c r="B755" s="95"/>
      <c r="C755" s="98" t="str">
        <f>IF(B755="","",VLOOKUP(B755,団体基本情報!$B$14:$D$23,3,FALSE))</f>
        <v/>
      </c>
      <c r="D755" s="7" t="str">
        <f t="shared" si="67"/>
        <v/>
      </c>
      <c r="E755" s="6" t="str">
        <f t="shared" si="68"/>
        <v/>
      </c>
      <c r="F755" s="131"/>
      <c r="G755" s="105" t="str">
        <f>IF(F755="","",VLOOKUP(F755,プルダウン用リスト!$K$1:$M$14,2,FALSE))</f>
        <v/>
      </c>
      <c r="H755" s="99"/>
      <c r="I755" s="99"/>
      <c r="J755" s="139"/>
      <c r="K755" s="141"/>
      <c r="L755" s="118"/>
      <c r="M755" s="119" t="str">
        <f t="shared" si="69"/>
        <v/>
      </c>
      <c r="N755" s="103"/>
      <c r="O755" s="100"/>
      <c r="P755" s="100"/>
      <c r="Q755" s="101" t="str">
        <f t="shared" si="70"/>
        <v/>
      </c>
      <c r="R755" s="100"/>
      <c r="S755" s="102" t="str">
        <f t="shared" si="71"/>
        <v/>
      </c>
      <c r="T755" s="15" t="str">
        <f t="shared" si="72"/>
        <v/>
      </c>
    </row>
    <row r="756" spans="1:20" x14ac:dyDescent="0.55000000000000004">
      <c r="A756" s="126"/>
      <c r="B756" s="95"/>
      <c r="C756" s="98" t="str">
        <f>IF(B756="","",VLOOKUP(B756,団体基本情報!$B$14:$D$23,3,FALSE))</f>
        <v/>
      </c>
      <c r="D756" s="7" t="str">
        <f t="shared" si="67"/>
        <v/>
      </c>
      <c r="E756" s="6" t="str">
        <f t="shared" si="68"/>
        <v/>
      </c>
      <c r="F756" s="131"/>
      <c r="G756" s="105" t="str">
        <f>IF(F756="","",VLOOKUP(F756,プルダウン用リスト!$K$1:$M$14,2,FALSE))</f>
        <v/>
      </c>
      <c r="H756" s="99"/>
      <c r="I756" s="99"/>
      <c r="J756" s="139"/>
      <c r="K756" s="141"/>
      <c r="L756" s="118"/>
      <c r="M756" s="119" t="str">
        <f t="shared" si="69"/>
        <v/>
      </c>
      <c r="N756" s="103"/>
      <c r="O756" s="100"/>
      <c r="P756" s="100"/>
      <c r="Q756" s="101" t="str">
        <f t="shared" si="70"/>
        <v/>
      </c>
      <c r="R756" s="100"/>
      <c r="S756" s="102" t="str">
        <f t="shared" si="71"/>
        <v/>
      </c>
      <c r="T756" s="15" t="str">
        <f t="shared" si="72"/>
        <v/>
      </c>
    </row>
    <row r="757" spans="1:20" x14ac:dyDescent="0.55000000000000004">
      <c r="A757" s="126"/>
      <c r="B757" s="95"/>
      <c r="C757" s="98" t="str">
        <f>IF(B757="","",VLOOKUP(B757,団体基本情報!$B$14:$D$23,3,FALSE))</f>
        <v/>
      </c>
      <c r="D757" s="7" t="str">
        <f t="shared" si="67"/>
        <v/>
      </c>
      <c r="E757" s="6" t="str">
        <f t="shared" si="68"/>
        <v/>
      </c>
      <c r="F757" s="131"/>
      <c r="G757" s="105" t="str">
        <f>IF(F757="","",VLOOKUP(F757,プルダウン用リスト!$K$1:$M$14,2,FALSE))</f>
        <v/>
      </c>
      <c r="H757" s="99"/>
      <c r="I757" s="99"/>
      <c r="J757" s="139"/>
      <c r="K757" s="141"/>
      <c r="L757" s="118"/>
      <c r="M757" s="119" t="str">
        <f t="shared" si="69"/>
        <v/>
      </c>
      <c r="N757" s="103"/>
      <c r="O757" s="100"/>
      <c r="P757" s="100"/>
      <c r="Q757" s="101" t="str">
        <f t="shared" si="70"/>
        <v/>
      </c>
      <c r="R757" s="100"/>
      <c r="S757" s="102" t="str">
        <f t="shared" si="71"/>
        <v/>
      </c>
      <c r="T757" s="15" t="str">
        <f t="shared" si="72"/>
        <v/>
      </c>
    </row>
    <row r="758" spans="1:20" x14ac:dyDescent="0.55000000000000004">
      <c r="A758" s="126"/>
      <c r="B758" s="95"/>
      <c r="C758" s="98" t="str">
        <f>IF(B758="","",VLOOKUP(B758,団体基本情報!$B$14:$D$23,3,FALSE))</f>
        <v/>
      </c>
      <c r="D758" s="7" t="str">
        <f t="shared" si="67"/>
        <v/>
      </c>
      <c r="E758" s="6" t="str">
        <f t="shared" si="68"/>
        <v/>
      </c>
      <c r="F758" s="131"/>
      <c r="G758" s="105" t="str">
        <f>IF(F758="","",VLOOKUP(F758,プルダウン用リスト!$K$1:$M$14,2,FALSE))</f>
        <v/>
      </c>
      <c r="H758" s="99"/>
      <c r="I758" s="99"/>
      <c r="J758" s="139"/>
      <c r="K758" s="141"/>
      <c r="L758" s="118"/>
      <c r="M758" s="119" t="str">
        <f t="shared" si="69"/>
        <v/>
      </c>
      <c r="N758" s="103"/>
      <c r="O758" s="100"/>
      <c r="P758" s="100"/>
      <c r="Q758" s="101" t="str">
        <f t="shared" si="70"/>
        <v/>
      </c>
      <c r="R758" s="100"/>
      <c r="S758" s="102" t="str">
        <f t="shared" si="71"/>
        <v/>
      </c>
      <c r="T758" s="15" t="str">
        <f t="shared" si="72"/>
        <v/>
      </c>
    </row>
    <row r="759" spans="1:20" x14ac:dyDescent="0.55000000000000004">
      <c r="A759" s="126"/>
      <c r="B759" s="95"/>
      <c r="C759" s="98" t="str">
        <f>IF(B759="","",VLOOKUP(B759,団体基本情報!$B$14:$D$23,3,FALSE))</f>
        <v/>
      </c>
      <c r="D759" s="7" t="str">
        <f t="shared" si="67"/>
        <v/>
      </c>
      <c r="E759" s="6" t="str">
        <f t="shared" si="68"/>
        <v/>
      </c>
      <c r="F759" s="131"/>
      <c r="G759" s="105" t="str">
        <f>IF(F759="","",VLOOKUP(F759,プルダウン用リスト!$K$1:$M$14,2,FALSE))</f>
        <v/>
      </c>
      <c r="H759" s="99"/>
      <c r="I759" s="99"/>
      <c r="J759" s="139"/>
      <c r="K759" s="141"/>
      <c r="L759" s="118"/>
      <c r="M759" s="119" t="str">
        <f t="shared" si="69"/>
        <v/>
      </c>
      <c r="N759" s="103"/>
      <c r="O759" s="100"/>
      <c r="P759" s="100"/>
      <c r="Q759" s="101" t="str">
        <f t="shared" si="70"/>
        <v/>
      </c>
      <c r="R759" s="100"/>
      <c r="S759" s="102" t="str">
        <f t="shared" si="71"/>
        <v/>
      </c>
      <c r="T759" s="15" t="str">
        <f t="shared" si="72"/>
        <v/>
      </c>
    </row>
    <row r="760" spans="1:20" x14ac:dyDescent="0.55000000000000004">
      <c r="A760" s="126"/>
      <c r="B760" s="95"/>
      <c r="C760" s="98" t="str">
        <f>IF(B760="","",VLOOKUP(B760,団体基本情報!$B$14:$D$23,3,FALSE))</f>
        <v/>
      </c>
      <c r="D760" s="7" t="str">
        <f t="shared" si="67"/>
        <v/>
      </c>
      <c r="E760" s="6" t="str">
        <f t="shared" si="68"/>
        <v/>
      </c>
      <c r="F760" s="131"/>
      <c r="G760" s="105" t="str">
        <f>IF(F760="","",VLOOKUP(F760,プルダウン用リスト!$K$1:$M$14,2,FALSE))</f>
        <v/>
      </c>
      <c r="H760" s="99"/>
      <c r="I760" s="99"/>
      <c r="J760" s="139"/>
      <c r="K760" s="141"/>
      <c r="L760" s="118"/>
      <c r="M760" s="119" t="str">
        <f t="shared" si="69"/>
        <v/>
      </c>
      <c r="N760" s="103"/>
      <c r="O760" s="100"/>
      <c r="P760" s="100"/>
      <c r="Q760" s="101" t="str">
        <f t="shared" si="70"/>
        <v/>
      </c>
      <c r="R760" s="100"/>
      <c r="S760" s="102" t="str">
        <f t="shared" si="71"/>
        <v/>
      </c>
      <c r="T760" s="15" t="str">
        <f t="shared" si="72"/>
        <v/>
      </c>
    </row>
    <row r="761" spans="1:20" x14ac:dyDescent="0.55000000000000004">
      <c r="A761" s="126"/>
      <c r="B761" s="95"/>
      <c r="C761" s="98" t="str">
        <f>IF(B761="","",VLOOKUP(B761,団体基本情報!$B$14:$D$23,3,FALSE))</f>
        <v/>
      </c>
      <c r="D761" s="7" t="str">
        <f t="shared" si="67"/>
        <v/>
      </c>
      <c r="E761" s="6" t="str">
        <f t="shared" si="68"/>
        <v/>
      </c>
      <c r="F761" s="131"/>
      <c r="G761" s="105" t="str">
        <f>IF(F761="","",VLOOKUP(F761,プルダウン用リスト!$K$1:$M$14,2,FALSE))</f>
        <v/>
      </c>
      <c r="H761" s="99"/>
      <c r="I761" s="99"/>
      <c r="J761" s="139"/>
      <c r="K761" s="141"/>
      <c r="L761" s="118"/>
      <c r="M761" s="119" t="str">
        <f t="shared" si="69"/>
        <v/>
      </c>
      <c r="N761" s="103"/>
      <c r="O761" s="100"/>
      <c r="P761" s="100"/>
      <c r="Q761" s="101" t="str">
        <f t="shared" si="70"/>
        <v/>
      </c>
      <c r="R761" s="100"/>
      <c r="S761" s="102" t="str">
        <f t="shared" si="71"/>
        <v/>
      </c>
      <c r="T761" s="15" t="str">
        <f t="shared" si="72"/>
        <v/>
      </c>
    </row>
    <row r="762" spans="1:20" x14ac:dyDescent="0.55000000000000004">
      <c r="A762" s="126"/>
      <c r="B762" s="95"/>
      <c r="C762" s="98" t="str">
        <f>IF(B762="","",VLOOKUP(B762,団体基本情報!$B$14:$D$23,3,FALSE))</f>
        <v/>
      </c>
      <c r="D762" s="7" t="str">
        <f t="shared" si="67"/>
        <v/>
      </c>
      <c r="E762" s="6" t="str">
        <f t="shared" si="68"/>
        <v/>
      </c>
      <c r="F762" s="131"/>
      <c r="G762" s="105" t="str">
        <f>IF(F762="","",VLOOKUP(F762,プルダウン用リスト!$K$1:$M$14,2,FALSE))</f>
        <v/>
      </c>
      <c r="H762" s="99"/>
      <c r="I762" s="99"/>
      <c r="J762" s="139"/>
      <c r="K762" s="141"/>
      <c r="L762" s="118"/>
      <c r="M762" s="119" t="str">
        <f t="shared" si="69"/>
        <v/>
      </c>
      <c r="N762" s="103"/>
      <c r="O762" s="100"/>
      <c r="P762" s="100"/>
      <c r="Q762" s="101" t="str">
        <f t="shared" si="70"/>
        <v/>
      </c>
      <c r="R762" s="100"/>
      <c r="S762" s="102" t="str">
        <f t="shared" si="71"/>
        <v/>
      </c>
      <c r="T762" s="15" t="str">
        <f t="shared" si="72"/>
        <v/>
      </c>
    </row>
    <row r="763" spans="1:20" x14ac:dyDescent="0.55000000000000004">
      <c r="A763" s="126"/>
      <c r="B763" s="95"/>
      <c r="C763" s="98" t="str">
        <f>IF(B763="","",VLOOKUP(B763,団体基本情報!$B$14:$D$23,3,FALSE))</f>
        <v/>
      </c>
      <c r="D763" s="7" t="str">
        <f t="shared" si="67"/>
        <v/>
      </c>
      <c r="E763" s="6" t="str">
        <f t="shared" si="68"/>
        <v/>
      </c>
      <c r="F763" s="131"/>
      <c r="G763" s="105" t="str">
        <f>IF(F763="","",VLOOKUP(F763,プルダウン用リスト!$K$1:$M$14,2,FALSE))</f>
        <v/>
      </c>
      <c r="H763" s="99"/>
      <c r="I763" s="99"/>
      <c r="J763" s="139"/>
      <c r="K763" s="141"/>
      <c r="L763" s="118"/>
      <c r="M763" s="119" t="str">
        <f t="shared" si="69"/>
        <v/>
      </c>
      <c r="N763" s="103"/>
      <c r="O763" s="100"/>
      <c r="P763" s="100"/>
      <c r="Q763" s="101" t="str">
        <f t="shared" si="70"/>
        <v/>
      </c>
      <c r="R763" s="100"/>
      <c r="S763" s="102" t="str">
        <f t="shared" si="71"/>
        <v/>
      </c>
      <c r="T763" s="15" t="str">
        <f t="shared" si="72"/>
        <v/>
      </c>
    </row>
    <row r="764" spans="1:20" x14ac:dyDescent="0.55000000000000004">
      <c r="A764" s="126"/>
      <c r="B764" s="95"/>
      <c r="C764" s="98" t="str">
        <f>IF(B764="","",VLOOKUP(B764,団体基本情報!$B$14:$D$23,3,FALSE))</f>
        <v/>
      </c>
      <c r="D764" s="7" t="str">
        <f t="shared" si="67"/>
        <v/>
      </c>
      <c r="E764" s="6" t="str">
        <f t="shared" si="68"/>
        <v/>
      </c>
      <c r="F764" s="131"/>
      <c r="G764" s="105" t="str">
        <f>IF(F764="","",VLOOKUP(F764,プルダウン用リスト!$K$1:$M$14,2,FALSE))</f>
        <v/>
      </c>
      <c r="H764" s="99"/>
      <c r="I764" s="99"/>
      <c r="J764" s="139"/>
      <c r="K764" s="141"/>
      <c r="L764" s="118"/>
      <c r="M764" s="119" t="str">
        <f t="shared" si="69"/>
        <v/>
      </c>
      <c r="N764" s="103"/>
      <c r="O764" s="100"/>
      <c r="P764" s="100"/>
      <c r="Q764" s="101" t="str">
        <f t="shared" si="70"/>
        <v/>
      </c>
      <c r="R764" s="100"/>
      <c r="S764" s="102" t="str">
        <f t="shared" si="71"/>
        <v/>
      </c>
      <c r="T764" s="15" t="str">
        <f t="shared" si="72"/>
        <v/>
      </c>
    </row>
    <row r="765" spans="1:20" x14ac:dyDescent="0.55000000000000004">
      <c r="A765" s="126"/>
      <c r="B765" s="95"/>
      <c r="C765" s="98" t="str">
        <f>IF(B765="","",VLOOKUP(B765,団体基本情報!$B$14:$D$23,3,FALSE))</f>
        <v/>
      </c>
      <c r="D765" s="7" t="str">
        <f t="shared" si="67"/>
        <v/>
      </c>
      <c r="E765" s="6" t="str">
        <f t="shared" si="68"/>
        <v/>
      </c>
      <c r="F765" s="131"/>
      <c r="G765" s="105" t="str">
        <f>IF(F765="","",VLOOKUP(F765,プルダウン用リスト!$K$1:$M$14,2,FALSE))</f>
        <v/>
      </c>
      <c r="H765" s="99"/>
      <c r="I765" s="99"/>
      <c r="J765" s="139"/>
      <c r="K765" s="141"/>
      <c r="L765" s="118"/>
      <c r="M765" s="119" t="str">
        <f t="shared" si="69"/>
        <v/>
      </c>
      <c r="N765" s="103"/>
      <c r="O765" s="100"/>
      <c r="P765" s="100"/>
      <c r="Q765" s="101" t="str">
        <f t="shared" si="70"/>
        <v/>
      </c>
      <c r="R765" s="100"/>
      <c r="S765" s="102" t="str">
        <f t="shared" si="71"/>
        <v/>
      </c>
      <c r="T765" s="15" t="str">
        <f t="shared" si="72"/>
        <v/>
      </c>
    </row>
    <row r="766" spans="1:20" x14ac:dyDescent="0.55000000000000004">
      <c r="A766" s="126"/>
      <c r="B766" s="95"/>
      <c r="C766" s="98" t="str">
        <f>IF(B766="","",VLOOKUP(B766,団体基本情報!$B$14:$D$23,3,FALSE))</f>
        <v/>
      </c>
      <c r="D766" s="7" t="str">
        <f t="shared" si="67"/>
        <v/>
      </c>
      <c r="E766" s="6" t="str">
        <f t="shared" si="68"/>
        <v/>
      </c>
      <c r="F766" s="131"/>
      <c r="G766" s="105" t="str">
        <f>IF(F766="","",VLOOKUP(F766,プルダウン用リスト!$K$1:$M$14,2,FALSE))</f>
        <v/>
      </c>
      <c r="H766" s="99"/>
      <c r="I766" s="99"/>
      <c r="J766" s="139"/>
      <c r="K766" s="141"/>
      <c r="L766" s="118"/>
      <c r="M766" s="119" t="str">
        <f t="shared" si="69"/>
        <v/>
      </c>
      <c r="N766" s="103"/>
      <c r="O766" s="100"/>
      <c r="P766" s="100"/>
      <c r="Q766" s="101" t="str">
        <f t="shared" si="70"/>
        <v/>
      </c>
      <c r="R766" s="100"/>
      <c r="S766" s="102" t="str">
        <f t="shared" si="71"/>
        <v/>
      </c>
      <c r="T766" s="15" t="str">
        <f t="shared" si="72"/>
        <v/>
      </c>
    </row>
    <row r="767" spans="1:20" x14ac:dyDescent="0.55000000000000004">
      <c r="A767" s="126"/>
      <c r="B767" s="95"/>
      <c r="C767" s="98" t="str">
        <f>IF(B767="","",VLOOKUP(B767,団体基本情報!$B$14:$D$23,3,FALSE))</f>
        <v/>
      </c>
      <c r="D767" s="7" t="str">
        <f t="shared" si="67"/>
        <v/>
      </c>
      <c r="E767" s="6" t="str">
        <f t="shared" si="68"/>
        <v/>
      </c>
      <c r="F767" s="131"/>
      <c r="G767" s="105" t="str">
        <f>IF(F767="","",VLOOKUP(F767,プルダウン用リスト!$K$1:$M$14,2,FALSE))</f>
        <v/>
      </c>
      <c r="H767" s="99"/>
      <c r="I767" s="99"/>
      <c r="J767" s="139"/>
      <c r="K767" s="141"/>
      <c r="L767" s="118"/>
      <c r="M767" s="119" t="str">
        <f t="shared" si="69"/>
        <v/>
      </c>
      <c r="N767" s="103"/>
      <c r="O767" s="100"/>
      <c r="P767" s="100"/>
      <c r="Q767" s="101" t="str">
        <f t="shared" si="70"/>
        <v/>
      </c>
      <c r="R767" s="100"/>
      <c r="S767" s="102" t="str">
        <f t="shared" si="71"/>
        <v/>
      </c>
      <c r="T767" s="15" t="str">
        <f t="shared" si="72"/>
        <v/>
      </c>
    </row>
    <row r="768" spans="1:20" x14ac:dyDescent="0.55000000000000004">
      <c r="A768" s="126"/>
      <c r="B768" s="95"/>
      <c r="C768" s="98" t="str">
        <f>IF(B768="","",VLOOKUP(B768,団体基本情報!$B$14:$D$23,3,FALSE))</f>
        <v/>
      </c>
      <c r="D768" s="7" t="str">
        <f t="shared" si="67"/>
        <v/>
      </c>
      <c r="E768" s="6" t="str">
        <f t="shared" si="68"/>
        <v/>
      </c>
      <c r="F768" s="131"/>
      <c r="G768" s="105" t="str">
        <f>IF(F768="","",VLOOKUP(F768,プルダウン用リスト!$K$1:$M$14,2,FALSE))</f>
        <v/>
      </c>
      <c r="H768" s="99"/>
      <c r="I768" s="99"/>
      <c r="J768" s="139"/>
      <c r="K768" s="141"/>
      <c r="L768" s="118"/>
      <c r="M768" s="119" t="str">
        <f t="shared" si="69"/>
        <v/>
      </c>
      <c r="N768" s="103"/>
      <c r="O768" s="100"/>
      <c r="P768" s="100"/>
      <c r="Q768" s="101" t="str">
        <f t="shared" si="70"/>
        <v/>
      </c>
      <c r="R768" s="100"/>
      <c r="S768" s="102" t="str">
        <f t="shared" si="71"/>
        <v/>
      </c>
      <c r="T768" s="15" t="str">
        <f t="shared" si="72"/>
        <v/>
      </c>
    </row>
    <row r="769" spans="1:20" x14ac:dyDescent="0.55000000000000004">
      <c r="A769" s="126"/>
      <c r="B769" s="95"/>
      <c r="C769" s="98" t="str">
        <f>IF(B769="","",VLOOKUP(B769,団体基本情報!$B$14:$D$23,3,FALSE))</f>
        <v/>
      </c>
      <c r="D769" s="7" t="str">
        <f t="shared" si="67"/>
        <v/>
      </c>
      <c r="E769" s="6" t="str">
        <f t="shared" si="68"/>
        <v/>
      </c>
      <c r="F769" s="131"/>
      <c r="G769" s="105" t="str">
        <f>IF(F769="","",VLOOKUP(F769,プルダウン用リスト!$K$1:$M$14,2,FALSE))</f>
        <v/>
      </c>
      <c r="H769" s="99"/>
      <c r="I769" s="99"/>
      <c r="J769" s="139"/>
      <c r="K769" s="141"/>
      <c r="L769" s="118"/>
      <c r="M769" s="119" t="str">
        <f t="shared" si="69"/>
        <v/>
      </c>
      <c r="N769" s="103"/>
      <c r="O769" s="100"/>
      <c r="P769" s="100"/>
      <c r="Q769" s="101" t="str">
        <f t="shared" si="70"/>
        <v/>
      </c>
      <c r="R769" s="100"/>
      <c r="S769" s="102" t="str">
        <f t="shared" si="71"/>
        <v/>
      </c>
      <c r="T769" s="15" t="str">
        <f t="shared" si="72"/>
        <v/>
      </c>
    </row>
    <row r="770" spans="1:20" x14ac:dyDescent="0.55000000000000004">
      <c r="A770" s="126"/>
      <c r="B770" s="95"/>
      <c r="C770" s="98" t="str">
        <f>IF(B770="","",VLOOKUP(B770,団体基本情報!$B$14:$D$23,3,FALSE))</f>
        <v/>
      </c>
      <c r="D770" s="7" t="str">
        <f t="shared" si="67"/>
        <v/>
      </c>
      <c r="E770" s="6" t="str">
        <f t="shared" si="68"/>
        <v/>
      </c>
      <c r="F770" s="131"/>
      <c r="G770" s="105" t="str">
        <f>IF(F770="","",VLOOKUP(F770,プルダウン用リスト!$K$1:$M$14,2,FALSE))</f>
        <v/>
      </c>
      <c r="H770" s="99"/>
      <c r="I770" s="99"/>
      <c r="J770" s="139"/>
      <c r="K770" s="141"/>
      <c r="L770" s="118"/>
      <c r="M770" s="119" t="str">
        <f t="shared" si="69"/>
        <v/>
      </c>
      <c r="N770" s="103"/>
      <c r="O770" s="100"/>
      <c r="P770" s="100"/>
      <c r="Q770" s="101" t="str">
        <f t="shared" si="70"/>
        <v/>
      </c>
      <c r="R770" s="100"/>
      <c r="S770" s="102" t="str">
        <f t="shared" si="71"/>
        <v/>
      </c>
      <c r="T770" s="15" t="str">
        <f t="shared" si="72"/>
        <v/>
      </c>
    </row>
    <row r="771" spans="1:20" x14ac:dyDescent="0.55000000000000004">
      <c r="A771" s="126"/>
      <c r="B771" s="95"/>
      <c r="C771" s="98" t="str">
        <f>IF(B771="","",VLOOKUP(B771,団体基本情報!$B$14:$D$23,3,FALSE))</f>
        <v/>
      </c>
      <c r="D771" s="7" t="str">
        <f t="shared" si="67"/>
        <v/>
      </c>
      <c r="E771" s="6" t="str">
        <f t="shared" si="68"/>
        <v/>
      </c>
      <c r="F771" s="131"/>
      <c r="G771" s="105" t="str">
        <f>IF(F771="","",VLOOKUP(F771,プルダウン用リスト!$K$1:$M$14,2,FALSE))</f>
        <v/>
      </c>
      <c r="H771" s="99"/>
      <c r="I771" s="99"/>
      <c r="J771" s="139"/>
      <c r="K771" s="141"/>
      <c r="L771" s="118"/>
      <c r="M771" s="119" t="str">
        <f t="shared" si="69"/>
        <v/>
      </c>
      <c r="N771" s="103"/>
      <c r="O771" s="100"/>
      <c r="P771" s="100"/>
      <c r="Q771" s="101" t="str">
        <f t="shared" si="70"/>
        <v/>
      </c>
      <c r="R771" s="100"/>
      <c r="S771" s="102" t="str">
        <f t="shared" si="71"/>
        <v/>
      </c>
      <c r="T771" s="15" t="str">
        <f t="shared" si="72"/>
        <v/>
      </c>
    </row>
    <row r="772" spans="1:20" x14ac:dyDescent="0.55000000000000004">
      <c r="A772" s="126"/>
      <c r="B772" s="95"/>
      <c r="C772" s="98" t="str">
        <f>IF(B772="","",VLOOKUP(B772,団体基本情報!$B$14:$D$23,3,FALSE))</f>
        <v/>
      </c>
      <c r="D772" s="7" t="str">
        <f t="shared" si="67"/>
        <v/>
      </c>
      <c r="E772" s="6" t="str">
        <f t="shared" si="68"/>
        <v/>
      </c>
      <c r="F772" s="131"/>
      <c r="G772" s="105" t="str">
        <f>IF(F772="","",VLOOKUP(F772,プルダウン用リスト!$K$1:$M$14,2,FALSE))</f>
        <v/>
      </c>
      <c r="H772" s="99"/>
      <c r="I772" s="99"/>
      <c r="J772" s="139"/>
      <c r="K772" s="141"/>
      <c r="L772" s="118"/>
      <c r="M772" s="119" t="str">
        <f t="shared" si="69"/>
        <v/>
      </c>
      <c r="N772" s="103"/>
      <c r="O772" s="100"/>
      <c r="P772" s="100"/>
      <c r="Q772" s="101" t="str">
        <f t="shared" si="70"/>
        <v/>
      </c>
      <c r="R772" s="100"/>
      <c r="S772" s="102" t="str">
        <f t="shared" si="71"/>
        <v/>
      </c>
      <c r="T772" s="15" t="str">
        <f t="shared" si="72"/>
        <v/>
      </c>
    </row>
    <row r="773" spans="1:20" x14ac:dyDescent="0.55000000000000004">
      <c r="A773" s="126"/>
      <c r="B773" s="95"/>
      <c r="C773" s="98" t="str">
        <f>IF(B773="","",VLOOKUP(B773,団体基本情報!$B$14:$D$23,3,FALSE))</f>
        <v/>
      </c>
      <c r="D773" s="7" t="str">
        <f t="shared" si="67"/>
        <v/>
      </c>
      <c r="E773" s="6" t="str">
        <f t="shared" si="68"/>
        <v/>
      </c>
      <c r="F773" s="131"/>
      <c r="G773" s="105" t="str">
        <f>IF(F773="","",VLOOKUP(F773,プルダウン用リスト!$K$1:$M$14,2,FALSE))</f>
        <v/>
      </c>
      <c r="H773" s="99"/>
      <c r="I773" s="99"/>
      <c r="J773" s="139"/>
      <c r="K773" s="141"/>
      <c r="L773" s="118"/>
      <c r="M773" s="119" t="str">
        <f t="shared" si="69"/>
        <v/>
      </c>
      <c r="N773" s="103"/>
      <c r="O773" s="100"/>
      <c r="P773" s="100"/>
      <c r="Q773" s="101" t="str">
        <f t="shared" si="70"/>
        <v/>
      </c>
      <c r="R773" s="100"/>
      <c r="S773" s="102" t="str">
        <f t="shared" si="71"/>
        <v/>
      </c>
      <c r="T773" s="15" t="str">
        <f t="shared" si="72"/>
        <v/>
      </c>
    </row>
    <row r="774" spans="1:20" x14ac:dyDescent="0.55000000000000004">
      <c r="A774" s="126"/>
      <c r="B774" s="95"/>
      <c r="C774" s="98" t="str">
        <f>IF(B774="","",VLOOKUP(B774,団体基本情報!$B$14:$D$23,3,FALSE))</f>
        <v/>
      </c>
      <c r="D774" s="7" t="str">
        <f t="shared" si="67"/>
        <v/>
      </c>
      <c r="E774" s="6" t="str">
        <f t="shared" si="68"/>
        <v/>
      </c>
      <c r="F774" s="131"/>
      <c r="G774" s="105" t="str">
        <f>IF(F774="","",VLOOKUP(F774,プルダウン用リスト!$K$1:$M$14,2,FALSE))</f>
        <v/>
      </c>
      <c r="H774" s="99"/>
      <c r="I774" s="99"/>
      <c r="J774" s="139"/>
      <c r="K774" s="141"/>
      <c r="L774" s="118"/>
      <c r="M774" s="119" t="str">
        <f t="shared" si="69"/>
        <v/>
      </c>
      <c r="N774" s="103"/>
      <c r="O774" s="100"/>
      <c r="P774" s="100"/>
      <c r="Q774" s="101" t="str">
        <f t="shared" si="70"/>
        <v/>
      </c>
      <c r="R774" s="100"/>
      <c r="S774" s="102" t="str">
        <f t="shared" si="71"/>
        <v/>
      </c>
      <c r="T774" s="15" t="str">
        <f t="shared" si="72"/>
        <v/>
      </c>
    </row>
    <row r="775" spans="1:20" x14ac:dyDescent="0.55000000000000004">
      <c r="A775" s="126"/>
      <c r="B775" s="95"/>
      <c r="C775" s="98" t="str">
        <f>IF(B775="","",VLOOKUP(B775,団体基本情報!$B$14:$D$23,3,FALSE))</f>
        <v/>
      </c>
      <c r="D775" s="7" t="str">
        <f t="shared" ref="D775:D838" si="73">IF(E775="","",IF(E775="謝金","01.",IF(E775="旅費","02.",IF(E775="その他","04.","03."))))</f>
        <v/>
      </c>
      <c r="E775" s="6" t="str">
        <f t="shared" ref="E775:E838" si="74">IF(F775="","",IF(F775="謝金","謝金",IF(F775="旅費","旅費",IF(F775="対象外経費","その他","所費"))))</f>
        <v/>
      </c>
      <c r="F775" s="131"/>
      <c r="G775" s="105" t="str">
        <f>IF(F775="","",VLOOKUP(F775,プルダウン用リスト!$K$1:$M$14,2,FALSE))</f>
        <v/>
      </c>
      <c r="H775" s="99"/>
      <c r="I775" s="99"/>
      <c r="J775" s="139"/>
      <c r="K775" s="141"/>
      <c r="L775" s="118"/>
      <c r="M775" s="119" t="str">
        <f t="shared" ref="M775:M838" si="75">IF(F775="対象外経費",K775,IF(L775="","",K775-L775))</f>
        <v/>
      </c>
      <c r="N775" s="103"/>
      <c r="O775" s="100"/>
      <c r="P775" s="100"/>
      <c r="Q775" s="101" t="str">
        <f t="shared" ref="Q775:Q838" si="76">IF(O775+P775=0,"",O775+P775)</f>
        <v/>
      </c>
      <c r="R775" s="100"/>
      <c r="S775" s="102" t="str">
        <f t="shared" ref="S775:S838" si="77">IF(R775="","",Q775-R775)</f>
        <v/>
      </c>
      <c r="T775" s="15" t="str">
        <f t="shared" ref="T775:T838" si="78">IF(G775=2,"＊","")</f>
        <v/>
      </c>
    </row>
    <row r="776" spans="1:20" x14ac:dyDescent="0.55000000000000004">
      <c r="A776" s="126"/>
      <c r="B776" s="95"/>
      <c r="C776" s="98" t="str">
        <f>IF(B776="","",VLOOKUP(B776,団体基本情報!$B$14:$D$23,3,FALSE))</f>
        <v/>
      </c>
      <c r="D776" s="7" t="str">
        <f t="shared" si="73"/>
        <v/>
      </c>
      <c r="E776" s="6" t="str">
        <f t="shared" si="74"/>
        <v/>
      </c>
      <c r="F776" s="131"/>
      <c r="G776" s="105" t="str">
        <f>IF(F776="","",VLOOKUP(F776,プルダウン用リスト!$K$1:$M$14,2,FALSE))</f>
        <v/>
      </c>
      <c r="H776" s="99"/>
      <c r="I776" s="99"/>
      <c r="J776" s="139"/>
      <c r="K776" s="141"/>
      <c r="L776" s="118"/>
      <c r="M776" s="119" t="str">
        <f t="shared" si="75"/>
        <v/>
      </c>
      <c r="N776" s="103"/>
      <c r="O776" s="100"/>
      <c r="P776" s="100"/>
      <c r="Q776" s="101" t="str">
        <f t="shared" si="76"/>
        <v/>
      </c>
      <c r="R776" s="100"/>
      <c r="S776" s="102" t="str">
        <f t="shared" si="77"/>
        <v/>
      </c>
      <c r="T776" s="15" t="str">
        <f t="shared" si="78"/>
        <v/>
      </c>
    </row>
    <row r="777" spans="1:20" x14ac:dyDescent="0.55000000000000004">
      <c r="A777" s="126"/>
      <c r="B777" s="95"/>
      <c r="C777" s="98" t="str">
        <f>IF(B777="","",VLOOKUP(B777,団体基本情報!$B$14:$D$23,3,FALSE))</f>
        <v/>
      </c>
      <c r="D777" s="7" t="str">
        <f t="shared" si="73"/>
        <v/>
      </c>
      <c r="E777" s="6" t="str">
        <f t="shared" si="74"/>
        <v/>
      </c>
      <c r="F777" s="131"/>
      <c r="G777" s="105" t="str">
        <f>IF(F777="","",VLOOKUP(F777,プルダウン用リスト!$K$1:$M$14,2,FALSE))</f>
        <v/>
      </c>
      <c r="H777" s="99"/>
      <c r="I777" s="99"/>
      <c r="J777" s="139"/>
      <c r="K777" s="141"/>
      <c r="L777" s="118"/>
      <c r="M777" s="119" t="str">
        <f t="shared" si="75"/>
        <v/>
      </c>
      <c r="N777" s="103"/>
      <c r="O777" s="100"/>
      <c r="P777" s="100"/>
      <c r="Q777" s="101" t="str">
        <f t="shared" si="76"/>
        <v/>
      </c>
      <c r="R777" s="100"/>
      <c r="S777" s="102" t="str">
        <f t="shared" si="77"/>
        <v/>
      </c>
      <c r="T777" s="15" t="str">
        <f t="shared" si="78"/>
        <v/>
      </c>
    </row>
    <row r="778" spans="1:20" x14ac:dyDescent="0.55000000000000004">
      <c r="A778" s="126"/>
      <c r="B778" s="95"/>
      <c r="C778" s="98" t="str">
        <f>IF(B778="","",VLOOKUP(B778,団体基本情報!$B$14:$D$23,3,FALSE))</f>
        <v/>
      </c>
      <c r="D778" s="7" t="str">
        <f t="shared" si="73"/>
        <v/>
      </c>
      <c r="E778" s="6" t="str">
        <f t="shared" si="74"/>
        <v/>
      </c>
      <c r="F778" s="131"/>
      <c r="G778" s="105" t="str">
        <f>IF(F778="","",VLOOKUP(F778,プルダウン用リスト!$K$1:$M$14,2,FALSE))</f>
        <v/>
      </c>
      <c r="H778" s="99"/>
      <c r="I778" s="99"/>
      <c r="J778" s="139"/>
      <c r="K778" s="141"/>
      <c r="L778" s="118"/>
      <c r="M778" s="119" t="str">
        <f t="shared" si="75"/>
        <v/>
      </c>
      <c r="N778" s="103"/>
      <c r="O778" s="100"/>
      <c r="P778" s="100"/>
      <c r="Q778" s="101" t="str">
        <f t="shared" si="76"/>
        <v/>
      </c>
      <c r="R778" s="100"/>
      <c r="S778" s="102" t="str">
        <f t="shared" si="77"/>
        <v/>
      </c>
      <c r="T778" s="15" t="str">
        <f t="shared" si="78"/>
        <v/>
      </c>
    </row>
    <row r="779" spans="1:20" x14ac:dyDescent="0.55000000000000004">
      <c r="A779" s="126"/>
      <c r="B779" s="95"/>
      <c r="C779" s="98" t="str">
        <f>IF(B779="","",VLOOKUP(B779,団体基本情報!$B$14:$D$23,3,FALSE))</f>
        <v/>
      </c>
      <c r="D779" s="7" t="str">
        <f t="shared" si="73"/>
        <v/>
      </c>
      <c r="E779" s="6" t="str">
        <f t="shared" si="74"/>
        <v/>
      </c>
      <c r="F779" s="131"/>
      <c r="G779" s="105" t="str">
        <f>IF(F779="","",VLOOKUP(F779,プルダウン用リスト!$K$1:$M$14,2,FALSE))</f>
        <v/>
      </c>
      <c r="H779" s="99"/>
      <c r="I779" s="99"/>
      <c r="J779" s="139"/>
      <c r="K779" s="141"/>
      <c r="L779" s="118"/>
      <c r="M779" s="119" t="str">
        <f t="shared" si="75"/>
        <v/>
      </c>
      <c r="N779" s="103"/>
      <c r="O779" s="100"/>
      <c r="P779" s="100"/>
      <c r="Q779" s="101" t="str">
        <f t="shared" si="76"/>
        <v/>
      </c>
      <c r="R779" s="100"/>
      <c r="S779" s="102" t="str">
        <f t="shared" si="77"/>
        <v/>
      </c>
      <c r="T779" s="15" t="str">
        <f t="shared" si="78"/>
        <v/>
      </c>
    </row>
    <row r="780" spans="1:20" x14ac:dyDescent="0.55000000000000004">
      <c r="A780" s="126"/>
      <c r="B780" s="95"/>
      <c r="C780" s="98" t="str">
        <f>IF(B780="","",VLOOKUP(B780,団体基本情報!$B$14:$D$23,3,FALSE))</f>
        <v/>
      </c>
      <c r="D780" s="7" t="str">
        <f t="shared" si="73"/>
        <v/>
      </c>
      <c r="E780" s="6" t="str">
        <f t="shared" si="74"/>
        <v/>
      </c>
      <c r="F780" s="131"/>
      <c r="G780" s="105" t="str">
        <f>IF(F780="","",VLOOKUP(F780,プルダウン用リスト!$K$1:$M$14,2,FALSE))</f>
        <v/>
      </c>
      <c r="H780" s="99"/>
      <c r="I780" s="99"/>
      <c r="J780" s="139"/>
      <c r="K780" s="141"/>
      <c r="L780" s="118"/>
      <c r="M780" s="119" t="str">
        <f t="shared" si="75"/>
        <v/>
      </c>
      <c r="N780" s="103"/>
      <c r="O780" s="100"/>
      <c r="P780" s="100"/>
      <c r="Q780" s="101" t="str">
        <f t="shared" si="76"/>
        <v/>
      </c>
      <c r="R780" s="100"/>
      <c r="S780" s="102" t="str">
        <f t="shared" si="77"/>
        <v/>
      </c>
      <c r="T780" s="15" t="str">
        <f t="shared" si="78"/>
        <v/>
      </c>
    </row>
    <row r="781" spans="1:20" x14ac:dyDescent="0.55000000000000004">
      <c r="A781" s="126"/>
      <c r="B781" s="95"/>
      <c r="C781" s="98" t="str">
        <f>IF(B781="","",VLOOKUP(B781,団体基本情報!$B$14:$D$23,3,FALSE))</f>
        <v/>
      </c>
      <c r="D781" s="7" t="str">
        <f t="shared" si="73"/>
        <v/>
      </c>
      <c r="E781" s="6" t="str">
        <f t="shared" si="74"/>
        <v/>
      </c>
      <c r="F781" s="131"/>
      <c r="G781" s="105" t="str">
        <f>IF(F781="","",VLOOKUP(F781,プルダウン用リスト!$K$1:$M$14,2,FALSE))</f>
        <v/>
      </c>
      <c r="H781" s="99"/>
      <c r="I781" s="99"/>
      <c r="J781" s="139"/>
      <c r="K781" s="141"/>
      <c r="L781" s="118"/>
      <c r="M781" s="119" t="str">
        <f t="shared" si="75"/>
        <v/>
      </c>
      <c r="N781" s="103"/>
      <c r="O781" s="100"/>
      <c r="P781" s="100"/>
      <c r="Q781" s="101" t="str">
        <f t="shared" si="76"/>
        <v/>
      </c>
      <c r="R781" s="100"/>
      <c r="S781" s="102" t="str">
        <f t="shared" si="77"/>
        <v/>
      </c>
      <c r="T781" s="15" t="str">
        <f t="shared" si="78"/>
        <v/>
      </c>
    </row>
    <row r="782" spans="1:20" x14ac:dyDescent="0.55000000000000004">
      <c r="A782" s="126"/>
      <c r="B782" s="95"/>
      <c r="C782" s="98" t="str">
        <f>IF(B782="","",VLOOKUP(B782,団体基本情報!$B$14:$D$23,3,FALSE))</f>
        <v/>
      </c>
      <c r="D782" s="7" t="str">
        <f t="shared" si="73"/>
        <v/>
      </c>
      <c r="E782" s="6" t="str">
        <f t="shared" si="74"/>
        <v/>
      </c>
      <c r="F782" s="131"/>
      <c r="G782" s="105" t="str">
        <f>IF(F782="","",VLOOKUP(F782,プルダウン用リスト!$K$1:$M$14,2,FALSE))</f>
        <v/>
      </c>
      <c r="H782" s="99"/>
      <c r="I782" s="99"/>
      <c r="J782" s="139"/>
      <c r="K782" s="141"/>
      <c r="L782" s="118"/>
      <c r="M782" s="119" t="str">
        <f t="shared" si="75"/>
        <v/>
      </c>
      <c r="N782" s="103"/>
      <c r="O782" s="100"/>
      <c r="P782" s="100"/>
      <c r="Q782" s="101" t="str">
        <f t="shared" si="76"/>
        <v/>
      </c>
      <c r="R782" s="100"/>
      <c r="S782" s="102" t="str">
        <f t="shared" si="77"/>
        <v/>
      </c>
      <c r="T782" s="15" t="str">
        <f t="shared" si="78"/>
        <v/>
      </c>
    </row>
    <row r="783" spans="1:20" x14ac:dyDescent="0.55000000000000004">
      <c r="A783" s="126"/>
      <c r="B783" s="95"/>
      <c r="C783" s="98" t="str">
        <f>IF(B783="","",VLOOKUP(B783,団体基本情報!$B$14:$D$23,3,FALSE))</f>
        <v/>
      </c>
      <c r="D783" s="7" t="str">
        <f t="shared" si="73"/>
        <v/>
      </c>
      <c r="E783" s="6" t="str">
        <f t="shared" si="74"/>
        <v/>
      </c>
      <c r="F783" s="131"/>
      <c r="G783" s="105" t="str">
        <f>IF(F783="","",VLOOKUP(F783,プルダウン用リスト!$K$1:$M$14,2,FALSE))</f>
        <v/>
      </c>
      <c r="H783" s="99"/>
      <c r="I783" s="99"/>
      <c r="J783" s="139"/>
      <c r="K783" s="141"/>
      <c r="L783" s="118"/>
      <c r="M783" s="119" t="str">
        <f t="shared" si="75"/>
        <v/>
      </c>
      <c r="N783" s="103"/>
      <c r="O783" s="100"/>
      <c r="P783" s="100"/>
      <c r="Q783" s="101" t="str">
        <f t="shared" si="76"/>
        <v/>
      </c>
      <c r="R783" s="100"/>
      <c r="S783" s="102" t="str">
        <f t="shared" si="77"/>
        <v/>
      </c>
      <c r="T783" s="15" t="str">
        <f t="shared" si="78"/>
        <v/>
      </c>
    </row>
    <row r="784" spans="1:20" x14ac:dyDescent="0.55000000000000004">
      <c r="A784" s="126"/>
      <c r="B784" s="95"/>
      <c r="C784" s="98" t="str">
        <f>IF(B784="","",VLOOKUP(B784,団体基本情報!$B$14:$D$23,3,FALSE))</f>
        <v/>
      </c>
      <c r="D784" s="7" t="str">
        <f t="shared" si="73"/>
        <v/>
      </c>
      <c r="E784" s="6" t="str">
        <f t="shared" si="74"/>
        <v/>
      </c>
      <c r="F784" s="131"/>
      <c r="G784" s="105" t="str">
        <f>IF(F784="","",VLOOKUP(F784,プルダウン用リスト!$K$1:$M$14,2,FALSE))</f>
        <v/>
      </c>
      <c r="H784" s="99"/>
      <c r="I784" s="99"/>
      <c r="J784" s="139"/>
      <c r="K784" s="141"/>
      <c r="L784" s="118"/>
      <c r="M784" s="119" t="str">
        <f t="shared" si="75"/>
        <v/>
      </c>
      <c r="N784" s="103"/>
      <c r="O784" s="100"/>
      <c r="P784" s="100"/>
      <c r="Q784" s="101" t="str">
        <f t="shared" si="76"/>
        <v/>
      </c>
      <c r="R784" s="100"/>
      <c r="S784" s="102" t="str">
        <f t="shared" si="77"/>
        <v/>
      </c>
      <c r="T784" s="15" t="str">
        <f t="shared" si="78"/>
        <v/>
      </c>
    </row>
    <row r="785" spans="1:20" x14ac:dyDescent="0.55000000000000004">
      <c r="A785" s="126"/>
      <c r="B785" s="95"/>
      <c r="C785" s="98" t="str">
        <f>IF(B785="","",VLOOKUP(B785,団体基本情報!$B$14:$D$23,3,FALSE))</f>
        <v/>
      </c>
      <c r="D785" s="7" t="str">
        <f t="shared" si="73"/>
        <v/>
      </c>
      <c r="E785" s="6" t="str">
        <f t="shared" si="74"/>
        <v/>
      </c>
      <c r="F785" s="131"/>
      <c r="G785" s="105" t="str">
        <f>IF(F785="","",VLOOKUP(F785,プルダウン用リスト!$K$1:$M$14,2,FALSE))</f>
        <v/>
      </c>
      <c r="H785" s="99"/>
      <c r="I785" s="99"/>
      <c r="J785" s="139"/>
      <c r="K785" s="141"/>
      <c r="L785" s="118"/>
      <c r="M785" s="119" t="str">
        <f t="shared" si="75"/>
        <v/>
      </c>
      <c r="N785" s="103"/>
      <c r="O785" s="100"/>
      <c r="P785" s="100"/>
      <c r="Q785" s="101" t="str">
        <f t="shared" si="76"/>
        <v/>
      </c>
      <c r="R785" s="100"/>
      <c r="S785" s="102" t="str">
        <f t="shared" si="77"/>
        <v/>
      </c>
      <c r="T785" s="15" t="str">
        <f t="shared" si="78"/>
        <v/>
      </c>
    </row>
    <row r="786" spans="1:20" x14ac:dyDescent="0.55000000000000004">
      <c r="A786" s="126"/>
      <c r="B786" s="95"/>
      <c r="C786" s="98" t="str">
        <f>IF(B786="","",VLOOKUP(B786,団体基本情報!$B$14:$D$23,3,FALSE))</f>
        <v/>
      </c>
      <c r="D786" s="7" t="str">
        <f t="shared" si="73"/>
        <v/>
      </c>
      <c r="E786" s="6" t="str">
        <f t="shared" si="74"/>
        <v/>
      </c>
      <c r="F786" s="131"/>
      <c r="G786" s="105" t="str">
        <f>IF(F786="","",VLOOKUP(F786,プルダウン用リスト!$K$1:$M$14,2,FALSE))</f>
        <v/>
      </c>
      <c r="H786" s="99"/>
      <c r="I786" s="99"/>
      <c r="J786" s="139"/>
      <c r="K786" s="141"/>
      <c r="L786" s="118"/>
      <c r="M786" s="119" t="str">
        <f t="shared" si="75"/>
        <v/>
      </c>
      <c r="N786" s="103"/>
      <c r="O786" s="100"/>
      <c r="P786" s="100"/>
      <c r="Q786" s="101" t="str">
        <f t="shared" si="76"/>
        <v/>
      </c>
      <c r="R786" s="100"/>
      <c r="S786" s="102" t="str">
        <f t="shared" si="77"/>
        <v/>
      </c>
      <c r="T786" s="15" t="str">
        <f t="shared" si="78"/>
        <v/>
      </c>
    </row>
    <row r="787" spans="1:20" x14ac:dyDescent="0.55000000000000004">
      <c r="A787" s="126"/>
      <c r="B787" s="95"/>
      <c r="C787" s="98" t="str">
        <f>IF(B787="","",VLOOKUP(B787,団体基本情報!$B$14:$D$23,3,FALSE))</f>
        <v/>
      </c>
      <c r="D787" s="7" t="str">
        <f t="shared" si="73"/>
        <v/>
      </c>
      <c r="E787" s="6" t="str">
        <f t="shared" si="74"/>
        <v/>
      </c>
      <c r="F787" s="131"/>
      <c r="G787" s="105" t="str">
        <f>IF(F787="","",VLOOKUP(F787,プルダウン用リスト!$K$1:$M$14,2,FALSE))</f>
        <v/>
      </c>
      <c r="H787" s="99"/>
      <c r="I787" s="99"/>
      <c r="J787" s="139"/>
      <c r="K787" s="141"/>
      <c r="L787" s="118"/>
      <c r="M787" s="119" t="str">
        <f t="shared" si="75"/>
        <v/>
      </c>
      <c r="N787" s="103"/>
      <c r="O787" s="100"/>
      <c r="P787" s="100"/>
      <c r="Q787" s="101" t="str">
        <f t="shared" si="76"/>
        <v/>
      </c>
      <c r="R787" s="100"/>
      <c r="S787" s="102" t="str">
        <f t="shared" si="77"/>
        <v/>
      </c>
      <c r="T787" s="15" t="str">
        <f t="shared" si="78"/>
        <v/>
      </c>
    </row>
    <row r="788" spans="1:20" x14ac:dyDescent="0.55000000000000004">
      <c r="A788" s="126"/>
      <c r="B788" s="95"/>
      <c r="C788" s="98" t="str">
        <f>IF(B788="","",VLOOKUP(B788,団体基本情報!$B$14:$D$23,3,FALSE))</f>
        <v/>
      </c>
      <c r="D788" s="7" t="str">
        <f t="shared" si="73"/>
        <v/>
      </c>
      <c r="E788" s="6" t="str">
        <f t="shared" si="74"/>
        <v/>
      </c>
      <c r="F788" s="131"/>
      <c r="G788" s="105" t="str">
        <f>IF(F788="","",VLOOKUP(F788,プルダウン用リスト!$K$1:$M$14,2,FALSE))</f>
        <v/>
      </c>
      <c r="H788" s="99"/>
      <c r="I788" s="99"/>
      <c r="J788" s="139"/>
      <c r="K788" s="141"/>
      <c r="L788" s="118"/>
      <c r="M788" s="119" t="str">
        <f t="shared" si="75"/>
        <v/>
      </c>
      <c r="N788" s="103"/>
      <c r="O788" s="100"/>
      <c r="P788" s="100"/>
      <c r="Q788" s="101" t="str">
        <f t="shared" si="76"/>
        <v/>
      </c>
      <c r="R788" s="100"/>
      <c r="S788" s="102" t="str">
        <f t="shared" si="77"/>
        <v/>
      </c>
      <c r="T788" s="15" t="str">
        <f t="shared" si="78"/>
        <v/>
      </c>
    </row>
    <row r="789" spans="1:20" x14ac:dyDescent="0.55000000000000004">
      <c r="A789" s="126"/>
      <c r="B789" s="95"/>
      <c r="C789" s="98" t="str">
        <f>IF(B789="","",VLOOKUP(B789,団体基本情報!$B$14:$D$23,3,FALSE))</f>
        <v/>
      </c>
      <c r="D789" s="7" t="str">
        <f t="shared" si="73"/>
        <v/>
      </c>
      <c r="E789" s="6" t="str">
        <f t="shared" si="74"/>
        <v/>
      </c>
      <c r="F789" s="131"/>
      <c r="G789" s="105" t="str">
        <f>IF(F789="","",VLOOKUP(F789,プルダウン用リスト!$K$1:$M$14,2,FALSE))</f>
        <v/>
      </c>
      <c r="H789" s="99"/>
      <c r="I789" s="99"/>
      <c r="J789" s="139"/>
      <c r="K789" s="141"/>
      <c r="L789" s="118"/>
      <c r="M789" s="119" t="str">
        <f t="shared" si="75"/>
        <v/>
      </c>
      <c r="N789" s="103"/>
      <c r="O789" s="100"/>
      <c r="P789" s="100"/>
      <c r="Q789" s="101" t="str">
        <f t="shared" si="76"/>
        <v/>
      </c>
      <c r="R789" s="100"/>
      <c r="S789" s="102" t="str">
        <f t="shared" si="77"/>
        <v/>
      </c>
      <c r="T789" s="15" t="str">
        <f t="shared" si="78"/>
        <v/>
      </c>
    </row>
    <row r="790" spans="1:20" x14ac:dyDescent="0.55000000000000004">
      <c r="A790" s="126"/>
      <c r="B790" s="95"/>
      <c r="C790" s="98" t="str">
        <f>IF(B790="","",VLOOKUP(B790,団体基本情報!$B$14:$D$23,3,FALSE))</f>
        <v/>
      </c>
      <c r="D790" s="7" t="str">
        <f t="shared" si="73"/>
        <v/>
      </c>
      <c r="E790" s="6" t="str">
        <f t="shared" si="74"/>
        <v/>
      </c>
      <c r="F790" s="131"/>
      <c r="G790" s="105" t="str">
        <f>IF(F790="","",VLOOKUP(F790,プルダウン用リスト!$K$1:$M$14,2,FALSE))</f>
        <v/>
      </c>
      <c r="H790" s="99"/>
      <c r="I790" s="99"/>
      <c r="J790" s="139"/>
      <c r="K790" s="141"/>
      <c r="L790" s="118"/>
      <c r="M790" s="119" t="str">
        <f t="shared" si="75"/>
        <v/>
      </c>
      <c r="N790" s="103"/>
      <c r="O790" s="100"/>
      <c r="P790" s="100"/>
      <c r="Q790" s="101" t="str">
        <f t="shared" si="76"/>
        <v/>
      </c>
      <c r="R790" s="100"/>
      <c r="S790" s="102" t="str">
        <f t="shared" si="77"/>
        <v/>
      </c>
      <c r="T790" s="15" t="str">
        <f t="shared" si="78"/>
        <v/>
      </c>
    </row>
    <row r="791" spans="1:20" x14ac:dyDescent="0.55000000000000004">
      <c r="A791" s="126"/>
      <c r="B791" s="95"/>
      <c r="C791" s="98" t="str">
        <f>IF(B791="","",VLOOKUP(B791,団体基本情報!$B$14:$D$23,3,FALSE))</f>
        <v/>
      </c>
      <c r="D791" s="7" t="str">
        <f t="shared" si="73"/>
        <v/>
      </c>
      <c r="E791" s="6" t="str">
        <f t="shared" si="74"/>
        <v/>
      </c>
      <c r="F791" s="131"/>
      <c r="G791" s="105" t="str">
        <f>IF(F791="","",VLOOKUP(F791,プルダウン用リスト!$K$1:$M$14,2,FALSE))</f>
        <v/>
      </c>
      <c r="H791" s="99"/>
      <c r="I791" s="99"/>
      <c r="J791" s="139"/>
      <c r="K791" s="141"/>
      <c r="L791" s="118"/>
      <c r="M791" s="119" t="str">
        <f t="shared" si="75"/>
        <v/>
      </c>
      <c r="N791" s="103"/>
      <c r="O791" s="100"/>
      <c r="P791" s="100"/>
      <c r="Q791" s="101" t="str">
        <f t="shared" si="76"/>
        <v/>
      </c>
      <c r="R791" s="100"/>
      <c r="S791" s="102" t="str">
        <f t="shared" si="77"/>
        <v/>
      </c>
      <c r="T791" s="15" t="str">
        <f t="shared" si="78"/>
        <v/>
      </c>
    </row>
    <row r="792" spans="1:20" x14ac:dyDescent="0.55000000000000004">
      <c r="A792" s="126"/>
      <c r="B792" s="95"/>
      <c r="C792" s="98" t="str">
        <f>IF(B792="","",VLOOKUP(B792,団体基本情報!$B$14:$D$23,3,FALSE))</f>
        <v/>
      </c>
      <c r="D792" s="7" t="str">
        <f t="shared" si="73"/>
        <v/>
      </c>
      <c r="E792" s="6" t="str">
        <f t="shared" si="74"/>
        <v/>
      </c>
      <c r="F792" s="131"/>
      <c r="G792" s="105" t="str">
        <f>IF(F792="","",VLOOKUP(F792,プルダウン用リスト!$K$1:$M$14,2,FALSE))</f>
        <v/>
      </c>
      <c r="H792" s="99"/>
      <c r="I792" s="99"/>
      <c r="J792" s="139"/>
      <c r="K792" s="141"/>
      <c r="L792" s="118"/>
      <c r="M792" s="119" t="str">
        <f t="shared" si="75"/>
        <v/>
      </c>
      <c r="N792" s="103"/>
      <c r="O792" s="100"/>
      <c r="P792" s="100"/>
      <c r="Q792" s="101" t="str">
        <f t="shared" si="76"/>
        <v/>
      </c>
      <c r="R792" s="100"/>
      <c r="S792" s="102" t="str">
        <f t="shared" si="77"/>
        <v/>
      </c>
      <c r="T792" s="15" t="str">
        <f t="shared" si="78"/>
        <v/>
      </c>
    </row>
    <row r="793" spans="1:20" x14ac:dyDescent="0.55000000000000004">
      <c r="A793" s="126"/>
      <c r="B793" s="95"/>
      <c r="C793" s="98" t="str">
        <f>IF(B793="","",VLOOKUP(B793,団体基本情報!$B$14:$D$23,3,FALSE))</f>
        <v/>
      </c>
      <c r="D793" s="7" t="str">
        <f t="shared" si="73"/>
        <v/>
      </c>
      <c r="E793" s="6" t="str">
        <f t="shared" si="74"/>
        <v/>
      </c>
      <c r="F793" s="131"/>
      <c r="G793" s="105" t="str">
        <f>IF(F793="","",VLOOKUP(F793,プルダウン用リスト!$K$1:$M$14,2,FALSE))</f>
        <v/>
      </c>
      <c r="H793" s="99"/>
      <c r="I793" s="99"/>
      <c r="J793" s="139"/>
      <c r="K793" s="141"/>
      <c r="L793" s="118"/>
      <c r="M793" s="119" t="str">
        <f t="shared" si="75"/>
        <v/>
      </c>
      <c r="N793" s="103"/>
      <c r="O793" s="100"/>
      <c r="P793" s="100"/>
      <c r="Q793" s="101" t="str">
        <f t="shared" si="76"/>
        <v/>
      </c>
      <c r="R793" s="100"/>
      <c r="S793" s="102" t="str">
        <f t="shared" si="77"/>
        <v/>
      </c>
      <c r="T793" s="15" t="str">
        <f t="shared" si="78"/>
        <v/>
      </c>
    </row>
    <row r="794" spans="1:20" x14ac:dyDescent="0.55000000000000004">
      <c r="A794" s="126"/>
      <c r="B794" s="95"/>
      <c r="C794" s="98" t="str">
        <f>IF(B794="","",VLOOKUP(B794,団体基本情報!$B$14:$D$23,3,FALSE))</f>
        <v/>
      </c>
      <c r="D794" s="7" t="str">
        <f t="shared" si="73"/>
        <v/>
      </c>
      <c r="E794" s="6" t="str">
        <f t="shared" si="74"/>
        <v/>
      </c>
      <c r="F794" s="131"/>
      <c r="G794" s="105" t="str">
        <f>IF(F794="","",VLOOKUP(F794,プルダウン用リスト!$K$1:$M$14,2,FALSE))</f>
        <v/>
      </c>
      <c r="H794" s="99"/>
      <c r="I794" s="99"/>
      <c r="J794" s="139"/>
      <c r="K794" s="141"/>
      <c r="L794" s="118"/>
      <c r="M794" s="119" t="str">
        <f t="shared" si="75"/>
        <v/>
      </c>
      <c r="N794" s="103"/>
      <c r="O794" s="100"/>
      <c r="P794" s="100"/>
      <c r="Q794" s="101" t="str">
        <f t="shared" si="76"/>
        <v/>
      </c>
      <c r="R794" s="100"/>
      <c r="S794" s="102" t="str">
        <f t="shared" si="77"/>
        <v/>
      </c>
      <c r="T794" s="15" t="str">
        <f t="shared" si="78"/>
        <v/>
      </c>
    </row>
    <row r="795" spans="1:20" x14ac:dyDescent="0.55000000000000004">
      <c r="A795" s="126"/>
      <c r="B795" s="95"/>
      <c r="C795" s="98" t="str">
        <f>IF(B795="","",VLOOKUP(B795,団体基本情報!$B$14:$D$23,3,FALSE))</f>
        <v/>
      </c>
      <c r="D795" s="7" t="str">
        <f t="shared" si="73"/>
        <v/>
      </c>
      <c r="E795" s="6" t="str">
        <f t="shared" si="74"/>
        <v/>
      </c>
      <c r="F795" s="131"/>
      <c r="G795" s="105" t="str">
        <f>IF(F795="","",VLOOKUP(F795,プルダウン用リスト!$K$1:$M$14,2,FALSE))</f>
        <v/>
      </c>
      <c r="H795" s="99"/>
      <c r="I795" s="99"/>
      <c r="J795" s="139"/>
      <c r="K795" s="141"/>
      <c r="L795" s="118"/>
      <c r="M795" s="119" t="str">
        <f t="shared" si="75"/>
        <v/>
      </c>
      <c r="N795" s="103"/>
      <c r="O795" s="100"/>
      <c r="P795" s="100"/>
      <c r="Q795" s="101" t="str">
        <f t="shared" si="76"/>
        <v/>
      </c>
      <c r="R795" s="100"/>
      <c r="S795" s="102" t="str">
        <f t="shared" si="77"/>
        <v/>
      </c>
      <c r="T795" s="15" t="str">
        <f t="shared" si="78"/>
        <v/>
      </c>
    </row>
    <row r="796" spans="1:20" x14ac:dyDescent="0.55000000000000004">
      <c r="A796" s="126"/>
      <c r="B796" s="95"/>
      <c r="C796" s="98" t="str">
        <f>IF(B796="","",VLOOKUP(B796,団体基本情報!$B$14:$D$23,3,FALSE))</f>
        <v/>
      </c>
      <c r="D796" s="7" t="str">
        <f t="shared" si="73"/>
        <v/>
      </c>
      <c r="E796" s="6" t="str">
        <f t="shared" si="74"/>
        <v/>
      </c>
      <c r="F796" s="131"/>
      <c r="G796" s="105" t="str">
        <f>IF(F796="","",VLOOKUP(F796,プルダウン用リスト!$K$1:$M$14,2,FALSE))</f>
        <v/>
      </c>
      <c r="H796" s="99"/>
      <c r="I796" s="99"/>
      <c r="J796" s="139"/>
      <c r="K796" s="141"/>
      <c r="L796" s="118"/>
      <c r="M796" s="119" t="str">
        <f t="shared" si="75"/>
        <v/>
      </c>
      <c r="N796" s="103"/>
      <c r="O796" s="100"/>
      <c r="P796" s="100"/>
      <c r="Q796" s="101" t="str">
        <f t="shared" si="76"/>
        <v/>
      </c>
      <c r="R796" s="100"/>
      <c r="S796" s="102" t="str">
        <f t="shared" si="77"/>
        <v/>
      </c>
      <c r="T796" s="15" t="str">
        <f t="shared" si="78"/>
        <v/>
      </c>
    </row>
    <row r="797" spans="1:20" x14ac:dyDescent="0.55000000000000004">
      <c r="A797" s="126"/>
      <c r="B797" s="95"/>
      <c r="C797" s="98" t="str">
        <f>IF(B797="","",VLOOKUP(B797,団体基本情報!$B$14:$D$23,3,FALSE))</f>
        <v/>
      </c>
      <c r="D797" s="7" t="str">
        <f t="shared" si="73"/>
        <v/>
      </c>
      <c r="E797" s="6" t="str">
        <f t="shared" si="74"/>
        <v/>
      </c>
      <c r="F797" s="131"/>
      <c r="G797" s="105" t="str">
        <f>IF(F797="","",VLOOKUP(F797,プルダウン用リスト!$K$1:$M$14,2,FALSE))</f>
        <v/>
      </c>
      <c r="H797" s="99"/>
      <c r="I797" s="99"/>
      <c r="J797" s="139"/>
      <c r="K797" s="141"/>
      <c r="L797" s="118"/>
      <c r="M797" s="119" t="str">
        <f t="shared" si="75"/>
        <v/>
      </c>
      <c r="N797" s="103"/>
      <c r="O797" s="100"/>
      <c r="P797" s="100"/>
      <c r="Q797" s="101" t="str">
        <f t="shared" si="76"/>
        <v/>
      </c>
      <c r="R797" s="100"/>
      <c r="S797" s="102" t="str">
        <f t="shared" si="77"/>
        <v/>
      </c>
      <c r="T797" s="15" t="str">
        <f t="shared" si="78"/>
        <v/>
      </c>
    </row>
    <row r="798" spans="1:20" x14ac:dyDescent="0.55000000000000004">
      <c r="A798" s="126"/>
      <c r="B798" s="95"/>
      <c r="C798" s="98" t="str">
        <f>IF(B798="","",VLOOKUP(B798,団体基本情報!$B$14:$D$23,3,FALSE))</f>
        <v/>
      </c>
      <c r="D798" s="7" t="str">
        <f t="shared" si="73"/>
        <v/>
      </c>
      <c r="E798" s="6" t="str">
        <f t="shared" si="74"/>
        <v/>
      </c>
      <c r="F798" s="131"/>
      <c r="G798" s="105" t="str">
        <f>IF(F798="","",VLOOKUP(F798,プルダウン用リスト!$K$1:$M$14,2,FALSE))</f>
        <v/>
      </c>
      <c r="H798" s="99"/>
      <c r="I798" s="99"/>
      <c r="J798" s="139"/>
      <c r="K798" s="141"/>
      <c r="L798" s="118"/>
      <c r="M798" s="119" t="str">
        <f t="shared" si="75"/>
        <v/>
      </c>
      <c r="N798" s="103"/>
      <c r="O798" s="100"/>
      <c r="P798" s="100"/>
      <c r="Q798" s="101" t="str">
        <f t="shared" si="76"/>
        <v/>
      </c>
      <c r="R798" s="100"/>
      <c r="S798" s="102" t="str">
        <f t="shared" si="77"/>
        <v/>
      </c>
      <c r="T798" s="15" t="str">
        <f t="shared" si="78"/>
        <v/>
      </c>
    </row>
    <row r="799" spans="1:20" x14ac:dyDescent="0.55000000000000004">
      <c r="A799" s="126"/>
      <c r="B799" s="95"/>
      <c r="C799" s="98" t="str">
        <f>IF(B799="","",VLOOKUP(B799,団体基本情報!$B$14:$D$23,3,FALSE))</f>
        <v/>
      </c>
      <c r="D799" s="7" t="str">
        <f t="shared" si="73"/>
        <v/>
      </c>
      <c r="E799" s="6" t="str">
        <f t="shared" si="74"/>
        <v/>
      </c>
      <c r="F799" s="131"/>
      <c r="G799" s="105" t="str">
        <f>IF(F799="","",VLOOKUP(F799,プルダウン用リスト!$K$1:$M$14,2,FALSE))</f>
        <v/>
      </c>
      <c r="H799" s="99"/>
      <c r="I799" s="99"/>
      <c r="J799" s="139"/>
      <c r="K799" s="141"/>
      <c r="L799" s="118"/>
      <c r="M799" s="119" t="str">
        <f t="shared" si="75"/>
        <v/>
      </c>
      <c r="N799" s="103"/>
      <c r="O799" s="100"/>
      <c r="P799" s="100"/>
      <c r="Q799" s="101" t="str">
        <f t="shared" si="76"/>
        <v/>
      </c>
      <c r="R799" s="100"/>
      <c r="S799" s="102" t="str">
        <f t="shared" si="77"/>
        <v/>
      </c>
      <c r="T799" s="15" t="str">
        <f t="shared" si="78"/>
        <v/>
      </c>
    </row>
    <row r="800" spans="1:20" x14ac:dyDescent="0.55000000000000004">
      <c r="A800" s="126"/>
      <c r="B800" s="95"/>
      <c r="C800" s="98" t="str">
        <f>IF(B800="","",VLOOKUP(B800,団体基本情報!$B$14:$D$23,3,FALSE))</f>
        <v/>
      </c>
      <c r="D800" s="7" t="str">
        <f t="shared" si="73"/>
        <v/>
      </c>
      <c r="E800" s="6" t="str">
        <f t="shared" si="74"/>
        <v/>
      </c>
      <c r="F800" s="131"/>
      <c r="G800" s="105" t="str">
        <f>IF(F800="","",VLOOKUP(F800,プルダウン用リスト!$K$1:$M$14,2,FALSE))</f>
        <v/>
      </c>
      <c r="H800" s="99"/>
      <c r="I800" s="99"/>
      <c r="J800" s="139"/>
      <c r="K800" s="141"/>
      <c r="L800" s="118"/>
      <c r="M800" s="119" t="str">
        <f t="shared" si="75"/>
        <v/>
      </c>
      <c r="N800" s="103"/>
      <c r="O800" s="100"/>
      <c r="P800" s="100"/>
      <c r="Q800" s="101" t="str">
        <f t="shared" si="76"/>
        <v/>
      </c>
      <c r="R800" s="100"/>
      <c r="S800" s="102" t="str">
        <f t="shared" si="77"/>
        <v/>
      </c>
      <c r="T800" s="15" t="str">
        <f t="shared" si="78"/>
        <v/>
      </c>
    </row>
    <row r="801" spans="1:20" x14ac:dyDescent="0.55000000000000004">
      <c r="A801" s="126"/>
      <c r="B801" s="95"/>
      <c r="C801" s="98" t="str">
        <f>IF(B801="","",VLOOKUP(B801,団体基本情報!$B$14:$D$23,3,FALSE))</f>
        <v/>
      </c>
      <c r="D801" s="7" t="str">
        <f t="shared" si="73"/>
        <v/>
      </c>
      <c r="E801" s="6" t="str">
        <f t="shared" si="74"/>
        <v/>
      </c>
      <c r="F801" s="131"/>
      <c r="G801" s="105" t="str">
        <f>IF(F801="","",VLOOKUP(F801,プルダウン用リスト!$K$1:$M$14,2,FALSE))</f>
        <v/>
      </c>
      <c r="H801" s="99"/>
      <c r="I801" s="99"/>
      <c r="J801" s="139"/>
      <c r="K801" s="141"/>
      <c r="L801" s="118"/>
      <c r="M801" s="119" t="str">
        <f t="shared" si="75"/>
        <v/>
      </c>
      <c r="N801" s="103"/>
      <c r="O801" s="100"/>
      <c r="P801" s="100"/>
      <c r="Q801" s="101" t="str">
        <f t="shared" si="76"/>
        <v/>
      </c>
      <c r="R801" s="100"/>
      <c r="S801" s="102" t="str">
        <f t="shared" si="77"/>
        <v/>
      </c>
      <c r="T801" s="15" t="str">
        <f t="shared" si="78"/>
        <v/>
      </c>
    </row>
    <row r="802" spans="1:20" x14ac:dyDescent="0.55000000000000004">
      <c r="A802" s="126"/>
      <c r="B802" s="95"/>
      <c r="C802" s="98" t="str">
        <f>IF(B802="","",VLOOKUP(B802,団体基本情報!$B$14:$D$23,3,FALSE))</f>
        <v/>
      </c>
      <c r="D802" s="7" t="str">
        <f t="shared" si="73"/>
        <v/>
      </c>
      <c r="E802" s="6" t="str">
        <f t="shared" si="74"/>
        <v/>
      </c>
      <c r="F802" s="131"/>
      <c r="G802" s="105" t="str">
        <f>IF(F802="","",VLOOKUP(F802,プルダウン用リスト!$K$1:$M$14,2,FALSE))</f>
        <v/>
      </c>
      <c r="H802" s="99"/>
      <c r="I802" s="99"/>
      <c r="J802" s="139"/>
      <c r="K802" s="141"/>
      <c r="L802" s="118"/>
      <c r="M802" s="119" t="str">
        <f t="shared" si="75"/>
        <v/>
      </c>
      <c r="N802" s="103"/>
      <c r="O802" s="100"/>
      <c r="P802" s="100"/>
      <c r="Q802" s="101" t="str">
        <f t="shared" si="76"/>
        <v/>
      </c>
      <c r="R802" s="100"/>
      <c r="S802" s="102" t="str">
        <f t="shared" si="77"/>
        <v/>
      </c>
      <c r="T802" s="15" t="str">
        <f t="shared" si="78"/>
        <v/>
      </c>
    </row>
    <row r="803" spans="1:20" x14ac:dyDescent="0.55000000000000004">
      <c r="A803" s="126"/>
      <c r="B803" s="95"/>
      <c r="C803" s="98" t="str">
        <f>IF(B803="","",VLOOKUP(B803,団体基本情報!$B$14:$D$23,3,FALSE))</f>
        <v/>
      </c>
      <c r="D803" s="7" t="str">
        <f t="shared" si="73"/>
        <v/>
      </c>
      <c r="E803" s="6" t="str">
        <f t="shared" si="74"/>
        <v/>
      </c>
      <c r="F803" s="131"/>
      <c r="G803" s="105" t="str">
        <f>IF(F803="","",VLOOKUP(F803,プルダウン用リスト!$K$1:$M$14,2,FALSE))</f>
        <v/>
      </c>
      <c r="H803" s="99"/>
      <c r="I803" s="99"/>
      <c r="J803" s="139"/>
      <c r="K803" s="141"/>
      <c r="L803" s="118"/>
      <c r="M803" s="119" t="str">
        <f t="shared" si="75"/>
        <v/>
      </c>
      <c r="N803" s="103"/>
      <c r="O803" s="100"/>
      <c r="P803" s="100"/>
      <c r="Q803" s="101" t="str">
        <f t="shared" si="76"/>
        <v/>
      </c>
      <c r="R803" s="100"/>
      <c r="S803" s="102" t="str">
        <f t="shared" si="77"/>
        <v/>
      </c>
      <c r="T803" s="15" t="str">
        <f t="shared" si="78"/>
        <v/>
      </c>
    </row>
    <row r="804" spans="1:20" x14ac:dyDescent="0.55000000000000004">
      <c r="A804" s="126"/>
      <c r="B804" s="95"/>
      <c r="C804" s="98" t="str">
        <f>IF(B804="","",VLOOKUP(B804,団体基本情報!$B$14:$D$23,3,FALSE))</f>
        <v/>
      </c>
      <c r="D804" s="7" t="str">
        <f t="shared" si="73"/>
        <v/>
      </c>
      <c r="E804" s="6" t="str">
        <f t="shared" si="74"/>
        <v/>
      </c>
      <c r="F804" s="131"/>
      <c r="G804" s="105" t="str">
        <f>IF(F804="","",VLOOKUP(F804,プルダウン用リスト!$K$1:$M$14,2,FALSE))</f>
        <v/>
      </c>
      <c r="H804" s="99"/>
      <c r="I804" s="99"/>
      <c r="J804" s="139"/>
      <c r="K804" s="141"/>
      <c r="L804" s="118"/>
      <c r="M804" s="119" t="str">
        <f t="shared" si="75"/>
        <v/>
      </c>
      <c r="N804" s="103"/>
      <c r="O804" s="100"/>
      <c r="P804" s="100"/>
      <c r="Q804" s="101" t="str">
        <f t="shared" si="76"/>
        <v/>
      </c>
      <c r="R804" s="100"/>
      <c r="S804" s="102" t="str">
        <f t="shared" si="77"/>
        <v/>
      </c>
      <c r="T804" s="15" t="str">
        <f t="shared" si="78"/>
        <v/>
      </c>
    </row>
    <row r="805" spans="1:20" x14ac:dyDescent="0.55000000000000004">
      <c r="A805" s="126"/>
      <c r="B805" s="95"/>
      <c r="C805" s="98" t="str">
        <f>IF(B805="","",VLOOKUP(B805,団体基本情報!$B$14:$D$23,3,FALSE))</f>
        <v/>
      </c>
      <c r="D805" s="7" t="str">
        <f t="shared" si="73"/>
        <v/>
      </c>
      <c r="E805" s="6" t="str">
        <f t="shared" si="74"/>
        <v/>
      </c>
      <c r="F805" s="131"/>
      <c r="G805" s="105" t="str">
        <f>IF(F805="","",VLOOKUP(F805,プルダウン用リスト!$K$1:$M$14,2,FALSE))</f>
        <v/>
      </c>
      <c r="H805" s="99"/>
      <c r="I805" s="99"/>
      <c r="J805" s="139"/>
      <c r="K805" s="141"/>
      <c r="L805" s="118"/>
      <c r="M805" s="119" t="str">
        <f t="shared" si="75"/>
        <v/>
      </c>
      <c r="N805" s="103"/>
      <c r="O805" s="100"/>
      <c r="P805" s="100"/>
      <c r="Q805" s="101" t="str">
        <f t="shared" si="76"/>
        <v/>
      </c>
      <c r="R805" s="100"/>
      <c r="S805" s="102" t="str">
        <f t="shared" si="77"/>
        <v/>
      </c>
      <c r="T805" s="15" t="str">
        <f t="shared" si="78"/>
        <v/>
      </c>
    </row>
    <row r="806" spans="1:20" x14ac:dyDescent="0.55000000000000004">
      <c r="A806" s="126"/>
      <c r="B806" s="95"/>
      <c r="C806" s="98" t="str">
        <f>IF(B806="","",VLOOKUP(B806,団体基本情報!$B$14:$D$23,3,FALSE))</f>
        <v/>
      </c>
      <c r="D806" s="7" t="str">
        <f t="shared" si="73"/>
        <v/>
      </c>
      <c r="E806" s="6" t="str">
        <f t="shared" si="74"/>
        <v/>
      </c>
      <c r="F806" s="131"/>
      <c r="G806" s="105" t="str">
        <f>IF(F806="","",VLOOKUP(F806,プルダウン用リスト!$K$1:$M$14,2,FALSE))</f>
        <v/>
      </c>
      <c r="H806" s="99"/>
      <c r="I806" s="99"/>
      <c r="J806" s="139"/>
      <c r="K806" s="141"/>
      <c r="L806" s="118"/>
      <c r="M806" s="119" t="str">
        <f t="shared" si="75"/>
        <v/>
      </c>
      <c r="N806" s="103"/>
      <c r="O806" s="100"/>
      <c r="P806" s="100"/>
      <c r="Q806" s="101" t="str">
        <f t="shared" si="76"/>
        <v/>
      </c>
      <c r="R806" s="100"/>
      <c r="S806" s="102" t="str">
        <f t="shared" si="77"/>
        <v/>
      </c>
      <c r="T806" s="15" t="str">
        <f t="shared" si="78"/>
        <v/>
      </c>
    </row>
    <row r="807" spans="1:20" x14ac:dyDescent="0.55000000000000004">
      <c r="A807" s="126"/>
      <c r="B807" s="95"/>
      <c r="C807" s="98" t="str">
        <f>IF(B807="","",VLOOKUP(B807,団体基本情報!$B$14:$D$23,3,FALSE))</f>
        <v/>
      </c>
      <c r="D807" s="7" t="str">
        <f t="shared" si="73"/>
        <v/>
      </c>
      <c r="E807" s="6" t="str">
        <f t="shared" si="74"/>
        <v/>
      </c>
      <c r="F807" s="131"/>
      <c r="G807" s="105" t="str">
        <f>IF(F807="","",VLOOKUP(F807,プルダウン用リスト!$K$1:$M$14,2,FALSE))</f>
        <v/>
      </c>
      <c r="H807" s="99"/>
      <c r="I807" s="99"/>
      <c r="J807" s="139"/>
      <c r="K807" s="141"/>
      <c r="L807" s="118"/>
      <c r="M807" s="119" t="str">
        <f t="shared" si="75"/>
        <v/>
      </c>
      <c r="N807" s="103"/>
      <c r="O807" s="100"/>
      <c r="P807" s="100"/>
      <c r="Q807" s="101" t="str">
        <f t="shared" si="76"/>
        <v/>
      </c>
      <c r="R807" s="100"/>
      <c r="S807" s="102" t="str">
        <f t="shared" si="77"/>
        <v/>
      </c>
      <c r="T807" s="15" t="str">
        <f t="shared" si="78"/>
        <v/>
      </c>
    </row>
    <row r="808" spans="1:20" x14ac:dyDescent="0.55000000000000004">
      <c r="A808" s="126"/>
      <c r="B808" s="95"/>
      <c r="C808" s="98" t="str">
        <f>IF(B808="","",VLOOKUP(B808,団体基本情報!$B$14:$D$23,3,FALSE))</f>
        <v/>
      </c>
      <c r="D808" s="7" t="str">
        <f t="shared" si="73"/>
        <v/>
      </c>
      <c r="E808" s="6" t="str">
        <f t="shared" si="74"/>
        <v/>
      </c>
      <c r="F808" s="131"/>
      <c r="G808" s="105" t="str">
        <f>IF(F808="","",VLOOKUP(F808,プルダウン用リスト!$K$1:$M$14,2,FALSE))</f>
        <v/>
      </c>
      <c r="H808" s="99"/>
      <c r="I808" s="99"/>
      <c r="J808" s="139"/>
      <c r="K808" s="141"/>
      <c r="L808" s="118"/>
      <c r="M808" s="119" t="str">
        <f t="shared" si="75"/>
        <v/>
      </c>
      <c r="N808" s="103"/>
      <c r="O808" s="100"/>
      <c r="P808" s="100"/>
      <c r="Q808" s="101" t="str">
        <f t="shared" si="76"/>
        <v/>
      </c>
      <c r="R808" s="100"/>
      <c r="S808" s="102" t="str">
        <f t="shared" si="77"/>
        <v/>
      </c>
      <c r="T808" s="15" t="str">
        <f t="shared" si="78"/>
        <v/>
      </c>
    </row>
    <row r="809" spans="1:20" x14ac:dyDescent="0.55000000000000004">
      <c r="A809" s="126"/>
      <c r="B809" s="95"/>
      <c r="C809" s="98" t="str">
        <f>IF(B809="","",VLOOKUP(B809,団体基本情報!$B$14:$D$23,3,FALSE))</f>
        <v/>
      </c>
      <c r="D809" s="7" t="str">
        <f t="shared" si="73"/>
        <v/>
      </c>
      <c r="E809" s="6" t="str">
        <f t="shared" si="74"/>
        <v/>
      </c>
      <c r="F809" s="131"/>
      <c r="G809" s="105" t="str">
        <f>IF(F809="","",VLOOKUP(F809,プルダウン用リスト!$K$1:$M$14,2,FALSE))</f>
        <v/>
      </c>
      <c r="H809" s="99"/>
      <c r="I809" s="99"/>
      <c r="J809" s="139"/>
      <c r="K809" s="141"/>
      <c r="L809" s="118"/>
      <c r="M809" s="119" t="str">
        <f t="shared" si="75"/>
        <v/>
      </c>
      <c r="N809" s="103"/>
      <c r="O809" s="100"/>
      <c r="P809" s="100"/>
      <c r="Q809" s="101" t="str">
        <f t="shared" si="76"/>
        <v/>
      </c>
      <c r="R809" s="100"/>
      <c r="S809" s="102" t="str">
        <f t="shared" si="77"/>
        <v/>
      </c>
      <c r="T809" s="15" t="str">
        <f t="shared" si="78"/>
        <v/>
      </c>
    </row>
    <row r="810" spans="1:20" x14ac:dyDescent="0.55000000000000004">
      <c r="A810" s="126"/>
      <c r="B810" s="95"/>
      <c r="C810" s="98" t="str">
        <f>IF(B810="","",VLOOKUP(B810,団体基本情報!$B$14:$D$23,3,FALSE))</f>
        <v/>
      </c>
      <c r="D810" s="7" t="str">
        <f t="shared" si="73"/>
        <v/>
      </c>
      <c r="E810" s="6" t="str">
        <f t="shared" si="74"/>
        <v/>
      </c>
      <c r="F810" s="131"/>
      <c r="G810" s="105" t="str">
        <f>IF(F810="","",VLOOKUP(F810,プルダウン用リスト!$K$1:$M$14,2,FALSE))</f>
        <v/>
      </c>
      <c r="H810" s="99"/>
      <c r="I810" s="99"/>
      <c r="J810" s="139"/>
      <c r="K810" s="141"/>
      <c r="L810" s="118"/>
      <c r="M810" s="119" t="str">
        <f t="shared" si="75"/>
        <v/>
      </c>
      <c r="N810" s="103"/>
      <c r="O810" s="100"/>
      <c r="P810" s="100"/>
      <c r="Q810" s="101" t="str">
        <f t="shared" si="76"/>
        <v/>
      </c>
      <c r="R810" s="100"/>
      <c r="S810" s="102" t="str">
        <f t="shared" si="77"/>
        <v/>
      </c>
      <c r="T810" s="15" t="str">
        <f t="shared" si="78"/>
        <v/>
      </c>
    </row>
    <row r="811" spans="1:20" x14ac:dyDescent="0.55000000000000004">
      <c r="A811" s="126"/>
      <c r="B811" s="95"/>
      <c r="C811" s="98" t="str">
        <f>IF(B811="","",VLOOKUP(B811,団体基本情報!$B$14:$D$23,3,FALSE))</f>
        <v/>
      </c>
      <c r="D811" s="7" t="str">
        <f t="shared" si="73"/>
        <v/>
      </c>
      <c r="E811" s="6" t="str">
        <f t="shared" si="74"/>
        <v/>
      </c>
      <c r="F811" s="131"/>
      <c r="G811" s="105" t="str">
        <f>IF(F811="","",VLOOKUP(F811,プルダウン用リスト!$K$1:$M$14,2,FALSE))</f>
        <v/>
      </c>
      <c r="H811" s="99"/>
      <c r="I811" s="99"/>
      <c r="J811" s="139"/>
      <c r="K811" s="141"/>
      <c r="L811" s="118"/>
      <c r="M811" s="119" t="str">
        <f t="shared" si="75"/>
        <v/>
      </c>
      <c r="N811" s="103"/>
      <c r="O811" s="100"/>
      <c r="P811" s="100"/>
      <c r="Q811" s="101" t="str">
        <f t="shared" si="76"/>
        <v/>
      </c>
      <c r="R811" s="100"/>
      <c r="S811" s="102" t="str">
        <f t="shared" si="77"/>
        <v/>
      </c>
      <c r="T811" s="15" t="str">
        <f t="shared" si="78"/>
        <v/>
      </c>
    </row>
    <row r="812" spans="1:20" x14ac:dyDescent="0.55000000000000004">
      <c r="A812" s="126"/>
      <c r="B812" s="95"/>
      <c r="C812" s="98" t="str">
        <f>IF(B812="","",VLOOKUP(B812,団体基本情報!$B$14:$D$23,3,FALSE))</f>
        <v/>
      </c>
      <c r="D812" s="7" t="str">
        <f t="shared" si="73"/>
        <v/>
      </c>
      <c r="E812" s="6" t="str">
        <f t="shared" si="74"/>
        <v/>
      </c>
      <c r="F812" s="131"/>
      <c r="G812" s="105" t="str">
        <f>IF(F812="","",VLOOKUP(F812,プルダウン用リスト!$K$1:$M$14,2,FALSE))</f>
        <v/>
      </c>
      <c r="H812" s="99"/>
      <c r="I812" s="99"/>
      <c r="J812" s="139"/>
      <c r="K812" s="141"/>
      <c r="L812" s="118"/>
      <c r="M812" s="119" t="str">
        <f t="shared" si="75"/>
        <v/>
      </c>
      <c r="N812" s="103"/>
      <c r="O812" s="100"/>
      <c r="P812" s="100"/>
      <c r="Q812" s="101" t="str">
        <f t="shared" si="76"/>
        <v/>
      </c>
      <c r="R812" s="100"/>
      <c r="S812" s="102" t="str">
        <f t="shared" si="77"/>
        <v/>
      </c>
      <c r="T812" s="15" t="str">
        <f t="shared" si="78"/>
        <v/>
      </c>
    </row>
    <row r="813" spans="1:20" x14ac:dyDescent="0.55000000000000004">
      <c r="A813" s="126"/>
      <c r="B813" s="95"/>
      <c r="C813" s="98" t="str">
        <f>IF(B813="","",VLOOKUP(B813,団体基本情報!$B$14:$D$23,3,FALSE))</f>
        <v/>
      </c>
      <c r="D813" s="7" t="str">
        <f t="shared" si="73"/>
        <v/>
      </c>
      <c r="E813" s="6" t="str">
        <f t="shared" si="74"/>
        <v/>
      </c>
      <c r="F813" s="131"/>
      <c r="G813" s="105" t="str">
        <f>IF(F813="","",VLOOKUP(F813,プルダウン用リスト!$K$1:$M$14,2,FALSE))</f>
        <v/>
      </c>
      <c r="H813" s="99"/>
      <c r="I813" s="99"/>
      <c r="J813" s="139"/>
      <c r="K813" s="141"/>
      <c r="L813" s="118"/>
      <c r="M813" s="119" t="str">
        <f t="shared" si="75"/>
        <v/>
      </c>
      <c r="N813" s="103"/>
      <c r="O813" s="100"/>
      <c r="P813" s="100"/>
      <c r="Q813" s="101" t="str">
        <f t="shared" si="76"/>
        <v/>
      </c>
      <c r="R813" s="100"/>
      <c r="S813" s="102" t="str">
        <f t="shared" si="77"/>
        <v/>
      </c>
      <c r="T813" s="15" t="str">
        <f t="shared" si="78"/>
        <v/>
      </c>
    </row>
    <row r="814" spans="1:20" x14ac:dyDescent="0.55000000000000004">
      <c r="A814" s="126"/>
      <c r="B814" s="95"/>
      <c r="C814" s="98" t="str">
        <f>IF(B814="","",VLOOKUP(B814,団体基本情報!$B$14:$D$23,3,FALSE))</f>
        <v/>
      </c>
      <c r="D814" s="7" t="str">
        <f t="shared" si="73"/>
        <v/>
      </c>
      <c r="E814" s="6" t="str">
        <f t="shared" si="74"/>
        <v/>
      </c>
      <c r="F814" s="131"/>
      <c r="G814" s="105" t="str">
        <f>IF(F814="","",VLOOKUP(F814,プルダウン用リスト!$K$1:$M$14,2,FALSE))</f>
        <v/>
      </c>
      <c r="H814" s="99"/>
      <c r="I814" s="99"/>
      <c r="J814" s="139"/>
      <c r="K814" s="141"/>
      <c r="L814" s="118"/>
      <c r="M814" s="119" t="str">
        <f t="shared" si="75"/>
        <v/>
      </c>
      <c r="N814" s="103"/>
      <c r="O814" s="100"/>
      <c r="P814" s="100"/>
      <c r="Q814" s="101" t="str">
        <f t="shared" si="76"/>
        <v/>
      </c>
      <c r="R814" s="100"/>
      <c r="S814" s="102" t="str">
        <f t="shared" si="77"/>
        <v/>
      </c>
      <c r="T814" s="15" t="str">
        <f t="shared" si="78"/>
        <v/>
      </c>
    </row>
    <row r="815" spans="1:20" x14ac:dyDescent="0.55000000000000004">
      <c r="A815" s="126"/>
      <c r="B815" s="95"/>
      <c r="C815" s="98" t="str">
        <f>IF(B815="","",VLOOKUP(B815,団体基本情報!$B$14:$D$23,3,FALSE))</f>
        <v/>
      </c>
      <c r="D815" s="7" t="str">
        <f t="shared" si="73"/>
        <v/>
      </c>
      <c r="E815" s="6" t="str">
        <f t="shared" si="74"/>
        <v/>
      </c>
      <c r="F815" s="131"/>
      <c r="G815" s="105" t="str">
        <f>IF(F815="","",VLOOKUP(F815,プルダウン用リスト!$K$1:$M$14,2,FALSE))</f>
        <v/>
      </c>
      <c r="H815" s="99"/>
      <c r="I815" s="99"/>
      <c r="J815" s="139"/>
      <c r="K815" s="141"/>
      <c r="L815" s="118"/>
      <c r="M815" s="119" t="str">
        <f t="shared" si="75"/>
        <v/>
      </c>
      <c r="N815" s="103"/>
      <c r="O815" s="100"/>
      <c r="P815" s="100"/>
      <c r="Q815" s="101" t="str">
        <f t="shared" si="76"/>
        <v/>
      </c>
      <c r="R815" s="100"/>
      <c r="S815" s="102" t="str">
        <f t="shared" si="77"/>
        <v/>
      </c>
      <c r="T815" s="15" t="str">
        <f t="shared" si="78"/>
        <v/>
      </c>
    </row>
    <row r="816" spans="1:20" x14ac:dyDescent="0.55000000000000004">
      <c r="A816" s="126"/>
      <c r="B816" s="95"/>
      <c r="C816" s="98" t="str">
        <f>IF(B816="","",VLOOKUP(B816,団体基本情報!$B$14:$D$23,3,FALSE))</f>
        <v/>
      </c>
      <c r="D816" s="7" t="str">
        <f t="shared" si="73"/>
        <v/>
      </c>
      <c r="E816" s="6" t="str">
        <f t="shared" si="74"/>
        <v/>
      </c>
      <c r="F816" s="131"/>
      <c r="G816" s="105" t="str">
        <f>IF(F816="","",VLOOKUP(F816,プルダウン用リスト!$K$1:$M$14,2,FALSE))</f>
        <v/>
      </c>
      <c r="H816" s="99"/>
      <c r="I816" s="99"/>
      <c r="J816" s="139"/>
      <c r="K816" s="141"/>
      <c r="L816" s="118"/>
      <c r="M816" s="119" t="str">
        <f t="shared" si="75"/>
        <v/>
      </c>
      <c r="N816" s="103"/>
      <c r="O816" s="100"/>
      <c r="P816" s="100"/>
      <c r="Q816" s="101" t="str">
        <f t="shared" si="76"/>
        <v/>
      </c>
      <c r="R816" s="100"/>
      <c r="S816" s="102" t="str">
        <f t="shared" si="77"/>
        <v/>
      </c>
      <c r="T816" s="15" t="str">
        <f t="shared" si="78"/>
        <v/>
      </c>
    </row>
    <row r="817" spans="1:20" x14ac:dyDescent="0.55000000000000004">
      <c r="A817" s="126"/>
      <c r="B817" s="95"/>
      <c r="C817" s="98" t="str">
        <f>IF(B817="","",VLOOKUP(B817,団体基本情報!$B$14:$D$23,3,FALSE))</f>
        <v/>
      </c>
      <c r="D817" s="7" t="str">
        <f t="shared" si="73"/>
        <v/>
      </c>
      <c r="E817" s="6" t="str">
        <f t="shared" si="74"/>
        <v/>
      </c>
      <c r="F817" s="131"/>
      <c r="G817" s="105" t="str">
        <f>IF(F817="","",VLOOKUP(F817,プルダウン用リスト!$K$1:$M$14,2,FALSE))</f>
        <v/>
      </c>
      <c r="H817" s="99"/>
      <c r="I817" s="99"/>
      <c r="J817" s="139"/>
      <c r="K817" s="141"/>
      <c r="L817" s="118"/>
      <c r="M817" s="119" t="str">
        <f t="shared" si="75"/>
        <v/>
      </c>
      <c r="N817" s="103"/>
      <c r="O817" s="100"/>
      <c r="P817" s="100"/>
      <c r="Q817" s="101" t="str">
        <f t="shared" si="76"/>
        <v/>
      </c>
      <c r="R817" s="100"/>
      <c r="S817" s="102" t="str">
        <f t="shared" si="77"/>
        <v/>
      </c>
      <c r="T817" s="15" t="str">
        <f t="shared" si="78"/>
        <v/>
      </c>
    </row>
    <row r="818" spans="1:20" x14ac:dyDescent="0.55000000000000004">
      <c r="A818" s="126"/>
      <c r="B818" s="95"/>
      <c r="C818" s="98" t="str">
        <f>IF(B818="","",VLOOKUP(B818,団体基本情報!$B$14:$D$23,3,FALSE))</f>
        <v/>
      </c>
      <c r="D818" s="7" t="str">
        <f t="shared" si="73"/>
        <v/>
      </c>
      <c r="E818" s="6" t="str">
        <f t="shared" si="74"/>
        <v/>
      </c>
      <c r="F818" s="131"/>
      <c r="G818" s="105" t="str">
        <f>IF(F818="","",VLOOKUP(F818,プルダウン用リスト!$K$1:$M$14,2,FALSE))</f>
        <v/>
      </c>
      <c r="H818" s="99"/>
      <c r="I818" s="99"/>
      <c r="J818" s="139"/>
      <c r="K818" s="141"/>
      <c r="L818" s="118"/>
      <c r="M818" s="119" t="str">
        <f t="shared" si="75"/>
        <v/>
      </c>
      <c r="N818" s="103"/>
      <c r="O818" s="100"/>
      <c r="P818" s="100"/>
      <c r="Q818" s="101" t="str">
        <f t="shared" si="76"/>
        <v/>
      </c>
      <c r="R818" s="100"/>
      <c r="S818" s="102" t="str">
        <f t="shared" si="77"/>
        <v/>
      </c>
      <c r="T818" s="15" t="str">
        <f t="shared" si="78"/>
        <v/>
      </c>
    </row>
    <row r="819" spans="1:20" x14ac:dyDescent="0.55000000000000004">
      <c r="A819" s="126"/>
      <c r="B819" s="95"/>
      <c r="C819" s="98" t="str">
        <f>IF(B819="","",VLOOKUP(B819,団体基本情報!$B$14:$D$23,3,FALSE))</f>
        <v/>
      </c>
      <c r="D819" s="7" t="str">
        <f t="shared" si="73"/>
        <v/>
      </c>
      <c r="E819" s="6" t="str">
        <f t="shared" si="74"/>
        <v/>
      </c>
      <c r="F819" s="131"/>
      <c r="G819" s="105" t="str">
        <f>IF(F819="","",VLOOKUP(F819,プルダウン用リスト!$K$1:$M$14,2,FALSE))</f>
        <v/>
      </c>
      <c r="H819" s="99"/>
      <c r="I819" s="99"/>
      <c r="J819" s="139"/>
      <c r="K819" s="141"/>
      <c r="L819" s="118"/>
      <c r="M819" s="119" t="str">
        <f t="shared" si="75"/>
        <v/>
      </c>
      <c r="N819" s="103"/>
      <c r="O819" s="100"/>
      <c r="P819" s="100"/>
      <c r="Q819" s="101" t="str">
        <f t="shared" si="76"/>
        <v/>
      </c>
      <c r="R819" s="100"/>
      <c r="S819" s="102" t="str">
        <f t="shared" si="77"/>
        <v/>
      </c>
      <c r="T819" s="15" t="str">
        <f t="shared" si="78"/>
        <v/>
      </c>
    </row>
    <row r="820" spans="1:20" x14ac:dyDescent="0.55000000000000004">
      <c r="A820" s="126"/>
      <c r="B820" s="95"/>
      <c r="C820" s="98" t="str">
        <f>IF(B820="","",VLOOKUP(B820,団体基本情報!$B$14:$D$23,3,FALSE))</f>
        <v/>
      </c>
      <c r="D820" s="7" t="str">
        <f t="shared" si="73"/>
        <v/>
      </c>
      <c r="E820" s="6" t="str">
        <f t="shared" si="74"/>
        <v/>
      </c>
      <c r="F820" s="131"/>
      <c r="G820" s="105" t="str">
        <f>IF(F820="","",VLOOKUP(F820,プルダウン用リスト!$K$1:$M$14,2,FALSE))</f>
        <v/>
      </c>
      <c r="H820" s="99"/>
      <c r="I820" s="99"/>
      <c r="J820" s="139"/>
      <c r="K820" s="141"/>
      <c r="L820" s="118"/>
      <c r="M820" s="119" t="str">
        <f t="shared" si="75"/>
        <v/>
      </c>
      <c r="N820" s="103"/>
      <c r="O820" s="100"/>
      <c r="P820" s="100"/>
      <c r="Q820" s="101" t="str">
        <f t="shared" si="76"/>
        <v/>
      </c>
      <c r="R820" s="100"/>
      <c r="S820" s="102" t="str">
        <f t="shared" si="77"/>
        <v/>
      </c>
      <c r="T820" s="15" t="str">
        <f t="shared" si="78"/>
        <v/>
      </c>
    </row>
    <row r="821" spans="1:20" x14ac:dyDescent="0.55000000000000004">
      <c r="A821" s="126"/>
      <c r="B821" s="95"/>
      <c r="C821" s="98" t="str">
        <f>IF(B821="","",VLOOKUP(B821,団体基本情報!$B$14:$D$23,3,FALSE))</f>
        <v/>
      </c>
      <c r="D821" s="7" t="str">
        <f t="shared" si="73"/>
        <v/>
      </c>
      <c r="E821" s="6" t="str">
        <f t="shared" si="74"/>
        <v/>
      </c>
      <c r="F821" s="131"/>
      <c r="G821" s="105" t="str">
        <f>IF(F821="","",VLOOKUP(F821,プルダウン用リスト!$K$1:$M$14,2,FALSE))</f>
        <v/>
      </c>
      <c r="H821" s="99"/>
      <c r="I821" s="99"/>
      <c r="J821" s="139"/>
      <c r="K821" s="141"/>
      <c r="L821" s="118"/>
      <c r="M821" s="119" t="str">
        <f t="shared" si="75"/>
        <v/>
      </c>
      <c r="N821" s="103"/>
      <c r="O821" s="100"/>
      <c r="P821" s="100"/>
      <c r="Q821" s="101" t="str">
        <f t="shared" si="76"/>
        <v/>
      </c>
      <c r="R821" s="100"/>
      <c r="S821" s="102" t="str">
        <f t="shared" si="77"/>
        <v/>
      </c>
      <c r="T821" s="15" t="str">
        <f t="shared" si="78"/>
        <v/>
      </c>
    </row>
    <row r="822" spans="1:20" x14ac:dyDescent="0.55000000000000004">
      <c r="A822" s="126"/>
      <c r="B822" s="95"/>
      <c r="C822" s="98" t="str">
        <f>IF(B822="","",VLOOKUP(B822,団体基本情報!$B$14:$D$23,3,FALSE))</f>
        <v/>
      </c>
      <c r="D822" s="7" t="str">
        <f t="shared" si="73"/>
        <v/>
      </c>
      <c r="E822" s="6" t="str">
        <f t="shared" si="74"/>
        <v/>
      </c>
      <c r="F822" s="131"/>
      <c r="G822" s="105" t="str">
        <f>IF(F822="","",VLOOKUP(F822,プルダウン用リスト!$K$1:$M$14,2,FALSE))</f>
        <v/>
      </c>
      <c r="H822" s="99"/>
      <c r="I822" s="99"/>
      <c r="J822" s="139"/>
      <c r="K822" s="141"/>
      <c r="L822" s="118"/>
      <c r="M822" s="119" t="str">
        <f t="shared" si="75"/>
        <v/>
      </c>
      <c r="N822" s="103"/>
      <c r="O822" s="100"/>
      <c r="P822" s="100"/>
      <c r="Q822" s="101" t="str">
        <f t="shared" si="76"/>
        <v/>
      </c>
      <c r="R822" s="100"/>
      <c r="S822" s="102" t="str">
        <f t="shared" si="77"/>
        <v/>
      </c>
      <c r="T822" s="15" t="str">
        <f t="shared" si="78"/>
        <v/>
      </c>
    </row>
    <row r="823" spans="1:20" x14ac:dyDescent="0.55000000000000004">
      <c r="A823" s="126"/>
      <c r="B823" s="95"/>
      <c r="C823" s="98" t="str">
        <f>IF(B823="","",VLOOKUP(B823,団体基本情報!$B$14:$D$23,3,FALSE))</f>
        <v/>
      </c>
      <c r="D823" s="7" t="str">
        <f t="shared" si="73"/>
        <v/>
      </c>
      <c r="E823" s="6" t="str">
        <f t="shared" si="74"/>
        <v/>
      </c>
      <c r="F823" s="131"/>
      <c r="G823" s="105" t="str">
        <f>IF(F823="","",VLOOKUP(F823,プルダウン用リスト!$K$1:$M$14,2,FALSE))</f>
        <v/>
      </c>
      <c r="H823" s="99"/>
      <c r="I823" s="99"/>
      <c r="J823" s="139"/>
      <c r="K823" s="141"/>
      <c r="L823" s="118"/>
      <c r="M823" s="119" t="str">
        <f t="shared" si="75"/>
        <v/>
      </c>
      <c r="N823" s="103"/>
      <c r="O823" s="100"/>
      <c r="P823" s="100"/>
      <c r="Q823" s="101" t="str">
        <f t="shared" si="76"/>
        <v/>
      </c>
      <c r="R823" s="100"/>
      <c r="S823" s="102" t="str">
        <f t="shared" si="77"/>
        <v/>
      </c>
      <c r="T823" s="15" t="str">
        <f t="shared" si="78"/>
        <v/>
      </c>
    </row>
    <row r="824" spans="1:20" x14ac:dyDescent="0.55000000000000004">
      <c r="A824" s="126"/>
      <c r="B824" s="95"/>
      <c r="C824" s="98" t="str">
        <f>IF(B824="","",VLOOKUP(B824,団体基本情報!$B$14:$D$23,3,FALSE))</f>
        <v/>
      </c>
      <c r="D824" s="7" t="str">
        <f t="shared" si="73"/>
        <v/>
      </c>
      <c r="E824" s="6" t="str">
        <f t="shared" si="74"/>
        <v/>
      </c>
      <c r="F824" s="131"/>
      <c r="G824" s="105" t="str">
        <f>IF(F824="","",VLOOKUP(F824,プルダウン用リスト!$K$1:$M$14,2,FALSE))</f>
        <v/>
      </c>
      <c r="H824" s="99"/>
      <c r="I824" s="99"/>
      <c r="J824" s="139"/>
      <c r="K824" s="141"/>
      <c r="L824" s="118"/>
      <c r="M824" s="119" t="str">
        <f t="shared" si="75"/>
        <v/>
      </c>
      <c r="N824" s="103"/>
      <c r="O824" s="100"/>
      <c r="P824" s="100"/>
      <c r="Q824" s="101" t="str">
        <f t="shared" si="76"/>
        <v/>
      </c>
      <c r="R824" s="100"/>
      <c r="S824" s="102" t="str">
        <f t="shared" si="77"/>
        <v/>
      </c>
      <c r="T824" s="15" t="str">
        <f t="shared" si="78"/>
        <v/>
      </c>
    </row>
    <row r="825" spans="1:20" x14ac:dyDescent="0.55000000000000004">
      <c r="A825" s="126"/>
      <c r="B825" s="95"/>
      <c r="C825" s="98" t="str">
        <f>IF(B825="","",VLOOKUP(B825,団体基本情報!$B$14:$D$23,3,FALSE))</f>
        <v/>
      </c>
      <c r="D825" s="7" t="str">
        <f t="shared" si="73"/>
        <v/>
      </c>
      <c r="E825" s="6" t="str">
        <f t="shared" si="74"/>
        <v/>
      </c>
      <c r="F825" s="131"/>
      <c r="G825" s="105" t="str">
        <f>IF(F825="","",VLOOKUP(F825,プルダウン用リスト!$K$1:$M$14,2,FALSE))</f>
        <v/>
      </c>
      <c r="H825" s="99"/>
      <c r="I825" s="99"/>
      <c r="J825" s="139"/>
      <c r="K825" s="141"/>
      <c r="L825" s="118"/>
      <c r="M825" s="119" t="str">
        <f t="shared" si="75"/>
        <v/>
      </c>
      <c r="N825" s="103"/>
      <c r="O825" s="100"/>
      <c r="P825" s="100"/>
      <c r="Q825" s="101" t="str">
        <f t="shared" si="76"/>
        <v/>
      </c>
      <c r="R825" s="100"/>
      <c r="S825" s="102" t="str">
        <f t="shared" si="77"/>
        <v/>
      </c>
      <c r="T825" s="15" t="str">
        <f t="shared" si="78"/>
        <v/>
      </c>
    </row>
    <row r="826" spans="1:20" x14ac:dyDescent="0.55000000000000004">
      <c r="A826" s="126"/>
      <c r="B826" s="95"/>
      <c r="C826" s="98" t="str">
        <f>IF(B826="","",VLOOKUP(B826,団体基本情報!$B$14:$D$23,3,FALSE))</f>
        <v/>
      </c>
      <c r="D826" s="7" t="str">
        <f t="shared" si="73"/>
        <v/>
      </c>
      <c r="E826" s="6" t="str">
        <f t="shared" si="74"/>
        <v/>
      </c>
      <c r="F826" s="131"/>
      <c r="G826" s="105" t="str">
        <f>IF(F826="","",VLOOKUP(F826,プルダウン用リスト!$K$1:$M$14,2,FALSE))</f>
        <v/>
      </c>
      <c r="H826" s="99"/>
      <c r="I826" s="99"/>
      <c r="J826" s="139"/>
      <c r="K826" s="141"/>
      <c r="L826" s="118"/>
      <c r="M826" s="119" t="str">
        <f t="shared" si="75"/>
        <v/>
      </c>
      <c r="N826" s="103"/>
      <c r="O826" s="100"/>
      <c r="P826" s="100"/>
      <c r="Q826" s="101" t="str">
        <f t="shared" si="76"/>
        <v/>
      </c>
      <c r="R826" s="100"/>
      <c r="S826" s="102" t="str">
        <f t="shared" si="77"/>
        <v/>
      </c>
      <c r="T826" s="15" t="str">
        <f t="shared" si="78"/>
        <v/>
      </c>
    </row>
    <row r="827" spans="1:20" x14ac:dyDescent="0.55000000000000004">
      <c r="A827" s="126"/>
      <c r="B827" s="95"/>
      <c r="C827" s="98" t="str">
        <f>IF(B827="","",VLOOKUP(B827,団体基本情報!$B$14:$D$23,3,FALSE))</f>
        <v/>
      </c>
      <c r="D827" s="7" t="str">
        <f t="shared" si="73"/>
        <v/>
      </c>
      <c r="E827" s="6" t="str">
        <f t="shared" si="74"/>
        <v/>
      </c>
      <c r="F827" s="131"/>
      <c r="G827" s="105" t="str">
        <f>IF(F827="","",VLOOKUP(F827,プルダウン用リスト!$K$1:$M$14,2,FALSE))</f>
        <v/>
      </c>
      <c r="H827" s="99"/>
      <c r="I827" s="99"/>
      <c r="J827" s="139"/>
      <c r="K827" s="141"/>
      <c r="L827" s="118"/>
      <c r="M827" s="119" t="str">
        <f t="shared" si="75"/>
        <v/>
      </c>
      <c r="N827" s="103"/>
      <c r="O827" s="100"/>
      <c r="P827" s="100"/>
      <c r="Q827" s="101" t="str">
        <f t="shared" si="76"/>
        <v/>
      </c>
      <c r="R827" s="100"/>
      <c r="S827" s="102" t="str">
        <f t="shared" si="77"/>
        <v/>
      </c>
      <c r="T827" s="15" t="str">
        <f t="shared" si="78"/>
        <v/>
      </c>
    </row>
    <row r="828" spans="1:20" x14ac:dyDescent="0.55000000000000004">
      <c r="A828" s="126"/>
      <c r="B828" s="95"/>
      <c r="C828" s="98" t="str">
        <f>IF(B828="","",VLOOKUP(B828,団体基本情報!$B$14:$D$23,3,FALSE))</f>
        <v/>
      </c>
      <c r="D828" s="7" t="str">
        <f t="shared" si="73"/>
        <v/>
      </c>
      <c r="E828" s="6" t="str">
        <f t="shared" si="74"/>
        <v/>
      </c>
      <c r="F828" s="131"/>
      <c r="G828" s="105" t="str">
        <f>IF(F828="","",VLOOKUP(F828,プルダウン用リスト!$K$1:$M$14,2,FALSE))</f>
        <v/>
      </c>
      <c r="H828" s="99"/>
      <c r="I828" s="99"/>
      <c r="J828" s="139"/>
      <c r="K828" s="141"/>
      <c r="L828" s="118"/>
      <c r="M828" s="119" t="str">
        <f t="shared" si="75"/>
        <v/>
      </c>
      <c r="N828" s="103"/>
      <c r="O828" s="100"/>
      <c r="P828" s="100"/>
      <c r="Q828" s="101" t="str">
        <f t="shared" si="76"/>
        <v/>
      </c>
      <c r="R828" s="100"/>
      <c r="S828" s="102" t="str">
        <f t="shared" si="77"/>
        <v/>
      </c>
      <c r="T828" s="15" t="str">
        <f t="shared" si="78"/>
        <v/>
      </c>
    </row>
    <row r="829" spans="1:20" x14ac:dyDescent="0.55000000000000004">
      <c r="A829" s="126"/>
      <c r="B829" s="95"/>
      <c r="C829" s="98" t="str">
        <f>IF(B829="","",VLOOKUP(B829,団体基本情報!$B$14:$D$23,3,FALSE))</f>
        <v/>
      </c>
      <c r="D829" s="7" t="str">
        <f t="shared" si="73"/>
        <v/>
      </c>
      <c r="E829" s="6" t="str">
        <f t="shared" si="74"/>
        <v/>
      </c>
      <c r="F829" s="131"/>
      <c r="G829" s="105" t="str">
        <f>IF(F829="","",VLOOKUP(F829,プルダウン用リスト!$K$1:$M$14,2,FALSE))</f>
        <v/>
      </c>
      <c r="H829" s="99"/>
      <c r="I829" s="99"/>
      <c r="J829" s="139"/>
      <c r="K829" s="141"/>
      <c r="L829" s="118"/>
      <c r="M829" s="119" t="str">
        <f t="shared" si="75"/>
        <v/>
      </c>
      <c r="N829" s="103"/>
      <c r="O829" s="100"/>
      <c r="P829" s="100"/>
      <c r="Q829" s="101" t="str">
        <f t="shared" si="76"/>
        <v/>
      </c>
      <c r="R829" s="100"/>
      <c r="S829" s="102" t="str">
        <f t="shared" si="77"/>
        <v/>
      </c>
      <c r="T829" s="15" t="str">
        <f t="shared" si="78"/>
        <v/>
      </c>
    </row>
    <row r="830" spans="1:20" x14ac:dyDescent="0.55000000000000004">
      <c r="A830" s="126"/>
      <c r="B830" s="95"/>
      <c r="C830" s="98" t="str">
        <f>IF(B830="","",VLOOKUP(B830,団体基本情報!$B$14:$D$23,3,FALSE))</f>
        <v/>
      </c>
      <c r="D830" s="7" t="str">
        <f t="shared" si="73"/>
        <v/>
      </c>
      <c r="E830" s="6" t="str">
        <f t="shared" si="74"/>
        <v/>
      </c>
      <c r="F830" s="131"/>
      <c r="G830" s="105" t="str">
        <f>IF(F830="","",VLOOKUP(F830,プルダウン用リスト!$K$1:$M$14,2,FALSE))</f>
        <v/>
      </c>
      <c r="H830" s="99"/>
      <c r="I830" s="99"/>
      <c r="J830" s="139"/>
      <c r="K830" s="141"/>
      <c r="L830" s="118"/>
      <c r="M830" s="119" t="str">
        <f t="shared" si="75"/>
        <v/>
      </c>
      <c r="N830" s="103"/>
      <c r="O830" s="100"/>
      <c r="P830" s="100"/>
      <c r="Q830" s="101" t="str">
        <f t="shared" si="76"/>
        <v/>
      </c>
      <c r="R830" s="100"/>
      <c r="S830" s="102" t="str">
        <f t="shared" si="77"/>
        <v/>
      </c>
      <c r="T830" s="15" t="str">
        <f t="shared" si="78"/>
        <v/>
      </c>
    </row>
    <row r="831" spans="1:20" x14ac:dyDescent="0.55000000000000004">
      <c r="A831" s="126"/>
      <c r="B831" s="95"/>
      <c r="C831" s="98" t="str">
        <f>IF(B831="","",VLOOKUP(B831,団体基本情報!$B$14:$D$23,3,FALSE))</f>
        <v/>
      </c>
      <c r="D831" s="7" t="str">
        <f t="shared" si="73"/>
        <v/>
      </c>
      <c r="E831" s="6" t="str">
        <f t="shared" si="74"/>
        <v/>
      </c>
      <c r="F831" s="131"/>
      <c r="G831" s="105" t="str">
        <f>IF(F831="","",VLOOKUP(F831,プルダウン用リスト!$K$1:$M$14,2,FALSE))</f>
        <v/>
      </c>
      <c r="H831" s="99"/>
      <c r="I831" s="99"/>
      <c r="J831" s="139"/>
      <c r="K831" s="141"/>
      <c r="L831" s="118"/>
      <c r="M831" s="119" t="str">
        <f t="shared" si="75"/>
        <v/>
      </c>
      <c r="N831" s="103"/>
      <c r="O831" s="100"/>
      <c r="P831" s="100"/>
      <c r="Q831" s="101" t="str">
        <f t="shared" si="76"/>
        <v/>
      </c>
      <c r="R831" s="100"/>
      <c r="S831" s="102" t="str">
        <f t="shared" si="77"/>
        <v/>
      </c>
      <c r="T831" s="15" t="str">
        <f t="shared" si="78"/>
        <v/>
      </c>
    </row>
    <row r="832" spans="1:20" x14ac:dyDescent="0.55000000000000004">
      <c r="A832" s="126"/>
      <c r="B832" s="95"/>
      <c r="C832" s="98" t="str">
        <f>IF(B832="","",VLOOKUP(B832,団体基本情報!$B$14:$D$23,3,FALSE))</f>
        <v/>
      </c>
      <c r="D832" s="7" t="str">
        <f t="shared" si="73"/>
        <v/>
      </c>
      <c r="E832" s="6" t="str">
        <f t="shared" si="74"/>
        <v/>
      </c>
      <c r="F832" s="131"/>
      <c r="G832" s="105" t="str">
        <f>IF(F832="","",VLOOKUP(F832,プルダウン用リスト!$K$1:$M$14,2,FALSE))</f>
        <v/>
      </c>
      <c r="H832" s="99"/>
      <c r="I832" s="99"/>
      <c r="J832" s="139"/>
      <c r="K832" s="141"/>
      <c r="L832" s="118"/>
      <c r="M832" s="119" t="str">
        <f t="shared" si="75"/>
        <v/>
      </c>
      <c r="N832" s="103"/>
      <c r="O832" s="100"/>
      <c r="P832" s="100"/>
      <c r="Q832" s="101" t="str">
        <f t="shared" si="76"/>
        <v/>
      </c>
      <c r="R832" s="100"/>
      <c r="S832" s="102" t="str">
        <f t="shared" si="77"/>
        <v/>
      </c>
      <c r="T832" s="15" t="str">
        <f t="shared" si="78"/>
        <v/>
      </c>
    </row>
    <row r="833" spans="1:20" x14ac:dyDescent="0.55000000000000004">
      <c r="A833" s="126"/>
      <c r="B833" s="95"/>
      <c r="C833" s="98" t="str">
        <f>IF(B833="","",VLOOKUP(B833,団体基本情報!$B$14:$D$23,3,FALSE))</f>
        <v/>
      </c>
      <c r="D833" s="7" t="str">
        <f t="shared" si="73"/>
        <v/>
      </c>
      <c r="E833" s="6" t="str">
        <f t="shared" si="74"/>
        <v/>
      </c>
      <c r="F833" s="131"/>
      <c r="G833" s="105" t="str">
        <f>IF(F833="","",VLOOKUP(F833,プルダウン用リスト!$K$1:$M$14,2,FALSE))</f>
        <v/>
      </c>
      <c r="H833" s="99"/>
      <c r="I833" s="99"/>
      <c r="J833" s="139"/>
      <c r="K833" s="141"/>
      <c r="L833" s="118"/>
      <c r="M833" s="119" t="str">
        <f t="shared" si="75"/>
        <v/>
      </c>
      <c r="N833" s="103"/>
      <c r="O833" s="100"/>
      <c r="P833" s="100"/>
      <c r="Q833" s="101" t="str">
        <f t="shared" si="76"/>
        <v/>
      </c>
      <c r="R833" s="100"/>
      <c r="S833" s="102" t="str">
        <f t="shared" si="77"/>
        <v/>
      </c>
      <c r="T833" s="15" t="str">
        <f t="shared" si="78"/>
        <v/>
      </c>
    </row>
    <row r="834" spans="1:20" x14ac:dyDescent="0.55000000000000004">
      <c r="A834" s="126"/>
      <c r="B834" s="95"/>
      <c r="C834" s="98" t="str">
        <f>IF(B834="","",VLOOKUP(B834,団体基本情報!$B$14:$D$23,3,FALSE))</f>
        <v/>
      </c>
      <c r="D834" s="7" t="str">
        <f t="shared" si="73"/>
        <v/>
      </c>
      <c r="E834" s="6" t="str">
        <f t="shared" si="74"/>
        <v/>
      </c>
      <c r="F834" s="131"/>
      <c r="G834" s="105" t="str">
        <f>IF(F834="","",VLOOKUP(F834,プルダウン用リスト!$K$1:$M$14,2,FALSE))</f>
        <v/>
      </c>
      <c r="H834" s="99"/>
      <c r="I834" s="99"/>
      <c r="J834" s="139"/>
      <c r="K834" s="141"/>
      <c r="L834" s="118"/>
      <c r="M834" s="119" t="str">
        <f t="shared" si="75"/>
        <v/>
      </c>
      <c r="N834" s="103"/>
      <c r="O834" s="100"/>
      <c r="P834" s="100"/>
      <c r="Q834" s="101" t="str">
        <f t="shared" si="76"/>
        <v/>
      </c>
      <c r="R834" s="100"/>
      <c r="S834" s="102" t="str">
        <f t="shared" si="77"/>
        <v/>
      </c>
      <c r="T834" s="15" t="str">
        <f t="shared" si="78"/>
        <v/>
      </c>
    </row>
    <row r="835" spans="1:20" x14ac:dyDescent="0.55000000000000004">
      <c r="A835" s="126"/>
      <c r="B835" s="95"/>
      <c r="C835" s="98" t="str">
        <f>IF(B835="","",VLOOKUP(B835,団体基本情報!$B$14:$D$23,3,FALSE))</f>
        <v/>
      </c>
      <c r="D835" s="7" t="str">
        <f t="shared" si="73"/>
        <v/>
      </c>
      <c r="E835" s="6" t="str">
        <f t="shared" si="74"/>
        <v/>
      </c>
      <c r="F835" s="131"/>
      <c r="G835" s="105" t="str">
        <f>IF(F835="","",VLOOKUP(F835,プルダウン用リスト!$K$1:$M$14,2,FALSE))</f>
        <v/>
      </c>
      <c r="H835" s="99"/>
      <c r="I835" s="99"/>
      <c r="J835" s="139"/>
      <c r="K835" s="141"/>
      <c r="L835" s="118"/>
      <c r="M835" s="119" t="str">
        <f t="shared" si="75"/>
        <v/>
      </c>
      <c r="N835" s="103"/>
      <c r="O835" s="100"/>
      <c r="P835" s="100"/>
      <c r="Q835" s="101" t="str">
        <f t="shared" si="76"/>
        <v/>
      </c>
      <c r="R835" s="100"/>
      <c r="S835" s="102" t="str">
        <f t="shared" si="77"/>
        <v/>
      </c>
      <c r="T835" s="15" t="str">
        <f t="shared" si="78"/>
        <v/>
      </c>
    </row>
    <row r="836" spans="1:20" x14ac:dyDescent="0.55000000000000004">
      <c r="A836" s="126"/>
      <c r="B836" s="95"/>
      <c r="C836" s="98" t="str">
        <f>IF(B836="","",VLOOKUP(B836,団体基本情報!$B$14:$D$23,3,FALSE))</f>
        <v/>
      </c>
      <c r="D836" s="7" t="str">
        <f t="shared" si="73"/>
        <v/>
      </c>
      <c r="E836" s="6" t="str">
        <f t="shared" si="74"/>
        <v/>
      </c>
      <c r="F836" s="131"/>
      <c r="G836" s="105" t="str">
        <f>IF(F836="","",VLOOKUP(F836,プルダウン用リスト!$K$1:$M$14,2,FALSE))</f>
        <v/>
      </c>
      <c r="H836" s="99"/>
      <c r="I836" s="99"/>
      <c r="J836" s="139"/>
      <c r="K836" s="141"/>
      <c r="L836" s="118"/>
      <c r="M836" s="119" t="str">
        <f t="shared" si="75"/>
        <v/>
      </c>
      <c r="N836" s="103"/>
      <c r="O836" s="100"/>
      <c r="P836" s="100"/>
      <c r="Q836" s="101" t="str">
        <f t="shared" si="76"/>
        <v/>
      </c>
      <c r="R836" s="100"/>
      <c r="S836" s="102" t="str">
        <f t="shared" si="77"/>
        <v/>
      </c>
      <c r="T836" s="15" t="str">
        <f t="shared" si="78"/>
        <v/>
      </c>
    </row>
    <row r="837" spans="1:20" x14ac:dyDescent="0.55000000000000004">
      <c r="A837" s="126"/>
      <c r="B837" s="95"/>
      <c r="C837" s="98" t="str">
        <f>IF(B837="","",VLOOKUP(B837,団体基本情報!$B$14:$D$23,3,FALSE))</f>
        <v/>
      </c>
      <c r="D837" s="7" t="str">
        <f t="shared" si="73"/>
        <v/>
      </c>
      <c r="E837" s="6" t="str">
        <f t="shared" si="74"/>
        <v/>
      </c>
      <c r="F837" s="131"/>
      <c r="G837" s="105" t="str">
        <f>IF(F837="","",VLOOKUP(F837,プルダウン用リスト!$K$1:$M$14,2,FALSE))</f>
        <v/>
      </c>
      <c r="H837" s="99"/>
      <c r="I837" s="99"/>
      <c r="J837" s="139"/>
      <c r="K837" s="141"/>
      <c r="L837" s="118"/>
      <c r="M837" s="119" t="str">
        <f t="shared" si="75"/>
        <v/>
      </c>
      <c r="N837" s="103"/>
      <c r="O837" s="100"/>
      <c r="P837" s="100"/>
      <c r="Q837" s="101" t="str">
        <f t="shared" si="76"/>
        <v/>
      </c>
      <c r="R837" s="100"/>
      <c r="S837" s="102" t="str">
        <f t="shared" si="77"/>
        <v/>
      </c>
      <c r="T837" s="15" t="str">
        <f t="shared" si="78"/>
        <v/>
      </c>
    </row>
    <row r="838" spans="1:20" x14ac:dyDescent="0.55000000000000004">
      <c r="A838" s="126"/>
      <c r="B838" s="95"/>
      <c r="C838" s="98" t="str">
        <f>IF(B838="","",VLOOKUP(B838,団体基本情報!$B$14:$D$23,3,FALSE))</f>
        <v/>
      </c>
      <c r="D838" s="7" t="str">
        <f t="shared" si="73"/>
        <v/>
      </c>
      <c r="E838" s="6" t="str">
        <f t="shared" si="74"/>
        <v/>
      </c>
      <c r="F838" s="131"/>
      <c r="G838" s="105" t="str">
        <f>IF(F838="","",VLOOKUP(F838,プルダウン用リスト!$K$1:$M$14,2,FALSE))</f>
        <v/>
      </c>
      <c r="H838" s="99"/>
      <c r="I838" s="99"/>
      <c r="J838" s="139"/>
      <c r="K838" s="141"/>
      <c r="L838" s="118"/>
      <c r="M838" s="119" t="str">
        <f t="shared" si="75"/>
        <v/>
      </c>
      <c r="N838" s="103"/>
      <c r="O838" s="100"/>
      <c r="P838" s="100"/>
      <c r="Q838" s="101" t="str">
        <f t="shared" si="76"/>
        <v/>
      </c>
      <c r="R838" s="100"/>
      <c r="S838" s="102" t="str">
        <f t="shared" si="77"/>
        <v/>
      </c>
      <c r="T838" s="15" t="str">
        <f t="shared" si="78"/>
        <v/>
      </c>
    </row>
    <row r="839" spans="1:20" x14ac:dyDescent="0.55000000000000004">
      <c r="A839" s="126"/>
      <c r="B839" s="95"/>
      <c r="C839" s="98" t="str">
        <f>IF(B839="","",VLOOKUP(B839,団体基本情報!$B$14:$D$23,3,FALSE))</f>
        <v/>
      </c>
      <c r="D839" s="7" t="str">
        <f t="shared" ref="D839:D902" si="79">IF(E839="","",IF(E839="謝金","01.",IF(E839="旅費","02.",IF(E839="その他","04.","03."))))</f>
        <v/>
      </c>
      <c r="E839" s="6" t="str">
        <f t="shared" ref="E839:E902" si="80">IF(F839="","",IF(F839="謝金","謝金",IF(F839="旅費","旅費",IF(F839="対象外経費","その他","所費"))))</f>
        <v/>
      </c>
      <c r="F839" s="131"/>
      <c r="G839" s="105" t="str">
        <f>IF(F839="","",VLOOKUP(F839,プルダウン用リスト!$K$1:$M$14,2,FALSE))</f>
        <v/>
      </c>
      <c r="H839" s="99"/>
      <c r="I839" s="99"/>
      <c r="J839" s="139"/>
      <c r="K839" s="141"/>
      <c r="L839" s="118"/>
      <c r="M839" s="119" t="str">
        <f t="shared" ref="M839:M902" si="81">IF(F839="対象外経費",K839,IF(L839="","",K839-L839))</f>
        <v/>
      </c>
      <c r="N839" s="103"/>
      <c r="O839" s="100"/>
      <c r="P839" s="100"/>
      <c r="Q839" s="101" t="str">
        <f t="shared" ref="Q839:Q902" si="82">IF(O839+P839=0,"",O839+P839)</f>
        <v/>
      </c>
      <c r="R839" s="100"/>
      <c r="S839" s="102" t="str">
        <f t="shared" ref="S839:S902" si="83">IF(R839="","",Q839-R839)</f>
        <v/>
      </c>
      <c r="T839" s="15" t="str">
        <f t="shared" ref="T839:T902" si="84">IF(G839=2,"＊","")</f>
        <v/>
      </c>
    </row>
    <row r="840" spans="1:20" x14ac:dyDescent="0.55000000000000004">
      <c r="A840" s="126"/>
      <c r="B840" s="95"/>
      <c r="C840" s="98" t="str">
        <f>IF(B840="","",VLOOKUP(B840,団体基本情報!$B$14:$D$23,3,FALSE))</f>
        <v/>
      </c>
      <c r="D840" s="7" t="str">
        <f t="shared" si="79"/>
        <v/>
      </c>
      <c r="E840" s="6" t="str">
        <f t="shared" si="80"/>
        <v/>
      </c>
      <c r="F840" s="131"/>
      <c r="G840" s="105" t="str">
        <f>IF(F840="","",VLOOKUP(F840,プルダウン用リスト!$K$1:$M$14,2,FALSE))</f>
        <v/>
      </c>
      <c r="H840" s="99"/>
      <c r="I840" s="99"/>
      <c r="J840" s="139"/>
      <c r="K840" s="141"/>
      <c r="L840" s="118"/>
      <c r="M840" s="119" t="str">
        <f t="shared" si="81"/>
        <v/>
      </c>
      <c r="N840" s="103"/>
      <c r="O840" s="100"/>
      <c r="P840" s="100"/>
      <c r="Q840" s="101" t="str">
        <f t="shared" si="82"/>
        <v/>
      </c>
      <c r="R840" s="100"/>
      <c r="S840" s="102" t="str">
        <f t="shared" si="83"/>
        <v/>
      </c>
      <c r="T840" s="15" t="str">
        <f t="shared" si="84"/>
        <v/>
      </c>
    </row>
    <row r="841" spans="1:20" x14ac:dyDescent="0.55000000000000004">
      <c r="A841" s="126"/>
      <c r="B841" s="95"/>
      <c r="C841" s="98" t="str">
        <f>IF(B841="","",VLOOKUP(B841,団体基本情報!$B$14:$D$23,3,FALSE))</f>
        <v/>
      </c>
      <c r="D841" s="7" t="str">
        <f t="shared" si="79"/>
        <v/>
      </c>
      <c r="E841" s="6" t="str">
        <f t="shared" si="80"/>
        <v/>
      </c>
      <c r="F841" s="131"/>
      <c r="G841" s="105" t="str">
        <f>IF(F841="","",VLOOKUP(F841,プルダウン用リスト!$K$1:$M$14,2,FALSE))</f>
        <v/>
      </c>
      <c r="H841" s="99"/>
      <c r="I841" s="99"/>
      <c r="J841" s="139"/>
      <c r="K841" s="141"/>
      <c r="L841" s="118"/>
      <c r="M841" s="119" t="str">
        <f t="shared" si="81"/>
        <v/>
      </c>
      <c r="N841" s="103"/>
      <c r="O841" s="100"/>
      <c r="P841" s="100"/>
      <c r="Q841" s="101" t="str">
        <f t="shared" si="82"/>
        <v/>
      </c>
      <c r="R841" s="100"/>
      <c r="S841" s="102" t="str">
        <f t="shared" si="83"/>
        <v/>
      </c>
      <c r="T841" s="15" t="str">
        <f t="shared" si="84"/>
        <v/>
      </c>
    </row>
    <row r="842" spans="1:20" x14ac:dyDescent="0.55000000000000004">
      <c r="A842" s="126"/>
      <c r="B842" s="95"/>
      <c r="C842" s="98" t="str">
        <f>IF(B842="","",VLOOKUP(B842,団体基本情報!$B$14:$D$23,3,FALSE))</f>
        <v/>
      </c>
      <c r="D842" s="7" t="str">
        <f t="shared" si="79"/>
        <v/>
      </c>
      <c r="E842" s="6" t="str">
        <f t="shared" si="80"/>
        <v/>
      </c>
      <c r="F842" s="131"/>
      <c r="G842" s="105" t="str">
        <f>IF(F842="","",VLOOKUP(F842,プルダウン用リスト!$K$1:$M$14,2,FALSE))</f>
        <v/>
      </c>
      <c r="H842" s="99"/>
      <c r="I842" s="99"/>
      <c r="J842" s="139"/>
      <c r="K842" s="141"/>
      <c r="L842" s="118"/>
      <c r="M842" s="119" t="str">
        <f t="shared" si="81"/>
        <v/>
      </c>
      <c r="N842" s="103"/>
      <c r="O842" s="100"/>
      <c r="P842" s="100"/>
      <c r="Q842" s="101" t="str">
        <f t="shared" si="82"/>
        <v/>
      </c>
      <c r="R842" s="100"/>
      <c r="S842" s="102" t="str">
        <f t="shared" si="83"/>
        <v/>
      </c>
      <c r="T842" s="15" t="str">
        <f t="shared" si="84"/>
        <v/>
      </c>
    </row>
    <row r="843" spans="1:20" x14ac:dyDescent="0.55000000000000004">
      <c r="A843" s="126"/>
      <c r="B843" s="95"/>
      <c r="C843" s="98" t="str">
        <f>IF(B843="","",VLOOKUP(B843,団体基本情報!$B$14:$D$23,3,FALSE))</f>
        <v/>
      </c>
      <c r="D843" s="7" t="str">
        <f t="shared" si="79"/>
        <v/>
      </c>
      <c r="E843" s="6" t="str">
        <f t="shared" si="80"/>
        <v/>
      </c>
      <c r="F843" s="131"/>
      <c r="G843" s="105" t="str">
        <f>IF(F843="","",VLOOKUP(F843,プルダウン用リスト!$K$1:$M$14,2,FALSE))</f>
        <v/>
      </c>
      <c r="H843" s="99"/>
      <c r="I843" s="99"/>
      <c r="J843" s="139"/>
      <c r="K843" s="141"/>
      <c r="L843" s="118"/>
      <c r="M843" s="119" t="str">
        <f t="shared" si="81"/>
        <v/>
      </c>
      <c r="N843" s="103"/>
      <c r="O843" s="100"/>
      <c r="P843" s="100"/>
      <c r="Q843" s="101" t="str">
        <f t="shared" si="82"/>
        <v/>
      </c>
      <c r="R843" s="100"/>
      <c r="S843" s="102" t="str">
        <f t="shared" si="83"/>
        <v/>
      </c>
      <c r="T843" s="15" t="str">
        <f t="shared" si="84"/>
        <v/>
      </c>
    </row>
    <row r="844" spans="1:20" x14ac:dyDescent="0.55000000000000004">
      <c r="A844" s="126"/>
      <c r="B844" s="95"/>
      <c r="C844" s="98" t="str">
        <f>IF(B844="","",VLOOKUP(B844,団体基本情報!$B$14:$D$23,3,FALSE))</f>
        <v/>
      </c>
      <c r="D844" s="7" t="str">
        <f t="shared" si="79"/>
        <v/>
      </c>
      <c r="E844" s="6" t="str">
        <f t="shared" si="80"/>
        <v/>
      </c>
      <c r="F844" s="131"/>
      <c r="G844" s="105" t="str">
        <f>IF(F844="","",VLOOKUP(F844,プルダウン用リスト!$K$1:$M$14,2,FALSE))</f>
        <v/>
      </c>
      <c r="H844" s="99"/>
      <c r="I844" s="99"/>
      <c r="J844" s="139"/>
      <c r="K844" s="141"/>
      <c r="L844" s="118"/>
      <c r="M844" s="119" t="str">
        <f t="shared" si="81"/>
        <v/>
      </c>
      <c r="N844" s="103"/>
      <c r="O844" s="100"/>
      <c r="P844" s="100"/>
      <c r="Q844" s="101" t="str">
        <f t="shared" si="82"/>
        <v/>
      </c>
      <c r="R844" s="100"/>
      <c r="S844" s="102" t="str">
        <f t="shared" si="83"/>
        <v/>
      </c>
      <c r="T844" s="15" t="str">
        <f t="shared" si="84"/>
        <v/>
      </c>
    </row>
    <row r="845" spans="1:20" x14ac:dyDescent="0.55000000000000004">
      <c r="A845" s="126"/>
      <c r="B845" s="95"/>
      <c r="C845" s="98" t="str">
        <f>IF(B845="","",VLOOKUP(B845,団体基本情報!$B$14:$D$23,3,FALSE))</f>
        <v/>
      </c>
      <c r="D845" s="7" t="str">
        <f t="shared" si="79"/>
        <v/>
      </c>
      <c r="E845" s="6" t="str">
        <f t="shared" si="80"/>
        <v/>
      </c>
      <c r="F845" s="131"/>
      <c r="G845" s="105" t="str">
        <f>IF(F845="","",VLOOKUP(F845,プルダウン用リスト!$K$1:$M$14,2,FALSE))</f>
        <v/>
      </c>
      <c r="H845" s="99"/>
      <c r="I845" s="99"/>
      <c r="J845" s="139"/>
      <c r="K845" s="141"/>
      <c r="L845" s="118"/>
      <c r="M845" s="119" t="str">
        <f t="shared" si="81"/>
        <v/>
      </c>
      <c r="N845" s="103"/>
      <c r="O845" s="100"/>
      <c r="P845" s="100"/>
      <c r="Q845" s="101" t="str">
        <f t="shared" si="82"/>
        <v/>
      </c>
      <c r="R845" s="100"/>
      <c r="S845" s="102" t="str">
        <f t="shared" si="83"/>
        <v/>
      </c>
      <c r="T845" s="15" t="str">
        <f t="shared" si="84"/>
        <v/>
      </c>
    </row>
    <row r="846" spans="1:20" x14ac:dyDescent="0.55000000000000004">
      <c r="A846" s="126"/>
      <c r="B846" s="95"/>
      <c r="C846" s="98" t="str">
        <f>IF(B846="","",VLOOKUP(B846,団体基本情報!$B$14:$D$23,3,FALSE))</f>
        <v/>
      </c>
      <c r="D846" s="7" t="str">
        <f t="shared" si="79"/>
        <v/>
      </c>
      <c r="E846" s="6" t="str">
        <f t="shared" si="80"/>
        <v/>
      </c>
      <c r="F846" s="131"/>
      <c r="G846" s="105" t="str">
        <f>IF(F846="","",VLOOKUP(F846,プルダウン用リスト!$K$1:$M$14,2,FALSE))</f>
        <v/>
      </c>
      <c r="H846" s="99"/>
      <c r="I846" s="99"/>
      <c r="J846" s="139"/>
      <c r="K846" s="141"/>
      <c r="L846" s="118"/>
      <c r="M846" s="119" t="str">
        <f t="shared" si="81"/>
        <v/>
      </c>
      <c r="N846" s="103"/>
      <c r="O846" s="100"/>
      <c r="P846" s="100"/>
      <c r="Q846" s="101" t="str">
        <f t="shared" si="82"/>
        <v/>
      </c>
      <c r="R846" s="100"/>
      <c r="S846" s="102" t="str">
        <f t="shared" si="83"/>
        <v/>
      </c>
      <c r="T846" s="15" t="str">
        <f t="shared" si="84"/>
        <v/>
      </c>
    </row>
    <row r="847" spans="1:20" x14ac:dyDescent="0.55000000000000004">
      <c r="A847" s="126"/>
      <c r="B847" s="95"/>
      <c r="C847" s="98" t="str">
        <f>IF(B847="","",VLOOKUP(B847,団体基本情報!$B$14:$D$23,3,FALSE))</f>
        <v/>
      </c>
      <c r="D847" s="7" t="str">
        <f t="shared" si="79"/>
        <v/>
      </c>
      <c r="E847" s="6" t="str">
        <f t="shared" si="80"/>
        <v/>
      </c>
      <c r="F847" s="131"/>
      <c r="G847" s="105" t="str">
        <f>IF(F847="","",VLOOKUP(F847,プルダウン用リスト!$K$1:$M$14,2,FALSE))</f>
        <v/>
      </c>
      <c r="H847" s="99"/>
      <c r="I847" s="99"/>
      <c r="J847" s="139"/>
      <c r="K847" s="141"/>
      <c r="L847" s="118"/>
      <c r="M847" s="119" t="str">
        <f t="shared" si="81"/>
        <v/>
      </c>
      <c r="N847" s="103"/>
      <c r="O847" s="100"/>
      <c r="P847" s="100"/>
      <c r="Q847" s="101" t="str">
        <f t="shared" si="82"/>
        <v/>
      </c>
      <c r="R847" s="100"/>
      <c r="S847" s="102" t="str">
        <f t="shared" si="83"/>
        <v/>
      </c>
      <c r="T847" s="15" t="str">
        <f t="shared" si="84"/>
        <v/>
      </c>
    </row>
    <row r="848" spans="1:20" x14ac:dyDescent="0.55000000000000004">
      <c r="A848" s="126"/>
      <c r="B848" s="95"/>
      <c r="C848" s="98" t="str">
        <f>IF(B848="","",VLOOKUP(B848,団体基本情報!$B$14:$D$23,3,FALSE))</f>
        <v/>
      </c>
      <c r="D848" s="7" t="str">
        <f t="shared" si="79"/>
        <v/>
      </c>
      <c r="E848" s="6" t="str">
        <f t="shared" si="80"/>
        <v/>
      </c>
      <c r="F848" s="131"/>
      <c r="G848" s="105" t="str">
        <f>IF(F848="","",VLOOKUP(F848,プルダウン用リスト!$K$1:$M$14,2,FALSE))</f>
        <v/>
      </c>
      <c r="H848" s="99"/>
      <c r="I848" s="99"/>
      <c r="J848" s="139"/>
      <c r="K848" s="141"/>
      <c r="L848" s="118"/>
      <c r="M848" s="119" t="str">
        <f t="shared" si="81"/>
        <v/>
      </c>
      <c r="N848" s="103"/>
      <c r="O848" s="100"/>
      <c r="P848" s="100"/>
      <c r="Q848" s="101" t="str">
        <f t="shared" si="82"/>
        <v/>
      </c>
      <c r="R848" s="100"/>
      <c r="S848" s="102" t="str">
        <f t="shared" si="83"/>
        <v/>
      </c>
      <c r="T848" s="15" t="str">
        <f t="shared" si="84"/>
        <v/>
      </c>
    </row>
    <row r="849" spans="1:20" x14ac:dyDescent="0.55000000000000004">
      <c r="A849" s="126"/>
      <c r="B849" s="95"/>
      <c r="C849" s="98" t="str">
        <f>IF(B849="","",VLOOKUP(B849,団体基本情報!$B$14:$D$23,3,FALSE))</f>
        <v/>
      </c>
      <c r="D849" s="7" t="str">
        <f t="shared" si="79"/>
        <v/>
      </c>
      <c r="E849" s="6" t="str">
        <f t="shared" si="80"/>
        <v/>
      </c>
      <c r="F849" s="131"/>
      <c r="G849" s="105" t="str">
        <f>IF(F849="","",VLOOKUP(F849,プルダウン用リスト!$K$1:$M$14,2,FALSE))</f>
        <v/>
      </c>
      <c r="H849" s="99"/>
      <c r="I849" s="99"/>
      <c r="J849" s="139"/>
      <c r="K849" s="141"/>
      <c r="L849" s="118"/>
      <c r="M849" s="119" t="str">
        <f t="shared" si="81"/>
        <v/>
      </c>
      <c r="N849" s="103"/>
      <c r="O849" s="100"/>
      <c r="P849" s="100"/>
      <c r="Q849" s="101" t="str">
        <f t="shared" si="82"/>
        <v/>
      </c>
      <c r="R849" s="100"/>
      <c r="S849" s="102" t="str">
        <f t="shared" si="83"/>
        <v/>
      </c>
      <c r="T849" s="15" t="str">
        <f t="shared" si="84"/>
        <v/>
      </c>
    </row>
    <row r="850" spans="1:20" x14ac:dyDescent="0.55000000000000004">
      <c r="A850" s="126"/>
      <c r="B850" s="95"/>
      <c r="C850" s="98" t="str">
        <f>IF(B850="","",VLOOKUP(B850,団体基本情報!$B$14:$D$23,3,FALSE))</f>
        <v/>
      </c>
      <c r="D850" s="7" t="str">
        <f t="shared" si="79"/>
        <v/>
      </c>
      <c r="E850" s="6" t="str">
        <f t="shared" si="80"/>
        <v/>
      </c>
      <c r="F850" s="131"/>
      <c r="G850" s="105" t="str">
        <f>IF(F850="","",VLOOKUP(F850,プルダウン用リスト!$K$1:$M$14,2,FALSE))</f>
        <v/>
      </c>
      <c r="H850" s="99"/>
      <c r="I850" s="99"/>
      <c r="J850" s="139"/>
      <c r="K850" s="141"/>
      <c r="L850" s="118"/>
      <c r="M850" s="119" t="str">
        <f t="shared" si="81"/>
        <v/>
      </c>
      <c r="N850" s="103"/>
      <c r="O850" s="100"/>
      <c r="P850" s="100"/>
      <c r="Q850" s="101" t="str">
        <f t="shared" si="82"/>
        <v/>
      </c>
      <c r="R850" s="100"/>
      <c r="S850" s="102" t="str">
        <f t="shared" si="83"/>
        <v/>
      </c>
      <c r="T850" s="15" t="str">
        <f t="shared" si="84"/>
        <v/>
      </c>
    </row>
    <row r="851" spans="1:20" x14ac:dyDescent="0.55000000000000004">
      <c r="A851" s="126"/>
      <c r="B851" s="95"/>
      <c r="C851" s="98" t="str">
        <f>IF(B851="","",VLOOKUP(B851,団体基本情報!$B$14:$D$23,3,FALSE))</f>
        <v/>
      </c>
      <c r="D851" s="7" t="str">
        <f t="shared" si="79"/>
        <v/>
      </c>
      <c r="E851" s="6" t="str">
        <f t="shared" si="80"/>
        <v/>
      </c>
      <c r="F851" s="131"/>
      <c r="G851" s="105" t="str">
        <f>IF(F851="","",VLOOKUP(F851,プルダウン用リスト!$K$1:$M$14,2,FALSE))</f>
        <v/>
      </c>
      <c r="H851" s="99"/>
      <c r="I851" s="99"/>
      <c r="J851" s="139"/>
      <c r="K851" s="141"/>
      <c r="L851" s="118"/>
      <c r="M851" s="119" t="str">
        <f t="shared" si="81"/>
        <v/>
      </c>
      <c r="N851" s="103"/>
      <c r="O851" s="100"/>
      <c r="P851" s="100"/>
      <c r="Q851" s="101" t="str">
        <f t="shared" si="82"/>
        <v/>
      </c>
      <c r="R851" s="100"/>
      <c r="S851" s="102" t="str">
        <f t="shared" si="83"/>
        <v/>
      </c>
      <c r="T851" s="15" t="str">
        <f t="shared" si="84"/>
        <v/>
      </c>
    </row>
    <row r="852" spans="1:20" x14ac:dyDescent="0.55000000000000004">
      <c r="A852" s="126"/>
      <c r="B852" s="95"/>
      <c r="C852" s="98" t="str">
        <f>IF(B852="","",VLOOKUP(B852,団体基本情報!$B$14:$D$23,3,FALSE))</f>
        <v/>
      </c>
      <c r="D852" s="7" t="str">
        <f t="shared" si="79"/>
        <v/>
      </c>
      <c r="E852" s="6" t="str">
        <f t="shared" si="80"/>
        <v/>
      </c>
      <c r="F852" s="131"/>
      <c r="G852" s="105" t="str">
        <f>IF(F852="","",VLOOKUP(F852,プルダウン用リスト!$K$1:$M$14,2,FALSE))</f>
        <v/>
      </c>
      <c r="H852" s="99"/>
      <c r="I852" s="99"/>
      <c r="J852" s="139"/>
      <c r="K852" s="141"/>
      <c r="L852" s="118"/>
      <c r="M852" s="119" t="str">
        <f t="shared" si="81"/>
        <v/>
      </c>
      <c r="N852" s="103"/>
      <c r="O852" s="100"/>
      <c r="P852" s="100"/>
      <c r="Q852" s="101" t="str">
        <f t="shared" si="82"/>
        <v/>
      </c>
      <c r="R852" s="100"/>
      <c r="S852" s="102" t="str">
        <f t="shared" si="83"/>
        <v/>
      </c>
      <c r="T852" s="15" t="str">
        <f t="shared" si="84"/>
        <v/>
      </c>
    </row>
    <row r="853" spans="1:20" x14ac:dyDescent="0.55000000000000004">
      <c r="A853" s="126"/>
      <c r="B853" s="95"/>
      <c r="C853" s="98" t="str">
        <f>IF(B853="","",VLOOKUP(B853,団体基本情報!$B$14:$D$23,3,FALSE))</f>
        <v/>
      </c>
      <c r="D853" s="7" t="str">
        <f t="shared" si="79"/>
        <v/>
      </c>
      <c r="E853" s="6" t="str">
        <f t="shared" si="80"/>
        <v/>
      </c>
      <c r="F853" s="131"/>
      <c r="G853" s="105" t="str">
        <f>IF(F853="","",VLOOKUP(F853,プルダウン用リスト!$K$1:$M$14,2,FALSE))</f>
        <v/>
      </c>
      <c r="H853" s="99"/>
      <c r="I853" s="99"/>
      <c r="J853" s="139"/>
      <c r="K853" s="141"/>
      <c r="L853" s="118"/>
      <c r="M853" s="119" t="str">
        <f t="shared" si="81"/>
        <v/>
      </c>
      <c r="N853" s="103"/>
      <c r="O853" s="100"/>
      <c r="P853" s="100"/>
      <c r="Q853" s="101" t="str">
        <f t="shared" si="82"/>
        <v/>
      </c>
      <c r="R853" s="100"/>
      <c r="S853" s="102" t="str">
        <f t="shared" si="83"/>
        <v/>
      </c>
      <c r="T853" s="15" t="str">
        <f t="shared" si="84"/>
        <v/>
      </c>
    </row>
    <row r="854" spans="1:20" x14ac:dyDescent="0.55000000000000004">
      <c r="A854" s="126"/>
      <c r="B854" s="95"/>
      <c r="C854" s="98" t="str">
        <f>IF(B854="","",VLOOKUP(B854,団体基本情報!$B$14:$D$23,3,FALSE))</f>
        <v/>
      </c>
      <c r="D854" s="7" t="str">
        <f t="shared" si="79"/>
        <v/>
      </c>
      <c r="E854" s="6" t="str">
        <f t="shared" si="80"/>
        <v/>
      </c>
      <c r="F854" s="131"/>
      <c r="G854" s="105" t="str">
        <f>IF(F854="","",VLOOKUP(F854,プルダウン用リスト!$K$1:$M$14,2,FALSE))</f>
        <v/>
      </c>
      <c r="H854" s="99"/>
      <c r="I854" s="99"/>
      <c r="J854" s="139"/>
      <c r="K854" s="141"/>
      <c r="L854" s="118"/>
      <c r="M854" s="119" t="str">
        <f t="shared" si="81"/>
        <v/>
      </c>
      <c r="N854" s="103"/>
      <c r="O854" s="100"/>
      <c r="P854" s="100"/>
      <c r="Q854" s="101" t="str">
        <f t="shared" si="82"/>
        <v/>
      </c>
      <c r="R854" s="100"/>
      <c r="S854" s="102" t="str">
        <f t="shared" si="83"/>
        <v/>
      </c>
      <c r="T854" s="15" t="str">
        <f t="shared" si="84"/>
        <v/>
      </c>
    </row>
    <row r="855" spans="1:20" x14ac:dyDescent="0.55000000000000004">
      <c r="A855" s="126"/>
      <c r="B855" s="95"/>
      <c r="C855" s="98" t="str">
        <f>IF(B855="","",VLOOKUP(B855,団体基本情報!$B$14:$D$23,3,FALSE))</f>
        <v/>
      </c>
      <c r="D855" s="7" t="str">
        <f t="shared" si="79"/>
        <v/>
      </c>
      <c r="E855" s="6" t="str">
        <f t="shared" si="80"/>
        <v/>
      </c>
      <c r="F855" s="131"/>
      <c r="G855" s="105" t="str">
        <f>IF(F855="","",VLOOKUP(F855,プルダウン用リスト!$K$1:$M$14,2,FALSE))</f>
        <v/>
      </c>
      <c r="H855" s="99"/>
      <c r="I855" s="99"/>
      <c r="J855" s="139"/>
      <c r="K855" s="141"/>
      <c r="L855" s="118"/>
      <c r="M855" s="119" t="str">
        <f t="shared" si="81"/>
        <v/>
      </c>
      <c r="N855" s="103"/>
      <c r="O855" s="100"/>
      <c r="P855" s="100"/>
      <c r="Q855" s="101" t="str">
        <f t="shared" si="82"/>
        <v/>
      </c>
      <c r="R855" s="100"/>
      <c r="S855" s="102" t="str">
        <f t="shared" si="83"/>
        <v/>
      </c>
      <c r="T855" s="15" t="str">
        <f t="shared" si="84"/>
        <v/>
      </c>
    </row>
    <row r="856" spans="1:20" x14ac:dyDescent="0.55000000000000004">
      <c r="A856" s="126"/>
      <c r="B856" s="95"/>
      <c r="C856" s="98" t="str">
        <f>IF(B856="","",VLOOKUP(B856,団体基本情報!$B$14:$D$23,3,FALSE))</f>
        <v/>
      </c>
      <c r="D856" s="7" t="str">
        <f t="shared" si="79"/>
        <v/>
      </c>
      <c r="E856" s="6" t="str">
        <f t="shared" si="80"/>
        <v/>
      </c>
      <c r="F856" s="131"/>
      <c r="G856" s="105" t="str">
        <f>IF(F856="","",VLOOKUP(F856,プルダウン用リスト!$K$1:$M$14,2,FALSE))</f>
        <v/>
      </c>
      <c r="H856" s="99"/>
      <c r="I856" s="99"/>
      <c r="J856" s="139"/>
      <c r="K856" s="141"/>
      <c r="L856" s="118"/>
      <c r="M856" s="119" t="str">
        <f t="shared" si="81"/>
        <v/>
      </c>
      <c r="N856" s="103"/>
      <c r="O856" s="100"/>
      <c r="P856" s="100"/>
      <c r="Q856" s="101" t="str">
        <f t="shared" si="82"/>
        <v/>
      </c>
      <c r="R856" s="100"/>
      <c r="S856" s="102" t="str">
        <f t="shared" si="83"/>
        <v/>
      </c>
      <c r="T856" s="15" t="str">
        <f t="shared" si="84"/>
        <v/>
      </c>
    </row>
    <row r="857" spans="1:20" x14ac:dyDescent="0.55000000000000004">
      <c r="A857" s="126"/>
      <c r="B857" s="95"/>
      <c r="C857" s="98" t="str">
        <f>IF(B857="","",VLOOKUP(B857,団体基本情報!$B$14:$D$23,3,FALSE))</f>
        <v/>
      </c>
      <c r="D857" s="7" t="str">
        <f t="shared" si="79"/>
        <v/>
      </c>
      <c r="E857" s="6" t="str">
        <f t="shared" si="80"/>
        <v/>
      </c>
      <c r="F857" s="131"/>
      <c r="G857" s="105" t="str">
        <f>IF(F857="","",VLOOKUP(F857,プルダウン用リスト!$K$1:$M$14,2,FALSE))</f>
        <v/>
      </c>
      <c r="H857" s="99"/>
      <c r="I857" s="99"/>
      <c r="J857" s="139"/>
      <c r="K857" s="141"/>
      <c r="L857" s="118"/>
      <c r="M857" s="119" t="str">
        <f t="shared" si="81"/>
        <v/>
      </c>
      <c r="N857" s="103"/>
      <c r="O857" s="100"/>
      <c r="P857" s="100"/>
      <c r="Q857" s="101" t="str">
        <f t="shared" si="82"/>
        <v/>
      </c>
      <c r="R857" s="100"/>
      <c r="S857" s="102" t="str">
        <f t="shared" si="83"/>
        <v/>
      </c>
      <c r="T857" s="15" t="str">
        <f t="shared" si="84"/>
        <v/>
      </c>
    </row>
    <row r="858" spans="1:20" x14ac:dyDescent="0.55000000000000004">
      <c r="A858" s="126"/>
      <c r="B858" s="95"/>
      <c r="C858" s="98" t="str">
        <f>IF(B858="","",VLOOKUP(B858,団体基本情報!$B$14:$D$23,3,FALSE))</f>
        <v/>
      </c>
      <c r="D858" s="7" t="str">
        <f t="shared" si="79"/>
        <v/>
      </c>
      <c r="E858" s="6" t="str">
        <f t="shared" si="80"/>
        <v/>
      </c>
      <c r="F858" s="131"/>
      <c r="G858" s="105" t="str">
        <f>IF(F858="","",VLOOKUP(F858,プルダウン用リスト!$K$1:$M$14,2,FALSE))</f>
        <v/>
      </c>
      <c r="H858" s="99"/>
      <c r="I858" s="99"/>
      <c r="J858" s="139"/>
      <c r="K858" s="141"/>
      <c r="L858" s="118"/>
      <c r="M858" s="119" t="str">
        <f t="shared" si="81"/>
        <v/>
      </c>
      <c r="N858" s="103"/>
      <c r="O858" s="100"/>
      <c r="P858" s="100"/>
      <c r="Q858" s="101" t="str">
        <f t="shared" si="82"/>
        <v/>
      </c>
      <c r="R858" s="100"/>
      <c r="S858" s="102" t="str">
        <f t="shared" si="83"/>
        <v/>
      </c>
      <c r="T858" s="15" t="str">
        <f t="shared" si="84"/>
        <v/>
      </c>
    </row>
    <row r="859" spans="1:20" x14ac:dyDescent="0.55000000000000004">
      <c r="A859" s="126"/>
      <c r="B859" s="95"/>
      <c r="C859" s="98" t="str">
        <f>IF(B859="","",VLOOKUP(B859,団体基本情報!$B$14:$D$23,3,FALSE))</f>
        <v/>
      </c>
      <c r="D859" s="7" t="str">
        <f t="shared" si="79"/>
        <v/>
      </c>
      <c r="E859" s="6" t="str">
        <f t="shared" si="80"/>
        <v/>
      </c>
      <c r="F859" s="131"/>
      <c r="G859" s="105" t="str">
        <f>IF(F859="","",VLOOKUP(F859,プルダウン用リスト!$K$1:$M$14,2,FALSE))</f>
        <v/>
      </c>
      <c r="H859" s="99"/>
      <c r="I859" s="99"/>
      <c r="J859" s="139"/>
      <c r="K859" s="141"/>
      <c r="L859" s="118"/>
      <c r="M859" s="119" t="str">
        <f t="shared" si="81"/>
        <v/>
      </c>
      <c r="N859" s="103"/>
      <c r="O859" s="100"/>
      <c r="P859" s="100"/>
      <c r="Q859" s="101" t="str">
        <f t="shared" si="82"/>
        <v/>
      </c>
      <c r="R859" s="100"/>
      <c r="S859" s="102" t="str">
        <f t="shared" si="83"/>
        <v/>
      </c>
      <c r="T859" s="15" t="str">
        <f t="shared" si="84"/>
        <v/>
      </c>
    </row>
    <row r="860" spans="1:20" x14ac:dyDescent="0.55000000000000004">
      <c r="A860" s="126"/>
      <c r="B860" s="95"/>
      <c r="C860" s="98" t="str">
        <f>IF(B860="","",VLOOKUP(B860,団体基本情報!$B$14:$D$23,3,FALSE))</f>
        <v/>
      </c>
      <c r="D860" s="7" t="str">
        <f t="shared" si="79"/>
        <v/>
      </c>
      <c r="E860" s="6" t="str">
        <f t="shared" si="80"/>
        <v/>
      </c>
      <c r="F860" s="131"/>
      <c r="G860" s="105" t="str">
        <f>IF(F860="","",VLOOKUP(F860,プルダウン用リスト!$K$1:$M$14,2,FALSE))</f>
        <v/>
      </c>
      <c r="H860" s="99"/>
      <c r="I860" s="99"/>
      <c r="J860" s="139"/>
      <c r="K860" s="141"/>
      <c r="L860" s="118"/>
      <c r="M860" s="119" t="str">
        <f t="shared" si="81"/>
        <v/>
      </c>
      <c r="N860" s="103"/>
      <c r="O860" s="100"/>
      <c r="P860" s="100"/>
      <c r="Q860" s="101" t="str">
        <f t="shared" si="82"/>
        <v/>
      </c>
      <c r="R860" s="100"/>
      <c r="S860" s="102" t="str">
        <f t="shared" si="83"/>
        <v/>
      </c>
      <c r="T860" s="15" t="str">
        <f t="shared" si="84"/>
        <v/>
      </c>
    </row>
    <row r="861" spans="1:20" x14ac:dyDescent="0.55000000000000004">
      <c r="A861" s="126"/>
      <c r="B861" s="95"/>
      <c r="C861" s="98" t="str">
        <f>IF(B861="","",VLOOKUP(B861,団体基本情報!$B$14:$D$23,3,FALSE))</f>
        <v/>
      </c>
      <c r="D861" s="7" t="str">
        <f t="shared" si="79"/>
        <v/>
      </c>
      <c r="E861" s="6" t="str">
        <f t="shared" si="80"/>
        <v/>
      </c>
      <c r="F861" s="131"/>
      <c r="G861" s="105" t="str">
        <f>IF(F861="","",VLOOKUP(F861,プルダウン用リスト!$K$1:$M$14,2,FALSE))</f>
        <v/>
      </c>
      <c r="H861" s="99"/>
      <c r="I861" s="99"/>
      <c r="J861" s="139"/>
      <c r="K861" s="141"/>
      <c r="L861" s="118"/>
      <c r="M861" s="119" t="str">
        <f t="shared" si="81"/>
        <v/>
      </c>
      <c r="N861" s="103"/>
      <c r="O861" s="100"/>
      <c r="P861" s="100"/>
      <c r="Q861" s="101" t="str">
        <f t="shared" si="82"/>
        <v/>
      </c>
      <c r="R861" s="100"/>
      <c r="S861" s="102" t="str">
        <f t="shared" si="83"/>
        <v/>
      </c>
      <c r="T861" s="15" t="str">
        <f t="shared" si="84"/>
        <v/>
      </c>
    </row>
    <row r="862" spans="1:20" x14ac:dyDescent="0.55000000000000004">
      <c r="A862" s="126"/>
      <c r="B862" s="95"/>
      <c r="C862" s="98" t="str">
        <f>IF(B862="","",VLOOKUP(B862,団体基本情報!$B$14:$D$23,3,FALSE))</f>
        <v/>
      </c>
      <c r="D862" s="7" t="str">
        <f t="shared" si="79"/>
        <v/>
      </c>
      <c r="E862" s="6" t="str">
        <f t="shared" si="80"/>
        <v/>
      </c>
      <c r="F862" s="131"/>
      <c r="G862" s="105" t="str">
        <f>IF(F862="","",VLOOKUP(F862,プルダウン用リスト!$K$1:$M$14,2,FALSE))</f>
        <v/>
      </c>
      <c r="H862" s="99"/>
      <c r="I862" s="99"/>
      <c r="J862" s="139"/>
      <c r="K862" s="141"/>
      <c r="L862" s="118"/>
      <c r="M862" s="119" t="str">
        <f t="shared" si="81"/>
        <v/>
      </c>
      <c r="N862" s="103"/>
      <c r="O862" s="100"/>
      <c r="P862" s="100"/>
      <c r="Q862" s="101" t="str">
        <f t="shared" si="82"/>
        <v/>
      </c>
      <c r="R862" s="100"/>
      <c r="S862" s="102" t="str">
        <f t="shared" si="83"/>
        <v/>
      </c>
      <c r="T862" s="15" t="str">
        <f t="shared" si="84"/>
        <v/>
      </c>
    </row>
    <row r="863" spans="1:20" x14ac:dyDescent="0.55000000000000004">
      <c r="A863" s="126"/>
      <c r="B863" s="95"/>
      <c r="C863" s="98" t="str">
        <f>IF(B863="","",VLOOKUP(B863,団体基本情報!$B$14:$D$23,3,FALSE))</f>
        <v/>
      </c>
      <c r="D863" s="7" t="str">
        <f t="shared" si="79"/>
        <v/>
      </c>
      <c r="E863" s="6" t="str">
        <f t="shared" si="80"/>
        <v/>
      </c>
      <c r="F863" s="131"/>
      <c r="G863" s="105" t="str">
        <f>IF(F863="","",VLOOKUP(F863,プルダウン用リスト!$K$1:$M$14,2,FALSE))</f>
        <v/>
      </c>
      <c r="H863" s="99"/>
      <c r="I863" s="99"/>
      <c r="J863" s="139"/>
      <c r="K863" s="141"/>
      <c r="L863" s="118"/>
      <c r="M863" s="119" t="str">
        <f t="shared" si="81"/>
        <v/>
      </c>
      <c r="N863" s="103"/>
      <c r="O863" s="100"/>
      <c r="P863" s="100"/>
      <c r="Q863" s="101" t="str">
        <f t="shared" si="82"/>
        <v/>
      </c>
      <c r="R863" s="100"/>
      <c r="S863" s="102" t="str">
        <f t="shared" si="83"/>
        <v/>
      </c>
      <c r="T863" s="15" t="str">
        <f t="shared" si="84"/>
        <v/>
      </c>
    </row>
    <row r="864" spans="1:20" x14ac:dyDescent="0.55000000000000004">
      <c r="A864" s="126"/>
      <c r="B864" s="95"/>
      <c r="C864" s="98" t="str">
        <f>IF(B864="","",VLOOKUP(B864,団体基本情報!$B$14:$D$23,3,FALSE))</f>
        <v/>
      </c>
      <c r="D864" s="7" t="str">
        <f t="shared" si="79"/>
        <v/>
      </c>
      <c r="E864" s="6" t="str">
        <f t="shared" si="80"/>
        <v/>
      </c>
      <c r="F864" s="131"/>
      <c r="G864" s="105" t="str">
        <f>IF(F864="","",VLOOKUP(F864,プルダウン用リスト!$K$1:$M$14,2,FALSE))</f>
        <v/>
      </c>
      <c r="H864" s="99"/>
      <c r="I864" s="99"/>
      <c r="J864" s="139"/>
      <c r="K864" s="141"/>
      <c r="L864" s="118"/>
      <c r="M864" s="119" t="str">
        <f t="shared" si="81"/>
        <v/>
      </c>
      <c r="N864" s="103"/>
      <c r="O864" s="100"/>
      <c r="P864" s="100"/>
      <c r="Q864" s="101" t="str">
        <f t="shared" si="82"/>
        <v/>
      </c>
      <c r="R864" s="100"/>
      <c r="S864" s="102" t="str">
        <f t="shared" si="83"/>
        <v/>
      </c>
      <c r="T864" s="15" t="str">
        <f t="shared" si="84"/>
        <v/>
      </c>
    </row>
    <row r="865" spans="1:20" x14ac:dyDescent="0.55000000000000004">
      <c r="A865" s="126"/>
      <c r="B865" s="95"/>
      <c r="C865" s="98" t="str">
        <f>IF(B865="","",VLOOKUP(B865,団体基本情報!$B$14:$D$23,3,FALSE))</f>
        <v/>
      </c>
      <c r="D865" s="7" t="str">
        <f t="shared" si="79"/>
        <v/>
      </c>
      <c r="E865" s="6" t="str">
        <f t="shared" si="80"/>
        <v/>
      </c>
      <c r="F865" s="131"/>
      <c r="G865" s="105" t="str">
        <f>IF(F865="","",VLOOKUP(F865,プルダウン用リスト!$K$1:$M$14,2,FALSE))</f>
        <v/>
      </c>
      <c r="H865" s="99"/>
      <c r="I865" s="99"/>
      <c r="J865" s="139"/>
      <c r="K865" s="141"/>
      <c r="L865" s="118"/>
      <c r="M865" s="119" t="str">
        <f t="shared" si="81"/>
        <v/>
      </c>
      <c r="N865" s="103"/>
      <c r="O865" s="100"/>
      <c r="P865" s="100"/>
      <c r="Q865" s="101" t="str">
        <f t="shared" si="82"/>
        <v/>
      </c>
      <c r="R865" s="100"/>
      <c r="S865" s="102" t="str">
        <f t="shared" si="83"/>
        <v/>
      </c>
      <c r="T865" s="15" t="str">
        <f t="shared" si="84"/>
        <v/>
      </c>
    </row>
    <row r="866" spans="1:20" x14ac:dyDescent="0.55000000000000004">
      <c r="A866" s="126"/>
      <c r="B866" s="95"/>
      <c r="C866" s="98" t="str">
        <f>IF(B866="","",VLOOKUP(B866,団体基本情報!$B$14:$D$23,3,FALSE))</f>
        <v/>
      </c>
      <c r="D866" s="7" t="str">
        <f t="shared" si="79"/>
        <v/>
      </c>
      <c r="E866" s="6" t="str">
        <f t="shared" si="80"/>
        <v/>
      </c>
      <c r="F866" s="131"/>
      <c r="G866" s="105" t="str">
        <f>IF(F866="","",VLOOKUP(F866,プルダウン用リスト!$K$1:$M$14,2,FALSE))</f>
        <v/>
      </c>
      <c r="H866" s="99"/>
      <c r="I866" s="99"/>
      <c r="J866" s="139"/>
      <c r="K866" s="141"/>
      <c r="L866" s="118"/>
      <c r="M866" s="119" t="str">
        <f t="shared" si="81"/>
        <v/>
      </c>
      <c r="N866" s="103"/>
      <c r="O866" s="100"/>
      <c r="P866" s="100"/>
      <c r="Q866" s="101" t="str">
        <f t="shared" si="82"/>
        <v/>
      </c>
      <c r="R866" s="100"/>
      <c r="S866" s="102" t="str">
        <f t="shared" si="83"/>
        <v/>
      </c>
      <c r="T866" s="15" t="str">
        <f t="shared" si="84"/>
        <v/>
      </c>
    </row>
    <row r="867" spans="1:20" x14ac:dyDescent="0.55000000000000004">
      <c r="A867" s="126"/>
      <c r="B867" s="95"/>
      <c r="C867" s="98" t="str">
        <f>IF(B867="","",VLOOKUP(B867,団体基本情報!$B$14:$D$23,3,FALSE))</f>
        <v/>
      </c>
      <c r="D867" s="7" t="str">
        <f t="shared" si="79"/>
        <v/>
      </c>
      <c r="E867" s="6" t="str">
        <f t="shared" si="80"/>
        <v/>
      </c>
      <c r="F867" s="131"/>
      <c r="G867" s="105" t="str">
        <f>IF(F867="","",VLOOKUP(F867,プルダウン用リスト!$K$1:$M$14,2,FALSE))</f>
        <v/>
      </c>
      <c r="H867" s="99"/>
      <c r="I867" s="99"/>
      <c r="J867" s="139"/>
      <c r="K867" s="141"/>
      <c r="L867" s="118"/>
      <c r="M867" s="119" t="str">
        <f t="shared" si="81"/>
        <v/>
      </c>
      <c r="N867" s="103"/>
      <c r="O867" s="100"/>
      <c r="P867" s="100"/>
      <c r="Q867" s="101" t="str">
        <f t="shared" si="82"/>
        <v/>
      </c>
      <c r="R867" s="100"/>
      <c r="S867" s="102" t="str">
        <f t="shared" si="83"/>
        <v/>
      </c>
      <c r="T867" s="15" t="str">
        <f t="shared" si="84"/>
        <v/>
      </c>
    </row>
    <row r="868" spans="1:20" x14ac:dyDescent="0.55000000000000004">
      <c r="A868" s="126"/>
      <c r="B868" s="95"/>
      <c r="C868" s="98" t="str">
        <f>IF(B868="","",VLOOKUP(B868,団体基本情報!$B$14:$D$23,3,FALSE))</f>
        <v/>
      </c>
      <c r="D868" s="7" t="str">
        <f t="shared" si="79"/>
        <v/>
      </c>
      <c r="E868" s="6" t="str">
        <f t="shared" si="80"/>
        <v/>
      </c>
      <c r="F868" s="131"/>
      <c r="G868" s="105" t="str">
        <f>IF(F868="","",VLOOKUP(F868,プルダウン用リスト!$K$1:$M$14,2,FALSE))</f>
        <v/>
      </c>
      <c r="H868" s="99"/>
      <c r="I868" s="99"/>
      <c r="J868" s="139"/>
      <c r="K868" s="141"/>
      <c r="L868" s="118"/>
      <c r="M868" s="119" t="str">
        <f t="shared" si="81"/>
        <v/>
      </c>
      <c r="N868" s="103"/>
      <c r="O868" s="100"/>
      <c r="P868" s="100"/>
      <c r="Q868" s="101" t="str">
        <f t="shared" si="82"/>
        <v/>
      </c>
      <c r="R868" s="100"/>
      <c r="S868" s="102" t="str">
        <f t="shared" si="83"/>
        <v/>
      </c>
      <c r="T868" s="15" t="str">
        <f t="shared" si="84"/>
        <v/>
      </c>
    </row>
    <row r="869" spans="1:20" x14ac:dyDescent="0.55000000000000004">
      <c r="A869" s="126"/>
      <c r="B869" s="95"/>
      <c r="C869" s="98" t="str">
        <f>IF(B869="","",VLOOKUP(B869,団体基本情報!$B$14:$D$23,3,FALSE))</f>
        <v/>
      </c>
      <c r="D869" s="7" t="str">
        <f t="shared" si="79"/>
        <v/>
      </c>
      <c r="E869" s="6" t="str">
        <f t="shared" si="80"/>
        <v/>
      </c>
      <c r="F869" s="131"/>
      <c r="G869" s="105" t="str">
        <f>IF(F869="","",VLOOKUP(F869,プルダウン用リスト!$K$1:$M$14,2,FALSE))</f>
        <v/>
      </c>
      <c r="H869" s="99"/>
      <c r="I869" s="99"/>
      <c r="J869" s="139"/>
      <c r="K869" s="141"/>
      <c r="L869" s="118"/>
      <c r="M869" s="119" t="str">
        <f t="shared" si="81"/>
        <v/>
      </c>
      <c r="N869" s="103"/>
      <c r="O869" s="100"/>
      <c r="P869" s="100"/>
      <c r="Q869" s="101" t="str">
        <f t="shared" si="82"/>
        <v/>
      </c>
      <c r="R869" s="100"/>
      <c r="S869" s="102" t="str">
        <f t="shared" si="83"/>
        <v/>
      </c>
      <c r="T869" s="15" t="str">
        <f t="shared" si="84"/>
        <v/>
      </c>
    </row>
    <row r="870" spans="1:20" x14ac:dyDescent="0.55000000000000004">
      <c r="A870" s="126"/>
      <c r="B870" s="95"/>
      <c r="C870" s="98" t="str">
        <f>IF(B870="","",VLOOKUP(B870,団体基本情報!$B$14:$D$23,3,FALSE))</f>
        <v/>
      </c>
      <c r="D870" s="7" t="str">
        <f t="shared" si="79"/>
        <v/>
      </c>
      <c r="E870" s="6" t="str">
        <f t="shared" si="80"/>
        <v/>
      </c>
      <c r="F870" s="131"/>
      <c r="G870" s="105" t="str">
        <f>IF(F870="","",VLOOKUP(F870,プルダウン用リスト!$K$1:$M$14,2,FALSE))</f>
        <v/>
      </c>
      <c r="H870" s="99"/>
      <c r="I870" s="99"/>
      <c r="J870" s="139"/>
      <c r="K870" s="141"/>
      <c r="L870" s="118"/>
      <c r="M870" s="119" t="str">
        <f t="shared" si="81"/>
        <v/>
      </c>
      <c r="N870" s="103"/>
      <c r="O870" s="100"/>
      <c r="P870" s="100"/>
      <c r="Q870" s="101" t="str">
        <f t="shared" si="82"/>
        <v/>
      </c>
      <c r="R870" s="100"/>
      <c r="S870" s="102" t="str">
        <f t="shared" si="83"/>
        <v/>
      </c>
      <c r="T870" s="15" t="str">
        <f t="shared" si="84"/>
        <v/>
      </c>
    </row>
    <row r="871" spans="1:20" x14ac:dyDescent="0.55000000000000004">
      <c r="A871" s="126"/>
      <c r="B871" s="95"/>
      <c r="C871" s="98" t="str">
        <f>IF(B871="","",VLOOKUP(B871,団体基本情報!$B$14:$D$23,3,FALSE))</f>
        <v/>
      </c>
      <c r="D871" s="7" t="str">
        <f t="shared" si="79"/>
        <v/>
      </c>
      <c r="E871" s="6" t="str">
        <f t="shared" si="80"/>
        <v/>
      </c>
      <c r="F871" s="131"/>
      <c r="G871" s="105" t="str">
        <f>IF(F871="","",VLOOKUP(F871,プルダウン用リスト!$K$1:$M$14,2,FALSE))</f>
        <v/>
      </c>
      <c r="H871" s="99"/>
      <c r="I871" s="99"/>
      <c r="J871" s="139"/>
      <c r="K871" s="141"/>
      <c r="L871" s="118"/>
      <c r="M871" s="119" t="str">
        <f t="shared" si="81"/>
        <v/>
      </c>
      <c r="N871" s="103"/>
      <c r="O871" s="100"/>
      <c r="P871" s="100"/>
      <c r="Q871" s="101" t="str">
        <f t="shared" si="82"/>
        <v/>
      </c>
      <c r="R871" s="100"/>
      <c r="S871" s="102" t="str">
        <f t="shared" si="83"/>
        <v/>
      </c>
      <c r="T871" s="15" t="str">
        <f t="shared" si="84"/>
        <v/>
      </c>
    </row>
    <row r="872" spans="1:20" x14ac:dyDescent="0.55000000000000004">
      <c r="A872" s="126"/>
      <c r="B872" s="95"/>
      <c r="C872" s="98" t="str">
        <f>IF(B872="","",VLOOKUP(B872,団体基本情報!$B$14:$D$23,3,FALSE))</f>
        <v/>
      </c>
      <c r="D872" s="7" t="str">
        <f t="shared" si="79"/>
        <v/>
      </c>
      <c r="E872" s="6" t="str">
        <f t="shared" si="80"/>
        <v/>
      </c>
      <c r="F872" s="131"/>
      <c r="G872" s="105" t="str">
        <f>IF(F872="","",VLOOKUP(F872,プルダウン用リスト!$K$1:$M$14,2,FALSE))</f>
        <v/>
      </c>
      <c r="H872" s="99"/>
      <c r="I872" s="99"/>
      <c r="J872" s="139"/>
      <c r="K872" s="141"/>
      <c r="L872" s="118"/>
      <c r="M872" s="119" t="str">
        <f t="shared" si="81"/>
        <v/>
      </c>
      <c r="N872" s="103"/>
      <c r="O872" s="100"/>
      <c r="P872" s="100"/>
      <c r="Q872" s="101" t="str">
        <f t="shared" si="82"/>
        <v/>
      </c>
      <c r="R872" s="100"/>
      <c r="S872" s="102" t="str">
        <f t="shared" si="83"/>
        <v/>
      </c>
      <c r="T872" s="15" t="str">
        <f t="shared" si="84"/>
        <v/>
      </c>
    </row>
    <row r="873" spans="1:20" x14ac:dyDescent="0.55000000000000004">
      <c r="A873" s="126"/>
      <c r="B873" s="95"/>
      <c r="C873" s="98" t="str">
        <f>IF(B873="","",VLOOKUP(B873,団体基本情報!$B$14:$D$23,3,FALSE))</f>
        <v/>
      </c>
      <c r="D873" s="7" t="str">
        <f t="shared" si="79"/>
        <v/>
      </c>
      <c r="E873" s="6" t="str">
        <f t="shared" si="80"/>
        <v/>
      </c>
      <c r="F873" s="131"/>
      <c r="G873" s="105" t="str">
        <f>IF(F873="","",VLOOKUP(F873,プルダウン用リスト!$K$1:$M$14,2,FALSE))</f>
        <v/>
      </c>
      <c r="H873" s="99"/>
      <c r="I873" s="99"/>
      <c r="J873" s="139"/>
      <c r="K873" s="141"/>
      <c r="L873" s="118"/>
      <c r="M873" s="119" t="str">
        <f t="shared" si="81"/>
        <v/>
      </c>
      <c r="N873" s="103"/>
      <c r="O873" s="100"/>
      <c r="P873" s="100"/>
      <c r="Q873" s="101" t="str">
        <f t="shared" si="82"/>
        <v/>
      </c>
      <c r="R873" s="100"/>
      <c r="S873" s="102" t="str">
        <f t="shared" si="83"/>
        <v/>
      </c>
      <c r="T873" s="15" t="str">
        <f t="shared" si="84"/>
        <v/>
      </c>
    </row>
    <row r="874" spans="1:20" x14ac:dyDescent="0.55000000000000004">
      <c r="A874" s="126"/>
      <c r="B874" s="95"/>
      <c r="C874" s="98" t="str">
        <f>IF(B874="","",VLOOKUP(B874,団体基本情報!$B$14:$D$23,3,FALSE))</f>
        <v/>
      </c>
      <c r="D874" s="7" t="str">
        <f t="shared" si="79"/>
        <v/>
      </c>
      <c r="E874" s="6" t="str">
        <f t="shared" si="80"/>
        <v/>
      </c>
      <c r="F874" s="131"/>
      <c r="G874" s="105" t="str">
        <f>IF(F874="","",VLOOKUP(F874,プルダウン用リスト!$K$1:$M$14,2,FALSE))</f>
        <v/>
      </c>
      <c r="H874" s="99"/>
      <c r="I874" s="99"/>
      <c r="J874" s="139"/>
      <c r="K874" s="141"/>
      <c r="L874" s="118"/>
      <c r="M874" s="119" t="str">
        <f t="shared" si="81"/>
        <v/>
      </c>
      <c r="N874" s="103"/>
      <c r="O874" s="100"/>
      <c r="P874" s="100"/>
      <c r="Q874" s="101" t="str">
        <f t="shared" si="82"/>
        <v/>
      </c>
      <c r="R874" s="100"/>
      <c r="S874" s="102" t="str">
        <f t="shared" si="83"/>
        <v/>
      </c>
      <c r="T874" s="15" t="str">
        <f t="shared" si="84"/>
        <v/>
      </c>
    </row>
    <row r="875" spans="1:20" x14ac:dyDescent="0.55000000000000004">
      <c r="A875" s="126"/>
      <c r="B875" s="95"/>
      <c r="C875" s="98" t="str">
        <f>IF(B875="","",VLOOKUP(B875,団体基本情報!$B$14:$D$23,3,FALSE))</f>
        <v/>
      </c>
      <c r="D875" s="7" t="str">
        <f t="shared" si="79"/>
        <v/>
      </c>
      <c r="E875" s="6" t="str">
        <f t="shared" si="80"/>
        <v/>
      </c>
      <c r="F875" s="131"/>
      <c r="G875" s="105" t="str">
        <f>IF(F875="","",VLOOKUP(F875,プルダウン用リスト!$K$1:$M$14,2,FALSE))</f>
        <v/>
      </c>
      <c r="H875" s="99"/>
      <c r="I875" s="99"/>
      <c r="J875" s="139"/>
      <c r="K875" s="141"/>
      <c r="L875" s="118"/>
      <c r="M875" s="119" t="str">
        <f t="shared" si="81"/>
        <v/>
      </c>
      <c r="N875" s="103"/>
      <c r="O875" s="100"/>
      <c r="P875" s="100"/>
      <c r="Q875" s="101" t="str">
        <f t="shared" si="82"/>
        <v/>
      </c>
      <c r="R875" s="100"/>
      <c r="S875" s="102" t="str">
        <f t="shared" si="83"/>
        <v/>
      </c>
      <c r="T875" s="15" t="str">
        <f t="shared" si="84"/>
        <v/>
      </c>
    </row>
    <row r="876" spans="1:20" x14ac:dyDescent="0.55000000000000004">
      <c r="A876" s="126"/>
      <c r="B876" s="95"/>
      <c r="C876" s="98" t="str">
        <f>IF(B876="","",VLOOKUP(B876,団体基本情報!$B$14:$D$23,3,FALSE))</f>
        <v/>
      </c>
      <c r="D876" s="7" t="str">
        <f t="shared" si="79"/>
        <v/>
      </c>
      <c r="E876" s="6" t="str">
        <f t="shared" si="80"/>
        <v/>
      </c>
      <c r="F876" s="131"/>
      <c r="G876" s="105" t="str">
        <f>IF(F876="","",VLOOKUP(F876,プルダウン用リスト!$K$1:$M$14,2,FALSE))</f>
        <v/>
      </c>
      <c r="H876" s="99"/>
      <c r="I876" s="99"/>
      <c r="J876" s="139"/>
      <c r="K876" s="141"/>
      <c r="L876" s="118"/>
      <c r="M876" s="119" t="str">
        <f t="shared" si="81"/>
        <v/>
      </c>
      <c r="N876" s="103"/>
      <c r="O876" s="100"/>
      <c r="P876" s="100"/>
      <c r="Q876" s="101" t="str">
        <f t="shared" si="82"/>
        <v/>
      </c>
      <c r="R876" s="100"/>
      <c r="S876" s="102" t="str">
        <f t="shared" si="83"/>
        <v/>
      </c>
      <c r="T876" s="15" t="str">
        <f t="shared" si="84"/>
        <v/>
      </c>
    </row>
    <row r="877" spans="1:20" x14ac:dyDescent="0.55000000000000004">
      <c r="A877" s="126"/>
      <c r="B877" s="95"/>
      <c r="C877" s="98" t="str">
        <f>IF(B877="","",VLOOKUP(B877,団体基本情報!$B$14:$D$23,3,FALSE))</f>
        <v/>
      </c>
      <c r="D877" s="7" t="str">
        <f t="shared" si="79"/>
        <v/>
      </c>
      <c r="E877" s="6" t="str">
        <f t="shared" si="80"/>
        <v/>
      </c>
      <c r="F877" s="131"/>
      <c r="G877" s="105" t="str">
        <f>IF(F877="","",VLOOKUP(F877,プルダウン用リスト!$K$1:$M$14,2,FALSE))</f>
        <v/>
      </c>
      <c r="H877" s="99"/>
      <c r="I877" s="99"/>
      <c r="J877" s="139"/>
      <c r="K877" s="141"/>
      <c r="L877" s="118"/>
      <c r="M877" s="119" t="str">
        <f t="shared" si="81"/>
        <v/>
      </c>
      <c r="N877" s="103"/>
      <c r="O877" s="100"/>
      <c r="P877" s="100"/>
      <c r="Q877" s="101" t="str">
        <f t="shared" si="82"/>
        <v/>
      </c>
      <c r="R877" s="100"/>
      <c r="S877" s="102" t="str">
        <f t="shared" si="83"/>
        <v/>
      </c>
      <c r="T877" s="15" t="str">
        <f t="shared" si="84"/>
        <v/>
      </c>
    </row>
    <row r="878" spans="1:20" x14ac:dyDescent="0.55000000000000004">
      <c r="A878" s="126"/>
      <c r="B878" s="95"/>
      <c r="C878" s="98" t="str">
        <f>IF(B878="","",VLOOKUP(B878,団体基本情報!$B$14:$D$23,3,FALSE))</f>
        <v/>
      </c>
      <c r="D878" s="7" t="str">
        <f t="shared" si="79"/>
        <v/>
      </c>
      <c r="E878" s="6" t="str">
        <f t="shared" si="80"/>
        <v/>
      </c>
      <c r="F878" s="131"/>
      <c r="G878" s="105" t="str">
        <f>IF(F878="","",VLOOKUP(F878,プルダウン用リスト!$K$1:$M$14,2,FALSE))</f>
        <v/>
      </c>
      <c r="H878" s="99"/>
      <c r="I878" s="99"/>
      <c r="J878" s="139"/>
      <c r="K878" s="141"/>
      <c r="L878" s="118"/>
      <c r="M878" s="119" t="str">
        <f t="shared" si="81"/>
        <v/>
      </c>
      <c r="N878" s="103"/>
      <c r="O878" s="100"/>
      <c r="P878" s="100"/>
      <c r="Q878" s="101" t="str">
        <f t="shared" si="82"/>
        <v/>
      </c>
      <c r="R878" s="100"/>
      <c r="S878" s="102" t="str">
        <f t="shared" si="83"/>
        <v/>
      </c>
      <c r="T878" s="15" t="str">
        <f t="shared" si="84"/>
        <v/>
      </c>
    </row>
    <row r="879" spans="1:20" x14ac:dyDescent="0.55000000000000004">
      <c r="A879" s="126"/>
      <c r="B879" s="95"/>
      <c r="C879" s="98" t="str">
        <f>IF(B879="","",VLOOKUP(B879,団体基本情報!$B$14:$D$23,3,FALSE))</f>
        <v/>
      </c>
      <c r="D879" s="7" t="str">
        <f t="shared" si="79"/>
        <v/>
      </c>
      <c r="E879" s="6" t="str">
        <f t="shared" si="80"/>
        <v/>
      </c>
      <c r="F879" s="131"/>
      <c r="G879" s="105" t="str">
        <f>IF(F879="","",VLOOKUP(F879,プルダウン用リスト!$K$1:$M$14,2,FALSE))</f>
        <v/>
      </c>
      <c r="H879" s="99"/>
      <c r="I879" s="99"/>
      <c r="J879" s="139"/>
      <c r="K879" s="141"/>
      <c r="L879" s="118"/>
      <c r="M879" s="119" t="str">
        <f t="shared" si="81"/>
        <v/>
      </c>
      <c r="N879" s="103"/>
      <c r="O879" s="100"/>
      <c r="P879" s="100"/>
      <c r="Q879" s="101" t="str">
        <f t="shared" si="82"/>
        <v/>
      </c>
      <c r="R879" s="100"/>
      <c r="S879" s="102" t="str">
        <f t="shared" si="83"/>
        <v/>
      </c>
      <c r="T879" s="15" t="str">
        <f t="shared" si="84"/>
        <v/>
      </c>
    </row>
    <row r="880" spans="1:20" x14ac:dyDescent="0.55000000000000004">
      <c r="A880" s="126"/>
      <c r="B880" s="95"/>
      <c r="C880" s="98" t="str">
        <f>IF(B880="","",VLOOKUP(B880,団体基本情報!$B$14:$D$23,3,FALSE))</f>
        <v/>
      </c>
      <c r="D880" s="7" t="str">
        <f t="shared" si="79"/>
        <v/>
      </c>
      <c r="E880" s="6" t="str">
        <f t="shared" si="80"/>
        <v/>
      </c>
      <c r="F880" s="131"/>
      <c r="G880" s="105" t="str">
        <f>IF(F880="","",VLOOKUP(F880,プルダウン用リスト!$K$1:$M$14,2,FALSE))</f>
        <v/>
      </c>
      <c r="H880" s="99"/>
      <c r="I880" s="99"/>
      <c r="J880" s="139"/>
      <c r="K880" s="141"/>
      <c r="L880" s="118"/>
      <c r="M880" s="119" t="str">
        <f t="shared" si="81"/>
        <v/>
      </c>
      <c r="N880" s="103"/>
      <c r="O880" s="100"/>
      <c r="P880" s="100"/>
      <c r="Q880" s="101" t="str">
        <f t="shared" si="82"/>
        <v/>
      </c>
      <c r="R880" s="100"/>
      <c r="S880" s="102" t="str">
        <f t="shared" si="83"/>
        <v/>
      </c>
      <c r="T880" s="15" t="str">
        <f t="shared" si="84"/>
        <v/>
      </c>
    </row>
    <row r="881" spans="1:20" x14ac:dyDescent="0.55000000000000004">
      <c r="A881" s="126"/>
      <c r="B881" s="95"/>
      <c r="C881" s="98" t="str">
        <f>IF(B881="","",VLOOKUP(B881,団体基本情報!$B$14:$D$23,3,FALSE))</f>
        <v/>
      </c>
      <c r="D881" s="7" t="str">
        <f t="shared" si="79"/>
        <v/>
      </c>
      <c r="E881" s="6" t="str">
        <f t="shared" si="80"/>
        <v/>
      </c>
      <c r="F881" s="131"/>
      <c r="G881" s="105" t="str">
        <f>IF(F881="","",VLOOKUP(F881,プルダウン用リスト!$K$1:$M$14,2,FALSE))</f>
        <v/>
      </c>
      <c r="H881" s="99"/>
      <c r="I881" s="99"/>
      <c r="J881" s="139"/>
      <c r="K881" s="141"/>
      <c r="L881" s="118"/>
      <c r="M881" s="119" t="str">
        <f t="shared" si="81"/>
        <v/>
      </c>
      <c r="N881" s="103"/>
      <c r="O881" s="100"/>
      <c r="P881" s="100"/>
      <c r="Q881" s="101" t="str">
        <f t="shared" si="82"/>
        <v/>
      </c>
      <c r="R881" s="100"/>
      <c r="S881" s="102" t="str">
        <f t="shared" si="83"/>
        <v/>
      </c>
      <c r="T881" s="15" t="str">
        <f t="shared" si="84"/>
        <v/>
      </c>
    </row>
    <row r="882" spans="1:20" x14ac:dyDescent="0.55000000000000004">
      <c r="A882" s="126"/>
      <c r="B882" s="95"/>
      <c r="C882" s="98" t="str">
        <f>IF(B882="","",VLOOKUP(B882,団体基本情報!$B$14:$D$23,3,FALSE))</f>
        <v/>
      </c>
      <c r="D882" s="7" t="str">
        <f t="shared" si="79"/>
        <v/>
      </c>
      <c r="E882" s="6" t="str">
        <f t="shared" si="80"/>
        <v/>
      </c>
      <c r="F882" s="131"/>
      <c r="G882" s="105" t="str">
        <f>IF(F882="","",VLOOKUP(F882,プルダウン用リスト!$K$1:$M$14,2,FALSE))</f>
        <v/>
      </c>
      <c r="H882" s="99"/>
      <c r="I882" s="99"/>
      <c r="J882" s="139"/>
      <c r="K882" s="141"/>
      <c r="L882" s="118"/>
      <c r="M882" s="119" t="str">
        <f t="shared" si="81"/>
        <v/>
      </c>
      <c r="N882" s="103"/>
      <c r="O882" s="100"/>
      <c r="P882" s="100"/>
      <c r="Q882" s="101" t="str">
        <f t="shared" si="82"/>
        <v/>
      </c>
      <c r="R882" s="100"/>
      <c r="S882" s="102" t="str">
        <f t="shared" si="83"/>
        <v/>
      </c>
      <c r="T882" s="15" t="str">
        <f t="shared" si="84"/>
        <v/>
      </c>
    </row>
    <row r="883" spans="1:20" x14ac:dyDescent="0.55000000000000004">
      <c r="A883" s="126"/>
      <c r="B883" s="95"/>
      <c r="C883" s="98" t="str">
        <f>IF(B883="","",VLOOKUP(B883,団体基本情報!$B$14:$D$23,3,FALSE))</f>
        <v/>
      </c>
      <c r="D883" s="7" t="str">
        <f t="shared" si="79"/>
        <v/>
      </c>
      <c r="E883" s="6" t="str">
        <f t="shared" si="80"/>
        <v/>
      </c>
      <c r="F883" s="131"/>
      <c r="G883" s="105" t="str">
        <f>IF(F883="","",VLOOKUP(F883,プルダウン用リスト!$K$1:$M$14,2,FALSE))</f>
        <v/>
      </c>
      <c r="H883" s="99"/>
      <c r="I883" s="99"/>
      <c r="J883" s="139"/>
      <c r="K883" s="141"/>
      <c r="L883" s="118"/>
      <c r="M883" s="119" t="str">
        <f t="shared" si="81"/>
        <v/>
      </c>
      <c r="N883" s="103"/>
      <c r="O883" s="100"/>
      <c r="P883" s="100"/>
      <c r="Q883" s="101" t="str">
        <f t="shared" si="82"/>
        <v/>
      </c>
      <c r="R883" s="100"/>
      <c r="S883" s="102" t="str">
        <f t="shared" si="83"/>
        <v/>
      </c>
      <c r="T883" s="15" t="str">
        <f t="shared" si="84"/>
        <v/>
      </c>
    </row>
    <row r="884" spans="1:20" x14ac:dyDescent="0.55000000000000004">
      <c r="A884" s="126"/>
      <c r="B884" s="95"/>
      <c r="C884" s="98" t="str">
        <f>IF(B884="","",VLOOKUP(B884,団体基本情報!$B$14:$D$23,3,FALSE))</f>
        <v/>
      </c>
      <c r="D884" s="7" t="str">
        <f t="shared" si="79"/>
        <v/>
      </c>
      <c r="E884" s="6" t="str">
        <f t="shared" si="80"/>
        <v/>
      </c>
      <c r="F884" s="131"/>
      <c r="G884" s="105" t="str">
        <f>IF(F884="","",VLOOKUP(F884,プルダウン用リスト!$K$1:$M$14,2,FALSE))</f>
        <v/>
      </c>
      <c r="H884" s="99"/>
      <c r="I884" s="99"/>
      <c r="J884" s="139"/>
      <c r="K884" s="141"/>
      <c r="L884" s="118"/>
      <c r="M884" s="119" t="str">
        <f t="shared" si="81"/>
        <v/>
      </c>
      <c r="N884" s="103"/>
      <c r="O884" s="100"/>
      <c r="P884" s="100"/>
      <c r="Q884" s="101" t="str">
        <f t="shared" si="82"/>
        <v/>
      </c>
      <c r="R884" s="100"/>
      <c r="S884" s="102" t="str">
        <f t="shared" si="83"/>
        <v/>
      </c>
      <c r="T884" s="15" t="str">
        <f t="shared" si="84"/>
        <v/>
      </c>
    </row>
    <row r="885" spans="1:20" x14ac:dyDescent="0.55000000000000004">
      <c r="A885" s="126"/>
      <c r="B885" s="95"/>
      <c r="C885" s="98" t="str">
        <f>IF(B885="","",VLOOKUP(B885,団体基本情報!$B$14:$D$23,3,FALSE))</f>
        <v/>
      </c>
      <c r="D885" s="7" t="str">
        <f t="shared" si="79"/>
        <v/>
      </c>
      <c r="E885" s="6" t="str">
        <f t="shared" si="80"/>
        <v/>
      </c>
      <c r="F885" s="131"/>
      <c r="G885" s="105" t="str">
        <f>IF(F885="","",VLOOKUP(F885,プルダウン用リスト!$K$1:$M$14,2,FALSE))</f>
        <v/>
      </c>
      <c r="H885" s="99"/>
      <c r="I885" s="99"/>
      <c r="J885" s="139"/>
      <c r="K885" s="141"/>
      <c r="L885" s="118"/>
      <c r="M885" s="119" t="str">
        <f t="shared" si="81"/>
        <v/>
      </c>
      <c r="N885" s="103"/>
      <c r="O885" s="100"/>
      <c r="P885" s="100"/>
      <c r="Q885" s="101" t="str">
        <f t="shared" si="82"/>
        <v/>
      </c>
      <c r="R885" s="100"/>
      <c r="S885" s="102" t="str">
        <f t="shared" si="83"/>
        <v/>
      </c>
      <c r="T885" s="15" t="str">
        <f t="shared" si="84"/>
        <v/>
      </c>
    </row>
    <row r="886" spans="1:20" x14ac:dyDescent="0.55000000000000004">
      <c r="A886" s="126"/>
      <c r="B886" s="95"/>
      <c r="C886" s="98" t="str">
        <f>IF(B886="","",VLOOKUP(B886,団体基本情報!$B$14:$D$23,3,FALSE))</f>
        <v/>
      </c>
      <c r="D886" s="7" t="str">
        <f t="shared" si="79"/>
        <v/>
      </c>
      <c r="E886" s="6" t="str">
        <f t="shared" si="80"/>
        <v/>
      </c>
      <c r="F886" s="131"/>
      <c r="G886" s="105" t="str">
        <f>IF(F886="","",VLOOKUP(F886,プルダウン用リスト!$K$1:$M$14,2,FALSE))</f>
        <v/>
      </c>
      <c r="H886" s="99"/>
      <c r="I886" s="99"/>
      <c r="J886" s="139"/>
      <c r="K886" s="141"/>
      <c r="L886" s="118"/>
      <c r="M886" s="119" t="str">
        <f t="shared" si="81"/>
        <v/>
      </c>
      <c r="N886" s="103"/>
      <c r="O886" s="100"/>
      <c r="P886" s="100"/>
      <c r="Q886" s="101" t="str">
        <f t="shared" si="82"/>
        <v/>
      </c>
      <c r="R886" s="100"/>
      <c r="S886" s="102" t="str">
        <f t="shared" si="83"/>
        <v/>
      </c>
      <c r="T886" s="15" t="str">
        <f t="shared" si="84"/>
        <v/>
      </c>
    </row>
    <row r="887" spans="1:20" x14ac:dyDescent="0.55000000000000004">
      <c r="A887" s="126"/>
      <c r="B887" s="95"/>
      <c r="C887" s="98" t="str">
        <f>IF(B887="","",VLOOKUP(B887,団体基本情報!$B$14:$D$23,3,FALSE))</f>
        <v/>
      </c>
      <c r="D887" s="7" t="str">
        <f t="shared" si="79"/>
        <v/>
      </c>
      <c r="E887" s="6" t="str">
        <f t="shared" si="80"/>
        <v/>
      </c>
      <c r="F887" s="131"/>
      <c r="G887" s="105" t="str">
        <f>IF(F887="","",VLOOKUP(F887,プルダウン用リスト!$K$1:$M$14,2,FALSE))</f>
        <v/>
      </c>
      <c r="H887" s="99"/>
      <c r="I887" s="99"/>
      <c r="J887" s="139"/>
      <c r="K887" s="141"/>
      <c r="L887" s="118"/>
      <c r="M887" s="119" t="str">
        <f t="shared" si="81"/>
        <v/>
      </c>
      <c r="N887" s="103"/>
      <c r="O887" s="100"/>
      <c r="P887" s="100"/>
      <c r="Q887" s="101" t="str">
        <f t="shared" si="82"/>
        <v/>
      </c>
      <c r="R887" s="100"/>
      <c r="S887" s="102" t="str">
        <f t="shared" si="83"/>
        <v/>
      </c>
      <c r="T887" s="15" t="str">
        <f t="shared" si="84"/>
        <v/>
      </c>
    </row>
    <row r="888" spans="1:20" x14ac:dyDescent="0.55000000000000004">
      <c r="A888" s="126"/>
      <c r="B888" s="95"/>
      <c r="C888" s="98" t="str">
        <f>IF(B888="","",VLOOKUP(B888,団体基本情報!$B$14:$D$23,3,FALSE))</f>
        <v/>
      </c>
      <c r="D888" s="7" t="str">
        <f t="shared" si="79"/>
        <v/>
      </c>
      <c r="E888" s="6" t="str">
        <f t="shared" si="80"/>
        <v/>
      </c>
      <c r="F888" s="131"/>
      <c r="G888" s="105" t="str">
        <f>IF(F888="","",VLOOKUP(F888,プルダウン用リスト!$K$1:$M$14,2,FALSE))</f>
        <v/>
      </c>
      <c r="H888" s="99"/>
      <c r="I888" s="99"/>
      <c r="J888" s="139"/>
      <c r="K888" s="141"/>
      <c r="L888" s="118"/>
      <c r="M888" s="119" t="str">
        <f t="shared" si="81"/>
        <v/>
      </c>
      <c r="N888" s="103"/>
      <c r="O888" s="100"/>
      <c r="P888" s="100"/>
      <c r="Q888" s="101" t="str">
        <f t="shared" si="82"/>
        <v/>
      </c>
      <c r="R888" s="100"/>
      <c r="S888" s="102" t="str">
        <f t="shared" si="83"/>
        <v/>
      </c>
      <c r="T888" s="15" t="str">
        <f t="shared" si="84"/>
        <v/>
      </c>
    </row>
    <row r="889" spans="1:20" x14ac:dyDescent="0.55000000000000004">
      <c r="A889" s="126"/>
      <c r="B889" s="95"/>
      <c r="C889" s="98" t="str">
        <f>IF(B889="","",VLOOKUP(B889,団体基本情報!$B$14:$D$23,3,FALSE))</f>
        <v/>
      </c>
      <c r="D889" s="7" t="str">
        <f t="shared" si="79"/>
        <v/>
      </c>
      <c r="E889" s="6" t="str">
        <f t="shared" si="80"/>
        <v/>
      </c>
      <c r="F889" s="131"/>
      <c r="G889" s="105" t="str">
        <f>IF(F889="","",VLOOKUP(F889,プルダウン用リスト!$K$1:$M$14,2,FALSE))</f>
        <v/>
      </c>
      <c r="H889" s="99"/>
      <c r="I889" s="99"/>
      <c r="J889" s="139"/>
      <c r="K889" s="141"/>
      <c r="L889" s="118"/>
      <c r="M889" s="119" t="str">
        <f t="shared" si="81"/>
        <v/>
      </c>
      <c r="N889" s="103"/>
      <c r="O889" s="100"/>
      <c r="P889" s="100"/>
      <c r="Q889" s="101" t="str">
        <f t="shared" si="82"/>
        <v/>
      </c>
      <c r="R889" s="100"/>
      <c r="S889" s="102" t="str">
        <f t="shared" si="83"/>
        <v/>
      </c>
      <c r="T889" s="15" t="str">
        <f t="shared" si="84"/>
        <v/>
      </c>
    </row>
    <row r="890" spans="1:20" x14ac:dyDescent="0.55000000000000004">
      <c r="A890" s="126"/>
      <c r="B890" s="95"/>
      <c r="C890" s="98" t="str">
        <f>IF(B890="","",VLOOKUP(B890,団体基本情報!$B$14:$D$23,3,FALSE))</f>
        <v/>
      </c>
      <c r="D890" s="7" t="str">
        <f t="shared" si="79"/>
        <v/>
      </c>
      <c r="E890" s="6" t="str">
        <f t="shared" si="80"/>
        <v/>
      </c>
      <c r="F890" s="131"/>
      <c r="G890" s="105" t="str">
        <f>IF(F890="","",VLOOKUP(F890,プルダウン用リスト!$K$1:$M$14,2,FALSE))</f>
        <v/>
      </c>
      <c r="H890" s="99"/>
      <c r="I890" s="99"/>
      <c r="J890" s="139"/>
      <c r="K890" s="141"/>
      <c r="L890" s="118"/>
      <c r="M890" s="119" t="str">
        <f t="shared" si="81"/>
        <v/>
      </c>
      <c r="N890" s="103"/>
      <c r="O890" s="100"/>
      <c r="P890" s="100"/>
      <c r="Q890" s="101" t="str">
        <f t="shared" si="82"/>
        <v/>
      </c>
      <c r="R890" s="100"/>
      <c r="S890" s="102" t="str">
        <f t="shared" si="83"/>
        <v/>
      </c>
      <c r="T890" s="15" t="str">
        <f t="shared" si="84"/>
        <v/>
      </c>
    </row>
    <row r="891" spans="1:20" x14ac:dyDescent="0.55000000000000004">
      <c r="A891" s="126"/>
      <c r="B891" s="95"/>
      <c r="C891" s="98" t="str">
        <f>IF(B891="","",VLOOKUP(B891,団体基本情報!$B$14:$D$23,3,FALSE))</f>
        <v/>
      </c>
      <c r="D891" s="7" t="str">
        <f t="shared" si="79"/>
        <v/>
      </c>
      <c r="E891" s="6" t="str">
        <f t="shared" si="80"/>
        <v/>
      </c>
      <c r="F891" s="131"/>
      <c r="G891" s="105" t="str">
        <f>IF(F891="","",VLOOKUP(F891,プルダウン用リスト!$K$1:$M$14,2,FALSE))</f>
        <v/>
      </c>
      <c r="H891" s="99"/>
      <c r="I891" s="99"/>
      <c r="J891" s="139"/>
      <c r="K891" s="141"/>
      <c r="L891" s="118"/>
      <c r="M891" s="119" t="str">
        <f t="shared" si="81"/>
        <v/>
      </c>
      <c r="N891" s="103"/>
      <c r="O891" s="100"/>
      <c r="P891" s="100"/>
      <c r="Q891" s="101" t="str">
        <f t="shared" si="82"/>
        <v/>
      </c>
      <c r="R891" s="100"/>
      <c r="S891" s="102" t="str">
        <f t="shared" si="83"/>
        <v/>
      </c>
      <c r="T891" s="15" t="str">
        <f t="shared" si="84"/>
        <v/>
      </c>
    </row>
    <row r="892" spans="1:20" x14ac:dyDescent="0.55000000000000004">
      <c r="A892" s="126"/>
      <c r="B892" s="95"/>
      <c r="C892" s="98" t="str">
        <f>IF(B892="","",VLOOKUP(B892,団体基本情報!$B$14:$D$23,3,FALSE))</f>
        <v/>
      </c>
      <c r="D892" s="7" t="str">
        <f t="shared" si="79"/>
        <v/>
      </c>
      <c r="E892" s="6" t="str">
        <f t="shared" si="80"/>
        <v/>
      </c>
      <c r="F892" s="131"/>
      <c r="G892" s="105" t="str">
        <f>IF(F892="","",VLOOKUP(F892,プルダウン用リスト!$K$1:$M$14,2,FALSE))</f>
        <v/>
      </c>
      <c r="H892" s="99"/>
      <c r="I892" s="99"/>
      <c r="J892" s="139"/>
      <c r="K892" s="141"/>
      <c r="L892" s="118"/>
      <c r="M892" s="119" t="str">
        <f t="shared" si="81"/>
        <v/>
      </c>
      <c r="N892" s="103"/>
      <c r="O892" s="100"/>
      <c r="P892" s="100"/>
      <c r="Q892" s="101" t="str">
        <f t="shared" si="82"/>
        <v/>
      </c>
      <c r="R892" s="100"/>
      <c r="S892" s="102" t="str">
        <f t="shared" si="83"/>
        <v/>
      </c>
      <c r="T892" s="15" t="str">
        <f t="shared" si="84"/>
        <v/>
      </c>
    </row>
    <row r="893" spans="1:20" x14ac:dyDescent="0.55000000000000004">
      <c r="A893" s="126"/>
      <c r="B893" s="95"/>
      <c r="C893" s="98" t="str">
        <f>IF(B893="","",VLOOKUP(B893,団体基本情報!$B$14:$D$23,3,FALSE))</f>
        <v/>
      </c>
      <c r="D893" s="7" t="str">
        <f t="shared" si="79"/>
        <v/>
      </c>
      <c r="E893" s="6" t="str">
        <f t="shared" si="80"/>
        <v/>
      </c>
      <c r="F893" s="131"/>
      <c r="G893" s="105" t="str">
        <f>IF(F893="","",VLOOKUP(F893,プルダウン用リスト!$K$1:$M$14,2,FALSE))</f>
        <v/>
      </c>
      <c r="H893" s="99"/>
      <c r="I893" s="99"/>
      <c r="J893" s="139"/>
      <c r="K893" s="141"/>
      <c r="L893" s="118"/>
      <c r="M893" s="119" t="str">
        <f t="shared" si="81"/>
        <v/>
      </c>
      <c r="N893" s="103"/>
      <c r="O893" s="100"/>
      <c r="P893" s="100"/>
      <c r="Q893" s="101" t="str">
        <f t="shared" si="82"/>
        <v/>
      </c>
      <c r="R893" s="100"/>
      <c r="S893" s="102" t="str">
        <f t="shared" si="83"/>
        <v/>
      </c>
      <c r="T893" s="15" t="str">
        <f t="shared" si="84"/>
        <v/>
      </c>
    </row>
    <row r="894" spans="1:20" x14ac:dyDescent="0.55000000000000004">
      <c r="A894" s="126"/>
      <c r="B894" s="95"/>
      <c r="C894" s="98" t="str">
        <f>IF(B894="","",VLOOKUP(B894,団体基本情報!$B$14:$D$23,3,FALSE))</f>
        <v/>
      </c>
      <c r="D894" s="7" t="str">
        <f t="shared" si="79"/>
        <v/>
      </c>
      <c r="E894" s="6" t="str">
        <f t="shared" si="80"/>
        <v/>
      </c>
      <c r="F894" s="131"/>
      <c r="G894" s="105" t="str">
        <f>IF(F894="","",VLOOKUP(F894,プルダウン用リスト!$K$1:$M$14,2,FALSE))</f>
        <v/>
      </c>
      <c r="H894" s="99"/>
      <c r="I894" s="99"/>
      <c r="J894" s="139"/>
      <c r="K894" s="141"/>
      <c r="L894" s="118"/>
      <c r="M894" s="119" t="str">
        <f t="shared" si="81"/>
        <v/>
      </c>
      <c r="N894" s="103"/>
      <c r="O894" s="100"/>
      <c r="P894" s="100"/>
      <c r="Q894" s="101" t="str">
        <f t="shared" si="82"/>
        <v/>
      </c>
      <c r="R894" s="100"/>
      <c r="S894" s="102" t="str">
        <f t="shared" si="83"/>
        <v/>
      </c>
      <c r="T894" s="15" t="str">
        <f t="shared" si="84"/>
        <v/>
      </c>
    </row>
    <row r="895" spans="1:20" x14ac:dyDescent="0.55000000000000004">
      <c r="A895" s="126"/>
      <c r="B895" s="95"/>
      <c r="C895" s="98" t="str">
        <f>IF(B895="","",VLOOKUP(B895,団体基本情報!$B$14:$D$23,3,FALSE))</f>
        <v/>
      </c>
      <c r="D895" s="7" t="str">
        <f t="shared" si="79"/>
        <v/>
      </c>
      <c r="E895" s="6" t="str">
        <f t="shared" si="80"/>
        <v/>
      </c>
      <c r="F895" s="131"/>
      <c r="G895" s="105" t="str">
        <f>IF(F895="","",VLOOKUP(F895,プルダウン用リスト!$K$1:$M$14,2,FALSE))</f>
        <v/>
      </c>
      <c r="H895" s="99"/>
      <c r="I895" s="99"/>
      <c r="J895" s="139"/>
      <c r="K895" s="141"/>
      <c r="L895" s="118"/>
      <c r="M895" s="119" t="str">
        <f t="shared" si="81"/>
        <v/>
      </c>
      <c r="N895" s="103"/>
      <c r="O895" s="100"/>
      <c r="P895" s="100"/>
      <c r="Q895" s="101" t="str">
        <f t="shared" si="82"/>
        <v/>
      </c>
      <c r="R895" s="100"/>
      <c r="S895" s="102" t="str">
        <f t="shared" si="83"/>
        <v/>
      </c>
      <c r="T895" s="15" t="str">
        <f t="shared" si="84"/>
        <v/>
      </c>
    </row>
    <row r="896" spans="1:20" x14ac:dyDescent="0.55000000000000004">
      <c r="A896" s="126"/>
      <c r="B896" s="95"/>
      <c r="C896" s="98" t="str">
        <f>IF(B896="","",VLOOKUP(B896,団体基本情報!$B$14:$D$23,3,FALSE))</f>
        <v/>
      </c>
      <c r="D896" s="7" t="str">
        <f t="shared" si="79"/>
        <v/>
      </c>
      <c r="E896" s="6" t="str">
        <f t="shared" si="80"/>
        <v/>
      </c>
      <c r="F896" s="131"/>
      <c r="G896" s="105" t="str">
        <f>IF(F896="","",VLOOKUP(F896,プルダウン用リスト!$K$1:$M$14,2,FALSE))</f>
        <v/>
      </c>
      <c r="H896" s="99"/>
      <c r="I896" s="99"/>
      <c r="J896" s="139"/>
      <c r="K896" s="141"/>
      <c r="L896" s="118"/>
      <c r="M896" s="119" t="str">
        <f t="shared" si="81"/>
        <v/>
      </c>
      <c r="N896" s="103"/>
      <c r="O896" s="100"/>
      <c r="P896" s="100"/>
      <c r="Q896" s="101" t="str">
        <f t="shared" si="82"/>
        <v/>
      </c>
      <c r="R896" s="100"/>
      <c r="S896" s="102" t="str">
        <f t="shared" si="83"/>
        <v/>
      </c>
      <c r="T896" s="15" t="str">
        <f t="shared" si="84"/>
        <v/>
      </c>
    </row>
    <row r="897" spans="1:20" x14ac:dyDescent="0.55000000000000004">
      <c r="A897" s="126"/>
      <c r="B897" s="95"/>
      <c r="C897" s="98" t="str">
        <f>IF(B897="","",VLOOKUP(B897,団体基本情報!$B$14:$D$23,3,FALSE))</f>
        <v/>
      </c>
      <c r="D897" s="7" t="str">
        <f t="shared" si="79"/>
        <v/>
      </c>
      <c r="E897" s="6" t="str">
        <f t="shared" si="80"/>
        <v/>
      </c>
      <c r="F897" s="131"/>
      <c r="G897" s="105" t="str">
        <f>IF(F897="","",VLOOKUP(F897,プルダウン用リスト!$K$1:$M$14,2,FALSE))</f>
        <v/>
      </c>
      <c r="H897" s="99"/>
      <c r="I897" s="99"/>
      <c r="J897" s="139"/>
      <c r="K897" s="141"/>
      <c r="L897" s="118"/>
      <c r="M897" s="119" t="str">
        <f t="shared" si="81"/>
        <v/>
      </c>
      <c r="N897" s="103"/>
      <c r="O897" s="100"/>
      <c r="P897" s="100"/>
      <c r="Q897" s="101" t="str">
        <f t="shared" si="82"/>
        <v/>
      </c>
      <c r="R897" s="100"/>
      <c r="S897" s="102" t="str">
        <f t="shared" si="83"/>
        <v/>
      </c>
      <c r="T897" s="15" t="str">
        <f t="shared" si="84"/>
        <v/>
      </c>
    </row>
    <row r="898" spans="1:20" x14ac:dyDescent="0.55000000000000004">
      <c r="A898" s="126"/>
      <c r="B898" s="95"/>
      <c r="C898" s="98" t="str">
        <f>IF(B898="","",VLOOKUP(B898,団体基本情報!$B$14:$D$23,3,FALSE))</f>
        <v/>
      </c>
      <c r="D898" s="7" t="str">
        <f t="shared" si="79"/>
        <v/>
      </c>
      <c r="E898" s="6" t="str">
        <f t="shared" si="80"/>
        <v/>
      </c>
      <c r="F898" s="131"/>
      <c r="G898" s="105" t="str">
        <f>IF(F898="","",VLOOKUP(F898,プルダウン用リスト!$K$1:$M$14,2,FALSE))</f>
        <v/>
      </c>
      <c r="H898" s="99"/>
      <c r="I898" s="99"/>
      <c r="J898" s="139"/>
      <c r="K898" s="141"/>
      <c r="L898" s="118"/>
      <c r="M898" s="119" t="str">
        <f t="shared" si="81"/>
        <v/>
      </c>
      <c r="N898" s="103"/>
      <c r="O898" s="100"/>
      <c r="P898" s="100"/>
      <c r="Q898" s="101" t="str">
        <f t="shared" si="82"/>
        <v/>
      </c>
      <c r="R898" s="100"/>
      <c r="S898" s="102" t="str">
        <f t="shared" si="83"/>
        <v/>
      </c>
      <c r="T898" s="15" t="str">
        <f t="shared" si="84"/>
        <v/>
      </c>
    </row>
    <row r="899" spans="1:20" x14ac:dyDescent="0.55000000000000004">
      <c r="A899" s="126"/>
      <c r="B899" s="95"/>
      <c r="C899" s="98" t="str">
        <f>IF(B899="","",VLOOKUP(B899,団体基本情報!$B$14:$D$23,3,FALSE))</f>
        <v/>
      </c>
      <c r="D899" s="7" t="str">
        <f t="shared" si="79"/>
        <v/>
      </c>
      <c r="E899" s="6" t="str">
        <f t="shared" si="80"/>
        <v/>
      </c>
      <c r="F899" s="131"/>
      <c r="G899" s="105" t="str">
        <f>IF(F899="","",VLOOKUP(F899,プルダウン用リスト!$K$1:$M$14,2,FALSE))</f>
        <v/>
      </c>
      <c r="H899" s="99"/>
      <c r="I899" s="99"/>
      <c r="J899" s="139"/>
      <c r="K899" s="141"/>
      <c r="L899" s="118"/>
      <c r="M899" s="119" t="str">
        <f t="shared" si="81"/>
        <v/>
      </c>
      <c r="N899" s="103"/>
      <c r="O899" s="100"/>
      <c r="P899" s="100"/>
      <c r="Q899" s="101" t="str">
        <f t="shared" si="82"/>
        <v/>
      </c>
      <c r="R899" s="100"/>
      <c r="S899" s="102" t="str">
        <f t="shared" si="83"/>
        <v/>
      </c>
      <c r="T899" s="15" t="str">
        <f t="shared" si="84"/>
        <v/>
      </c>
    </row>
    <row r="900" spans="1:20" x14ac:dyDescent="0.55000000000000004">
      <c r="A900" s="126"/>
      <c r="B900" s="95"/>
      <c r="C900" s="98" t="str">
        <f>IF(B900="","",VLOOKUP(B900,団体基本情報!$B$14:$D$23,3,FALSE))</f>
        <v/>
      </c>
      <c r="D900" s="7" t="str">
        <f t="shared" si="79"/>
        <v/>
      </c>
      <c r="E900" s="6" t="str">
        <f t="shared" si="80"/>
        <v/>
      </c>
      <c r="F900" s="131"/>
      <c r="G900" s="105" t="str">
        <f>IF(F900="","",VLOOKUP(F900,プルダウン用リスト!$K$1:$M$14,2,FALSE))</f>
        <v/>
      </c>
      <c r="H900" s="99"/>
      <c r="I900" s="99"/>
      <c r="J900" s="139"/>
      <c r="K900" s="141"/>
      <c r="L900" s="118"/>
      <c r="M900" s="119" t="str">
        <f t="shared" si="81"/>
        <v/>
      </c>
      <c r="N900" s="103"/>
      <c r="O900" s="100"/>
      <c r="P900" s="100"/>
      <c r="Q900" s="101" t="str">
        <f t="shared" si="82"/>
        <v/>
      </c>
      <c r="R900" s="100"/>
      <c r="S900" s="102" t="str">
        <f t="shared" si="83"/>
        <v/>
      </c>
      <c r="T900" s="15" t="str">
        <f t="shared" si="84"/>
        <v/>
      </c>
    </row>
    <row r="901" spans="1:20" x14ac:dyDescent="0.55000000000000004">
      <c r="A901" s="126"/>
      <c r="B901" s="95"/>
      <c r="C901" s="98" t="str">
        <f>IF(B901="","",VLOOKUP(B901,団体基本情報!$B$14:$D$23,3,FALSE))</f>
        <v/>
      </c>
      <c r="D901" s="7" t="str">
        <f t="shared" si="79"/>
        <v/>
      </c>
      <c r="E901" s="6" t="str">
        <f t="shared" si="80"/>
        <v/>
      </c>
      <c r="F901" s="131"/>
      <c r="G901" s="105" t="str">
        <f>IF(F901="","",VLOOKUP(F901,プルダウン用リスト!$K$1:$M$14,2,FALSE))</f>
        <v/>
      </c>
      <c r="H901" s="99"/>
      <c r="I901" s="99"/>
      <c r="J901" s="139"/>
      <c r="K901" s="141"/>
      <c r="L901" s="118"/>
      <c r="M901" s="119" t="str">
        <f t="shared" si="81"/>
        <v/>
      </c>
      <c r="N901" s="103"/>
      <c r="O901" s="100"/>
      <c r="P901" s="100"/>
      <c r="Q901" s="101" t="str">
        <f t="shared" si="82"/>
        <v/>
      </c>
      <c r="R901" s="100"/>
      <c r="S901" s="102" t="str">
        <f t="shared" si="83"/>
        <v/>
      </c>
      <c r="T901" s="15" t="str">
        <f t="shared" si="84"/>
        <v/>
      </c>
    </row>
    <row r="902" spans="1:20" x14ac:dyDescent="0.55000000000000004">
      <c r="A902" s="126"/>
      <c r="B902" s="95"/>
      <c r="C902" s="98" t="str">
        <f>IF(B902="","",VLOOKUP(B902,団体基本情報!$B$14:$D$23,3,FALSE))</f>
        <v/>
      </c>
      <c r="D902" s="7" t="str">
        <f t="shared" si="79"/>
        <v/>
      </c>
      <c r="E902" s="6" t="str">
        <f t="shared" si="80"/>
        <v/>
      </c>
      <c r="F902" s="131"/>
      <c r="G902" s="105" t="str">
        <f>IF(F902="","",VLOOKUP(F902,プルダウン用リスト!$K$1:$M$14,2,FALSE))</f>
        <v/>
      </c>
      <c r="H902" s="99"/>
      <c r="I902" s="99"/>
      <c r="J902" s="139"/>
      <c r="K902" s="141"/>
      <c r="L902" s="118"/>
      <c r="M902" s="119" t="str">
        <f t="shared" si="81"/>
        <v/>
      </c>
      <c r="N902" s="103"/>
      <c r="O902" s="100"/>
      <c r="P902" s="100"/>
      <c r="Q902" s="101" t="str">
        <f t="shared" si="82"/>
        <v/>
      </c>
      <c r="R902" s="100"/>
      <c r="S902" s="102" t="str">
        <f t="shared" si="83"/>
        <v/>
      </c>
      <c r="T902" s="15" t="str">
        <f t="shared" si="84"/>
        <v/>
      </c>
    </row>
    <row r="903" spans="1:20" x14ac:dyDescent="0.55000000000000004">
      <c r="A903" s="126"/>
      <c r="B903" s="95"/>
      <c r="C903" s="98" t="str">
        <f>IF(B903="","",VLOOKUP(B903,団体基本情報!$B$14:$D$23,3,FALSE))</f>
        <v/>
      </c>
      <c r="D903" s="7" t="str">
        <f t="shared" ref="D903:D966" si="85">IF(E903="","",IF(E903="謝金","01.",IF(E903="旅費","02.",IF(E903="その他","04.","03."))))</f>
        <v/>
      </c>
      <c r="E903" s="6" t="str">
        <f t="shared" ref="E903:E966" si="86">IF(F903="","",IF(F903="謝金","謝金",IF(F903="旅費","旅費",IF(F903="対象外経費","その他","所費"))))</f>
        <v/>
      </c>
      <c r="F903" s="131"/>
      <c r="G903" s="105" t="str">
        <f>IF(F903="","",VLOOKUP(F903,プルダウン用リスト!$K$1:$M$14,2,FALSE))</f>
        <v/>
      </c>
      <c r="H903" s="99"/>
      <c r="I903" s="99"/>
      <c r="J903" s="139"/>
      <c r="K903" s="141"/>
      <c r="L903" s="118"/>
      <c r="M903" s="119" t="str">
        <f t="shared" ref="M903:M966" si="87">IF(F903="対象外経費",K903,IF(L903="","",K903-L903))</f>
        <v/>
      </c>
      <c r="N903" s="103"/>
      <c r="O903" s="100"/>
      <c r="P903" s="100"/>
      <c r="Q903" s="101" t="str">
        <f t="shared" ref="Q903:Q966" si="88">IF(O903+P903=0,"",O903+P903)</f>
        <v/>
      </c>
      <c r="R903" s="100"/>
      <c r="S903" s="102" t="str">
        <f t="shared" ref="S903:S966" si="89">IF(R903="","",Q903-R903)</f>
        <v/>
      </c>
      <c r="T903" s="15" t="str">
        <f t="shared" ref="T903:T966" si="90">IF(G903=2,"＊","")</f>
        <v/>
      </c>
    </row>
    <row r="904" spans="1:20" x14ac:dyDescent="0.55000000000000004">
      <c r="A904" s="126"/>
      <c r="B904" s="95"/>
      <c r="C904" s="98" t="str">
        <f>IF(B904="","",VLOOKUP(B904,団体基本情報!$B$14:$D$23,3,FALSE))</f>
        <v/>
      </c>
      <c r="D904" s="7" t="str">
        <f t="shared" si="85"/>
        <v/>
      </c>
      <c r="E904" s="6" t="str">
        <f t="shared" si="86"/>
        <v/>
      </c>
      <c r="F904" s="131"/>
      <c r="G904" s="105" t="str">
        <f>IF(F904="","",VLOOKUP(F904,プルダウン用リスト!$K$1:$M$14,2,FALSE))</f>
        <v/>
      </c>
      <c r="H904" s="99"/>
      <c r="I904" s="99"/>
      <c r="J904" s="139"/>
      <c r="K904" s="141"/>
      <c r="L904" s="118"/>
      <c r="M904" s="119" t="str">
        <f t="shared" si="87"/>
        <v/>
      </c>
      <c r="N904" s="103"/>
      <c r="O904" s="100"/>
      <c r="P904" s="100"/>
      <c r="Q904" s="101" t="str">
        <f t="shared" si="88"/>
        <v/>
      </c>
      <c r="R904" s="100"/>
      <c r="S904" s="102" t="str">
        <f t="shared" si="89"/>
        <v/>
      </c>
      <c r="T904" s="15" t="str">
        <f t="shared" si="90"/>
        <v/>
      </c>
    </row>
    <row r="905" spans="1:20" x14ac:dyDescent="0.55000000000000004">
      <c r="A905" s="126"/>
      <c r="B905" s="95"/>
      <c r="C905" s="98" t="str">
        <f>IF(B905="","",VLOOKUP(B905,団体基本情報!$B$14:$D$23,3,FALSE))</f>
        <v/>
      </c>
      <c r="D905" s="7" t="str">
        <f t="shared" si="85"/>
        <v/>
      </c>
      <c r="E905" s="6" t="str">
        <f t="shared" si="86"/>
        <v/>
      </c>
      <c r="F905" s="131"/>
      <c r="G905" s="105" t="str">
        <f>IF(F905="","",VLOOKUP(F905,プルダウン用リスト!$K$1:$M$14,2,FALSE))</f>
        <v/>
      </c>
      <c r="H905" s="99"/>
      <c r="I905" s="99"/>
      <c r="J905" s="139"/>
      <c r="K905" s="141"/>
      <c r="L905" s="118"/>
      <c r="M905" s="119" t="str">
        <f t="shared" si="87"/>
        <v/>
      </c>
      <c r="N905" s="103"/>
      <c r="O905" s="100"/>
      <c r="P905" s="100"/>
      <c r="Q905" s="101" t="str">
        <f t="shared" si="88"/>
        <v/>
      </c>
      <c r="R905" s="100"/>
      <c r="S905" s="102" t="str">
        <f t="shared" si="89"/>
        <v/>
      </c>
      <c r="T905" s="15" t="str">
        <f t="shared" si="90"/>
        <v/>
      </c>
    </row>
    <row r="906" spans="1:20" x14ac:dyDescent="0.55000000000000004">
      <c r="A906" s="126"/>
      <c r="B906" s="95"/>
      <c r="C906" s="98" t="str">
        <f>IF(B906="","",VLOOKUP(B906,団体基本情報!$B$14:$D$23,3,FALSE))</f>
        <v/>
      </c>
      <c r="D906" s="7" t="str">
        <f t="shared" si="85"/>
        <v/>
      </c>
      <c r="E906" s="6" t="str">
        <f t="shared" si="86"/>
        <v/>
      </c>
      <c r="F906" s="131"/>
      <c r="G906" s="105" t="str">
        <f>IF(F906="","",VLOOKUP(F906,プルダウン用リスト!$K$1:$M$14,2,FALSE))</f>
        <v/>
      </c>
      <c r="H906" s="99"/>
      <c r="I906" s="99"/>
      <c r="J906" s="139"/>
      <c r="K906" s="141"/>
      <c r="L906" s="118"/>
      <c r="M906" s="119" t="str">
        <f t="shared" si="87"/>
        <v/>
      </c>
      <c r="N906" s="103"/>
      <c r="O906" s="100"/>
      <c r="P906" s="100"/>
      <c r="Q906" s="101" t="str">
        <f t="shared" si="88"/>
        <v/>
      </c>
      <c r="R906" s="100"/>
      <c r="S906" s="102" t="str">
        <f t="shared" si="89"/>
        <v/>
      </c>
      <c r="T906" s="15" t="str">
        <f t="shared" si="90"/>
        <v/>
      </c>
    </row>
    <row r="907" spans="1:20" x14ac:dyDescent="0.55000000000000004">
      <c r="A907" s="126"/>
      <c r="B907" s="95"/>
      <c r="C907" s="98" t="str">
        <f>IF(B907="","",VLOOKUP(B907,団体基本情報!$B$14:$D$23,3,FALSE))</f>
        <v/>
      </c>
      <c r="D907" s="7" t="str">
        <f t="shared" si="85"/>
        <v/>
      </c>
      <c r="E907" s="6" t="str">
        <f t="shared" si="86"/>
        <v/>
      </c>
      <c r="F907" s="131"/>
      <c r="G907" s="105" t="str">
        <f>IF(F907="","",VLOOKUP(F907,プルダウン用リスト!$K$1:$M$14,2,FALSE))</f>
        <v/>
      </c>
      <c r="H907" s="99"/>
      <c r="I907" s="99"/>
      <c r="J907" s="139"/>
      <c r="K907" s="141"/>
      <c r="L907" s="118"/>
      <c r="M907" s="119" t="str">
        <f t="shared" si="87"/>
        <v/>
      </c>
      <c r="N907" s="103"/>
      <c r="O907" s="100"/>
      <c r="P907" s="100"/>
      <c r="Q907" s="101" t="str">
        <f t="shared" si="88"/>
        <v/>
      </c>
      <c r="R907" s="100"/>
      <c r="S907" s="102" t="str">
        <f t="shared" si="89"/>
        <v/>
      </c>
      <c r="T907" s="15" t="str">
        <f t="shared" si="90"/>
        <v/>
      </c>
    </row>
    <row r="908" spans="1:20" x14ac:dyDescent="0.55000000000000004">
      <c r="A908" s="126"/>
      <c r="B908" s="95"/>
      <c r="C908" s="98" t="str">
        <f>IF(B908="","",VLOOKUP(B908,団体基本情報!$B$14:$D$23,3,FALSE))</f>
        <v/>
      </c>
      <c r="D908" s="7" t="str">
        <f t="shared" si="85"/>
        <v/>
      </c>
      <c r="E908" s="6" t="str">
        <f t="shared" si="86"/>
        <v/>
      </c>
      <c r="F908" s="131"/>
      <c r="G908" s="105" t="str">
        <f>IF(F908="","",VLOOKUP(F908,プルダウン用リスト!$K$1:$M$14,2,FALSE))</f>
        <v/>
      </c>
      <c r="H908" s="99"/>
      <c r="I908" s="99"/>
      <c r="J908" s="139"/>
      <c r="K908" s="141"/>
      <c r="L908" s="118"/>
      <c r="M908" s="119" t="str">
        <f t="shared" si="87"/>
        <v/>
      </c>
      <c r="N908" s="103"/>
      <c r="O908" s="100"/>
      <c r="P908" s="100"/>
      <c r="Q908" s="101" t="str">
        <f t="shared" si="88"/>
        <v/>
      </c>
      <c r="R908" s="100"/>
      <c r="S908" s="102" t="str">
        <f t="shared" si="89"/>
        <v/>
      </c>
      <c r="T908" s="15" t="str">
        <f t="shared" si="90"/>
        <v/>
      </c>
    </row>
    <row r="909" spans="1:20" x14ac:dyDescent="0.55000000000000004">
      <c r="A909" s="126"/>
      <c r="B909" s="95"/>
      <c r="C909" s="98" t="str">
        <f>IF(B909="","",VLOOKUP(B909,団体基本情報!$B$14:$D$23,3,FALSE))</f>
        <v/>
      </c>
      <c r="D909" s="7" t="str">
        <f t="shared" si="85"/>
        <v/>
      </c>
      <c r="E909" s="6" t="str">
        <f t="shared" si="86"/>
        <v/>
      </c>
      <c r="F909" s="131"/>
      <c r="G909" s="105" t="str">
        <f>IF(F909="","",VLOOKUP(F909,プルダウン用リスト!$K$1:$M$14,2,FALSE))</f>
        <v/>
      </c>
      <c r="H909" s="99"/>
      <c r="I909" s="99"/>
      <c r="J909" s="139"/>
      <c r="K909" s="141"/>
      <c r="L909" s="118"/>
      <c r="M909" s="119" t="str">
        <f t="shared" si="87"/>
        <v/>
      </c>
      <c r="N909" s="103"/>
      <c r="O909" s="100"/>
      <c r="P909" s="100"/>
      <c r="Q909" s="101" t="str">
        <f t="shared" si="88"/>
        <v/>
      </c>
      <c r="R909" s="100"/>
      <c r="S909" s="102" t="str">
        <f t="shared" si="89"/>
        <v/>
      </c>
      <c r="T909" s="15" t="str">
        <f t="shared" si="90"/>
        <v/>
      </c>
    </row>
    <row r="910" spans="1:20" x14ac:dyDescent="0.55000000000000004">
      <c r="A910" s="126"/>
      <c r="B910" s="95"/>
      <c r="C910" s="98" t="str">
        <f>IF(B910="","",VLOOKUP(B910,団体基本情報!$B$14:$D$23,3,FALSE))</f>
        <v/>
      </c>
      <c r="D910" s="7" t="str">
        <f t="shared" si="85"/>
        <v/>
      </c>
      <c r="E910" s="6" t="str">
        <f t="shared" si="86"/>
        <v/>
      </c>
      <c r="F910" s="131"/>
      <c r="G910" s="105" t="str">
        <f>IF(F910="","",VLOOKUP(F910,プルダウン用リスト!$K$1:$M$14,2,FALSE))</f>
        <v/>
      </c>
      <c r="H910" s="99"/>
      <c r="I910" s="99"/>
      <c r="J910" s="139"/>
      <c r="K910" s="141"/>
      <c r="L910" s="118"/>
      <c r="M910" s="119" t="str">
        <f t="shared" si="87"/>
        <v/>
      </c>
      <c r="N910" s="103"/>
      <c r="O910" s="100"/>
      <c r="P910" s="100"/>
      <c r="Q910" s="101" t="str">
        <f t="shared" si="88"/>
        <v/>
      </c>
      <c r="R910" s="100"/>
      <c r="S910" s="102" t="str">
        <f t="shared" si="89"/>
        <v/>
      </c>
      <c r="T910" s="15" t="str">
        <f t="shared" si="90"/>
        <v/>
      </c>
    </row>
    <row r="911" spans="1:20" x14ac:dyDescent="0.55000000000000004">
      <c r="A911" s="126"/>
      <c r="B911" s="95"/>
      <c r="C911" s="98" t="str">
        <f>IF(B911="","",VLOOKUP(B911,団体基本情報!$B$14:$D$23,3,FALSE))</f>
        <v/>
      </c>
      <c r="D911" s="7" t="str">
        <f t="shared" si="85"/>
        <v/>
      </c>
      <c r="E911" s="6" t="str">
        <f t="shared" si="86"/>
        <v/>
      </c>
      <c r="F911" s="131"/>
      <c r="G911" s="105" t="str">
        <f>IF(F911="","",VLOOKUP(F911,プルダウン用リスト!$K$1:$M$14,2,FALSE))</f>
        <v/>
      </c>
      <c r="H911" s="99"/>
      <c r="I911" s="99"/>
      <c r="J911" s="139"/>
      <c r="K911" s="141"/>
      <c r="L911" s="118"/>
      <c r="M911" s="119" t="str">
        <f t="shared" si="87"/>
        <v/>
      </c>
      <c r="N911" s="103"/>
      <c r="O911" s="100"/>
      <c r="P911" s="100"/>
      <c r="Q911" s="101" t="str">
        <f t="shared" si="88"/>
        <v/>
      </c>
      <c r="R911" s="100"/>
      <c r="S911" s="102" t="str">
        <f t="shared" si="89"/>
        <v/>
      </c>
      <c r="T911" s="15" t="str">
        <f t="shared" si="90"/>
        <v/>
      </c>
    </row>
    <row r="912" spans="1:20" x14ac:dyDescent="0.55000000000000004">
      <c r="A912" s="126"/>
      <c r="B912" s="95"/>
      <c r="C912" s="98" t="str">
        <f>IF(B912="","",VLOOKUP(B912,団体基本情報!$B$14:$D$23,3,FALSE))</f>
        <v/>
      </c>
      <c r="D912" s="7" t="str">
        <f t="shared" si="85"/>
        <v/>
      </c>
      <c r="E912" s="6" t="str">
        <f t="shared" si="86"/>
        <v/>
      </c>
      <c r="F912" s="131"/>
      <c r="G912" s="105" t="str">
        <f>IF(F912="","",VLOOKUP(F912,プルダウン用リスト!$K$1:$M$14,2,FALSE))</f>
        <v/>
      </c>
      <c r="H912" s="99"/>
      <c r="I912" s="99"/>
      <c r="J912" s="139"/>
      <c r="K912" s="141"/>
      <c r="L912" s="118"/>
      <c r="M912" s="119" t="str">
        <f t="shared" si="87"/>
        <v/>
      </c>
      <c r="N912" s="103"/>
      <c r="O912" s="100"/>
      <c r="P912" s="100"/>
      <c r="Q912" s="101" t="str">
        <f t="shared" si="88"/>
        <v/>
      </c>
      <c r="R912" s="100"/>
      <c r="S912" s="102" t="str">
        <f t="shared" si="89"/>
        <v/>
      </c>
      <c r="T912" s="15" t="str">
        <f t="shared" si="90"/>
        <v/>
      </c>
    </row>
    <row r="913" spans="1:20" x14ac:dyDescent="0.55000000000000004">
      <c r="A913" s="126"/>
      <c r="B913" s="95"/>
      <c r="C913" s="98" t="str">
        <f>IF(B913="","",VLOOKUP(B913,団体基本情報!$B$14:$D$23,3,FALSE))</f>
        <v/>
      </c>
      <c r="D913" s="7" t="str">
        <f t="shared" si="85"/>
        <v/>
      </c>
      <c r="E913" s="6" t="str">
        <f t="shared" si="86"/>
        <v/>
      </c>
      <c r="F913" s="131"/>
      <c r="G913" s="105" t="str">
        <f>IF(F913="","",VLOOKUP(F913,プルダウン用リスト!$K$1:$M$14,2,FALSE))</f>
        <v/>
      </c>
      <c r="H913" s="99"/>
      <c r="I913" s="99"/>
      <c r="J913" s="139"/>
      <c r="K913" s="141"/>
      <c r="L913" s="118"/>
      <c r="M913" s="119" t="str">
        <f t="shared" si="87"/>
        <v/>
      </c>
      <c r="N913" s="103"/>
      <c r="O913" s="100"/>
      <c r="P913" s="100"/>
      <c r="Q913" s="101" t="str">
        <f t="shared" si="88"/>
        <v/>
      </c>
      <c r="R913" s="100"/>
      <c r="S913" s="102" t="str">
        <f t="shared" si="89"/>
        <v/>
      </c>
      <c r="T913" s="15" t="str">
        <f t="shared" si="90"/>
        <v/>
      </c>
    </row>
    <row r="914" spans="1:20" x14ac:dyDescent="0.55000000000000004">
      <c r="A914" s="126"/>
      <c r="B914" s="95"/>
      <c r="C914" s="98" t="str">
        <f>IF(B914="","",VLOOKUP(B914,団体基本情報!$B$14:$D$23,3,FALSE))</f>
        <v/>
      </c>
      <c r="D914" s="7" t="str">
        <f t="shared" si="85"/>
        <v/>
      </c>
      <c r="E914" s="6" t="str">
        <f t="shared" si="86"/>
        <v/>
      </c>
      <c r="F914" s="131"/>
      <c r="G914" s="105" t="str">
        <f>IF(F914="","",VLOOKUP(F914,プルダウン用リスト!$K$1:$M$14,2,FALSE))</f>
        <v/>
      </c>
      <c r="H914" s="99"/>
      <c r="I914" s="99"/>
      <c r="J914" s="139"/>
      <c r="K914" s="141"/>
      <c r="L914" s="118"/>
      <c r="M914" s="119" t="str">
        <f t="shared" si="87"/>
        <v/>
      </c>
      <c r="N914" s="103"/>
      <c r="O914" s="100"/>
      <c r="P914" s="100"/>
      <c r="Q914" s="101" t="str">
        <f t="shared" si="88"/>
        <v/>
      </c>
      <c r="R914" s="100"/>
      <c r="S914" s="102" t="str">
        <f t="shared" si="89"/>
        <v/>
      </c>
      <c r="T914" s="15" t="str">
        <f t="shared" si="90"/>
        <v/>
      </c>
    </row>
    <row r="915" spans="1:20" x14ac:dyDescent="0.55000000000000004">
      <c r="A915" s="126"/>
      <c r="B915" s="95"/>
      <c r="C915" s="98" t="str">
        <f>IF(B915="","",VLOOKUP(B915,団体基本情報!$B$14:$D$23,3,FALSE))</f>
        <v/>
      </c>
      <c r="D915" s="7" t="str">
        <f t="shared" si="85"/>
        <v/>
      </c>
      <c r="E915" s="6" t="str">
        <f t="shared" si="86"/>
        <v/>
      </c>
      <c r="F915" s="131"/>
      <c r="G915" s="105" t="str">
        <f>IF(F915="","",VLOOKUP(F915,プルダウン用リスト!$K$1:$M$14,2,FALSE))</f>
        <v/>
      </c>
      <c r="H915" s="99"/>
      <c r="I915" s="99"/>
      <c r="J915" s="139"/>
      <c r="K915" s="141"/>
      <c r="L915" s="118"/>
      <c r="M915" s="119" t="str">
        <f t="shared" si="87"/>
        <v/>
      </c>
      <c r="N915" s="103"/>
      <c r="O915" s="100"/>
      <c r="P915" s="100"/>
      <c r="Q915" s="101" t="str">
        <f t="shared" si="88"/>
        <v/>
      </c>
      <c r="R915" s="100"/>
      <c r="S915" s="102" t="str">
        <f t="shared" si="89"/>
        <v/>
      </c>
      <c r="T915" s="15" t="str">
        <f t="shared" si="90"/>
        <v/>
      </c>
    </row>
    <row r="916" spans="1:20" x14ac:dyDescent="0.55000000000000004">
      <c r="A916" s="126"/>
      <c r="B916" s="95"/>
      <c r="C916" s="98" t="str">
        <f>IF(B916="","",VLOOKUP(B916,団体基本情報!$B$14:$D$23,3,FALSE))</f>
        <v/>
      </c>
      <c r="D916" s="7" t="str">
        <f t="shared" si="85"/>
        <v/>
      </c>
      <c r="E916" s="6" t="str">
        <f t="shared" si="86"/>
        <v/>
      </c>
      <c r="F916" s="131"/>
      <c r="G916" s="105" t="str">
        <f>IF(F916="","",VLOOKUP(F916,プルダウン用リスト!$K$1:$M$14,2,FALSE))</f>
        <v/>
      </c>
      <c r="H916" s="99"/>
      <c r="I916" s="99"/>
      <c r="J916" s="139"/>
      <c r="K916" s="141"/>
      <c r="L916" s="118"/>
      <c r="M916" s="119" t="str">
        <f t="shared" si="87"/>
        <v/>
      </c>
      <c r="N916" s="103"/>
      <c r="O916" s="100"/>
      <c r="P916" s="100"/>
      <c r="Q916" s="101" t="str">
        <f t="shared" si="88"/>
        <v/>
      </c>
      <c r="R916" s="100"/>
      <c r="S916" s="102" t="str">
        <f t="shared" si="89"/>
        <v/>
      </c>
      <c r="T916" s="15" t="str">
        <f t="shared" si="90"/>
        <v/>
      </c>
    </row>
    <row r="917" spans="1:20" x14ac:dyDescent="0.55000000000000004">
      <c r="A917" s="126"/>
      <c r="B917" s="95"/>
      <c r="C917" s="98" t="str">
        <f>IF(B917="","",VLOOKUP(B917,団体基本情報!$B$14:$D$23,3,FALSE))</f>
        <v/>
      </c>
      <c r="D917" s="7" t="str">
        <f t="shared" si="85"/>
        <v/>
      </c>
      <c r="E917" s="6" t="str">
        <f t="shared" si="86"/>
        <v/>
      </c>
      <c r="F917" s="131"/>
      <c r="G917" s="105" t="str">
        <f>IF(F917="","",VLOOKUP(F917,プルダウン用リスト!$K$1:$M$14,2,FALSE))</f>
        <v/>
      </c>
      <c r="H917" s="99"/>
      <c r="I917" s="99"/>
      <c r="J917" s="139"/>
      <c r="K917" s="141"/>
      <c r="L917" s="118"/>
      <c r="M917" s="119" t="str">
        <f t="shared" si="87"/>
        <v/>
      </c>
      <c r="N917" s="103"/>
      <c r="O917" s="100"/>
      <c r="P917" s="100"/>
      <c r="Q917" s="101" t="str">
        <f t="shared" si="88"/>
        <v/>
      </c>
      <c r="R917" s="100"/>
      <c r="S917" s="102" t="str">
        <f t="shared" si="89"/>
        <v/>
      </c>
      <c r="T917" s="15" t="str">
        <f t="shared" si="90"/>
        <v/>
      </c>
    </row>
    <row r="918" spans="1:20" x14ac:dyDescent="0.55000000000000004">
      <c r="A918" s="126"/>
      <c r="B918" s="95"/>
      <c r="C918" s="98" t="str">
        <f>IF(B918="","",VLOOKUP(B918,団体基本情報!$B$14:$D$23,3,FALSE))</f>
        <v/>
      </c>
      <c r="D918" s="7" t="str">
        <f t="shared" si="85"/>
        <v/>
      </c>
      <c r="E918" s="6" t="str">
        <f t="shared" si="86"/>
        <v/>
      </c>
      <c r="F918" s="131"/>
      <c r="G918" s="105" t="str">
        <f>IF(F918="","",VLOOKUP(F918,プルダウン用リスト!$K$1:$M$14,2,FALSE))</f>
        <v/>
      </c>
      <c r="H918" s="99"/>
      <c r="I918" s="99"/>
      <c r="J918" s="139"/>
      <c r="K918" s="141"/>
      <c r="L918" s="118"/>
      <c r="M918" s="119" t="str">
        <f t="shared" si="87"/>
        <v/>
      </c>
      <c r="N918" s="103"/>
      <c r="O918" s="100"/>
      <c r="P918" s="100"/>
      <c r="Q918" s="101" t="str">
        <f t="shared" si="88"/>
        <v/>
      </c>
      <c r="R918" s="100"/>
      <c r="S918" s="102" t="str">
        <f t="shared" si="89"/>
        <v/>
      </c>
      <c r="T918" s="15" t="str">
        <f t="shared" si="90"/>
        <v/>
      </c>
    </row>
    <row r="919" spans="1:20" x14ac:dyDescent="0.55000000000000004">
      <c r="A919" s="126"/>
      <c r="B919" s="95"/>
      <c r="C919" s="98" t="str">
        <f>IF(B919="","",VLOOKUP(B919,団体基本情報!$B$14:$D$23,3,FALSE))</f>
        <v/>
      </c>
      <c r="D919" s="7" t="str">
        <f t="shared" si="85"/>
        <v/>
      </c>
      <c r="E919" s="6" t="str">
        <f t="shared" si="86"/>
        <v/>
      </c>
      <c r="F919" s="131"/>
      <c r="G919" s="105" t="str">
        <f>IF(F919="","",VLOOKUP(F919,プルダウン用リスト!$K$1:$M$14,2,FALSE))</f>
        <v/>
      </c>
      <c r="H919" s="99"/>
      <c r="I919" s="99"/>
      <c r="J919" s="139"/>
      <c r="K919" s="141"/>
      <c r="L919" s="118"/>
      <c r="M919" s="119" t="str">
        <f t="shared" si="87"/>
        <v/>
      </c>
      <c r="N919" s="103"/>
      <c r="O919" s="100"/>
      <c r="P919" s="100"/>
      <c r="Q919" s="101" t="str">
        <f t="shared" si="88"/>
        <v/>
      </c>
      <c r="R919" s="100"/>
      <c r="S919" s="102" t="str">
        <f t="shared" si="89"/>
        <v/>
      </c>
      <c r="T919" s="15" t="str">
        <f t="shared" si="90"/>
        <v/>
      </c>
    </row>
    <row r="920" spans="1:20" x14ac:dyDescent="0.55000000000000004">
      <c r="A920" s="126"/>
      <c r="B920" s="95"/>
      <c r="C920" s="98" t="str">
        <f>IF(B920="","",VLOOKUP(B920,団体基本情報!$B$14:$D$23,3,FALSE))</f>
        <v/>
      </c>
      <c r="D920" s="7" t="str">
        <f t="shared" si="85"/>
        <v/>
      </c>
      <c r="E920" s="6" t="str">
        <f t="shared" si="86"/>
        <v/>
      </c>
      <c r="F920" s="131"/>
      <c r="G920" s="105" t="str">
        <f>IF(F920="","",VLOOKUP(F920,プルダウン用リスト!$K$1:$M$14,2,FALSE))</f>
        <v/>
      </c>
      <c r="H920" s="99"/>
      <c r="I920" s="99"/>
      <c r="J920" s="139"/>
      <c r="K920" s="141"/>
      <c r="L920" s="118"/>
      <c r="M920" s="119" t="str">
        <f t="shared" si="87"/>
        <v/>
      </c>
      <c r="N920" s="103"/>
      <c r="O920" s="100"/>
      <c r="P920" s="100"/>
      <c r="Q920" s="101" t="str">
        <f t="shared" si="88"/>
        <v/>
      </c>
      <c r="R920" s="100"/>
      <c r="S920" s="102" t="str">
        <f t="shared" si="89"/>
        <v/>
      </c>
      <c r="T920" s="15" t="str">
        <f t="shared" si="90"/>
        <v/>
      </c>
    </row>
    <row r="921" spans="1:20" x14ac:dyDescent="0.55000000000000004">
      <c r="A921" s="126"/>
      <c r="B921" s="95"/>
      <c r="C921" s="98" t="str">
        <f>IF(B921="","",VLOOKUP(B921,団体基本情報!$B$14:$D$23,3,FALSE))</f>
        <v/>
      </c>
      <c r="D921" s="7" t="str">
        <f t="shared" si="85"/>
        <v/>
      </c>
      <c r="E921" s="6" t="str">
        <f t="shared" si="86"/>
        <v/>
      </c>
      <c r="F921" s="131"/>
      <c r="G921" s="105" t="str">
        <f>IF(F921="","",VLOOKUP(F921,プルダウン用リスト!$K$1:$M$14,2,FALSE))</f>
        <v/>
      </c>
      <c r="H921" s="99"/>
      <c r="I921" s="99"/>
      <c r="J921" s="139"/>
      <c r="K921" s="141"/>
      <c r="L921" s="118"/>
      <c r="M921" s="119" t="str">
        <f t="shared" si="87"/>
        <v/>
      </c>
      <c r="N921" s="103"/>
      <c r="O921" s="100"/>
      <c r="P921" s="100"/>
      <c r="Q921" s="101" t="str">
        <f t="shared" si="88"/>
        <v/>
      </c>
      <c r="R921" s="100"/>
      <c r="S921" s="102" t="str">
        <f t="shared" si="89"/>
        <v/>
      </c>
      <c r="T921" s="15" t="str">
        <f t="shared" si="90"/>
        <v/>
      </c>
    </row>
    <row r="922" spans="1:20" x14ac:dyDescent="0.55000000000000004">
      <c r="A922" s="126"/>
      <c r="B922" s="95"/>
      <c r="C922" s="98" t="str">
        <f>IF(B922="","",VLOOKUP(B922,団体基本情報!$B$14:$D$23,3,FALSE))</f>
        <v/>
      </c>
      <c r="D922" s="7" t="str">
        <f t="shared" si="85"/>
        <v/>
      </c>
      <c r="E922" s="6" t="str">
        <f t="shared" si="86"/>
        <v/>
      </c>
      <c r="F922" s="131"/>
      <c r="G922" s="105" t="str">
        <f>IF(F922="","",VLOOKUP(F922,プルダウン用リスト!$K$1:$M$14,2,FALSE))</f>
        <v/>
      </c>
      <c r="H922" s="99"/>
      <c r="I922" s="99"/>
      <c r="J922" s="139"/>
      <c r="K922" s="141"/>
      <c r="L922" s="118"/>
      <c r="M922" s="119" t="str">
        <f t="shared" si="87"/>
        <v/>
      </c>
      <c r="N922" s="103"/>
      <c r="O922" s="100"/>
      <c r="P922" s="100"/>
      <c r="Q922" s="101" t="str">
        <f t="shared" si="88"/>
        <v/>
      </c>
      <c r="R922" s="100"/>
      <c r="S922" s="102" t="str">
        <f t="shared" si="89"/>
        <v/>
      </c>
      <c r="T922" s="15" t="str">
        <f t="shared" si="90"/>
        <v/>
      </c>
    </row>
    <row r="923" spans="1:20" x14ac:dyDescent="0.55000000000000004">
      <c r="A923" s="126"/>
      <c r="B923" s="95"/>
      <c r="C923" s="98" t="str">
        <f>IF(B923="","",VLOOKUP(B923,団体基本情報!$B$14:$D$23,3,FALSE))</f>
        <v/>
      </c>
      <c r="D923" s="7" t="str">
        <f t="shared" si="85"/>
        <v/>
      </c>
      <c r="E923" s="6" t="str">
        <f t="shared" si="86"/>
        <v/>
      </c>
      <c r="F923" s="131"/>
      <c r="G923" s="105" t="str">
        <f>IF(F923="","",VLOOKUP(F923,プルダウン用リスト!$K$1:$M$14,2,FALSE))</f>
        <v/>
      </c>
      <c r="H923" s="99"/>
      <c r="I923" s="99"/>
      <c r="J923" s="139"/>
      <c r="K923" s="141"/>
      <c r="L923" s="118"/>
      <c r="M923" s="119" t="str">
        <f t="shared" si="87"/>
        <v/>
      </c>
      <c r="N923" s="103"/>
      <c r="O923" s="100"/>
      <c r="P923" s="100"/>
      <c r="Q923" s="101" t="str">
        <f t="shared" si="88"/>
        <v/>
      </c>
      <c r="R923" s="100"/>
      <c r="S923" s="102" t="str">
        <f t="shared" si="89"/>
        <v/>
      </c>
      <c r="T923" s="15" t="str">
        <f t="shared" si="90"/>
        <v/>
      </c>
    </row>
    <row r="924" spans="1:20" x14ac:dyDescent="0.55000000000000004">
      <c r="A924" s="126"/>
      <c r="B924" s="95"/>
      <c r="C924" s="98" t="str">
        <f>IF(B924="","",VLOOKUP(B924,団体基本情報!$B$14:$D$23,3,FALSE))</f>
        <v/>
      </c>
      <c r="D924" s="7" t="str">
        <f t="shared" si="85"/>
        <v/>
      </c>
      <c r="E924" s="6" t="str">
        <f t="shared" si="86"/>
        <v/>
      </c>
      <c r="F924" s="131"/>
      <c r="G924" s="105" t="str">
        <f>IF(F924="","",VLOOKUP(F924,プルダウン用リスト!$K$1:$M$14,2,FALSE))</f>
        <v/>
      </c>
      <c r="H924" s="99"/>
      <c r="I924" s="99"/>
      <c r="J924" s="139"/>
      <c r="K924" s="141"/>
      <c r="L924" s="118"/>
      <c r="M924" s="119" t="str">
        <f t="shared" si="87"/>
        <v/>
      </c>
      <c r="N924" s="103"/>
      <c r="O924" s="100"/>
      <c r="P924" s="100"/>
      <c r="Q924" s="101" t="str">
        <f t="shared" si="88"/>
        <v/>
      </c>
      <c r="R924" s="100"/>
      <c r="S924" s="102" t="str">
        <f t="shared" si="89"/>
        <v/>
      </c>
      <c r="T924" s="15" t="str">
        <f t="shared" si="90"/>
        <v/>
      </c>
    </row>
    <row r="925" spans="1:20" x14ac:dyDescent="0.55000000000000004">
      <c r="A925" s="126"/>
      <c r="B925" s="95"/>
      <c r="C925" s="98" t="str">
        <f>IF(B925="","",VLOOKUP(B925,団体基本情報!$B$14:$D$23,3,FALSE))</f>
        <v/>
      </c>
      <c r="D925" s="7" t="str">
        <f t="shared" si="85"/>
        <v/>
      </c>
      <c r="E925" s="6" t="str">
        <f t="shared" si="86"/>
        <v/>
      </c>
      <c r="F925" s="131"/>
      <c r="G925" s="105" t="str">
        <f>IF(F925="","",VLOOKUP(F925,プルダウン用リスト!$K$1:$M$14,2,FALSE))</f>
        <v/>
      </c>
      <c r="H925" s="99"/>
      <c r="I925" s="99"/>
      <c r="J925" s="139"/>
      <c r="K925" s="141"/>
      <c r="L925" s="118"/>
      <c r="M925" s="119" t="str">
        <f t="shared" si="87"/>
        <v/>
      </c>
      <c r="N925" s="103"/>
      <c r="O925" s="100"/>
      <c r="P925" s="100"/>
      <c r="Q925" s="101" t="str">
        <f t="shared" si="88"/>
        <v/>
      </c>
      <c r="R925" s="100"/>
      <c r="S925" s="102" t="str">
        <f t="shared" si="89"/>
        <v/>
      </c>
      <c r="T925" s="15" t="str">
        <f t="shared" si="90"/>
        <v/>
      </c>
    </row>
    <row r="926" spans="1:20" x14ac:dyDescent="0.55000000000000004">
      <c r="A926" s="126"/>
      <c r="B926" s="95"/>
      <c r="C926" s="98" t="str">
        <f>IF(B926="","",VLOOKUP(B926,団体基本情報!$B$14:$D$23,3,FALSE))</f>
        <v/>
      </c>
      <c r="D926" s="7" t="str">
        <f t="shared" si="85"/>
        <v/>
      </c>
      <c r="E926" s="6" t="str">
        <f t="shared" si="86"/>
        <v/>
      </c>
      <c r="F926" s="131"/>
      <c r="G926" s="105" t="str">
        <f>IF(F926="","",VLOOKUP(F926,プルダウン用リスト!$K$1:$M$14,2,FALSE))</f>
        <v/>
      </c>
      <c r="H926" s="99"/>
      <c r="I926" s="99"/>
      <c r="J926" s="139"/>
      <c r="K926" s="141"/>
      <c r="L926" s="118"/>
      <c r="M926" s="119" t="str">
        <f t="shared" si="87"/>
        <v/>
      </c>
      <c r="N926" s="103"/>
      <c r="O926" s="100"/>
      <c r="P926" s="100"/>
      <c r="Q926" s="101" t="str">
        <f t="shared" si="88"/>
        <v/>
      </c>
      <c r="R926" s="100"/>
      <c r="S926" s="102" t="str">
        <f t="shared" si="89"/>
        <v/>
      </c>
      <c r="T926" s="15" t="str">
        <f t="shared" si="90"/>
        <v/>
      </c>
    </row>
    <row r="927" spans="1:20" x14ac:dyDescent="0.55000000000000004">
      <c r="A927" s="126"/>
      <c r="B927" s="95"/>
      <c r="C927" s="98" t="str">
        <f>IF(B927="","",VLOOKUP(B927,団体基本情報!$B$14:$D$23,3,FALSE))</f>
        <v/>
      </c>
      <c r="D927" s="7" t="str">
        <f t="shared" si="85"/>
        <v/>
      </c>
      <c r="E927" s="6" t="str">
        <f t="shared" si="86"/>
        <v/>
      </c>
      <c r="F927" s="131"/>
      <c r="G927" s="105" t="str">
        <f>IF(F927="","",VLOOKUP(F927,プルダウン用リスト!$K$1:$M$14,2,FALSE))</f>
        <v/>
      </c>
      <c r="H927" s="99"/>
      <c r="I927" s="99"/>
      <c r="J927" s="139"/>
      <c r="K927" s="141"/>
      <c r="L927" s="118"/>
      <c r="M927" s="119" t="str">
        <f t="shared" si="87"/>
        <v/>
      </c>
      <c r="N927" s="103"/>
      <c r="O927" s="100"/>
      <c r="P927" s="100"/>
      <c r="Q927" s="101" t="str">
        <f t="shared" si="88"/>
        <v/>
      </c>
      <c r="R927" s="100"/>
      <c r="S927" s="102" t="str">
        <f t="shared" si="89"/>
        <v/>
      </c>
      <c r="T927" s="15" t="str">
        <f t="shared" si="90"/>
        <v/>
      </c>
    </row>
    <row r="928" spans="1:20" x14ac:dyDescent="0.55000000000000004">
      <c r="A928" s="126"/>
      <c r="B928" s="95"/>
      <c r="C928" s="98" t="str">
        <f>IF(B928="","",VLOOKUP(B928,団体基本情報!$B$14:$D$23,3,FALSE))</f>
        <v/>
      </c>
      <c r="D928" s="7" t="str">
        <f t="shared" si="85"/>
        <v/>
      </c>
      <c r="E928" s="6" t="str">
        <f t="shared" si="86"/>
        <v/>
      </c>
      <c r="F928" s="131"/>
      <c r="G928" s="105" t="str">
        <f>IF(F928="","",VLOOKUP(F928,プルダウン用リスト!$K$1:$M$14,2,FALSE))</f>
        <v/>
      </c>
      <c r="H928" s="99"/>
      <c r="I928" s="99"/>
      <c r="J928" s="139"/>
      <c r="K928" s="141"/>
      <c r="L928" s="118"/>
      <c r="M928" s="119" t="str">
        <f t="shared" si="87"/>
        <v/>
      </c>
      <c r="N928" s="103"/>
      <c r="O928" s="100"/>
      <c r="P928" s="100"/>
      <c r="Q928" s="101" t="str">
        <f t="shared" si="88"/>
        <v/>
      </c>
      <c r="R928" s="100"/>
      <c r="S928" s="102" t="str">
        <f t="shared" si="89"/>
        <v/>
      </c>
      <c r="T928" s="15" t="str">
        <f t="shared" si="90"/>
        <v/>
      </c>
    </row>
    <row r="929" spans="1:20" x14ac:dyDescent="0.55000000000000004">
      <c r="A929" s="126"/>
      <c r="B929" s="95"/>
      <c r="C929" s="98" t="str">
        <f>IF(B929="","",VLOOKUP(B929,団体基本情報!$B$14:$D$23,3,FALSE))</f>
        <v/>
      </c>
      <c r="D929" s="7" t="str">
        <f t="shared" si="85"/>
        <v/>
      </c>
      <c r="E929" s="6" t="str">
        <f t="shared" si="86"/>
        <v/>
      </c>
      <c r="F929" s="131"/>
      <c r="G929" s="105" t="str">
        <f>IF(F929="","",VLOOKUP(F929,プルダウン用リスト!$K$1:$M$14,2,FALSE))</f>
        <v/>
      </c>
      <c r="H929" s="99"/>
      <c r="I929" s="99"/>
      <c r="J929" s="139"/>
      <c r="K929" s="141"/>
      <c r="L929" s="118"/>
      <c r="M929" s="119" t="str">
        <f t="shared" si="87"/>
        <v/>
      </c>
      <c r="N929" s="103"/>
      <c r="O929" s="100"/>
      <c r="P929" s="100"/>
      <c r="Q929" s="101" t="str">
        <f t="shared" si="88"/>
        <v/>
      </c>
      <c r="R929" s="100"/>
      <c r="S929" s="102" t="str">
        <f t="shared" si="89"/>
        <v/>
      </c>
      <c r="T929" s="15" t="str">
        <f t="shared" si="90"/>
        <v/>
      </c>
    </row>
    <row r="930" spans="1:20" x14ac:dyDescent="0.55000000000000004">
      <c r="A930" s="126"/>
      <c r="B930" s="95"/>
      <c r="C930" s="98" t="str">
        <f>IF(B930="","",VLOOKUP(B930,団体基本情報!$B$14:$D$23,3,FALSE))</f>
        <v/>
      </c>
      <c r="D930" s="7" t="str">
        <f t="shared" si="85"/>
        <v/>
      </c>
      <c r="E930" s="6" t="str">
        <f t="shared" si="86"/>
        <v/>
      </c>
      <c r="F930" s="131"/>
      <c r="G930" s="105" t="str">
        <f>IF(F930="","",VLOOKUP(F930,プルダウン用リスト!$K$1:$M$14,2,FALSE))</f>
        <v/>
      </c>
      <c r="H930" s="99"/>
      <c r="I930" s="99"/>
      <c r="J930" s="139"/>
      <c r="K930" s="141"/>
      <c r="L930" s="118"/>
      <c r="M930" s="119" t="str">
        <f t="shared" si="87"/>
        <v/>
      </c>
      <c r="N930" s="103"/>
      <c r="O930" s="100"/>
      <c r="P930" s="100"/>
      <c r="Q930" s="101" t="str">
        <f t="shared" si="88"/>
        <v/>
      </c>
      <c r="R930" s="100"/>
      <c r="S930" s="102" t="str">
        <f t="shared" si="89"/>
        <v/>
      </c>
      <c r="T930" s="15" t="str">
        <f t="shared" si="90"/>
        <v/>
      </c>
    </row>
    <row r="931" spans="1:20" x14ac:dyDescent="0.55000000000000004">
      <c r="A931" s="126"/>
      <c r="B931" s="95"/>
      <c r="C931" s="98" t="str">
        <f>IF(B931="","",VLOOKUP(B931,団体基本情報!$B$14:$D$23,3,FALSE))</f>
        <v/>
      </c>
      <c r="D931" s="7" t="str">
        <f t="shared" si="85"/>
        <v/>
      </c>
      <c r="E931" s="6" t="str">
        <f t="shared" si="86"/>
        <v/>
      </c>
      <c r="F931" s="131"/>
      <c r="G931" s="105" t="str">
        <f>IF(F931="","",VLOOKUP(F931,プルダウン用リスト!$K$1:$M$14,2,FALSE))</f>
        <v/>
      </c>
      <c r="H931" s="99"/>
      <c r="I931" s="99"/>
      <c r="J931" s="139"/>
      <c r="K931" s="141"/>
      <c r="L931" s="118"/>
      <c r="M931" s="119" t="str">
        <f t="shared" si="87"/>
        <v/>
      </c>
      <c r="N931" s="103"/>
      <c r="O931" s="100"/>
      <c r="P931" s="100"/>
      <c r="Q931" s="101" t="str">
        <f t="shared" si="88"/>
        <v/>
      </c>
      <c r="R931" s="100"/>
      <c r="S931" s="102" t="str">
        <f t="shared" si="89"/>
        <v/>
      </c>
      <c r="T931" s="15" t="str">
        <f t="shared" si="90"/>
        <v/>
      </c>
    </row>
    <row r="932" spans="1:20" x14ac:dyDescent="0.55000000000000004">
      <c r="A932" s="126"/>
      <c r="B932" s="95"/>
      <c r="C932" s="98" t="str">
        <f>IF(B932="","",VLOOKUP(B932,団体基本情報!$B$14:$D$23,3,FALSE))</f>
        <v/>
      </c>
      <c r="D932" s="7" t="str">
        <f t="shared" si="85"/>
        <v/>
      </c>
      <c r="E932" s="6" t="str">
        <f t="shared" si="86"/>
        <v/>
      </c>
      <c r="F932" s="131"/>
      <c r="G932" s="105" t="str">
        <f>IF(F932="","",VLOOKUP(F932,プルダウン用リスト!$K$1:$M$14,2,FALSE))</f>
        <v/>
      </c>
      <c r="H932" s="99"/>
      <c r="I932" s="99"/>
      <c r="J932" s="139"/>
      <c r="K932" s="141"/>
      <c r="L932" s="118"/>
      <c r="M932" s="119" t="str">
        <f t="shared" si="87"/>
        <v/>
      </c>
      <c r="N932" s="103"/>
      <c r="O932" s="100"/>
      <c r="P932" s="100"/>
      <c r="Q932" s="101" t="str">
        <f t="shared" si="88"/>
        <v/>
      </c>
      <c r="R932" s="100"/>
      <c r="S932" s="102" t="str">
        <f t="shared" si="89"/>
        <v/>
      </c>
      <c r="T932" s="15" t="str">
        <f t="shared" si="90"/>
        <v/>
      </c>
    </row>
    <row r="933" spans="1:20" x14ac:dyDescent="0.55000000000000004">
      <c r="A933" s="126"/>
      <c r="B933" s="95"/>
      <c r="C933" s="98" t="str">
        <f>IF(B933="","",VLOOKUP(B933,団体基本情報!$B$14:$D$23,3,FALSE))</f>
        <v/>
      </c>
      <c r="D933" s="7" t="str">
        <f t="shared" si="85"/>
        <v/>
      </c>
      <c r="E933" s="6" t="str">
        <f t="shared" si="86"/>
        <v/>
      </c>
      <c r="F933" s="131"/>
      <c r="G933" s="105" t="str">
        <f>IF(F933="","",VLOOKUP(F933,プルダウン用リスト!$K$1:$M$14,2,FALSE))</f>
        <v/>
      </c>
      <c r="H933" s="99"/>
      <c r="I933" s="99"/>
      <c r="J933" s="139"/>
      <c r="K933" s="141"/>
      <c r="L933" s="118"/>
      <c r="M933" s="119" t="str">
        <f t="shared" si="87"/>
        <v/>
      </c>
      <c r="N933" s="103"/>
      <c r="O933" s="100"/>
      <c r="P933" s="100"/>
      <c r="Q933" s="101" t="str">
        <f t="shared" si="88"/>
        <v/>
      </c>
      <c r="R933" s="100"/>
      <c r="S933" s="102" t="str">
        <f t="shared" si="89"/>
        <v/>
      </c>
      <c r="T933" s="15" t="str">
        <f t="shared" si="90"/>
        <v/>
      </c>
    </row>
    <row r="934" spans="1:20" x14ac:dyDescent="0.55000000000000004">
      <c r="A934" s="126"/>
      <c r="B934" s="95"/>
      <c r="C934" s="98" t="str">
        <f>IF(B934="","",VLOOKUP(B934,団体基本情報!$B$14:$D$23,3,FALSE))</f>
        <v/>
      </c>
      <c r="D934" s="7" t="str">
        <f t="shared" si="85"/>
        <v/>
      </c>
      <c r="E934" s="6" t="str">
        <f t="shared" si="86"/>
        <v/>
      </c>
      <c r="F934" s="131"/>
      <c r="G934" s="105" t="str">
        <f>IF(F934="","",VLOOKUP(F934,プルダウン用リスト!$K$1:$M$14,2,FALSE))</f>
        <v/>
      </c>
      <c r="H934" s="99"/>
      <c r="I934" s="99"/>
      <c r="J934" s="139"/>
      <c r="K934" s="141"/>
      <c r="L934" s="118"/>
      <c r="M934" s="119" t="str">
        <f t="shared" si="87"/>
        <v/>
      </c>
      <c r="N934" s="103"/>
      <c r="O934" s="100"/>
      <c r="P934" s="100"/>
      <c r="Q934" s="101" t="str">
        <f t="shared" si="88"/>
        <v/>
      </c>
      <c r="R934" s="100"/>
      <c r="S934" s="102" t="str">
        <f t="shared" si="89"/>
        <v/>
      </c>
      <c r="T934" s="15" t="str">
        <f t="shared" si="90"/>
        <v/>
      </c>
    </row>
    <row r="935" spans="1:20" x14ac:dyDescent="0.55000000000000004">
      <c r="A935" s="126"/>
      <c r="B935" s="95"/>
      <c r="C935" s="98" t="str">
        <f>IF(B935="","",VLOOKUP(B935,団体基本情報!$B$14:$D$23,3,FALSE))</f>
        <v/>
      </c>
      <c r="D935" s="7" t="str">
        <f t="shared" si="85"/>
        <v/>
      </c>
      <c r="E935" s="6" t="str">
        <f t="shared" si="86"/>
        <v/>
      </c>
      <c r="F935" s="131"/>
      <c r="G935" s="105" t="str">
        <f>IF(F935="","",VLOOKUP(F935,プルダウン用リスト!$K$1:$M$14,2,FALSE))</f>
        <v/>
      </c>
      <c r="H935" s="99"/>
      <c r="I935" s="99"/>
      <c r="J935" s="139"/>
      <c r="K935" s="141"/>
      <c r="L935" s="118"/>
      <c r="M935" s="119" t="str">
        <f t="shared" si="87"/>
        <v/>
      </c>
      <c r="N935" s="103"/>
      <c r="O935" s="100"/>
      <c r="P935" s="100"/>
      <c r="Q935" s="101" t="str">
        <f t="shared" si="88"/>
        <v/>
      </c>
      <c r="R935" s="100"/>
      <c r="S935" s="102" t="str">
        <f t="shared" si="89"/>
        <v/>
      </c>
      <c r="T935" s="15" t="str">
        <f t="shared" si="90"/>
        <v/>
      </c>
    </row>
    <row r="936" spans="1:20" x14ac:dyDescent="0.55000000000000004">
      <c r="A936" s="126"/>
      <c r="B936" s="95"/>
      <c r="C936" s="98" t="str">
        <f>IF(B936="","",VLOOKUP(B936,団体基本情報!$B$14:$D$23,3,FALSE))</f>
        <v/>
      </c>
      <c r="D936" s="7" t="str">
        <f t="shared" si="85"/>
        <v/>
      </c>
      <c r="E936" s="6" t="str">
        <f t="shared" si="86"/>
        <v/>
      </c>
      <c r="F936" s="131"/>
      <c r="G936" s="105" t="str">
        <f>IF(F936="","",VLOOKUP(F936,プルダウン用リスト!$K$1:$M$14,2,FALSE))</f>
        <v/>
      </c>
      <c r="H936" s="99"/>
      <c r="I936" s="99"/>
      <c r="J936" s="139"/>
      <c r="K936" s="141"/>
      <c r="L936" s="118"/>
      <c r="M936" s="119" t="str">
        <f t="shared" si="87"/>
        <v/>
      </c>
      <c r="N936" s="103"/>
      <c r="O936" s="100"/>
      <c r="P936" s="100"/>
      <c r="Q936" s="101" t="str">
        <f t="shared" si="88"/>
        <v/>
      </c>
      <c r="R936" s="100"/>
      <c r="S936" s="102" t="str">
        <f t="shared" si="89"/>
        <v/>
      </c>
      <c r="T936" s="15" t="str">
        <f t="shared" si="90"/>
        <v/>
      </c>
    </row>
    <row r="937" spans="1:20" x14ac:dyDescent="0.55000000000000004">
      <c r="A937" s="126"/>
      <c r="B937" s="95"/>
      <c r="C937" s="98" t="str">
        <f>IF(B937="","",VLOOKUP(B937,団体基本情報!$B$14:$D$23,3,FALSE))</f>
        <v/>
      </c>
      <c r="D937" s="7" t="str">
        <f t="shared" si="85"/>
        <v/>
      </c>
      <c r="E937" s="6" t="str">
        <f t="shared" si="86"/>
        <v/>
      </c>
      <c r="F937" s="131"/>
      <c r="G937" s="105" t="str">
        <f>IF(F937="","",VLOOKUP(F937,プルダウン用リスト!$K$1:$M$14,2,FALSE))</f>
        <v/>
      </c>
      <c r="H937" s="99"/>
      <c r="I937" s="99"/>
      <c r="J937" s="139"/>
      <c r="K937" s="141"/>
      <c r="L937" s="118"/>
      <c r="M937" s="119" t="str">
        <f t="shared" si="87"/>
        <v/>
      </c>
      <c r="N937" s="103"/>
      <c r="O937" s="100"/>
      <c r="P937" s="100"/>
      <c r="Q937" s="101" t="str">
        <f t="shared" si="88"/>
        <v/>
      </c>
      <c r="R937" s="100"/>
      <c r="S937" s="102" t="str">
        <f t="shared" si="89"/>
        <v/>
      </c>
      <c r="T937" s="15" t="str">
        <f t="shared" si="90"/>
        <v/>
      </c>
    </row>
    <row r="938" spans="1:20" x14ac:dyDescent="0.55000000000000004">
      <c r="A938" s="126"/>
      <c r="B938" s="95"/>
      <c r="C938" s="98" t="str">
        <f>IF(B938="","",VLOOKUP(B938,団体基本情報!$B$14:$D$23,3,FALSE))</f>
        <v/>
      </c>
      <c r="D938" s="7" t="str">
        <f t="shared" si="85"/>
        <v/>
      </c>
      <c r="E938" s="6" t="str">
        <f t="shared" si="86"/>
        <v/>
      </c>
      <c r="F938" s="131"/>
      <c r="G938" s="105" t="str">
        <f>IF(F938="","",VLOOKUP(F938,プルダウン用リスト!$K$1:$M$14,2,FALSE))</f>
        <v/>
      </c>
      <c r="H938" s="99"/>
      <c r="I938" s="99"/>
      <c r="J938" s="139"/>
      <c r="K938" s="141"/>
      <c r="L938" s="118"/>
      <c r="M938" s="119" t="str">
        <f t="shared" si="87"/>
        <v/>
      </c>
      <c r="N938" s="103"/>
      <c r="O938" s="100"/>
      <c r="P938" s="100"/>
      <c r="Q938" s="101" t="str">
        <f t="shared" si="88"/>
        <v/>
      </c>
      <c r="R938" s="100"/>
      <c r="S938" s="102" t="str">
        <f t="shared" si="89"/>
        <v/>
      </c>
      <c r="T938" s="15" t="str">
        <f t="shared" si="90"/>
        <v/>
      </c>
    </row>
    <row r="939" spans="1:20" x14ac:dyDescent="0.55000000000000004">
      <c r="A939" s="126"/>
      <c r="B939" s="95"/>
      <c r="C939" s="98" t="str">
        <f>IF(B939="","",VLOOKUP(B939,団体基本情報!$B$14:$D$23,3,FALSE))</f>
        <v/>
      </c>
      <c r="D939" s="7" t="str">
        <f t="shared" si="85"/>
        <v/>
      </c>
      <c r="E939" s="6" t="str">
        <f t="shared" si="86"/>
        <v/>
      </c>
      <c r="F939" s="131"/>
      <c r="G939" s="105" t="str">
        <f>IF(F939="","",VLOOKUP(F939,プルダウン用リスト!$K$1:$M$14,2,FALSE))</f>
        <v/>
      </c>
      <c r="H939" s="99"/>
      <c r="I939" s="99"/>
      <c r="J939" s="139"/>
      <c r="K939" s="141"/>
      <c r="L939" s="118"/>
      <c r="M939" s="119" t="str">
        <f t="shared" si="87"/>
        <v/>
      </c>
      <c r="N939" s="103"/>
      <c r="O939" s="100"/>
      <c r="P939" s="100"/>
      <c r="Q939" s="101" t="str">
        <f t="shared" si="88"/>
        <v/>
      </c>
      <c r="R939" s="100"/>
      <c r="S939" s="102" t="str">
        <f t="shared" si="89"/>
        <v/>
      </c>
      <c r="T939" s="15" t="str">
        <f t="shared" si="90"/>
        <v/>
      </c>
    </row>
    <row r="940" spans="1:20" x14ac:dyDescent="0.55000000000000004">
      <c r="A940" s="126"/>
      <c r="B940" s="95"/>
      <c r="C940" s="98" t="str">
        <f>IF(B940="","",VLOOKUP(B940,団体基本情報!$B$14:$D$23,3,FALSE))</f>
        <v/>
      </c>
      <c r="D940" s="7" t="str">
        <f t="shared" si="85"/>
        <v/>
      </c>
      <c r="E940" s="6" t="str">
        <f t="shared" si="86"/>
        <v/>
      </c>
      <c r="F940" s="131"/>
      <c r="G940" s="105" t="str">
        <f>IF(F940="","",VLOOKUP(F940,プルダウン用リスト!$K$1:$M$14,2,FALSE))</f>
        <v/>
      </c>
      <c r="H940" s="99"/>
      <c r="I940" s="99"/>
      <c r="J940" s="139"/>
      <c r="K940" s="141"/>
      <c r="L940" s="118"/>
      <c r="M940" s="119" t="str">
        <f t="shared" si="87"/>
        <v/>
      </c>
      <c r="N940" s="103"/>
      <c r="O940" s="100"/>
      <c r="P940" s="100"/>
      <c r="Q940" s="101" t="str">
        <f t="shared" si="88"/>
        <v/>
      </c>
      <c r="R940" s="100"/>
      <c r="S940" s="102" t="str">
        <f t="shared" si="89"/>
        <v/>
      </c>
      <c r="T940" s="15" t="str">
        <f t="shared" si="90"/>
        <v/>
      </c>
    </row>
    <row r="941" spans="1:20" x14ac:dyDescent="0.55000000000000004">
      <c r="A941" s="126"/>
      <c r="B941" s="95"/>
      <c r="C941" s="98" t="str">
        <f>IF(B941="","",VLOOKUP(B941,団体基本情報!$B$14:$D$23,3,FALSE))</f>
        <v/>
      </c>
      <c r="D941" s="7" t="str">
        <f t="shared" si="85"/>
        <v/>
      </c>
      <c r="E941" s="6" t="str">
        <f t="shared" si="86"/>
        <v/>
      </c>
      <c r="F941" s="131"/>
      <c r="G941" s="105" t="str">
        <f>IF(F941="","",VLOOKUP(F941,プルダウン用リスト!$K$1:$M$14,2,FALSE))</f>
        <v/>
      </c>
      <c r="H941" s="99"/>
      <c r="I941" s="99"/>
      <c r="J941" s="139"/>
      <c r="K941" s="141"/>
      <c r="L941" s="118"/>
      <c r="M941" s="119" t="str">
        <f t="shared" si="87"/>
        <v/>
      </c>
      <c r="N941" s="103"/>
      <c r="O941" s="100"/>
      <c r="P941" s="100"/>
      <c r="Q941" s="101" t="str">
        <f t="shared" si="88"/>
        <v/>
      </c>
      <c r="R941" s="100"/>
      <c r="S941" s="102" t="str">
        <f t="shared" si="89"/>
        <v/>
      </c>
      <c r="T941" s="15" t="str">
        <f t="shared" si="90"/>
        <v/>
      </c>
    </row>
    <row r="942" spans="1:20" x14ac:dyDescent="0.55000000000000004">
      <c r="A942" s="126"/>
      <c r="B942" s="95"/>
      <c r="C942" s="98" t="str">
        <f>IF(B942="","",VLOOKUP(B942,団体基本情報!$B$14:$D$23,3,FALSE))</f>
        <v/>
      </c>
      <c r="D942" s="7" t="str">
        <f t="shared" si="85"/>
        <v/>
      </c>
      <c r="E942" s="6" t="str">
        <f t="shared" si="86"/>
        <v/>
      </c>
      <c r="F942" s="131"/>
      <c r="G942" s="105" t="str">
        <f>IF(F942="","",VLOOKUP(F942,プルダウン用リスト!$K$1:$M$14,2,FALSE))</f>
        <v/>
      </c>
      <c r="H942" s="99"/>
      <c r="I942" s="99"/>
      <c r="J942" s="139"/>
      <c r="K942" s="141"/>
      <c r="L942" s="118"/>
      <c r="M942" s="119" t="str">
        <f t="shared" si="87"/>
        <v/>
      </c>
      <c r="N942" s="103"/>
      <c r="O942" s="100"/>
      <c r="P942" s="100"/>
      <c r="Q942" s="101" t="str">
        <f t="shared" si="88"/>
        <v/>
      </c>
      <c r="R942" s="100"/>
      <c r="S942" s="102" t="str">
        <f t="shared" si="89"/>
        <v/>
      </c>
      <c r="T942" s="15" t="str">
        <f t="shared" si="90"/>
        <v/>
      </c>
    </row>
    <row r="943" spans="1:20" x14ac:dyDescent="0.55000000000000004">
      <c r="A943" s="126"/>
      <c r="B943" s="95"/>
      <c r="C943" s="98" t="str">
        <f>IF(B943="","",VLOOKUP(B943,団体基本情報!$B$14:$D$23,3,FALSE))</f>
        <v/>
      </c>
      <c r="D943" s="7" t="str">
        <f t="shared" si="85"/>
        <v/>
      </c>
      <c r="E943" s="6" t="str">
        <f t="shared" si="86"/>
        <v/>
      </c>
      <c r="F943" s="131"/>
      <c r="G943" s="105" t="str">
        <f>IF(F943="","",VLOOKUP(F943,プルダウン用リスト!$K$1:$M$14,2,FALSE))</f>
        <v/>
      </c>
      <c r="H943" s="99"/>
      <c r="I943" s="99"/>
      <c r="J943" s="139"/>
      <c r="K943" s="141"/>
      <c r="L943" s="118"/>
      <c r="M943" s="119" t="str">
        <f t="shared" si="87"/>
        <v/>
      </c>
      <c r="N943" s="103"/>
      <c r="O943" s="100"/>
      <c r="P943" s="100"/>
      <c r="Q943" s="101" t="str">
        <f t="shared" si="88"/>
        <v/>
      </c>
      <c r="R943" s="100"/>
      <c r="S943" s="102" t="str">
        <f t="shared" si="89"/>
        <v/>
      </c>
      <c r="T943" s="15" t="str">
        <f t="shared" si="90"/>
        <v/>
      </c>
    </row>
    <row r="944" spans="1:20" x14ac:dyDescent="0.55000000000000004">
      <c r="A944" s="126"/>
      <c r="B944" s="95"/>
      <c r="C944" s="98" t="str">
        <f>IF(B944="","",VLOOKUP(B944,団体基本情報!$B$14:$D$23,3,FALSE))</f>
        <v/>
      </c>
      <c r="D944" s="7" t="str">
        <f t="shared" si="85"/>
        <v/>
      </c>
      <c r="E944" s="6" t="str">
        <f t="shared" si="86"/>
        <v/>
      </c>
      <c r="F944" s="131"/>
      <c r="G944" s="105" t="str">
        <f>IF(F944="","",VLOOKUP(F944,プルダウン用リスト!$K$1:$M$14,2,FALSE))</f>
        <v/>
      </c>
      <c r="H944" s="99"/>
      <c r="I944" s="99"/>
      <c r="J944" s="139"/>
      <c r="K944" s="141"/>
      <c r="L944" s="118"/>
      <c r="M944" s="119" t="str">
        <f t="shared" si="87"/>
        <v/>
      </c>
      <c r="N944" s="103"/>
      <c r="O944" s="100"/>
      <c r="P944" s="100"/>
      <c r="Q944" s="101" t="str">
        <f t="shared" si="88"/>
        <v/>
      </c>
      <c r="R944" s="100"/>
      <c r="S944" s="102" t="str">
        <f t="shared" si="89"/>
        <v/>
      </c>
      <c r="T944" s="15" t="str">
        <f t="shared" si="90"/>
        <v/>
      </c>
    </row>
    <row r="945" spans="1:20" x14ac:dyDescent="0.55000000000000004">
      <c r="A945" s="126"/>
      <c r="B945" s="95"/>
      <c r="C945" s="98" t="str">
        <f>IF(B945="","",VLOOKUP(B945,団体基本情報!$B$14:$D$23,3,FALSE))</f>
        <v/>
      </c>
      <c r="D945" s="7" t="str">
        <f t="shared" si="85"/>
        <v/>
      </c>
      <c r="E945" s="6" t="str">
        <f t="shared" si="86"/>
        <v/>
      </c>
      <c r="F945" s="131"/>
      <c r="G945" s="105" t="str">
        <f>IF(F945="","",VLOOKUP(F945,プルダウン用リスト!$K$1:$M$14,2,FALSE))</f>
        <v/>
      </c>
      <c r="H945" s="99"/>
      <c r="I945" s="99"/>
      <c r="J945" s="139"/>
      <c r="K945" s="141"/>
      <c r="L945" s="118"/>
      <c r="M945" s="119" t="str">
        <f t="shared" si="87"/>
        <v/>
      </c>
      <c r="N945" s="103"/>
      <c r="O945" s="100"/>
      <c r="P945" s="100"/>
      <c r="Q945" s="101" t="str">
        <f t="shared" si="88"/>
        <v/>
      </c>
      <c r="R945" s="100"/>
      <c r="S945" s="102" t="str">
        <f t="shared" si="89"/>
        <v/>
      </c>
      <c r="T945" s="15" t="str">
        <f t="shared" si="90"/>
        <v/>
      </c>
    </row>
    <row r="946" spans="1:20" x14ac:dyDescent="0.55000000000000004">
      <c r="A946" s="126"/>
      <c r="B946" s="95"/>
      <c r="C946" s="98" t="str">
        <f>IF(B946="","",VLOOKUP(B946,団体基本情報!$B$14:$D$23,3,FALSE))</f>
        <v/>
      </c>
      <c r="D946" s="7" t="str">
        <f t="shared" si="85"/>
        <v/>
      </c>
      <c r="E946" s="6" t="str">
        <f t="shared" si="86"/>
        <v/>
      </c>
      <c r="F946" s="131"/>
      <c r="G946" s="105" t="str">
        <f>IF(F946="","",VLOOKUP(F946,プルダウン用リスト!$K$1:$M$14,2,FALSE))</f>
        <v/>
      </c>
      <c r="H946" s="99"/>
      <c r="I946" s="99"/>
      <c r="J946" s="139"/>
      <c r="K946" s="141"/>
      <c r="L946" s="118"/>
      <c r="M946" s="119" t="str">
        <f t="shared" si="87"/>
        <v/>
      </c>
      <c r="N946" s="103"/>
      <c r="O946" s="100"/>
      <c r="P946" s="100"/>
      <c r="Q946" s="101" t="str">
        <f t="shared" si="88"/>
        <v/>
      </c>
      <c r="R946" s="100"/>
      <c r="S946" s="102" t="str">
        <f t="shared" si="89"/>
        <v/>
      </c>
      <c r="T946" s="15" t="str">
        <f t="shared" si="90"/>
        <v/>
      </c>
    </row>
    <row r="947" spans="1:20" x14ac:dyDescent="0.55000000000000004">
      <c r="A947" s="126"/>
      <c r="B947" s="95"/>
      <c r="C947" s="98" t="str">
        <f>IF(B947="","",VLOOKUP(B947,団体基本情報!$B$14:$D$23,3,FALSE))</f>
        <v/>
      </c>
      <c r="D947" s="7" t="str">
        <f t="shared" si="85"/>
        <v/>
      </c>
      <c r="E947" s="6" t="str">
        <f t="shared" si="86"/>
        <v/>
      </c>
      <c r="F947" s="131"/>
      <c r="G947" s="105" t="str">
        <f>IF(F947="","",VLOOKUP(F947,プルダウン用リスト!$K$1:$M$14,2,FALSE))</f>
        <v/>
      </c>
      <c r="H947" s="99"/>
      <c r="I947" s="99"/>
      <c r="J947" s="139"/>
      <c r="K947" s="141"/>
      <c r="L947" s="118"/>
      <c r="M947" s="119" t="str">
        <f t="shared" si="87"/>
        <v/>
      </c>
      <c r="N947" s="103"/>
      <c r="O947" s="100"/>
      <c r="P947" s="100"/>
      <c r="Q947" s="101" t="str">
        <f t="shared" si="88"/>
        <v/>
      </c>
      <c r="R947" s="100"/>
      <c r="S947" s="102" t="str">
        <f t="shared" si="89"/>
        <v/>
      </c>
      <c r="T947" s="15" t="str">
        <f t="shared" si="90"/>
        <v/>
      </c>
    </row>
    <row r="948" spans="1:20" x14ac:dyDescent="0.55000000000000004">
      <c r="A948" s="126"/>
      <c r="B948" s="95"/>
      <c r="C948" s="98" t="str">
        <f>IF(B948="","",VLOOKUP(B948,団体基本情報!$B$14:$D$23,3,FALSE))</f>
        <v/>
      </c>
      <c r="D948" s="7" t="str">
        <f t="shared" si="85"/>
        <v/>
      </c>
      <c r="E948" s="6" t="str">
        <f t="shared" si="86"/>
        <v/>
      </c>
      <c r="F948" s="131"/>
      <c r="G948" s="105" t="str">
        <f>IF(F948="","",VLOOKUP(F948,プルダウン用リスト!$K$1:$M$14,2,FALSE))</f>
        <v/>
      </c>
      <c r="H948" s="99"/>
      <c r="I948" s="99"/>
      <c r="J948" s="139"/>
      <c r="K948" s="141"/>
      <c r="L948" s="118"/>
      <c r="M948" s="119" t="str">
        <f t="shared" si="87"/>
        <v/>
      </c>
      <c r="N948" s="103"/>
      <c r="O948" s="100"/>
      <c r="P948" s="100"/>
      <c r="Q948" s="101" t="str">
        <f t="shared" si="88"/>
        <v/>
      </c>
      <c r="R948" s="100"/>
      <c r="S948" s="102" t="str">
        <f t="shared" si="89"/>
        <v/>
      </c>
      <c r="T948" s="15" t="str">
        <f t="shared" si="90"/>
        <v/>
      </c>
    </row>
    <row r="949" spans="1:20" x14ac:dyDescent="0.55000000000000004">
      <c r="A949" s="126"/>
      <c r="B949" s="95"/>
      <c r="C949" s="98" t="str">
        <f>IF(B949="","",VLOOKUP(B949,団体基本情報!$B$14:$D$23,3,FALSE))</f>
        <v/>
      </c>
      <c r="D949" s="7" t="str">
        <f t="shared" si="85"/>
        <v/>
      </c>
      <c r="E949" s="6" t="str">
        <f t="shared" si="86"/>
        <v/>
      </c>
      <c r="F949" s="131"/>
      <c r="G949" s="105" t="str">
        <f>IF(F949="","",VLOOKUP(F949,プルダウン用リスト!$K$1:$M$14,2,FALSE))</f>
        <v/>
      </c>
      <c r="H949" s="99"/>
      <c r="I949" s="99"/>
      <c r="J949" s="139"/>
      <c r="K949" s="141"/>
      <c r="L949" s="118"/>
      <c r="M949" s="119" t="str">
        <f t="shared" si="87"/>
        <v/>
      </c>
      <c r="N949" s="103"/>
      <c r="O949" s="100"/>
      <c r="P949" s="100"/>
      <c r="Q949" s="101" t="str">
        <f t="shared" si="88"/>
        <v/>
      </c>
      <c r="R949" s="100"/>
      <c r="S949" s="102" t="str">
        <f t="shared" si="89"/>
        <v/>
      </c>
      <c r="T949" s="15" t="str">
        <f t="shared" si="90"/>
        <v/>
      </c>
    </row>
    <row r="950" spans="1:20" x14ac:dyDescent="0.55000000000000004">
      <c r="A950" s="126"/>
      <c r="B950" s="95"/>
      <c r="C950" s="98" t="str">
        <f>IF(B950="","",VLOOKUP(B950,団体基本情報!$B$14:$D$23,3,FALSE))</f>
        <v/>
      </c>
      <c r="D950" s="7" t="str">
        <f t="shared" si="85"/>
        <v/>
      </c>
      <c r="E950" s="6" t="str">
        <f t="shared" si="86"/>
        <v/>
      </c>
      <c r="F950" s="131"/>
      <c r="G950" s="105" t="str">
        <f>IF(F950="","",VLOOKUP(F950,プルダウン用リスト!$K$1:$M$14,2,FALSE))</f>
        <v/>
      </c>
      <c r="H950" s="99"/>
      <c r="I950" s="99"/>
      <c r="J950" s="139"/>
      <c r="K950" s="141"/>
      <c r="L950" s="118"/>
      <c r="M950" s="119" t="str">
        <f t="shared" si="87"/>
        <v/>
      </c>
      <c r="N950" s="103"/>
      <c r="O950" s="100"/>
      <c r="P950" s="100"/>
      <c r="Q950" s="101" t="str">
        <f t="shared" si="88"/>
        <v/>
      </c>
      <c r="R950" s="100"/>
      <c r="S950" s="102" t="str">
        <f t="shared" si="89"/>
        <v/>
      </c>
      <c r="T950" s="15" t="str">
        <f t="shared" si="90"/>
        <v/>
      </c>
    </row>
    <row r="951" spans="1:20" x14ac:dyDescent="0.55000000000000004">
      <c r="A951" s="126"/>
      <c r="B951" s="95"/>
      <c r="C951" s="98" t="str">
        <f>IF(B951="","",VLOOKUP(B951,団体基本情報!$B$14:$D$23,3,FALSE))</f>
        <v/>
      </c>
      <c r="D951" s="7" t="str">
        <f t="shared" si="85"/>
        <v/>
      </c>
      <c r="E951" s="6" t="str">
        <f t="shared" si="86"/>
        <v/>
      </c>
      <c r="F951" s="131"/>
      <c r="G951" s="105" t="str">
        <f>IF(F951="","",VLOOKUP(F951,プルダウン用リスト!$K$1:$M$14,2,FALSE))</f>
        <v/>
      </c>
      <c r="H951" s="99"/>
      <c r="I951" s="99"/>
      <c r="J951" s="139"/>
      <c r="K951" s="141"/>
      <c r="L951" s="118"/>
      <c r="M951" s="119" t="str">
        <f t="shared" si="87"/>
        <v/>
      </c>
      <c r="N951" s="103"/>
      <c r="O951" s="100"/>
      <c r="P951" s="100"/>
      <c r="Q951" s="101" t="str">
        <f t="shared" si="88"/>
        <v/>
      </c>
      <c r="R951" s="100"/>
      <c r="S951" s="102" t="str">
        <f t="shared" si="89"/>
        <v/>
      </c>
      <c r="T951" s="15" t="str">
        <f t="shared" si="90"/>
        <v/>
      </c>
    </row>
    <row r="952" spans="1:20" x14ac:dyDescent="0.55000000000000004">
      <c r="A952" s="126"/>
      <c r="B952" s="95"/>
      <c r="C952" s="98" t="str">
        <f>IF(B952="","",VLOOKUP(B952,団体基本情報!$B$14:$D$23,3,FALSE))</f>
        <v/>
      </c>
      <c r="D952" s="7" t="str">
        <f t="shared" si="85"/>
        <v/>
      </c>
      <c r="E952" s="6" t="str">
        <f t="shared" si="86"/>
        <v/>
      </c>
      <c r="F952" s="131"/>
      <c r="G952" s="105" t="str">
        <f>IF(F952="","",VLOOKUP(F952,プルダウン用リスト!$K$1:$M$14,2,FALSE))</f>
        <v/>
      </c>
      <c r="H952" s="99"/>
      <c r="I952" s="99"/>
      <c r="J952" s="139"/>
      <c r="K952" s="141"/>
      <c r="L952" s="118"/>
      <c r="M952" s="119" t="str">
        <f t="shared" si="87"/>
        <v/>
      </c>
      <c r="N952" s="103"/>
      <c r="O952" s="100"/>
      <c r="P952" s="100"/>
      <c r="Q952" s="101" t="str">
        <f t="shared" si="88"/>
        <v/>
      </c>
      <c r="R952" s="100"/>
      <c r="S952" s="102" t="str">
        <f t="shared" si="89"/>
        <v/>
      </c>
      <c r="T952" s="15" t="str">
        <f t="shared" si="90"/>
        <v/>
      </c>
    </row>
    <row r="953" spans="1:20" x14ac:dyDescent="0.55000000000000004">
      <c r="A953" s="126"/>
      <c r="B953" s="95"/>
      <c r="C953" s="98" t="str">
        <f>IF(B953="","",VLOOKUP(B953,団体基本情報!$B$14:$D$23,3,FALSE))</f>
        <v/>
      </c>
      <c r="D953" s="7" t="str">
        <f t="shared" si="85"/>
        <v/>
      </c>
      <c r="E953" s="6" t="str">
        <f t="shared" si="86"/>
        <v/>
      </c>
      <c r="F953" s="131"/>
      <c r="G953" s="105" t="str">
        <f>IF(F953="","",VLOOKUP(F953,プルダウン用リスト!$K$1:$M$14,2,FALSE))</f>
        <v/>
      </c>
      <c r="H953" s="99"/>
      <c r="I953" s="99"/>
      <c r="J953" s="139"/>
      <c r="K953" s="141"/>
      <c r="L953" s="118"/>
      <c r="M953" s="119" t="str">
        <f t="shared" si="87"/>
        <v/>
      </c>
      <c r="N953" s="103"/>
      <c r="O953" s="100"/>
      <c r="P953" s="100"/>
      <c r="Q953" s="101" t="str">
        <f t="shared" si="88"/>
        <v/>
      </c>
      <c r="R953" s="100"/>
      <c r="S953" s="102" t="str">
        <f t="shared" si="89"/>
        <v/>
      </c>
      <c r="T953" s="15" t="str">
        <f t="shared" si="90"/>
        <v/>
      </c>
    </row>
    <row r="954" spans="1:20" x14ac:dyDescent="0.55000000000000004">
      <c r="A954" s="126"/>
      <c r="B954" s="95"/>
      <c r="C954" s="98" t="str">
        <f>IF(B954="","",VLOOKUP(B954,団体基本情報!$B$14:$D$23,3,FALSE))</f>
        <v/>
      </c>
      <c r="D954" s="7" t="str">
        <f t="shared" si="85"/>
        <v/>
      </c>
      <c r="E954" s="6" t="str">
        <f t="shared" si="86"/>
        <v/>
      </c>
      <c r="F954" s="131"/>
      <c r="G954" s="105" t="str">
        <f>IF(F954="","",VLOOKUP(F954,プルダウン用リスト!$K$1:$M$14,2,FALSE))</f>
        <v/>
      </c>
      <c r="H954" s="99"/>
      <c r="I954" s="99"/>
      <c r="J954" s="139"/>
      <c r="K954" s="141"/>
      <c r="L954" s="118"/>
      <c r="M954" s="119" t="str">
        <f t="shared" si="87"/>
        <v/>
      </c>
      <c r="N954" s="103"/>
      <c r="O954" s="100"/>
      <c r="P954" s="100"/>
      <c r="Q954" s="101" t="str">
        <f t="shared" si="88"/>
        <v/>
      </c>
      <c r="R954" s="100"/>
      <c r="S954" s="102" t="str">
        <f t="shared" si="89"/>
        <v/>
      </c>
      <c r="T954" s="15" t="str">
        <f t="shared" si="90"/>
        <v/>
      </c>
    </row>
    <row r="955" spans="1:20" x14ac:dyDescent="0.55000000000000004">
      <c r="A955" s="126"/>
      <c r="B955" s="95"/>
      <c r="C955" s="98" t="str">
        <f>IF(B955="","",VLOOKUP(B955,団体基本情報!$B$14:$D$23,3,FALSE))</f>
        <v/>
      </c>
      <c r="D955" s="7" t="str">
        <f t="shared" si="85"/>
        <v/>
      </c>
      <c r="E955" s="6" t="str">
        <f t="shared" si="86"/>
        <v/>
      </c>
      <c r="F955" s="131"/>
      <c r="G955" s="105" t="str">
        <f>IF(F955="","",VLOOKUP(F955,プルダウン用リスト!$K$1:$M$14,2,FALSE))</f>
        <v/>
      </c>
      <c r="H955" s="99"/>
      <c r="I955" s="99"/>
      <c r="J955" s="139"/>
      <c r="K955" s="141"/>
      <c r="L955" s="118"/>
      <c r="M955" s="119" t="str">
        <f t="shared" si="87"/>
        <v/>
      </c>
      <c r="N955" s="103"/>
      <c r="O955" s="100"/>
      <c r="P955" s="100"/>
      <c r="Q955" s="101" t="str">
        <f t="shared" si="88"/>
        <v/>
      </c>
      <c r="R955" s="100"/>
      <c r="S955" s="102" t="str">
        <f t="shared" si="89"/>
        <v/>
      </c>
      <c r="T955" s="15" t="str">
        <f t="shared" si="90"/>
        <v/>
      </c>
    </row>
    <row r="956" spans="1:20" x14ac:dyDescent="0.55000000000000004">
      <c r="A956" s="126"/>
      <c r="B956" s="95"/>
      <c r="C956" s="98" t="str">
        <f>IF(B956="","",VLOOKUP(B956,団体基本情報!$B$14:$D$23,3,FALSE))</f>
        <v/>
      </c>
      <c r="D956" s="7" t="str">
        <f t="shared" si="85"/>
        <v/>
      </c>
      <c r="E956" s="6" t="str">
        <f t="shared" si="86"/>
        <v/>
      </c>
      <c r="F956" s="131"/>
      <c r="G956" s="105" t="str">
        <f>IF(F956="","",VLOOKUP(F956,プルダウン用リスト!$K$1:$M$14,2,FALSE))</f>
        <v/>
      </c>
      <c r="H956" s="99"/>
      <c r="I956" s="99"/>
      <c r="J956" s="139"/>
      <c r="K956" s="141"/>
      <c r="L956" s="118"/>
      <c r="M956" s="119" t="str">
        <f t="shared" si="87"/>
        <v/>
      </c>
      <c r="N956" s="103"/>
      <c r="O956" s="100"/>
      <c r="P956" s="100"/>
      <c r="Q956" s="101" t="str">
        <f t="shared" si="88"/>
        <v/>
      </c>
      <c r="R956" s="100"/>
      <c r="S956" s="102" t="str">
        <f t="shared" si="89"/>
        <v/>
      </c>
      <c r="T956" s="15" t="str">
        <f t="shared" si="90"/>
        <v/>
      </c>
    </row>
    <row r="957" spans="1:20" x14ac:dyDescent="0.55000000000000004">
      <c r="A957" s="126"/>
      <c r="B957" s="95"/>
      <c r="C957" s="98" t="str">
        <f>IF(B957="","",VLOOKUP(B957,団体基本情報!$B$14:$D$23,3,FALSE))</f>
        <v/>
      </c>
      <c r="D957" s="7" t="str">
        <f t="shared" si="85"/>
        <v/>
      </c>
      <c r="E957" s="6" t="str">
        <f t="shared" si="86"/>
        <v/>
      </c>
      <c r="F957" s="131"/>
      <c r="G957" s="105" t="str">
        <f>IF(F957="","",VLOOKUP(F957,プルダウン用リスト!$K$1:$M$14,2,FALSE))</f>
        <v/>
      </c>
      <c r="H957" s="99"/>
      <c r="I957" s="99"/>
      <c r="J957" s="139"/>
      <c r="K957" s="141"/>
      <c r="L957" s="118"/>
      <c r="M957" s="119" t="str">
        <f t="shared" si="87"/>
        <v/>
      </c>
      <c r="N957" s="103"/>
      <c r="O957" s="100"/>
      <c r="P957" s="100"/>
      <c r="Q957" s="101" t="str">
        <f t="shared" si="88"/>
        <v/>
      </c>
      <c r="R957" s="100"/>
      <c r="S957" s="102" t="str">
        <f t="shared" si="89"/>
        <v/>
      </c>
      <c r="T957" s="15" t="str">
        <f t="shared" si="90"/>
        <v/>
      </c>
    </row>
    <row r="958" spans="1:20" x14ac:dyDescent="0.55000000000000004">
      <c r="A958" s="126"/>
      <c r="B958" s="95"/>
      <c r="C958" s="98" t="str">
        <f>IF(B958="","",VLOOKUP(B958,団体基本情報!$B$14:$D$23,3,FALSE))</f>
        <v/>
      </c>
      <c r="D958" s="7" t="str">
        <f t="shared" si="85"/>
        <v/>
      </c>
      <c r="E958" s="6" t="str">
        <f t="shared" si="86"/>
        <v/>
      </c>
      <c r="F958" s="131"/>
      <c r="G958" s="105" t="str">
        <f>IF(F958="","",VLOOKUP(F958,プルダウン用リスト!$K$1:$M$14,2,FALSE))</f>
        <v/>
      </c>
      <c r="H958" s="99"/>
      <c r="I958" s="99"/>
      <c r="J958" s="139"/>
      <c r="K958" s="141"/>
      <c r="L958" s="118"/>
      <c r="M958" s="119" t="str">
        <f t="shared" si="87"/>
        <v/>
      </c>
      <c r="N958" s="103"/>
      <c r="O958" s="100"/>
      <c r="P958" s="100"/>
      <c r="Q958" s="101" t="str">
        <f t="shared" si="88"/>
        <v/>
      </c>
      <c r="R958" s="100"/>
      <c r="S958" s="102" t="str">
        <f t="shared" si="89"/>
        <v/>
      </c>
      <c r="T958" s="15" t="str">
        <f t="shared" si="90"/>
        <v/>
      </c>
    </row>
    <row r="959" spans="1:20" x14ac:dyDescent="0.55000000000000004">
      <c r="A959" s="126"/>
      <c r="B959" s="95"/>
      <c r="C959" s="98" t="str">
        <f>IF(B959="","",VLOOKUP(B959,団体基本情報!$B$14:$D$23,3,FALSE))</f>
        <v/>
      </c>
      <c r="D959" s="7" t="str">
        <f t="shared" si="85"/>
        <v/>
      </c>
      <c r="E959" s="6" t="str">
        <f t="shared" si="86"/>
        <v/>
      </c>
      <c r="F959" s="131"/>
      <c r="G959" s="105" t="str">
        <f>IF(F959="","",VLOOKUP(F959,プルダウン用リスト!$K$1:$M$14,2,FALSE))</f>
        <v/>
      </c>
      <c r="H959" s="99"/>
      <c r="I959" s="99"/>
      <c r="J959" s="139"/>
      <c r="K959" s="141"/>
      <c r="L959" s="118"/>
      <c r="M959" s="119" t="str">
        <f t="shared" si="87"/>
        <v/>
      </c>
      <c r="N959" s="103"/>
      <c r="O959" s="100"/>
      <c r="P959" s="100"/>
      <c r="Q959" s="101" t="str">
        <f t="shared" si="88"/>
        <v/>
      </c>
      <c r="R959" s="100"/>
      <c r="S959" s="102" t="str">
        <f t="shared" si="89"/>
        <v/>
      </c>
      <c r="T959" s="15" t="str">
        <f t="shared" si="90"/>
        <v/>
      </c>
    </row>
    <row r="960" spans="1:20" x14ac:dyDescent="0.55000000000000004">
      <c r="A960" s="126"/>
      <c r="B960" s="95"/>
      <c r="C960" s="98" t="str">
        <f>IF(B960="","",VLOOKUP(B960,団体基本情報!$B$14:$D$23,3,FALSE))</f>
        <v/>
      </c>
      <c r="D960" s="7" t="str">
        <f t="shared" si="85"/>
        <v/>
      </c>
      <c r="E960" s="6" t="str">
        <f t="shared" si="86"/>
        <v/>
      </c>
      <c r="F960" s="131"/>
      <c r="G960" s="105" t="str">
        <f>IF(F960="","",VLOOKUP(F960,プルダウン用リスト!$K$1:$M$14,2,FALSE))</f>
        <v/>
      </c>
      <c r="H960" s="99"/>
      <c r="I960" s="99"/>
      <c r="J960" s="139"/>
      <c r="K960" s="141"/>
      <c r="L960" s="118"/>
      <c r="M960" s="119" t="str">
        <f t="shared" si="87"/>
        <v/>
      </c>
      <c r="N960" s="103"/>
      <c r="O960" s="100"/>
      <c r="P960" s="100"/>
      <c r="Q960" s="101" t="str">
        <f t="shared" si="88"/>
        <v/>
      </c>
      <c r="R960" s="100"/>
      <c r="S960" s="102" t="str">
        <f t="shared" si="89"/>
        <v/>
      </c>
      <c r="T960" s="15" t="str">
        <f t="shared" si="90"/>
        <v/>
      </c>
    </row>
    <row r="961" spans="1:20" x14ac:dyDescent="0.55000000000000004">
      <c r="A961" s="126"/>
      <c r="B961" s="95"/>
      <c r="C961" s="98" t="str">
        <f>IF(B961="","",VLOOKUP(B961,団体基本情報!$B$14:$D$23,3,FALSE))</f>
        <v/>
      </c>
      <c r="D961" s="7" t="str">
        <f t="shared" si="85"/>
        <v/>
      </c>
      <c r="E961" s="6" t="str">
        <f t="shared" si="86"/>
        <v/>
      </c>
      <c r="F961" s="131"/>
      <c r="G961" s="105" t="str">
        <f>IF(F961="","",VLOOKUP(F961,プルダウン用リスト!$K$1:$M$14,2,FALSE))</f>
        <v/>
      </c>
      <c r="H961" s="99"/>
      <c r="I961" s="99"/>
      <c r="J961" s="139"/>
      <c r="K961" s="141"/>
      <c r="L961" s="118"/>
      <c r="M961" s="119" t="str">
        <f t="shared" si="87"/>
        <v/>
      </c>
      <c r="N961" s="103"/>
      <c r="O961" s="100"/>
      <c r="P961" s="100"/>
      <c r="Q961" s="101" t="str">
        <f t="shared" si="88"/>
        <v/>
      </c>
      <c r="R961" s="100"/>
      <c r="S961" s="102" t="str">
        <f t="shared" si="89"/>
        <v/>
      </c>
      <c r="T961" s="15" t="str">
        <f t="shared" si="90"/>
        <v/>
      </c>
    </row>
    <row r="962" spans="1:20" x14ac:dyDescent="0.55000000000000004">
      <c r="A962" s="126"/>
      <c r="B962" s="95"/>
      <c r="C962" s="98" t="str">
        <f>IF(B962="","",VLOOKUP(B962,団体基本情報!$B$14:$D$23,3,FALSE))</f>
        <v/>
      </c>
      <c r="D962" s="7" t="str">
        <f t="shared" si="85"/>
        <v/>
      </c>
      <c r="E962" s="6" t="str">
        <f t="shared" si="86"/>
        <v/>
      </c>
      <c r="F962" s="131"/>
      <c r="G962" s="105" t="str">
        <f>IF(F962="","",VLOOKUP(F962,プルダウン用リスト!$K$1:$M$14,2,FALSE))</f>
        <v/>
      </c>
      <c r="H962" s="99"/>
      <c r="I962" s="99"/>
      <c r="J962" s="139"/>
      <c r="K962" s="141"/>
      <c r="L962" s="118"/>
      <c r="M962" s="119" t="str">
        <f t="shared" si="87"/>
        <v/>
      </c>
      <c r="N962" s="103"/>
      <c r="O962" s="100"/>
      <c r="P962" s="100"/>
      <c r="Q962" s="101" t="str">
        <f t="shared" si="88"/>
        <v/>
      </c>
      <c r="R962" s="100"/>
      <c r="S962" s="102" t="str">
        <f t="shared" si="89"/>
        <v/>
      </c>
      <c r="T962" s="15" t="str">
        <f t="shared" si="90"/>
        <v/>
      </c>
    </row>
    <row r="963" spans="1:20" x14ac:dyDescent="0.55000000000000004">
      <c r="A963" s="126"/>
      <c r="B963" s="95"/>
      <c r="C963" s="98" t="str">
        <f>IF(B963="","",VLOOKUP(B963,団体基本情報!$B$14:$D$23,3,FALSE))</f>
        <v/>
      </c>
      <c r="D963" s="7" t="str">
        <f t="shared" si="85"/>
        <v/>
      </c>
      <c r="E963" s="6" t="str">
        <f t="shared" si="86"/>
        <v/>
      </c>
      <c r="F963" s="131"/>
      <c r="G963" s="105" t="str">
        <f>IF(F963="","",VLOOKUP(F963,プルダウン用リスト!$K$1:$M$14,2,FALSE))</f>
        <v/>
      </c>
      <c r="H963" s="99"/>
      <c r="I963" s="99"/>
      <c r="J963" s="139"/>
      <c r="K963" s="141"/>
      <c r="L963" s="118"/>
      <c r="M963" s="119" t="str">
        <f t="shared" si="87"/>
        <v/>
      </c>
      <c r="N963" s="103"/>
      <c r="O963" s="100"/>
      <c r="P963" s="100"/>
      <c r="Q963" s="101" t="str">
        <f t="shared" si="88"/>
        <v/>
      </c>
      <c r="R963" s="100"/>
      <c r="S963" s="102" t="str">
        <f t="shared" si="89"/>
        <v/>
      </c>
      <c r="T963" s="15" t="str">
        <f t="shared" si="90"/>
        <v/>
      </c>
    </row>
    <row r="964" spans="1:20" x14ac:dyDescent="0.55000000000000004">
      <c r="A964" s="126"/>
      <c r="B964" s="95"/>
      <c r="C964" s="98" t="str">
        <f>IF(B964="","",VLOOKUP(B964,団体基本情報!$B$14:$D$23,3,FALSE))</f>
        <v/>
      </c>
      <c r="D964" s="7" t="str">
        <f t="shared" si="85"/>
        <v/>
      </c>
      <c r="E964" s="6" t="str">
        <f t="shared" si="86"/>
        <v/>
      </c>
      <c r="F964" s="131"/>
      <c r="G964" s="105" t="str">
        <f>IF(F964="","",VLOOKUP(F964,プルダウン用リスト!$K$1:$M$14,2,FALSE))</f>
        <v/>
      </c>
      <c r="H964" s="99"/>
      <c r="I964" s="99"/>
      <c r="J964" s="139"/>
      <c r="K964" s="141"/>
      <c r="L964" s="118"/>
      <c r="M964" s="119" t="str">
        <f t="shared" si="87"/>
        <v/>
      </c>
      <c r="N964" s="103"/>
      <c r="O964" s="100"/>
      <c r="P964" s="100"/>
      <c r="Q964" s="101" t="str">
        <f t="shared" si="88"/>
        <v/>
      </c>
      <c r="R964" s="100"/>
      <c r="S964" s="102" t="str">
        <f t="shared" si="89"/>
        <v/>
      </c>
      <c r="T964" s="15" t="str">
        <f t="shared" si="90"/>
        <v/>
      </c>
    </row>
    <row r="965" spans="1:20" x14ac:dyDescent="0.55000000000000004">
      <c r="A965" s="126"/>
      <c r="B965" s="95"/>
      <c r="C965" s="98" t="str">
        <f>IF(B965="","",VLOOKUP(B965,団体基本情報!$B$14:$D$23,3,FALSE))</f>
        <v/>
      </c>
      <c r="D965" s="7" t="str">
        <f t="shared" si="85"/>
        <v/>
      </c>
      <c r="E965" s="6" t="str">
        <f t="shared" si="86"/>
        <v/>
      </c>
      <c r="F965" s="131"/>
      <c r="G965" s="105" t="str">
        <f>IF(F965="","",VLOOKUP(F965,プルダウン用リスト!$K$1:$M$14,2,FALSE))</f>
        <v/>
      </c>
      <c r="H965" s="99"/>
      <c r="I965" s="99"/>
      <c r="J965" s="139"/>
      <c r="K965" s="141"/>
      <c r="L965" s="118"/>
      <c r="M965" s="119" t="str">
        <f t="shared" si="87"/>
        <v/>
      </c>
      <c r="N965" s="103"/>
      <c r="O965" s="100"/>
      <c r="P965" s="100"/>
      <c r="Q965" s="101" t="str">
        <f t="shared" si="88"/>
        <v/>
      </c>
      <c r="R965" s="100"/>
      <c r="S965" s="102" t="str">
        <f t="shared" si="89"/>
        <v/>
      </c>
      <c r="T965" s="15" t="str">
        <f t="shared" si="90"/>
        <v/>
      </c>
    </row>
    <row r="966" spans="1:20" x14ac:dyDescent="0.55000000000000004">
      <c r="A966" s="126"/>
      <c r="B966" s="95"/>
      <c r="C966" s="98" t="str">
        <f>IF(B966="","",VLOOKUP(B966,団体基本情報!$B$14:$D$23,3,FALSE))</f>
        <v/>
      </c>
      <c r="D966" s="7" t="str">
        <f t="shared" si="85"/>
        <v/>
      </c>
      <c r="E966" s="6" t="str">
        <f t="shared" si="86"/>
        <v/>
      </c>
      <c r="F966" s="131"/>
      <c r="G966" s="105" t="str">
        <f>IF(F966="","",VLOOKUP(F966,プルダウン用リスト!$K$1:$M$14,2,FALSE))</f>
        <v/>
      </c>
      <c r="H966" s="99"/>
      <c r="I966" s="99"/>
      <c r="J966" s="139"/>
      <c r="K966" s="141"/>
      <c r="L966" s="118"/>
      <c r="M966" s="119" t="str">
        <f t="shared" si="87"/>
        <v/>
      </c>
      <c r="N966" s="103"/>
      <c r="O966" s="100"/>
      <c r="P966" s="100"/>
      <c r="Q966" s="101" t="str">
        <f t="shared" si="88"/>
        <v/>
      </c>
      <c r="R966" s="100"/>
      <c r="S966" s="102" t="str">
        <f t="shared" si="89"/>
        <v/>
      </c>
      <c r="T966" s="15" t="str">
        <f t="shared" si="90"/>
        <v/>
      </c>
    </row>
    <row r="967" spans="1:20" x14ac:dyDescent="0.55000000000000004">
      <c r="A967" s="126"/>
      <c r="B967" s="95"/>
      <c r="C967" s="98" t="str">
        <f>IF(B967="","",VLOOKUP(B967,団体基本情報!$B$14:$D$23,3,FALSE))</f>
        <v/>
      </c>
      <c r="D967" s="7" t="str">
        <f t="shared" ref="D967:D1030" si="91">IF(E967="","",IF(E967="謝金","01.",IF(E967="旅費","02.",IF(E967="その他","04.","03."))))</f>
        <v/>
      </c>
      <c r="E967" s="6" t="str">
        <f t="shared" ref="E967:E1030" si="92">IF(F967="","",IF(F967="謝金","謝金",IF(F967="旅費","旅費",IF(F967="対象外経費","その他","所費"))))</f>
        <v/>
      </c>
      <c r="F967" s="131"/>
      <c r="G967" s="105" t="str">
        <f>IF(F967="","",VLOOKUP(F967,プルダウン用リスト!$K$1:$M$14,2,FALSE))</f>
        <v/>
      </c>
      <c r="H967" s="99"/>
      <c r="I967" s="99"/>
      <c r="J967" s="139"/>
      <c r="K967" s="141"/>
      <c r="L967" s="118"/>
      <c r="M967" s="119" t="str">
        <f t="shared" ref="M967:M1030" si="93">IF(F967="対象外経費",K967,IF(L967="","",K967-L967))</f>
        <v/>
      </c>
      <c r="N967" s="103"/>
      <c r="O967" s="100"/>
      <c r="P967" s="100"/>
      <c r="Q967" s="101" t="str">
        <f t="shared" ref="Q967:Q1030" si="94">IF(O967+P967=0,"",O967+P967)</f>
        <v/>
      </c>
      <c r="R967" s="100"/>
      <c r="S967" s="102" t="str">
        <f t="shared" ref="S967:S1030" si="95">IF(R967="","",Q967-R967)</f>
        <v/>
      </c>
      <c r="T967" s="15" t="str">
        <f t="shared" ref="T967:T1030" si="96">IF(G967=2,"＊","")</f>
        <v/>
      </c>
    </row>
    <row r="968" spans="1:20" x14ac:dyDescent="0.55000000000000004">
      <c r="A968" s="126"/>
      <c r="B968" s="95"/>
      <c r="C968" s="98" t="str">
        <f>IF(B968="","",VLOOKUP(B968,団体基本情報!$B$14:$D$23,3,FALSE))</f>
        <v/>
      </c>
      <c r="D968" s="7" t="str">
        <f t="shared" si="91"/>
        <v/>
      </c>
      <c r="E968" s="6" t="str">
        <f t="shared" si="92"/>
        <v/>
      </c>
      <c r="F968" s="131"/>
      <c r="G968" s="105" t="str">
        <f>IF(F968="","",VLOOKUP(F968,プルダウン用リスト!$K$1:$M$14,2,FALSE))</f>
        <v/>
      </c>
      <c r="H968" s="99"/>
      <c r="I968" s="99"/>
      <c r="J968" s="139"/>
      <c r="K968" s="141"/>
      <c r="L968" s="118"/>
      <c r="M968" s="119" t="str">
        <f t="shared" si="93"/>
        <v/>
      </c>
      <c r="N968" s="103"/>
      <c r="O968" s="100"/>
      <c r="P968" s="100"/>
      <c r="Q968" s="101" t="str">
        <f t="shared" si="94"/>
        <v/>
      </c>
      <c r="R968" s="100"/>
      <c r="S968" s="102" t="str">
        <f t="shared" si="95"/>
        <v/>
      </c>
      <c r="T968" s="15" t="str">
        <f t="shared" si="96"/>
        <v/>
      </c>
    </row>
    <row r="969" spans="1:20" x14ac:dyDescent="0.55000000000000004">
      <c r="A969" s="126"/>
      <c r="B969" s="95"/>
      <c r="C969" s="98" t="str">
        <f>IF(B969="","",VLOOKUP(B969,団体基本情報!$B$14:$D$23,3,FALSE))</f>
        <v/>
      </c>
      <c r="D969" s="7" t="str">
        <f t="shared" si="91"/>
        <v/>
      </c>
      <c r="E969" s="6" t="str">
        <f t="shared" si="92"/>
        <v/>
      </c>
      <c r="F969" s="131"/>
      <c r="G969" s="105" t="str">
        <f>IF(F969="","",VLOOKUP(F969,プルダウン用リスト!$K$1:$M$14,2,FALSE))</f>
        <v/>
      </c>
      <c r="H969" s="99"/>
      <c r="I969" s="99"/>
      <c r="J969" s="139"/>
      <c r="K969" s="141"/>
      <c r="L969" s="118"/>
      <c r="M969" s="119" t="str">
        <f t="shared" si="93"/>
        <v/>
      </c>
      <c r="N969" s="103"/>
      <c r="O969" s="100"/>
      <c r="P969" s="100"/>
      <c r="Q969" s="101" t="str">
        <f t="shared" si="94"/>
        <v/>
      </c>
      <c r="R969" s="100"/>
      <c r="S969" s="102" t="str">
        <f t="shared" si="95"/>
        <v/>
      </c>
      <c r="T969" s="15" t="str">
        <f t="shared" si="96"/>
        <v/>
      </c>
    </row>
    <row r="970" spans="1:20" x14ac:dyDescent="0.55000000000000004">
      <c r="A970" s="126"/>
      <c r="B970" s="95"/>
      <c r="C970" s="98" t="str">
        <f>IF(B970="","",VLOOKUP(B970,団体基本情報!$B$14:$D$23,3,FALSE))</f>
        <v/>
      </c>
      <c r="D970" s="7" t="str">
        <f t="shared" si="91"/>
        <v/>
      </c>
      <c r="E970" s="6" t="str">
        <f t="shared" si="92"/>
        <v/>
      </c>
      <c r="F970" s="131"/>
      <c r="G970" s="105" t="str">
        <f>IF(F970="","",VLOOKUP(F970,プルダウン用リスト!$K$1:$M$14,2,FALSE))</f>
        <v/>
      </c>
      <c r="H970" s="99"/>
      <c r="I970" s="99"/>
      <c r="J970" s="139"/>
      <c r="K970" s="141"/>
      <c r="L970" s="118"/>
      <c r="M970" s="119" t="str">
        <f t="shared" si="93"/>
        <v/>
      </c>
      <c r="N970" s="103"/>
      <c r="O970" s="100"/>
      <c r="P970" s="100"/>
      <c r="Q970" s="101" t="str">
        <f t="shared" si="94"/>
        <v/>
      </c>
      <c r="R970" s="100"/>
      <c r="S970" s="102" t="str">
        <f t="shared" si="95"/>
        <v/>
      </c>
      <c r="T970" s="15" t="str">
        <f t="shared" si="96"/>
        <v/>
      </c>
    </row>
    <row r="971" spans="1:20" x14ac:dyDescent="0.55000000000000004">
      <c r="A971" s="126"/>
      <c r="B971" s="95"/>
      <c r="C971" s="98" t="str">
        <f>IF(B971="","",VLOOKUP(B971,団体基本情報!$B$14:$D$23,3,FALSE))</f>
        <v/>
      </c>
      <c r="D971" s="7" t="str">
        <f t="shared" si="91"/>
        <v/>
      </c>
      <c r="E971" s="6" t="str">
        <f t="shared" si="92"/>
        <v/>
      </c>
      <c r="F971" s="131"/>
      <c r="G971" s="105" t="str">
        <f>IF(F971="","",VLOOKUP(F971,プルダウン用リスト!$K$1:$M$14,2,FALSE))</f>
        <v/>
      </c>
      <c r="H971" s="99"/>
      <c r="I971" s="99"/>
      <c r="J971" s="139"/>
      <c r="K971" s="141"/>
      <c r="L971" s="118"/>
      <c r="M971" s="119" t="str">
        <f t="shared" si="93"/>
        <v/>
      </c>
      <c r="N971" s="103"/>
      <c r="O971" s="100"/>
      <c r="P971" s="100"/>
      <c r="Q971" s="101" t="str">
        <f t="shared" si="94"/>
        <v/>
      </c>
      <c r="R971" s="100"/>
      <c r="S971" s="102" t="str">
        <f t="shared" si="95"/>
        <v/>
      </c>
      <c r="T971" s="15" t="str">
        <f t="shared" si="96"/>
        <v/>
      </c>
    </row>
    <row r="972" spans="1:20" x14ac:dyDescent="0.55000000000000004">
      <c r="A972" s="126"/>
      <c r="B972" s="95"/>
      <c r="C972" s="98" t="str">
        <f>IF(B972="","",VLOOKUP(B972,団体基本情報!$B$14:$D$23,3,FALSE))</f>
        <v/>
      </c>
      <c r="D972" s="7" t="str">
        <f t="shared" si="91"/>
        <v/>
      </c>
      <c r="E972" s="6" t="str">
        <f t="shared" si="92"/>
        <v/>
      </c>
      <c r="F972" s="131"/>
      <c r="G972" s="105" t="str">
        <f>IF(F972="","",VLOOKUP(F972,プルダウン用リスト!$K$1:$M$14,2,FALSE))</f>
        <v/>
      </c>
      <c r="H972" s="99"/>
      <c r="I972" s="99"/>
      <c r="J972" s="139"/>
      <c r="K972" s="141"/>
      <c r="L972" s="118"/>
      <c r="M972" s="119" t="str">
        <f t="shared" si="93"/>
        <v/>
      </c>
      <c r="N972" s="103"/>
      <c r="O972" s="100"/>
      <c r="P972" s="100"/>
      <c r="Q972" s="101" t="str">
        <f t="shared" si="94"/>
        <v/>
      </c>
      <c r="R972" s="100"/>
      <c r="S972" s="102" t="str">
        <f t="shared" si="95"/>
        <v/>
      </c>
      <c r="T972" s="15" t="str">
        <f t="shared" si="96"/>
        <v/>
      </c>
    </row>
    <row r="973" spans="1:20" x14ac:dyDescent="0.55000000000000004">
      <c r="A973" s="126"/>
      <c r="B973" s="95"/>
      <c r="C973" s="98" t="str">
        <f>IF(B973="","",VLOOKUP(B973,団体基本情報!$B$14:$D$23,3,FALSE))</f>
        <v/>
      </c>
      <c r="D973" s="7" t="str">
        <f t="shared" si="91"/>
        <v/>
      </c>
      <c r="E973" s="6" t="str">
        <f t="shared" si="92"/>
        <v/>
      </c>
      <c r="F973" s="131"/>
      <c r="G973" s="105" t="str">
        <f>IF(F973="","",VLOOKUP(F973,プルダウン用リスト!$K$1:$M$14,2,FALSE))</f>
        <v/>
      </c>
      <c r="H973" s="99"/>
      <c r="I973" s="99"/>
      <c r="J973" s="139"/>
      <c r="K973" s="141"/>
      <c r="L973" s="118"/>
      <c r="M973" s="119" t="str">
        <f t="shared" si="93"/>
        <v/>
      </c>
      <c r="N973" s="103"/>
      <c r="O973" s="100"/>
      <c r="P973" s="100"/>
      <c r="Q973" s="101" t="str">
        <f t="shared" si="94"/>
        <v/>
      </c>
      <c r="R973" s="100"/>
      <c r="S973" s="102" t="str">
        <f t="shared" si="95"/>
        <v/>
      </c>
      <c r="T973" s="15" t="str">
        <f t="shared" si="96"/>
        <v/>
      </c>
    </row>
    <row r="974" spans="1:20" x14ac:dyDescent="0.55000000000000004">
      <c r="A974" s="126"/>
      <c r="B974" s="95"/>
      <c r="C974" s="98" t="str">
        <f>IF(B974="","",VLOOKUP(B974,団体基本情報!$B$14:$D$23,3,FALSE))</f>
        <v/>
      </c>
      <c r="D974" s="7" t="str">
        <f t="shared" si="91"/>
        <v/>
      </c>
      <c r="E974" s="6" t="str">
        <f t="shared" si="92"/>
        <v/>
      </c>
      <c r="F974" s="131"/>
      <c r="G974" s="105" t="str">
        <f>IF(F974="","",VLOOKUP(F974,プルダウン用リスト!$K$1:$M$14,2,FALSE))</f>
        <v/>
      </c>
      <c r="H974" s="99"/>
      <c r="I974" s="99"/>
      <c r="J974" s="139"/>
      <c r="K974" s="141"/>
      <c r="L974" s="118"/>
      <c r="M974" s="119" t="str">
        <f t="shared" si="93"/>
        <v/>
      </c>
      <c r="N974" s="103"/>
      <c r="O974" s="100"/>
      <c r="P974" s="100"/>
      <c r="Q974" s="101" t="str">
        <f t="shared" si="94"/>
        <v/>
      </c>
      <c r="R974" s="100"/>
      <c r="S974" s="102" t="str">
        <f t="shared" si="95"/>
        <v/>
      </c>
      <c r="T974" s="15" t="str">
        <f t="shared" si="96"/>
        <v/>
      </c>
    </row>
    <row r="975" spans="1:20" x14ac:dyDescent="0.55000000000000004">
      <c r="A975" s="126"/>
      <c r="B975" s="95"/>
      <c r="C975" s="98" t="str">
        <f>IF(B975="","",VLOOKUP(B975,団体基本情報!$B$14:$D$23,3,FALSE))</f>
        <v/>
      </c>
      <c r="D975" s="7" t="str">
        <f t="shared" si="91"/>
        <v/>
      </c>
      <c r="E975" s="6" t="str">
        <f t="shared" si="92"/>
        <v/>
      </c>
      <c r="F975" s="131"/>
      <c r="G975" s="105" t="str">
        <f>IF(F975="","",VLOOKUP(F975,プルダウン用リスト!$K$1:$M$14,2,FALSE))</f>
        <v/>
      </c>
      <c r="H975" s="99"/>
      <c r="I975" s="99"/>
      <c r="J975" s="139"/>
      <c r="K975" s="141"/>
      <c r="L975" s="118"/>
      <c r="M975" s="119" t="str">
        <f t="shared" si="93"/>
        <v/>
      </c>
      <c r="N975" s="103"/>
      <c r="O975" s="100"/>
      <c r="P975" s="100"/>
      <c r="Q975" s="101" t="str">
        <f t="shared" si="94"/>
        <v/>
      </c>
      <c r="R975" s="100"/>
      <c r="S975" s="102" t="str">
        <f t="shared" si="95"/>
        <v/>
      </c>
      <c r="T975" s="15" t="str">
        <f t="shared" si="96"/>
        <v/>
      </c>
    </row>
    <row r="976" spans="1:20" x14ac:dyDescent="0.55000000000000004">
      <c r="A976" s="126"/>
      <c r="B976" s="95"/>
      <c r="C976" s="98" t="str">
        <f>IF(B976="","",VLOOKUP(B976,団体基本情報!$B$14:$D$23,3,FALSE))</f>
        <v/>
      </c>
      <c r="D976" s="7" t="str">
        <f t="shared" si="91"/>
        <v/>
      </c>
      <c r="E976" s="6" t="str">
        <f t="shared" si="92"/>
        <v/>
      </c>
      <c r="F976" s="131"/>
      <c r="G976" s="105" t="str">
        <f>IF(F976="","",VLOOKUP(F976,プルダウン用リスト!$K$1:$M$14,2,FALSE))</f>
        <v/>
      </c>
      <c r="H976" s="99"/>
      <c r="I976" s="99"/>
      <c r="J976" s="139"/>
      <c r="K976" s="141"/>
      <c r="L976" s="118"/>
      <c r="M976" s="119" t="str">
        <f t="shared" si="93"/>
        <v/>
      </c>
      <c r="N976" s="103"/>
      <c r="O976" s="100"/>
      <c r="P976" s="100"/>
      <c r="Q976" s="101" t="str">
        <f t="shared" si="94"/>
        <v/>
      </c>
      <c r="R976" s="100"/>
      <c r="S976" s="102" t="str">
        <f t="shared" si="95"/>
        <v/>
      </c>
      <c r="T976" s="15" t="str">
        <f t="shared" si="96"/>
        <v/>
      </c>
    </row>
    <row r="977" spans="1:20" x14ac:dyDescent="0.55000000000000004">
      <c r="A977" s="126"/>
      <c r="B977" s="95"/>
      <c r="C977" s="98" t="str">
        <f>IF(B977="","",VLOOKUP(B977,団体基本情報!$B$14:$D$23,3,FALSE))</f>
        <v/>
      </c>
      <c r="D977" s="7" t="str">
        <f t="shared" si="91"/>
        <v/>
      </c>
      <c r="E977" s="6" t="str">
        <f t="shared" si="92"/>
        <v/>
      </c>
      <c r="F977" s="131"/>
      <c r="G977" s="105" t="str">
        <f>IF(F977="","",VLOOKUP(F977,プルダウン用リスト!$K$1:$M$14,2,FALSE))</f>
        <v/>
      </c>
      <c r="H977" s="99"/>
      <c r="I977" s="99"/>
      <c r="J977" s="139"/>
      <c r="K977" s="141"/>
      <c r="L977" s="118"/>
      <c r="M977" s="119" t="str">
        <f t="shared" si="93"/>
        <v/>
      </c>
      <c r="N977" s="103"/>
      <c r="O977" s="100"/>
      <c r="P977" s="100"/>
      <c r="Q977" s="101" t="str">
        <f t="shared" si="94"/>
        <v/>
      </c>
      <c r="R977" s="100"/>
      <c r="S977" s="102" t="str">
        <f t="shared" si="95"/>
        <v/>
      </c>
      <c r="T977" s="15" t="str">
        <f t="shared" si="96"/>
        <v/>
      </c>
    </row>
    <row r="978" spans="1:20" x14ac:dyDescent="0.55000000000000004">
      <c r="A978" s="126"/>
      <c r="B978" s="95"/>
      <c r="C978" s="98" t="str">
        <f>IF(B978="","",VLOOKUP(B978,団体基本情報!$B$14:$D$23,3,FALSE))</f>
        <v/>
      </c>
      <c r="D978" s="7" t="str">
        <f t="shared" si="91"/>
        <v/>
      </c>
      <c r="E978" s="6" t="str">
        <f t="shared" si="92"/>
        <v/>
      </c>
      <c r="F978" s="131"/>
      <c r="G978" s="105" t="str">
        <f>IF(F978="","",VLOOKUP(F978,プルダウン用リスト!$K$1:$M$14,2,FALSE))</f>
        <v/>
      </c>
      <c r="H978" s="99"/>
      <c r="I978" s="99"/>
      <c r="J978" s="139"/>
      <c r="K978" s="141"/>
      <c r="L978" s="118"/>
      <c r="M978" s="119" t="str">
        <f t="shared" si="93"/>
        <v/>
      </c>
      <c r="N978" s="103"/>
      <c r="O978" s="100"/>
      <c r="P978" s="100"/>
      <c r="Q978" s="101" t="str">
        <f t="shared" si="94"/>
        <v/>
      </c>
      <c r="R978" s="100"/>
      <c r="S978" s="102" t="str">
        <f t="shared" si="95"/>
        <v/>
      </c>
      <c r="T978" s="15" t="str">
        <f t="shared" si="96"/>
        <v/>
      </c>
    </row>
    <row r="979" spans="1:20" x14ac:dyDescent="0.55000000000000004">
      <c r="A979" s="126"/>
      <c r="B979" s="95"/>
      <c r="C979" s="98" t="str">
        <f>IF(B979="","",VLOOKUP(B979,団体基本情報!$B$14:$D$23,3,FALSE))</f>
        <v/>
      </c>
      <c r="D979" s="7" t="str">
        <f t="shared" si="91"/>
        <v/>
      </c>
      <c r="E979" s="6" t="str">
        <f t="shared" si="92"/>
        <v/>
      </c>
      <c r="F979" s="131"/>
      <c r="G979" s="105" t="str">
        <f>IF(F979="","",VLOOKUP(F979,プルダウン用リスト!$K$1:$M$14,2,FALSE))</f>
        <v/>
      </c>
      <c r="H979" s="99"/>
      <c r="I979" s="99"/>
      <c r="J979" s="139"/>
      <c r="K979" s="141"/>
      <c r="L979" s="118"/>
      <c r="M979" s="119" t="str">
        <f t="shared" si="93"/>
        <v/>
      </c>
      <c r="N979" s="103"/>
      <c r="O979" s="100"/>
      <c r="P979" s="100"/>
      <c r="Q979" s="101" t="str">
        <f t="shared" si="94"/>
        <v/>
      </c>
      <c r="R979" s="100"/>
      <c r="S979" s="102" t="str">
        <f t="shared" si="95"/>
        <v/>
      </c>
      <c r="T979" s="15" t="str">
        <f t="shared" si="96"/>
        <v/>
      </c>
    </row>
    <row r="980" spans="1:20" x14ac:dyDescent="0.55000000000000004">
      <c r="A980" s="126"/>
      <c r="B980" s="95"/>
      <c r="C980" s="98" t="str">
        <f>IF(B980="","",VLOOKUP(B980,団体基本情報!$B$14:$D$23,3,FALSE))</f>
        <v/>
      </c>
      <c r="D980" s="7" t="str">
        <f t="shared" si="91"/>
        <v/>
      </c>
      <c r="E980" s="6" t="str">
        <f t="shared" si="92"/>
        <v/>
      </c>
      <c r="F980" s="131"/>
      <c r="G980" s="105" t="str">
        <f>IF(F980="","",VLOOKUP(F980,プルダウン用リスト!$K$1:$M$14,2,FALSE))</f>
        <v/>
      </c>
      <c r="H980" s="99"/>
      <c r="I980" s="99"/>
      <c r="J980" s="139"/>
      <c r="K980" s="141"/>
      <c r="L980" s="118"/>
      <c r="M980" s="119" t="str">
        <f t="shared" si="93"/>
        <v/>
      </c>
      <c r="N980" s="103"/>
      <c r="O980" s="100"/>
      <c r="P980" s="100"/>
      <c r="Q980" s="101" t="str">
        <f t="shared" si="94"/>
        <v/>
      </c>
      <c r="R980" s="100"/>
      <c r="S980" s="102" t="str">
        <f t="shared" si="95"/>
        <v/>
      </c>
      <c r="T980" s="15" t="str">
        <f t="shared" si="96"/>
        <v/>
      </c>
    </row>
    <row r="981" spans="1:20" x14ac:dyDescent="0.55000000000000004">
      <c r="A981" s="126"/>
      <c r="B981" s="95"/>
      <c r="C981" s="98" t="str">
        <f>IF(B981="","",VLOOKUP(B981,団体基本情報!$B$14:$D$23,3,FALSE))</f>
        <v/>
      </c>
      <c r="D981" s="7" t="str">
        <f t="shared" si="91"/>
        <v/>
      </c>
      <c r="E981" s="6" t="str">
        <f t="shared" si="92"/>
        <v/>
      </c>
      <c r="F981" s="131"/>
      <c r="G981" s="105" t="str">
        <f>IF(F981="","",VLOOKUP(F981,プルダウン用リスト!$K$1:$M$14,2,FALSE))</f>
        <v/>
      </c>
      <c r="H981" s="99"/>
      <c r="I981" s="99"/>
      <c r="J981" s="139"/>
      <c r="K981" s="141"/>
      <c r="L981" s="118"/>
      <c r="M981" s="119" t="str">
        <f t="shared" si="93"/>
        <v/>
      </c>
      <c r="N981" s="103"/>
      <c r="O981" s="100"/>
      <c r="P981" s="100"/>
      <c r="Q981" s="101" t="str">
        <f t="shared" si="94"/>
        <v/>
      </c>
      <c r="R981" s="100"/>
      <c r="S981" s="102" t="str">
        <f t="shared" si="95"/>
        <v/>
      </c>
      <c r="T981" s="15" t="str">
        <f t="shared" si="96"/>
        <v/>
      </c>
    </row>
    <row r="982" spans="1:20" x14ac:dyDescent="0.55000000000000004">
      <c r="A982" s="126"/>
      <c r="B982" s="95"/>
      <c r="C982" s="98" t="str">
        <f>IF(B982="","",VLOOKUP(B982,団体基本情報!$B$14:$D$23,3,FALSE))</f>
        <v/>
      </c>
      <c r="D982" s="7" t="str">
        <f t="shared" si="91"/>
        <v/>
      </c>
      <c r="E982" s="6" t="str">
        <f t="shared" si="92"/>
        <v/>
      </c>
      <c r="F982" s="131"/>
      <c r="G982" s="105" t="str">
        <f>IF(F982="","",VLOOKUP(F982,プルダウン用リスト!$K$1:$M$14,2,FALSE))</f>
        <v/>
      </c>
      <c r="H982" s="99"/>
      <c r="I982" s="99"/>
      <c r="J982" s="139"/>
      <c r="K982" s="141"/>
      <c r="L982" s="118"/>
      <c r="M982" s="119" t="str">
        <f t="shared" si="93"/>
        <v/>
      </c>
      <c r="N982" s="103"/>
      <c r="O982" s="100"/>
      <c r="P982" s="100"/>
      <c r="Q982" s="101" t="str">
        <f t="shared" si="94"/>
        <v/>
      </c>
      <c r="R982" s="100"/>
      <c r="S982" s="102" t="str">
        <f t="shared" si="95"/>
        <v/>
      </c>
      <c r="T982" s="15" t="str">
        <f t="shared" si="96"/>
        <v/>
      </c>
    </row>
    <row r="983" spans="1:20" x14ac:dyDescent="0.55000000000000004">
      <c r="A983" s="126"/>
      <c r="B983" s="95"/>
      <c r="C983" s="98" t="str">
        <f>IF(B983="","",VLOOKUP(B983,団体基本情報!$B$14:$D$23,3,FALSE))</f>
        <v/>
      </c>
      <c r="D983" s="7" t="str">
        <f t="shared" si="91"/>
        <v/>
      </c>
      <c r="E983" s="6" t="str">
        <f t="shared" si="92"/>
        <v/>
      </c>
      <c r="F983" s="131"/>
      <c r="G983" s="105" t="str">
        <f>IF(F983="","",VLOOKUP(F983,プルダウン用リスト!$K$1:$M$14,2,FALSE))</f>
        <v/>
      </c>
      <c r="H983" s="99"/>
      <c r="I983" s="99"/>
      <c r="J983" s="139"/>
      <c r="K983" s="141"/>
      <c r="L983" s="118"/>
      <c r="M983" s="119" t="str">
        <f t="shared" si="93"/>
        <v/>
      </c>
      <c r="N983" s="103"/>
      <c r="O983" s="100"/>
      <c r="P983" s="100"/>
      <c r="Q983" s="101" t="str">
        <f t="shared" si="94"/>
        <v/>
      </c>
      <c r="R983" s="100"/>
      <c r="S983" s="102" t="str">
        <f t="shared" si="95"/>
        <v/>
      </c>
      <c r="T983" s="15" t="str">
        <f t="shared" si="96"/>
        <v/>
      </c>
    </row>
    <row r="984" spans="1:20" x14ac:dyDescent="0.55000000000000004">
      <c r="A984" s="126"/>
      <c r="B984" s="95"/>
      <c r="C984" s="98" t="str">
        <f>IF(B984="","",VLOOKUP(B984,団体基本情報!$B$14:$D$23,3,FALSE))</f>
        <v/>
      </c>
      <c r="D984" s="7" t="str">
        <f t="shared" si="91"/>
        <v/>
      </c>
      <c r="E984" s="6" t="str">
        <f t="shared" si="92"/>
        <v/>
      </c>
      <c r="F984" s="131"/>
      <c r="G984" s="105" t="str">
        <f>IF(F984="","",VLOOKUP(F984,プルダウン用リスト!$K$1:$M$14,2,FALSE))</f>
        <v/>
      </c>
      <c r="H984" s="99"/>
      <c r="I984" s="99"/>
      <c r="J984" s="139"/>
      <c r="K984" s="141"/>
      <c r="L984" s="118"/>
      <c r="M984" s="119" t="str">
        <f t="shared" si="93"/>
        <v/>
      </c>
      <c r="N984" s="103"/>
      <c r="O984" s="100"/>
      <c r="P984" s="100"/>
      <c r="Q984" s="101" t="str">
        <f t="shared" si="94"/>
        <v/>
      </c>
      <c r="R984" s="100"/>
      <c r="S984" s="102" t="str">
        <f t="shared" si="95"/>
        <v/>
      </c>
      <c r="T984" s="15" t="str">
        <f t="shared" si="96"/>
        <v/>
      </c>
    </row>
    <row r="985" spans="1:20" x14ac:dyDescent="0.55000000000000004">
      <c r="A985" s="126"/>
      <c r="B985" s="95"/>
      <c r="C985" s="98" t="str">
        <f>IF(B985="","",VLOOKUP(B985,団体基本情報!$B$14:$D$23,3,FALSE))</f>
        <v/>
      </c>
      <c r="D985" s="7" t="str">
        <f t="shared" si="91"/>
        <v/>
      </c>
      <c r="E985" s="6" t="str">
        <f t="shared" si="92"/>
        <v/>
      </c>
      <c r="F985" s="131"/>
      <c r="G985" s="105" t="str">
        <f>IF(F985="","",VLOOKUP(F985,プルダウン用リスト!$K$1:$M$14,2,FALSE))</f>
        <v/>
      </c>
      <c r="H985" s="99"/>
      <c r="I985" s="99"/>
      <c r="J985" s="139"/>
      <c r="K985" s="141"/>
      <c r="L985" s="118"/>
      <c r="M985" s="119" t="str">
        <f t="shared" si="93"/>
        <v/>
      </c>
      <c r="N985" s="103"/>
      <c r="O985" s="100"/>
      <c r="P985" s="100"/>
      <c r="Q985" s="101" t="str">
        <f t="shared" si="94"/>
        <v/>
      </c>
      <c r="R985" s="100"/>
      <c r="S985" s="102" t="str">
        <f t="shared" si="95"/>
        <v/>
      </c>
      <c r="T985" s="15" t="str">
        <f t="shared" si="96"/>
        <v/>
      </c>
    </row>
    <row r="986" spans="1:20" x14ac:dyDescent="0.55000000000000004">
      <c r="A986" s="126"/>
      <c r="B986" s="95"/>
      <c r="C986" s="98" t="str">
        <f>IF(B986="","",VLOOKUP(B986,団体基本情報!$B$14:$D$23,3,FALSE))</f>
        <v/>
      </c>
      <c r="D986" s="7" t="str">
        <f t="shared" si="91"/>
        <v/>
      </c>
      <c r="E986" s="6" t="str">
        <f t="shared" si="92"/>
        <v/>
      </c>
      <c r="F986" s="131"/>
      <c r="G986" s="105" t="str">
        <f>IF(F986="","",VLOOKUP(F986,プルダウン用リスト!$K$1:$M$14,2,FALSE))</f>
        <v/>
      </c>
      <c r="H986" s="99"/>
      <c r="I986" s="99"/>
      <c r="J986" s="139"/>
      <c r="K986" s="141"/>
      <c r="L986" s="118"/>
      <c r="M986" s="119" t="str">
        <f t="shared" si="93"/>
        <v/>
      </c>
      <c r="N986" s="103"/>
      <c r="O986" s="100"/>
      <c r="P986" s="100"/>
      <c r="Q986" s="101" t="str">
        <f t="shared" si="94"/>
        <v/>
      </c>
      <c r="R986" s="100"/>
      <c r="S986" s="102" t="str">
        <f t="shared" si="95"/>
        <v/>
      </c>
      <c r="T986" s="15" t="str">
        <f t="shared" si="96"/>
        <v/>
      </c>
    </row>
    <row r="987" spans="1:20" x14ac:dyDescent="0.55000000000000004">
      <c r="A987" s="126"/>
      <c r="B987" s="95"/>
      <c r="C987" s="98" t="str">
        <f>IF(B987="","",VLOOKUP(B987,団体基本情報!$B$14:$D$23,3,FALSE))</f>
        <v/>
      </c>
      <c r="D987" s="7" t="str">
        <f t="shared" si="91"/>
        <v/>
      </c>
      <c r="E987" s="6" t="str">
        <f t="shared" si="92"/>
        <v/>
      </c>
      <c r="F987" s="131"/>
      <c r="G987" s="105" t="str">
        <f>IF(F987="","",VLOOKUP(F987,プルダウン用リスト!$K$1:$M$14,2,FALSE))</f>
        <v/>
      </c>
      <c r="H987" s="99"/>
      <c r="I987" s="99"/>
      <c r="J987" s="139"/>
      <c r="K987" s="141"/>
      <c r="L987" s="118"/>
      <c r="M987" s="119" t="str">
        <f t="shared" si="93"/>
        <v/>
      </c>
      <c r="N987" s="103"/>
      <c r="O987" s="100"/>
      <c r="P987" s="100"/>
      <c r="Q987" s="101" t="str">
        <f t="shared" si="94"/>
        <v/>
      </c>
      <c r="R987" s="100"/>
      <c r="S987" s="102" t="str">
        <f t="shared" si="95"/>
        <v/>
      </c>
      <c r="T987" s="15" t="str">
        <f t="shared" si="96"/>
        <v/>
      </c>
    </row>
    <row r="988" spans="1:20" x14ac:dyDescent="0.55000000000000004">
      <c r="A988" s="126"/>
      <c r="B988" s="95"/>
      <c r="C988" s="98" t="str">
        <f>IF(B988="","",VLOOKUP(B988,団体基本情報!$B$14:$D$23,3,FALSE))</f>
        <v/>
      </c>
      <c r="D988" s="7" t="str">
        <f t="shared" si="91"/>
        <v/>
      </c>
      <c r="E988" s="6" t="str">
        <f t="shared" si="92"/>
        <v/>
      </c>
      <c r="F988" s="131"/>
      <c r="G988" s="105" t="str">
        <f>IF(F988="","",VLOOKUP(F988,プルダウン用リスト!$K$1:$M$14,2,FALSE))</f>
        <v/>
      </c>
      <c r="H988" s="99"/>
      <c r="I988" s="99"/>
      <c r="J988" s="139"/>
      <c r="K988" s="141"/>
      <c r="L988" s="118"/>
      <c r="M988" s="119" t="str">
        <f t="shared" si="93"/>
        <v/>
      </c>
      <c r="N988" s="103"/>
      <c r="O988" s="100"/>
      <c r="P988" s="100"/>
      <c r="Q988" s="101" t="str">
        <f t="shared" si="94"/>
        <v/>
      </c>
      <c r="R988" s="100"/>
      <c r="S988" s="102" t="str">
        <f t="shared" si="95"/>
        <v/>
      </c>
      <c r="T988" s="15" t="str">
        <f t="shared" si="96"/>
        <v/>
      </c>
    </row>
    <row r="989" spans="1:20" x14ac:dyDescent="0.55000000000000004">
      <c r="A989" s="126"/>
      <c r="B989" s="95"/>
      <c r="C989" s="98" t="str">
        <f>IF(B989="","",VLOOKUP(B989,団体基本情報!$B$14:$D$23,3,FALSE))</f>
        <v/>
      </c>
      <c r="D989" s="7" t="str">
        <f t="shared" si="91"/>
        <v/>
      </c>
      <c r="E989" s="6" t="str">
        <f t="shared" si="92"/>
        <v/>
      </c>
      <c r="F989" s="131"/>
      <c r="G989" s="105" t="str">
        <f>IF(F989="","",VLOOKUP(F989,プルダウン用リスト!$K$1:$M$14,2,FALSE))</f>
        <v/>
      </c>
      <c r="H989" s="99"/>
      <c r="I989" s="99"/>
      <c r="J989" s="139"/>
      <c r="K989" s="141"/>
      <c r="L989" s="118"/>
      <c r="M989" s="119" t="str">
        <f t="shared" si="93"/>
        <v/>
      </c>
      <c r="N989" s="103"/>
      <c r="O989" s="100"/>
      <c r="P989" s="100"/>
      <c r="Q989" s="101" t="str">
        <f t="shared" si="94"/>
        <v/>
      </c>
      <c r="R989" s="100"/>
      <c r="S989" s="102" t="str">
        <f t="shared" si="95"/>
        <v/>
      </c>
      <c r="T989" s="15" t="str">
        <f t="shared" si="96"/>
        <v/>
      </c>
    </row>
    <row r="990" spans="1:20" x14ac:dyDescent="0.55000000000000004">
      <c r="A990" s="126"/>
      <c r="B990" s="95"/>
      <c r="C990" s="98" t="str">
        <f>IF(B990="","",VLOOKUP(B990,団体基本情報!$B$14:$D$23,3,FALSE))</f>
        <v/>
      </c>
      <c r="D990" s="7" t="str">
        <f t="shared" si="91"/>
        <v/>
      </c>
      <c r="E990" s="6" t="str">
        <f t="shared" si="92"/>
        <v/>
      </c>
      <c r="F990" s="131"/>
      <c r="G990" s="105" t="str">
        <f>IF(F990="","",VLOOKUP(F990,プルダウン用リスト!$K$1:$M$14,2,FALSE))</f>
        <v/>
      </c>
      <c r="H990" s="99"/>
      <c r="I990" s="99"/>
      <c r="J990" s="139"/>
      <c r="K990" s="141"/>
      <c r="L990" s="118"/>
      <c r="M990" s="119" t="str">
        <f t="shared" si="93"/>
        <v/>
      </c>
      <c r="N990" s="103"/>
      <c r="O990" s="100"/>
      <c r="P990" s="100"/>
      <c r="Q990" s="101" t="str">
        <f t="shared" si="94"/>
        <v/>
      </c>
      <c r="R990" s="100"/>
      <c r="S990" s="102" t="str">
        <f t="shared" si="95"/>
        <v/>
      </c>
      <c r="T990" s="15" t="str">
        <f t="shared" si="96"/>
        <v/>
      </c>
    </row>
    <row r="991" spans="1:20" x14ac:dyDescent="0.55000000000000004">
      <c r="A991" s="126"/>
      <c r="B991" s="95"/>
      <c r="C991" s="98" t="str">
        <f>IF(B991="","",VLOOKUP(B991,団体基本情報!$B$14:$D$23,3,FALSE))</f>
        <v/>
      </c>
      <c r="D991" s="7" t="str">
        <f t="shared" si="91"/>
        <v/>
      </c>
      <c r="E991" s="6" t="str">
        <f t="shared" si="92"/>
        <v/>
      </c>
      <c r="F991" s="131"/>
      <c r="G991" s="105" t="str">
        <f>IF(F991="","",VLOOKUP(F991,プルダウン用リスト!$K$1:$M$14,2,FALSE))</f>
        <v/>
      </c>
      <c r="H991" s="99"/>
      <c r="I991" s="99"/>
      <c r="J991" s="139"/>
      <c r="K991" s="141"/>
      <c r="L991" s="118"/>
      <c r="M991" s="119" t="str">
        <f t="shared" si="93"/>
        <v/>
      </c>
      <c r="N991" s="103"/>
      <c r="O991" s="100"/>
      <c r="P991" s="100"/>
      <c r="Q991" s="101" t="str">
        <f t="shared" si="94"/>
        <v/>
      </c>
      <c r="R991" s="100"/>
      <c r="S991" s="102" t="str">
        <f t="shared" si="95"/>
        <v/>
      </c>
      <c r="T991" s="15" t="str">
        <f t="shared" si="96"/>
        <v/>
      </c>
    </row>
    <row r="992" spans="1:20" x14ac:dyDescent="0.55000000000000004">
      <c r="A992" s="126"/>
      <c r="B992" s="95"/>
      <c r="C992" s="98" t="str">
        <f>IF(B992="","",VLOOKUP(B992,団体基本情報!$B$14:$D$23,3,FALSE))</f>
        <v/>
      </c>
      <c r="D992" s="7" t="str">
        <f t="shared" si="91"/>
        <v/>
      </c>
      <c r="E992" s="6" t="str">
        <f t="shared" si="92"/>
        <v/>
      </c>
      <c r="F992" s="131"/>
      <c r="G992" s="105" t="str">
        <f>IF(F992="","",VLOOKUP(F992,プルダウン用リスト!$K$1:$M$14,2,FALSE))</f>
        <v/>
      </c>
      <c r="H992" s="99"/>
      <c r="I992" s="99"/>
      <c r="J992" s="139"/>
      <c r="K992" s="141"/>
      <c r="L992" s="118"/>
      <c r="M992" s="119" t="str">
        <f t="shared" si="93"/>
        <v/>
      </c>
      <c r="N992" s="103"/>
      <c r="O992" s="100"/>
      <c r="P992" s="100"/>
      <c r="Q992" s="101" t="str">
        <f t="shared" si="94"/>
        <v/>
      </c>
      <c r="R992" s="100"/>
      <c r="S992" s="102" t="str">
        <f t="shared" si="95"/>
        <v/>
      </c>
      <c r="T992" s="15" t="str">
        <f t="shared" si="96"/>
        <v/>
      </c>
    </row>
    <row r="993" spans="1:20" x14ac:dyDescent="0.55000000000000004">
      <c r="A993" s="126"/>
      <c r="B993" s="95"/>
      <c r="C993" s="98" t="str">
        <f>IF(B993="","",VLOOKUP(B993,団体基本情報!$B$14:$D$23,3,FALSE))</f>
        <v/>
      </c>
      <c r="D993" s="7" t="str">
        <f t="shared" si="91"/>
        <v/>
      </c>
      <c r="E993" s="6" t="str">
        <f t="shared" si="92"/>
        <v/>
      </c>
      <c r="F993" s="131"/>
      <c r="G993" s="105" t="str">
        <f>IF(F993="","",VLOOKUP(F993,プルダウン用リスト!$K$1:$M$14,2,FALSE))</f>
        <v/>
      </c>
      <c r="H993" s="99"/>
      <c r="I993" s="99"/>
      <c r="J993" s="139"/>
      <c r="K993" s="141"/>
      <c r="L993" s="118"/>
      <c r="M993" s="119" t="str">
        <f t="shared" si="93"/>
        <v/>
      </c>
      <c r="N993" s="103"/>
      <c r="O993" s="100"/>
      <c r="P993" s="100"/>
      <c r="Q993" s="101" t="str">
        <f t="shared" si="94"/>
        <v/>
      </c>
      <c r="R993" s="100"/>
      <c r="S993" s="102" t="str">
        <f t="shared" si="95"/>
        <v/>
      </c>
      <c r="T993" s="15" t="str">
        <f t="shared" si="96"/>
        <v/>
      </c>
    </row>
    <row r="994" spans="1:20" x14ac:dyDescent="0.55000000000000004">
      <c r="A994" s="126"/>
      <c r="B994" s="95"/>
      <c r="C994" s="98" t="str">
        <f>IF(B994="","",VLOOKUP(B994,団体基本情報!$B$14:$D$23,3,FALSE))</f>
        <v/>
      </c>
      <c r="D994" s="7" t="str">
        <f t="shared" si="91"/>
        <v/>
      </c>
      <c r="E994" s="6" t="str">
        <f t="shared" si="92"/>
        <v/>
      </c>
      <c r="F994" s="131"/>
      <c r="G994" s="105" t="str">
        <f>IF(F994="","",VLOOKUP(F994,プルダウン用リスト!$K$1:$M$14,2,FALSE))</f>
        <v/>
      </c>
      <c r="H994" s="99"/>
      <c r="I994" s="99"/>
      <c r="J994" s="139"/>
      <c r="K994" s="141"/>
      <c r="L994" s="118"/>
      <c r="M994" s="119" t="str">
        <f t="shared" si="93"/>
        <v/>
      </c>
      <c r="N994" s="103"/>
      <c r="O994" s="100"/>
      <c r="P994" s="100"/>
      <c r="Q994" s="101" t="str">
        <f t="shared" si="94"/>
        <v/>
      </c>
      <c r="R994" s="100"/>
      <c r="S994" s="102" t="str">
        <f t="shared" si="95"/>
        <v/>
      </c>
      <c r="T994" s="15" t="str">
        <f t="shared" si="96"/>
        <v/>
      </c>
    </row>
    <row r="995" spans="1:20" x14ac:dyDescent="0.55000000000000004">
      <c r="A995" s="126"/>
      <c r="B995" s="95"/>
      <c r="C995" s="98" t="str">
        <f>IF(B995="","",VLOOKUP(B995,団体基本情報!$B$14:$D$23,3,FALSE))</f>
        <v/>
      </c>
      <c r="D995" s="7" t="str">
        <f t="shared" si="91"/>
        <v/>
      </c>
      <c r="E995" s="6" t="str">
        <f t="shared" si="92"/>
        <v/>
      </c>
      <c r="F995" s="131"/>
      <c r="G995" s="105" t="str">
        <f>IF(F995="","",VLOOKUP(F995,プルダウン用リスト!$K$1:$M$14,2,FALSE))</f>
        <v/>
      </c>
      <c r="H995" s="99"/>
      <c r="I995" s="99"/>
      <c r="J995" s="139"/>
      <c r="K995" s="141"/>
      <c r="L995" s="118"/>
      <c r="M995" s="119" t="str">
        <f t="shared" si="93"/>
        <v/>
      </c>
      <c r="N995" s="103"/>
      <c r="O995" s="100"/>
      <c r="P995" s="100"/>
      <c r="Q995" s="101" t="str">
        <f t="shared" si="94"/>
        <v/>
      </c>
      <c r="R995" s="100"/>
      <c r="S995" s="102" t="str">
        <f t="shared" si="95"/>
        <v/>
      </c>
      <c r="T995" s="15" t="str">
        <f t="shared" si="96"/>
        <v/>
      </c>
    </row>
    <row r="996" spans="1:20" x14ac:dyDescent="0.55000000000000004">
      <c r="A996" s="126"/>
      <c r="B996" s="95"/>
      <c r="C996" s="98" t="str">
        <f>IF(B996="","",VLOOKUP(B996,団体基本情報!$B$14:$D$23,3,FALSE))</f>
        <v/>
      </c>
      <c r="D996" s="7" t="str">
        <f t="shared" si="91"/>
        <v/>
      </c>
      <c r="E996" s="6" t="str">
        <f t="shared" si="92"/>
        <v/>
      </c>
      <c r="F996" s="131"/>
      <c r="G996" s="105" t="str">
        <f>IF(F996="","",VLOOKUP(F996,プルダウン用リスト!$K$1:$M$14,2,FALSE))</f>
        <v/>
      </c>
      <c r="H996" s="99"/>
      <c r="I996" s="99"/>
      <c r="J996" s="139"/>
      <c r="K996" s="141"/>
      <c r="L996" s="118"/>
      <c r="M996" s="119" t="str">
        <f t="shared" si="93"/>
        <v/>
      </c>
      <c r="N996" s="103"/>
      <c r="O996" s="100"/>
      <c r="P996" s="100"/>
      <c r="Q996" s="101" t="str">
        <f t="shared" si="94"/>
        <v/>
      </c>
      <c r="R996" s="100"/>
      <c r="S996" s="102" t="str">
        <f t="shared" si="95"/>
        <v/>
      </c>
      <c r="T996" s="15" t="str">
        <f t="shared" si="96"/>
        <v/>
      </c>
    </row>
    <row r="997" spans="1:20" x14ac:dyDescent="0.55000000000000004">
      <c r="A997" s="126"/>
      <c r="B997" s="95"/>
      <c r="C997" s="98" t="str">
        <f>IF(B997="","",VLOOKUP(B997,団体基本情報!$B$14:$D$23,3,FALSE))</f>
        <v/>
      </c>
      <c r="D997" s="7" t="str">
        <f t="shared" si="91"/>
        <v/>
      </c>
      <c r="E997" s="6" t="str">
        <f t="shared" si="92"/>
        <v/>
      </c>
      <c r="F997" s="131"/>
      <c r="G997" s="105" t="str">
        <f>IF(F997="","",VLOOKUP(F997,プルダウン用リスト!$K$1:$M$14,2,FALSE))</f>
        <v/>
      </c>
      <c r="H997" s="99"/>
      <c r="I997" s="99"/>
      <c r="J997" s="139"/>
      <c r="K997" s="141"/>
      <c r="L997" s="118"/>
      <c r="M997" s="119" t="str">
        <f t="shared" si="93"/>
        <v/>
      </c>
      <c r="N997" s="103"/>
      <c r="O997" s="100"/>
      <c r="P997" s="100"/>
      <c r="Q997" s="101" t="str">
        <f t="shared" si="94"/>
        <v/>
      </c>
      <c r="R997" s="100"/>
      <c r="S997" s="102" t="str">
        <f t="shared" si="95"/>
        <v/>
      </c>
      <c r="T997" s="15" t="str">
        <f t="shared" si="96"/>
        <v/>
      </c>
    </row>
    <row r="998" spans="1:20" x14ac:dyDescent="0.55000000000000004">
      <c r="A998" s="126"/>
      <c r="B998" s="95"/>
      <c r="C998" s="98" t="str">
        <f>IF(B998="","",VLOOKUP(B998,団体基本情報!$B$14:$D$23,3,FALSE))</f>
        <v/>
      </c>
      <c r="D998" s="7" t="str">
        <f t="shared" si="91"/>
        <v/>
      </c>
      <c r="E998" s="6" t="str">
        <f t="shared" si="92"/>
        <v/>
      </c>
      <c r="F998" s="131"/>
      <c r="G998" s="105" t="str">
        <f>IF(F998="","",VLOOKUP(F998,プルダウン用リスト!$K$1:$M$14,2,FALSE))</f>
        <v/>
      </c>
      <c r="H998" s="99"/>
      <c r="I998" s="99"/>
      <c r="J998" s="139"/>
      <c r="K998" s="141"/>
      <c r="L998" s="118"/>
      <c r="M998" s="119" t="str">
        <f t="shared" si="93"/>
        <v/>
      </c>
      <c r="N998" s="103"/>
      <c r="O998" s="100"/>
      <c r="P998" s="100"/>
      <c r="Q998" s="101" t="str">
        <f t="shared" si="94"/>
        <v/>
      </c>
      <c r="R998" s="100"/>
      <c r="S998" s="102" t="str">
        <f t="shared" si="95"/>
        <v/>
      </c>
      <c r="T998" s="15" t="str">
        <f t="shared" si="96"/>
        <v/>
      </c>
    </row>
    <row r="999" spans="1:20" x14ac:dyDescent="0.55000000000000004">
      <c r="A999" s="126"/>
      <c r="B999" s="95"/>
      <c r="C999" s="98" t="str">
        <f>IF(B999="","",VLOOKUP(B999,団体基本情報!$B$14:$D$23,3,FALSE))</f>
        <v/>
      </c>
      <c r="D999" s="7" t="str">
        <f t="shared" si="91"/>
        <v/>
      </c>
      <c r="E999" s="6" t="str">
        <f t="shared" si="92"/>
        <v/>
      </c>
      <c r="F999" s="131"/>
      <c r="G999" s="105" t="str">
        <f>IF(F999="","",VLOOKUP(F999,プルダウン用リスト!$K$1:$M$14,2,FALSE))</f>
        <v/>
      </c>
      <c r="H999" s="99"/>
      <c r="I999" s="99"/>
      <c r="J999" s="139"/>
      <c r="K999" s="141"/>
      <c r="L999" s="118"/>
      <c r="M999" s="119" t="str">
        <f t="shared" si="93"/>
        <v/>
      </c>
      <c r="N999" s="103"/>
      <c r="O999" s="100"/>
      <c r="P999" s="100"/>
      <c r="Q999" s="101" t="str">
        <f t="shared" si="94"/>
        <v/>
      </c>
      <c r="R999" s="100"/>
      <c r="S999" s="102" t="str">
        <f t="shared" si="95"/>
        <v/>
      </c>
      <c r="T999" s="15" t="str">
        <f t="shared" si="96"/>
        <v/>
      </c>
    </row>
    <row r="1000" spans="1:20" x14ac:dyDescent="0.55000000000000004">
      <c r="A1000" s="126"/>
      <c r="B1000" s="95"/>
      <c r="C1000" s="98" t="str">
        <f>IF(B1000="","",VLOOKUP(B1000,団体基本情報!$B$14:$D$23,3,FALSE))</f>
        <v/>
      </c>
      <c r="D1000" s="7" t="str">
        <f t="shared" si="91"/>
        <v/>
      </c>
      <c r="E1000" s="6" t="str">
        <f t="shared" si="92"/>
        <v/>
      </c>
      <c r="F1000" s="131"/>
      <c r="G1000" s="105" t="str">
        <f>IF(F1000="","",VLOOKUP(F1000,プルダウン用リスト!$K$1:$M$14,2,FALSE))</f>
        <v/>
      </c>
      <c r="H1000" s="99"/>
      <c r="I1000" s="99"/>
      <c r="J1000" s="139"/>
      <c r="K1000" s="141"/>
      <c r="L1000" s="118"/>
      <c r="M1000" s="119" t="str">
        <f t="shared" si="93"/>
        <v/>
      </c>
      <c r="N1000" s="103"/>
      <c r="O1000" s="100"/>
      <c r="P1000" s="100"/>
      <c r="Q1000" s="101" t="str">
        <f t="shared" si="94"/>
        <v/>
      </c>
      <c r="R1000" s="100"/>
      <c r="S1000" s="102" t="str">
        <f t="shared" si="95"/>
        <v/>
      </c>
      <c r="T1000" s="15" t="str">
        <f t="shared" si="96"/>
        <v/>
      </c>
    </row>
    <row r="1001" spans="1:20" x14ac:dyDescent="0.55000000000000004">
      <c r="A1001" s="126"/>
      <c r="B1001" s="95"/>
      <c r="C1001" s="98" t="str">
        <f>IF(B1001="","",VLOOKUP(B1001,団体基本情報!$B$14:$D$23,3,FALSE))</f>
        <v/>
      </c>
      <c r="D1001" s="7" t="str">
        <f t="shared" si="91"/>
        <v/>
      </c>
      <c r="E1001" s="6" t="str">
        <f t="shared" si="92"/>
        <v/>
      </c>
      <c r="F1001" s="131"/>
      <c r="G1001" s="105" t="str">
        <f>IF(F1001="","",VLOOKUP(F1001,プルダウン用リスト!$K$1:$M$14,2,FALSE))</f>
        <v/>
      </c>
      <c r="H1001" s="99"/>
      <c r="I1001" s="99"/>
      <c r="J1001" s="139"/>
      <c r="K1001" s="141"/>
      <c r="L1001" s="118"/>
      <c r="M1001" s="119" t="str">
        <f t="shared" si="93"/>
        <v/>
      </c>
      <c r="N1001" s="103"/>
      <c r="O1001" s="100"/>
      <c r="P1001" s="100"/>
      <c r="Q1001" s="101" t="str">
        <f t="shared" si="94"/>
        <v/>
      </c>
      <c r="R1001" s="100"/>
      <c r="S1001" s="102" t="str">
        <f t="shared" si="95"/>
        <v/>
      </c>
      <c r="T1001" s="15" t="str">
        <f t="shared" si="96"/>
        <v/>
      </c>
    </row>
    <row r="1002" spans="1:20" x14ac:dyDescent="0.55000000000000004">
      <c r="A1002" s="126"/>
      <c r="B1002" s="95"/>
      <c r="C1002" s="98" t="str">
        <f>IF(B1002="","",VLOOKUP(B1002,団体基本情報!$B$14:$D$23,3,FALSE))</f>
        <v/>
      </c>
      <c r="D1002" s="7" t="str">
        <f t="shared" si="91"/>
        <v/>
      </c>
      <c r="E1002" s="6" t="str">
        <f t="shared" si="92"/>
        <v/>
      </c>
      <c r="F1002" s="131"/>
      <c r="G1002" s="105" t="str">
        <f>IF(F1002="","",VLOOKUP(F1002,プルダウン用リスト!$K$1:$M$14,2,FALSE))</f>
        <v/>
      </c>
      <c r="H1002" s="99"/>
      <c r="I1002" s="99"/>
      <c r="J1002" s="139"/>
      <c r="K1002" s="141"/>
      <c r="L1002" s="118"/>
      <c r="M1002" s="119" t="str">
        <f t="shared" si="93"/>
        <v/>
      </c>
      <c r="N1002" s="103"/>
      <c r="O1002" s="100"/>
      <c r="P1002" s="100"/>
      <c r="Q1002" s="101" t="str">
        <f t="shared" si="94"/>
        <v/>
      </c>
      <c r="R1002" s="100"/>
      <c r="S1002" s="102" t="str">
        <f t="shared" si="95"/>
        <v/>
      </c>
      <c r="T1002" s="15" t="str">
        <f t="shared" si="96"/>
        <v/>
      </c>
    </row>
    <row r="1003" spans="1:20" x14ac:dyDescent="0.55000000000000004">
      <c r="A1003" s="126"/>
      <c r="B1003" s="95"/>
      <c r="C1003" s="98" t="str">
        <f>IF(B1003="","",VLOOKUP(B1003,団体基本情報!$B$14:$D$23,3,FALSE))</f>
        <v/>
      </c>
      <c r="D1003" s="7" t="str">
        <f t="shared" si="91"/>
        <v/>
      </c>
      <c r="E1003" s="6" t="str">
        <f t="shared" si="92"/>
        <v/>
      </c>
      <c r="F1003" s="131"/>
      <c r="G1003" s="105" t="str">
        <f>IF(F1003="","",VLOOKUP(F1003,プルダウン用リスト!$K$1:$M$14,2,FALSE))</f>
        <v/>
      </c>
      <c r="H1003" s="99"/>
      <c r="I1003" s="99"/>
      <c r="J1003" s="139"/>
      <c r="K1003" s="141"/>
      <c r="L1003" s="118"/>
      <c r="M1003" s="119" t="str">
        <f t="shared" si="93"/>
        <v/>
      </c>
      <c r="N1003" s="103"/>
      <c r="O1003" s="100"/>
      <c r="P1003" s="100"/>
      <c r="Q1003" s="101" t="str">
        <f t="shared" si="94"/>
        <v/>
      </c>
      <c r="R1003" s="100"/>
      <c r="S1003" s="102" t="str">
        <f t="shared" si="95"/>
        <v/>
      </c>
      <c r="T1003" s="15" t="str">
        <f t="shared" si="96"/>
        <v/>
      </c>
    </row>
    <row r="1004" spans="1:20" x14ac:dyDescent="0.55000000000000004">
      <c r="A1004" s="126"/>
      <c r="B1004" s="95"/>
      <c r="C1004" s="98" t="str">
        <f>IF(B1004="","",VLOOKUP(B1004,団体基本情報!$B$14:$D$23,3,FALSE))</f>
        <v/>
      </c>
      <c r="D1004" s="7" t="str">
        <f t="shared" si="91"/>
        <v/>
      </c>
      <c r="E1004" s="6" t="str">
        <f t="shared" si="92"/>
        <v/>
      </c>
      <c r="F1004" s="131"/>
      <c r="G1004" s="105" t="str">
        <f>IF(F1004="","",VLOOKUP(F1004,プルダウン用リスト!$K$1:$M$14,2,FALSE))</f>
        <v/>
      </c>
      <c r="H1004" s="99"/>
      <c r="I1004" s="99"/>
      <c r="J1004" s="139"/>
      <c r="K1004" s="141"/>
      <c r="L1004" s="118"/>
      <c r="M1004" s="119" t="str">
        <f t="shared" si="93"/>
        <v/>
      </c>
      <c r="N1004" s="103"/>
      <c r="O1004" s="100"/>
      <c r="P1004" s="100"/>
      <c r="Q1004" s="101" t="str">
        <f t="shared" si="94"/>
        <v/>
      </c>
      <c r="R1004" s="100"/>
      <c r="S1004" s="102" t="str">
        <f t="shared" si="95"/>
        <v/>
      </c>
      <c r="T1004" s="15" t="str">
        <f t="shared" si="96"/>
        <v/>
      </c>
    </row>
    <row r="1005" spans="1:20" x14ac:dyDescent="0.55000000000000004">
      <c r="A1005" s="126"/>
      <c r="B1005" s="95"/>
      <c r="C1005" s="98" t="str">
        <f>IF(B1005="","",VLOOKUP(B1005,団体基本情報!$B$14:$D$23,3,FALSE))</f>
        <v/>
      </c>
      <c r="D1005" s="7" t="str">
        <f t="shared" si="91"/>
        <v/>
      </c>
      <c r="E1005" s="6" t="str">
        <f t="shared" si="92"/>
        <v/>
      </c>
      <c r="F1005" s="131"/>
      <c r="G1005" s="105" t="str">
        <f>IF(F1005="","",VLOOKUP(F1005,プルダウン用リスト!$K$1:$M$14,2,FALSE))</f>
        <v/>
      </c>
      <c r="H1005" s="99"/>
      <c r="I1005" s="99"/>
      <c r="J1005" s="139"/>
      <c r="K1005" s="141"/>
      <c r="L1005" s="118"/>
      <c r="M1005" s="119" t="str">
        <f t="shared" si="93"/>
        <v/>
      </c>
      <c r="N1005" s="103"/>
      <c r="O1005" s="100"/>
      <c r="P1005" s="100"/>
      <c r="Q1005" s="101" t="str">
        <f t="shared" si="94"/>
        <v/>
      </c>
      <c r="R1005" s="100"/>
      <c r="S1005" s="102" t="str">
        <f t="shared" si="95"/>
        <v/>
      </c>
      <c r="T1005" s="15" t="str">
        <f t="shared" si="96"/>
        <v/>
      </c>
    </row>
    <row r="1006" spans="1:20" x14ac:dyDescent="0.55000000000000004">
      <c r="A1006" s="126"/>
      <c r="B1006" s="95"/>
      <c r="C1006" s="98" t="str">
        <f>IF(B1006="","",VLOOKUP(B1006,団体基本情報!$B$14:$D$23,3,FALSE))</f>
        <v/>
      </c>
      <c r="D1006" s="7" t="str">
        <f t="shared" si="91"/>
        <v/>
      </c>
      <c r="E1006" s="6" t="str">
        <f t="shared" si="92"/>
        <v/>
      </c>
      <c r="F1006" s="131"/>
      <c r="G1006" s="105" t="str">
        <f>IF(F1006="","",VLOOKUP(F1006,プルダウン用リスト!$K$1:$M$14,2,FALSE))</f>
        <v/>
      </c>
      <c r="H1006" s="99"/>
      <c r="I1006" s="99"/>
      <c r="J1006" s="139"/>
      <c r="K1006" s="141"/>
      <c r="L1006" s="118"/>
      <c r="M1006" s="119" t="str">
        <f t="shared" si="93"/>
        <v/>
      </c>
      <c r="N1006" s="103"/>
      <c r="O1006" s="100"/>
      <c r="P1006" s="100"/>
      <c r="Q1006" s="101" t="str">
        <f t="shared" si="94"/>
        <v/>
      </c>
      <c r="R1006" s="100"/>
      <c r="S1006" s="102" t="str">
        <f t="shared" si="95"/>
        <v/>
      </c>
      <c r="T1006" s="15" t="str">
        <f t="shared" si="96"/>
        <v/>
      </c>
    </row>
    <row r="1007" spans="1:20" x14ac:dyDescent="0.55000000000000004">
      <c r="A1007" s="126"/>
      <c r="B1007" s="95"/>
      <c r="C1007" s="98" t="str">
        <f>IF(B1007="","",VLOOKUP(B1007,団体基本情報!$B$14:$D$23,3,FALSE))</f>
        <v/>
      </c>
      <c r="D1007" s="7" t="str">
        <f t="shared" si="91"/>
        <v/>
      </c>
      <c r="E1007" s="6" t="str">
        <f t="shared" si="92"/>
        <v/>
      </c>
      <c r="F1007" s="131"/>
      <c r="G1007" s="105" t="str">
        <f>IF(F1007="","",VLOOKUP(F1007,プルダウン用リスト!$K$1:$M$14,2,FALSE))</f>
        <v/>
      </c>
      <c r="H1007" s="99"/>
      <c r="I1007" s="99"/>
      <c r="J1007" s="139"/>
      <c r="K1007" s="141"/>
      <c r="L1007" s="118"/>
      <c r="M1007" s="119" t="str">
        <f t="shared" si="93"/>
        <v/>
      </c>
      <c r="N1007" s="103"/>
      <c r="O1007" s="100"/>
      <c r="P1007" s="100"/>
      <c r="Q1007" s="101" t="str">
        <f t="shared" si="94"/>
        <v/>
      </c>
      <c r="R1007" s="100"/>
      <c r="S1007" s="102" t="str">
        <f t="shared" si="95"/>
        <v/>
      </c>
      <c r="T1007" s="15" t="str">
        <f t="shared" si="96"/>
        <v/>
      </c>
    </row>
    <row r="1008" spans="1:20" x14ac:dyDescent="0.55000000000000004">
      <c r="A1008" s="126"/>
      <c r="B1008" s="95"/>
      <c r="C1008" s="98" t="str">
        <f>IF(B1008="","",VLOOKUP(B1008,団体基本情報!$B$14:$D$23,3,FALSE))</f>
        <v/>
      </c>
      <c r="D1008" s="7" t="str">
        <f t="shared" si="91"/>
        <v/>
      </c>
      <c r="E1008" s="6" t="str">
        <f t="shared" si="92"/>
        <v/>
      </c>
      <c r="F1008" s="131"/>
      <c r="G1008" s="105" t="str">
        <f>IF(F1008="","",VLOOKUP(F1008,プルダウン用リスト!$K$1:$M$14,2,FALSE))</f>
        <v/>
      </c>
      <c r="H1008" s="99"/>
      <c r="I1008" s="99"/>
      <c r="J1008" s="139"/>
      <c r="K1008" s="141"/>
      <c r="L1008" s="118"/>
      <c r="M1008" s="119" t="str">
        <f t="shared" si="93"/>
        <v/>
      </c>
      <c r="N1008" s="103"/>
      <c r="O1008" s="100"/>
      <c r="P1008" s="100"/>
      <c r="Q1008" s="101" t="str">
        <f t="shared" si="94"/>
        <v/>
      </c>
      <c r="R1008" s="100"/>
      <c r="S1008" s="102" t="str">
        <f t="shared" si="95"/>
        <v/>
      </c>
      <c r="T1008" s="15" t="str">
        <f t="shared" si="96"/>
        <v/>
      </c>
    </row>
    <row r="1009" spans="1:20" x14ac:dyDescent="0.55000000000000004">
      <c r="A1009" s="126"/>
      <c r="B1009" s="95"/>
      <c r="C1009" s="98" t="str">
        <f>IF(B1009="","",VLOOKUP(B1009,団体基本情報!$B$14:$D$23,3,FALSE))</f>
        <v/>
      </c>
      <c r="D1009" s="7" t="str">
        <f t="shared" si="91"/>
        <v/>
      </c>
      <c r="E1009" s="6" t="str">
        <f t="shared" si="92"/>
        <v/>
      </c>
      <c r="F1009" s="131"/>
      <c r="G1009" s="105" t="str">
        <f>IF(F1009="","",VLOOKUP(F1009,プルダウン用リスト!$K$1:$M$14,2,FALSE))</f>
        <v/>
      </c>
      <c r="H1009" s="99"/>
      <c r="I1009" s="99"/>
      <c r="J1009" s="139"/>
      <c r="K1009" s="141"/>
      <c r="L1009" s="118"/>
      <c r="M1009" s="119" t="str">
        <f t="shared" si="93"/>
        <v/>
      </c>
      <c r="N1009" s="103"/>
      <c r="O1009" s="100"/>
      <c r="P1009" s="100"/>
      <c r="Q1009" s="101" t="str">
        <f t="shared" si="94"/>
        <v/>
      </c>
      <c r="R1009" s="100"/>
      <c r="S1009" s="102" t="str">
        <f t="shared" si="95"/>
        <v/>
      </c>
      <c r="T1009" s="15" t="str">
        <f t="shared" si="96"/>
        <v/>
      </c>
    </row>
    <row r="1010" spans="1:20" x14ac:dyDescent="0.55000000000000004">
      <c r="A1010" s="126"/>
      <c r="B1010" s="95"/>
      <c r="C1010" s="98" t="str">
        <f>IF(B1010="","",VLOOKUP(B1010,団体基本情報!$B$14:$D$23,3,FALSE))</f>
        <v/>
      </c>
      <c r="D1010" s="7" t="str">
        <f t="shared" si="91"/>
        <v/>
      </c>
      <c r="E1010" s="6" t="str">
        <f t="shared" si="92"/>
        <v/>
      </c>
      <c r="F1010" s="131"/>
      <c r="G1010" s="105" t="str">
        <f>IF(F1010="","",VLOOKUP(F1010,プルダウン用リスト!$K$1:$M$14,2,FALSE))</f>
        <v/>
      </c>
      <c r="H1010" s="99"/>
      <c r="I1010" s="99"/>
      <c r="J1010" s="139"/>
      <c r="K1010" s="141"/>
      <c r="L1010" s="118"/>
      <c r="M1010" s="119" t="str">
        <f t="shared" si="93"/>
        <v/>
      </c>
      <c r="N1010" s="103"/>
      <c r="O1010" s="100"/>
      <c r="P1010" s="100"/>
      <c r="Q1010" s="101" t="str">
        <f t="shared" si="94"/>
        <v/>
      </c>
      <c r="R1010" s="100"/>
      <c r="S1010" s="102" t="str">
        <f t="shared" si="95"/>
        <v/>
      </c>
      <c r="T1010" s="15" t="str">
        <f t="shared" si="96"/>
        <v/>
      </c>
    </row>
    <row r="1011" spans="1:20" x14ac:dyDescent="0.55000000000000004">
      <c r="A1011" s="126"/>
      <c r="B1011" s="95"/>
      <c r="C1011" s="98" t="str">
        <f>IF(B1011="","",VLOOKUP(B1011,団体基本情報!$B$14:$D$23,3,FALSE))</f>
        <v/>
      </c>
      <c r="D1011" s="7" t="str">
        <f t="shared" si="91"/>
        <v/>
      </c>
      <c r="E1011" s="6" t="str">
        <f t="shared" si="92"/>
        <v/>
      </c>
      <c r="F1011" s="131"/>
      <c r="G1011" s="105" t="str">
        <f>IF(F1011="","",VLOOKUP(F1011,プルダウン用リスト!$K$1:$M$14,2,FALSE))</f>
        <v/>
      </c>
      <c r="H1011" s="99"/>
      <c r="I1011" s="99"/>
      <c r="J1011" s="139"/>
      <c r="K1011" s="141"/>
      <c r="L1011" s="118"/>
      <c r="M1011" s="119" t="str">
        <f t="shared" si="93"/>
        <v/>
      </c>
      <c r="N1011" s="103"/>
      <c r="O1011" s="100"/>
      <c r="P1011" s="100"/>
      <c r="Q1011" s="101" t="str">
        <f t="shared" si="94"/>
        <v/>
      </c>
      <c r="R1011" s="100"/>
      <c r="S1011" s="102" t="str">
        <f t="shared" si="95"/>
        <v/>
      </c>
      <c r="T1011" s="15" t="str">
        <f t="shared" si="96"/>
        <v/>
      </c>
    </row>
    <row r="1012" spans="1:20" x14ac:dyDescent="0.55000000000000004">
      <c r="A1012" s="126"/>
      <c r="B1012" s="95"/>
      <c r="C1012" s="98" t="str">
        <f>IF(B1012="","",VLOOKUP(B1012,団体基本情報!$B$14:$D$23,3,FALSE))</f>
        <v/>
      </c>
      <c r="D1012" s="7" t="str">
        <f t="shared" si="91"/>
        <v/>
      </c>
      <c r="E1012" s="6" t="str">
        <f t="shared" si="92"/>
        <v/>
      </c>
      <c r="F1012" s="131"/>
      <c r="G1012" s="105" t="str">
        <f>IF(F1012="","",VLOOKUP(F1012,プルダウン用リスト!$K$1:$M$14,2,FALSE))</f>
        <v/>
      </c>
      <c r="H1012" s="99"/>
      <c r="I1012" s="99"/>
      <c r="J1012" s="139"/>
      <c r="K1012" s="141"/>
      <c r="L1012" s="118"/>
      <c r="M1012" s="119" t="str">
        <f t="shared" si="93"/>
        <v/>
      </c>
      <c r="N1012" s="103"/>
      <c r="O1012" s="100"/>
      <c r="P1012" s="100"/>
      <c r="Q1012" s="101" t="str">
        <f t="shared" si="94"/>
        <v/>
      </c>
      <c r="R1012" s="100"/>
      <c r="S1012" s="102" t="str">
        <f t="shared" si="95"/>
        <v/>
      </c>
      <c r="T1012" s="15" t="str">
        <f t="shared" si="96"/>
        <v/>
      </c>
    </row>
    <row r="1013" spans="1:20" x14ac:dyDescent="0.55000000000000004">
      <c r="A1013" s="126"/>
      <c r="B1013" s="95"/>
      <c r="C1013" s="98" t="str">
        <f>IF(B1013="","",VLOOKUP(B1013,団体基本情報!$B$14:$D$23,3,FALSE))</f>
        <v/>
      </c>
      <c r="D1013" s="7" t="str">
        <f t="shared" si="91"/>
        <v/>
      </c>
      <c r="E1013" s="6" t="str">
        <f t="shared" si="92"/>
        <v/>
      </c>
      <c r="F1013" s="131"/>
      <c r="G1013" s="105" t="str">
        <f>IF(F1013="","",VLOOKUP(F1013,プルダウン用リスト!$K$1:$M$14,2,FALSE))</f>
        <v/>
      </c>
      <c r="H1013" s="99"/>
      <c r="I1013" s="99"/>
      <c r="J1013" s="139"/>
      <c r="K1013" s="141"/>
      <c r="L1013" s="118"/>
      <c r="M1013" s="119" t="str">
        <f t="shared" si="93"/>
        <v/>
      </c>
      <c r="N1013" s="103"/>
      <c r="O1013" s="100"/>
      <c r="P1013" s="100"/>
      <c r="Q1013" s="101" t="str">
        <f t="shared" si="94"/>
        <v/>
      </c>
      <c r="R1013" s="100"/>
      <c r="S1013" s="102" t="str">
        <f t="shared" si="95"/>
        <v/>
      </c>
      <c r="T1013" s="15" t="str">
        <f t="shared" si="96"/>
        <v/>
      </c>
    </row>
    <row r="1014" spans="1:20" x14ac:dyDescent="0.55000000000000004">
      <c r="A1014" s="126"/>
      <c r="B1014" s="95"/>
      <c r="C1014" s="98" t="str">
        <f>IF(B1014="","",VLOOKUP(B1014,団体基本情報!$B$14:$D$23,3,FALSE))</f>
        <v/>
      </c>
      <c r="D1014" s="7" t="str">
        <f t="shared" si="91"/>
        <v/>
      </c>
      <c r="E1014" s="6" t="str">
        <f t="shared" si="92"/>
        <v/>
      </c>
      <c r="F1014" s="131"/>
      <c r="G1014" s="105" t="str">
        <f>IF(F1014="","",VLOOKUP(F1014,プルダウン用リスト!$K$1:$M$14,2,FALSE))</f>
        <v/>
      </c>
      <c r="H1014" s="99"/>
      <c r="I1014" s="99"/>
      <c r="J1014" s="139"/>
      <c r="K1014" s="141"/>
      <c r="L1014" s="118"/>
      <c r="M1014" s="119" t="str">
        <f t="shared" si="93"/>
        <v/>
      </c>
      <c r="N1014" s="103"/>
      <c r="O1014" s="100"/>
      <c r="P1014" s="100"/>
      <c r="Q1014" s="101" t="str">
        <f t="shared" si="94"/>
        <v/>
      </c>
      <c r="R1014" s="100"/>
      <c r="S1014" s="102" t="str">
        <f t="shared" si="95"/>
        <v/>
      </c>
      <c r="T1014" s="15" t="str">
        <f t="shared" si="96"/>
        <v/>
      </c>
    </row>
    <row r="1015" spans="1:20" x14ac:dyDescent="0.55000000000000004">
      <c r="A1015" s="126"/>
      <c r="B1015" s="95"/>
      <c r="C1015" s="98" t="str">
        <f>IF(B1015="","",VLOOKUP(B1015,団体基本情報!$B$14:$D$23,3,FALSE))</f>
        <v/>
      </c>
      <c r="D1015" s="7" t="str">
        <f t="shared" si="91"/>
        <v/>
      </c>
      <c r="E1015" s="6" t="str">
        <f t="shared" si="92"/>
        <v/>
      </c>
      <c r="F1015" s="131"/>
      <c r="G1015" s="105" t="str">
        <f>IF(F1015="","",VLOOKUP(F1015,プルダウン用リスト!$K$1:$M$14,2,FALSE))</f>
        <v/>
      </c>
      <c r="H1015" s="99"/>
      <c r="I1015" s="99"/>
      <c r="J1015" s="139"/>
      <c r="K1015" s="141"/>
      <c r="L1015" s="118"/>
      <c r="M1015" s="119" t="str">
        <f t="shared" si="93"/>
        <v/>
      </c>
      <c r="N1015" s="103"/>
      <c r="O1015" s="100"/>
      <c r="P1015" s="100"/>
      <c r="Q1015" s="101" t="str">
        <f t="shared" si="94"/>
        <v/>
      </c>
      <c r="R1015" s="100"/>
      <c r="S1015" s="102" t="str">
        <f t="shared" si="95"/>
        <v/>
      </c>
      <c r="T1015" s="15" t="str">
        <f t="shared" si="96"/>
        <v/>
      </c>
    </row>
    <row r="1016" spans="1:20" x14ac:dyDescent="0.55000000000000004">
      <c r="A1016" s="126"/>
      <c r="B1016" s="95"/>
      <c r="C1016" s="98" t="str">
        <f>IF(B1016="","",VLOOKUP(B1016,団体基本情報!$B$14:$D$23,3,FALSE))</f>
        <v/>
      </c>
      <c r="D1016" s="7" t="str">
        <f t="shared" si="91"/>
        <v/>
      </c>
      <c r="E1016" s="6" t="str">
        <f t="shared" si="92"/>
        <v/>
      </c>
      <c r="F1016" s="131"/>
      <c r="G1016" s="105" t="str">
        <f>IF(F1016="","",VLOOKUP(F1016,プルダウン用リスト!$K$1:$M$14,2,FALSE))</f>
        <v/>
      </c>
      <c r="H1016" s="99"/>
      <c r="I1016" s="99"/>
      <c r="J1016" s="139"/>
      <c r="K1016" s="141"/>
      <c r="L1016" s="118"/>
      <c r="M1016" s="119" t="str">
        <f t="shared" si="93"/>
        <v/>
      </c>
      <c r="N1016" s="103"/>
      <c r="O1016" s="100"/>
      <c r="P1016" s="100"/>
      <c r="Q1016" s="101" t="str">
        <f t="shared" si="94"/>
        <v/>
      </c>
      <c r="R1016" s="100"/>
      <c r="S1016" s="102" t="str">
        <f t="shared" si="95"/>
        <v/>
      </c>
      <c r="T1016" s="15" t="str">
        <f t="shared" si="96"/>
        <v/>
      </c>
    </row>
    <row r="1017" spans="1:20" x14ac:dyDescent="0.55000000000000004">
      <c r="A1017" s="126"/>
      <c r="B1017" s="95"/>
      <c r="C1017" s="98" t="str">
        <f>IF(B1017="","",VLOOKUP(B1017,団体基本情報!$B$14:$D$23,3,FALSE))</f>
        <v/>
      </c>
      <c r="D1017" s="7" t="str">
        <f t="shared" si="91"/>
        <v/>
      </c>
      <c r="E1017" s="6" t="str">
        <f t="shared" si="92"/>
        <v/>
      </c>
      <c r="F1017" s="131"/>
      <c r="G1017" s="105" t="str">
        <f>IF(F1017="","",VLOOKUP(F1017,プルダウン用リスト!$K$1:$M$14,2,FALSE))</f>
        <v/>
      </c>
      <c r="H1017" s="99"/>
      <c r="I1017" s="99"/>
      <c r="J1017" s="139"/>
      <c r="K1017" s="141"/>
      <c r="L1017" s="118"/>
      <c r="M1017" s="119" t="str">
        <f t="shared" si="93"/>
        <v/>
      </c>
      <c r="N1017" s="103"/>
      <c r="O1017" s="100"/>
      <c r="P1017" s="100"/>
      <c r="Q1017" s="101" t="str">
        <f t="shared" si="94"/>
        <v/>
      </c>
      <c r="R1017" s="100"/>
      <c r="S1017" s="102" t="str">
        <f t="shared" si="95"/>
        <v/>
      </c>
      <c r="T1017" s="15" t="str">
        <f t="shared" si="96"/>
        <v/>
      </c>
    </row>
    <row r="1018" spans="1:20" x14ac:dyDescent="0.55000000000000004">
      <c r="A1018" s="126"/>
      <c r="B1018" s="95"/>
      <c r="C1018" s="98" t="str">
        <f>IF(B1018="","",VLOOKUP(B1018,団体基本情報!$B$14:$D$23,3,FALSE))</f>
        <v/>
      </c>
      <c r="D1018" s="7" t="str">
        <f t="shared" si="91"/>
        <v/>
      </c>
      <c r="E1018" s="6" t="str">
        <f t="shared" si="92"/>
        <v/>
      </c>
      <c r="F1018" s="131"/>
      <c r="G1018" s="105" t="str">
        <f>IF(F1018="","",VLOOKUP(F1018,プルダウン用リスト!$K$1:$M$14,2,FALSE))</f>
        <v/>
      </c>
      <c r="H1018" s="99"/>
      <c r="I1018" s="99"/>
      <c r="J1018" s="139"/>
      <c r="K1018" s="141"/>
      <c r="L1018" s="118"/>
      <c r="M1018" s="119" t="str">
        <f t="shared" si="93"/>
        <v/>
      </c>
      <c r="N1018" s="103"/>
      <c r="O1018" s="100"/>
      <c r="P1018" s="100"/>
      <c r="Q1018" s="101" t="str">
        <f t="shared" si="94"/>
        <v/>
      </c>
      <c r="R1018" s="100"/>
      <c r="S1018" s="102" t="str">
        <f t="shared" si="95"/>
        <v/>
      </c>
      <c r="T1018" s="15" t="str">
        <f t="shared" si="96"/>
        <v/>
      </c>
    </row>
    <row r="1019" spans="1:20" x14ac:dyDescent="0.55000000000000004">
      <c r="A1019" s="126"/>
      <c r="B1019" s="95"/>
      <c r="C1019" s="98" t="str">
        <f>IF(B1019="","",VLOOKUP(B1019,団体基本情報!$B$14:$D$23,3,FALSE))</f>
        <v/>
      </c>
      <c r="D1019" s="7" t="str">
        <f t="shared" si="91"/>
        <v/>
      </c>
      <c r="E1019" s="6" t="str">
        <f t="shared" si="92"/>
        <v/>
      </c>
      <c r="F1019" s="131"/>
      <c r="G1019" s="105" t="str">
        <f>IF(F1019="","",VLOOKUP(F1019,プルダウン用リスト!$K$1:$M$14,2,FALSE))</f>
        <v/>
      </c>
      <c r="H1019" s="99"/>
      <c r="I1019" s="99"/>
      <c r="J1019" s="139"/>
      <c r="K1019" s="141"/>
      <c r="L1019" s="118"/>
      <c r="M1019" s="119" t="str">
        <f t="shared" si="93"/>
        <v/>
      </c>
      <c r="N1019" s="103"/>
      <c r="O1019" s="100"/>
      <c r="P1019" s="100"/>
      <c r="Q1019" s="101" t="str">
        <f t="shared" si="94"/>
        <v/>
      </c>
      <c r="R1019" s="100"/>
      <c r="S1019" s="102" t="str">
        <f t="shared" si="95"/>
        <v/>
      </c>
      <c r="T1019" s="15" t="str">
        <f t="shared" si="96"/>
        <v/>
      </c>
    </row>
    <row r="1020" spans="1:20" x14ac:dyDescent="0.55000000000000004">
      <c r="A1020" s="126"/>
      <c r="B1020" s="95"/>
      <c r="C1020" s="98" t="str">
        <f>IF(B1020="","",VLOOKUP(B1020,団体基本情報!$B$14:$D$23,3,FALSE))</f>
        <v/>
      </c>
      <c r="D1020" s="7" t="str">
        <f t="shared" si="91"/>
        <v/>
      </c>
      <c r="E1020" s="6" t="str">
        <f t="shared" si="92"/>
        <v/>
      </c>
      <c r="F1020" s="131"/>
      <c r="G1020" s="105" t="str">
        <f>IF(F1020="","",VLOOKUP(F1020,プルダウン用リスト!$K$1:$M$14,2,FALSE))</f>
        <v/>
      </c>
      <c r="H1020" s="99"/>
      <c r="I1020" s="99"/>
      <c r="J1020" s="139"/>
      <c r="K1020" s="141"/>
      <c r="L1020" s="118"/>
      <c r="M1020" s="119" t="str">
        <f t="shared" si="93"/>
        <v/>
      </c>
      <c r="N1020" s="103"/>
      <c r="O1020" s="100"/>
      <c r="P1020" s="100"/>
      <c r="Q1020" s="101" t="str">
        <f t="shared" si="94"/>
        <v/>
      </c>
      <c r="R1020" s="100"/>
      <c r="S1020" s="102" t="str">
        <f t="shared" si="95"/>
        <v/>
      </c>
      <c r="T1020" s="15" t="str">
        <f t="shared" si="96"/>
        <v/>
      </c>
    </row>
    <row r="1021" spans="1:20" x14ac:dyDescent="0.55000000000000004">
      <c r="A1021" s="126"/>
      <c r="B1021" s="95"/>
      <c r="C1021" s="98" t="str">
        <f>IF(B1021="","",VLOOKUP(B1021,団体基本情報!$B$14:$D$23,3,FALSE))</f>
        <v/>
      </c>
      <c r="D1021" s="7" t="str">
        <f t="shared" si="91"/>
        <v/>
      </c>
      <c r="E1021" s="6" t="str">
        <f t="shared" si="92"/>
        <v/>
      </c>
      <c r="F1021" s="131"/>
      <c r="G1021" s="105" t="str">
        <f>IF(F1021="","",VLOOKUP(F1021,プルダウン用リスト!$K$1:$M$14,2,FALSE))</f>
        <v/>
      </c>
      <c r="H1021" s="99"/>
      <c r="I1021" s="99"/>
      <c r="J1021" s="139"/>
      <c r="K1021" s="141"/>
      <c r="L1021" s="118"/>
      <c r="M1021" s="119" t="str">
        <f t="shared" si="93"/>
        <v/>
      </c>
      <c r="N1021" s="103"/>
      <c r="O1021" s="100"/>
      <c r="P1021" s="100"/>
      <c r="Q1021" s="101" t="str">
        <f t="shared" si="94"/>
        <v/>
      </c>
      <c r="R1021" s="100"/>
      <c r="S1021" s="102" t="str">
        <f t="shared" si="95"/>
        <v/>
      </c>
      <c r="T1021" s="15" t="str">
        <f t="shared" si="96"/>
        <v/>
      </c>
    </row>
    <row r="1022" spans="1:20" x14ac:dyDescent="0.55000000000000004">
      <c r="A1022" s="126"/>
      <c r="B1022" s="95"/>
      <c r="C1022" s="98" t="str">
        <f>IF(B1022="","",VLOOKUP(B1022,団体基本情報!$B$14:$D$23,3,FALSE))</f>
        <v/>
      </c>
      <c r="D1022" s="7" t="str">
        <f t="shared" si="91"/>
        <v/>
      </c>
      <c r="E1022" s="6" t="str">
        <f t="shared" si="92"/>
        <v/>
      </c>
      <c r="F1022" s="131"/>
      <c r="G1022" s="105" t="str">
        <f>IF(F1022="","",VLOOKUP(F1022,プルダウン用リスト!$K$1:$M$14,2,FALSE))</f>
        <v/>
      </c>
      <c r="H1022" s="99"/>
      <c r="I1022" s="99"/>
      <c r="J1022" s="139"/>
      <c r="K1022" s="141"/>
      <c r="L1022" s="118"/>
      <c r="M1022" s="119" t="str">
        <f t="shared" si="93"/>
        <v/>
      </c>
      <c r="N1022" s="103"/>
      <c r="O1022" s="100"/>
      <c r="P1022" s="100"/>
      <c r="Q1022" s="101" t="str">
        <f t="shared" si="94"/>
        <v/>
      </c>
      <c r="R1022" s="100"/>
      <c r="S1022" s="102" t="str">
        <f t="shared" si="95"/>
        <v/>
      </c>
      <c r="T1022" s="15" t="str">
        <f t="shared" si="96"/>
        <v/>
      </c>
    </row>
    <row r="1023" spans="1:20" x14ac:dyDescent="0.55000000000000004">
      <c r="A1023" s="126"/>
      <c r="B1023" s="95"/>
      <c r="C1023" s="98" t="str">
        <f>IF(B1023="","",VLOOKUP(B1023,団体基本情報!$B$14:$D$23,3,FALSE))</f>
        <v/>
      </c>
      <c r="D1023" s="7" t="str">
        <f t="shared" si="91"/>
        <v/>
      </c>
      <c r="E1023" s="6" t="str">
        <f t="shared" si="92"/>
        <v/>
      </c>
      <c r="F1023" s="131"/>
      <c r="G1023" s="105" t="str">
        <f>IF(F1023="","",VLOOKUP(F1023,プルダウン用リスト!$K$1:$M$14,2,FALSE))</f>
        <v/>
      </c>
      <c r="H1023" s="99"/>
      <c r="I1023" s="99"/>
      <c r="J1023" s="139"/>
      <c r="K1023" s="141"/>
      <c r="L1023" s="118"/>
      <c r="M1023" s="119" t="str">
        <f t="shared" si="93"/>
        <v/>
      </c>
      <c r="N1023" s="103"/>
      <c r="O1023" s="100"/>
      <c r="P1023" s="100"/>
      <c r="Q1023" s="101" t="str">
        <f t="shared" si="94"/>
        <v/>
      </c>
      <c r="R1023" s="100"/>
      <c r="S1023" s="102" t="str">
        <f t="shared" si="95"/>
        <v/>
      </c>
      <c r="T1023" s="15" t="str">
        <f t="shared" si="96"/>
        <v/>
      </c>
    </row>
    <row r="1024" spans="1:20" x14ac:dyDescent="0.55000000000000004">
      <c r="A1024" s="126"/>
      <c r="B1024" s="95"/>
      <c r="C1024" s="98" t="str">
        <f>IF(B1024="","",VLOOKUP(B1024,団体基本情報!$B$14:$D$23,3,FALSE))</f>
        <v/>
      </c>
      <c r="D1024" s="7" t="str">
        <f t="shared" si="91"/>
        <v/>
      </c>
      <c r="E1024" s="6" t="str">
        <f t="shared" si="92"/>
        <v/>
      </c>
      <c r="F1024" s="131"/>
      <c r="G1024" s="105" t="str">
        <f>IF(F1024="","",VLOOKUP(F1024,プルダウン用リスト!$K$1:$M$14,2,FALSE))</f>
        <v/>
      </c>
      <c r="H1024" s="99"/>
      <c r="I1024" s="99"/>
      <c r="J1024" s="139"/>
      <c r="K1024" s="141"/>
      <c r="L1024" s="118"/>
      <c r="M1024" s="119" t="str">
        <f t="shared" si="93"/>
        <v/>
      </c>
      <c r="N1024" s="103"/>
      <c r="O1024" s="100"/>
      <c r="P1024" s="100"/>
      <c r="Q1024" s="101" t="str">
        <f t="shared" si="94"/>
        <v/>
      </c>
      <c r="R1024" s="100"/>
      <c r="S1024" s="102" t="str">
        <f t="shared" si="95"/>
        <v/>
      </c>
      <c r="T1024" s="15" t="str">
        <f t="shared" si="96"/>
        <v/>
      </c>
    </row>
    <row r="1025" spans="1:20" x14ac:dyDescent="0.55000000000000004">
      <c r="A1025" s="126"/>
      <c r="B1025" s="95"/>
      <c r="C1025" s="98" t="str">
        <f>IF(B1025="","",VLOOKUP(B1025,団体基本情報!$B$14:$D$23,3,FALSE))</f>
        <v/>
      </c>
      <c r="D1025" s="7" t="str">
        <f t="shared" si="91"/>
        <v/>
      </c>
      <c r="E1025" s="6" t="str">
        <f t="shared" si="92"/>
        <v/>
      </c>
      <c r="F1025" s="131"/>
      <c r="G1025" s="105" t="str">
        <f>IF(F1025="","",VLOOKUP(F1025,プルダウン用リスト!$K$1:$M$14,2,FALSE))</f>
        <v/>
      </c>
      <c r="H1025" s="99"/>
      <c r="I1025" s="99"/>
      <c r="J1025" s="139"/>
      <c r="K1025" s="141"/>
      <c r="L1025" s="118"/>
      <c r="M1025" s="119" t="str">
        <f t="shared" si="93"/>
        <v/>
      </c>
      <c r="N1025" s="103"/>
      <c r="O1025" s="100"/>
      <c r="P1025" s="100"/>
      <c r="Q1025" s="101" t="str">
        <f t="shared" si="94"/>
        <v/>
      </c>
      <c r="R1025" s="100"/>
      <c r="S1025" s="102" t="str">
        <f t="shared" si="95"/>
        <v/>
      </c>
      <c r="T1025" s="15" t="str">
        <f t="shared" si="96"/>
        <v/>
      </c>
    </row>
    <row r="1026" spans="1:20" x14ac:dyDescent="0.55000000000000004">
      <c r="A1026" s="126"/>
      <c r="B1026" s="95"/>
      <c r="C1026" s="98" t="str">
        <f>IF(B1026="","",VLOOKUP(B1026,団体基本情報!$B$14:$D$23,3,FALSE))</f>
        <v/>
      </c>
      <c r="D1026" s="7" t="str">
        <f t="shared" si="91"/>
        <v/>
      </c>
      <c r="E1026" s="6" t="str">
        <f t="shared" si="92"/>
        <v/>
      </c>
      <c r="F1026" s="131"/>
      <c r="G1026" s="105" t="str">
        <f>IF(F1026="","",VLOOKUP(F1026,プルダウン用リスト!$K$1:$M$14,2,FALSE))</f>
        <v/>
      </c>
      <c r="H1026" s="99"/>
      <c r="I1026" s="99"/>
      <c r="J1026" s="139"/>
      <c r="K1026" s="141"/>
      <c r="L1026" s="118"/>
      <c r="M1026" s="119" t="str">
        <f t="shared" si="93"/>
        <v/>
      </c>
      <c r="N1026" s="103"/>
      <c r="O1026" s="100"/>
      <c r="P1026" s="100"/>
      <c r="Q1026" s="101" t="str">
        <f t="shared" si="94"/>
        <v/>
      </c>
      <c r="R1026" s="100"/>
      <c r="S1026" s="102" t="str">
        <f t="shared" si="95"/>
        <v/>
      </c>
      <c r="T1026" s="15" t="str">
        <f t="shared" si="96"/>
        <v/>
      </c>
    </row>
    <row r="1027" spans="1:20" x14ac:dyDescent="0.55000000000000004">
      <c r="A1027" s="126"/>
      <c r="B1027" s="95"/>
      <c r="C1027" s="98" t="str">
        <f>IF(B1027="","",VLOOKUP(B1027,団体基本情報!$B$14:$D$23,3,FALSE))</f>
        <v/>
      </c>
      <c r="D1027" s="7" t="str">
        <f t="shared" si="91"/>
        <v/>
      </c>
      <c r="E1027" s="6" t="str">
        <f t="shared" si="92"/>
        <v/>
      </c>
      <c r="F1027" s="131"/>
      <c r="G1027" s="105" t="str">
        <f>IF(F1027="","",VLOOKUP(F1027,プルダウン用リスト!$K$1:$M$14,2,FALSE))</f>
        <v/>
      </c>
      <c r="H1027" s="99"/>
      <c r="I1027" s="99"/>
      <c r="J1027" s="139"/>
      <c r="K1027" s="141"/>
      <c r="L1027" s="118"/>
      <c r="M1027" s="119" t="str">
        <f t="shared" si="93"/>
        <v/>
      </c>
      <c r="N1027" s="103"/>
      <c r="O1027" s="100"/>
      <c r="P1027" s="100"/>
      <c r="Q1027" s="101" t="str">
        <f t="shared" si="94"/>
        <v/>
      </c>
      <c r="R1027" s="100"/>
      <c r="S1027" s="102" t="str">
        <f t="shared" si="95"/>
        <v/>
      </c>
      <c r="T1027" s="15" t="str">
        <f t="shared" si="96"/>
        <v/>
      </c>
    </row>
    <row r="1028" spans="1:20" x14ac:dyDescent="0.55000000000000004">
      <c r="A1028" s="126"/>
      <c r="B1028" s="95"/>
      <c r="C1028" s="98" t="str">
        <f>IF(B1028="","",VLOOKUP(B1028,団体基本情報!$B$14:$D$23,3,FALSE))</f>
        <v/>
      </c>
      <c r="D1028" s="7" t="str">
        <f t="shared" si="91"/>
        <v/>
      </c>
      <c r="E1028" s="6" t="str">
        <f t="shared" si="92"/>
        <v/>
      </c>
      <c r="F1028" s="131"/>
      <c r="G1028" s="105" t="str">
        <f>IF(F1028="","",VLOOKUP(F1028,プルダウン用リスト!$K$1:$M$14,2,FALSE))</f>
        <v/>
      </c>
      <c r="H1028" s="99"/>
      <c r="I1028" s="99"/>
      <c r="J1028" s="139"/>
      <c r="K1028" s="141"/>
      <c r="L1028" s="118"/>
      <c r="M1028" s="119" t="str">
        <f t="shared" si="93"/>
        <v/>
      </c>
      <c r="N1028" s="103"/>
      <c r="O1028" s="100"/>
      <c r="P1028" s="100"/>
      <c r="Q1028" s="101" t="str">
        <f t="shared" si="94"/>
        <v/>
      </c>
      <c r="R1028" s="100"/>
      <c r="S1028" s="102" t="str">
        <f t="shared" si="95"/>
        <v/>
      </c>
      <c r="T1028" s="15" t="str">
        <f t="shared" si="96"/>
        <v/>
      </c>
    </row>
    <row r="1029" spans="1:20" x14ac:dyDescent="0.55000000000000004">
      <c r="A1029" s="126"/>
      <c r="B1029" s="95"/>
      <c r="C1029" s="98" t="str">
        <f>IF(B1029="","",VLOOKUP(B1029,団体基本情報!$B$14:$D$23,3,FALSE))</f>
        <v/>
      </c>
      <c r="D1029" s="7" t="str">
        <f t="shared" si="91"/>
        <v/>
      </c>
      <c r="E1029" s="6" t="str">
        <f t="shared" si="92"/>
        <v/>
      </c>
      <c r="F1029" s="131"/>
      <c r="G1029" s="105" t="str">
        <f>IF(F1029="","",VLOOKUP(F1029,プルダウン用リスト!$K$1:$M$14,2,FALSE))</f>
        <v/>
      </c>
      <c r="H1029" s="99"/>
      <c r="I1029" s="99"/>
      <c r="J1029" s="139"/>
      <c r="K1029" s="141"/>
      <c r="L1029" s="118"/>
      <c r="M1029" s="119" t="str">
        <f t="shared" si="93"/>
        <v/>
      </c>
      <c r="N1029" s="103"/>
      <c r="O1029" s="100"/>
      <c r="P1029" s="100"/>
      <c r="Q1029" s="101" t="str">
        <f t="shared" si="94"/>
        <v/>
      </c>
      <c r="R1029" s="100"/>
      <c r="S1029" s="102" t="str">
        <f t="shared" si="95"/>
        <v/>
      </c>
      <c r="T1029" s="15" t="str">
        <f t="shared" si="96"/>
        <v/>
      </c>
    </row>
    <row r="1030" spans="1:20" x14ac:dyDescent="0.55000000000000004">
      <c r="A1030" s="126"/>
      <c r="B1030" s="95"/>
      <c r="C1030" s="98" t="str">
        <f>IF(B1030="","",VLOOKUP(B1030,団体基本情報!$B$14:$D$23,3,FALSE))</f>
        <v/>
      </c>
      <c r="D1030" s="7" t="str">
        <f t="shared" si="91"/>
        <v/>
      </c>
      <c r="E1030" s="6" t="str">
        <f t="shared" si="92"/>
        <v/>
      </c>
      <c r="F1030" s="131"/>
      <c r="G1030" s="105" t="str">
        <f>IF(F1030="","",VLOOKUP(F1030,プルダウン用リスト!$K$1:$M$14,2,FALSE))</f>
        <v/>
      </c>
      <c r="H1030" s="99"/>
      <c r="I1030" s="99"/>
      <c r="J1030" s="139"/>
      <c r="K1030" s="141"/>
      <c r="L1030" s="118"/>
      <c r="M1030" s="119" t="str">
        <f t="shared" si="93"/>
        <v/>
      </c>
      <c r="N1030" s="103"/>
      <c r="O1030" s="100"/>
      <c r="P1030" s="100"/>
      <c r="Q1030" s="101" t="str">
        <f t="shared" si="94"/>
        <v/>
      </c>
      <c r="R1030" s="100"/>
      <c r="S1030" s="102" t="str">
        <f t="shared" si="95"/>
        <v/>
      </c>
      <c r="T1030" s="15" t="str">
        <f t="shared" si="96"/>
        <v/>
      </c>
    </row>
    <row r="1031" spans="1:20" x14ac:dyDescent="0.55000000000000004">
      <c r="A1031" s="126"/>
      <c r="B1031" s="95"/>
      <c r="C1031" s="98" t="str">
        <f>IF(B1031="","",VLOOKUP(B1031,団体基本情報!$B$14:$D$23,3,FALSE))</f>
        <v/>
      </c>
      <c r="D1031" s="7" t="str">
        <f t="shared" ref="D1031:D1094" si="97">IF(E1031="","",IF(E1031="謝金","01.",IF(E1031="旅費","02.",IF(E1031="その他","04.","03."))))</f>
        <v/>
      </c>
      <c r="E1031" s="6" t="str">
        <f t="shared" ref="E1031:E1094" si="98">IF(F1031="","",IF(F1031="謝金","謝金",IF(F1031="旅費","旅費",IF(F1031="対象外経費","その他","所費"))))</f>
        <v/>
      </c>
      <c r="F1031" s="131"/>
      <c r="G1031" s="105" t="str">
        <f>IF(F1031="","",VLOOKUP(F1031,プルダウン用リスト!$K$1:$M$14,2,FALSE))</f>
        <v/>
      </c>
      <c r="H1031" s="99"/>
      <c r="I1031" s="99"/>
      <c r="J1031" s="139"/>
      <c r="K1031" s="141"/>
      <c r="L1031" s="118"/>
      <c r="M1031" s="119" t="str">
        <f t="shared" ref="M1031:M1094" si="99">IF(F1031="対象外経費",K1031,IF(L1031="","",K1031-L1031))</f>
        <v/>
      </c>
      <c r="N1031" s="103"/>
      <c r="O1031" s="100"/>
      <c r="P1031" s="100"/>
      <c r="Q1031" s="101" t="str">
        <f t="shared" ref="Q1031:Q1094" si="100">IF(O1031+P1031=0,"",O1031+P1031)</f>
        <v/>
      </c>
      <c r="R1031" s="100"/>
      <c r="S1031" s="102" t="str">
        <f t="shared" ref="S1031:S1094" si="101">IF(R1031="","",Q1031-R1031)</f>
        <v/>
      </c>
      <c r="T1031" s="15" t="str">
        <f t="shared" ref="T1031:T1094" si="102">IF(G1031=2,"＊","")</f>
        <v/>
      </c>
    </row>
    <row r="1032" spans="1:20" x14ac:dyDescent="0.55000000000000004">
      <c r="A1032" s="126"/>
      <c r="B1032" s="95"/>
      <c r="C1032" s="98" t="str">
        <f>IF(B1032="","",VLOOKUP(B1032,団体基本情報!$B$14:$D$23,3,FALSE))</f>
        <v/>
      </c>
      <c r="D1032" s="7" t="str">
        <f t="shared" si="97"/>
        <v/>
      </c>
      <c r="E1032" s="6" t="str">
        <f t="shared" si="98"/>
        <v/>
      </c>
      <c r="F1032" s="131"/>
      <c r="G1032" s="105" t="str">
        <f>IF(F1032="","",VLOOKUP(F1032,プルダウン用リスト!$K$1:$M$14,2,FALSE))</f>
        <v/>
      </c>
      <c r="H1032" s="99"/>
      <c r="I1032" s="99"/>
      <c r="J1032" s="139"/>
      <c r="K1032" s="141"/>
      <c r="L1032" s="118"/>
      <c r="M1032" s="119" t="str">
        <f t="shared" si="99"/>
        <v/>
      </c>
      <c r="N1032" s="103"/>
      <c r="O1032" s="100"/>
      <c r="P1032" s="100"/>
      <c r="Q1032" s="101" t="str">
        <f t="shared" si="100"/>
        <v/>
      </c>
      <c r="R1032" s="100"/>
      <c r="S1032" s="102" t="str">
        <f t="shared" si="101"/>
        <v/>
      </c>
      <c r="T1032" s="15" t="str">
        <f t="shared" si="102"/>
        <v/>
      </c>
    </row>
    <row r="1033" spans="1:20" x14ac:dyDescent="0.55000000000000004">
      <c r="A1033" s="126"/>
      <c r="B1033" s="95"/>
      <c r="C1033" s="98" t="str">
        <f>IF(B1033="","",VLOOKUP(B1033,団体基本情報!$B$14:$D$23,3,FALSE))</f>
        <v/>
      </c>
      <c r="D1033" s="7" t="str">
        <f t="shared" si="97"/>
        <v/>
      </c>
      <c r="E1033" s="6" t="str">
        <f t="shared" si="98"/>
        <v/>
      </c>
      <c r="F1033" s="131"/>
      <c r="G1033" s="105" t="str">
        <f>IF(F1033="","",VLOOKUP(F1033,プルダウン用リスト!$K$1:$M$14,2,FALSE))</f>
        <v/>
      </c>
      <c r="H1033" s="99"/>
      <c r="I1033" s="99"/>
      <c r="J1033" s="139"/>
      <c r="K1033" s="141"/>
      <c r="L1033" s="118"/>
      <c r="M1033" s="119" t="str">
        <f t="shared" si="99"/>
        <v/>
      </c>
      <c r="N1033" s="103"/>
      <c r="O1033" s="100"/>
      <c r="P1033" s="100"/>
      <c r="Q1033" s="101" t="str">
        <f t="shared" si="100"/>
        <v/>
      </c>
      <c r="R1033" s="100"/>
      <c r="S1033" s="102" t="str">
        <f t="shared" si="101"/>
        <v/>
      </c>
      <c r="T1033" s="15" t="str">
        <f t="shared" si="102"/>
        <v/>
      </c>
    </row>
    <row r="1034" spans="1:20" x14ac:dyDescent="0.55000000000000004">
      <c r="A1034" s="126"/>
      <c r="B1034" s="95"/>
      <c r="C1034" s="98" t="str">
        <f>IF(B1034="","",VLOOKUP(B1034,団体基本情報!$B$14:$D$23,3,FALSE))</f>
        <v/>
      </c>
      <c r="D1034" s="7" t="str">
        <f t="shared" si="97"/>
        <v/>
      </c>
      <c r="E1034" s="6" t="str">
        <f t="shared" si="98"/>
        <v/>
      </c>
      <c r="F1034" s="131"/>
      <c r="G1034" s="105" t="str">
        <f>IF(F1034="","",VLOOKUP(F1034,プルダウン用リスト!$K$1:$M$14,2,FALSE))</f>
        <v/>
      </c>
      <c r="H1034" s="99"/>
      <c r="I1034" s="99"/>
      <c r="J1034" s="139"/>
      <c r="K1034" s="141"/>
      <c r="L1034" s="118"/>
      <c r="M1034" s="119" t="str">
        <f t="shared" si="99"/>
        <v/>
      </c>
      <c r="N1034" s="103"/>
      <c r="O1034" s="100"/>
      <c r="P1034" s="100"/>
      <c r="Q1034" s="101" t="str">
        <f t="shared" si="100"/>
        <v/>
      </c>
      <c r="R1034" s="100"/>
      <c r="S1034" s="102" t="str">
        <f t="shared" si="101"/>
        <v/>
      </c>
      <c r="T1034" s="15" t="str">
        <f t="shared" si="102"/>
        <v/>
      </c>
    </row>
    <row r="1035" spans="1:20" x14ac:dyDescent="0.55000000000000004">
      <c r="A1035" s="126"/>
      <c r="B1035" s="95"/>
      <c r="C1035" s="98" t="str">
        <f>IF(B1035="","",VLOOKUP(B1035,団体基本情報!$B$14:$D$23,3,FALSE))</f>
        <v/>
      </c>
      <c r="D1035" s="7" t="str">
        <f t="shared" si="97"/>
        <v/>
      </c>
      <c r="E1035" s="6" t="str">
        <f t="shared" si="98"/>
        <v/>
      </c>
      <c r="F1035" s="131"/>
      <c r="G1035" s="105" t="str">
        <f>IF(F1035="","",VLOOKUP(F1035,プルダウン用リスト!$K$1:$M$14,2,FALSE))</f>
        <v/>
      </c>
      <c r="H1035" s="99"/>
      <c r="I1035" s="99"/>
      <c r="J1035" s="139"/>
      <c r="K1035" s="141"/>
      <c r="L1035" s="118"/>
      <c r="M1035" s="119" t="str">
        <f t="shared" si="99"/>
        <v/>
      </c>
      <c r="N1035" s="103"/>
      <c r="O1035" s="100"/>
      <c r="P1035" s="100"/>
      <c r="Q1035" s="101" t="str">
        <f t="shared" si="100"/>
        <v/>
      </c>
      <c r="R1035" s="100"/>
      <c r="S1035" s="102" t="str">
        <f t="shared" si="101"/>
        <v/>
      </c>
      <c r="T1035" s="15" t="str">
        <f t="shared" si="102"/>
        <v/>
      </c>
    </row>
    <row r="1036" spans="1:20" x14ac:dyDescent="0.55000000000000004">
      <c r="A1036" s="126"/>
      <c r="B1036" s="95"/>
      <c r="C1036" s="98" t="str">
        <f>IF(B1036="","",VLOOKUP(B1036,団体基本情報!$B$14:$D$23,3,FALSE))</f>
        <v/>
      </c>
      <c r="D1036" s="7" t="str">
        <f t="shared" si="97"/>
        <v/>
      </c>
      <c r="E1036" s="6" t="str">
        <f t="shared" si="98"/>
        <v/>
      </c>
      <c r="F1036" s="131"/>
      <c r="G1036" s="105" t="str">
        <f>IF(F1036="","",VLOOKUP(F1036,プルダウン用リスト!$K$1:$M$14,2,FALSE))</f>
        <v/>
      </c>
      <c r="H1036" s="99"/>
      <c r="I1036" s="99"/>
      <c r="J1036" s="139"/>
      <c r="K1036" s="141"/>
      <c r="L1036" s="118"/>
      <c r="M1036" s="119" t="str">
        <f t="shared" si="99"/>
        <v/>
      </c>
      <c r="N1036" s="103"/>
      <c r="O1036" s="100"/>
      <c r="P1036" s="100"/>
      <c r="Q1036" s="101" t="str">
        <f t="shared" si="100"/>
        <v/>
      </c>
      <c r="R1036" s="100"/>
      <c r="S1036" s="102" t="str">
        <f t="shared" si="101"/>
        <v/>
      </c>
      <c r="T1036" s="15" t="str">
        <f t="shared" si="102"/>
        <v/>
      </c>
    </row>
    <row r="1037" spans="1:20" x14ac:dyDescent="0.55000000000000004">
      <c r="A1037" s="126"/>
      <c r="B1037" s="95"/>
      <c r="C1037" s="98" t="str">
        <f>IF(B1037="","",VLOOKUP(B1037,団体基本情報!$B$14:$D$23,3,FALSE))</f>
        <v/>
      </c>
      <c r="D1037" s="7" t="str">
        <f t="shared" si="97"/>
        <v/>
      </c>
      <c r="E1037" s="6" t="str">
        <f t="shared" si="98"/>
        <v/>
      </c>
      <c r="F1037" s="131"/>
      <c r="G1037" s="105" t="str">
        <f>IF(F1037="","",VLOOKUP(F1037,プルダウン用リスト!$K$1:$M$14,2,FALSE))</f>
        <v/>
      </c>
      <c r="H1037" s="99"/>
      <c r="I1037" s="99"/>
      <c r="J1037" s="139"/>
      <c r="K1037" s="141"/>
      <c r="L1037" s="118"/>
      <c r="M1037" s="119" t="str">
        <f t="shared" si="99"/>
        <v/>
      </c>
      <c r="N1037" s="103"/>
      <c r="O1037" s="100"/>
      <c r="P1037" s="100"/>
      <c r="Q1037" s="101" t="str">
        <f t="shared" si="100"/>
        <v/>
      </c>
      <c r="R1037" s="100"/>
      <c r="S1037" s="102" t="str">
        <f t="shared" si="101"/>
        <v/>
      </c>
      <c r="T1037" s="15" t="str">
        <f t="shared" si="102"/>
        <v/>
      </c>
    </row>
    <row r="1038" spans="1:20" x14ac:dyDescent="0.55000000000000004">
      <c r="A1038" s="126"/>
      <c r="B1038" s="95"/>
      <c r="C1038" s="98" t="str">
        <f>IF(B1038="","",VLOOKUP(B1038,団体基本情報!$B$14:$D$23,3,FALSE))</f>
        <v/>
      </c>
      <c r="D1038" s="7" t="str">
        <f t="shared" si="97"/>
        <v/>
      </c>
      <c r="E1038" s="6" t="str">
        <f t="shared" si="98"/>
        <v/>
      </c>
      <c r="F1038" s="131"/>
      <c r="G1038" s="105" t="str">
        <f>IF(F1038="","",VLOOKUP(F1038,プルダウン用リスト!$K$1:$M$14,2,FALSE))</f>
        <v/>
      </c>
      <c r="H1038" s="99"/>
      <c r="I1038" s="99"/>
      <c r="J1038" s="139"/>
      <c r="K1038" s="141"/>
      <c r="L1038" s="118"/>
      <c r="M1038" s="119" t="str">
        <f t="shared" si="99"/>
        <v/>
      </c>
      <c r="N1038" s="103"/>
      <c r="O1038" s="100"/>
      <c r="P1038" s="100"/>
      <c r="Q1038" s="101" t="str">
        <f t="shared" si="100"/>
        <v/>
      </c>
      <c r="R1038" s="100"/>
      <c r="S1038" s="102" t="str">
        <f t="shared" si="101"/>
        <v/>
      </c>
      <c r="T1038" s="15" t="str">
        <f t="shared" si="102"/>
        <v/>
      </c>
    </row>
    <row r="1039" spans="1:20" x14ac:dyDescent="0.55000000000000004">
      <c r="A1039" s="126"/>
      <c r="B1039" s="95"/>
      <c r="C1039" s="98" t="str">
        <f>IF(B1039="","",VLOOKUP(B1039,団体基本情報!$B$14:$D$23,3,FALSE))</f>
        <v/>
      </c>
      <c r="D1039" s="7" t="str">
        <f t="shared" si="97"/>
        <v/>
      </c>
      <c r="E1039" s="6" t="str">
        <f t="shared" si="98"/>
        <v/>
      </c>
      <c r="F1039" s="131"/>
      <c r="G1039" s="105" t="str">
        <f>IF(F1039="","",VLOOKUP(F1039,プルダウン用リスト!$K$1:$M$14,2,FALSE))</f>
        <v/>
      </c>
      <c r="H1039" s="99"/>
      <c r="I1039" s="99"/>
      <c r="J1039" s="139"/>
      <c r="K1039" s="141"/>
      <c r="L1039" s="118"/>
      <c r="M1039" s="119" t="str">
        <f t="shared" si="99"/>
        <v/>
      </c>
      <c r="N1039" s="103"/>
      <c r="O1039" s="100"/>
      <c r="P1039" s="100"/>
      <c r="Q1039" s="101" t="str">
        <f t="shared" si="100"/>
        <v/>
      </c>
      <c r="R1039" s="100"/>
      <c r="S1039" s="102" t="str">
        <f t="shared" si="101"/>
        <v/>
      </c>
      <c r="T1039" s="15" t="str">
        <f t="shared" si="102"/>
        <v/>
      </c>
    </row>
    <row r="1040" spans="1:20" x14ac:dyDescent="0.55000000000000004">
      <c r="A1040" s="126"/>
      <c r="B1040" s="95"/>
      <c r="C1040" s="98" t="str">
        <f>IF(B1040="","",VLOOKUP(B1040,団体基本情報!$B$14:$D$23,3,FALSE))</f>
        <v/>
      </c>
      <c r="D1040" s="7" t="str">
        <f t="shared" si="97"/>
        <v/>
      </c>
      <c r="E1040" s="6" t="str">
        <f t="shared" si="98"/>
        <v/>
      </c>
      <c r="F1040" s="131"/>
      <c r="G1040" s="105" t="str">
        <f>IF(F1040="","",VLOOKUP(F1040,プルダウン用リスト!$K$1:$M$14,2,FALSE))</f>
        <v/>
      </c>
      <c r="H1040" s="99"/>
      <c r="I1040" s="99"/>
      <c r="J1040" s="139"/>
      <c r="K1040" s="141"/>
      <c r="L1040" s="118"/>
      <c r="M1040" s="119" t="str">
        <f t="shared" si="99"/>
        <v/>
      </c>
      <c r="N1040" s="103"/>
      <c r="O1040" s="100"/>
      <c r="P1040" s="100"/>
      <c r="Q1040" s="101" t="str">
        <f t="shared" si="100"/>
        <v/>
      </c>
      <c r="R1040" s="100"/>
      <c r="S1040" s="102" t="str">
        <f t="shared" si="101"/>
        <v/>
      </c>
      <c r="T1040" s="15" t="str">
        <f t="shared" si="102"/>
        <v/>
      </c>
    </row>
    <row r="1041" spans="1:20" x14ac:dyDescent="0.55000000000000004">
      <c r="A1041" s="126"/>
      <c r="B1041" s="95"/>
      <c r="C1041" s="98" t="str">
        <f>IF(B1041="","",VLOOKUP(B1041,団体基本情報!$B$14:$D$23,3,FALSE))</f>
        <v/>
      </c>
      <c r="D1041" s="7" t="str">
        <f t="shared" si="97"/>
        <v/>
      </c>
      <c r="E1041" s="6" t="str">
        <f t="shared" si="98"/>
        <v/>
      </c>
      <c r="F1041" s="131"/>
      <c r="G1041" s="105" t="str">
        <f>IF(F1041="","",VLOOKUP(F1041,プルダウン用リスト!$K$1:$M$14,2,FALSE))</f>
        <v/>
      </c>
      <c r="H1041" s="99"/>
      <c r="I1041" s="99"/>
      <c r="J1041" s="139"/>
      <c r="K1041" s="141"/>
      <c r="L1041" s="118"/>
      <c r="M1041" s="119" t="str">
        <f t="shared" si="99"/>
        <v/>
      </c>
      <c r="N1041" s="103"/>
      <c r="O1041" s="100"/>
      <c r="P1041" s="100"/>
      <c r="Q1041" s="101" t="str">
        <f t="shared" si="100"/>
        <v/>
      </c>
      <c r="R1041" s="100"/>
      <c r="S1041" s="102" t="str">
        <f t="shared" si="101"/>
        <v/>
      </c>
      <c r="T1041" s="15" t="str">
        <f t="shared" si="102"/>
        <v/>
      </c>
    </row>
    <row r="1042" spans="1:20" x14ac:dyDescent="0.55000000000000004">
      <c r="A1042" s="126"/>
      <c r="B1042" s="95"/>
      <c r="C1042" s="98" t="str">
        <f>IF(B1042="","",VLOOKUP(B1042,団体基本情報!$B$14:$D$23,3,FALSE))</f>
        <v/>
      </c>
      <c r="D1042" s="7" t="str">
        <f t="shared" si="97"/>
        <v/>
      </c>
      <c r="E1042" s="6" t="str">
        <f t="shared" si="98"/>
        <v/>
      </c>
      <c r="F1042" s="131"/>
      <c r="G1042" s="105" t="str">
        <f>IF(F1042="","",VLOOKUP(F1042,プルダウン用リスト!$K$1:$M$14,2,FALSE))</f>
        <v/>
      </c>
      <c r="H1042" s="99"/>
      <c r="I1042" s="99"/>
      <c r="J1042" s="139"/>
      <c r="K1042" s="141"/>
      <c r="L1042" s="118"/>
      <c r="M1042" s="119" t="str">
        <f t="shared" si="99"/>
        <v/>
      </c>
      <c r="N1042" s="103"/>
      <c r="O1042" s="100"/>
      <c r="P1042" s="100"/>
      <c r="Q1042" s="101" t="str">
        <f t="shared" si="100"/>
        <v/>
      </c>
      <c r="R1042" s="100"/>
      <c r="S1042" s="102" t="str">
        <f t="shared" si="101"/>
        <v/>
      </c>
      <c r="T1042" s="15" t="str">
        <f t="shared" si="102"/>
        <v/>
      </c>
    </row>
    <row r="1043" spans="1:20" x14ac:dyDescent="0.55000000000000004">
      <c r="A1043" s="126"/>
      <c r="B1043" s="95"/>
      <c r="C1043" s="98" t="str">
        <f>IF(B1043="","",VLOOKUP(B1043,団体基本情報!$B$14:$D$23,3,FALSE))</f>
        <v/>
      </c>
      <c r="D1043" s="7" t="str">
        <f t="shared" si="97"/>
        <v/>
      </c>
      <c r="E1043" s="6" t="str">
        <f t="shared" si="98"/>
        <v/>
      </c>
      <c r="F1043" s="131"/>
      <c r="G1043" s="105" t="str">
        <f>IF(F1043="","",VLOOKUP(F1043,プルダウン用リスト!$K$1:$M$14,2,FALSE))</f>
        <v/>
      </c>
      <c r="H1043" s="99"/>
      <c r="I1043" s="99"/>
      <c r="J1043" s="139"/>
      <c r="K1043" s="141"/>
      <c r="L1043" s="118"/>
      <c r="M1043" s="119" t="str">
        <f t="shared" si="99"/>
        <v/>
      </c>
      <c r="N1043" s="103"/>
      <c r="O1043" s="100"/>
      <c r="P1043" s="100"/>
      <c r="Q1043" s="101" t="str">
        <f t="shared" si="100"/>
        <v/>
      </c>
      <c r="R1043" s="100"/>
      <c r="S1043" s="102" t="str">
        <f t="shared" si="101"/>
        <v/>
      </c>
      <c r="T1043" s="15" t="str">
        <f t="shared" si="102"/>
        <v/>
      </c>
    </row>
    <row r="1044" spans="1:20" x14ac:dyDescent="0.55000000000000004">
      <c r="A1044" s="126"/>
      <c r="B1044" s="95"/>
      <c r="C1044" s="98" t="str">
        <f>IF(B1044="","",VLOOKUP(B1044,団体基本情報!$B$14:$D$23,3,FALSE))</f>
        <v/>
      </c>
      <c r="D1044" s="7" t="str">
        <f t="shared" si="97"/>
        <v/>
      </c>
      <c r="E1044" s="6" t="str">
        <f t="shared" si="98"/>
        <v/>
      </c>
      <c r="F1044" s="131"/>
      <c r="G1044" s="105" t="str">
        <f>IF(F1044="","",VLOOKUP(F1044,プルダウン用リスト!$K$1:$M$14,2,FALSE))</f>
        <v/>
      </c>
      <c r="H1044" s="99"/>
      <c r="I1044" s="99"/>
      <c r="J1044" s="139"/>
      <c r="K1044" s="141"/>
      <c r="L1044" s="118"/>
      <c r="M1044" s="119" t="str">
        <f t="shared" si="99"/>
        <v/>
      </c>
      <c r="N1044" s="103"/>
      <c r="O1044" s="100"/>
      <c r="P1044" s="100"/>
      <c r="Q1044" s="101" t="str">
        <f t="shared" si="100"/>
        <v/>
      </c>
      <c r="R1044" s="100"/>
      <c r="S1044" s="102" t="str">
        <f t="shared" si="101"/>
        <v/>
      </c>
      <c r="T1044" s="15" t="str">
        <f t="shared" si="102"/>
        <v/>
      </c>
    </row>
    <row r="1045" spans="1:20" x14ac:dyDescent="0.55000000000000004">
      <c r="A1045" s="126"/>
      <c r="B1045" s="95"/>
      <c r="C1045" s="98" t="str">
        <f>IF(B1045="","",VLOOKUP(B1045,団体基本情報!$B$14:$D$23,3,FALSE))</f>
        <v/>
      </c>
      <c r="D1045" s="7" t="str">
        <f t="shared" si="97"/>
        <v/>
      </c>
      <c r="E1045" s="6" t="str">
        <f t="shared" si="98"/>
        <v/>
      </c>
      <c r="F1045" s="131"/>
      <c r="G1045" s="105" t="str">
        <f>IF(F1045="","",VLOOKUP(F1045,プルダウン用リスト!$K$1:$M$14,2,FALSE))</f>
        <v/>
      </c>
      <c r="H1045" s="99"/>
      <c r="I1045" s="99"/>
      <c r="J1045" s="139"/>
      <c r="K1045" s="141"/>
      <c r="L1045" s="118"/>
      <c r="M1045" s="119" t="str">
        <f t="shared" si="99"/>
        <v/>
      </c>
      <c r="N1045" s="103"/>
      <c r="O1045" s="100"/>
      <c r="P1045" s="100"/>
      <c r="Q1045" s="101" t="str">
        <f t="shared" si="100"/>
        <v/>
      </c>
      <c r="R1045" s="100"/>
      <c r="S1045" s="102" t="str">
        <f t="shared" si="101"/>
        <v/>
      </c>
      <c r="T1045" s="15" t="str">
        <f t="shared" si="102"/>
        <v/>
      </c>
    </row>
    <row r="1046" spans="1:20" x14ac:dyDescent="0.55000000000000004">
      <c r="A1046" s="126"/>
      <c r="B1046" s="95"/>
      <c r="C1046" s="98" t="str">
        <f>IF(B1046="","",VLOOKUP(B1046,団体基本情報!$B$14:$D$23,3,FALSE))</f>
        <v/>
      </c>
      <c r="D1046" s="7" t="str">
        <f t="shared" si="97"/>
        <v/>
      </c>
      <c r="E1046" s="6" t="str">
        <f t="shared" si="98"/>
        <v/>
      </c>
      <c r="F1046" s="131"/>
      <c r="G1046" s="105" t="str">
        <f>IF(F1046="","",VLOOKUP(F1046,プルダウン用リスト!$K$1:$M$14,2,FALSE))</f>
        <v/>
      </c>
      <c r="H1046" s="99"/>
      <c r="I1046" s="99"/>
      <c r="J1046" s="139"/>
      <c r="K1046" s="141"/>
      <c r="L1046" s="118"/>
      <c r="M1046" s="119" t="str">
        <f t="shared" si="99"/>
        <v/>
      </c>
      <c r="N1046" s="103"/>
      <c r="O1046" s="100"/>
      <c r="P1046" s="100"/>
      <c r="Q1046" s="101" t="str">
        <f t="shared" si="100"/>
        <v/>
      </c>
      <c r="R1046" s="100"/>
      <c r="S1046" s="102" t="str">
        <f t="shared" si="101"/>
        <v/>
      </c>
      <c r="T1046" s="15" t="str">
        <f t="shared" si="102"/>
        <v/>
      </c>
    </row>
    <row r="1047" spans="1:20" x14ac:dyDescent="0.55000000000000004">
      <c r="A1047" s="126"/>
      <c r="B1047" s="95"/>
      <c r="C1047" s="98" t="str">
        <f>IF(B1047="","",VLOOKUP(B1047,団体基本情報!$B$14:$D$23,3,FALSE))</f>
        <v/>
      </c>
      <c r="D1047" s="7" t="str">
        <f t="shared" si="97"/>
        <v/>
      </c>
      <c r="E1047" s="6" t="str">
        <f t="shared" si="98"/>
        <v/>
      </c>
      <c r="F1047" s="131"/>
      <c r="G1047" s="105" t="str">
        <f>IF(F1047="","",VLOOKUP(F1047,プルダウン用リスト!$K$1:$M$14,2,FALSE))</f>
        <v/>
      </c>
      <c r="H1047" s="99"/>
      <c r="I1047" s="99"/>
      <c r="J1047" s="139"/>
      <c r="K1047" s="141"/>
      <c r="L1047" s="118"/>
      <c r="M1047" s="119" t="str">
        <f t="shared" si="99"/>
        <v/>
      </c>
      <c r="N1047" s="103"/>
      <c r="O1047" s="100"/>
      <c r="P1047" s="100"/>
      <c r="Q1047" s="101" t="str">
        <f t="shared" si="100"/>
        <v/>
      </c>
      <c r="R1047" s="100"/>
      <c r="S1047" s="102" t="str">
        <f t="shared" si="101"/>
        <v/>
      </c>
      <c r="T1047" s="15" t="str">
        <f t="shared" si="102"/>
        <v/>
      </c>
    </row>
    <row r="1048" spans="1:20" x14ac:dyDescent="0.55000000000000004">
      <c r="A1048" s="126"/>
      <c r="B1048" s="95"/>
      <c r="C1048" s="98" t="str">
        <f>IF(B1048="","",VLOOKUP(B1048,団体基本情報!$B$14:$D$23,3,FALSE))</f>
        <v/>
      </c>
      <c r="D1048" s="7" t="str">
        <f t="shared" si="97"/>
        <v/>
      </c>
      <c r="E1048" s="6" t="str">
        <f t="shared" si="98"/>
        <v/>
      </c>
      <c r="F1048" s="131"/>
      <c r="G1048" s="105" t="str">
        <f>IF(F1048="","",VLOOKUP(F1048,プルダウン用リスト!$K$1:$M$14,2,FALSE))</f>
        <v/>
      </c>
      <c r="H1048" s="99"/>
      <c r="I1048" s="99"/>
      <c r="J1048" s="139"/>
      <c r="K1048" s="141"/>
      <c r="L1048" s="118"/>
      <c r="M1048" s="119" t="str">
        <f t="shared" si="99"/>
        <v/>
      </c>
      <c r="N1048" s="103"/>
      <c r="O1048" s="100"/>
      <c r="P1048" s="100"/>
      <c r="Q1048" s="101" t="str">
        <f t="shared" si="100"/>
        <v/>
      </c>
      <c r="R1048" s="100"/>
      <c r="S1048" s="102" t="str">
        <f t="shared" si="101"/>
        <v/>
      </c>
      <c r="T1048" s="15" t="str">
        <f t="shared" si="102"/>
        <v/>
      </c>
    </row>
    <row r="1049" spans="1:20" x14ac:dyDescent="0.55000000000000004">
      <c r="A1049" s="126"/>
      <c r="B1049" s="95"/>
      <c r="C1049" s="98" t="str">
        <f>IF(B1049="","",VLOOKUP(B1049,団体基本情報!$B$14:$D$23,3,FALSE))</f>
        <v/>
      </c>
      <c r="D1049" s="7" t="str">
        <f t="shared" si="97"/>
        <v/>
      </c>
      <c r="E1049" s="6" t="str">
        <f t="shared" si="98"/>
        <v/>
      </c>
      <c r="F1049" s="131"/>
      <c r="G1049" s="105" t="str">
        <f>IF(F1049="","",VLOOKUP(F1049,プルダウン用リスト!$K$1:$M$14,2,FALSE))</f>
        <v/>
      </c>
      <c r="H1049" s="99"/>
      <c r="I1049" s="99"/>
      <c r="J1049" s="139"/>
      <c r="K1049" s="141"/>
      <c r="L1049" s="118"/>
      <c r="M1049" s="119" t="str">
        <f t="shared" si="99"/>
        <v/>
      </c>
      <c r="N1049" s="103"/>
      <c r="O1049" s="100"/>
      <c r="P1049" s="100"/>
      <c r="Q1049" s="101" t="str">
        <f t="shared" si="100"/>
        <v/>
      </c>
      <c r="R1049" s="100"/>
      <c r="S1049" s="102" t="str">
        <f t="shared" si="101"/>
        <v/>
      </c>
      <c r="T1049" s="15" t="str">
        <f t="shared" si="102"/>
        <v/>
      </c>
    </row>
    <row r="1050" spans="1:20" x14ac:dyDescent="0.55000000000000004">
      <c r="A1050" s="126"/>
      <c r="B1050" s="95"/>
      <c r="C1050" s="98" t="str">
        <f>IF(B1050="","",VLOOKUP(B1050,団体基本情報!$B$14:$D$23,3,FALSE))</f>
        <v/>
      </c>
      <c r="D1050" s="7" t="str">
        <f t="shared" si="97"/>
        <v/>
      </c>
      <c r="E1050" s="6" t="str">
        <f t="shared" si="98"/>
        <v/>
      </c>
      <c r="F1050" s="131"/>
      <c r="G1050" s="105" t="str">
        <f>IF(F1050="","",VLOOKUP(F1050,プルダウン用リスト!$K$1:$M$14,2,FALSE))</f>
        <v/>
      </c>
      <c r="H1050" s="99"/>
      <c r="I1050" s="99"/>
      <c r="J1050" s="139"/>
      <c r="K1050" s="141"/>
      <c r="L1050" s="118"/>
      <c r="M1050" s="119" t="str">
        <f t="shared" si="99"/>
        <v/>
      </c>
      <c r="N1050" s="103"/>
      <c r="O1050" s="100"/>
      <c r="P1050" s="100"/>
      <c r="Q1050" s="101" t="str">
        <f t="shared" si="100"/>
        <v/>
      </c>
      <c r="R1050" s="100"/>
      <c r="S1050" s="102" t="str">
        <f t="shared" si="101"/>
        <v/>
      </c>
      <c r="T1050" s="15" t="str">
        <f t="shared" si="102"/>
        <v/>
      </c>
    </row>
    <row r="1051" spans="1:20" x14ac:dyDescent="0.55000000000000004">
      <c r="A1051" s="126"/>
      <c r="B1051" s="95"/>
      <c r="C1051" s="98" t="str">
        <f>IF(B1051="","",VLOOKUP(B1051,団体基本情報!$B$14:$D$23,3,FALSE))</f>
        <v/>
      </c>
      <c r="D1051" s="7" t="str">
        <f t="shared" si="97"/>
        <v/>
      </c>
      <c r="E1051" s="6" t="str">
        <f t="shared" si="98"/>
        <v/>
      </c>
      <c r="F1051" s="131"/>
      <c r="G1051" s="105" t="str">
        <f>IF(F1051="","",VLOOKUP(F1051,プルダウン用リスト!$K$1:$M$14,2,FALSE))</f>
        <v/>
      </c>
      <c r="H1051" s="99"/>
      <c r="I1051" s="99"/>
      <c r="J1051" s="139"/>
      <c r="K1051" s="141"/>
      <c r="L1051" s="118"/>
      <c r="M1051" s="119" t="str">
        <f t="shared" si="99"/>
        <v/>
      </c>
      <c r="N1051" s="103"/>
      <c r="O1051" s="100"/>
      <c r="P1051" s="100"/>
      <c r="Q1051" s="101" t="str">
        <f t="shared" si="100"/>
        <v/>
      </c>
      <c r="R1051" s="100"/>
      <c r="S1051" s="102" t="str">
        <f t="shared" si="101"/>
        <v/>
      </c>
      <c r="T1051" s="15" t="str">
        <f t="shared" si="102"/>
        <v/>
      </c>
    </row>
    <row r="1052" spans="1:20" x14ac:dyDescent="0.55000000000000004">
      <c r="A1052" s="126"/>
      <c r="B1052" s="95"/>
      <c r="C1052" s="98" t="str">
        <f>IF(B1052="","",VLOOKUP(B1052,団体基本情報!$B$14:$D$23,3,FALSE))</f>
        <v/>
      </c>
      <c r="D1052" s="7" t="str">
        <f t="shared" si="97"/>
        <v/>
      </c>
      <c r="E1052" s="6" t="str">
        <f t="shared" si="98"/>
        <v/>
      </c>
      <c r="F1052" s="131"/>
      <c r="G1052" s="105" t="str">
        <f>IF(F1052="","",VLOOKUP(F1052,プルダウン用リスト!$K$1:$M$14,2,FALSE))</f>
        <v/>
      </c>
      <c r="H1052" s="99"/>
      <c r="I1052" s="99"/>
      <c r="J1052" s="139"/>
      <c r="K1052" s="141"/>
      <c r="L1052" s="118"/>
      <c r="M1052" s="119" t="str">
        <f t="shared" si="99"/>
        <v/>
      </c>
      <c r="N1052" s="103"/>
      <c r="O1052" s="100"/>
      <c r="P1052" s="100"/>
      <c r="Q1052" s="101" t="str">
        <f t="shared" si="100"/>
        <v/>
      </c>
      <c r="R1052" s="100"/>
      <c r="S1052" s="102" t="str">
        <f t="shared" si="101"/>
        <v/>
      </c>
      <c r="T1052" s="15" t="str">
        <f t="shared" si="102"/>
        <v/>
      </c>
    </row>
    <row r="1053" spans="1:20" x14ac:dyDescent="0.55000000000000004">
      <c r="A1053" s="126"/>
      <c r="B1053" s="95"/>
      <c r="C1053" s="98" t="str">
        <f>IF(B1053="","",VLOOKUP(B1053,団体基本情報!$B$14:$D$23,3,FALSE))</f>
        <v/>
      </c>
      <c r="D1053" s="7" t="str">
        <f t="shared" si="97"/>
        <v/>
      </c>
      <c r="E1053" s="6" t="str">
        <f t="shared" si="98"/>
        <v/>
      </c>
      <c r="F1053" s="131"/>
      <c r="G1053" s="105" t="str">
        <f>IF(F1053="","",VLOOKUP(F1053,プルダウン用リスト!$K$1:$M$14,2,FALSE))</f>
        <v/>
      </c>
      <c r="H1053" s="99"/>
      <c r="I1053" s="99"/>
      <c r="J1053" s="139"/>
      <c r="K1053" s="141"/>
      <c r="L1053" s="118"/>
      <c r="M1053" s="119" t="str">
        <f t="shared" si="99"/>
        <v/>
      </c>
      <c r="N1053" s="103"/>
      <c r="O1053" s="100"/>
      <c r="P1053" s="100"/>
      <c r="Q1053" s="101" t="str">
        <f t="shared" si="100"/>
        <v/>
      </c>
      <c r="R1053" s="100"/>
      <c r="S1053" s="102" t="str">
        <f t="shared" si="101"/>
        <v/>
      </c>
      <c r="T1053" s="15" t="str">
        <f t="shared" si="102"/>
        <v/>
      </c>
    </row>
    <row r="1054" spans="1:20" x14ac:dyDescent="0.55000000000000004">
      <c r="A1054" s="126"/>
      <c r="B1054" s="95"/>
      <c r="C1054" s="98" t="str">
        <f>IF(B1054="","",VLOOKUP(B1054,団体基本情報!$B$14:$D$23,3,FALSE))</f>
        <v/>
      </c>
      <c r="D1054" s="7" t="str">
        <f t="shared" si="97"/>
        <v/>
      </c>
      <c r="E1054" s="6" t="str">
        <f t="shared" si="98"/>
        <v/>
      </c>
      <c r="F1054" s="131"/>
      <c r="G1054" s="105" t="str">
        <f>IF(F1054="","",VLOOKUP(F1054,プルダウン用リスト!$K$1:$M$14,2,FALSE))</f>
        <v/>
      </c>
      <c r="H1054" s="99"/>
      <c r="I1054" s="99"/>
      <c r="J1054" s="139"/>
      <c r="K1054" s="141"/>
      <c r="L1054" s="118"/>
      <c r="M1054" s="119" t="str">
        <f t="shared" si="99"/>
        <v/>
      </c>
      <c r="N1054" s="103"/>
      <c r="O1054" s="100"/>
      <c r="P1054" s="100"/>
      <c r="Q1054" s="101" t="str">
        <f t="shared" si="100"/>
        <v/>
      </c>
      <c r="R1054" s="100"/>
      <c r="S1054" s="102" t="str">
        <f t="shared" si="101"/>
        <v/>
      </c>
      <c r="T1054" s="15" t="str">
        <f t="shared" si="102"/>
        <v/>
      </c>
    </row>
    <row r="1055" spans="1:20" x14ac:dyDescent="0.55000000000000004">
      <c r="A1055" s="126"/>
      <c r="B1055" s="95"/>
      <c r="C1055" s="98" t="str">
        <f>IF(B1055="","",VLOOKUP(B1055,団体基本情報!$B$14:$D$23,3,FALSE))</f>
        <v/>
      </c>
      <c r="D1055" s="7" t="str">
        <f t="shared" si="97"/>
        <v/>
      </c>
      <c r="E1055" s="6" t="str">
        <f t="shared" si="98"/>
        <v/>
      </c>
      <c r="F1055" s="131"/>
      <c r="G1055" s="105" t="str">
        <f>IF(F1055="","",VLOOKUP(F1055,プルダウン用リスト!$K$1:$M$14,2,FALSE))</f>
        <v/>
      </c>
      <c r="H1055" s="99"/>
      <c r="I1055" s="99"/>
      <c r="J1055" s="139"/>
      <c r="K1055" s="141"/>
      <c r="L1055" s="118"/>
      <c r="M1055" s="119" t="str">
        <f t="shared" si="99"/>
        <v/>
      </c>
      <c r="N1055" s="103"/>
      <c r="O1055" s="100"/>
      <c r="P1055" s="100"/>
      <c r="Q1055" s="101" t="str">
        <f t="shared" si="100"/>
        <v/>
      </c>
      <c r="R1055" s="100"/>
      <c r="S1055" s="102" t="str">
        <f t="shared" si="101"/>
        <v/>
      </c>
      <c r="T1055" s="15" t="str">
        <f t="shared" si="102"/>
        <v/>
      </c>
    </row>
    <row r="1056" spans="1:20" x14ac:dyDescent="0.55000000000000004">
      <c r="A1056" s="126"/>
      <c r="B1056" s="95"/>
      <c r="C1056" s="98" t="str">
        <f>IF(B1056="","",VLOOKUP(B1056,団体基本情報!$B$14:$D$23,3,FALSE))</f>
        <v/>
      </c>
      <c r="D1056" s="7" t="str">
        <f t="shared" si="97"/>
        <v/>
      </c>
      <c r="E1056" s="6" t="str">
        <f t="shared" si="98"/>
        <v/>
      </c>
      <c r="F1056" s="131"/>
      <c r="G1056" s="105" t="str">
        <f>IF(F1056="","",VLOOKUP(F1056,プルダウン用リスト!$K$1:$M$14,2,FALSE))</f>
        <v/>
      </c>
      <c r="H1056" s="99"/>
      <c r="I1056" s="99"/>
      <c r="J1056" s="139"/>
      <c r="K1056" s="141"/>
      <c r="L1056" s="118"/>
      <c r="M1056" s="119" t="str">
        <f t="shared" si="99"/>
        <v/>
      </c>
      <c r="N1056" s="103"/>
      <c r="O1056" s="100"/>
      <c r="P1056" s="100"/>
      <c r="Q1056" s="101" t="str">
        <f t="shared" si="100"/>
        <v/>
      </c>
      <c r="R1056" s="100"/>
      <c r="S1056" s="102" t="str">
        <f t="shared" si="101"/>
        <v/>
      </c>
      <c r="T1056" s="15" t="str">
        <f t="shared" si="102"/>
        <v/>
      </c>
    </row>
    <row r="1057" spans="1:20" x14ac:dyDescent="0.55000000000000004">
      <c r="A1057" s="126"/>
      <c r="B1057" s="95"/>
      <c r="C1057" s="98" t="str">
        <f>IF(B1057="","",VLOOKUP(B1057,団体基本情報!$B$14:$D$23,3,FALSE))</f>
        <v/>
      </c>
      <c r="D1057" s="7" t="str">
        <f t="shared" si="97"/>
        <v/>
      </c>
      <c r="E1057" s="6" t="str">
        <f t="shared" si="98"/>
        <v/>
      </c>
      <c r="F1057" s="131"/>
      <c r="G1057" s="105" t="str">
        <f>IF(F1057="","",VLOOKUP(F1057,プルダウン用リスト!$K$1:$M$14,2,FALSE))</f>
        <v/>
      </c>
      <c r="H1057" s="99"/>
      <c r="I1057" s="99"/>
      <c r="J1057" s="139"/>
      <c r="K1057" s="141"/>
      <c r="L1057" s="118"/>
      <c r="M1057" s="119" t="str">
        <f t="shared" si="99"/>
        <v/>
      </c>
      <c r="N1057" s="103"/>
      <c r="O1057" s="100"/>
      <c r="P1057" s="100"/>
      <c r="Q1057" s="101" t="str">
        <f t="shared" si="100"/>
        <v/>
      </c>
      <c r="R1057" s="100"/>
      <c r="S1057" s="102" t="str">
        <f t="shared" si="101"/>
        <v/>
      </c>
      <c r="T1057" s="15" t="str">
        <f t="shared" si="102"/>
        <v/>
      </c>
    </row>
    <row r="1058" spans="1:20" x14ac:dyDescent="0.55000000000000004">
      <c r="A1058" s="126"/>
      <c r="B1058" s="95"/>
      <c r="C1058" s="98" t="str">
        <f>IF(B1058="","",VLOOKUP(B1058,団体基本情報!$B$14:$D$23,3,FALSE))</f>
        <v/>
      </c>
      <c r="D1058" s="7" t="str">
        <f t="shared" si="97"/>
        <v/>
      </c>
      <c r="E1058" s="6" t="str">
        <f t="shared" si="98"/>
        <v/>
      </c>
      <c r="F1058" s="131"/>
      <c r="G1058" s="105" t="str">
        <f>IF(F1058="","",VLOOKUP(F1058,プルダウン用リスト!$K$1:$M$14,2,FALSE))</f>
        <v/>
      </c>
      <c r="H1058" s="99"/>
      <c r="I1058" s="99"/>
      <c r="J1058" s="139"/>
      <c r="K1058" s="141"/>
      <c r="L1058" s="118"/>
      <c r="M1058" s="119" t="str">
        <f t="shared" si="99"/>
        <v/>
      </c>
      <c r="N1058" s="103"/>
      <c r="O1058" s="100"/>
      <c r="P1058" s="100"/>
      <c r="Q1058" s="101" t="str">
        <f t="shared" si="100"/>
        <v/>
      </c>
      <c r="R1058" s="100"/>
      <c r="S1058" s="102" t="str">
        <f t="shared" si="101"/>
        <v/>
      </c>
      <c r="T1058" s="15" t="str">
        <f t="shared" si="102"/>
        <v/>
      </c>
    </row>
    <row r="1059" spans="1:20" x14ac:dyDescent="0.55000000000000004">
      <c r="A1059" s="126"/>
      <c r="B1059" s="95"/>
      <c r="C1059" s="98" t="str">
        <f>IF(B1059="","",VLOOKUP(B1059,団体基本情報!$B$14:$D$23,3,FALSE))</f>
        <v/>
      </c>
      <c r="D1059" s="7" t="str">
        <f t="shared" si="97"/>
        <v/>
      </c>
      <c r="E1059" s="6" t="str">
        <f t="shared" si="98"/>
        <v/>
      </c>
      <c r="F1059" s="131"/>
      <c r="G1059" s="105" t="str">
        <f>IF(F1059="","",VLOOKUP(F1059,プルダウン用リスト!$K$1:$M$14,2,FALSE))</f>
        <v/>
      </c>
      <c r="H1059" s="99"/>
      <c r="I1059" s="99"/>
      <c r="J1059" s="139"/>
      <c r="K1059" s="141"/>
      <c r="L1059" s="118"/>
      <c r="M1059" s="119" t="str">
        <f t="shared" si="99"/>
        <v/>
      </c>
      <c r="N1059" s="103"/>
      <c r="O1059" s="100"/>
      <c r="P1059" s="100"/>
      <c r="Q1059" s="101" t="str">
        <f t="shared" si="100"/>
        <v/>
      </c>
      <c r="R1059" s="100"/>
      <c r="S1059" s="102" t="str">
        <f t="shared" si="101"/>
        <v/>
      </c>
      <c r="T1059" s="15" t="str">
        <f t="shared" si="102"/>
        <v/>
      </c>
    </row>
    <row r="1060" spans="1:20" x14ac:dyDescent="0.55000000000000004">
      <c r="A1060" s="126"/>
      <c r="B1060" s="95"/>
      <c r="C1060" s="98" t="str">
        <f>IF(B1060="","",VLOOKUP(B1060,団体基本情報!$B$14:$D$23,3,FALSE))</f>
        <v/>
      </c>
      <c r="D1060" s="7" t="str">
        <f t="shared" si="97"/>
        <v/>
      </c>
      <c r="E1060" s="6" t="str">
        <f t="shared" si="98"/>
        <v/>
      </c>
      <c r="F1060" s="131"/>
      <c r="G1060" s="105" t="str">
        <f>IF(F1060="","",VLOOKUP(F1060,プルダウン用リスト!$K$1:$M$14,2,FALSE))</f>
        <v/>
      </c>
      <c r="H1060" s="99"/>
      <c r="I1060" s="99"/>
      <c r="J1060" s="139"/>
      <c r="K1060" s="141"/>
      <c r="L1060" s="118"/>
      <c r="M1060" s="119" t="str">
        <f t="shared" si="99"/>
        <v/>
      </c>
      <c r="N1060" s="103"/>
      <c r="O1060" s="100"/>
      <c r="P1060" s="100"/>
      <c r="Q1060" s="101" t="str">
        <f t="shared" si="100"/>
        <v/>
      </c>
      <c r="R1060" s="100"/>
      <c r="S1060" s="102" t="str">
        <f t="shared" si="101"/>
        <v/>
      </c>
      <c r="T1060" s="15" t="str">
        <f t="shared" si="102"/>
        <v/>
      </c>
    </row>
    <row r="1061" spans="1:20" x14ac:dyDescent="0.55000000000000004">
      <c r="A1061" s="126"/>
      <c r="B1061" s="95"/>
      <c r="C1061" s="98" t="str">
        <f>IF(B1061="","",VLOOKUP(B1061,団体基本情報!$B$14:$D$23,3,FALSE))</f>
        <v/>
      </c>
      <c r="D1061" s="7" t="str">
        <f t="shared" si="97"/>
        <v/>
      </c>
      <c r="E1061" s="6" t="str">
        <f t="shared" si="98"/>
        <v/>
      </c>
      <c r="F1061" s="131"/>
      <c r="G1061" s="105" t="str">
        <f>IF(F1061="","",VLOOKUP(F1061,プルダウン用リスト!$K$1:$M$14,2,FALSE))</f>
        <v/>
      </c>
      <c r="H1061" s="99"/>
      <c r="I1061" s="99"/>
      <c r="J1061" s="139"/>
      <c r="K1061" s="141"/>
      <c r="L1061" s="118"/>
      <c r="M1061" s="119" t="str">
        <f t="shared" si="99"/>
        <v/>
      </c>
      <c r="N1061" s="103"/>
      <c r="O1061" s="100"/>
      <c r="P1061" s="100"/>
      <c r="Q1061" s="101" t="str">
        <f t="shared" si="100"/>
        <v/>
      </c>
      <c r="R1061" s="100"/>
      <c r="S1061" s="102" t="str">
        <f t="shared" si="101"/>
        <v/>
      </c>
      <c r="T1061" s="15" t="str">
        <f t="shared" si="102"/>
        <v/>
      </c>
    </row>
    <row r="1062" spans="1:20" x14ac:dyDescent="0.55000000000000004">
      <c r="A1062" s="126"/>
      <c r="B1062" s="95"/>
      <c r="C1062" s="98" t="str">
        <f>IF(B1062="","",VLOOKUP(B1062,団体基本情報!$B$14:$D$23,3,FALSE))</f>
        <v/>
      </c>
      <c r="D1062" s="7" t="str">
        <f t="shared" si="97"/>
        <v/>
      </c>
      <c r="E1062" s="6" t="str">
        <f t="shared" si="98"/>
        <v/>
      </c>
      <c r="F1062" s="131"/>
      <c r="G1062" s="105" t="str">
        <f>IF(F1062="","",VLOOKUP(F1062,プルダウン用リスト!$K$1:$M$14,2,FALSE))</f>
        <v/>
      </c>
      <c r="H1062" s="99"/>
      <c r="I1062" s="99"/>
      <c r="J1062" s="139"/>
      <c r="K1062" s="141"/>
      <c r="L1062" s="118"/>
      <c r="M1062" s="119" t="str">
        <f t="shared" si="99"/>
        <v/>
      </c>
      <c r="N1062" s="103"/>
      <c r="O1062" s="100"/>
      <c r="P1062" s="100"/>
      <c r="Q1062" s="101" t="str">
        <f t="shared" si="100"/>
        <v/>
      </c>
      <c r="R1062" s="100"/>
      <c r="S1062" s="102" t="str">
        <f t="shared" si="101"/>
        <v/>
      </c>
      <c r="T1062" s="15" t="str">
        <f t="shared" si="102"/>
        <v/>
      </c>
    </row>
    <row r="1063" spans="1:20" x14ac:dyDescent="0.55000000000000004">
      <c r="A1063" s="126"/>
      <c r="B1063" s="95"/>
      <c r="C1063" s="98" t="str">
        <f>IF(B1063="","",VLOOKUP(B1063,団体基本情報!$B$14:$D$23,3,FALSE))</f>
        <v/>
      </c>
      <c r="D1063" s="7" t="str">
        <f t="shared" si="97"/>
        <v/>
      </c>
      <c r="E1063" s="6" t="str">
        <f t="shared" si="98"/>
        <v/>
      </c>
      <c r="F1063" s="131"/>
      <c r="G1063" s="105" t="str">
        <f>IF(F1063="","",VLOOKUP(F1063,プルダウン用リスト!$K$1:$M$14,2,FALSE))</f>
        <v/>
      </c>
      <c r="H1063" s="99"/>
      <c r="I1063" s="99"/>
      <c r="J1063" s="139"/>
      <c r="K1063" s="141"/>
      <c r="L1063" s="118"/>
      <c r="M1063" s="119" t="str">
        <f t="shared" si="99"/>
        <v/>
      </c>
      <c r="N1063" s="103"/>
      <c r="O1063" s="100"/>
      <c r="P1063" s="100"/>
      <c r="Q1063" s="101" t="str">
        <f t="shared" si="100"/>
        <v/>
      </c>
      <c r="R1063" s="100"/>
      <c r="S1063" s="102" t="str">
        <f t="shared" si="101"/>
        <v/>
      </c>
      <c r="T1063" s="15" t="str">
        <f t="shared" si="102"/>
        <v/>
      </c>
    </row>
    <row r="1064" spans="1:20" x14ac:dyDescent="0.55000000000000004">
      <c r="A1064" s="126"/>
      <c r="B1064" s="95"/>
      <c r="C1064" s="98" t="str">
        <f>IF(B1064="","",VLOOKUP(B1064,団体基本情報!$B$14:$D$23,3,FALSE))</f>
        <v/>
      </c>
      <c r="D1064" s="7" t="str">
        <f t="shared" si="97"/>
        <v/>
      </c>
      <c r="E1064" s="6" t="str">
        <f t="shared" si="98"/>
        <v/>
      </c>
      <c r="F1064" s="131"/>
      <c r="G1064" s="105" t="str">
        <f>IF(F1064="","",VLOOKUP(F1064,プルダウン用リスト!$K$1:$M$14,2,FALSE))</f>
        <v/>
      </c>
      <c r="H1064" s="99"/>
      <c r="I1064" s="99"/>
      <c r="J1064" s="139"/>
      <c r="K1064" s="141"/>
      <c r="L1064" s="118"/>
      <c r="M1064" s="119" t="str">
        <f t="shared" si="99"/>
        <v/>
      </c>
      <c r="N1064" s="103"/>
      <c r="O1064" s="100"/>
      <c r="P1064" s="100"/>
      <c r="Q1064" s="101" t="str">
        <f t="shared" si="100"/>
        <v/>
      </c>
      <c r="R1064" s="100"/>
      <c r="S1064" s="102" t="str">
        <f t="shared" si="101"/>
        <v/>
      </c>
      <c r="T1064" s="15" t="str">
        <f t="shared" si="102"/>
        <v/>
      </c>
    </row>
    <row r="1065" spans="1:20" x14ac:dyDescent="0.55000000000000004">
      <c r="A1065" s="126"/>
      <c r="B1065" s="95"/>
      <c r="C1065" s="98" t="str">
        <f>IF(B1065="","",VLOOKUP(B1065,団体基本情報!$B$14:$D$23,3,FALSE))</f>
        <v/>
      </c>
      <c r="D1065" s="7" t="str">
        <f t="shared" si="97"/>
        <v/>
      </c>
      <c r="E1065" s="6" t="str">
        <f t="shared" si="98"/>
        <v/>
      </c>
      <c r="F1065" s="131"/>
      <c r="G1065" s="105" t="str">
        <f>IF(F1065="","",VLOOKUP(F1065,プルダウン用リスト!$K$1:$M$14,2,FALSE))</f>
        <v/>
      </c>
      <c r="H1065" s="99"/>
      <c r="I1065" s="99"/>
      <c r="J1065" s="139"/>
      <c r="K1065" s="141"/>
      <c r="L1065" s="118"/>
      <c r="M1065" s="119" t="str">
        <f t="shared" si="99"/>
        <v/>
      </c>
      <c r="N1065" s="103"/>
      <c r="O1065" s="100"/>
      <c r="P1065" s="100"/>
      <c r="Q1065" s="101" t="str">
        <f t="shared" si="100"/>
        <v/>
      </c>
      <c r="R1065" s="100"/>
      <c r="S1065" s="102" t="str">
        <f t="shared" si="101"/>
        <v/>
      </c>
      <c r="T1065" s="15" t="str">
        <f t="shared" si="102"/>
        <v/>
      </c>
    </row>
    <row r="1066" spans="1:20" x14ac:dyDescent="0.55000000000000004">
      <c r="A1066" s="126"/>
      <c r="B1066" s="95"/>
      <c r="C1066" s="98" t="str">
        <f>IF(B1066="","",VLOOKUP(B1066,団体基本情報!$B$14:$D$23,3,FALSE))</f>
        <v/>
      </c>
      <c r="D1066" s="7" t="str">
        <f t="shared" si="97"/>
        <v/>
      </c>
      <c r="E1066" s="6" t="str">
        <f t="shared" si="98"/>
        <v/>
      </c>
      <c r="F1066" s="131"/>
      <c r="G1066" s="105" t="str">
        <f>IF(F1066="","",VLOOKUP(F1066,プルダウン用リスト!$K$1:$M$14,2,FALSE))</f>
        <v/>
      </c>
      <c r="H1066" s="99"/>
      <c r="I1066" s="99"/>
      <c r="J1066" s="139"/>
      <c r="K1066" s="141"/>
      <c r="L1066" s="118"/>
      <c r="M1066" s="119" t="str">
        <f t="shared" si="99"/>
        <v/>
      </c>
      <c r="N1066" s="103"/>
      <c r="O1066" s="100"/>
      <c r="P1066" s="100"/>
      <c r="Q1066" s="101" t="str">
        <f t="shared" si="100"/>
        <v/>
      </c>
      <c r="R1066" s="100"/>
      <c r="S1066" s="102" t="str">
        <f t="shared" si="101"/>
        <v/>
      </c>
      <c r="T1066" s="15" t="str">
        <f t="shared" si="102"/>
        <v/>
      </c>
    </row>
    <row r="1067" spans="1:20" x14ac:dyDescent="0.55000000000000004">
      <c r="A1067" s="126"/>
      <c r="B1067" s="95"/>
      <c r="C1067" s="98" t="str">
        <f>IF(B1067="","",VLOOKUP(B1067,団体基本情報!$B$14:$D$23,3,FALSE))</f>
        <v/>
      </c>
      <c r="D1067" s="7" t="str">
        <f t="shared" si="97"/>
        <v/>
      </c>
      <c r="E1067" s="6" t="str">
        <f t="shared" si="98"/>
        <v/>
      </c>
      <c r="F1067" s="131"/>
      <c r="G1067" s="105" t="str">
        <f>IF(F1067="","",VLOOKUP(F1067,プルダウン用リスト!$K$1:$M$14,2,FALSE))</f>
        <v/>
      </c>
      <c r="H1067" s="99"/>
      <c r="I1067" s="99"/>
      <c r="J1067" s="139"/>
      <c r="K1067" s="141"/>
      <c r="L1067" s="118"/>
      <c r="M1067" s="119" t="str">
        <f t="shared" si="99"/>
        <v/>
      </c>
      <c r="N1067" s="103"/>
      <c r="O1067" s="100"/>
      <c r="P1067" s="100"/>
      <c r="Q1067" s="101" t="str">
        <f t="shared" si="100"/>
        <v/>
      </c>
      <c r="R1067" s="100"/>
      <c r="S1067" s="102" t="str">
        <f t="shared" si="101"/>
        <v/>
      </c>
      <c r="T1067" s="15" t="str">
        <f t="shared" si="102"/>
        <v/>
      </c>
    </row>
    <row r="1068" spans="1:20" x14ac:dyDescent="0.55000000000000004">
      <c r="A1068" s="126"/>
      <c r="B1068" s="95"/>
      <c r="C1068" s="98" t="str">
        <f>IF(B1068="","",VLOOKUP(B1068,団体基本情報!$B$14:$D$23,3,FALSE))</f>
        <v/>
      </c>
      <c r="D1068" s="7" t="str">
        <f t="shared" si="97"/>
        <v/>
      </c>
      <c r="E1068" s="6" t="str">
        <f t="shared" si="98"/>
        <v/>
      </c>
      <c r="F1068" s="131"/>
      <c r="G1068" s="105" t="str">
        <f>IF(F1068="","",VLOOKUP(F1068,プルダウン用リスト!$K$1:$M$14,2,FALSE))</f>
        <v/>
      </c>
      <c r="H1068" s="99"/>
      <c r="I1068" s="99"/>
      <c r="J1068" s="139"/>
      <c r="K1068" s="141"/>
      <c r="L1068" s="118"/>
      <c r="M1068" s="119" t="str">
        <f t="shared" si="99"/>
        <v/>
      </c>
      <c r="N1068" s="103"/>
      <c r="O1068" s="100"/>
      <c r="P1068" s="100"/>
      <c r="Q1068" s="101" t="str">
        <f t="shared" si="100"/>
        <v/>
      </c>
      <c r="R1068" s="100"/>
      <c r="S1068" s="102" t="str">
        <f t="shared" si="101"/>
        <v/>
      </c>
      <c r="T1068" s="15" t="str">
        <f t="shared" si="102"/>
        <v/>
      </c>
    </row>
    <row r="1069" spans="1:20" x14ac:dyDescent="0.55000000000000004">
      <c r="A1069" s="126"/>
      <c r="B1069" s="95"/>
      <c r="C1069" s="98" t="str">
        <f>IF(B1069="","",VLOOKUP(B1069,団体基本情報!$B$14:$D$23,3,FALSE))</f>
        <v/>
      </c>
      <c r="D1069" s="7" t="str">
        <f t="shared" si="97"/>
        <v/>
      </c>
      <c r="E1069" s="6" t="str">
        <f t="shared" si="98"/>
        <v/>
      </c>
      <c r="F1069" s="131"/>
      <c r="G1069" s="105" t="str">
        <f>IF(F1069="","",VLOOKUP(F1069,プルダウン用リスト!$K$1:$M$14,2,FALSE))</f>
        <v/>
      </c>
      <c r="H1069" s="99"/>
      <c r="I1069" s="99"/>
      <c r="J1069" s="139"/>
      <c r="K1069" s="141"/>
      <c r="L1069" s="118"/>
      <c r="M1069" s="119" t="str">
        <f t="shared" si="99"/>
        <v/>
      </c>
      <c r="N1069" s="103"/>
      <c r="O1069" s="100"/>
      <c r="P1069" s="100"/>
      <c r="Q1069" s="101" t="str">
        <f t="shared" si="100"/>
        <v/>
      </c>
      <c r="R1069" s="100"/>
      <c r="S1069" s="102" t="str">
        <f t="shared" si="101"/>
        <v/>
      </c>
      <c r="T1069" s="15" t="str">
        <f t="shared" si="102"/>
        <v/>
      </c>
    </row>
    <row r="1070" spans="1:20" x14ac:dyDescent="0.55000000000000004">
      <c r="A1070" s="126"/>
      <c r="B1070" s="95"/>
      <c r="C1070" s="98" t="str">
        <f>IF(B1070="","",VLOOKUP(B1070,団体基本情報!$B$14:$D$23,3,FALSE))</f>
        <v/>
      </c>
      <c r="D1070" s="7" t="str">
        <f t="shared" si="97"/>
        <v/>
      </c>
      <c r="E1070" s="6" t="str">
        <f t="shared" si="98"/>
        <v/>
      </c>
      <c r="F1070" s="131"/>
      <c r="G1070" s="105" t="str">
        <f>IF(F1070="","",VLOOKUP(F1070,プルダウン用リスト!$K$1:$M$14,2,FALSE))</f>
        <v/>
      </c>
      <c r="H1070" s="99"/>
      <c r="I1070" s="99"/>
      <c r="J1070" s="139"/>
      <c r="K1070" s="141"/>
      <c r="L1070" s="118"/>
      <c r="M1070" s="119" t="str">
        <f t="shared" si="99"/>
        <v/>
      </c>
      <c r="N1070" s="103"/>
      <c r="O1070" s="100"/>
      <c r="P1070" s="100"/>
      <c r="Q1070" s="101" t="str">
        <f t="shared" si="100"/>
        <v/>
      </c>
      <c r="R1070" s="100"/>
      <c r="S1070" s="102" t="str">
        <f t="shared" si="101"/>
        <v/>
      </c>
      <c r="T1070" s="15" t="str">
        <f t="shared" si="102"/>
        <v/>
      </c>
    </row>
    <row r="1071" spans="1:20" x14ac:dyDescent="0.55000000000000004">
      <c r="A1071" s="126"/>
      <c r="B1071" s="95"/>
      <c r="C1071" s="98" t="str">
        <f>IF(B1071="","",VLOOKUP(B1071,団体基本情報!$B$14:$D$23,3,FALSE))</f>
        <v/>
      </c>
      <c r="D1071" s="7" t="str">
        <f t="shared" si="97"/>
        <v/>
      </c>
      <c r="E1071" s="6" t="str">
        <f t="shared" si="98"/>
        <v/>
      </c>
      <c r="F1071" s="131"/>
      <c r="G1071" s="105" t="str">
        <f>IF(F1071="","",VLOOKUP(F1071,プルダウン用リスト!$K$1:$M$14,2,FALSE))</f>
        <v/>
      </c>
      <c r="H1071" s="99"/>
      <c r="I1071" s="99"/>
      <c r="J1071" s="139"/>
      <c r="K1071" s="141"/>
      <c r="L1071" s="118"/>
      <c r="M1071" s="119" t="str">
        <f t="shared" si="99"/>
        <v/>
      </c>
      <c r="N1071" s="103"/>
      <c r="O1071" s="100"/>
      <c r="P1071" s="100"/>
      <c r="Q1071" s="101" t="str">
        <f t="shared" si="100"/>
        <v/>
      </c>
      <c r="R1071" s="100"/>
      <c r="S1071" s="102" t="str">
        <f t="shared" si="101"/>
        <v/>
      </c>
      <c r="T1071" s="15" t="str">
        <f t="shared" si="102"/>
        <v/>
      </c>
    </row>
    <row r="1072" spans="1:20" x14ac:dyDescent="0.55000000000000004">
      <c r="A1072" s="126"/>
      <c r="B1072" s="95"/>
      <c r="C1072" s="98" t="str">
        <f>IF(B1072="","",VLOOKUP(B1072,団体基本情報!$B$14:$D$23,3,FALSE))</f>
        <v/>
      </c>
      <c r="D1072" s="7" t="str">
        <f t="shared" si="97"/>
        <v/>
      </c>
      <c r="E1072" s="6" t="str">
        <f t="shared" si="98"/>
        <v/>
      </c>
      <c r="F1072" s="131"/>
      <c r="G1072" s="105" t="str">
        <f>IF(F1072="","",VLOOKUP(F1072,プルダウン用リスト!$K$1:$M$14,2,FALSE))</f>
        <v/>
      </c>
      <c r="H1072" s="99"/>
      <c r="I1072" s="99"/>
      <c r="J1072" s="139"/>
      <c r="K1072" s="141"/>
      <c r="L1072" s="118"/>
      <c r="M1072" s="119" t="str">
        <f t="shared" si="99"/>
        <v/>
      </c>
      <c r="N1072" s="103"/>
      <c r="O1072" s="100"/>
      <c r="P1072" s="100"/>
      <c r="Q1072" s="101" t="str">
        <f t="shared" si="100"/>
        <v/>
      </c>
      <c r="R1072" s="100"/>
      <c r="S1072" s="102" t="str">
        <f t="shared" si="101"/>
        <v/>
      </c>
      <c r="T1072" s="15" t="str">
        <f t="shared" si="102"/>
        <v/>
      </c>
    </row>
    <row r="1073" spans="1:20" x14ac:dyDescent="0.55000000000000004">
      <c r="A1073" s="126"/>
      <c r="B1073" s="95"/>
      <c r="C1073" s="98" t="str">
        <f>IF(B1073="","",VLOOKUP(B1073,団体基本情報!$B$14:$D$23,3,FALSE))</f>
        <v/>
      </c>
      <c r="D1073" s="7" t="str">
        <f t="shared" si="97"/>
        <v/>
      </c>
      <c r="E1073" s="6" t="str">
        <f t="shared" si="98"/>
        <v/>
      </c>
      <c r="F1073" s="131"/>
      <c r="G1073" s="105" t="str">
        <f>IF(F1073="","",VLOOKUP(F1073,プルダウン用リスト!$K$1:$M$14,2,FALSE))</f>
        <v/>
      </c>
      <c r="H1073" s="99"/>
      <c r="I1073" s="99"/>
      <c r="J1073" s="139"/>
      <c r="K1073" s="141"/>
      <c r="L1073" s="118"/>
      <c r="M1073" s="119" t="str">
        <f t="shared" si="99"/>
        <v/>
      </c>
      <c r="N1073" s="103"/>
      <c r="O1073" s="100"/>
      <c r="P1073" s="100"/>
      <c r="Q1073" s="101" t="str">
        <f t="shared" si="100"/>
        <v/>
      </c>
      <c r="R1073" s="100"/>
      <c r="S1073" s="102" t="str">
        <f t="shared" si="101"/>
        <v/>
      </c>
      <c r="T1073" s="15" t="str">
        <f t="shared" si="102"/>
        <v/>
      </c>
    </row>
    <row r="1074" spans="1:20" x14ac:dyDescent="0.55000000000000004">
      <c r="A1074" s="126"/>
      <c r="B1074" s="95"/>
      <c r="C1074" s="98" t="str">
        <f>IF(B1074="","",VLOOKUP(B1074,団体基本情報!$B$14:$D$23,3,FALSE))</f>
        <v/>
      </c>
      <c r="D1074" s="7" t="str">
        <f t="shared" si="97"/>
        <v/>
      </c>
      <c r="E1074" s="6" t="str">
        <f t="shared" si="98"/>
        <v/>
      </c>
      <c r="F1074" s="131"/>
      <c r="G1074" s="105" t="str">
        <f>IF(F1074="","",VLOOKUP(F1074,プルダウン用リスト!$K$1:$M$14,2,FALSE))</f>
        <v/>
      </c>
      <c r="H1074" s="99"/>
      <c r="I1074" s="99"/>
      <c r="J1074" s="139"/>
      <c r="K1074" s="141"/>
      <c r="L1074" s="118"/>
      <c r="M1074" s="119" t="str">
        <f t="shared" si="99"/>
        <v/>
      </c>
      <c r="N1074" s="103"/>
      <c r="O1074" s="100"/>
      <c r="P1074" s="100"/>
      <c r="Q1074" s="101" t="str">
        <f t="shared" si="100"/>
        <v/>
      </c>
      <c r="R1074" s="100"/>
      <c r="S1074" s="102" t="str">
        <f t="shared" si="101"/>
        <v/>
      </c>
      <c r="T1074" s="15" t="str">
        <f t="shared" si="102"/>
        <v/>
      </c>
    </row>
    <row r="1075" spans="1:20" x14ac:dyDescent="0.55000000000000004">
      <c r="A1075" s="126"/>
      <c r="B1075" s="95"/>
      <c r="C1075" s="98" t="str">
        <f>IF(B1075="","",VLOOKUP(B1075,団体基本情報!$B$14:$D$23,3,FALSE))</f>
        <v/>
      </c>
      <c r="D1075" s="7" t="str">
        <f t="shared" si="97"/>
        <v/>
      </c>
      <c r="E1075" s="6" t="str">
        <f t="shared" si="98"/>
        <v/>
      </c>
      <c r="F1075" s="131"/>
      <c r="G1075" s="105" t="str">
        <f>IF(F1075="","",VLOOKUP(F1075,プルダウン用リスト!$K$1:$M$14,2,FALSE))</f>
        <v/>
      </c>
      <c r="H1075" s="99"/>
      <c r="I1075" s="99"/>
      <c r="J1075" s="139"/>
      <c r="K1075" s="141"/>
      <c r="L1075" s="118"/>
      <c r="M1075" s="119" t="str">
        <f t="shared" si="99"/>
        <v/>
      </c>
      <c r="N1075" s="103"/>
      <c r="O1075" s="100"/>
      <c r="P1075" s="100"/>
      <c r="Q1075" s="101" t="str">
        <f t="shared" si="100"/>
        <v/>
      </c>
      <c r="R1075" s="100"/>
      <c r="S1075" s="102" t="str">
        <f t="shared" si="101"/>
        <v/>
      </c>
      <c r="T1075" s="15" t="str">
        <f t="shared" si="102"/>
        <v/>
      </c>
    </row>
    <row r="1076" spans="1:20" x14ac:dyDescent="0.55000000000000004">
      <c r="A1076" s="126"/>
      <c r="B1076" s="95"/>
      <c r="C1076" s="98" t="str">
        <f>IF(B1076="","",VLOOKUP(B1076,団体基本情報!$B$14:$D$23,3,FALSE))</f>
        <v/>
      </c>
      <c r="D1076" s="7" t="str">
        <f t="shared" si="97"/>
        <v/>
      </c>
      <c r="E1076" s="6" t="str">
        <f t="shared" si="98"/>
        <v/>
      </c>
      <c r="F1076" s="131"/>
      <c r="G1076" s="105" t="str">
        <f>IF(F1076="","",VLOOKUP(F1076,プルダウン用リスト!$K$1:$M$14,2,FALSE))</f>
        <v/>
      </c>
      <c r="H1076" s="99"/>
      <c r="I1076" s="99"/>
      <c r="J1076" s="139"/>
      <c r="K1076" s="141"/>
      <c r="L1076" s="118"/>
      <c r="M1076" s="119" t="str">
        <f t="shared" si="99"/>
        <v/>
      </c>
      <c r="N1076" s="103"/>
      <c r="O1076" s="100"/>
      <c r="P1076" s="100"/>
      <c r="Q1076" s="101" t="str">
        <f t="shared" si="100"/>
        <v/>
      </c>
      <c r="R1076" s="100"/>
      <c r="S1076" s="102" t="str">
        <f t="shared" si="101"/>
        <v/>
      </c>
      <c r="T1076" s="15" t="str">
        <f t="shared" si="102"/>
        <v/>
      </c>
    </row>
    <row r="1077" spans="1:20" x14ac:dyDescent="0.55000000000000004">
      <c r="A1077" s="126"/>
      <c r="B1077" s="95"/>
      <c r="C1077" s="98" t="str">
        <f>IF(B1077="","",VLOOKUP(B1077,団体基本情報!$B$14:$D$23,3,FALSE))</f>
        <v/>
      </c>
      <c r="D1077" s="7" t="str">
        <f t="shared" si="97"/>
        <v/>
      </c>
      <c r="E1077" s="6" t="str">
        <f t="shared" si="98"/>
        <v/>
      </c>
      <c r="F1077" s="131"/>
      <c r="G1077" s="105" t="str">
        <f>IF(F1077="","",VLOOKUP(F1077,プルダウン用リスト!$K$1:$M$14,2,FALSE))</f>
        <v/>
      </c>
      <c r="H1077" s="99"/>
      <c r="I1077" s="99"/>
      <c r="J1077" s="139"/>
      <c r="K1077" s="141"/>
      <c r="L1077" s="118"/>
      <c r="M1077" s="119" t="str">
        <f t="shared" si="99"/>
        <v/>
      </c>
      <c r="N1077" s="103"/>
      <c r="O1077" s="100"/>
      <c r="P1077" s="100"/>
      <c r="Q1077" s="101" t="str">
        <f t="shared" si="100"/>
        <v/>
      </c>
      <c r="R1077" s="100"/>
      <c r="S1077" s="102" t="str">
        <f t="shared" si="101"/>
        <v/>
      </c>
      <c r="T1077" s="15" t="str">
        <f t="shared" si="102"/>
        <v/>
      </c>
    </row>
    <row r="1078" spans="1:20" x14ac:dyDescent="0.55000000000000004">
      <c r="A1078" s="126"/>
      <c r="B1078" s="95"/>
      <c r="C1078" s="98" t="str">
        <f>IF(B1078="","",VLOOKUP(B1078,団体基本情報!$B$14:$D$23,3,FALSE))</f>
        <v/>
      </c>
      <c r="D1078" s="7" t="str">
        <f t="shared" si="97"/>
        <v/>
      </c>
      <c r="E1078" s="6" t="str">
        <f t="shared" si="98"/>
        <v/>
      </c>
      <c r="F1078" s="131"/>
      <c r="G1078" s="105" t="str">
        <f>IF(F1078="","",VLOOKUP(F1078,プルダウン用リスト!$K$1:$M$14,2,FALSE))</f>
        <v/>
      </c>
      <c r="H1078" s="99"/>
      <c r="I1078" s="99"/>
      <c r="J1078" s="139"/>
      <c r="K1078" s="141"/>
      <c r="L1078" s="118"/>
      <c r="M1078" s="119" t="str">
        <f t="shared" si="99"/>
        <v/>
      </c>
      <c r="N1078" s="103"/>
      <c r="O1078" s="100"/>
      <c r="P1078" s="100"/>
      <c r="Q1078" s="101" t="str">
        <f t="shared" si="100"/>
        <v/>
      </c>
      <c r="R1078" s="100"/>
      <c r="S1078" s="102" t="str">
        <f t="shared" si="101"/>
        <v/>
      </c>
      <c r="T1078" s="15" t="str">
        <f t="shared" si="102"/>
        <v/>
      </c>
    </row>
    <row r="1079" spans="1:20" x14ac:dyDescent="0.55000000000000004">
      <c r="A1079" s="126"/>
      <c r="B1079" s="95"/>
      <c r="C1079" s="98" t="str">
        <f>IF(B1079="","",VLOOKUP(B1079,団体基本情報!$B$14:$D$23,3,FALSE))</f>
        <v/>
      </c>
      <c r="D1079" s="7" t="str">
        <f t="shared" si="97"/>
        <v/>
      </c>
      <c r="E1079" s="6" t="str">
        <f t="shared" si="98"/>
        <v/>
      </c>
      <c r="F1079" s="131"/>
      <c r="G1079" s="105" t="str">
        <f>IF(F1079="","",VLOOKUP(F1079,プルダウン用リスト!$K$1:$M$14,2,FALSE))</f>
        <v/>
      </c>
      <c r="H1079" s="99"/>
      <c r="I1079" s="99"/>
      <c r="J1079" s="139"/>
      <c r="K1079" s="141"/>
      <c r="L1079" s="118"/>
      <c r="M1079" s="119" t="str">
        <f t="shared" si="99"/>
        <v/>
      </c>
      <c r="N1079" s="103"/>
      <c r="O1079" s="100"/>
      <c r="P1079" s="100"/>
      <c r="Q1079" s="101" t="str">
        <f t="shared" si="100"/>
        <v/>
      </c>
      <c r="R1079" s="100"/>
      <c r="S1079" s="102" t="str">
        <f t="shared" si="101"/>
        <v/>
      </c>
      <c r="T1079" s="15" t="str">
        <f t="shared" si="102"/>
        <v/>
      </c>
    </row>
    <row r="1080" spans="1:20" x14ac:dyDescent="0.55000000000000004">
      <c r="A1080" s="126"/>
      <c r="B1080" s="95"/>
      <c r="C1080" s="98" t="str">
        <f>IF(B1080="","",VLOOKUP(B1080,団体基本情報!$B$14:$D$23,3,FALSE))</f>
        <v/>
      </c>
      <c r="D1080" s="7" t="str">
        <f t="shared" si="97"/>
        <v/>
      </c>
      <c r="E1080" s="6" t="str">
        <f t="shared" si="98"/>
        <v/>
      </c>
      <c r="F1080" s="131"/>
      <c r="G1080" s="105" t="str">
        <f>IF(F1080="","",VLOOKUP(F1080,プルダウン用リスト!$K$1:$M$14,2,FALSE))</f>
        <v/>
      </c>
      <c r="H1080" s="99"/>
      <c r="I1080" s="99"/>
      <c r="J1080" s="139"/>
      <c r="K1080" s="141"/>
      <c r="L1080" s="118"/>
      <c r="M1080" s="119" t="str">
        <f t="shared" si="99"/>
        <v/>
      </c>
      <c r="N1080" s="103"/>
      <c r="O1080" s="100"/>
      <c r="P1080" s="100"/>
      <c r="Q1080" s="101" t="str">
        <f t="shared" si="100"/>
        <v/>
      </c>
      <c r="R1080" s="100"/>
      <c r="S1080" s="102" t="str">
        <f t="shared" si="101"/>
        <v/>
      </c>
      <c r="T1080" s="15" t="str">
        <f t="shared" si="102"/>
        <v/>
      </c>
    </row>
    <row r="1081" spans="1:20" x14ac:dyDescent="0.55000000000000004">
      <c r="A1081" s="126"/>
      <c r="B1081" s="95"/>
      <c r="C1081" s="98" t="str">
        <f>IF(B1081="","",VLOOKUP(B1081,団体基本情報!$B$14:$D$23,3,FALSE))</f>
        <v/>
      </c>
      <c r="D1081" s="7" t="str">
        <f t="shared" si="97"/>
        <v/>
      </c>
      <c r="E1081" s="6" t="str">
        <f t="shared" si="98"/>
        <v/>
      </c>
      <c r="F1081" s="131"/>
      <c r="G1081" s="105" t="str">
        <f>IF(F1081="","",VLOOKUP(F1081,プルダウン用リスト!$K$1:$M$14,2,FALSE))</f>
        <v/>
      </c>
      <c r="H1081" s="99"/>
      <c r="I1081" s="99"/>
      <c r="J1081" s="139"/>
      <c r="K1081" s="141"/>
      <c r="L1081" s="118"/>
      <c r="M1081" s="119" t="str">
        <f t="shared" si="99"/>
        <v/>
      </c>
      <c r="N1081" s="103"/>
      <c r="O1081" s="100"/>
      <c r="P1081" s="100"/>
      <c r="Q1081" s="101" t="str">
        <f t="shared" si="100"/>
        <v/>
      </c>
      <c r="R1081" s="100"/>
      <c r="S1081" s="102" t="str">
        <f t="shared" si="101"/>
        <v/>
      </c>
      <c r="T1081" s="15" t="str">
        <f t="shared" si="102"/>
        <v/>
      </c>
    </row>
    <row r="1082" spans="1:20" x14ac:dyDescent="0.55000000000000004">
      <c r="A1082" s="126"/>
      <c r="B1082" s="95"/>
      <c r="C1082" s="98" t="str">
        <f>IF(B1082="","",VLOOKUP(B1082,団体基本情報!$B$14:$D$23,3,FALSE))</f>
        <v/>
      </c>
      <c r="D1082" s="7" t="str">
        <f t="shared" si="97"/>
        <v/>
      </c>
      <c r="E1082" s="6" t="str">
        <f t="shared" si="98"/>
        <v/>
      </c>
      <c r="F1082" s="131"/>
      <c r="G1082" s="105" t="str">
        <f>IF(F1082="","",VLOOKUP(F1082,プルダウン用リスト!$K$1:$M$14,2,FALSE))</f>
        <v/>
      </c>
      <c r="H1082" s="99"/>
      <c r="I1082" s="99"/>
      <c r="J1082" s="139"/>
      <c r="K1082" s="141"/>
      <c r="L1082" s="118"/>
      <c r="M1082" s="119" t="str">
        <f t="shared" si="99"/>
        <v/>
      </c>
      <c r="N1082" s="103"/>
      <c r="O1082" s="100"/>
      <c r="P1082" s="100"/>
      <c r="Q1082" s="101" t="str">
        <f t="shared" si="100"/>
        <v/>
      </c>
      <c r="R1082" s="100"/>
      <c r="S1082" s="102" t="str">
        <f t="shared" si="101"/>
        <v/>
      </c>
      <c r="T1082" s="15" t="str">
        <f t="shared" si="102"/>
        <v/>
      </c>
    </row>
    <row r="1083" spans="1:20" x14ac:dyDescent="0.55000000000000004">
      <c r="A1083" s="126"/>
      <c r="B1083" s="95"/>
      <c r="C1083" s="98" t="str">
        <f>IF(B1083="","",VLOOKUP(B1083,団体基本情報!$B$14:$D$23,3,FALSE))</f>
        <v/>
      </c>
      <c r="D1083" s="7" t="str">
        <f t="shared" si="97"/>
        <v/>
      </c>
      <c r="E1083" s="6" t="str">
        <f t="shared" si="98"/>
        <v/>
      </c>
      <c r="F1083" s="131"/>
      <c r="G1083" s="105" t="str">
        <f>IF(F1083="","",VLOOKUP(F1083,プルダウン用リスト!$K$1:$M$14,2,FALSE))</f>
        <v/>
      </c>
      <c r="H1083" s="99"/>
      <c r="I1083" s="99"/>
      <c r="J1083" s="139"/>
      <c r="K1083" s="141"/>
      <c r="L1083" s="118"/>
      <c r="M1083" s="119" t="str">
        <f t="shared" si="99"/>
        <v/>
      </c>
      <c r="N1083" s="103"/>
      <c r="O1083" s="100"/>
      <c r="P1083" s="100"/>
      <c r="Q1083" s="101" t="str">
        <f t="shared" si="100"/>
        <v/>
      </c>
      <c r="R1083" s="100"/>
      <c r="S1083" s="102" t="str">
        <f t="shared" si="101"/>
        <v/>
      </c>
      <c r="T1083" s="15" t="str">
        <f t="shared" si="102"/>
        <v/>
      </c>
    </row>
    <row r="1084" spans="1:20" x14ac:dyDescent="0.55000000000000004">
      <c r="A1084" s="126"/>
      <c r="B1084" s="95"/>
      <c r="C1084" s="98" t="str">
        <f>IF(B1084="","",VLOOKUP(B1084,団体基本情報!$B$14:$D$23,3,FALSE))</f>
        <v/>
      </c>
      <c r="D1084" s="7" t="str">
        <f t="shared" si="97"/>
        <v/>
      </c>
      <c r="E1084" s="6" t="str">
        <f t="shared" si="98"/>
        <v/>
      </c>
      <c r="F1084" s="131"/>
      <c r="G1084" s="105" t="str">
        <f>IF(F1084="","",VLOOKUP(F1084,プルダウン用リスト!$K$1:$M$14,2,FALSE))</f>
        <v/>
      </c>
      <c r="H1084" s="99"/>
      <c r="I1084" s="99"/>
      <c r="J1084" s="139"/>
      <c r="K1084" s="141"/>
      <c r="L1084" s="118"/>
      <c r="M1084" s="119" t="str">
        <f t="shared" si="99"/>
        <v/>
      </c>
      <c r="N1084" s="103"/>
      <c r="O1084" s="100"/>
      <c r="P1084" s="100"/>
      <c r="Q1084" s="101" t="str">
        <f t="shared" si="100"/>
        <v/>
      </c>
      <c r="R1084" s="100"/>
      <c r="S1084" s="102" t="str">
        <f t="shared" si="101"/>
        <v/>
      </c>
      <c r="T1084" s="15" t="str">
        <f t="shared" si="102"/>
        <v/>
      </c>
    </row>
    <row r="1085" spans="1:20" x14ac:dyDescent="0.55000000000000004">
      <c r="A1085" s="126"/>
      <c r="B1085" s="95"/>
      <c r="C1085" s="98" t="str">
        <f>IF(B1085="","",VLOOKUP(B1085,団体基本情報!$B$14:$D$23,3,FALSE))</f>
        <v/>
      </c>
      <c r="D1085" s="7" t="str">
        <f t="shared" si="97"/>
        <v/>
      </c>
      <c r="E1085" s="6" t="str">
        <f t="shared" si="98"/>
        <v/>
      </c>
      <c r="F1085" s="131"/>
      <c r="G1085" s="105" t="str">
        <f>IF(F1085="","",VLOOKUP(F1085,プルダウン用リスト!$K$1:$M$14,2,FALSE))</f>
        <v/>
      </c>
      <c r="H1085" s="99"/>
      <c r="I1085" s="99"/>
      <c r="J1085" s="139"/>
      <c r="K1085" s="141"/>
      <c r="L1085" s="118"/>
      <c r="M1085" s="119" t="str">
        <f t="shared" si="99"/>
        <v/>
      </c>
      <c r="N1085" s="103"/>
      <c r="O1085" s="100"/>
      <c r="P1085" s="100"/>
      <c r="Q1085" s="101" t="str">
        <f t="shared" si="100"/>
        <v/>
      </c>
      <c r="R1085" s="100"/>
      <c r="S1085" s="102" t="str">
        <f t="shared" si="101"/>
        <v/>
      </c>
      <c r="T1085" s="15" t="str">
        <f t="shared" si="102"/>
        <v/>
      </c>
    </row>
    <row r="1086" spans="1:20" x14ac:dyDescent="0.55000000000000004">
      <c r="A1086" s="126"/>
      <c r="B1086" s="95"/>
      <c r="C1086" s="98" t="str">
        <f>IF(B1086="","",VLOOKUP(B1086,団体基本情報!$B$14:$D$23,3,FALSE))</f>
        <v/>
      </c>
      <c r="D1086" s="7" t="str">
        <f t="shared" si="97"/>
        <v/>
      </c>
      <c r="E1086" s="6" t="str">
        <f t="shared" si="98"/>
        <v/>
      </c>
      <c r="F1086" s="131"/>
      <c r="G1086" s="105" t="str">
        <f>IF(F1086="","",VLOOKUP(F1086,プルダウン用リスト!$K$1:$M$14,2,FALSE))</f>
        <v/>
      </c>
      <c r="H1086" s="99"/>
      <c r="I1086" s="99"/>
      <c r="J1086" s="139"/>
      <c r="K1086" s="141"/>
      <c r="L1086" s="118"/>
      <c r="M1086" s="119" t="str">
        <f t="shared" si="99"/>
        <v/>
      </c>
      <c r="N1086" s="103"/>
      <c r="O1086" s="100"/>
      <c r="P1086" s="100"/>
      <c r="Q1086" s="101" t="str">
        <f t="shared" si="100"/>
        <v/>
      </c>
      <c r="R1086" s="100"/>
      <c r="S1086" s="102" t="str">
        <f t="shared" si="101"/>
        <v/>
      </c>
      <c r="T1086" s="15" t="str">
        <f t="shared" si="102"/>
        <v/>
      </c>
    </row>
    <row r="1087" spans="1:20" x14ac:dyDescent="0.55000000000000004">
      <c r="A1087" s="126"/>
      <c r="B1087" s="95"/>
      <c r="C1087" s="98" t="str">
        <f>IF(B1087="","",VLOOKUP(B1087,団体基本情報!$B$14:$D$23,3,FALSE))</f>
        <v/>
      </c>
      <c r="D1087" s="7" t="str">
        <f t="shared" si="97"/>
        <v/>
      </c>
      <c r="E1087" s="6" t="str">
        <f t="shared" si="98"/>
        <v/>
      </c>
      <c r="F1087" s="131"/>
      <c r="G1087" s="105" t="str">
        <f>IF(F1087="","",VLOOKUP(F1087,プルダウン用リスト!$K$1:$M$14,2,FALSE))</f>
        <v/>
      </c>
      <c r="H1087" s="99"/>
      <c r="I1087" s="99"/>
      <c r="J1087" s="139"/>
      <c r="K1087" s="141"/>
      <c r="L1087" s="118"/>
      <c r="M1087" s="119" t="str">
        <f t="shared" si="99"/>
        <v/>
      </c>
      <c r="N1087" s="103"/>
      <c r="O1087" s="100"/>
      <c r="P1087" s="100"/>
      <c r="Q1087" s="101" t="str">
        <f t="shared" si="100"/>
        <v/>
      </c>
      <c r="R1087" s="100"/>
      <c r="S1087" s="102" t="str">
        <f t="shared" si="101"/>
        <v/>
      </c>
      <c r="T1087" s="15" t="str">
        <f t="shared" si="102"/>
        <v/>
      </c>
    </row>
    <row r="1088" spans="1:20" x14ac:dyDescent="0.55000000000000004">
      <c r="A1088" s="126"/>
      <c r="B1088" s="95"/>
      <c r="C1088" s="98" t="str">
        <f>IF(B1088="","",VLOOKUP(B1088,団体基本情報!$B$14:$D$23,3,FALSE))</f>
        <v/>
      </c>
      <c r="D1088" s="7" t="str">
        <f t="shared" si="97"/>
        <v/>
      </c>
      <c r="E1088" s="6" t="str">
        <f t="shared" si="98"/>
        <v/>
      </c>
      <c r="F1088" s="131"/>
      <c r="G1088" s="105" t="str">
        <f>IF(F1088="","",VLOOKUP(F1088,プルダウン用リスト!$K$1:$M$14,2,FALSE))</f>
        <v/>
      </c>
      <c r="H1088" s="99"/>
      <c r="I1088" s="99"/>
      <c r="J1088" s="139"/>
      <c r="K1088" s="141"/>
      <c r="L1088" s="118"/>
      <c r="M1088" s="119" t="str">
        <f t="shared" si="99"/>
        <v/>
      </c>
      <c r="N1088" s="103"/>
      <c r="O1088" s="100"/>
      <c r="P1088" s="100"/>
      <c r="Q1088" s="101" t="str">
        <f t="shared" si="100"/>
        <v/>
      </c>
      <c r="R1088" s="100"/>
      <c r="S1088" s="102" t="str">
        <f t="shared" si="101"/>
        <v/>
      </c>
      <c r="T1088" s="15" t="str">
        <f t="shared" si="102"/>
        <v/>
      </c>
    </row>
    <row r="1089" spans="1:20" x14ac:dyDescent="0.55000000000000004">
      <c r="A1089" s="126"/>
      <c r="B1089" s="95"/>
      <c r="C1089" s="98" t="str">
        <f>IF(B1089="","",VLOOKUP(B1089,団体基本情報!$B$14:$D$23,3,FALSE))</f>
        <v/>
      </c>
      <c r="D1089" s="7" t="str">
        <f t="shared" si="97"/>
        <v/>
      </c>
      <c r="E1089" s="6" t="str">
        <f t="shared" si="98"/>
        <v/>
      </c>
      <c r="F1089" s="131"/>
      <c r="G1089" s="105" t="str">
        <f>IF(F1089="","",VLOOKUP(F1089,プルダウン用リスト!$K$1:$M$14,2,FALSE))</f>
        <v/>
      </c>
      <c r="H1089" s="99"/>
      <c r="I1089" s="99"/>
      <c r="J1089" s="139"/>
      <c r="K1089" s="141"/>
      <c r="L1089" s="118"/>
      <c r="M1089" s="119" t="str">
        <f t="shared" si="99"/>
        <v/>
      </c>
      <c r="N1089" s="103"/>
      <c r="O1089" s="100"/>
      <c r="P1089" s="100"/>
      <c r="Q1089" s="101" t="str">
        <f t="shared" si="100"/>
        <v/>
      </c>
      <c r="R1089" s="100"/>
      <c r="S1089" s="102" t="str">
        <f t="shared" si="101"/>
        <v/>
      </c>
      <c r="T1089" s="15" t="str">
        <f t="shared" si="102"/>
        <v/>
      </c>
    </row>
    <row r="1090" spans="1:20" x14ac:dyDescent="0.55000000000000004">
      <c r="A1090" s="126"/>
      <c r="B1090" s="95"/>
      <c r="C1090" s="98" t="str">
        <f>IF(B1090="","",VLOOKUP(B1090,団体基本情報!$B$14:$D$23,3,FALSE))</f>
        <v/>
      </c>
      <c r="D1090" s="7" t="str">
        <f t="shared" si="97"/>
        <v/>
      </c>
      <c r="E1090" s="6" t="str">
        <f t="shared" si="98"/>
        <v/>
      </c>
      <c r="F1090" s="131"/>
      <c r="G1090" s="105" t="str">
        <f>IF(F1090="","",VLOOKUP(F1090,プルダウン用リスト!$K$1:$M$14,2,FALSE))</f>
        <v/>
      </c>
      <c r="H1090" s="99"/>
      <c r="I1090" s="99"/>
      <c r="J1090" s="139"/>
      <c r="K1090" s="141"/>
      <c r="L1090" s="118"/>
      <c r="M1090" s="119" t="str">
        <f t="shared" si="99"/>
        <v/>
      </c>
      <c r="N1090" s="103"/>
      <c r="O1090" s="100"/>
      <c r="P1090" s="100"/>
      <c r="Q1090" s="101" t="str">
        <f t="shared" si="100"/>
        <v/>
      </c>
      <c r="R1090" s="100"/>
      <c r="S1090" s="102" t="str">
        <f t="shared" si="101"/>
        <v/>
      </c>
      <c r="T1090" s="15" t="str">
        <f t="shared" si="102"/>
        <v/>
      </c>
    </row>
    <row r="1091" spans="1:20" x14ac:dyDescent="0.55000000000000004">
      <c r="A1091" s="126"/>
      <c r="B1091" s="95"/>
      <c r="C1091" s="98" t="str">
        <f>IF(B1091="","",VLOOKUP(B1091,団体基本情報!$B$14:$D$23,3,FALSE))</f>
        <v/>
      </c>
      <c r="D1091" s="7" t="str">
        <f t="shared" si="97"/>
        <v/>
      </c>
      <c r="E1091" s="6" t="str">
        <f t="shared" si="98"/>
        <v/>
      </c>
      <c r="F1091" s="131"/>
      <c r="G1091" s="105" t="str">
        <f>IF(F1091="","",VLOOKUP(F1091,プルダウン用リスト!$K$1:$M$14,2,FALSE))</f>
        <v/>
      </c>
      <c r="H1091" s="99"/>
      <c r="I1091" s="99"/>
      <c r="J1091" s="139"/>
      <c r="K1091" s="141"/>
      <c r="L1091" s="118"/>
      <c r="M1091" s="119" t="str">
        <f t="shared" si="99"/>
        <v/>
      </c>
      <c r="N1091" s="103"/>
      <c r="O1091" s="100"/>
      <c r="P1091" s="100"/>
      <c r="Q1091" s="101" t="str">
        <f t="shared" si="100"/>
        <v/>
      </c>
      <c r="R1091" s="100"/>
      <c r="S1091" s="102" t="str">
        <f t="shared" si="101"/>
        <v/>
      </c>
      <c r="T1091" s="15" t="str">
        <f t="shared" si="102"/>
        <v/>
      </c>
    </row>
    <row r="1092" spans="1:20" x14ac:dyDescent="0.55000000000000004">
      <c r="A1092" s="126"/>
      <c r="B1092" s="95"/>
      <c r="C1092" s="98" t="str">
        <f>IF(B1092="","",VLOOKUP(B1092,団体基本情報!$B$14:$D$23,3,FALSE))</f>
        <v/>
      </c>
      <c r="D1092" s="7" t="str">
        <f t="shared" si="97"/>
        <v/>
      </c>
      <c r="E1092" s="6" t="str">
        <f t="shared" si="98"/>
        <v/>
      </c>
      <c r="F1092" s="131"/>
      <c r="G1092" s="105" t="str">
        <f>IF(F1092="","",VLOOKUP(F1092,プルダウン用リスト!$K$1:$M$14,2,FALSE))</f>
        <v/>
      </c>
      <c r="H1092" s="99"/>
      <c r="I1092" s="99"/>
      <c r="J1092" s="139"/>
      <c r="K1092" s="141"/>
      <c r="L1092" s="118"/>
      <c r="M1092" s="119" t="str">
        <f t="shared" si="99"/>
        <v/>
      </c>
      <c r="N1092" s="103"/>
      <c r="O1092" s="100"/>
      <c r="P1092" s="100"/>
      <c r="Q1092" s="101" t="str">
        <f t="shared" si="100"/>
        <v/>
      </c>
      <c r="R1092" s="100"/>
      <c r="S1092" s="102" t="str">
        <f t="shared" si="101"/>
        <v/>
      </c>
      <c r="T1092" s="15" t="str">
        <f t="shared" si="102"/>
        <v/>
      </c>
    </row>
    <row r="1093" spans="1:20" x14ac:dyDescent="0.55000000000000004">
      <c r="A1093" s="126"/>
      <c r="B1093" s="95"/>
      <c r="C1093" s="98" t="str">
        <f>IF(B1093="","",VLOOKUP(B1093,団体基本情報!$B$14:$D$23,3,FALSE))</f>
        <v/>
      </c>
      <c r="D1093" s="7" t="str">
        <f t="shared" si="97"/>
        <v/>
      </c>
      <c r="E1093" s="6" t="str">
        <f t="shared" si="98"/>
        <v/>
      </c>
      <c r="F1093" s="131"/>
      <c r="G1093" s="105" t="str">
        <f>IF(F1093="","",VLOOKUP(F1093,プルダウン用リスト!$K$1:$M$14,2,FALSE))</f>
        <v/>
      </c>
      <c r="H1093" s="99"/>
      <c r="I1093" s="99"/>
      <c r="J1093" s="139"/>
      <c r="K1093" s="141"/>
      <c r="L1093" s="118"/>
      <c r="M1093" s="119" t="str">
        <f t="shared" si="99"/>
        <v/>
      </c>
      <c r="N1093" s="103"/>
      <c r="O1093" s="100"/>
      <c r="P1093" s="100"/>
      <c r="Q1093" s="101" t="str">
        <f t="shared" si="100"/>
        <v/>
      </c>
      <c r="R1093" s="100"/>
      <c r="S1093" s="102" t="str">
        <f t="shared" si="101"/>
        <v/>
      </c>
      <c r="T1093" s="15" t="str">
        <f t="shared" si="102"/>
        <v/>
      </c>
    </row>
    <row r="1094" spans="1:20" x14ac:dyDescent="0.55000000000000004">
      <c r="A1094" s="126"/>
      <c r="B1094" s="95"/>
      <c r="C1094" s="98" t="str">
        <f>IF(B1094="","",VLOOKUP(B1094,団体基本情報!$B$14:$D$23,3,FALSE))</f>
        <v/>
      </c>
      <c r="D1094" s="7" t="str">
        <f t="shared" si="97"/>
        <v/>
      </c>
      <c r="E1094" s="6" t="str">
        <f t="shared" si="98"/>
        <v/>
      </c>
      <c r="F1094" s="131"/>
      <c r="G1094" s="105" t="str">
        <f>IF(F1094="","",VLOOKUP(F1094,プルダウン用リスト!$K$1:$M$14,2,FALSE))</f>
        <v/>
      </c>
      <c r="H1094" s="99"/>
      <c r="I1094" s="99"/>
      <c r="J1094" s="139"/>
      <c r="K1094" s="141"/>
      <c r="L1094" s="118"/>
      <c r="M1094" s="119" t="str">
        <f t="shared" si="99"/>
        <v/>
      </c>
      <c r="N1094" s="103"/>
      <c r="O1094" s="100"/>
      <c r="P1094" s="100"/>
      <c r="Q1094" s="101" t="str">
        <f t="shared" si="100"/>
        <v/>
      </c>
      <c r="R1094" s="100"/>
      <c r="S1094" s="102" t="str">
        <f t="shared" si="101"/>
        <v/>
      </c>
      <c r="T1094" s="15" t="str">
        <f t="shared" si="102"/>
        <v/>
      </c>
    </row>
    <row r="1095" spans="1:20" x14ac:dyDescent="0.55000000000000004">
      <c r="A1095" s="126"/>
      <c r="B1095" s="95"/>
      <c r="C1095" s="98" t="str">
        <f>IF(B1095="","",VLOOKUP(B1095,団体基本情報!$B$14:$D$23,3,FALSE))</f>
        <v/>
      </c>
      <c r="D1095" s="7" t="str">
        <f t="shared" ref="D1095:D1158" si="103">IF(E1095="","",IF(E1095="謝金","01.",IF(E1095="旅費","02.",IF(E1095="その他","04.","03."))))</f>
        <v/>
      </c>
      <c r="E1095" s="6" t="str">
        <f t="shared" ref="E1095:E1158" si="104">IF(F1095="","",IF(F1095="謝金","謝金",IF(F1095="旅費","旅費",IF(F1095="対象外経費","その他","所費"))))</f>
        <v/>
      </c>
      <c r="F1095" s="131"/>
      <c r="G1095" s="105" t="str">
        <f>IF(F1095="","",VLOOKUP(F1095,プルダウン用リスト!$K$1:$M$14,2,FALSE))</f>
        <v/>
      </c>
      <c r="H1095" s="99"/>
      <c r="I1095" s="99"/>
      <c r="J1095" s="139"/>
      <c r="K1095" s="141"/>
      <c r="L1095" s="118"/>
      <c r="M1095" s="119" t="str">
        <f t="shared" ref="M1095:M1158" si="105">IF(F1095="対象外経費",K1095,IF(L1095="","",K1095-L1095))</f>
        <v/>
      </c>
      <c r="N1095" s="103"/>
      <c r="O1095" s="100"/>
      <c r="P1095" s="100"/>
      <c r="Q1095" s="101" t="str">
        <f t="shared" ref="Q1095:Q1158" si="106">IF(O1095+P1095=0,"",O1095+P1095)</f>
        <v/>
      </c>
      <c r="R1095" s="100"/>
      <c r="S1095" s="102" t="str">
        <f t="shared" ref="S1095:S1158" si="107">IF(R1095="","",Q1095-R1095)</f>
        <v/>
      </c>
      <c r="T1095" s="15" t="str">
        <f t="shared" ref="T1095:T1158" si="108">IF(G1095=2,"＊","")</f>
        <v/>
      </c>
    </row>
    <row r="1096" spans="1:20" x14ac:dyDescent="0.55000000000000004">
      <c r="A1096" s="126"/>
      <c r="B1096" s="95"/>
      <c r="C1096" s="98" t="str">
        <f>IF(B1096="","",VLOOKUP(B1096,団体基本情報!$B$14:$D$23,3,FALSE))</f>
        <v/>
      </c>
      <c r="D1096" s="7" t="str">
        <f t="shared" si="103"/>
        <v/>
      </c>
      <c r="E1096" s="6" t="str">
        <f t="shared" si="104"/>
        <v/>
      </c>
      <c r="F1096" s="131"/>
      <c r="G1096" s="105" t="str">
        <f>IF(F1096="","",VLOOKUP(F1096,プルダウン用リスト!$K$1:$M$14,2,FALSE))</f>
        <v/>
      </c>
      <c r="H1096" s="99"/>
      <c r="I1096" s="99"/>
      <c r="J1096" s="139"/>
      <c r="K1096" s="141"/>
      <c r="L1096" s="118"/>
      <c r="M1096" s="119" t="str">
        <f t="shared" si="105"/>
        <v/>
      </c>
      <c r="N1096" s="103"/>
      <c r="O1096" s="100"/>
      <c r="P1096" s="100"/>
      <c r="Q1096" s="101" t="str">
        <f t="shared" si="106"/>
        <v/>
      </c>
      <c r="R1096" s="100"/>
      <c r="S1096" s="102" t="str">
        <f t="shared" si="107"/>
        <v/>
      </c>
      <c r="T1096" s="15" t="str">
        <f t="shared" si="108"/>
        <v/>
      </c>
    </row>
    <row r="1097" spans="1:20" x14ac:dyDescent="0.55000000000000004">
      <c r="A1097" s="126"/>
      <c r="B1097" s="95"/>
      <c r="C1097" s="98" t="str">
        <f>IF(B1097="","",VLOOKUP(B1097,団体基本情報!$B$14:$D$23,3,FALSE))</f>
        <v/>
      </c>
      <c r="D1097" s="7" t="str">
        <f t="shared" si="103"/>
        <v/>
      </c>
      <c r="E1097" s="6" t="str">
        <f t="shared" si="104"/>
        <v/>
      </c>
      <c r="F1097" s="131"/>
      <c r="G1097" s="105" t="str">
        <f>IF(F1097="","",VLOOKUP(F1097,プルダウン用リスト!$K$1:$M$14,2,FALSE))</f>
        <v/>
      </c>
      <c r="H1097" s="99"/>
      <c r="I1097" s="99"/>
      <c r="J1097" s="139"/>
      <c r="K1097" s="141"/>
      <c r="L1097" s="118"/>
      <c r="M1097" s="119" t="str">
        <f t="shared" si="105"/>
        <v/>
      </c>
      <c r="N1097" s="103"/>
      <c r="O1097" s="100"/>
      <c r="P1097" s="100"/>
      <c r="Q1097" s="101" t="str">
        <f t="shared" si="106"/>
        <v/>
      </c>
      <c r="R1097" s="100"/>
      <c r="S1097" s="102" t="str">
        <f t="shared" si="107"/>
        <v/>
      </c>
      <c r="T1097" s="15" t="str">
        <f t="shared" si="108"/>
        <v/>
      </c>
    </row>
    <row r="1098" spans="1:20" x14ac:dyDescent="0.55000000000000004">
      <c r="A1098" s="126"/>
      <c r="B1098" s="95"/>
      <c r="C1098" s="98" t="str">
        <f>IF(B1098="","",VLOOKUP(B1098,団体基本情報!$B$14:$D$23,3,FALSE))</f>
        <v/>
      </c>
      <c r="D1098" s="7" t="str">
        <f t="shared" si="103"/>
        <v/>
      </c>
      <c r="E1098" s="6" t="str">
        <f t="shared" si="104"/>
        <v/>
      </c>
      <c r="F1098" s="131"/>
      <c r="G1098" s="105" t="str">
        <f>IF(F1098="","",VLOOKUP(F1098,プルダウン用リスト!$K$1:$M$14,2,FALSE))</f>
        <v/>
      </c>
      <c r="H1098" s="99"/>
      <c r="I1098" s="99"/>
      <c r="J1098" s="139"/>
      <c r="K1098" s="141"/>
      <c r="L1098" s="118"/>
      <c r="M1098" s="119" t="str">
        <f t="shared" si="105"/>
        <v/>
      </c>
      <c r="N1098" s="103"/>
      <c r="O1098" s="100"/>
      <c r="P1098" s="100"/>
      <c r="Q1098" s="101" t="str">
        <f t="shared" si="106"/>
        <v/>
      </c>
      <c r="R1098" s="100"/>
      <c r="S1098" s="102" t="str">
        <f t="shared" si="107"/>
        <v/>
      </c>
      <c r="T1098" s="15" t="str">
        <f t="shared" si="108"/>
        <v/>
      </c>
    </row>
    <row r="1099" spans="1:20" x14ac:dyDescent="0.55000000000000004">
      <c r="A1099" s="126"/>
      <c r="B1099" s="95"/>
      <c r="C1099" s="98" t="str">
        <f>IF(B1099="","",VLOOKUP(B1099,団体基本情報!$B$14:$D$23,3,FALSE))</f>
        <v/>
      </c>
      <c r="D1099" s="7" t="str">
        <f t="shared" si="103"/>
        <v/>
      </c>
      <c r="E1099" s="6" t="str">
        <f t="shared" si="104"/>
        <v/>
      </c>
      <c r="F1099" s="131"/>
      <c r="G1099" s="105" t="str">
        <f>IF(F1099="","",VLOOKUP(F1099,プルダウン用リスト!$K$1:$M$14,2,FALSE))</f>
        <v/>
      </c>
      <c r="H1099" s="99"/>
      <c r="I1099" s="99"/>
      <c r="J1099" s="139"/>
      <c r="K1099" s="141"/>
      <c r="L1099" s="118"/>
      <c r="M1099" s="119" t="str">
        <f t="shared" si="105"/>
        <v/>
      </c>
      <c r="N1099" s="103"/>
      <c r="O1099" s="100"/>
      <c r="P1099" s="100"/>
      <c r="Q1099" s="101" t="str">
        <f t="shared" si="106"/>
        <v/>
      </c>
      <c r="R1099" s="100"/>
      <c r="S1099" s="102" t="str">
        <f t="shared" si="107"/>
        <v/>
      </c>
      <c r="T1099" s="15" t="str">
        <f t="shared" si="108"/>
        <v/>
      </c>
    </row>
    <row r="1100" spans="1:20" x14ac:dyDescent="0.55000000000000004">
      <c r="A1100" s="126"/>
      <c r="B1100" s="95"/>
      <c r="C1100" s="98" t="str">
        <f>IF(B1100="","",VLOOKUP(B1100,団体基本情報!$B$14:$D$23,3,FALSE))</f>
        <v/>
      </c>
      <c r="D1100" s="7" t="str">
        <f t="shared" si="103"/>
        <v/>
      </c>
      <c r="E1100" s="6" t="str">
        <f t="shared" si="104"/>
        <v/>
      </c>
      <c r="F1100" s="131"/>
      <c r="G1100" s="105" t="str">
        <f>IF(F1100="","",VLOOKUP(F1100,プルダウン用リスト!$K$1:$M$14,2,FALSE))</f>
        <v/>
      </c>
      <c r="H1100" s="99"/>
      <c r="I1100" s="99"/>
      <c r="J1100" s="139"/>
      <c r="K1100" s="141"/>
      <c r="L1100" s="118"/>
      <c r="M1100" s="119" t="str">
        <f t="shared" si="105"/>
        <v/>
      </c>
      <c r="N1100" s="103"/>
      <c r="O1100" s="100"/>
      <c r="P1100" s="100"/>
      <c r="Q1100" s="101" t="str">
        <f t="shared" si="106"/>
        <v/>
      </c>
      <c r="R1100" s="100"/>
      <c r="S1100" s="102" t="str">
        <f t="shared" si="107"/>
        <v/>
      </c>
      <c r="T1100" s="15" t="str">
        <f t="shared" si="108"/>
        <v/>
      </c>
    </row>
    <row r="1101" spans="1:20" x14ac:dyDescent="0.55000000000000004">
      <c r="A1101" s="126"/>
      <c r="B1101" s="95"/>
      <c r="C1101" s="98" t="str">
        <f>IF(B1101="","",VLOOKUP(B1101,団体基本情報!$B$14:$D$23,3,FALSE))</f>
        <v/>
      </c>
      <c r="D1101" s="7" t="str">
        <f t="shared" si="103"/>
        <v/>
      </c>
      <c r="E1101" s="6" t="str">
        <f t="shared" si="104"/>
        <v/>
      </c>
      <c r="F1101" s="131"/>
      <c r="G1101" s="105" t="str">
        <f>IF(F1101="","",VLOOKUP(F1101,プルダウン用リスト!$K$1:$M$14,2,FALSE))</f>
        <v/>
      </c>
      <c r="H1101" s="99"/>
      <c r="I1101" s="99"/>
      <c r="J1101" s="139"/>
      <c r="K1101" s="141"/>
      <c r="L1101" s="118"/>
      <c r="M1101" s="119" t="str">
        <f t="shared" si="105"/>
        <v/>
      </c>
      <c r="N1101" s="103"/>
      <c r="O1101" s="100"/>
      <c r="P1101" s="100"/>
      <c r="Q1101" s="101" t="str">
        <f t="shared" si="106"/>
        <v/>
      </c>
      <c r="R1101" s="100"/>
      <c r="S1101" s="102" t="str">
        <f t="shared" si="107"/>
        <v/>
      </c>
      <c r="T1101" s="15" t="str">
        <f t="shared" si="108"/>
        <v/>
      </c>
    </row>
    <row r="1102" spans="1:20" x14ac:dyDescent="0.55000000000000004">
      <c r="A1102" s="126"/>
      <c r="B1102" s="95"/>
      <c r="C1102" s="98" t="str">
        <f>IF(B1102="","",VLOOKUP(B1102,団体基本情報!$B$14:$D$23,3,FALSE))</f>
        <v/>
      </c>
      <c r="D1102" s="7" t="str">
        <f t="shared" si="103"/>
        <v/>
      </c>
      <c r="E1102" s="6" t="str">
        <f t="shared" si="104"/>
        <v/>
      </c>
      <c r="F1102" s="131"/>
      <c r="G1102" s="105" t="str">
        <f>IF(F1102="","",VLOOKUP(F1102,プルダウン用リスト!$K$1:$M$14,2,FALSE))</f>
        <v/>
      </c>
      <c r="H1102" s="99"/>
      <c r="I1102" s="99"/>
      <c r="J1102" s="139"/>
      <c r="K1102" s="141"/>
      <c r="L1102" s="118"/>
      <c r="M1102" s="119" t="str">
        <f t="shared" si="105"/>
        <v/>
      </c>
      <c r="N1102" s="103"/>
      <c r="O1102" s="100"/>
      <c r="P1102" s="100"/>
      <c r="Q1102" s="101" t="str">
        <f t="shared" si="106"/>
        <v/>
      </c>
      <c r="R1102" s="100"/>
      <c r="S1102" s="102" t="str">
        <f t="shared" si="107"/>
        <v/>
      </c>
      <c r="T1102" s="15" t="str">
        <f t="shared" si="108"/>
        <v/>
      </c>
    </row>
    <row r="1103" spans="1:20" x14ac:dyDescent="0.55000000000000004">
      <c r="A1103" s="126"/>
      <c r="B1103" s="95"/>
      <c r="C1103" s="98" t="str">
        <f>IF(B1103="","",VLOOKUP(B1103,団体基本情報!$B$14:$D$23,3,FALSE))</f>
        <v/>
      </c>
      <c r="D1103" s="7" t="str">
        <f t="shared" si="103"/>
        <v/>
      </c>
      <c r="E1103" s="6" t="str">
        <f t="shared" si="104"/>
        <v/>
      </c>
      <c r="F1103" s="131"/>
      <c r="G1103" s="105" t="str">
        <f>IF(F1103="","",VLOOKUP(F1103,プルダウン用リスト!$K$1:$M$14,2,FALSE))</f>
        <v/>
      </c>
      <c r="H1103" s="99"/>
      <c r="I1103" s="99"/>
      <c r="J1103" s="139"/>
      <c r="K1103" s="141"/>
      <c r="L1103" s="118"/>
      <c r="M1103" s="119" t="str">
        <f t="shared" si="105"/>
        <v/>
      </c>
      <c r="N1103" s="103"/>
      <c r="O1103" s="100"/>
      <c r="P1103" s="100"/>
      <c r="Q1103" s="101" t="str">
        <f t="shared" si="106"/>
        <v/>
      </c>
      <c r="R1103" s="100"/>
      <c r="S1103" s="102" t="str">
        <f t="shared" si="107"/>
        <v/>
      </c>
      <c r="T1103" s="15" t="str">
        <f t="shared" si="108"/>
        <v/>
      </c>
    </row>
    <row r="1104" spans="1:20" x14ac:dyDescent="0.55000000000000004">
      <c r="A1104" s="126"/>
      <c r="B1104" s="95"/>
      <c r="C1104" s="98" t="str">
        <f>IF(B1104="","",VLOOKUP(B1104,団体基本情報!$B$14:$D$23,3,FALSE))</f>
        <v/>
      </c>
      <c r="D1104" s="7" t="str">
        <f t="shared" si="103"/>
        <v/>
      </c>
      <c r="E1104" s="6" t="str">
        <f t="shared" si="104"/>
        <v/>
      </c>
      <c r="F1104" s="131"/>
      <c r="G1104" s="105" t="str">
        <f>IF(F1104="","",VLOOKUP(F1104,プルダウン用リスト!$K$1:$M$14,2,FALSE))</f>
        <v/>
      </c>
      <c r="H1104" s="99"/>
      <c r="I1104" s="99"/>
      <c r="J1104" s="139"/>
      <c r="K1104" s="141"/>
      <c r="L1104" s="118"/>
      <c r="M1104" s="119" t="str">
        <f t="shared" si="105"/>
        <v/>
      </c>
      <c r="N1104" s="103"/>
      <c r="O1104" s="100"/>
      <c r="P1104" s="100"/>
      <c r="Q1104" s="101" t="str">
        <f t="shared" si="106"/>
        <v/>
      </c>
      <c r="R1104" s="100"/>
      <c r="S1104" s="102" t="str">
        <f t="shared" si="107"/>
        <v/>
      </c>
      <c r="T1104" s="15" t="str">
        <f t="shared" si="108"/>
        <v/>
      </c>
    </row>
    <row r="1105" spans="1:20" x14ac:dyDescent="0.55000000000000004">
      <c r="A1105" s="126"/>
      <c r="B1105" s="95"/>
      <c r="C1105" s="98" t="str">
        <f>IF(B1105="","",VLOOKUP(B1105,団体基本情報!$B$14:$D$23,3,FALSE))</f>
        <v/>
      </c>
      <c r="D1105" s="7" t="str">
        <f t="shared" si="103"/>
        <v/>
      </c>
      <c r="E1105" s="6" t="str">
        <f t="shared" si="104"/>
        <v/>
      </c>
      <c r="F1105" s="131"/>
      <c r="G1105" s="105" t="str">
        <f>IF(F1105="","",VLOOKUP(F1105,プルダウン用リスト!$K$1:$M$14,2,FALSE))</f>
        <v/>
      </c>
      <c r="H1105" s="99"/>
      <c r="I1105" s="99"/>
      <c r="J1105" s="139"/>
      <c r="K1105" s="141"/>
      <c r="L1105" s="118"/>
      <c r="M1105" s="119" t="str">
        <f t="shared" si="105"/>
        <v/>
      </c>
      <c r="N1105" s="103"/>
      <c r="O1105" s="100"/>
      <c r="P1105" s="100"/>
      <c r="Q1105" s="101" t="str">
        <f t="shared" si="106"/>
        <v/>
      </c>
      <c r="R1105" s="100"/>
      <c r="S1105" s="102" t="str">
        <f t="shared" si="107"/>
        <v/>
      </c>
      <c r="T1105" s="15" t="str">
        <f t="shared" si="108"/>
        <v/>
      </c>
    </row>
    <row r="1106" spans="1:20" x14ac:dyDescent="0.55000000000000004">
      <c r="A1106" s="126"/>
      <c r="B1106" s="95"/>
      <c r="C1106" s="98" t="str">
        <f>IF(B1106="","",VLOOKUP(B1106,団体基本情報!$B$14:$D$23,3,FALSE))</f>
        <v/>
      </c>
      <c r="D1106" s="7" t="str">
        <f t="shared" si="103"/>
        <v/>
      </c>
      <c r="E1106" s="6" t="str">
        <f t="shared" si="104"/>
        <v/>
      </c>
      <c r="F1106" s="131"/>
      <c r="G1106" s="105" t="str">
        <f>IF(F1106="","",VLOOKUP(F1106,プルダウン用リスト!$K$1:$M$14,2,FALSE))</f>
        <v/>
      </c>
      <c r="H1106" s="99"/>
      <c r="I1106" s="99"/>
      <c r="J1106" s="139"/>
      <c r="K1106" s="141"/>
      <c r="L1106" s="118"/>
      <c r="M1106" s="119" t="str">
        <f t="shared" si="105"/>
        <v/>
      </c>
      <c r="N1106" s="103"/>
      <c r="O1106" s="100"/>
      <c r="P1106" s="100"/>
      <c r="Q1106" s="101" t="str">
        <f t="shared" si="106"/>
        <v/>
      </c>
      <c r="R1106" s="100"/>
      <c r="S1106" s="102" t="str">
        <f t="shared" si="107"/>
        <v/>
      </c>
      <c r="T1106" s="15" t="str">
        <f t="shared" si="108"/>
        <v/>
      </c>
    </row>
    <row r="1107" spans="1:20" x14ac:dyDescent="0.55000000000000004">
      <c r="A1107" s="126"/>
      <c r="B1107" s="95"/>
      <c r="C1107" s="98" t="str">
        <f>IF(B1107="","",VLOOKUP(B1107,団体基本情報!$B$14:$D$23,3,FALSE))</f>
        <v/>
      </c>
      <c r="D1107" s="7" t="str">
        <f t="shared" si="103"/>
        <v/>
      </c>
      <c r="E1107" s="6" t="str">
        <f t="shared" si="104"/>
        <v/>
      </c>
      <c r="F1107" s="131"/>
      <c r="G1107" s="105" t="str">
        <f>IF(F1107="","",VLOOKUP(F1107,プルダウン用リスト!$K$1:$M$14,2,FALSE))</f>
        <v/>
      </c>
      <c r="H1107" s="99"/>
      <c r="I1107" s="99"/>
      <c r="J1107" s="139"/>
      <c r="K1107" s="141"/>
      <c r="L1107" s="118"/>
      <c r="M1107" s="119" t="str">
        <f t="shared" si="105"/>
        <v/>
      </c>
      <c r="N1107" s="103"/>
      <c r="O1107" s="100"/>
      <c r="P1107" s="100"/>
      <c r="Q1107" s="101" t="str">
        <f t="shared" si="106"/>
        <v/>
      </c>
      <c r="R1107" s="100"/>
      <c r="S1107" s="102" t="str">
        <f t="shared" si="107"/>
        <v/>
      </c>
      <c r="T1107" s="15" t="str">
        <f t="shared" si="108"/>
        <v/>
      </c>
    </row>
    <row r="1108" spans="1:20" x14ac:dyDescent="0.55000000000000004">
      <c r="A1108" s="126"/>
      <c r="B1108" s="95"/>
      <c r="C1108" s="98" t="str">
        <f>IF(B1108="","",VLOOKUP(B1108,団体基本情報!$B$14:$D$23,3,FALSE))</f>
        <v/>
      </c>
      <c r="D1108" s="7" t="str">
        <f t="shared" si="103"/>
        <v/>
      </c>
      <c r="E1108" s="6" t="str">
        <f t="shared" si="104"/>
        <v/>
      </c>
      <c r="F1108" s="131"/>
      <c r="G1108" s="105" t="str">
        <f>IF(F1108="","",VLOOKUP(F1108,プルダウン用リスト!$K$1:$M$14,2,FALSE))</f>
        <v/>
      </c>
      <c r="H1108" s="99"/>
      <c r="I1108" s="99"/>
      <c r="J1108" s="139"/>
      <c r="K1108" s="141"/>
      <c r="L1108" s="118"/>
      <c r="M1108" s="119" t="str">
        <f t="shared" si="105"/>
        <v/>
      </c>
      <c r="N1108" s="103"/>
      <c r="O1108" s="100"/>
      <c r="P1108" s="100"/>
      <c r="Q1108" s="101" t="str">
        <f t="shared" si="106"/>
        <v/>
      </c>
      <c r="R1108" s="100"/>
      <c r="S1108" s="102" t="str">
        <f t="shared" si="107"/>
        <v/>
      </c>
      <c r="T1108" s="15" t="str">
        <f t="shared" si="108"/>
        <v/>
      </c>
    </row>
    <row r="1109" spans="1:20" x14ac:dyDescent="0.55000000000000004">
      <c r="A1109" s="126"/>
      <c r="B1109" s="95"/>
      <c r="C1109" s="98" t="str">
        <f>IF(B1109="","",VLOOKUP(B1109,団体基本情報!$B$14:$D$23,3,FALSE))</f>
        <v/>
      </c>
      <c r="D1109" s="7" t="str">
        <f t="shared" si="103"/>
        <v/>
      </c>
      <c r="E1109" s="6" t="str">
        <f t="shared" si="104"/>
        <v/>
      </c>
      <c r="F1109" s="131"/>
      <c r="G1109" s="105" t="str">
        <f>IF(F1109="","",VLOOKUP(F1109,プルダウン用リスト!$K$1:$M$14,2,FALSE))</f>
        <v/>
      </c>
      <c r="H1109" s="99"/>
      <c r="I1109" s="99"/>
      <c r="J1109" s="139"/>
      <c r="K1109" s="141"/>
      <c r="L1109" s="118"/>
      <c r="M1109" s="119" t="str">
        <f t="shared" si="105"/>
        <v/>
      </c>
      <c r="N1109" s="103"/>
      <c r="O1109" s="100"/>
      <c r="P1109" s="100"/>
      <c r="Q1109" s="101" t="str">
        <f t="shared" si="106"/>
        <v/>
      </c>
      <c r="R1109" s="100"/>
      <c r="S1109" s="102" t="str">
        <f t="shared" si="107"/>
        <v/>
      </c>
      <c r="T1109" s="15" t="str">
        <f t="shared" si="108"/>
        <v/>
      </c>
    </row>
    <row r="1110" spans="1:20" x14ac:dyDescent="0.55000000000000004">
      <c r="A1110" s="126"/>
      <c r="B1110" s="95"/>
      <c r="C1110" s="98" t="str">
        <f>IF(B1110="","",VLOOKUP(B1110,団体基本情報!$B$14:$D$23,3,FALSE))</f>
        <v/>
      </c>
      <c r="D1110" s="7" t="str">
        <f t="shared" si="103"/>
        <v/>
      </c>
      <c r="E1110" s="6" t="str">
        <f t="shared" si="104"/>
        <v/>
      </c>
      <c r="F1110" s="131"/>
      <c r="G1110" s="105" t="str">
        <f>IF(F1110="","",VLOOKUP(F1110,プルダウン用リスト!$K$1:$M$14,2,FALSE))</f>
        <v/>
      </c>
      <c r="H1110" s="99"/>
      <c r="I1110" s="99"/>
      <c r="J1110" s="139"/>
      <c r="K1110" s="141"/>
      <c r="L1110" s="118"/>
      <c r="M1110" s="119" t="str">
        <f t="shared" si="105"/>
        <v/>
      </c>
      <c r="N1110" s="103"/>
      <c r="O1110" s="100"/>
      <c r="P1110" s="100"/>
      <c r="Q1110" s="101" t="str">
        <f t="shared" si="106"/>
        <v/>
      </c>
      <c r="R1110" s="100"/>
      <c r="S1110" s="102" t="str">
        <f t="shared" si="107"/>
        <v/>
      </c>
      <c r="T1110" s="15" t="str">
        <f t="shared" si="108"/>
        <v/>
      </c>
    </row>
    <row r="1111" spans="1:20" x14ac:dyDescent="0.55000000000000004">
      <c r="A1111" s="126"/>
      <c r="B1111" s="95"/>
      <c r="C1111" s="98" t="str">
        <f>IF(B1111="","",VLOOKUP(B1111,団体基本情報!$B$14:$D$23,3,FALSE))</f>
        <v/>
      </c>
      <c r="D1111" s="7" t="str">
        <f t="shared" si="103"/>
        <v/>
      </c>
      <c r="E1111" s="6" t="str">
        <f t="shared" si="104"/>
        <v/>
      </c>
      <c r="F1111" s="131"/>
      <c r="G1111" s="105" t="str">
        <f>IF(F1111="","",VLOOKUP(F1111,プルダウン用リスト!$K$1:$M$14,2,FALSE))</f>
        <v/>
      </c>
      <c r="H1111" s="99"/>
      <c r="I1111" s="99"/>
      <c r="J1111" s="139"/>
      <c r="K1111" s="141"/>
      <c r="L1111" s="118"/>
      <c r="M1111" s="119" t="str">
        <f t="shared" si="105"/>
        <v/>
      </c>
      <c r="N1111" s="103"/>
      <c r="O1111" s="100"/>
      <c r="P1111" s="100"/>
      <c r="Q1111" s="101" t="str">
        <f t="shared" si="106"/>
        <v/>
      </c>
      <c r="R1111" s="100"/>
      <c r="S1111" s="102" t="str">
        <f t="shared" si="107"/>
        <v/>
      </c>
      <c r="T1111" s="15" t="str">
        <f t="shared" si="108"/>
        <v/>
      </c>
    </row>
    <row r="1112" spans="1:20" x14ac:dyDescent="0.55000000000000004">
      <c r="A1112" s="126"/>
      <c r="B1112" s="95"/>
      <c r="C1112" s="98" t="str">
        <f>IF(B1112="","",VLOOKUP(B1112,団体基本情報!$B$14:$D$23,3,FALSE))</f>
        <v/>
      </c>
      <c r="D1112" s="7" t="str">
        <f t="shared" si="103"/>
        <v/>
      </c>
      <c r="E1112" s="6" t="str">
        <f t="shared" si="104"/>
        <v/>
      </c>
      <c r="F1112" s="131"/>
      <c r="G1112" s="105" t="str">
        <f>IF(F1112="","",VLOOKUP(F1112,プルダウン用リスト!$K$1:$M$14,2,FALSE))</f>
        <v/>
      </c>
      <c r="H1112" s="99"/>
      <c r="I1112" s="99"/>
      <c r="J1112" s="139"/>
      <c r="K1112" s="141"/>
      <c r="L1112" s="118"/>
      <c r="M1112" s="119" t="str">
        <f t="shared" si="105"/>
        <v/>
      </c>
      <c r="N1112" s="103"/>
      <c r="O1112" s="100"/>
      <c r="P1112" s="100"/>
      <c r="Q1112" s="101" t="str">
        <f t="shared" si="106"/>
        <v/>
      </c>
      <c r="R1112" s="100"/>
      <c r="S1112" s="102" t="str">
        <f t="shared" si="107"/>
        <v/>
      </c>
      <c r="T1112" s="15" t="str">
        <f t="shared" si="108"/>
        <v/>
      </c>
    </row>
    <row r="1113" spans="1:20" x14ac:dyDescent="0.55000000000000004">
      <c r="A1113" s="126"/>
      <c r="B1113" s="95"/>
      <c r="C1113" s="98" t="str">
        <f>IF(B1113="","",VLOOKUP(B1113,団体基本情報!$B$14:$D$23,3,FALSE))</f>
        <v/>
      </c>
      <c r="D1113" s="7" t="str">
        <f t="shared" si="103"/>
        <v/>
      </c>
      <c r="E1113" s="6" t="str">
        <f t="shared" si="104"/>
        <v/>
      </c>
      <c r="F1113" s="131"/>
      <c r="G1113" s="105" t="str">
        <f>IF(F1113="","",VLOOKUP(F1113,プルダウン用リスト!$K$1:$M$14,2,FALSE))</f>
        <v/>
      </c>
      <c r="H1113" s="99"/>
      <c r="I1113" s="99"/>
      <c r="J1113" s="139"/>
      <c r="K1113" s="141"/>
      <c r="L1113" s="118"/>
      <c r="M1113" s="119" t="str">
        <f t="shared" si="105"/>
        <v/>
      </c>
      <c r="N1113" s="103"/>
      <c r="O1113" s="100"/>
      <c r="P1113" s="100"/>
      <c r="Q1113" s="101" t="str">
        <f t="shared" si="106"/>
        <v/>
      </c>
      <c r="R1113" s="100"/>
      <c r="S1113" s="102" t="str">
        <f t="shared" si="107"/>
        <v/>
      </c>
      <c r="T1113" s="15" t="str">
        <f t="shared" si="108"/>
        <v/>
      </c>
    </row>
    <row r="1114" spans="1:20" x14ac:dyDescent="0.55000000000000004">
      <c r="A1114" s="126"/>
      <c r="B1114" s="95"/>
      <c r="C1114" s="98" t="str">
        <f>IF(B1114="","",VLOOKUP(B1114,団体基本情報!$B$14:$D$23,3,FALSE))</f>
        <v/>
      </c>
      <c r="D1114" s="7" t="str">
        <f t="shared" si="103"/>
        <v/>
      </c>
      <c r="E1114" s="6" t="str">
        <f t="shared" si="104"/>
        <v/>
      </c>
      <c r="F1114" s="131"/>
      <c r="G1114" s="105" t="str">
        <f>IF(F1114="","",VLOOKUP(F1114,プルダウン用リスト!$K$1:$M$14,2,FALSE))</f>
        <v/>
      </c>
      <c r="H1114" s="99"/>
      <c r="I1114" s="99"/>
      <c r="J1114" s="139"/>
      <c r="K1114" s="141"/>
      <c r="L1114" s="118"/>
      <c r="M1114" s="119" t="str">
        <f t="shared" si="105"/>
        <v/>
      </c>
      <c r="N1114" s="103"/>
      <c r="O1114" s="100"/>
      <c r="P1114" s="100"/>
      <c r="Q1114" s="101" t="str">
        <f t="shared" si="106"/>
        <v/>
      </c>
      <c r="R1114" s="100"/>
      <c r="S1114" s="102" t="str">
        <f t="shared" si="107"/>
        <v/>
      </c>
      <c r="T1114" s="15" t="str">
        <f t="shared" si="108"/>
        <v/>
      </c>
    </row>
    <row r="1115" spans="1:20" x14ac:dyDescent="0.55000000000000004">
      <c r="A1115" s="126"/>
      <c r="B1115" s="95"/>
      <c r="C1115" s="98" t="str">
        <f>IF(B1115="","",VLOOKUP(B1115,団体基本情報!$B$14:$D$23,3,FALSE))</f>
        <v/>
      </c>
      <c r="D1115" s="7" t="str">
        <f t="shared" si="103"/>
        <v/>
      </c>
      <c r="E1115" s="6" t="str">
        <f t="shared" si="104"/>
        <v/>
      </c>
      <c r="F1115" s="131"/>
      <c r="G1115" s="105" t="str">
        <f>IF(F1115="","",VLOOKUP(F1115,プルダウン用リスト!$K$1:$M$14,2,FALSE))</f>
        <v/>
      </c>
      <c r="H1115" s="99"/>
      <c r="I1115" s="99"/>
      <c r="J1115" s="139"/>
      <c r="K1115" s="141"/>
      <c r="L1115" s="118"/>
      <c r="M1115" s="119" t="str">
        <f t="shared" si="105"/>
        <v/>
      </c>
      <c r="N1115" s="103"/>
      <c r="O1115" s="100"/>
      <c r="P1115" s="100"/>
      <c r="Q1115" s="101" t="str">
        <f t="shared" si="106"/>
        <v/>
      </c>
      <c r="R1115" s="100"/>
      <c r="S1115" s="102" t="str">
        <f t="shared" si="107"/>
        <v/>
      </c>
      <c r="T1115" s="15" t="str">
        <f t="shared" si="108"/>
        <v/>
      </c>
    </row>
    <row r="1116" spans="1:20" x14ac:dyDescent="0.55000000000000004">
      <c r="A1116" s="126"/>
      <c r="B1116" s="95"/>
      <c r="C1116" s="98" t="str">
        <f>IF(B1116="","",VLOOKUP(B1116,団体基本情報!$B$14:$D$23,3,FALSE))</f>
        <v/>
      </c>
      <c r="D1116" s="7" t="str">
        <f t="shared" si="103"/>
        <v/>
      </c>
      <c r="E1116" s="6" t="str">
        <f t="shared" si="104"/>
        <v/>
      </c>
      <c r="F1116" s="131"/>
      <c r="G1116" s="105" t="str">
        <f>IF(F1116="","",VLOOKUP(F1116,プルダウン用リスト!$K$1:$M$14,2,FALSE))</f>
        <v/>
      </c>
      <c r="H1116" s="99"/>
      <c r="I1116" s="99"/>
      <c r="J1116" s="139"/>
      <c r="K1116" s="141"/>
      <c r="L1116" s="118"/>
      <c r="M1116" s="119" t="str">
        <f t="shared" si="105"/>
        <v/>
      </c>
      <c r="N1116" s="103"/>
      <c r="O1116" s="100"/>
      <c r="P1116" s="100"/>
      <c r="Q1116" s="101" t="str">
        <f t="shared" si="106"/>
        <v/>
      </c>
      <c r="R1116" s="100"/>
      <c r="S1116" s="102" t="str">
        <f t="shared" si="107"/>
        <v/>
      </c>
      <c r="T1116" s="15" t="str">
        <f t="shared" si="108"/>
        <v/>
      </c>
    </row>
    <row r="1117" spans="1:20" x14ac:dyDescent="0.55000000000000004">
      <c r="A1117" s="126"/>
      <c r="B1117" s="95"/>
      <c r="C1117" s="98" t="str">
        <f>IF(B1117="","",VLOOKUP(B1117,団体基本情報!$B$14:$D$23,3,FALSE))</f>
        <v/>
      </c>
      <c r="D1117" s="7" t="str">
        <f t="shared" si="103"/>
        <v/>
      </c>
      <c r="E1117" s="6" t="str">
        <f t="shared" si="104"/>
        <v/>
      </c>
      <c r="F1117" s="131"/>
      <c r="G1117" s="105" t="str">
        <f>IF(F1117="","",VLOOKUP(F1117,プルダウン用リスト!$K$1:$M$14,2,FALSE))</f>
        <v/>
      </c>
      <c r="H1117" s="99"/>
      <c r="I1117" s="99"/>
      <c r="J1117" s="139"/>
      <c r="K1117" s="141"/>
      <c r="L1117" s="118"/>
      <c r="M1117" s="119" t="str">
        <f t="shared" si="105"/>
        <v/>
      </c>
      <c r="N1117" s="103"/>
      <c r="O1117" s="100"/>
      <c r="P1117" s="100"/>
      <c r="Q1117" s="101" t="str">
        <f t="shared" si="106"/>
        <v/>
      </c>
      <c r="R1117" s="100"/>
      <c r="S1117" s="102" t="str">
        <f t="shared" si="107"/>
        <v/>
      </c>
      <c r="T1117" s="15" t="str">
        <f t="shared" si="108"/>
        <v/>
      </c>
    </row>
    <row r="1118" spans="1:20" x14ac:dyDescent="0.55000000000000004">
      <c r="A1118" s="126"/>
      <c r="B1118" s="95"/>
      <c r="C1118" s="98" t="str">
        <f>IF(B1118="","",VLOOKUP(B1118,団体基本情報!$B$14:$D$23,3,FALSE))</f>
        <v/>
      </c>
      <c r="D1118" s="7" t="str">
        <f t="shared" si="103"/>
        <v/>
      </c>
      <c r="E1118" s="6" t="str">
        <f t="shared" si="104"/>
        <v/>
      </c>
      <c r="F1118" s="131"/>
      <c r="G1118" s="105" t="str">
        <f>IF(F1118="","",VLOOKUP(F1118,プルダウン用リスト!$K$1:$M$14,2,FALSE))</f>
        <v/>
      </c>
      <c r="H1118" s="99"/>
      <c r="I1118" s="99"/>
      <c r="J1118" s="139"/>
      <c r="K1118" s="141"/>
      <c r="L1118" s="118"/>
      <c r="M1118" s="119" t="str">
        <f t="shared" si="105"/>
        <v/>
      </c>
      <c r="N1118" s="103"/>
      <c r="O1118" s="100"/>
      <c r="P1118" s="100"/>
      <c r="Q1118" s="101" t="str">
        <f t="shared" si="106"/>
        <v/>
      </c>
      <c r="R1118" s="100"/>
      <c r="S1118" s="102" t="str">
        <f t="shared" si="107"/>
        <v/>
      </c>
      <c r="T1118" s="15" t="str">
        <f t="shared" si="108"/>
        <v/>
      </c>
    </row>
    <row r="1119" spans="1:20" x14ac:dyDescent="0.55000000000000004">
      <c r="A1119" s="126"/>
      <c r="B1119" s="95"/>
      <c r="C1119" s="98" t="str">
        <f>IF(B1119="","",VLOOKUP(B1119,団体基本情報!$B$14:$D$23,3,FALSE))</f>
        <v/>
      </c>
      <c r="D1119" s="7" t="str">
        <f t="shared" si="103"/>
        <v/>
      </c>
      <c r="E1119" s="6" t="str">
        <f t="shared" si="104"/>
        <v/>
      </c>
      <c r="F1119" s="131"/>
      <c r="G1119" s="105" t="str">
        <f>IF(F1119="","",VLOOKUP(F1119,プルダウン用リスト!$K$1:$M$14,2,FALSE))</f>
        <v/>
      </c>
      <c r="H1119" s="99"/>
      <c r="I1119" s="99"/>
      <c r="J1119" s="139"/>
      <c r="K1119" s="141"/>
      <c r="L1119" s="118"/>
      <c r="M1119" s="119" t="str">
        <f t="shared" si="105"/>
        <v/>
      </c>
      <c r="N1119" s="103"/>
      <c r="O1119" s="100"/>
      <c r="P1119" s="100"/>
      <c r="Q1119" s="101" t="str">
        <f t="shared" si="106"/>
        <v/>
      </c>
      <c r="R1119" s="100"/>
      <c r="S1119" s="102" t="str">
        <f t="shared" si="107"/>
        <v/>
      </c>
      <c r="T1119" s="15" t="str">
        <f t="shared" si="108"/>
        <v/>
      </c>
    </row>
    <row r="1120" spans="1:20" x14ac:dyDescent="0.55000000000000004">
      <c r="A1120" s="126"/>
      <c r="B1120" s="95"/>
      <c r="C1120" s="98" t="str">
        <f>IF(B1120="","",VLOOKUP(B1120,団体基本情報!$B$14:$D$23,3,FALSE))</f>
        <v/>
      </c>
      <c r="D1120" s="7" t="str">
        <f t="shared" si="103"/>
        <v/>
      </c>
      <c r="E1120" s="6" t="str">
        <f t="shared" si="104"/>
        <v/>
      </c>
      <c r="F1120" s="131"/>
      <c r="G1120" s="105" t="str">
        <f>IF(F1120="","",VLOOKUP(F1120,プルダウン用リスト!$K$1:$M$14,2,FALSE))</f>
        <v/>
      </c>
      <c r="H1120" s="99"/>
      <c r="I1120" s="99"/>
      <c r="J1120" s="139"/>
      <c r="K1120" s="141"/>
      <c r="L1120" s="118"/>
      <c r="M1120" s="119" t="str">
        <f t="shared" si="105"/>
        <v/>
      </c>
      <c r="N1120" s="103"/>
      <c r="O1120" s="100"/>
      <c r="P1120" s="100"/>
      <c r="Q1120" s="101" t="str">
        <f t="shared" si="106"/>
        <v/>
      </c>
      <c r="R1120" s="100"/>
      <c r="S1120" s="102" t="str">
        <f t="shared" si="107"/>
        <v/>
      </c>
      <c r="T1120" s="15" t="str">
        <f t="shared" si="108"/>
        <v/>
      </c>
    </row>
    <row r="1121" spans="1:20" x14ac:dyDescent="0.55000000000000004">
      <c r="A1121" s="126"/>
      <c r="B1121" s="95"/>
      <c r="C1121" s="98" t="str">
        <f>IF(B1121="","",VLOOKUP(B1121,団体基本情報!$B$14:$D$23,3,FALSE))</f>
        <v/>
      </c>
      <c r="D1121" s="7" t="str">
        <f t="shared" si="103"/>
        <v/>
      </c>
      <c r="E1121" s="6" t="str">
        <f t="shared" si="104"/>
        <v/>
      </c>
      <c r="F1121" s="131"/>
      <c r="G1121" s="105" t="str">
        <f>IF(F1121="","",VLOOKUP(F1121,プルダウン用リスト!$K$1:$M$14,2,FALSE))</f>
        <v/>
      </c>
      <c r="H1121" s="99"/>
      <c r="I1121" s="99"/>
      <c r="J1121" s="139"/>
      <c r="K1121" s="141"/>
      <c r="L1121" s="118"/>
      <c r="M1121" s="119" t="str">
        <f t="shared" si="105"/>
        <v/>
      </c>
      <c r="N1121" s="103"/>
      <c r="O1121" s="100"/>
      <c r="P1121" s="100"/>
      <c r="Q1121" s="101" t="str">
        <f t="shared" si="106"/>
        <v/>
      </c>
      <c r="R1121" s="100"/>
      <c r="S1121" s="102" t="str">
        <f t="shared" si="107"/>
        <v/>
      </c>
      <c r="T1121" s="15" t="str">
        <f t="shared" si="108"/>
        <v/>
      </c>
    </row>
    <row r="1122" spans="1:20" x14ac:dyDescent="0.55000000000000004">
      <c r="A1122" s="126"/>
      <c r="B1122" s="95"/>
      <c r="C1122" s="98" t="str">
        <f>IF(B1122="","",VLOOKUP(B1122,団体基本情報!$B$14:$D$23,3,FALSE))</f>
        <v/>
      </c>
      <c r="D1122" s="7" t="str">
        <f t="shared" si="103"/>
        <v/>
      </c>
      <c r="E1122" s="6" t="str">
        <f t="shared" si="104"/>
        <v/>
      </c>
      <c r="F1122" s="131"/>
      <c r="G1122" s="105" t="str">
        <f>IF(F1122="","",VLOOKUP(F1122,プルダウン用リスト!$K$1:$M$14,2,FALSE))</f>
        <v/>
      </c>
      <c r="H1122" s="99"/>
      <c r="I1122" s="99"/>
      <c r="J1122" s="139"/>
      <c r="K1122" s="141"/>
      <c r="L1122" s="118"/>
      <c r="M1122" s="119" t="str">
        <f t="shared" si="105"/>
        <v/>
      </c>
      <c r="N1122" s="103"/>
      <c r="O1122" s="100"/>
      <c r="P1122" s="100"/>
      <c r="Q1122" s="101" t="str">
        <f t="shared" si="106"/>
        <v/>
      </c>
      <c r="R1122" s="100"/>
      <c r="S1122" s="102" t="str">
        <f t="shared" si="107"/>
        <v/>
      </c>
      <c r="T1122" s="15" t="str">
        <f t="shared" si="108"/>
        <v/>
      </c>
    </row>
    <row r="1123" spans="1:20" x14ac:dyDescent="0.55000000000000004">
      <c r="A1123" s="126"/>
      <c r="B1123" s="95"/>
      <c r="C1123" s="98" t="str">
        <f>IF(B1123="","",VLOOKUP(B1123,団体基本情報!$B$14:$D$23,3,FALSE))</f>
        <v/>
      </c>
      <c r="D1123" s="7" t="str">
        <f t="shared" si="103"/>
        <v/>
      </c>
      <c r="E1123" s="6" t="str">
        <f t="shared" si="104"/>
        <v/>
      </c>
      <c r="F1123" s="131"/>
      <c r="G1123" s="105" t="str">
        <f>IF(F1123="","",VLOOKUP(F1123,プルダウン用リスト!$K$1:$M$14,2,FALSE))</f>
        <v/>
      </c>
      <c r="H1123" s="99"/>
      <c r="I1123" s="99"/>
      <c r="J1123" s="139"/>
      <c r="K1123" s="141"/>
      <c r="L1123" s="118"/>
      <c r="M1123" s="119" t="str">
        <f t="shared" si="105"/>
        <v/>
      </c>
      <c r="N1123" s="103"/>
      <c r="O1123" s="100"/>
      <c r="P1123" s="100"/>
      <c r="Q1123" s="101" t="str">
        <f t="shared" si="106"/>
        <v/>
      </c>
      <c r="R1123" s="100"/>
      <c r="S1123" s="102" t="str">
        <f t="shared" si="107"/>
        <v/>
      </c>
      <c r="T1123" s="15" t="str">
        <f t="shared" si="108"/>
        <v/>
      </c>
    </row>
    <row r="1124" spans="1:20" x14ac:dyDescent="0.55000000000000004">
      <c r="A1124" s="126"/>
      <c r="B1124" s="95"/>
      <c r="C1124" s="98" t="str">
        <f>IF(B1124="","",VLOOKUP(B1124,団体基本情報!$B$14:$D$23,3,FALSE))</f>
        <v/>
      </c>
      <c r="D1124" s="7" t="str">
        <f t="shared" si="103"/>
        <v/>
      </c>
      <c r="E1124" s="6" t="str">
        <f t="shared" si="104"/>
        <v/>
      </c>
      <c r="F1124" s="131"/>
      <c r="G1124" s="105" t="str">
        <f>IF(F1124="","",VLOOKUP(F1124,プルダウン用リスト!$K$1:$M$14,2,FALSE))</f>
        <v/>
      </c>
      <c r="H1124" s="99"/>
      <c r="I1124" s="99"/>
      <c r="J1124" s="139"/>
      <c r="K1124" s="141"/>
      <c r="L1124" s="118"/>
      <c r="M1124" s="119" t="str">
        <f t="shared" si="105"/>
        <v/>
      </c>
      <c r="N1124" s="103"/>
      <c r="O1124" s="100"/>
      <c r="P1124" s="100"/>
      <c r="Q1124" s="101" t="str">
        <f t="shared" si="106"/>
        <v/>
      </c>
      <c r="R1124" s="100"/>
      <c r="S1124" s="102" t="str">
        <f t="shared" si="107"/>
        <v/>
      </c>
      <c r="T1124" s="15" t="str">
        <f t="shared" si="108"/>
        <v/>
      </c>
    </row>
    <row r="1125" spans="1:20" x14ac:dyDescent="0.55000000000000004">
      <c r="A1125" s="126"/>
      <c r="B1125" s="95"/>
      <c r="C1125" s="98" t="str">
        <f>IF(B1125="","",VLOOKUP(B1125,団体基本情報!$B$14:$D$23,3,FALSE))</f>
        <v/>
      </c>
      <c r="D1125" s="7" t="str">
        <f t="shared" si="103"/>
        <v/>
      </c>
      <c r="E1125" s="6" t="str">
        <f t="shared" si="104"/>
        <v/>
      </c>
      <c r="F1125" s="131"/>
      <c r="G1125" s="105" t="str">
        <f>IF(F1125="","",VLOOKUP(F1125,プルダウン用リスト!$K$1:$M$14,2,FALSE))</f>
        <v/>
      </c>
      <c r="H1125" s="99"/>
      <c r="I1125" s="99"/>
      <c r="J1125" s="139"/>
      <c r="K1125" s="141"/>
      <c r="L1125" s="118"/>
      <c r="M1125" s="119" t="str">
        <f t="shared" si="105"/>
        <v/>
      </c>
      <c r="N1125" s="103"/>
      <c r="O1125" s="100"/>
      <c r="P1125" s="100"/>
      <c r="Q1125" s="101" t="str">
        <f t="shared" si="106"/>
        <v/>
      </c>
      <c r="R1125" s="100"/>
      <c r="S1125" s="102" t="str">
        <f t="shared" si="107"/>
        <v/>
      </c>
      <c r="T1125" s="15" t="str">
        <f t="shared" si="108"/>
        <v/>
      </c>
    </row>
    <row r="1126" spans="1:20" x14ac:dyDescent="0.55000000000000004">
      <c r="A1126" s="126"/>
      <c r="B1126" s="95"/>
      <c r="C1126" s="98" t="str">
        <f>IF(B1126="","",VLOOKUP(B1126,団体基本情報!$B$14:$D$23,3,FALSE))</f>
        <v/>
      </c>
      <c r="D1126" s="7" t="str">
        <f t="shared" si="103"/>
        <v/>
      </c>
      <c r="E1126" s="6" t="str">
        <f t="shared" si="104"/>
        <v/>
      </c>
      <c r="F1126" s="131"/>
      <c r="G1126" s="105" t="str">
        <f>IF(F1126="","",VLOOKUP(F1126,プルダウン用リスト!$K$1:$M$14,2,FALSE))</f>
        <v/>
      </c>
      <c r="H1126" s="99"/>
      <c r="I1126" s="99"/>
      <c r="J1126" s="139"/>
      <c r="K1126" s="141"/>
      <c r="L1126" s="118"/>
      <c r="M1126" s="119" t="str">
        <f t="shared" si="105"/>
        <v/>
      </c>
      <c r="N1126" s="103"/>
      <c r="O1126" s="100"/>
      <c r="P1126" s="100"/>
      <c r="Q1126" s="101" t="str">
        <f t="shared" si="106"/>
        <v/>
      </c>
      <c r="R1126" s="100"/>
      <c r="S1126" s="102" t="str">
        <f t="shared" si="107"/>
        <v/>
      </c>
      <c r="T1126" s="15" t="str">
        <f t="shared" si="108"/>
        <v/>
      </c>
    </row>
    <row r="1127" spans="1:20" x14ac:dyDescent="0.55000000000000004">
      <c r="A1127" s="126"/>
      <c r="B1127" s="95"/>
      <c r="C1127" s="98" t="str">
        <f>IF(B1127="","",VLOOKUP(B1127,団体基本情報!$B$14:$D$23,3,FALSE))</f>
        <v/>
      </c>
      <c r="D1127" s="7" t="str">
        <f t="shared" si="103"/>
        <v/>
      </c>
      <c r="E1127" s="6" t="str">
        <f t="shared" si="104"/>
        <v/>
      </c>
      <c r="F1127" s="131"/>
      <c r="G1127" s="105" t="str">
        <f>IF(F1127="","",VLOOKUP(F1127,プルダウン用リスト!$K$1:$M$14,2,FALSE))</f>
        <v/>
      </c>
      <c r="H1127" s="99"/>
      <c r="I1127" s="99"/>
      <c r="J1127" s="139"/>
      <c r="K1127" s="141"/>
      <c r="L1127" s="118"/>
      <c r="M1127" s="119" t="str">
        <f t="shared" si="105"/>
        <v/>
      </c>
      <c r="N1127" s="103"/>
      <c r="O1127" s="100"/>
      <c r="P1127" s="100"/>
      <c r="Q1127" s="101" t="str">
        <f t="shared" si="106"/>
        <v/>
      </c>
      <c r="R1127" s="100"/>
      <c r="S1127" s="102" t="str">
        <f t="shared" si="107"/>
        <v/>
      </c>
      <c r="T1127" s="15" t="str">
        <f t="shared" si="108"/>
        <v/>
      </c>
    </row>
    <row r="1128" spans="1:20" x14ac:dyDescent="0.55000000000000004">
      <c r="A1128" s="126"/>
      <c r="B1128" s="95"/>
      <c r="C1128" s="98" t="str">
        <f>IF(B1128="","",VLOOKUP(B1128,団体基本情報!$B$14:$D$23,3,FALSE))</f>
        <v/>
      </c>
      <c r="D1128" s="7" t="str">
        <f t="shared" si="103"/>
        <v/>
      </c>
      <c r="E1128" s="6" t="str">
        <f t="shared" si="104"/>
        <v/>
      </c>
      <c r="F1128" s="131"/>
      <c r="G1128" s="105" t="str">
        <f>IF(F1128="","",VLOOKUP(F1128,プルダウン用リスト!$K$1:$M$14,2,FALSE))</f>
        <v/>
      </c>
      <c r="H1128" s="99"/>
      <c r="I1128" s="99"/>
      <c r="J1128" s="139"/>
      <c r="K1128" s="141"/>
      <c r="L1128" s="118"/>
      <c r="M1128" s="119" t="str">
        <f t="shared" si="105"/>
        <v/>
      </c>
      <c r="N1128" s="103"/>
      <c r="O1128" s="100"/>
      <c r="P1128" s="100"/>
      <c r="Q1128" s="101" t="str">
        <f t="shared" si="106"/>
        <v/>
      </c>
      <c r="R1128" s="100"/>
      <c r="S1128" s="102" t="str">
        <f t="shared" si="107"/>
        <v/>
      </c>
      <c r="T1128" s="15" t="str">
        <f t="shared" si="108"/>
        <v/>
      </c>
    </row>
    <row r="1129" spans="1:20" x14ac:dyDescent="0.55000000000000004">
      <c r="A1129" s="126"/>
      <c r="B1129" s="95"/>
      <c r="C1129" s="98" t="str">
        <f>IF(B1129="","",VLOOKUP(B1129,団体基本情報!$B$14:$D$23,3,FALSE))</f>
        <v/>
      </c>
      <c r="D1129" s="7" t="str">
        <f t="shared" si="103"/>
        <v/>
      </c>
      <c r="E1129" s="6" t="str">
        <f t="shared" si="104"/>
        <v/>
      </c>
      <c r="F1129" s="131"/>
      <c r="G1129" s="105" t="str">
        <f>IF(F1129="","",VLOOKUP(F1129,プルダウン用リスト!$K$1:$M$14,2,FALSE))</f>
        <v/>
      </c>
      <c r="H1129" s="99"/>
      <c r="I1129" s="99"/>
      <c r="J1129" s="139"/>
      <c r="K1129" s="141"/>
      <c r="L1129" s="118"/>
      <c r="M1129" s="119" t="str">
        <f t="shared" si="105"/>
        <v/>
      </c>
      <c r="N1129" s="103"/>
      <c r="O1129" s="100"/>
      <c r="P1129" s="100"/>
      <c r="Q1129" s="101" t="str">
        <f t="shared" si="106"/>
        <v/>
      </c>
      <c r="R1129" s="100"/>
      <c r="S1129" s="102" t="str">
        <f t="shared" si="107"/>
        <v/>
      </c>
      <c r="T1129" s="15" t="str">
        <f t="shared" si="108"/>
        <v/>
      </c>
    </row>
    <row r="1130" spans="1:20" x14ac:dyDescent="0.55000000000000004">
      <c r="A1130" s="126"/>
      <c r="B1130" s="95"/>
      <c r="C1130" s="98" t="str">
        <f>IF(B1130="","",VLOOKUP(B1130,団体基本情報!$B$14:$D$23,3,FALSE))</f>
        <v/>
      </c>
      <c r="D1130" s="7" t="str">
        <f t="shared" si="103"/>
        <v/>
      </c>
      <c r="E1130" s="6" t="str">
        <f t="shared" si="104"/>
        <v/>
      </c>
      <c r="F1130" s="131"/>
      <c r="G1130" s="105" t="str">
        <f>IF(F1130="","",VLOOKUP(F1130,プルダウン用リスト!$K$1:$M$14,2,FALSE))</f>
        <v/>
      </c>
      <c r="H1130" s="99"/>
      <c r="I1130" s="99"/>
      <c r="J1130" s="139"/>
      <c r="K1130" s="141"/>
      <c r="L1130" s="118"/>
      <c r="M1130" s="119" t="str">
        <f t="shared" si="105"/>
        <v/>
      </c>
      <c r="N1130" s="103"/>
      <c r="O1130" s="100"/>
      <c r="P1130" s="100"/>
      <c r="Q1130" s="101" t="str">
        <f t="shared" si="106"/>
        <v/>
      </c>
      <c r="R1130" s="100"/>
      <c r="S1130" s="102" t="str">
        <f t="shared" si="107"/>
        <v/>
      </c>
      <c r="T1130" s="15" t="str">
        <f t="shared" si="108"/>
        <v/>
      </c>
    </row>
    <row r="1131" spans="1:20" x14ac:dyDescent="0.55000000000000004">
      <c r="A1131" s="126"/>
      <c r="B1131" s="95"/>
      <c r="C1131" s="98" t="str">
        <f>IF(B1131="","",VLOOKUP(B1131,団体基本情報!$B$14:$D$23,3,FALSE))</f>
        <v/>
      </c>
      <c r="D1131" s="7" t="str">
        <f t="shared" si="103"/>
        <v/>
      </c>
      <c r="E1131" s="6" t="str">
        <f t="shared" si="104"/>
        <v/>
      </c>
      <c r="F1131" s="131"/>
      <c r="G1131" s="105" t="str">
        <f>IF(F1131="","",VLOOKUP(F1131,プルダウン用リスト!$K$1:$M$14,2,FALSE))</f>
        <v/>
      </c>
      <c r="H1131" s="99"/>
      <c r="I1131" s="99"/>
      <c r="J1131" s="139"/>
      <c r="K1131" s="141"/>
      <c r="L1131" s="118"/>
      <c r="M1131" s="119" t="str">
        <f t="shared" si="105"/>
        <v/>
      </c>
      <c r="N1131" s="103"/>
      <c r="O1131" s="100"/>
      <c r="P1131" s="100"/>
      <c r="Q1131" s="101" t="str">
        <f t="shared" si="106"/>
        <v/>
      </c>
      <c r="R1131" s="100"/>
      <c r="S1131" s="102" t="str">
        <f t="shared" si="107"/>
        <v/>
      </c>
      <c r="T1131" s="15" t="str">
        <f t="shared" si="108"/>
        <v/>
      </c>
    </row>
    <row r="1132" spans="1:20" x14ac:dyDescent="0.55000000000000004">
      <c r="A1132" s="126"/>
      <c r="B1132" s="95"/>
      <c r="C1132" s="98" t="str">
        <f>IF(B1132="","",VLOOKUP(B1132,団体基本情報!$B$14:$D$23,3,FALSE))</f>
        <v/>
      </c>
      <c r="D1132" s="7" t="str">
        <f t="shared" si="103"/>
        <v/>
      </c>
      <c r="E1132" s="6" t="str">
        <f t="shared" si="104"/>
        <v/>
      </c>
      <c r="F1132" s="131"/>
      <c r="G1132" s="105" t="str">
        <f>IF(F1132="","",VLOOKUP(F1132,プルダウン用リスト!$K$1:$M$14,2,FALSE))</f>
        <v/>
      </c>
      <c r="H1132" s="99"/>
      <c r="I1132" s="99"/>
      <c r="J1132" s="139"/>
      <c r="K1132" s="141"/>
      <c r="L1132" s="118"/>
      <c r="M1132" s="119" t="str">
        <f t="shared" si="105"/>
        <v/>
      </c>
      <c r="N1132" s="103"/>
      <c r="O1132" s="100"/>
      <c r="P1132" s="100"/>
      <c r="Q1132" s="101" t="str">
        <f t="shared" si="106"/>
        <v/>
      </c>
      <c r="R1132" s="100"/>
      <c r="S1132" s="102" t="str">
        <f t="shared" si="107"/>
        <v/>
      </c>
      <c r="T1132" s="15" t="str">
        <f t="shared" si="108"/>
        <v/>
      </c>
    </row>
    <row r="1133" spans="1:20" x14ac:dyDescent="0.55000000000000004">
      <c r="A1133" s="126"/>
      <c r="B1133" s="95"/>
      <c r="C1133" s="98" t="str">
        <f>IF(B1133="","",VLOOKUP(B1133,団体基本情報!$B$14:$D$23,3,FALSE))</f>
        <v/>
      </c>
      <c r="D1133" s="7" t="str">
        <f t="shared" si="103"/>
        <v/>
      </c>
      <c r="E1133" s="6" t="str">
        <f t="shared" si="104"/>
        <v/>
      </c>
      <c r="F1133" s="131"/>
      <c r="G1133" s="105" t="str">
        <f>IF(F1133="","",VLOOKUP(F1133,プルダウン用リスト!$K$1:$M$14,2,FALSE))</f>
        <v/>
      </c>
      <c r="H1133" s="99"/>
      <c r="I1133" s="99"/>
      <c r="J1133" s="139"/>
      <c r="K1133" s="141"/>
      <c r="L1133" s="118"/>
      <c r="M1133" s="119" t="str">
        <f t="shared" si="105"/>
        <v/>
      </c>
      <c r="N1133" s="103"/>
      <c r="O1133" s="100"/>
      <c r="P1133" s="100"/>
      <c r="Q1133" s="101" t="str">
        <f t="shared" si="106"/>
        <v/>
      </c>
      <c r="R1133" s="100"/>
      <c r="S1133" s="102" t="str">
        <f t="shared" si="107"/>
        <v/>
      </c>
      <c r="T1133" s="15" t="str">
        <f t="shared" si="108"/>
        <v/>
      </c>
    </row>
    <row r="1134" spans="1:20" x14ac:dyDescent="0.55000000000000004">
      <c r="A1134" s="126"/>
      <c r="B1134" s="95"/>
      <c r="C1134" s="98" t="str">
        <f>IF(B1134="","",VLOOKUP(B1134,団体基本情報!$B$14:$D$23,3,FALSE))</f>
        <v/>
      </c>
      <c r="D1134" s="7" t="str">
        <f t="shared" si="103"/>
        <v/>
      </c>
      <c r="E1134" s="6" t="str">
        <f t="shared" si="104"/>
        <v/>
      </c>
      <c r="F1134" s="131"/>
      <c r="G1134" s="105" t="str">
        <f>IF(F1134="","",VLOOKUP(F1134,プルダウン用リスト!$K$1:$M$14,2,FALSE))</f>
        <v/>
      </c>
      <c r="H1134" s="99"/>
      <c r="I1134" s="99"/>
      <c r="J1134" s="139"/>
      <c r="K1134" s="141"/>
      <c r="L1134" s="118"/>
      <c r="M1134" s="119" t="str">
        <f t="shared" si="105"/>
        <v/>
      </c>
      <c r="N1134" s="103"/>
      <c r="O1134" s="100"/>
      <c r="P1134" s="100"/>
      <c r="Q1134" s="101" t="str">
        <f t="shared" si="106"/>
        <v/>
      </c>
      <c r="R1134" s="100"/>
      <c r="S1134" s="102" t="str">
        <f t="shared" si="107"/>
        <v/>
      </c>
      <c r="T1134" s="15" t="str">
        <f t="shared" si="108"/>
        <v/>
      </c>
    </row>
    <row r="1135" spans="1:20" x14ac:dyDescent="0.55000000000000004">
      <c r="A1135" s="126"/>
      <c r="B1135" s="95"/>
      <c r="C1135" s="98" t="str">
        <f>IF(B1135="","",VLOOKUP(B1135,団体基本情報!$B$14:$D$23,3,FALSE))</f>
        <v/>
      </c>
      <c r="D1135" s="7" t="str">
        <f t="shared" si="103"/>
        <v/>
      </c>
      <c r="E1135" s="6" t="str">
        <f t="shared" si="104"/>
        <v/>
      </c>
      <c r="F1135" s="131"/>
      <c r="G1135" s="105" t="str">
        <f>IF(F1135="","",VLOOKUP(F1135,プルダウン用リスト!$K$1:$M$14,2,FALSE))</f>
        <v/>
      </c>
      <c r="H1135" s="99"/>
      <c r="I1135" s="99"/>
      <c r="J1135" s="139"/>
      <c r="K1135" s="141"/>
      <c r="L1135" s="118"/>
      <c r="M1135" s="119" t="str">
        <f t="shared" si="105"/>
        <v/>
      </c>
      <c r="N1135" s="103"/>
      <c r="O1135" s="100"/>
      <c r="P1135" s="100"/>
      <c r="Q1135" s="101" t="str">
        <f t="shared" si="106"/>
        <v/>
      </c>
      <c r="R1135" s="100"/>
      <c r="S1135" s="102" t="str">
        <f t="shared" si="107"/>
        <v/>
      </c>
      <c r="T1135" s="15" t="str">
        <f t="shared" si="108"/>
        <v/>
      </c>
    </row>
    <row r="1136" spans="1:20" x14ac:dyDescent="0.55000000000000004">
      <c r="A1136" s="126"/>
      <c r="B1136" s="95"/>
      <c r="C1136" s="98" t="str">
        <f>IF(B1136="","",VLOOKUP(B1136,団体基本情報!$B$14:$D$23,3,FALSE))</f>
        <v/>
      </c>
      <c r="D1136" s="7" t="str">
        <f t="shared" si="103"/>
        <v/>
      </c>
      <c r="E1136" s="6" t="str">
        <f t="shared" si="104"/>
        <v/>
      </c>
      <c r="F1136" s="131"/>
      <c r="G1136" s="105" t="str">
        <f>IF(F1136="","",VLOOKUP(F1136,プルダウン用リスト!$K$1:$M$14,2,FALSE))</f>
        <v/>
      </c>
      <c r="H1136" s="99"/>
      <c r="I1136" s="99"/>
      <c r="J1136" s="139"/>
      <c r="K1136" s="141"/>
      <c r="L1136" s="118"/>
      <c r="M1136" s="119" t="str">
        <f t="shared" si="105"/>
        <v/>
      </c>
      <c r="N1136" s="103"/>
      <c r="O1136" s="100"/>
      <c r="P1136" s="100"/>
      <c r="Q1136" s="101" t="str">
        <f t="shared" si="106"/>
        <v/>
      </c>
      <c r="R1136" s="100"/>
      <c r="S1136" s="102" t="str">
        <f t="shared" si="107"/>
        <v/>
      </c>
      <c r="T1136" s="15" t="str">
        <f t="shared" si="108"/>
        <v/>
      </c>
    </row>
    <row r="1137" spans="1:20" x14ac:dyDescent="0.55000000000000004">
      <c r="A1137" s="126"/>
      <c r="B1137" s="95"/>
      <c r="C1137" s="98" t="str">
        <f>IF(B1137="","",VLOOKUP(B1137,団体基本情報!$B$14:$D$23,3,FALSE))</f>
        <v/>
      </c>
      <c r="D1137" s="7" t="str">
        <f t="shared" si="103"/>
        <v/>
      </c>
      <c r="E1137" s="6" t="str">
        <f t="shared" si="104"/>
        <v/>
      </c>
      <c r="F1137" s="131"/>
      <c r="G1137" s="105" t="str">
        <f>IF(F1137="","",VLOOKUP(F1137,プルダウン用リスト!$K$1:$M$14,2,FALSE))</f>
        <v/>
      </c>
      <c r="H1137" s="99"/>
      <c r="I1137" s="99"/>
      <c r="J1137" s="139"/>
      <c r="K1137" s="141"/>
      <c r="L1137" s="118"/>
      <c r="M1137" s="119" t="str">
        <f t="shared" si="105"/>
        <v/>
      </c>
      <c r="N1137" s="103"/>
      <c r="O1137" s="100"/>
      <c r="P1137" s="100"/>
      <c r="Q1137" s="101" t="str">
        <f t="shared" si="106"/>
        <v/>
      </c>
      <c r="R1137" s="100"/>
      <c r="S1137" s="102" t="str">
        <f t="shared" si="107"/>
        <v/>
      </c>
      <c r="T1137" s="15" t="str">
        <f t="shared" si="108"/>
        <v/>
      </c>
    </row>
    <row r="1138" spans="1:20" x14ac:dyDescent="0.55000000000000004">
      <c r="A1138" s="126"/>
      <c r="B1138" s="95"/>
      <c r="C1138" s="98" t="str">
        <f>IF(B1138="","",VLOOKUP(B1138,団体基本情報!$B$14:$D$23,3,FALSE))</f>
        <v/>
      </c>
      <c r="D1138" s="7" t="str">
        <f t="shared" si="103"/>
        <v/>
      </c>
      <c r="E1138" s="6" t="str">
        <f t="shared" si="104"/>
        <v/>
      </c>
      <c r="F1138" s="131"/>
      <c r="G1138" s="105" t="str">
        <f>IF(F1138="","",VLOOKUP(F1138,プルダウン用リスト!$K$1:$M$14,2,FALSE))</f>
        <v/>
      </c>
      <c r="H1138" s="99"/>
      <c r="I1138" s="99"/>
      <c r="J1138" s="139"/>
      <c r="K1138" s="141"/>
      <c r="L1138" s="118"/>
      <c r="M1138" s="119" t="str">
        <f t="shared" si="105"/>
        <v/>
      </c>
      <c r="N1138" s="103"/>
      <c r="O1138" s="100"/>
      <c r="P1138" s="100"/>
      <c r="Q1138" s="101" t="str">
        <f t="shared" si="106"/>
        <v/>
      </c>
      <c r="R1138" s="100"/>
      <c r="S1138" s="102" t="str">
        <f t="shared" si="107"/>
        <v/>
      </c>
      <c r="T1138" s="15" t="str">
        <f t="shared" si="108"/>
        <v/>
      </c>
    </row>
    <row r="1139" spans="1:20" x14ac:dyDescent="0.55000000000000004">
      <c r="A1139" s="126"/>
      <c r="B1139" s="95"/>
      <c r="C1139" s="98" t="str">
        <f>IF(B1139="","",VLOOKUP(B1139,団体基本情報!$B$14:$D$23,3,FALSE))</f>
        <v/>
      </c>
      <c r="D1139" s="7" t="str">
        <f t="shared" si="103"/>
        <v/>
      </c>
      <c r="E1139" s="6" t="str">
        <f t="shared" si="104"/>
        <v/>
      </c>
      <c r="F1139" s="131"/>
      <c r="G1139" s="105" t="str">
        <f>IF(F1139="","",VLOOKUP(F1139,プルダウン用リスト!$K$1:$M$14,2,FALSE))</f>
        <v/>
      </c>
      <c r="H1139" s="99"/>
      <c r="I1139" s="99"/>
      <c r="J1139" s="139"/>
      <c r="K1139" s="141"/>
      <c r="L1139" s="118"/>
      <c r="M1139" s="119" t="str">
        <f t="shared" si="105"/>
        <v/>
      </c>
      <c r="N1139" s="103"/>
      <c r="O1139" s="100"/>
      <c r="P1139" s="100"/>
      <c r="Q1139" s="101" t="str">
        <f t="shared" si="106"/>
        <v/>
      </c>
      <c r="R1139" s="100"/>
      <c r="S1139" s="102" t="str">
        <f t="shared" si="107"/>
        <v/>
      </c>
      <c r="T1139" s="15" t="str">
        <f t="shared" si="108"/>
        <v/>
      </c>
    </row>
    <row r="1140" spans="1:20" x14ac:dyDescent="0.55000000000000004">
      <c r="A1140" s="126"/>
      <c r="B1140" s="95"/>
      <c r="C1140" s="98" t="str">
        <f>IF(B1140="","",VLOOKUP(B1140,団体基本情報!$B$14:$D$23,3,FALSE))</f>
        <v/>
      </c>
      <c r="D1140" s="7" t="str">
        <f t="shared" si="103"/>
        <v/>
      </c>
      <c r="E1140" s="6" t="str">
        <f t="shared" si="104"/>
        <v/>
      </c>
      <c r="F1140" s="131"/>
      <c r="G1140" s="105" t="str">
        <f>IF(F1140="","",VLOOKUP(F1140,プルダウン用リスト!$K$1:$M$14,2,FALSE))</f>
        <v/>
      </c>
      <c r="H1140" s="99"/>
      <c r="I1140" s="99"/>
      <c r="J1140" s="139"/>
      <c r="K1140" s="141"/>
      <c r="L1140" s="118"/>
      <c r="M1140" s="119" t="str">
        <f t="shared" si="105"/>
        <v/>
      </c>
      <c r="N1140" s="103"/>
      <c r="O1140" s="100"/>
      <c r="P1140" s="100"/>
      <c r="Q1140" s="101" t="str">
        <f t="shared" si="106"/>
        <v/>
      </c>
      <c r="R1140" s="100"/>
      <c r="S1140" s="102" t="str">
        <f t="shared" si="107"/>
        <v/>
      </c>
      <c r="T1140" s="15" t="str">
        <f t="shared" si="108"/>
        <v/>
      </c>
    </row>
    <row r="1141" spans="1:20" x14ac:dyDescent="0.55000000000000004">
      <c r="A1141" s="126"/>
      <c r="B1141" s="95"/>
      <c r="C1141" s="98" t="str">
        <f>IF(B1141="","",VLOOKUP(B1141,団体基本情報!$B$14:$D$23,3,FALSE))</f>
        <v/>
      </c>
      <c r="D1141" s="7" t="str">
        <f t="shared" si="103"/>
        <v/>
      </c>
      <c r="E1141" s="6" t="str">
        <f t="shared" si="104"/>
        <v/>
      </c>
      <c r="F1141" s="131"/>
      <c r="G1141" s="105" t="str">
        <f>IF(F1141="","",VLOOKUP(F1141,プルダウン用リスト!$K$1:$M$14,2,FALSE))</f>
        <v/>
      </c>
      <c r="H1141" s="99"/>
      <c r="I1141" s="99"/>
      <c r="J1141" s="139"/>
      <c r="K1141" s="141"/>
      <c r="L1141" s="118"/>
      <c r="M1141" s="119" t="str">
        <f t="shared" si="105"/>
        <v/>
      </c>
      <c r="N1141" s="103"/>
      <c r="O1141" s="100"/>
      <c r="P1141" s="100"/>
      <c r="Q1141" s="101" t="str">
        <f t="shared" si="106"/>
        <v/>
      </c>
      <c r="R1141" s="100"/>
      <c r="S1141" s="102" t="str">
        <f t="shared" si="107"/>
        <v/>
      </c>
      <c r="T1141" s="15" t="str">
        <f t="shared" si="108"/>
        <v/>
      </c>
    </row>
    <row r="1142" spans="1:20" x14ac:dyDescent="0.55000000000000004">
      <c r="A1142" s="126"/>
      <c r="B1142" s="95"/>
      <c r="C1142" s="98" t="str">
        <f>IF(B1142="","",VLOOKUP(B1142,団体基本情報!$B$14:$D$23,3,FALSE))</f>
        <v/>
      </c>
      <c r="D1142" s="7" t="str">
        <f t="shared" si="103"/>
        <v/>
      </c>
      <c r="E1142" s="6" t="str">
        <f t="shared" si="104"/>
        <v/>
      </c>
      <c r="F1142" s="131"/>
      <c r="G1142" s="105" t="str">
        <f>IF(F1142="","",VLOOKUP(F1142,プルダウン用リスト!$K$1:$M$14,2,FALSE))</f>
        <v/>
      </c>
      <c r="H1142" s="99"/>
      <c r="I1142" s="99"/>
      <c r="J1142" s="139"/>
      <c r="K1142" s="141"/>
      <c r="L1142" s="118"/>
      <c r="M1142" s="119" t="str">
        <f t="shared" si="105"/>
        <v/>
      </c>
      <c r="N1142" s="103"/>
      <c r="O1142" s="100"/>
      <c r="P1142" s="100"/>
      <c r="Q1142" s="101" t="str">
        <f t="shared" si="106"/>
        <v/>
      </c>
      <c r="R1142" s="100"/>
      <c r="S1142" s="102" t="str">
        <f t="shared" si="107"/>
        <v/>
      </c>
      <c r="T1142" s="15" t="str">
        <f t="shared" si="108"/>
        <v/>
      </c>
    </row>
    <row r="1143" spans="1:20" x14ac:dyDescent="0.55000000000000004">
      <c r="A1143" s="126"/>
      <c r="B1143" s="95"/>
      <c r="C1143" s="98" t="str">
        <f>IF(B1143="","",VLOOKUP(B1143,団体基本情報!$B$14:$D$23,3,FALSE))</f>
        <v/>
      </c>
      <c r="D1143" s="7" t="str">
        <f t="shared" si="103"/>
        <v/>
      </c>
      <c r="E1143" s="6" t="str">
        <f t="shared" si="104"/>
        <v/>
      </c>
      <c r="F1143" s="131"/>
      <c r="G1143" s="105" t="str">
        <f>IF(F1143="","",VLOOKUP(F1143,プルダウン用リスト!$K$1:$M$14,2,FALSE))</f>
        <v/>
      </c>
      <c r="H1143" s="99"/>
      <c r="I1143" s="99"/>
      <c r="J1143" s="139"/>
      <c r="K1143" s="141"/>
      <c r="L1143" s="118"/>
      <c r="M1143" s="119" t="str">
        <f t="shared" si="105"/>
        <v/>
      </c>
      <c r="N1143" s="103"/>
      <c r="O1143" s="100"/>
      <c r="P1143" s="100"/>
      <c r="Q1143" s="101" t="str">
        <f t="shared" si="106"/>
        <v/>
      </c>
      <c r="R1143" s="100"/>
      <c r="S1143" s="102" t="str">
        <f t="shared" si="107"/>
        <v/>
      </c>
      <c r="T1143" s="15" t="str">
        <f t="shared" si="108"/>
        <v/>
      </c>
    </row>
    <row r="1144" spans="1:20" x14ac:dyDescent="0.55000000000000004">
      <c r="A1144" s="126"/>
      <c r="B1144" s="95"/>
      <c r="C1144" s="98" t="str">
        <f>IF(B1144="","",VLOOKUP(B1144,団体基本情報!$B$14:$D$23,3,FALSE))</f>
        <v/>
      </c>
      <c r="D1144" s="7" t="str">
        <f t="shared" si="103"/>
        <v/>
      </c>
      <c r="E1144" s="6" t="str">
        <f t="shared" si="104"/>
        <v/>
      </c>
      <c r="F1144" s="131"/>
      <c r="G1144" s="105" t="str">
        <f>IF(F1144="","",VLOOKUP(F1144,プルダウン用リスト!$K$1:$M$14,2,FALSE))</f>
        <v/>
      </c>
      <c r="H1144" s="99"/>
      <c r="I1144" s="99"/>
      <c r="J1144" s="139"/>
      <c r="K1144" s="141"/>
      <c r="L1144" s="118"/>
      <c r="M1144" s="119" t="str">
        <f t="shared" si="105"/>
        <v/>
      </c>
      <c r="N1144" s="103"/>
      <c r="O1144" s="100"/>
      <c r="P1144" s="100"/>
      <c r="Q1144" s="101" t="str">
        <f t="shared" si="106"/>
        <v/>
      </c>
      <c r="R1144" s="100"/>
      <c r="S1144" s="102" t="str">
        <f t="shared" si="107"/>
        <v/>
      </c>
      <c r="T1144" s="15" t="str">
        <f t="shared" si="108"/>
        <v/>
      </c>
    </row>
    <row r="1145" spans="1:20" x14ac:dyDescent="0.55000000000000004">
      <c r="A1145" s="126"/>
      <c r="B1145" s="95"/>
      <c r="C1145" s="98" t="str">
        <f>IF(B1145="","",VLOOKUP(B1145,団体基本情報!$B$14:$D$23,3,FALSE))</f>
        <v/>
      </c>
      <c r="D1145" s="7" t="str">
        <f t="shared" si="103"/>
        <v/>
      </c>
      <c r="E1145" s="6" t="str">
        <f t="shared" si="104"/>
        <v/>
      </c>
      <c r="F1145" s="131"/>
      <c r="G1145" s="105" t="str">
        <f>IF(F1145="","",VLOOKUP(F1145,プルダウン用リスト!$K$1:$M$14,2,FALSE))</f>
        <v/>
      </c>
      <c r="H1145" s="99"/>
      <c r="I1145" s="99"/>
      <c r="J1145" s="139"/>
      <c r="K1145" s="141"/>
      <c r="L1145" s="118"/>
      <c r="M1145" s="119" t="str">
        <f t="shared" si="105"/>
        <v/>
      </c>
      <c r="N1145" s="103"/>
      <c r="O1145" s="100"/>
      <c r="P1145" s="100"/>
      <c r="Q1145" s="101" t="str">
        <f t="shared" si="106"/>
        <v/>
      </c>
      <c r="R1145" s="100"/>
      <c r="S1145" s="102" t="str">
        <f t="shared" si="107"/>
        <v/>
      </c>
      <c r="T1145" s="15" t="str">
        <f t="shared" si="108"/>
        <v/>
      </c>
    </row>
    <row r="1146" spans="1:20" x14ac:dyDescent="0.55000000000000004">
      <c r="A1146" s="126"/>
      <c r="B1146" s="95"/>
      <c r="C1146" s="98" t="str">
        <f>IF(B1146="","",VLOOKUP(B1146,団体基本情報!$B$14:$D$23,3,FALSE))</f>
        <v/>
      </c>
      <c r="D1146" s="7" t="str">
        <f t="shared" si="103"/>
        <v/>
      </c>
      <c r="E1146" s="6" t="str">
        <f t="shared" si="104"/>
        <v/>
      </c>
      <c r="F1146" s="131"/>
      <c r="G1146" s="105" t="str">
        <f>IF(F1146="","",VLOOKUP(F1146,プルダウン用リスト!$K$1:$M$14,2,FALSE))</f>
        <v/>
      </c>
      <c r="H1146" s="99"/>
      <c r="I1146" s="99"/>
      <c r="J1146" s="139"/>
      <c r="K1146" s="141"/>
      <c r="L1146" s="118"/>
      <c r="M1146" s="119" t="str">
        <f t="shared" si="105"/>
        <v/>
      </c>
      <c r="N1146" s="103"/>
      <c r="O1146" s="100"/>
      <c r="P1146" s="100"/>
      <c r="Q1146" s="101" t="str">
        <f t="shared" si="106"/>
        <v/>
      </c>
      <c r="R1146" s="100"/>
      <c r="S1146" s="102" t="str">
        <f t="shared" si="107"/>
        <v/>
      </c>
      <c r="T1146" s="15" t="str">
        <f t="shared" si="108"/>
        <v/>
      </c>
    </row>
    <row r="1147" spans="1:20" x14ac:dyDescent="0.55000000000000004">
      <c r="A1147" s="126"/>
      <c r="B1147" s="95"/>
      <c r="C1147" s="98" t="str">
        <f>IF(B1147="","",VLOOKUP(B1147,団体基本情報!$B$14:$D$23,3,FALSE))</f>
        <v/>
      </c>
      <c r="D1147" s="7" t="str">
        <f t="shared" si="103"/>
        <v/>
      </c>
      <c r="E1147" s="6" t="str">
        <f t="shared" si="104"/>
        <v/>
      </c>
      <c r="F1147" s="131"/>
      <c r="G1147" s="105" t="str">
        <f>IF(F1147="","",VLOOKUP(F1147,プルダウン用リスト!$K$1:$M$14,2,FALSE))</f>
        <v/>
      </c>
      <c r="H1147" s="99"/>
      <c r="I1147" s="99"/>
      <c r="J1147" s="139"/>
      <c r="K1147" s="141"/>
      <c r="L1147" s="118"/>
      <c r="M1147" s="119" t="str">
        <f t="shared" si="105"/>
        <v/>
      </c>
      <c r="N1147" s="103"/>
      <c r="O1147" s="100"/>
      <c r="P1147" s="100"/>
      <c r="Q1147" s="101" t="str">
        <f t="shared" si="106"/>
        <v/>
      </c>
      <c r="R1147" s="100"/>
      <c r="S1147" s="102" t="str">
        <f t="shared" si="107"/>
        <v/>
      </c>
      <c r="T1147" s="15" t="str">
        <f t="shared" si="108"/>
        <v/>
      </c>
    </row>
    <row r="1148" spans="1:20" x14ac:dyDescent="0.55000000000000004">
      <c r="A1148" s="126"/>
      <c r="B1148" s="95"/>
      <c r="C1148" s="98" t="str">
        <f>IF(B1148="","",VLOOKUP(B1148,団体基本情報!$B$14:$D$23,3,FALSE))</f>
        <v/>
      </c>
      <c r="D1148" s="7" t="str">
        <f t="shared" si="103"/>
        <v/>
      </c>
      <c r="E1148" s="6" t="str">
        <f t="shared" si="104"/>
        <v/>
      </c>
      <c r="F1148" s="131"/>
      <c r="G1148" s="105" t="str">
        <f>IF(F1148="","",VLOOKUP(F1148,プルダウン用リスト!$K$1:$M$14,2,FALSE))</f>
        <v/>
      </c>
      <c r="H1148" s="99"/>
      <c r="I1148" s="99"/>
      <c r="J1148" s="139"/>
      <c r="K1148" s="141"/>
      <c r="L1148" s="118"/>
      <c r="M1148" s="119" t="str">
        <f t="shared" si="105"/>
        <v/>
      </c>
      <c r="N1148" s="103"/>
      <c r="O1148" s="100"/>
      <c r="P1148" s="100"/>
      <c r="Q1148" s="101" t="str">
        <f t="shared" si="106"/>
        <v/>
      </c>
      <c r="R1148" s="100"/>
      <c r="S1148" s="102" t="str">
        <f t="shared" si="107"/>
        <v/>
      </c>
      <c r="T1148" s="15" t="str">
        <f t="shared" si="108"/>
        <v/>
      </c>
    </row>
    <row r="1149" spans="1:20" x14ac:dyDescent="0.55000000000000004">
      <c r="A1149" s="126"/>
      <c r="B1149" s="95"/>
      <c r="C1149" s="98" t="str">
        <f>IF(B1149="","",VLOOKUP(B1149,団体基本情報!$B$14:$D$23,3,FALSE))</f>
        <v/>
      </c>
      <c r="D1149" s="7" t="str">
        <f t="shared" si="103"/>
        <v/>
      </c>
      <c r="E1149" s="6" t="str">
        <f t="shared" si="104"/>
        <v/>
      </c>
      <c r="F1149" s="131"/>
      <c r="G1149" s="105" t="str">
        <f>IF(F1149="","",VLOOKUP(F1149,プルダウン用リスト!$K$1:$M$14,2,FALSE))</f>
        <v/>
      </c>
      <c r="H1149" s="99"/>
      <c r="I1149" s="99"/>
      <c r="J1149" s="139"/>
      <c r="K1149" s="141"/>
      <c r="L1149" s="118"/>
      <c r="M1149" s="119" t="str">
        <f t="shared" si="105"/>
        <v/>
      </c>
      <c r="N1149" s="103"/>
      <c r="O1149" s="100"/>
      <c r="P1149" s="100"/>
      <c r="Q1149" s="101" t="str">
        <f t="shared" si="106"/>
        <v/>
      </c>
      <c r="R1149" s="100"/>
      <c r="S1149" s="102" t="str">
        <f t="shared" si="107"/>
        <v/>
      </c>
      <c r="T1149" s="15" t="str">
        <f t="shared" si="108"/>
        <v/>
      </c>
    </row>
    <row r="1150" spans="1:20" x14ac:dyDescent="0.55000000000000004">
      <c r="A1150" s="126"/>
      <c r="B1150" s="95"/>
      <c r="C1150" s="98" t="str">
        <f>IF(B1150="","",VLOOKUP(B1150,団体基本情報!$B$14:$D$23,3,FALSE))</f>
        <v/>
      </c>
      <c r="D1150" s="7" t="str">
        <f t="shared" si="103"/>
        <v/>
      </c>
      <c r="E1150" s="6" t="str">
        <f t="shared" si="104"/>
        <v/>
      </c>
      <c r="F1150" s="131"/>
      <c r="G1150" s="105" t="str">
        <f>IF(F1150="","",VLOOKUP(F1150,プルダウン用リスト!$K$1:$M$14,2,FALSE))</f>
        <v/>
      </c>
      <c r="H1150" s="99"/>
      <c r="I1150" s="99"/>
      <c r="J1150" s="139"/>
      <c r="K1150" s="141"/>
      <c r="L1150" s="118"/>
      <c r="M1150" s="119" t="str">
        <f t="shared" si="105"/>
        <v/>
      </c>
      <c r="N1150" s="103"/>
      <c r="O1150" s="100"/>
      <c r="P1150" s="100"/>
      <c r="Q1150" s="101" t="str">
        <f t="shared" si="106"/>
        <v/>
      </c>
      <c r="R1150" s="100"/>
      <c r="S1150" s="102" t="str">
        <f t="shared" si="107"/>
        <v/>
      </c>
      <c r="T1150" s="15" t="str">
        <f t="shared" si="108"/>
        <v/>
      </c>
    </row>
    <row r="1151" spans="1:20" x14ac:dyDescent="0.55000000000000004">
      <c r="A1151" s="126"/>
      <c r="B1151" s="95"/>
      <c r="C1151" s="98" t="str">
        <f>IF(B1151="","",VLOOKUP(B1151,団体基本情報!$B$14:$D$23,3,FALSE))</f>
        <v/>
      </c>
      <c r="D1151" s="7" t="str">
        <f t="shared" si="103"/>
        <v/>
      </c>
      <c r="E1151" s="6" t="str">
        <f t="shared" si="104"/>
        <v/>
      </c>
      <c r="F1151" s="131"/>
      <c r="G1151" s="105" t="str">
        <f>IF(F1151="","",VLOOKUP(F1151,プルダウン用リスト!$K$1:$M$14,2,FALSE))</f>
        <v/>
      </c>
      <c r="H1151" s="99"/>
      <c r="I1151" s="99"/>
      <c r="J1151" s="139"/>
      <c r="K1151" s="141"/>
      <c r="L1151" s="118"/>
      <c r="M1151" s="119" t="str">
        <f t="shared" si="105"/>
        <v/>
      </c>
      <c r="N1151" s="103"/>
      <c r="O1151" s="100"/>
      <c r="P1151" s="100"/>
      <c r="Q1151" s="101" t="str">
        <f t="shared" si="106"/>
        <v/>
      </c>
      <c r="R1151" s="100"/>
      <c r="S1151" s="102" t="str">
        <f t="shared" si="107"/>
        <v/>
      </c>
      <c r="T1151" s="15" t="str">
        <f t="shared" si="108"/>
        <v/>
      </c>
    </row>
    <row r="1152" spans="1:20" x14ac:dyDescent="0.55000000000000004">
      <c r="A1152" s="126"/>
      <c r="B1152" s="95"/>
      <c r="C1152" s="98" t="str">
        <f>IF(B1152="","",VLOOKUP(B1152,団体基本情報!$B$14:$D$23,3,FALSE))</f>
        <v/>
      </c>
      <c r="D1152" s="7" t="str">
        <f t="shared" si="103"/>
        <v/>
      </c>
      <c r="E1152" s="6" t="str">
        <f t="shared" si="104"/>
        <v/>
      </c>
      <c r="F1152" s="131"/>
      <c r="G1152" s="105" t="str">
        <f>IF(F1152="","",VLOOKUP(F1152,プルダウン用リスト!$K$1:$M$14,2,FALSE))</f>
        <v/>
      </c>
      <c r="H1152" s="99"/>
      <c r="I1152" s="99"/>
      <c r="J1152" s="139"/>
      <c r="K1152" s="141"/>
      <c r="L1152" s="118"/>
      <c r="M1152" s="119" t="str">
        <f t="shared" si="105"/>
        <v/>
      </c>
      <c r="N1152" s="103"/>
      <c r="O1152" s="100"/>
      <c r="P1152" s="100"/>
      <c r="Q1152" s="101" t="str">
        <f t="shared" si="106"/>
        <v/>
      </c>
      <c r="R1152" s="100"/>
      <c r="S1152" s="102" t="str">
        <f t="shared" si="107"/>
        <v/>
      </c>
      <c r="T1152" s="15" t="str">
        <f t="shared" si="108"/>
        <v/>
      </c>
    </row>
    <row r="1153" spans="1:20" x14ac:dyDescent="0.55000000000000004">
      <c r="A1153" s="126"/>
      <c r="B1153" s="95"/>
      <c r="C1153" s="98" t="str">
        <f>IF(B1153="","",VLOOKUP(B1153,団体基本情報!$B$14:$D$23,3,FALSE))</f>
        <v/>
      </c>
      <c r="D1153" s="7" t="str">
        <f t="shared" si="103"/>
        <v/>
      </c>
      <c r="E1153" s="6" t="str">
        <f t="shared" si="104"/>
        <v/>
      </c>
      <c r="F1153" s="131"/>
      <c r="G1153" s="105" t="str">
        <f>IF(F1153="","",VLOOKUP(F1153,プルダウン用リスト!$K$1:$M$14,2,FALSE))</f>
        <v/>
      </c>
      <c r="H1153" s="99"/>
      <c r="I1153" s="99"/>
      <c r="J1153" s="139"/>
      <c r="K1153" s="141"/>
      <c r="L1153" s="118"/>
      <c r="M1153" s="119" t="str">
        <f t="shared" si="105"/>
        <v/>
      </c>
      <c r="N1153" s="103"/>
      <c r="O1153" s="100"/>
      <c r="P1153" s="100"/>
      <c r="Q1153" s="101" t="str">
        <f t="shared" si="106"/>
        <v/>
      </c>
      <c r="R1153" s="100"/>
      <c r="S1153" s="102" t="str">
        <f t="shared" si="107"/>
        <v/>
      </c>
      <c r="T1153" s="15" t="str">
        <f t="shared" si="108"/>
        <v/>
      </c>
    </row>
    <row r="1154" spans="1:20" x14ac:dyDescent="0.55000000000000004">
      <c r="A1154" s="126"/>
      <c r="B1154" s="95"/>
      <c r="C1154" s="98" t="str">
        <f>IF(B1154="","",VLOOKUP(B1154,団体基本情報!$B$14:$D$23,3,FALSE))</f>
        <v/>
      </c>
      <c r="D1154" s="7" t="str">
        <f t="shared" si="103"/>
        <v/>
      </c>
      <c r="E1154" s="6" t="str">
        <f t="shared" si="104"/>
        <v/>
      </c>
      <c r="F1154" s="131"/>
      <c r="G1154" s="105" t="str">
        <f>IF(F1154="","",VLOOKUP(F1154,プルダウン用リスト!$K$1:$M$14,2,FALSE))</f>
        <v/>
      </c>
      <c r="H1154" s="99"/>
      <c r="I1154" s="99"/>
      <c r="J1154" s="139"/>
      <c r="K1154" s="141"/>
      <c r="L1154" s="118"/>
      <c r="M1154" s="119" t="str">
        <f t="shared" si="105"/>
        <v/>
      </c>
      <c r="N1154" s="103"/>
      <c r="O1154" s="100"/>
      <c r="P1154" s="100"/>
      <c r="Q1154" s="101" t="str">
        <f t="shared" si="106"/>
        <v/>
      </c>
      <c r="R1154" s="100"/>
      <c r="S1154" s="102" t="str">
        <f t="shared" si="107"/>
        <v/>
      </c>
      <c r="T1154" s="15" t="str">
        <f t="shared" si="108"/>
        <v/>
      </c>
    </row>
    <row r="1155" spans="1:20" x14ac:dyDescent="0.55000000000000004">
      <c r="A1155" s="126"/>
      <c r="B1155" s="95"/>
      <c r="C1155" s="98" t="str">
        <f>IF(B1155="","",VLOOKUP(B1155,団体基本情報!$B$14:$D$23,3,FALSE))</f>
        <v/>
      </c>
      <c r="D1155" s="7" t="str">
        <f t="shared" si="103"/>
        <v/>
      </c>
      <c r="E1155" s="6" t="str">
        <f t="shared" si="104"/>
        <v/>
      </c>
      <c r="F1155" s="131"/>
      <c r="G1155" s="105" t="str">
        <f>IF(F1155="","",VLOOKUP(F1155,プルダウン用リスト!$K$1:$M$14,2,FALSE))</f>
        <v/>
      </c>
      <c r="H1155" s="99"/>
      <c r="I1155" s="99"/>
      <c r="J1155" s="139"/>
      <c r="K1155" s="141"/>
      <c r="L1155" s="118"/>
      <c r="M1155" s="119" t="str">
        <f t="shared" si="105"/>
        <v/>
      </c>
      <c r="N1155" s="103"/>
      <c r="O1155" s="100"/>
      <c r="P1155" s="100"/>
      <c r="Q1155" s="101" t="str">
        <f t="shared" si="106"/>
        <v/>
      </c>
      <c r="R1155" s="100"/>
      <c r="S1155" s="102" t="str">
        <f t="shared" si="107"/>
        <v/>
      </c>
      <c r="T1155" s="15" t="str">
        <f t="shared" si="108"/>
        <v/>
      </c>
    </row>
    <row r="1156" spans="1:20" x14ac:dyDescent="0.55000000000000004">
      <c r="A1156" s="126"/>
      <c r="B1156" s="95"/>
      <c r="C1156" s="98" t="str">
        <f>IF(B1156="","",VLOOKUP(B1156,団体基本情報!$B$14:$D$23,3,FALSE))</f>
        <v/>
      </c>
      <c r="D1156" s="7" t="str">
        <f t="shared" si="103"/>
        <v/>
      </c>
      <c r="E1156" s="6" t="str">
        <f t="shared" si="104"/>
        <v/>
      </c>
      <c r="F1156" s="131"/>
      <c r="G1156" s="105" t="str">
        <f>IF(F1156="","",VLOOKUP(F1156,プルダウン用リスト!$K$1:$M$14,2,FALSE))</f>
        <v/>
      </c>
      <c r="H1156" s="99"/>
      <c r="I1156" s="99"/>
      <c r="J1156" s="139"/>
      <c r="K1156" s="141"/>
      <c r="L1156" s="118"/>
      <c r="M1156" s="119" t="str">
        <f t="shared" si="105"/>
        <v/>
      </c>
      <c r="N1156" s="103"/>
      <c r="O1156" s="100"/>
      <c r="P1156" s="100"/>
      <c r="Q1156" s="101" t="str">
        <f t="shared" si="106"/>
        <v/>
      </c>
      <c r="R1156" s="100"/>
      <c r="S1156" s="102" t="str">
        <f t="shared" si="107"/>
        <v/>
      </c>
      <c r="T1156" s="15" t="str">
        <f t="shared" si="108"/>
        <v/>
      </c>
    </row>
    <row r="1157" spans="1:20" x14ac:dyDescent="0.55000000000000004">
      <c r="A1157" s="126"/>
      <c r="B1157" s="95"/>
      <c r="C1157" s="98" t="str">
        <f>IF(B1157="","",VLOOKUP(B1157,団体基本情報!$B$14:$D$23,3,FALSE))</f>
        <v/>
      </c>
      <c r="D1157" s="7" t="str">
        <f t="shared" si="103"/>
        <v/>
      </c>
      <c r="E1157" s="6" t="str">
        <f t="shared" si="104"/>
        <v/>
      </c>
      <c r="F1157" s="131"/>
      <c r="G1157" s="105" t="str">
        <f>IF(F1157="","",VLOOKUP(F1157,プルダウン用リスト!$K$1:$M$14,2,FALSE))</f>
        <v/>
      </c>
      <c r="H1157" s="99"/>
      <c r="I1157" s="99"/>
      <c r="J1157" s="139"/>
      <c r="K1157" s="141"/>
      <c r="L1157" s="118"/>
      <c r="M1157" s="119" t="str">
        <f t="shared" si="105"/>
        <v/>
      </c>
      <c r="N1157" s="103"/>
      <c r="O1157" s="100"/>
      <c r="P1157" s="100"/>
      <c r="Q1157" s="101" t="str">
        <f t="shared" si="106"/>
        <v/>
      </c>
      <c r="R1157" s="100"/>
      <c r="S1157" s="102" t="str">
        <f t="shared" si="107"/>
        <v/>
      </c>
      <c r="T1157" s="15" t="str">
        <f t="shared" si="108"/>
        <v/>
      </c>
    </row>
    <row r="1158" spans="1:20" x14ac:dyDescent="0.55000000000000004">
      <c r="A1158" s="126"/>
      <c r="B1158" s="95"/>
      <c r="C1158" s="98" t="str">
        <f>IF(B1158="","",VLOOKUP(B1158,団体基本情報!$B$14:$D$23,3,FALSE))</f>
        <v/>
      </c>
      <c r="D1158" s="7" t="str">
        <f t="shared" si="103"/>
        <v/>
      </c>
      <c r="E1158" s="6" t="str">
        <f t="shared" si="104"/>
        <v/>
      </c>
      <c r="F1158" s="131"/>
      <c r="G1158" s="105" t="str">
        <f>IF(F1158="","",VLOOKUP(F1158,プルダウン用リスト!$K$1:$M$14,2,FALSE))</f>
        <v/>
      </c>
      <c r="H1158" s="99"/>
      <c r="I1158" s="99"/>
      <c r="J1158" s="139"/>
      <c r="K1158" s="141"/>
      <c r="L1158" s="118"/>
      <c r="M1158" s="119" t="str">
        <f t="shared" si="105"/>
        <v/>
      </c>
      <c r="N1158" s="103"/>
      <c r="O1158" s="100"/>
      <c r="P1158" s="100"/>
      <c r="Q1158" s="101" t="str">
        <f t="shared" si="106"/>
        <v/>
      </c>
      <c r="R1158" s="100"/>
      <c r="S1158" s="102" t="str">
        <f t="shared" si="107"/>
        <v/>
      </c>
      <c r="T1158" s="15" t="str">
        <f t="shared" si="108"/>
        <v/>
      </c>
    </row>
    <row r="1159" spans="1:20" x14ac:dyDescent="0.55000000000000004">
      <c r="A1159" s="126"/>
      <c r="B1159" s="95"/>
      <c r="C1159" s="98" t="str">
        <f>IF(B1159="","",VLOOKUP(B1159,団体基本情報!$B$14:$D$23,3,FALSE))</f>
        <v/>
      </c>
      <c r="D1159" s="7" t="str">
        <f t="shared" ref="D1159:D1222" si="109">IF(E1159="","",IF(E1159="謝金","01.",IF(E1159="旅費","02.",IF(E1159="その他","04.","03."))))</f>
        <v/>
      </c>
      <c r="E1159" s="6" t="str">
        <f t="shared" ref="E1159:E1222" si="110">IF(F1159="","",IF(F1159="謝金","謝金",IF(F1159="旅費","旅費",IF(F1159="対象外経費","その他","所費"))))</f>
        <v/>
      </c>
      <c r="F1159" s="131"/>
      <c r="G1159" s="105" t="str">
        <f>IF(F1159="","",VLOOKUP(F1159,プルダウン用リスト!$K$1:$M$14,2,FALSE))</f>
        <v/>
      </c>
      <c r="H1159" s="99"/>
      <c r="I1159" s="99"/>
      <c r="J1159" s="139"/>
      <c r="K1159" s="141"/>
      <c r="L1159" s="118"/>
      <c r="M1159" s="119" t="str">
        <f t="shared" ref="M1159:M1222" si="111">IF(F1159="対象外経費",K1159,IF(L1159="","",K1159-L1159))</f>
        <v/>
      </c>
      <c r="N1159" s="103"/>
      <c r="O1159" s="100"/>
      <c r="P1159" s="100"/>
      <c r="Q1159" s="101" t="str">
        <f t="shared" ref="Q1159:Q1222" si="112">IF(O1159+P1159=0,"",O1159+P1159)</f>
        <v/>
      </c>
      <c r="R1159" s="100"/>
      <c r="S1159" s="102" t="str">
        <f t="shared" ref="S1159:S1222" si="113">IF(R1159="","",Q1159-R1159)</f>
        <v/>
      </c>
      <c r="T1159" s="15" t="str">
        <f t="shared" ref="T1159:T1222" si="114">IF(G1159=2,"＊","")</f>
        <v/>
      </c>
    </row>
    <row r="1160" spans="1:20" x14ac:dyDescent="0.55000000000000004">
      <c r="A1160" s="126"/>
      <c r="B1160" s="95"/>
      <c r="C1160" s="98" t="str">
        <f>IF(B1160="","",VLOOKUP(B1160,団体基本情報!$B$14:$D$23,3,FALSE))</f>
        <v/>
      </c>
      <c r="D1160" s="7" t="str">
        <f t="shared" si="109"/>
        <v/>
      </c>
      <c r="E1160" s="6" t="str">
        <f t="shared" si="110"/>
        <v/>
      </c>
      <c r="F1160" s="131"/>
      <c r="G1160" s="105" t="str">
        <f>IF(F1160="","",VLOOKUP(F1160,プルダウン用リスト!$K$1:$M$14,2,FALSE))</f>
        <v/>
      </c>
      <c r="H1160" s="99"/>
      <c r="I1160" s="99"/>
      <c r="J1160" s="139"/>
      <c r="K1160" s="141"/>
      <c r="L1160" s="118"/>
      <c r="M1160" s="119" t="str">
        <f t="shared" si="111"/>
        <v/>
      </c>
      <c r="N1160" s="103"/>
      <c r="O1160" s="100"/>
      <c r="P1160" s="100"/>
      <c r="Q1160" s="101" t="str">
        <f t="shared" si="112"/>
        <v/>
      </c>
      <c r="R1160" s="100"/>
      <c r="S1160" s="102" t="str">
        <f t="shared" si="113"/>
        <v/>
      </c>
      <c r="T1160" s="15" t="str">
        <f t="shared" si="114"/>
        <v/>
      </c>
    </row>
    <row r="1161" spans="1:20" x14ac:dyDescent="0.55000000000000004">
      <c r="A1161" s="126"/>
      <c r="B1161" s="95"/>
      <c r="C1161" s="98" t="str">
        <f>IF(B1161="","",VLOOKUP(B1161,団体基本情報!$B$14:$D$23,3,FALSE))</f>
        <v/>
      </c>
      <c r="D1161" s="7" t="str">
        <f t="shared" si="109"/>
        <v/>
      </c>
      <c r="E1161" s="6" t="str">
        <f t="shared" si="110"/>
        <v/>
      </c>
      <c r="F1161" s="131"/>
      <c r="G1161" s="105" t="str">
        <f>IF(F1161="","",VLOOKUP(F1161,プルダウン用リスト!$K$1:$M$14,2,FALSE))</f>
        <v/>
      </c>
      <c r="H1161" s="99"/>
      <c r="I1161" s="99"/>
      <c r="J1161" s="139"/>
      <c r="K1161" s="141"/>
      <c r="L1161" s="118"/>
      <c r="M1161" s="119" t="str">
        <f t="shared" si="111"/>
        <v/>
      </c>
      <c r="N1161" s="103"/>
      <c r="O1161" s="100"/>
      <c r="P1161" s="100"/>
      <c r="Q1161" s="101" t="str">
        <f t="shared" si="112"/>
        <v/>
      </c>
      <c r="R1161" s="100"/>
      <c r="S1161" s="102" t="str">
        <f t="shared" si="113"/>
        <v/>
      </c>
      <c r="T1161" s="15" t="str">
        <f t="shared" si="114"/>
        <v/>
      </c>
    </row>
    <row r="1162" spans="1:20" x14ac:dyDescent="0.55000000000000004">
      <c r="A1162" s="126"/>
      <c r="B1162" s="95"/>
      <c r="C1162" s="98" t="str">
        <f>IF(B1162="","",VLOOKUP(B1162,団体基本情報!$B$14:$D$23,3,FALSE))</f>
        <v/>
      </c>
      <c r="D1162" s="7" t="str">
        <f t="shared" si="109"/>
        <v/>
      </c>
      <c r="E1162" s="6" t="str">
        <f t="shared" si="110"/>
        <v/>
      </c>
      <c r="F1162" s="131"/>
      <c r="G1162" s="105" t="str">
        <f>IF(F1162="","",VLOOKUP(F1162,プルダウン用リスト!$K$1:$M$14,2,FALSE))</f>
        <v/>
      </c>
      <c r="H1162" s="99"/>
      <c r="I1162" s="99"/>
      <c r="J1162" s="139"/>
      <c r="K1162" s="141"/>
      <c r="L1162" s="118"/>
      <c r="M1162" s="119" t="str">
        <f t="shared" si="111"/>
        <v/>
      </c>
      <c r="N1162" s="103"/>
      <c r="O1162" s="100"/>
      <c r="P1162" s="100"/>
      <c r="Q1162" s="101" t="str">
        <f t="shared" si="112"/>
        <v/>
      </c>
      <c r="R1162" s="100"/>
      <c r="S1162" s="102" t="str">
        <f t="shared" si="113"/>
        <v/>
      </c>
      <c r="T1162" s="15" t="str">
        <f t="shared" si="114"/>
        <v/>
      </c>
    </row>
    <row r="1163" spans="1:20" x14ac:dyDescent="0.55000000000000004">
      <c r="A1163" s="126"/>
      <c r="B1163" s="95"/>
      <c r="C1163" s="98" t="str">
        <f>IF(B1163="","",VLOOKUP(B1163,団体基本情報!$B$14:$D$23,3,FALSE))</f>
        <v/>
      </c>
      <c r="D1163" s="7" t="str">
        <f t="shared" si="109"/>
        <v/>
      </c>
      <c r="E1163" s="6" t="str">
        <f t="shared" si="110"/>
        <v/>
      </c>
      <c r="F1163" s="131"/>
      <c r="G1163" s="105" t="str">
        <f>IF(F1163="","",VLOOKUP(F1163,プルダウン用リスト!$K$1:$M$14,2,FALSE))</f>
        <v/>
      </c>
      <c r="H1163" s="99"/>
      <c r="I1163" s="99"/>
      <c r="J1163" s="139"/>
      <c r="K1163" s="141"/>
      <c r="L1163" s="118"/>
      <c r="M1163" s="119" t="str">
        <f t="shared" si="111"/>
        <v/>
      </c>
      <c r="N1163" s="103"/>
      <c r="O1163" s="100"/>
      <c r="P1163" s="100"/>
      <c r="Q1163" s="101" t="str">
        <f t="shared" si="112"/>
        <v/>
      </c>
      <c r="R1163" s="100"/>
      <c r="S1163" s="102" t="str">
        <f t="shared" si="113"/>
        <v/>
      </c>
      <c r="T1163" s="15" t="str">
        <f t="shared" si="114"/>
        <v/>
      </c>
    </row>
    <row r="1164" spans="1:20" x14ac:dyDescent="0.55000000000000004">
      <c r="A1164" s="126"/>
      <c r="B1164" s="95"/>
      <c r="C1164" s="98" t="str">
        <f>IF(B1164="","",VLOOKUP(B1164,団体基本情報!$B$14:$D$23,3,FALSE))</f>
        <v/>
      </c>
      <c r="D1164" s="7" t="str">
        <f t="shared" si="109"/>
        <v/>
      </c>
      <c r="E1164" s="6" t="str">
        <f t="shared" si="110"/>
        <v/>
      </c>
      <c r="F1164" s="131"/>
      <c r="G1164" s="105" t="str">
        <f>IF(F1164="","",VLOOKUP(F1164,プルダウン用リスト!$K$1:$M$14,2,FALSE))</f>
        <v/>
      </c>
      <c r="H1164" s="99"/>
      <c r="I1164" s="99"/>
      <c r="J1164" s="139"/>
      <c r="K1164" s="141"/>
      <c r="L1164" s="118"/>
      <c r="M1164" s="119" t="str">
        <f t="shared" si="111"/>
        <v/>
      </c>
      <c r="N1164" s="103"/>
      <c r="O1164" s="100"/>
      <c r="P1164" s="100"/>
      <c r="Q1164" s="101" t="str">
        <f t="shared" si="112"/>
        <v/>
      </c>
      <c r="R1164" s="100"/>
      <c r="S1164" s="102" t="str">
        <f t="shared" si="113"/>
        <v/>
      </c>
      <c r="T1164" s="15" t="str">
        <f t="shared" si="114"/>
        <v/>
      </c>
    </row>
    <row r="1165" spans="1:20" x14ac:dyDescent="0.55000000000000004">
      <c r="A1165" s="126"/>
      <c r="B1165" s="95"/>
      <c r="C1165" s="98" t="str">
        <f>IF(B1165="","",VLOOKUP(B1165,団体基本情報!$B$14:$D$23,3,FALSE))</f>
        <v/>
      </c>
      <c r="D1165" s="7" t="str">
        <f t="shared" si="109"/>
        <v/>
      </c>
      <c r="E1165" s="6" t="str">
        <f t="shared" si="110"/>
        <v/>
      </c>
      <c r="F1165" s="131"/>
      <c r="G1165" s="105" t="str">
        <f>IF(F1165="","",VLOOKUP(F1165,プルダウン用リスト!$K$1:$M$14,2,FALSE))</f>
        <v/>
      </c>
      <c r="H1165" s="99"/>
      <c r="I1165" s="99"/>
      <c r="J1165" s="139"/>
      <c r="K1165" s="141"/>
      <c r="L1165" s="118"/>
      <c r="M1165" s="119" t="str">
        <f t="shared" si="111"/>
        <v/>
      </c>
      <c r="N1165" s="103"/>
      <c r="O1165" s="100"/>
      <c r="P1165" s="100"/>
      <c r="Q1165" s="101" t="str">
        <f t="shared" si="112"/>
        <v/>
      </c>
      <c r="R1165" s="100"/>
      <c r="S1165" s="102" t="str">
        <f t="shared" si="113"/>
        <v/>
      </c>
      <c r="T1165" s="15" t="str">
        <f t="shared" si="114"/>
        <v/>
      </c>
    </row>
    <row r="1166" spans="1:20" x14ac:dyDescent="0.55000000000000004">
      <c r="A1166" s="126"/>
      <c r="B1166" s="95"/>
      <c r="C1166" s="98" t="str">
        <f>IF(B1166="","",VLOOKUP(B1166,団体基本情報!$B$14:$D$23,3,FALSE))</f>
        <v/>
      </c>
      <c r="D1166" s="7" t="str">
        <f t="shared" si="109"/>
        <v/>
      </c>
      <c r="E1166" s="6" t="str">
        <f t="shared" si="110"/>
        <v/>
      </c>
      <c r="F1166" s="131"/>
      <c r="G1166" s="105" t="str">
        <f>IF(F1166="","",VLOOKUP(F1166,プルダウン用リスト!$K$1:$M$14,2,FALSE))</f>
        <v/>
      </c>
      <c r="H1166" s="99"/>
      <c r="I1166" s="99"/>
      <c r="J1166" s="139"/>
      <c r="K1166" s="141"/>
      <c r="L1166" s="118"/>
      <c r="M1166" s="119" t="str">
        <f t="shared" si="111"/>
        <v/>
      </c>
      <c r="N1166" s="103"/>
      <c r="O1166" s="100"/>
      <c r="P1166" s="100"/>
      <c r="Q1166" s="101" t="str">
        <f t="shared" si="112"/>
        <v/>
      </c>
      <c r="R1166" s="100"/>
      <c r="S1166" s="102" t="str">
        <f t="shared" si="113"/>
        <v/>
      </c>
      <c r="T1166" s="15" t="str">
        <f t="shared" si="114"/>
        <v/>
      </c>
    </row>
    <row r="1167" spans="1:20" x14ac:dyDescent="0.55000000000000004">
      <c r="A1167" s="126"/>
      <c r="B1167" s="95"/>
      <c r="C1167" s="98" t="str">
        <f>IF(B1167="","",VLOOKUP(B1167,団体基本情報!$B$14:$D$23,3,FALSE))</f>
        <v/>
      </c>
      <c r="D1167" s="7" t="str">
        <f t="shared" si="109"/>
        <v/>
      </c>
      <c r="E1167" s="6" t="str">
        <f t="shared" si="110"/>
        <v/>
      </c>
      <c r="F1167" s="131"/>
      <c r="G1167" s="105" t="str">
        <f>IF(F1167="","",VLOOKUP(F1167,プルダウン用リスト!$K$1:$M$14,2,FALSE))</f>
        <v/>
      </c>
      <c r="H1167" s="99"/>
      <c r="I1167" s="99"/>
      <c r="J1167" s="139"/>
      <c r="K1167" s="141"/>
      <c r="L1167" s="118"/>
      <c r="M1167" s="119" t="str">
        <f t="shared" si="111"/>
        <v/>
      </c>
      <c r="N1167" s="103"/>
      <c r="O1167" s="100"/>
      <c r="P1167" s="100"/>
      <c r="Q1167" s="101" t="str">
        <f t="shared" si="112"/>
        <v/>
      </c>
      <c r="R1167" s="100"/>
      <c r="S1167" s="102" t="str">
        <f t="shared" si="113"/>
        <v/>
      </c>
      <c r="T1167" s="15" t="str">
        <f t="shared" si="114"/>
        <v/>
      </c>
    </row>
    <row r="1168" spans="1:20" x14ac:dyDescent="0.55000000000000004">
      <c r="A1168" s="126"/>
      <c r="B1168" s="95"/>
      <c r="C1168" s="98" t="str">
        <f>IF(B1168="","",VLOOKUP(B1168,団体基本情報!$B$14:$D$23,3,FALSE))</f>
        <v/>
      </c>
      <c r="D1168" s="7" t="str">
        <f t="shared" si="109"/>
        <v/>
      </c>
      <c r="E1168" s="6" t="str">
        <f t="shared" si="110"/>
        <v/>
      </c>
      <c r="F1168" s="131"/>
      <c r="G1168" s="105" t="str">
        <f>IF(F1168="","",VLOOKUP(F1168,プルダウン用リスト!$K$1:$M$14,2,FALSE))</f>
        <v/>
      </c>
      <c r="H1168" s="99"/>
      <c r="I1168" s="99"/>
      <c r="J1168" s="139"/>
      <c r="K1168" s="141"/>
      <c r="L1168" s="118"/>
      <c r="M1168" s="119" t="str">
        <f t="shared" si="111"/>
        <v/>
      </c>
      <c r="N1168" s="103"/>
      <c r="O1168" s="100"/>
      <c r="P1168" s="100"/>
      <c r="Q1168" s="101" t="str">
        <f t="shared" si="112"/>
        <v/>
      </c>
      <c r="R1168" s="100"/>
      <c r="S1168" s="102" t="str">
        <f t="shared" si="113"/>
        <v/>
      </c>
      <c r="T1168" s="15" t="str">
        <f t="shared" si="114"/>
        <v/>
      </c>
    </row>
    <row r="1169" spans="1:20" x14ac:dyDescent="0.55000000000000004">
      <c r="A1169" s="126"/>
      <c r="B1169" s="95"/>
      <c r="C1169" s="98" t="str">
        <f>IF(B1169="","",VLOOKUP(B1169,団体基本情報!$B$14:$D$23,3,FALSE))</f>
        <v/>
      </c>
      <c r="D1169" s="7" t="str">
        <f t="shared" si="109"/>
        <v/>
      </c>
      <c r="E1169" s="6" t="str">
        <f t="shared" si="110"/>
        <v/>
      </c>
      <c r="F1169" s="131"/>
      <c r="G1169" s="105" t="str">
        <f>IF(F1169="","",VLOOKUP(F1169,プルダウン用リスト!$K$1:$M$14,2,FALSE))</f>
        <v/>
      </c>
      <c r="H1169" s="99"/>
      <c r="I1169" s="99"/>
      <c r="J1169" s="139"/>
      <c r="K1169" s="141"/>
      <c r="L1169" s="118"/>
      <c r="M1169" s="119" t="str">
        <f t="shared" si="111"/>
        <v/>
      </c>
      <c r="N1169" s="103"/>
      <c r="O1169" s="100"/>
      <c r="P1169" s="100"/>
      <c r="Q1169" s="101" t="str">
        <f t="shared" si="112"/>
        <v/>
      </c>
      <c r="R1169" s="100"/>
      <c r="S1169" s="102" t="str">
        <f t="shared" si="113"/>
        <v/>
      </c>
      <c r="T1169" s="15" t="str">
        <f t="shared" si="114"/>
        <v/>
      </c>
    </row>
    <row r="1170" spans="1:20" x14ac:dyDescent="0.55000000000000004">
      <c r="A1170" s="126"/>
      <c r="B1170" s="95"/>
      <c r="C1170" s="98" t="str">
        <f>IF(B1170="","",VLOOKUP(B1170,団体基本情報!$B$14:$D$23,3,FALSE))</f>
        <v/>
      </c>
      <c r="D1170" s="7" t="str">
        <f t="shared" si="109"/>
        <v/>
      </c>
      <c r="E1170" s="6" t="str">
        <f t="shared" si="110"/>
        <v/>
      </c>
      <c r="F1170" s="131"/>
      <c r="G1170" s="105" t="str">
        <f>IF(F1170="","",VLOOKUP(F1170,プルダウン用リスト!$K$1:$M$14,2,FALSE))</f>
        <v/>
      </c>
      <c r="H1170" s="99"/>
      <c r="I1170" s="99"/>
      <c r="J1170" s="139"/>
      <c r="K1170" s="141"/>
      <c r="L1170" s="118"/>
      <c r="M1170" s="119" t="str">
        <f t="shared" si="111"/>
        <v/>
      </c>
      <c r="N1170" s="103"/>
      <c r="O1170" s="100"/>
      <c r="P1170" s="100"/>
      <c r="Q1170" s="101" t="str">
        <f t="shared" si="112"/>
        <v/>
      </c>
      <c r="R1170" s="100"/>
      <c r="S1170" s="102" t="str">
        <f t="shared" si="113"/>
        <v/>
      </c>
      <c r="T1170" s="15" t="str">
        <f t="shared" si="114"/>
        <v/>
      </c>
    </row>
    <row r="1171" spans="1:20" x14ac:dyDescent="0.55000000000000004">
      <c r="A1171" s="126"/>
      <c r="B1171" s="95"/>
      <c r="C1171" s="98" t="str">
        <f>IF(B1171="","",VLOOKUP(B1171,団体基本情報!$B$14:$D$23,3,FALSE))</f>
        <v/>
      </c>
      <c r="D1171" s="7" t="str">
        <f t="shared" si="109"/>
        <v/>
      </c>
      <c r="E1171" s="6" t="str">
        <f t="shared" si="110"/>
        <v/>
      </c>
      <c r="F1171" s="131"/>
      <c r="G1171" s="105" t="str">
        <f>IF(F1171="","",VLOOKUP(F1171,プルダウン用リスト!$K$1:$M$14,2,FALSE))</f>
        <v/>
      </c>
      <c r="H1171" s="99"/>
      <c r="I1171" s="99"/>
      <c r="J1171" s="139"/>
      <c r="K1171" s="141"/>
      <c r="L1171" s="118"/>
      <c r="M1171" s="119" t="str">
        <f t="shared" si="111"/>
        <v/>
      </c>
      <c r="N1171" s="103"/>
      <c r="O1171" s="100"/>
      <c r="P1171" s="100"/>
      <c r="Q1171" s="101" t="str">
        <f t="shared" si="112"/>
        <v/>
      </c>
      <c r="R1171" s="100"/>
      <c r="S1171" s="102" t="str">
        <f t="shared" si="113"/>
        <v/>
      </c>
      <c r="T1171" s="15" t="str">
        <f t="shared" si="114"/>
        <v/>
      </c>
    </row>
    <row r="1172" spans="1:20" x14ac:dyDescent="0.55000000000000004">
      <c r="A1172" s="126"/>
      <c r="B1172" s="95"/>
      <c r="C1172" s="98" t="str">
        <f>IF(B1172="","",VLOOKUP(B1172,団体基本情報!$B$14:$D$23,3,FALSE))</f>
        <v/>
      </c>
      <c r="D1172" s="7" t="str">
        <f t="shared" si="109"/>
        <v/>
      </c>
      <c r="E1172" s="6" t="str">
        <f t="shared" si="110"/>
        <v/>
      </c>
      <c r="F1172" s="131"/>
      <c r="G1172" s="105" t="str">
        <f>IF(F1172="","",VLOOKUP(F1172,プルダウン用リスト!$K$1:$M$14,2,FALSE))</f>
        <v/>
      </c>
      <c r="H1172" s="99"/>
      <c r="I1172" s="99"/>
      <c r="J1172" s="139"/>
      <c r="K1172" s="141"/>
      <c r="L1172" s="118"/>
      <c r="M1172" s="119" t="str">
        <f t="shared" si="111"/>
        <v/>
      </c>
      <c r="N1172" s="103"/>
      <c r="O1172" s="100"/>
      <c r="P1172" s="100"/>
      <c r="Q1172" s="101" t="str">
        <f t="shared" si="112"/>
        <v/>
      </c>
      <c r="R1172" s="100"/>
      <c r="S1172" s="102" t="str">
        <f t="shared" si="113"/>
        <v/>
      </c>
      <c r="T1172" s="15" t="str">
        <f t="shared" si="114"/>
        <v/>
      </c>
    </row>
    <row r="1173" spans="1:20" x14ac:dyDescent="0.55000000000000004">
      <c r="A1173" s="126"/>
      <c r="B1173" s="95"/>
      <c r="C1173" s="98" t="str">
        <f>IF(B1173="","",VLOOKUP(B1173,団体基本情報!$B$14:$D$23,3,FALSE))</f>
        <v/>
      </c>
      <c r="D1173" s="7" t="str">
        <f t="shared" si="109"/>
        <v/>
      </c>
      <c r="E1173" s="6" t="str">
        <f t="shared" si="110"/>
        <v/>
      </c>
      <c r="F1173" s="131"/>
      <c r="G1173" s="105" t="str">
        <f>IF(F1173="","",VLOOKUP(F1173,プルダウン用リスト!$K$1:$M$14,2,FALSE))</f>
        <v/>
      </c>
      <c r="H1173" s="99"/>
      <c r="I1173" s="99"/>
      <c r="J1173" s="139"/>
      <c r="K1173" s="141"/>
      <c r="L1173" s="118"/>
      <c r="M1173" s="119" t="str">
        <f t="shared" si="111"/>
        <v/>
      </c>
      <c r="N1173" s="103"/>
      <c r="O1173" s="100"/>
      <c r="P1173" s="100"/>
      <c r="Q1173" s="101" t="str">
        <f t="shared" si="112"/>
        <v/>
      </c>
      <c r="R1173" s="100"/>
      <c r="S1173" s="102" t="str">
        <f t="shared" si="113"/>
        <v/>
      </c>
      <c r="T1173" s="15" t="str">
        <f t="shared" si="114"/>
        <v/>
      </c>
    </row>
    <row r="1174" spans="1:20" x14ac:dyDescent="0.55000000000000004">
      <c r="A1174" s="126"/>
      <c r="B1174" s="95"/>
      <c r="C1174" s="98" t="str">
        <f>IF(B1174="","",VLOOKUP(B1174,団体基本情報!$B$14:$D$23,3,FALSE))</f>
        <v/>
      </c>
      <c r="D1174" s="7" t="str">
        <f t="shared" si="109"/>
        <v/>
      </c>
      <c r="E1174" s="6" t="str">
        <f t="shared" si="110"/>
        <v/>
      </c>
      <c r="F1174" s="131"/>
      <c r="G1174" s="105" t="str">
        <f>IF(F1174="","",VLOOKUP(F1174,プルダウン用リスト!$K$1:$M$14,2,FALSE))</f>
        <v/>
      </c>
      <c r="H1174" s="99"/>
      <c r="I1174" s="99"/>
      <c r="J1174" s="139"/>
      <c r="K1174" s="141"/>
      <c r="L1174" s="118"/>
      <c r="M1174" s="119" t="str">
        <f t="shared" si="111"/>
        <v/>
      </c>
      <c r="N1174" s="103"/>
      <c r="O1174" s="100"/>
      <c r="P1174" s="100"/>
      <c r="Q1174" s="101" t="str">
        <f t="shared" si="112"/>
        <v/>
      </c>
      <c r="R1174" s="100"/>
      <c r="S1174" s="102" t="str">
        <f t="shared" si="113"/>
        <v/>
      </c>
      <c r="T1174" s="15" t="str">
        <f t="shared" si="114"/>
        <v/>
      </c>
    </row>
    <row r="1175" spans="1:20" x14ac:dyDescent="0.55000000000000004">
      <c r="A1175" s="126"/>
      <c r="B1175" s="95"/>
      <c r="C1175" s="98" t="str">
        <f>IF(B1175="","",VLOOKUP(B1175,団体基本情報!$B$14:$D$23,3,FALSE))</f>
        <v/>
      </c>
      <c r="D1175" s="7" t="str">
        <f t="shared" si="109"/>
        <v/>
      </c>
      <c r="E1175" s="6" t="str">
        <f t="shared" si="110"/>
        <v/>
      </c>
      <c r="F1175" s="131"/>
      <c r="G1175" s="105" t="str">
        <f>IF(F1175="","",VLOOKUP(F1175,プルダウン用リスト!$K$1:$M$14,2,FALSE))</f>
        <v/>
      </c>
      <c r="H1175" s="99"/>
      <c r="I1175" s="99"/>
      <c r="J1175" s="139"/>
      <c r="K1175" s="141"/>
      <c r="L1175" s="118"/>
      <c r="M1175" s="119" t="str">
        <f t="shared" si="111"/>
        <v/>
      </c>
      <c r="N1175" s="103"/>
      <c r="O1175" s="100"/>
      <c r="P1175" s="100"/>
      <c r="Q1175" s="101" t="str">
        <f t="shared" si="112"/>
        <v/>
      </c>
      <c r="R1175" s="100"/>
      <c r="S1175" s="102" t="str">
        <f t="shared" si="113"/>
        <v/>
      </c>
      <c r="T1175" s="15" t="str">
        <f t="shared" si="114"/>
        <v/>
      </c>
    </row>
    <row r="1176" spans="1:20" x14ac:dyDescent="0.55000000000000004">
      <c r="A1176" s="126"/>
      <c r="B1176" s="95"/>
      <c r="C1176" s="98" t="str">
        <f>IF(B1176="","",VLOOKUP(B1176,団体基本情報!$B$14:$D$23,3,FALSE))</f>
        <v/>
      </c>
      <c r="D1176" s="7" t="str">
        <f t="shared" si="109"/>
        <v/>
      </c>
      <c r="E1176" s="6" t="str">
        <f t="shared" si="110"/>
        <v/>
      </c>
      <c r="F1176" s="131"/>
      <c r="G1176" s="105" t="str">
        <f>IF(F1176="","",VLOOKUP(F1176,プルダウン用リスト!$K$1:$M$14,2,FALSE))</f>
        <v/>
      </c>
      <c r="H1176" s="99"/>
      <c r="I1176" s="99"/>
      <c r="J1176" s="139"/>
      <c r="K1176" s="141"/>
      <c r="L1176" s="118"/>
      <c r="M1176" s="119" t="str">
        <f t="shared" si="111"/>
        <v/>
      </c>
      <c r="N1176" s="103"/>
      <c r="O1176" s="100"/>
      <c r="P1176" s="100"/>
      <c r="Q1176" s="101" t="str">
        <f t="shared" si="112"/>
        <v/>
      </c>
      <c r="R1176" s="100"/>
      <c r="S1176" s="102" t="str">
        <f t="shared" si="113"/>
        <v/>
      </c>
      <c r="T1176" s="15" t="str">
        <f t="shared" si="114"/>
        <v/>
      </c>
    </row>
    <row r="1177" spans="1:20" x14ac:dyDescent="0.55000000000000004">
      <c r="A1177" s="126"/>
      <c r="B1177" s="95"/>
      <c r="C1177" s="98" t="str">
        <f>IF(B1177="","",VLOOKUP(B1177,団体基本情報!$B$14:$D$23,3,FALSE))</f>
        <v/>
      </c>
      <c r="D1177" s="7" t="str">
        <f t="shared" si="109"/>
        <v/>
      </c>
      <c r="E1177" s="6" t="str">
        <f t="shared" si="110"/>
        <v/>
      </c>
      <c r="F1177" s="131"/>
      <c r="G1177" s="105" t="str">
        <f>IF(F1177="","",VLOOKUP(F1177,プルダウン用リスト!$K$1:$M$14,2,FALSE))</f>
        <v/>
      </c>
      <c r="H1177" s="99"/>
      <c r="I1177" s="99"/>
      <c r="J1177" s="139"/>
      <c r="K1177" s="141"/>
      <c r="L1177" s="118"/>
      <c r="M1177" s="119" t="str">
        <f t="shared" si="111"/>
        <v/>
      </c>
      <c r="N1177" s="103"/>
      <c r="O1177" s="100"/>
      <c r="P1177" s="100"/>
      <c r="Q1177" s="101" t="str">
        <f t="shared" si="112"/>
        <v/>
      </c>
      <c r="R1177" s="100"/>
      <c r="S1177" s="102" t="str">
        <f t="shared" si="113"/>
        <v/>
      </c>
      <c r="T1177" s="15" t="str">
        <f t="shared" si="114"/>
        <v/>
      </c>
    </row>
    <row r="1178" spans="1:20" x14ac:dyDescent="0.55000000000000004">
      <c r="A1178" s="126"/>
      <c r="B1178" s="95"/>
      <c r="C1178" s="98" t="str">
        <f>IF(B1178="","",VLOOKUP(B1178,団体基本情報!$B$14:$D$23,3,FALSE))</f>
        <v/>
      </c>
      <c r="D1178" s="7" t="str">
        <f t="shared" si="109"/>
        <v/>
      </c>
      <c r="E1178" s="6" t="str">
        <f t="shared" si="110"/>
        <v/>
      </c>
      <c r="F1178" s="131"/>
      <c r="G1178" s="105" t="str">
        <f>IF(F1178="","",VLOOKUP(F1178,プルダウン用リスト!$K$1:$M$14,2,FALSE))</f>
        <v/>
      </c>
      <c r="H1178" s="99"/>
      <c r="I1178" s="99"/>
      <c r="J1178" s="139"/>
      <c r="K1178" s="141"/>
      <c r="L1178" s="118"/>
      <c r="M1178" s="119" t="str">
        <f t="shared" si="111"/>
        <v/>
      </c>
      <c r="N1178" s="103"/>
      <c r="O1178" s="100"/>
      <c r="P1178" s="100"/>
      <c r="Q1178" s="101" t="str">
        <f t="shared" si="112"/>
        <v/>
      </c>
      <c r="R1178" s="100"/>
      <c r="S1178" s="102" t="str">
        <f t="shared" si="113"/>
        <v/>
      </c>
      <c r="T1178" s="15" t="str">
        <f t="shared" si="114"/>
        <v/>
      </c>
    </row>
    <row r="1179" spans="1:20" x14ac:dyDescent="0.55000000000000004">
      <c r="A1179" s="126"/>
      <c r="B1179" s="95"/>
      <c r="C1179" s="98" t="str">
        <f>IF(B1179="","",VLOOKUP(B1179,団体基本情報!$B$14:$D$23,3,FALSE))</f>
        <v/>
      </c>
      <c r="D1179" s="7" t="str">
        <f t="shared" si="109"/>
        <v/>
      </c>
      <c r="E1179" s="6" t="str">
        <f t="shared" si="110"/>
        <v/>
      </c>
      <c r="F1179" s="131"/>
      <c r="G1179" s="105" t="str">
        <f>IF(F1179="","",VLOOKUP(F1179,プルダウン用リスト!$K$1:$M$14,2,FALSE))</f>
        <v/>
      </c>
      <c r="H1179" s="99"/>
      <c r="I1179" s="99"/>
      <c r="J1179" s="139"/>
      <c r="K1179" s="141"/>
      <c r="L1179" s="118"/>
      <c r="M1179" s="119" t="str">
        <f t="shared" si="111"/>
        <v/>
      </c>
      <c r="N1179" s="103"/>
      <c r="O1179" s="100"/>
      <c r="P1179" s="100"/>
      <c r="Q1179" s="101" t="str">
        <f t="shared" si="112"/>
        <v/>
      </c>
      <c r="R1179" s="100"/>
      <c r="S1179" s="102" t="str">
        <f t="shared" si="113"/>
        <v/>
      </c>
      <c r="T1179" s="15" t="str">
        <f t="shared" si="114"/>
        <v/>
      </c>
    </row>
    <row r="1180" spans="1:20" x14ac:dyDescent="0.55000000000000004">
      <c r="A1180" s="126"/>
      <c r="B1180" s="95"/>
      <c r="C1180" s="98" t="str">
        <f>IF(B1180="","",VLOOKUP(B1180,団体基本情報!$B$14:$D$23,3,FALSE))</f>
        <v/>
      </c>
      <c r="D1180" s="7" t="str">
        <f t="shared" si="109"/>
        <v/>
      </c>
      <c r="E1180" s="6" t="str">
        <f t="shared" si="110"/>
        <v/>
      </c>
      <c r="F1180" s="131"/>
      <c r="G1180" s="105" t="str">
        <f>IF(F1180="","",VLOOKUP(F1180,プルダウン用リスト!$K$1:$M$14,2,FALSE))</f>
        <v/>
      </c>
      <c r="H1180" s="99"/>
      <c r="I1180" s="99"/>
      <c r="J1180" s="139"/>
      <c r="K1180" s="141"/>
      <c r="L1180" s="118"/>
      <c r="M1180" s="119" t="str">
        <f t="shared" si="111"/>
        <v/>
      </c>
      <c r="N1180" s="103"/>
      <c r="O1180" s="100"/>
      <c r="P1180" s="100"/>
      <c r="Q1180" s="101" t="str">
        <f t="shared" si="112"/>
        <v/>
      </c>
      <c r="R1180" s="100"/>
      <c r="S1180" s="102" t="str">
        <f t="shared" si="113"/>
        <v/>
      </c>
      <c r="T1180" s="15" t="str">
        <f t="shared" si="114"/>
        <v/>
      </c>
    </row>
    <row r="1181" spans="1:20" x14ac:dyDescent="0.55000000000000004">
      <c r="A1181" s="126"/>
      <c r="B1181" s="95"/>
      <c r="C1181" s="98" t="str">
        <f>IF(B1181="","",VLOOKUP(B1181,団体基本情報!$B$14:$D$23,3,FALSE))</f>
        <v/>
      </c>
      <c r="D1181" s="7" t="str">
        <f t="shared" si="109"/>
        <v/>
      </c>
      <c r="E1181" s="6" t="str">
        <f t="shared" si="110"/>
        <v/>
      </c>
      <c r="F1181" s="131"/>
      <c r="G1181" s="105" t="str">
        <f>IF(F1181="","",VLOOKUP(F1181,プルダウン用リスト!$K$1:$M$14,2,FALSE))</f>
        <v/>
      </c>
      <c r="H1181" s="99"/>
      <c r="I1181" s="99"/>
      <c r="J1181" s="139"/>
      <c r="K1181" s="141"/>
      <c r="L1181" s="118"/>
      <c r="M1181" s="119" t="str">
        <f t="shared" si="111"/>
        <v/>
      </c>
      <c r="N1181" s="103"/>
      <c r="O1181" s="100"/>
      <c r="P1181" s="100"/>
      <c r="Q1181" s="101" t="str">
        <f t="shared" si="112"/>
        <v/>
      </c>
      <c r="R1181" s="100"/>
      <c r="S1181" s="102" t="str">
        <f t="shared" si="113"/>
        <v/>
      </c>
      <c r="T1181" s="15" t="str">
        <f t="shared" si="114"/>
        <v/>
      </c>
    </row>
    <row r="1182" spans="1:20" x14ac:dyDescent="0.55000000000000004">
      <c r="A1182" s="126"/>
      <c r="B1182" s="95"/>
      <c r="C1182" s="98" t="str">
        <f>IF(B1182="","",VLOOKUP(B1182,団体基本情報!$B$14:$D$23,3,FALSE))</f>
        <v/>
      </c>
      <c r="D1182" s="7" t="str">
        <f t="shared" si="109"/>
        <v/>
      </c>
      <c r="E1182" s="6" t="str">
        <f t="shared" si="110"/>
        <v/>
      </c>
      <c r="F1182" s="131"/>
      <c r="G1182" s="105" t="str">
        <f>IF(F1182="","",VLOOKUP(F1182,プルダウン用リスト!$K$1:$M$14,2,FALSE))</f>
        <v/>
      </c>
      <c r="H1182" s="99"/>
      <c r="I1182" s="99"/>
      <c r="J1182" s="139"/>
      <c r="K1182" s="141"/>
      <c r="L1182" s="118"/>
      <c r="M1182" s="119" t="str">
        <f t="shared" si="111"/>
        <v/>
      </c>
      <c r="N1182" s="103"/>
      <c r="O1182" s="100"/>
      <c r="P1182" s="100"/>
      <c r="Q1182" s="101" t="str">
        <f t="shared" si="112"/>
        <v/>
      </c>
      <c r="R1182" s="100"/>
      <c r="S1182" s="102" t="str">
        <f t="shared" si="113"/>
        <v/>
      </c>
      <c r="T1182" s="15" t="str">
        <f t="shared" si="114"/>
        <v/>
      </c>
    </row>
    <row r="1183" spans="1:20" x14ac:dyDescent="0.55000000000000004">
      <c r="A1183" s="126"/>
      <c r="B1183" s="95"/>
      <c r="C1183" s="98" t="str">
        <f>IF(B1183="","",VLOOKUP(B1183,団体基本情報!$B$14:$D$23,3,FALSE))</f>
        <v/>
      </c>
      <c r="D1183" s="7" t="str">
        <f t="shared" si="109"/>
        <v/>
      </c>
      <c r="E1183" s="6" t="str">
        <f t="shared" si="110"/>
        <v/>
      </c>
      <c r="F1183" s="131"/>
      <c r="G1183" s="105" t="str">
        <f>IF(F1183="","",VLOOKUP(F1183,プルダウン用リスト!$K$1:$M$14,2,FALSE))</f>
        <v/>
      </c>
      <c r="H1183" s="99"/>
      <c r="I1183" s="99"/>
      <c r="J1183" s="139"/>
      <c r="K1183" s="141"/>
      <c r="L1183" s="118"/>
      <c r="M1183" s="119" t="str">
        <f t="shared" si="111"/>
        <v/>
      </c>
      <c r="N1183" s="103"/>
      <c r="O1183" s="100"/>
      <c r="P1183" s="100"/>
      <c r="Q1183" s="101" t="str">
        <f t="shared" si="112"/>
        <v/>
      </c>
      <c r="R1183" s="100"/>
      <c r="S1183" s="102" t="str">
        <f t="shared" si="113"/>
        <v/>
      </c>
      <c r="T1183" s="15" t="str">
        <f t="shared" si="114"/>
        <v/>
      </c>
    </row>
    <row r="1184" spans="1:20" x14ac:dyDescent="0.55000000000000004">
      <c r="A1184" s="126"/>
      <c r="B1184" s="95"/>
      <c r="C1184" s="98" t="str">
        <f>IF(B1184="","",VLOOKUP(B1184,団体基本情報!$B$14:$D$23,3,FALSE))</f>
        <v/>
      </c>
      <c r="D1184" s="7" t="str">
        <f t="shared" si="109"/>
        <v/>
      </c>
      <c r="E1184" s="6" t="str">
        <f t="shared" si="110"/>
        <v/>
      </c>
      <c r="F1184" s="131"/>
      <c r="G1184" s="105" t="str">
        <f>IF(F1184="","",VLOOKUP(F1184,プルダウン用リスト!$K$1:$M$14,2,FALSE))</f>
        <v/>
      </c>
      <c r="H1184" s="99"/>
      <c r="I1184" s="99"/>
      <c r="J1184" s="139"/>
      <c r="K1184" s="141"/>
      <c r="L1184" s="118"/>
      <c r="M1184" s="119" t="str">
        <f t="shared" si="111"/>
        <v/>
      </c>
      <c r="N1184" s="103"/>
      <c r="O1184" s="100"/>
      <c r="P1184" s="100"/>
      <c r="Q1184" s="101" t="str">
        <f t="shared" si="112"/>
        <v/>
      </c>
      <c r="R1184" s="100"/>
      <c r="S1184" s="102" t="str">
        <f t="shared" si="113"/>
        <v/>
      </c>
      <c r="T1184" s="15" t="str">
        <f t="shared" si="114"/>
        <v/>
      </c>
    </row>
    <row r="1185" spans="1:20" x14ac:dyDescent="0.55000000000000004">
      <c r="A1185" s="126"/>
      <c r="B1185" s="95"/>
      <c r="C1185" s="98" t="str">
        <f>IF(B1185="","",VLOOKUP(B1185,団体基本情報!$B$14:$D$23,3,FALSE))</f>
        <v/>
      </c>
      <c r="D1185" s="7" t="str">
        <f t="shared" si="109"/>
        <v/>
      </c>
      <c r="E1185" s="6" t="str">
        <f t="shared" si="110"/>
        <v/>
      </c>
      <c r="F1185" s="131"/>
      <c r="G1185" s="105" t="str">
        <f>IF(F1185="","",VLOOKUP(F1185,プルダウン用リスト!$K$1:$M$14,2,FALSE))</f>
        <v/>
      </c>
      <c r="H1185" s="99"/>
      <c r="I1185" s="99"/>
      <c r="J1185" s="139"/>
      <c r="K1185" s="141"/>
      <c r="L1185" s="118"/>
      <c r="M1185" s="119" t="str">
        <f t="shared" si="111"/>
        <v/>
      </c>
      <c r="N1185" s="103"/>
      <c r="O1185" s="100"/>
      <c r="P1185" s="100"/>
      <c r="Q1185" s="101" t="str">
        <f t="shared" si="112"/>
        <v/>
      </c>
      <c r="R1185" s="100"/>
      <c r="S1185" s="102" t="str">
        <f t="shared" si="113"/>
        <v/>
      </c>
      <c r="T1185" s="15" t="str">
        <f t="shared" si="114"/>
        <v/>
      </c>
    </row>
    <row r="1186" spans="1:20" x14ac:dyDescent="0.55000000000000004">
      <c r="A1186" s="126"/>
      <c r="B1186" s="95"/>
      <c r="C1186" s="98" t="str">
        <f>IF(B1186="","",VLOOKUP(B1186,団体基本情報!$B$14:$D$23,3,FALSE))</f>
        <v/>
      </c>
      <c r="D1186" s="7" t="str">
        <f t="shared" si="109"/>
        <v/>
      </c>
      <c r="E1186" s="6" t="str">
        <f t="shared" si="110"/>
        <v/>
      </c>
      <c r="F1186" s="131"/>
      <c r="G1186" s="105" t="str">
        <f>IF(F1186="","",VLOOKUP(F1186,プルダウン用リスト!$K$1:$M$14,2,FALSE))</f>
        <v/>
      </c>
      <c r="H1186" s="99"/>
      <c r="I1186" s="99"/>
      <c r="J1186" s="139"/>
      <c r="K1186" s="141"/>
      <c r="L1186" s="118"/>
      <c r="M1186" s="119" t="str">
        <f t="shared" si="111"/>
        <v/>
      </c>
      <c r="N1186" s="103"/>
      <c r="O1186" s="100"/>
      <c r="P1186" s="100"/>
      <c r="Q1186" s="101" t="str">
        <f t="shared" si="112"/>
        <v/>
      </c>
      <c r="R1186" s="100"/>
      <c r="S1186" s="102" t="str">
        <f t="shared" si="113"/>
        <v/>
      </c>
      <c r="T1186" s="15" t="str">
        <f t="shared" si="114"/>
        <v/>
      </c>
    </row>
    <row r="1187" spans="1:20" x14ac:dyDescent="0.55000000000000004">
      <c r="A1187" s="126"/>
      <c r="B1187" s="95"/>
      <c r="C1187" s="98" t="str">
        <f>IF(B1187="","",VLOOKUP(B1187,団体基本情報!$B$14:$D$23,3,FALSE))</f>
        <v/>
      </c>
      <c r="D1187" s="7" t="str">
        <f t="shared" si="109"/>
        <v/>
      </c>
      <c r="E1187" s="6" t="str">
        <f t="shared" si="110"/>
        <v/>
      </c>
      <c r="F1187" s="131"/>
      <c r="G1187" s="105" t="str">
        <f>IF(F1187="","",VLOOKUP(F1187,プルダウン用リスト!$K$1:$M$14,2,FALSE))</f>
        <v/>
      </c>
      <c r="H1187" s="99"/>
      <c r="I1187" s="99"/>
      <c r="J1187" s="139"/>
      <c r="K1187" s="141"/>
      <c r="L1187" s="118"/>
      <c r="M1187" s="119" t="str">
        <f t="shared" si="111"/>
        <v/>
      </c>
      <c r="N1187" s="103"/>
      <c r="O1187" s="100"/>
      <c r="P1187" s="100"/>
      <c r="Q1187" s="101" t="str">
        <f t="shared" si="112"/>
        <v/>
      </c>
      <c r="R1187" s="100"/>
      <c r="S1187" s="102" t="str">
        <f t="shared" si="113"/>
        <v/>
      </c>
      <c r="T1187" s="15" t="str">
        <f t="shared" si="114"/>
        <v/>
      </c>
    </row>
    <row r="1188" spans="1:20" x14ac:dyDescent="0.55000000000000004">
      <c r="A1188" s="126"/>
      <c r="B1188" s="95"/>
      <c r="C1188" s="98" t="str">
        <f>IF(B1188="","",VLOOKUP(B1188,団体基本情報!$B$14:$D$23,3,FALSE))</f>
        <v/>
      </c>
      <c r="D1188" s="7" t="str">
        <f t="shared" si="109"/>
        <v/>
      </c>
      <c r="E1188" s="6" t="str">
        <f t="shared" si="110"/>
        <v/>
      </c>
      <c r="F1188" s="131"/>
      <c r="G1188" s="105" t="str">
        <f>IF(F1188="","",VLOOKUP(F1188,プルダウン用リスト!$K$1:$M$14,2,FALSE))</f>
        <v/>
      </c>
      <c r="H1188" s="99"/>
      <c r="I1188" s="99"/>
      <c r="J1188" s="139"/>
      <c r="K1188" s="141"/>
      <c r="L1188" s="118"/>
      <c r="M1188" s="119" t="str">
        <f t="shared" si="111"/>
        <v/>
      </c>
      <c r="N1188" s="103"/>
      <c r="O1188" s="100"/>
      <c r="P1188" s="100"/>
      <c r="Q1188" s="101" t="str">
        <f t="shared" si="112"/>
        <v/>
      </c>
      <c r="R1188" s="100"/>
      <c r="S1188" s="102" t="str">
        <f t="shared" si="113"/>
        <v/>
      </c>
      <c r="T1188" s="15" t="str">
        <f t="shared" si="114"/>
        <v/>
      </c>
    </row>
    <row r="1189" spans="1:20" x14ac:dyDescent="0.55000000000000004">
      <c r="A1189" s="126"/>
      <c r="B1189" s="95"/>
      <c r="C1189" s="98" t="str">
        <f>IF(B1189="","",VLOOKUP(B1189,団体基本情報!$B$14:$D$23,3,FALSE))</f>
        <v/>
      </c>
      <c r="D1189" s="7" t="str">
        <f t="shared" si="109"/>
        <v/>
      </c>
      <c r="E1189" s="6" t="str">
        <f t="shared" si="110"/>
        <v/>
      </c>
      <c r="F1189" s="131"/>
      <c r="G1189" s="105" t="str">
        <f>IF(F1189="","",VLOOKUP(F1189,プルダウン用リスト!$K$1:$M$14,2,FALSE))</f>
        <v/>
      </c>
      <c r="H1189" s="99"/>
      <c r="I1189" s="99"/>
      <c r="J1189" s="139"/>
      <c r="K1189" s="141"/>
      <c r="L1189" s="118"/>
      <c r="M1189" s="119" t="str">
        <f t="shared" si="111"/>
        <v/>
      </c>
      <c r="N1189" s="103"/>
      <c r="O1189" s="100"/>
      <c r="P1189" s="100"/>
      <c r="Q1189" s="101" t="str">
        <f t="shared" si="112"/>
        <v/>
      </c>
      <c r="R1189" s="100"/>
      <c r="S1189" s="102" t="str">
        <f t="shared" si="113"/>
        <v/>
      </c>
      <c r="T1189" s="15" t="str">
        <f t="shared" si="114"/>
        <v/>
      </c>
    </row>
    <row r="1190" spans="1:20" x14ac:dyDescent="0.55000000000000004">
      <c r="A1190" s="126"/>
      <c r="B1190" s="95"/>
      <c r="C1190" s="98" t="str">
        <f>IF(B1190="","",VLOOKUP(B1190,団体基本情報!$B$14:$D$23,3,FALSE))</f>
        <v/>
      </c>
      <c r="D1190" s="7" t="str">
        <f t="shared" si="109"/>
        <v/>
      </c>
      <c r="E1190" s="6" t="str">
        <f t="shared" si="110"/>
        <v/>
      </c>
      <c r="F1190" s="131"/>
      <c r="G1190" s="105" t="str">
        <f>IF(F1190="","",VLOOKUP(F1190,プルダウン用リスト!$K$1:$M$14,2,FALSE))</f>
        <v/>
      </c>
      <c r="H1190" s="99"/>
      <c r="I1190" s="99"/>
      <c r="J1190" s="139"/>
      <c r="K1190" s="141"/>
      <c r="L1190" s="118"/>
      <c r="M1190" s="119" t="str">
        <f t="shared" si="111"/>
        <v/>
      </c>
      <c r="N1190" s="103"/>
      <c r="O1190" s="100"/>
      <c r="P1190" s="100"/>
      <c r="Q1190" s="101" t="str">
        <f t="shared" si="112"/>
        <v/>
      </c>
      <c r="R1190" s="100"/>
      <c r="S1190" s="102" t="str">
        <f t="shared" si="113"/>
        <v/>
      </c>
      <c r="T1190" s="15" t="str">
        <f t="shared" si="114"/>
        <v/>
      </c>
    </row>
    <row r="1191" spans="1:20" x14ac:dyDescent="0.55000000000000004">
      <c r="A1191" s="126"/>
      <c r="B1191" s="95"/>
      <c r="C1191" s="98" t="str">
        <f>IF(B1191="","",VLOOKUP(B1191,団体基本情報!$B$14:$D$23,3,FALSE))</f>
        <v/>
      </c>
      <c r="D1191" s="7" t="str">
        <f t="shared" si="109"/>
        <v/>
      </c>
      <c r="E1191" s="6" t="str">
        <f t="shared" si="110"/>
        <v/>
      </c>
      <c r="F1191" s="131"/>
      <c r="G1191" s="105" t="str">
        <f>IF(F1191="","",VLOOKUP(F1191,プルダウン用リスト!$K$1:$M$14,2,FALSE))</f>
        <v/>
      </c>
      <c r="H1191" s="99"/>
      <c r="I1191" s="99"/>
      <c r="J1191" s="139"/>
      <c r="K1191" s="141"/>
      <c r="L1191" s="118"/>
      <c r="M1191" s="119" t="str">
        <f t="shared" si="111"/>
        <v/>
      </c>
      <c r="N1191" s="103"/>
      <c r="O1191" s="100"/>
      <c r="P1191" s="100"/>
      <c r="Q1191" s="101" t="str">
        <f t="shared" si="112"/>
        <v/>
      </c>
      <c r="R1191" s="100"/>
      <c r="S1191" s="102" t="str">
        <f t="shared" si="113"/>
        <v/>
      </c>
      <c r="T1191" s="15" t="str">
        <f t="shared" si="114"/>
        <v/>
      </c>
    </row>
    <row r="1192" spans="1:20" x14ac:dyDescent="0.55000000000000004">
      <c r="A1192" s="126"/>
      <c r="B1192" s="95"/>
      <c r="C1192" s="98" t="str">
        <f>IF(B1192="","",VLOOKUP(B1192,団体基本情報!$B$14:$D$23,3,FALSE))</f>
        <v/>
      </c>
      <c r="D1192" s="7" t="str">
        <f t="shared" si="109"/>
        <v/>
      </c>
      <c r="E1192" s="6" t="str">
        <f t="shared" si="110"/>
        <v/>
      </c>
      <c r="F1192" s="131"/>
      <c r="G1192" s="105" t="str">
        <f>IF(F1192="","",VLOOKUP(F1192,プルダウン用リスト!$K$1:$M$14,2,FALSE))</f>
        <v/>
      </c>
      <c r="H1192" s="99"/>
      <c r="I1192" s="99"/>
      <c r="J1192" s="139"/>
      <c r="K1192" s="141"/>
      <c r="L1192" s="118"/>
      <c r="M1192" s="119" t="str">
        <f t="shared" si="111"/>
        <v/>
      </c>
      <c r="N1192" s="103"/>
      <c r="O1192" s="100"/>
      <c r="P1192" s="100"/>
      <c r="Q1192" s="101" t="str">
        <f t="shared" si="112"/>
        <v/>
      </c>
      <c r="R1192" s="100"/>
      <c r="S1192" s="102" t="str">
        <f t="shared" si="113"/>
        <v/>
      </c>
      <c r="T1192" s="15" t="str">
        <f t="shared" si="114"/>
        <v/>
      </c>
    </row>
    <row r="1193" spans="1:20" x14ac:dyDescent="0.55000000000000004">
      <c r="A1193" s="126"/>
      <c r="B1193" s="95"/>
      <c r="C1193" s="98" t="str">
        <f>IF(B1193="","",VLOOKUP(B1193,団体基本情報!$B$14:$D$23,3,FALSE))</f>
        <v/>
      </c>
      <c r="D1193" s="7" t="str">
        <f t="shared" si="109"/>
        <v/>
      </c>
      <c r="E1193" s="6" t="str">
        <f t="shared" si="110"/>
        <v/>
      </c>
      <c r="F1193" s="131"/>
      <c r="G1193" s="105" t="str">
        <f>IF(F1193="","",VLOOKUP(F1193,プルダウン用リスト!$K$1:$M$14,2,FALSE))</f>
        <v/>
      </c>
      <c r="H1193" s="99"/>
      <c r="I1193" s="99"/>
      <c r="J1193" s="139"/>
      <c r="K1193" s="141"/>
      <c r="L1193" s="118"/>
      <c r="M1193" s="119" t="str">
        <f t="shared" si="111"/>
        <v/>
      </c>
      <c r="N1193" s="103"/>
      <c r="O1193" s="100"/>
      <c r="P1193" s="100"/>
      <c r="Q1193" s="101" t="str">
        <f t="shared" si="112"/>
        <v/>
      </c>
      <c r="R1193" s="100"/>
      <c r="S1193" s="102" t="str">
        <f t="shared" si="113"/>
        <v/>
      </c>
      <c r="T1193" s="15" t="str">
        <f t="shared" si="114"/>
        <v/>
      </c>
    </row>
    <row r="1194" spans="1:20" x14ac:dyDescent="0.55000000000000004">
      <c r="A1194" s="126"/>
      <c r="B1194" s="95"/>
      <c r="C1194" s="98" t="str">
        <f>IF(B1194="","",VLOOKUP(B1194,団体基本情報!$B$14:$D$23,3,FALSE))</f>
        <v/>
      </c>
      <c r="D1194" s="7" t="str">
        <f t="shared" si="109"/>
        <v/>
      </c>
      <c r="E1194" s="6" t="str">
        <f t="shared" si="110"/>
        <v/>
      </c>
      <c r="F1194" s="131"/>
      <c r="G1194" s="105" t="str">
        <f>IF(F1194="","",VLOOKUP(F1194,プルダウン用リスト!$K$1:$M$14,2,FALSE))</f>
        <v/>
      </c>
      <c r="H1194" s="99"/>
      <c r="I1194" s="99"/>
      <c r="J1194" s="139"/>
      <c r="K1194" s="141"/>
      <c r="L1194" s="118"/>
      <c r="M1194" s="119" t="str">
        <f t="shared" si="111"/>
        <v/>
      </c>
      <c r="N1194" s="103"/>
      <c r="O1194" s="100"/>
      <c r="P1194" s="100"/>
      <c r="Q1194" s="101" t="str">
        <f t="shared" si="112"/>
        <v/>
      </c>
      <c r="R1194" s="100"/>
      <c r="S1194" s="102" t="str">
        <f t="shared" si="113"/>
        <v/>
      </c>
      <c r="T1194" s="15" t="str">
        <f t="shared" si="114"/>
        <v/>
      </c>
    </row>
    <row r="1195" spans="1:20" x14ac:dyDescent="0.55000000000000004">
      <c r="A1195" s="126"/>
      <c r="B1195" s="95"/>
      <c r="C1195" s="98" t="str">
        <f>IF(B1195="","",VLOOKUP(B1195,団体基本情報!$B$14:$D$23,3,FALSE))</f>
        <v/>
      </c>
      <c r="D1195" s="7" t="str">
        <f t="shared" si="109"/>
        <v/>
      </c>
      <c r="E1195" s="6" t="str">
        <f t="shared" si="110"/>
        <v/>
      </c>
      <c r="F1195" s="131"/>
      <c r="G1195" s="105" t="str">
        <f>IF(F1195="","",VLOOKUP(F1195,プルダウン用リスト!$K$1:$M$14,2,FALSE))</f>
        <v/>
      </c>
      <c r="H1195" s="99"/>
      <c r="I1195" s="99"/>
      <c r="J1195" s="139"/>
      <c r="K1195" s="141"/>
      <c r="L1195" s="118"/>
      <c r="M1195" s="119" t="str">
        <f t="shared" si="111"/>
        <v/>
      </c>
      <c r="N1195" s="103"/>
      <c r="O1195" s="100"/>
      <c r="P1195" s="100"/>
      <c r="Q1195" s="101" t="str">
        <f t="shared" si="112"/>
        <v/>
      </c>
      <c r="R1195" s="100"/>
      <c r="S1195" s="102" t="str">
        <f t="shared" si="113"/>
        <v/>
      </c>
      <c r="T1195" s="15" t="str">
        <f t="shared" si="114"/>
        <v/>
      </c>
    </row>
    <row r="1196" spans="1:20" x14ac:dyDescent="0.55000000000000004">
      <c r="A1196" s="126"/>
      <c r="B1196" s="95"/>
      <c r="C1196" s="98" t="str">
        <f>IF(B1196="","",VLOOKUP(B1196,団体基本情報!$B$14:$D$23,3,FALSE))</f>
        <v/>
      </c>
      <c r="D1196" s="7" t="str">
        <f t="shared" si="109"/>
        <v/>
      </c>
      <c r="E1196" s="6" t="str">
        <f t="shared" si="110"/>
        <v/>
      </c>
      <c r="F1196" s="131"/>
      <c r="G1196" s="105" t="str">
        <f>IF(F1196="","",VLOOKUP(F1196,プルダウン用リスト!$K$1:$M$14,2,FALSE))</f>
        <v/>
      </c>
      <c r="H1196" s="99"/>
      <c r="I1196" s="99"/>
      <c r="J1196" s="139"/>
      <c r="K1196" s="141"/>
      <c r="L1196" s="118"/>
      <c r="M1196" s="119" t="str">
        <f t="shared" si="111"/>
        <v/>
      </c>
      <c r="N1196" s="103"/>
      <c r="O1196" s="100"/>
      <c r="P1196" s="100"/>
      <c r="Q1196" s="101" t="str">
        <f t="shared" si="112"/>
        <v/>
      </c>
      <c r="R1196" s="100"/>
      <c r="S1196" s="102" t="str">
        <f t="shared" si="113"/>
        <v/>
      </c>
      <c r="T1196" s="15" t="str">
        <f t="shared" si="114"/>
        <v/>
      </c>
    </row>
    <row r="1197" spans="1:20" x14ac:dyDescent="0.55000000000000004">
      <c r="A1197" s="126"/>
      <c r="B1197" s="95"/>
      <c r="C1197" s="98" t="str">
        <f>IF(B1197="","",VLOOKUP(B1197,団体基本情報!$B$14:$D$23,3,FALSE))</f>
        <v/>
      </c>
      <c r="D1197" s="7" t="str">
        <f t="shared" si="109"/>
        <v/>
      </c>
      <c r="E1197" s="6" t="str">
        <f t="shared" si="110"/>
        <v/>
      </c>
      <c r="F1197" s="131"/>
      <c r="G1197" s="105" t="str">
        <f>IF(F1197="","",VLOOKUP(F1197,プルダウン用リスト!$K$1:$M$14,2,FALSE))</f>
        <v/>
      </c>
      <c r="H1197" s="99"/>
      <c r="I1197" s="99"/>
      <c r="J1197" s="139"/>
      <c r="K1197" s="141"/>
      <c r="L1197" s="118"/>
      <c r="M1197" s="119" t="str">
        <f t="shared" si="111"/>
        <v/>
      </c>
      <c r="N1197" s="103"/>
      <c r="O1197" s="100"/>
      <c r="P1197" s="100"/>
      <c r="Q1197" s="101" t="str">
        <f t="shared" si="112"/>
        <v/>
      </c>
      <c r="R1197" s="100"/>
      <c r="S1197" s="102" t="str">
        <f t="shared" si="113"/>
        <v/>
      </c>
      <c r="T1197" s="15" t="str">
        <f t="shared" si="114"/>
        <v/>
      </c>
    </row>
    <row r="1198" spans="1:20" x14ac:dyDescent="0.55000000000000004">
      <c r="A1198" s="126"/>
      <c r="B1198" s="95"/>
      <c r="C1198" s="98" t="str">
        <f>IF(B1198="","",VLOOKUP(B1198,団体基本情報!$B$14:$D$23,3,FALSE))</f>
        <v/>
      </c>
      <c r="D1198" s="7" t="str">
        <f t="shared" si="109"/>
        <v/>
      </c>
      <c r="E1198" s="6" t="str">
        <f t="shared" si="110"/>
        <v/>
      </c>
      <c r="F1198" s="131"/>
      <c r="G1198" s="105" t="str">
        <f>IF(F1198="","",VLOOKUP(F1198,プルダウン用リスト!$K$1:$M$14,2,FALSE))</f>
        <v/>
      </c>
      <c r="H1198" s="99"/>
      <c r="I1198" s="99"/>
      <c r="J1198" s="139"/>
      <c r="K1198" s="141"/>
      <c r="L1198" s="118"/>
      <c r="M1198" s="119" t="str">
        <f t="shared" si="111"/>
        <v/>
      </c>
      <c r="N1198" s="103"/>
      <c r="O1198" s="100"/>
      <c r="P1198" s="100"/>
      <c r="Q1198" s="101" t="str">
        <f t="shared" si="112"/>
        <v/>
      </c>
      <c r="R1198" s="100"/>
      <c r="S1198" s="102" t="str">
        <f t="shared" si="113"/>
        <v/>
      </c>
      <c r="T1198" s="15" t="str">
        <f t="shared" si="114"/>
        <v/>
      </c>
    </row>
    <row r="1199" spans="1:20" x14ac:dyDescent="0.55000000000000004">
      <c r="A1199" s="126"/>
      <c r="B1199" s="95"/>
      <c r="C1199" s="98" t="str">
        <f>IF(B1199="","",VLOOKUP(B1199,団体基本情報!$B$14:$D$23,3,FALSE))</f>
        <v/>
      </c>
      <c r="D1199" s="7" t="str">
        <f t="shared" si="109"/>
        <v/>
      </c>
      <c r="E1199" s="6" t="str">
        <f t="shared" si="110"/>
        <v/>
      </c>
      <c r="F1199" s="131"/>
      <c r="G1199" s="105" t="str">
        <f>IF(F1199="","",VLOOKUP(F1199,プルダウン用リスト!$K$1:$M$14,2,FALSE))</f>
        <v/>
      </c>
      <c r="H1199" s="99"/>
      <c r="I1199" s="99"/>
      <c r="J1199" s="139"/>
      <c r="K1199" s="141"/>
      <c r="L1199" s="118"/>
      <c r="M1199" s="119" t="str">
        <f t="shared" si="111"/>
        <v/>
      </c>
      <c r="N1199" s="103"/>
      <c r="O1199" s="100"/>
      <c r="P1199" s="100"/>
      <c r="Q1199" s="101" t="str">
        <f t="shared" si="112"/>
        <v/>
      </c>
      <c r="R1199" s="100"/>
      <c r="S1199" s="102" t="str">
        <f t="shared" si="113"/>
        <v/>
      </c>
      <c r="T1199" s="15" t="str">
        <f t="shared" si="114"/>
        <v/>
      </c>
    </row>
    <row r="1200" spans="1:20" x14ac:dyDescent="0.55000000000000004">
      <c r="A1200" s="126"/>
      <c r="B1200" s="95"/>
      <c r="C1200" s="98" t="str">
        <f>IF(B1200="","",VLOOKUP(B1200,団体基本情報!$B$14:$D$23,3,FALSE))</f>
        <v/>
      </c>
      <c r="D1200" s="7" t="str">
        <f t="shared" si="109"/>
        <v/>
      </c>
      <c r="E1200" s="6" t="str">
        <f t="shared" si="110"/>
        <v/>
      </c>
      <c r="F1200" s="131"/>
      <c r="G1200" s="105" t="str">
        <f>IF(F1200="","",VLOOKUP(F1200,プルダウン用リスト!$K$1:$M$14,2,FALSE))</f>
        <v/>
      </c>
      <c r="H1200" s="99"/>
      <c r="I1200" s="99"/>
      <c r="J1200" s="139"/>
      <c r="K1200" s="141"/>
      <c r="L1200" s="118"/>
      <c r="M1200" s="119" t="str">
        <f t="shared" si="111"/>
        <v/>
      </c>
      <c r="N1200" s="103"/>
      <c r="O1200" s="100"/>
      <c r="P1200" s="100"/>
      <c r="Q1200" s="101" t="str">
        <f t="shared" si="112"/>
        <v/>
      </c>
      <c r="R1200" s="100"/>
      <c r="S1200" s="102" t="str">
        <f t="shared" si="113"/>
        <v/>
      </c>
      <c r="T1200" s="15" t="str">
        <f t="shared" si="114"/>
        <v/>
      </c>
    </row>
    <row r="1201" spans="1:20" x14ac:dyDescent="0.55000000000000004">
      <c r="A1201" s="126"/>
      <c r="B1201" s="95"/>
      <c r="C1201" s="98" t="str">
        <f>IF(B1201="","",VLOOKUP(B1201,団体基本情報!$B$14:$D$23,3,FALSE))</f>
        <v/>
      </c>
      <c r="D1201" s="7" t="str">
        <f t="shared" si="109"/>
        <v/>
      </c>
      <c r="E1201" s="6" t="str">
        <f t="shared" si="110"/>
        <v/>
      </c>
      <c r="F1201" s="131"/>
      <c r="G1201" s="105" t="str">
        <f>IF(F1201="","",VLOOKUP(F1201,プルダウン用リスト!$K$1:$M$14,2,FALSE))</f>
        <v/>
      </c>
      <c r="H1201" s="99"/>
      <c r="I1201" s="99"/>
      <c r="J1201" s="139"/>
      <c r="K1201" s="141"/>
      <c r="L1201" s="118"/>
      <c r="M1201" s="119" t="str">
        <f t="shared" si="111"/>
        <v/>
      </c>
      <c r="N1201" s="103"/>
      <c r="O1201" s="100"/>
      <c r="P1201" s="100"/>
      <c r="Q1201" s="101" t="str">
        <f t="shared" si="112"/>
        <v/>
      </c>
      <c r="R1201" s="100"/>
      <c r="S1201" s="102" t="str">
        <f t="shared" si="113"/>
        <v/>
      </c>
      <c r="T1201" s="15" t="str">
        <f t="shared" si="114"/>
        <v/>
      </c>
    </row>
    <row r="1202" spans="1:20" x14ac:dyDescent="0.55000000000000004">
      <c r="A1202" s="126"/>
      <c r="B1202" s="95"/>
      <c r="C1202" s="98" t="str">
        <f>IF(B1202="","",VLOOKUP(B1202,団体基本情報!$B$14:$D$23,3,FALSE))</f>
        <v/>
      </c>
      <c r="D1202" s="7" t="str">
        <f t="shared" si="109"/>
        <v/>
      </c>
      <c r="E1202" s="6" t="str">
        <f t="shared" si="110"/>
        <v/>
      </c>
      <c r="F1202" s="131"/>
      <c r="G1202" s="105" t="str">
        <f>IF(F1202="","",VLOOKUP(F1202,プルダウン用リスト!$K$1:$M$14,2,FALSE))</f>
        <v/>
      </c>
      <c r="H1202" s="99"/>
      <c r="I1202" s="99"/>
      <c r="J1202" s="139"/>
      <c r="K1202" s="141"/>
      <c r="L1202" s="118"/>
      <c r="M1202" s="119" t="str">
        <f t="shared" si="111"/>
        <v/>
      </c>
      <c r="N1202" s="103"/>
      <c r="O1202" s="100"/>
      <c r="P1202" s="100"/>
      <c r="Q1202" s="101" t="str">
        <f t="shared" si="112"/>
        <v/>
      </c>
      <c r="R1202" s="100"/>
      <c r="S1202" s="102" t="str">
        <f t="shared" si="113"/>
        <v/>
      </c>
      <c r="T1202" s="15" t="str">
        <f t="shared" si="114"/>
        <v/>
      </c>
    </row>
    <row r="1203" spans="1:20" x14ac:dyDescent="0.55000000000000004">
      <c r="A1203" s="126"/>
      <c r="B1203" s="95"/>
      <c r="C1203" s="98" t="str">
        <f>IF(B1203="","",VLOOKUP(B1203,団体基本情報!$B$14:$D$23,3,FALSE))</f>
        <v/>
      </c>
      <c r="D1203" s="7" t="str">
        <f t="shared" si="109"/>
        <v/>
      </c>
      <c r="E1203" s="6" t="str">
        <f t="shared" si="110"/>
        <v/>
      </c>
      <c r="F1203" s="131"/>
      <c r="G1203" s="105" t="str">
        <f>IF(F1203="","",VLOOKUP(F1203,プルダウン用リスト!$K$1:$M$14,2,FALSE))</f>
        <v/>
      </c>
      <c r="H1203" s="99"/>
      <c r="I1203" s="99"/>
      <c r="J1203" s="139"/>
      <c r="K1203" s="141"/>
      <c r="L1203" s="118"/>
      <c r="M1203" s="119" t="str">
        <f t="shared" si="111"/>
        <v/>
      </c>
      <c r="N1203" s="103"/>
      <c r="O1203" s="100"/>
      <c r="P1203" s="100"/>
      <c r="Q1203" s="101" t="str">
        <f t="shared" si="112"/>
        <v/>
      </c>
      <c r="R1203" s="100"/>
      <c r="S1203" s="102" t="str">
        <f t="shared" si="113"/>
        <v/>
      </c>
      <c r="T1203" s="15" t="str">
        <f t="shared" si="114"/>
        <v/>
      </c>
    </row>
    <row r="1204" spans="1:20" x14ac:dyDescent="0.55000000000000004">
      <c r="A1204" s="126"/>
      <c r="B1204" s="95"/>
      <c r="C1204" s="98" t="str">
        <f>IF(B1204="","",VLOOKUP(B1204,団体基本情報!$B$14:$D$23,3,FALSE))</f>
        <v/>
      </c>
      <c r="D1204" s="7" t="str">
        <f t="shared" si="109"/>
        <v/>
      </c>
      <c r="E1204" s="6" t="str">
        <f t="shared" si="110"/>
        <v/>
      </c>
      <c r="F1204" s="131"/>
      <c r="G1204" s="105" t="str">
        <f>IF(F1204="","",VLOOKUP(F1204,プルダウン用リスト!$K$1:$M$14,2,FALSE))</f>
        <v/>
      </c>
      <c r="H1204" s="99"/>
      <c r="I1204" s="99"/>
      <c r="J1204" s="139"/>
      <c r="K1204" s="141"/>
      <c r="L1204" s="118"/>
      <c r="M1204" s="119" t="str">
        <f t="shared" si="111"/>
        <v/>
      </c>
      <c r="N1204" s="103"/>
      <c r="O1204" s="100"/>
      <c r="P1204" s="100"/>
      <c r="Q1204" s="101" t="str">
        <f t="shared" si="112"/>
        <v/>
      </c>
      <c r="R1204" s="100"/>
      <c r="S1204" s="102" t="str">
        <f t="shared" si="113"/>
        <v/>
      </c>
      <c r="T1204" s="15" t="str">
        <f t="shared" si="114"/>
        <v/>
      </c>
    </row>
    <row r="1205" spans="1:20" x14ac:dyDescent="0.55000000000000004">
      <c r="A1205" s="126"/>
      <c r="B1205" s="95"/>
      <c r="C1205" s="98" t="str">
        <f>IF(B1205="","",VLOOKUP(B1205,団体基本情報!$B$14:$D$23,3,FALSE))</f>
        <v/>
      </c>
      <c r="D1205" s="7" t="str">
        <f t="shared" si="109"/>
        <v/>
      </c>
      <c r="E1205" s="6" t="str">
        <f t="shared" si="110"/>
        <v/>
      </c>
      <c r="F1205" s="131"/>
      <c r="G1205" s="105" t="str">
        <f>IF(F1205="","",VLOOKUP(F1205,プルダウン用リスト!$K$1:$M$14,2,FALSE))</f>
        <v/>
      </c>
      <c r="H1205" s="99"/>
      <c r="I1205" s="99"/>
      <c r="J1205" s="139"/>
      <c r="K1205" s="141"/>
      <c r="L1205" s="118"/>
      <c r="M1205" s="119" t="str">
        <f t="shared" si="111"/>
        <v/>
      </c>
      <c r="N1205" s="103"/>
      <c r="O1205" s="100"/>
      <c r="P1205" s="100"/>
      <c r="Q1205" s="101" t="str">
        <f t="shared" si="112"/>
        <v/>
      </c>
      <c r="R1205" s="100"/>
      <c r="S1205" s="102" t="str">
        <f t="shared" si="113"/>
        <v/>
      </c>
      <c r="T1205" s="15" t="str">
        <f t="shared" si="114"/>
        <v/>
      </c>
    </row>
    <row r="1206" spans="1:20" x14ac:dyDescent="0.55000000000000004">
      <c r="A1206" s="126"/>
      <c r="B1206" s="95"/>
      <c r="C1206" s="98" t="str">
        <f>IF(B1206="","",VLOOKUP(B1206,団体基本情報!$B$14:$D$23,3,FALSE))</f>
        <v/>
      </c>
      <c r="D1206" s="7" t="str">
        <f t="shared" si="109"/>
        <v/>
      </c>
      <c r="E1206" s="6" t="str">
        <f t="shared" si="110"/>
        <v/>
      </c>
      <c r="F1206" s="131"/>
      <c r="G1206" s="105" t="str">
        <f>IF(F1206="","",VLOOKUP(F1206,プルダウン用リスト!$K$1:$M$14,2,FALSE))</f>
        <v/>
      </c>
      <c r="H1206" s="99"/>
      <c r="I1206" s="99"/>
      <c r="J1206" s="139"/>
      <c r="K1206" s="141"/>
      <c r="L1206" s="118"/>
      <c r="M1206" s="119" t="str">
        <f t="shared" si="111"/>
        <v/>
      </c>
      <c r="N1206" s="103"/>
      <c r="O1206" s="100"/>
      <c r="P1206" s="100"/>
      <c r="Q1206" s="101" t="str">
        <f t="shared" si="112"/>
        <v/>
      </c>
      <c r="R1206" s="100"/>
      <c r="S1206" s="102" t="str">
        <f t="shared" si="113"/>
        <v/>
      </c>
      <c r="T1206" s="15" t="str">
        <f t="shared" si="114"/>
        <v/>
      </c>
    </row>
    <row r="1207" spans="1:20" x14ac:dyDescent="0.55000000000000004">
      <c r="A1207" s="126"/>
      <c r="B1207" s="95"/>
      <c r="C1207" s="98" t="str">
        <f>IF(B1207="","",VLOOKUP(B1207,団体基本情報!$B$14:$D$23,3,FALSE))</f>
        <v/>
      </c>
      <c r="D1207" s="7" t="str">
        <f t="shared" si="109"/>
        <v/>
      </c>
      <c r="E1207" s="6" t="str">
        <f t="shared" si="110"/>
        <v/>
      </c>
      <c r="F1207" s="131"/>
      <c r="G1207" s="105" t="str">
        <f>IF(F1207="","",VLOOKUP(F1207,プルダウン用リスト!$K$1:$M$14,2,FALSE))</f>
        <v/>
      </c>
      <c r="H1207" s="99"/>
      <c r="I1207" s="99"/>
      <c r="J1207" s="139"/>
      <c r="K1207" s="141"/>
      <c r="L1207" s="118"/>
      <c r="M1207" s="119" t="str">
        <f t="shared" si="111"/>
        <v/>
      </c>
      <c r="N1207" s="103"/>
      <c r="O1207" s="100"/>
      <c r="P1207" s="100"/>
      <c r="Q1207" s="101" t="str">
        <f t="shared" si="112"/>
        <v/>
      </c>
      <c r="R1207" s="100"/>
      <c r="S1207" s="102" t="str">
        <f t="shared" si="113"/>
        <v/>
      </c>
      <c r="T1207" s="15" t="str">
        <f t="shared" si="114"/>
        <v/>
      </c>
    </row>
    <row r="1208" spans="1:20" x14ac:dyDescent="0.55000000000000004">
      <c r="A1208" s="126"/>
      <c r="B1208" s="95"/>
      <c r="C1208" s="98" t="str">
        <f>IF(B1208="","",VLOOKUP(B1208,団体基本情報!$B$14:$D$23,3,FALSE))</f>
        <v/>
      </c>
      <c r="D1208" s="7" t="str">
        <f t="shared" si="109"/>
        <v/>
      </c>
      <c r="E1208" s="6" t="str">
        <f t="shared" si="110"/>
        <v/>
      </c>
      <c r="F1208" s="131"/>
      <c r="G1208" s="105" t="str">
        <f>IF(F1208="","",VLOOKUP(F1208,プルダウン用リスト!$K$1:$M$14,2,FALSE))</f>
        <v/>
      </c>
      <c r="H1208" s="99"/>
      <c r="I1208" s="99"/>
      <c r="J1208" s="139"/>
      <c r="K1208" s="141"/>
      <c r="L1208" s="118"/>
      <c r="M1208" s="119" t="str">
        <f t="shared" si="111"/>
        <v/>
      </c>
      <c r="N1208" s="103"/>
      <c r="O1208" s="100"/>
      <c r="P1208" s="100"/>
      <c r="Q1208" s="101" t="str">
        <f t="shared" si="112"/>
        <v/>
      </c>
      <c r="R1208" s="100"/>
      <c r="S1208" s="102" t="str">
        <f t="shared" si="113"/>
        <v/>
      </c>
      <c r="T1208" s="15" t="str">
        <f t="shared" si="114"/>
        <v/>
      </c>
    </row>
    <row r="1209" spans="1:20" x14ac:dyDescent="0.55000000000000004">
      <c r="A1209" s="126"/>
      <c r="B1209" s="95"/>
      <c r="C1209" s="98" t="str">
        <f>IF(B1209="","",VLOOKUP(B1209,団体基本情報!$B$14:$D$23,3,FALSE))</f>
        <v/>
      </c>
      <c r="D1209" s="7" t="str">
        <f t="shared" si="109"/>
        <v/>
      </c>
      <c r="E1209" s="6" t="str">
        <f t="shared" si="110"/>
        <v/>
      </c>
      <c r="F1209" s="131"/>
      <c r="G1209" s="105" t="str">
        <f>IF(F1209="","",VLOOKUP(F1209,プルダウン用リスト!$K$1:$M$14,2,FALSE))</f>
        <v/>
      </c>
      <c r="H1209" s="99"/>
      <c r="I1209" s="99"/>
      <c r="J1209" s="139"/>
      <c r="K1209" s="141"/>
      <c r="L1209" s="118"/>
      <c r="M1209" s="119" t="str">
        <f t="shared" si="111"/>
        <v/>
      </c>
      <c r="N1209" s="103"/>
      <c r="O1209" s="100"/>
      <c r="P1209" s="100"/>
      <c r="Q1209" s="101" t="str">
        <f t="shared" si="112"/>
        <v/>
      </c>
      <c r="R1209" s="100"/>
      <c r="S1209" s="102" t="str">
        <f t="shared" si="113"/>
        <v/>
      </c>
      <c r="T1209" s="15" t="str">
        <f t="shared" si="114"/>
        <v/>
      </c>
    </row>
    <row r="1210" spans="1:20" x14ac:dyDescent="0.55000000000000004">
      <c r="A1210" s="126"/>
      <c r="B1210" s="95"/>
      <c r="C1210" s="98" t="str">
        <f>IF(B1210="","",VLOOKUP(B1210,団体基本情報!$B$14:$D$23,3,FALSE))</f>
        <v/>
      </c>
      <c r="D1210" s="7" t="str">
        <f t="shared" si="109"/>
        <v/>
      </c>
      <c r="E1210" s="6" t="str">
        <f t="shared" si="110"/>
        <v/>
      </c>
      <c r="F1210" s="131"/>
      <c r="G1210" s="105" t="str">
        <f>IF(F1210="","",VLOOKUP(F1210,プルダウン用リスト!$K$1:$M$14,2,FALSE))</f>
        <v/>
      </c>
      <c r="H1210" s="99"/>
      <c r="I1210" s="99"/>
      <c r="J1210" s="139"/>
      <c r="K1210" s="141"/>
      <c r="L1210" s="118"/>
      <c r="M1210" s="119" t="str">
        <f t="shared" si="111"/>
        <v/>
      </c>
      <c r="N1210" s="103"/>
      <c r="O1210" s="100"/>
      <c r="P1210" s="100"/>
      <c r="Q1210" s="101" t="str">
        <f t="shared" si="112"/>
        <v/>
      </c>
      <c r="R1210" s="100"/>
      <c r="S1210" s="102" t="str">
        <f t="shared" si="113"/>
        <v/>
      </c>
      <c r="T1210" s="15" t="str">
        <f t="shared" si="114"/>
        <v/>
      </c>
    </row>
    <row r="1211" spans="1:20" x14ac:dyDescent="0.55000000000000004">
      <c r="A1211" s="126"/>
      <c r="B1211" s="95"/>
      <c r="C1211" s="98" t="str">
        <f>IF(B1211="","",VLOOKUP(B1211,団体基本情報!$B$14:$D$23,3,FALSE))</f>
        <v/>
      </c>
      <c r="D1211" s="7" t="str">
        <f t="shared" si="109"/>
        <v/>
      </c>
      <c r="E1211" s="6" t="str">
        <f t="shared" si="110"/>
        <v/>
      </c>
      <c r="F1211" s="131"/>
      <c r="G1211" s="105" t="str">
        <f>IF(F1211="","",VLOOKUP(F1211,プルダウン用リスト!$K$1:$M$14,2,FALSE))</f>
        <v/>
      </c>
      <c r="H1211" s="99"/>
      <c r="I1211" s="99"/>
      <c r="J1211" s="139"/>
      <c r="K1211" s="141"/>
      <c r="L1211" s="118"/>
      <c r="M1211" s="119" t="str">
        <f t="shared" si="111"/>
        <v/>
      </c>
      <c r="N1211" s="103"/>
      <c r="O1211" s="100"/>
      <c r="P1211" s="100"/>
      <c r="Q1211" s="101" t="str">
        <f t="shared" si="112"/>
        <v/>
      </c>
      <c r="R1211" s="100"/>
      <c r="S1211" s="102" t="str">
        <f t="shared" si="113"/>
        <v/>
      </c>
      <c r="T1211" s="15" t="str">
        <f t="shared" si="114"/>
        <v/>
      </c>
    </row>
    <row r="1212" spans="1:20" x14ac:dyDescent="0.55000000000000004">
      <c r="A1212" s="126"/>
      <c r="B1212" s="95"/>
      <c r="C1212" s="98" t="str">
        <f>IF(B1212="","",VLOOKUP(B1212,団体基本情報!$B$14:$D$23,3,FALSE))</f>
        <v/>
      </c>
      <c r="D1212" s="7" t="str">
        <f t="shared" si="109"/>
        <v/>
      </c>
      <c r="E1212" s="6" t="str">
        <f t="shared" si="110"/>
        <v/>
      </c>
      <c r="F1212" s="131"/>
      <c r="G1212" s="105" t="str">
        <f>IF(F1212="","",VLOOKUP(F1212,プルダウン用リスト!$K$1:$M$14,2,FALSE))</f>
        <v/>
      </c>
      <c r="H1212" s="99"/>
      <c r="I1212" s="99"/>
      <c r="J1212" s="139"/>
      <c r="K1212" s="141"/>
      <c r="L1212" s="118"/>
      <c r="M1212" s="119" t="str">
        <f t="shared" si="111"/>
        <v/>
      </c>
      <c r="N1212" s="103"/>
      <c r="O1212" s="100"/>
      <c r="P1212" s="100"/>
      <c r="Q1212" s="101" t="str">
        <f t="shared" si="112"/>
        <v/>
      </c>
      <c r="R1212" s="100"/>
      <c r="S1212" s="102" t="str">
        <f t="shared" si="113"/>
        <v/>
      </c>
      <c r="T1212" s="15" t="str">
        <f t="shared" si="114"/>
        <v/>
      </c>
    </row>
    <row r="1213" spans="1:20" x14ac:dyDescent="0.55000000000000004">
      <c r="A1213" s="126"/>
      <c r="B1213" s="95"/>
      <c r="C1213" s="98" t="str">
        <f>IF(B1213="","",VLOOKUP(B1213,団体基本情報!$B$14:$D$23,3,FALSE))</f>
        <v/>
      </c>
      <c r="D1213" s="7" t="str">
        <f t="shared" si="109"/>
        <v/>
      </c>
      <c r="E1213" s="6" t="str">
        <f t="shared" si="110"/>
        <v/>
      </c>
      <c r="F1213" s="131"/>
      <c r="G1213" s="105" t="str">
        <f>IF(F1213="","",VLOOKUP(F1213,プルダウン用リスト!$K$1:$M$14,2,FALSE))</f>
        <v/>
      </c>
      <c r="H1213" s="99"/>
      <c r="I1213" s="99"/>
      <c r="J1213" s="139"/>
      <c r="K1213" s="141"/>
      <c r="L1213" s="118"/>
      <c r="M1213" s="119" t="str">
        <f t="shared" si="111"/>
        <v/>
      </c>
      <c r="N1213" s="103"/>
      <c r="O1213" s="100"/>
      <c r="P1213" s="100"/>
      <c r="Q1213" s="101" t="str">
        <f t="shared" si="112"/>
        <v/>
      </c>
      <c r="R1213" s="100"/>
      <c r="S1213" s="102" t="str">
        <f t="shared" si="113"/>
        <v/>
      </c>
      <c r="T1213" s="15" t="str">
        <f t="shared" si="114"/>
        <v/>
      </c>
    </row>
    <row r="1214" spans="1:20" x14ac:dyDescent="0.55000000000000004">
      <c r="A1214" s="126"/>
      <c r="B1214" s="95"/>
      <c r="C1214" s="98" t="str">
        <f>IF(B1214="","",VLOOKUP(B1214,団体基本情報!$B$14:$D$23,3,FALSE))</f>
        <v/>
      </c>
      <c r="D1214" s="7" t="str">
        <f t="shared" si="109"/>
        <v/>
      </c>
      <c r="E1214" s="6" t="str">
        <f t="shared" si="110"/>
        <v/>
      </c>
      <c r="F1214" s="131"/>
      <c r="G1214" s="105" t="str">
        <f>IF(F1214="","",VLOOKUP(F1214,プルダウン用リスト!$K$1:$M$14,2,FALSE))</f>
        <v/>
      </c>
      <c r="H1214" s="99"/>
      <c r="I1214" s="99"/>
      <c r="J1214" s="139"/>
      <c r="K1214" s="141"/>
      <c r="L1214" s="118"/>
      <c r="M1214" s="119" t="str">
        <f t="shared" si="111"/>
        <v/>
      </c>
      <c r="N1214" s="103"/>
      <c r="O1214" s="100"/>
      <c r="P1214" s="100"/>
      <c r="Q1214" s="101" t="str">
        <f t="shared" si="112"/>
        <v/>
      </c>
      <c r="R1214" s="100"/>
      <c r="S1214" s="102" t="str">
        <f t="shared" si="113"/>
        <v/>
      </c>
      <c r="T1214" s="15" t="str">
        <f t="shared" si="114"/>
        <v/>
      </c>
    </row>
    <row r="1215" spans="1:20" x14ac:dyDescent="0.55000000000000004">
      <c r="A1215" s="126"/>
      <c r="B1215" s="95"/>
      <c r="C1215" s="98" t="str">
        <f>IF(B1215="","",VLOOKUP(B1215,団体基本情報!$B$14:$D$23,3,FALSE))</f>
        <v/>
      </c>
      <c r="D1215" s="7" t="str">
        <f t="shared" si="109"/>
        <v/>
      </c>
      <c r="E1215" s="6" t="str">
        <f t="shared" si="110"/>
        <v/>
      </c>
      <c r="F1215" s="131"/>
      <c r="G1215" s="105" t="str">
        <f>IF(F1215="","",VLOOKUP(F1215,プルダウン用リスト!$K$1:$M$14,2,FALSE))</f>
        <v/>
      </c>
      <c r="H1215" s="99"/>
      <c r="I1215" s="99"/>
      <c r="J1215" s="139"/>
      <c r="K1215" s="141"/>
      <c r="L1215" s="118"/>
      <c r="M1215" s="119" t="str">
        <f t="shared" si="111"/>
        <v/>
      </c>
      <c r="N1215" s="103"/>
      <c r="O1215" s="100"/>
      <c r="P1215" s="100"/>
      <c r="Q1215" s="101" t="str">
        <f t="shared" si="112"/>
        <v/>
      </c>
      <c r="R1215" s="100"/>
      <c r="S1215" s="102" t="str">
        <f t="shared" si="113"/>
        <v/>
      </c>
      <c r="T1215" s="15" t="str">
        <f t="shared" si="114"/>
        <v/>
      </c>
    </row>
    <row r="1216" spans="1:20" x14ac:dyDescent="0.55000000000000004">
      <c r="A1216" s="126"/>
      <c r="B1216" s="95"/>
      <c r="C1216" s="98" t="str">
        <f>IF(B1216="","",VLOOKUP(B1216,団体基本情報!$B$14:$D$23,3,FALSE))</f>
        <v/>
      </c>
      <c r="D1216" s="7" t="str">
        <f t="shared" si="109"/>
        <v/>
      </c>
      <c r="E1216" s="6" t="str">
        <f t="shared" si="110"/>
        <v/>
      </c>
      <c r="F1216" s="131"/>
      <c r="G1216" s="105" t="str">
        <f>IF(F1216="","",VLOOKUP(F1216,プルダウン用リスト!$K$1:$M$14,2,FALSE))</f>
        <v/>
      </c>
      <c r="H1216" s="99"/>
      <c r="I1216" s="99"/>
      <c r="J1216" s="139"/>
      <c r="K1216" s="141"/>
      <c r="L1216" s="118"/>
      <c r="M1216" s="119" t="str">
        <f t="shared" si="111"/>
        <v/>
      </c>
      <c r="N1216" s="103"/>
      <c r="O1216" s="100"/>
      <c r="P1216" s="100"/>
      <c r="Q1216" s="101" t="str">
        <f t="shared" si="112"/>
        <v/>
      </c>
      <c r="R1216" s="100"/>
      <c r="S1216" s="102" t="str">
        <f t="shared" si="113"/>
        <v/>
      </c>
      <c r="T1216" s="15" t="str">
        <f t="shared" si="114"/>
        <v/>
      </c>
    </row>
    <row r="1217" spans="1:20" x14ac:dyDescent="0.55000000000000004">
      <c r="A1217" s="126"/>
      <c r="B1217" s="95"/>
      <c r="C1217" s="98" t="str">
        <f>IF(B1217="","",VLOOKUP(B1217,団体基本情報!$B$14:$D$23,3,FALSE))</f>
        <v/>
      </c>
      <c r="D1217" s="7" t="str">
        <f t="shared" si="109"/>
        <v/>
      </c>
      <c r="E1217" s="6" t="str">
        <f t="shared" si="110"/>
        <v/>
      </c>
      <c r="F1217" s="131"/>
      <c r="G1217" s="105" t="str">
        <f>IF(F1217="","",VLOOKUP(F1217,プルダウン用リスト!$K$1:$M$14,2,FALSE))</f>
        <v/>
      </c>
      <c r="H1217" s="99"/>
      <c r="I1217" s="99"/>
      <c r="J1217" s="139"/>
      <c r="K1217" s="141"/>
      <c r="L1217" s="118"/>
      <c r="M1217" s="119" t="str">
        <f t="shared" si="111"/>
        <v/>
      </c>
      <c r="N1217" s="103"/>
      <c r="O1217" s="100"/>
      <c r="P1217" s="100"/>
      <c r="Q1217" s="101" t="str">
        <f t="shared" si="112"/>
        <v/>
      </c>
      <c r="R1217" s="100"/>
      <c r="S1217" s="102" t="str">
        <f t="shared" si="113"/>
        <v/>
      </c>
      <c r="T1217" s="15" t="str">
        <f t="shared" si="114"/>
        <v/>
      </c>
    </row>
    <row r="1218" spans="1:20" x14ac:dyDescent="0.55000000000000004">
      <c r="A1218" s="126"/>
      <c r="B1218" s="95"/>
      <c r="C1218" s="98" t="str">
        <f>IF(B1218="","",VLOOKUP(B1218,団体基本情報!$B$14:$D$23,3,FALSE))</f>
        <v/>
      </c>
      <c r="D1218" s="7" t="str">
        <f t="shared" si="109"/>
        <v/>
      </c>
      <c r="E1218" s="6" t="str">
        <f t="shared" si="110"/>
        <v/>
      </c>
      <c r="F1218" s="131"/>
      <c r="G1218" s="105" t="str">
        <f>IF(F1218="","",VLOOKUP(F1218,プルダウン用リスト!$K$1:$M$14,2,FALSE))</f>
        <v/>
      </c>
      <c r="H1218" s="99"/>
      <c r="I1218" s="99"/>
      <c r="J1218" s="139"/>
      <c r="K1218" s="141"/>
      <c r="L1218" s="118"/>
      <c r="M1218" s="119" t="str">
        <f t="shared" si="111"/>
        <v/>
      </c>
      <c r="N1218" s="103"/>
      <c r="O1218" s="100"/>
      <c r="P1218" s="100"/>
      <c r="Q1218" s="101" t="str">
        <f t="shared" si="112"/>
        <v/>
      </c>
      <c r="R1218" s="100"/>
      <c r="S1218" s="102" t="str">
        <f t="shared" si="113"/>
        <v/>
      </c>
      <c r="T1218" s="15" t="str">
        <f t="shared" si="114"/>
        <v/>
      </c>
    </row>
    <row r="1219" spans="1:20" x14ac:dyDescent="0.55000000000000004">
      <c r="A1219" s="126"/>
      <c r="B1219" s="95"/>
      <c r="C1219" s="98" t="str">
        <f>IF(B1219="","",VLOOKUP(B1219,団体基本情報!$B$14:$D$23,3,FALSE))</f>
        <v/>
      </c>
      <c r="D1219" s="7" t="str">
        <f t="shared" si="109"/>
        <v/>
      </c>
      <c r="E1219" s="6" t="str">
        <f t="shared" si="110"/>
        <v/>
      </c>
      <c r="F1219" s="131"/>
      <c r="G1219" s="105" t="str">
        <f>IF(F1219="","",VLOOKUP(F1219,プルダウン用リスト!$K$1:$M$14,2,FALSE))</f>
        <v/>
      </c>
      <c r="H1219" s="99"/>
      <c r="I1219" s="99"/>
      <c r="J1219" s="139"/>
      <c r="K1219" s="141"/>
      <c r="L1219" s="118"/>
      <c r="M1219" s="119" t="str">
        <f t="shared" si="111"/>
        <v/>
      </c>
      <c r="N1219" s="103"/>
      <c r="O1219" s="100"/>
      <c r="P1219" s="100"/>
      <c r="Q1219" s="101" t="str">
        <f t="shared" si="112"/>
        <v/>
      </c>
      <c r="R1219" s="100"/>
      <c r="S1219" s="102" t="str">
        <f t="shared" si="113"/>
        <v/>
      </c>
      <c r="T1219" s="15" t="str">
        <f t="shared" si="114"/>
        <v/>
      </c>
    </row>
    <row r="1220" spans="1:20" x14ac:dyDescent="0.55000000000000004">
      <c r="A1220" s="126"/>
      <c r="B1220" s="95"/>
      <c r="C1220" s="98" t="str">
        <f>IF(B1220="","",VLOOKUP(B1220,団体基本情報!$B$14:$D$23,3,FALSE))</f>
        <v/>
      </c>
      <c r="D1220" s="7" t="str">
        <f t="shared" si="109"/>
        <v/>
      </c>
      <c r="E1220" s="6" t="str">
        <f t="shared" si="110"/>
        <v/>
      </c>
      <c r="F1220" s="131"/>
      <c r="G1220" s="105" t="str">
        <f>IF(F1220="","",VLOOKUP(F1220,プルダウン用リスト!$K$1:$M$14,2,FALSE))</f>
        <v/>
      </c>
      <c r="H1220" s="99"/>
      <c r="I1220" s="99"/>
      <c r="J1220" s="139"/>
      <c r="K1220" s="141"/>
      <c r="L1220" s="118"/>
      <c r="M1220" s="119" t="str">
        <f t="shared" si="111"/>
        <v/>
      </c>
      <c r="N1220" s="103"/>
      <c r="O1220" s="100"/>
      <c r="P1220" s="100"/>
      <c r="Q1220" s="101" t="str">
        <f t="shared" si="112"/>
        <v/>
      </c>
      <c r="R1220" s="100"/>
      <c r="S1220" s="102" t="str">
        <f t="shared" si="113"/>
        <v/>
      </c>
      <c r="T1220" s="15" t="str">
        <f t="shared" si="114"/>
        <v/>
      </c>
    </row>
    <row r="1221" spans="1:20" x14ac:dyDescent="0.55000000000000004">
      <c r="A1221" s="126"/>
      <c r="B1221" s="95"/>
      <c r="C1221" s="98" t="str">
        <f>IF(B1221="","",VLOOKUP(B1221,団体基本情報!$B$14:$D$23,3,FALSE))</f>
        <v/>
      </c>
      <c r="D1221" s="7" t="str">
        <f t="shared" si="109"/>
        <v/>
      </c>
      <c r="E1221" s="6" t="str">
        <f t="shared" si="110"/>
        <v/>
      </c>
      <c r="F1221" s="131"/>
      <c r="G1221" s="105" t="str">
        <f>IF(F1221="","",VLOOKUP(F1221,プルダウン用リスト!$K$1:$M$14,2,FALSE))</f>
        <v/>
      </c>
      <c r="H1221" s="99"/>
      <c r="I1221" s="99"/>
      <c r="J1221" s="139"/>
      <c r="K1221" s="141"/>
      <c r="L1221" s="118"/>
      <c r="M1221" s="119" t="str">
        <f t="shared" si="111"/>
        <v/>
      </c>
      <c r="N1221" s="103"/>
      <c r="O1221" s="100"/>
      <c r="P1221" s="100"/>
      <c r="Q1221" s="101" t="str">
        <f t="shared" si="112"/>
        <v/>
      </c>
      <c r="R1221" s="100"/>
      <c r="S1221" s="102" t="str">
        <f t="shared" si="113"/>
        <v/>
      </c>
      <c r="T1221" s="15" t="str">
        <f t="shared" si="114"/>
        <v/>
      </c>
    </row>
    <row r="1222" spans="1:20" x14ac:dyDescent="0.55000000000000004">
      <c r="A1222" s="126"/>
      <c r="B1222" s="95"/>
      <c r="C1222" s="98" t="str">
        <f>IF(B1222="","",VLOOKUP(B1222,団体基本情報!$B$14:$D$23,3,FALSE))</f>
        <v/>
      </c>
      <c r="D1222" s="7" t="str">
        <f t="shared" si="109"/>
        <v/>
      </c>
      <c r="E1222" s="6" t="str">
        <f t="shared" si="110"/>
        <v/>
      </c>
      <c r="F1222" s="131"/>
      <c r="G1222" s="105" t="str">
        <f>IF(F1222="","",VLOOKUP(F1222,プルダウン用リスト!$K$1:$M$14,2,FALSE))</f>
        <v/>
      </c>
      <c r="H1222" s="99"/>
      <c r="I1222" s="99"/>
      <c r="J1222" s="139"/>
      <c r="K1222" s="141"/>
      <c r="L1222" s="118"/>
      <c r="M1222" s="119" t="str">
        <f t="shared" si="111"/>
        <v/>
      </c>
      <c r="N1222" s="103"/>
      <c r="O1222" s="100"/>
      <c r="P1222" s="100"/>
      <c r="Q1222" s="101" t="str">
        <f t="shared" si="112"/>
        <v/>
      </c>
      <c r="R1222" s="100"/>
      <c r="S1222" s="102" t="str">
        <f t="shared" si="113"/>
        <v/>
      </c>
      <c r="T1222" s="15" t="str">
        <f t="shared" si="114"/>
        <v/>
      </c>
    </row>
    <row r="1223" spans="1:20" x14ac:dyDescent="0.55000000000000004">
      <c r="A1223" s="126"/>
      <c r="B1223" s="95"/>
      <c r="C1223" s="98" t="str">
        <f>IF(B1223="","",VLOOKUP(B1223,団体基本情報!$B$14:$D$23,3,FALSE))</f>
        <v/>
      </c>
      <c r="D1223" s="7" t="str">
        <f t="shared" ref="D1223:D1286" si="115">IF(E1223="","",IF(E1223="謝金","01.",IF(E1223="旅費","02.",IF(E1223="その他","04.","03."))))</f>
        <v/>
      </c>
      <c r="E1223" s="6" t="str">
        <f t="shared" ref="E1223:E1286" si="116">IF(F1223="","",IF(F1223="謝金","謝金",IF(F1223="旅費","旅費",IF(F1223="対象外経費","その他","所費"))))</f>
        <v/>
      </c>
      <c r="F1223" s="131"/>
      <c r="G1223" s="105" t="str">
        <f>IF(F1223="","",VLOOKUP(F1223,プルダウン用リスト!$K$1:$M$14,2,FALSE))</f>
        <v/>
      </c>
      <c r="H1223" s="99"/>
      <c r="I1223" s="99"/>
      <c r="J1223" s="139"/>
      <c r="K1223" s="141"/>
      <c r="L1223" s="118"/>
      <c r="M1223" s="119" t="str">
        <f t="shared" ref="M1223:M1286" si="117">IF(F1223="対象外経費",K1223,IF(L1223="","",K1223-L1223))</f>
        <v/>
      </c>
      <c r="N1223" s="103"/>
      <c r="O1223" s="100"/>
      <c r="P1223" s="100"/>
      <c r="Q1223" s="101" t="str">
        <f t="shared" ref="Q1223:Q1286" si="118">IF(O1223+P1223=0,"",O1223+P1223)</f>
        <v/>
      </c>
      <c r="R1223" s="100"/>
      <c r="S1223" s="102" t="str">
        <f t="shared" ref="S1223:S1286" si="119">IF(R1223="","",Q1223-R1223)</f>
        <v/>
      </c>
      <c r="T1223" s="15" t="str">
        <f t="shared" ref="T1223:T1286" si="120">IF(G1223=2,"＊","")</f>
        <v/>
      </c>
    </row>
    <row r="1224" spans="1:20" x14ac:dyDescent="0.55000000000000004">
      <c r="A1224" s="126"/>
      <c r="B1224" s="95"/>
      <c r="C1224" s="98" t="str">
        <f>IF(B1224="","",VLOOKUP(B1224,団体基本情報!$B$14:$D$23,3,FALSE))</f>
        <v/>
      </c>
      <c r="D1224" s="7" t="str">
        <f t="shared" si="115"/>
        <v/>
      </c>
      <c r="E1224" s="6" t="str">
        <f t="shared" si="116"/>
        <v/>
      </c>
      <c r="F1224" s="131"/>
      <c r="G1224" s="105" t="str">
        <f>IF(F1224="","",VLOOKUP(F1224,プルダウン用リスト!$K$1:$M$14,2,FALSE))</f>
        <v/>
      </c>
      <c r="H1224" s="99"/>
      <c r="I1224" s="99"/>
      <c r="J1224" s="139"/>
      <c r="K1224" s="141"/>
      <c r="L1224" s="118"/>
      <c r="M1224" s="119" t="str">
        <f t="shared" si="117"/>
        <v/>
      </c>
      <c r="N1224" s="103"/>
      <c r="O1224" s="100"/>
      <c r="P1224" s="100"/>
      <c r="Q1224" s="101" t="str">
        <f t="shared" si="118"/>
        <v/>
      </c>
      <c r="R1224" s="100"/>
      <c r="S1224" s="102" t="str">
        <f t="shared" si="119"/>
        <v/>
      </c>
      <c r="T1224" s="15" t="str">
        <f t="shared" si="120"/>
        <v/>
      </c>
    </row>
    <row r="1225" spans="1:20" x14ac:dyDescent="0.55000000000000004">
      <c r="A1225" s="126"/>
      <c r="B1225" s="95"/>
      <c r="C1225" s="98" t="str">
        <f>IF(B1225="","",VLOOKUP(B1225,団体基本情報!$B$14:$D$23,3,FALSE))</f>
        <v/>
      </c>
      <c r="D1225" s="7" t="str">
        <f t="shared" si="115"/>
        <v/>
      </c>
      <c r="E1225" s="6" t="str">
        <f t="shared" si="116"/>
        <v/>
      </c>
      <c r="F1225" s="131"/>
      <c r="G1225" s="105" t="str">
        <f>IF(F1225="","",VLOOKUP(F1225,プルダウン用リスト!$K$1:$M$14,2,FALSE))</f>
        <v/>
      </c>
      <c r="H1225" s="99"/>
      <c r="I1225" s="99"/>
      <c r="J1225" s="139"/>
      <c r="K1225" s="141"/>
      <c r="L1225" s="118"/>
      <c r="M1225" s="119" t="str">
        <f t="shared" si="117"/>
        <v/>
      </c>
      <c r="N1225" s="103"/>
      <c r="O1225" s="100"/>
      <c r="P1225" s="100"/>
      <c r="Q1225" s="101" t="str">
        <f t="shared" si="118"/>
        <v/>
      </c>
      <c r="R1225" s="100"/>
      <c r="S1225" s="102" t="str">
        <f t="shared" si="119"/>
        <v/>
      </c>
      <c r="T1225" s="15" t="str">
        <f t="shared" si="120"/>
        <v/>
      </c>
    </row>
    <row r="1226" spans="1:20" x14ac:dyDescent="0.55000000000000004">
      <c r="A1226" s="126"/>
      <c r="B1226" s="95"/>
      <c r="C1226" s="98" t="str">
        <f>IF(B1226="","",VLOOKUP(B1226,団体基本情報!$B$14:$D$23,3,FALSE))</f>
        <v/>
      </c>
      <c r="D1226" s="7" t="str">
        <f t="shared" si="115"/>
        <v/>
      </c>
      <c r="E1226" s="6" t="str">
        <f t="shared" si="116"/>
        <v/>
      </c>
      <c r="F1226" s="131"/>
      <c r="G1226" s="105" t="str">
        <f>IF(F1226="","",VLOOKUP(F1226,プルダウン用リスト!$K$1:$M$14,2,FALSE))</f>
        <v/>
      </c>
      <c r="H1226" s="99"/>
      <c r="I1226" s="99"/>
      <c r="J1226" s="139"/>
      <c r="K1226" s="141"/>
      <c r="L1226" s="118"/>
      <c r="M1226" s="119" t="str">
        <f t="shared" si="117"/>
        <v/>
      </c>
      <c r="N1226" s="103"/>
      <c r="O1226" s="100"/>
      <c r="P1226" s="100"/>
      <c r="Q1226" s="101" t="str">
        <f t="shared" si="118"/>
        <v/>
      </c>
      <c r="R1226" s="100"/>
      <c r="S1226" s="102" t="str">
        <f t="shared" si="119"/>
        <v/>
      </c>
      <c r="T1226" s="15" t="str">
        <f t="shared" si="120"/>
        <v/>
      </c>
    </row>
    <row r="1227" spans="1:20" x14ac:dyDescent="0.55000000000000004">
      <c r="A1227" s="126"/>
      <c r="B1227" s="95"/>
      <c r="C1227" s="98" t="str">
        <f>IF(B1227="","",VLOOKUP(B1227,団体基本情報!$B$14:$D$23,3,FALSE))</f>
        <v/>
      </c>
      <c r="D1227" s="7" t="str">
        <f t="shared" si="115"/>
        <v/>
      </c>
      <c r="E1227" s="6" t="str">
        <f t="shared" si="116"/>
        <v/>
      </c>
      <c r="F1227" s="131"/>
      <c r="G1227" s="105" t="str">
        <f>IF(F1227="","",VLOOKUP(F1227,プルダウン用リスト!$K$1:$M$14,2,FALSE))</f>
        <v/>
      </c>
      <c r="H1227" s="99"/>
      <c r="I1227" s="99"/>
      <c r="J1227" s="139"/>
      <c r="K1227" s="141"/>
      <c r="L1227" s="118"/>
      <c r="M1227" s="119" t="str">
        <f t="shared" si="117"/>
        <v/>
      </c>
      <c r="N1227" s="103"/>
      <c r="O1227" s="100"/>
      <c r="P1227" s="100"/>
      <c r="Q1227" s="101" t="str">
        <f t="shared" si="118"/>
        <v/>
      </c>
      <c r="R1227" s="100"/>
      <c r="S1227" s="102" t="str">
        <f t="shared" si="119"/>
        <v/>
      </c>
      <c r="T1227" s="15" t="str">
        <f t="shared" si="120"/>
        <v/>
      </c>
    </row>
    <row r="1228" spans="1:20" x14ac:dyDescent="0.55000000000000004">
      <c r="A1228" s="126"/>
      <c r="B1228" s="95"/>
      <c r="C1228" s="98" t="str">
        <f>IF(B1228="","",VLOOKUP(B1228,団体基本情報!$B$14:$D$23,3,FALSE))</f>
        <v/>
      </c>
      <c r="D1228" s="7" t="str">
        <f t="shared" si="115"/>
        <v/>
      </c>
      <c r="E1228" s="6" t="str">
        <f t="shared" si="116"/>
        <v/>
      </c>
      <c r="F1228" s="131"/>
      <c r="G1228" s="105" t="str">
        <f>IF(F1228="","",VLOOKUP(F1228,プルダウン用リスト!$K$1:$M$14,2,FALSE))</f>
        <v/>
      </c>
      <c r="H1228" s="99"/>
      <c r="I1228" s="99"/>
      <c r="J1228" s="139"/>
      <c r="K1228" s="141"/>
      <c r="L1228" s="118"/>
      <c r="M1228" s="119" t="str">
        <f t="shared" si="117"/>
        <v/>
      </c>
      <c r="N1228" s="103"/>
      <c r="O1228" s="100"/>
      <c r="P1228" s="100"/>
      <c r="Q1228" s="101" t="str">
        <f t="shared" si="118"/>
        <v/>
      </c>
      <c r="R1228" s="100"/>
      <c r="S1228" s="102" t="str">
        <f t="shared" si="119"/>
        <v/>
      </c>
      <c r="T1228" s="15" t="str">
        <f t="shared" si="120"/>
        <v/>
      </c>
    </row>
    <row r="1229" spans="1:20" x14ac:dyDescent="0.55000000000000004">
      <c r="A1229" s="126"/>
      <c r="B1229" s="95"/>
      <c r="C1229" s="98" t="str">
        <f>IF(B1229="","",VLOOKUP(B1229,団体基本情報!$B$14:$D$23,3,FALSE))</f>
        <v/>
      </c>
      <c r="D1229" s="7" t="str">
        <f t="shared" si="115"/>
        <v/>
      </c>
      <c r="E1229" s="6" t="str">
        <f t="shared" si="116"/>
        <v/>
      </c>
      <c r="F1229" s="131"/>
      <c r="G1229" s="105" t="str">
        <f>IF(F1229="","",VLOOKUP(F1229,プルダウン用リスト!$K$1:$M$14,2,FALSE))</f>
        <v/>
      </c>
      <c r="H1229" s="99"/>
      <c r="I1229" s="99"/>
      <c r="J1229" s="139"/>
      <c r="K1229" s="141"/>
      <c r="L1229" s="118"/>
      <c r="M1229" s="119" t="str">
        <f t="shared" si="117"/>
        <v/>
      </c>
      <c r="N1229" s="103"/>
      <c r="O1229" s="100"/>
      <c r="P1229" s="100"/>
      <c r="Q1229" s="101" t="str">
        <f t="shared" si="118"/>
        <v/>
      </c>
      <c r="R1229" s="100"/>
      <c r="S1229" s="102" t="str">
        <f t="shared" si="119"/>
        <v/>
      </c>
      <c r="T1229" s="15" t="str">
        <f t="shared" si="120"/>
        <v/>
      </c>
    </row>
    <row r="1230" spans="1:20" x14ac:dyDescent="0.55000000000000004">
      <c r="A1230" s="126"/>
      <c r="B1230" s="95"/>
      <c r="C1230" s="98" t="str">
        <f>IF(B1230="","",VLOOKUP(B1230,団体基本情報!$B$14:$D$23,3,FALSE))</f>
        <v/>
      </c>
      <c r="D1230" s="7" t="str">
        <f t="shared" si="115"/>
        <v/>
      </c>
      <c r="E1230" s="6" t="str">
        <f t="shared" si="116"/>
        <v/>
      </c>
      <c r="F1230" s="131"/>
      <c r="G1230" s="105" t="str">
        <f>IF(F1230="","",VLOOKUP(F1230,プルダウン用リスト!$K$1:$M$14,2,FALSE))</f>
        <v/>
      </c>
      <c r="H1230" s="99"/>
      <c r="I1230" s="99"/>
      <c r="J1230" s="139"/>
      <c r="K1230" s="141"/>
      <c r="L1230" s="118"/>
      <c r="M1230" s="119" t="str">
        <f t="shared" si="117"/>
        <v/>
      </c>
      <c r="N1230" s="103"/>
      <c r="O1230" s="100"/>
      <c r="P1230" s="100"/>
      <c r="Q1230" s="101" t="str">
        <f t="shared" si="118"/>
        <v/>
      </c>
      <c r="R1230" s="100"/>
      <c r="S1230" s="102" t="str">
        <f t="shared" si="119"/>
        <v/>
      </c>
      <c r="T1230" s="15" t="str">
        <f t="shared" si="120"/>
        <v/>
      </c>
    </row>
    <row r="1231" spans="1:20" x14ac:dyDescent="0.55000000000000004">
      <c r="A1231" s="126"/>
      <c r="B1231" s="95"/>
      <c r="C1231" s="98" t="str">
        <f>IF(B1231="","",VLOOKUP(B1231,団体基本情報!$B$14:$D$23,3,FALSE))</f>
        <v/>
      </c>
      <c r="D1231" s="7" t="str">
        <f t="shared" si="115"/>
        <v/>
      </c>
      <c r="E1231" s="6" t="str">
        <f t="shared" si="116"/>
        <v/>
      </c>
      <c r="F1231" s="131"/>
      <c r="G1231" s="105" t="str">
        <f>IF(F1231="","",VLOOKUP(F1231,プルダウン用リスト!$K$1:$M$14,2,FALSE))</f>
        <v/>
      </c>
      <c r="H1231" s="99"/>
      <c r="I1231" s="99"/>
      <c r="J1231" s="139"/>
      <c r="K1231" s="141"/>
      <c r="L1231" s="118"/>
      <c r="M1231" s="119" t="str">
        <f t="shared" si="117"/>
        <v/>
      </c>
      <c r="N1231" s="103"/>
      <c r="O1231" s="100"/>
      <c r="P1231" s="100"/>
      <c r="Q1231" s="101" t="str">
        <f t="shared" si="118"/>
        <v/>
      </c>
      <c r="R1231" s="100"/>
      <c r="S1231" s="102" t="str">
        <f t="shared" si="119"/>
        <v/>
      </c>
      <c r="T1231" s="15" t="str">
        <f t="shared" si="120"/>
        <v/>
      </c>
    </row>
    <row r="1232" spans="1:20" x14ac:dyDescent="0.55000000000000004">
      <c r="A1232" s="126"/>
      <c r="B1232" s="95"/>
      <c r="C1232" s="98" t="str">
        <f>IF(B1232="","",VLOOKUP(B1232,団体基本情報!$B$14:$D$23,3,FALSE))</f>
        <v/>
      </c>
      <c r="D1232" s="7" t="str">
        <f t="shared" si="115"/>
        <v/>
      </c>
      <c r="E1232" s="6" t="str">
        <f t="shared" si="116"/>
        <v/>
      </c>
      <c r="F1232" s="131"/>
      <c r="G1232" s="105" t="str">
        <f>IF(F1232="","",VLOOKUP(F1232,プルダウン用リスト!$K$1:$M$14,2,FALSE))</f>
        <v/>
      </c>
      <c r="H1232" s="99"/>
      <c r="I1232" s="99"/>
      <c r="J1232" s="139"/>
      <c r="K1232" s="141"/>
      <c r="L1232" s="118"/>
      <c r="M1232" s="119" t="str">
        <f t="shared" si="117"/>
        <v/>
      </c>
      <c r="N1232" s="103"/>
      <c r="O1232" s="100"/>
      <c r="P1232" s="100"/>
      <c r="Q1232" s="101" t="str">
        <f t="shared" si="118"/>
        <v/>
      </c>
      <c r="R1232" s="100"/>
      <c r="S1232" s="102" t="str">
        <f t="shared" si="119"/>
        <v/>
      </c>
      <c r="T1232" s="15" t="str">
        <f t="shared" si="120"/>
        <v/>
      </c>
    </row>
    <row r="1233" spans="1:20" x14ac:dyDescent="0.55000000000000004">
      <c r="A1233" s="126"/>
      <c r="B1233" s="95"/>
      <c r="C1233" s="98" t="str">
        <f>IF(B1233="","",VLOOKUP(B1233,団体基本情報!$B$14:$D$23,3,FALSE))</f>
        <v/>
      </c>
      <c r="D1233" s="7" t="str">
        <f t="shared" si="115"/>
        <v/>
      </c>
      <c r="E1233" s="6" t="str">
        <f t="shared" si="116"/>
        <v/>
      </c>
      <c r="F1233" s="131"/>
      <c r="G1233" s="105" t="str">
        <f>IF(F1233="","",VLOOKUP(F1233,プルダウン用リスト!$K$1:$M$14,2,FALSE))</f>
        <v/>
      </c>
      <c r="H1233" s="99"/>
      <c r="I1233" s="99"/>
      <c r="J1233" s="139"/>
      <c r="K1233" s="141"/>
      <c r="L1233" s="118"/>
      <c r="M1233" s="119" t="str">
        <f t="shared" si="117"/>
        <v/>
      </c>
      <c r="N1233" s="103"/>
      <c r="O1233" s="100"/>
      <c r="P1233" s="100"/>
      <c r="Q1233" s="101" t="str">
        <f t="shared" si="118"/>
        <v/>
      </c>
      <c r="R1233" s="100"/>
      <c r="S1233" s="102" t="str">
        <f t="shared" si="119"/>
        <v/>
      </c>
      <c r="T1233" s="15" t="str">
        <f t="shared" si="120"/>
        <v/>
      </c>
    </row>
    <row r="1234" spans="1:20" x14ac:dyDescent="0.55000000000000004">
      <c r="A1234" s="126"/>
      <c r="B1234" s="95"/>
      <c r="C1234" s="98" t="str">
        <f>IF(B1234="","",VLOOKUP(B1234,団体基本情報!$B$14:$D$23,3,FALSE))</f>
        <v/>
      </c>
      <c r="D1234" s="7" t="str">
        <f t="shared" si="115"/>
        <v/>
      </c>
      <c r="E1234" s="6" t="str">
        <f t="shared" si="116"/>
        <v/>
      </c>
      <c r="F1234" s="131"/>
      <c r="G1234" s="105" t="str">
        <f>IF(F1234="","",VLOOKUP(F1234,プルダウン用リスト!$K$1:$M$14,2,FALSE))</f>
        <v/>
      </c>
      <c r="H1234" s="99"/>
      <c r="I1234" s="99"/>
      <c r="J1234" s="139"/>
      <c r="K1234" s="141"/>
      <c r="L1234" s="118"/>
      <c r="M1234" s="119" t="str">
        <f t="shared" si="117"/>
        <v/>
      </c>
      <c r="N1234" s="103"/>
      <c r="O1234" s="100"/>
      <c r="P1234" s="100"/>
      <c r="Q1234" s="101" t="str">
        <f t="shared" si="118"/>
        <v/>
      </c>
      <c r="R1234" s="100"/>
      <c r="S1234" s="102" t="str">
        <f t="shared" si="119"/>
        <v/>
      </c>
      <c r="T1234" s="15" t="str">
        <f t="shared" si="120"/>
        <v/>
      </c>
    </row>
    <row r="1235" spans="1:20" x14ac:dyDescent="0.55000000000000004">
      <c r="A1235" s="126"/>
      <c r="B1235" s="95"/>
      <c r="C1235" s="98" t="str">
        <f>IF(B1235="","",VLOOKUP(B1235,団体基本情報!$B$14:$D$23,3,FALSE))</f>
        <v/>
      </c>
      <c r="D1235" s="7" t="str">
        <f t="shared" si="115"/>
        <v/>
      </c>
      <c r="E1235" s="6" t="str">
        <f t="shared" si="116"/>
        <v/>
      </c>
      <c r="F1235" s="131"/>
      <c r="G1235" s="105" t="str">
        <f>IF(F1235="","",VLOOKUP(F1235,プルダウン用リスト!$K$1:$M$14,2,FALSE))</f>
        <v/>
      </c>
      <c r="H1235" s="99"/>
      <c r="I1235" s="99"/>
      <c r="J1235" s="139"/>
      <c r="K1235" s="141"/>
      <c r="L1235" s="118"/>
      <c r="M1235" s="119" t="str">
        <f t="shared" si="117"/>
        <v/>
      </c>
      <c r="N1235" s="103"/>
      <c r="O1235" s="100"/>
      <c r="P1235" s="100"/>
      <c r="Q1235" s="101" t="str">
        <f t="shared" si="118"/>
        <v/>
      </c>
      <c r="R1235" s="100"/>
      <c r="S1235" s="102" t="str">
        <f t="shared" si="119"/>
        <v/>
      </c>
      <c r="T1235" s="15" t="str">
        <f t="shared" si="120"/>
        <v/>
      </c>
    </row>
    <row r="1236" spans="1:20" x14ac:dyDescent="0.55000000000000004">
      <c r="A1236" s="126"/>
      <c r="B1236" s="95"/>
      <c r="C1236" s="98" t="str">
        <f>IF(B1236="","",VLOOKUP(B1236,団体基本情報!$B$14:$D$23,3,FALSE))</f>
        <v/>
      </c>
      <c r="D1236" s="7" t="str">
        <f t="shared" si="115"/>
        <v/>
      </c>
      <c r="E1236" s="6" t="str">
        <f t="shared" si="116"/>
        <v/>
      </c>
      <c r="F1236" s="131"/>
      <c r="G1236" s="105" t="str">
        <f>IF(F1236="","",VLOOKUP(F1236,プルダウン用リスト!$K$1:$M$14,2,FALSE))</f>
        <v/>
      </c>
      <c r="H1236" s="99"/>
      <c r="I1236" s="99"/>
      <c r="J1236" s="139"/>
      <c r="K1236" s="141"/>
      <c r="L1236" s="118"/>
      <c r="M1236" s="119" t="str">
        <f t="shared" si="117"/>
        <v/>
      </c>
      <c r="N1236" s="103"/>
      <c r="O1236" s="100"/>
      <c r="P1236" s="100"/>
      <c r="Q1236" s="101" t="str">
        <f t="shared" si="118"/>
        <v/>
      </c>
      <c r="R1236" s="100"/>
      <c r="S1236" s="102" t="str">
        <f t="shared" si="119"/>
        <v/>
      </c>
      <c r="T1236" s="15" t="str">
        <f t="shared" si="120"/>
        <v/>
      </c>
    </row>
    <row r="1237" spans="1:20" x14ac:dyDescent="0.55000000000000004">
      <c r="A1237" s="126"/>
      <c r="B1237" s="95"/>
      <c r="C1237" s="98" t="str">
        <f>IF(B1237="","",VLOOKUP(B1237,団体基本情報!$B$14:$D$23,3,FALSE))</f>
        <v/>
      </c>
      <c r="D1237" s="7" t="str">
        <f t="shared" si="115"/>
        <v/>
      </c>
      <c r="E1237" s="6" t="str">
        <f t="shared" si="116"/>
        <v/>
      </c>
      <c r="F1237" s="131"/>
      <c r="G1237" s="105" t="str">
        <f>IF(F1237="","",VLOOKUP(F1237,プルダウン用リスト!$K$1:$M$14,2,FALSE))</f>
        <v/>
      </c>
      <c r="H1237" s="99"/>
      <c r="I1237" s="99"/>
      <c r="J1237" s="139"/>
      <c r="K1237" s="141"/>
      <c r="L1237" s="118"/>
      <c r="M1237" s="119" t="str">
        <f t="shared" si="117"/>
        <v/>
      </c>
      <c r="N1237" s="103"/>
      <c r="O1237" s="100"/>
      <c r="P1237" s="100"/>
      <c r="Q1237" s="101" t="str">
        <f t="shared" si="118"/>
        <v/>
      </c>
      <c r="R1237" s="100"/>
      <c r="S1237" s="102" t="str">
        <f t="shared" si="119"/>
        <v/>
      </c>
      <c r="T1237" s="15" t="str">
        <f t="shared" si="120"/>
        <v/>
      </c>
    </row>
    <row r="1238" spans="1:20" x14ac:dyDescent="0.55000000000000004">
      <c r="A1238" s="126"/>
      <c r="B1238" s="95"/>
      <c r="C1238" s="98" t="str">
        <f>IF(B1238="","",VLOOKUP(B1238,団体基本情報!$B$14:$D$23,3,FALSE))</f>
        <v/>
      </c>
      <c r="D1238" s="7" t="str">
        <f t="shared" si="115"/>
        <v/>
      </c>
      <c r="E1238" s="6" t="str">
        <f t="shared" si="116"/>
        <v/>
      </c>
      <c r="F1238" s="131"/>
      <c r="G1238" s="105" t="str">
        <f>IF(F1238="","",VLOOKUP(F1238,プルダウン用リスト!$K$1:$M$14,2,FALSE))</f>
        <v/>
      </c>
      <c r="H1238" s="99"/>
      <c r="I1238" s="99"/>
      <c r="J1238" s="139"/>
      <c r="K1238" s="141"/>
      <c r="L1238" s="118"/>
      <c r="M1238" s="119" t="str">
        <f t="shared" si="117"/>
        <v/>
      </c>
      <c r="N1238" s="103"/>
      <c r="O1238" s="100"/>
      <c r="P1238" s="100"/>
      <c r="Q1238" s="101" t="str">
        <f t="shared" si="118"/>
        <v/>
      </c>
      <c r="R1238" s="100"/>
      <c r="S1238" s="102" t="str">
        <f t="shared" si="119"/>
        <v/>
      </c>
      <c r="T1238" s="15" t="str">
        <f t="shared" si="120"/>
        <v/>
      </c>
    </row>
    <row r="1239" spans="1:20" x14ac:dyDescent="0.55000000000000004">
      <c r="A1239" s="126"/>
      <c r="B1239" s="95"/>
      <c r="C1239" s="98" t="str">
        <f>IF(B1239="","",VLOOKUP(B1239,団体基本情報!$B$14:$D$23,3,FALSE))</f>
        <v/>
      </c>
      <c r="D1239" s="7" t="str">
        <f t="shared" si="115"/>
        <v/>
      </c>
      <c r="E1239" s="6" t="str">
        <f t="shared" si="116"/>
        <v/>
      </c>
      <c r="F1239" s="131"/>
      <c r="G1239" s="105" t="str">
        <f>IF(F1239="","",VLOOKUP(F1239,プルダウン用リスト!$K$1:$M$14,2,FALSE))</f>
        <v/>
      </c>
      <c r="H1239" s="99"/>
      <c r="I1239" s="99"/>
      <c r="J1239" s="139"/>
      <c r="K1239" s="141"/>
      <c r="L1239" s="118"/>
      <c r="M1239" s="119" t="str">
        <f t="shared" si="117"/>
        <v/>
      </c>
      <c r="N1239" s="103"/>
      <c r="O1239" s="100"/>
      <c r="P1239" s="100"/>
      <c r="Q1239" s="101" t="str">
        <f t="shared" si="118"/>
        <v/>
      </c>
      <c r="R1239" s="100"/>
      <c r="S1239" s="102" t="str">
        <f t="shared" si="119"/>
        <v/>
      </c>
      <c r="T1239" s="15" t="str">
        <f t="shared" si="120"/>
        <v/>
      </c>
    </row>
    <row r="1240" spans="1:20" x14ac:dyDescent="0.55000000000000004">
      <c r="A1240" s="126"/>
      <c r="B1240" s="95"/>
      <c r="C1240" s="98" t="str">
        <f>IF(B1240="","",VLOOKUP(B1240,団体基本情報!$B$14:$D$23,3,FALSE))</f>
        <v/>
      </c>
      <c r="D1240" s="7" t="str">
        <f t="shared" si="115"/>
        <v/>
      </c>
      <c r="E1240" s="6" t="str">
        <f t="shared" si="116"/>
        <v/>
      </c>
      <c r="F1240" s="131"/>
      <c r="G1240" s="105" t="str">
        <f>IF(F1240="","",VLOOKUP(F1240,プルダウン用リスト!$K$1:$M$14,2,FALSE))</f>
        <v/>
      </c>
      <c r="H1240" s="99"/>
      <c r="I1240" s="99"/>
      <c r="J1240" s="139"/>
      <c r="K1240" s="141"/>
      <c r="L1240" s="118"/>
      <c r="M1240" s="119" t="str">
        <f t="shared" si="117"/>
        <v/>
      </c>
      <c r="N1240" s="103"/>
      <c r="O1240" s="100"/>
      <c r="P1240" s="100"/>
      <c r="Q1240" s="101" t="str">
        <f t="shared" si="118"/>
        <v/>
      </c>
      <c r="R1240" s="100"/>
      <c r="S1240" s="102" t="str">
        <f t="shared" si="119"/>
        <v/>
      </c>
      <c r="T1240" s="15" t="str">
        <f t="shared" si="120"/>
        <v/>
      </c>
    </row>
    <row r="1241" spans="1:20" x14ac:dyDescent="0.55000000000000004">
      <c r="A1241" s="126"/>
      <c r="B1241" s="95"/>
      <c r="C1241" s="98" t="str">
        <f>IF(B1241="","",VLOOKUP(B1241,団体基本情報!$B$14:$D$23,3,FALSE))</f>
        <v/>
      </c>
      <c r="D1241" s="7" t="str">
        <f t="shared" si="115"/>
        <v/>
      </c>
      <c r="E1241" s="6" t="str">
        <f t="shared" si="116"/>
        <v/>
      </c>
      <c r="F1241" s="131"/>
      <c r="G1241" s="105" t="str">
        <f>IF(F1241="","",VLOOKUP(F1241,プルダウン用リスト!$K$1:$M$14,2,FALSE))</f>
        <v/>
      </c>
      <c r="H1241" s="99"/>
      <c r="I1241" s="99"/>
      <c r="J1241" s="139"/>
      <c r="K1241" s="141"/>
      <c r="L1241" s="118"/>
      <c r="M1241" s="119" t="str">
        <f t="shared" si="117"/>
        <v/>
      </c>
      <c r="N1241" s="103"/>
      <c r="O1241" s="100"/>
      <c r="P1241" s="100"/>
      <c r="Q1241" s="101" t="str">
        <f t="shared" si="118"/>
        <v/>
      </c>
      <c r="R1241" s="100"/>
      <c r="S1241" s="102" t="str">
        <f t="shared" si="119"/>
        <v/>
      </c>
      <c r="T1241" s="15" t="str">
        <f t="shared" si="120"/>
        <v/>
      </c>
    </row>
    <row r="1242" spans="1:20" x14ac:dyDescent="0.55000000000000004">
      <c r="A1242" s="126"/>
      <c r="B1242" s="95"/>
      <c r="C1242" s="98" t="str">
        <f>IF(B1242="","",VLOOKUP(B1242,団体基本情報!$B$14:$D$23,3,FALSE))</f>
        <v/>
      </c>
      <c r="D1242" s="7" t="str">
        <f t="shared" si="115"/>
        <v/>
      </c>
      <c r="E1242" s="6" t="str">
        <f t="shared" si="116"/>
        <v/>
      </c>
      <c r="F1242" s="131"/>
      <c r="G1242" s="105" t="str">
        <f>IF(F1242="","",VLOOKUP(F1242,プルダウン用リスト!$K$1:$M$14,2,FALSE))</f>
        <v/>
      </c>
      <c r="H1242" s="99"/>
      <c r="I1242" s="99"/>
      <c r="J1242" s="139"/>
      <c r="K1242" s="141"/>
      <c r="L1242" s="118"/>
      <c r="M1242" s="119" t="str">
        <f t="shared" si="117"/>
        <v/>
      </c>
      <c r="N1242" s="103"/>
      <c r="O1242" s="100"/>
      <c r="P1242" s="100"/>
      <c r="Q1242" s="101" t="str">
        <f t="shared" si="118"/>
        <v/>
      </c>
      <c r="R1242" s="100"/>
      <c r="S1242" s="102" t="str">
        <f t="shared" si="119"/>
        <v/>
      </c>
      <c r="T1242" s="15" t="str">
        <f t="shared" si="120"/>
        <v/>
      </c>
    </row>
    <row r="1243" spans="1:20" x14ac:dyDescent="0.55000000000000004">
      <c r="A1243" s="126"/>
      <c r="B1243" s="95"/>
      <c r="C1243" s="98" t="str">
        <f>IF(B1243="","",VLOOKUP(B1243,団体基本情報!$B$14:$D$23,3,FALSE))</f>
        <v/>
      </c>
      <c r="D1243" s="7" t="str">
        <f t="shared" si="115"/>
        <v/>
      </c>
      <c r="E1243" s="6" t="str">
        <f t="shared" si="116"/>
        <v/>
      </c>
      <c r="F1243" s="131"/>
      <c r="G1243" s="105" t="str">
        <f>IF(F1243="","",VLOOKUP(F1243,プルダウン用リスト!$K$1:$M$14,2,FALSE))</f>
        <v/>
      </c>
      <c r="H1243" s="99"/>
      <c r="I1243" s="99"/>
      <c r="J1243" s="139"/>
      <c r="K1243" s="141"/>
      <c r="L1243" s="118"/>
      <c r="M1243" s="119" t="str">
        <f t="shared" si="117"/>
        <v/>
      </c>
      <c r="N1243" s="103"/>
      <c r="O1243" s="100"/>
      <c r="P1243" s="100"/>
      <c r="Q1243" s="101" t="str">
        <f t="shared" si="118"/>
        <v/>
      </c>
      <c r="R1243" s="100"/>
      <c r="S1243" s="102" t="str">
        <f t="shared" si="119"/>
        <v/>
      </c>
      <c r="T1243" s="15" t="str">
        <f t="shared" si="120"/>
        <v/>
      </c>
    </row>
    <row r="1244" spans="1:20" x14ac:dyDescent="0.55000000000000004">
      <c r="A1244" s="126"/>
      <c r="B1244" s="95"/>
      <c r="C1244" s="98" t="str">
        <f>IF(B1244="","",VLOOKUP(B1244,団体基本情報!$B$14:$D$23,3,FALSE))</f>
        <v/>
      </c>
      <c r="D1244" s="7" t="str">
        <f t="shared" si="115"/>
        <v/>
      </c>
      <c r="E1244" s="6" t="str">
        <f t="shared" si="116"/>
        <v/>
      </c>
      <c r="F1244" s="131"/>
      <c r="G1244" s="105" t="str">
        <f>IF(F1244="","",VLOOKUP(F1244,プルダウン用リスト!$K$1:$M$14,2,FALSE))</f>
        <v/>
      </c>
      <c r="H1244" s="99"/>
      <c r="I1244" s="99"/>
      <c r="J1244" s="139"/>
      <c r="K1244" s="141"/>
      <c r="L1244" s="118"/>
      <c r="M1244" s="119" t="str">
        <f t="shared" si="117"/>
        <v/>
      </c>
      <c r="N1244" s="103"/>
      <c r="O1244" s="100"/>
      <c r="P1244" s="100"/>
      <c r="Q1244" s="101" t="str">
        <f t="shared" si="118"/>
        <v/>
      </c>
      <c r="R1244" s="100"/>
      <c r="S1244" s="102" t="str">
        <f t="shared" si="119"/>
        <v/>
      </c>
      <c r="T1244" s="15" t="str">
        <f t="shared" si="120"/>
        <v/>
      </c>
    </row>
    <row r="1245" spans="1:20" x14ac:dyDescent="0.55000000000000004">
      <c r="A1245" s="126"/>
      <c r="B1245" s="95"/>
      <c r="C1245" s="98" t="str">
        <f>IF(B1245="","",VLOOKUP(B1245,団体基本情報!$B$14:$D$23,3,FALSE))</f>
        <v/>
      </c>
      <c r="D1245" s="7" t="str">
        <f t="shared" si="115"/>
        <v/>
      </c>
      <c r="E1245" s="6" t="str">
        <f t="shared" si="116"/>
        <v/>
      </c>
      <c r="F1245" s="131"/>
      <c r="G1245" s="105" t="str">
        <f>IF(F1245="","",VLOOKUP(F1245,プルダウン用リスト!$K$1:$M$14,2,FALSE))</f>
        <v/>
      </c>
      <c r="H1245" s="99"/>
      <c r="I1245" s="99"/>
      <c r="J1245" s="139"/>
      <c r="K1245" s="141"/>
      <c r="L1245" s="118"/>
      <c r="M1245" s="119" t="str">
        <f t="shared" si="117"/>
        <v/>
      </c>
      <c r="N1245" s="103"/>
      <c r="O1245" s="100"/>
      <c r="P1245" s="100"/>
      <c r="Q1245" s="101" t="str">
        <f t="shared" si="118"/>
        <v/>
      </c>
      <c r="R1245" s="100"/>
      <c r="S1245" s="102" t="str">
        <f t="shared" si="119"/>
        <v/>
      </c>
      <c r="T1245" s="15" t="str">
        <f t="shared" si="120"/>
        <v/>
      </c>
    </row>
    <row r="1246" spans="1:20" x14ac:dyDescent="0.55000000000000004">
      <c r="A1246" s="126"/>
      <c r="B1246" s="95"/>
      <c r="C1246" s="98" t="str">
        <f>IF(B1246="","",VLOOKUP(B1246,団体基本情報!$B$14:$D$23,3,FALSE))</f>
        <v/>
      </c>
      <c r="D1246" s="7" t="str">
        <f t="shared" si="115"/>
        <v/>
      </c>
      <c r="E1246" s="6" t="str">
        <f t="shared" si="116"/>
        <v/>
      </c>
      <c r="F1246" s="131"/>
      <c r="G1246" s="105" t="str">
        <f>IF(F1246="","",VLOOKUP(F1246,プルダウン用リスト!$K$1:$M$14,2,FALSE))</f>
        <v/>
      </c>
      <c r="H1246" s="99"/>
      <c r="I1246" s="99"/>
      <c r="J1246" s="139"/>
      <c r="K1246" s="141"/>
      <c r="L1246" s="118"/>
      <c r="M1246" s="119" t="str">
        <f t="shared" si="117"/>
        <v/>
      </c>
      <c r="N1246" s="103"/>
      <c r="O1246" s="100"/>
      <c r="P1246" s="100"/>
      <c r="Q1246" s="101" t="str">
        <f t="shared" si="118"/>
        <v/>
      </c>
      <c r="R1246" s="100"/>
      <c r="S1246" s="102" t="str">
        <f t="shared" si="119"/>
        <v/>
      </c>
      <c r="T1246" s="15" t="str">
        <f t="shared" si="120"/>
        <v/>
      </c>
    </row>
    <row r="1247" spans="1:20" x14ac:dyDescent="0.55000000000000004">
      <c r="A1247" s="126"/>
      <c r="B1247" s="95"/>
      <c r="C1247" s="98" t="str">
        <f>IF(B1247="","",VLOOKUP(B1247,団体基本情報!$B$14:$D$23,3,FALSE))</f>
        <v/>
      </c>
      <c r="D1247" s="7" t="str">
        <f t="shared" si="115"/>
        <v/>
      </c>
      <c r="E1247" s="6" t="str">
        <f t="shared" si="116"/>
        <v/>
      </c>
      <c r="F1247" s="131"/>
      <c r="G1247" s="105" t="str">
        <f>IF(F1247="","",VLOOKUP(F1247,プルダウン用リスト!$K$1:$M$14,2,FALSE))</f>
        <v/>
      </c>
      <c r="H1247" s="99"/>
      <c r="I1247" s="99"/>
      <c r="J1247" s="139"/>
      <c r="K1247" s="141"/>
      <c r="L1247" s="118"/>
      <c r="M1247" s="119" t="str">
        <f t="shared" si="117"/>
        <v/>
      </c>
      <c r="N1247" s="103"/>
      <c r="O1247" s="100"/>
      <c r="P1247" s="100"/>
      <c r="Q1247" s="101" t="str">
        <f t="shared" si="118"/>
        <v/>
      </c>
      <c r="R1247" s="100"/>
      <c r="S1247" s="102" t="str">
        <f t="shared" si="119"/>
        <v/>
      </c>
      <c r="T1247" s="15" t="str">
        <f t="shared" si="120"/>
        <v/>
      </c>
    </row>
    <row r="1248" spans="1:20" x14ac:dyDescent="0.55000000000000004">
      <c r="A1248" s="126"/>
      <c r="B1248" s="95"/>
      <c r="C1248" s="98" t="str">
        <f>IF(B1248="","",VLOOKUP(B1248,団体基本情報!$B$14:$D$23,3,FALSE))</f>
        <v/>
      </c>
      <c r="D1248" s="7" t="str">
        <f t="shared" si="115"/>
        <v/>
      </c>
      <c r="E1248" s="6" t="str">
        <f t="shared" si="116"/>
        <v/>
      </c>
      <c r="F1248" s="131"/>
      <c r="G1248" s="105" t="str">
        <f>IF(F1248="","",VLOOKUP(F1248,プルダウン用リスト!$K$1:$M$14,2,FALSE))</f>
        <v/>
      </c>
      <c r="H1248" s="99"/>
      <c r="I1248" s="99"/>
      <c r="J1248" s="139"/>
      <c r="K1248" s="141"/>
      <c r="L1248" s="118"/>
      <c r="M1248" s="119" t="str">
        <f t="shared" si="117"/>
        <v/>
      </c>
      <c r="N1248" s="103"/>
      <c r="O1248" s="100"/>
      <c r="P1248" s="100"/>
      <c r="Q1248" s="101" t="str">
        <f t="shared" si="118"/>
        <v/>
      </c>
      <c r="R1248" s="100"/>
      <c r="S1248" s="102" t="str">
        <f t="shared" si="119"/>
        <v/>
      </c>
      <c r="T1248" s="15" t="str">
        <f t="shared" si="120"/>
        <v/>
      </c>
    </row>
    <row r="1249" spans="1:20" x14ac:dyDescent="0.55000000000000004">
      <c r="A1249" s="126"/>
      <c r="B1249" s="95"/>
      <c r="C1249" s="98" t="str">
        <f>IF(B1249="","",VLOOKUP(B1249,団体基本情報!$B$14:$D$23,3,FALSE))</f>
        <v/>
      </c>
      <c r="D1249" s="7" t="str">
        <f t="shared" si="115"/>
        <v/>
      </c>
      <c r="E1249" s="6" t="str">
        <f t="shared" si="116"/>
        <v/>
      </c>
      <c r="F1249" s="131"/>
      <c r="G1249" s="105" t="str">
        <f>IF(F1249="","",VLOOKUP(F1249,プルダウン用リスト!$K$1:$M$14,2,FALSE))</f>
        <v/>
      </c>
      <c r="H1249" s="99"/>
      <c r="I1249" s="99"/>
      <c r="J1249" s="139"/>
      <c r="K1249" s="141"/>
      <c r="L1249" s="118"/>
      <c r="M1249" s="119" t="str">
        <f t="shared" si="117"/>
        <v/>
      </c>
      <c r="N1249" s="103"/>
      <c r="O1249" s="100"/>
      <c r="P1249" s="100"/>
      <c r="Q1249" s="101" t="str">
        <f t="shared" si="118"/>
        <v/>
      </c>
      <c r="R1249" s="100"/>
      <c r="S1249" s="102" t="str">
        <f t="shared" si="119"/>
        <v/>
      </c>
      <c r="T1249" s="15" t="str">
        <f t="shared" si="120"/>
        <v/>
      </c>
    </row>
    <row r="1250" spans="1:20" x14ac:dyDescent="0.55000000000000004">
      <c r="A1250" s="126"/>
      <c r="B1250" s="95"/>
      <c r="C1250" s="98" t="str">
        <f>IF(B1250="","",VLOOKUP(B1250,団体基本情報!$B$14:$D$23,3,FALSE))</f>
        <v/>
      </c>
      <c r="D1250" s="7" t="str">
        <f t="shared" si="115"/>
        <v/>
      </c>
      <c r="E1250" s="6" t="str">
        <f t="shared" si="116"/>
        <v/>
      </c>
      <c r="F1250" s="131"/>
      <c r="G1250" s="105" t="str">
        <f>IF(F1250="","",VLOOKUP(F1250,プルダウン用リスト!$K$1:$M$14,2,FALSE))</f>
        <v/>
      </c>
      <c r="H1250" s="99"/>
      <c r="I1250" s="99"/>
      <c r="J1250" s="139"/>
      <c r="K1250" s="141"/>
      <c r="L1250" s="118"/>
      <c r="M1250" s="119" t="str">
        <f t="shared" si="117"/>
        <v/>
      </c>
      <c r="N1250" s="103"/>
      <c r="O1250" s="100"/>
      <c r="P1250" s="100"/>
      <c r="Q1250" s="101" t="str">
        <f t="shared" si="118"/>
        <v/>
      </c>
      <c r="R1250" s="100"/>
      <c r="S1250" s="102" t="str">
        <f t="shared" si="119"/>
        <v/>
      </c>
      <c r="T1250" s="15" t="str">
        <f t="shared" si="120"/>
        <v/>
      </c>
    </row>
    <row r="1251" spans="1:20" x14ac:dyDescent="0.55000000000000004">
      <c r="A1251" s="126"/>
      <c r="B1251" s="95"/>
      <c r="C1251" s="98" t="str">
        <f>IF(B1251="","",VLOOKUP(B1251,団体基本情報!$B$14:$D$23,3,FALSE))</f>
        <v/>
      </c>
      <c r="D1251" s="7" t="str">
        <f t="shared" si="115"/>
        <v/>
      </c>
      <c r="E1251" s="6" t="str">
        <f t="shared" si="116"/>
        <v/>
      </c>
      <c r="F1251" s="131"/>
      <c r="G1251" s="105" t="str">
        <f>IF(F1251="","",VLOOKUP(F1251,プルダウン用リスト!$K$1:$M$14,2,FALSE))</f>
        <v/>
      </c>
      <c r="H1251" s="99"/>
      <c r="I1251" s="99"/>
      <c r="J1251" s="139"/>
      <c r="K1251" s="141"/>
      <c r="L1251" s="118"/>
      <c r="M1251" s="119" t="str">
        <f t="shared" si="117"/>
        <v/>
      </c>
      <c r="N1251" s="103"/>
      <c r="O1251" s="100"/>
      <c r="P1251" s="100"/>
      <c r="Q1251" s="101" t="str">
        <f t="shared" si="118"/>
        <v/>
      </c>
      <c r="R1251" s="100"/>
      <c r="S1251" s="102" t="str">
        <f t="shared" si="119"/>
        <v/>
      </c>
      <c r="T1251" s="15" t="str">
        <f t="shared" si="120"/>
        <v/>
      </c>
    </row>
    <row r="1252" spans="1:20" x14ac:dyDescent="0.55000000000000004">
      <c r="A1252" s="126"/>
      <c r="B1252" s="95"/>
      <c r="C1252" s="98" t="str">
        <f>IF(B1252="","",VLOOKUP(B1252,団体基本情報!$B$14:$D$23,3,FALSE))</f>
        <v/>
      </c>
      <c r="D1252" s="7" t="str">
        <f t="shared" si="115"/>
        <v/>
      </c>
      <c r="E1252" s="6" t="str">
        <f t="shared" si="116"/>
        <v/>
      </c>
      <c r="F1252" s="131"/>
      <c r="G1252" s="105" t="str">
        <f>IF(F1252="","",VLOOKUP(F1252,プルダウン用リスト!$K$1:$M$14,2,FALSE))</f>
        <v/>
      </c>
      <c r="H1252" s="99"/>
      <c r="I1252" s="99"/>
      <c r="J1252" s="139"/>
      <c r="K1252" s="141"/>
      <c r="L1252" s="118"/>
      <c r="M1252" s="119" t="str">
        <f t="shared" si="117"/>
        <v/>
      </c>
      <c r="N1252" s="103"/>
      <c r="O1252" s="100"/>
      <c r="P1252" s="100"/>
      <c r="Q1252" s="101" t="str">
        <f t="shared" si="118"/>
        <v/>
      </c>
      <c r="R1252" s="100"/>
      <c r="S1252" s="102" t="str">
        <f t="shared" si="119"/>
        <v/>
      </c>
      <c r="T1252" s="15" t="str">
        <f t="shared" si="120"/>
        <v/>
      </c>
    </row>
    <row r="1253" spans="1:20" x14ac:dyDescent="0.55000000000000004">
      <c r="A1253" s="126"/>
      <c r="B1253" s="95"/>
      <c r="C1253" s="98" t="str">
        <f>IF(B1253="","",VLOOKUP(B1253,団体基本情報!$B$14:$D$23,3,FALSE))</f>
        <v/>
      </c>
      <c r="D1253" s="7" t="str">
        <f t="shared" si="115"/>
        <v/>
      </c>
      <c r="E1253" s="6" t="str">
        <f t="shared" si="116"/>
        <v/>
      </c>
      <c r="F1253" s="131"/>
      <c r="G1253" s="105" t="str">
        <f>IF(F1253="","",VLOOKUP(F1253,プルダウン用リスト!$K$1:$M$14,2,FALSE))</f>
        <v/>
      </c>
      <c r="H1253" s="99"/>
      <c r="I1253" s="99"/>
      <c r="J1253" s="139"/>
      <c r="K1253" s="141"/>
      <c r="L1253" s="118"/>
      <c r="M1253" s="119" t="str">
        <f t="shared" si="117"/>
        <v/>
      </c>
      <c r="N1253" s="103"/>
      <c r="O1253" s="100"/>
      <c r="P1253" s="100"/>
      <c r="Q1253" s="101" t="str">
        <f t="shared" si="118"/>
        <v/>
      </c>
      <c r="R1253" s="100"/>
      <c r="S1253" s="102" t="str">
        <f t="shared" si="119"/>
        <v/>
      </c>
      <c r="T1253" s="15" t="str">
        <f t="shared" si="120"/>
        <v/>
      </c>
    </row>
    <row r="1254" spans="1:20" x14ac:dyDescent="0.55000000000000004">
      <c r="A1254" s="126"/>
      <c r="B1254" s="95"/>
      <c r="C1254" s="98" t="str">
        <f>IF(B1254="","",VLOOKUP(B1254,団体基本情報!$B$14:$D$23,3,FALSE))</f>
        <v/>
      </c>
      <c r="D1254" s="7" t="str">
        <f t="shared" si="115"/>
        <v/>
      </c>
      <c r="E1254" s="6" t="str">
        <f t="shared" si="116"/>
        <v/>
      </c>
      <c r="F1254" s="131"/>
      <c r="G1254" s="105" t="str">
        <f>IF(F1254="","",VLOOKUP(F1254,プルダウン用リスト!$K$1:$M$14,2,FALSE))</f>
        <v/>
      </c>
      <c r="H1254" s="99"/>
      <c r="I1254" s="99"/>
      <c r="J1254" s="139"/>
      <c r="K1254" s="141"/>
      <c r="L1254" s="118"/>
      <c r="M1254" s="119" t="str">
        <f t="shared" si="117"/>
        <v/>
      </c>
      <c r="N1254" s="103"/>
      <c r="O1254" s="100"/>
      <c r="P1254" s="100"/>
      <c r="Q1254" s="101" t="str">
        <f t="shared" si="118"/>
        <v/>
      </c>
      <c r="R1254" s="100"/>
      <c r="S1254" s="102" t="str">
        <f t="shared" si="119"/>
        <v/>
      </c>
      <c r="T1254" s="15" t="str">
        <f t="shared" si="120"/>
        <v/>
      </c>
    </row>
    <row r="1255" spans="1:20" x14ac:dyDescent="0.55000000000000004">
      <c r="A1255" s="126"/>
      <c r="B1255" s="95"/>
      <c r="C1255" s="98" t="str">
        <f>IF(B1255="","",VLOOKUP(B1255,団体基本情報!$B$14:$D$23,3,FALSE))</f>
        <v/>
      </c>
      <c r="D1255" s="7" t="str">
        <f t="shared" si="115"/>
        <v/>
      </c>
      <c r="E1255" s="6" t="str">
        <f t="shared" si="116"/>
        <v/>
      </c>
      <c r="F1255" s="131"/>
      <c r="G1255" s="105" t="str">
        <f>IF(F1255="","",VLOOKUP(F1255,プルダウン用リスト!$K$1:$M$14,2,FALSE))</f>
        <v/>
      </c>
      <c r="H1255" s="99"/>
      <c r="I1255" s="99"/>
      <c r="J1255" s="139"/>
      <c r="K1255" s="141"/>
      <c r="L1255" s="118"/>
      <c r="M1255" s="119" t="str">
        <f t="shared" si="117"/>
        <v/>
      </c>
      <c r="N1255" s="103"/>
      <c r="O1255" s="100"/>
      <c r="P1255" s="100"/>
      <c r="Q1255" s="101" t="str">
        <f t="shared" si="118"/>
        <v/>
      </c>
      <c r="R1255" s="100"/>
      <c r="S1255" s="102" t="str">
        <f t="shared" si="119"/>
        <v/>
      </c>
      <c r="T1255" s="15" t="str">
        <f t="shared" si="120"/>
        <v/>
      </c>
    </row>
    <row r="1256" spans="1:20" x14ac:dyDescent="0.55000000000000004">
      <c r="A1256" s="126"/>
      <c r="B1256" s="95"/>
      <c r="C1256" s="98" t="str">
        <f>IF(B1256="","",VLOOKUP(B1256,団体基本情報!$B$14:$D$23,3,FALSE))</f>
        <v/>
      </c>
      <c r="D1256" s="7" t="str">
        <f t="shared" si="115"/>
        <v/>
      </c>
      <c r="E1256" s="6" t="str">
        <f t="shared" si="116"/>
        <v/>
      </c>
      <c r="F1256" s="131"/>
      <c r="G1256" s="105" t="str">
        <f>IF(F1256="","",VLOOKUP(F1256,プルダウン用リスト!$K$1:$M$14,2,FALSE))</f>
        <v/>
      </c>
      <c r="H1256" s="99"/>
      <c r="I1256" s="99"/>
      <c r="J1256" s="139"/>
      <c r="K1256" s="141"/>
      <c r="L1256" s="118"/>
      <c r="M1256" s="119" t="str">
        <f t="shared" si="117"/>
        <v/>
      </c>
      <c r="N1256" s="103"/>
      <c r="O1256" s="100"/>
      <c r="P1256" s="100"/>
      <c r="Q1256" s="101" t="str">
        <f t="shared" si="118"/>
        <v/>
      </c>
      <c r="R1256" s="100"/>
      <c r="S1256" s="102" t="str">
        <f t="shared" si="119"/>
        <v/>
      </c>
      <c r="T1256" s="15" t="str">
        <f t="shared" si="120"/>
        <v/>
      </c>
    </row>
    <row r="1257" spans="1:20" x14ac:dyDescent="0.55000000000000004">
      <c r="A1257" s="126"/>
      <c r="B1257" s="95"/>
      <c r="C1257" s="98" t="str">
        <f>IF(B1257="","",VLOOKUP(B1257,団体基本情報!$B$14:$D$23,3,FALSE))</f>
        <v/>
      </c>
      <c r="D1257" s="7" t="str">
        <f t="shared" si="115"/>
        <v/>
      </c>
      <c r="E1257" s="6" t="str">
        <f t="shared" si="116"/>
        <v/>
      </c>
      <c r="F1257" s="131"/>
      <c r="G1257" s="105" t="str">
        <f>IF(F1257="","",VLOOKUP(F1257,プルダウン用リスト!$K$1:$M$14,2,FALSE))</f>
        <v/>
      </c>
      <c r="H1257" s="99"/>
      <c r="I1257" s="99"/>
      <c r="J1257" s="139"/>
      <c r="K1257" s="141"/>
      <c r="L1257" s="118"/>
      <c r="M1257" s="119" t="str">
        <f t="shared" si="117"/>
        <v/>
      </c>
      <c r="N1257" s="103"/>
      <c r="O1257" s="100"/>
      <c r="P1257" s="100"/>
      <c r="Q1257" s="101" t="str">
        <f t="shared" si="118"/>
        <v/>
      </c>
      <c r="R1257" s="100"/>
      <c r="S1257" s="102" t="str">
        <f t="shared" si="119"/>
        <v/>
      </c>
      <c r="T1257" s="15" t="str">
        <f t="shared" si="120"/>
        <v/>
      </c>
    </row>
    <row r="1258" spans="1:20" x14ac:dyDescent="0.55000000000000004">
      <c r="A1258" s="126"/>
      <c r="B1258" s="95"/>
      <c r="C1258" s="98" t="str">
        <f>IF(B1258="","",VLOOKUP(B1258,団体基本情報!$B$14:$D$23,3,FALSE))</f>
        <v/>
      </c>
      <c r="D1258" s="7" t="str">
        <f t="shared" si="115"/>
        <v/>
      </c>
      <c r="E1258" s="6" t="str">
        <f t="shared" si="116"/>
        <v/>
      </c>
      <c r="F1258" s="131"/>
      <c r="G1258" s="105" t="str">
        <f>IF(F1258="","",VLOOKUP(F1258,プルダウン用リスト!$K$1:$M$14,2,FALSE))</f>
        <v/>
      </c>
      <c r="H1258" s="99"/>
      <c r="I1258" s="99"/>
      <c r="J1258" s="139"/>
      <c r="K1258" s="141"/>
      <c r="L1258" s="118"/>
      <c r="M1258" s="119" t="str">
        <f t="shared" si="117"/>
        <v/>
      </c>
      <c r="N1258" s="103"/>
      <c r="O1258" s="100"/>
      <c r="P1258" s="100"/>
      <c r="Q1258" s="101" t="str">
        <f t="shared" si="118"/>
        <v/>
      </c>
      <c r="R1258" s="100"/>
      <c r="S1258" s="102" t="str">
        <f t="shared" si="119"/>
        <v/>
      </c>
      <c r="T1258" s="15" t="str">
        <f t="shared" si="120"/>
        <v/>
      </c>
    </row>
    <row r="1259" spans="1:20" x14ac:dyDescent="0.55000000000000004">
      <c r="A1259" s="126"/>
      <c r="B1259" s="95"/>
      <c r="C1259" s="98" t="str">
        <f>IF(B1259="","",VLOOKUP(B1259,団体基本情報!$B$14:$D$23,3,FALSE))</f>
        <v/>
      </c>
      <c r="D1259" s="7" t="str">
        <f t="shared" si="115"/>
        <v/>
      </c>
      <c r="E1259" s="6" t="str">
        <f t="shared" si="116"/>
        <v/>
      </c>
      <c r="F1259" s="131"/>
      <c r="G1259" s="105" t="str">
        <f>IF(F1259="","",VLOOKUP(F1259,プルダウン用リスト!$K$1:$M$14,2,FALSE))</f>
        <v/>
      </c>
      <c r="H1259" s="99"/>
      <c r="I1259" s="99"/>
      <c r="J1259" s="139"/>
      <c r="K1259" s="141"/>
      <c r="L1259" s="118"/>
      <c r="M1259" s="119" t="str">
        <f t="shared" si="117"/>
        <v/>
      </c>
      <c r="N1259" s="103"/>
      <c r="O1259" s="100"/>
      <c r="P1259" s="100"/>
      <c r="Q1259" s="101" t="str">
        <f t="shared" si="118"/>
        <v/>
      </c>
      <c r="R1259" s="100"/>
      <c r="S1259" s="102" t="str">
        <f t="shared" si="119"/>
        <v/>
      </c>
      <c r="T1259" s="15" t="str">
        <f t="shared" si="120"/>
        <v/>
      </c>
    </row>
    <row r="1260" spans="1:20" x14ac:dyDescent="0.55000000000000004">
      <c r="A1260" s="126"/>
      <c r="B1260" s="95"/>
      <c r="C1260" s="98" t="str">
        <f>IF(B1260="","",VLOOKUP(B1260,団体基本情報!$B$14:$D$23,3,FALSE))</f>
        <v/>
      </c>
      <c r="D1260" s="7" t="str">
        <f t="shared" si="115"/>
        <v/>
      </c>
      <c r="E1260" s="6" t="str">
        <f t="shared" si="116"/>
        <v/>
      </c>
      <c r="F1260" s="131"/>
      <c r="G1260" s="105" t="str">
        <f>IF(F1260="","",VLOOKUP(F1260,プルダウン用リスト!$K$1:$M$14,2,FALSE))</f>
        <v/>
      </c>
      <c r="H1260" s="99"/>
      <c r="I1260" s="99"/>
      <c r="J1260" s="139"/>
      <c r="K1260" s="141"/>
      <c r="L1260" s="118"/>
      <c r="M1260" s="119" t="str">
        <f t="shared" si="117"/>
        <v/>
      </c>
      <c r="N1260" s="103"/>
      <c r="O1260" s="100"/>
      <c r="P1260" s="100"/>
      <c r="Q1260" s="101" t="str">
        <f t="shared" si="118"/>
        <v/>
      </c>
      <c r="R1260" s="100"/>
      <c r="S1260" s="102" t="str">
        <f t="shared" si="119"/>
        <v/>
      </c>
      <c r="T1260" s="15" t="str">
        <f t="shared" si="120"/>
        <v/>
      </c>
    </row>
    <row r="1261" spans="1:20" x14ac:dyDescent="0.55000000000000004">
      <c r="A1261" s="126"/>
      <c r="B1261" s="95"/>
      <c r="C1261" s="98" t="str">
        <f>IF(B1261="","",VLOOKUP(B1261,団体基本情報!$B$14:$D$23,3,FALSE))</f>
        <v/>
      </c>
      <c r="D1261" s="7" t="str">
        <f t="shared" si="115"/>
        <v/>
      </c>
      <c r="E1261" s="6" t="str">
        <f t="shared" si="116"/>
        <v/>
      </c>
      <c r="F1261" s="131"/>
      <c r="G1261" s="105" t="str">
        <f>IF(F1261="","",VLOOKUP(F1261,プルダウン用リスト!$K$1:$M$14,2,FALSE))</f>
        <v/>
      </c>
      <c r="H1261" s="99"/>
      <c r="I1261" s="99"/>
      <c r="J1261" s="139"/>
      <c r="K1261" s="141"/>
      <c r="L1261" s="118"/>
      <c r="M1261" s="119" t="str">
        <f t="shared" si="117"/>
        <v/>
      </c>
      <c r="N1261" s="103"/>
      <c r="O1261" s="100"/>
      <c r="P1261" s="100"/>
      <c r="Q1261" s="101" t="str">
        <f t="shared" si="118"/>
        <v/>
      </c>
      <c r="R1261" s="100"/>
      <c r="S1261" s="102" t="str">
        <f t="shared" si="119"/>
        <v/>
      </c>
      <c r="T1261" s="15" t="str">
        <f t="shared" si="120"/>
        <v/>
      </c>
    </row>
    <row r="1262" spans="1:20" x14ac:dyDescent="0.55000000000000004">
      <c r="A1262" s="126"/>
      <c r="B1262" s="95"/>
      <c r="C1262" s="98" t="str">
        <f>IF(B1262="","",VLOOKUP(B1262,団体基本情報!$B$14:$D$23,3,FALSE))</f>
        <v/>
      </c>
      <c r="D1262" s="7" t="str">
        <f t="shared" si="115"/>
        <v/>
      </c>
      <c r="E1262" s="6" t="str">
        <f t="shared" si="116"/>
        <v/>
      </c>
      <c r="F1262" s="131"/>
      <c r="G1262" s="105" t="str">
        <f>IF(F1262="","",VLOOKUP(F1262,プルダウン用リスト!$K$1:$M$14,2,FALSE))</f>
        <v/>
      </c>
      <c r="H1262" s="99"/>
      <c r="I1262" s="99"/>
      <c r="J1262" s="139"/>
      <c r="K1262" s="141"/>
      <c r="L1262" s="118"/>
      <c r="M1262" s="119" t="str">
        <f t="shared" si="117"/>
        <v/>
      </c>
      <c r="N1262" s="103"/>
      <c r="O1262" s="100"/>
      <c r="P1262" s="100"/>
      <c r="Q1262" s="101" t="str">
        <f t="shared" si="118"/>
        <v/>
      </c>
      <c r="R1262" s="100"/>
      <c r="S1262" s="102" t="str">
        <f t="shared" si="119"/>
        <v/>
      </c>
      <c r="T1262" s="15" t="str">
        <f t="shared" si="120"/>
        <v/>
      </c>
    </row>
    <row r="1263" spans="1:20" x14ac:dyDescent="0.55000000000000004">
      <c r="A1263" s="126"/>
      <c r="B1263" s="95"/>
      <c r="C1263" s="98" t="str">
        <f>IF(B1263="","",VLOOKUP(B1263,団体基本情報!$B$14:$D$23,3,FALSE))</f>
        <v/>
      </c>
      <c r="D1263" s="7" t="str">
        <f t="shared" si="115"/>
        <v/>
      </c>
      <c r="E1263" s="6" t="str">
        <f t="shared" si="116"/>
        <v/>
      </c>
      <c r="F1263" s="131"/>
      <c r="G1263" s="105" t="str">
        <f>IF(F1263="","",VLOOKUP(F1263,プルダウン用リスト!$K$1:$M$14,2,FALSE))</f>
        <v/>
      </c>
      <c r="H1263" s="99"/>
      <c r="I1263" s="99"/>
      <c r="J1263" s="139"/>
      <c r="K1263" s="141"/>
      <c r="L1263" s="118"/>
      <c r="M1263" s="119" t="str">
        <f t="shared" si="117"/>
        <v/>
      </c>
      <c r="N1263" s="103"/>
      <c r="O1263" s="100"/>
      <c r="P1263" s="100"/>
      <c r="Q1263" s="101" t="str">
        <f t="shared" si="118"/>
        <v/>
      </c>
      <c r="R1263" s="100"/>
      <c r="S1263" s="102" t="str">
        <f t="shared" si="119"/>
        <v/>
      </c>
      <c r="T1263" s="15" t="str">
        <f t="shared" si="120"/>
        <v/>
      </c>
    </row>
    <row r="1264" spans="1:20" x14ac:dyDescent="0.55000000000000004">
      <c r="A1264" s="126"/>
      <c r="B1264" s="95"/>
      <c r="C1264" s="98" t="str">
        <f>IF(B1264="","",VLOOKUP(B1264,団体基本情報!$B$14:$D$23,3,FALSE))</f>
        <v/>
      </c>
      <c r="D1264" s="7" t="str">
        <f t="shared" si="115"/>
        <v/>
      </c>
      <c r="E1264" s="6" t="str">
        <f t="shared" si="116"/>
        <v/>
      </c>
      <c r="F1264" s="131"/>
      <c r="G1264" s="105" t="str">
        <f>IF(F1264="","",VLOOKUP(F1264,プルダウン用リスト!$K$1:$M$14,2,FALSE))</f>
        <v/>
      </c>
      <c r="H1264" s="99"/>
      <c r="I1264" s="99"/>
      <c r="J1264" s="139"/>
      <c r="K1264" s="141"/>
      <c r="L1264" s="118"/>
      <c r="M1264" s="119" t="str">
        <f t="shared" si="117"/>
        <v/>
      </c>
      <c r="N1264" s="103"/>
      <c r="O1264" s="100"/>
      <c r="P1264" s="100"/>
      <c r="Q1264" s="101" t="str">
        <f t="shared" si="118"/>
        <v/>
      </c>
      <c r="R1264" s="100"/>
      <c r="S1264" s="102" t="str">
        <f t="shared" si="119"/>
        <v/>
      </c>
      <c r="T1264" s="15" t="str">
        <f t="shared" si="120"/>
        <v/>
      </c>
    </row>
    <row r="1265" spans="1:20" x14ac:dyDescent="0.55000000000000004">
      <c r="A1265" s="126"/>
      <c r="B1265" s="95"/>
      <c r="C1265" s="98" t="str">
        <f>IF(B1265="","",VLOOKUP(B1265,団体基本情報!$B$14:$D$23,3,FALSE))</f>
        <v/>
      </c>
      <c r="D1265" s="7" t="str">
        <f t="shared" si="115"/>
        <v/>
      </c>
      <c r="E1265" s="6" t="str">
        <f t="shared" si="116"/>
        <v/>
      </c>
      <c r="F1265" s="131"/>
      <c r="G1265" s="105" t="str">
        <f>IF(F1265="","",VLOOKUP(F1265,プルダウン用リスト!$K$1:$M$14,2,FALSE))</f>
        <v/>
      </c>
      <c r="H1265" s="99"/>
      <c r="I1265" s="99"/>
      <c r="J1265" s="139"/>
      <c r="K1265" s="141"/>
      <c r="L1265" s="118"/>
      <c r="M1265" s="119" t="str">
        <f t="shared" si="117"/>
        <v/>
      </c>
      <c r="N1265" s="103"/>
      <c r="O1265" s="100"/>
      <c r="P1265" s="100"/>
      <c r="Q1265" s="101" t="str">
        <f t="shared" si="118"/>
        <v/>
      </c>
      <c r="R1265" s="100"/>
      <c r="S1265" s="102" t="str">
        <f t="shared" si="119"/>
        <v/>
      </c>
      <c r="T1265" s="15" t="str">
        <f t="shared" si="120"/>
        <v/>
      </c>
    </row>
    <row r="1266" spans="1:20" x14ac:dyDescent="0.55000000000000004">
      <c r="A1266" s="126"/>
      <c r="B1266" s="95"/>
      <c r="C1266" s="98" t="str">
        <f>IF(B1266="","",VLOOKUP(B1266,団体基本情報!$B$14:$D$23,3,FALSE))</f>
        <v/>
      </c>
      <c r="D1266" s="7" t="str">
        <f t="shared" si="115"/>
        <v/>
      </c>
      <c r="E1266" s="6" t="str">
        <f t="shared" si="116"/>
        <v/>
      </c>
      <c r="F1266" s="131"/>
      <c r="G1266" s="105" t="str">
        <f>IF(F1266="","",VLOOKUP(F1266,プルダウン用リスト!$K$1:$M$14,2,FALSE))</f>
        <v/>
      </c>
      <c r="H1266" s="99"/>
      <c r="I1266" s="99"/>
      <c r="J1266" s="139"/>
      <c r="K1266" s="141"/>
      <c r="L1266" s="118"/>
      <c r="M1266" s="119" t="str">
        <f t="shared" si="117"/>
        <v/>
      </c>
      <c r="N1266" s="103"/>
      <c r="O1266" s="100"/>
      <c r="P1266" s="100"/>
      <c r="Q1266" s="101" t="str">
        <f t="shared" si="118"/>
        <v/>
      </c>
      <c r="R1266" s="100"/>
      <c r="S1266" s="102" t="str">
        <f t="shared" si="119"/>
        <v/>
      </c>
      <c r="T1266" s="15" t="str">
        <f t="shared" si="120"/>
        <v/>
      </c>
    </row>
    <row r="1267" spans="1:20" x14ac:dyDescent="0.55000000000000004">
      <c r="A1267" s="126"/>
      <c r="B1267" s="95"/>
      <c r="C1267" s="98" t="str">
        <f>IF(B1267="","",VLOOKUP(B1267,団体基本情報!$B$14:$D$23,3,FALSE))</f>
        <v/>
      </c>
      <c r="D1267" s="7" t="str">
        <f t="shared" si="115"/>
        <v/>
      </c>
      <c r="E1267" s="6" t="str">
        <f t="shared" si="116"/>
        <v/>
      </c>
      <c r="F1267" s="131"/>
      <c r="G1267" s="105" t="str">
        <f>IF(F1267="","",VLOOKUP(F1267,プルダウン用リスト!$K$1:$M$14,2,FALSE))</f>
        <v/>
      </c>
      <c r="H1267" s="99"/>
      <c r="I1267" s="99"/>
      <c r="J1267" s="139"/>
      <c r="K1267" s="141"/>
      <c r="L1267" s="118"/>
      <c r="M1267" s="119" t="str">
        <f t="shared" si="117"/>
        <v/>
      </c>
      <c r="N1267" s="103"/>
      <c r="O1267" s="100"/>
      <c r="P1267" s="100"/>
      <c r="Q1267" s="101" t="str">
        <f t="shared" si="118"/>
        <v/>
      </c>
      <c r="R1267" s="100"/>
      <c r="S1267" s="102" t="str">
        <f t="shared" si="119"/>
        <v/>
      </c>
      <c r="T1267" s="15" t="str">
        <f t="shared" si="120"/>
        <v/>
      </c>
    </row>
    <row r="1268" spans="1:20" x14ac:dyDescent="0.55000000000000004">
      <c r="A1268" s="126"/>
      <c r="B1268" s="95"/>
      <c r="C1268" s="98" t="str">
        <f>IF(B1268="","",VLOOKUP(B1268,団体基本情報!$B$14:$D$23,3,FALSE))</f>
        <v/>
      </c>
      <c r="D1268" s="7" t="str">
        <f t="shared" si="115"/>
        <v/>
      </c>
      <c r="E1268" s="6" t="str">
        <f t="shared" si="116"/>
        <v/>
      </c>
      <c r="F1268" s="131"/>
      <c r="G1268" s="105" t="str">
        <f>IF(F1268="","",VLOOKUP(F1268,プルダウン用リスト!$K$1:$M$14,2,FALSE))</f>
        <v/>
      </c>
      <c r="H1268" s="99"/>
      <c r="I1268" s="99"/>
      <c r="J1268" s="139"/>
      <c r="K1268" s="141"/>
      <c r="L1268" s="118"/>
      <c r="M1268" s="119" t="str">
        <f t="shared" si="117"/>
        <v/>
      </c>
      <c r="N1268" s="103"/>
      <c r="O1268" s="100"/>
      <c r="P1268" s="100"/>
      <c r="Q1268" s="101" t="str">
        <f t="shared" si="118"/>
        <v/>
      </c>
      <c r="R1268" s="100"/>
      <c r="S1268" s="102" t="str">
        <f t="shared" si="119"/>
        <v/>
      </c>
      <c r="T1268" s="15" t="str">
        <f t="shared" si="120"/>
        <v/>
      </c>
    </row>
    <row r="1269" spans="1:20" x14ac:dyDescent="0.55000000000000004">
      <c r="A1269" s="126"/>
      <c r="B1269" s="95"/>
      <c r="C1269" s="98" t="str">
        <f>IF(B1269="","",VLOOKUP(B1269,団体基本情報!$B$14:$D$23,3,FALSE))</f>
        <v/>
      </c>
      <c r="D1269" s="7" t="str">
        <f t="shared" si="115"/>
        <v/>
      </c>
      <c r="E1269" s="6" t="str">
        <f t="shared" si="116"/>
        <v/>
      </c>
      <c r="F1269" s="131"/>
      <c r="G1269" s="105" t="str">
        <f>IF(F1269="","",VLOOKUP(F1269,プルダウン用リスト!$K$1:$M$14,2,FALSE))</f>
        <v/>
      </c>
      <c r="H1269" s="99"/>
      <c r="I1269" s="99"/>
      <c r="J1269" s="139"/>
      <c r="K1269" s="141"/>
      <c r="L1269" s="118"/>
      <c r="M1269" s="119" t="str">
        <f t="shared" si="117"/>
        <v/>
      </c>
      <c r="N1269" s="103"/>
      <c r="O1269" s="100"/>
      <c r="P1269" s="100"/>
      <c r="Q1269" s="101" t="str">
        <f t="shared" si="118"/>
        <v/>
      </c>
      <c r="R1269" s="100"/>
      <c r="S1269" s="102" t="str">
        <f t="shared" si="119"/>
        <v/>
      </c>
      <c r="T1269" s="15" t="str">
        <f t="shared" si="120"/>
        <v/>
      </c>
    </row>
    <row r="1270" spans="1:20" x14ac:dyDescent="0.55000000000000004">
      <c r="A1270" s="126"/>
      <c r="B1270" s="95"/>
      <c r="C1270" s="98" t="str">
        <f>IF(B1270="","",VLOOKUP(B1270,団体基本情報!$B$14:$D$23,3,FALSE))</f>
        <v/>
      </c>
      <c r="D1270" s="7" t="str">
        <f t="shared" si="115"/>
        <v/>
      </c>
      <c r="E1270" s="6" t="str">
        <f t="shared" si="116"/>
        <v/>
      </c>
      <c r="F1270" s="131"/>
      <c r="G1270" s="105" t="str">
        <f>IF(F1270="","",VLOOKUP(F1270,プルダウン用リスト!$K$1:$M$14,2,FALSE))</f>
        <v/>
      </c>
      <c r="H1270" s="99"/>
      <c r="I1270" s="99"/>
      <c r="J1270" s="139"/>
      <c r="K1270" s="141"/>
      <c r="L1270" s="118"/>
      <c r="M1270" s="119" t="str">
        <f t="shared" si="117"/>
        <v/>
      </c>
      <c r="N1270" s="103"/>
      <c r="O1270" s="100"/>
      <c r="P1270" s="100"/>
      <c r="Q1270" s="101" t="str">
        <f t="shared" si="118"/>
        <v/>
      </c>
      <c r="R1270" s="100"/>
      <c r="S1270" s="102" t="str">
        <f t="shared" si="119"/>
        <v/>
      </c>
      <c r="T1270" s="15" t="str">
        <f t="shared" si="120"/>
        <v/>
      </c>
    </row>
    <row r="1271" spans="1:20" x14ac:dyDescent="0.55000000000000004">
      <c r="A1271" s="126"/>
      <c r="B1271" s="95"/>
      <c r="C1271" s="98" t="str">
        <f>IF(B1271="","",VLOOKUP(B1271,団体基本情報!$B$14:$D$23,3,FALSE))</f>
        <v/>
      </c>
      <c r="D1271" s="7" t="str">
        <f t="shared" si="115"/>
        <v/>
      </c>
      <c r="E1271" s="6" t="str">
        <f t="shared" si="116"/>
        <v/>
      </c>
      <c r="F1271" s="131"/>
      <c r="G1271" s="105" t="str">
        <f>IF(F1271="","",VLOOKUP(F1271,プルダウン用リスト!$K$1:$M$14,2,FALSE))</f>
        <v/>
      </c>
      <c r="H1271" s="99"/>
      <c r="I1271" s="99"/>
      <c r="J1271" s="139"/>
      <c r="K1271" s="141"/>
      <c r="L1271" s="118"/>
      <c r="M1271" s="119" t="str">
        <f t="shared" si="117"/>
        <v/>
      </c>
      <c r="N1271" s="103"/>
      <c r="O1271" s="100"/>
      <c r="P1271" s="100"/>
      <c r="Q1271" s="101" t="str">
        <f t="shared" si="118"/>
        <v/>
      </c>
      <c r="R1271" s="100"/>
      <c r="S1271" s="102" t="str">
        <f t="shared" si="119"/>
        <v/>
      </c>
      <c r="T1271" s="15" t="str">
        <f t="shared" si="120"/>
        <v/>
      </c>
    </row>
    <row r="1272" spans="1:20" x14ac:dyDescent="0.55000000000000004">
      <c r="A1272" s="126"/>
      <c r="B1272" s="95"/>
      <c r="C1272" s="98" t="str">
        <f>IF(B1272="","",VLOOKUP(B1272,団体基本情報!$B$14:$D$23,3,FALSE))</f>
        <v/>
      </c>
      <c r="D1272" s="7" t="str">
        <f t="shared" si="115"/>
        <v/>
      </c>
      <c r="E1272" s="6" t="str">
        <f t="shared" si="116"/>
        <v/>
      </c>
      <c r="F1272" s="131"/>
      <c r="G1272" s="105" t="str">
        <f>IF(F1272="","",VLOOKUP(F1272,プルダウン用リスト!$K$1:$M$14,2,FALSE))</f>
        <v/>
      </c>
      <c r="H1272" s="99"/>
      <c r="I1272" s="99"/>
      <c r="J1272" s="139"/>
      <c r="K1272" s="141"/>
      <c r="L1272" s="118"/>
      <c r="M1272" s="119" t="str">
        <f t="shared" si="117"/>
        <v/>
      </c>
      <c r="N1272" s="103"/>
      <c r="O1272" s="100"/>
      <c r="P1272" s="100"/>
      <c r="Q1272" s="101" t="str">
        <f t="shared" si="118"/>
        <v/>
      </c>
      <c r="R1272" s="100"/>
      <c r="S1272" s="102" t="str">
        <f t="shared" si="119"/>
        <v/>
      </c>
      <c r="T1272" s="15" t="str">
        <f t="shared" si="120"/>
        <v/>
      </c>
    </row>
    <row r="1273" spans="1:20" x14ac:dyDescent="0.55000000000000004">
      <c r="A1273" s="126"/>
      <c r="B1273" s="95"/>
      <c r="C1273" s="98" t="str">
        <f>IF(B1273="","",VLOOKUP(B1273,団体基本情報!$B$14:$D$23,3,FALSE))</f>
        <v/>
      </c>
      <c r="D1273" s="7" t="str">
        <f t="shared" si="115"/>
        <v/>
      </c>
      <c r="E1273" s="6" t="str">
        <f t="shared" si="116"/>
        <v/>
      </c>
      <c r="F1273" s="131"/>
      <c r="G1273" s="105" t="str">
        <f>IF(F1273="","",VLOOKUP(F1273,プルダウン用リスト!$K$1:$M$14,2,FALSE))</f>
        <v/>
      </c>
      <c r="H1273" s="99"/>
      <c r="I1273" s="99"/>
      <c r="J1273" s="139"/>
      <c r="K1273" s="141"/>
      <c r="L1273" s="118"/>
      <c r="M1273" s="119" t="str">
        <f t="shared" si="117"/>
        <v/>
      </c>
      <c r="N1273" s="103"/>
      <c r="O1273" s="100"/>
      <c r="P1273" s="100"/>
      <c r="Q1273" s="101" t="str">
        <f t="shared" si="118"/>
        <v/>
      </c>
      <c r="R1273" s="100"/>
      <c r="S1273" s="102" t="str">
        <f t="shared" si="119"/>
        <v/>
      </c>
      <c r="T1273" s="15" t="str">
        <f t="shared" si="120"/>
        <v/>
      </c>
    </row>
    <row r="1274" spans="1:20" x14ac:dyDescent="0.55000000000000004">
      <c r="A1274" s="126"/>
      <c r="B1274" s="95"/>
      <c r="C1274" s="98" t="str">
        <f>IF(B1274="","",VLOOKUP(B1274,団体基本情報!$B$14:$D$23,3,FALSE))</f>
        <v/>
      </c>
      <c r="D1274" s="7" t="str">
        <f t="shared" si="115"/>
        <v/>
      </c>
      <c r="E1274" s="6" t="str">
        <f t="shared" si="116"/>
        <v/>
      </c>
      <c r="F1274" s="131"/>
      <c r="G1274" s="105" t="str">
        <f>IF(F1274="","",VLOOKUP(F1274,プルダウン用リスト!$K$1:$M$14,2,FALSE))</f>
        <v/>
      </c>
      <c r="H1274" s="99"/>
      <c r="I1274" s="99"/>
      <c r="J1274" s="139"/>
      <c r="K1274" s="141"/>
      <c r="L1274" s="118"/>
      <c r="M1274" s="119" t="str">
        <f t="shared" si="117"/>
        <v/>
      </c>
      <c r="N1274" s="103"/>
      <c r="O1274" s="100"/>
      <c r="P1274" s="100"/>
      <c r="Q1274" s="101" t="str">
        <f t="shared" si="118"/>
        <v/>
      </c>
      <c r="R1274" s="100"/>
      <c r="S1274" s="102" t="str">
        <f t="shared" si="119"/>
        <v/>
      </c>
      <c r="T1274" s="15" t="str">
        <f t="shared" si="120"/>
        <v/>
      </c>
    </row>
    <row r="1275" spans="1:20" x14ac:dyDescent="0.55000000000000004">
      <c r="A1275" s="126"/>
      <c r="B1275" s="95"/>
      <c r="C1275" s="98" t="str">
        <f>IF(B1275="","",VLOOKUP(B1275,団体基本情報!$B$14:$D$23,3,FALSE))</f>
        <v/>
      </c>
      <c r="D1275" s="7" t="str">
        <f t="shared" si="115"/>
        <v/>
      </c>
      <c r="E1275" s="6" t="str">
        <f t="shared" si="116"/>
        <v/>
      </c>
      <c r="F1275" s="131"/>
      <c r="G1275" s="105" t="str">
        <f>IF(F1275="","",VLOOKUP(F1275,プルダウン用リスト!$K$1:$M$14,2,FALSE))</f>
        <v/>
      </c>
      <c r="H1275" s="99"/>
      <c r="I1275" s="99"/>
      <c r="J1275" s="139"/>
      <c r="K1275" s="141"/>
      <c r="L1275" s="118"/>
      <c r="M1275" s="119" t="str">
        <f t="shared" si="117"/>
        <v/>
      </c>
      <c r="N1275" s="103"/>
      <c r="O1275" s="100"/>
      <c r="P1275" s="100"/>
      <c r="Q1275" s="101" t="str">
        <f t="shared" si="118"/>
        <v/>
      </c>
      <c r="R1275" s="100"/>
      <c r="S1275" s="102" t="str">
        <f t="shared" si="119"/>
        <v/>
      </c>
      <c r="T1275" s="15" t="str">
        <f t="shared" si="120"/>
        <v/>
      </c>
    </row>
    <row r="1276" spans="1:20" x14ac:dyDescent="0.55000000000000004">
      <c r="A1276" s="126"/>
      <c r="B1276" s="95"/>
      <c r="C1276" s="98" t="str">
        <f>IF(B1276="","",VLOOKUP(B1276,団体基本情報!$B$14:$D$23,3,FALSE))</f>
        <v/>
      </c>
      <c r="D1276" s="7" t="str">
        <f t="shared" si="115"/>
        <v/>
      </c>
      <c r="E1276" s="6" t="str">
        <f t="shared" si="116"/>
        <v/>
      </c>
      <c r="F1276" s="131"/>
      <c r="G1276" s="105" t="str">
        <f>IF(F1276="","",VLOOKUP(F1276,プルダウン用リスト!$K$1:$M$14,2,FALSE))</f>
        <v/>
      </c>
      <c r="H1276" s="99"/>
      <c r="I1276" s="99"/>
      <c r="J1276" s="139"/>
      <c r="K1276" s="141"/>
      <c r="L1276" s="118"/>
      <c r="M1276" s="119" t="str">
        <f t="shared" si="117"/>
        <v/>
      </c>
      <c r="N1276" s="103"/>
      <c r="O1276" s="100"/>
      <c r="P1276" s="100"/>
      <c r="Q1276" s="101" t="str">
        <f t="shared" si="118"/>
        <v/>
      </c>
      <c r="R1276" s="100"/>
      <c r="S1276" s="102" t="str">
        <f t="shared" si="119"/>
        <v/>
      </c>
      <c r="T1276" s="15" t="str">
        <f t="shared" si="120"/>
        <v/>
      </c>
    </row>
    <row r="1277" spans="1:20" x14ac:dyDescent="0.55000000000000004">
      <c r="A1277" s="126"/>
      <c r="B1277" s="95"/>
      <c r="C1277" s="98" t="str">
        <f>IF(B1277="","",VLOOKUP(B1277,団体基本情報!$B$14:$D$23,3,FALSE))</f>
        <v/>
      </c>
      <c r="D1277" s="7" t="str">
        <f t="shared" si="115"/>
        <v/>
      </c>
      <c r="E1277" s="6" t="str">
        <f t="shared" si="116"/>
        <v/>
      </c>
      <c r="F1277" s="131"/>
      <c r="G1277" s="105" t="str">
        <f>IF(F1277="","",VLOOKUP(F1277,プルダウン用リスト!$K$1:$M$14,2,FALSE))</f>
        <v/>
      </c>
      <c r="H1277" s="99"/>
      <c r="I1277" s="99"/>
      <c r="J1277" s="139"/>
      <c r="K1277" s="141"/>
      <c r="L1277" s="118"/>
      <c r="M1277" s="119" t="str">
        <f t="shared" si="117"/>
        <v/>
      </c>
      <c r="N1277" s="103"/>
      <c r="O1277" s="100"/>
      <c r="P1277" s="100"/>
      <c r="Q1277" s="101" t="str">
        <f t="shared" si="118"/>
        <v/>
      </c>
      <c r="R1277" s="100"/>
      <c r="S1277" s="102" t="str">
        <f t="shared" si="119"/>
        <v/>
      </c>
      <c r="T1277" s="15" t="str">
        <f t="shared" si="120"/>
        <v/>
      </c>
    </row>
    <row r="1278" spans="1:20" x14ac:dyDescent="0.55000000000000004">
      <c r="A1278" s="126"/>
      <c r="B1278" s="95"/>
      <c r="C1278" s="98" t="str">
        <f>IF(B1278="","",VLOOKUP(B1278,団体基本情報!$B$14:$D$23,3,FALSE))</f>
        <v/>
      </c>
      <c r="D1278" s="7" t="str">
        <f t="shared" si="115"/>
        <v/>
      </c>
      <c r="E1278" s="6" t="str">
        <f t="shared" si="116"/>
        <v/>
      </c>
      <c r="F1278" s="131"/>
      <c r="G1278" s="105" t="str">
        <f>IF(F1278="","",VLOOKUP(F1278,プルダウン用リスト!$K$1:$M$14,2,FALSE))</f>
        <v/>
      </c>
      <c r="H1278" s="99"/>
      <c r="I1278" s="99"/>
      <c r="J1278" s="139"/>
      <c r="K1278" s="141"/>
      <c r="L1278" s="118"/>
      <c r="M1278" s="119" t="str">
        <f t="shared" si="117"/>
        <v/>
      </c>
      <c r="N1278" s="103"/>
      <c r="O1278" s="100"/>
      <c r="P1278" s="100"/>
      <c r="Q1278" s="101" t="str">
        <f t="shared" si="118"/>
        <v/>
      </c>
      <c r="R1278" s="100"/>
      <c r="S1278" s="102" t="str">
        <f t="shared" si="119"/>
        <v/>
      </c>
      <c r="T1278" s="15" t="str">
        <f t="shared" si="120"/>
        <v/>
      </c>
    </row>
    <row r="1279" spans="1:20" x14ac:dyDescent="0.55000000000000004">
      <c r="A1279" s="126"/>
      <c r="B1279" s="95"/>
      <c r="C1279" s="98" t="str">
        <f>IF(B1279="","",VLOOKUP(B1279,団体基本情報!$B$14:$D$23,3,FALSE))</f>
        <v/>
      </c>
      <c r="D1279" s="7" t="str">
        <f t="shared" si="115"/>
        <v/>
      </c>
      <c r="E1279" s="6" t="str">
        <f t="shared" si="116"/>
        <v/>
      </c>
      <c r="F1279" s="131"/>
      <c r="G1279" s="105" t="str">
        <f>IF(F1279="","",VLOOKUP(F1279,プルダウン用リスト!$K$1:$M$14,2,FALSE))</f>
        <v/>
      </c>
      <c r="H1279" s="99"/>
      <c r="I1279" s="99"/>
      <c r="J1279" s="139"/>
      <c r="K1279" s="141"/>
      <c r="L1279" s="118"/>
      <c r="M1279" s="119" t="str">
        <f t="shared" si="117"/>
        <v/>
      </c>
      <c r="N1279" s="103"/>
      <c r="O1279" s="100"/>
      <c r="P1279" s="100"/>
      <c r="Q1279" s="101" t="str">
        <f t="shared" si="118"/>
        <v/>
      </c>
      <c r="R1279" s="100"/>
      <c r="S1279" s="102" t="str">
        <f t="shared" si="119"/>
        <v/>
      </c>
      <c r="T1279" s="15" t="str">
        <f t="shared" si="120"/>
        <v/>
      </c>
    </row>
    <row r="1280" spans="1:20" x14ac:dyDescent="0.55000000000000004">
      <c r="A1280" s="126"/>
      <c r="B1280" s="95"/>
      <c r="C1280" s="98" t="str">
        <f>IF(B1280="","",VLOOKUP(B1280,団体基本情報!$B$14:$D$23,3,FALSE))</f>
        <v/>
      </c>
      <c r="D1280" s="7" t="str">
        <f t="shared" si="115"/>
        <v/>
      </c>
      <c r="E1280" s="6" t="str">
        <f t="shared" si="116"/>
        <v/>
      </c>
      <c r="F1280" s="131"/>
      <c r="G1280" s="105" t="str">
        <f>IF(F1280="","",VLOOKUP(F1280,プルダウン用リスト!$K$1:$M$14,2,FALSE))</f>
        <v/>
      </c>
      <c r="H1280" s="99"/>
      <c r="I1280" s="99"/>
      <c r="J1280" s="139"/>
      <c r="K1280" s="141"/>
      <c r="L1280" s="118"/>
      <c r="M1280" s="119" t="str">
        <f t="shared" si="117"/>
        <v/>
      </c>
      <c r="N1280" s="103"/>
      <c r="O1280" s="100"/>
      <c r="P1280" s="100"/>
      <c r="Q1280" s="101" t="str">
        <f t="shared" si="118"/>
        <v/>
      </c>
      <c r="R1280" s="100"/>
      <c r="S1280" s="102" t="str">
        <f t="shared" si="119"/>
        <v/>
      </c>
      <c r="T1280" s="15" t="str">
        <f t="shared" si="120"/>
        <v/>
      </c>
    </row>
    <row r="1281" spans="1:20" x14ac:dyDescent="0.55000000000000004">
      <c r="A1281" s="126"/>
      <c r="B1281" s="95"/>
      <c r="C1281" s="98" t="str">
        <f>IF(B1281="","",VLOOKUP(B1281,団体基本情報!$B$14:$D$23,3,FALSE))</f>
        <v/>
      </c>
      <c r="D1281" s="7" t="str">
        <f t="shared" si="115"/>
        <v/>
      </c>
      <c r="E1281" s="6" t="str">
        <f t="shared" si="116"/>
        <v/>
      </c>
      <c r="F1281" s="131"/>
      <c r="G1281" s="105" t="str">
        <f>IF(F1281="","",VLOOKUP(F1281,プルダウン用リスト!$K$1:$M$14,2,FALSE))</f>
        <v/>
      </c>
      <c r="H1281" s="99"/>
      <c r="I1281" s="99"/>
      <c r="J1281" s="139"/>
      <c r="K1281" s="141"/>
      <c r="L1281" s="118"/>
      <c r="M1281" s="119" t="str">
        <f t="shared" si="117"/>
        <v/>
      </c>
      <c r="N1281" s="103"/>
      <c r="O1281" s="100"/>
      <c r="P1281" s="100"/>
      <c r="Q1281" s="101" t="str">
        <f t="shared" si="118"/>
        <v/>
      </c>
      <c r="R1281" s="100"/>
      <c r="S1281" s="102" t="str">
        <f t="shared" si="119"/>
        <v/>
      </c>
      <c r="T1281" s="15" t="str">
        <f t="shared" si="120"/>
        <v/>
      </c>
    </row>
    <row r="1282" spans="1:20" x14ac:dyDescent="0.55000000000000004">
      <c r="A1282" s="126"/>
      <c r="B1282" s="95"/>
      <c r="C1282" s="98" t="str">
        <f>IF(B1282="","",VLOOKUP(B1282,団体基本情報!$B$14:$D$23,3,FALSE))</f>
        <v/>
      </c>
      <c r="D1282" s="7" t="str">
        <f t="shared" si="115"/>
        <v/>
      </c>
      <c r="E1282" s="6" t="str">
        <f t="shared" si="116"/>
        <v/>
      </c>
      <c r="F1282" s="131"/>
      <c r="G1282" s="105" t="str">
        <f>IF(F1282="","",VLOOKUP(F1282,プルダウン用リスト!$K$1:$M$14,2,FALSE))</f>
        <v/>
      </c>
      <c r="H1282" s="99"/>
      <c r="I1282" s="99"/>
      <c r="J1282" s="139"/>
      <c r="K1282" s="141"/>
      <c r="L1282" s="118"/>
      <c r="M1282" s="119" t="str">
        <f t="shared" si="117"/>
        <v/>
      </c>
      <c r="N1282" s="103"/>
      <c r="O1282" s="100"/>
      <c r="P1282" s="100"/>
      <c r="Q1282" s="101" t="str">
        <f t="shared" si="118"/>
        <v/>
      </c>
      <c r="R1282" s="100"/>
      <c r="S1282" s="102" t="str">
        <f t="shared" si="119"/>
        <v/>
      </c>
      <c r="T1282" s="15" t="str">
        <f t="shared" si="120"/>
        <v/>
      </c>
    </row>
    <row r="1283" spans="1:20" x14ac:dyDescent="0.55000000000000004">
      <c r="A1283" s="126"/>
      <c r="B1283" s="95"/>
      <c r="C1283" s="98" t="str">
        <f>IF(B1283="","",VLOOKUP(B1283,団体基本情報!$B$14:$D$23,3,FALSE))</f>
        <v/>
      </c>
      <c r="D1283" s="7" t="str">
        <f t="shared" si="115"/>
        <v/>
      </c>
      <c r="E1283" s="6" t="str">
        <f t="shared" si="116"/>
        <v/>
      </c>
      <c r="F1283" s="131"/>
      <c r="G1283" s="105" t="str">
        <f>IF(F1283="","",VLOOKUP(F1283,プルダウン用リスト!$K$1:$M$14,2,FALSE))</f>
        <v/>
      </c>
      <c r="H1283" s="99"/>
      <c r="I1283" s="99"/>
      <c r="J1283" s="139"/>
      <c r="K1283" s="141"/>
      <c r="L1283" s="118"/>
      <c r="M1283" s="119" t="str">
        <f t="shared" si="117"/>
        <v/>
      </c>
      <c r="N1283" s="103"/>
      <c r="O1283" s="100"/>
      <c r="P1283" s="100"/>
      <c r="Q1283" s="101" t="str">
        <f t="shared" si="118"/>
        <v/>
      </c>
      <c r="R1283" s="100"/>
      <c r="S1283" s="102" t="str">
        <f t="shared" si="119"/>
        <v/>
      </c>
      <c r="T1283" s="15" t="str">
        <f t="shared" si="120"/>
        <v/>
      </c>
    </row>
    <row r="1284" spans="1:20" x14ac:dyDescent="0.55000000000000004">
      <c r="A1284" s="126"/>
      <c r="B1284" s="95"/>
      <c r="C1284" s="98" t="str">
        <f>IF(B1284="","",VLOOKUP(B1284,団体基本情報!$B$14:$D$23,3,FALSE))</f>
        <v/>
      </c>
      <c r="D1284" s="7" t="str">
        <f t="shared" si="115"/>
        <v/>
      </c>
      <c r="E1284" s="6" t="str">
        <f t="shared" si="116"/>
        <v/>
      </c>
      <c r="F1284" s="131"/>
      <c r="G1284" s="105" t="str">
        <f>IF(F1284="","",VLOOKUP(F1284,プルダウン用リスト!$K$1:$M$14,2,FALSE))</f>
        <v/>
      </c>
      <c r="H1284" s="99"/>
      <c r="I1284" s="99"/>
      <c r="J1284" s="139"/>
      <c r="K1284" s="141"/>
      <c r="L1284" s="118"/>
      <c r="M1284" s="119" t="str">
        <f t="shared" si="117"/>
        <v/>
      </c>
      <c r="N1284" s="103"/>
      <c r="O1284" s="100"/>
      <c r="P1284" s="100"/>
      <c r="Q1284" s="101" t="str">
        <f t="shared" si="118"/>
        <v/>
      </c>
      <c r="R1284" s="100"/>
      <c r="S1284" s="102" t="str">
        <f t="shared" si="119"/>
        <v/>
      </c>
      <c r="T1284" s="15" t="str">
        <f t="shared" si="120"/>
        <v/>
      </c>
    </row>
    <row r="1285" spans="1:20" x14ac:dyDescent="0.55000000000000004">
      <c r="A1285" s="126"/>
      <c r="B1285" s="95"/>
      <c r="C1285" s="98" t="str">
        <f>IF(B1285="","",VLOOKUP(B1285,団体基本情報!$B$14:$D$23,3,FALSE))</f>
        <v/>
      </c>
      <c r="D1285" s="7" t="str">
        <f t="shared" si="115"/>
        <v/>
      </c>
      <c r="E1285" s="6" t="str">
        <f t="shared" si="116"/>
        <v/>
      </c>
      <c r="F1285" s="131"/>
      <c r="G1285" s="105" t="str">
        <f>IF(F1285="","",VLOOKUP(F1285,プルダウン用リスト!$K$1:$M$14,2,FALSE))</f>
        <v/>
      </c>
      <c r="H1285" s="99"/>
      <c r="I1285" s="99"/>
      <c r="J1285" s="139"/>
      <c r="K1285" s="141"/>
      <c r="L1285" s="118"/>
      <c r="M1285" s="119" t="str">
        <f t="shared" si="117"/>
        <v/>
      </c>
      <c r="N1285" s="103"/>
      <c r="O1285" s="100"/>
      <c r="P1285" s="100"/>
      <c r="Q1285" s="101" t="str">
        <f t="shared" si="118"/>
        <v/>
      </c>
      <c r="R1285" s="100"/>
      <c r="S1285" s="102" t="str">
        <f t="shared" si="119"/>
        <v/>
      </c>
      <c r="T1285" s="15" t="str">
        <f t="shared" si="120"/>
        <v/>
      </c>
    </row>
    <row r="1286" spans="1:20" x14ac:dyDescent="0.55000000000000004">
      <c r="A1286" s="126"/>
      <c r="B1286" s="95"/>
      <c r="C1286" s="98" t="str">
        <f>IF(B1286="","",VLOOKUP(B1286,団体基本情報!$B$14:$D$23,3,FALSE))</f>
        <v/>
      </c>
      <c r="D1286" s="7" t="str">
        <f t="shared" si="115"/>
        <v/>
      </c>
      <c r="E1286" s="6" t="str">
        <f t="shared" si="116"/>
        <v/>
      </c>
      <c r="F1286" s="131"/>
      <c r="G1286" s="105" t="str">
        <f>IF(F1286="","",VLOOKUP(F1286,プルダウン用リスト!$K$1:$M$14,2,FALSE))</f>
        <v/>
      </c>
      <c r="H1286" s="99"/>
      <c r="I1286" s="99"/>
      <c r="J1286" s="139"/>
      <c r="K1286" s="141"/>
      <c r="L1286" s="118"/>
      <c r="M1286" s="119" t="str">
        <f t="shared" si="117"/>
        <v/>
      </c>
      <c r="N1286" s="103"/>
      <c r="O1286" s="100"/>
      <c r="P1286" s="100"/>
      <c r="Q1286" s="101" t="str">
        <f t="shared" si="118"/>
        <v/>
      </c>
      <c r="R1286" s="100"/>
      <c r="S1286" s="102" t="str">
        <f t="shared" si="119"/>
        <v/>
      </c>
      <c r="T1286" s="15" t="str">
        <f t="shared" si="120"/>
        <v/>
      </c>
    </row>
    <row r="1287" spans="1:20" x14ac:dyDescent="0.55000000000000004">
      <c r="A1287" s="126"/>
      <c r="B1287" s="95"/>
      <c r="C1287" s="98" t="str">
        <f>IF(B1287="","",VLOOKUP(B1287,団体基本情報!$B$14:$D$23,3,FALSE))</f>
        <v/>
      </c>
      <c r="D1287" s="7" t="str">
        <f t="shared" ref="D1287:D1350" si="121">IF(E1287="","",IF(E1287="謝金","01.",IF(E1287="旅費","02.",IF(E1287="その他","04.","03."))))</f>
        <v/>
      </c>
      <c r="E1287" s="6" t="str">
        <f t="shared" ref="E1287:E1350" si="122">IF(F1287="","",IF(F1287="謝金","謝金",IF(F1287="旅費","旅費",IF(F1287="対象外経費","その他","所費"))))</f>
        <v/>
      </c>
      <c r="F1287" s="131"/>
      <c r="G1287" s="105" t="str">
        <f>IF(F1287="","",VLOOKUP(F1287,プルダウン用リスト!$K$1:$M$14,2,FALSE))</f>
        <v/>
      </c>
      <c r="H1287" s="99"/>
      <c r="I1287" s="99"/>
      <c r="J1287" s="139"/>
      <c r="K1287" s="141"/>
      <c r="L1287" s="118"/>
      <c r="M1287" s="119" t="str">
        <f t="shared" ref="M1287:M1350" si="123">IF(F1287="対象外経費",K1287,IF(L1287="","",K1287-L1287))</f>
        <v/>
      </c>
      <c r="N1287" s="103"/>
      <c r="O1287" s="100"/>
      <c r="P1287" s="100"/>
      <c r="Q1287" s="101" t="str">
        <f t="shared" ref="Q1287:Q1350" si="124">IF(O1287+P1287=0,"",O1287+P1287)</f>
        <v/>
      </c>
      <c r="R1287" s="100"/>
      <c r="S1287" s="102" t="str">
        <f t="shared" ref="S1287:S1350" si="125">IF(R1287="","",Q1287-R1287)</f>
        <v/>
      </c>
      <c r="T1287" s="15" t="str">
        <f t="shared" ref="T1287:T1350" si="126">IF(G1287=2,"＊","")</f>
        <v/>
      </c>
    </row>
    <row r="1288" spans="1:20" x14ac:dyDescent="0.55000000000000004">
      <c r="A1288" s="126"/>
      <c r="B1288" s="95"/>
      <c r="C1288" s="98" t="str">
        <f>IF(B1288="","",VLOOKUP(B1288,団体基本情報!$B$14:$D$23,3,FALSE))</f>
        <v/>
      </c>
      <c r="D1288" s="7" t="str">
        <f t="shared" si="121"/>
        <v/>
      </c>
      <c r="E1288" s="6" t="str">
        <f t="shared" si="122"/>
        <v/>
      </c>
      <c r="F1288" s="131"/>
      <c r="G1288" s="105" t="str">
        <f>IF(F1288="","",VLOOKUP(F1288,プルダウン用リスト!$K$1:$M$14,2,FALSE))</f>
        <v/>
      </c>
      <c r="H1288" s="99"/>
      <c r="I1288" s="99"/>
      <c r="J1288" s="139"/>
      <c r="K1288" s="141"/>
      <c r="L1288" s="118"/>
      <c r="M1288" s="119" t="str">
        <f t="shared" si="123"/>
        <v/>
      </c>
      <c r="N1288" s="103"/>
      <c r="O1288" s="100"/>
      <c r="P1288" s="100"/>
      <c r="Q1288" s="101" t="str">
        <f t="shared" si="124"/>
        <v/>
      </c>
      <c r="R1288" s="100"/>
      <c r="S1288" s="102" t="str">
        <f t="shared" si="125"/>
        <v/>
      </c>
      <c r="T1288" s="15" t="str">
        <f t="shared" si="126"/>
        <v/>
      </c>
    </row>
    <row r="1289" spans="1:20" x14ac:dyDescent="0.55000000000000004">
      <c r="A1289" s="126"/>
      <c r="B1289" s="95"/>
      <c r="C1289" s="98" t="str">
        <f>IF(B1289="","",VLOOKUP(B1289,団体基本情報!$B$14:$D$23,3,FALSE))</f>
        <v/>
      </c>
      <c r="D1289" s="7" t="str">
        <f t="shared" si="121"/>
        <v/>
      </c>
      <c r="E1289" s="6" t="str">
        <f t="shared" si="122"/>
        <v/>
      </c>
      <c r="F1289" s="131"/>
      <c r="G1289" s="105" t="str">
        <f>IF(F1289="","",VLOOKUP(F1289,プルダウン用リスト!$K$1:$M$14,2,FALSE))</f>
        <v/>
      </c>
      <c r="H1289" s="99"/>
      <c r="I1289" s="99"/>
      <c r="J1289" s="139"/>
      <c r="K1289" s="141"/>
      <c r="L1289" s="118"/>
      <c r="M1289" s="119" t="str">
        <f t="shared" si="123"/>
        <v/>
      </c>
      <c r="N1289" s="103"/>
      <c r="O1289" s="100"/>
      <c r="P1289" s="100"/>
      <c r="Q1289" s="101" t="str">
        <f t="shared" si="124"/>
        <v/>
      </c>
      <c r="R1289" s="100"/>
      <c r="S1289" s="102" t="str">
        <f t="shared" si="125"/>
        <v/>
      </c>
      <c r="T1289" s="15" t="str">
        <f t="shared" si="126"/>
        <v/>
      </c>
    </row>
    <row r="1290" spans="1:20" x14ac:dyDescent="0.55000000000000004">
      <c r="A1290" s="126"/>
      <c r="B1290" s="95"/>
      <c r="C1290" s="98" t="str">
        <f>IF(B1290="","",VLOOKUP(B1290,団体基本情報!$B$14:$D$23,3,FALSE))</f>
        <v/>
      </c>
      <c r="D1290" s="7" t="str">
        <f t="shared" si="121"/>
        <v/>
      </c>
      <c r="E1290" s="6" t="str">
        <f t="shared" si="122"/>
        <v/>
      </c>
      <c r="F1290" s="131"/>
      <c r="G1290" s="105" t="str">
        <f>IF(F1290="","",VLOOKUP(F1290,プルダウン用リスト!$K$1:$M$14,2,FALSE))</f>
        <v/>
      </c>
      <c r="H1290" s="99"/>
      <c r="I1290" s="99"/>
      <c r="J1290" s="139"/>
      <c r="K1290" s="141"/>
      <c r="L1290" s="118"/>
      <c r="M1290" s="119" t="str">
        <f t="shared" si="123"/>
        <v/>
      </c>
      <c r="N1290" s="103"/>
      <c r="O1290" s="100"/>
      <c r="P1290" s="100"/>
      <c r="Q1290" s="101" t="str">
        <f t="shared" si="124"/>
        <v/>
      </c>
      <c r="R1290" s="100"/>
      <c r="S1290" s="102" t="str">
        <f t="shared" si="125"/>
        <v/>
      </c>
      <c r="T1290" s="15" t="str">
        <f t="shared" si="126"/>
        <v/>
      </c>
    </row>
    <row r="1291" spans="1:20" x14ac:dyDescent="0.55000000000000004">
      <c r="A1291" s="126"/>
      <c r="B1291" s="95"/>
      <c r="C1291" s="98" t="str">
        <f>IF(B1291="","",VLOOKUP(B1291,団体基本情報!$B$14:$D$23,3,FALSE))</f>
        <v/>
      </c>
      <c r="D1291" s="7" t="str">
        <f t="shared" si="121"/>
        <v/>
      </c>
      <c r="E1291" s="6" t="str">
        <f t="shared" si="122"/>
        <v/>
      </c>
      <c r="F1291" s="131"/>
      <c r="G1291" s="105" t="str">
        <f>IF(F1291="","",VLOOKUP(F1291,プルダウン用リスト!$K$1:$M$14,2,FALSE))</f>
        <v/>
      </c>
      <c r="H1291" s="99"/>
      <c r="I1291" s="99"/>
      <c r="J1291" s="139"/>
      <c r="K1291" s="141"/>
      <c r="L1291" s="118"/>
      <c r="M1291" s="119" t="str">
        <f t="shared" si="123"/>
        <v/>
      </c>
      <c r="N1291" s="103"/>
      <c r="O1291" s="100"/>
      <c r="P1291" s="100"/>
      <c r="Q1291" s="101" t="str">
        <f t="shared" si="124"/>
        <v/>
      </c>
      <c r="R1291" s="100"/>
      <c r="S1291" s="102" t="str">
        <f t="shared" si="125"/>
        <v/>
      </c>
      <c r="T1291" s="15" t="str">
        <f t="shared" si="126"/>
        <v/>
      </c>
    </row>
    <row r="1292" spans="1:20" x14ac:dyDescent="0.55000000000000004">
      <c r="A1292" s="126"/>
      <c r="B1292" s="95"/>
      <c r="C1292" s="98" t="str">
        <f>IF(B1292="","",VLOOKUP(B1292,団体基本情報!$B$14:$D$23,3,FALSE))</f>
        <v/>
      </c>
      <c r="D1292" s="7" t="str">
        <f t="shared" si="121"/>
        <v/>
      </c>
      <c r="E1292" s="6" t="str">
        <f t="shared" si="122"/>
        <v/>
      </c>
      <c r="F1292" s="131"/>
      <c r="G1292" s="105" t="str">
        <f>IF(F1292="","",VLOOKUP(F1292,プルダウン用リスト!$K$1:$M$14,2,FALSE))</f>
        <v/>
      </c>
      <c r="H1292" s="99"/>
      <c r="I1292" s="99"/>
      <c r="J1292" s="139"/>
      <c r="K1292" s="141"/>
      <c r="L1292" s="118"/>
      <c r="M1292" s="119" t="str">
        <f t="shared" si="123"/>
        <v/>
      </c>
      <c r="N1292" s="103"/>
      <c r="O1292" s="100"/>
      <c r="P1292" s="100"/>
      <c r="Q1292" s="101" t="str">
        <f t="shared" si="124"/>
        <v/>
      </c>
      <c r="R1292" s="100"/>
      <c r="S1292" s="102" t="str">
        <f t="shared" si="125"/>
        <v/>
      </c>
      <c r="T1292" s="15" t="str">
        <f t="shared" si="126"/>
        <v/>
      </c>
    </row>
    <row r="1293" spans="1:20" x14ac:dyDescent="0.55000000000000004">
      <c r="A1293" s="126"/>
      <c r="B1293" s="95"/>
      <c r="C1293" s="98" t="str">
        <f>IF(B1293="","",VLOOKUP(B1293,団体基本情報!$B$14:$D$23,3,FALSE))</f>
        <v/>
      </c>
      <c r="D1293" s="7" t="str">
        <f t="shared" si="121"/>
        <v/>
      </c>
      <c r="E1293" s="6" t="str">
        <f t="shared" si="122"/>
        <v/>
      </c>
      <c r="F1293" s="131"/>
      <c r="G1293" s="105" t="str">
        <f>IF(F1293="","",VLOOKUP(F1293,プルダウン用リスト!$K$1:$M$14,2,FALSE))</f>
        <v/>
      </c>
      <c r="H1293" s="99"/>
      <c r="I1293" s="99"/>
      <c r="J1293" s="139"/>
      <c r="K1293" s="141"/>
      <c r="L1293" s="118"/>
      <c r="M1293" s="119" t="str">
        <f t="shared" si="123"/>
        <v/>
      </c>
      <c r="N1293" s="103"/>
      <c r="O1293" s="100"/>
      <c r="P1293" s="100"/>
      <c r="Q1293" s="101" t="str">
        <f t="shared" si="124"/>
        <v/>
      </c>
      <c r="R1293" s="100"/>
      <c r="S1293" s="102" t="str">
        <f t="shared" si="125"/>
        <v/>
      </c>
      <c r="T1293" s="15" t="str">
        <f t="shared" si="126"/>
        <v/>
      </c>
    </row>
    <row r="1294" spans="1:20" x14ac:dyDescent="0.55000000000000004">
      <c r="A1294" s="126"/>
      <c r="B1294" s="95"/>
      <c r="C1294" s="98" t="str">
        <f>IF(B1294="","",VLOOKUP(B1294,団体基本情報!$B$14:$D$23,3,FALSE))</f>
        <v/>
      </c>
      <c r="D1294" s="7" t="str">
        <f t="shared" si="121"/>
        <v/>
      </c>
      <c r="E1294" s="6" t="str">
        <f t="shared" si="122"/>
        <v/>
      </c>
      <c r="F1294" s="131"/>
      <c r="G1294" s="105" t="str">
        <f>IF(F1294="","",VLOOKUP(F1294,プルダウン用リスト!$K$1:$M$14,2,FALSE))</f>
        <v/>
      </c>
      <c r="H1294" s="99"/>
      <c r="I1294" s="99"/>
      <c r="J1294" s="139"/>
      <c r="K1294" s="141"/>
      <c r="L1294" s="118"/>
      <c r="M1294" s="119" t="str">
        <f t="shared" si="123"/>
        <v/>
      </c>
      <c r="N1294" s="103"/>
      <c r="O1294" s="100"/>
      <c r="P1294" s="100"/>
      <c r="Q1294" s="101" t="str">
        <f t="shared" si="124"/>
        <v/>
      </c>
      <c r="R1294" s="100"/>
      <c r="S1294" s="102" t="str">
        <f t="shared" si="125"/>
        <v/>
      </c>
      <c r="T1294" s="15" t="str">
        <f t="shared" si="126"/>
        <v/>
      </c>
    </row>
    <row r="1295" spans="1:20" x14ac:dyDescent="0.55000000000000004">
      <c r="A1295" s="126"/>
      <c r="B1295" s="95"/>
      <c r="C1295" s="98" t="str">
        <f>IF(B1295="","",VLOOKUP(B1295,団体基本情報!$B$14:$D$23,3,FALSE))</f>
        <v/>
      </c>
      <c r="D1295" s="7" t="str">
        <f t="shared" si="121"/>
        <v/>
      </c>
      <c r="E1295" s="6" t="str">
        <f t="shared" si="122"/>
        <v/>
      </c>
      <c r="F1295" s="131"/>
      <c r="G1295" s="105" t="str">
        <f>IF(F1295="","",VLOOKUP(F1295,プルダウン用リスト!$K$1:$M$14,2,FALSE))</f>
        <v/>
      </c>
      <c r="H1295" s="99"/>
      <c r="I1295" s="99"/>
      <c r="J1295" s="139"/>
      <c r="K1295" s="141"/>
      <c r="L1295" s="118"/>
      <c r="M1295" s="119" t="str">
        <f t="shared" si="123"/>
        <v/>
      </c>
      <c r="N1295" s="103"/>
      <c r="O1295" s="100"/>
      <c r="P1295" s="100"/>
      <c r="Q1295" s="101" t="str">
        <f t="shared" si="124"/>
        <v/>
      </c>
      <c r="R1295" s="100"/>
      <c r="S1295" s="102" t="str">
        <f t="shared" si="125"/>
        <v/>
      </c>
      <c r="T1295" s="15" t="str">
        <f t="shared" si="126"/>
        <v/>
      </c>
    </row>
    <row r="1296" spans="1:20" x14ac:dyDescent="0.55000000000000004">
      <c r="A1296" s="126"/>
      <c r="B1296" s="95"/>
      <c r="C1296" s="98" t="str">
        <f>IF(B1296="","",VLOOKUP(B1296,団体基本情報!$B$14:$D$23,3,FALSE))</f>
        <v/>
      </c>
      <c r="D1296" s="7" t="str">
        <f t="shared" si="121"/>
        <v/>
      </c>
      <c r="E1296" s="6" t="str">
        <f t="shared" si="122"/>
        <v/>
      </c>
      <c r="F1296" s="131"/>
      <c r="G1296" s="105" t="str">
        <f>IF(F1296="","",VLOOKUP(F1296,プルダウン用リスト!$K$1:$M$14,2,FALSE))</f>
        <v/>
      </c>
      <c r="H1296" s="99"/>
      <c r="I1296" s="99"/>
      <c r="J1296" s="139"/>
      <c r="K1296" s="141"/>
      <c r="L1296" s="118"/>
      <c r="M1296" s="119" t="str">
        <f t="shared" si="123"/>
        <v/>
      </c>
      <c r="N1296" s="103"/>
      <c r="O1296" s="100"/>
      <c r="P1296" s="100"/>
      <c r="Q1296" s="101" t="str">
        <f t="shared" si="124"/>
        <v/>
      </c>
      <c r="R1296" s="100"/>
      <c r="S1296" s="102" t="str">
        <f t="shared" si="125"/>
        <v/>
      </c>
      <c r="T1296" s="15" t="str">
        <f t="shared" si="126"/>
        <v/>
      </c>
    </row>
    <row r="1297" spans="1:20" x14ac:dyDescent="0.55000000000000004">
      <c r="A1297" s="126"/>
      <c r="B1297" s="95"/>
      <c r="C1297" s="98" t="str">
        <f>IF(B1297="","",VLOOKUP(B1297,団体基本情報!$B$14:$D$23,3,FALSE))</f>
        <v/>
      </c>
      <c r="D1297" s="7" t="str">
        <f t="shared" si="121"/>
        <v/>
      </c>
      <c r="E1297" s="6" t="str">
        <f t="shared" si="122"/>
        <v/>
      </c>
      <c r="F1297" s="131"/>
      <c r="G1297" s="105" t="str">
        <f>IF(F1297="","",VLOOKUP(F1297,プルダウン用リスト!$K$1:$M$14,2,FALSE))</f>
        <v/>
      </c>
      <c r="H1297" s="99"/>
      <c r="I1297" s="99"/>
      <c r="J1297" s="139"/>
      <c r="K1297" s="141"/>
      <c r="L1297" s="118"/>
      <c r="M1297" s="119" t="str">
        <f t="shared" si="123"/>
        <v/>
      </c>
      <c r="N1297" s="103"/>
      <c r="O1297" s="100"/>
      <c r="P1297" s="100"/>
      <c r="Q1297" s="101" t="str">
        <f t="shared" si="124"/>
        <v/>
      </c>
      <c r="R1297" s="100"/>
      <c r="S1297" s="102" t="str">
        <f t="shared" si="125"/>
        <v/>
      </c>
      <c r="T1297" s="15" t="str">
        <f t="shared" si="126"/>
        <v/>
      </c>
    </row>
    <row r="1298" spans="1:20" x14ac:dyDescent="0.55000000000000004">
      <c r="A1298" s="126"/>
      <c r="B1298" s="95"/>
      <c r="C1298" s="98" t="str">
        <f>IF(B1298="","",VLOOKUP(B1298,団体基本情報!$B$14:$D$23,3,FALSE))</f>
        <v/>
      </c>
      <c r="D1298" s="7" t="str">
        <f t="shared" si="121"/>
        <v/>
      </c>
      <c r="E1298" s="6" t="str">
        <f t="shared" si="122"/>
        <v/>
      </c>
      <c r="F1298" s="131"/>
      <c r="G1298" s="105" t="str">
        <f>IF(F1298="","",VLOOKUP(F1298,プルダウン用リスト!$K$1:$M$14,2,FALSE))</f>
        <v/>
      </c>
      <c r="H1298" s="99"/>
      <c r="I1298" s="99"/>
      <c r="J1298" s="139"/>
      <c r="K1298" s="141"/>
      <c r="L1298" s="118"/>
      <c r="M1298" s="119" t="str">
        <f t="shared" si="123"/>
        <v/>
      </c>
      <c r="N1298" s="103"/>
      <c r="O1298" s="100"/>
      <c r="P1298" s="100"/>
      <c r="Q1298" s="101" t="str">
        <f t="shared" si="124"/>
        <v/>
      </c>
      <c r="R1298" s="100"/>
      <c r="S1298" s="102" t="str">
        <f t="shared" si="125"/>
        <v/>
      </c>
      <c r="T1298" s="15" t="str">
        <f t="shared" si="126"/>
        <v/>
      </c>
    </row>
    <row r="1299" spans="1:20" x14ac:dyDescent="0.55000000000000004">
      <c r="A1299" s="126"/>
      <c r="B1299" s="95"/>
      <c r="C1299" s="98" t="str">
        <f>IF(B1299="","",VLOOKUP(B1299,団体基本情報!$B$14:$D$23,3,FALSE))</f>
        <v/>
      </c>
      <c r="D1299" s="7" t="str">
        <f t="shared" si="121"/>
        <v/>
      </c>
      <c r="E1299" s="6" t="str">
        <f t="shared" si="122"/>
        <v/>
      </c>
      <c r="F1299" s="131"/>
      <c r="G1299" s="105" t="str">
        <f>IF(F1299="","",VLOOKUP(F1299,プルダウン用リスト!$K$1:$M$14,2,FALSE))</f>
        <v/>
      </c>
      <c r="H1299" s="99"/>
      <c r="I1299" s="99"/>
      <c r="J1299" s="139"/>
      <c r="K1299" s="141"/>
      <c r="L1299" s="118"/>
      <c r="M1299" s="119" t="str">
        <f t="shared" si="123"/>
        <v/>
      </c>
      <c r="N1299" s="103"/>
      <c r="O1299" s="100"/>
      <c r="P1299" s="100"/>
      <c r="Q1299" s="101" t="str">
        <f t="shared" si="124"/>
        <v/>
      </c>
      <c r="R1299" s="100"/>
      <c r="S1299" s="102" t="str">
        <f t="shared" si="125"/>
        <v/>
      </c>
      <c r="T1299" s="15" t="str">
        <f t="shared" si="126"/>
        <v/>
      </c>
    </row>
    <row r="1300" spans="1:20" x14ac:dyDescent="0.55000000000000004">
      <c r="A1300" s="126"/>
      <c r="B1300" s="95"/>
      <c r="C1300" s="98" t="str">
        <f>IF(B1300="","",VLOOKUP(B1300,団体基本情報!$B$14:$D$23,3,FALSE))</f>
        <v/>
      </c>
      <c r="D1300" s="7" t="str">
        <f t="shared" si="121"/>
        <v/>
      </c>
      <c r="E1300" s="6" t="str">
        <f t="shared" si="122"/>
        <v/>
      </c>
      <c r="F1300" s="131"/>
      <c r="G1300" s="105" t="str">
        <f>IF(F1300="","",VLOOKUP(F1300,プルダウン用リスト!$K$1:$M$14,2,FALSE))</f>
        <v/>
      </c>
      <c r="H1300" s="99"/>
      <c r="I1300" s="99"/>
      <c r="J1300" s="139"/>
      <c r="K1300" s="141"/>
      <c r="L1300" s="118"/>
      <c r="M1300" s="119" t="str">
        <f t="shared" si="123"/>
        <v/>
      </c>
      <c r="N1300" s="103"/>
      <c r="O1300" s="100"/>
      <c r="P1300" s="100"/>
      <c r="Q1300" s="101" t="str">
        <f t="shared" si="124"/>
        <v/>
      </c>
      <c r="R1300" s="100"/>
      <c r="S1300" s="102" t="str">
        <f t="shared" si="125"/>
        <v/>
      </c>
      <c r="T1300" s="15" t="str">
        <f t="shared" si="126"/>
        <v/>
      </c>
    </row>
    <row r="1301" spans="1:20" x14ac:dyDescent="0.55000000000000004">
      <c r="A1301" s="126"/>
      <c r="B1301" s="95"/>
      <c r="C1301" s="98" t="str">
        <f>IF(B1301="","",VLOOKUP(B1301,団体基本情報!$B$14:$D$23,3,FALSE))</f>
        <v/>
      </c>
      <c r="D1301" s="7" t="str">
        <f t="shared" si="121"/>
        <v/>
      </c>
      <c r="E1301" s="6" t="str">
        <f t="shared" si="122"/>
        <v/>
      </c>
      <c r="F1301" s="131"/>
      <c r="G1301" s="105" t="str">
        <f>IF(F1301="","",VLOOKUP(F1301,プルダウン用リスト!$K$1:$M$14,2,FALSE))</f>
        <v/>
      </c>
      <c r="H1301" s="99"/>
      <c r="I1301" s="99"/>
      <c r="J1301" s="139"/>
      <c r="K1301" s="141"/>
      <c r="L1301" s="118"/>
      <c r="M1301" s="119" t="str">
        <f t="shared" si="123"/>
        <v/>
      </c>
      <c r="N1301" s="103"/>
      <c r="O1301" s="100"/>
      <c r="P1301" s="100"/>
      <c r="Q1301" s="101" t="str">
        <f t="shared" si="124"/>
        <v/>
      </c>
      <c r="R1301" s="100"/>
      <c r="S1301" s="102" t="str">
        <f t="shared" si="125"/>
        <v/>
      </c>
      <c r="T1301" s="15" t="str">
        <f t="shared" si="126"/>
        <v/>
      </c>
    </row>
    <row r="1302" spans="1:20" x14ac:dyDescent="0.55000000000000004">
      <c r="A1302" s="126"/>
      <c r="B1302" s="95"/>
      <c r="C1302" s="98" t="str">
        <f>IF(B1302="","",VLOOKUP(B1302,団体基本情報!$B$14:$D$23,3,FALSE))</f>
        <v/>
      </c>
      <c r="D1302" s="7" t="str">
        <f t="shared" si="121"/>
        <v/>
      </c>
      <c r="E1302" s="6" t="str">
        <f t="shared" si="122"/>
        <v/>
      </c>
      <c r="F1302" s="131"/>
      <c r="G1302" s="105" t="str">
        <f>IF(F1302="","",VLOOKUP(F1302,プルダウン用リスト!$K$1:$M$14,2,FALSE))</f>
        <v/>
      </c>
      <c r="H1302" s="99"/>
      <c r="I1302" s="99"/>
      <c r="J1302" s="139"/>
      <c r="K1302" s="141"/>
      <c r="L1302" s="118"/>
      <c r="M1302" s="119" t="str">
        <f t="shared" si="123"/>
        <v/>
      </c>
      <c r="N1302" s="103"/>
      <c r="O1302" s="100"/>
      <c r="P1302" s="100"/>
      <c r="Q1302" s="101" t="str">
        <f t="shared" si="124"/>
        <v/>
      </c>
      <c r="R1302" s="100"/>
      <c r="S1302" s="102" t="str">
        <f t="shared" si="125"/>
        <v/>
      </c>
      <c r="T1302" s="15" t="str">
        <f t="shared" si="126"/>
        <v/>
      </c>
    </row>
    <row r="1303" spans="1:20" x14ac:dyDescent="0.55000000000000004">
      <c r="A1303" s="126"/>
      <c r="B1303" s="95"/>
      <c r="C1303" s="98" t="str">
        <f>IF(B1303="","",VLOOKUP(B1303,団体基本情報!$B$14:$D$23,3,FALSE))</f>
        <v/>
      </c>
      <c r="D1303" s="7" t="str">
        <f t="shared" si="121"/>
        <v/>
      </c>
      <c r="E1303" s="6" t="str">
        <f t="shared" si="122"/>
        <v/>
      </c>
      <c r="F1303" s="131"/>
      <c r="G1303" s="105" t="str">
        <f>IF(F1303="","",VLOOKUP(F1303,プルダウン用リスト!$K$1:$M$14,2,FALSE))</f>
        <v/>
      </c>
      <c r="H1303" s="99"/>
      <c r="I1303" s="99"/>
      <c r="J1303" s="139"/>
      <c r="K1303" s="141"/>
      <c r="L1303" s="118"/>
      <c r="M1303" s="119" t="str">
        <f t="shared" si="123"/>
        <v/>
      </c>
      <c r="N1303" s="103"/>
      <c r="O1303" s="100"/>
      <c r="P1303" s="100"/>
      <c r="Q1303" s="101" t="str">
        <f t="shared" si="124"/>
        <v/>
      </c>
      <c r="R1303" s="100"/>
      <c r="S1303" s="102" t="str">
        <f t="shared" si="125"/>
        <v/>
      </c>
      <c r="T1303" s="15" t="str">
        <f t="shared" si="126"/>
        <v/>
      </c>
    </row>
    <row r="1304" spans="1:20" x14ac:dyDescent="0.55000000000000004">
      <c r="A1304" s="126"/>
      <c r="B1304" s="95"/>
      <c r="C1304" s="98" t="str">
        <f>IF(B1304="","",VLOOKUP(B1304,団体基本情報!$B$14:$D$23,3,FALSE))</f>
        <v/>
      </c>
      <c r="D1304" s="7" t="str">
        <f t="shared" si="121"/>
        <v/>
      </c>
      <c r="E1304" s="6" t="str">
        <f t="shared" si="122"/>
        <v/>
      </c>
      <c r="F1304" s="131"/>
      <c r="G1304" s="105" t="str">
        <f>IF(F1304="","",VLOOKUP(F1304,プルダウン用リスト!$K$1:$M$14,2,FALSE))</f>
        <v/>
      </c>
      <c r="H1304" s="99"/>
      <c r="I1304" s="99"/>
      <c r="J1304" s="139"/>
      <c r="K1304" s="141"/>
      <c r="L1304" s="118"/>
      <c r="M1304" s="119" t="str">
        <f t="shared" si="123"/>
        <v/>
      </c>
      <c r="N1304" s="103"/>
      <c r="O1304" s="100"/>
      <c r="P1304" s="100"/>
      <c r="Q1304" s="101" t="str">
        <f t="shared" si="124"/>
        <v/>
      </c>
      <c r="R1304" s="100"/>
      <c r="S1304" s="102" t="str">
        <f t="shared" si="125"/>
        <v/>
      </c>
      <c r="T1304" s="15" t="str">
        <f t="shared" si="126"/>
        <v/>
      </c>
    </row>
    <row r="1305" spans="1:20" x14ac:dyDescent="0.55000000000000004">
      <c r="A1305" s="126"/>
      <c r="B1305" s="95"/>
      <c r="C1305" s="98" t="str">
        <f>IF(B1305="","",VLOOKUP(B1305,団体基本情報!$B$14:$D$23,3,FALSE))</f>
        <v/>
      </c>
      <c r="D1305" s="7" t="str">
        <f t="shared" si="121"/>
        <v/>
      </c>
      <c r="E1305" s="6" t="str">
        <f t="shared" si="122"/>
        <v/>
      </c>
      <c r="F1305" s="131"/>
      <c r="G1305" s="105" t="str">
        <f>IF(F1305="","",VLOOKUP(F1305,プルダウン用リスト!$K$1:$M$14,2,FALSE))</f>
        <v/>
      </c>
      <c r="H1305" s="99"/>
      <c r="I1305" s="99"/>
      <c r="J1305" s="139"/>
      <c r="K1305" s="141"/>
      <c r="L1305" s="118"/>
      <c r="M1305" s="119" t="str">
        <f t="shared" si="123"/>
        <v/>
      </c>
      <c r="N1305" s="103"/>
      <c r="O1305" s="100"/>
      <c r="P1305" s="100"/>
      <c r="Q1305" s="101" t="str">
        <f t="shared" si="124"/>
        <v/>
      </c>
      <c r="R1305" s="100"/>
      <c r="S1305" s="102" t="str">
        <f t="shared" si="125"/>
        <v/>
      </c>
      <c r="T1305" s="15" t="str">
        <f t="shared" si="126"/>
        <v/>
      </c>
    </row>
    <row r="1306" spans="1:20" x14ac:dyDescent="0.55000000000000004">
      <c r="A1306" s="126"/>
      <c r="B1306" s="95"/>
      <c r="C1306" s="98" t="str">
        <f>IF(B1306="","",VLOOKUP(B1306,団体基本情報!$B$14:$D$23,3,FALSE))</f>
        <v/>
      </c>
      <c r="D1306" s="7" t="str">
        <f t="shared" si="121"/>
        <v/>
      </c>
      <c r="E1306" s="6" t="str">
        <f t="shared" si="122"/>
        <v/>
      </c>
      <c r="F1306" s="131"/>
      <c r="G1306" s="105" t="str">
        <f>IF(F1306="","",VLOOKUP(F1306,プルダウン用リスト!$K$1:$M$14,2,FALSE))</f>
        <v/>
      </c>
      <c r="H1306" s="99"/>
      <c r="I1306" s="99"/>
      <c r="J1306" s="139"/>
      <c r="K1306" s="141"/>
      <c r="L1306" s="118"/>
      <c r="M1306" s="119" t="str">
        <f t="shared" si="123"/>
        <v/>
      </c>
      <c r="N1306" s="103"/>
      <c r="O1306" s="100"/>
      <c r="P1306" s="100"/>
      <c r="Q1306" s="101" t="str">
        <f t="shared" si="124"/>
        <v/>
      </c>
      <c r="R1306" s="100"/>
      <c r="S1306" s="102" t="str">
        <f t="shared" si="125"/>
        <v/>
      </c>
      <c r="T1306" s="15" t="str">
        <f t="shared" si="126"/>
        <v/>
      </c>
    </row>
    <row r="1307" spans="1:20" x14ac:dyDescent="0.55000000000000004">
      <c r="A1307" s="126"/>
      <c r="B1307" s="95"/>
      <c r="C1307" s="98" t="str">
        <f>IF(B1307="","",VLOOKUP(B1307,団体基本情報!$B$14:$D$23,3,FALSE))</f>
        <v/>
      </c>
      <c r="D1307" s="7" t="str">
        <f t="shared" si="121"/>
        <v/>
      </c>
      <c r="E1307" s="6" t="str">
        <f t="shared" si="122"/>
        <v/>
      </c>
      <c r="F1307" s="131"/>
      <c r="G1307" s="105" t="str">
        <f>IF(F1307="","",VLOOKUP(F1307,プルダウン用リスト!$K$1:$M$14,2,FALSE))</f>
        <v/>
      </c>
      <c r="H1307" s="99"/>
      <c r="I1307" s="99"/>
      <c r="J1307" s="139"/>
      <c r="K1307" s="141"/>
      <c r="L1307" s="118"/>
      <c r="M1307" s="119" t="str">
        <f t="shared" si="123"/>
        <v/>
      </c>
      <c r="N1307" s="103"/>
      <c r="O1307" s="100"/>
      <c r="P1307" s="100"/>
      <c r="Q1307" s="101" t="str">
        <f t="shared" si="124"/>
        <v/>
      </c>
      <c r="R1307" s="100"/>
      <c r="S1307" s="102" t="str">
        <f t="shared" si="125"/>
        <v/>
      </c>
      <c r="T1307" s="15" t="str">
        <f t="shared" si="126"/>
        <v/>
      </c>
    </row>
    <row r="1308" spans="1:20" x14ac:dyDescent="0.55000000000000004">
      <c r="A1308" s="126"/>
      <c r="B1308" s="95"/>
      <c r="C1308" s="98" t="str">
        <f>IF(B1308="","",VLOOKUP(B1308,団体基本情報!$B$14:$D$23,3,FALSE))</f>
        <v/>
      </c>
      <c r="D1308" s="7" t="str">
        <f t="shared" si="121"/>
        <v/>
      </c>
      <c r="E1308" s="6" t="str">
        <f t="shared" si="122"/>
        <v/>
      </c>
      <c r="F1308" s="131"/>
      <c r="G1308" s="105" t="str">
        <f>IF(F1308="","",VLOOKUP(F1308,プルダウン用リスト!$K$1:$M$14,2,FALSE))</f>
        <v/>
      </c>
      <c r="H1308" s="99"/>
      <c r="I1308" s="99"/>
      <c r="J1308" s="139"/>
      <c r="K1308" s="141"/>
      <c r="L1308" s="118"/>
      <c r="M1308" s="119" t="str">
        <f t="shared" si="123"/>
        <v/>
      </c>
      <c r="N1308" s="103"/>
      <c r="O1308" s="100"/>
      <c r="P1308" s="100"/>
      <c r="Q1308" s="101" t="str">
        <f t="shared" si="124"/>
        <v/>
      </c>
      <c r="R1308" s="100"/>
      <c r="S1308" s="102" t="str">
        <f t="shared" si="125"/>
        <v/>
      </c>
      <c r="T1308" s="15" t="str">
        <f t="shared" si="126"/>
        <v/>
      </c>
    </row>
    <row r="1309" spans="1:20" x14ac:dyDescent="0.55000000000000004">
      <c r="A1309" s="126"/>
      <c r="B1309" s="95"/>
      <c r="C1309" s="98" t="str">
        <f>IF(B1309="","",VLOOKUP(B1309,団体基本情報!$B$14:$D$23,3,FALSE))</f>
        <v/>
      </c>
      <c r="D1309" s="7" t="str">
        <f t="shared" si="121"/>
        <v/>
      </c>
      <c r="E1309" s="6" t="str">
        <f t="shared" si="122"/>
        <v/>
      </c>
      <c r="F1309" s="131"/>
      <c r="G1309" s="105" t="str">
        <f>IF(F1309="","",VLOOKUP(F1309,プルダウン用リスト!$K$1:$M$14,2,FALSE))</f>
        <v/>
      </c>
      <c r="H1309" s="99"/>
      <c r="I1309" s="99"/>
      <c r="J1309" s="139"/>
      <c r="K1309" s="141"/>
      <c r="L1309" s="118"/>
      <c r="M1309" s="119" t="str">
        <f t="shared" si="123"/>
        <v/>
      </c>
      <c r="N1309" s="103"/>
      <c r="O1309" s="100"/>
      <c r="P1309" s="100"/>
      <c r="Q1309" s="101" t="str">
        <f t="shared" si="124"/>
        <v/>
      </c>
      <c r="R1309" s="100"/>
      <c r="S1309" s="102" t="str">
        <f t="shared" si="125"/>
        <v/>
      </c>
      <c r="T1309" s="15" t="str">
        <f t="shared" si="126"/>
        <v/>
      </c>
    </row>
    <row r="1310" spans="1:20" x14ac:dyDescent="0.55000000000000004">
      <c r="A1310" s="126"/>
      <c r="B1310" s="95"/>
      <c r="C1310" s="98" t="str">
        <f>IF(B1310="","",VLOOKUP(B1310,団体基本情報!$B$14:$D$23,3,FALSE))</f>
        <v/>
      </c>
      <c r="D1310" s="7" t="str">
        <f t="shared" si="121"/>
        <v/>
      </c>
      <c r="E1310" s="6" t="str">
        <f t="shared" si="122"/>
        <v/>
      </c>
      <c r="F1310" s="131"/>
      <c r="G1310" s="105" t="str">
        <f>IF(F1310="","",VLOOKUP(F1310,プルダウン用リスト!$K$1:$M$14,2,FALSE))</f>
        <v/>
      </c>
      <c r="H1310" s="99"/>
      <c r="I1310" s="99"/>
      <c r="J1310" s="139"/>
      <c r="K1310" s="141"/>
      <c r="L1310" s="118"/>
      <c r="M1310" s="119" t="str">
        <f t="shared" si="123"/>
        <v/>
      </c>
      <c r="N1310" s="103"/>
      <c r="O1310" s="100"/>
      <c r="P1310" s="100"/>
      <c r="Q1310" s="101" t="str">
        <f t="shared" si="124"/>
        <v/>
      </c>
      <c r="R1310" s="100"/>
      <c r="S1310" s="102" t="str">
        <f t="shared" si="125"/>
        <v/>
      </c>
      <c r="T1310" s="15" t="str">
        <f t="shared" si="126"/>
        <v/>
      </c>
    </row>
    <row r="1311" spans="1:20" x14ac:dyDescent="0.55000000000000004">
      <c r="A1311" s="126"/>
      <c r="B1311" s="95"/>
      <c r="C1311" s="98" t="str">
        <f>IF(B1311="","",VLOOKUP(B1311,団体基本情報!$B$14:$D$23,3,FALSE))</f>
        <v/>
      </c>
      <c r="D1311" s="7" t="str">
        <f t="shared" si="121"/>
        <v/>
      </c>
      <c r="E1311" s="6" t="str">
        <f t="shared" si="122"/>
        <v/>
      </c>
      <c r="F1311" s="131"/>
      <c r="G1311" s="105" t="str">
        <f>IF(F1311="","",VLOOKUP(F1311,プルダウン用リスト!$K$1:$M$14,2,FALSE))</f>
        <v/>
      </c>
      <c r="H1311" s="99"/>
      <c r="I1311" s="99"/>
      <c r="J1311" s="139"/>
      <c r="K1311" s="141"/>
      <c r="L1311" s="118"/>
      <c r="M1311" s="119" t="str">
        <f t="shared" si="123"/>
        <v/>
      </c>
      <c r="N1311" s="103"/>
      <c r="O1311" s="100"/>
      <c r="P1311" s="100"/>
      <c r="Q1311" s="101" t="str">
        <f t="shared" si="124"/>
        <v/>
      </c>
      <c r="R1311" s="100"/>
      <c r="S1311" s="102" t="str">
        <f t="shared" si="125"/>
        <v/>
      </c>
      <c r="T1311" s="15" t="str">
        <f t="shared" si="126"/>
        <v/>
      </c>
    </row>
    <row r="1312" spans="1:20" x14ac:dyDescent="0.55000000000000004">
      <c r="A1312" s="126"/>
      <c r="B1312" s="95"/>
      <c r="C1312" s="98" t="str">
        <f>IF(B1312="","",VLOOKUP(B1312,団体基本情報!$B$14:$D$23,3,FALSE))</f>
        <v/>
      </c>
      <c r="D1312" s="7" t="str">
        <f t="shared" si="121"/>
        <v/>
      </c>
      <c r="E1312" s="6" t="str">
        <f t="shared" si="122"/>
        <v/>
      </c>
      <c r="F1312" s="131"/>
      <c r="G1312" s="105" t="str">
        <f>IF(F1312="","",VLOOKUP(F1312,プルダウン用リスト!$K$1:$M$14,2,FALSE))</f>
        <v/>
      </c>
      <c r="H1312" s="99"/>
      <c r="I1312" s="99"/>
      <c r="J1312" s="139"/>
      <c r="K1312" s="141"/>
      <c r="L1312" s="118"/>
      <c r="M1312" s="119" t="str">
        <f t="shared" si="123"/>
        <v/>
      </c>
      <c r="N1312" s="103"/>
      <c r="O1312" s="100"/>
      <c r="P1312" s="100"/>
      <c r="Q1312" s="101" t="str">
        <f t="shared" si="124"/>
        <v/>
      </c>
      <c r="R1312" s="100"/>
      <c r="S1312" s="102" t="str">
        <f t="shared" si="125"/>
        <v/>
      </c>
      <c r="T1312" s="15" t="str">
        <f t="shared" si="126"/>
        <v/>
      </c>
    </row>
    <row r="1313" spans="1:20" x14ac:dyDescent="0.55000000000000004">
      <c r="A1313" s="126"/>
      <c r="B1313" s="95"/>
      <c r="C1313" s="98" t="str">
        <f>IF(B1313="","",VLOOKUP(B1313,団体基本情報!$B$14:$D$23,3,FALSE))</f>
        <v/>
      </c>
      <c r="D1313" s="7" t="str">
        <f t="shared" si="121"/>
        <v/>
      </c>
      <c r="E1313" s="6" t="str">
        <f t="shared" si="122"/>
        <v/>
      </c>
      <c r="F1313" s="131"/>
      <c r="G1313" s="105" t="str">
        <f>IF(F1313="","",VLOOKUP(F1313,プルダウン用リスト!$K$1:$M$14,2,FALSE))</f>
        <v/>
      </c>
      <c r="H1313" s="99"/>
      <c r="I1313" s="99"/>
      <c r="J1313" s="139"/>
      <c r="K1313" s="141"/>
      <c r="L1313" s="118"/>
      <c r="M1313" s="119" t="str">
        <f t="shared" si="123"/>
        <v/>
      </c>
      <c r="N1313" s="103"/>
      <c r="O1313" s="100"/>
      <c r="P1313" s="100"/>
      <c r="Q1313" s="101" t="str">
        <f t="shared" si="124"/>
        <v/>
      </c>
      <c r="R1313" s="100"/>
      <c r="S1313" s="102" t="str">
        <f t="shared" si="125"/>
        <v/>
      </c>
      <c r="T1313" s="15" t="str">
        <f t="shared" si="126"/>
        <v/>
      </c>
    </row>
    <row r="1314" spans="1:20" x14ac:dyDescent="0.55000000000000004">
      <c r="A1314" s="126"/>
      <c r="B1314" s="95"/>
      <c r="C1314" s="98" t="str">
        <f>IF(B1314="","",VLOOKUP(B1314,団体基本情報!$B$14:$D$23,3,FALSE))</f>
        <v/>
      </c>
      <c r="D1314" s="7" t="str">
        <f t="shared" si="121"/>
        <v/>
      </c>
      <c r="E1314" s="6" t="str">
        <f t="shared" si="122"/>
        <v/>
      </c>
      <c r="F1314" s="131"/>
      <c r="G1314" s="105" t="str">
        <f>IF(F1314="","",VLOOKUP(F1314,プルダウン用リスト!$K$1:$M$14,2,FALSE))</f>
        <v/>
      </c>
      <c r="H1314" s="99"/>
      <c r="I1314" s="99"/>
      <c r="J1314" s="139"/>
      <c r="K1314" s="141"/>
      <c r="L1314" s="118"/>
      <c r="M1314" s="119" t="str">
        <f t="shared" si="123"/>
        <v/>
      </c>
      <c r="N1314" s="103"/>
      <c r="O1314" s="100"/>
      <c r="P1314" s="100"/>
      <c r="Q1314" s="101" t="str">
        <f t="shared" si="124"/>
        <v/>
      </c>
      <c r="R1314" s="100"/>
      <c r="S1314" s="102" t="str">
        <f t="shared" si="125"/>
        <v/>
      </c>
      <c r="T1314" s="15" t="str">
        <f t="shared" si="126"/>
        <v/>
      </c>
    </row>
    <row r="1315" spans="1:20" x14ac:dyDescent="0.55000000000000004">
      <c r="A1315" s="126"/>
      <c r="B1315" s="95"/>
      <c r="C1315" s="98" t="str">
        <f>IF(B1315="","",VLOOKUP(B1315,団体基本情報!$B$14:$D$23,3,FALSE))</f>
        <v/>
      </c>
      <c r="D1315" s="7" t="str">
        <f t="shared" si="121"/>
        <v/>
      </c>
      <c r="E1315" s="6" t="str">
        <f t="shared" si="122"/>
        <v/>
      </c>
      <c r="F1315" s="131"/>
      <c r="G1315" s="105" t="str">
        <f>IF(F1315="","",VLOOKUP(F1315,プルダウン用リスト!$K$1:$M$14,2,FALSE))</f>
        <v/>
      </c>
      <c r="H1315" s="99"/>
      <c r="I1315" s="99"/>
      <c r="J1315" s="139"/>
      <c r="K1315" s="141"/>
      <c r="L1315" s="118"/>
      <c r="M1315" s="119" t="str">
        <f t="shared" si="123"/>
        <v/>
      </c>
      <c r="N1315" s="103"/>
      <c r="O1315" s="100"/>
      <c r="P1315" s="100"/>
      <c r="Q1315" s="101" t="str">
        <f t="shared" si="124"/>
        <v/>
      </c>
      <c r="R1315" s="100"/>
      <c r="S1315" s="102" t="str">
        <f t="shared" si="125"/>
        <v/>
      </c>
      <c r="T1315" s="15" t="str">
        <f t="shared" si="126"/>
        <v/>
      </c>
    </row>
    <row r="1316" spans="1:20" x14ac:dyDescent="0.55000000000000004">
      <c r="A1316" s="126"/>
      <c r="B1316" s="95"/>
      <c r="C1316" s="98" t="str">
        <f>IF(B1316="","",VLOOKUP(B1316,団体基本情報!$B$14:$D$23,3,FALSE))</f>
        <v/>
      </c>
      <c r="D1316" s="7" t="str">
        <f t="shared" si="121"/>
        <v/>
      </c>
      <c r="E1316" s="6" t="str">
        <f t="shared" si="122"/>
        <v/>
      </c>
      <c r="F1316" s="131"/>
      <c r="G1316" s="105" t="str">
        <f>IF(F1316="","",VLOOKUP(F1316,プルダウン用リスト!$K$1:$M$14,2,FALSE))</f>
        <v/>
      </c>
      <c r="H1316" s="99"/>
      <c r="I1316" s="99"/>
      <c r="J1316" s="139"/>
      <c r="K1316" s="141"/>
      <c r="L1316" s="118"/>
      <c r="M1316" s="119" t="str">
        <f t="shared" si="123"/>
        <v/>
      </c>
      <c r="N1316" s="103"/>
      <c r="O1316" s="100"/>
      <c r="P1316" s="100"/>
      <c r="Q1316" s="101" t="str">
        <f t="shared" si="124"/>
        <v/>
      </c>
      <c r="R1316" s="100"/>
      <c r="S1316" s="102" t="str">
        <f t="shared" si="125"/>
        <v/>
      </c>
      <c r="T1316" s="15" t="str">
        <f t="shared" si="126"/>
        <v/>
      </c>
    </row>
    <row r="1317" spans="1:20" x14ac:dyDescent="0.55000000000000004">
      <c r="A1317" s="126"/>
      <c r="B1317" s="95"/>
      <c r="C1317" s="98" t="str">
        <f>IF(B1317="","",VLOOKUP(B1317,団体基本情報!$B$14:$D$23,3,FALSE))</f>
        <v/>
      </c>
      <c r="D1317" s="7" t="str">
        <f t="shared" si="121"/>
        <v/>
      </c>
      <c r="E1317" s="6" t="str">
        <f t="shared" si="122"/>
        <v/>
      </c>
      <c r="F1317" s="131"/>
      <c r="G1317" s="105" t="str">
        <f>IF(F1317="","",VLOOKUP(F1317,プルダウン用リスト!$K$1:$M$14,2,FALSE))</f>
        <v/>
      </c>
      <c r="H1317" s="99"/>
      <c r="I1317" s="99"/>
      <c r="J1317" s="139"/>
      <c r="K1317" s="141"/>
      <c r="L1317" s="118"/>
      <c r="M1317" s="119" t="str">
        <f t="shared" si="123"/>
        <v/>
      </c>
      <c r="N1317" s="103"/>
      <c r="O1317" s="100"/>
      <c r="P1317" s="100"/>
      <c r="Q1317" s="101" t="str">
        <f t="shared" si="124"/>
        <v/>
      </c>
      <c r="R1317" s="100"/>
      <c r="S1317" s="102" t="str">
        <f t="shared" si="125"/>
        <v/>
      </c>
      <c r="T1317" s="15" t="str">
        <f t="shared" si="126"/>
        <v/>
      </c>
    </row>
    <row r="1318" spans="1:20" x14ac:dyDescent="0.55000000000000004">
      <c r="A1318" s="126"/>
      <c r="B1318" s="95"/>
      <c r="C1318" s="98" t="str">
        <f>IF(B1318="","",VLOOKUP(B1318,団体基本情報!$B$14:$D$23,3,FALSE))</f>
        <v/>
      </c>
      <c r="D1318" s="7" t="str">
        <f t="shared" si="121"/>
        <v/>
      </c>
      <c r="E1318" s="6" t="str">
        <f t="shared" si="122"/>
        <v/>
      </c>
      <c r="F1318" s="131"/>
      <c r="G1318" s="105" t="str">
        <f>IF(F1318="","",VLOOKUP(F1318,プルダウン用リスト!$K$1:$M$14,2,FALSE))</f>
        <v/>
      </c>
      <c r="H1318" s="99"/>
      <c r="I1318" s="99"/>
      <c r="J1318" s="139"/>
      <c r="K1318" s="141"/>
      <c r="L1318" s="118"/>
      <c r="M1318" s="119" t="str">
        <f t="shared" si="123"/>
        <v/>
      </c>
      <c r="N1318" s="103"/>
      <c r="O1318" s="100"/>
      <c r="P1318" s="100"/>
      <c r="Q1318" s="101" t="str">
        <f t="shared" si="124"/>
        <v/>
      </c>
      <c r="R1318" s="100"/>
      <c r="S1318" s="102" t="str">
        <f t="shared" si="125"/>
        <v/>
      </c>
      <c r="T1318" s="15" t="str">
        <f t="shared" si="126"/>
        <v/>
      </c>
    </row>
    <row r="1319" spans="1:20" x14ac:dyDescent="0.55000000000000004">
      <c r="A1319" s="126"/>
      <c r="B1319" s="95"/>
      <c r="C1319" s="98" t="str">
        <f>IF(B1319="","",VLOOKUP(B1319,団体基本情報!$B$14:$D$23,3,FALSE))</f>
        <v/>
      </c>
      <c r="D1319" s="7" t="str">
        <f t="shared" si="121"/>
        <v/>
      </c>
      <c r="E1319" s="6" t="str">
        <f t="shared" si="122"/>
        <v/>
      </c>
      <c r="F1319" s="131"/>
      <c r="G1319" s="105" t="str">
        <f>IF(F1319="","",VLOOKUP(F1319,プルダウン用リスト!$K$1:$M$14,2,FALSE))</f>
        <v/>
      </c>
      <c r="H1319" s="99"/>
      <c r="I1319" s="99"/>
      <c r="J1319" s="139"/>
      <c r="K1319" s="141"/>
      <c r="L1319" s="118"/>
      <c r="M1319" s="119" t="str">
        <f t="shared" si="123"/>
        <v/>
      </c>
      <c r="N1319" s="103"/>
      <c r="O1319" s="100"/>
      <c r="P1319" s="100"/>
      <c r="Q1319" s="101" t="str">
        <f t="shared" si="124"/>
        <v/>
      </c>
      <c r="R1319" s="100"/>
      <c r="S1319" s="102" t="str">
        <f t="shared" si="125"/>
        <v/>
      </c>
      <c r="T1319" s="15" t="str">
        <f t="shared" si="126"/>
        <v/>
      </c>
    </row>
    <row r="1320" spans="1:20" x14ac:dyDescent="0.55000000000000004">
      <c r="A1320" s="126"/>
      <c r="B1320" s="95"/>
      <c r="C1320" s="98" t="str">
        <f>IF(B1320="","",VLOOKUP(B1320,団体基本情報!$B$14:$D$23,3,FALSE))</f>
        <v/>
      </c>
      <c r="D1320" s="7" t="str">
        <f t="shared" si="121"/>
        <v/>
      </c>
      <c r="E1320" s="6" t="str">
        <f t="shared" si="122"/>
        <v/>
      </c>
      <c r="F1320" s="131"/>
      <c r="G1320" s="105" t="str">
        <f>IF(F1320="","",VLOOKUP(F1320,プルダウン用リスト!$K$1:$M$14,2,FALSE))</f>
        <v/>
      </c>
      <c r="H1320" s="99"/>
      <c r="I1320" s="99"/>
      <c r="J1320" s="139"/>
      <c r="K1320" s="141"/>
      <c r="L1320" s="118"/>
      <c r="M1320" s="119" t="str">
        <f t="shared" si="123"/>
        <v/>
      </c>
      <c r="N1320" s="103"/>
      <c r="O1320" s="100"/>
      <c r="P1320" s="100"/>
      <c r="Q1320" s="101" t="str">
        <f t="shared" si="124"/>
        <v/>
      </c>
      <c r="R1320" s="100"/>
      <c r="S1320" s="102" t="str">
        <f t="shared" si="125"/>
        <v/>
      </c>
      <c r="T1320" s="15" t="str">
        <f t="shared" si="126"/>
        <v/>
      </c>
    </row>
    <row r="1321" spans="1:20" x14ac:dyDescent="0.55000000000000004">
      <c r="A1321" s="126"/>
      <c r="B1321" s="95"/>
      <c r="C1321" s="98" t="str">
        <f>IF(B1321="","",VLOOKUP(B1321,団体基本情報!$B$14:$D$23,3,FALSE))</f>
        <v/>
      </c>
      <c r="D1321" s="7" t="str">
        <f t="shared" si="121"/>
        <v/>
      </c>
      <c r="E1321" s="6" t="str">
        <f t="shared" si="122"/>
        <v/>
      </c>
      <c r="F1321" s="131"/>
      <c r="G1321" s="105" t="str">
        <f>IF(F1321="","",VLOOKUP(F1321,プルダウン用リスト!$K$1:$M$14,2,FALSE))</f>
        <v/>
      </c>
      <c r="H1321" s="99"/>
      <c r="I1321" s="99"/>
      <c r="J1321" s="139"/>
      <c r="K1321" s="141"/>
      <c r="L1321" s="118"/>
      <c r="M1321" s="119" t="str">
        <f t="shared" si="123"/>
        <v/>
      </c>
      <c r="N1321" s="103"/>
      <c r="O1321" s="100"/>
      <c r="P1321" s="100"/>
      <c r="Q1321" s="101" t="str">
        <f t="shared" si="124"/>
        <v/>
      </c>
      <c r="R1321" s="100"/>
      <c r="S1321" s="102" t="str">
        <f t="shared" si="125"/>
        <v/>
      </c>
      <c r="T1321" s="15" t="str">
        <f t="shared" si="126"/>
        <v/>
      </c>
    </row>
    <row r="1322" spans="1:20" x14ac:dyDescent="0.55000000000000004">
      <c r="A1322" s="126"/>
      <c r="B1322" s="95"/>
      <c r="C1322" s="98" t="str">
        <f>IF(B1322="","",VLOOKUP(B1322,団体基本情報!$B$14:$D$23,3,FALSE))</f>
        <v/>
      </c>
      <c r="D1322" s="7" t="str">
        <f t="shared" si="121"/>
        <v/>
      </c>
      <c r="E1322" s="6" t="str">
        <f t="shared" si="122"/>
        <v/>
      </c>
      <c r="F1322" s="131"/>
      <c r="G1322" s="105" t="str">
        <f>IF(F1322="","",VLOOKUP(F1322,プルダウン用リスト!$K$1:$M$14,2,FALSE))</f>
        <v/>
      </c>
      <c r="H1322" s="99"/>
      <c r="I1322" s="99"/>
      <c r="J1322" s="139"/>
      <c r="K1322" s="141"/>
      <c r="L1322" s="118"/>
      <c r="M1322" s="119" t="str">
        <f t="shared" si="123"/>
        <v/>
      </c>
      <c r="N1322" s="103"/>
      <c r="O1322" s="100"/>
      <c r="P1322" s="100"/>
      <c r="Q1322" s="101" t="str">
        <f t="shared" si="124"/>
        <v/>
      </c>
      <c r="R1322" s="100"/>
      <c r="S1322" s="102" t="str">
        <f t="shared" si="125"/>
        <v/>
      </c>
      <c r="T1322" s="15" t="str">
        <f t="shared" si="126"/>
        <v/>
      </c>
    </row>
    <row r="1323" spans="1:20" x14ac:dyDescent="0.55000000000000004">
      <c r="A1323" s="126"/>
      <c r="B1323" s="95"/>
      <c r="C1323" s="98" t="str">
        <f>IF(B1323="","",VLOOKUP(B1323,団体基本情報!$B$14:$D$23,3,FALSE))</f>
        <v/>
      </c>
      <c r="D1323" s="7" t="str">
        <f t="shared" si="121"/>
        <v/>
      </c>
      <c r="E1323" s="6" t="str">
        <f t="shared" si="122"/>
        <v/>
      </c>
      <c r="F1323" s="131"/>
      <c r="G1323" s="105" t="str">
        <f>IF(F1323="","",VLOOKUP(F1323,プルダウン用リスト!$K$1:$M$14,2,FALSE))</f>
        <v/>
      </c>
      <c r="H1323" s="99"/>
      <c r="I1323" s="99"/>
      <c r="J1323" s="139"/>
      <c r="K1323" s="141"/>
      <c r="L1323" s="118"/>
      <c r="M1323" s="119" t="str">
        <f t="shared" si="123"/>
        <v/>
      </c>
      <c r="N1323" s="103"/>
      <c r="O1323" s="100"/>
      <c r="P1323" s="100"/>
      <c r="Q1323" s="101" t="str">
        <f t="shared" si="124"/>
        <v/>
      </c>
      <c r="R1323" s="100"/>
      <c r="S1323" s="102" t="str">
        <f t="shared" si="125"/>
        <v/>
      </c>
      <c r="T1323" s="15" t="str">
        <f t="shared" si="126"/>
        <v/>
      </c>
    </row>
    <row r="1324" spans="1:20" x14ac:dyDescent="0.55000000000000004">
      <c r="A1324" s="126"/>
      <c r="B1324" s="95"/>
      <c r="C1324" s="98" t="str">
        <f>IF(B1324="","",VLOOKUP(B1324,団体基本情報!$B$14:$D$23,3,FALSE))</f>
        <v/>
      </c>
      <c r="D1324" s="7" t="str">
        <f t="shared" si="121"/>
        <v/>
      </c>
      <c r="E1324" s="6" t="str">
        <f t="shared" si="122"/>
        <v/>
      </c>
      <c r="F1324" s="131"/>
      <c r="G1324" s="105" t="str">
        <f>IF(F1324="","",VLOOKUP(F1324,プルダウン用リスト!$K$1:$M$14,2,FALSE))</f>
        <v/>
      </c>
      <c r="H1324" s="99"/>
      <c r="I1324" s="99"/>
      <c r="J1324" s="139"/>
      <c r="K1324" s="141"/>
      <c r="L1324" s="118"/>
      <c r="M1324" s="119" t="str">
        <f t="shared" si="123"/>
        <v/>
      </c>
      <c r="N1324" s="103"/>
      <c r="O1324" s="100"/>
      <c r="P1324" s="100"/>
      <c r="Q1324" s="101" t="str">
        <f t="shared" si="124"/>
        <v/>
      </c>
      <c r="R1324" s="100"/>
      <c r="S1324" s="102" t="str">
        <f t="shared" si="125"/>
        <v/>
      </c>
      <c r="T1324" s="15" t="str">
        <f t="shared" si="126"/>
        <v/>
      </c>
    </row>
    <row r="1325" spans="1:20" x14ac:dyDescent="0.55000000000000004">
      <c r="A1325" s="126"/>
      <c r="B1325" s="95"/>
      <c r="C1325" s="98" t="str">
        <f>IF(B1325="","",VLOOKUP(B1325,団体基本情報!$B$14:$D$23,3,FALSE))</f>
        <v/>
      </c>
      <c r="D1325" s="7" t="str">
        <f t="shared" si="121"/>
        <v/>
      </c>
      <c r="E1325" s="6" t="str">
        <f t="shared" si="122"/>
        <v/>
      </c>
      <c r="F1325" s="131"/>
      <c r="G1325" s="105" t="str">
        <f>IF(F1325="","",VLOOKUP(F1325,プルダウン用リスト!$K$1:$M$14,2,FALSE))</f>
        <v/>
      </c>
      <c r="H1325" s="99"/>
      <c r="I1325" s="99"/>
      <c r="J1325" s="139"/>
      <c r="K1325" s="141"/>
      <c r="L1325" s="118"/>
      <c r="M1325" s="119" t="str">
        <f t="shared" si="123"/>
        <v/>
      </c>
      <c r="N1325" s="103"/>
      <c r="O1325" s="100"/>
      <c r="P1325" s="100"/>
      <c r="Q1325" s="101" t="str">
        <f t="shared" si="124"/>
        <v/>
      </c>
      <c r="R1325" s="100"/>
      <c r="S1325" s="102" t="str">
        <f t="shared" si="125"/>
        <v/>
      </c>
      <c r="T1325" s="15" t="str">
        <f t="shared" si="126"/>
        <v/>
      </c>
    </row>
    <row r="1326" spans="1:20" x14ac:dyDescent="0.55000000000000004">
      <c r="A1326" s="126"/>
      <c r="B1326" s="95"/>
      <c r="C1326" s="98" t="str">
        <f>IF(B1326="","",VLOOKUP(B1326,団体基本情報!$B$14:$D$23,3,FALSE))</f>
        <v/>
      </c>
      <c r="D1326" s="7" t="str">
        <f t="shared" si="121"/>
        <v/>
      </c>
      <c r="E1326" s="6" t="str">
        <f t="shared" si="122"/>
        <v/>
      </c>
      <c r="F1326" s="131"/>
      <c r="G1326" s="105" t="str">
        <f>IF(F1326="","",VLOOKUP(F1326,プルダウン用リスト!$K$1:$M$14,2,FALSE))</f>
        <v/>
      </c>
      <c r="H1326" s="99"/>
      <c r="I1326" s="99"/>
      <c r="J1326" s="139"/>
      <c r="K1326" s="141"/>
      <c r="L1326" s="118"/>
      <c r="M1326" s="119" t="str">
        <f t="shared" si="123"/>
        <v/>
      </c>
      <c r="N1326" s="103"/>
      <c r="O1326" s="100"/>
      <c r="P1326" s="100"/>
      <c r="Q1326" s="101" t="str">
        <f t="shared" si="124"/>
        <v/>
      </c>
      <c r="R1326" s="100"/>
      <c r="S1326" s="102" t="str">
        <f t="shared" si="125"/>
        <v/>
      </c>
      <c r="T1326" s="15" t="str">
        <f t="shared" si="126"/>
        <v/>
      </c>
    </row>
    <row r="1327" spans="1:20" x14ac:dyDescent="0.55000000000000004">
      <c r="A1327" s="126"/>
      <c r="B1327" s="95"/>
      <c r="C1327" s="98" t="str">
        <f>IF(B1327="","",VLOOKUP(B1327,団体基本情報!$B$14:$D$23,3,FALSE))</f>
        <v/>
      </c>
      <c r="D1327" s="7" t="str">
        <f t="shared" si="121"/>
        <v/>
      </c>
      <c r="E1327" s="6" t="str">
        <f t="shared" si="122"/>
        <v/>
      </c>
      <c r="F1327" s="131"/>
      <c r="G1327" s="105" t="str">
        <f>IF(F1327="","",VLOOKUP(F1327,プルダウン用リスト!$K$1:$M$14,2,FALSE))</f>
        <v/>
      </c>
      <c r="H1327" s="99"/>
      <c r="I1327" s="99"/>
      <c r="J1327" s="139"/>
      <c r="K1327" s="141"/>
      <c r="L1327" s="118"/>
      <c r="M1327" s="119" t="str">
        <f t="shared" si="123"/>
        <v/>
      </c>
      <c r="N1327" s="103"/>
      <c r="O1327" s="100"/>
      <c r="P1327" s="100"/>
      <c r="Q1327" s="101" t="str">
        <f t="shared" si="124"/>
        <v/>
      </c>
      <c r="R1327" s="100"/>
      <c r="S1327" s="102" t="str">
        <f t="shared" si="125"/>
        <v/>
      </c>
      <c r="T1327" s="15" t="str">
        <f t="shared" si="126"/>
        <v/>
      </c>
    </row>
    <row r="1328" spans="1:20" x14ac:dyDescent="0.55000000000000004">
      <c r="A1328" s="126"/>
      <c r="B1328" s="95"/>
      <c r="C1328" s="98" t="str">
        <f>IF(B1328="","",VLOOKUP(B1328,団体基本情報!$B$14:$D$23,3,FALSE))</f>
        <v/>
      </c>
      <c r="D1328" s="7" t="str">
        <f t="shared" si="121"/>
        <v/>
      </c>
      <c r="E1328" s="6" t="str">
        <f t="shared" si="122"/>
        <v/>
      </c>
      <c r="F1328" s="131"/>
      <c r="G1328" s="105" t="str">
        <f>IF(F1328="","",VLOOKUP(F1328,プルダウン用リスト!$K$1:$M$14,2,FALSE))</f>
        <v/>
      </c>
      <c r="H1328" s="99"/>
      <c r="I1328" s="99"/>
      <c r="J1328" s="139"/>
      <c r="K1328" s="141"/>
      <c r="L1328" s="118"/>
      <c r="M1328" s="119" t="str">
        <f t="shared" si="123"/>
        <v/>
      </c>
      <c r="N1328" s="103"/>
      <c r="O1328" s="100"/>
      <c r="P1328" s="100"/>
      <c r="Q1328" s="101" t="str">
        <f t="shared" si="124"/>
        <v/>
      </c>
      <c r="R1328" s="100"/>
      <c r="S1328" s="102" t="str">
        <f t="shared" si="125"/>
        <v/>
      </c>
      <c r="T1328" s="15" t="str">
        <f t="shared" si="126"/>
        <v/>
      </c>
    </row>
    <row r="1329" spans="1:20" x14ac:dyDescent="0.55000000000000004">
      <c r="A1329" s="126"/>
      <c r="B1329" s="95"/>
      <c r="C1329" s="98" t="str">
        <f>IF(B1329="","",VLOOKUP(B1329,団体基本情報!$B$14:$D$23,3,FALSE))</f>
        <v/>
      </c>
      <c r="D1329" s="7" t="str">
        <f t="shared" si="121"/>
        <v/>
      </c>
      <c r="E1329" s="6" t="str">
        <f t="shared" si="122"/>
        <v/>
      </c>
      <c r="F1329" s="131"/>
      <c r="G1329" s="105" t="str">
        <f>IF(F1329="","",VLOOKUP(F1329,プルダウン用リスト!$K$1:$M$14,2,FALSE))</f>
        <v/>
      </c>
      <c r="H1329" s="99"/>
      <c r="I1329" s="99"/>
      <c r="J1329" s="139"/>
      <c r="K1329" s="141"/>
      <c r="L1329" s="118"/>
      <c r="M1329" s="119" t="str">
        <f t="shared" si="123"/>
        <v/>
      </c>
      <c r="N1329" s="103"/>
      <c r="O1329" s="100"/>
      <c r="P1329" s="100"/>
      <c r="Q1329" s="101" t="str">
        <f t="shared" si="124"/>
        <v/>
      </c>
      <c r="R1329" s="100"/>
      <c r="S1329" s="102" t="str">
        <f t="shared" si="125"/>
        <v/>
      </c>
      <c r="T1329" s="15" t="str">
        <f t="shared" si="126"/>
        <v/>
      </c>
    </row>
    <row r="1330" spans="1:20" x14ac:dyDescent="0.55000000000000004">
      <c r="A1330" s="126"/>
      <c r="B1330" s="95"/>
      <c r="C1330" s="98" t="str">
        <f>IF(B1330="","",VLOOKUP(B1330,団体基本情報!$B$14:$D$23,3,FALSE))</f>
        <v/>
      </c>
      <c r="D1330" s="7" t="str">
        <f t="shared" si="121"/>
        <v/>
      </c>
      <c r="E1330" s="6" t="str">
        <f t="shared" si="122"/>
        <v/>
      </c>
      <c r="F1330" s="131"/>
      <c r="G1330" s="105" t="str">
        <f>IF(F1330="","",VLOOKUP(F1330,プルダウン用リスト!$K$1:$M$14,2,FALSE))</f>
        <v/>
      </c>
      <c r="H1330" s="99"/>
      <c r="I1330" s="99"/>
      <c r="J1330" s="139"/>
      <c r="K1330" s="141"/>
      <c r="L1330" s="118"/>
      <c r="M1330" s="119" t="str">
        <f t="shared" si="123"/>
        <v/>
      </c>
      <c r="N1330" s="103"/>
      <c r="O1330" s="100"/>
      <c r="P1330" s="100"/>
      <c r="Q1330" s="101" t="str">
        <f t="shared" si="124"/>
        <v/>
      </c>
      <c r="R1330" s="100"/>
      <c r="S1330" s="102" t="str">
        <f t="shared" si="125"/>
        <v/>
      </c>
      <c r="T1330" s="15" t="str">
        <f t="shared" si="126"/>
        <v/>
      </c>
    </row>
    <row r="1331" spans="1:20" x14ac:dyDescent="0.55000000000000004">
      <c r="A1331" s="126"/>
      <c r="B1331" s="95"/>
      <c r="C1331" s="98" t="str">
        <f>IF(B1331="","",VLOOKUP(B1331,団体基本情報!$B$14:$D$23,3,FALSE))</f>
        <v/>
      </c>
      <c r="D1331" s="7" t="str">
        <f t="shared" si="121"/>
        <v/>
      </c>
      <c r="E1331" s="6" t="str">
        <f t="shared" si="122"/>
        <v/>
      </c>
      <c r="F1331" s="131"/>
      <c r="G1331" s="105" t="str">
        <f>IF(F1331="","",VLOOKUP(F1331,プルダウン用リスト!$K$1:$M$14,2,FALSE))</f>
        <v/>
      </c>
      <c r="H1331" s="99"/>
      <c r="I1331" s="99"/>
      <c r="J1331" s="139"/>
      <c r="K1331" s="141"/>
      <c r="L1331" s="118"/>
      <c r="M1331" s="119" t="str">
        <f t="shared" si="123"/>
        <v/>
      </c>
      <c r="N1331" s="103"/>
      <c r="O1331" s="100"/>
      <c r="P1331" s="100"/>
      <c r="Q1331" s="101" t="str">
        <f t="shared" si="124"/>
        <v/>
      </c>
      <c r="R1331" s="100"/>
      <c r="S1331" s="102" t="str">
        <f t="shared" si="125"/>
        <v/>
      </c>
      <c r="T1331" s="15" t="str">
        <f t="shared" si="126"/>
        <v/>
      </c>
    </row>
    <row r="1332" spans="1:20" x14ac:dyDescent="0.55000000000000004">
      <c r="A1332" s="126"/>
      <c r="B1332" s="95"/>
      <c r="C1332" s="98" t="str">
        <f>IF(B1332="","",VLOOKUP(B1332,団体基本情報!$B$14:$D$23,3,FALSE))</f>
        <v/>
      </c>
      <c r="D1332" s="7" t="str">
        <f t="shared" si="121"/>
        <v/>
      </c>
      <c r="E1332" s="6" t="str">
        <f t="shared" si="122"/>
        <v/>
      </c>
      <c r="F1332" s="131"/>
      <c r="G1332" s="105" t="str">
        <f>IF(F1332="","",VLOOKUP(F1332,プルダウン用リスト!$K$1:$M$14,2,FALSE))</f>
        <v/>
      </c>
      <c r="H1332" s="99"/>
      <c r="I1332" s="99"/>
      <c r="J1332" s="139"/>
      <c r="K1332" s="141"/>
      <c r="L1332" s="118"/>
      <c r="M1332" s="119" t="str">
        <f t="shared" si="123"/>
        <v/>
      </c>
      <c r="N1332" s="103"/>
      <c r="O1332" s="100"/>
      <c r="P1332" s="100"/>
      <c r="Q1332" s="101" t="str">
        <f t="shared" si="124"/>
        <v/>
      </c>
      <c r="R1332" s="100"/>
      <c r="S1332" s="102" t="str">
        <f t="shared" si="125"/>
        <v/>
      </c>
      <c r="T1332" s="15" t="str">
        <f t="shared" si="126"/>
        <v/>
      </c>
    </row>
    <row r="1333" spans="1:20" x14ac:dyDescent="0.55000000000000004">
      <c r="A1333" s="126"/>
      <c r="B1333" s="95"/>
      <c r="C1333" s="98" t="str">
        <f>IF(B1333="","",VLOOKUP(B1333,団体基本情報!$B$14:$D$23,3,FALSE))</f>
        <v/>
      </c>
      <c r="D1333" s="7" t="str">
        <f t="shared" si="121"/>
        <v/>
      </c>
      <c r="E1333" s="6" t="str">
        <f t="shared" si="122"/>
        <v/>
      </c>
      <c r="F1333" s="131"/>
      <c r="G1333" s="105" t="str">
        <f>IF(F1333="","",VLOOKUP(F1333,プルダウン用リスト!$K$1:$M$14,2,FALSE))</f>
        <v/>
      </c>
      <c r="H1333" s="99"/>
      <c r="I1333" s="99"/>
      <c r="J1333" s="139"/>
      <c r="K1333" s="141"/>
      <c r="L1333" s="118"/>
      <c r="M1333" s="119" t="str">
        <f t="shared" si="123"/>
        <v/>
      </c>
      <c r="N1333" s="103"/>
      <c r="O1333" s="100"/>
      <c r="P1333" s="100"/>
      <c r="Q1333" s="101" t="str">
        <f t="shared" si="124"/>
        <v/>
      </c>
      <c r="R1333" s="100"/>
      <c r="S1333" s="102" t="str">
        <f t="shared" si="125"/>
        <v/>
      </c>
      <c r="T1333" s="15" t="str">
        <f t="shared" si="126"/>
        <v/>
      </c>
    </row>
    <row r="1334" spans="1:20" x14ac:dyDescent="0.55000000000000004">
      <c r="A1334" s="126"/>
      <c r="B1334" s="95"/>
      <c r="C1334" s="98" t="str">
        <f>IF(B1334="","",VLOOKUP(B1334,団体基本情報!$B$14:$D$23,3,FALSE))</f>
        <v/>
      </c>
      <c r="D1334" s="7" t="str">
        <f t="shared" si="121"/>
        <v/>
      </c>
      <c r="E1334" s="6" t="str">
        <f t="shared" si="122"/>
        <v/>
      </c>
      <c r="F1334" s="131"/>
      <c r="G1334" s="105" t="str">
        <f>IF(F1334="","",VLOOKUP(F1334,プルダウン用リスト!$K$1:$M$14,2,FALSE))</f>
        <v/>
      </c>
      <c r="H1334" s="99"/>
      <c r="I1334" s="99"/>
      <c r="J1334" s="139"/>
      <c r="K1334" s="141"/>
      <c r="L1334" s="118"/>
      <c r="M1334" s="119" t="str">
        <f t="shared" si="123"/>
        <v/>
      </c>
      <c r="N1334" s="103"/>
      <c r="O1334" s="100"/>
      <c r="P1334" s="100"/>
      <c r="Q1334" s="101" t="str">
        <f t="shared" si="124"/>
        <v/>
      </c>
      <c r="R1334" s="100"/>
      <c r="S1334" s="102" t="str">
        <f t="shared" si="125"/>
        <v/>
      </c>
      <c r="T1334" s="15" t="str">
        <f t="shared" si="126"/>
        <v/>
      </c>
    </row>
    <row r="1335" spans="1:20" x14ac:dyDescent="0.55000000000000004">
      <c r="A1335" s="126"/>
      <c r="B1335" s="95"/>
      <c r="C1335" s="98" t="str">
        <f>IF(B1335="","",VLOOKUP(B1335,団体基本情報!$B$14:$D$23,3,FALSE))</f>
        <v/>
      </c>
      <c r="D1335" s="7" t="str">
        <f t="shared" si="121"/>
        <v/>
      </c>
      <c r="E1335" s="6" t="str">
        <f t="shared" si="122"/>
        <v/>
      </c>
      <c r="F1335" s="131"/>
      <c r="G1335" s="105" t="str">
        <f>IF(F1335="","",VLOOKUP(F1335,プルダウン用リスト!$K$1:$M$14,2,FALSE))</f>
        <v/>
      </c>
      <c r="H1335" s="99"/>
      <c r="I1335" s="99"/>
      <c r="J1335" s="139"/>
      <c r="K1335" s="141"/>
      <c r="L1335" s="118"/>
      <c r="M1335" s="119" t="str">
        <f t="shared" si="123"/>
        <v/>
      </c>
      <c r="N1335" s="103"/>
      <c r="O1335" s="100"/>
      <c r="P1335" s="100"/>
      <c r="Q1335" s="101" t="str">
        <f t="shared" si="124"/>
        <v/>
      </c>
      <c r="R1335" s="100"/>
      <c r="S1335" s="102" t="str">
        <f t="shared" si="125"/>
        <v/>
      </c>
      <c r="T1335" s="15" t="str">
        <f t="shared" si="126"/>
        <v/>
      </c>
    </row>
    <row r="1336" spans="1:20" x14ac:dyDescent="0.55000000000000004">
      <c r="A1336" s="126"/>
      <c r="B1336" s="95"/>
      <c r="C1336" s="98" t="str">
        <f>IF(B1336="","",VLOOKUP(B1336,団体基本情報!$B$14:$D$23,3,FALSE))</f>
        <v/>
      </c>
      <c r="D1336" s="7" t="str">
        <f t="shared" si="121"/>
        <v/>
      </c>
      <c r="E1336" s="6" t="str">
        <f t="shared" si="122"/>
        <v/>
      </c>
      <c r="F1336" s="131"/>
      <c r="G1336" s="105" t="str">
        <f>IF(F1336="","",VLOOKUP(F1336,プルダウン用リスト!$K$1:$M$14,2,FALSE))</f>
        <v/>
      </c>
      <c r="H1336" s="99"/>
      <c r="I1336" s="99"/>
      <c r="J1336" s="139"/>
      <c r="K1336" s="141"/>
      <c r="L1336" s="118"/>
      <c r="M1336" s="119" t="str">
        <f t="shared" si="123"/>
        <v/>
      </c>
      <c r="N1336" s="103"/>
      <c r="O1336" s="100"/>
      <c r="P1336" s="100"/>
      <c r="Q1336" s="101" t="str">
        <f t="shared" si="124"/>
        <v/>
      </c>
      <c r="R1336" s="100"/>
      <c r="S1336" s="102" t="str">
        <f t="shared" si="125"/>
        <v/>
      </c>
      <c r="T1336" s="15" t="str">
        <f t="shared" si="126"/>
        <v/>
      </c>
    </row>
    <row r="1337" spans="1:20" x14ac:dyDescent="0.55000000000000004">
      <c r="A1337" s="126"/>
      <c r="B1337" s="95"/>
      <c r="C1337" s="98" t="str">
        <f>IF(B1337="","",VLOOKUP(B1337,団体基本情報!$B$14:$D$23,3,FALSE))</f>
        <v/>
      </c>
      <c r="D1337" s="7" t="str">
        <f t="shared" si="121"/>
        <v/>
      </c>
      <c r="E1337" s="6" t="str">
        <f t="shared" si="122"/>
        <v/>
      </c>
      <c r="F1337" s="131"/>
      <c r="G1337" s="105" t="str">
        <f>IF(F1337="","",VLOOKUP(F1337,プルダウン用リスト!$K$1:$M$14,2,FALSE))</f>
        <v/>
      </c>
      <c r="H1337" s="99"/>
      <c r="I1337" s="99"/>
      <c r="J1337" s="139"/>
      <c r="K1337" s="141"/>
      <c r="L1337" s="118"/>
      <c r="M1337" s="119" t="str">
        <f t="shared" si="123"/>
        <v/>
      </c>
      <c r="N1337" s="103"/>
      <c r="O1337" s="100"/>
      <c r="P1337" s="100"/>
      <c r="Q1337" s="101" t="str">
        <f t="shared" si="124"/>
        <v/>
      </c>
      <c r="R1337" s="100"/>
      <c r="S1337" s="102" t="str">
        <f t="shared" si="125"/>
        <v/>
      </c>
      <c r="T1337" s="15" t="str">
        <f t="shared" si="126"/>
        <v/>
      </c>
    </row>
    <row r="1338" spans="1:20" x14ac:dyDescent="0.55000000000000004">
      <c r="A1338" s="126"/>
      <c r="B1338" s="95"/>
      <c r="C1338" s="98" t="str">
        <f>IF(B1338="","",VLOOKUP(B1338,団体基本情報!$B$14:$D$23,3,FALSE))</f>
        <v/>
      </c>
      <c r="D1338" s="7" t="str">
        <f t="shared" si="121"/>
        <v/>
      </c>
      <c r="E1338" s="6" t="str">
        <f t="shared" si="122"/>
        <v/>
      </c>
      <c r="F1338" s="131"/>
      <c r="G1338" s="105" t="str">
        <f>IF(F1338="","",VLOOKUP(F1338,プルダウン用リスト!$K$1:$M$14,2,FALSE))</f>
        <v/>
      </c>
      <c r="H1338" s="99"/>
      <c r="I1338" s="99"/>
      <c r="J1338" s="139"/>
      <c r="K1338" s="141"/>
      <c r="L1338" s="118"/>
      <c r="M1338" s="119" t="str">
        <f t="shared" si="123"/>
        <v/>
      </c>
      <c r="N1338" s="103"/>
      <c r="O1338" s="100"/>
      <c r="P1338" s="100"/>
      <c r="Q1338" s="101" t="str">
        <f t="shared" si="124"/>
        <v/>
      </c>
      <c r="R1338" s="100"/>
      <c r="S1338" s="102" t="str">
        <f t="shared" si="125"/>
        <v/>
      </c>
      <c r="T1338" s="15" t="str">
        <f t="shared" si="126"/>
        <v/>
      </c>
    </row>
    <row r="1339" spans="1:20" x14ac:dyDescent="0.55000000000000004">
      <c r="A1339" s="126"/>
      <c r="B1339" s="95"/>
      <c r="C1339" s="98" t="str">
        <f>IF(B1339="","",VLOOKUP(B1339,団体基本情報!$B$14:$D$23,3,FALSE))</f>
        <v/>
      </c>
      <c r="D1339" s="7" t="str">
        <f t="shared" si="121"/>
        <v/>
      </c>
      <c r="E1339" s="6" t="str">
        <f t="shared" si="122"/>
        <v/>
      </c>
      <c r="F1339" s="131"/>
      <c r="G1339" s="105" t="str">
        <f>IF(F1339="","",VLOOKUP(F1339,プルダウン用リスト!$K$1:$M$14,2,FALSE))</f>
        <v/>
      </c>
      <c r="H1339" s="99"/>
      <c r="I1339" s="99"/>
      <c r="J1339" s="139"/>
      <c r="K1339" s="141"/>
      <c r="L1339" s="118"/>
      <c r="M1339" s="119" t="str">
        <f t="shared" si="123"/>
        <v/>
      </c>
      <c r="N1339" s="103"/>
      <c r="O1339" s="100"/>
      <c r="P1339" s="100"/>
      <c r="Q1339" s="101" t="str">
        <f t="shared" si="124"/>
        <v/>
      </c>
      <c r="R1339" s="100"/>
      <c r="S1339" s="102" t="str">
        <f t="shared" si="125"/>
        <v/>
      </c>
      <c r="T1339" s="15" t="str">
        <f t="shared" si="126"/>
        <v/>
      </c>
    </row>
    <row r="1340" spans="1:20" x14ac:dyDescent="0.55000000000000004">
      <c r="A1340" s="126"/>
      <c r="B1340" s="95"/>
      <c r="C1340" s="98" t="str">
        <f>IF(B1340="","",VLOOKUP(B1340,団体基本情報!$B$14:$D$23,3,FALSE))</f>
        <v/>
      </c>
      <c r="D1340" s="7" t="str">
        <f t="shared" si="121"/>
        <v/>
      </c>
      <c r="E1340" s="6" t="str">
        <f t="shared" si="122"/>
        <v/>
      </c>
      <c r="F1340" s="131"/>
      <c r="G1340" s="105" t="str">
        <f>IF(F1340="","",VLOOKUP(F1340,プルダウン用リスト!$K$1:$M$14,2,FALSE))</f>
        <v/>
      </c>
      <c r="H1340" s="99"/>
      <c r="I1340" s="99"/>
      <c r="J1340" s="139"/>
      <c r="K1340" s="141"/>
      <c r="L1340" s="118"/>
      <c r="M1340" s="119" t="str">
        <f t="shared" si="123"/>
        <v/>
      </c>
      <c r="N1340" s="103"/>
      <c r="O1340" s="100"/>
      <c r="P1340" s="100"/>
      <c r="Q1340" s="101" t="str">
        <f t="shared" si="124"/>
        <v/>
      </c>
      <c r="R1340" s="100"/>
      <c r="S1340" s="102" t="str">
        <f t="shared" si="125"/>
        <v/>
      </c>
      <c r="T1340" s="15" t="str">
        <f t="shared" si="126"/>
        <v/>
      </c>
    </row>
    <row r="1341" spans="1:20" x14ac:dyDescent="0.55000000000000004">
      <c r="A1341" s="126"/>
      <c r="B1341" s="95"/>
      <c r="C1341" s="98" t="str">
        <f>IF(B1341="","",VLOOKUP(B1341,団体基本情報!$B$14:$D$23,3,FALSE))</f>
        <v/>
      </c>
      <c r="D1341" s="7" t="str">
        <f t="shared" si="121"/>
        <v/>
      </c>
      <c r="E1341" s="6" t="str">
        <f t="shared" si="122"/>
        <v/>
      </c>
      <c r="F1341" s="131"/>
      <c r="G1341" s="105" t="str">
        <f>IF(F1341="","",VLOOKUP(F1341,プルダウン用リスト!$K$1:$M$14,2,FALSE))</f>
        <v/>
      </c>
      <c r="H1341" s="99"/>
      <c r="I1341" s="99"/>
      <c r="J1341" s="139"/>
      <c r="K1341" s="141"/>
      <c r="L1341" s="118"/>
      <c r="M1341" s="119" t="str">
        <f t="shared" si="123"/>
        <v/>
      </c>
      <c r="N1341" s="103"/>
      <c r="O1341" s="100"/>
      <c r="P1341" s="100"/>
      <c r="Q1341" s="101" t="str">
        <f t="shared" si="124"/>
        <v/>
      </c>
      <c r="R1341" s="100"/>
      <c r="S1341" s="102" t="str">
        <f t="shared" si="125"/>
        <v/>
      </c>
      <c r="T1341" s="15" t="str">
        <f t="shared" si="126"/>
        <v/>
      </c>
    </row>
    <row r="1342" spans="1:20" x14ac:dyDescent="0.55000000000000004">
      <c r="A1342" s="126"/>
      <c r="B1342" s="95"/>
      <c r="C1342" s="98" t="str">
        <f>IF(B1342="","",VLOOKUP(B1342,団体基本情報!$B$14:$D$23,3,FALSE))</f>
        <v/>
      </c>
      <c r="D1342" s="7" t="str">
        <f t="shared" si="121"/>
        <v/>
      </c>
      <c r="E1342" s="6" t="str">
        <f t="shared" si="122"/>
        <v/>
      </c>
      <c r="F1342" s="131"/>
      <c r="G1342" s="105" t="str">
        <f>IF(F1342="","",VLOOKUP(F1342,プルダウン用リスト!$K$1:$M$14,2,FALSE))</f>
        <v/>
      </c>
      <c r="H1342" s="99"/>
      <c r="I1342" s="99"/>
      <c r="J1342" s="139"/>
      <c r="K1342" s="141"/>
      <c r="L1342" s="118"/>
      <c r="M1342" s="119" t="str">
        <f t="shared" si="123"/>
        <v/>
      </c>
      <c r="N1342" s="103"/>
      <c r="O1342" s="100"/>
      <c r="P1342" s="100"/>
      <c r="Q1342" s="101" t="str">
        <f t="shared" si="124"/>
        <v/>
      </c>
      <c r="R1342" s="100"/>
      <c r="S1342" s="102" t="str">
        <f t="shared" si="125"/>
        <v/>
      </c>
      <c r="T1342" s="15" t="str">
        <f t="shared" si="126"/>
        <v/>
      </c>
    </row>
    <row r="1343" spans="1:20" x14ac:dyDescent="0.55000000000000004">
      <c r="A1343" s="126"/>
      <c r="B1343" s="95"/>
      <c r="C1343" s="98" t="str">
        <f>IF(B1343="","",VLOOKUP(B1343,団体基本情報!$B$14:$D$23,3,FALSE))</f>
        <v/>
      </c>
      <c r="D1343" s="7" t="str">
        <f t="shared" si="121"/>
        <v/>
      </c>
      <c r="E1343" s="6" t="str">
        <f t="shared" si="122"/>
        <v/>
      </c>
      <c r="F1343" s="131"/>
      <c r="G1343" s="105" t="str">
        <f>IF(F1343="","",VLOOKUP(F1343,プルダウン用リスト!$K$1:$M$14,2,FALSE))</f>
        <v/>
      </c>
      <c r="H1343" s="99"/>
      <c r="I1343" s="99"/>
      <c r="J1343" s="139"/>
      <c r="K1343" s="141"/>
      <c r="L1343" s="118"/>
      <c r="M1343" s="119" t="str">
        <f t="shared" si="123"/>
        <v/>
      </c>
      <c r="N1343" s="103"/>
      <c r="O1343" s="100"/>
      <c r="P1343" s="100"/>
      <c r="Q1343" s="101" t="str">
        <f t="shared" si="124"/>
        <v/>
      </c>
      <c r="R1343" s="100"/>
      <c r="S1343" s="102" t="str">
        <f t="shared" si="125"/>
        <v/>
      </c>
      <c r="T1343" s="15" t="str">
        <f t="shared" si="126"/>
        <v/>
      </c>
    </row>
    <row r="1344" spans="1:20" x14ac:dyDescent="0.55000000000000004">
      <c r="A1344" s="126"/>
      <c r="B1344" s="95"/>
      <c r="C1344" s="98" t="str">
        <f>IF(B1344="","",VLOOKUP(B1344,団体基本情報!$B$14:$D$23,3,FALSE))</f>
        <v/>
      </c>
      <c r="D1344" s="7" t="str">
        <f t="shared" si="121"/>
        <v/>
      </c>
      <c r="E1344" s="6" t="str">
        <f t="shared" si="122"/>
        <v/>
      </c>
      <c r="F1344" s="131"/>
      <c r="G1344" s="105" t="str">
        <f>IF(F1344="","",VLOOKUP(F1344,プルダウン用リスト!$K$1:$M$14,2,FALSE))</f>
        <v/>
      </c>
      <c r="H1344" s="99"/>
      <c r="I1344" s="99"/>
      <c r="J1344" s="139"/>
      <c r="K1344" s="141"/>
      <c r="L1344" s="118"/>
      <c r="M1344" s="119" t="str">
        <f t="shared" si="123"/>
        <v/>
      </c>
      <c r="N1344" s="103"/>
      <c r="O1344" s="100"/>
      <c r="P1344" s="100"/>
      <c r="Q1344" s="101" t="str">
        <f t="shared" si="124"/>
        <v/>
      </c>
      <c r="R1344" s="100"/>
      <c r="S1344" s="102" t="str">
        <f t="shared" si="125"/>
        <v/>
      </c>
      <c r="T1344" s="15" t="str">
        <f t="shared" si="126"/>
        <v/>
      </c>
    </row>
    <row r="1345" spans="1:20" x14ac:dyDescent="0.55000000000000004">
      <c r="A1345" s="126"/>
      <c r="B1345" s="95"/>
      <c r="C1345" s="98" t="str">
        <f>IF(B1345="","",VLOOKUP(B1345,団体基本情報!$B$14:$D$23,3,FALSE))</f>
        <v/>
      </c>
      <c r="D1345" s="7" t="str">
        <f t="shared" si="121"/>
        <v/>
      </c>
      <c r="E1345" s="6" t="str">
        <f t="shared" si="122"/>
        <v/>
      </c>
      <c r="F1345" s="131"/>
      <c r="G1345" s="105" t="str">
        <f>IF(F1345="","",VLOOKUP(F1345,プルダウン用リスト!$K$1:$M$14,2,FALSE))</f>
        <v/>
      </c>
      <c r="H1345" s="99"/>
      <c r="I1345" s="99"/>
      <c r="J1345" s="139"/>
      <c r="K1345" s="141"/>
      <c r="L1345" s="118"/>
      <c r="M1345" s="119" t="str">
        <f t="shared" si="123"/>
        <v/>
      </c>
      <c r="N1345" s="103"/>
      <c r="O1345" s="100"/>
      <c r="P1345" s="100"/>
      <c r="Q1345" s="101" t="str">
        <f t="shared" si="124"/>
        <v/>
      </c>
      <c r="R1345" s="100"/>
      <c r="S1345" s="102" t="str">
        <f t="shared" si="125"/>
        <v/>
      </c>
      <c r="T1345" s="15" t="str">
        <f t="shared" si="126"/>
        <v/>
      </c>
    </row>
    <row r="1346" spans="1:20" x14ac:dyDescent="0.55000000000000004">
      <c r="A1346" s="126"/>
      <c r="B1346" s="95"/>
      <c r="C1346" s="98" t="str">
        <f>IF(B1346="","",VLOOKUP(B1346,団体基本情報!$B$14:$D$23,3,FALSE))</f>
        <v/>
      </c>
      <c r="D1346" s="7" t="str">
        <f t="shared" si="121"/>
        <v/>
      </c>
      <c r="E1346" s="6" t="str">
        <f t="shared" si="122"/>
        <v/>
      </c>
      <c r="F1346" s="131"/>
      <c r="G1346" s="105" t="str">
        <f>IF(F1346="","",VLOOKUP(F1346,プルダウン用リスト!$K$1:$M$14,2,FALSE))</f>
        <v/>
      </c>
      <c r="H1346" s="99"/>
      <c r="I1346" s="99"/>
      <c r="J1346" s="139"/>
      <c r="K1346" s="141"/>
      <c r="L1346" s="118"/>
      <c r="M1346" s="119" t="str">
        <f t="shared" si="123"/>
        <v/>
      </c>
      <c r="N1346" s="103"/>
      <c r="O1346" s="100"/>
      <c r="P1346" s="100"/>
      <c r="Q1346" s="101" t="str">
        <f t="shared" si="124"/>
        <v/>
      </c>
      <c r="R1346" s="100"/>
      <c r="S1346" s="102" t="str">
        <f t="shared" si="125"/>
        <v/>
      </c>
      <c r="T1346" s="15" t="str">
        <f t="shared" si="126"/>
        <v/>
      </c>
    </row>
    <row r="1347" spans="1:20" x14ac:dyDescent="0.55000000000000004">
      <c r="A1347" s="126"/>
      <c r="B1347" s="95"/>
      <c r="C1347" s="98" t="str">
        <f>IF(B1347="","",VLOOKUP(B1347,団体基本情報!$B$14:$D$23,3,FALSE))</f>
        <v/>
      </c>
      <c r="D1347" s="7" t="str">
        <f t="shared" si="121"/>
        <v/>
      </c>
      <c r="E1347" s="6" t="str">
        <f t="shared" si="122"/>
        <v/>
      </c>
      <c r="F1347" s="131"/>
      <c r="G1347" s="105" t="str">
        <f>IF(F1347="","",VLOOKUP(F1347,プルダウン用リスト!$K$1:$M$14,2,FALSE))</f>
        <v/>
      </c>
      <c r="H1347" s="99"/>
      <c r="I1347" s="99"/>
      <c r="J1347" s="139"/>
      <c r="K1347" s="141"/>
      <c r="L1347" s="118"/>
      <c r="M1347" s="119" t="str">
        <f t="shared" si="123"/>
        <v/>
      </c>
      <c r="N1347" s="103"/>
      <c r="O1347" s="100"/>
      <c r="P1347" s="100"/>
      <c r="Q1347" s="101" t="str">
        <f t="shared" si="124"/>
        <v/>
      </c>
      <c r="R1347" s="100"/>
      <c r="S1347" s="102" t="str">
        <f t="shared" si="125"/>
        <v/>
      </c>
      <c r="T1347" s="15" t="str">
        <f t="shared" si="126"/>
        <v/>
      </c>
    </row>
    <row r="1348" spans="1:20" x14ac:dyDescent="0.55000000000000004">
      <c r="A1348" s="126"/>
      <c r="B1348" s="95"/>
      <c r="C1348" s="98" t="str">
        <f>IF(B1348="","",VLOOKUP(B1348,団体基本情報!$B$14:$D$23,3,FALSE))</f>
        <v/>
      </c>
      <c r="D1348" s="7" t="str">
        <f t="shared" si="121"/>
        <v/>
      </c>
      <c r="E1348" s="6" t="str">
        <f t="shared" si="122"/>
        <v/>
      </c>
      <c r="F1348" s="131"/>
      <c r="G1348" s="105" t="str">
        <f>IF(F1348="","",VLOOKUP(F1348,プルダウン用リスト!$K$1:$M$14,2,FALSE))</f>
        <v/>
      </c>
      <c r="H1348" s="99"/>
      <c r="I1348" s="99"/>
      <c r="J1348" s="139"/>
      <c r="K1348" s="141"/>
      <c r="L1348" s="118"/>
      <c r="M1348" s="119" t="str">
        <f t="shared" si="123"/>
        <v/>
      </c>
      <c r="N1348" s="103"/>
      <c r="O1348" s="100"/>
      <c r="P1348" s="100"/>
      <c r="Q1348" s="101" t="str">
        <f t="shared" si="124"/>
        <v/>
      </c>
      <c r="R1348" s="100"/>
      <c r="S1348" s="102" t="str">
        <f t="shared" si="125"/>
        <v/>
      </c>
      <c r="T1348" s="15" t="str">
        <f t="shared" si="126"/>
        <v/>
      </c>
    </row>
    <row r="1349" spans="1:20" x14ac:dyDescent="0.55000000000000004">
      <c r="A1349" s="126"/>
      <c r="B1349" s="95"/>
      <c r="C1349" s="98" t="str">
        <f>IF(B1349="","",VLOOKUP(B1349,団体基本情報!$B$14:$D$23,3,FALSE))</f>
        <v/>
      </c>
      <c r="D1349" s="7" t="str">
        <f t="shared" si="121"/>
        <v/>
      </c>
      <c r="E1349" s="6" t="str">
        <f t="shared" si="122"/>
        <v/>
      </c>
      <c r="F1349" s="131"/>
      <c r="G1349" s="105" t="str">
        <f>IF(F1349="","",VLOOKUP(F1349,プルダウン用リスト!$K$1:$M$14,2,FALSE))</f>
        <v/>
      </c>
      <c r="H1349" s="99"/>
      <c r="I1349" s="99"/>
      <c r="J1349" s="139"/>
      <c r="K1349" s="141"/>
      <c r="L1349" s="118"/>
      <c r="M1349" s="119" t="str">
        <f t="shared" si="123"/>
        <v/>
      </c>
      <c r="N1349" s="103"/>
      <c r="O1349" s="100"/>
      <c r="P1349" s="100"/>
      <c r="Q1349" s="101" t="str">
        <f t="shared" si="124"/>
        <v/>
      </c>
      <c r="R1349" s="100"/>
      <c r="S1349" s="102" t="str">
        <f t="shared" si="125"/>
        <v/>
      </c>
      <c r="T1349" s="15" t="str">
        <f t="shared" si="126"/>
        <v/>
      </c>
    </row>
    <row r="1350" spans="1:20" x14ac:dyDescent="0.55000000000000004">
      <c r="A1350" s="126"/>
      <c r="B1350" s="95"/>
      <c r="C1350" s="98" t="str">
        <f>IF(B1350="","",VLOOKUP(B1350,団体基本情報!$B$14:$D$23,3,FALSE))</f>
        <v/>
      </c>
      <c r="D1350" s="7" t="str">
        <f t="shared" si="121"/>
        <v/>
      </c>
      <c r="E1350" s="6" t="str">
        <f t="shared" si="122"/>
        <v/>
      </c>
      <c r="F1350" s="131"/>
      <c r="G1350" s="105" t="str">
        <f>IF(F1350="","",VLOOKUP(F1350,プルダウン用リスト!$K$1:$M$14,2,FALSE))</f>
        <v/>
      </c>
      <c r="H1350" s="99"/>
      <c r="I1350" s="99"/>
      <c r="J1350" s="139"/>
      <c r="K1350" s="141"/>
      <c r="L1350" s="118"/>
      <c r="M1350" s="119" t="str">
        <f t="shared" si="123"/>
        <v/>
      </c>
      <c r="N1350" s="103"/>
      <c r="O1350" s="100"/>
      <c r="P1350" s="100"/>
      <c r="Q1350" s="101" t="str">
        <f t="shared" si="124"/>
        <v/>
      </c>
      <c r="R1350" s="100"/>
      <c r="S1350" s="102" t="str">
        <f t="shared" si="125"/>
        <v/>
      </c>
      <c r="T1350" s="15" t="str">
        <f t="shared" si="126"/>
        <v/>
      </c>
    </row>
    <row r="1351" spans="1:20" x14ac:dyDescent="0.55000000000000004">
      <c r="A1351" s="126"/>
      <c r="B1351" s="95"/>
      <c r="C1351" s="98" t="str">
        <f>IF(B1351="","",VLOOKUP(B1351,団体基本情報!$B$14:$D$23,3,FALSE))</f>
        <v/>
      </c>
      <c r="D1351" s="7" t="str">
        <f t="shared" ref="D1351:D1414" si="127">IF(E1351="","",IF(E1351="謝金","01.",IF(E1351="旅費","02.",IF(E1351="その他","04.","03."))))</f>
        <v/>
      </c>
      <c r="E1351" s="6" t="str">
        <f t="shared" ref="E1351:E1414" si="128">IF(F1351="","",IF(F1351="謝金","謝金",IF(F1351="旅費","旅費",IF(F1351="対象外経費","その他","所費"))))</f>
        <v/>
      </c>
      <c r="F1351" s="131"/>
      <c r="G1351" s="105" t="str">
        <f>IF(F1351="","",VLOOKUP(F1351,プルダウン用リスト!$K$1:$M$14,2,FALSE))</f>
        <v/>
      </c>
      <c r="H1351" s="99"/>
      <c r="I1351" s="99"/>
      <c r="J1351" s="139"/>
      <c r="K1351" s="141"/>
      <c r="L1351" s="118"/>
      <c r="M1351" s="119" t="str">
        <f t="shared" ref="M1351:M1414" si="129">IF(F1351="対象外経費",K1351,IF(L1351="","",K1351-L1351))</f>
        <v/>
      </c>
      <c r="N1351" s="103"/>
      <c r="O1351" s="100"/>
      <c r="P1351" s="100"/>
      <c r="Q1351" s="101" t="str">
        <f t="shared" ref="Q1351:Q1414" si="130">IF(O1351+P1351=0,"",O1351+P1351)</f>
        <v/>
      </c>
      <c r="R1351" s="100"/>
      <c r="S1351" s="102" t="str">
        <f t="shared" ref="S1351:S1414" si="131">IF(R1351="","",Q1351-R1351)</f>
        <v/>
      </c>
      <c r="T1351" s="15" t="str">
        <f t="shared" ref="T1351:T1414" si="132">IF(G1351=2,"＊","")</f>
        <v/>
      </c>
    </row>
    <row r="1352" spans="1:20" x14ac:dyDescent="0.55000000000000004">
      <c r="A1352" s="126"/>
      <c r="B1352" s="95"/>
      <c r="C1352" s="98" t="str">
        <f>IF(B1352="","",VLOOKUP(B1352,団体基本情報!$B$14:$D$23,3,FALSE))</f>
        <v/>
      </c>
      <c r="D1352" s="7" t="str">
        <f t="shared" si="127"/>
        <v/>
      </c>
      <c r="E1352" s="6" t="str">
        <f t="shared" si="128"/>
        <v/>
      </c>
      <c r="F1352" s="131"/>
      <c r="G1352" s="105" t="str">
        <f>IF(F1352="","",VLOOKUP(F1352,プルダウン用リスト!$K$1:$M$14,2,FALSE))</f>
        <v/>
      </c>
      <c r="H1352" s="99"/>
      <c r="I1352" s="99"/>
      <c r="J1352" s="139"/>
      <c r="K1352" s="141"/>
      <c r="L1352" s="118"/>
      <c r="M1352" s="119" t="str">
        <f t="shared" si="129"/>
        <v/>
      </c>
      <c r="N1352" s="103"/>
      <c r="O1352" s="100"/>
      <c r="P1352" s="100"/>
      <c r="Q1352" s="101" t="str">
        <f t="shared" si="130"/>
        <v/>
      </c>
      <c r="R1352" s="100"/>
      <c r="S1352" s="102" t="str">
        <f t="shared" si="131"/>
        <v/>
      </c>
      <c r="T1352" s="15" t="str">
        <f t="shared" si="132"/>
        <v/>
      </c>
    </row>
    <row r="1353" spans="1:20" x14ac:dyDescent="0.55000000000000004">
      <c r="A1353" s="126"/>
      <c r="B1353" s="95"/>
      <c r="C1353" s="98" t="str">
        <f>IF(B1353="","",VLOOKUP(B1353,団体基本情報!$B$14:$D$23,3,FALSE))</f>
        <v/>
      </c>
      <c r="D1353" s="7" t="str">
        <f t="shared" si="127"/>
        <v/>
      </c>
      <c r="E1353" s="6" t="str">
        <f t="shared" si="128"/>
        <v/>
      </c>
      <c r="F1353" s="131"/>
      <c r="G1353" s="105" t="str">
        <f>IF(F1353="","",VLOOKUP(F1353,プルダウン用リスト!$K$1:$M$14,2,FALSE))</f>
        <v/>
      </c>
      <c r="H1353" s="99"/>
      <c r="I1353" s="99"/>
      <c r="J1353" s="139"/>
      <c r="K1353" s="141"/>
      <c r="L1353" s="118"/>
      <c r="M1353" s="119" t="str">
        <f t="shared" si="129"/>
        <v/>
      </c>
      <c r="N1353" s="103"/>
      <c r="O1353" s="100"/>
      <c r="P1353" s="100"/>
      <c r="Q1353" s="101" t="str">
        <f t="shared" si="130"/>
        <v/>
      </c>
      <c r="R1353" s="100"/>
      <c r="S1353" s="102" t="str">
        <f t="shared" si="131"/>
        <v/>
      </c>
      <c r="T1353" s="15" t="str">
        <f t="shared" si="132"/>
        <v/>
      </c>
    </row>
    <row r="1354" spans="1:20" x14ac:dyDescent="0.55000000000000004">
      <c r="A1354" s="126"/>
      <c r="B1354" s="95"/>
      <c r="C1354" s="98" t="str">
        <f>IF(B1354="","",VLOOKUP(B1354,団体基本情報!$B$14:$D$23,3,FALSE))</f>
        <v/>
      </c>
      <c r="D1354" s="7" t="str">
        <f t="shared" si="127"/>
        <v/>
      </c>
      <c r="E1354" s="6" t="str">
        <f t="shared" si="128"/>
        <v/>
      </c>
      <c r="F1354" s="131"/>
      <c r="G1354" s="105" t="str">
        <f>IF(F1354="","",VLOOKUP(F1354,プルダウン用リスト!$K$1:$M$14,2,FALSE))</f>
        <v/>
      </c>
      <c r="H1354" s="99"/>
      <c r="I1354" s="99"/>
      <c r="J1354" s="139"/>
      <c r="K1354" s="141"/>
      <c r="L1354" s="118"/>
      <c r="M1354" s="119" t="str">
        <f t="shared" si="129"/>
        <v/>
      </c>
      <c r="N1354" s="103"/>
      <c r="O1354" s="100"/>
      <c r="P1354" s="100"/>
      <c r="Q1354" s="101" t="str">
        <f t="shared" si="130"/>
        <v/>
      </c>
      <c r="R1354" s="100"/>
      <c r="S1354" s="102" t="str">
        <f t="shared" si="131"/>
        <v/>
      </c>
      <c r="T1354" s="15" t="str">
        <f t="shared" si="132"/>
        <v/>
      </c>
    </row>
    <row r="1355" spans="1:20" x14ac:dyDescent="0.55000000000000004">
      <c r="A1355" s="126"/>
      <c r="B1355" s="95"/>
      <c r="C1355" s="98" t="str">
        <f>IF(B1355="","",VLOOKUP(B1355,団体基本情報!$B$14:$D$23,3,FALSE))</f>
        <v/>
      </c>
      <c r="D1355" s="7" t="str">
        <f t="shared" si="127"/>
        <v/>
      </c>
      <c r="E1355" s="6" t="str">
        <f t="shared" si="128"/>
        <v/>
      </c>
      <c r="F1355" s="131"/>
      <c r="G1355" s="105" t="str">
        <f>IF(F1355="","",VLOOKUP(F1355,プルダウン用リスト!$K$1:$M$14,2,FALSE))</f>
        <v/>
      </c>
      <c r="H1355" s="99"/>
      <c r="I1355" s="99"/>
      <c r="J1355" s="139"/>
      <c r="K1355" s="141"/>
      <c r="L1355" s="118"/>
      <c r="M1355" s="119" t="str">
        <f t="shared" si="129"/>
        <v/>
      </c>
      <c r="N1355" s="103"/>
      <c r="O1355" s="100"/>
      <c r="P1355" s="100"/>
      <c r="Q1355" s="101" t="str">
        <f t="shared" si="130"/>
        <v/>
      </c>
      <c r="R1355" s="100"/>
      <c r="S1355" s="102" t="str">
        <f t="shared" si="131"/>
        <v/>
      </c>
      <c r="T1355" s="15" t="str">
        <f t="shared" si="132"/>
        <v/>
      </c>
    </row>
    <row r="1356" spans="1:20" x14ac:dyDescent="0.55000000000000004">
      <c r="A1356" s="126"/>
      <c r="B1356" s="95"/>
      <c r="C1356" s="98" t="str">
        <f>IF(B1356="","",VLOOKUP(B1356,団体基本情報!$B$14:$D$23,3,FALSE))</f>
        <v/>
      </c>
      <c r="D1356" s="7" t="str">
        <f t="shared" si="127"/>
        <v/>
      </c>
      <c r="E1356" s="6" t="str">
        <f t="shared" si="128"/>
        <v/>
      </c>
      <c r="F1356" s="131"/>
      <c r="G1356" s="105" t="str">
        <f>IF(F1356="","",VLOOKUP(F1356,プルダウン用リスト!$K$1:$M$14,2,FALSE))</f>
        <v/>
      </c>
      <c r="H1356" s="99"/>
      <c r="I1356" s="99"/>
      <c r="J1356" s="139"/>
      <c r="K1356" s="141"/>
      <c r="L1356" s="118"/>
      <c r="M1356" s="119" t="str">
        <f t="shared" si="129"/>
        <v/>
      </c>
      <c r="N1356" s="103"/>
      <c r="O1356" s="100"/>
      <c r="P1356" s="100"/>
      <c r="Q1356" s="101" t="str">
        <f t="shared" si="130"/>
        <v/>
      </c>
      <c r="R1356" s="100"/>
      <c r="S1356" s="102" t="str">
        <f t="shared" si="131"/>
        <v/>
      </c>
      <c r="T1356" s="15" t="str">
        <f t="shared" si="132"/>
        <v/>
      </c>
    </row>
    <row r="1357" spans="1:20" x14ac:dyDescent="0.55000000000000004">
      <c r="A1357" s="126"/>
      <c r="B1357" s="95"/>
      <c r="C1357" s="98" t="str">
        <f>IF(B1357="","",VLOOKUP(B1357,団体基本情報!$B$14:$D$23,3,FALSE))</f>
        <v/>
      </c>
      <c r="D1357" s="7" t="str">
        <f t="shared" si="127"/>
        <v/>
      </c>
      <c r="E1357" s="6" t="str">
        <f t="shared" si="128"/>
        <v/>
      </c>
      <c r="F1357" s="131"/>
      <c r="G1357" s="105" t="str">
        <f>IF(F1357="","",VLOOKUP(F1357,プルダウン用リスト!$K$1:$M$14,2,FALSE))</f>
        <v/>
      </c>
      <c r="H1357" s="99"/>
      <c r="I1357" s="99"/>
      <c r="J1357" s="139"/>
      <c r="K1357" s="141"/>
      <c r="L1357" s="118"/>
      <c r="M1357" s="119" t="str">
        <f t="shared" si="129"/>
        <v/>
      </c>
      <c r="N1357" s="103"/>
      <c r="O1357" s="100"/>
      <c r="P1357" s="100"/>
      <c r="Q1357" s="101" t="str">
        <f t="shared" si="130"/>
        <v/>
      </c>
      <c r="R1357" s="100"/>
      <c r="S1357" s="102" t="str">
        <f t="shared" si="131"/>
        <v/>
      </c>
      <c r="T1357" s="15" t="str">
        <f t="shared" si="132"/>
        <v/>
      </c>
    </row>
    <row r="1358" spans="1:20" x14ac:dyDescent="0.55000000000000004">
      <c r="A1358" s="126"/>
      <c r="B1358" s="95"/>
      <c r="C1358" s="98" t="str">
        <f>IF(B1358="","",VLOOKUP(B1358,団体基本情報!$B$14:$D$23,3,FALSE))</f>
        <v/>
      </c>
      <c r="D1358" s="7" t="str">
        <f t="shared" si="127"/>
        <v/>
      </c>
      <c r="E1358" s="6" t="str">
        <f t="shared" si="128"/>
        <v/>
      </c>
      <c r="F1358" s="131"/>
      <c r="G1358" s="105" t="str">
        <f>IF(F1358="","",VLOOKUP(F1358,プルダウン用リスト!$K$1:$M$14,2,FALSE))</f>
        <v/>
      </c>
      <c r="H1358" s="99"/>
      <c r="I1358" s="99"/>
      <c r="J1358" s="139"/>
      <c r="K1358" s="141"/>
      <c r="L1358" s="118"/>
      <c r="M1358" s="119" t="str">
        <f t="shared" si="129"/>
        <v/>
      </c>
      <c r="N1358" s="103"/>
      <c r="O1358" s="100"/>
      <c r="P1358" s="100"/>
      <c r="Q1358" s="101" t="str">
        <f t="shared" si="130"/>
        <v/>
      </c>
      <c r="R1358" s="100"/>
      <c r="S1358" s="102" t="str">
        <f t="shared" si="131"/>
        <v/>
      </c>
      <c r="T1358" s="15" t="str">
        <f t="shared" si="132"/>
        <v/>
      </c>
    </row>
    <row r="1359" spans="1:20" x14ac:dyDescent="0.55000000000000004">
      <c r="A1359" s="126"/>
      <c r="B1359" s="95"/>
      <c r="C1359" s="98" t="str">
        <f>IF(B1359="","",VLOOKUP(B1359,団体基本情報!$B$14:$D$23,3,FALSE))</f>
        <v/>
      </c>
      <c r="D1359" s="7" t="str">
        <f t="shared" si="127"/>
        <v/>
      </c>
      <c r="E1359" s="6" t="str">
        <f t="shared" si="128"/>
        <v/>
      </c>
      <c r="F1359" s="131"/>
      <c r="G1359" s="105" t="str">
        <f>IF(F1359="","",VLOOKUP(F1359,プルダウン用リスト!$K$1:$M$14,2,FALSE))</f>
        <v/>
      </c>
      <c r="H1359" s="99"/>
      <c r="I1359" s="99"/>
      <c r="J1359" s="139"/>
      <c r="K1359" s="141"/>
      <c r="L1359" s="118"/>
      <c r="M1359" s="119" t="str">
        <f t="shared" si="129"/>
        <v/>
      </c>
      <c r="N1359" s="103"/>
      <c r="O1359" s="100"/>
      <c r="P1359" s="100"/>
      <c r="Q1359" s="101" t="str">
        <f t="shared" si="130"/>
        <v/>
      </c>
      <c r="R1359" s="100"/>
      <c r="S1359" s="102" t="str">
        <f t="shared" si="131"/>
        <v/>
      </c>
      <c r="T1359" s="15" t="str">
        <f t="shared" si="132"/>
        <v/>
      </c>
    </row>
    <row r="1360" spans="1:20" x14ac:dyDescent="0.55000000000000004">
      <c r="A1360" s="126"/>
      <c r="B1360" s="95"/>
      <c r="C1360" s="98" t="str">
        <f>IF(B1360="","",VLOOKUP(B1360,団体基本情報!$B$14:$D$23,3,FALSE))</f>
        <v/>
      </c>
      <c r="D1360" s="7" t="str">
        <f t="shared" si="127"/>
        <v/>
      </c>
      <c r="E1360" s="6" t="str">
        <f t="shared" si="128"/>
        <v/>
      </c>
      <c r="F1360" s="131"/>
      <c r="G1360" s="105" t="str">
        <f>IF(F1360="","",VLOOKUP(F1360,プルダウン用リスト!$K$1:$M$14,2,FALSE))</f>
        <v/>
      </c>
      <c r="H1360" s="99"/>
      <c r="I1360" s="99"/>
      <c r="J1360" s="139"/>
      <c r="K1360" s="141"/>
      <c r="L1360" s="118"/>
      <c r="M1360" s="119" t="str">
        <f t="shared" si="129"/>
        <v/>
      </c>
      <c r="N1360" s="103"/>
      <c r="O1360" s="100"/>
      <c r="P1360" s="100"/>
      <c r="Q1360" s="101" t="str">
        <f t="shared" si="130"/>
        <v/>
      </c>
      <c r="R1360" s="100"/>
      <c r="S1360" s="102" t="str">
        <f t="shared" si="131"/>
        <v/>
      </c>
      <c r="T1360" s="15" t="str">
        <f t="shared" si="132"/>
        <v/>
      </c>
    </row>
    <row r="1361" spans="1:20" x14ac:dyDescent="0.55000000000000004">
      <c r="A1361" s="126"/>
      <c r="B1361" s="95"/>
      <c r="C1361" s="98" t="str">
        <f>IF(B1361="","",VLOOKUP(B1361,団体基本情報!$B$14:$D$23,3,FALSE))</f>
        <v/>
      </c>
      <c r="D1361" s="7" t="str">
        <f t="shared" si="127"/>
        <v/>
      </c>
      <c r="E1361" s="6" t="str">
        <f t="shared" si="128"/>
        <v/>
      </c>
      <c r="F1361" s="131"/>
      <c r="G1361" s="105" t="str">
        <f>IF(F1361="","",VLOOKUP(F1361,プルダウン用リスト!$K$1:$M$14,2,FALSE))</f>
        <v/>
      </c>
      <c r="H1361" s="99"/>
      <c r="I1361" s="99"/>
      <c r="J1361" s="139"/>
      <c r="K1361" s="141"/>
      <c r="L1361" s="118"/>
      <c r="M1361" s="119" t="str">
        <f t="shared" si="129"/>
        <v/>
      </c>
      <c r="N1361" s="103"/>
      <c r="O1361" s="100"/>
      <c r="P1361" s="100"/>
      <c r="Q1361" s="101" t="str">
        <f t="shared" si="130"/>
        <v/>
      </c>
      <c r="R1361" s="100"/>
      <c r="S1361" s="102" t="str">
        <f t="shared" si="131"/>
        <v/>
      </c>
      <c r="T1361" s="15" t="str">
        <f t="shared" si="132"/>
        <v/>
      </c>
    </row>
    <row r="1362" spans="1:20" x14ac:dyDescent="0.55000000000000004">
      <c r="A1362" s="126"/>
      <c r="B1362" s="95"/>
      <c r="C1362" s="98" t="str">
        <f>IF(B1362="","",VLOOKUP(B1362,団体基本情報!$B$14:$D$23,3,FALSE))</f>
        <v/>
      </c>
      <c r="D1362" s="7" t="str">
        <f t="shared" si="127"/>
        <v/>
      </c>
      <c r="E1362" s="6" t="str">
        <f t="shared" si="128"/>
        <v/>
      </c>
      <c r="F1362" s="131"/>
      <c r="G1362" s="105" t="str">
        <f>IF(F1362="","",VLOOKUP(F1362,プルダウン用リスト!$K$1:$M$14,2,FALSE))</f>
        <v/>
      </c>
      <c r="H1362" s="99"/>
      <c r="I1362" s="99"/>
      <c r="J1362" s="139"/>
      <c r="K1362" s="141"/>
      <c r="L1362" s="118"/>
      <c r="M1362" s="119" t="str">
        <f t="shared" si="129"/>
        <v/>
      </c>
      <c r="N1362" s="103"/>
      <c r="O1362" s="100"/>
      <c r="P1362" s="100"/>
      <c r="Q1362" s="101" t="str">
        <f t="shared" si="130"/>
        <v/>
      </c>
      <c r="R1362" s="100"/>
      <c r="S1362" s="102" t="str">
        <f t="shared" si="131"/>
        <v/>
      </c>
      <c r="T1362" s="15" t="str">
        <f t="shared" si="132"/>
        <v/>
      </c>
    </row>
    <row r="1363" spans="1:20" x14ac:dyDescent="0.55000000000000004">
      <c r="A1363" s="126"/>
      <c r="B1363" s="95"/>
      <c r="C1363" s="98" t="str">
        <f>IF(B1363="","",VLOOKUP(B1363,団体基本情報!$B$14:$D$23,3,FALSE))</f>
        <v/>
      </c>
      <c r="D1363" s="7" t="str">
        <f t="shared" si="127"/>
        <v/>
      </c>
      <c r="E1363" s="6" t="str">
        <f t="shared" si="128"/>
        <v/>
      </c>
      <c r="F1363" s="131"/>
      <c r="G1363" s="105" t="str">
        <f>IF(F1363="","",VLOOKUP(F1363,プルダウン用リスト!$K$1:$M$14,2,FALSE))</f>
        <v/>
      </c>
      <c r="H1363" s="99"/>
      <c r="I1363" s="99"/>
      <c r="J1363" s="139"/>
      <c r="K1363" s="141"/>
      <c r="L1363" s="118"/>
      <c r="M1363" s="119" t="str">
        <f t="shared" si="129"/>
        <v/>
      </c>
      <c r="N1363" s="103"/>
      <c r="O1363" s="100"/>
      <c r="P1363" s="100"/>
      <c r="Q1363" s="101" t="str">
        <f t="shared" si="130"/>
        <v/>
      </c>
      <c r="R1363" s="100"/>
      <c r="S1363" s="102" t="str">
        <f t="shared" si="131"/>
        <v/>
      </c>
      <c r="T1363" s="15" t="str">
        <f t="shared" si="132"/>
        <v/>
      </c>
    </row>
    <row r="1364" spans="1:20" x14ac:dyDescent="0.55000000000000004">
      <c r="A1364" s="126"/>
      <c r="B1364" s="95"/>
      <c r="C1364" s="98" t="str">
        <f>IF(B1364="","",VLOOKUP(B1364,団体基本情報!$B$14:$D$23,3,FALSE))</f>
        <v/>
      </c>
      <c r="D1364" s="7" t="str">
        <f t="shared" si="127"/>
        <v/>
      </c>
      <c r="E1364" s="6" t="str">
        <f t="shared" si="128"/>
        <v/>
      </c>
      <c r="F1364" s="131"/>
      <c r="G1364" s="105" t="str">
        <f>IF(F1364="","",VLOOKUP(F1364,プルダウン用リスト!$K$1:$M$14,2,FALSE))</f>
        <v/>
      </c>
      <c r="H1364" s="99"/>
      <c r="I1364" s="99"/>
      <c r="J1364" s="139"/>
      <c r="K1364" s="141"/>
      <c r="L1364" s="118"/>
      <c r="M1364" s="119" t="str">
        <f t="shared" si="129"/>
        <v/>
      </c>
      <c r="N1364" s="103"/>
      <c r="O1364" s="100"/>
      <c r="P1364" s="100"/>
      <c r="Q1364" s="101" t="str">
        <f t="shared" si="130"/>
        <v/>
      </c>
      <c r="R1364" s="100"/>
      <c r="S1364" s="102" t="str">
        <f t="shared" si="131"/>
        <v/>
      </c>
      <c r="T1364" s="15" t="str">
        <f t="shared" si="132"/>
        <v/>
      </c>
    </row>
    <row r="1365" spans="1:20" x14ac:dyDescent="0.55000000000000004">
      <c r="A1365" s="126"/>
      <c r="B1365" s="95"/>
      <c r="C1365" s="98" t="str">
        <f>IF(B1365="","",VLOOKUP(B1365,団体基本情報!$B$14:$D$23,3,FALSE))</f>
        <v/>
      </c>
      <c r="D1365" s="7" t="str">
        <f t="shared" si="127"/>
        <v/>
      </c>
      <c r="E1365" s="6" t="str">
        <f t="shared" si="128"/>
        <v/>
      </c>
      <c r="F1365" s="131"/>
      <c r="G1365" s="105" t="str">
        <f>IF(F1365="","",VLOOKUP(F1365,プルダウン用リスト!$K$1:$M$14,2,FALSE))</f>
        <v/>
      </c>
      <c r="H1365" s="99"/>
      <c r="I1365" s="99"/>
      <c r="J1365" s="139"/>
      <c r="K1365" s="141"/>
      <c r="L1365" s="118"/>
      <c r="M1365" s="119" t="str">
        <f t="shared" si="129"/>
        <v/>
      </c>
      <c r="N1365" s="103"/>
      <c r="O1365" s="100"/>
      <c r="P1365" s="100"/>
      <c r="Q1365" s="101" t="str">
        <f t="shared" si="130"/>
        <v/>
      </c>
      <c r="R1365" s="100"/>
      <c r="S1365" s="102" t="str">
        <f t="shared" si="131"/>
        <v/>
      </c>
      <c r="T1365" s="15" t="str">
        <f t="shared" si="132"/>
        <v/>
      </c>
    </row>
    <row r="1366" spans="1:20" x14ac:dyDescent="0.55000000000000004">
      <c r="A1366" s="126"/>
      <c r="B1366" s="95"/>
      <c r="C1366" s="98" t="str">
        <f>IF(B1366="","",VLOOKUP(B1366,団体基本情報!$B$14:$D$23,3,FALSE))</f>
        <v/>
      </c>
      <c r="D1366" s="7" t="str">
        <f t="shared" si="127"/>
        <v/>
      </c>
      <c r="E1366" s="6" t="str">
        <f t="shared" si="128"/>
        <v/>
      </c>
      <c r="F1366" s="131"/>
      <c r="G1366" s="105" t="str">
        <f>IF(F1366="","",VLOOKUP(F1366,プルダウン用リスト!$K$1:$M$14,2,FALSE))</f>
        <v/>
      </c>
      <c r="H1366" s="99"/>
      <c r="I1366" s="99"/>
      <c r="J1366" s="139"/>
      <c r="K1366" s="141"/>
      <c r="L1366" s="118"/>
      <c r="M1366" s="119" t="str">
        <f t="shared" si="129"/>
        <v/>
      </c>
      <c r="N1366" s="103"/>
      <c r="O1366" s="100"/>
      <c r="P1366" s="100"/>
      <c r="Q1366" s="101" t="str">
        <f t="shared" si="130"/>
        <v/>
      </c>
      <c r="R1366" s="100"/>
      <c r="S1366" s="102" t="str">
        <f t="shared" si="131"/>
        <v/>
      </c>
      <c r="T1366" s="15" t="str">
        <f t="shared" si="132"/>
        <v/>
      </c>
    </row>
    <row r="1367" spans="1:20" x14ac:dyDescent="0.55000000000000004">
      <c r="A1367" s="126"/>
      <c r="B1367" s="95"/>
      <c r="C1367" s="98" t="str">
        <f>IF(B1367="","",VLOOKUP(B1367,団体基本情報!$B$14:$D$23,3,FALSE))</f>
        <v/>
      </c>
      <c r="D1367" s="7" t="str">
        <f t="shared" si="127"/>
        <v/>
      </c>
      <c r="E1367" s="6" t="str">
        <f t="shared" si="128"/>
        <v/>
      </c>
      <c r="F1367" s="131"/>
      <c r="G1367" s="105" t="str">
        <f>IF(F1367="","",VLOOKUP(F1367,プルダウン用リスト!$K$1:$M$14,2,FALSE))</f>
        <v/>
      </c>
      <c r="H1367" s="99"/>
      <c r="I1367" s="99"/>
      <c r="J1367" s="139"/>
      <c r="K1367" s="141"/>
      <c r="L1367" s="118"/>
      <c r="M1367" s="119" t="str">
        <f t="shared" si="129"/>
        <v/>
      </c>
      <c r="N1367" s="103"/>
      <c r="O1367" s="100"/>
      <c r="P1367" s="100"/>
      <c r="Q1367" s="101" t="str">
        <f t="shared" si="130"/>
        <v/>
      </c>
      <c r="R1367" s="100"/>
      <c r="S1367" s="102" t="str">
        <f t="shared" si="131"/>
        <v/>
      </c>
      <c r="T1367" s="15" t="str">
        <f t="shared" si="132"/>
        <v/>
      </c>
    </row>
    <row r="1368" spans="1:20" x14ac:dyDescent="0.55000000000000004">
      <c r="A1368" s="126"/>
      <c r="B1368" s="95"/>
      <c r="C1368" s="98" t="str">
        <f>IF(B1368="","",VLOOKUP(B1368,団体基本情報!$B$14:$D$23,3,FALSE))</f>
        <v/>
      </c>
      <c r="D1368" s="7" t="str">
        <f t="shared" si="127"/>
        <v/>
      </c>
      <c r="E1368" s="6" t="str">
        <f t="shared" si="128"/>
        <v/>
      </c>
      <c r="F1368" s="131"/>
      <c r="G1368" s="105" t="str">
        <f>IF(F1368="","",VLOOKUP(F1368,プルダウン用リスト!$K$1:$M$14,2,FALSE))</f>
        <v/>
      </c>
      <c r="H1368" s="99"/>
      <c r="I1368" s="99"/>
      <c r="J1368" s="139"/>
      <c r="K1368" s="141"/>
      <c r="L1368" s="118"/>
      <c r="M1368" s="119" t="str">
        <f t="shared" si="129"/>
        <v/>
      </c>
      <c r="N1368" s="103"/>
      <c r="O1368" s="100"/>
      <c r="P1368" s="100"/>
      <c r="Q1368" s="101" t="str">
        <f t="shared" si="130"/>
        <v/>
      </c>
      <c r="R1368" s="100"/>
      <c r="S1368" s="102" t="str">
        <f t="shared" si="131"/>
        <v/>
      </c>
      <c r="T1368" s="15" t="str">
        <f t="shared" si="132"/>
        <v/>
      </c>
    </row>
    <row r="1369" spans="1:20" x14ac:dyDescent="0.55000000000000004">
      <c r="A1369" s="126"/>
      <c r="B1369" s="95"/>
      <c r="C1369" s="98" t="str">
        <f>IF(B1369="","",VLOOKUP(B1369,団体基本情報!$B$14:$D$23,3,FALSE))</f>
        <v/>
      </c>
      <c r="D1369" s="7" t="str">
        <f t="shared" si="127"/>
        <v/>
      </c>
      <c r="E1369" s="6" t="str">
        <f t="shared" si="128"/>
        <v/>
      </c>
      <c r="F1369" s="131"/>
      <c r="G1369" s="105" t="str">
        <f>IF(F1369="","",VLOOKUP(F1369,プルダウン用リスト!$K$1:$M$14,2,FALSE))</f>
        <v/>
      </c>
      <c r="H1369" s="99"/>
      <c r="I1369" s="99"/>
      <c r="J1369" s="139"/>
      <c r="K1369" s="141"/>
      <c r="L1369" s="118"/>
      <c r="M1369" s="119" t="str">
        <f t="shared" si="129"/>
        <v/>
      </c>
      <c r="N1369" s="103"/>
      <c r="O1369" s="100"/>
      <c r="P1369" s="100"/>
      <c r="Q1369" s="101" t="str">
        <f t="shared" si="130"/>
        <v/>
      </c>
      <c r="R1369" s="100"/>
      <c r="S1369" s="102" t="str">
        <f t="shared" si="131"/>
        <v/>
      </c>
      <c r="T1369" s="15" t="str">
        <f t="shared" si="132"/>
        <v/>
      </c>
    </row>
    <row r="1370" spans="1:20" x14ac:dyDescent="0.55000000000000004">
      <c r="A1370" s="126"/>
      <c r="B1370" s="95"/>
      <c r="C1370" s="98" t="str">
        <f>IF(B1370="","",VLOOKUP(B1370,団体基本情報!$B$14:$D$23,3,FALSE))</f>
        <v/>
      </c>
      <c r="D1370" s="7" t="str">
        <f t="shared" si="127"/>
        <v/>
      </c>
      <c r="E1370" s="6" t="str">
        <f t="shared" si="128"/>
        <v/>
      </c>
      <c r="F1370" s="131"/>
      <c r="G1370" s="105" t="str">
        <f>IF(F1370="","",VLOOKUP(F1370,プルダウン用リスト!$K$1:$M$14,2,FALSE))</f>
        <v/>
      </c>
      <c r="H1370" s="99"/>
      <c r="I1370" s="99"/>
      <c r="J1370" s="139"/>
      <c r="K1370" s="141"/>
      <c r="L1370" s="118"/>
      <c r="M1370" s="119" t="str">
        <f t="shared" si="129"/>
        <v/>
      </c>
      <c r="N1370" s="103"/>
      <c r="O1370" s="100"/>
      <c r="P1370" s="100"/>
      <c r="Q1370" s="101" t="str">
        <f t="shared" si="130"/>
        <v/>
      </c>
      <c r="R1370" s="100"/>
      <c r="S1370" s="102" t="str">
        <f t="shared" si="131"/>
        <v/>
      </c>
      <c r="T1370" s="15" t="str">
        <f t="shared" si="132"/>
        <v/>
      </c>
    </row>
    <row r="1371" spans="1:20" x14ac:dyDescent="0.55000000000000004">
      <c r="A1371" s="126"/>
      <c r="B1371" s="95"/>
      <c r="C1371" s="98" t="str">
        <f>IF(B1371="","",VLOOKUP(B1371,団体基本情報!$B$14:$D$23,3,FALSE))</f>
        <v/>
      </c>
      <c r="D1371" s="7" t="str">
        <f t="shared" si="127"/>
        <v/>
      </c>
      <c r="E1371" s="6" t="str">
        <f t="shared" si="128"/>
        <v/>
      </c>
      <c r="F1371" s="131"/>
      <c r="G1371" s="105" t="str">
        <f>IF(F1371="","",VLOOKUP(F1371,プルダウン用リスト!$K$1:$M$14,2,FALSE))</f>
        <v/>
      </c>
      <c r="H1371" s="99"/>
      <c r="I1371" s="99"/>
      <c r="J1371" s="139"/>
      <c r="K1371" s="141"/>
      <c r="L1371" s="118"/>
      <c r="M1371" s="119" t="str">
        <f t="shared" si="129"/>
        <v/>
      </c>
      <c r="N1371" s="103"/>
      <c r="O1371" s="100"/>
      <c r="P1371" s="100"/>
      <c r="Q1371" s="101" t="str">
        <f t="shared" si="130"/>
        <v/>
      </c>
      <c r="R1371" s="100"/>
      <c r="S1371" s="102" t="str">
        <f t="shared" si="131"/>
        <v/>
      </c>
      <c r="T1371" s="15" t="str">
        <f t="shared" si="132"/>
        <v/>
      </c>
    </row>
    <row r="1372" spans="1:20" x14ac:dyDescent="0.55000000000000004">
      <c r="A1372" s="126"/>
      <c r="B1372" s="95"/>
      <c r="C1372" s="98" t="str">
        <f>IF(B1372="","",VLOOKUP(B1372,団体基本情報!$B$14:$D$23,3,FALSE))</f>
        <v/>
      </c>
      <c r="D1372" s="7" t="str">
        <f t="shared" si="127"/>
        <v/>
      </c>
      <c r="E1372" s="6" t="str">
        <f t="shared" si="128"/>
        <v/>
      </c>
      <c r="F1372" s="131"/>
      <c r="G1372" s="105" t="str">
        <f>IF(F1372="","",VLOOKUP(F1372,プルダウン用リスト!$K$1:$M$14,2,FALSE))</f>
        <v/>
      </c>
      <c r="H1372" s="99"/>
      <c r="I1372" s="99"/>
      <c r="J1372" s="139"/>
      <c r="K1372" s="141"/>
      <c r="L1372" s="118"/>
      <c r="M1372" s="119" t="str">
        <f t="shared" si="129"/>
        <v/>
      </c>
      <c r="N1372" s="103"/>
      <c r="O1372" s="100"/>
      <c r="P1372" s="100"/>
      <c r="Q1372" s="101" t="str">
        <f t="shared" si="130"/>
        <v/>
      </c>
      <c r="R1372" s="100"/>
      <c r="S1372" s="102" t="str">
        <f t="shared" si="131"/>
        <v/>
      </c>
      <c r="T1372" s="15" t="str">
        <f t="shared" si="132"/>
        <v/>
      </c>
    </row>
    <row r="1373" spans="1:20" x14ac:dyDescent="0.55000000000000004">
      <c r="A1373" s="126"/>
      <c r="B1373" s="95"/>
      <c r="C1373" s="98" t="str">
        <f>IF(B1373="","",VLOOKUP(B1373,団体基本情報!$B$14:$D$23,3,FALSE))</f>
        <v/>
      </c>
      <c r="D1373" s="7" t="str">
        <f t="shared" si="127"/>
        <v/>
      </c>
      <c r="E1373" s="6" t="str">
        <f t="shared" si="128"/>
        <v/>
      </c>
      <c r="F1373" s="131"/>
      <c r="G1373" s="105" t="str">
        <f>IF(F1373="","",VLOOKUP(F1373,プルダウン用リスト!$K$1:$M$14,2,FALSE))</f>
        <v/>
      </c>
      <c r="H1373" s="99"/>
      <c r="I1373" s="99"/>
      <c r="J1373" s="139"/>
      <c r="K1373" s="141"/>
      <c r="L1373" s="118"/>
      <c r="M1373" s="119" t="str">
        <f t="shared" si="129"/>
        <v/>
      </c>
      <c r="N1373" s="103"/>
      <c r="O1373" s="100"/>
      <c r="P1373" s="100"/>
      <c r="Q1373" s="101" t="str">
        <f t="shared" si="130"/>
        <v/>
      </c>
      <c r="R1373" s="100"/>
      <c r="S1373" s="102" t="str">
        <f t="shared" si="131"/>
        <v/>
      </c>
      <c r="T1373" s="15" t="str">
        <f t="shared" si="132"/>
        <v/>
      </c>
    </row>
    <row r="1374" spans="1:20" x14ac:dyDescent="0.55000000000000004">
      <c r="A1374" s="126"/>
      <c r="B1374" s="95"/>
      <c r="C1374" s="98" t="str">
        <f>IF(B1374="","",VLOOKUP(B1374,団体基本情報!$B$14:$D$23,3,FALSE))</f>
        <v/>
      </c>
      <c r="D1374" s="7" t="str">
        <f t="shared" si="127"/>
        <v/>
      </c>
      <c r="E1374" s="6" t="str">
        <f t="shared" si="128"/>
        <v/>
      </c>
      <c r="F1374" s="131"/>
      <c r="G1374" s="105" t="str">
        <f>IF(F1374="","",VLOOKUP(F1374,プルダウン用リスト!$K$1:$M$14,2,FALSE))</f>
        <v/>
      </c>
      <c r="H1374" s="99"/>
      <c r="I1374" s="99"/>
      <c r="J1374" s="139"/>
      <c r="K1374" s="141"/>
      <c r="L1374" s="118"/>
      <c r="M1374" s="119" t="str">
        <f t="shared" si="129"/>
        <v/>
      </c>
      <c r="N1374" s="103"/>
      <c r="O1374" s="100"/>
      <c r="P1374" s="100"/>
      <c r="Q1374" s="101" t="str">
        <f t="shared" si="130"/>
        <v/>
      </c>
      <c r="R1374" s="100"/>
      <c r="S1374" s="102" t="str">
        <f t="shared" si="131"/>
        <v/>
      </c>
      <c r="T1374" s="15" t="str">
        <f t="shared" si="132"/>
        <v/>
      </c>
    </row>
    <row r="1375" spans="1:20" x14ac:dyDescent="0.55000000000000004">
      <c r="A1375" s="126"/>
      <c r="B1375" s="95"/>
      <c r="C1375" s="98" t="str">
        <f>IF(B1375="","",VLOOKUP(B1375,団体基本情報!$B$14:$D$23,3,FALSE))</f>
        <v/>
      </c>
      <c r="D1375" s="7" t="str">
        <f t="shared" si="127"/>
        <v/>
      </c>
      <c r="E1375" s="6" t="str">
        <f t="shared" si="128"/>
        <v/>
      </c>
      <c r="F1375" s="131"/>
      <c r="G1375" s="105" t="str">
        <f>IF(F1375="","",VLOOKUP(F1375,プルダウン用リスト!$K$1:$M$14,2,FALSE))</f>
        <v/>
      </c>
      <c r="H1375" s="99"/>
      <c r="I1375" s="99"/>
      <c r="J1375" s="139"/>
      <c r="K1375" s="141"/>
      <c r="L1375" s="118"/>
      <c r="M1375" s="119" t="str">
        <f t="shared" si="129"/>
        <v/>
      </c>
      <c r="N1375" s="103"/>
      <c r="O1375" s="100"/>
      <c r="P1375" s="100"/>
      <c r="Q1375" s="101" t="str">
        <f t="shared" si="130"/>
        <v/>
      </c>
      <c r="R1375" s="100"/>
      <c r="S1375" s="102" t="str">
        <f t="shared" si="131"/>
        <v/>
      </c>
      <c r="T1375" s="15" t="str">
        <f t="shared" si="132"/>
        <v/>
      </c>
    </row>
    <row r="1376" spans="1:20" x14ac:dyDescent="0.55000000000000004">
      <c r="A1376" s="126"/>
      <c r="B1376" s="95"/>
      <c r="C1376" s="98" t="str">
        <f>IF(B1376="","",VLOOKUP(B1376,団体基本情報!$B$14:$D$23,3,FALSE))</f>
        <v/>
      </c>
      <c r="D1376" s="7" t="str">
        <f t="shared" si="127"/>
        <v/>
      </c>
      <c r="E1376" s="6" t="str">
        <f t="shared" si="128"/>
        <v/>
      </c>
      <c r="F1376" s="131"/>
      <c r="G1376" s="105" t="str">
        <f>IF(F1376="","",VLOOKUP(F1376,プルダウン用リスト!$K$1:$M$14,2,FALSE))</f>
        <v/>
      </c>
      <c r="H1376" s="99"/>
      <c r="I1376" s="99"/>
      <c r="J1376" s="139"/>
      <c r="K1376" s="141"/>
      <c r="L1376" s="118"/>
      <c r="M1376" s="119" t="str">
        <f t="shared" si="129"/>
        <v/>
      </c>
      <c r="N1376" s="103"/>
      <c r="O1376" s="100"/>
      <c r="P1376" s="100"/>
      <c r="Q1376" s="101" t="str">
        <f t="shared" si="130"/>
        <v/>
      </c>
      <c r="R1376" s="100"/>
      <c r="S1376" s="102" t="str">
        <f t="shared" si="131"/>
        <v/>
      </c>
      <c r="T1376" s="15" t="str">
        <f t="shared" si="132"/>
        <v/>
      </c>
    </row>
    <row r="1377" spans="1:20" x14ac:dyDescent="0.55000000000000004">
      <c r="A1377" s="126"/>
      <c r="B1377" s="95"/>
      <c r="C1377" s="98" t="str">
        <f>IF(B1377="","",VLOOKUP(B1377,団体基本情報!$B$14:$D$23,3,FALSE))</f>
        <v/>
      </c>
      <c r="D1377" s="7" t="str">
        <f t="shared" si="127"/>
        <v/>
      </c>
      <c r="E1377" s="6" t="str">
        <f t="shared" si="128"/>
        <v/>
      </c>
      <c r="F1377" s="131"/>
      <c r="G1377" s="105" t="str">
        <f>IF(F1377="","",VLOOKUP(F1377,プルダウン用リスト!$K$1:$M$14,2,FALSE))</f>
        <v/>
      </c>
      <c r="H1377" s="99"/>
      <c r="I1377" s="99"/>
      <c r="J1377" s="139"/>
      <c r="K1377" s="141"/>
      <c r="L1377" s="118"/>
      <c r="M1377" s="119" t="str">
        <f t="shared" si="129"/>
        <v/>
      </c>
      <c r="N1377" s="103"/>
      <c r="O1377" s="100"/>
      <c r="P1377" s="100"/>
      <c r="Q1377" s="101" t="str">
        <f t="shared" si="130"/>
        <v/>
      </c>
      <c r="R1377" s="100"/>
      <c r="S1377" s="102" t="str">
        <f t="shared" si="131"/>
        <v/>
      </c>
      <c r="T1377" s="15" t="str">
        <f t="shared" si="132"/>
        <v/>
      </c>
    </row>
    <row r="1378" spans="1:20" x14ac:dyDescent="0.55000000000000004">
      <c r="A1378" s="126"/>
      <c r="B1378" s="95"/>
      <c r="C1378" s="98" t="str">
        <f>IF(B1378="","",VLOOKUP(B1378,団体基本情報!$B$14:$D$23,3,FALSE))</f>
        <v/>
      </c>
      <c r="D1378" s="7" t="str">
        <f t="shared" si="127"/>
        <v/>
      </c>
      <c r="E1378" s="6" t="str">
        <f t="shared" si="128"/>
        <v/>
      </c>
      <c r="F1378" s="131"/>
      <c r="G1378" s="105" t="str">
        <f>IF(F1378="","",VLOOKUP(F1378,プルダウン用リスト!$K$1:$M$14,2,FALSE))</f>
        <v/>
      </c>
      <c r="H1378" s="99"/>
      <c r="I1378" s="99"/>
      <c r="J1378" s="139"/>
      <c r="K1378" s="141"/>
      <c r="L1378" s="118"/>
      <c r="M1378" s="119" t="str">
        <f t="shared" si="129"/>
        <v/>
      </c>
      <c r="N1378" s="103"/>
      <c r="O1378" s="100"/>
      <c r="P1378" s="100"/>
      <c r="Q1378" s="101" t="str">
        <f t="shared" si="130"/>
        <v/>
      </c>
      <c r="R1378" s="100"/>
      <c r="S1378" s="102" t="str">
        <f t="shared" si="131"/>
        <v/>
      </c>
      <c r="T1378" s="15" t="str">
        <f t="shared" si="132"/>
        <v/>
      </c>
    </row>
    <row r="1379" spans="1:20" x14ac:dyDescent="0.55000000000000004">
      <c r="A1379" s="126"/>
      <c r="B1379" s="95"/>
      <c r="C1379" s="98" t="str">
        <f>IF(B1379="","",VLOOKUP(B1379,団体基本情報!$B$14:$D$23,3,FALSE))</f>
        <v/>
      </c>
      <c r="D1379" s="7" t="str">
        <f t="shared" si="127"/>
        <v/>
      </c>
      <c r="E1379" s="6" t="str">
        <f t="shared" si="128"/>
        <v/>
      </c>
      <c r="F1379" s="131"/>
      <c r="G1379" s="105" t="str">
        <f>IF(F1379="","",VLOOKUP(F1379,プルダウン用リスト!$K$1:$M$14,2,FALSE))</f>
        <v/>
      </c>
      <c r="H1379" s="99"/>
      <c r="I1379" s="99"/>
      <c r="J1379" s="139"/>
      <c r="K1379" s="141"/>
      <c r="L1379" s="118"/>
      <c r="M1379" s="119" t="str">
        <f t="shared" si="129"/>
        <v/>
      </c>
      <c r="N1379" s="103"/>
      <c r="O1379" s="100"/>
      <c r="P1379" s="100"/>
      <c r="Q1379" s="101" t="str">
        <f t="shared" si="130"/>
        <v/>
      </c>
      <c r="R1379" s="100"/>
      <c r="S1379" s="102" t="str">
        <f t="shared" si="131"/>
        <v/>
      </c>
      <c r="T1379" s="15" t="str">
        <f t="shared" si="132"/>
        <v/>
      </c>
    </row>
    <row r="1380" spans="1:20" x14ac:dyDescent="0.55000000000000004">
      <c r="A1380" s="126"/>
      <c r="B1380" s="95"/>
      <c r="C1380" s="98" t="str">
        <f>IF(B1380="","",VLOOKUP(B1380,団体基本情報!$B$14:$D$23,3,FALSE))</f>
        <v/>
      </c>
      <c r="D1380" s="7" t="str">
        <f t="shared" si="127"/>
        <v/>
      </c>
      <c r="E1380" s="6" t="str">
        <f t="shared" si="128"/>
        <v/>
      </c>
      <c r="F1380" s="131"/>
      <c r="G1380" s="105" t="str">
        <f>IF(F1380="","",VLOOKUP(F1380,プルダウン用リスト!$K$1:$M$14,2,FALSE))</f>
        <v/>
      </c>
      <c r="H1380" s="99"/>
      <c r="I1380" s="99"/>
      <c r="J1380" s="139"/>
      <c r="K1380" s="141"/>
      <c r="L1380" s="118"/>
      <c r="M1380" s="119" t="str">
        <f t="shared" si="129"/>
        <v/>
      </c>
      <c r="N1380" s="103"/>
      <c r="O1380" s="100"/>
      <c r="P1380" s="100"/>
      <c r="Q1380" s="101" t="str">
        <f t="shared" si="130"/>
        <v/>
      </c>
      <c r="R1380" s="100"/>
      <c r="S1380" s="102" t="str">
        <f t="shared" si="131"/>
        <v/>
      </c>
      <c r="T1380" s="15" t="str">
        <f t="shared" si="132"/>
        <v/>
      </c>
    </row>
    <row r="1381" spans="1:20" x14ac:dyDescent="0.55000000000000004">
      <c r="A1381" s="126"/>
      <c r="B1381" s="95"/>
      <c r="C1381" s="98" t="str">
        <f>IF(B1381="","",VLOOKUP(B1381,団体基本情報!$B$14:$D$23,3,FALSE))</f>
        <v/>
      </c>
      <c r="D1381" s="7" t="str">
        <f t="shared" si="127"/>
        <v/>
      </c>
      <c r="E1381" s="6" t="str">
        <f t="shared" si="128"/>
        <v/>
      </c>
      <c r="F1381" s="131"/>
      <c r="G1381" s="105" t="str">
        <f>IF(F1381="","",VLOOKUP(F1381,プルダウン用リスト!$K$1:$M$14,2,FALSE))</f>
        <v/>
      </c>
      <c r="H1381" s="99"/>
      <c r="I1381" s="99"/>
      <c r="J1381" s="139"/>
      <c r="K1381" s="141"/>
      <c r="L1381" s="118"/>
      <c r="M1381" s="119" t="str">
        <f t="shared" si="129"/>
        <v/>
      </c>
      <c r="N1381" s="103"/>
      <c r="O1381" s="100"/>
      <c r="P1381" s="100"/>
      <c r="Q1381" s="101" t="str">
        <f t="shared" si="130"/>
        <v/>
      </c>
      <c r="R1381" s="100"/>
      <c r="S1381" s="102" t="str">
        <f t="shared" si="131"/>
        <v/>
      </c>
      <c r="T1381" s="15" t="str">
        <f t="shared" si="132"/>
        <v/>
      </c>
    </row>
    <row r="1382" spans="1:20" x14ac:dyDescent="0.55000000000000004">
      <c r="A1382" s="126"/>
      <c r="B1382" s="95"/>
      <c r="C1382" s="98" t="str">
        <f>IF(B1382="","",VLOOKUP(B1382,団体基本情報!$B$14:$D$23,3,FALSE))</f>
        <v/>
      </c>
      <c r="D1382" s="7" t="str">
        <f t="shared" si="127"/>
        <v/>
      </c>
      <c r="E1382" s="6" t="str">
        <f t="shared" si="128"/>
        <v/>
      </c>
      <c r="F1382" s="131"/>
      <c r="G1382" s="105" t="str">
        <f>IF(F1382="","",VLOOKUP(F1382,プルダウン用リスト!$K$1:$M$14,2,FALSE))</f>
        <v/>
      </c>
      <c r="H1382" s="99"/>
      <c r="I1382" s="99"/>
      <c r="J1382" s="139"/>
      <c r="K1382" s="141"/>
      <c r="L1382" s="118"/>
      <c r="M1382" s="119" t="str">
        <f t="shared" si="129"/>
        <v/>
      </c>
      <c r="N1382" s="103"/>
      <c r="O1382" s="100"/>
      <c r="P1382" s="100"/>
      <c r="Q1382" s="101" t="str">
        <f t="shared" si="130"/>
        <v/>
      </c>
      <c r="R1382" s="100"/>
      <c r="S1382" s="102" t="str">
        <f t="shared" si="131"/>
        <v/>
      </c>
      <c r="T1382" s="15" t="str">
        <f t="shared" si="132"/>
        <v/>
      </c>
    </row>
    <row r="1383" spans="1:20" x14ac:dyDescent="0.55000000000000004">
      <c r="A1383" s="126"/>
      <c r="B1383" s="95"/>
      <c r="C1383" s="98" t="str">
        <f>IF(B1383="","",VLOOKUP(B1383,団体基本情報!$B$14:$D$23,3,FALSE))</f>
        <v/>
      </c>
      <c r="D1383" s="7" t="str">
        <f t="shared" si="127"/>
        <v/>
      </c>
      <c r="E1383" s="6" t="str">
        <f t="shared" si="128"/>
        <v/>
      </c>
      <c r="F1383" s="131"/>
      <c r="G1383" s="105" t="str">
        <f>IF(F1383="","",VLOOKUP(F1383,プルダウン用リスト!$K$1:$M$14,2,FALSE))</f>
        <v/>
      </c>
      <c r="H1383" s="99"/>
      <c r="I1383" s="99"/>
      <c r="J1383" s="139"/>
      <c r="K1383" s="141"/>
      <c r="L1383" s="118"/>
      <c r="M1383" s="119" t="str">
        <f t="shared" si="129"/>
        <v/>
      </c>
      <c r="N1383" s="103"/>
      <c r="O1383" s="100"/>
      <c r="P1383" s="100"/>
      <c r="Q1383" s="101" t="str">
        <f t="shared" si="130"/>
        <v/>
      </c>
      <c r="R1383" s="100"/>
      <c r="S1383" s="102" t="str">
        <f t="shared" si="131"/>
        <v/>
      </c>
      <c r="T1383" s="15" t="str">
        <f t="shared" si="132"/>
        <v/>
      </c>
    </row>
    <row r="1384" spans="1:20" x14ac:dyDescent="0.55000000000000004">
      <c r="A1384" s="126"/>
      <c r="B1384" s="95"/>
      <c r="C1384" s="98" t="str">
        <f>IF(B1384="","",VLOOKUP(B1384,団体基本情報!$B$14:$D$23,3,FALSE))</f>
        <v/>
      </c>
      <c r="D1384" s="7" t="str">
        <f t="shared" si="127"/>
        <v/>
      </c>
      <c r="E1384" s="6" t="str">
        <f t="shared" si="128"/>
        <v/>
      </c>
      <c r="F1384" s="131"/>
      <c r="G1384" s="105" t="str">
        <f>IF(F1384="","",VLOOKUP(F1384,プルダウン用リスト!$K$1:$M$14,2,FALSE))</f>
        <v/>
      </c>
      <c r="H1384" s="99"/>
      <c r="I1384" s="99"/>
      <c r="J1384" s="139"/>
      <c r="K1384" s="141"/>
      <c r="L1384" s="118"/>
      <c r="M1384" s="119" t="str">
        <f t="shared" si="129"/>
        <v/>
      </c>
      <c r="N1384" s="103"/>
      <c r="O1384" s="100"/>
      <c r="P1384" s="100"/>
      <c r="Q1384" s="101" t="str">
        <f t="shared" si="130"/>
        <v/>
      </c>
      <c r="R1384" s="100"/>
      <c r="S1384" s="102" t="str">
        <f t="shared" si="131"/>
        <v/>
      </c>
      <c r="T1384" s="15" t="str">
        <f t="shared" si="132"/>
        <v/>
      </c>
    </row>
    <row r="1385" spans="1:20" x14ac:dyDescent="0.55000000000000004">
      <c r="A1385" s="126"/>
      <c r="B1385" s="95"/>
      <c r="C1385" s="98" t="str">
        <f>IF(B1385="","",VLOOKUP(B1385,団体基本情報!$B$14:$D$23,3,FALSE))</f>
        <v/>
      </c>
      <c r="D1385" s="7" t="str">
        <f t="shared" si="127"/>
        <v/>
      </c>
      <c r="E1385" s="6" t="str">
        <f t="shared" si="128"/>
        <v/>
      </c>
      <c r="F1385" s="131"/>
      <c r="G1385" s="105" t="str">
        <f>IF(F1385="","",VLOOKUP(F1385,プルダウン用リスト!$K$1:$M$14,2,FALSE))</f>
        <v/>
      </c>
      <c r="H1385" s="99"/>
      <c r="I1385" s="99"/>
      <c r="J1385" s="139"/>
      <c r="K1385" s="141"/>
      <c r="L1385" s="118"/>
      <c r="M1385" s="119" t="str">
        <f t="shared" si="129"/>
        <v/>
      </c>
      <c r="N1385" s="103"/>
      <c r="O1385" s="100"/>
      <c r="P1385" s="100"/>
      <c r="Q1385" s="101" t="str">
        <f t="shared" si="130"/>
        <v/>
      </c>
      <c r="R1385" s="100"/>
      <c r="S1385" s="102" t="str">
        <f t="shared" si="131"/>
        <v/>
      </c>
      <c r="T1385" s="15" t="str">
        <f t="shared" si="132"/>
        <v/>
      </c>
    </row>
    <row r="1386" spans="1:20" x14ac:dyDescent="0.55000000000000004">
      <c r="A1386" s="126"/>
      <c r="B1386" s="95"/>
      <c r="C1386" s="98" t="str">
        <f>IF(B1386="","",VLOOKUP(B1386,団体基本情報!$B$14:$D$23,3,FALSE))</f>
        <v/>
      </c>
      <c r="D1386" s="7" t="str">
        <f t="shared" si="127"/>
        <v/>
      </c>
      <c r="E1386" s="6" t="str">
        <f t="shared" si="128"/>
        <v/>
      </c>
      <c r="F1386" s="131"/>
      <c r="G1386" s="105" t="str">
        <f>IF(F1386="","",VLOOKUP(F1386,プルダウン用リスト!$K$1:$M$14,2,FALSE))</f>
        <v/>
      </c>
      <c r="H1386" s="99"/>
      <c r="I1386" s="99"/>
      <c r="J1386" s="139"/>
      <c r="K1386" s="141"/>
      <c r="L1386" s="118"/>
      <c r="M1386" s="119" t="str">
        <f t="shared" si="129"/>
        <v/>
      </c>
      <c r="N1386" s="103"/>
      <c r="O1386" s="100"/>
      <c r="P1386" s="100"/>
      <c r="Q1386" s="101" t="str">
        <f t="shared" si="130"/>
        <v/>
      </c>
      <c r="R1386" s="100"/>
      <c r="S1386" s="102" t="str">
        <f t="shared" si="131"/>
        <v/>
      </c>
      <c r="T1386" s="15" t="str">
        <f t="shared" si="132"/>
        <v/>
      </c>
    </row>
    <row r="1387" spans="1:20" x14ac:dyDescent="0.55000000000000004">
      <c r="A1387" s="126"/>
      <c r="B1387" s="95"/>
      <c r="C1387" s="98" t="str">
        <f>IF(B1387="","",VLOOKUP(B1387,団体基本情報!$B$14:$D$23,3,FALSE))</f>
        <v/>
      </c>
      <c r="D1387" s="7" t="str">
        <f t="shared" si="127"/>
        <v/>
      </c>
      <c r="E1387" s="6" t="str">
        <f t="shared" si="128"/>
        <v/>
      </c>
      <c r="F1387" s="131"/>
      <c r="G1387" s="105" t="str">
        <f>IF(F1387="","",VLOOKUP(F1387,プルダウン用リスト!$K$1:$M$14,2,FALSE))</f>
        <v/>
      </c>
      <c r="H1387" s="99"/>
      <c r="I1387" s="99"/>
      <c r="J1387" s="139"/>
      <c r="K1387" s="141"/>
      <c r="L1387" s="118"/>
      <c r="M1387" s="119" t="str">
        <f t="shared" si="129"/>
        <v/>
      </c>
      <c r="N1387" s="103"/>
      <c r="O1387" s="100"/>
      <c r="P1387" s="100"/>
      <c r="Q1387" s="101" t="str">
        <f t="shared" si="130"/>
        <v/>
      </c>
      <c r="R1387" s="100"/>
      <c r="S1387" s="102" t="str">
        <f t="shared" si="131"/>
        <v/>
      </c>
      <c r="T1387" s="15" t="str">
        <f t="shared" si="132"/>
        <v/>
      </c>
    </row>
    <row r="1388" spans="1:20" x14ac:dyDescent="0.55000000000000004">
      <c r="A1388" s="126"/>
      <c r="B1388" s="95"/>
      <c r="C1388" s="98" t="str">
        <f>IF(B1388="","",VLOOKUP(B1388,団体基本情報!$B$14:$D$23,3,FALSE))</f>
        <v/>
      </c>
      <c r="D1388" s="7" t="str">
        <f t="shared" si="127"/>
        <v/>
      </c>
      <c r="E1388" s="6" t="str">
        <f t="shared" si="128"/>
        <v/>
      </c>
      <c r="F1388" s="131"/>
      <c r="G1388" s="105" t="str">
        <f>IF(F1388="","",VLOOKUP(F1388,プルダウン用リスト!$K$1:$M$14,2,FALSE))</f>
        <v/>
      </c>
      <c r="H1388" s="99"/>
      <c r="I1388" s="99"/>
      <c r="J1388" s="139"/>
      <c r="K1388" s="141"/>
      <c r="L1388" s="118"/>
      <c r="M1388" s="119" t="str">
        <f t="shared" si="129"/>
        <v/>
      </c>
      <c r="N1388" s="103"/>
      <c r="O1388" s="100"/>
      <c r="P1388" s="100"/>
      <c r="Q1388" s="101" t="str">
        <f t="shared" si="130"/>
        <v/>
      </c>
      <c r="R1388" s="100"/>
      <c r="S1388" s="102" t="str">
        <f t="shared" si="131"/>
        <v/>
      </c>
      <c r="T1388" s="15" t="str">
        <f t="shared" si="132"/>
        <v/>
      </c>
    </row>
    <row r="1389" spans="1:20" x14ac:dyDescent="0.55000000000000004">
      <c r="A1389" s="126"/>
      <c r="B1389" s="95"/>
      <c r="C1389" s="98" t="str">
        <f>IF(B1389="","",VLOOKUP(B1389,団体基本情報!$B$14:$D$23,3,FALSE))</f>
        <v/>
      </c>
      <c r="D1389" s="7" t="str">
        <f t="shared" si="127"/>
        <v/>
      </c>
      <c r="E1389" s="6" t="str">
        <f t="shared" si="128"/>
        <v/>
      </c>
      <c r="F1389" s="131"/>
      <c r="G1389" s="105" t="str">
        <f>IF(F1389="","",VLOOKUP(F1389,プルダウン用リスト!$K$1:$M$14,2,FALSE))</f>
        <v/>
      </c>
      <c r="H1389" s="99"/>
      <c r="I1389" s="99"/>
      <c r="J1389" s="139"/>
      <c r="K1389" s="141"/>
      <c r="L1389" s="118"/>
      <c r="M1389" s="119" t="str">
        <f t="shared" si="129"/>
        <v/>
      </c>
      <c r="N1389" s="103"/>
      <c r="O1389" s="100"/>
      <c r="P1389" s="100"/>
      <c r="Q1389" s="101" t="str">
        <f t="shared" si="130"/>
        <v/>
      </c>
      <c r="R1389" s="100"/>
      <c r="S1389" s="102" t="str">
        <f t="shared" si="131"/>
        <v/>
      </c>
      <c r="T1389" s="15" t="str">
        <f t="shared" si="132"/>
        <v/>
      </c>
    </row>
    <row r="1390" spans="1:20" x14ac:dyDescent="0.55000000000000004">
      <c r="A1390" s="126"/>
      <c r="B1390" s="95"/>
      <c r="C1390" s="98" t="str">
        <f>IF(B1390="","",VLOOKUP(B1390,団体基本情報!$B$14:$D$23,3,FALSE))</f>
        <v/>
      </c>
      <c r="D1390" s="7" t="str">
        <f t="shared" si="127"/>
        <v/>
      </c>
      <c r="E1390" s="6" t="str">
        <f t="shared" si="128"/>
        <v/>
      </c>
      <c r="F1390" s="131"/>
      <c r="G1390" s="105" t="str">
        <f>IF(F1390="","",VLOOKUP(F1390,プルダウン用リスト!$K$1:$M$14,2,FALSE))</f>
        <v/>
      </c>
      <c r="H1390" s="99"/>
      <c r="I1390" s="99"/>
      <c r="J1390" s="139"/>
      <c r="K1390" s="141"/>
      <c r="L1390" s="118"/>
      <c r="M1390" s="119" t="str">
        <f t="shared" si="129"/>
        <v/>
      </c>
      <c r="N1390" s="103"/>
      <c r="O1390" s="100"/>
      <c r="P1390" s="100"/>
      <c r="Q1390" s="101" t="str">
        <f t="shared" si="130"/>
        <v/>
      </c>
      <c r="R1390" s="100"/>
      <c r="S1390" s="102" t="str">
        <f t="shared" si="131"/>
        <v/>
      </c>
      <c r="T1390" s="15" t="str">
        <f t="shared" si="132"/>
        <v/>
      </c>
    </row>
    <row r="1391" spans="1:20" x14ac:dyDescent="0.55000000000000004">
      <c r="A1391" s="126"/>
      <c r="B1391" s="95"/>
      <c r="C1391" s="98" t="str">
        <f>IF(B1391="","",VLOOKUP(B1391,団体基本情報!$B$14:$D$23,3,FALSE))</f>
        <v/>
      </c>
      <c r="D1391" s="7" t="str">
        <f t="shared" si="127"/>
        <v/>
      </c>
      <c r="E1391" s="6" t="str">
        <f t="shared" si="128"/>
        <v/>
      </c>
      <c r="F1391" s="131"/>
      <c r="G1391" s="105" t="str">
        <f>IF(F1391="","",VLOOKUP(F1391,プルダウン用リスト!$K$1:$M$14,2,FALSE))</f>
        <v/>
      </c>
      <c r="H1391" s="99"/>
      <c r="I1391" s="99"/>
      <c r="J1391" s="139"/>
      <c r="K1391" s="141"/>
      <c r="L1391" s="118"/>
      <c r="M1391" s="119" t="str">
        <f t="shared" si="129"/>
        <v/>
      </c>
      <c r="N1391" s="103"/>
      <c r="O1391" s="100"/>
      <c r="P1391" s="100"/>
      <c r="Q1391" s="101" t="str">
        <f t="shared" si="130"/>
        <v/>
      </c>
      <c r="R1391" s="100"/>
      <c r="S1391" s="102" t="str">
        <f t="shared" si="131"/>
        <v/>
      </c>
      <c r="T1391" s="15" t="str">
        <f t="shared" si="132"/>
        <v/>
      </c>
    </row>
    <row r="1392" spans="1:20" x14ac:dyDescent="0.55000000000000004">
      <c r="A1392" s="126"/>
      <c r="B1392" s="95"/>
      <c r="C1392" s="98" t="str">
        <f>IF(B1392="","",VLOOKUP(B1392,団体基本情報!$B$14:$D$23,3,FALSE))</f>
        <v/>
      </c>
      <c r="D1392" s="7" t="str">
        <f t="shared" si="127"/>
        <v/>
      </c>
      <c r="E1392" s="6" t="str">
        <f t="shared" si="128"/>
        <v/>
      </c>
      <c r="F1392" s="131"/>
      <c r="G1392" s="105" t="str">
        <f>IF(F1392="","",VLOOKUP(F1392,プルダウン用リスト!$K$1:$M$14,2,FALSE))</f>
        <v/>
      </c>
      <c r="H1392" s="99"/>
      <c r="I1392" s="99"/>
      <c r="J1392" s="139"/>
      <c r="K1392" s="141"/>
      <c r="L1392" s="118"/>
      <c r="M1392" s="119" t="str">
        <f t="shared" si="129"/>
        <v/>
      </c>
      <c r="N1392" s="103"/>
      <c r="O1392" s="100"/>
      <c r="P1392" s="100"/>
      <c r="Q1392" s="101" t="str">
        <f t="shared" si="130"/>
        <v/>
      </c>
      <c r="R1392" s="100"/>
      <c r="S1392" s="102" t="str">
        <f t="shared" si="131"/>
        <v/>
      </c>
      <c r="T1392" s="15" t="str">
        <f t="shared" si="132"/>
        <v/>
      </c>
    </row>
    <row r="1393" spans="1:20" x14ac:dyDescent="0.55000000000000004">
      <c r="A1393" s="126"/>
      <c r="B1393" s="95"/>
      <c r="C1393" s="98" t="str">
        <f>IF(B1393="","",VLOOKUP(B1393,団体基本情報!$B$14:$D$23,3,FALSE))</f>
        <v/>
      </c>
      <c r="D1393" s="7" t="str">
        <f t="shared" si="127"/>
        <v/>
      </c>
      <c r="E1393" s="6" t="str">
        <f t="shared" si="128"/>
        <v/>
      </c>
      <c r="F1393" s="131"/>
      <c r="G1393" s="105" t="str">
        <f>IF(F1393="","",VLOOKUP(F1393,プルダウン用リスト!$K$1:$M$14,2,FALSE))</f>
        <v/>
      </c>
      <c r="H1393" s="99"/>
      <c r="I1393" s="99"/>
      <c r="J1393" s="139"/>
      <c r="K1393" s="141"/>
      <c r="L1393" s="118"/>
      <c r="M1393" s="119" t="str">
        <f t="shared" si="129"/>
        <v/>
      </c>
      <c r="N1393" s="103"/>
      <c r="O1393" s="100"/>
      <c r="P1393" s="100"/>
      <c r="Q1393" s="101" t="str">
        <f t="shared" si="130"/>
        <v/>
      </c>
      <c r="R1393" s="100"/>
      <c r="S1393" s="102" t="str">
        <f t="shared" si="131"/>
        <v/>
      </c>
      <c r="T1393" s="15" t="str">
        <f t="shared" si="132"/>
        <v/>
      </c>
    </row>
    <row r="1394" spans="1:20" x14ac:dyDescent="0.55000000000000004">
      <c r="A1394" s="126"/>
      <c r="B1394" s="95"/>
      <c r="C1394" s="98" t="str">
        <f>IF(B1394="","",VLOOKUP(B1394,団体基本情報!$B$14:$D$23,3,FALSE))</f>
        <v/>
      </c>
      <c r="D1394" s="7" t="str">
        <f t="shared" si="127"/>
        <v/>
      </c>
      <c r="E1394" s="6" t="str">
        <f t="shared" si="128"/>
        <v/>
      </c>
      <c r="F1394" s="131"/>
      <c r="G1394" s="105" t="str">
        <f>IF(F1394="","",VLOOKUP(F1394,プルダウン用リスト!$K$1:$M$14,2,FALSE))</f>
        <v/>
      </c>
      <c r="H1394" s="99"/>
      <c r="I1394" s="99"/>
      <c r="J1394" s="139"/>
      <c r="K1394" s="141"/>
      <c r="L1394" s="118"/>
      <c r="M1394" s="119" t="str">
        <f t="shared" si="129"/>
        <v/>
      </c>
      <c r="N1394" s="103"/>
      <c r="O1394" s="100"/>
      <c r="P1394" s="100"/>
      <c r="Q1394" s="101" t="str">
        <f t="shared" si="130"/>
        <v/>
      </c>
      <c r="R1394" s="100"/>
      <c r="S1394" s="102" t="str">
        <f t="shared" si="131"/>
        <v/>
      </c>
      <c r="T1394" s="15" t="str">
        <f t="shared" si="132"/>
        <v/>
      </c>
    </row>
    <row r="1395" spans="1:20" x14ac:dyDescent="0.55000000000000004">
      <c r="A1395" s="126"/>
      <c r="B1395" s="95"/>
      <c r="C1395" s="98" t="str">
        <f>IF(B1395="","",VLOOKUP(B1395,団体基本情報!$B$14:$D$23,3,FALSE))</f>
        <v/>
      </c>
      <c r="D1395" s="7" t="str">
        <f t="shared" si="127"/>
        <v/>
      </c>
      <c r="E1395" s="6" t="str">
        <f t="shared" si="128"/>
        <v/>
      </c>
      <c r="F1395" s="131"/>
      <c r="G1395" s="105" t="str">
        <f>IF(F1395="","",VLOOKUP(F1395,プルダウン用リスト!$K$1:$M$14,2,FALSE))</f>
        <v/>
      </c>
      <c r="H1395" s="99"/>
      <c r="I1395" s="99"/>
      <c r="J1395" s="139"/>
      <c r="K1395" s="141"/>
      <c r="L1395" s="118"/>
      <c r="M1395" s="119" t="str">
        <f t="shared" si="129"/>
        <v/>
      </c>
      <c r="N1395" s="103"/>
      <c r="O1395" s="100"/>
      <c r="P1395" s="100"/>
      <c r="Q1395" s="101" t="str">
        <f t="shared" si="130"/>
        <v/>
      </c>
      <c r="R1395" s="100"/>
      <c r="S1395" s="102" t="str">
        <f t="shared" si="131"/>
        <v/>
      </c>
      <c r="T1395" s="15" t="str">
        <f t="shared" si="132"/>
        <v/>
      </c>
    </row>
    <row r="1396" spans="1:20" x14ac:dyDescent="0.55000000000000004">
      <c r="A1396" s="126"/>
      <c r="B1396" s="95"/>
      <c r="C1396" s="98" t="str">
        <f>IF(B1396="","",VLOOKUP(B1396,団体基本情報!$B$14:$D$23,3,FALSE))</f>
        <v/>
      </c>
      <c r="D1396" s="7" t="str">
        <f t="shared" si="127"/>
        <v/>
      </c>
      <c r="E1396" s="6" t="str">
        <f t="shared" si="128"/>
        <v/>
      </c>
      <c r="F1396" s="131"/>
      <c r="G1396" s="105" t="str">
        <f>IF(F1396="","",VLOOKUP(F1396,プルダウン用リスト!$K$1:$M$14,2,FALSE))</f>
        <v/>
      </c>
      <c r="H1396" s="99"/>
      <c r="I1396" s="99"/>
      <c r="J1396" s="139"/>
      <c r="K1396" s="141"/>
      <c r="L1396" s="118"/>
      <c r="M1396" s="119" t="str">
        <f t="shared" si="129"/>
        <v/>
      </c>
      <c r="N1396" s="103"/>
      <c r="O1396" s="100"/>
      <c r="P1396" s="100"/>
      <c r="Q1396" s="101" t="str">
        <f t="shared" si="130"/>
        <v/>
      </c>
      <c r="R1396" s="100"/>
      <c r="S1396" s="102" t="str">
        <f t="shared" si="131"/>
        <v/>
      </c>
      <c r="T1396" s="15" t="str">
        <f t="shared" si="132"/>
        <v/>
      </c>
    </row>
    <row r="1397" spans="1:20" x14ac:dyDescent="0.55000000000000004">
      <c r="A1397" s="126"/>
      <c r="B1397" s="95"/>
      <c r="C1397" s="98" t="str">
        <f>IF(B1397="","",VLOOKUP(B1397,団体基本情報!$B$14:$D$23,3,FALSE))</f>
        <v/>
      </c>
      <c r="D1397" s="7" t="str">
        <f t="shared" si="127"/>
        <v/>
      </c>
      <c r="E1397" s="6" t="str">
        <f t="shared" si="128"/>
        <v/>
      </c>
      <c r="F1397" s="131"/>
      <c r="G1397" s="105" t="str">
        <f>IF(F1397="","",VLOOKUP(F1397,プルダウン用リスト!$K$1:$M$14,2,FALSE))</f>
        <v/>
      </c>
      <c r="H1397" s="99"/>
      <c r="I1397" s="99"/>
      <c r="J1397" s="139"/>
      <c r="K1397" s="141"/>
      <c r="L1397" s="118"/>
      <c r="M1397" s="119" t="str">
        <f t="shared" si="129"/>
        <v/>
      </c>
      <c r="N1397" s="103"/>
      <c r="O1397" s="100"/>
      <c r="P1397" s="100"/>
      <c r="Q1397" s="101" t="str">
        <f t="shared" si="130"/>
        <v/>
      </c>
      <c r="R1397" s="100"/>
      <c r="S1397" s="102" t="str">
        <f t="shared" si="131"/>
        <v/>
      </c>
      <c r="T1397" s="15" t="str">
        <f t="shared" si="132"/>
        <v/>
      </c>
    </row>
    <row r="1398" spans="1:20" x14ac:dyDescent="0.55000000000000004">
      <c r="A1398" s="126"/>
      <c r="B1398" s="95"/>
      <c r="C1398" s="98" t="str">
        <f>IF(B1398="","",VLOOKUP(B1398,団体基本情報!$B$14:$D$23,3,FALSE))</f>
        <v/>
      </c>
      <c r="D1398" s="7" t="str">
        <f t="shared" si="127"/>
        <v/>
      </c>
      <c r="E1398" s="6" t="str">
        <f t="shared" si="128"/>
        <v/>
      </c>
      <c r="F1398" s="131"/>
      <c r="G1398" s="105" t="str">
        <f>IF(F1398="","",VLOOKUP(F1398,プルダウン用リスト!$K$1:$M$14,2,FALSE))</f>
        <v/>
      </c>
      <c r="H1398" s="99"/>
      <c r="I1398" s="99"/>
      <c r="J1398" s="139"/>
      <c r="K1398" s="141"/>
      <c r="L1398" s="118"/>
      <c r="M1398" s="119" t="str">
        <f t="shared" si="129"/>
        <v/>
      </c>
      <c r="N1398" s="103"/>
      <c r="O1398" s="100"/>
      <c r="P1398" s="100"/>
      <c r="Q1398" s="101" t="str">
        <f t="shared" si="130"/>
        <v/>
      </c>
      <c r="R1398" s="100"/>
      <c r="S1398" s="102" t="str">
        <f t="shared" si="131"/>
        <v/>
      </c>
      <c r="T1398" s="15" t="str">
        <f t="shared" si="132"/>
        <v/>
      </c>
    </row>
    <row r="1399" spans="1:20" x14ac:dyDescent="0.55000000000000004">
      <c r="A1399" s="126"/>
      <c r="B1399" s="95"/>
      <c r="C1399" s="98" t="str">
        <f>IF(B1399="","",VLOOKUP(B1399,団体基本情報!$B$14:$D$23,3,FALSE))</f>
        <v/>
      </c>
      <c r="D1399" s="7" t="str">
        <f t="shared" si="127"/>
        <v/>
      </c>
      <c r="E1399" s="6" t="str">
        <f t="shared" si="128"/>
        <v/>
      </c>
      <c r="F1399" s="131"/>
      <c r="G1399" s="105" t="str">
        <f>IF(F1399="","",VLOOKUP(F1399,プルダウン用リスト!$K$1:$M$14,2,FALSE))</f>
        <v/>
      </c>
      <c r="H1399" s="99"/>
      <c r="I1399" s="99"/>
      <c r="J1399" s="139"/>
      <c r="K1399" s="141"/>
      <c r="L1399" s="118"/>
      <c r="M1399" s="119" t="str">
        <f t="shared" si="129"/>
        <v/>
      </c>
      <c r="N1399" s="103"/>
      <c r="O1399" s="100"/>
      <c r="P1399" s="100"/>
      <c r="Q1399" s="101" t="str">
        <f t="shared" si="130"/>
        <v/>
      </c>
      <c r="R1399" s="100"/>
      <c r="S1399" s="102" t="str">
        <f t="shared" si="131"/>
        <v/>
      </c>
      <c r="T1399" s="15" t="str">
        <f t="shared" si="132"/>
        <v/>
      </c>
    </row>
    <row r="1400" spans="1:20" x14ac:dyDescent="0.55000000000000004">
      <c r="A1400" s="126"/>
      <c r="B1400" s="95"/>
      <c r="C1400" s="98" t="str">
        <f>IF(B1400="","",VLOOKUP(B1400,団体基本情報!$B$14:$D$23,3,FALSE))</f>
        <v/>
      </c>
      <c r="D1400" s="7" t="str">
        <f t="shared" si="127"/>
        <v/>
      </c>
      <c r="E1400" s="6" t="str">
        <f t="shared" si="128"/>
        <v/>
      </c>
      <c r="F1400" s="131"/>
      <c r="G1400" s="105" t="str">
        <f>IF(F1400="","",VLOOKUP(F1400,プルダウン用リスト!$K$1:$M$14,2,FALSE))</f>
        <v/>
      </c>
      <c r="H1400" s="99"/>
      <c r="I1400" s="99"/>
      <c r="J1400" s="139"/>
      <c r="K1400" s="141"/>
      <c r="L1400" s="118"/>
      <c r="M1400" s="119" t="str">
        <f t="shared" si="129"/>
        <v/>
      </c>
      <c r="N1400" s="103"/>
      <c r="O1400" s="100"/>
      <c r="P1400" s="100"/>
      <c r="Q1400" s="101" t="str">
        <f t="shared" si="130"/>
        <v/>
      </c>
      <c r="R1400" s="100"/>
      <c r="S1400" s="102" t="str">
        <f t="shared" si="131"/>
        <v/>
      </c>
      <c r="T1400" s="15" t="str">
        <f t="shared" si="132"/>
        <v/>
      </c>
    </row>
    <row r="1401" spans="1:20" x14ac:dyDescent="0.55000000000000004">
      <c r="A1401" s="126"/>
      <c r="B1401" s="95"/>
      <c r="C1401" s="98" t="str">
        <f>IF(B1401="","",VLOOKUP(B1401,団体基本情報!$B$14:$D$23,3,FALSE))</f>
        <v/>
      </c>
      <c r="D1401" s="7" t="str">
        <f t="shared" si="127"/>
        <v/>
      </c>
      <c r="E1401" s="6" t="str">
        <f t="shared" si="128"/>
        <v/>
      </c>
      <c r="F1401" s="131"/>
      <c r="G1401" s="105" t="str">
        <f>IF(F1401="","",VLOOKUP(F1401,プルダウン用リスト!$K$1:$M$14,2,FALSE))</f>
        <v/>
      </c>
      <c r="H1401" s="99"/>
      <c r="I1401" s="99"/>
      <c r="J1401" s="139"/>
      <c r="K1401" s="141"/>
      <c r="L1401" s="118"/>
      <c r="M1401" s="119" t="str">
        <f t="shared" si="129"/>
        <v/>
      </c>
      <c r="N1401" s="103"/>
      <c r="O1401" s="100"/>
      <c r="P1401" s="100"/>
      <c r="Q1401" s="101" t="str">
        <f t="shared" si="130"/>
        <v/>
      </c>
      <c r="R1401" s="100"/>
      <c r="S1401" s="102" t="str">
        <f t="shared" si="131"/>
        <v/>
      </c>
      <c r="T1401" s="15" t="str">
        <f t="shared" si="132"/>
        <v/>
      </c>
    </row>
    <row r="1402" spans="1:20" x14ac:dyDescent="0.55000000000000004">
      <c r="A1402" s="126"/>
      <c r="B1402" s="95"/>
      <c r="C1402" s="98" t="str">
        <f>IF(B1402="","",VLOOKUP(B1402,団体基本情報!$B$14:$D$23,3,FALSE))</f>
        <v/>
      </c>
      <c r="D1402" s="7" t="str">
        <f t="shared" si="127"/>
        <v/>
      </c>
      <c r="E1402" s="6" t="str">
        <f t="shared" si="128"/>
        <v/>
      </c>
      <c r="F1402" s="131"/>
      <c r="G1402" s="105" t="str">
        <f>IF(F1402="","",VLOOKUP(F1402,プルダウン用リスト!$K$1:$M$14,2,FALSE))</f>
        <v/>
      </c>
      <c r="H1402" s="99"/>
      <c r="I1402" s="99"/>
      <c r="J1402" s="139"/>
      <c r="K1402" s="141"/>
      <c r="L1402" s="118"/>
      <c r="M1402" s="119" t="str">
        <f t="shared" si="129"/>
        <v/>
      </c>
      <c r="N1402" s="103"/>
      <c r="O1402" s="100"/>
      <c r="P1402" s="100"/>
      <c r="Q1402" s="101" t="str">
        <f t="shared" si="130"/>
        <v/>
      </c>
      <c r="R1402" s="100"/>
      <c r="S1402" s="102" t="str">
        <f t="shared" si="131"/>
        <v/>
      </c>
      <c r="T1402" s="15" t="str">
        <f t="shared" si="132"/>
        <v/>
      </c>
    </row>
    <row r="1403" spans="1:20" x14ac:dyDescent="0.55000000000000004">
      <c r="A1403" s="126"/>
      <c r="B1403" s="95"/>
      <c r="C1403" s="98" t="str">
        <f>IF(B1403="","",VLOOKUP(B1403,団体基本情報!$B$14:$D$23,3,FALSE))</f>
        <v/>
      </c>
      <c r="D1403" s="7" t="str">
        <f t="shared" si="127"/>
        <v/>
      </c>
      <c r="E1403" s="6" t="str">
        <f t="shared" si="128"/>
        <v/>
      </c>
      <c r="F1403" s="131"/>
      <c r="G1403" s="105" t="str">
        <f>IF(F1403="","",VLOOKUP(F1403,プルダウン用リスト!$K$1:$M$14,2,FALSE))</f>
        <v/>
      </c>
      <c r="H1403" s="99"/>
      <c r="I1403" s="99"/>
      <c r="J1403" s="139"/>
      <c r="K1403" s="141"/>
      <c r="L1403" s="118"/>
      <c r="M1403" s="119" t="str">
        <f t="shared" si="129"/>
        <v/>
      </c>
      <c r="N1403" s="103"/>
      <c r="O1403" s="100"/>
      <c r="P1403" s="100"/>
      <c r="Q1403" s="101" t="str">
        <f t="shared" si="130"/>
        <v/>
      </c>
      <c r="R1403" s="100"/>
      <c r="S1403" s="102" t="str">
        <f t="shared" si="131"/>
        <v/>
      </c>
      <c r="T1403" s="15" t="str">
        <f t="shared" si="132"/>
        <v/>
      </c>
    </row>
    <row r="1404" spans="1:20" x14ac:dyDescent="0.55000000000000004">
      <c r="A1404" s="126"/>
      <c r="B1404" s="95"/>
      <c r="C1404" s="98" t="str">
        <f>IF(B1404="","",VLOOKUP(B1404,団体基本情報!$B$14:$D$23,3,FALSE))</f>
        <v/>
      </c>
      <c r="D1404" s="7" t="str">
        <f t="shared" si="127"/>
        <v/>
      </c>
      <c r="E1404" s="6" t="str">
        <f t="shared" si="128"/>
        <v/>
      </c>
      <c r="F1404" s="131"/>
      <c r="G1404" s="105" t="str">
        <f>IF(F1404="","",VLOOKUP(F1404,プルダウン用リスト!$K$1:$M$14,2,FALSE))</f>
        <v/>
      </c>
      <c r="H1404" s="99"/>
      <c r="I1404" s="99"/>
      <c r="J1404" s="139"/>
      <c r="K1404" s="141"/>
      <c r="L1404" s="118"/>
      <c r="M1404" s="119" t="str">
        <f t="shared" si="129"/>
        <v/>
      </c>
      <c r="N1404" s="103"/>
      <c r="O1404" s="100"/>
      <c r="P1404" s="100"/>
      <c r="Q1404" s="101" t="str">
        <f t="shared" si="130"/>
        <v/>
      </c>
      <c r="R1404" s="100"/>
      <c r="S1404" s="102" t="str">
        <f t="shared" si="131"/>
        <v/>
      </c>
      <c r="T1404" s="15" t="str">
        <f t="shared" si="132"/>
        <v/>
      </c>
    </row>
    <row r="1405" spans="1:20" x14ac:dyDescent="0.55000000000000004">
      <c r="A1405" s="126"/>
      <c r="B1405" s="95"/>
      <c r="C1405" s="98" t="str">
        <f>IF(B1405="","",VLOOKUP(B1405,団体基本情報!$B$14:$D$23,3,FALSE))</f>
        <v/>
      </c>
      <c r="D1405" s="7" t="str">
        <f t="shared" si="127"/>
        <v/>
      </c>
      <c r="E1405" s="6" t="str">
        <f t="shared" si="128"/>
        <v/>
      </c>
      <c r="F1405" s="131"/>
      <c r="G1405" s="105" t="str">
        <f>IF(F1405="","",VLOOKUP(F1405,プルダウン用リスト!$K$1:$M$14,2,FALSE))</f>
        <v/>
      </c>
      <c r="H1405" s="99"/>
      <c r="I1405" s="99"/>
      <c r="J1405" s="139"/>
      <c r="K1405" s="141"/>
      <c r="L1405" s="118"/>
      <c r="M1405" s="119" t="str">
        <f t="shared" si="129"/>
        <v/>
      </c>
      <c r="N1405" s="103"/>
      <c r="O1405" s="100"/>
      <c r="P1405" s="100"/>
      <c r="Q1405" s="101" t="str">
        <f t="shared" si="130"/>
        <v/>
      </c>
      <c r="R1405" s="100"/>
      <c r="S1405" s="102" t="str">
        <f t="shared" si="131"/>
        <v/>
      </c>
      <c r="T1405" s="15" t="str">
        <f t="shared" si="132"/>
        <v/>
      </c>
    </row>
    <row r="1406" spans="1:20" x14ac:dyDescent="0.55000000000000004">
      <c r="A1406" s="126"/>
      <c r="B1406" s="95"/>
      <c r="C1406" s="98" t="str">
        <f>IF(B1406="","",VLOOKUP(B1406,団体基本情報!$B$14:$D$23,3,FALSE))</f>
        <v/>
      </c>
      <c r="D1406" s="7" t="str">
        <f t="shared" si="127"/>
        <v/>
      </c>
      <c r="E1406" s="6" t="str">
        <f t="shared" si="128"/>
        <v/>
      </c>
      <c r="F1406" s="131"/>
      <c r="G1406" s="105" t="str">
        <f>IF(F1406="","",VLOOKUP(F1406,プルダウン用リスト!$K$1:$M$14,2,FALSE))</f>
        <v/>
      </c>
      <c r="H1406" s="99"/>
      <c r="I1406" s="99"/>
      <c r="J1406" s="139"/>
      <c r="K1406" s="141"/>
      <c r="L1406" s="118"/>
      <c r="M1406" s="119" t="str">
        <f t="shared" si="129"/>
        <v/>
      </c>
      <c r="N1406" s="103"/>
      <c r="O1406" s="100"/>
      <c r="P1406" s="100"/>
      <c r="Q1406" s="101" t="str">
        <f t="shared" si="130"/>
        <v/>
      </c>
      <c r="R1406" s="100"/>
      <c r="S1406" s="102" t="str">
        <f t="shared" si="131"/>
        <v/>
      </c>
      <c r="T1406" s="15" t="str">
        <f t="shared" si="132"/>
        <v/>
      </c>
    </row>
    <row r="1407" spans="1:20" x14ac:dyDescent="0.55000000000000004">
      <c r="A1407" s="126"/>
      <c r="B1407" s="95"/>
      <c r="C1407" s="98" t="str">
        <f>IF(B1407="","",VLOOKUP(B1407,団体基本情報!$B$14:$D$23,3,FALSE))</f>
        <v/>
      </c>
      <c r="D1407" s="7" t="str">
        <f t="shared" si="127"/>
        <v/>
      </c>
      <c r="E1407" s="6" t="str">
        <f t="shared" si="128"/>
        <v/>
      </c>
      <c r="F1407" s="131"/>
      <c r="G1407" s="105" t="str">
        <f>IF(F1407="","",VLOOKUP(F1407,プルダウン用リスト!$K$1:$M$14,2,FALSE))</f>
        <v/>
      </c>
      <c r="H1407" s="99"/>
      <c r="I1407" s="99"/>
      <c r="J1407" s="139"/>
      <c r="K1407" s="141"/>
      <c r="L1407" s="118"/>
      <c r="M1407" s="119" t="str">
        <f t="shared" si="129"/>
        <v/>
      </c>
      <c r="N1407" s="103"/>
      <c r="O1407" s="100"/>
      <c r="P1407" s="100"/>
      <c r="Q1407" s="101" t="str">
        <f t="shared" si="130"/>
        <v/>
      </c>
      <c r="R1407" s="100"/>
      <c r="S1407" s="102" t="str">
        <f t="shared" si="131"/>
        <v/>
      </c>
      <c r="T1407" s="15" t="str">
        <f t="shared" si="132"/>
        <v/>
      </c>
    </row>
    <row r="1408" spans="1:20" x14ac:dyDescent="0.55000000000000004">
      <c r="A1408" s="126"/>
      <c r="B1408" s="95"/>
      <c r="C1408" s="98" t="str">
        <f>IF(B1408="","",VLOOKUP(B1408,団体基本情報!$B$14:$D$23,3,FALSE))</f>
        <v/>
      </c>
      <c r="D1408" s="7" t="str">
        <f t="shared" si="127"/>
        <v/>
      </c>
      <c r="E1408" s="6" t="str">
        <f t="shared" si="128"/>
        <v/>
      </c>
      <c r="F1408" s="131"/>
      <c r="G1408" s="105" t="str">
        <f>IF(F1408="","",VLOOKUP(F1408,プルダウン用リスト!$K$1:$M$14,2,FALSE))</f>
        <v/>
      </c>
      <c r="H1408" s="99"/>
      <c r="I1408" s="99"/>
      <c r="J1408" s="139"/>
      <c r="K1408" s="141"/>
      <c r="L1408" s="118"/>
      <c r="M1408" s="119" t="str">
        <f t="shared" si="129"/>
        <v/>
      </c>
      <c r="N1408" s="103"/>
      <c r="O1408" s="100"/>
      <c r="P1408" s="100"/>
      <c r="Q1408" s="101" t="str">
        <f t="shared" si="130"/>
        <v/>
      </c>
      <c r="R1408" s="100"/>
      <c r="S1408" s="102" t="str">
        <f t="shared" si="131"/>
        <v/>
      </c>
      <c r="T1408" s="15" t="str">
        <f t="shared" si="132"/>
        <v/>
      </c>
    </row>
    <row r="1409" spans="1:20" x14ac:dyDescent="0.55000000000000004">
      <c r="A1409" s="126"/>
      <c r="B1409" s="95"/>
      <c r="C1409" s="98" t="str">
        <f>IF(B1409="","",VLOOKUP(B1409,団体基本情報!$B$14:$D$23,3,FALSE))</f>
        <v/>
      </c>
      <c r="D1409" s="7" t="str">
        <f t="shared" si="127"/>
        <v/>
      </c>
      <c r="E1409" s="6" t="str">
        <f t="shared" si="128"/>
        <v/>
      </c>
      <c r="F1409" s="131"/>
      <c r="G1409" s="105" t="str">
        <f>IF(F1409="","",VLOOKUP(F1409,プルダウン用リスト!$K$1:$M$14,2,FALSE))</f>
        <v/>
      </c>
      <c r="H1409" s="99"/>
      <c r="I1409" s="99"/>
      <c r="J1409" s="139"/>
      <c r="K1409" s="141"/>
      <c r="L1409" s="118"/>
      <c r="M1409" s="119" t="str">
        <f t="shared" si="129"/>
        <v/>
      </c>
      <c r="N1409" s="103"/>
      <c r="O1409" s="100"/>
      <c r="P1409" s="100"/>
      <c r="Q1409" s="101" t="str">
        <f t="shared" si="130"/>
        <v/>
      </c>
      <c r="R1409" s="100"/>
      <c r="S1409" s="102" t="str">
        <f t="shared" si="131"/>
        <v/>
      </c>
      <c r="T1409" s="15" t="str">
        <f t="shared" si="132"/>
        <v/>
      </c>
    </row>
    <row r="1410" spans="1:20" x14ac:dyDescent="0.55000000000000004">
      <c r="A1410" s="126"/>
      <c r="B1410" s="95"/>
      <c r="C1410" s="98" t="str">
        <f>IF(B1410="","",VLOOKUP(B1410,団体基本情報!$B$14:$D$23,3,FALSE))</f>
        <v/>
      </c>
      <c r="D1410" s="7" t="str">
        <f t="shared" si="127"/>
        <v/>
      </c>
      <c r="E1410" s="6" t="str">
        <f t="shared" si="128"/>
        <v/>
      </c>
      <c r="F1410" s="131"/>
      <c r="G1410" s="105" t="str">
        <f>IF(F1410="","",VLOOKUP(F1410,プルダウン用リスト!$K$1:$M$14,2,FALSE))</f>
        <v/>
      </c>
      <c r="H1410" s="99"/>
      <c r="I1410" s="99"/>
      <c r="J1410" s="139"/>
      <c r="K1410" s="141"/>
      <c r="L1410" s="118"/>
      <c r="M1410" s="119" t="str">
        <f t="shared" si="129"/>
        <v/>
      </c>
      <c r="N1410" s="103"/>
      <c r="O1410" s="100"/>
      <c r="P1410" s="100"/>
      <c r="Q1410" s="101" t="str">
        <f t="shared" si="130"/>
        <v/>
      </c>
      <c r="R1410" s="100"/>
      <c r="S1410" s="102" t="str">
        <f t="shared" si="131"/>
        <v/>
      </c>
      <c r="T1410" s="15" t="str">
        <f t="shared" si="132"/>
        <v/>
      </c>
    </row>
    <row r="1411" spans="1:20" x14ac:dyDescent="0.55000000000000004">
      <c r="A1411" s="126"/>
      <c r="B1411" s="95"/>
      <c r="C1411" s="98" t="str">
        <f>IF(B1411="","",VLOOKUP(B1411,団体基本情報!$B$14:$D$23,3,FALSE))</f>
        <v/>
      </c>
      <c r="D1411" s="7" t="str">
        <f t="shared" si="127"/>
        <v/>
      </c>
      <c r="E1411" s="6" t="str">
        <f t="shared" si="128"/>
        <v/>
      </c>
      <c r="F1411" s="131"/>
      <c r="G1411" s="105" t="str">
        <f>IF(F1411="","",VLOOKUP(F1411,プルダウン用リスト!$K$1:$M$14,2,FALSE))</f>
        <v/>
      </c>
      <c r="H1411" s="99"/>
      <c r="I1411" s="99"/>
      <c r="J1411" s="139"/>
      <c r="K1411" s="141"/>
      <c r="L1411" s="118"/>
      <c r="M1411" s="119" t="str">
        <f t="shared" si="129"/>
        <v/>
      </c>
      <c r="N1411" s="103"/>
      <c r="O1411" s="100"/>
      <c r="P1411" s="100"/>
      <c r="Q1411" s="101" t="str">
        <f t="shared" si="130"/>
        <v/>
      </c>
      <c r="R1411" s="100"/>
      <c r="S1411" s="102" t="str">
        <f t="shared" si="131"/>
        <v/>
      </c>
      <c r="T1411" s="15" t="str">
        <f t="shared" si="132"/>
        <v/>
      </c>
    </row>
    <row r="1412" spans="1:20" x14ac:dyDescent="0.55000000000000004">
      <c r="A1412" s="126"/>
      <c r="B1412" s="95"/>
      <c r="C1412" s="98" t="str">
        <f>IF(B1412="","",VLOOKUP(B1412,団体基本情報!$B$14:$D$23,3,FALSE))</f>
        <v/>
      </c>
      <c r="D1412" s="7" t="str">
        <f t="shared" si="127"/>
        <v/>
      </c>
      <c r="E1412" s="6" t="str">
        <f t="shared" si="128"/>
        <v/>
      </c>
      <c r="F1412" s="131"/>
      <c r="G1412" s="105" t="str">
        <f>IF(F1412="","",VLOOKUP(F1412,プルダウン用リスト!$K$1:$M$14,2,FALSE))</f>
        <v/>
      </c>
      <c r="H1412" s="99"/>
      <c r="I1412" s="99"/>
      <c r="J1412" s="139"/>
      <c r="K1412" s="141"/>
      <c r="L1412" s="118"/>
      <c r="M1412" s="119" t="str">
        <f t="shared" si="129"/>
        <v/>
      </c>
      <c r="N1412" s="103"/>
      <c r="O1412" s="100"/>
      <c r="P1412" s="100"/>
      <c r="Q1412" s="101" t="str">
        <f t="shared" si="130"/>
        <v/>
      </c>
      <c r="R1412" s="100"/>
      <c r="S1412" s="102" t="str">
        <f t="shared" si="131"/>
        <v/>
      </c>
      <c r="T1412" s="15" t="str">
        <f t="shared" si="132"/>
        <v/>
      </c>
    </row>
    <row r="1413" spans="1:20" x14ac:dyDescent="0.55000000000000004">
      <c r="A1413" s="126"/>
      <c r="B1413" s="95"/>
      <c r="C1413" s="98" t="str">
        <f>IF(B1413="","",VLOOKUP(B1413,団体基本情報!$B$14:$D$23,3,FALSE))</f>
        <v/>
      </c>
      <c r="D1413" s="7" t="str">
        <f t="shared" si="127"/>
        <v/>
      </c>
      <c r="E1413" s="6" t="str">
        <f t="shared" si="128"/>
        <v/>
      </c>
      <c r="F1413" s="131"/>
      <c r="G1413" s="105" t="str">
        <f>IF(F1413="","",VLOOKUP(F1413,プルダウン用リスト!$K$1:$M$14,2,FALSE))</f>
        <v/>
      </c>
      <c r="H1413" s="99"/>
      <c r="I1413" s="99"/>
      <c r="J1413" s="139"/>
      <c r="K1413" s="141"/>
      <c r="L1413" s="118"/>
      <c r="M1413" s="119" t="str">
        <f t="shared" si="129"/>
        <v/>
      </c>
      <c r="N1413" s="103"/>
      <c r="O1413" s="100"/>
      <c r="P1413" s="100"/>
      <c r="Q1413" s="101" t="str">
        <f t="shared" si="130"/>
        <v/>
      </c>
      <c r="R1413" s="100"/>
      <c r="S1413" s="102" t="str">
        <f t="shared" si="131"/>
        <v/>
      </c>
      <c r="T1413" s="15" t="str">
        <f t="shared" si="132"/>
        <v/>
      </c>
    </row>
    <row r="1414" spans="1:20" x14ac:dyDescent="0.55000000000000004">
      <c r="A1414" s="126"/>
      <c r="B1414" s="95"/>
      <c r="C1414" s="98" t="str">
        <f>IF(B1414="","",VLOOKUP(B1414,団体基本情報!$B$14:$D$23,3,FALSE))</f>
        <v/>
      </c>
      <c r="D1414" s="7" t="str">
        <f t="shared" si="127"/>
        <v/>
      </c>
      <c r="E1414" s="6" t="str">
        <f t="shared" si="128"/>
        <v/>
      </c>
      <c r="F1414" s="131"/>
      <c r="G1414" s="105" t="str">
        <f>IF(F1414="","",VLOOKUP(F1414,プルダウン用リスト!$K$1:$M$14,2,FALSE))</f>
        <v/>
      </c>
      <c r="H1414" s="99"/>
      <c r="I1414" s="99"/>
      <c r="J1414" s="139"/>
      <c r="K1414" s="141"/>
      <c r="L1414" s="118"/>
      <c r="M1414" s="119" t="str">
        <f t="shared" si="129"/>
        <v/>
      </c>
      <c r="N1414" s="103"/>
      <c r="O1414" s="100"/>
      <c r="P1414" s="100"/>
      <c r="Q1414" s="101" t="str">
        <f t="shared" si="130"/>
        <v/>
      </c>
      <c r="R1414" s="100"/>
      <c r="S1414" s="102" t="str">
        <f t="shared" si="131"/>
        <v/>
      </c>
      <c r="T1414" s="15" t="str">
        <f t="shared" si="132"/>
        <v/>
      </c>
    </row>
    <row r="1415" spans="1:20" x14ac:dyDescent="0.55000000000000004">
      <c r="A1415" s="126"/>
      <c r="B1415" s="95"/>
      <c r="C1415" s="98" t="str">
        <f>IF(B1415="","",VLOOKUP(B1415,団体基本情報!$B$14:$D$23,3,FALSE))</f>
        <v/>
      </c>
      <c r="D1415" s="7" t="str">
        <f t="shared" ref="D1415:D1478" si="133">IF(E1415="","",IF(E1415="謝金","01.",IF(E1415="旅費","02.",IF(E1415="その他","04.","03."))))</f>
        <v/>
      </c>
      <c r="E1415" s="6" t="str">
        <f t="shared" ref="E1415:E1478" si="134">IF(F1415="","",IF(F1415="謝金","謝金",IF(F1415="旅費","旅費",IF(F1415="対象外経費","その他","所費"))))</f>
        <v/>
      </c>
      <c r="F1415" s="131"/>
      <c r="G1415" s="105" t="str">
        <f>IF(F1415="","",VLOOKUP(F1415,プルダウン用リスト!$K$1:$M$14,2,FALSE))</f>
        <v/>
      </c>
      <c r="H1415" s="99"/>
      <c r="I1415" s="99"/>
      <c r="J1415" s="139"/>
      <c r="K1415" s="141"/>
      <c r="L1415" s="118"/>
      <c r="M1415" s="119" t="str">
        <f t="shared" ref="M1415:M1478" si="135">IF(F1415="対象外経費",K1415,IF(L1415="","",K1415-L1415))</f>
        <v/>
      </c>
      <c r="N1415" s="103"/>
      <c r="O1415" s="100"/>
      <c r="P1415" s="100"/>
      <c r="Q1415" s="101" t="str">
        <f t="shared" ref="Q1415:Q1478" si="136">IF(O1415+P1415=0,"",O1415+P1415)</f>
        <v/>
      </c>
      <c r="R1415" s="100"/>
      <c r="S1415" s="102" t="str">
        <f t="shared" ref="S1415:S1478" si="137">IF(R1415="","",Q1415-R1415)</f>
        <v/>
      </c>
      <c r="T1415" s="15" t="str">
        <f t="shared" ref="T1415:T1478" si="138">IF(G1415=2,"＊","")</f>
        <v/>
      </c>
    </row>
    <row r="1416" spans="1:20" x14ac:dyDescent="0.55000000000000004">
      <c r="A1416" s="126"/>
      <c r="B1416" s="95"/>
      <c r="C1416" s="98" t="str">
        <f>IF(B1416="","",VLOOKUP(B1416,団体基本情報!$B$14:$D$23,3,FALSE))</f>
        <v/>
      </c>
      <c r="D1416" s="7" t="str">
        <f t="shared" si="133"/>
        <v/>
      </c>
      <c r="E1416" s="6" t="str">
        <f t="shared" si="134"/>
        <v/>
      </c>
      <c r="F1416" s="131"/>
      <c r="G1416" s="105" t="str">
        <f>IF(F1416="","",VLOOKUP(F1416,プルダウン用リスト!$K$1:$M$14,2,FALSE))</f>
        <v/>
      </c>
      <c r="H1416" s="99"/>
      <c r="I1416" s="99"/>
      <c r="J1416" s="139"/>
      <c r="K1416" s="141"/>
      <c r="L1416" s="118"/>
      <c r="M1416" s="119" t="str">
        <f t="shared" si="135"/>
        <v/>
      </c>
      <c r="N1416" s="103"/>
      <c r="O1416" s="100"/>
      <c r="P1416" s="100"/>
      <c r="Q1416" s="101" t="str">
        <f t="shared" si="136"/>
        <v/>
      </c>
      <c r="R1416" s="100"/>
      <c r="S1416" s="102" t="str">
        <f t="shared" si="137"/>
        <v/>
      </c>
      <c r="T1416" s="15" t="str">
        <f t="shared" si="138"/>
        <v/>
      </c>
    </row>
    <row r="1417" spans="1:20" x14ac:dyDescent="0.55000000000000004">
      <c r="A1417" s="126"/>
      <c r="B1417" s="95"/>
      <c r="C1417" s="98" t="str">
        <f>IF(B1417="","",VLOOKUP(B1417,団体基本情報!$B$14:$D$23,3,FALSE))</f>
        <v/>
      </c>
      <c r="D1417" s="7" t="str">
        <f t="shared" si="133"/>
        <v/>
      </c>
      <c r="E1417" s="6" t="str">
        <f t="shared" si="134"/>
        <v/>
      </c>
      <c r="F1417" s="131"/>
      <c r="G1417" s="105" t="str">
        <f>IF(F1417="","",VLOOKUP(F1417,プルダウン用リスト!$K$1:$M$14,2,FALSE))</f>
        <v/>
      </c>
      <c r="H1417" s="99"/>
      <c r="I1417" s="99"/>
      <c r="J1417" s="139"/>
      <c r="K1417" s="141"/>
      <c r="L1417" s="118"/>
      <c r="M1417" s="119" t="str">
        <f t="shared" si="135"/>
        <v/>
      </c>
      <c r="N1417" s="103"/>
      <c r="O1417" s="100"/>
      <c r="P1417" s="100"/>
      <c r="Q1417" s="101" t="str">
        <f t="shared" si="136"/>
        <v/>
      </c>
      <c r="R1417" s="100"/>
      <c r="S1417" s="102" t="str">
        <f t="shared" si="137"/>
        <v/>
      </c>
      <c r="T1417" s="15" t="str">
        <f t="shared" si="138"/>
        <v/>
      </c>
    </row>
    <row r="1418" spans="1:20" x14ac:dyDescent="0.55000000000000004">
      <c r="A1418" s="126"/>
      <c r="B1418" s="95"/>
      <c r="C1418" s="98" t="str">
        <f>IF(B1418="","",VLOOKUP(B1418,団体基本情報!$B$14:$D$23,3,FALSE))</f>
        <v/>
      </c>
      <c r="D1418" s="7" t="str">
        <f t="shared" si="133"/>
        <v/>
      </c>
      <c r="E1418" s="6" t="str">
        <f t="shared" si="134"/>
        <v/>
      </c>
      <c r="F1418" s="131"/>
      <c r="G1418" s="105" t="str">
        <f>IF(F1418="","",VLOOKUP(F1418,プルダウン用リスト!$K$1:$M$14,2,FALSE))</f>
        <v/>
      </c>
      <c r="H1418" s="99"/>
      <c r="I1418" s="99"/>
      <c r="J1418" s="139"/>
      <c r="K1418" s="141"/>
      <c r="L1418" s="118"/>
      <c r="M1418" s="119" t="str">
        <f t="shared" si="135"/>
        <v/>
      </c>
      <c r="N1418" s="103"/>
      <c r="O1418" s="100"/>
      <c r="P1418" s="100"/>
      <c r="Q1418" s="101" t="str">
        <f t="shared" si="136"/>
        <v/>
      </c>
      <c r="R1418" s="100"/>
      <c r="S1418" s="102" t="str">
        <f t="shared" si="137"/>
        <v/>
      </c>
      <c r="T1418" s="15" t="str">
        <f t="shared" si="138"/>
        <v/>
      </c>
    </row>
    <row r="1419" spans="1:20" x14ac:dyDescent="0.55000000000000004">
      <c r="A1419" s="126"/>
      <c r="B1419" s="95"/>
      <c r="C1419" s="98" t="str">
        <f>IF(B1419="","",VLOOKUP(B1419,団体基本情報!$B$14:$D$23,3,FALSE))</f>
        <v/>
      </c>
      <c r="D1419" s="7" t="str">
        <f t="shared" si="133"/>
        <v/>
      </c>
      <c r="E1419" s="6" t="str">
        <f t="shared" si="134"/>
        <v/>
      </c>
      <c r="F1419" s="131"/>
      <c r="G1419" s="105" t="str">
        <f>IF(F1419="","",VLOOKUP(F1419,プルダウン用リスト!$K$1:$M$14,2,FALSE))</f>
        <v/>
      </c>
      <c r="H1419" s="99"/>
      <c r="I1419" s="99"/>
      <c r="J1419" s="139"/>
      <c r="K1419" s="141"/>
      <c r="L1419" s="118"/>
      <c r="M1419" s="119" t="str">
        <f t="shared" si="135"/>
        <v/>
      </c>
      <c r="N1419" s="103"/>
      <c r="O1419" s="100"/>
      <c r="P1419" s="100"/>
      <c r="Q1419" s="101" t="str">
        <f t="shared" si="136"/>
        <v/>
      </c>
      <c r="R1419" s="100"/>
      <c r="S1419" s="102" t="str">
        <f t="shared" si="137"/>
        <v/>
      </c>
      <c r="T1419" s="15" t="str">
        <f t="shared" si="138"/>
        <v/>
      </c>
    </row>
    <row r="1420" spans="1:20" x14ac:dyDescent="0.55000000000000004">
      <c r="A1420" s="126"/>
      <c r="B1420" s="95"/>
      <c r="C1420" s="98" t="str">
        <f>IF(B1420="","",VLOOKUP(B1420,団体基本情報!$B$14:$D$23,3,FALSE))</f>
        <v/>
      </c>
      <c r="D1420" s="7" t="str">
        <f t="shared" si="133"/>
        <v/>
      </c>
      <c r="E1420" s="6" t="str">
        <f t="shared" si="134"/>
        <v/>
      </c>
      <c r="F1420" s="131"/>
      <c r="G1420" s="105" t="str">
        <f>IF(F1420="","",VLOOKUP(F1420,プルダウン用リスト!$K$1:$M$14,2,FALSE))</f>
        <v/>
      </c>
      <c r="H1420" s="99"/>
      <c r="I1420" s="99"/>
      <c r="J1420" s="139"/>
      <c r="K1420" s="141"/>
      <c r="L1420" s="118"/>
      <c r="M1420" s="119" t="str">
        <f t="shared" si="135"/>
        <v/>
      </c>
      <c r="N1420" s="103"/>
      <c r="O1420" s="100"/>
      <c r="P1420" s="100"/>
      <c r="Q1420" s="101" t="str">
        <f t="shared" si="136"/>
        <v/>
      </c>
      <c r="R1420" s="100"/>
      <c r="S1420" s="102" t="str">
        <f t="shared" si="137"/>
        <v/>
      </c>
      <c r="T1420" s="15" t="str">
        <f t="shared" si="138"/>
        <v/>
      </c>
    </row>
    <row r="1421" spans="1:20" x14ac:dyDescent="0.55000000000000004">
      <c r="A1421" s="126"/>
      <c r="B1421" s="95"/>
      <c r="C1421" s="98" t="str">
        <f>IF(B1421="","",VLOOKUP(B1421,団体基本情報!$B$14:$D$23,3,FALSE))</f>
        <v/>
      </c>
      <c r="D1421" s="7" t="str">
        <f t="shared" si="133"/>
        <v/>
      </c>
      <c r="E1421" s="6" t="str">
        <f t="shared" si="134"/>
        <v/>
      </c>
      <c r="F1421" s="131"/>
      <c r="G1421" s="105" t="str">
        <f>IF(F1421="","",VLOOKUP(F1421,プルダウン用リスト!$K$1:$M$14,2,FALSE))</f>
        <v/>
      </c>
      <c r="H1421" s="99"/>
      <c r="I1421" s="99"/>
      <c r="J1421" s="139"/>
      <c r="K1421" s="141"/>
      <c r="L1421" s="118"/>
      <c r="M1421" s="119" t="str">
        <f t="shared" si="135"/>
        <v/>
      </c>
      <c r="N1421" s="103"/>
      <c r="O1421" s="100"/>
      <c r="P1421" s="100"/>
      <c r="Q1421" s="101" t="str">
        <f t="shared" si="136"/>
        <v/>
      </c>
      <c r="R1421" s="100"/>
      <c r="S1421" s="102" t="str">
        <f t="shared" si="137"/>
        <v/>
      </c>
      <c r="T1421" s="15" t="str">
        <f t="shared" si="138"/>
        <v/>
      </c>
    </row>
    <row r="1422" spans="1:20" x14ac:dyDescent="0.55000000000000004">
      <c r="A1422" s="126"/>
      <c r="B1422" s="95"/>
      <c r="C1422" s="98" t="str">
        <f>IF(B1422="","",VLOOKUP(B1422,団体基本情報!$B$14:$D$23,3,FALSE))</f>
        <v/>
      </c>
      <c r="D1422" s="7" t="str">
        <f t="shared" si="133"/>
        <v/>
      </c>
      <c r="E1422" s="6" t="str">
        <f t="shared" si="134"/>
        <v/>
      </c>
      <c r="F1422" s="131"/>
      <c r="G1422" s="105" t="str">
        <f>IF(F1422="","",VLOOKUP(F1422,プルダウン用リスト!$K$1:$M$14,2,FALSE))</f>
        <v/>
      </c>
      <c r="H1422" s="99"/>
      <c r="I1422" s="99"/>
      <c r="J1422" s="139"/>
      <c r="K1422" s="141"/>
      <c r="L1422" s="118"/>
      <c r="M1422" s="119" t="str">
        <f t="shared" si="135"/>
        <v/>
      </c>
      <c r="N1422" s="103"/>
      <c r="O1422" s="100"/>
      <c r="P1422" s="100"/>
      <c r="Q1422" s="101" t="str">
        <f t="shared" si="136"/>
        <v/>
      </c>
      <c r="R1422" s="100"/>
      <c r="S1422" s="102" t="str">
        <f t="shared" si="137"/>
        <v/>
      </c>
      <c r="T1422" s="15" t="str">
        <f t="shared" si="138"/>
        <v/>
      </c>
    </row>
    <row r="1423" spans="1:20" x14ac:dyDescent="0.55000000000000004">
      <c r="A1423" s="126"/>
      <c r="B1423" s="95"/>
      <c r="C1423" s="98" t="str">
        <f>IF(B1423="","",VLOOKUP(B1423,団体基本情報!$B$14:$D$23,3,FALSE))</f>
        <v/>
      </c>
      <c r="D1423" s="7" t="str">
        <f t="shared" si="133"/>
        <v/>
      </c>
      <c r="E1423" s="6" t="str">
        <f t="shared" si="134"/>
        <v/>
      </c>
      <c r="F1423" s="131"/>
      <c r="G1423" s="105" t="str">
        <f>IF(F1423="","",VLOOKUP(F1423,プルダウン用リスト!$K$1:$M$14,2,FALSE))</f>
        <v/>
      </c>
      <c r="H1423" s="99"/>
      <c r="I1423" s="99"/>
      <c r="J1423" s="139"/>
      <c r="K1423" s="141"/>
      <c r="L1423" s="118"/>
      <c r="M1423" s="119" t="str">
        <f t="shared" si="135"/>
        <v/>
      </c>
      <c r="N1423" s="103"/>
      <c r="O1423" s="100"/>
      <c r="P1423" s="100"/>
      <c r="Q1423" s="101" t="str">
        <f t="shared" si="136"/>
        <v/>
      </c>
      <c r="R1423" s="100"/>
      <c r="S1423" s="102" t="str">
        <f t="shared" si="137"/>
        <v/>
      </c>
      <c r="T1423" s="15" t="str">
        <f t="shared" si="138"/>
        <v/>
      </c>
    </row>
    <row r="1424" spans="1:20" x14ac:dyDescent="0.55000000000000004">
      <c r="A1424" s="126"/>
      <c r="B1424" s="95"/>
      <c r="C1424" s="98" t="str">
        <f>IF(B1424="","",VLOOKUP(B1424,団体基本情報!$B$14:$D$23,3,FALSE))</f>
        <v/>
      </c>
      <c r="D1424" s="7" t="str">
        <f t="shared" si="133"/>
        <v/>
      </c>
      <c r="E1424" s="6" t="str">
        <f t="shared" si="134"/>
        <v/>
      </c>
      <c r="F1424" s="131"/>
      <c r="G1424" s="105" t="str">
        <f>IF(F1424="","",VLOOKUP(F1424,プルダウン用リスト!$K$1:$M$14,2,FALSE))</f>
        <v/>
      </c>
      <c r="H1424" s="99"/>
      <c r="I1424" s="99"/>
      <c r="J1424" s="139"/>
      <c r="K1424" s="141"/>
      <c r="L1424" s="118"/>
      <c r="M1424" s="119" t="str">
        <f t="shared" si="135"/>
        <v/>
      </c>
      <c r="N1424" s="103"/>
      <c r="O1424" s="100"/>
      <c r="P1424" s="100"/>
      <c r="Q1424" s="101" t="str">
        <f t="shared" si="136"/>
        <v/>
      </c>
      <c r="R1424" s="100"/>
      <c r="S1424" s="102" t="str">
        <f t="shared" si="137"/>
        <v/>
      </c>
      <c r="T1424" s="15" t="str">
        <f t="shared" si="138"/>
        <v/>
      </c>
    </row>
    <row r="1425" spans="1:20" x14ac:dyDescent="0.55000000000000004">
      <c r="A1425" s="126"/>
      <c r="B1425" s="95"/>
      <c r="C1425" s="98" t="str">
        <f>IF(B1425="","",VLOOKUP(B1425,団体基本情報!$B$14:$D$23,3,FALSE))</f>
        <v/>
      </c>
      <c r="D1425" s="7" t="str">
        <f t="shared" si="133"/>
        <v/>
      </c>
      <c r="E1425" s="6" t="str">
        <f t="shared" si="134"/>
        <v/>
      </c>
      <c r="F1425" s="131"/>
      <c r="G1425" s="105" t="str">
        <f>IF(F1425="","",VLOOKUP(F1425,プルダウン用リスト!$K$1:$M$14,2,FALSE))</f>
        <v/>
      </c>
      <c r="H1425" s="99"/>
      <c r="I1425" s="99"/>
      <c r="J1425" s="139"/>
      <c r="K1425" s="141"/>
      <c r="L1425" s="118"/>
      <c r="M1425" s="119" t="str">
        <f t="shared" si="135"/>
        <v/>
      </c>
      <c r="N1425" s="103"/>
      <c r="O1425" s="100"/>
      <c r="P1425" s="100"/>
      <c r="Q1425" s="101" t="str">
        <f t="shared" si="136"/>
        <v/>
      </c>
      <c r="R1425" s="100"/>
      <c r="S1425" s="102" t="str">
        <f t="shared" si="137"/>
        <v/>
      </c>
      <c r="T1425" s="15" t="str">
        <f t="shared" si="138"/>
        <v/>
      </c>
    </row>
    <row r="1426" spans="1:20" x14ac:dyDescent="0.55000000000000004">
      <c r="A1426" s="126"/>
      <c r="B1426" s="95"/>
      <c r="C1426" s="98" t="str">
        <f>IF(B1426="","",VLOOKUP(B1426,団体基本情報!$B$14:$D$23,3,FALSE))</f>
        <v/>
      </c>
      <c r="D1426" s="7" t="str">
        <f t="shared" si="133"/>
        <v/>
      </c>
      <c r="E1426" s="6" t="str">
        <f t="shared" si="134"/>
        <v/>
      </c>
      <c r="F1426" s="131"/>
      <c r="G1426" s="105" t="str">
        <f>IF(F1426="","",VLOOKUP(F1426,プルダウン用リスト!$K$1:$M$14,2,FALSE))</f>
        <v/>
      </c>
      <c r="H1426" s="99"/>
      <c r="I1426" s="99"/>
      <c r="J1426" s="139"/>
      <c r="K1426" s="141"/>
      <c r="L1426" s="118"/>
      <c r="M1426" s="119" t="str">
        <f t="shared" si="135"/>
        <v/>
      </c>
      <c r="N1426" s="103"/>
      <c r="O1426" s="100"/>
      <c r="P1426" s="100"/>
      <c r="Q1426" s="101" t="str">
        <f t="shared" si="136"/>
        <v/>
      </c>
      <c r="R1426" s="100"/>
      <c r="S1426" s="102" t="str">
        <f t="shared" si="137"/>
        <v/>
      </c>
      <c r="T1426" s="15" t="str">
        <f t="shared" si="138"/>
        <v/>
      </c>
    </row>
    <row r="1427" spans="1:20" x14ac:dyDescent="0.55000000000000004">
      <c r="A1427" s="126"/>
      <c r="B1427" s="95"/>
      <c r="C1427" s="98" t="str">
        <f>IF(B1427="","",VLOOKUP(B1427,団体基本情報!$B$14:$D$23,3,FALSE))</f>
        <v/>
      </c>
      <c r="D1427" s="7" t="str">
        <f t="shared" si="133"/>
        <v/>
      </c>
      <c r="E1427" s="6" t="str">
        <f t="shared" si="134"/>
        <v/>
      </c>
      <c r="F1427" s="131"/>
      <c r="G1427" s="105" t="str">
        <f>IF(F1427="","",VLOOKUP(F1427,プルダウン用リスト!$K$1:$M$14,2,FALSE))</f>
        <v/>
      </c>
      <c r="H1427" s="99"/>
      <c r="I1427" s="99"/>
      <c r="J1427" s="139"/>
      <c r="K1427" s="141"/>
      <c r="L1427" s="118"/>
      <c r="M1427" s="119" t="str">
        <f t="shared" si="135"/>
        <v/>
      </c>
      <c r="N1427" s="103"/>
      <c r="O1427" s="100"/>
      <c r="P1427" s="100"/>
      <c r="Q1427" s="101" t="str">
        <f t="shared" si="136"/>
        <v/>
      </c>
      <c r="R1427" s="100"/>
      <c r="S1427" s="102" t="str">
        <f t="shared" si="137"/>
        <v/>
      </c>
      <c r="T1427" s="15" t="str">
        <f t="shared" si="138"/>
        <v/>
      </c>
    </row>
    <row r="1428" spans="1:20" x14ac:dyDescent="0.55000000000000004">
      <c r="A1428" s="126"/>
      <c r="B1428" s="95"/>
      <c r="C1428" s="98" t="str">
        <f>IF(B1428="","",VLOOKUP(B1428,団体基本情報!$B$14:$D$23,3,FALSE))</f>
        <v/>
      </c>
      <c r="D1428" s="7" t="str">
        <f t="shared" si="133"/>
        <v/>
      </c>
      <c r="E1428" s="6" t="str">
        <f t="shared" si="134"/>
        <v/>
      </c>
      <c r="F1428" s="131"/>
      <c r="G1428" s="105" t="str">
        <f>IF(F1428="","",VLOOKUP(F1428,プルダウン用リスト!$K$1:$M$14,2,FALSE))</f>
        <v/>
      </c>
      <c r="H1428" s="99"/>
      <c r="I1428" s="99"/>
      <c r="J1428" s="139"/>
      <c r="K1428" s="141"/>
      <c r="L1428" s="118"/>
      <c r="M1428" s="119" t="str">
        <f t="shared" si="135"/>
        <v/>
      </c>
      <c r="N1428" s="103"/>
      <c r="O1428" s="100"/>
      <c r="P1428" s="100"/>
      <c r="Q1428" s="101" t="str">
        <f t="shared" si="136"/>
        <v/>
      </c>
      <c r="R1428" s="100"/>
      <c r="S1428" s="102" t="str">
        <f t="shared" si="137"/>
        <v/>
      </c>
      <c r="T1428" s="15" t="str">
        <f t="shared" si="138"/>
        <v/>
      </c>
    </row>
    <row r="1429" spans="1:20" x14ac:dyDescent="0.55000000000000004">
      <c r="A1429" s="126"/>
      <c r="B1429" s="95"/>
      <c r="C1429" s="98" t="str">
        <f>IF(B1429="","",VLOOKUP(B1429,団体基本情報!$B$14:$D$23,3,FALSE))</f>
        <v/>
      </c>
      <c r="D1429" s="7" t="str">
        <f t="shared" si="133"/>
        <v/>
      </c>
      <c r="E1429" s="6" t="str">
        <f t="shared" si="134"/>
        <v/>
      </c>
      <c r="F1429" s="131"/>
      <c r="G1429" s="105" t="str">
        <f>IF(F1429="","",VLOOKUP(F1429,プルダウン用リスト!$K$1:$M$14,2,FALSE))</f>
        <v/>
      </c>
      <c r="H1429" s="99"/>
      <c r="I1429" s="99"/>
      <c r="J1429" s="139"/>
      <c r="K1429" s="141"/>
      <c r="L1429" s="118"/>
      <c r="M1429" s="119" t="str">
        <f t="shared" si="135"/>
        <v/>
      </c>
      <c r="N1429" s="103"/>
      <c r="O1429" s="100"/>
      <c r="P1429" s="100"/>
      <c r="Q1429" s="101" t="str">
        <f t="shared" si="136"/>
        <v/>
      </c>
      <c r="R1429" s="100"/>
      <c r="S1429" s="102" t="str">
        <f t="shared" si="137"/>
        <v/>
      </c>
      <c r="T1429" s="15" t="str">
        <f t="shared" si="138"/>
        <v/>
      </c>
    </row>
    <row r="1430" spans="1:20" x14ac:dyDescent="0.55000000000000004">
      <c r="A1430" s="126"/>
      <c r="B1430" s="95"/>
      <c r="C1430" s="98" t="str">
        <f>IF(B1430="","",VLOOKUP(B1430,団体基本情報!$B$14:$D$23,3,FALSE))</f>
        <v/>
      </c>
      <c r="D1430" s="7" t="str">
        <f t="shared" si="133"/>
        <v/>
      </c>
      <c r="E1430" s="6" t="str">
        <f t="shared" si="134"/>
        <v/>
      </c>
      <c r="F1430" s="131"/>
      <c r="G1430" s="105" t="str">
        <f>IF(F1430="","",VLOOKUP(F1430,プルダウン用リスト!$K$1:$M$14,2,FALSE))</f>
        <v/>
      </c>
      <c r="H1430" s="99"/>
      <c r="I1430" s="99"/>
      <c r="J1430" s="139"/>
      <c r="K1430" s="141"/>
      <c r="L1430" s="118"/>
      <c r="M1430" s="119" t="str">
        <f t="shared" si="135"/>
        <v/>
      </c>
      <c r="N1430" s="103"/>
      <c r="O1430" s="100"/>
      <c r="P1430" s="100"/>
      <c r="Q1430" s="101" t="str">
        <f t="shared" si="136"/>
        <v/>
      </c>
      <c r="R1430" s="100"/>
      <c r="S1430" s="102" t="str">
        <f t="shared" si="137"/>
        <v/>
      </c>
      <c r="T1430" s="15" t="str">
        <f t="shared" si="138"/>
        <v/>
      </c>
    </row>
    <row r="1431" spans="1:20" x14ac:dyDescent="0.55000000000000004">
      <c r="A1431" s="126"/>
      <c r="B1431" s="95"/>
      <c r="C1431" s="98" t="str">
        <f>IF(B1431="","",VLOOKUP(B1431,団体基本情報!$B$14:$D$23,3,FALSE))</f>
        <v/>
      </c>
      <c r="D1431" s="7" t="str">
        <f t="shared" si="133"/>
        <v/>
      </c>
      <c r="E1431" s="6" t="str">
        <f t="shared" si="134"/>
        <v/>
      </c>
      <c r="F1431" s="131"/>
      <c r="G1431" s="105" t="str">
        <f>IF(F1431="","",VLOOKUP(F1431,プルダウン用リスト!$K$1:$M$14,2,FALSE))</f>
        <v/>
      </c>
      <c r="H1431" s="99"/>
      <c r="I1431" s="99"/>
      <c r="J1431" s="139"/>
      <c r="K1431" s="141"/>
      <c r="L1431" s="118"/>
      <c r="M1431" s="119" t="str">
        <f t="shared" si="135"/>
        <v/>
      </c>
      <c r="N1431" s="103"/>
      <c r="O1431" s="100"/>
      <c r="P1431" s="100"/>
      <c r="Q1431" s="101" t="str">
        <f t="shared" si="136"/>
        <v/>
      </c>
      <c r="R1431" s="100"/>
      <c r="S1431" s="102" t="str">
        <f t="shared" si="137"/>
        <v/>
      </c>
      <c r="T1431" s="15" t="str">
        <f t="shared" si="138"/>
        <v/>
      </c>
    </row>
    <row r="1432" spans="1:20" x14ac:dyDescent="0.55000000000000004">
      <c r="A1432" s="126"/>
      <c r="B1432" s="95"/>
      <c r="C1432" s="98" t="str">
        <f>IF(B1432="","",VLOOKUP(B1432,団体基本情報!$B$14:$D$23,3,FALSE))</f>
        <v/>
      </c>
      <c r="D1432" s="7" t="str">
        <f t="shared" si="133"/>
        <v/>
      </c>
      <c r="E1432" s="6" t="str">
        <f t="shared" si="134"/>
        <v/>
      </c>
      <c r="F1432" s="131"/>
      <c r="G1432" s="105" t="str">
        <f>IF(F1432="","",VLOOKUP(F1432,プルダウン用リスト!$K$1:$M$14,2,FALSE))</f>
        <v/>
      </c>
      <c r="H1432" s="99"/>
      <c r="I1432" s="99"/>
      <c r="J1432" s="139"/>
      <c r="K1432" s="141"/>
      <c r="L1432" s="118"/>
      <c r="M1432" s="119" t="str">
        <f t="shared" si="135"/>
        <v/>
      </c>
      <c r="N1432" s="103"/>
      <c r="O1432" s="100"/>
      <c r="P1432" s="100"/>
      <c r="Q1432" s="101" t="str">
        <f t="shared" si="136"/>
        <v/>
      </c>
      <c r="R1432" s="100"/>
      <c r="S1432" s="102" t="str">
        <f t="shared" si="137"/>
        <v/>
      </c>
      <c r="T1432" s="15" t="str">
        <f t="shared" si="138"/>
        <v/>
      </c>
    </row>
    <row r="1433" spans="1:20" x14ac:dyDescent="0.55000000000000004">
      <c r="A1433" s="126"/>
      <c r="B1433" s="95"/>
      <c r="C1433" s="98" t="str">
        <f>IF(B1433="","",VLOOKUP(B1433,団体基本情報!$B$14:$D$23,3,FALSE))</f>
        <v/>
      </c>
      <c r="D1433" s="7" t="str">
        <f t="shared" si="133"/>
        <v/>
      </c>
      <c r="E1433" s="6" t="str">
        <f t="shared" si="134"/>
        <v/>
      </c>
      <c r="F1433" s="131"/>
      <c r="G1433" s="105" t="str">
        <f>IF(F1433="","",VLOOKUP(F1433,プルダウン用リスト!$K$1:$M$14,2,FALSE))</f>
        <v/>
      </c>
      <c r="H1433" s="99"/>
      <c r="I1433" s="99"/>
      <c r="J1433" s="139"/>
      <c r="K1433" s="141"/>
      <c r="L1433" s="118"/>
      <c r="M1433" s="119" t="str">
        <f t="shared" si="135"/>
        <v/>
      </c>
      <c r="N1433" s="103"/>
      <c r="O1433" s="100"/>
      <c r="P1433" s="100"/>
      <c r="Q1433" s="101" t="str">
        <f t="shared" si="136"/>
        <v/>
      </c>
      <c r="R1433" s="100"/>
      <c r="S1433" s="102" t="str">
        <f t="shared" si="137"/>
        <v/>
      </c>
      <c r="T1433" s="15" t="str">
        <f t="shared" si="138"/>
        <v/>
      </c>
    </row>
    <row r="1434" spans="1:20" x14ac:dyDescent="0.55000000000000004">
      <c r="A1434" s="126"/>
      <c r="B1434" s="95"/>
      <c r="C1434" s="98" t="str">
        <f>IF(B1434="","",VLOOKUP(B1434,団体基本情報!$B$14:$D$23,3,FALSE))</f>
        <v/>
      </c>
      <c r="D1434" s="7" t="str">
        <f t="shared" si="133"/>
        <v/>
      </c>
      <c r="E1434" s="6" t="str">
        <f t="shared" si="134"/>
        <v/>
      </c>
      <c r="F1434" s="131"/>
      <c r="G1434" s="105" t="str">
        <f>IF(F1434="","",VLOOKUP(F1434,プルダウン用リスト!$K$1:$M$14,2,FALSE))</f>
        <v/>
      </c>
      <c r="H1434" s="99"/>
      <c r="I1434" s="99"/>
      <c r="J1434" s="139"/>
      <c r="K1434" s="141"/>
      <c r="L1434" s="118"/>
      <c r="M1434" s="119" t="str">
        <f t="shared" si="135"/>
        <v/>
      </c>
      <c r="N1434" s="103"/>
      <c r="O1434" s="100"/>
      <c r="P1434" s="100"/>
      <c r="Q1434" s="101" t="str">
        <f t="shared" si="136"/>
        <v/>
      </c>
      <c r="R1434" s="100"/>
      <c r="S1434" s="102" t="str">
        <f t="shared" si="137"/>
        <v/>
      </c>
      <c r="T1434" s="15" t="str">
        <f t="shared" si="138"/>
        <v/>
      </c>
    </row>
    <row r="1435" spans="1:20" x14ac:dyDescent="0.55000000000000004">
      <c r="A1435" s="126"/>
      <c r="B1435" s="95"/>
      <c r="C1435" s="98" t="str">
        <f>IF(B1435="","",VLOOKUP(B1435,団体基本情報!$B$14:$D$23,3,FALSE))</f>
        <v/>
      </c>
      <c r="D1435" s="7" t="str">
        <f t="shared" si="133"/>
        <v/>
      </c>
      <c r="E1435" s="6" t="str">
        <f t="shared" si="134"/>
        <v/>
      </c>
      <c r="F1435" s="131"/>
      <c r="G1435" s="105" t="str">
        <f>IF(F1435="","",VLOOKUP(F1435,プルダウン用リスト!$K$1:$M$14,2,FALSE))</f>
        <v/>
      </c>
      <c r="H1435" s="99"/>
      <c r="I1435" s="99"/>
      <c r="J1435" s="139"/>
      <c r="K1435" s="141"/>
      <c r="L1435" s="118"/>
      <c r="M1435" s="119" t="str">
        <f t="shared" si="135"/>
        <v/>
      </c>
      <c r="N1435" s="103"/>
      <c r="O1435" s="100"/>
      <c r="P1435" s="100"/>
      <c r="Q1435" s="101" t="str">
        <f t="shared" si="136"/>
        <v/>
      </c>
      <c r="R1435" s="100"/>
      <c r="S1435" s="102" t="str">
        <f t="shared" si="137"/>
        <v/>
      </c>
      <c r="T1435" s="15" t="str">
        <f t="shared" si="138"/>
        <v/>
      </c>
    </row>
    <row r="1436" spans="1:20" x14ac:dyDescent="0.55000000000000004">
      <c r="A1436" s="126"/>
      <c r="B1436" s="95"/>
      <c r="C1436" s="98" t="str">
        <f>IF(B1436="","",VLOOKUP(B1436,団体基本情報!$B$14:$D$23,3,FALSE))</f>
        <v/>
      </c>
      <c r="D1436" s="7" t="str">
        <f t="shared" si="133"/>
        <v/>
      </c>
      <c r="E1436" s="6" t="str">
        <f t="shared" si="134"/>
        <v/>
      </c>
      <c r="F1436" s="131"/>
      <c r="G1436" s="105" t="str">
        <f>IF(F1436="","",VLOOKUP(F1436,プルダウン用リスト!$K$1:$M$14,2,FALSE))</f>
        <v/>
      </c>
      <c r="H1436" s="99"/>
      <c r="I1436" s="99"/>
      <c r="J1436" s="139"/>
      <c r="K1436" s="141"/>
      <c r="L1436" s="118"/>
      <c r="M1436" s="119" t="str">
        <f t="shared" si="135"/>
        <v/>
      </c>
      <c r="N1436" s="103"/>
      <c r="O1436" s="100"/>
      <c r="P1436" s="100"/>
      <c r="Q1436" s="101" t="str">
        <f t="shared" si="136"/>
        <v/>
      </c>
      <c r="R1436" s="100"/>
      <c r="S1436" s="102" t="str">
        <f t="shared" si="137"/>
        <v/>
      </c>
      <c r="T1436" s="15" t="str">
        <f t="shared" si="138"/>
        <v/>
      </c>
    </row>
    <row r="1437" spans="1:20" x14ac:dyDescent="0.55000000000000004">
      <c r="A1437" s="126"/>
      <c r="B1437" s="95"/>
      <c r="C1437" s="98" t="str">
        <f>IF(B1437="","",VLOOKUP(B1437,団体基本情報!$B$14:$D$23,3,FALSE))</f>
        <v/>
      </c>
      <c r="D1437" s="7" t="str">
        <f t="shared" si="133"/>
        <v/>
      </c>
      <c r="E1437" s="6" t="str">
        <f t="shared" si="134"/>
        <v/>
      </c>
      <c r="F1437" s="131"/>
      <c r="G1437" s="105" t="str">
        <f>IF(F1437="","",VLOOKUP(F1437,プルダウン用リスト!$K$1:$M$14,2,FALSE))</f>
        <v/>
      </c>
      <c r="H1437" s="99"/>
      <c r="I1437" s="99"/>
      <c r="J1437" s="139"/>
      <c r="K1437" s="141"/>
      <c r="L1437" s="118"/>
      <c r="M1437" s="119" t="str">
        <f t="shared" si="135"/>
        <v/>
      </c>
      <c r="N1437" s="103"/>
      <c r="O1437" s="100"/>
      <c r="P1437" s="100"/>
      <c r="Q1437" s="101" t="str">
        <f t="shared" si="136"/>
        <v/>
      </c>
      <c r="R1437" s="100"/>
      <c r="S1437" s="102" t="str">
        <f t="shared" si="137"/>
        <v/>
      </c>
      <c r="T1437" s="15" t="str">
        <f t="shared" si="138"/>
        <v/>
      </c>
    </row>
    <row r="1438" spans="1:20" x14ac:dyDescent="0.55000000000000004">
      <c r="A1438" s="126"/>
      <c r="B1438" s="95"/>
      <c r="C1438" s="98" t="str">
        <f>IF(B1438="","",VLOOKUP(B1438,団体基本情報!$B$14:$D$23,3,FALSE))</f>
        <v/>
      </c>
      <c r="D1438" s="7" t="str">
        <f t="shared" si="133"/>
        <v/>
      </c>
      <c r="E1438" s="6" t="str">
        <f t="shared" si="134"/>
        <v/>
      </c>
      <c r="F1438" s="131"/>
      <c r="G1438" s="105" t="str">
        <f>IF(F1438="","",VLOOKUP(F1438,プルダウン用リスト!$K$1:$M$14,2,FALSE))</f>
        <v/>
      </c>
      <c r="H1438" s="99"/>
      <c r="I1438" s="99"/>
      <c r="J1438" s="139"/>
      <c r="K1438" s="141"/>
      <c r="L1438" s="118"/>
      <c r="M1438" s="119" t="str">
        <f t="shared" si="135"/>
        <v/>
      </c>
      <c r="N1438" s="103"/>
      <c r="O1438" s="100"/>
      <c r="P1438" s="100"/>
      <c r="Q1438" s="101" t="str">
        <f t="shared" si="136"/>
        <v/>
      </c>
      <c r="R1438" s="100"/>
      <c r="S1438" s="102" t="str">
        <f t="shared" si="137"/>
        <v/>
      </c>
      <c r="T1438" s="15" t="str">
        <f t="shared" si="138"/>
        <v/>
      </c>
    </row>
    <row r="1439" spans="1:20" x14ac:dyDescent="0.55000000000000004">
      <c r="A1439" s="126"/>
      <c r="B1439" s="95"/>
      <c r="C1439" s="98" t="str">
        <f>IF(B1439="","",VLOOKUP(B1439,団体基本情報!$B$14:$D$23,3,FALSE))</f>
        <v/>
      </c>
      <c r="D1439" s="7" t="str">
        <f t="shared" si="133"/>
        <v/>
      </c>
      <c r="E1439" s="6" t="str">
        <f t="shared" si="134"/>
        <v/>
      </c>
      <c r="F1439" s="131"/>
      <c r="G1439" s="105" t="str">
        <f>IF(F1439="","",VLOOKUP(F1439,プルダウン用リスト!$K$1:$M$14,2,FALSE))</f>
        <v/>
      </c>
      <c r="H1439" s="99"/>
      <c r="I1439" s="99"/>
      <c r="J1439" s="139"/>
      <c r="K1439" s="141"/>
      <c r="L1439" s="118"/>
      <c r="M1439" s="119" t="str">
        <f t="shared" si="135"/>
        <v/>
      </c>
      <c r="N1439" s="103"/>
      <c r="O1439" s="100"/>
      <c r="P1439" s="100"/>
      <c r="Q1439" s="101" t="str">
        <f t="shared" si="136"/>
        <v/>
      </c>
      <c r="R1439" s="100"/>
      <c r="S1439" s="102" t="str">
        <f t="shared" si="137"/>
        <v/>
      </c>
      <c r="T1439" s="15" t="str">
        <f t="shared" si="138"/>
        <v/>
      </c>
    </row>
    <row r="1440" spans="1:20" x14ac:dyDescent="0.55000000000000004">
      <c r="A1440" s="126"/>
      <c r="B1440" s="95"/>
      <c r="C1440" s="98" t="str">
        <f>IF(B1440="","",VLOOKUP(B1440,団体基本情報!$B$14:$D$23,3,FALSE))</f>
        <v/>
      </c>
      <c r="D1440" s="7" t="str">
        <f t="shared" si="133"/>
        <v/>
      </c>
      <c r="E1440" s="6" t="str">
        <f t="shared" si="134"/>
        <v/>
      </c>
      <c r="F1440" s="131"/>
      <c r="G1440" s="105" t="str">
        <f>IF(F1440="","",VLOOKUP(F1440,プルダウン用リスト!$K$1:$M$14,2,FALSE))</f>
        <v/>
      </c>
      <c r="H1440" s="99"/>
      <c r="I1440" s="99"/>
      <c r="J1440" s="139"/>
      <c r="K1440" s="141"/>
      <c r="L1440" s="118"/>
      <c r="M1440" s="119" t="str">
        <f t="shared" si="135"/>
        <v/>
      </c>
      <c r="N1440" s="103"/>
      <c r="O1440" s="100"/>
      <c r="P1440" s="100"/>
      <c r="Q1440" s="101" t="str">
        <f t="shared" si="136"/>
        <v/>
      </c>
      <c r="R1440" s="100"/>
      <c r="S1440" s="102" t="str">
        <f t="shared" si="137"/>
        <v/>
      </c>
      <c r="T1440" s="15" t="str">
        <f t="shared" si="138"/>
        <v/>
      </c>
    </row>
    <row r="1441" spans="1:20" x14ac:dyDescent="0.55000000000000004">
      <c r="A1441" s="126"/>
      <c r="B1441" s="95"/>
      <c r="C1441" s="98" t="str">
        <f>IF(B1441="","",VLOOKUP(B1441,団体基本情報!$B$14:$D$23,3,FALSE))</f>
        <v/>
      </c>
      <c r="D1441" s="7" t="str">
        <f t="shared" si="133"/>
        <v/>
      </c>
      <c r="E1441" s="6" t="str">
        <f t="shared" si="134"/>
        <v/>
      </c>
      <c r="F1441" s="131"/>
      <c r="G1441" s="105" t="str">
        <f>IF(F1441="","",VLOOKUP(F1441,プルダウン用リスト!$K$1:$M$14,2,FALSE))</f>
        <v/>
      </c>
      <c r="H1441" s="99"/>
      <c r="I1441" s="99"/>
      <c r="J1441" s="139"/>
      <c r="K1441" s="141"/>
      <c r="L1441" s="118"/>
      <c r="M1441" s="119" t="str">
        <f t="shared" si="135"/>
        <v/>
      </c>
      <c r="N1441" s="103"/>
      <c r="O1441" s="100"/>
      <c r="P1441" s="100"/>
      <c r="Q1441" s="101" t="str">
        <f t="shared" si="136"/>
        <v/>
      </c>
      <c r="R1441" s="100"/>
      <c r="S1441" s="102" t="str">
        <f t="shared" si="137"/>
        <v/>
      </c>
      <c r="T1441" s="15" t="str">
        <f t="shared" si="138"/>
        <v/>
      </c>
    </row>
    <row r="1442" spans="1:20" x14ac:dyDescent="0.55000000000000004">
      <c r="A1442" s="126"/>
      <c r="B1442" s="95"/>
      <c r="C1442" s="98" t="str">
        <f>IF(B1442="","",VLOOKUP(B1442,団体基本情報!$B$14:$D$23,3,FALSE))</f>
        <v/>
      </c>
      <c r="D1442" s="7" t="str">
        <f t="shared" si="133"/>
        <v/>
      </c>
      <c r="E1442" s="6" t="str">
        <f t="shared" si="134"/>
        <v/>
      </c>
      <c r="F1442" s="131"/>
      <c r="G1442" s="105" t="str">
        <f>IF(F1442="","",VLOOKUP(F1442,プルダウン用リスト!$K$1:$M$14,2,FALSE))</f>
        <v/>
      </c>
      <c r="H1442" s="99"/>
      <c r="I1442" s="99"/>
      <c r="J1442" s="139"/>
      <c r="K1442" s="141"/>
      <c r="L1442" s="118"/>
      <c r="M1442" s="119" t="str">
        <f t="shared" si="135"/>
        <v/>
      </c>
      <c r="N1442" s="103"/>
      <c r="O1442" s="100"/>
      <c r="P1442" s="100"/>
      <c r="Q1442" s="101" t="str">
        <f t="shared" si="136"/>
        <v/>
      </c>
      <c r="R1442" s="100"/>
      <c r="S1442" s="102" t="str">
        <f t="shared" si="137"/>
        <v/>
      </c>
      <c r="T1442" s="15" t="str">
        <f t="shared" si="138"/>
        <v/>
      </c>
    </row>
    <row r="1443" spans="1:20" x14ac:dyDescent="0.55000000000000004">
      <c r="A1443" s="126"/>
      <c r="B1443" s="95"/>
      <c r="C1443" s="98" t="str">
        <f>IF(B1443="","",VLOOKUP(B1443,団体基本情報!$B$14:$D$23,3,FALSE))</f>
        <v/>
      </c>
      <c r="D1443" s="7" t="str">
        <f t="shared" si="133"/>
        <v/>
      </c>
      <c r="E1443" s="6" t="str">
        <f t="shared" si="134"/>
        <v/>
      </c>
      <c r="F1443" s="131"/>
      <c r="G1443" s="105" t="str">
        <f>IF(F1443="","",VLOOKUP(F1443,プルダウン用リスト!$K$1:$M$14,2,FALSE))</f>
        <v/>
      </c>
      <c r="H1443" s="99"/>
      <c r="I1443" s="99"/>
      <c r="J1443" s="139"/>
      <c r="K1443" s="141"/>
      <c r="L1443" s="118"/>
      <c r="M1443" s="119" t="str">
        <f t="shared" si="135"/>
        <v/>
      </c>
      <c r="N1443" s="103"/>
      <c r="O1443" s="100"/>
      <c r="P1443" s="100"/>
      <c r="Q1443" s="101" t="str">
        <f t="shared" si="136"/>
        <v/>
      </c>
      <c r="R1443" s="100"/>
      <c r="S1443" s="102" t="str">
        <f t="shared" si="137"/>
        <v/>
      </c>
      <c r="T1443" s="15" t="str">
        <f t="shared" si="138"/>
        <v/>
      </c>
    </row>
    <row r="1444" spans="1:20" x14ac:dyDescent="0.55000000000000004">
      <c r="A1444" s="126"/>
      <c r="B1444" s="95"/>
      <c r="C1444" s="98" t="str">
        <f>IF(B1444="","",VLOOKUP(B1444,団体基本情報!$B$14:$D$23,3,FALSE))</f>
        <v/>
      </c>
      <c r="D1444" s="7" t="str">
        <f t="shared" si="133"/>
        <v/>
      </c>
      <c r="E1444" s="6" t="str">
        <f t="shared" si="134"/>
        <v/>
      </c>
      <c r="F1444" s="131"/>
      <c r="G1444" s="105" t="str">
        <f>IF(F1444="","",VLOOKUP(F1444,プルダウン用リスト!$K$1:$M$14,2,FALSE))</f>
        <v/>
      </c>
      <c r="H1444" s="99"/>
      <c r="I1444" s="99"/>
      <c r="J1444" s="139"/>
      <c r="K1444" s="141"/>
      <c r="L1444" s="118"/>
      <c r="M1444" s="119" t="str">
        <f t="shared" si="135"/>
        <v/>
      </c>
      <c r="N1444" s="103"/>
      <c r="O1444" s="100"/>
      <c r="P1444" s="100"/>
      <c r="Q1444" s="101" t="str">
        <f t="shared" si="136"/>
        <v/>
      </c>
      <c r="R1444" s="100"/>
      <c r="S1444" s="102" t="str">
        <f t="shared" si="137"/>
        <v/>
      </c>
      <c r="T1444" s="15" t="str">
        <f t="shared" si="138"/>
        <v/>
      </c>
    </row>
    <row r="1445" spans="1:20" x14ac:dyDescent="0.55000000000000004">
      <c r="A1445" s="126"/>
      <c r="B1445" s="95"/>
      <c r="C1445" s="98" t="str">
        <f>IF(B1445="","",VLOOKUP(B1445,団体基本情報!$B$14:$D$23,3,FALSE))</f>
        <v/>
      </c>
      <c r="D1445" s="7" t="str">
        <f t="shared" si="133"/>
        <v/>
      </c>
      <c r="E1445" s="6" t="str">
        <f t="shared" si="134"/>
        <v/>
      </c>
      <c r="F1445" s="131"/>
      <c r="G1445" s="105" t="str">
        <f>IF(F1445="","",VLOOKUP(F1445,プルダウン用リスト!$K$1:$M$14,2,FALSE))</f>
        <v/>
      </c>
      <c r="H1445" s="99"/>
      <c r="I1445" s="99"/>
      <c r="J1445" s="139"/>
      <c r="K1445" s="141"/>
      <c r="L1445" s="118"/>
      <c r="M1445" s="119" t="str">
        <f t="shared" si="135"/>
        <v/>
      </c>
      <c r="N1445" s="103"/>
      <c r="O1445" s="100"/>
      <c r="P1445" s="100"/>
      <c r="Q1445" s="101" t="str">
        <f t="shared" si="136"/>
        <v/>
      </c>
      <c r="R1445" s="100"/>
      <c r="S1445" s="102" t="str">
        <f t="shared" si="137"/>
        <v/>
      </c>
      <c r="T1445" s="15" t="str">
        <f t="shared" si="138"/>
        <v/>
      </c>
    </row>
    <row r="1446" spans="1:20" x14ac:dyDescent="0.55000000000000004">
      <c r="A1446" s="126"/>
      <c r="B1446" s="95"/>
      <c r="C1446" s="98" t="str">
        <f>IF(B1446="","",VLOOKUP(B1446,団体基本情報!$B$14:$D$23,3,FALSE))</f>
        <v/>
      </c>
      <c r="D1446" s="7" t="str">
        <f t="shared" si="133"/>
        <v/>
      </c>
      <c r="E1446" s="6" t="str">
        <f t="shared" si="134"/>
        <v/>
      </c>
      <c r="F1446" s="131"/>
      <c r="G1446" s="105" t="str">
        <f>IF(F1446="","",VLOOKUP(F1446,プルダウン用リスト!$K$1:$M$14,2,FALSE))</f>
        <v/>
      </c>
      <c r="H1446" s="99"/>
      <c r="I1446" s="99"/>
      <c r="J1446" s="139"/>
      <c r="K1446" s="141"/>
      <c r="L1446" s="118"/>
      <c r="M1446" s="119" t="str">
        <f t="shared" si="135"/>
        <v/>
      </c>
      <c r="N1446" s="103"/>
      <c r="O1446" s="100"/>
      <c r="P1446" s="100"/>
      <c r="Q1446" s="101" t="str">
        <f t="shared" si="136"/>
        <v/>
      </c>
      <c r="R1446" s="100"/>
      <c r="S1446" s="102" t="str">
        <f t="shared" si="137"/>
        <v/>
      </c>
      <c r="T1446" s="15" t="str">
        <f t="shared" si="138"/>
        <v/>
      </c>
    </row>
    <row r="1447" spans="1:20" x14ac:dyDescent="0.55000000000000004">
      <c r="A1447" s="126"/>
      <c r="B1447" s="95"/>
      <c r="C1447" s="98" t="str">
        <f>IF(B1447="","",VLOOKUP(B1447,団体基本情報!$B$14:$D$23,3,FALSE))</f>
        <v/>
      </c>
      <c r="D1447" s="7" t="str">
        <f t="shared" si="133"/>
        <v/>
      </c>
      <c r="E1447" s="6" t="str">
        <f t="shared" si="134"/>
        <v/>
      </c>
      <c r="F1447" s="131"/>
      <c r="G1447" s="105" t="str">
        <f>IF(F1447="","",VLOOKUP(F1447,プルダウン用リスト!$K$1:$M$14,2,FALSE))</f>
        <v/>
      </c>
      <c r="H1447" s="99"/>
      <c r="I1447" s="99"/>
      <c r="J1447" s="139"/>
      <c r="K1447" s="141"/>
      <c r="L1447" s="118"/>
      <c r="M1447" s="119" t="str">
        <f t="shared" si="135"/>
        <v/>
      </c>
      <c r="N1447" s="103"/>
      <c r="O1447" s="100"/>
      <c r="P1447" s="100"/>
      <c r="Q1447" s="101" t="str">
        <f t="shared" si="136"/>
        <v/>
      </c>
      <c r="R1447" s="100"/>
      <c r="S1447" s="102" t="str">
        <f t="shared" si="137"/>
        <v/>
      </c>
      <c r="T1447" s="15" t="str">
        <f t="shared" si="138"/>
        <v/>
      </c>
    </row>
    <row r="1448" spans="1:20" x14ac:dyDescent="0.55000000000000004">
      <c r="A1448" s="126"/>
      <c r="B1448" s="95"/>
      <c r="C1448" s="98" t="str">
        <f>IF(B1448="","",VLOOKUP(B1448,団体基本情報!$B$14:$D$23,3,FALSE))</f>
        <v/>
      </c>
      <c r="D1448" s="7" t="str">
        <f t="shared" si="133"/>
        <v/>
      </c>
      <c r="E1448" s="6" t="str">
        <f t="shared" si="134"/>
        <v/>
      </c>
      <c r="F1448" s="131"/>
      <c r="G1448" s="105" t="str">
        <f>IF(F1448="","",VLOOKUP(F1448,プルダウン用リスト!$K$1:$M$14,2,FALSE))</f>
        <v/>
      </c>
      <c r="H1448" s="99"/>
      <c r="I1448" s="99"/>
      <c r="J1448" s="139"/>
      <c r="K1448" s="141"/>
      <c r="L1448" s="118"/>
      <c r="M1448" s="119" t="str">
        <f t="shared" si="135"/>
        <v/>
      </c>
      <c r="N1448" s="103"/>
      <c r="O1448" s="100"/>
      <c r="P1448" s="100"/>
      <c r="Q1448" s="101" t="str">
        <f t="shared" si="136"/>
        <v/>
      </c>
      <c r="R1448" s="100"/>
      <c r="S1448" s="102" t="str">
        <f t="shared" si="137"/>
        <v/>
      </c>
      <c r="T1448" s="15" t="str">
        <f t="shared" si="138"/>
        <v/>
      </c>
    </row>
    <row r="1449" spans="1:20" x14ac:dyDescent="0.55000000000000004">
      <c r="A1449" s="126"/>
      <c r="B1449" s="95"/>
      <c r="C1449" s="98" t="str">
        <f>IF(B1449="","",VLOOKUP(B1449,団体基本情報!$B$14:$D$23,3,FALSE))</f>
        <v/>
      </c>
      <c r="D1449" s="7" t="str">
        <f t="shared" si="133"/>
        <v/>
      </c>
      <c r="E1449" s="6" t="str">
        <f t="shared" si="134"/>
        <v/>
      </c>
      <c r="F1449" s="131"/>
      <c r="G1449" s="105" t="str">
        <f>IF(F1449="","",VLOOKUP(F1449,プルダウン用リスト!$K$1:$M$14,2,FALSE))</f>
        <v/>
      </c>
      <c r="H1449" s="99"/>
      <c r="I1449" s="99"/>
      <c r="J1449" s="139"/>
      <c r="K1449" s="141"/>
      <c r="L1449" s="118"/>
      <c r="M1449" s="119" t="str">
        <f t="shared" si="135"/>
        <v/>
      </c>
      <c r="N1449" s="103"/>
      <c r="O1449" s="100"/>
      <c r="P1449" s="100"/>
      <c r="Q1449" s="101" t="str">
        <f t="shared" si="136"/>
        <v/>
      </c>
      <c r="R1449" s="100"/>
      <c r="S1449" s="102" t="str">
        <f t="shared" si="137"/>
        <v/>
      </c>
      <c r="T1449" s="15" t="str">
        <f t="shared" si="138"/>
        <v/>
      </c>
    </row>
    <row r="1450" spans="1:20" x14ac:dyDescent="0.55000000000000004">
      <c r="A1450" s="126"/>
      <c r="B1450" s="95"/>
      <c r="C1450" s="98" t="str">
        <f>IF(B1450="","",VLOOKUP(B1450,団体基本情報!$B$14:$D$23,3,FALSE))</f>
        <v/>
      </c>
      <c r="D1450" s="7" t="str">
        <f t="shared" si="133"/>
        <v/>
      </c>
      <c r="E1450" s="6" t="str">
        <f t="shared" si="134"/>
        <v/>
      </c>
      <c r="F1450" s="131"/>
      <c r="G1450" s="105" t="str">
        <f>IF(F1450="","",VLOOKUP(F1450,プルダウン用リスト!$K$1:$M$14,2,FALSE))</f>
        <v/>
      </c>
      <c r="H1450" s="99"/>
      <c r="I1450" s="99"/>
      <c r="J1450" s="139"/>
      <c r="K1450" s="141"/>
      <c r="L1450" s="118"/>
      <c r="M1450" s="119" t="str">
        <f t="shared" si="135"/>
        <v/>
      </c>
      <c r="N1450" s="103"/>
      <c r="O1450" s="100"/>
      <c r="P1450" s="100"/>
      <c r="Q1450" s="101" t="str">
        <f t="shared" si="136"/>
        <v/>
      </c>
      <c r="R1450" s="100"/>
      <c r="S1450" s="102" t="str">
        <f t="shared" si="137"/>
        <v/>
      </c>
      <c r="T1450" s="15" t="str">
        <f t="shared" si="138"/>
        <v/>
      </c>
    </row>
    <row r="1451" spans="1:20" x14ac:dyDescent="0.55000000000000004">
      <c r="A1451" s="126"/>
      <c r="B1451" s="95"/>
      <c r="C1451" s="98" t="str">
        <f>IF(B1451="","",VLOOKUP(B1451,団体基本情報!$B$14:$D$23,3,FALSE))</f>
        <v/>
      </c>
      <c r="D1451" s="7" t="str">
        <f t="shared" si="133"/>
        <v/>
      </c>
      <c r="E1451" s="6" t="str">
        <f t="shared" si="134"/>
        <v/>
      </c>
      <c r="F1451" s="131"/>
      <c r="G1451" s="105" t="str">
        <f>IF(F1451="","",VLOOKUP(F1451,プルダウン用リスト!$K$1:$M$14,2,FALSE))</f>
        <v/>
      </c>
      <c r="H1451" s="99"/>
      <c r="I1451" s="99"/>
      <c r="J1451" s="139"/>
      <c r="K1451" s="141"/>
      <c r="L1451" s="118"/>
      <c r="M1451" s="119" t="str">
        <f t="shared" si="135"/>
        <v/>
      </c>
      <c r="N1451" s="103"/>
      <c r="O1451" s="100"/>
      <c r="P1451" s="100"/>
      <c r="Q1451" s="101" t="str">
        <f t="shared" si="136"/>
        <v/>
      </c>
      <c r="R1451" s="100"/>
      <c r="S1451" s="102" t="str">
        <f t="shared" si="137"/>
        <v/>
      </c>
      <c r="T1451" s="15" t="str">
        <f t="shared" si="138"/>
        <v/>
      </c>
    </row>
    <row r="1452" spans="1:20" x14ac:dyDescent="0.55000000000000004">
      <c r="A1452" s="126"/>
      <c r="B1452" s="95"/>
      <c r="C1452" s="98" t="str">
        <f>IF(B1452="","",VLOOKUP(B1452,団体基本情報!$B$14:$D$23,3,FALSE))</f>
        <v/>
      </c>
      <c r="D1452" s="7" t="str">
        <f t="shared" si="133"/>
        <v/>
      </c>
      <c r="E1452" s="6" t="str">
        <f t="shared" si="134"/>
        <v/>
      </c>
      <c r="F1452" s="131"/>
      <c r="G1452" s="105" t="str">
        <f>IF(F1452="","",VLOOKUP(F1452,プルダウン用リスト!$K$1:$M$14,2,FALSE))</f>
        <v/>
      </c>
      <c r="H1452" s="99"/>
      <c r="I1452" s="99"/>
      <c r="J1452" s="139"/>
      <c r="K1452" s="141"/>
      <c r="L1452" s="118"/>
      <c r="M1452" s="119" t="str">
        <f t="shared" si="135"/>
        <v/>
      </c>
      <c r="N1452" s="103"/>
      <c r="O1452" s="100"/>
      <c r="P1452" s="100"/>
      <c r="Q1452" s="101" t="str">
        <f t="shared" si="136"/>
        <v/>
      </c>
      <c r="R1452" s="100"/>
      <c r="S1452" s="102" t="str">
        <f t="shared" si="137"/>
        <v/>
      </c>
      <c r="T1452" s="15" t="str">
        <f t="shared" si="138"/>
        <v/>
      </c>
    </row>
    <row r="1453" spans="1:20" x14ac:dyDescent="0.55000000000000004">
      <c r="A1453" s="126"/>
      <c r="B1453" s="95"/>
      <c r="C1453" s="98" t="str">
        <f>IF(B1453="","",VLOOKUP(B1453,団体基本情報!$B$14:$D$23,3,FALSE))</f>
        <v/>
      </c>
      <c r="D1453" s="7" t="str">
        <f t="shared" si="133"/>
        <v/>
      </c>
      <c r="E1453" s="6" t="str">
        <f t="shared" si="134"/>
        <v/>
      </c>
      <c r="F1453" s="131"/>
      <c r="G1453" s="105" t="str">
        <f>IF(F1453="","",VLOOKUP(F1453,プルダウン用リスト!$K$1:$M$14,2,FALSE))</f>
        <v/>
      </c>
      <c r="H1453" s="99"/>
      <c r="I1453" s="99"/>
      <c r="J1453" s="139"/>
      <c r="K1453" s="141"/>
      <c r="L1453" s="118"/>
      <c r="M1453" s="119" t="str">
        <f t="shared" si="135"/>
        <v/>
      </c>
      <c r="N1453" s="103"/>
      <c r="O1453" s="100"/>
      <c r="P1453" s="100"/>
      <c r="Q1453" s="101" t="str">
        <f t="shared" si="136"/>
        <v/>
      </c>
      <c r="R1453" s="100"/>
      <c r="S1453" s="102" t="str">
        <f t="shared" si="137"/>
        <v/>
      </c>
      <c r="T1453" s="15" t="str">
        <f t="shared" si="138"/>
        <v/>
      </c>
    </row>
    <row r="1454" spans="1:20" x14ac:dyDescent="0.55000000000000004">
      <c r="A1454" s="126"/>
      <c r="B1454" s="95"/>
      <c r="C1454" s="98" t="str">
        <f>IF(B1454="","",VLOOKUP(B1454,団体基本情報!$B$14:$D$23,3,FALSE))</f>
        <v/>
      </c>
      <c r="D1454" s="7" t="str">
        <f t="shared" si="133"/>
        <v/>
      </c>
      <c r="E1454" s="6" t="str">
        <f t="shared" si="134"/>
        <v/>
      </c>
      <c r="F1454" s="131"/>
      <c r="G1454" s="105" t="str">
        <f>IF(F1454="","",VLOOKUP(F1454,プルダウン用リスト!$K$1:$M$14,2,FALSE))</f>
        <v/>
      </c>
      <c r="H1454" s="99"/>
      <c r="I1454" s="99"/>
      <c r="J1454" s="139"/>
      <c r="K1454" s="141"/>
      <c r="L1454" s="118"/>
      <c r="M1454" s="119" t="str">
        <f t="shared" si="135"/>
        <v/>
      </c>
      <c r="N1454" s="103"/>
      <c r="O1454" s="100"/>
      <c r="P1454" s="100"/>
      <c r="Q1454" s="101" t="str">
        <f t="shared" si="136"/>
        <v/>
      </c>
      <c r="R1454" s="100"/>
      <c r="S1454" s="102" t="str">
        <f t="shared" si="137"/>
        <v/>
      </c>
      <c r="T1454" s="15" t="str">
        <f t="shared" si="138"/>
        <v/>
      </c>
    </row>
    <row r="1455" spans="1:20" x14ac:dyDescent="0.55000000000000004">
      <c r="A1455" s="126"/>
      <c r="B1455" s="95"/>
      <c r="C1455" s="98" t="str">
        <f>IF(B1455="","",VLOOKUP(B1455,団体基本情報!$B$14:$D$23,3,FALSE))</f>
        <v/>
      </c>
      <c r="D1455" s="7" t="str">
        <f t="shared" si="133"/>
        <v/>
      </c>
      <c r="E1455" s="6" t="str">
        <f t="shared" si="134"/>
        <v/>
      </c>
      <c r="F1455" s="131"/>
      <c r="G1455" s="105" t="str">
        <f>IF(F1455="","",VLOOKUP(F1455,プルダウン用リスト!$K$1:$M$14,2,FALSE))</f>
        <v/>
      </c>
      <c r="H1455" s="99"/>
      <c r="I1455" s="99"/>
      <c r="J1455" s="139"/>
      <c r="K1455" s="141"/>
      <c r="L1455" s="118"/>
      <c r="M1455" s="119" t="str">
        <f t="shared" si="135"/>
        <v/>
      </c>
      <c r="N1455" s="103"/>
      <c r="O1455" s="100"/>
      <c r="P1455" s="100"/>
      <c r="Q1455" s="101" t="str">
        <f t="shared" si="136"/>
        <v/>
      </c>
      <c r="R1455" s="100"/>
      <c r="S1455" s="102" t="str">
        <f t="shared" si="137"/>
        <v/>
      </c>
      <c r="T1455" s="15" t="str">
        <f t="shared" si="138"/>
        <v/>
      </c>
    </row>
    <row r="1456" spans="1:20" x14ac:dyDescent="0.55000000000000004">
      <c r="A1456" s="126"/>
      <c r="B1456" s="95"/>
      <c r="C1456" s="98" t="str">
        <f>IF(B1456="","",VLOOKUP(B1456,団体基本情報!$B$14:$D$23,3,FALSE))</f>
        <v/>
      </c>
      <c r="D1456" s="7" t="str">
        <f t="shared" si="133"/>
        <v/>
      </c>
      <c r="E1456" s="6" t="str">
        <f t="shared" si="134"/>
        <v/>
      </c>
      <c r="F1456" s="131"/>
      <c r="G1456" s="105" t="str">
        <f>IF(F1456="","",VLOOKUP(F1456,プルダウン用リスト!$K$1:$M$14,2,FALSE))</f>
        <v/>
      </c>
      <c r="H1456" s="99"/>
      <c r="I1456" s="99"/>
      <c r="J1456" s="139"/>
      <c r="K1456" s="141"/>
      <c r="L1456" s="118"/>
      <c r="M1456" s="119" t="str">
        <f t="shared" si="135"/>
        <v/>
      </c>
      <c r="N1456" s="103"/>
      <c r="O1456" s="100"/>
      <c r="P1456" s="100"/>
      <c r="Q1456" s="101" t="str">
        <f t="shared" si="136"/>
        <v/>
      </c>
      <c r="R1456" s="100"/>
      <c r="S1456" s="102" t="str">
        <f t="shared" si="137"/>
        <v/>
      </c>
      <c r="T1456" s="15" t="str">
        <f t="shared" si="138"/>
        <v/>
      </c>
    </row>
    <row r="1457" spans="1:20" x14ac:dyDescent="0.55000000000000004">
      <c r="A1457" s="126"/>
      <c r="B1457" s="95"/>
      <c r="C1457" s="98" t="str">
        <f>IF(B1457="","",VLOOKUP(B1457,団体基本情報!$B$14:$D$23,3,FALSE))</f>
        <v/>
      </c>
      <c r="D1457" s="7" t="str">
        <f t="shared" si="133"/>
        <v/>
      </c>
      <c r="E1457" s="6" t="str">
        <f t="shared" si="134"/>
        <v/>
      </c>
      <c r="F1457" s="131"/>
      <c r="G1457" s="105" t="str">
        <f>IF(F1457="","",VLOOKUP(F1457,プルダウン用リスト!$K$1:$M$14,2,FALSE))</f>
        <v/>
      </c>
      <c r="H1457" s="99"/>
      <c r="I1457" s="99"/>
      <c r="J1457" s="139"/>
      <c r="K1457" s="141"/>
      <c r="L1457" s="118"/>
      <c r="M1457" s="119" t="str">
        <f t="shared" si="135"/>
        <v/>
      </c>
      <c r="N1457" s="103"/>
      <c r="O1457" s="100"/>
      <c r="P1457" s="100"/>
      <c r="Q1457" s="101" t="str">
        <f t="shared" si="136"/>
        <v/>
      </c>
      <c r="R1457" s="100"/>
      <c r="S1457" s="102" t="str">
        <f t="shared" si="137"/>
        <v/>
      </c>
      <c r="T1457" s="15" t="str">
        <f t="shared" si="138"/>
        <v/>
      </c>
    </row>
    <row r="1458" spans="1:20" x14ac:dyDescent="0.55000000000000004">
      <c r="A1458" s="126"/>
      <c r="B1458" s="95"/>
      <c r="C1458" s="98" t="str">
        <f>IF(B1458="","",VLOOKUP(B1458,団体基本情報!$B$14:$D$23,3,FALSE))</f>
        <v/>
      </c>
      <c r="D1458" s="7" t="str">
        <f t="shared" si="133"/>
        <v/>
      </c>
      <c r="E1458" s="6" t="str">
        <f t="shared" si="134"/>
        <v/>
      </c>
      <c r="F1458" s="131"/>
      <c r="G1458" s="105" t="str">
        <f>IF(F1458="","",VLOOKUP(F1458,プルダウン用リスト!$K$1:$M$14,2,FALSE))</f>
        <v/>
      </c>
      <c r="H1458" s="99"/>
      <c r="I1458" s="99"/>
      <c r="J1458" s="139"/>
      <c r="K1458" s="141"/>
      <c r="L1458" s="118"/>
      <c r="M1458" s="119" t="str">
        <f t="shared" si="135"/>
        <v/>
      </c>
      <c r="N1458" s="103"/>
      <c r="O1458" s="100"/>
      <c r="P1458" s="100"/>
      <c r="Q1458" s="101" t="str">
        <f t="shared" si="136"/>
        <v/>
      </c>
      <c r="R1458" s="100"/>
      <c r="S1458" s="102" t="str">
        <f t="shared" si="137"/>
        <v/>
      </c>
      <c r="T1458" s="15" t="str">
        <f t="shared" si="138"/>
        <v/>
      </c>
    </row>
    <row r="1459" spans="1:20" x14ac:dyDescent="0.55000000000000004">
      <c r="A1459" s="126"/>
      <c r="B1459" s="95"/>
      <c r="C1459" s="98" t="str">
        <f>IF(B1459="","",VLOOKUP(B1459,団体基本情報!$B$14:$D$23,3,FALSE))</f>
        <v/>
      </c>
      <c r="D1459" s="7" t="str">
        <f t="shared" si="133"/>
        <v/>
      </c>
      <c r="E1459" s="6" t="str">
        <f t="shared" si="134"/>
        <v/>
      </c>
      <c r="F1459" s="131"/>
      <c r="G1459" s="105" t="str">
        <f>IF(F1459="","",VLOOKUP(F1459,プルダウン用リスト!$K$1:$M$14,2,FALSE))</f>
        <v/>
      </c>
      <c r="H1459" s="99"/>
      <c r="I1459" s="99"/>
      <c r="J1459" s="139"/>
      <c r="K1459" s="141"/>
      <c r="L1459" s="118"/>
      <c r="M1459" s="119" t="str">
        <f t="shared" si="135"/>
        <v/>
      </c>
      <c r="N1459" s="103"/>
      <c r="O1459" s="100"/>
      <c r="P1459" s="100"/>
      <c r="Q1459" s="101" t="str">
        <f t="shared" si="136"/>
        <v/>
      </c>
      <c r="R1459" s="100"/>
      <c r="S1459" s="102" t="str">
        <f t="shared" si="137"/>
        <v/>
      </c>
      <c r="T1459" s="15" t="str">
        <f t="shared" si="138"/>
        <v/>
      </c>
    </row>
    <row r="1460" spans="1:20" x14ac:dyDescent="0.55000000000000004">
      <c r="A1460" s="126"/>
      <c r="B1460" s="95"/>
      <c r="C1460" s="98" t="str">
        <f>IF(B1460="","",VLOOKUP(B1460,団体基本情報!$B$14:$D$23,3,FALSE))</f>
        <v/>
      </c>
      <c r="D1460" s="7" t="str">
        <f t="shared" si="133"/>
        <v/>
      </c>
      <c r="E1460" s="6" t="str">
        <f t="shared" si="134"/>
        <v/>
      </c>
      <c r="F1460" s="131"/>
      <c r="G1460" s="105" t="str">
        <f>IF(F1460="","",VLOOKUP(F1460,プルダウン用リスト!$K$1:$M$14,2,FALSE))</f>
        <v/>
      </c>
      <c r="H1460" s="99"/>
      <c r="I1460" s="99"/>
      <c r="J1460" s="139"/>
      <c r="K1460" s="141"/>
      <c r="L1460" s="118"/>
      <c r="M1460" s="119" t="str">
        <f t="shared" si="135"/>
        <v/>
      </c>
      <c r="N1460" s="103"/>
      <c r="O1460" s="100"/>
      <c r="P1460" s="100"/>
      <c r="Q1460" s="101" t="str">
        <f t="shared" si="136"/>
        <v/>
      </c>
      <c r="R1460" s="100"/>
      <c r="S1460" s="102" t="str">
        <f t="shared" si="137"/>
        <v/>
      </c>
      <c r="T1460" s="15" t="str">
        <f t="shared" si="138"/>
        <v/>
      </c>
    </row>
    <row r="1461" spans="1:20" x14ac:dyDescent="0.55000000000000004">
      <c r="A1461" s="126"/>
      <c r="B1461" s="95"/>
      <c r="C1461" s="98" t="str">
        <f>IF(B1461="","",VLOOKUP(B1461,団体基本情報!$B$14:$D$23,3,FALSE))</f>
        <v/>
      </c>
      <c r="D1461" s="7" t="str">
        <f t="shared" si="133"/>
        <v/>
      </c>
      <c r="E1461" s="6" t="str">
        <f t="shared" si="134"/>
        <v/>
      </c>
      <c r="F1461" s="131"/>
      <c r="G1461" s="105" t="str">
        <f>IF(F1461="","",VLOOKUP(F1461,プルダウン用リスト!$K$1:$M$14,2,FALSE))</f>
        <v/>
      </c>
      <c r="H1461" s="99"/>
      <c r="I1461" s="99"/>
      <c r="J1461" s="139"/>
      <c r="K1461" s="141"/>
      <c r="L1461" s="118"/>
      <c r="M1461" s="119" t="str">
        <f t="shared" si="135"/>
        <v/>
      </c>
      <c r="N1461" s="103"/>
      <c r="O1461" s="100"/>
      <c r="P1461" s="100"/>
      <c r="Q1461" s="101" t="str">
        <f t="shared" si="136"/>
        <v/>
      </c>
      <c r="R1461" s="100"/>
      <c r="S1461" s="102" t="str">
        <f t="shared" si="137"/>
        <v/>
      </c>
      <c r="T1461" s="15" t="str">
        <f t="shared" si="138"/>
        <v/>
      </c>
    </row>
    <row r="1462" spans="1:20" x14ac:dyDescent="0.55000000000000004">
      <c r="A1462" s="126"/>
      <c r="B1462" s="95"/>
      <c r="C1462" s="98" t="str">
        <f>IF(B1462="","",VLOOKUP(B1462,団体基本情報!$B$14:$D$23,3,FALSE))</f>
        <v/>
      </c>
      <c r="D1462" s="7" t="str">
        <f t="shared" si="133"/>
        <v/>
      </c>
      <c r="E1462" s="6" t="str">
        <f t="shared" si="134"/>
        <v/>
      </c>
      <c r="F1462" s="131"/>
      <c r="G1462" s="105" t="str">
        <f>IF(F1462="","",VLOOKUP(F1462,プルダウン用リスト!$K$1:$M$14,2,FALSE))</f>
        <v/>
      </c>
      <c r="H1462" s="99"/>
      <c r="I1462" s="99"/>
      <c r="J1462" s="139"/>
      <c r="K1462" s="141"/>
      <c r="L1462" s="118"/>
      <c r="M1462" s="119" t="str">
        <f t="shared" si="135"/>
        <v/>
      </c>
      <c r="N1462" s="103"/>
      <c r="O1462" s="100"/>
      <c r="P1462" s="100"/>
      <c r="Q1462" s="101" t="str">
        <f t="shared" si="136"/>
        <v/>
      </c>
      <c r="R1462" s="100"/>
      <c r="S1462" s="102" t="str">
        <f t="shared" si="137"/>
        <v/>
      </c>
      <c r="T1462" s="15" t="str">
        <f t="shared" si="138"/>
        <v/>
      </c>
    </row>
    <row r="1463" spans="1:20" x14ac:dyDescent="0.55000000000000004">
      <c r="A1463" s="126"/>
      <c r="B1463" s="95"/>
      <c r="C1463" s="98" t="str">
        <f>IF(B1463="","",VLOOKUP(B1463,団体基本情報!$B$14:$D$23,3,FALSE))</f>
        <v/>
      </c>
      <c r="D1463" s="7" t="str">
        <f t="shared" si="133"/>
        <v/>
      </c>
      <c r="E1463" s="6" t="str">
        <f t="shared" si="134"/>
        <v/>
      </c>
      <c r="F1463" s="131"/>
      <c r="G1463" s="105" t="str">
        <f>IF(F1463="","",VLOOKUP(F1463,プルダウン用リスト!$K$1:$M$14,2,FALSE))</f>
        <v/>
      </c>
      <c r="H1463" s="99"/>
      <c r="I1463" s="99"/>
      <c r="J1463" s="139"/>
      <c r="K1463" s="141"/>
      <c r="L1463" s="118"/>
      <c r="M1463" s="119" t="str">
        <f t="shared" si="135"/>
        <v/>
      </c>
      <c r="N1463" s="103"/>
      <c r="O1463" s="100"/>
      <c r="P1463" s="100"/>
      <c r="Q1463" s="101" t="str">
        <f t="shared" si="136"/>
        <v/>
      </c>
      <c r="R1463" s="100"/>
      <c r="S1463" s="102" t="str">
        <f t="shared" si="137"/>
        <v/>
      </c>
      <c r="T1463" s="15" t="str">
        <f t="shared" si="138"/>
        <v/>
      </c>
    </row>
    <row r="1464" spans="1:20" x14ac:dyDescent="0.55000000000000004">
      <c r="A1464" s="126"/>
      <c r="B1464" s="95"/>
      <c r="C1464" s="98" t="str">
        <f>IF(B1464="","",VLOOKUP(B1464,団体基本情報!$B$14:$D$23,3,FALSE))</f>
        <v/>
      </c>
      <c r="D1464" s="7" t="str">
        <f t="shared" si="133"/>
        <v/>
      </c>
      <c r="E1464" s="6" t="str">
        <f t="shared" si="134"/>
        <v/>
      </c>
      <c r="F1464" s="131"/>
      <c r="G1464" s="105" t="str">
        <f>IF(F1464="","",VLOOKUP(F1464,プルダウン用リスト!$K$1:$M$14,2,FALSE))</f>
        <v/>
      </c>
      <c r="H1464" s="99"/>
      <c r="I1464" s="99"/>
      <c r="J1464" s="139"/>
      <c r="K1464" s="141"/>
      <c r="L1464" s="118"/>
      <c r="M1464" s="119" t="str">
        <f t="shared" si="135"/>
        <v/>
      </c>
      <c r="N1464" s="103"/>
      <c r="O1464" s="100"/>
      <c r="P1464" s="100"/>
      <c r="Q1464" s="101" t="str">
        <f t="shared" si="136"/>
        <v/>
      </c>
      <c r="R1464" s="100"/>
      <c r="S1464" s="102" t="str">
        <f t="shared" si="137"/>
        <v/>
      </c>
      <c r="T1464" s="15" t="str">
        <f t="shared" si="138"/>
        <v/>
      </c>
    </row>
    <row r="1465" spans="1:20" x14ac:dyDescent="0.55000000000000004">
      <c r="A1465" s="126"/>
      <c r="B1465" s="95"/>
      <c r="C1465" s="98" t="str">
        <f>IF(B1465="","",VLOOKUP(B1465,団体基本情報!$B$14:$D$23,3,FALSE))</f>
        <v/>
      </c>
      <c r="D1465" s="7" t="str">
        <f t="shared" si="133"/>
        <v/>
      </c>
      <c r="E1465" s="6" t="str">
        <f t="shared" si="134"/>
        <v/>
      </c>
      <c r="F1465" s="131"/>
      <c r="G1465" s="105" t="str">
        <f>IF(F1465="","",VLOOKUP(F1465,プルダウン用リスト!$K$1:$M$14,2,FALSE))</f>
        <v/>
      </c>
      <c r="H1465" s="99"/>
      <c r="I1465" s="99"/>
      <c r="J1465" s="139"/>
      <c r="K1465" s="141"/>
      <c r="L1465" s="118"/>
      <c r="M1465" s="119" t="str">
        <f t="shared" si="135"/>
        <v/>
      </c>
      <c r="N1465" s="103"/>
      <c r="O1465" s="100"/>
      <c r="P1465" s="100"/>
      <c r="Q1465" s="101" t="str">
        <f t="shared" si="136"/>
        <v/>
      </c>
      <c r="R1465" s="100"/>
      <c r="S1465" s="102" t="str">
        <f t="shared" si="137"/>
        <v/>
      </c>
      <c r="T1465" s="15" t="str">
        <f t="shared" si="138"/>
        <v/>
      </c>
    </row>
    <row r="1466" spans="1:20" x14ac:dyDescent="0.55000000000000004">
      <c r="A1466" s="126"/>
      <c r="B1466" s="95"/>
      <c r="C1466" s="98" t="str">
        <f>IF(B1466="","",VLOOKUP(B1466,団体基本情報!$B$14:$D$23,3,FALSE))</f>
        <v/>
      </c>
      <c r="D1466" s="7" t="str">
        <f t="shared" si="133"/>
        <v/>
      </c>
      <c r="E1466" s="6" t="str">
        <f t="shared" si="134"/>
        <v/>
      </c>
      <c r="F1466" s="131"/>
      <c r="G1466" s="105" t="str">
        <f>IF(F1466="","",VLOOKUP(F1466,プルダウン用リスト!$K$1:$M$14,2,FALSE))</f>
        <v/>
      </c>
      <c r="H1466" s="99"/>
      <c r="I1466" s="99"/>
      <c r="J1466" s="139"/>
      <c r="K1466" s="141"/>
      <c r="L1466" s="118"/>
      <c r="M1466" s="119" t="str">
        <f t="shared" si="135"/>
        <v/>
      </c>
      <c r="N1466" s="103"/>
      <c r="O1466" s="100"/>
      <c r="P1466" s="100"/>
      <c r="Q1466" s="101" t="str">
        <f t="shared" si="136"/>
        <v/>
      </c>
      <c r="R1466" s="100"/>
      <c r="S1466" s="102" t="str">
        <f t="shared" si="137"/>
        <v/>
      </c>
      <c r="T1466" s="15" t="str">
        <f t="shared" si="138"/>
        <v/>
      </c>
    </row>
    <row r="1467" spans="1:20" x14ac:dyDescent="0.55000000000000004">
      <c r="A1467" s="126"/>
      <c r="B1467" s="95"/>
      <c r="C1467" s="98" t="str">
        <f>IF(B1467="","",VLOOKUP(B1467,団体基本情報!$B$14:$D$23,3,FALSE))</f>
        <v/>
      </c>
      <c r="D1467" s="7" t="str">
        <f t="shared" si="133"/>
        <v/>
      </c>
      <c r="E1467" s="6" t="str">
        <f t="shared" si="134"/>
        <v/>
      </c>
      <c r="F1467" s="131"/>
      <c r="G1467" s="105" t="str">
        <f>IF(F1467="","",VLOOKUP(F1467,プルダウン用リスト!$K$1:$M$14,2,FALSE))</f>
        <v/>
      </c>
      <c r="H1467" s="99"/>
      <c r="I1467" s="99"/>
      <c r="J1467" s="139"/>
      <c r="K1467" s="141"/>
      <c r="L1467" s="118"/>
      <c r="M1467" s="119" t="str">
        <f t="shared" si="135"/>
        <v/>
      </c>
      <c r="N1467" s="103"/>
      <c r="O1467" s="100"/>
      <c r="P1467" s="100"/>
      <c r="Q1467" s="101" t="str">
        <f t="shared" si="136"/>
        <v/>
      </c>
      <c r="R1467" s="100"/>
      <c r="S1467" s="102" t="str">
        <f t="shared" si="137"/>
        <v/>
      </c>
      <c r="T1467" s="15" t="str">
        <f t="shared" si="138"/>
        <v/>
      </c>
    </row>
    <row r="1468" spans="1:20" x14ac:dyDescent="0.55000000000000004">
      <c r="A1468" s="126"/>
      <c r="B1468" s="95"/>
      <c r="C1468" s="98" t="str">
        <f>IF(B1468="","",VLOOKUP(B1468,団体基本情報!$B$14:$D$23,3,FALSE))</f>
        <v/>
      </c>
      <c r="D1468" s="7" t="str">
        <f t="shared" si="133"/>
        <v/>
      </c>
      <c r="E1468" s="6" t="str">
        <f t="shared" si="134"/>
        <v/>
      </c>
      <c r="F1468" s="131"/>
      <c r="G1468" s="105" t="str">
        <f>IF(F1468="","",VLOOKUP(F1468,プルダウン用リスト!$K$1:$M$14,2,FALSE))</f>
        <v/>
      </c>
      <c r="H1468" s="99"/>
      <c r="I1468" s="99"/>
      <c r="J1468" s="139"/>
      <c r="K1468" s="141"/>
      <c r="L1468" s="118"/>
      <c r="M1468" s="119" t="str">
        <f t="shared" si="135"/>
        <v/>
      </c>
      <c r="N1468" s="103"/>
      <c r="O1468" s="100"/>
      <c r="P1468" s="100"/>
      <c r="Q1468" s="101" t="str">
        <f t="shared" si="136"/>
        <v/>
      </c>
      <c r="R1468" s="100"/>
      <c r="S1468" s="102" t="str">
        <f t="shared" si="137"/>
        <v/>
      </c>
      <c r="T1468" s="15" t="str">
        <f t="shared" si="138"/>
        <v/>
      </c>
    </row>
    <row r="1469" spans="1:20" x14ac:dyDescent="0.55000000000000004">
      <c r="A1469" s="126"/>
      <c r="B1469" s="95"/>
      <c r="C1469" s="98" t="str">
        <f>IF(B1469="","",VLOOKUP(B1469,団体基本情報!$B$14:$D$23,3,FALSE))</f>
        <v/>
      </c>
      <c r="D1469" s="7" t="str">
        <f t="shared" si="133"/>
        <v/>
      </c>
      <c r="E1469" s="6" t="str">
        <f t="shared" si="134"/>
        <v/>
      </c>
      <c r="F1469" s="131"/>
      <c r="G1469" s="105" t="str">
        <f>IF(F1469="","",VLOOKUP(F1469,プルダウン用リスト!$K$1:$M$14,2,FALSE))</f>
        <v/>
      </c>
      <c r="H1469" s="99"/>
      <c r="I1469" s="99"/>
      <c r="J1469" s="139"/>
      <c r="K1469" s="141"/>
      <c r="L1469" s="118"/>
      <c r="M1469" s="119" t="str">
        <f t="shared" si="135"/>
        <v/>
      </c>
      <c r="N1469" s="103"/>
      <c r="O1469" s="100"/>
      <c r="P1469" s="100"/>
      <c r="Q1469" s="101" t="str">
        <f t="shared" si="136"/>
        <v/>
      </c>
      <c r="R1469" s="100"/>
      <c r="S1469" s="102" t="str">
        <f t="shared" si="137"/>
        <v/>
      </c>
      <c r="T1469" s="15" t="str">
        <f t="shared" si="138"/>
        <v/>
      </c>
    </row>
    <row r="1470" spans="1:20" x14ac:dyDescent="0.55000000000000004">
      <c r="A1470" s="126"/>
      <c r="B1470" s="95"/>
      <c r="C1470" s="98" t="str">
        <f>IF(B1470="","",VLOOKUP(B1470,団体基本情報!$B$14:$D$23,3,FALSE))</f>
        <v/>
      </c>
      <c r="D1470" s="7" t="str">
        <f t="shared" si="133"/>
        <v/>
      </c>
      <c r="E1470" s="6" t="str">
        <f t="shared" si="134"/>
        <v/>
      </c>
      <c r="F1470" s="131"/>
      <c r="G1470" s="105" t="str">
        <f>IF(F1470="","",VLOOKUP(F1470,プルダウン用リスト!$K$1:$M$14,2,FALSE))</f>
        <v/>
      </c>
      <c r="H1470" s="99"/>
      <c r="I1470" s="99"/>
      <c r="J1470" s="139"/>
      <c r="K1470" s="141"/>
      <c r="L1470" s="118"/>
      <c r="M1470" s="119" t="str">
        <f t="shared" si="135"/>
        <v/>
      </c>
      <c r="N1470" s="103"/>
      <c r="O1470" s="100"/>
      <c r="P1470" s="100"/>
      <c r="Q1470" s="101" t="str">
        <f t="shared" si="136"/>
        <v/>
      </c>
      <c r="R1470" s="100"/>
      <c r="S1470" s="102" t="str">
        <f t="shared" si="137"/>
        <v/>
      </c>
      <c r="T1470" s="15" t="str">
        <f t="shared" si="138"/>
        <v/>
      </c>
    </row>
    <row r="1471" spans="1:20" x14ac:dyDescent="0.55000000000000004">
      <c r="A1471" s="126"/>
      <c r="B1471" s="95"/>
      <c r="C1471" s="98" t="str">
        <f>IF(B1471="","",VLOOKUP(B1471,団体基本情報!$B$14:$D$23,3,FALSE))</f>
        <v/>
      </c>
      <c r="D1471" s="7" t="str">
        <f t="shared" si="133"/>
        <v/>
      </c>
      <c r="E1471" s="6" t="str">
        <f t="shared" si="134"/>
        <v/>
      </c>
      <c r="F1471" s="131"/>
      <c r="G1471" s="105" t="str">
        <f>IF(F1471="","",VLOOKUP(F1471,プルダウン用リスト!$K$1:$M$14,2,FALSE))</f>
        <v/>
      </c>
      <c r="H1471" s="99"/>
      <c r="I1471" s="99"/>
      <c r="J1471" s="139"/>
      <c r="K1471" s="141"/>
      <c r="L1471" s="118"/>
      <c r="M1471" s="119" t="str">
        <f t="shared" si="135"/>
        <v/>
      </c>
      <c r="N1471" s="103"/>
      <c r="O1471" s="100"/>
      <c r="P1471" s="100"/>
      <c r="Q1471" s="101" t="str">
        <f t="shared" si="136"/>
        <v/>
      </c>
      <c r="R1471" s="100"/>
      <c r="S1471" s="102" t="str">
        <f t="shared" si="137"/>
        <v/>
      </c>
      <c r="T1471" s="15" t="str">
        <f t="shared" si="138"/>
        <v/>
      </c>
    </row>
    <row r="1472" spans="1:20" x14ac:dyDescent="0.55000000000000004">
      <c r="A1472" s="126"/>
      <c r="B1472" s="95"/>
      <c r="C1472" s="98" t="str">
        <f>IF(B1472="","",VLOOKUP(B1472,団体基本情報!$B$14:$D$23,3,FALSE))</f>
        <v/>
      </c>
      <c r="D1472" s="7" t="str">
        <f t="shared" si="133"/>
        <v/>
      </c>
      <c r="E1472" s="6" t="str">
        <f t="shared" si="134"/>
        <v/>
      </c>
      <c r="F1472" s="131"/>
      <c r="G1472" s="105" t="str">
        <f>IF(F1472="","",VLOOKUP(F1472,プルダウン用リスト!$K$1:$M$14,2,FALSE))</f>
        <v/>
      </c>
      <c r="H1472" s="99"/>
      <c r="I1472" s="99"/>
      <c r="J1472" s="139"/>
      <c r="K1472" s="141"/>
      <c r="L1472" s="118"/>
      <c r="M1472" s="119" t="str">
        <f t="shared" si="135"/>
        <v/>
      </c>
      <c r="N1472" s="103"/>
      <c r="O1472" s="100"/>
      <c r="P1472" s="100"/>
      <c r="Q1472" s="101" t="str">
        <f t="shared" si="136"/>
        <v/>
      </c>
      <c r="R1472" s="100"/>
      <c r="S1472" s="102" t="str">
        <f t="shared" si="137"/>
        <v/>
      </c>
      <c r="T1472" s="15" t="str">
        <f t="shared" si="138"/>
        <v/>
      </c>
    </row>
    <row r="1473" spans="1:20" x14ac:dyDescent="0.55000000000000004">
      <c r="A1473" s="126"/>
      <c r="B1473" s="95"/>
      <c r="C1473" s="98" t="str">
        <f>IF(B1473="","",VLOOKUP(B1473,団体基本情報!$B$14:$D$23,3,FALSE))</f>
        <v/>
      </c>
      <c r="D1473" s="7" t="str">
        <f t="shared" si="133"/>
        <v/>
      </c>
      <c r="E1473" s="6" t="str">
        <f t="shared" si="134"/>
        <v/>
      </c>
      <c r="F1473" s="131"/>
      <c r="G1473" s="105" t="str">
        <f>IF(F1473="","",VLOOKUP(F1473,プルダウン用リスト!$K$1:$M$14,2,FALSE))</f>
        <v/>
      </c>
      <c r="H1473" s="99"/>
      <c r="I1473" s="99"/>
      <c r="J1473" s="139"/>
      <c r="K1473" s="141"/>
      <c r="L1473" s="118"/>
      <c r="M1473" s="119" t="str">
        <f t="shared" si="135"/>
        <v/>
      </c>
      <c r="N1473" s="103"/>
      <c r="O1473" s="100"/>
      <c r="P1473" s="100"/>
      <c r="Q1473" s="101" t="str">
        <f t="shared" si="136"/>
        <v/>
      </c>
      <c r="R1473" s="100"/>
      <c r="S1473" s="102" t="str">
        <f t="shared" si="137"/>
        <v/>
      </c>
      <c r="T1473" s="15" t="str">
        <f t="shared" si="138"/>
        <v/>
      </c>
    </row>
    <row r="1474" spans="1:20" x14ac:dyDescent="0.55000000000000004">
      <c r="A1474" s="126"/>
      <c r="B1474" s="95"/>
      <c r="C1474" s="98" t="str">
        <f>IF(B1474="","",VLOOKUP(B1474,団体基本情報!$B$14:$D$23,3,FALSE))</f>
        <v/>
      </c>
      <c r="D1474" s="7" t="str">
        <f t="shared" si="133"/>
        <v/>
      </c>
      <c r="E1474" s="6" t="str">
        <f t="shared" si="134"/>
        <v/>
      </c>
      <c r="F1474" s="131"/>
      <c r="G1474" s="105" t="str">
        <f>IF(F1474="","",VLOOKUP(F1474,プルダウン用リスト!$K$1:$M$14,2,FALSE))</f>
        <v/>
      </c>
      <c r="H1474" s="99"/>
      <c r="I1474" s="99"/>
      <c r="J1474" s="139"/>
      <c r="K1474" s="141"/>
      <c r="L1474" s="118"/>
      <c r="M1474" s="119" t="str">
        <f t="shared" si="135"/>
        <v/>
      </c>
      <c r="N1474" s="103"/>
      <c r="O1474" s="100"/>
      <c r="P1474" s="100"/>
      <c r="Q1474" s="101" t="str">
        <f t="shared" si="136"/>
        <v/>
      </c>
      <c r="R1474" s="100"/>
      <c r="S1474" s="102" t="str">
        <f t="shared" si="137"/>
        <v/>
      </c>
      <c r="T1474" s="15" t="str">
        <f t="shared" si="138"/>
        <v/>
      </c>
    </row>
    <row r="1475" spans="1:20" x14ac:dyDescent="0.55000000000000004">
      <c r="A1475" s="126"/>
      <c r="B1475" s="95"/>
      <c r="C1475" s="98" t="str">
        <f>IF(B1475="","",VLOOKUP(B1475,団体基本情報!$B$14:$D$23,3,FALSE))</f>
        <v/>
      </c>
      <c r="D1475" s="7" t="str">
        <f t="shared" si="133"/>
        <v/>
      </c>
      <c r="E1475" s="6" t="str">
        <f t="shared" si="134"/>
        <v/>
      </c>
      <c r="F1475" s="131"/>
      <c r="G1475" s="105" t="str">
        <f>IF(F1475="","",VLOOKUP(F1475,プルダウン用リスト!$K$1:$M$14,2,FALSE))</f>
        <v/>
      </c>
      <c r="H1475" s="99"/>
      <c r="I1475" s="99"/>
      <c r="J1475" s="139"/>
      <c r="K1475" s="141"/>
      <c r="L1475" s="118"/>
      <c r="M1475" s="119" t="str">
        <f t="shared" si="135"/>
        <v/>
      </c>
      <c r="N1475" s="103"/>
      <c r="O1475" s="100"/>
      <c r="P1475" s="100"/>
      <c r="Q1475" s="101" t="str">
        <f t="shared" si="136"/>
        <v/>
      </c>
      <c r="R1475" s="100"/>
      <c r="S1475" s="102" t="str">
        <f t="shared" si="137"/>
        <v/>
      </c>
      <c r="T1475" s="15" t="str">
        <f t="shared" si="138"/>
        <v/>
      </c>
    </row>
    <row r="1476" spans="1:20" x14ac:dyDescent="0.55000000000000004">
      <c r="A1476" s="126"/>
      <c r="B1476" s="95"/>
      <c r="C1476" s="98" t="str">
        <f>IF(B1476="","",VLOOKUP(B1476,団体基本情報!$B$14:$D$23,3,FALSE))</f>
        <v/>
      </c>
      <c r="D1476" s="7" t="str">
        <f t="shared" si="133"/>
        <v/>
      </c>
      <c r="E1476" s="6" t="str">
        <f t="shared" si="134"/>
        <v/>
      </c>
      <c r="F1476" s="131"/>
      <c r="G1476" s="105" t="str">
        <f>IF(F1476="","",VLOOKUP(F1476,プルダウン用リスト!$K$1:$M$14,2,FALSE))</f>
        <v/>
      </c>
      <c r="H1476" s="99"/>
      <c r="I1476" s="99"/>
      <c r="J1476" s="139"/>
      <c r="K1476" s="141"/>
      <c r="L1476" s="118"/>
      <c r="M1476" s="119" t="str">
        <f t="shared" si="135"/>
        <v/>
      </c>
      <c r="N1476" s="103"/>
      <c r="O1476" s="100"/>
      <c r="P1476" s="100"/>
      <c r="Q1476" s="101" t="str">
        <f t="shared" si="136"/>
        <v/>
      </c>
      <c r="R1476" s="100"/>
      <c r="S1476" s="102" t="str">
        <f t="shared" si="137"/>
        <v/>
      </c>
      <c r="T1476" s="15" t="str">
        <f t="shared" si="138"/>
        <v/>
      </c>
    </row>
    <row r="1477" spans="1:20" x14ac:dyDescent="0.55000000000000004">
      <c r="A1477" s="126"/>
      <c r="B1477" s="95"/>
      <c r="C1477" s="98" t="str">
        <f>IF(B1477="","",VLOOKUP(B1477,団体基本情報!$B$14:$D$23,3,FALSE))</f>
        <v/>
      </c>
      <c r="D1477" s="7" t="str">
        <f t="shared" si="133"/>
        <v/>
      </c>
      <c r="E1477" s="6" t="str">
        <f t="shared" si="134"/>
        <v/>
      </c>
      <c r="F1477" s="131"/>
      <c r="G1477" s="105" t="str">
        <f>IF(F1477="","",VLOOKUP(F1477,プルダウン用リスト!$K$1:$M$14,2,FALSE))</f>
        <v/>
      </c>
      <c r="H1477" s="99"/>
      <c r="I1477" s="99"/>
      <c r="J1477" s="139"/>
      <c r="K1477" s="141"/>
      <c r="L1477" s="118"/>
      <c r="M1477" s="119" t="str">
        <f t="shared" si="135"/>
        <v/>
      </c>
      <c r="N1477" s="103"/>
      <c r="O1477" s="100"/>
      <c r="P1477" s="100"/>
      <c r="Q1477" s="101" t="str">
        <f t="shared" si="136"/>
        <v/>
      </c>
      <c r="R1477" s="100"/>
      <c r="S1477" s="102" t="str">
        <f t="shared" si="137"/>
        <v/>
      </c>
      <c r="T1477" s="15" t="str">
        <f t="shared" si="138"/>
        <v/>
      </c>
    </row>
    <row r="1478" spans="1:20" x14ac:dyDescent="0.55000000000000004">
      <c r="A1478" s="126"/>
      <c r="B1478" s="95"/>
      <c r="C1478" s="98" t="str">
        <f>IF(B1478="","",VLOOKUP(B1478,団体基本情報!$B$14:$D$23,3,FALSE))</f>
        <v/>
      </c>
      <c r="D1478" s="7" t="str">
        <f t="shared" si="133"/>
        <v/>
      </c>
      <c r="E1478" s="6" t="str">
        <f t="shared" si="134"/>
        <v/>
      </c>
      <c r="F1478" s="131"/>
      <c r="G1478" s="105" t="str">
        <f>IF(F1478="","",VLOOKUP(F1478,プルダウン用リスト!$K$1:$M$14,2,FALSE))</f>
        <v/>
      </c>
      <c r="H1478" s="99"/>
      <c r="I1478" s="99"/>
      <c r="J1478" s="139"/>
      <c r="K1478" s="141"/>
      <c r="L1478" s="118"/>
      <c r="M1478" s="119" t="str">
        <f t="shared" si="135"/>
        <v/>
      </c>
      <c r="N1478" s="103"/>
      <c r="O1478" s="100"/>
      <c r="P1478" s="100"/>
      <c r="Q1478" s="101" t="str">
        <f t="shared" si="136"/>
        <v/>
      </c>
      <c r="R1478" s="100"/>
      <c r="S1478" s="102" t="str">
        <f t="shared" si="137"/>
        <v/>
      </c>
      <c r="T1478" s="15" t="str">
        <f t="shared" si="138"/>
        <v/>
      </c>
    </row>
    <row r="1479" spans="1:20" x14ac:dyDescent="0.55000000000000004">
      <c r="A1479" s="126"/>
      <c r="B1479" s="95"/>
      <c r="C1479" s="98" t="str">
        <f>IF(B1479="","",VLOOKUP(B1479,団体基本情報!$B$14:$D$23,3,FALSE))</f>
        <v/>
      </c>
      <c r="D1479" s="7" t="str">
        <f t="shared" ref="D1479:D1542" si="139">IF(E1479="","",IF(E1479="謝金","01.",IF(E1479="旅費","02.",IF(E1479="その他","04.","03."))))</f>
        <v/>
      </c>
      <c r="E1479" s="6" t="str">
        <f t="shared" ref="E1479:E1542" si="140">IF(F1479="","",IF(F1479="謝金","謝金",IF(F1479="旅費","旅費",IF(F1479="対象外経費","その他","所費"))))</f>
        <v/>
      </c>
      <c r="F1479" s="131"/>
      <c r="G1479" s="105" t="str">
        <f>IF(F1479="","",VLOOKUP(F1479,プルダウン用リスト!$K$1:$M$14,2,FALSE))</f>
        <v/>
      </c>
      <c r="H1479" s="99"/>
      <c r="I1479" s="99"/>
      <c r="J1479" s="139"/>
      <c r="K1479" s="141"/>
      <c r="L1479" s="118"/>
      <c r="M1479" s="119" t="str">
        <f t="shared" ref="M1479:M1542" si="141">IF(F1479="対象外経費",K1479,IF(L1479="","",K1479-L1479))</f>
        <v/>
      </c>
      <c r="N1479" s="103"/>
      <c r="O1479" s="100"/>
      <c r="P1479" s="100"/>
      <c r="Q1479" s="101" t="str">
        <f t="shared" ref="Q1479:Q1542" si="142">IF(O1479+P1479=0,"",O1479+P1479)</f>
        <v/>
      </c>
      <c r="R1479" s="100"/>
      <c r="S1479" s="102" t="str">
        <f t="shared" ref="S1479:S1542" si="143">IF(R1479="","",Q1479-R1479)</f>
        <v/>
      </c>
      <c r="T1479" s="15" t="str">
        <f t="shared" ref="T1479:T1542" si="144">IF(G1479=2,"＊","")</f>
        <v/>
      </c>
    </row>
    <row r="1480" spans="1:20" x14ac:dyDescent="0.55000000000000004">
      <c r="A1480" s="126"/>
      <c r="B1480" s="95"/>
      <c r="C1480" s="98" t="str">
        <f>IF(B1480="","",VLOOKUP(B1480,団体基本情報!$B$14:$D$23,3,FALSE))</f>
        <v/>
      </c>
      <c r="D1480" s="7" t="str">
        <f t="shared" si="139"/>
        <v/>
      </c>
      <c r="E1480" s="6" t="str">
        <f t="shared" si="140"/>
        <v/>
      </c>
      <c r="F1480" s="131"/>
      <c r="G1480" s="105" t="str">
        <f>IF(F1480="","",VLOOKUP(F1480,プルダウン用リスト!$K$1:$M$14,2,FALSE))</f>
        <v/>
      </c>
      <c r="H1480" s="99"/>
      <c r="I1480" s="99"/>
      <c r="J1480" s="139"/>
      <c r="K1480" s="141"/>
      <c r="L1480" s="118"/>
      <c r="M1480" s="119" t="str">
        <f t="shared" si="141"/>
        <v/>
      </c>
      <c r="N1480" s="103"/>
      <c r="O1480" s="100"/>
      <c r="P1480" s="100"/>
      <c r="Q1480" s="101" t="str">
        <f t="shared" si="142"/>
        <v/>
      </c>
      <c r="R1480" s="100"/>
      <c r="S1480" s="102" t="str">
        <f t="shared" si="143"/>
        <v/>
      </c>
      <c r="T1480" s="15" t="str">
        <f t="shared" si="144"/>
        <v/>
      </c>
    </row>
    <row r="1481" spans="1:20" x14ac:dyDescent="0.55000000000000004">
      <c r="A1481" s="126"/>
      <c r="B1481" s="95"/>
      <c r="C1481" s="98" t="str">
        <f>IF(B1481="","",VLOOKUP(B1481,団体基本情報!$B$14:$D$23,3,FALSE))</f>
        <v/>
      </c>
      <c r="D1481" s="7" t="str">
        <f t="shared" si="139"/>
        <v/>
      </c>
      <c r="E1481" s="6" t="str">
        <f t="shared" si="140"/>
        <v/>
      </c>
      <c r="F1481" s="131"/>
      <c r="G1481" s="105" t="str">
        <f>IF(F1481="","",VLOOKUP(F1481,プルダウン用リスト!$K$1:$M$14,2,FALSE))</f>
        <v/>
      </c>
      <c r="H1481" s="99"/>
      <c r="I1481" s="99"/>
      <c r="J1481" s="139"/>
      <c r="K1481" s="141"/>
      <c r="L1481" s="118"/>
      <c r="M1481" s="119" t="str">
        <f t="shared" si="141"/>
        <v/>
      </c>
      <c r="N1481" s="103"/>
      <c r="O1481" s="100"/>
      <c r="P1481" s="100"/>
      <c r="Q1481" s="101" t="str">
        <f t="shared" si="142"/>
        <v/>
      </c>
      <c r="R1481" s="100"/>
      <c r="S1481" s="102" t="str">
        <f t="shared" si="143"/>
        <v/>
      </c>
      <c r="T1481" s="15" t="str">
        <f t="shared" si="144"/>
        <v/>
      </c>
    </row>
    <row r="1482" spans="1:20" x14ac:dyDescent="0.55000000000000004">
      <c r="A1482" s="126"/>
      <c r="B1482" s="95"/>
      <c r="C1482" s="98" t="str">
        <f>IF(B1482="","",VLOOKUP(B1482,団体基本情報!$B$14:$D$23,3,FALSE))</f>
        <v/>
      </c>
      <c r="D1482" s="7" t="str">
        <f t="shared" si="139"/>
        <v/>
      </c>
      <c r="E1482" s="6" t="str">
        <f t="shared" si="140"/>
        <v/>
      </c>
      <c r="F1482" s="131"/>
      <c r="G1482" s="105" t="str">
        <f>IF(F1482="","",VLOOKUP(F1482,プルダウン用リスト!$K$1:$M$14,2,FALSE))</f>
        <v/>
      </c>
      <c r="H1482" s="99"/>
      <c r="I1482" s="99"/>
      <c r="J1482" s="139"/>
      <c r="K1482" s="141"/>
      <c r="L1482" s="118"/>
      <c r="M1482" s="119" t="str">
        <f t="shared" si="141"/>
        <v/>
      </c>
      <c r="N1482" s="103"/>
      <c r="O1482" s="100"/>
      <c r="P1482" s="100"/>
      <c r="Q1482" s="101" t="str">
        <f t="shared" si="142"/>
        <v/>
      </c>
      <c r="R1482" s="100"/>
      <c r="S1482" s="102" t="str">
        <f t="shared" si="143"/>
        <v/>
      </c>
      <c r="T1482" s="15" t="str">
        <f t="shared" si="144"/>
        <v/>
      </c>
    </row>
    <row r="1483" spans="1:20" x14ac:dyDescent="0.55000000000000004">
      <c r="A1483" s="126"/>
      <c r="B1483" s="95"/>
      <c r="C1483" s="98" t="str">
        <f>IF(B1483="","",VLOOKUP(B1483,団体基本情報!$B$14:$D$23,3,FALSE))</f>
        <v/>
      </c>
      <c r="D1483" s="7" t="str">
        <f t="shared" si="139"/>
        <v/>
      </c>
      <c r="E1483" s="6" t="str">
        <f t="shared" si="140"/>
        <v/>
      </c>
      <c r="F1483" s="131"/>
      <c r="G1483" s="105" t="str">
        <f>IF(F1483="","",VLOOKUP(F1483,プルダウン用リスト!$K$1:$M$14,2,FALSE))</f>
        <v/>
      </c>
      <c r="H1483" s="99"/>
      <c r="I1483" s="99"/>
      <c r="J1483" s="139"/>
      <c r="K1483" s="141"/>
      <c r="L1483" s="118"/>
      <c r="M1483" s="119" t="str">
        <f t="shared" si="141"/>
        <v/>
      </c>
      <c r="N1483" s="103"/>
      <c r="O1483" s="100"/>
      <c r="P1483" s="100"/>
      <c r="Q1483" s="101" t="str">
        <f t="shared" si="142"/>
        <v/>
      </c>
      <c r="R1483" s="100"/>
      <c r="S1483" s="102" t="str">
        <f t="shared" si="143"/>
        <v/>
      </c>
      <c r="T1483" s="15" t="str">
        <f t="shared" si="144"/>
        <v/>
      </c>
    </row>
    <row r="1484" spans="1:20" x14ac:dyDescent="0.55000000000000004">
      <c r="A1484" s="126"/>
      <c r="B1484" s="95"/>
      <c r="C1484" s="98" t="str">
        <f>IF(B1484="","",VLOOKUP(B1484,団体基本情報!$B$14:$D$23,3,FALSE))</f>
        <v/>
      </c>
      <c r="D1484" s="7" t="str">
        <f t="shared" si="139"/>
        <v/>
      </c>
      <c r="E1484" s="6" t="str">
        <f t="shared" si="140"/>
        <v/>
      </c>
      <c r="F1484" s="131"/>
      <c r="G1484" s="105" t="str">
        <f>IF(F1484="","",VLOOKUP(F1484,プルダウン用リスト!$K$1:$M$14,2,FALSE))</f>
        <v/>
      </c>
      <c r="H1484" s="99"/>
      <c r="I1484" s="99"/>
      <c r="J1484" s="139"/>
      <c r="K1484" s="141"/>
      <c r="L1484" s="118"/>
      <c r="M1484" s="119" t="str">
        <f t="shared" si="141"/>
        <v/>
      </c>
      <c r="N1484" s="103"/>
      <c r="O1484" s="100"/>
      <c r="P1484" s="100"/>
      <c r="Q1484" s="101" t="str">
        <f t="shared" si="142"/>
        <v/>
      </c>
      <c r="R1484" s="100"/>
      <c r="S1484" s="102" t="str">
        <f t="shared" si="143"/>
        <v/>
      </c>
      <c r="T1484" s="15" t="str">
        <f t="shared" si="144"/>
        <v/>
      </c>
    </row>
    <row r="1485" spans="1:20" x14ac:dyDescent="0.55000000000000004">
      <c r="A1485" s="126"/>
      <c r="B1485" s="95"/>
      <c r="C1485" s="98" t="str">
        <f>IF(B1485="","",VLOOKUP(B1485,団体基本情報!$B$14:$D$23,3,FALSE))</f>
        <v/>
      </c>
      <c r="D1485" s="7" t="str">
        <f t="shared" si="139"/>
        <v/>
      </c>
      <c r="E1485" s="6" t="str">
        <f t="shared" si="140"/>
        <v/>
      </c>
      <c r="F1485" s="131"/>
      <c r="G1485" s="105" t="str">
        <f>IF(F1485="","",VLOOKUP(F1485,プルダウン用リスト!$K$1:$M$14,2,FALSE))</f>
        <v/>
      </c>
      <c r="H1485" s="99"/>
      <c r="I1485" s="99"/>
      <c r="J1485" s="139"/>
      <c r="K1485" s="141"/>
      <c r="L1485" s="118"/>
      <c r="M1485" s="119" t="str">
        <f t="shared" si="141"/>
        <v/>
      </c>
      <c r="N1485" s="103"/>
      <c r="O1485" s="100"/>
      <c r="P1485" s="100"/>
      <c r="Q1485" s="101" t="str">
        <f t="shared" si="142"/>
        <v/>
      </c>
      <c r="R1485" s="100"/>
      <c r="S1485" s="102" t="str">
        <f t="shared" si="143"/>
        <v/>
      </c>
      <c r="T1485" s="15" t="str">
        <f t="shared" si="144"/>
        <v/>
      </c>
    </row>
    <row r="1486" spans="1:20" x14ac:dyDescent="0.55000000000000004">
      <c r="A1486" s="126"/>
      <c r="B1486" s="95"/>
      <c r="C1486" s="98" t="str">
        <f>IF(B1486="","",VLOOKUP(B1486,団体基本情報!$B$14:$D$23,3,FALSE))</f>
        <v/>
      </c>
      <c r="D1486" s="7" t="str">
        <f t="shared" si="139"/>
        <v/>
      </c>
      <c r="E1486" s="6" t="str">
        <f t="shared" si="140"/>
        <v/>
      </c>
      <c r="F1486" s="131"/>
      <c r="G1486" s="105" t="str">
        <f>IF(F1486="","",VLOOKUP(F1486,プルダウン用リスト!$K$1:$M$14,2,FALSE))</f>
        <v/>
      </c>
      <c r="H1486" s="99"/>
      <c r="I1486" s="99"/>
      <c r="J1486" s="139"/>
      <c r="K1486" s="141"/>
      <c r="L1486" s="118"/>
      <c r="M1486" s="119" t="str">
        <f t="shared" si="141"/>
        <v/>
      </c>
      <c r="N1486" s="103"/>
      <c r="O1486" s="100"/>
      <c r="P1486" s="100"/>
      <c r="Q1486" s="101" t="str">
        <f t="shared" si="142"/>
        <v/>
      </c>
      <c r="R1486" s="100"/>
      <c r="S1486" s="102" t="str">
        <f t="shared" si="143"/>
        <v/>
      </c>
      <c r="T1486" s="15" t="str">
        <f t="shared" si="144"/>
        <v/>
      </c>
    </row>
    <row r="1487" spans="1:20" x14ac:dyDescent="0.55000000000000004">
      <c r="A1487" s="126"/>
      <c r="B1487" s="95"/>
      <c r="C1487" s="98" t="str">
        <f>IF(B1487="","",VLOOKUP(B1487,団体基本情報!$B$14:$D$23,3,FALSE))</f>
        <v/>
      </c>
      <c r="D1487" s="7" t="str">
        <f t="shared" si="139"/>
        <v/>
      </c>
      <c r="E1487" s="6" t="str">
        <f t="shared" si="140"/>
        <v/>
      </c>
      <c r="F1487" s="131"/>
      <c r="G1487" s="105" t="str">
        <f>IF(F1487="","",VLOOKUP(F1487,プルダウン用リスト!$K$1:$M$14,2,FALSE))</f>
        <v/>
      </c>
      <c r="H1487" s="99"/>
      <c r="I1487" s="99"/>
      <c r="J1487" s="139"/>
      <c r="K1487" s="141"/>
      <c r="L1487" s="118"/>
      <c r="M1487" s="119" t="str">
        <f t="shared" si="141"/>
        <v/>
      </c>
      <c r="N1487" s="103"/>
      <c r="O1487" s="100"/>
      <c r="P1487" s="100"/>
      <c r="Q1487" s="101" t="str">
        <f t="shared" si="142"/>
        <v/>
      </c>
      <c r="R1487" s="100"/>
      <c r="S1487" s="102" t="str">
        <f t="shared" si="143"/>
        <v/>
      </c>
      <c r="T1487" s="15" t="str">
        <f t="shared" si="144"/>
        <v/>
      </c>
    </row>
    <row r="1488" spans="1:20" x14ac:dyDescent="0.55000000000000004">
      <c r="A1488" s="126"/>
      <c r="B1488" s="95"/>
      <c r="C1488" s="98" t="str">
        <f>IF(B1488="","",VLOOKUP(B1488,団体基本情報!$B$14:$D$23,3,FALSE))</f>
        <v/>
      </c>
      <c r="D1488" s="7" t="str">
        <f t="shared" si="139"/>
        <v/>
      </c>
      <c r="E1488" s="6" t="str">
        <f t="shared" si="140"/>
        <v/>
      </c>
      <c r="F1488" s="131"/>
      <c r="G1488" s="105" t="str">
        <f>IF(F1488="","",VLOOKUP(F1488,プルダウン用リスト!$K$1:$M$14,2,FALSE))</f>
        <v/>
      </c>
      <c r="H1488" s="99"/>
      <c r="I1488" s="99"/>
      <c r="J1488" s="139"/>
      <c r="K1488" s="141"/>
      <c r="L1488" s="118"/>
      <c r="M1488" s="119" t="str">
        <f t="shared" si="141"/>
        <v/>
      </c>
      <c r="N1488" s="103"/>
      <c r="O1488" s="100"/>
      <c r="P1488" s="100"/>
      <c r="Q1488" s="101" t="str">
        <f t="shared" si="142"/>
        <v/>
      </c>
      <c r="R1488" s="100"/>
      <c r="S1488" s="102" t="str">
        <f t="shared" si="143"/>
        <v/>
      </c>
      <c r="T1488" s="15" t="str">
        <f t="shared" si="144"/>
        <v/>
      </c>
    </row>
    <row r="1489" spans="1:20" x14ac:dyDescent="0.55000000000000004">
      <c r="A1489" s="126"/>
      <c r="B1489" s="95"/>
      <c r="C1489" s="98" t="str">
        <f>IF(B1489="","",VLOOKUP(B1489,団体基本情報!$B$14:$D$23,3,FALSE))</f>
        <v/>
      </c>
      <c r="D1489" s="7" t="str">
        <f t="shared" si="139"/>
        <v/>
      </c>
      <c r="E1489" s="6" t="str">
        <f t="shared" si="140"/>
        <v/>
      </c>
      <c r="F1489" s="131"/>
      <c r="G1489" s="105" t="str">
        <f>IF(F1489="","",VLOOKUP(F1489,プルダウン用リスト!$K$1:$M$14,2,FALSE))</f>
        <v/>
      </c>
      <c r="H1489" s="99"/>
      <c r="I1489" s="99"/>
      <c r="J1489" s="139"/>
      <c r="K1489" s="141"/>
      <c r="L1489" s="118"/>
      <c r="M1489" s="119" t="str">
        <f t="shared" si="141"/>
        <v/>
      </c>
      <c r="N1489" s="103"/>
      <c r="O1489" s="100"/>
      <c r="P1489" s="100"/>
      <c r="Q1489" s="101" t="str">
        <f t="shared" si="142"/>
        <v/>
      </c>
      <c r="R1489" s="100"/>
      <c r="S1489" s="102" t="str">
        <f t="shared" si="143"/>
        <v/>
      </c>
      <c r="T1489" s="15" t="str">
        <f t="shared" si="144"/>
        <v/>
      </c>
    </row>
    <row r="1490" spans="1:20" x14ac:dyDescent="0.55000000000000004">
      <c r="A1490" s="126"/>
      <c r="B1490" s="95"/>
      <c r="C1490" s="98" t="str">
        <f>IF(B1490="","",VLOOKUP(B1490,団体基本情報!$B$14:$D$23,3,FALSE))</f>
        <v/>
      </c>
      <c r="D1490" s="7" t="str">
        <f t="shared" si="139"/>
        <v/>
      </c>
      <c r="E1490" s="6" t="str">
        <f t="shared" si="140"/>
        <v/>
      </c>
      <c r="F1490" s="131"/>
      <c r="G1490" s="105" t="str">
        <f>IF(F1490="","",VLOOKUP(F1490,プルダウン用リスト!$K$1:$M$14,2,FALSE))</f>
        <v/>
      </c>
      <c r="H1490" s="99"/>
      <c r="I1490" s="99"/>
      <c r="J1490" s="139"/>
      <c r="K1490" s="141"/>
      <c r="L1490" s="118"/>
      <c r="M1490" s="119" t="str">
        <f t="shared" si="141"/>
        <v/>
      </c>
      <c r="N1490" s="103"/>
      <c r="O1490" s="100"/>
      <c r="P1490" s="100"/>
      <c r="Q1490" s="101" t="str">
        <f t="shared" si="142"/>
        <v/>
      </c>
      <c r="R1490" s="100"/>
      <c r="S1490" s="102" t="str">
        <f t="shared" si="143"/>
        <v/>
      </c>
      <c r="T1490" s="15" t="str">
        <f t="shared" si="144"/>
        <v/>
      </c>
    </row>
    <row r="1491" spans="1:20" x14ac:dyDescent="0.55000000000000004">
      <c r="A1491" s="126"/>
      <c r="B1491" s="95"/>
      <c r="C1491" s="98" t="str">
        <f>IF(B1491="","",VLOOKUP(B1491,団体基本情報!$B$14:$D$23,3,FALSE))</f>
        <v/>
      </c>
      <c r="D1491" s="7" t="str">
        <f t="shared" si="139"/>
        <v/>
      </c>
      <c r="E1491" s="6" t="str">
        <f t="shared" si="140"/>
        <v/>
      </c>
      <c r="F1491" s="131"/>
      <c r="G1491" s="105" t="str">
        <f>IF(F1491="","",VLOOKUP(F1491,プルダウン用リスト!$K$1:$M$14,2,FALSE))</f>
        <v/>
      </c>
      <c r="H1491" s="99"/>
      <c r="I1491" s="99"/>
      <c r="J1491" s="139"/>
      <c r="K1491" s="141"/>
      <c r="L1491" s="118"/>
      <c r="M1491" s="119" t="str">
        <f t="shared" si="141"/>
        <v/>
      </c>
      <c r="N1491" s="103"/>
      <c r="O1491" s="100"/>
      <c r="P1491" s="100"/>
      <c r="Q1491" s="101" t="str">
        <f t="shared" si="142"/>
        <v/>
      </c>
      <c r="R1491" s="100"/>
      <c r="S1491" s="102" t="str">
        <f t="shared" si="143"/>
        <v/>
      </c>
      <c r="T1491" s="15" t="str">
        <f t="shared" si="144"/>
        <v/>
      </c>
    </row>
    <row r="1492" spans="1:20" x14ac:dyDescent="0.55000000000000004">
      <c r="A1492" s="126"/>
      <c r="B1492" s="95"/>
      <c r="C1492" s="98" t="str">
        <f>IF(B1492="","",VLOOKUP(B1492,団体基本情報!$B$14:$D$23,3,FALSE))</f>
        <v/>
      </c>
      <c r="D1492" s="7" t="str">
        <f t="shared" si="139"/>
        <v/>
      </c>
      <c r="E1492" s="6" t="str">
        <f t="shared" si="140"/>
        <v/>
      </c>
      <c r="F1492" s="131"/>
      <c r="G1492" s="105" t="str">
        <f>IF(F1492="","",VLOOKUP(F1492,プルダウン用リスト!$K$1:$M$14,2,FALSE))</f>
        <v/>
      </c>
      <c r="H1492" s="99"/>
      <c r="I1492" s="99"/>
      <c r="J1492" s="139"/>
      <c r="K1492" s="141"/>
      <c r="L1492" s="118"/>
      <c r="M1492" s="119" t="str">
        <f t="shared" si="141"/>
        <v/>
      </c>
      <c r="N1492" s="103"/>
      <c r="O1492" s="100"/>
      <c r="P1492" s="100"/>
      <c r="Q1492" s="101" t="str">
        <f t="shared" si="142"/>
        <v/>
      </c>
      <c r="R1492" s="100"/>
      <c r="S1492" s="102" t="str">
        <f t="shared" si="143"/>
        <v/>
      </c>
      <c r="T1492" s="15" t="str">
        <f t="shared" si="144"/>
        <v/>
      </c>
    </row>
    <row r="1493" spans="1:20" x14ac:dyDescent="0.55000000000000004">
      <c r="A1493" s="126"/>
      <c r="B1493" s="95"/>
      <c r="C1493" s="98" t="str">
        <f>IF(B1493="","",VLOOKUP(B1493,団体基本情報!$B$14:$D$23,3,FALSE))</f>
        <v/>
      </c>
      <c r="D1493" s="7" t="str">
        <f t="shared" si="139"/>
        <v/>
      </c>
      <c r="E1493" s="6" t="str">
        <f t="shared" si="140"/>
        <v/>
      </c>
      <c r="F1493" s="131"/>
      <c r="G1493" s="105" t="str">
        <f>IF(F1493="","",VLOOKUP(F1493,プルダウン用リスト!$K$1:$M$14,2,FALSE))</f>
        <v/>
      </c>
      <c r="H1493" s="99"/>
      <c r="I1493" s="99"/>
      <c r="J1493" s="139"/>
      <c r="K1493" s="141"/>
      <c r="L1493" s="118"/>
      <c r="M1493" s="119" t="str">
        <f t="shared" si="141"/>
        <v/>
      </c>
      <c r="N1493" s="103"/>
      <c r="O1493" s="100"/>
      <c r="P1493" s="100"/>
      <c r="Q1493" s="101" t="str">
        <f t="shared" si="142"/>
        <v/>
      </c>
      <c r="R1493" s="100"/>
      <c r="S1493" s="102" t="str">
        <f t="shared" si="143"/>
        <v/>
      </c>
      <c r="T1493" s="15" t="str">
        <f t="shared" si="144"/>
        <v/>
      </c>
    </row>
    <row r="1494" spans="1:20" x14ac:dyDescent="0.55000000000000004">
      <c r="A1494" s="126"/>
      <c r="B1494" s="95"/>
      <c r="C1494" s="98" t="str">
        <f>IF(B1494="","",VLOOKUP(B1494,団体基本情報!$B$14:$D$23,3,FALSE))</f>
        <v/>
      </c>
      <c r="D1494" s="7" t="str">
        <f t="shared" si="139"/>
        <v/>
      </c>
      <c r="E1494" s="6" t="str">
        <f t="shared" si="140"/>
        <v/>
      </c>
      <c r="F1494" s="131"/>
      <c r="G1494" s="105" t="str">
        <f>IF(F1494="","",VLOOKUP(F1494,プルダウン用リスト!$K$1:$M$14,2,FALSE))</f>
        <v/>
      </c>
      <c r="H1494" s="99"/>
      <c r="I1494" s="99"/>
      <c r="J1494" s="139"/>
      <c r="K1494" s="141"/>
      <c r="L1494" s="118"/>
      <c r="M1494" s="119" t="str">
        <f t="shared" si="141"/>
        <v/>
      </c>
      <c r="N1494" s="103"/>
      <c r="O1494" s="100"/>
      <c r="P1494" s="100"/>
      <c r="Q1494" s="101" t="str">
        <f t="shared" si="142"/>
        <v/>
      </c>
      <c r="R1494" s="100"/>
      <c r="S1494" s="102" t="str">
        <f t="shared" si="143"/>
        <v/>
      </c>
      <c r="T1494" s="15" t="str">
        <f t="shared" si="144"/>
        <v/>
      </c>
    </row>
    <row r="1495" spans="1:20" x14ac:dyDescent="0.55000000000000004">
      <c r="A1495" s="126"/>
      <c r="B1495" s="95"/>
      <c r="C1495" s="98" t="str">
        <f>IF(B1495="","",VLOOKUP(B1495,団体基本情報!$B$14:$D$23,3,FALSE))</f>
        <v/>
      </c>
      <c r="D1495" s="7" t="str">
        <f t="shared" si="139"/>
        <v/>
      </c>
      <c r="E1495" s="6" t="str">
        <f t="shared" si="140"/>
        <v/>
      </c>
      <c r="F1495" s="131"/>
      <c r="G1495" s="105" t="str">
        <f>IF(F1495="","",VLOOKUP(F1495,プルダウン用リスト!$K$1:$M$14,2,FALSE))</f>
        <v/>
      </c>
      <c r="H1495" s="99"/>
      <c r="I1495" s="99"/>
      <c r="J1495" s="139"/>
      <c r="K1495" s="141"/>
      <c r="L1495" s="118"/>
      <c r="M1495" s="119" t="str">
        <f t="shared" si="141"/>
        <v/>
      </c>
      <c r="N1495" s="103"/>
      <c r="O1495" s="100"/>
      <c r="P1495" s="100"/>
      <c r="Q1495" s="101" t="str">
        <f t="shared" si="142"/>
        <v/>
      </c>
      <c r="R1495" s="100"/>
      <c r="S1495" s="102" t="str">
        <f t="shared" si="143"/>
        <v/>
      </c>
      <c r="T1495" s="15" t="str">
        <f t="shared" si="144"/>
        <v/>
      </c>
    </row>
    <row r="1496" spans="1:20" x14ac:dyDescent="0.55000000000000004">
      <c r="A1496" s="126"/>
      <c r="B1496" s="95"/>
      <c r="C1496" s="98" t="str">
        <f>IF(B1496="","",VLOOKUP(B1496,団体基本情報!$B$14:$D$23,3,FALSE))</f>
        <v/>
      </c>
      <c r="D1496" s="7" t="str">
        <f t="shared" si="139"/>
        <v/>
      </c>
      <c r="E1496" s="6" t="str">
        <f t="shared" si="140"/>
        <v/>
      </c>
      <c r="F1496" s="131"/>
      <c r="G1496" s="105" t="str">
        <f>IF(F1496="","",VLOOKUP(F1496,プルダウン用リスト!$K$1:$M$14,2,FALSE))</f>
        <v/>
      </c>
      <c r="H1496" s="99"/>
      <c r="I1496" s="99"/>
      <c r="J1496" s="139"/>
      <c r="K1496" s="141"/>
      <c r="L1496" s="118"/>
      <c r="M1496" s="119" t="str">
        <f t="shared" si="141"/>
        <v/>
      </c>
      <c r="N1496" s="103"/>
      <c r="O1496" s="100"/>
      <c r="P1496" s="100"/>
      <c r="Q1496" s="101" t="str">
        <f t="shared" si="142"/>
        <v/>
      </c>
      <c r="R1496" s="100"/>
      <c r="S1496" s="102" t="str">
        <f t="shared" si="143"/>
        <v/>
      </c>
      <c r="T1496" s="15" t="str">
        <f t="shared" si="144"/>
        <v/>
      </c>
    </row>
    <row r="1497" spans="1:20" x14ac:dyDescent="0.55000000000000004">
      <c r="A1497" s="126"/>
      <c r="B1497" s="95"/>
      <c r="C1497" s="98" t="str">
        <f>IF(B1497="","",VLOOKUP(B1497,団体基本情報!$B$14:$D$23,3,FALSE))</f>
        <v/>
      </c>
      <c r="D1497" s="7" t="str">
        <f t="shared" si="139"/>
        <v/>
      </c>
      <c r="E1497" s="6" t="str">
        <f t="shared" si="140"/>
        <v/>
      </c>
      <c r="F1497" s="131"/>
      <c r="G1497" s="105" t="str">
        <f>IF(F1497="","",VLOOKUP(F1497,プルダウン用リスト!$K$1:$M$14,2,FALSE))</f>
        <v/>
      </c>
      <c r="H1497" s="99"/>
      <c r="I1497" s="99"/>
      <c r="J1497" s="139"/>
      <c r="K1497" s="141"/>
      <c r="L1497" s="118"/>
      <c r="M1497" s="119" t="str">
        <f t="shared" si="141"/>
        <v/>
      </c>
      <c r="N1497" s="103"/>
      <c r="O1497" s="100"/>
      <c r="P1497" s="100"/>
      <c r="Q1497" s="101" t="str">
        <f t="shared" si="142"/>
        <v/>
      </c>
      <c r="R1497" s="100"/>
      <c r="S1497" s="102" t="str">
        <f t="shared" si="143"/>
        <v/>
      </c>
      <c r="T1497" s="15" t="str">
        <f t="shared" si="144"/>
        <v/>
      </c>
    </row>
    <row r="1498" spans="1:20" x14ac:dyDescent="0.55000000000000004">
      <c r="A1498" s="126"/>
      <c r="B1498" s="95"/>
      <c r="C1498" s="98" t="str">
        <f>IF(B1498="","",VLOOKUP(B1498,団体基本情報!$B$14:$D$23,3,FALSE))</f>
        <v/>
      </c>
      <c r="D1498" s="7" t="str">
        <f t="shared" si="139"/>
        <v/>
      </c>
      <c r="E1498" s="6" t="str">
        <f t="shared" si="140"/>
        <v/>
      </c>
      <c r="F1498" s="131"/>
      <c r="G1498" s="105" t="str">
        <f>IF(F1498="","",VLOOKUP(F1498,プルダウン用リスト!$K$1:$M$14,2,FALSE))</f>
        <v/>
      </c>
      <c r="H1498" s="99"/>
      <c r="I1498" s="99"/>
      <c r="J1498" s="139"/>
      <c r="K1498" s="141"/>
      <c r="L1498" s="118"/>
      <c r="M1498" s="119" t="str">
        <f t="shared" si="141"/>
        <v/>
      </c>
      <c r="N1498" s="103"/>
      <c r="O1498" s="100"/>
      <c r="P1498" s="100"/>
      <c r="Q1498" s="101" t="str">
        <f t="shared" si="142"/>
        <v/>
      </c>
      <c r="R1498" s="100"/>
      <c r="S1498" s="102" t="str">
        <f t="shared" si="143"/>
        <v/>
      </c>
      <c r="T1498" s="15" t="str">
        <f t="shared" si="144"/>
        <v/>
      </c>
    </row>
    <row r="1499" spans="1:20" x14ac:dyDescent="0.55000000000000004">
      <c r="A1499" s="126"/>
      <c r="B1499" s="95"/>
      <c r="C1499" s="98" t="str">
        <f>IF(B1499="","",VLOOKUP(B1499,団体基本情報!$B$14:$D$23,3,FALSE))</f>
        <v/>
      </c>
      <c r="D1499" s="7" t="str">
        <f t="shared" si="139"/>
        <v/>
      </c>
      <c r="E1499" s="6" t="str">
        <f t="shared" si="140"/>
        <v/>
      </c>
      <c r="F1499" s="131"/>
      <c r="G1499" s="105" t="str">
        <f>IF(F1499="","",VLOOKUP(F1499,プルダウン用リスト!$K$1:$M$14,2,FALSE))</f>
        <v/>
      </c>
      <c r="H1499" s="99"/>
      <c r="I1499" s="99"/>
      <c r="J1499" s="139"/>
      <c r="K1499" s="141"/>
      <c r="L1499" s="118"/>
      <c r="M1499" s="119" t="str">
        <f t="shared" si="141"/>
        <v/>
      </c>
      <c r="N1499" s="103"/>
      <c r="O1499" s="100"/>
      <c r="P1499" s="100"/>
      <c r="Q1499" s="101" t="str">
        <f t="shared" si="142"/>
        <v/>
      </c>
      <c r="R1499" s="100"/>
      <c r="S1499" s="102" t="str">
        <f t="shared" si="143"/>
        <v/>
      </c>
      <c r="T1499" s="15" t="str">
        <f t="shared" si="144"/>
        <v/>
      </c>
    </row>
    <row r="1500" spans="1:20" x14ac:dyDescent="0.55000000000000004">
      <c r="A1500" s="126"/>
      <c r="B1500" s="95"/>
      <c r="C1500" s="98" t="str">
        <f>IF(B1500="","",VLOOKUP(B1500,団体基本情報!$B$14:$D$23,3,FALSE))</f>
        <v/>
      </c>
      <c r="D1500" s="7" t="str">
        <f t="shared" si="139"/>
        <v/>
      </c>
      <c r="E1500" s="6" t="str">
        <f t="shared" si="140"/>
        <v/>
      </c>
      <c r="F1500" s="131"/>
      <c r="G1500" s="105" t="str">
        <f>IF(F1500="","",VLOOKUP(F1500,プルダウン用リスト!$K$1:$M$14,2,FALSE))</f>
        <v/>
      </c>
      <c r="H1500" s="99"/>
      <c r="I1500" s="99"/>
      <c r="J1500" s="139"/>
      <c r="K1500" s="141"/>
      <c r="L1500" s="118"/>
      <c r="M1500" s="119" t="str">
        <f t="shared" si="141"/>
        <v/>
      </c>
      <c r="N1500" s="103"/>
      <c r="O1500" s="100"/>
      <c r="P1500" s="100"/>
      <c r="Q1500" s="101" t="str">
        <f t="shared" si="142"/>
        <v/>
      </c>
      <c r="R1500" s="100"/>
      <c r="S1500" s="102" t="str">
        <f t="shared" si="143"/>
        <v/>
      </c>
      <c r="T1500" s="15" t="str">
        <f t="shared" si="144"/>
        <v/>
      </c>
    </row>
    <row r="1501" spans="1:20" x14ac:dyDescent="0.55000000000000004">
      <c r="A1501" s="126"/>
      <c r="B1501" s="95"/>
      <c r="C1501" s="98" t="str">
        <f>IF(B1501="","",VLOOKUP(B1501,団体基本情報!$B$14:$D$23,3,FALSE))</f>
        <v/>
      </c>
      <c r="D1501" s="7" t="str">
        <f t="shared" si="139"/>
        <v/>
      </c>
      <c r="E1501" s="6" t="str">
        <f t="shared" si="140"/>
        <v/>
      </c>
      <c r="F1501" s="131"/>
      <c r="G1501" s="105" t="str">
        <f>IF(F1501="","",VLOOKUP(F1501,プルダウン用リスト!$K$1:$M$14,2,FALSE))</f>
        <v/>
      </c>
      <c r="H1501" s="99"/>
      <c r="I1501" s="99"/>
      <c r="J1501" s="139"/>
      <c r="K1501" s="141"/>
      <c r="L1501" s="118"/>
      <c r="M1501" s="119" t="str">
        <f t="shared" si="141"/>
        <v/>
      </c>
      <c r="N1501" s="103"/>
      <c r="O1501" s="100"/>
      <c r="P1501" s="100"/>
      <c r="Q1501" s="101" t="str">
        <f t="shared" si="142"/>
        <v/>
      </c>
      <c r="R1501" s="100"/>
      <c r="S1501" s="102" t="str">
        <f t="shared" si="143"/>
        <v/>
      </c>
      <c r="T1501" s="15" t="str">
        <f t="shared" si="144"/>
        <v/>
      </c>
    </row>
    <row r="1502" spans="1:20" x14ac:dyDescent="0.55000000000000004">
      <c r="A1502" s="126"/>
      <c r="B1502" s="95"/>
      <c r="C1502" s="98" t="str">
        <f>IF(B1502="","",VLOOKUP(B1502,団体基本情報!$B$14:$D$23,3,FALSE))</f>
        <v/>
      </c>
      <c r="D1502" s="7" t="str">
        <f t="shared" si="139"/>
        <v/>
      </c>
      <c r="E1502" s="6" t="str">
        <f t="shared" si="140"/>
        <v/>
      </c>
      <c r="F1502" s="131"/>
      <c r="G1502" s="105" t="str">
        <f>IF(F1502="","",VLOOKUP(F1502,プルダウン用リスト!$K$1:$M$14,2,FALSE))</f>
        <v/>
      </c>
      <c r="H1502" s="99"/>
      <c r="I1502" s="99"/>
      <c r="J1502" s="139"/>
      <c r="K1502" s="141"/>
      <c r="L1502" s="118"/>
      <c r="M1502" s="119" t="str">
        <f t="shared" si="141"/>
        <v/>
      </c>
      <c r="N1502" s="103"/>
      <c r="O1502" s="100"/>
      <c r="P1502" s="100"/>
      <c r="Q1502" s="101" t="str">
        <f t="shared" si="142"/>
        <v/>
      </c>
      <c r="R1502" s="100"/>
      <c r="S1502" s="102" t="str">
        <f t="shared" si="143"/>
        <v/>
      </c>
      <c r="T1502" s="15" t="str">
        <f t="shared" si="144"/>
        <v/>
      </c>
    </row>
    <row r="1503" spans="1:20" x14ac:dyDescent="0.55000000000000004">
      <c r="A1503" s="126"/>
      <c r="B1503" s="95"/>
      <c r="C1503" s="98" t="str">
        <f>IF(B1503="","",VLOOKUP(B1503,団体基本情報!$B$14:$D$23,3,FALSE))</f>
        <v/>
      </c>
      <c r="D1503" s="7" t="str">
        <f t="shared" si="139"/>
        <v/>
      </c>
      <c r="E1503" s="6" t="str">
        <f t="shared" si="140"/>
        <v/>
      </c>
      <c r="F1503" s="131"/>
      <c r="G1503" s="105" t="str">
        <f>IF(F1503="","",VLOOKUP(F1503,プルダウン用リスト!$K$1:$M$14,2,FALSE))</f>
        <v/>
      </c>
      <c r="H1503" s="99"/>
      <c r="I1503" s="99"/>
      <c r="J1503" s="139"/>
      <c r="K1503" s="141"/>
      <c r="L1503" s="118"/>
      <c r="M1503" s="119" t="str">
        <f t="shared" si="141"/>
        <v/>
      </c>
      <c r="N1503" s="103"/>
      <c r="O1503" s="100"/>
      <c r="P1503" s="100"/>
      <c r="Q1503" s="101" t="str">
        <f t="shared" si="142"/>
        <v/>
      </c>
      <c r="R1503" s="100"/>
      <c r="S1503" s="102" t="str">
        <f t="shared" si="143"/>
        <v/>
      </c>
      <c r="T1503" s="15" t="str">
        <f t="shared" si="144"/>
        <v/>
      </c>
    </row>
    <row r="1504" spans="1:20" x14ac:dyDescent="0.55000000000000004">
      <c r="A1504" s="126"/>
      <c r="B1504" s="95"/>
      <c r="C1504" s="98" t="str">
        <f>IF(B1504="","",VLOOKUP(B1504,団体基本情報!$B$14:$D$23,3,FALSE))</f>
        <v/>
      </c>
      <c r="D1504" s="7" t="str">
        <f t="shared" si="139"/>
        <v/>
      </c>
      <c r="E1504" s="6" t="str">
        <f t="shared" si="140"/>
        <v/>
      </c>
      <c r="F1504" s="131"/>
      <c r="G1504" s="105" t="str">
        <f>IF(F1504="","",VLOOKUP(F1504,プルダウン用リスト!$K$1:$M$14,2,FALSE))</f>
        <v/>
      </c>
      <c r="H1504" s="99"/>
      <c r="I1504" s="99"/>
      <c r="J1504" s="139"/>
      <c r="K1504" s="141"/>
      <c r="L1504" s="118"/>
      <c r="M1504" s="119" t="str">
        <f t="shared" si="141"/>
        <v/>
      </c>
      <c r="N1504" s="103"/>
      <c r="O1504" s="100"/>
      <c r="P1504" s="100"/>
      <c r="Q1504" s="101" t="str">
        <f t="shared" si="142"/>
        <v/>
      </c>
      <c r="R1504" s="100"/>
      <c r="S1504" s="102" t="str">
        <f t="shared" si="143"/>
        <v/>
      </c>
      <c r="T1504" s="15" t="str">
        <f t="shared" si="144"/>
        <v/>
      </c>
    </row>
    <row r="1505" spans="1:20" x14ac:dyDescent="0.55000000000000004">
      <c r="A1505" s="126"/>
      <c r="B1505" s="95"/>
      <c r="C1505" s="98" t="str">
        <f>IF(B1505="","",VLOOKUP(B1505,団体基本情報!$B$14:$D$23,3,FALSE))</f>
        <v/>
      </c>
      <c r="D1505" s="7" t="str">
        <f t="shared" si="139"/>
        <v/>
      </c>
      <c r="E1505" s="6" t="str">
        <f t="shared" si="140"/>
        <v/>
      </c>
      <c r="F1505" s="131"/>
      <c r="G1505" s="105" t="str">
        <f>IF(F1505="","",VLOOKUP(F1505,プルダウン用リスト!$K$1:$M$14,2,FALSE))</f>
        <v/>
      </c>
      <c r="H1505" s="99"/>
      <c r="I1505" s="99"/>
      <c r="J1505" s="139"/>
      <c r="K1505" s="141"/>
      <c r="L1505" s="118"/>
      <c r="M1505" s="119" t="str">
        <f t="shared" si="141"/>
        <v/>
      </c>
      <c r="N1505" s="103"/>
      <c r="O1505" s="100"/>
      <c r="P1505" s="100"/>
      <c r="Q1505" s="101" t="str">
        <f t="shared" si="142"/>
        <v/>
      </c>
      <c r="R1505" s="100"/>
      <c r="S1505" s="102" t="str">
        <f t="shared" si="143"/>
        <v/>
      </c>
      <c r="T1505" s="15" t="str">
        <f t="shared" si="144"/>
        <v/>
      </c>
    </row>
    <row r="1506" spans="1:20" x14ac:dyDescent="0.55000000000000004">
      <c r="A1506" s="126"/>
      <c r="B1506" s="95"/>
      <c r="C1506" s="98" t="str">
        <f>IF(B1506="","",VLOOKUP(B1506,団体基本情報!$B$14:$D$23,3,FALSE))</f>
        <v/>
      </c>
      <c r="D1506" s="7" t="str">
        <f t="shared" si="139"/>
        <v/>
      </c>
      <c r="E1506" s="6" t="str">
        <f t="shared" si="140"/>
        <v/>
      </c>
      <c r="F1506" s="131"/>
      <c r="G1506" s="105" t="str">
        <f>IF(F1506="","",VLOOKUP(F1506,プルダウン用リスト!$K$1:$M$14,2,FALSE))</f>
        <v/>
      </c>
      <c r="H1506" s="99"/>
      <c r="I1506" s="99"/>
      <c r="J1506" s="139"/>
      <c r="K1506" s="141"/>
      <c r="L1506" s="118"/>
      <c r="M1506" s="119" t="str">
        <f t="shared" si="141"/>
        <v/>
      </c>
      <c r="N1506" s="103"/>
      <c r="O1506" s="100"/>
      <c r="P1506" s="100"/>
      <c r="Q1506" s="101" t="str">
        <f t="shared" si="142"/>
        <v/>
      </c>
      <c r="R1506" s="100"/>
      <c r="S1506" s="102" t="str">
        <f t="shared" si="143"/>
        <v/>
      </c>
      <c r="T1506" s="15" t="str">
        <f t="shared" si="144"/>
        <v/>
      </c>
    </row>
    <row r="1507" spans="1:20" x14ac:dyDescent="0.55000000000000004">
      <c r="A1507" s="126"/>
      <c r="B1507" s="95"/>
      <c r="C1507" s="98" t="str">
        <f>IF(B1507="","",VLOOKUP(B1507,団体基本情報!$B$14:$D$23,3,FALSE))</f>
        <v/>
      </c>
      <c r="D1507" s="7" t="str">
        <f t="shared" si="139"/>
        <v/>
      </c>
      <c r="E1507" s="6" t="str">
        <f t="shared" si="140"/>
        <v/>
      </c>
      <c r="F1507" s="131"/>
      <c r="G1507" s="105" t="str">
        <f>IF(F1507="","",VLOOKUP(F1507,プルダウン用リスト!$K$1:$M$14,2,FALSE))</f>
        <v/>
      </c>
      <c r="H1507" s="99"/>
      <c r="I1507" s="99"/>
      <c r="J1507" s="139"/>
      <c r="K1507" s="141"/>
      <c r="L1507" s="118"/>
      <c r="M1507" s="119" t="str">
        <f t="shared" si="141"/>
        <v/>
      </c>
      <c r="N1507" s="103"/>
      <c r="O1507" s="100"/>
      <c r="P1507" s="100"/>
      <c r="Q1507" s="101" t="str">
        <f t="shared" si="142"/>
        <v/>
      </c>
      <c r="R1507" s="100"/>
      <c r="S1507" s="102" t="str">
        <f t="shared" si="143"/>
        <v/>
      </c>
      <c r="T1507" s="15" t="str">
        <f t="shared" si="144"/>
        <v/>
      </c>
    </row>
    <row r="1508" spans="1:20" x14ac:dyDescent="0.55000000000000004">
      <c r="A1508" s="126"/>
      <c r="B1508" s="95"/>
      <c r="C1508" s="98" t="str">
        <f>IF(B1508="","",VLOOKUP(B1508,団体基本情報!$B$14:$D$23,3,FALSE))</f>
        <v/>
      </c>
      <c r="D1508" s="7" t="str">
        <f t="shared" si="139"/>
        <v/>
      </c>
      <c r="E1508" s="6" t="str">
        <f t="shared" si="140"/>
        <v/>
      </c>
      <c r="F1508" s="131"/>
      <c r="G1508" s="105" t="str">
        <f>IF(F1508="","",VLOOKUP(F1508,プルダウン用リスト!$K$1:$M$14,2,FALSE))</f>
        <v/>
      </c>
      <c r="H1508" s="99"/>
      <c r="I1508" s="99"/>
      <c r="J1508" s="139"/>
      <c r="K1508" s="141"/>
      <c r="L1508" s="118"/>
      <c r="M1508" s="119" t="str">
        <f t="shared" si="141"/>
        <v/>
      </c>
      <c r="N1508" s="103"/>
      <c r="O1508" s="100"/>
      <c r="P1508" s="100"/>
      <c r="Q1508" s="101" t="str">
        <f t="shared" si="142"/>
        <v/>
      </c>
      <c r="R1508" s="100"/>
      <c r="S1508" s="102" t="str">
        <f t="shared" si="143"/>
        <v/>
      </c>
      <c r="T1508" s="15" t="str">
        <f t="shared" si="144"/>
        <v/>
      </c>
    </row>
    <row r="1509" spans="1:20" x14ac:dyDescent="0.55000000000000004">
      <c r="A1509" s="126"/>
      <c r="B1509" s="95"/>
      <c r="C1509" s="98" t="str">
        <f>IF(B1509="","",VLOOKUP(B1509,団体基本情報!$B$14:$D$23,3,FALSE))</f>
        <v/>
      </c>
      <c r="D1509" s="7" t="str">
        <f t="shared" si="139"/>
        <v/>
      </c>
      <c r="E1509" s="6" t="str">
        <f t="shared" si="140"/>
        <v/>
      </c>
      <c r="F1509" s="131"/>
      <c r="G1509" s="105" t="str">
        <f>IF(F1509="","",VLOOKUP(F1509,プルダウン用リスト!$K$1:$M$14,2,FALSE))</f>
        <v/>
      </c>
      <c r="H1509" s="99"/>
      <c r="I1509" s="99"/>
      <c r="J1509" s="139"/>
      <c r="K1509" s="141"/>
      <c r="L1509" s="118"/>
      <c r="M1509" s="119" t="str">
        <f t="shared" si="141"/>
        <v/>
      </c>
      <c r="N1509" s="103"/>
      <c r="O1509" s="100"/>
      <c r="P1509" s="100"/>
      <c r="Q1509" s="101" t="str">
        <f t="shared" si="142"/>
        <v/>
      </c>
      <c r="R1509" s="100"/>
      <c r="S1509" s="102" t="str">
        <f t="shared" si="143"/>
        <v/>
      </c>
      <c r="T1509" s="15" t="str">
        <f t="shared" si="144"/>
        <v/>
      </c>
    </row>
    <row r="1510" spans="1:20" x14ac:dyDescent="0.55000000000000004">
      <c r="A1510" s="126"/>
      <c r="B1510" s="95"/>
      <c r="C1510" s="98" t="str">
        <f>IF(B1510="","",VLOOKUP(B1510,団体基本情報!$B$14:$D$23,3,FALSE))</f>
        <v/>
      </c>
      <c r="D1510" s="7" t="str">
        <f t="shared" si="139"/>
        <v/>
      </c>
      <c r="E1510" s="6" t="str">
        <f t="shared" si="140"/>
        <v/>
      </c>
      <c r="F1510" s="131"/>
      <c r="G1510" s="105" t="str">
        <f>IF(F1510="","",VLOOKUP(F1510,プルダウン用リスト!$K$1:$M$14,2,FALSE))</f>
        <v/>
      </c>
      <c r="H1510" s="99"/>
      <c r="I1510" s="99"/>
      <c r="J1510" s="139"/>
      <c r="K1510" s="141"/>
      <c r="L1510" s="118"/>
      <c r="M1510" s="119" t="str">
        <f t="shared" si="141"/>
        <v/>
      </c>
      <c r="N1510" s="103"/>
      <c r="O1510" s="100"/>
      <c r="P1510" s="100"/>
      <c r="Q1510" s="101" t="str">
        <f t="shared" si="142"/>
        <v/>
      </c>
      <c r="R1510" s="100"/>
      <c r="S1510" s="102" t="str">
        <f t="shared" si="143"/>
        <v/>
      </c>
      <c r="T1510" s="15" t="str">
        <f t="shared" si="144"/>
        <v/>
      </c>
    </row>
    <row r="1511" spans="1:20" x14ac:dyDescent="0.55000000000000004">
      <c r="A1511" s="126"/>
      <c r="B1511" s="95"/>
      <c r="C1511" s="98" t="str">
        <f>IF(B1511="","",VLOOKUP(B1511,団体基本情報!$B$14:$D$23,3,FALSE))</f>
        <v/>
      </c>
      <c r="D1511" s="7" t="str">
        <f t="shared" si="139"/>
        <v/>
      </c>
      <c r="E1511" s="6" t="str">
        <f t="shared" si="140"/>
        <v/>
      </c>
      <c r="F1511" s="131"/>
      <c r="G1511" s="105" t="str">
        <f>IF(F1511="","",VLOOKUP(F1511,プルダウン用リスト!$K$1:$M$14,2,FALSE))</f>
        <v/>
      </c>
      <c r="H1511" s="99"/>
      <c r="I1511" s="99"/>
      <c r="J1511" s="139"/>
      <c r="K1511" s="141"/>
      <c r="L1511" s="118"/>
      <c r="M1511" s="119" t="str">
        <f t="shared" si="141"/>
        <v/>
      </c>
      <c r="N1511" s="103"/>
      <c r="O1511" s="100"/>
      <c r="P1511" s="100"/>
      <c r="Q1511" s="101" t="str">
        <f t="shared" si="142"/>
        <v/>
      </c>
      <c r="R1511" s="100"/>
      <c r="S1511" s="102" t="str">
        <f t="shared" si="143"/>
        <v/>
      </c>
      <c r="T1511" s="15" t="str">
        <f t="shared" si="144"/>
        <v/>
      </c>
    </row>
    <row r="1512" spans="1:20" x14ac:dyDescent="0.55000000000000004">
      <c r="A1512" s="126"/>
      <c r="B1512" s="95"/>
      <c r="C1512" s="98" t="str">
        <f>IF(B1512="","",VLOOKUP(B1512,団体基本情報!$B$14:$D$23,3,FALSE))</f>
        <v/>
      </c>
      <c r="D1512" s="7" t="str">
        <f t="shared" si="139"/>
        <v/>
      </c>
      <c r="E1512" s="6" t="str">
        <f t="shared" si="140"/>
        <v/>
      </c>
      <c r="F1512" s="131"/>
      <c r="G1512" s="105" t="str">
        <f>IF(F1512="","",VLOOKUP(F1512,プルダウン用リスト!$K$1:$M$14,2,FALSE))</f>
        <v/>
      </c>
      <c r="H1512" s="99"/>
      <c r="I1512" s="99"/>
      <c r="J1512" s="139"/>
      <c r="K1512" s="141"/>
      <c r="L1512" s="118"/>
      <c r="M1512" s="119" t="str">
        <f t="shared" si="141"/>
        <v/>
      </c>
      <c r="N1512" s="103"/>
      <c r="O1512" s="100"/>
      <c r="P1512" s="100"/>
      <c r="Q1512" s="101" t="str">
        <f t="shared" si="142"/>
        <v/>
      </c>
      <c r="R1512" s="100"/>
      <c r="S1512" s="102" t="str">
        <f t="shared" si="143"/>
        <v/>
      </c>
      <c r="T1512" s="15" t="str">
        <f t="shared" si="144"/>
        <v/>
      </c>
    </row>
    <row r="1513" spans="1:20" x14ac:dyDescent="0.55000000000000004">
      <c r="A1513" s="126"/>
      <c r="B1513" s="95"/>
      <c r="C1513" s="98" t="str">
        <f>IF(B1513="","",VLOOKUP(B1513,団体基本情報!$B$14:$D$23,3,FALSE))</f>
        <v/>
      </c>
      <c r="D1513" s="7" t="str">
        <f t="shared" si="139"/>
        <v/>
      </c>
      <c r="E1513" s="6" t="str">
        <f t="shared" si="140"/>
        <v/>
      </c>
      <c r="F1513" s="131"/>
      <c r="G1513" s="105" t="str">
        <f>IF(F1513="","",VLOOKUP(F1513,プルダウン用リスト!$K$1:$M$14,2,FALSE))</f>
        <v/>
      </c>
      <c r="H1513" s="99"/>
      <c r="I1513" s="99"/>
      <c r="J1513" s="139"/>
      <c r="K1513" s="141"/>
      <c r="L1513" s="118"/>
      <c r="M1513" s="119" t="str">
        <f t="shared" si="141"/>
        <v/>
      </c>
      <c r="N1513" s="103"/>
      <c r="O1513" s="100"/>
      <c r="P1513" s="100"/>
      <c r="Q1513" s="101" t="str">
        <f t="shared" si="142"/>
        <v/>
      </c>
      <c r="R1513" s="100"/>
      <c r="S1513" s="102" t="str">
        <f t="shared" si="143"/>
        <v/>
      </c>
      <c r="T1513" s="15" t="str">
        <f t="shared" si="144"/>
        <v/>
      </c>
    </row>
    <row r="1514" spans="1:20" x14ac:dyDescent="0.55000000000000004">
      <c r="A1514" s="126"/>
      <c r="B1514" s="95"/>
      <c r="C1514" s="98" t="str">
        <f>IF(B1514="","",VLOOKUP(B1514,団体基本情報!$B$14:$D$23,3,FALSE))</f>
        <v/>
      </c>
      <c r="D1514" s="7" t="str">
        <f t="shared" si="139"/>
        <v/>
      </c>
      <c r="E1514" s="6" t="str">
        <f t="shared" si="140"/>
        <v/>
      </c>
      <c r="F1514" s="131"/>
      <c r="G1514" s="105" t="str">
        <f>IF(F1514="","",VLOOKUP(F1514,プルダウン用リスト!$K$1:$M$14,2,FALSE))</f>
        <v/>
      </c>
      <c r="H1514" s="99"/>
      <c r="I1514" s="99"/>
      <c r="J1514" s="139"/>
      <c r="K1514" s="141"/>
      <c r="L1514" s="118"/>
      <c r="M1514" s="119" t="str">
        <f t="shared" si="141"/>
        <v/>
      </c>
      <c r="N1514" s="103"/>
      <c r="O1514" s="100"/>
      <c r="P1514" s="100"/>
      <c r="Q1514" s="101" t="str">
        <f t="shared" si="142"/>
        <v/>
      </c>
      <c r="R1514" s="100"/>
      <c r="S1514" s="102" t="str">
        <f t="shared" si="143"/>
        <v/>
      </c>
      <c r="T1514" s="15" t="str">
        <f t="shared" si="144"/>
        <v/>
      </c>
    </row>
    <row r="1515" spans="1:20" x14ac:dyDescent="0.55000000000000004">
      <c r="A1515" s="126"/>
      <c r="B1515" s="95"/>
      <c r="C1515" s="98" t="str">
        <f>IF(B1515="","",VLOOKUP(B1515,団体基本情報!$B$14:$D$23,3,FALSE))</f>
        <v/>
      </c>
      <c r="D1515" s="7" t="str">
        <f t="shared" si="139"/>
        <v/>
      </c>
      <c r="E1515" s="6" t="str">
        <f t="shared" si="140"/>
        <v/>
      </c>
      <c r="F1515" s="131"/>
      <c r="G1515" s="105" t="str">
        <f>IF(F1515="","",VLOOKUP(F1515,プルダウン用リスト!$K$1:$M$14,2,FALSE))</f>
        <v/>
      </c>
      <c r="H1515" s="99"/>
      <c r="I1515" s="99"/>
      <c r="J1515" s="139"/>
      <c r="K1515" s="141"/>
      <c r="L1515" s="118"/>
      <c r="M1515" s="119" t="str">
        <f t="shared" si="141"/>
        <v/>
      </c>
      <c r="N1515" s="103"/>
      <c r="O1515" s="100"/>
      <c r="P1515" s="100"/>
      <c r="Q1515" s="101" t="str">
        <f t="shared" si="142"/>
        <v/>
      </c>
      <c r="R1515" s="100"/>
      <c r="S1515" s="102" t="str">
        <f t="shared" si="143"/>
        <v/>
      </c>
      <c r="T1515" s="15" t="str">
        <f t="shared" si="144"/>
        <v/>
      </c>
    </row>
    <row r="1516" spans="1:20" x14ac:dyDescent="0.55000000000000004">
      <c r="A1516" s="126"/>
      <c r="B1516" s="95"/>
      <c r="C1516" s="98" t="str">
        <f>IF(B1516="","",VLOOKUP(B1516,団体基本情報!$B$14:$D$23,3,FALSE))</f>
        <v/>
      </c>
      <c r="D1516" s="7" t="str">
        <f t="shared" si="139"/>
        <v/>
      </c>
      <c r="E1516" s="6" t="str">
        <f t="shared" si="140"/>
        <v/>
      </c>
      <c r="F1516" s="131"/>
      <c r="G1516" s="105" t="str">
        <f>IF(F1516="","",VLOOKUP(F1516,プルダウン用リスト!$K$1:$M$14,2,FALSE))</f>
        <v/>
      </c>
      <c r="H1516" s="99"/>
      <c r="I1516" s="99"/>
      <c r="J1516" s="139"/>
      <c r="K1516" s="141"/>
      <c r="L1516" s="118"/>
      <c r="M1516" s="119" t="str">
        <f t="shared" si="141"/>
        <v/>
      </c>
      <c r="N1516" s="103"/>
      <c r="O1516" s="100"/>
      <c r="P1516" s="100"/>
      <c r="Q1516" s="101" t="str">
        <f t="shared" si="142"/>
        <v/>
      </c>
      <c r="R1516" s="100"/>
      <c r="S1516" s="102" t="str">
        <f t="shared" si="143"/>
        <v/>
      </c>
      <c r="T1516" s="15" t="str">
        <f t="shared" si="144"/>
        <v/>
      </c>
    </row>
    <row r="1517" spans="1:20" x14ac:dyDescent="0.55000000000000004">
      <c r="A1517" s="126"/>
      <c r="B1517" s="95"/>
      <c r="C1517" s="98" t="str">
        <f>IF(B1517="","",VLOOKUP(B1517,団体基本情報!$B$14:$D$23,3,FALSE))</f>
        <v/>
      </c>
      <c r="D1517" s="7" t="str">
        <f t="shared" si="139"/>
        <v/>
      </c>
      <c r="E1517" s="6" t="str">
        <f t="shared" si="140"/>
        <v/>
      </c>
      <c r="F1517" s="131"/>
      <c r="G1517" s="105" t="str">
        <f>IF(F1517="","",VLOOKUP(F1517,プルダウン用リスト!$K$1:$M$14,2,FALSE))</f>
        <v/>
      </c>
      <c r="H1517" s="99"/>
      <c r="I1517" s="99"/>
      <c r="J1517" s="139"/>
      <c r="K1517" s="141"/>
      <c r="L1517" s="118"/>
      <c r="M1517" s="119" t="str">
        <f t="shared" si="141"/>
        <v/>
      </c>
      <c r="N1517" s="103"/>
      <c r="O1517" s="100"/>
      <c r="P1517" s="100"/>
      <c r="Q1517" s="101" t="str">
        <f t="shared" si="142"/>
        <v/>
      </c>
      <c r="R1517" s="100"/>
      <c r="S1517" s="102" t="str">
        <f t="shared" si="143"/>
        <v/>
      </c>
      <c r="T1517" s="15" t="str">
        <f t="shared" si="144"/>
        <v/>
      </c>
    </row>
    <row r="1518" spans="1:20" x14ac:dyDescent="0.55000000000000004">
      <c r="A1518" s="126"/>
      <c r="B1518" s="95"/>
      <c r="C1518" s="98" t="str">
        <f>IF(B1518="","",VLOOKUP(B1518,団体基本情報!$B$14:$D$23,3,FALSE))</f>
        <v/>
      </c>
      <c r="D1518" s="7" t="str">
        <f t="shared" si="139"/>
        <v/>
      </c>
      <c r="E1518" s="6" t="str">
        <f t="shared" si="140"/>
        <v/>
      </c>
      <c r="F1518" s="131"/>
      <c r="G1518" s="105" t="str">
        <f>IF(F1518="","",VLOOKUP(F1518,プルダウン用リスト!$K$1:$M$14,2,FALSE))</f>
        <v/>
      </c>
      <c r="H1518" s="99"/>
      <c r="I1518" s="99"/>
      <c r="J1518" s="139"/>
      <c r="K1518" s="141"/>
      <c r="L1518" s="118"/>
      <c r="M1518" s="119" t="str">
        <f t="shared" si="141"/>
        <v/>
      </c>
      <c r="N1518" s="103"/>
      <c r="O1518" s="100"/>
      <c r="P1518" s="100"/>
      <c r="Q1518" s="101" t="str">
        <f t="shared" si="142"/>
        <v/>
      </c>
      <c r="R1518" s="100"/>
      <c r="S1518" s="102" t="str">
        <f t="shared" si="143"/>
        <v/>
      </c>
      <c r="T1518" s="15" t="str">
        <f t="shared" si="144"/>
        <v/>
      </c>
    </row>
    <row r="1519" spans="1:20" x14ac:dyDescent="0.55000000000000004">
      <c r="A1519" s="126"/>
      <c r="B1519" s="95"/>
      <c r="C1519" s="98" t="str">
        <f>IF(B1519="","",VLOOKUP(B1519,団体基本情報!$B$14:$D$23,3,FALSE))</f>
        <v/>
      </c>
      <c r="D1519" s="7" t="str">
        <f t="shared" si="139"/>
        <v/>
      </c>
      <c r="E1519" s="6" t="str">
        <f t="shared" si="140"/>
        <v/>
      </c>
      <c r="F1519" s="131"/>
      <c r="G1519" s="105" t="str">
        <f>IF(F1519="","",VLOOKUP(F1519,プルダウン用リスト!$K$1:$M$14,2,FALSE))</f>
        <v/>
      </c>
      <c r="H1519" s="99"/>
      <c r="I1519" s="99"/>
      <c r="J1519" s="139"/>
      <c r="K1519" s="141"/>
      <c r="L1519" s="118"/>
      <c r="M1519" s="119" t="str">
        <f t="shared" si="141"/>
        <v/>
      </c>
      <c r="N1519" s="103"/>
      <c r="O1519" s="100"/>
      <c r="P1519" s="100"/>
      <c r="Q1519" s="101" t="str">
        <f t="shared" si="142"/>
        <v/>
      </c>
      <c r="R1519" s="100"/>
      <c r="S1519" s="102" t="str">
        <f t="shared" si="143"/>
        <v/>
      </c>
      <c r="T1519" s="15" t="str">
        <f t="shared" si="144"/>
        <v/>
      </c>
    </row>
    <row r="1520" spans="1:20" x14ac:dyDescent="0.55000000000000004">
      <c r="A1520" s="126"/>
      <c r="B1520" s="95"/>
      <c r="C1520" s="98" t="str">
        <f>IF(B1520="","",VLOOKUP(B1520,団体基本情報!$B$14:$D$23,3,FALSE))</f>
        <v/>
      </c>
      <c r="D1520" s="7" t="str">
        <f t="shared" si="139"/>
        <v/>
      </c>
      <c r="E1520" s="6" t="str">
        <f t="shared" si="140"/>
        <v/>
      </c>
      <c r="F1520" s="131"/>
      <c r="G1520" s="105" t="str">
        <f>IF(F1520="","",VLOOKUP(F1520,プルダウン用リスト!$K$1:$M$14,2,FALSE))</f>
        <v/>
      </c>
      <c r="H1520" s="99"/>
      <c r="I1520" s="99"/>
      <c r="J1520" s="139"/>
      <c r="K1520" s="141"/>
      <c r="L1520" s="118"/>
      <c r="M1520" s="119" t="str">
        <f t="shared" si="141"/>
        <v/>
      </c>
      <c r="N1520" s="103"/>
      <c r="O1520" s="100"/>
      <c r="P1520" s="100"/>
      <c r="Q1520" s="101" t="str">
        <f t="shared" si="142"/>
        <v/>
      </c>
      <c r="R1520" s="100"/>
      <c r="S1520" s="102" t="str">
        <f t="shared" si="143"/>
        <v/>
      </c>
      <c r="T1520" s="15" t="str">
        <f t="shared" si="144"/>
        <v/>
      </c>
    </row>
    <row r="1521" spans="1:20" x14ac:dyDescent="0.55000000000000004">
      <c r="A1521" s="126"/>
      <c r="B1521" s="95"/>
      <c r="C1521" s="98" t="str">
        <f>IF(B1521="","",VLOOKUP(B1521,団体基本情報!$B$14:$D$23,3,FALSE))</f>
        <v/>
      </c>
      <c r="D1521" s="7" t="str">
        <f t="shared" si="139"/>
        <v/>
      </c>
      <c r="E1521" s="6" t="str">
        <f t="shared" si="140"/>
        <v/>
      </c>
      <c r="F1521" s="131"/>
      <c r="G1521" s="105" t="str">
        <f>IF(F1521="","",VLOOKUP(F1521,プルダウン用リスト!$K$1:$M$14,2,FALSE))</f>
        <v/>
      </c>
      <c r="H1521" s="99"/>
      <c r="I1521" s="99"/>
      <c r="J1521" s="139"/>
      <c r="K1521" s="141"/>
      <c r="L1521" s="118"/>
      <c r="M1521" s="119" t="str">
        <f t="shared" si="141"/>
        <v/>
      </c>
      <c r="N1521" s="103"/>
      <c r="O1521" s="100"/>
      <c r="P1521" s="100"/>
      <c r="Q1521" s="101" t="str">
        <f t="shared" si="142"/>
        <v/>
      </c>
      <c r="R1521" s="100"/>
      <c r="S1521" s="102" t="str">
        <f t="shared" si="143"/>
        <v/>
      </c>
      <c r="T1521" s="15" t="str">
        <f t="shared" si="144"/>
        <v/>
      </c>
    </row>
    <row r="1522" spans="1:20" x14ac:dyDescent="0.55000000000000004">
      <c r="A1522" s="126"/>
      <c r="B1522" s="95"/>
      <c r="C1522" s="98" t="str">
        <f>IF(B1522="","",VLOOKUP(B1522,団体基本情報!$B$14:$D$23,3,FALSE))</f>
        <v/>
      </c>
      <c r="D1522" s="7" t="str">
        <f t="shared" si="139"/>
        <v/>
      </c>
      <c r="E1522" s="6" t="str">
        <f t="shared" si="140"/>
        <v/>
      </c>
      <c r="F1522" s="131"/>
      <c r="G1522" s="105" t="str">
        <f>IF(F1522="","",VLOOKUP(F1522,プルダウン用リスト!$K$1:$M$14,2,FALSE))</f>
        <v/>
      </c>
      <c r="H1522" s="99"/>
      <c r="I1522" s="99"/>
      <c r="J1522" s="139"/>
      <c r="K1522" s="141"/>
      <c r="L1522" s="118"/>
      <c r="M1522" s="119" t="str">
        <f t="shared" si="141"/>
        <v/>
      </c>
      <c r="N1522" s="103"/>
      <c r="O1522" s="100"/>
      <c r="P1522" s="100"/>
      <c r="Q1522" s="101" t="str">
        <f t="shared" si="142"/>
        <v/>
      </c>
      <c r="R1522" s="100"/>
      <c r="S1522" s="102" t="str">
        <f t="shared" si="143"/>
        <v/>
      </c>
      <c r="T1522" s="15" t="str">
        <f t="shared" si="144"/>
        <v/>
      </c>
    </row>
    <row r="1523" spans="1:20" x14ac:dyDescent="0.55000000000000004">
      <c r="A1523" s="126"/>
      <c r="B1523" s="95"/>
      <c r="C1523" s="98" t="str">
        <f>IF(B1523="","",VLOOKUP(B1523,団体基本情報!$B$14:$D$23,3,FALSE))</f>
        <v/>
      </c>
      <c r="D1523" s="7" t="str">
        <f t="shared" si="139"/>
        <v/>
      </c>
      <c r="E1523" s="6" t="str">
        <f t="shared" si="140"/>
        <v/>
      </c>
      <c r="F1523" s="131"/>
      <c r="G1523" s="105" t="str">
        <f>IF(F1523="","",VLOOKUP(F1523,プルダウン用リスト!$K$1:$M$14,2,FALSE))</f>
        <v/>
      </c>
      <c r="H1523" s="99"/>
      <c r="I1523" s="99"/>
      <c r="J1523" s="139"/>
      <c r="K1523" s="141"/>
      <c r="L1523" s="118"/>
      <c r="M1523" s="119" t="str">
        <f t="shared" si="141"/>
        <v/>
      </c>
      <c r="N1523" s="103"/>
      <c r="O1523" s="100"/>
      <c r="P1523" s="100"/>
      <c r="Q1523" s="101" t="str">
        <f t="shared" si="142"/>
        <v/>
      </c>
      <c r="R1523" s="100"/>
      <c r="S1523" s="102" t="str">
        <f t="shared" si="143"/>
        <v/>
      </c>
      <c r="T1523" s="15" t="str">
        <f t="shared" si="144"/>
        <v/>
      </c>
    </row>
    <row r="1524" spans="1:20" x14ac:dyDescent="0.55000000000000004">
      <c r="A1524" s="126"/>
      <c r="B1524" s="95"/>
      <c r="C1524" s="98" t="str">
        <f>IF(B1524="","",VLOOKUP(B1524,団体基本情報!$B$14:$D$23,3,FALSE))</f>
        <v/>
      </c>
      <c r="D1524" s="7" t="str">
        <f t="shared" si="139"/>
        <v/>
      </c>
      <c r="E1524" s="6" t="str">
        <f t="shared" si="140"/>
        <v/>
      </c>
      <c r="F1524" s="131"/>
      <c r="G1524" s="105" t="str">
        <f>IF(F1524="","",VLOOKUP(F1524,プルダウン用リスト!$K$1:$M$14,2,FALSE))</f>
        <v/>
      </c>
      <c r="H1524" s="99"/>
      <c r="I1524" s="99"/>
      <c r="J1524" s="139"/>
      <c r="K1524" s="141"/>
      <c r="L1524" s="118"/>
      <c r="M1524" s="119" t="str">
        <f t="shared" si="141"/>
        <v/>
      </c>
      <c r="N1524" s="103"/>
      <c r="O1524" s="100"/>
      <c r="P1524" s="100"/>
      <c r="Q1524" s="101" t="str">
        <f t="shared" si="142"/>
        <v/>
      </c>
      <c r="R1524" s="100"/>
      <c r="S1524" s="102" t="str">
        <f t="shared" si="143"/>
        <v/>
      </c>
      <c r="T1524" s="15" t="str">
        <f t="shared" si="144"/>
        <v/>
      </c>
    </row>
    <row r="1525" spans="1:20" x14ac:dyDescent="0.55000000000000004">
      <c r="A1525" s="126"/>
      <c r="B1525" s="95"/>
      <c r="C1525" s="98" t="str">
        <f>IF(B1525="","",VLOOKUP(B1525,団体基本情報!$B$14:$D$23,3,FALSE))</f>
        <v/>
      </c>
      <c r="D1525" s="7" t="str">
        <f t="shared" si="139"/>
        <v/>
      </c>
      <c r="E1525" s="6" t="str">
        <f t="shared" si="140"/>
        <v/>
      </c>
      <c r="F1525" s="131"/>
      <c r="G1525" s="105" t="str">
        <f>IF(F1525="","",VLOOKUP(F1525,プルダウン用リスト!$K$1:$M$14,2,FALSE))</f>
        <v/>
      </c>
      <c r="H1525" s="99"/>
      <c r="I1525" s="99"/>
      <c r="J1525" s="139"/>
      <c r="K1525" s="141"/>
      <c r="L1525" s="118"/>
      <c r="M1525" s="119" t="str">
        <f t="shared" si="141"/>
        <v/>
      </c>
      <c r="N1525" s="103"/>
      <c r="O1525" s="100"/>
      <c r="P1525" s="100"/>
      <c r="Q1525" s="101" t="str">
        <f t="shared" si="142"/>
        <v/>
      </c>
      <c r="R1525" s="100"/>
      <c r="S1525" s="102" t="str">
        <f t="shared" si="143"/>
        <v/>
      </c>
      <c r="T1525" s="15" t="str">
        <f t="shared" si="144"/>
        <v/>
      </c>
    </row>
    <row r="1526" spans="1:20" x14ac:dyDescent="0.55000000000000004">
      <c r="A1526" s="126"/>
      <c r="B1526" s="95"/>
      <c r="C1526" s="98" t="str">
        <f>IF(B1526="","",VLOOKUP(B1526,団体基本情報!$B$14:$D$23,3,FALSE))</f>
        <v/>
      </c>
      <c r="D1526" s="7" t="str">
        <f t="shared" si="139"/>
        <v/>
      </c>
      <c r="E1526" s="6" t="str">
        <f t="shared" si="140"/>
        <v/>
      </c>
      <c r="F1526" s="131"/>
      <c r="G1526" s="105" t="str">
        <f>IF(F1526="","",VLOOKUP(F1526,プルダウン用リスト!$K$1:$M$14,2,FALSE))</f>
        <v/>
      </c>
      <c r="H1526" s="99"/>
      <c r="I1526" s="99"/>
      <c r="J1526" s="139"/>
      <c r="K1526" s="141"/>
      <c r="L1526" s="118"/>
      <c r="M1526" s="119" t="str">
        <f t="shared" si="141"/>
        <v/>
      </c>
      <c r="N1526" s="103"/>
      <c r="O1526" s="100"/>
      <c r="P1526" s="100"/>
      <c r="Q1526" s="101" t="str">
        <f t="shared" si="142"/>
        <v/>
      </c>
      <c r="R1526" s="100"/>
      <c r="S1526" s="102" t="str">
        <f t="shared" si="143"/>
        <v/>
      </c>
      <c r="T1526" s="15" t="str">
        <f t="shared" si="144"/>
        <v/>
      </c>
    </row>
    <row r="1527" spans="1:20" x14ac:dyDescent="0.55000000000000004">
      <c r="A1527" s="126"/>
      <c r="B1527" s="95"/>
      <c r="C1527" s="98" t="str">
        <f>IF(B1527="","",VLOOKUP(B1527,団体基本情報!$B$14:$D$23,3,FALSE))</f>
        <v/>
      </c>
      <c r="D1527" s="7" t="str">
        <f t="shared" si="139"/>
        <v/>
      </c>
      <c r="E1527" s="6" t="str">
        <f t="shared" si="140"/>
        <v/>
      </c>
      <c r="F1527" s="131"/>
      <c r="G1527" s="105" t="str">
        <f>IF(F1527="","",VLOOKUP(F1527,プルダウン用リスト!$K$1:$M$14,2,FALSE))</f>
        <v/>
      </c>
      <c r="H1527" s="99"/>
      <c r="I1527" s="99"/>
      <c r="J1527" s="139"/>
      <c r="K1527" s="141"/>
      <c r="L1527" s="118"/>
      <c r="M1527" s="119" t="str">
        <f t="shared" si="141"/>
        <v/>
      </c>
      <c r="N1527" s="103"/>
      <c r="O1527" s="100"/>
      <c r="P1527" s="100"/>
      <c r="Q1527" s="101" t="str">
        <f t="shared" si="142"/>
        <v/>
      </c>
      <c r="R1527" s="100"/>
      <c r="S1527" s="102" t="str">
        <f t="shared" si="143"/>
        <v/>
      </c>
      <c r="T1527" s="15" t="str">
        <f t="shared" si="144"/>
        <v/>
      </c>
    </row>
    <row r="1528" spans="1:20" x14ac:dyDescent="0.55000000000000004">
      <c r="A1528" s="126"/>
      <c r="B1528" s="95"/>
      <c r="C1528" s="98" t="str">
        <f>IF(B1528="","",VLOOKUP(B1528,団体基本情報!$B$14:$D$23,3,FALSE))</f>
        <v/>
      </c>
      <c r="D1528" s="7" t="str">
        <f t="shared" si="139"/>
        <v/>
      </c>
      <c r="E1528" s="6" t="str">
        <f t="shared" si="140"/>
        <v/>
      </c>
      <c r="F1528" s="131"/>
      <c r="G1528" s="105" t="str">
        <f>IF(F1528="","",VLOOKUP(F1528,プルダウン用リスト!$K$1:$M$14,2,FALSE))</f>
        <v/>
      </c>
      <c r="H1528" s="99"/>
      <c r="I1528" s="99"/>
      <c r="J1528" s="139"/>
      <c r="K1528" s="141"/>
      <c r="L1528" s="118"/>
      <c r="M1528" s="119" t="str">
        <f t="shared" si="141"/>
        <v/>
      </c>
      <c r="N1528" s="103"/>
      <c r="O1528" s="100"/>
      <c r="P1528" s="100"/>
      <c r="Q1528" s="101" t="str">
        <f t="shared" si="142"/>
        <v/>
      </c>
      <c r="R1528" s="100"/>
      <c r="S1528" s="102" t="str">
        <f t="shared" si="143"/>
        <v/>
      </c>
      <c r="T1528" s="15" t="str">
        <f t="shared" si="144"/>
        <v/>
      </c>
    </row>
    <row r="1529" spans="1:20" x14ac:dyDescent="0.55000000000000004">
      <c r="A1529" s="126"/>
      <c r="B1529" s="95"/>
      <c r="C1529" s="98" t="str">
        <f>IF(B1529="","",VLOOKUP(B1529,団体基本情報!$B$14:$D$23,3,FALSE))</f>
        <v/>
      </c>
      <c r="D1529" s="7" t="str">
        <f t="shared" si="139"/>
        <v/>
      </c>
      <c r="E1529" s="6" t="str">
        <f t="shared" si="140"/>
        <v/>
      </c>
      <c r="F1529" s="131"/>
      <c r="G1529" s="105" t="str">
        <f>IF(F1529="","",VLOOKUP(F1529,プルダウン用リスト!$K$1:$M$14,2,FALSE))</f>
        <v/>
      </c>
      <c r="H1529" s="99"/>
      <c r="I1529" s="99"/>
      <c r="J1529" s="139"/>
      <c r="K1529" s="141"/>
      <c r="L1529" s="118"/>
      <c r="M1529" s="119" t="str">
        <f t="shared" si="141"/>
        <v/>
      </c>
      <c r="N1529" s="103"/>
      <c r="O1529" s="100"/>
      <c r="P1529" s="100"/>
      <c r="Q1529" s="101" t="str">
        <f t="shared" si="142"/>
        <v/>
      </c>
      <c r="R1529" s="100"/>
      <c r="S1529" s="102" t="str">
        <f t="shared" si="143"/>
        <v/>
      </c>
      <c r="T1529" s="15" t="str">
        <f t="shared" si="144"/>
        <v/>
      </c>
    </row>
    <row r="1530" spans="1:20" x14ac:dyDescent="0.55000000000000004">
      <c r="A1530" s="126"/>
      <c r="B1530" s="95"/>
      <c r="C1530" s="98" t="str">
        <f>IF(B1530="","",VLOOKUP(B1530,団体基本情報!$B$14:$D$23,3,FALSE))</f>
        <v/>
      </c>
      <c r="D1530" s="7" t="str">
        <f t="shared" si="139"/>
        <v/>
      </c>
      <c r="E1530" s="6" t="str">
        <f t="shared" si="140"/>
        <v/>
      </c>
      <c r="F1530" s="131"/>
      <c r="G1530" s="105" t="str">
        <f>IF(F1530="","",VLOOKUP(F1530,プルダウン用リスト!$K$1:$M$14,2,FALSE))</f>
        <v/>
      </c>
      <c r="H1530" s="99"/>
      <c r="I1530" s="99"/>
      <c r="J1530" s="139"/>
      <c r="K1530" s="141"/>
      <c r="L1530" s="118"/>
      <c r="M1530" s="119" t="str">
        <f t="shared" si="141"/>
        <v/>
      </c>
      <c r="N1530" s="103"/>
      <c r="O1530" s="100"/>
      <c r="P1530" s="100"/>
      <c r="Q1530" s="101" t="str">
        <f t="shared" si="142"/>
        <v/>
      </c>
      <c r="R1530" s="100"/>
      <c r="S1530" s="102" t="str">
        <f t="shared" si="143"/>
        <v/>
      </c>
      <c r="T1530" s="15" t="str">
        <f t="shared" si="144"/>
        <v/>
      </c>
    </row>
    <row r="1531" spans="1:20" x14ac:dyDescent="0.55000000000000004">
      <c r="A1531" s="126"/>
      <c r="B1531" s="95"/>
      <c r="C1531" s="98" t="str">
        <f>IF(B1531="","",VLOOKUP(B1531,団体基本情報!$B$14:$D$23,3,FALSE))</f>
        <v/>
      </c>
      <c r="D1531" s="7" t="str">
        <f t="shared" si="139"/>
        <v/>
      </c>
      <c r="E1531" s="6" t="str">
        <f t="shared" si="140"/>
        <v/>
      </c>
      <c r="F1531" s="131"/>
      <c r="G1531" s="105" t="str">
        <f>IF(F1531="","",VLOOKUP(F1531,プルダウン用リスト!$K$1:$M$14,2,FALSE))</f>
        <v/>
      </c>
      <c r="H1531" s="99"/>
      <c r="I1531" s="99"/>
      <c r="J1531" s="139"/>
      <c r="K1531" s="141"/>
      <c r="L1531" s="118"/>
      <c r="M1531" s="119" t="str">
        <f t="shared" si="141"/>
        <v/>
      </c>
      <c r="N1531" s="103"/>
      <c r="O1531" s="100"/>
      <c r="P1531" s="100"/>
      <c r="Q1531" s="101" t="str">
        <f t="shared" si="142"/>
        <v/>
      </c>
      <c r="R1531" s="100"/>
      <c r="S1531" s="102" t="str">
        <f t="shared" si="143"/>
        <v/>
      </c>
      <c r="T1531" s="15" t="str">
        <f t="shared" si="144"/>
        <v/>
      </c>
    </row>
    <row r="1532" spans="1:20" x14ac:dyDescent="0.55000000000000004">
      <c r="A1532" s="126"/>
      <c r="B1532" s="95"/>
      <c r="C1532" s="98" t="str">
        <f>IF(B1532="","",VLOOKUP(B1532,団体基本情報!$B$14:$D$23,3,FALSE))</f>
        <v/>
      </c>
      <c r="D1532" s="7" t="str">
        <f t="shared" si="139"/>
        <v/>
      </c>
      <c r="E1532" s="6" t="str">
        <f t="shared" si="140"/>
        <v/>
      </c>
      <c r="F1532" s="131"/>
      <c r="G1532" s="105" t="str">
        <f>IF(F1532="","",VLOOKUP(F1532,プルダウン用リスト!$K$1:$M$14,2,FALSE))</f>
        <v/>
      </c>
      <c r="H1532" s="99"/>
      <c r="I1532" s="99"/>
      <c r="J1532" s="139"/>
      <c r="K1532" s="141"/>
      <c r="L1532" s="118"/>
      <c r="M1532" s="119" t="str">
        <f t="shared" si="141"/>
        <v/>
      </c>
      <c r="N1532" s="103"/>
      <c r="O1532" s="100"/>
      <c r="P1532" s="100"/>
      <c r="Q1532" s="101" t="str">
        <f t="shared" si="142"/>
        <v/>
      </c>
      <c r="R1532" s="100"/>
      <c r="S1532" s="102" t="str">
        <f t="shared" si="143"/>
        <v/>
      </c>
      <c r="T1532" s="15" t="str">
        <f t="shared" si="144"/>
        <v/>
      </c>
    </row>
    <row r="1533" spans="1:20" x14ac:dyDescent="0.55000000000000004">
      <c r="A1533" s="126"/>
      <c r="B1533" s="95"/>
      <c r="C1533" s="98" t="str">
        <f>IF(B1533="","",VLOOKUP(B1533,団体基本情報!$B$14:$D$23,3,FALSE))</f>
        <v/>
      </c>
      <c r="D1533" s="7" t="str">
        <f t="shared" si="139"/>
        <v/>
      </c>
      <c r="E1533" s="6" t="str">
        <f t="shared" si="140"/>
        <v/>
      </c>
      <c r="F1533" s="131"/>
      <c r="G1533" s="105" t="str">
        <f>IF(F1533="","",VLOOKUP(F1533,プルダウン用リスト!$K$1:$M$14,2,FALSE))</f>
        <v/>
      </c>
      <c r="H1533" s="99"/>
      <c r="I1533" s="99"/>
      <c r="J1533" s="139"/>
      <c r="K1533" s="141"/>
      <c r="L1533" s="118"/>
      <c r="M1533" s="119" t="str">
        <f t="shared" si="141"/>
        <v/>
      </c>
      <c r="N1533" s="103"/>
      <c r="O1533" s="100"/>
      <c r="P1533" s="100"/>
      <c r="Q1533" s="101" t="str">
        <f t="shared" si="142"/>
        <v/>
      </c>
      <c r="R1533" s="100"/>
      <c r="S1533" s="102" t="str">
        <f t="shared" si="143"/>
        <v/>
      </c>
      <c r="T1533" s="15" t="str">
        <f t="shared" si="144"/>
        <v/>
      </c>
    </row>
    <row r="1534" spans="1:20" x14ac:dyDescent="0.55000000000000004">
      <c r="A1534" s="126"/>
      <c r="B1534" s="95"/>
      <c r="C1534" s="98" t="str">
        <f>IF(B1534="","",VLOOKUP(B1534,団体基本情報!$B$14:$D$23,3,FALSE))</f>
        <v/>
      </c>
      <c r="D1534" s="7" t="str">
        <f t="shared" si="139"/>
        <v/>
      </c>
      <c r="E1534" s="6" t="str">
        <f t="shared" si="140"/>
        <v/>
      </c>
      <c r="F1534" s="131"/>
      <c r="G1534" s="105" t="str">
        <f>IF(F1534="","",VLOOKUP(F1534,プルダウン用リスト!$K$1:$M$14,2,FALSE))</f>
        <v/>
      </c>
      <c r="H1534" s="99"/>
      <c r="I1534" s="99"/>
      <c r="J1534" s="139"/>
      <c r="K1534" s="141"/>
      <c r="L1534" s="118"/>
      <c r="M1534" s="119" t="str">
        <f t="shared" si="141"/>
        <v/>
      </c>
      <c r="N1534" s="103"/>
      <c r="O1534" s="100"/>
      <c r="P1534" s="100"/>
      <c r="Q1534" s="101" t="str">
        <f t="shared" si="142"/>
        <v/>
      </c>
      <c r="R1534" s="100"/>
      <c r="S1534" s="102" t="str">
        <f t="shared" si="143"/>
        <v/>
      </c>
      <c r="T1534" s="15" t="str">
        <f t="shared" si="144"/>
        <v/>
      </c>
    </row>
    <row r="1535" spans="1:20" x14ac:dyDescent="0.55000000000000004">
      <c r="A1535" s="126"/>
      <c r="B1535" s="95"/>
      <c r="C1535" s="98" t="str">
        <f>IF(B1535="","",VLOOKUP(B1535,団体基本情報!$B$14:$D$23,3,FALSE))</f>
        <v/>
      </c>
      <c r="D1535" s="7" t="str">
        <f t="shared" si="139"/>
        <v/>
      </c>
      <c r="E1535" s="6" t="str">
        <f t="shared" si="140"/>
        <v/>
      </c>
      <c r="F1535" s="131"/>
      <c r="G1535" s="105" t="str">
        <f>IF(F1535="","",VLOOKUP(F1535,プルダウン用リスト!$K$1:$M$14,2,FALSE))</f>
        <v/>
      </c>
      <c r="H1535" s="99"/>
      <c r="I1535" s="99"/>
      <c r="J1535" s="139"/>
      <c r="K1535" s="141"/>
      <c r="L1535" s="118"/>
      <c r="M1535" s="119" t="str">
        <f t="shared" si="141"/>
        <v/>
      </c>
      <c r="N1535" s="103"/>
      <c r="O1535" s="100"/>
      <c r="P1535" s="100"/>
      <c r="Q1535" s="101" t="str">
        <f t="shared" si="142"/>
        <v/>
      </c>
      <c r="R1535" s="100"/>
      <c r="S1535" s="102" t="str">
        <f t="shared" si="143"/>
        <v/>
      </c>
      <c r="T1535" s="15" t="str">
        <f t="shared" si="144"/>
        <v/>
      </c>
    </row>
    <row r="1536" spans="1:20" x14ac:dyDescent="0.55000000000000004">
      <c r="A1536" s="126"/>
      <c r="B1536" s="95"/>
      <c r="C1536" s="98" t="str">
        <f>IF(B1536="","",VLOOKUP(B1536,団体基本情報!$B$14:$D$23,3,FALSE))</f>
        <v/>
      </c>
      <c r="D1536" s="7" t="str">
        <f t="shared" si="139"/>
        <v/>
      </c>
      <c r="E1536" s="6" t="str">
        <f t="shared" si="140"/>
        <v/>
      </c>
      <c r="F1536" s="131"/>
      <c r="G1536" s="105" t="str">
        <f>IF(F1536="","",VLOOKUP(F1536,プルダウン用リスト!$K$1:$M$14,2,FALSE))</f>
        <v/>
      </c>
      <c r="H1536" s="99"/>
      <c r="I1536" s="99"/>
      <c r="J1536" s="139"/>
      <c r="K1536" s="141"/>
      <c r="L1536" s="118"/>
      <c r="M1536" s="119" t="str">
        <f t="shared" si="141"/>
        <v/>
      </c>
      <c r="N1536" s="103"/>
      <c r="O1536" s="100"/>
      <c r="P1536" s="100"/>
      <c r="Q1536" s="101" t="str">
        <f t="shared" si="142"/>
        <v/>
      </c>
      <c r="R1536" s="100"/>
      <c r="S1536" s="102" t="str">
        <f t="shared" si="143"/>
        <v/>
      </c>
      <c r="T1536" s="15" t="str">
        <f t="shared" si="144"/>
        <v/>
      </c>
    </row>
    <row r="1537" spans="1:20" x14ac:dyDescent="0.55000000000000004">
      <c r="A1537" s="126"/>
      <c r="B1537" s="95"/>
      <c r="C1537" s="98" t="str">
        <f>IF(B1537="","",VLOOKUP(B1537,団体基本情報!$B$14:$D$23,3,FALSE))</f>
        <v/>
      </c>
      <c r="D1537" s="7" t="str">
        <f t="shared" si="139"/>
        <v/>
      </c>
      <c r="E1537" s="6" t="str">
        <f t="shared" si="140"/>
        <v/>
      </c>
      <c r="F1537" s="131"/>
      <c r="G1537" s="105" t="str">
        <f>IF(F1537="","",VLOOKUP(F1537,プルダウン用リスト!$K$1:$M$14,2,FALSE))</f>
        <v/>
      </c>
      <c r="H1537" s="99"/>
      <c r="I1537" s="99"/>
      <c r="J1537" s="139"/>
      <c r="K1537" s="141"/>
      <c r="L1537" s="118"/>
      <c r="M1537" s="119" t="str">
        <f t="shared" si="141"/>
        <v/>
      </c>
      <c r="N1537" s="103"/>
      <c r="O1537" s="100"/>
      <c r="P1537" s="100"/>
      <c r="Q1537" s="101" t="str">
        <f t="shared" si="142"/>
        <v/>
      </c>
      <c r="R1537" s="100"/>
      <c r="S1537" s="102" t="str">
        <f t="shared" si="143"/>
        <v/>
      </c>
      <c r="T1537" s="15" t="str">
        <f t="shared" si="144"/>
        <v/>
      </c>
    </row>
    <row r="1538" spans="1:20" x14ac:dyDescent="0.55000000000000004">
      <c r="A1538" s="126"/>
      <c r="B1538" s="95"/>
      <c r="C1538" s="98" t="str">
        <f>IF(B1538="","",VLOOKUP(B1538,団体基本情報!$B$14:$D$23,3,FALSE))</f>
        <v/>
      </c>
      <c r="D1538" s="7" t="str">
        <f t="shared" si="139"/>
        <v/>
      </c>
      <c r="E1538" s="6" t="str">
        <f t="shared" si="140"/>
        <v/>
      </c>
      <c r="F1538" s="131"/>
      <c r="G1538" s="105" t="str">
        <f>IF(F1538="","",VLOOKUP(F1538,プルダウン用リスト!$K$1:$M$14,2,FALSE))</f>
        <v/>
      </c>
      <c r="H1538" s="99"/>
      <c r="I1538" s="99"/>
      <c r="J1538" s="139"/>
      <c r="K1538" s="141"/>
      <c r="L1538" s="118"/>
      <c r="M1538" s="119" t="str">
        <f t="shared" si="141"/>
        <v/>
      </c>
      <c r="N1538" s="103"/>
      <c r="O1538" s="100"/>
      <c r="P1538" s="100"/>
      <c r="Q1538" s="101" t="str">
        <f t="shared" si="142"/>
        <v/>
      </c>
      <c r="R1538" s="100"/>
      <c r="S1538" s="102" t="str">
        <f t="shared" si="143"/>
        <v/>
      </c>
      <c r="T1538" s="15" t="str">
        <f t="shared" si="144"/>
        <v/>
      </c>
    </row>
    <row r="1539" spans="1:20" x14ac:dyDescent="0.55000000000000004">
      <c r="A1539" s="126"/>
      <c r="B1539" s="95"/>
      <c r="C1539" s="98" t="str">
        <f>IF(B1539="","",VLOOKUP(B1539,団体基本情報!$B$14:$D$23,3,FALSE))</f>
        <v/>
      </c>
      <c r="D1539" s="7" t="str">
        <f t="shared" si="139"/>
        <v/>
      </c>
      <c r="E1539" s="6" t="str">
        <f t="shared" si="140"/>
        <v/>
      </c>
      <c r="F1539" s="131"/>
      <c r="G1539" s="105" t="str">
        <f>IF(F1539="","",VLOOKUP(F1539,プルダウン用リスト!$K$1:$M$14,2,FALSE))</f>
        <v/>
      </c>
      <c r="H1539" s="99"/>
      <c r="I1539" s="99"/>
      <c r="J1539" s="139"/>
      <c r="K1539" s="141"/>
      <c r="L1539" s="118"/>
      <c r="M1539" s="119" t="str">
        <f t="shared" si="141"/>
        <v/>
      </c>
      <c r="N1539" s="103"/>
      <c r="O1539" s="100"/>
      <c r="P1539" s="100"/>
      <c r="Q1539" s="101" t="str">
        <f t="shared" si="142"/>
        <v/>
      </c>
      <c r="R1539" s="100"/>
      <c r="S1539" s="102" t="str">
        <f t="shared" si="143"/>
        <v/>
      </c>
      <c r="T1539" s="15" t="str">
        <f t="shared" si="144"/>
        <v/>
      </c>
    </row>
    <row r="1540" spans="1:20" x14ac:dyDescent="0.55000000000000004">
      <c r="A1540" s="126"/>
      <c r="B1540" s="95"/>
      <c r="C1540" s="98" t="str">
        <f>IF(B1540="","",VLOOKUP(B1540,団体基本情報!$B$14:$D$23,3,FALSE))</f>
        <v/>
      </c>
      <c r="D1540" s="7" t="str">
        <f t="shared" si="139"/>
        <v/>
      </c>
      <c r="E1540" s="6" t="str">
        <f t="shared" si="140"/>
        <v/>
      </c>
      <c r="F1540" s="131"/>
      <c r="G1540" s="105" t="str">
        <f>IF(F1540="","",VLOOKUP(F1540,プルダウン用リスト!$K$1:$M$14,2,FALSE))</f>
        <v/>
      </c>
      <c r="H1540" s="99"/>
      <c r="I1540" s="99"/>
      <c r="J1540" s="139"/>
      <c r="K1540" s="141"/>
      <c r="L1540" s="118"/>
      <c r="M1540" s="119" t="str">
        <f t="shared" si="141"/>
        <v/>
      </c>
      <c r="N1540" s="103"/>
      <c r="O1540" s="100"/>
      <c r="P1540" s="100"/>
      <c r="Q1540" s="101" t="str">
        <f t="shared" si="142"/>
        <v/>
      </c>
      <c r="R1540" s="100"/>
      <c r="S1540" s="102" t="str">
        <f t="shared" si="143"/>
        <v/>
      </c>
      <c r="T1540" s="15" t="str">
        <f t="shared" si="144"/>
        <v/>
      </c>
    </row>
    <row r="1541" spans="1:20" x14ac:dyDescent="0.55000000000000004">
      <c r="A1541" s="126"/>
      <c r="B1541" s="95"/>
      <c r="C1541" s="98" t="str">
        <f>IF(B1541="","",VLOOKUP(B1541,団体基本情報!$B$14:$D$23,3,FALSE))</f>
        <v/>
      </c>
      <c r="D1541" s="7" t="str">
        <f t="shared" si="139"/>
        <v/>
      </c>
      <c r="E1541" s="6" t="str">
        <f t="shared" si="140"/>
        <v/>
      </c>
      <c r="F1541" s="131"/>
      <c r="G1541" s="105" t="str">
        <f>IF(F1541="","",VLOOKUP(F1541,プルダウン用リスト!$K$1:$M$14,2,FALSE))</f>
        <v/>
      </c>
      <c r="H1541" s="99"/>
      <c r="I1541" s="99"/>
      <c r="J1541" s="139"/>
      <c r="K1541" s="141"/>
      <c r="L1541" s="118"/>
      <c r="M1541" s="119" t="str">
        <f t="shared" si="141"/>
        <v/>
      </c>
      <c r="N1541" s="103"/>
      <c r="O1541" s="100"/>
      <c r="P1541" s="100"/>
      <c r="Q1541" s="101" t="str">
        <f t="shared" si="142"/>
        <v/>
      </c>
      <c r="R1541" s="100"/>
      <c r="S1541" s="102" t="str">
        <f t="shared" si="143"/>
        <v/>
      </c>
      <c r="T1541" s="15" t="str">
        <f t="shared" si="144"/>
        <v/>
      </c>
    </row>
    <row r="1542" spans="1:20" x14ac:dyDescent="0.55000000000000004">
      <c r="A1542" s="126"/>
      <c r="B1542" s="95"/>
      <c r="C1542" s="98" t="str">
        <f>IF(B1542="","",VLOOKUP(B1542,団体基本情報!$B$14:$D$23,3,FALSE))</f>
        <v/>
      </c>
      <c r="D1542" s="7" t="str">
        <f t="shared" si="139"/>
        <v/>
      </c>
      <c r="E1542" s="6" t="str">
        <f t="shared" si="140"/>
        <v/>
      </c>
      <c r="F1542" s="131"/>
      <c r="G1542" s="105" t="str">
        <f>IF(F1542="","",VLOOKUP(F1542,プルダウン用リスト!$K$1:$M$14,2,FALSE))</f>
        <v/>
      </c>
      <c r="H1542" s="99"/>
      <c r="I1542" s="99"/>
      <c r="J1542" s="139"/>
      <c r="K1542" s="141"/>
      <c r="L1542" s="118"/>
      <c r="M1542" s="119" t="str">
        <f t="shared" si="141"/>
        <v/>
      </c>
      <c r="N1542" s="103"/>
      <c r="O1542" s="100"/>
      <c r="P1542" s="100"/>
      <c r="Q1542" s="101" t="str">
        <f t="shared" si="142"/>
        <v/>
      </c>
      <c r="R1542" s="100"/>
      <c r="S1542" s="102" t="str">
        <f t="shared" si="143"/>
        <v/>
      </c>
      <c r="T1542" s="15" t="str">
        <f t="shared" si="144"/>
        <v/>
      </c>
    </row>
    <row r="1543" spans="1:20" x14ac:dyDescent="0.55000000000000004">
      <c r="A1543" s="126"/>
      <c r="B1543" s="95"/>
      <c r="C1543" s="98" t="str">
        <f>IF(B1543="","",VLOOKUP(B1543,団体基本情報!$B$14:$D$23,3,FALSE))</f>
        <v/>
      </c>
      <c r="D1543" s="7" t="str">
        <f t="shared" ref="D1543:D1606" si="145">IF(E1543="","",IF(E1543="謝金","01.",IF(E1543="旅費","02.",IF(E1543="その他","04.","03."))))</f>
        <v/>
      </c>
      <c r="E1543" s="6" t="str">
        <f t="shared" ref="E1543:E1606" si="146">IF(F1543="","",IF(F1543="謝金","謝金",IF(F1543="旅費","旅費",IF(F1543="対象外経費","その他","所費"))))</f>
        <v/>
      </c>
      <c r="F1543" s="131"/>
      <c r="G1543" s="105" t="str">
        <f>IF(F1543="","",VLOOKUP(F1543,プルダウン用リスト!$K$1:$M$14,2,FALSE))</f>
        <v/>
      </c>
      <c r="H1543" s="99"/>
      <c r="I1543" s="99"/>
      <c r="J1543" s="139"/>
      <c r="K1543" s="141"/>
      <c r="L1543" s="118"/>
      <c r="M1543" s="119" t="str">
        <f t="shared" ref="M1543:M1606" si="147">IF(F1543="対象外経費",K1543,IF(L1543="","",K1543-L1543))</f>
        <v/>
      </c>
      <c r="N1543" s="103"/>
      <c r="O1543" s="100"/>
      <c r="P1543" s="100"/>
      <c r="Q1543" s="101" t="str">
        <f t="shared" ref="Q1543:Q1606" si="148">IF(O1543+P1543=0,"",O1543+P1543)</f>
        <v/>
      </c>
      <c r="R1543" s="100"/>
      <c r="S1543" s="102" t="str">
        <f t="shared" ref="S1543:S1606" si="149">IF(R1543="","",Q1543-R1543)</f>
        <v/>
      </c>
      <c r="T1543" s="15" t="str">
        <f t="shared" ref="T1543:T1606" si="150">IF(G1543=2,"＊","")</f>
        <v/>
      </c>
    </row>
    <row r="1544" spans="1:20" x14ac:dyDescent="0.55000000000000004">
      <c r="A1544" s="126"/>
      <c r="B1544" s="95"/>
      <c r="C1544" s="98" t="str">
        <f>IF(B1544="","",VLOOKUP(B1544,団体基本情報!$B$14:$D$23,3,FALSE))</f>
        <v/>
      </c>
      <c r="D1544" s="7" t="str">
        <f t="shared" si="145"/>
        <v/>
      </c>
      <c r="E1544" s="6" t="str">
        <f t="shared" si="146"/>
        <v/>
      </c>
      <c r="F1544" s="131"/>
      <c r="G1544" s="105" t="str">
        <f>IF(F1544="","",VLOOKUP(F1544,プルダウン用リスト!$K$1:$M$14,2,FALSE))</f>
        <v/>
      </c>
      <c r="H1544" s="99"/>
      <c r="I1544" s="99"/>
      <c r="J1544" s="139"/>
      <c r="K1544" s="141"/>
      <c r="L1544" s="118"/>
      <c r="M1544" s="119" t="str">
        <f t="shared" si="147"/>
        <v/>
      </c>
      <c r="N1544" s="103"/>
      <c r="O1544" s="100"/>
      <c r="P1544" s="100"/>
      <c r="Q1544" s="101" t="str">
        <f t="shared" si="148"/>
        <v/>
      </c>
      <c r="R1544" s="100"/>
      <c r="S1544" s="102" t="str">
        <f t="shared" si="149"/>
        <v/>
      </c>
      <c r="T1544" s="15" t="str">
        <f t="shared" si="150"/>
        <v/>
      </c>
    </row>
    <row r="1545" spans="1:20" x14ac:dyDescent="0.55000000000000004">
      <c r="A1545" s="126"/>
      <c r="B1545" s="95"/>
      <c r="C1545" s="98" t="str">
        <f>IF(B1545="","",VLOOKUP(B1545,団体基本情報!$B$14:$D$23,3,FALSE))</f>
        <v/>
      </c>
      <c r="D1545" s="7" t="str">
        <f t="shared" si="145"/>
        <v/>
      </c>
      <c r="E1545" s="6" t="str">
        <f t="shared" si="146"/>
        <v/>
      </c>
      <c r="F1545" s="131"/>
      <c r="G1545" s="105" t="str">
        <f>IF(F1545="","",VLOOKUP(F1545,プルダウン用リスト!$K$1:$M$14,2,FALSE))</f>
        <v/>
      </c>
      <c r="H1545" s="99"/>
      <c r="I1545" s="99"/>
      <c r="J1545" s="139"/>
      <c r="K1545" s="141"/>
      <c r="L1545" s="118"/>
      <c r="M1545" s="119" t="str">
        <f t="shared" si="147"/>
        <v/>
      </c>
      <c r="N1545" s="103"/>
      <c r="O1545" s="100"/>
      <c r="P1545" s="100"/>
      <c r="Q1545" s="101" t="str">
        <f t="shared" si="148"/>
        <v/>
      </c>
      <c r="R1545" s="100"/>
      <c r="S1545" s="102" t="str">
        <f t="shared" si="149"/>
        <v/>
      </c>
      <c r="T1545" s="15" t="str">
        <f t="shared" si="150"/>
        <v/>
      </c>
    </row>
    <row r="1546" spans="1:20" x14ac:dyDescent="0.55000000000000004">
      <c r="A1546" s="126"/>
      <c r="B1546" s="95"/>
      <c r="C1546" s="98" t="str">
        <f>IF(B1546="","",VLOOKUP(B1546,団体基本情報!$B$14:$D$23,3,FALSE))</f>
        <v/>
      </c>
      <c r="D1546" s="7" t="str">
        <f t="shared" si="145"/>
        <v/>
      </c>
      <c r="E1546" s="6" t="str">
        <f t="shared" si="146"/>
        <v/>
      </c>
      <c r="F1546" s="131"/>
      <c r="G1546" s="105" t="str">
        <f>IF(F1546="","",VLOOKUP(F1546,プルダウン用リスト!$K$1:$M$14,2,FALSE))</f>
        <v/>
      </c>
      <c r="H1546" s="99"/>
      <c r="I1546" s="99"/>
      <c r="J1546" s="139"/>
      <c r="K1546" s="141"/>
      <c r="L1546" s="118"/>
      <c r="M1546" s="119" t="str">
        <f t="shared" si="147"/>
        <v/>
      </c>
      <c r="N1546" s="103"/>
      <c r="O1546" s="100"/>
      <c r="P1546" s="100"/>
      <c r="Q1546" s="101" t="str">
        <f t="shared" si="148"/>
        <v/>
      </c>
      <c r="R1546" s="100"/>
      <c r="S1546" s="102" t="str">
        <f t="shared" si="149"/>
        <v/>
      </c>
      <c r="T1546" s="15" t="str">
        <f t="shared" si="150"/>
        <v/>
      </c>
    </row>
    <row r="1547" spans="1:20" x14ac:dyDescent="0.55000000000000004">
      <c r="A1547" s="126"/>
      <c r="B1547" s="95"/>
      <c r="C1547" s="98" t="str">
        <f>IF(B1547="","",VLOOKUP(B1547,団体基本情報!$B$14:$D$23,3,FALSE))</f>
        <v/>
      </c>
      <c r="D1547" s="7" t="str">
        <f t="shared" si="145"/>
        <v/>
      </c>
      <c r="E1547" s="6" t="str">
        <f t="shared" si="146"/>
        <v/>
      </c>
      <c r="F1547" s="131"/>
      <c r="G1547" s="105" t="str">
        <f>IF(F1547="","",VLOOKUP(F1547,プルダウン用リスト!$K$1:$M$14,2,FALSE))</f>
        <v/>
      </c>
      <c r="H1547" s="99"/>
      <c r="I1547" s="99"/>
      <c r="J1547" s="139"/>
      <c r="K1547" s="141"/>
      <c r="L1547" s="118"/>
      <c r="M1547" s="119" t="str">
        <f t="shared" si="147"/>
        <v/>
      </c>
      <c r="N1547" s="103"/>
      <c r="O1547" s="100"/>
      <c r="P1547" s="100"/>
      <c r="Q1547" s="101" t="str">
        <f t="shared" si="148"/>
        <v/>
      </c>
      <c r="R1547" s="100"/>
      <c r="S1547" s="102" t="str">
        <f t="shared" si="149"/>
        <v/>
      </c>
      <c r="T1547" s="15" t="str">
        <f t="shared" si="150"/>
        <v/>
      </c>
    </row>
    <row r="1548" spans="1:20" x14ac:dyDescent="0.55000000000000004">
      <c r="A1548" s="126"/>
      <c r="B1548" s="95"/>
      <c r="C1548" s="98" t="str">
        <f>IF(B1548="","",VLOOKUP(B1548,団体基本情報!$B$14:$D$23,3,FALSE))</f>
        <v/>
      </c>
      <c r="D1548" s="7" t="str">
        <f t="shared" si="145"/>
        <v/>
      </c>
      <c r="E1548" s="6" t="str">
        <f t="shared" si="146"/>
        <v/>
      </c>
      <c r="F1548" s="131"/>
      <c r="G1548" s="105" t="str">
        <f>IF(F1548="","",VLOOKUP(F1548,プルダウン用リスト!$K$1:$M$14,2,FALSE))</f>
        <v/>
      </c>
      <c r="H1548" s="99"/>
      <c r="I1548" s="99"/>
      <c r="J1548" s="139"/>
      <c r="K1548" s="141"/>
      <c r="L1548" s="118"/>
      <c r="M1548" s="119" t="str">
        <f t="shared" si="147"/>
        <v/>
      </c>
      <c r="N1548" s="103"/>
      <c r="O1548" s="100"/>
      <c r="P1548" s="100"/>
      <c r="Q1548" s="101" t="str">
        <f t="shared" si="148"/>
        <v/>
      </c>
      <c r="R1548" s="100"/>
      <c r="S1548" s="102" t="str">
        <f t="shared" si="149"/>
        <v/>
      </c>
      <c r="T1548" s="15" t="str">
        <f t="shared" si="150"/>
        <v/>
      </c>
    </row>
    <row r="1549" spans="1:20" x14ac:dyDescent="0.55000000000000004">
      <c r="A1549" s="126"/>
      <c r="B1549" s="95"/>
      <c r="C1549" s="98" t="str">
        <f>IF(B1549="","",VLOOKUP(B1549,団体基本情報!$B$14:$D$23,3,FALSE))</f>
        <v/>
      </c>
      <c r="D1549" s="7" t="str">
        <f t="shared" si="145"/>
        <v/>
      </c>
      <c r="E1549" s="6" t="str">
        <f t="shared" si="146"/>
        <v/>
      </c>
      <c r="F1549" s="131"/>
      <c r="G1549" s="105" t="str">
        <f>IF(F1549="","",VLOOKUP(F1549,プルダウン用リスト!$K$1:$M$14,2,FALSE))</f>
        <v/>
      </c>
      <c r="H1549" s="99"/>
      <c r="I1549" s="99"/>
      <c r="J1549" s="139"/>
      <c r="K1549" s="141"/>
      <c r="L1549" s="118"/>
      <c r="M1549" s="119" t="str">
        <f t="shared" si="147"/>
        <v/>
      </c>
      <c r="N1549" s="103"/>
      <c r="O1549" s="100"/>
      <c r="P1549" s="100"/>
      <c r="Q1549" s="101" t="str">
        <f t="shared" si="148"/>
        <v/>
      </c>
      <c r="R1549" s="100"/>
      <c r="S1549" s="102" t="str">
        <f t="shared" si="149"/>
        <v/>
      </c>
      <c r="T1549" s="15" t="str">
        <f t="shared" si="150"/>
        <v/>
      </c>
    </row>
    <row r="1550" spans="1:20" x14ac:dyDescent="0.55000000000000004">
      <c r="A1550" s="126"/>
      <c r="B1550" s="95"/>
      <c r="C1550" s="98" t="str">
        <f>IF(B1550="","",VLOOKUP(B1550,団体基本情報!$B$14:$D$23,3,FALSE))</f>
        <v/>
      </c>
      <c r="D1550" s="7" t="str">
        <f t="shared" si="145"/>
        <v/>
      </c>
      <c r="E1550" s="6" t="str">
        <f t="shared" si="146"/>
        <v/>
      </c>
      <c r="F1550" s="131"/>
      <c r="G1550" s="105" t="str">
        <f>IF(F1550="","",VLOOKUP(F1550,プルダウン用リスト!$K$1:$M$14,2,FALSE))</f>
        <v/>
      </c>
      <c r="H1550" s="99"/>
      <c r="I1550" s="99"/>
      <c r="J1550" s="139"/>
      <c r="K1550" s="141"/>
      <c r="L1550" s="118"/>
      <c r="M1550" s="119" t="str">
        <f t="shared" si="147"/>
        <v/>
      </c>
      <c r="N1550" s="103"/>
      <c r="O1550" s="100"/>
      <c r="P1550" s="100"/>
      <c r="Q1550" s="101" t="str">
        <f t="shared" si="148"/>
        <v/>
      </c>
      <c r="R1550" s="100"/>
      <c r="S1550" s="102" t="str">
        <f t="shared" si="149"/>
        <v/>
      </c>
      <c r="T1550" s="15" t="str">
        <f t="shared" si="150"/>
        <v/>
      </c>
    </row>
    <row r="1551" spans="1:20" x14ac:dyDescent="0.55000000000000004">
      <c r="A1551" s="126"/>
      <c r="B1551" s="95"/>
      <c r="C1551" s="98" t="str">
        <f>IF(B1551="","",VLOOKUP(B1551,団体基本情報!$B$14:$D$23,3,FALSE))</f>
        <v/>
      </c>
      <c r="D1551" s="7" t="str">
        <f t="shared" si="145"/>
        <v/>
      </c>
      <c r="E1551" s="6" t="str">
        <f t="shared" si="146"/>
        <v/>
      </c>
      <c r="F1551" s="131"/>
      <c r="G1551" s="105" t="str">
        <f>IF(F1551="","",VLOOKUP(F1551,プルダウン用リスト!$K$1:$M$14,2,FALSE))</f>
        <v/>
      </c>
      <c r="H1551" s="99"/>
      <c r="I1551" s="99"/>
      <c r="J1551" s="139"/>
      <c r="K1551" s="141"/>
      <c r="L1551" s="118"/>
      <c r="M1551" s="119" t="str">
        <f t="shared" si="147"/>
        <v/>
      </c>
      <c r="N1551" s="103"/>
      <c r="O1551" s="100"/>
      <c r="P1551" s="100"/>
      <c r="Q1551" s="101" t="str">
        <f t="shared" si="148"/>
        <v/>
      </c>
      <c r="R1551" s="100"/>
      <c r="S1551" s="102" t="str">
        <f t="shared" si="149"/>
        <v/>
      </c>
      <c r="T1551" s="15" t="str">
        <f t="shared" si="150"/>
        <v/>
      </c>
    </row>
    <row r="1552" spans="1:20" x14ac:dyDescent="0.55000000000000004">
      <c r="A1552" s="126"/>
      <c r="B1552" s="95"/>
      <c r="C1552" s="98" t="str">
        <f>IF(B1552="","",VLOOKUP(B1552,団体基本情報!$B$14:$D$23,3,FALSE))</f>
        <v/>
      </c>
      <c r="D1552" s="7" t="str">
        <f t="shared" si="145"/>
        <v/>
      </c>
      <c r="E1552" s="6" t="str">
        <f t="shared" si="146"/>
        <v/>
      </c>
      <c r="F1552" s="131"/>
      <c r="G1552" s="105" t="str">
        <f>IF(F1552="","",VLOOKUP(F1552,プルダウン用リスト!$K$1:$M$14,2,FALSE))</f>
        <v/>
      </c>
      <c r="H1552" s="99"/>
      <c r="I1552" s="99"/>
      <c r="J1552" s="139"/>
      <c r="K1552" s="141"/>
      <c r="L1552" s="118"/>
      <c r="M1552" s="119" t="str">
        <f t="shared" si="147"/>
        <v/>
      </c>
      <c r="N1552" s="103"/>
      <c r="O1552" s="100"/>
      <c r="P1552" s="100"/>
      <c r="Q1552" s="101" t="str">
        <f t="shared" si="148"/>
        <v/>
      </c>
      <c r="R1552" s="100"/>
      <c r="S1552" s="102" t="str">
        <f t="shared" si="149"/>
        <v/>
      </c>
      <c r="T1552" s="15" t="str">
        <f t="shared" si="150"/>
        <v/>
      </c>
    </row>
    <row r="1553" spans="1:20" x14ac:dyDescent="0.55000000000000004">
      <c r="A1553" s="126"/>
      <c r="B1553" s="95"/>
      <c r="C1553" s="98" t="str">
        <f>IF(B1553="","",VLOOKUP(B1553,団体基本情報!$B$14:$D$23,3,FALSE))</f>
        <v/>
      </c>
      <c r="D1553" s="7" t="str">
        <f t="shared" si="145"/>
        <v/>
      </c>
      <c r="E1553" s="6" t="str">
        <f t="shared" si="146"/>
        <v/>
      </c>
      <c r="F1553" s="131"/>
      <c r="G1553" s="105" t="str">
        <f>IF(F1553="","",VLOOKUP(F1553,プルダウン用リスト!$K$1:$M$14,2,FALSE))</f>
        <v/>
      </c>
      <c r="H1553" s="99"/>
      <c r="I1553" s="99"/>
      <c r="J1553" s="139"/>
      <c r="K1553" s="141"/>
      <c r="L1553" s="118"/>
      <c r="M1553" s="119" t="str">
        <f t="shared" si="147"/>
        <v/>
      </c>
      <c r="N1553" s="103"/>
      <c r="O1553" s="100"/>
      <c r="P1553" s="100"/>
      <c r="Q1553" s="101" t="str">
        <f t="shared" si="148"/>
        <v/>
      </c>
      <c r="R1553" s="100"/>
      <c r="S1553" s="102" t="str">
        <f t="shared" si="149"/>
        <v/>
      </c>
      <c r="T1553" s="15" t="str">
        <f t="shared" si="150"/>
        <v/>
      </c>
    </row>
    <row r="1554" spans="1:20" x14ac:dyDescent="0.55000000000000004">
      <c r="A1554" s="126"/>
      <c r="B1554" s="95"/>
      <c r="C1554" s="98" t="str">
        <f>IF(B1554="","",VLOOKUP(B1554,団体基本情報!$B$14:$D$23,3,FALSE))</f>
        <v/>
      </c>
      <c r="D1554" s="7" t="str">
        <f t="shared" si="145"/>
        <v/>
      </c>
      <c r="E1554" s="6" t="str">
        <f t="shared" si="146"/>
        <v/>
      </c>
      <c r="F1554" s="131"/>
      <c r="G1554" s="105" t="str">
        <f>IF(F1554="","",VLOOKUP(F1554,プルダウン用リスト!$K$1:$M$14,2,FALSE))</f>
        <v/>
      </c>
      <c r="H1554" s="99"/>
      <c r="I1554" s="99"/>
      <c r="J1554" s="139"/>
      <c r="K1554" s="141"/>
      <c r="L1554" s="118"/>
      <c r="M1554" s="119" t="str">
        <f t="shared" si="147"/>
        <v/>
      </c>
      <c r="N1554" s="103"/>
      <c r="O1554" s="100"/>
      <c r="P1554" s="100"/>
      <c r="Q1554" s="101" t="str">
        <f t="shared" si="148"/>
        <v/>
      </c>
      <c r="R1554" s="100"/>
      <c r="S1554" s="102" t="str">
        <f t="shared" si="149"/>
        <v/>
      </c>
      <c r="T1554" s="15" t="str">
        <f t="shared" si="150"/>
        <v/>
      </c>
    </row>
    <row r="1555" spans="1:20" x14ac:dyDescent="0.55000000000000004">
      <c r="A1555" s="126"/>
      <c r="B1555" s="95"/>
      <c r="C1555" s="98" t="str">
        <f>IF(B1555="","",VLOOKUP(B1555,団体基本情報!$B$14:$D$23,3,FALSE))</f>
        <v/>
      </c>
      <c r="D1555" s="7" t="str">
        <f t="shared" si="145"/>
        <v/>
      </c>
      <c r="E1555" s="6" t="str">
        <f t="shared" si="146"/>
        <v/>
      </c>
      <c r="F1555" s="131"/>
      <c r="G1555" s="105" t="str">
        <f>IF(F1555="","",VLOOKUP(F1555,プルダウン用リスト!$K$1:$M$14,2,FALSE))</f>
        <v/>
      </c>
      <c r="H1555" s="99"/>
      <c r="I1555" s="99"/>
      <c r="J1555" s="139"/>
      <c r="K1555" s="141"/>
      <c r="L1555" s="118"/>
      <c r="M1555" s="119" t="str">
        <f t="shared" si="147"/>
        <v/>
      </c>
      <c r="N1555" s="103"/>
      <c r="O1555" s="100"/>
      <c r="P1555" s="100"/>
      <c r="Q1555" s="101" t="str">
        <f t="shared" si="148"/>
        <v/>
      </c>
      <c r="R1555" s="100"/>
      <c r="S1555" s="102" t="str">
        <f t="shared" si="149"/>
        <v/>
      </c>
      <c r="T1555" s="15" t="str">
        <f t="shared" si="150"/>
        <v/>
      </c>
    </row>
    <row r="1556" spans="1:20" x14ac:dyDescent="0.55000000000000004">
      <c r="A1556" s="126"/>
      <c r="B1556" s="95"/>
      <c r="C1556" s="98" t="str">
        <f>IF(B1556="","",VLOOKUP(B1556,団体基本情報!$B$14:$D$23,3,FALSE))</f>
        <v/>
      </c>
      <c r="D1556" s="7" t="str">
        <f t="shared" si="145"/>
        <v/>
      </c>
      <c r="E1556" s="6" t="str">
        <f t="shared" si="146"/>
        <v/>
      </c>
      <c r="F1556" s="131"/>
      <c r="G1556" s="105" t="str">
        <f>IF(F1556="","",VLOOKUP(F1556,プルダウン用リスト!$K$1:$M$14,2,FALSE))</f>
        <v/>
      </c>
      <c r="H1556" s="99"/>
      <c r="I1556" s="99"/>
      <c r="J1556" s="139"/>
      <c r="K1556" s="141"/>
      <c r="L1556" s="118"/>
      <c r="M1556" s="119" t="str">
        <f t="shared" si="147"/>
        <v/>
      </c>
      <c r="N1556" s="103"/>
      <c r="O1556" s="100"/>
      <c r="P1556" s="100"/>
      <c r="Q1556" s="101" t="str">
        <f t="shared" si="148"/>
        <v/>
      </c>
      <c r="R1556" s="100"/>
      <c r="S1556" s="102" t="str">
        <f t="shared" si="149"/>
        <v/>
      </c>
      <c r="T1556" s="15" t="str">
        <f t="shared" si="150"/>
        <v/>
      </c>
    </row>
    <row r="1557" spans="1:20" x14ac:dyDescent="0.55000000000000004">
      <c r="A1557" s="126"/>
      <c r="B1557" s="95"/>
      <c r="C1557" s="98" t="str">
        <f>IF(B1557="","",VLOOKUP(B1557,団体基本情報!$B$14:$D$23,3,FALSE))</f>
        <v/>
      </c>
      <c r="D1557" s="7" t="str">
        <f t="shared" si="145"/>
        <v/>
      </c>
      <c r="E1557" s="6" t="str">
        <f t="shared" si="146"/>
        <v/>
      </c>
      <c r="F1557" s="131"/>
      <c r="G1557" s="105" t="str">
        <f>IF(F1557="","",VLOOKUP(F1557,プルダウン用リスト!$K$1:$M$14,2,FALSE))</f>
        <v/>
      </c>
      <c r="H1557" s="99"/>
      <c r="I1557" s="99"/>
      <c r="J1557" s="139"/>
      <c r="K1557" s="141"/>
      <c r="L1557" s="118"/>
      <c r="M1557" s="119" t="str">
        <f t="shared" si="147"/>
        <v/>
      </c>
      <c r="N1557" s="103"/>
      <c r="O1557" s="100"/>
      <c r="P1557" s="100"/>
      <c r="Q1557" s="101" t="str">
        <f t="shared" si="148"/>
        <v/>
      </c>
      <c r="R1557" s="100"/>
      <c r="S1557" s="102" t="str">
        <f t="shared" si="149"/>
        <v/>
      </c>
      <c r="T1557" s="15" t="str">
        <f t="shared" si="150"/>
        <v/>
      </c>
    </row>
    <row r="1558" spans="1:20" x14ac:dyDescent="0.55000000000000004">
      <c r="A1558" s="126"/>
      <c r="B1558" s="95"/>
      <c r="C1558" s="98" t="str">
        <f>IF(B1558="","",VLOOKUP(B1558,団体基本情報!$B$14:$D$23,3,FALSE))</f>
        <v/>
      </c>
      <c r="D1558" s="7" t="str">
        <f t="shared" si="145"/>
        <v/>
      </c>
      <c r="E1558" s="6" t="str">
        <f t="shared" si="146"/>
        <v/>
      </c>
      <c r="F1558" s="131"/>
      <c r="G1558" s="105" t="str">
        <f>IF(F1558="","",VLOOKUP(F1558,プルダウン用リスト!$K$1:$M$14,2,FALSE))</f>
        <v/>
      </c>
      <c r="H1558" s="99"/>
      <c r="I1558" s="99"/>
      <c r="J1558" s="139"/>
      <c r="K1558" s="141"/>
      <c r="L1558" s="118"/>
      <c r="M1558" s="119" t="str">
        <f t="shared" si="147"/>
        <v/>
      </c>
      <c r="N1558" s="103"/>
      <c r="O1558" s="100"/>
      <c r="P1558" s="100"/>
      <c r="Q1558" s="101" t="str">
        <f t="shared" si="148"/>
        <v/>
      </c>
      <c r="R1558" s="100"/>
      <c r="S1558" s="102" t="str">
        <f t="shared" si="149"/>
        <v/>
      </c>
      <c r="T1558" s="15" t="str">
        <f t="shared" si="150"/>
        <v/>
      </c>
    </row>
    <row r="1559" spans="1:20" x14ac:dyDescent="0.55000000000000004">
      <c r="A1559" s="126"/>
      <c r="B1559" s="95"/>
      <c r="C1559" s="98" t="str">
        <f>IF(B1559="","",VLOOKUP(B1559,団体基本情報!$B$14:$D$23,3,FALSE))</f>
        <v/>
      </c>
      <c r="D1559" s="7" t="str">
        <f t="shared" si="145"/>
        <v/>
      </c>
      <c r="E1559" s="6" t="str">
        <f t="shared" si="146"/>
        <v/>
      </c>
      <c r="F1559" s="131"/>
      <c r="G1559" s="105" t="str">
        <f>IF(F1559="","",VLOOKUP(F1559,プルダウン用リスト!$K$1:$M$14,2,FALSE))</f>
        <v/>
      </c>
      <c r="H1559" s="99"/>
      <c r="I1559" s="99"/>
      <c r="J1559" s="139"/>
      <c r="K1559" s="141"/>
      <c r="L1559" s="118"/>
      <c r="M1559" s="119" t="str">
        <f t="shared" si="147"/>
        <v/>
      </c>
      <c r="N1559" s="103"/>
      <c r="O1559" s="100"/>
      <c r="P1559" s="100"/>
      <c r="Q1559" s="101" t="str">
        <f t="shared" si="148"/>
        <v/>
      </c>
      <c r="R1559" s="100"/>
      <c r="S1559" s="102" t="str">
        <f t="shared" si="149"/>
        <v/>
      </c>
      <c r="T1559" s="15" t="str">
        <f t="shared" si="150"/>
        <v/>
      </c>
    </row>
    <row r="1560" spans="1:20" x14ac:dyDescent="0.55000000000000004">
      <c r="A1560" s="126"/>
      <c r="B1560" s="95"/>
      <c r="C1560" s="98" t="str">
        <f>IF(B1560="","",VLOOKUP(B1560,団体基本情報!$B$14:$D$23,3,FALSE))</f>
        <v/>
      </c>
      <c r="D1560" s="7" t="str">
        <f t="shared" si="145"/>
        <v/>
      </c>
      <c r="E1560" s="6" t="str">
        <f t="shared" si="146"/>
        <v/>
      </c>
      <c r="F1560" s="131"/>
      <c r="G1560" s="105" t="str">
        <f>IF(F1560="","",VLOOKUP(F1560,プルダウン用リスト!$K$1:$M$14,2,FALSE))</f>
        <v/>
      </c>
      <c r="H1560" s="99"/>
      <c r="I1560" s="99"/>
      <c r="J1560" s="139"/>
      <c r="K1560" s="141"/>
      <c r="L1560" s="118"/>
      <c r="M1560" s="119" t="str">
        <f t="shared" si="147"/>
        <v/>
      </c>
      <c r="N1560" s="103"/>
      <c r="O1560" s="100"/>
      <c r="P1560" s="100"/>
      <c r="Q1560" s="101" t="str">
        <f t="shared" si="148"/>
        <v/>
      </c>
      <c r="R1560" s="100"/>
      <c r="S1560" s="102" t="str">
        <f t="shared" si="149"/>
        <v/>
      </c>
      <c r="T1560" s="15" t="str">
        <f t="shared" si="150"/>
        <v/>
      </c>
    </row>
    <row r="1561" spans="1:20" x14ac:dyDescent="0.55000000000000004">
      <c r="A1561" s="126"/>
      <c r="B1561" s="95"/>
      <c r="C1561" s="98" t="str">
        <f>IF(B1561="","",VLOOKUP(B1561,団体基本情報!$B$14:$D$23,3,FALSE))</f>
        <v/>
      </c>
      <c r="D1561" s="7" t="str">
        <f t="shared" si="145"/>
        <v/>
      </c>
      <c r="E1561" s="6" t="str">
        <f t="shared" si="146"/>
        <v/>
      </c>
      <c r="F1561" s="131"/>
      <c r="G1561" s="105" t="str">
        <f>IF(F1561="","",VLOOKUP(F1561,プルダウン用リスト!$K$1:$M$14,2,FALSE))</f>
        <v/>
      </c>
      <c r="H1561" s="99"/>
      <c r="I1561" s="99"/>
      <c r="J1561" s="139"/>
      <c r="K1561" s="141"/>
      <c r="L1561" s="118"/>
      <c r="M1561" s="119" t="str">
        <f t="shared" si="147"/>
        <v/>
      </c>
      <c r="N1561" s="103"/>
      <c r="O1561" s="100"/>
      <c r="P1561" s="100"/>
      <c r="Q1561" s="101" t="str">
        <f t="shared" si="148"/>
        <v/>
      </c>
      <c r="R1561" s="100"/>
      <c r="S1561" s="102" t="str">
        <f t="shared" si="149"/>
        <v/>
      </c>
      <c r="T1561" s="15" t="str">
        <f t="shared" si="150"/>
        <v/>
      </c>
    </row>
    <row r="1562" spans="1:20" x14ac:dyDescent="0.55000000000000004">
      <c r="A1562" s="126"/>
      <c r="B1562" s="95"/>
      <c r="C1562" s="98" t="str">
        <f>IF(B1562="","",VLOOKUP(B1562,団体基本情報!$B$14:$D$23,3,FALSE))</f>
        <v/>
      </c>
      <c r="D1562" s="7" t="str">
        <f t="shared" si="145"/>
        <v/>
      </c>
      <c r="E1562" s="6" t="str">
        <f t="shared" si="146"/>
        <v/>
      </c>
      <c r="F1562" s="131"/>
      <c r="G1562" s="105" t="str">
        <f>IF(F1562="","",VLOOKUP(F1562,プルダウン用リスト!$K$1:$M$14,2,FALSE))</f>
        <v/>
      </c>
      <c r="H1562" s="99"/>
      <c r="I1562" s="99"/>
      <c r="J1562" s="139"/>
      <c r="K1562" s="141"/>
      <c r="L1562" s="118"/>
      <c r="M1562" s="119" t="str">
        <f t="shared" si="147"/>
        <v/>
      </c>
      <c r="N1562" s="103"/>
      <c r="O1562" s="100"/>
      <c r="P1562" s="100"/>
      <c r="Q1562" s="101" t="str">
        <f t="shared" si="148"/>
        <v/>
      </c>
      <c r="R1562" s="100"/>
      <c r="S1562" s="102" t="str">
        <f t="shared" si="149"/>
        <v/>
      </c>
      <c r="T1562" s="15" t="str">
        <f t="shared" si="150"/>
        <v/>
      </c>
    </row>
    <row r="1563" spans="1:20" x14ac:dyDescent="0.55000000000000004">
      <c r="A1563" s="126"/>
      <c r="B1563" s="95"/>
      <c r="C1563" s="98" t="str">
        <f>IF(B1563="","",VLOOKUP(B1563,団体基本情報!$B$14:$D$23,3,FALSE))</f>
        <v/>
      </c>
      <c r="D1563" s="7" t="str">
        <f t="shared" si="145"/>
        <v/>
      </c>
      <c r="E1563" s="6" t="str">
        <f t="shared" si="146"/>
        <v/>
      </c>
      <c r="F1563" s="131"/>
      <c r="G1563" s="105" t="str">
        <f>IF(F1563="","",VLOOKUP(F1563,プルダウン用リスト!$K$1:$M$14,2,FALSE))</f>
        <v/>
      </c>
      <c r="H1563" s="99"/>
      <c r="I1563" s="99"/>
      <c r="J1563" s="139"/>
      <c r="K1563" s="141"/>
      <c r="L1563" s="118"/>
      <c r="M1563" s="119" t="str">
        <f t="shared" si="147"/>
        <v/>
      </c>
      <c r="N1563" s="103"/>
      <c r="O1563" s="100"/>
      <c r="P1563" s="100"/>
      <c r="Q1563" s="101" t="str">
        <f t="shared" si="148"/>
        <v/>
      </c>
      <c r="R1563" s="100"/>
      <c r="S1563" s="102" t="str">
        <f t="shared" si="149"/>
        <v/>
      </c>
      <c r="T1563" s="15" t="str">
        <f t="shared" si="150"/>
        <v/>
      </c>
    </row>
    <row r="1564" spans="1:20" x14ac:dyDescent="0.55000000000000004">
      <c r="A1564" s="126"/>
      <c r="B1564" s="95"/>
      <c r="C1564" s="98" t="str">
        <f>IF(B1564="","",VLOOKUP(B1564,団体基本情報!$B$14:$D$23,3,FALSE))</f>
        <v/>
      </c>
      <c r="D1564" s="7" t="str">
        <f t="shared" si="145"/>
        <v/>
      </c>
      <c r="E1564" s="6" t="str">
        <f t="shared" si="146"/>
        <v/>
      </c>
      <c r="F1564" s="131"/>
      <c r="G1564" s="105" t="str">
        <f>IF(F1564="","",VLOOKUP(F1564,プルダウン用リスト!$K$1:$M$14,2,FALSE))</f>
        <v/>
      </c>
      <c r="H1564" s="99"/>
      <c r="I1564" s="99"/>
      <c r="J1564" s="139"/>
      <c r="K1564" s="141"/>
      <c r="L1564" s="118"/>
      <c r="M1564" s="119" t="str">
        <f t="shared" si="147"/>
        <v/>
      </c>
      <c r="N1564" s="103"/>
      <c r="O1564" s="100"/>
      <c r="P1564" s="100"/>
      <c r="Q1564" s="101" t="str">
        <f t="shared" si="148"/>
        <v/>
      </c>
      <c r="R1564" s="100"/>
      <c r="S1564" s="102" t="str">
        <f t="shared" si="149"/>
        <v/>
      </c>
      <c r="T1564" s="15" t="str">
        <f t="shared" si="150"/>
        <v/>
      </c>
    </row>
    <row r="1565" spans="1:20" x14ac:dyDescent="0.55000000000000004">
      <c r="A1565" s="126"/>
      <c r="B1565" s="95"/>
      <c r="C1565" s="98" t="str">
        <f>IF(B1565="","",VLOOKUP(B1565,団体基本情報!$B$14:$D$23,3,FALSE))</f>
        <v/>
      </c>
      <c r="D1565" s="7" t="str">
        <f t="shared" si="145"/>
        <v/>
      </c>
      <c r="E1565" s="6" t="str">
        <f t="shared" si="146"/>
        <v/>
      </c>
      <c r="F1565" s="131"/>
      <c r="G1565" s="105" t="str">
        <f>IF(F1565="","",VLOOKUP(F1565,プルダウン用リスト!$K$1:$M$14,2,FALSE))</f>
        <v/>
      </c>
      <c r="H1565" s="99"/>
      <c r="I1565" s="99"/>
      <c r="J1565" s="139"/>
      <c r="K1565" s="141"/>
      <c r="L1565" s="118"/>
      <c r="M1565" s="119" t="str">
        <f t="shared" si="147"/>
        <v/>
      </c>
      <c r="N1565" s="103"/>
      <c r="O1565" s="100"/>
      <c r="P1565" s="100"/>
      <c r="Q1565" s="101" t="str">
        <f t="shared" si="148"/>
        <v/>
      </c>
      <c r="R1565" s="100"/>
      <c r="S1565" s="102" t="str">
        <f t="shared" si="149"/>
        <v/>
      </c>
      <c r="T1565" s="15" t="str">
        <f t="shared" si="150"/>
        <v/>
      </c>
    </row>
    <row r="1566" spans="1:20" x14ac:dyDescent="0.55000000000000004">
      <c r="A1566" s="126"/>
      <c r="B1566" s="95"/>
      <c r="C1566" s="98" t="str">
        <f>IF(B1566="","",VLOOKUP(B1566,団体基本情報!$B$14:$D$23,3,FALSE))</f>
        <v/>
      </c>
      <c r="D1566" s="7" t="str">
        <f t="shared" si="145"/>
        <v/>
      </c>
      <c r="E1566" s="6" t="str">
        <f t="shared" si="146"/>
        <v/>
      </c>
      <c r="F1566" s="131"/>
      <c r="G1566" s="105" t="str">
        <f>IF(F1566="","",VLOOKUP(F1566,プルダウン用リスト!$K$1:$M$14,2,FALSE))</f>
        <v/>
      </c>
      <c r="H1566" s="99"/>
      <c r="I1566" s="99"/>
      <c r="J1566" s="139"/>
      <c r="K1566" s="141"/>
      <c r="L1566" s="118"/>
      <c r="M1566" s="119" t="str">
        <f t="shared" si="147"/>
        <v/>
      </c>
      <c r="N1566" s="103"/>
      <c r="O1566" s="100"/>
      <c r="P1566" s="100"/>
      <c r="Q1566" s="101" t="str">
        <f t="shared" si="148"/>
        <v/>
      </c>
      <c r="R1566" s="100"/>
      <c r="S1566" s="102" t="str">
        <f t="shared" si="149"/>
        <v/>
      </c>
      <c r="T1566" s="15" t="str">
        <f t="shared" si="150"/>
        <v/>
      </c>
    </row>
    <row r="1567" spans="1:20" x14ac:dyDescent="0.55000000000000004">
      <c r="A1567" s="126"/>
      <c r="B1567" s="95"/>
      <c r="C1567" s="98" t="str">
        <f>IF(B1567="","",VLOOKUP(B1567,団体基本情報!$B$14:$D$23,3,FALSE))</f>
        <v/>
      </c>
      <c r="D1567" s="7" t="str">
        <f t="shared" si="145"/>
        <v/>
      </c>
      <c r="E1567" s="6" t="str">
        <f t="shared" si="146"/>
        <v/>
      </c>
      <c r="F1567" s="131"/>
      <c r="G1567" s="105" t="str">
        <f>IF(F1567="","",VLOOKUP(F1567,プルダウン用リスト!$K$1:$M$14,2,FALSE))</f>
        <v/>
      </c>
      <c r="H1567" s="99"/>
      <c r="I1567" s="99"/>
      <c r="J1567" s="139"/>
      <c r="K1567" s="141"/>
      <c r="L1567" s="118"/>
      <c r="M1567" s="119" t="str">
        <f t="shared" si="147"/>
        <v/>
      </c>
      <c r="N1567" s="103"/>
      <c r="O1567" s="100"/>
      <c r="P1567" s="100"/>
      <c r="Q1567" s="101" t="str">
        <f t="shared" si="148"/>
        <v/>
      </c>
      <c r="R1567" s="100"/>
      <c r="S1567" s="102" t="str">
        <f t="shared" si="149"/>
        <v/>
      </c>
      <c r="T1567" s="15" t="str">
        <f t="shared" si="150"/>
        <v/>
      </c>
    </row>
    <row r="1568" spans="1:20" x14ac:dyDescent="0.55000000000000004">
      <c r="A1568" s="126"/>
      <c r="B1568" s="95"/>
      <c r="C1568" s="98" t="str">
        <f>IF(B1568="","",VLOOKUP(B1568,団体基本情報!$B$14:$D$23,3,FALSE))</f>
        <v/>
      </c>
      <c r="D1568" s="7" t="str">
        <f t="shared" si="145"/>
        <v/>
      </c>
      <c r="E1568" s="6" t="str">
        <f t="shared" si="146"/>
        <v/>
      </c>
      <c r="F1568" s="131"/>
      <c r="G1568" s="105" t="str">
        <f>IF(F1568="","",VLOOKUP(F1568,プルダウン用リスト!$K$1:$M$14,2,FALSE))</f>
        <v/>
      </c>
      <c r="H1568" s="99"/>
      <c r="I1568" s="99"/>
      <c r="J1568" s="139"/>
      <c r="K1568" s="141"/>
      <c r="L1568" s="118"/>
      <c r="M1568" s="119" t="str">
        <f t="shared" si="147"/>
        <v/>
      </c>
      <c r="N1568" s="103"/>
      <c r="O1568" s="100"/>
      <c r="P1568" s="100"/>
      <c r="Q1568" s="101" t="str">
        <f t="shared" si="148"/>
        <v/>
      </c>
      <c r="R1568" s="100"/>
      <c r="S1568" s="102" t="str">
        <f t="shared" si="149"/>
        <v/>
      </c>
      <c r="T1568" s="15" t="str">
        <f t="shared" si="150"/>
        <v/>
      </c>
    </row>
    <row r="1569" spans="1:20" x14ac:dyDescent="0.55000000000000004">
      <c r="A1569" s="126"/>
      <c r="B1569" s="95"/>
      <c r="C1569" s="98" t="str">
        <f>IF(B1569="","",VLOOKUP(B1569,団体基本情報!$B$14:$D$23,3,FALSE))</f>
        <v/>
      </c>
      <c r="D1569" s="7" t="str">
        <f t="shared" si="145"/>
        <v/>
      </c>
      <c r="E1569" s="6" t="str">
        <f t="shared" si="146"/>
        <v/>
      </c>
      <c r="F1569" s="131"/>
      <c r="G1569" s="105" t="str">
        <f>IF(F1569="","",VLOOKUP(F1569,プルダウン用リスト!$K$1:$M$14,2,FALSE))</f>
        <v/>
      </c>
      <c r="H1569" s="99"/>
      <c r="I1569" s="99"/>
      <c r="J1569" s="139"/>
      <c r="K1569" s="141"/>
      <c r="L1569" s="118"/>
      <c r="M1569" s="119" t="str">
        <f t="shared" si="147"/>
        <v/>
      </c>
      <c r="N1569" s="103"/>
      <c r="O1569" s="100"/>
      <c r="P1569" s="100"/>
      <c r="Q1569" s="101" t="str">
        <f t="shared" si="148"/>
        <v/>
      </c>
      <c r="R1569" s="100"/>
      <c r="S1569" s="102" t="str">
        <f t="shared" si="149"/>
        <v/>
      </c>
      <c r="T1569" s="15" t="str">
        <f t="shared" si="150"/>
        <v/>
      </c>
    </row>
    <row r="1570" spans="1:20" x14ac:dyDescent="0.55000000000000004">
      <c r="A1570" s="126"/>
      <c r="B1570" s="95"/>
      <c r="C1570" s="98" t="str">
        <f>IF(B1570="","",VLOOKUP(B1570,団体基本情報!$B$14:$D$23,3,FALSE))</f>
        <v/>
      </c>
      <c r="D1570" s="7" t="str">
        <f t="shared" si="145"/>
        <v/>
      </c>
      <c r="E1570" s="6" t="str">
        <f t="shared" si="146"/>
        <v/>
      </c>
      <c r="F1570" s="131"/>
      <c r="G1570" s="105" t="str">
        <f>IF(F1570="","",VLOOKUP(F1570,プルダウン用リスト!$K$1:$M$14,2,FALSE))</f>
        <v/>
      </c>
      <c r="H1570" s="99"/>
      <c r="I1570" s="99"/>
      <c r="J1570" s="139"/>
      <c r="K1570" s="141"/>
      <c r="L1570" s="118"/>
      <c r="M1570" s="119" t="str">
        <f t="shared" si="147"/>
        <v/>
      </c>
      <c r="N1570" s="103"/>
      <c r="O1570" s="100"/>
      <c r="P1570" s="100"/>
      <c r="Q1570" s="101" t="str">
        <f t="shared" si="148"/>
        <v/>
      </c>
      <c r="R1570" s="100"/>
      <c r="S1570" s="102" t="str">
        <f t="shared" si="149"/>
        <v/>
      </c>
      <c r="T1570" s="15" t="str">
        <f t="shared" si="150"/>
        <v/>
      </c>
    </row>
    <row r="1571" spans="1:20" x14ac:dyDescent="0.55000000000000004">
      <c r="A1571" s="126"/>
      <c r="B1571" s="95"/>
      <c r="C1571" s="98" t="str">
        <f>IF(B1571="","",VLOOKUP(B1571,団体基本情報!$B$14:$D$23,3,FALSE))</f>
        <v/>
      </c>
      <c r="D1571" s="7" t="str">
        <f t="shared" si="145"/>
        <v/>
      </c>
      <c r="E1571" s="6" t="str">
        <f t="shared" si="146"/>
        <v/>
      </c>
      <c r="F1571" s="131"/>
      <c r="G1571" s="105" t="str">
        <f>IF(F1571="","",VLOOKUP(F1571,プルダウン用リスト!$K$1:$M$14,2,FALSE))</f>
        <v/>
      </c>
      <c r="H1571" s="99"/>
      <c r="I1571" s="99"/>
      <c r="J1571" s="139"/>
      <c r="K1571" s="141"/>
      <c r="L1571" s="118"/>
      <c r="M1571" s="119" t="str">
        <f t="shared" si="147"/>
        <v/>
      </c>
      <c r="N1571" s="103"/>
      <c r="O1571" s="100"/>
      <c r="P1571" s="100"/>
      <c r="Q1571" s="101" t="str">
        <f t="shared" si="148"/>
        <v/>
      </c>
      <c r="R1571" s="100"/>
      <c r="S1571" s="102" t="str">
        <f t="shared" si="149"/>
        <v/>
      </c>
      <c r="T1571" s="15" t="str">
        <f t="shared" si="150"/>
        <v/>
      </c>
    </row>
    <row r="1572" spans="1:20" x14ac:dyDescent="0.55000000000000004">
      <c r="A1572" s="126"/>
      <c r="B1572" s="95"/>
      <c r="C1572" s="98" t="str">
        <f>IF(B1572="","",VLOOKUP(B1572,団体基本情報!$B$14:$D$23,3,FALSE))</f>
        <v/>
      </c>
      <c r="D1572" s="7" t="str">
        <f t="shared" si="145"/>
        <v/>
      </c>
      <c r="E1572" s="6" t="str">
        <f t="shared" si="146"/>
        <v/>
      </c>
      <c r="F1572" s="131"/>
      <c r="G1572" s="105" t="str">
        <f>IF(F1572="","",VLOOKUP(F1572,プルダウン用リスト!$K$1:$M$14,2,FALSE))</f>
        <v/>
      </c>
      <c r="H1572" s="99"/>
      <c r="I1572" s="99"/>
      <c r="J1572" s="139"/>
      <c r="K1572" s="141"/>
      <c r="L1572" s="118"/>
      <c r="M1572" s="119" t="str">
        <f t="shared" si="147"/>
        <v/>
      </c>
      <c r="N1572" s="103"/>
      <c r="O1572" s="100"/>
      <c r="P1572" s="100"/>
      <c r="Q1572" s="101" t="str">
        <f t="shared" si="148"/>
        <v/>
      </c>
      <c r="R1572" s="100"/>
      <c r="S1572" s="102" t="str">
        <f t="shared" si="149"/>
        <v/>
      </c>
      <c r="T1572" s="15" t="str">
        <f t="shared" si="150"/>
        <v/>
      </c>
    </row>
    <row r="1573" spans="1:20" x14ac:dyDescent="0.55000000000000004">
      <c r="A1573" s="126"/>
      <c r="B1573" s="95"/>
      <c r="C1573" s="98" t="str">
        <f>IF(B1573="","",VLOOKUP(B1573,団体基本情報!$B$14:$D$23,3,FALSE))</f>
        <v/>
      </c>
      <c r="D1573" s="7" t="str">
        <f t="shared" si="145"/>
        <v/>
      </c>
      <c r="E1573" s="6" t="str">
        <f t="shared" si="146"/>
        <v/>
      </c>
      <c r="F1573" s="131"/>
      <c r="G1573" s="105" t="str">
        <f>IF(F1573="","",VLOOKUP(F1573,プルダウン用リスト!$K$1:$M$14,2,FALSE))</f>
        <v/>
      </c>
      <c r="H1573" s="99"/>
      <c r="I1573" s="99"/>
      <c r="J1573" s="139"/>
      <c r="K1573" s="141"/>
      <c r="L1573" s="118"/>
      <c r="M1573" s="119" t="str">
        <f t="shared" si="147"/>
        <v/>
      </c>
      <c r="N1573" s="103"/>
      <c r="O1573" s="100"/>
      <c r="P1573" s="100"/>
      <c r="Q1573" s="101" t="str">
        <f t="shared" si="148"/>
        <v/>
      </c>
      <c r="R1573" s="100"/>
      <c r="S1573" s="102" t="str">
        <f t="shared" si="149"/>
        <v/>
      </c>
      <c r="T1573" s="15" t="str">
        <f t="shared" si="150"/>
        <v/>
      </c>
    </row>
    <row r="1574" spans="1:20" x14ac:dyDescent="0.55000000000000004">
      <c r="A1574" s="126"/>
      <c r="B1574" s="95"/>
      <c r="C1574" s="98" t="str">
        <f>IF(B1574="","",VLOOKUP(B1574,団体基本情報!$B$14:$D$23,3,FALSE))</f>
        <v/>
      </c>
      <c r="D1574" s="7" t="str">
        <f t="shared" si="145"/>
        <v/>
      </c>
      <c r="E1574" s="6" t="str">
        <f t="shared" si="146"/>
        <v/>
      </c>
      <c r="F1574" s="131"/>
      <c r="G1574" s="105" t="str">
        <f>IF(F1574="","",VLOOKUP(F1574,プルダウン用リスト!$K$1:$M$14,2,FALSE))</f>
        <v/>
      </c>
      <c r="H1574" s="99"/>
      <c r="I1574" s="99"/>
      <c r="J1574" s="139"/>
      <c r="K1574" s="141"/>
      <c r="L1574" s="118"/>
      <c r="M1574" s="119" t="str">
        <f t="shared" si="147"/>
        <v/>
      </c>
      <c r="N1574" s="103"/>
      <c r="O1574" s="100"/>
      <c r="P1574" s="100"/>
      <c r="Q1574" s="101" t="str">
        <f t="shared" si="148"/>
        <v/>
      </c>
      <c r="R1574" s="100"/>
      <c r="S1574" s="102" t="str">
        <f t="shared" si="149"/>
        <v/>
      </c>
      <c r="T1574" s="15" t="str">
        <f t="shared" si="150"/>
        <v/>
      </c>
    </row>
    <row r="1575" spans="1:20" x14ac:dyDescent="0.55000000000000004">
      <c r="A1575" s="126"/>
      <c r="B1575" s="95"/>
      <c r="C1575" s="98" t="str">
        <f>IF(B1575="","",VLOOKUP(B1575,団体基本情報!$B$14:$D$23,3,FALSE))</f>
        <v/>
      </c>
      <c r="D1575" s="7" t="str">
        <f t="shared" si="145"/>
        <v/>
      </c>
      <c r="E1575" s="6" t="str">
        <f t="shared" si="146"/>
        <v/>
      </c>
      <c r="F1575" s="131"/>
      <c r="G1575" s="105" t="str">
        <f>IF(F1575="","",VLOOKUP(F1575,プルダウン用リスト!$K$1:$M$14,2,FALSE))</f>
        <v/>
      </c>
      <c r="H1575" s="99"/>
      <c r="I1575" s="99"/>
      <c r="J1575" s="139"/>
      <c r="K1575" s="141"/>
      <c r="L1575" s="118"/>
      <c r="M1575" s="119" t="str">
        <f t="shared" si="147"/>
        <v/>
      </c>
      <c r="N1575" s="103"/>
      <c r="O1575" s="100"/>
      <c r="P1575" s="100"/>
      <c r="Q1575" s="101" t="str">
        <f t="shared" si="148"/>
        <v/>
      </c>
      <c r="R1575" s="100"/>
      <c r="S1575" s="102" t="str">
        <f t="shared" si="149"/>
        <v/>
      </c>
      <c r="T1575" s="15" t="str">
        <f t="shared" si="150"/>
        <v/>
      </c>
    </row>
    <row r="1576" spans="1:20" x14ac:dyDescent="0.55000000000000004">
      <c r="A1576" s="126"/>
      <c r="B1576" s="95"/>
      <c r="C1576" s="98" t="str">
        <f>IF(B1576="","",VLOOKUP(B1576,団体基本情報!$B$14:$D$23,3,FALSE))</f>
        <v/>
      </c>
      <c r="D1576" s="7" t="str">
        <f t="shared" si="145"/>
        <v/>
      </c>
      <c r="E1576" s="6" t="str">
        <f t="shared" si="146"/>
        <v/>
      </c>
      <c r="F1576" s="131"/>
      <c r="G1576" s="105" t="str">
        <f>IF(F1576="","",VLOOKUP(F1576,プルダウン用リスト!$K$1:$M$14,2,FALSE))</f>
        <v/>
      </c>
      <c r="H1576" s="99"/>
      <c r="I1576" s="99"/>
      <c r="J1576" s="139"/>
      <c r="K1576" s="141"/>
      <c r="L1576" s="118"/>
      <c r="M1576" s="119" t="str">
        <f t="shared" si="147"/>
        <v/>
      </c>
      <c r="N1576" s="103"/>
      <c r="O1576" s="100"/>
      <c r="P1576" s="100"/>
      <c r="Q1576" s="101" t="str">
        <f t="shared" si="148"/>
        <v/>
      </c>
      <c r="R1576" s="100"/>
      <c r="S1576" s="102" t="str">
        <f t="shared" si="149"/>
        <v/>
      </c>
      <c r="T1576" s="15" t="str">
        <f t="shared" si="150"/>
        <v/>
      </c>
    </row>
    <row r="1577" spans="1:20" x14ac:dyDescent="0.55000000000000004">
      <c r="A1577" s="126"/>
      <c r="B1577" s="95"/>
      <c r="C1577" s="98" t="str">
        <f>IF(B1577="","",VLOOKUP(B1577,団体基本情報!$B$14:$D$23,3,FALSE))</f>
        <v/>
      </c>
      <c r="D1577" s="7" t="str">
        <f t="shared" si="145"/>
        <v/>
      </c>
      <c r="E1577" s="6" t="str">
        <f t="shared" si="146"/>
        <v/>
      </c>
      <c r="F1577" s="131"/>
      <c r="G1577" s="105" t="str">
        <f>IF(F1577="","",VLOOKUP(F1577,プルダウン用リスト!$K$1:$M$14,2,FALSE))</f>
        <v/>
      </c>
      <c r="H1577" s="99"/>
      <c r="I1577" s="99"/>
      <c r="J1577" s="139"/>
      <c r="K1577" s="141"/>
      <c r="L1577" s="118"/>
      <c r="M1577" s="119" t="str">
        <f t="shared" si="147"/>
        <v/>
      </c>
      <c r="N1577" s="103"/>
      <c r="O1577" s="100"/>
      <c r="P1577" s="100"/>
      <c r="Q1577" s="101" t="str">
        <f t="shared" si="148"/>
        <v/>
      </c>
      <c r="R1577" s="100"/>
      <c r="S1577" s="102" t="str">
        <f t="shared" si="149"/>
        <v/>
      </c>
      <c r="T1577" s="15" t="str">
        <f t="shared" si="150"/>
        <v/>
      </c>
    </row>
    <row r="1578" spans="1:20" x14ac:dyDescent="0.55000000000000004">
      <c r="A1578" s="126"/>
      <c r="B1578" s="95"/>
      <c r="C1578" s="98" t="str">
        <f>IF(B1578="","",VLOOKUP(B1578,団体基本情報!$B$14:$D$23,3,FALSE))</f>
        <v/>
      </c>
      <c r="D1578" s="7" t="str">
        <f t="shared" si="145"/>
        <v/>
      </c>
      <c r="E1578" s="6" t="str">
        <f t="shared" si="146"/>
        <v/>
      </c>
      <c r="F1578" s="131"/>
      <c r="G1578" s="105" t="str">
        <f>IF(F1578="","",VLOOKUP(F1578,プルダウン用リスト!$K$1:$M$14,2,FALSE))</f>
        <v/>
      </c>
      <c r="H1578" s="99"/>
      <c r="I1578" s="99"/>
      <c r="J1578" s="139"/>
      <c r="K1578" s="141"/>
      <c r="L1578" s="118"/>
      <c r="M1578" s="119" t="str">
        <f t="shared" si="147"/>
        <v/>
      </c>
      <c r="N1578" s="103"/>
      <c r="O1578" s="100"/>
      <c r="P1578" s="100"/>
      <c r="Q1578" s="101" t="str">
        <f t="shared" si="148"/>
        <v/>
      </c>
      <c r="R1578" s="100"/>
      <c r="S1578" s="102" t="str">
        <f t="shared" si="149"/>
        <v/>
      </c>
      <c r="T1578" s="15" t="str">
        <f t="shared" si="150"/>
        <v/>
      </c>
    </row>
    <row r="1579" spans="1:20" x14ac:dyDescent="0.55000000000000004">
      <c r="A1579" s="126"/>
      <c r="B1579" s="95"/>
      <c r="C1579" s="98" t="str">
        <f>IF(B1579="","",VLOOKUP(B1579,団体基本情報!$B$14:$D$23,3,FALSE))</f>
        <v/>
      </c>
      <c r="D1579" s="7" t="str">
        <f t="shared" si="145"/>
        <v/>
      </c>
      <c r="E1579" s="6" t="str">
        <f t="shared" si="146"/>
        <v/>
      </c>
      <c r="F1579" s="131"/>
      <c r="G1579" s="105" t="str">
        <f>IF(F1579="","",VLOOKUP(F1579,プルダウン用リスト!$K$1:$M$14,2,FALSE))</f>
        <v/>
      </c>
      <c r="H1579" s="99"/>
      <c r="I1579" s="99"/>
      <c r="J1579" s="139"/>
      <c r="K1579" s="141"/>
      <c r="L1579" s="118"/>
      <c r="M1579" s="119" t="str">
        <f t="shared" si="147"/>
        <v/>
      </c>
      <c r="N1579" s="103"/>
      <c r="O1579" s="100"/>
      <c r="P1579" s="100"/>
      <c r="Q1579" s="101" t="str">
        <f t="shared" si="148"/>
        <v/>
      </c>
      <c r="R1579" s="100"/>
      <c r="S1579" s="102" t="str">
        <f t="shared" si="149"/>
        <v/>
      </c>
      <c r="T1579" s="15" t="str">
        <f t="shared" si="150"/>
        <v/>
      </c>
    </row>
    <row r="1580" spans="1:20" x14ac:dyDescent="0.55000000000000004">
      <c r="A1580" s="126"/>
      <c r="B1580" s="95"/>
      <c r="C1580" s="98" t="str">
        <f>IF(B1580="","",VLOOKUP(B1580,団体基本情報!$B$14:$D$23,3,FALSE))</f>
        <v/>
      </c>
      <c r="D1580" s="7" t="str">
        <f t="shared" si="145"/>
        <v/>
      </c>
      <c r="E1580" s="6" t="str">
        <f t="shared" si="146"/>
        <v/>
      </c>
      <c r="F1580" s="131"/>
      <c r="G1580" s="105" t="str">
        <f>IF(F1580="","",VLOOKUP(F1580,プルダウン用リスト!$K$1:$M$14,2,FALSE))</f>
        <v/>
      </c>
      <c r="H1580" s="99"/>
      <c r="I1580" s="99"/>
      <c r="J1580" s="139"/>
      <c r="K1580" s="141"/>
      <c r="L1580" s="118"/>
      <c r="M1580" s="119" t="str">
        <f t="shared" si="147"/>
        <v/>
      </c>
      <c r="N1580" s="103"/>
      <c r="O1580" s="100"/>
      <c r="P1580" s="100"/>
      <c r="Q1580" s="101" t="str">
        <f t="shared" si="148"/>
        <v/>
      </c>
      <c r="R1580" s="100"/>
      <c r="S1580" s="102" t="str">
        <f t="shared" si="149"/>
        <v/>
      </c>
      <c r="T1580" s="15" t="str">
        <f t="shared" si="150"/>
        <v/>
      </c>
    </row>
    <row r="1581" spans="1:20" x14ac:dyDescent="0.55000000000000004">
      <c r="A1581" s="126"/>
      <c r="B1581" s="95"/>
      <c r="C1581" s="98" t="str">
        <f>IF(B1581="","",VLOOKUP(B1581,団体基本情報!$B$14:$D$23,3,FALSE))</f>
        <v/>
      </c>
      <c r="D1581" s="7" t="str">
        <f t="shared" si="145"/>
        <v/>
      </c>
      <c r="E1581" s="6" t="str">
        <f t="shared" si="146"/>
        <v/>
      </c>
      <c r="F1581" s="131"/>
      <c r="G1581" s="105" t="str">
        <f>IF(F1581="","",VLOOKUP(F1581,プルダウン用リスト!$K$1:$M$14,2,FALSE))</f>
        <v/>
      </c>
      <c r="H1581" s="99"/>
      <c r="I1581" s="99"/>
      <c r="J1581" s="139"/>
      <c r="K1581" s="141"/>
      <c r="L1581" s="118"/>
      <c r="M1581" s="119" t="str">
        <f t="shared" si="147"/>
        <v/>
      </c>
      <c r="N1581" s="103"/>
      <c r="O1581" s="100"/>
      <c r="P1581" s="100"/>
      <c r="Q1581" s="101" t="str">
        <f t="shared" si="148"/>
        <v/>
      </c>
      <c r="R1581" s="100"/>
      <c r="S1581" s="102" t="str">
        <f t="shared" si="149"/>
        <v/>
      </c>
      <c r="T1581" s="15" t="str">
        <f t="shared" si="150"/>
        <v/>
      </c>
    </row>
    <row r="1582" spans="1:20" x14ac:dyDescent="0.55000000000000004">
      <c r="A1582" s="126"/>
      <c r="B1582" s="95"/>
      <c r="C1582" s="98" t="str">
        <f>IF(B1582="","",VLOOKUP(B1582,団体基本情報!$B$14:$D$23,3,FALSE))</f>
        <v/>
      </c>
      <c r="D1582" s="7" t="str">
        <f t="shared" si="145"/>
        <v/>
      </c>
      <c r="E1582" s="6" t="str">
        <f t="shared" si="146"/>
        <v/>
      </c>
      <c r="F1582" s="131"/>
      <c r="G1582" s="105" t="str">
        <f>IF(F1582="","",VLOOKUP(F1582,プルダウン用リスト!$K$1:$M$14,2,FALSE))</f>
        <v/>
      </c>
      <c r="H1582" s="99"/>
      <c r="I1582" s="99"/>
      <c r="J1582" s="139"/>
      <c r="K1582" s="141"/>
      <c r="L1582" s="118"/>
      <c r="M1582" s="119" t="str">
        <f t="shared" si="147"/>
        <v/>
      </c>
      <c r="N1582" s="103"/>
      <c r="O1582" s="100"/>
      <c r="P1582" s="100"/>
      <c r="Q1582" s="101" t="str">
        <f t="shared" si="148"/>
        <v/>
      </c>
      <c r="R1582" s="100"/>
      <c r="S1582" s="102" t="str">
        <f t="shared" si="149"/>
        <v/>
      </c>
      <c r="T1582" s="15" t="str">
        <f t="shared" si="150"/>
        <v/>
      </c>
    </row>
    <row r="1583" spans="1:20" x14ac:dyDescent="0.55000000000000004">
      <c r="A1583" s="126"/>
      <c r="B1583" s="95"/>
      <c r="C1583" s="98" t="str">
        <f>IF(B1583="","",VLOOKUP(B1583,団体基本情報!$B$14:$D$23,3,FALSE))</f>
        <v/>
      </c>
      <c r="D1583" s="7" t="str">
        <f t="shared" si="145"/>
        <v/>
      </c>
      <c r="E1583" s="6" t="str">
        <f t="shared" si="146"/>
        <v/>
      </c>
      <c r="F1583" s="131"/>
      <c r="G1583" s="105" t="str">
        <f>IF(F1583="","",VLOOKUP(F1583,プルダウン用リスト!$K$1:$M$14,2,FALSE))</f>
        <v/>
      </c>
      <c r="H1583" s="99"/>
      <c r="I1583" s="99"/>
      <c r="J1583" s="139"/>
      <c r="K1583" s="141"/>
      <c r="L1583" s="118"/>
      <c r="M1583" s="119" t="str">
        <f t="shared" si="147"/>
        <v/>
      </c>
      <c r="N1583" s="103"/>
      <c r="O1583" s="100"/>
      <c r="P1583" s="100"/>
      <c r="Q1583" s="101" t="str">
        <f t="shared" si="148"/>
        <v/>
      </c>
      <c r="R1583" s="100"/>
      <c r="S1583" s="102" t="str">
        <f t="shared" si="149"/>
        <v/>
      </c>
      <c r="T1583" s="15" t="str">
        <f t="shared" si="150"/>
        <v/>
      </c>
    </row>
    <row r="1584" spans="1:20" x14ac:dyDescent="0.55000000000000004">
      <c r="A1584" s="126"/>
      <c r="B1584" s="95"/>
      <c r="C1584" s="98" t="str">
        <f>IF(B1584="","",VLOOKUP(B1584,団体基本情報!$B$14:$D$23,3,FALSE))</f>
        <v/>
      </c>
      <c r="D1584" s="7" t="str">
        <f t="shared" si="145"/>
        <v/>
      </c>
      <c r="E1584" s="6" t="str">
        <f t="shared" si="146"/>
        <v/>
      </c>
      <c r="F1584" s="131"/>
      <c r="G1584" s="105" t="str">
        <f>IF(F1584="","",VLOOKUP(F1584,プルダウン用リスト!$K$1:$M$14,2,FALSE))</f>
        <v/>
      </c>
      <c r="H1584" s="99"/>
      <c r="I1584" s="99"/>
      <c r="J1584" s="139"/>
      <c r="K1584" s="141"/>
      <c r="L1584" s="118"/>
      <c r="M1584" s="119" t="str">
        <f t="shared" si="147"/>
        <v/>
      </c>
      <c r="N1584" s="103"/>
      <c r="O1584" s="100"/>
      <c r="P1584" s="100"/>
      <c r="Q1584" s="101" t="str">
        <f t="shared" si="148"/>
        <v/>
      </c>
      <c r="R1584" s="100"/>
      <c r="S1584" s="102" t="str">
        <f t="shared" si="149"/>
        <v/>
      </c>
      <c r="T1584" s="15" t="str">
        <f t="shared" si="150"/>
        <v/>
      </c>
    </row>
    <row r="1585" spans="1:20" x14ac:dyDescent="0.55000000000000004">
      <c r="A1585" s="126"/>
      <c r="B1585" s="95"/>
      <c r="C1585" s="98" t="str">
        <f>IF(B1585="","",VLOOKUP(B1585,団体基本情報!$B$14:$D$23,3,FALSE))</f>
        <v/>
      </c>
      <c r="D1585" s="7" t="str">
        <f t="shared" si="145"/>
        <v/>
      </c>
      <c r="E1585" s="6" t="str">
        <f t="shared" si="146"/>
        <v/>
      </c>
      <c r="F1585" s="131"/>
      <c r="G1585" s="105" t="str">
        <f>IF(F1585="","",VLOOKUP(F1585,プルダウン用リスト!$K$1:$M$14,2,FALSE))</f>
        <v/>
      </c>
      <c r="H1585" s="99"/>
      <c r="I1585" s="99"/>
      <c r="J1585" s="139"/>
      <c r="K1585" s="141"/>
      <c r="L1585" s="118"/>
      <c r="M1585" s="119" t="str">
        <f t="shared" si="147"/>
        <v/>
      </c>
      <c r="N1585" s="103"/>
      <c r="O1585" s="100"/>
      <c r="P1585" s="100"/>
      <c r="Q1585" s="101" t="str">
        <f t="shared" si="148"/>
        <v/>
      </c>
      <c r="R1585" s="100"/>
      <c r="S1585" s="102" t="str">
        <f t="shared" si="149"/>
        <v/>
      </c>
      <c r="T1585" s="15" t="str">
        <f t="shared" si="150"/>
        <v/>
      </c>
    </row>
    <row r="1586" spans="1:20" x14ac:dyDescent="0.55000000000000004">
      <c r="A1586" s="126"/>
      <c r="B1586" s="95"/>
      <c r="C1586" s="98" t="str">
        <f>IF(B1586="","",VLOOKUP(B1586,団体基本情報!$B$14:$D$23,3,FALSE))</f>
        <v/>
      </c>
      <c r="D1586" s="7" t="str">
        <f t="shared" si="145"/>
        <v/>
      </c>
      <c r="E1586" s="6" t="str">
        <f t="shared" si="146"/>
        <v/>
      </c>
      <c r="F1586" s="131"/>
      <c r="G1586" s="105" t="str">
        <f>IF(F1586="","",VLOOKUP(F1586,プルダウン用リスト!$K$1:$M$14,2,FALSE))</f>
        <v/>
      </c>
      <c r="H1586" s="99"/>
      <c r="I1586" s="99"/>
      <c r="J1586" s="139"/>
      <c r="K1586" s="141"/>
      <c r="L1586" s="118"/>
      <c r="M1586" s="119" t="str">
        <f t="shared" si="147"/>
        <v/>
      </c>
      <c r="N1586" s="103"/>
      <c r="O1586" s="100"/>
      <c r="P1586" s="100"/>
      <c r="Q1586" s="101" t="str">
        <f t="shared" si="148"/>
        <v/>
      </c>
      <c r="R1586" s="100"/>
      <c r="S1586" s="102" t="str">
        <f t="shared" si="149"/>
        <v/>
      </c>
      <c r="T1586" s="15" t="str">
        <f t="shared" si="150"/>
        <v/>
      </c>
    </row>
    <row r="1587" spans="1:20" x14ac:dyDescent="0.55000000000000004">
      <c r="A1587" s="126"/>
      <c r="B1587" s="95"/>
      <c r="C1587" s="98" t="str">
        <f>IF(B1587="","",VLOOKUP(B1587,団体基本情報!$B$14:$D$23,3,FALSE))</f>
        <v/>
      </c>
      <c r="D1587" s="7" t="str">
        <f t="shared" si="145"/>
        <v/>
      </c>
      <c r="E1587" s="6" t="str">
        <f t="shared" si="146"/>
        <v/>
      </c>
      <c r="F1587" s="131"/>
      <c r="G1587" s="105" t="str">
        <f>IF(F1587="","",VLOOKUP(F1587,プルダウン用リスト!$K$1:$M$14,2,FALSE))</f>
        <v/>
      </c>
      <c r="H1587" s="99"/>
      <c r="I1587" s="99"/>
      <c r="J1587" s="139"/>
      <c r="K1587" s="141"/>
      <c r="L1587" s="118"/>
      <c r="M1587" s="119" t="str">
        <f t="shared" si="147"/>
        <v/>
      </c>
      <c r="N1587" s="103"/>
      <c r="O1587" s="100"/>
      <c r="P1587" s="100"/>
      <c r="Q1587" s="101" t="str">
        <f t="shared" si="148"/>
        <v/>
      </c>
      <c r="R1587" s="100"/>
      <c r="S1587" s="102" t="str">
        <f t="shared" si="149"/>
        <v/>
      </c>
      <c r="T1587" s="15" t="str">
        <f t="shared" si="150"/>
        <v/>
      </c>
    </row>
    <row r="1588" spans="1:20" x14ac:dyDescent="0.55000000000000004">
      <c r="A1588" s="126"/>
      <c r="B1588" s="95"/>
      <c r="C1588" s="98" t="str">
        <f>IF(B1588="","",VLOOKUP(B1588,団体基本情報!$B$14:$D$23,3,FALSE))</f>
        <v/>
      </c>
      <c r="D1588" s="7" t="str">
        <f t="shared" si="145"/>
        <v/>
      </c>
      <c r="E1588" s="6" t="str">
        <f t="shared" si="146"/>
        <v/>
      </c>
      <c r="F1588" s="131"/>
      <c r="G1588" s="105" t="str">
        <f>IF(F1588="","",VLOOKUP(F1588,プルダウン用リスト!$K$1:$M$14,2,FALSE))</f>
        <v/>
      </c>
      <c r="H1588" s="99"/>
      <c r="I1588" s="99"/>
      <c r="J1588" s="139"/>
      <c r="K1588" s="141"/>
      <c r="L1588" s="118"/>
      <c r="M1588" s="119" t="str">
        <f t="shared" si="147"/>
        <v/>
      </c>
      <c r="N1588" s="103"/>
      <c r="O1588" s="100"/>
      <c r="P1588" s="100"/>
      <c r="Q1588" s="101" t="str">
        <f t="shared" si="148"/>
        <v/>
      </c>
      <c r="R1588" s="100"/>
      <c r="S1588" s="102" t="str">
        <f t="shared" si="149"/>
        <v/>
      </c>
      <c r="T1588" s="15" t="str">
        <f t="shared" si="150"/>
        <v/>
      </c>
    </row>
    <row r="1589" spans="1:20" x14ac:dyDescent="0.55000000000000004">
      <c r="A1589" s="126"/>
      <c r="B1589" s="95"/>
      <c r="C1589" s="98" t="str">
        <f>IF(B1589="","",VLOOKUP(B1589,団体基本情報!$B$14:$D$23,3,FALSE))</f>
        <v/>
      </c>
      <c r="D1589" s="7" t="str">
        <f t="shared" si="145"/>
        <v/>
      </c>
      <c r="E1589" s="6" t="str">
        <f t="shared" si="146"/>
        <v/>
      </c>
      <c r="F1589" s="131"/>
      <c r="G1589" s="105" t="str">
        <f>IF(F1589="","",VLOOKUP(F1589,プルダウン用リスト!$K$1:$M$14,2,FALSE))</f>
        <v/>
      </c>
      <c r="H1589" s="99"/>
      <c r="I1589" s="99"/>
      <c r="J1589" s="139"/>
      <c r="K1589" s="141"/>
      <c r="L1589" s="118"/>
      <c r="M1589" s="119" t="str">
        <f t="shared" si="147"/>
        <v/>
      </c>
      <c r="N1589" s="103"/>
      <c r="O1589" s="100"/>
      <c r="P1589" s="100"/>
      <c r="Q1589" s="101" t="str">
        <f t="shared" si="148"/>
        <v/>
      </c>
      <c r="R1589" s="100"/>
      <c r="S1589" s="102" t="str">
        <f t="shared" si="149"/>
        <v/>
      </c>
      <c r="T1589" s="15" t="str">
        <f t="shared" si="150"/>
        <v/>
      </c>
    </row>
    <row r="1590" spans="1:20" x14ac:dyDescent="0.55000000000000004">
      <c r="A1590" s="126"/>
      <c r="B1590" s="95"/>
      <c r="C1590" s="98" t="str">
        <f>IF(B1590="","",VLOOKUP(B1590,団体基本情報!$B$14:$D$23,3,FALSE))</f>
        <v/>
      </c>
      <c r="D1590" s="7" t="str">
        <f t="shared" si="145"/>
        <v/>
      </c>
      <c r="E1590" s="6" t="str">
        <f t="shared" si="146"/>
        <v/>
      </c>
      <c r="F1590" s="131"/>
      <c r="G1590" s="105" t="str">
        <f>IF(F1590="","",VLOOKUP(F1590,プルダウン用リスト!$K$1:$M$14,2,FALSE))</f>
        <v/>
      </c>
      <c r="H1590" s="99"/>
      <c r="I1590" s="99"/>
      <c r="J1590" s="139"/>
      <c r="K1590" s="141"/>
      <c r="L1590" s="118"/>
      <c r="M1590" s="119" t="str">
        <f t="shared" si="147"/>
        <v/>
      </c>
      <c r="N1590" s="103"/>
      <c r="O1590" s="100"/>
      <c r="P1590" s="100"/>
      <c r="Q1590" s="101" t="str">
        <f t="shared" si="148"/>
        <v/>
      </c>
      <c r="R1590" s="100"/>
      <c r="S1590" s="102" t="str">
        <f t="shared" si="149"/>
        <v/>
      </c>
      <c r="T1590" s="15" t="str">
        <f t="shared" si="150"/>
        <v/>
      </c>
    </row>
    <row r="1591" spans="1:20" x14ac:dyDescent="0.55000000000000004">
      <c r="A1591" s="126"/>
      <c r="B1591" s="95"/>
      <c r="C1591" s="98" t="str">
        <f>IF(B1591="","",VLOOKUP(B1591,団体基本情報!$B$14:$D$23,3,FALSE))</f>
        <v/>
      </c>
      <c r="D1591" s="7" t="str">
        <f t="shared" si="145"/>
        <v/>
      </c>
      <c r="E1591" s="6" t="str">
        <f t="shared" si="146"/>
        <v/>
      </c>
      <c r="F1591" s="131"/>
      <c r="G1591" s="105" t="str">
        <f>IF(F1591="","",VLOOKUP(F1591,プルダウン用リスト!$K$1:$M$14,2,FALSE))</f>
        <v/>
      </c>
      <c r="H1591" s="99"/>
      <c r="I1591" s="99"/>
      <c r="J1591" s="139"/>
      <c r="K1591" s="141"/>
      <c r="L1591" s="118"/>
      <c r="M1591" s="119" t="str">
        <f t="shared" si="147"/>
        <v/>
      </c>
      <c r="N1591" s="103"/>
      <c r="O1591" s="100"/>
      <c r="P1591" s="100"/>
      <c r="Q1591" s="101" t="str">
        <f t="shared" si="148"/>
        <v/>
      </c>
      <c r="R1591" s="100"/>
      <c r="S1591" s="102" t="str">
        <f t="shared" si="149"/>
        <v/>
      </c>
      <c r="T1591" s="15" t="str">
        <f t="shared" si="150"/>
        <v/>
      </c>
    </row>
    <row r="1592" spans="1:20" x14ac:dyDescent="0.55000000000000004">
      <c r="A1592" s="126"/>
      <c r="B1592" s="95"/>
      <c r="C1592" s="98" t="str">
        <f>IF(B1592="","",VLOOKUP(B1592,団体基本情報!$B$14:$D$23,3,FALSE))</f>
        <v/>
      </c>
      <c r="D1592" s="7" t="str">
        <f t="shared" si="145"/>
        <v/>
      </c>
      <c r="E1592" s="6" t="str">
        <f t="shared" si="146"/>
        <v/>
      </c>
      <c r="F1592" s="131"/>
      <c r="G1592" s="105" t="str">
        <f>IF(F1592="","",VLOOKUP(F1592,プルダウン用リスト!$K$1:$M$14,2,FALSE))</f>
        <v/>
      </c>
      <c r="H1592" s="99"/>
      <c r="I1592" s="99"/>
      <c r="J1592" s="139"/>
      <c r="K1592" s="141"/>
      <c r="L1592" s="118"/>
      <c r="M1592" s="119" t="str">
        <f t="shared" si="147"/>
        <v/>
      </c>
      <c r="N1592" s="103"/>
      <c r="O1592" s="100"/>
      <c r="P1592" s="100"/>
      <c r="Q1592" s="101" t="str">
        <f t="shared" si="148"/>
        <v/>
      </c>
      <c r="R1592" s="100"/>
      <c r="S1592" s="102" t="str">
        <f t="shared" si="149"/>
        <v/>
      </c>
      <c r="T1592" s="15" t="str">
        <f t="shared" si="150"/>
        <v/>
      </c>
    </row>
    <row r="1593" spans="1:20" x14ac:dyDescent="0.55000000000000004">
      <c r="A1593" s="126"/>
      <c r="B1593" s="95"/>
      <c r="C1593" s="98" t="str">
        <f>IF(B1593="","",VLOOKUP(B1593,団体基本情報!$B$14:$D$23,3,FALSE))</f>
        <v/>
      </c>
      <c r="D1593" s="7" t="str">
        <f t="shared" si="145"/>
        <v/>
      </c>
      <c r="E1593" s="6" t="str">
        <f t="shared" si="146"/>
        <v/>
      </c>
      <c r="F1593" s="131"/>
      <c r="G1593" s="105" t="str">
        <f>IF(F1593="","",VLOOKUP(F1593,プルダウン用リスト!$K$1:$M$14,2,FALSE))</f>
        <v/>
      </c>
      <c r="H1593" s="99"/>
      <c r="I1593" s="99"/>
      <c r="J1593" s="139"/>
      <c r="K1593" s="141"/>
      <c r="L1593" s="118"/>
      <c r="M1593" s="119" t="str">
        <f t="shared" si="147"/>
        <v/>
      </c>
      <c r="N1593" s="103"/>
      <c r="O1593" s="100"/>
      <c r="P1593" s="100"/>
      <c r="Q1593" s="101" t="str">
        <f t="shared" si="148"/>
        <v/>
      </c>
      <c r="R1593" s="100"/>
      <c r="S1593" s="102" t="str">
        <f t="shared" si="149"/>
        <v/>
      </c>
      <c r="T1593" s="15" t="str">
        <f t="shared" si="150"/>
        <v/>
      </c>
    </row>
    <row r="1594" spans="1:20" x14ac:dyDescent="0.55000000000000004">
      <c r="A1594" s="126"/>
      <c r="B1594" s="95"/>
      <c r="C1594" s="98" t="str">
        <f>IF(B1594="","",VLOOKUP(B1594,団体基本情報!$B$14:$D$23,3,FALSE))</f>
        <v/>
      </c>
      <c r="D1594" s="7" t="str">
        <f t="shared" si="145"/>
        <v/>
      </c>
      <c r="E1594" s="6" t="str">
        <f t="shared" si="146"/>
        <v/>
      </c>
      <c r="F1594" s="131"/>
      <c r="G1594" s="105" t="str">
        <f>IF(F1594="","",VLOOKUP(F1594,プルダウン用リスト!$K$1:$M$14,2,FALSE))</f>
        <v/>
      </c>
      <c r="H1594" s="99"/>
      <c r="I1594" s="99"/>
      <c r="J1594" s="139"/>
      <c r="K1594" s="141"/>
      <c r="L1594" s="118"/>
      <c r="M1594" s="119" t="str">
        <f t="shared" si="147"/>
        <v/>
      </c>
      <c r="N1594" s="103"/>
      <c r="O1594" s="100"/>
      <c r="P1594" s="100"/>
      <c r="Q1594" s="101" t="str">
        <f t="shared" si="148"/>
        <v/>
      </c>
      <c r="R1594" s="100"/>
      <c r="S1594" s="102" t="str">
        <f t="shared" si="149"/>
        <v/>
      </c>
      <c r="T1594" s="15" t="str">
        <f t="shared" si="150"/>
        <v/>
      </c>
    </row>
    <row r="1595" spans="1:20" x14ac:dyDescent="0.55000000000000004">
      <c r="A1595" s="126"/>
      <c r="B1595" s="95"/>
      <c r="C1595" s="98" t="str">
        <f>IF(B1595="","",VLOOKUP(B1595,団体基本情報!$B$14:$D$23,3,FALSE))</f>
        <v/>
      </c>
      <c r="D1595" s="7" t="str">
        <f t="shared" si="145"/>
        <v/>
      </c>
      <c r="E1595" s="6" t="str">
        <f t="shared" si="146"/>
        <v/>
      </c>
      <c r="F1595" s="131"/>
      <c r="G1595" s="105" t="str">
        <f>IF(F1595="","",VLOOKUP(F1595,プルダウン用リスト!$K$1:$M$14,2,FALSE))</f>
        <v/>
      </c>
      <c r="H1595" s="99"/>
      <c r="I1595" s="99"/>
      <c r="J1595" s="139"/>
      <c r="K1595" s="141"/>
      <c r="L1595" s="118"/>
      <c r="M1595" s="119" t="str">
        <f t="shared" si="147"/>
        <v/>
      </c>
      <c r="N1595" s="103"/>
      <c r="O1595" s="100"/>
      <c r="P1595" s="100"/>
      <c r="Q1595" s="101" t="str">
        <f t="shared" si="148"/>
        <v/>
      </c>
      <c r="R1595" s="100"/>
      <c r="S1595" s="102" t="str">
        <f t="shared" si="149"/>
        <v/>
      </c>
      <c r="T1595" s="15" t="str">
        <f t="shared" si="150"/>
        <v/>
      </c>
    </row>
    <row r="1596" spans="1:20" x14ac:dyDescent="0.55000000000000004">
      <c r="A1596" s="126"/>
      <c r="B1596" s="95"/>
      <c r="C1596" s="98" t="str">
        <f>IF(B1596="","",VLOOKUP(B1596,団体基本情報!$B$14:$D$23,3,FALSE))</f>
        <v/>
      </c>
      <c r="D1596" s="7" t="str">
        <f t="shared" si="145"/>
        <v/>
      </c>
      <c r="E1596" s="6" t="str">
        <f t="shared" si="146"/>
        <v/>
      </c>
      <c r="F1596" s="131"/>
      <c r="G1596" s="105" t="str">
        <f>IF(F1596="","",VLOOKUP(F1596,プルダウン用リスト!$K$1:$M$14,2,FALSE))</f>
        <v/>
      </c>
      <c r="H1596" s="99"/>
      <c r="I1596" s="99"/>
      <c r="J1596" s="139"/>
      <c r="K1596" s="141"/>
      <c r="L1596" s="118"/>
      <c r="M1596" s="119" t="str">
        <f t="shared" si="147"/>
        <v/>
      </c>
      <c r="N1596" s="103"/>
      <c r="O1596" s="100"/>
      <c r="P1596" s="100"/>
      <c r="Q1596" s="101" t="str">
        <f t="shared" si="148"/>
        <v/>
      </c>
      <c r="R1596" s="100"/>
      <c r="S1596" s="102" t="str">
        <f t="shared" si="149"/>
        <v/>
      </c>
      <c r="T1596" s="15" t="str">
        <f t="shared" si="150"/>
        <v/>
      </c>
    </row>
    <row r="1597" spans="1:20" x14ac:dyDescent="0.55000000000000004">
      <c r="A1597" s="126"/>
      <c r="B1597" s="95"/>
      <c r="C1597" s="98" t="str">
        <f>IF(B1597="","",VLOOKUP(B1597,団体基本情報!$B$14:$D$23,3,FALSE))</f>
        <v/>
      </c>
      <c r="D1597" s="7" t="str">
        <f t="shared" si="145"/>
        <v/>
      </c>
      <c r="E1597" s="6" t="str">
        <f t="shared" si="146"/>
        <v/>
      </c>
      <c r="F1597" s="131"/>
      <c r="G1597" s="105" t="str">
        <f>IF(F1597="","",VLOOKUP(F1597,プルダウン用リスト!$K$1:$M$14,2,FALSE))</f>
        <v/>
      </c>
      <c r="H1597" s="99"/>
      <c r="I1597" s="99"/>
      <c r="J1597" s="139"/>
      <c r="K1597" s="141"/>
      <c r="L1597" s="118"/>
      <c r="M1597" s="119" t="str">
        <f t="shared" si="147"/>
        <v/>
      </c>
      <c r="N1597" s="103"/>
      <c r="O1597" s="100"/>
      <c r="P1597" s="100"/>
      <c r="Q1597" s="101" t="str">
        <f t="shared" si="148"/>
        <v/>
      </c>
      <c r="R1597" s="100"/>
      <c r="S1597" s="102" t="str">
        <f t="shared" si="149"/>
        <v/>
      </c>
      <c r="T1597" s="15" t="str">
        <f t="shared" si="150"/>
        <v/>
      </c>
    </row>
    <row r="1598" spans="1:20" x14ac:dyDescent="0.55000000000000004">
      <c r="A1598" s="126"/>
      <c r="B1598" s="95"/>
      <c r="C1598" s="98" t="str">
        <f>IF(B1598="","",VLOOKUP(B1598,団体基本情報!$B$14:$D$23,3,FALSE))</f>
        <v/>
      </c>
      <c r="D1598" s="7" t="str">
        <f t="shared" si="145"/>
        <v/>
      </c>
      <c r="E1598" s="6" t="str">
        <f t="shared" si="146"/>
        <v/>
      </c>
      <c r="F1598" s="131"/>
      <c r="G1598" s="105" t="str">
        <f>IF(F1598="","",VLOOKUP(F1598,プルダウン用リスト!$K$1:$M$14,2,FALSE))</f>
        <v/>
      </c>
      <c r="H1598" s="99"/>
      <c r="I1598" s="99"/>
      <c r="J1598" s="139"/>
      <c r="K1598" s="141"/>
      <c r="L1598" s="118"/>
      <c r="M1598" s="119" t="str">
        <f t="shared" si="147"/>
        <v/>
      </c>
      <c r="N1598" s="103"/>
      <c r="O1598" s="100"/>
      <c r="P1598" s="100"/>
      <c r="Q1598" s="101" t="str">
        <f t="shared" si="148"/>
        <v/>
      </c>
      <c r="R1598" s="100"/>
      <c r="S1598" s="102" t="str">
        <f t="shared" si="149"/>
        <v/>
      </c>
      <c r="T1598" s="15" t="str">
        <f t="shared" si="150"/>
        <v/>
      </c>
    </row>
    <row r="1599" spans="1:20" x14ac:dyDescent="0.55000000000000004">
      <c r="A1599" s="126"/>
      <c r="B1599" s="95"/>
      <c r="C1599" s="98" t="str">
        <f>IF(B1599="","",VLOOKUP(B1599,団体基本情報!$B$14:$D$23,3,FALSE))</f>
        <v/>
      </c>
      <c r="D1599" s="7" t="str">
        <f t="shared" si="145"/>
        <v/>
      </c>
      <c r="E1599" s="6" t="str">
        <f t="shared" si="146"/>
        <v/>
      </c>
      <c r="F1599" s="131"/>
      <c r="G1599" s="105" t="str">
        <f>IF(F1599="","",VLOOKUP(F1599,プルダウン用リスト!$K$1:$M$14,2,FALSE))</f>
        <v/>
      </c>
      <c r="H1599" s="99"/>
      <c r="I1599" s="99"/>
      <c r="J1599" s="139"/>
      <c r="K1599" s="141"/>
      <c r="L1599" s="118"/>
      <c r="M1599" s="119" t="str">
        <f t="shared" si="147"/>
        <v/>
      </c>
      <c r="N1599" s="103"/>
      <c r="O1599" s="100"/>
      <c r="P1599" s="100"/>
      <c r="Q1599" s="101" t="str">
        <f t="shared" si="148"/>
        <v/>
      </c>
      <c r="R1599" s="100"/>
      <c r="S1599" s="102" t="str">
        <f t="shared" si="149"/>
        <v/>
      </c>
      <c r="T1599" s="15" t="str">
        <f t="shared" si="150"/>
        <v/>
      </c>
    </row>
    <row r="1600" spans="1:20" x14ac:dyDescent="0.55000000000000004">
      <c r="A1600" s="126"/>
      <c r="B1600" s="95"/>
      <c r="C1600" s="98" t="str">
        <f>IF(B1600="","",VLOOKUP(B1600,団体基本情報!$B$14:$D$23,3,FALSE))</f>
        <v/>
      </c>
      <c r="D1600" s="7" t="str">
        <f t="shared" si="145"/>
        <v/>
      </c>
      <c r="E1600" s="6" t="str">
        <f t="shared" si="146"/>
        <v/>
      </c>
      <c r="F1600" s="131"/>
      <c r="G1600" s="105" t="str">
        <f>IF(F1600="","",VLOOKUP(F1600,プルダウン用リスト!$K$1:$M$14,2,FALSE))</f>
        <v/>
      </c>
      <c r="H1600" s="99"/>
      <c r="I1600" s="99"/>
      <c r="J1600" s="139"/>
      <c r="K1600" s="141"/>
      <c r="L1600" s="118"/>
      <c r="M1600" s="119" t="str">
        <f t="shared" si="147"/>
        <v/>
      </c>
      <c r="N1600" s="103"/>
      <c r="O1600" s="100"/>
      <c r="P1600" s="100"/>
      <c r="Q1600" s="101" t="str">
        <f t="shared" si="148"/>
        <v/>
      </c>
      <c r="R1600" s="100"/>
      <c r="S1600" s="102" t="str">
        <f t="shared" si="149"/>
        <v/>
      </c>
      <c r="T1600" s="15" t="str">
        <f t="shared" si="150"/>
        <v/>
      </c>
    </row>
    <row r="1601" spans="1:20" x14ac:dyDescent="0.55000000000000004">
      <c r="A1601" s="126"/>
      <c r="B1601" s="95"/>
      <c r="C1601" s="98" t="str">
        <f>IF(B1601="","",VLOOKUP(B1601,団体基本情報!$B$14:$D$23,3,FALSE))</f>
        <v/>
      </c>
      <c r="D1601" s="7" t="str">
        <f t="shared" si="145"/>
        <v/>
      </c>
      <c r="E1601" s="6" t="str">
        <f t="shared" si="146"/>
        <v/>
      </c>
      <c r="F1601" s="131"/>
      <c r="G1601" s="105" t="str">
        <f>IF(F1601="","",VLOOKUP(F1601,プルダウン用リスト!$K$1:$M$14,2,FALSE))</f>
        <v/>
      </c>
      <c r="H1601" s="99"/>
      <c r="I1601" s="99"/>
      <c r="J1601" s="139"/>
      <c r="K1601" s="141"/>
      <c r="L1601" s="118"/>
      <c r="M1601" s="119" t="str">
        <f t="shared" si="147"/>
        <v/>
      </c>
      <c r="N1601" s="103"/>
      <c r="O1601" s="100"/>
      <c r="P1601" s="100"/>
      <c r="Q1601" s="101" t="str">
        <f t="shared" si="148"/>
        <v/>
      </c>
      <c r="R1601" s="100"/>
      <c r="S1601" s="102" t="str">
        <f t="shared" si="149"/>
        <v/>
      </c>
      <c r="T1601" s="15" t="str">
        <f t="shared" si="150"/>
        <v/>
      </c>
    </row>
    <row r="1602" spans="1:20" x14ac:dyDescent="0.55000000000000004">
      <c r="A1602" s="126"/>
      <c r="B1602" s="95"/>
      <c r="C1602" s="98" t="str">
        <f>IF(B1602="","",VLOOKUP(B1602,団体基本情報!$B$14:$D$23,3,FALSE))</f>
        <v/>
      </c>
      <c r="D1602" s="7" t="str">
        <f t="shared" si="145"/>
        <v/>
      </c>
      <c r="E1602" s="6" t="str">
        <f t="shared" si="146"/>
        <v/>
      </c>
      <c r="F1602" s="131"/>
      <c r="G1602" s="105" t="str">
        <f>IF(F1602="","",VLOOKUP(F1602,プルダウン用リスト!$K$1:$M$14,2,FALSE))</f>
        <v/>
      </c>
      <c r="H1602" s="99"/>
      <c r="I1602" s="99"/>
      <c r="J1602" s="139"/>
      <c r="K1602" s="141"/>
      <c r="L1602" s="118"/>
      <c r="M1602" s="119" t="str">
        <f t="shared" si="147"/>
        <v/>
      </c>
      <c r="N1602" s="103"/>
      <c r="O1602" s="100"/>
      <c r="P1602" s="100"/>
      <c r="Q1602" s="101" t="str">
        <f t="shared" si="148"/>
        <v/>
      </c>
      <c r="R1602" s="100"/>
      <c r="S1602" s="102" t="str">
        <f t="shared" si="149"/>
        <v/>
      </c>
      <c r="T1602" s="15" t="str">
        <f t="shared" si="150"/>
        <v/>
      </c>
    </row>
    <row r="1603" spans="1:20" x14ac:dyDescent="0.55000000000000004">
      <c r="A1603" s="126"/>
      <c r="B1603" s="95"/>
      <c r="C1603" s="98" t="str">
        <f>IF(B1603="","",VLOOKUP(B1603,団体基本情報!$B$14:$D$23,3,FALSE))</f>
        <v/>
      </c>
      <c r="D1603" s="7" t="str">
        <f t="shared" si="145"/>
        <v/>
      </c>
      <c r="E1603" s="6" t="str">
        <f t="shared" si="146"/>
        <v/>
      </c>
      <c r="F1603" s="131"/>
      <c r="G1603" s="105" t="str">
        <f>IF(F1603="","",VLOOKUP(F1603,プルダウン用リスト!$K$1:$M$14,2,FALSE))</f>
        <v/>
      </c>
      <c r="H1603" s="99"/>
      <c r="I1603" s="99"/>
      <c r="J1603" s="139"/>
      <c r="K1603" s="141"/>
      <c r="L1603" s="118"/>
      <c r="M1603" s="119" t="str">
        <f t="shared" si="147"/>
        <v/>
      </c>
      <c r="N1603" s="103"/>
      <c r="O1603" s="100"/>
      <c r="P1603" s="100"/>
      <c r="Q1603" s="101" t="str">
        <f t="shared" si="148"/>
        <v/>
      </c>
      <c r="R1603" s="100"/>
      <c r="S1603" s="102" t="str">
        <f t="shared" si="149"/>
        <v/>
      </c>
      <c r="T1603" s="15" t="str">
        <f t="shared" si="150"/>
        <v/>
      </c>
    </row>
    <row r="1604" spans="1:20" x14ac:dyDescent="0.55000000000000004">
      <c r="A1604" s="126"/>
      <c r="B1604" s="95"/>
      <c r="C1604" s="98" t="str">
        <f>IF(B1604="","",VLOOKUP(B1604,団体基本情報!$B$14:$D$23,3,FALSE))</f>
        <v/>
      </c>
      <c r="D1604" s="7" t="str">
        <f t="shared" si="145"/>
        <v/>
      </c>
      <c r="E1604" s="6" t="str">
        <f t="shared" si="146"/>
        <v/>
      </c>
      <c r="F1604" s="131"/>
      <c r="G1604" s="105" t="str">
        <f>IF(F1604="","",VLOOKUP(F1604,プルダウン用リスト!$K$1:$M$14,2,FALSE))</f>
        <v/>
      </c>
      <c r="H1604" s="99"/>
      <c r="I1604" s="99"/>
      <c r="J1604" s="139"/>
      <c r="K1604" s="141"/>
      <c r="L1604" s="118"/>
      <c r="M1604" s="119" t="str">
        <f t="shared" si="147"/>
        <v/>
      </c>
      <c r="N1604" s="103"/>
      <c r="O1604" s="100"/>
      <c r="P1604" s="100"/>
      <c r="Q1604" s="101" t="str">
        <f t="shared" si="148"/>
        <v/>
      </c>
      <c r="R1604" s="100"/>
      <c r="S1604" s="102" t="str">
        <f t="shared" si="149"/>
        <v/>
      </c>
      <c r="T1604" s="15" t="str">
        <f t="shared" si="150"/>
        <v/>
      </c>
    </row>
    <row r="1605" spans="1:20" x14ac:dyDescent="0.55000000000000004">
      <c r="A1605" s="126"/>
      <c r="B1605" s="95"/>
      <c r="C1605" s="98" t="str">
        <f>IF(B1605="","",VLOOKUP(B1605,団体基本情報!$B$14:$D$23,3,FALSE))</f>
        <v/>
      </c>
      <c r="D1605" s="7" t="str">
        <f t="shared" si="145"/>
        <v/>
      </c>
      <c r="E1605" s="6" t="str">
        <f t="shared" si="146"/>
        <v/>
      </c>
      <c r="F1605" s="131"/>
      <c r="G1605" s="105" t="str">
        <f>IF(F1605="","",VLOOKUP(F1605,プルダウン用リスト!$K$1:$M$14,2,FALSE))</f>
        <v/>
      </c>
      <c r="H1605" s="99"/>
      <c r="I1605" s="99"/>
      <c r="J1605" s="139"/>
      <c r="K1605" s="141"/>
      <c r="L1605" s="118"/>
      <c r="M1605" s="119" t="str">
        <f t="shared" si="147"/>
        <v/>
      </c>
      <c r="N1605" s="103"/>
      <c r="O1605" s="100"/>
      <c r="P1605" s="100"/>
      <c r="Q1605" s="101" t="str">
        <f t="shared" si="148"/>
        <v/>
      </c>
      <c r="R1605" s="100"/>
      <c r="S1605" s="102" t="str">
        <f t="shared" si="149"/>
        <v/>
      </c>
      <c r="T1605" s="15" t="str">
        <f t="shared" si="150"/>
        <v/>
      </c>
    </row>
    <row r="1606" spans="1:20" x14ac:dyDescent="0.55000000000000004">
      <c r="A1606" s="126"/>
      <c r="B1606" s="95"/>
      <c r="C1606" s="98" t="str">
        <f>IF(B1606="","",VLOOKUP(B1606,団体基本情報!$B$14:$D$23,3,FALSE))</f>
        <v/>
      </c>
      <c r="D1606" s="7" t="str">
        <f t="shared" si="145"/>
        <v/>
      </c>
      <c r="E1606" s="6" t="str">
        <f t="shared" si="146"/>
        <v/>
      </c>
      <c r="F1606" s="131"/>
      <c r="G1606" s="105" t="str">
        <f>IF(F1606="","",VLOOKUP(F1606,プルダウン用リスト!$K$1:$M$14,2,FALSE))</f>
        <v/>
      </c>
      <c r="H1606" s="99"/>
      <c r="I1606" s="99"/>
      <c r="J1606" s="139"/>
      <c r="K1606" s="141"/>
      <c r="L1606" s="118"/>
      <c r="M1606" s="119" t="str">
        <f t="shared" si="147"/>
        <v/>
      </c>
      <c r="N1606" s="103"/>
      <c r="O1606" s="100"/>
      <c r="P1606" s="100"/>
      <c r="Q1606" s="101" t="str">
        <f t="shared" si="148"/>
        <v/>
      </c>
      <c r="R1606" s="100"/>
      <c r="S1606" s="102" t="str">
        <f t="shared" si="149"/>
        <v/>
      </c>
      <c r="T1606" s="15" t="str">
        <f t="shared" si="150"/>
        <v/>
      </c>
    </row>
    <row r="1607" spans="1:20" x14ac:dyDescent="0.55000000000000004">
      <c r="A1607" s="126"/>
      <c r="B1607" s="95"/>
      <c r="C1607" s="98" t="str">
        <f>IF(B1607="","",VLOOKUP(B1607,団体基本情報!$B$14:$D$23,3,FALSE))</f>
        <v/>
      </c>
      <c r="D1607" s="7" t="str">
        <f t="shared" ref="D1607:D1670" si="151">IF(E1607="","",IF(E1607="謝金","01.",IF(E1607="旅費","02.",IF(E1607="その他","04.","03."))))</f>
        <v/>
      </c>
      <c r="E1607" s="6" t="str">
        <f t="shared" ref="E1607:E1670" si="152">IF(F1607="","",IF(F1607="謝金","謝金",IF(F1607="旅費","旅費",IF(F1607="対象外経費","その他","所費"))))</f>
        <v/>
      </c>
      <c r="F1607" s="131"/>
      <c r="G1607" s="105" t="str">
        <f>IF(F1607="","",VLOOKUP(F1607,プルダウン用リスト!$K$1:$M$14,2,FALSE))</f>
        <v/>
      </c>
      <c r="H1607" s="99"/>
      <c r="I1607" s="99"/>
      <c r="J1607" s="139"/>
      <c r="K1607" s="141"/>
      <c r="L1607" s="118"/>
      <c r="M1607" s="119" t="str">
        <f t="shared" ref="M1607:M1670" si="153">IF(F1607="対象外経費",K1607,IF(L1607="","",K1607-L1607))</f>
        <v/>
      </c>
      <c r="N1607" s="103"/>
      <c r="O1607" s="100"/>
      <c r="P1607" s="100"/>
      <c r="Q1607" s="101" t="str">
        <f t="shared" ref="Q1607:Q1670" si="154">IF(O1607+P1607=0,"",O1607+P1607)</f>
        <v/>
      </c>
      <c r="R1607" s="100"/>
      <c r="S1607" s="102" t="str">
        <f t="shared" ref="S1607:S1670" si="155">IF(R1607="","",Q1607-R1607)</f>
        <v/>
      </c>
      <c r="T1607" s="15" t="str">
        <f t="shared" ref="T1607:T1670" si="156">IF(G1607=2,"＊","")</f>
        <v/>
      </c>
    </row>
    <row r="1608" spans="1:20" x14ac:dyDescent="0.55000000000000004">
      <c r="A1608" s="126"/>
      <c r="B1608" s="95"/>
      <c r="C1608" s="98" t="str">
        <f>IF(B1608="","",VLOOKUP(B1608,団体基本情報!$B$14:$D$23,3,FALSE))</f>
        <v/>
      </c>
      <c r="D1608" s="7" t="str">
        <f t="shared" si="151"/>
        <v/>
      </c>
      <c r="E1608" s="6" t="str">
        <f t="shared" si="152"/>
        <v/>
      </c>
      <c r="F1608" s="131"/>
      <c r="G1608" s="105" t="str">
        <f>IF(F1608="","",VLOOKUP(F1608,プルダウン用リスト!$K$1:$M$14,2,FALSE))</f>
        <v/>
      </c>
      <c r="H1608" s="99"/>
      <c r="I1608" s="99"/>
      <c r="J1608" s="139"/>
      <c r="K1608" s="141"/>
      <c r="L1608" s="118"/>
      <c r="M1608" s="119" t="str">
        <f t="shared" si="153"/>
        <v/>
      </c>
      <c r="N1608" s="103"/>
      <c r="O1608" s="100"/>
      <c r="P1608" s="100"/>
      <c r="Q1608" s="101" t="str">
        <f t="shared" si="154"/>
        <v/>
      </c>
      <c r="R1608" s="100"/>
      <c r="S1608" s="102" t="str">
        <f t="shared" si="155"/>
        <v/>
      </c>
      <c r="T1608" s="15" t="str">
        <f t="shared" si="156"/>
        <v/>
      </c>
    </row>
    <row r="1609" spans="1:20" x14ac:dyDescent="0.55000000000000004">
      <c r="A1609" s="126"/>
      <c r="B1609" s="95"/>
      <c r="C1609" s="98" t="str">
        <f>IF(B1609="","",VLOOKUP(B1609,団体基本情報!$B$14:$D$23,3,FALSE))</f>
        <v/>
      </c>
      <c r="D1609" s="7" t="str">
        <f t="shared" si="151"/>
        <v/>
      </c>
      <c r="E1609" s="6" t="str">
        <f t="shared" si="152"/>
        <v/>
      </c>
      <c r="F1609" s="131"/>
      <c r="G1609" s="105" t="str">
        <f>IF(F1609="","",VLOOKUP(F1609,プルダウン用リスト!$K$1:$M$14,2,FALSE))</f>
        <v/>
      </c>
      <c r="H1609" s="99"/>
      <c r="I1609" s="99"/>
      <c r="J1609" s="139"/>
      <c r="K1609" s="141"/>
      <c r="L1609" s="118"/>
      <c r="M1609" s="119" t="str">
        <f t="shared" si="153"/>
        <v/>
      </c>
      <c r="N1609" s="103"/>
      <c r="O1609" s="100"/>
      <c r="P1609" s="100"/>
      <c r="Q1609" s="101" t="str">
        <f t="shared" si="154"/>
        <v/>
      </c>
      <c r="R1609" s="100"/>
      <c r="S1609" s="102" t="str">
        <f t="shared" si="155"/>
        <v/>
      </c>
      <c r="T1609" s="15" t="str">
        <f t="shared" si="156"/>
        <v/>
      </c>
    </row>
    <row r="1610" spans="1:20" x14ac:dyDescent="0.55000000000000004">
      <c r="A1610" s="126"/>
      <c r="B1610" s="95"/>
      <c r="C1610" s="98" t="str">
        <f>IF(B1610="","",VLOOKUP(B1610,団体基本情報!$B$14:$D$23,3,FALSE))</f>
        <v/>
      </c>
      <c r="D1610" s="7" t="str">
        <f t="shared" si="151"/>
        <v/>
      </c>
      <c r="E1610" s="6" t="str">
        <f t="shared" si="152"/>
        <v/>
      </c>
      <c r="F1610" s="131"/>
      <c r="G1610" s="105" t="str">
        <f>IF(F1610="","",VLOOKUP(F1610,プルダウン用リスト!$K$1:$M$14,2,FALSE))</f>
        <v/>
      </c>
      <c r="H1610" s="99"/>
      <c r="I1610" s="99"/>
      <c r="J1610" s="139"/>
      <c r="K1610" s="141"/>
      <c r="L1610" s="118"/>
      <c r="M1610" s="119" t="str">
        <f t="shared" si="153"/>
        <v/>
      </c>
      <c r="N1610" s="103"/>
      <c r="O1610" s="100"/>
      <c r="P1610" s="100"/>
      <c r="Q1610" s="101" t="str">
        <f t="shared" si="154"/>
        <v/>
      </c>
      <c r="R1610" s="100"/>
      <c r="S1610" s="102" t="str">
        <f t="shared" si="155"/>
        <v/>
      </c>
      <c r="T1610" s="15" t="str">
        <f t="shared" si="156"/>
        <v/>
      </c>
    </row>
    <row r="1611" spans="1:20" x14ac:dyDescent="0.55000000000000004">
      <c r="A1611" s="126"/>
      <c r="B1611" s="95"/>
      <c r="C1611" s="98" t="str">
        <f>IF(B1611="","",VLOOKUP(B1611,団体基本情報!$B$14:$D$23,3,FALSE))</f>
        <v/>
      </c>
      <c r="D1611" s="7" t="str">
        <f t="shared" si="151"/>
        <v/>
      </c>
      <c r="E1611" s="6" t="str">
        <f t="shared" si="152"/>
        <v/>
      </c>
      <c r="F1611" s="131"/>
      <c r="G1611" s="105" t="str">
        <f>IF(F1611="","",VLOOKUP(F1611,プルダウン用リスト!$K$1:$M$14,2,FALSE))</f>
        <v/>
      </c>
      <c r="H1611" s="99"/>
      <c r="I1611" s="99"/>
      <c r="J1611" s="139"/>
      <c r="K1611" s="141"/>
      <c r="L1611" s="118"/>
      <c r="M1611" s="119" t="str">
        <f t="shared" si="153"/>
        <v/>
      </c>
      <c r="N1611" s="103"/>
      <c r="O1611" s="100"/>
      <c r="P1611" s="100"/>
      <c r="Q1611" s="101" t="str">
        <f t="shared" si="154"/>
        <v/>
      </c>
      <c r="R1611" s="100"/>
      <c r="S1611" s="102" t="str">
        <f t="shared" si="155"/>
        <v/>
      </c>
      <c r="T1611" s="15" t="str">
        <f t="shared" si="156"/>
        <v/>
      </c>
    </row>
    <row r="1612" spans="1:20" x14ac:dyDescent="0.55000000000000004">
      <c r="A1612" s="126"/>
      <c r="B1612" s="95"/>
      <c r="C1612" s="98" t="str">
        <f>IF(B1612="","",VLOOKUP(B1612,団体基本情報!$B$14:$D$23,3,FALSE))</f>
        <v/>
      </c>
      <c r="D1612" s="7" t="str">
        <f t="shared" si="151"/>
        <v/>
      </c>
      <c r="E1612" s="6" t="str">
        <f t="shared" si="152"/>
        <v/>
      </c>
      <c r="F1612" s="131"/>
      <c r="G1612" s="105" t="str">
        <f>IF(F1612="","",VLOOKUP(F1612,プルダウン用リスト!$K$1:$M$14,2,FALSE))</f>
        <v/>
      </c>
      <c r="H1612" s="99"/>
      <c r="I1612" s="99"/>
      <c r="J1612" s="139"/>
      <c r="K1612" s="141"/>
      <c r="L1612" s="118"/>
      <c r="M1612" s="119" t="str">
        <f t="shared" si="153"/>
        <v/>
      </c>
      <c r="N1612" s="103"/>
      <c r="O1612" s="100"/>
      <c r="P1612" s="100"/>
      <c r="Q1612" s="101" t="str">
        <f t="shared" si="154"/>
        <v/>
      </c>
      <c r="R1612" s="100"/>
      <c r="S1612" s="102" t="str">
        <f t="shared" si="155"/>
        <v/>
      </c>
      <c r="T1612" s="15" t="str">
        <f t="shared" si="156"/>
        <v/>
      </c>
    </row>
    <row r="1613" spans="1:20" x14ac:dyDescent="0.55000000000000004">
      <c r="A1613" s="126"/>
      <c r="B1613" s="95"/>
      <c r="C1613" s="98" t="str">
        <f>IF(B1613="","",VLOOKUP(B1613,団体基本情報!$B$14:$D$23,3,FALSE))</f>
        <v/>
      </c>
      <c r="D1613" s="7" t="str">
        <f t="shared" si="151"/>
        <v/>
      </c>
      <c r="E1613" s="6" t="str">
        <f t="shared" si="152"/>
        <v/>
      </c>
      <c r="F1613" s="131"/>
      <c r="G1613" s="105" t="str">
        <f>IF(F1613="","",VLOOKUP(F1613,プルダウン用リスト!$K$1:$M$14,2,FALSE))</f>
        <v/>
      </c>
      <c r="H1613" s="99"/>
      <c r="I1613" s="99"/>
      <c r="J1613" s="139"/>
      <c r="K1613" s="141"/>
      <c r="L1613" s="118"/>
      <c r="M1613" s="119" t="str">
        <f t="shared" si="153"/>
        <v/>
      </c>
      <c r="N1613" s="103"/>
      <c r="O1613" s="100"/>
      <c r="P1613" s="100"/>
      <c r="Q1613" s="101" t="str">
        <f t="shared" si="154"/>
        <v/>
      </c>
      <c r="R1613" s="100"/>
      <c r="S1613" s="102" t="str">
        <f t="shared" si="155"/>
        <v/>
      </c>
      <c r="T1613" s="15" t="str">
        <f t="shared" si="156"/>
        <v/>
      </c>
    </row>
    <row r="1614" spans="1:20" x14ac:dyDescent="0.55000000000000004">
      <c r="A1614" s="126"/>
      <c r="B1614" s="95"/>
      <c r="C1614" s="98" t="str">
        <f>IF(B1614="","",VLOOKUP(B1614,団体基本情報!$B$14:$D$23,3,FALSE))</f>
        <v/>
      </c>
      <c r="D1614" s="7" t="str">
        <f t="shared" si="151"/>
        <v/>
      </c>
      <c r="E1614" s="6" t="str">
        <f t="shared" si="152"/>
        <v/>
      </c>
      <c r="F1614" s="131"/>
      <c r="G1614" s="105" t="str">
        <f>IF(F1614="","",VLOOKUP(F1614,プルダウン用リスト!$K$1:$M$14,2,FALSE))</f>
        <v/>
      </c>
      <c r="H1614" s="99"/>
      <c r="I1614" s="99"/>
      <c r="J1614" s="139"/>
      <c r="K1614" s="141"/>
      <c r="L1614" s="118"/>
      <c r="M1614" s="119" t="str">
        <f t="shared" si="153"/>
        <v/>
      </c>
      <c r="N1614" s="103"/>
      <c r="O1614" s="100"/>
      <c r="P1614" s="100"/>
      <c r="Q1614" s="101" t="str">
        <f t="shared" si="154"/>
        <v/>
      </c>
      <c r="R1614" s="100"/>
      <c r="S1614" s="102" t="str">
        <f t="shared" si="155"/>
        <v/>
      </c>
      <c r="T1614" s="15" t="str">
        <f t="shared" si="156"/>
        <v/>
      </c>
    </row>
    <row r="1615" spans="1:20" x14ac:dyDescent="0.55000000000000004">
      <c r="A1615" s="126"/>
      <c r="B1615" s="95"/>
      <c r="C1615" s="98" t="str">
        <f>IF(B1615="","",VLOOKUP(B1615,団体基本情報!$B$14:$D$23,3,FALSE))</f>
        <v/>
      </c>
      <c r="D1615" s="7" t="str">
        <f t="shared" si="151"/>
        <v/>
      </c>
      <c r="E1615" s="6" t="str">
        <f t="shared" si="152"/>
        <v/>
      </c>
      <c r="F1615" s="131"/>
      <c r="G1615" s="105" t="str">
        <f>IF(F1615="","",VLOOKUP(F1615,プルダウン用リスト!$K$1:$M$14,2,FALSE))</f>
        <v/>
      </c>
      <c r="H1615" s="99"/>
      <c r="I1615" s="99"/>
      <c r="J1615" s="139"/>
      <c r="K1615" s="141"/>
      <c r="L1615" s="118"/>
      <c r="M1615" s="119" t="str">
        <f t="shared" si="153"/>
        <v/>
      </c>
      <c r="N1615" s="103"/>
      <c r="O1615" s="100"/>
      <c r="P1615" s="100"/>
      <c r="Q1615" s="101" t="str">
        <f t="shared" si="154"/>
        <v/>
      </c>
      <c r="R1615" s="100"/>
      <c r="S1615" s="102" t="str">
        <f t="shared" si="155"/>
        <v/>
      </c>
      <c r="T1615" s="15" t="str">
        <f t="shared" si="156"/>
        <v/>
      </c>
    </row>
    <row r="1616" spans="1:20" x14ac:dyDescent="0.55000000000000004">
      <c r="A1616" s="126"/>
      <c r="B1616" s="95"/>
      <c r="C1616" s="98" t="str">
        <f>IF(B1616="","",VLOOKUP(B1616,団体基本情報!$B$14:$D$23,3,FALSE))</f>
        <v/>
      </c>
      <c r="D1616" s="7" t="str">
        <f t="shared" si="151"/>
        <v/>
      </c>
      <c r="E1616" s="6" t="str">
        <f t="shared" si="152"/>
        <v/>
      </c>
      <c r="F1616" s="131"/>
      <c r="G1616" s="105" t="str">
        <f>IF(F1616="","",VLOOKUP(F1616,プルダウン用リスト!$K$1:$M$14,2,FALSE))</f>
        <v/>
      </c>
      <c r="H1616" s="99"/>
      <c r="I1616" s="99"/>
      <c r="J1616" s="139"/>
      <c r="K1616" s="141"/>
      <c r="L1616" s="118"/>
      <c r="M1616" s="119" t="str">
        <f t="shared" si="153"/>
        <v/>
      </c>
      <c r="N1616" s="103"/>
      <c r="O1616" s="100"/>
      <c r="P1616" s="100"/>
      <c r="Q1616" s="101" t="str">
        <f t="shared" si="154"/>
        <v/>
      </c>
      <c r="R1616" s="100"/>
      <c r="S1616" s="102" t="str">
        <f t="shared" si="155"/>
        <v/>
      </c>
      <c r="T1616" s="15" t="str">
        <f t="shared" si="156"/>
        <v/>
      </c>
    </row>
    <row r="1617" spans="1:20" x14ac:dyDescent="0.55000000000000004">
      <c r="A1617" s="126"/>
      <c r="B1617" s="95"/>
      <c r="C1617" s="98" t="str">
        <f>IF(B1617="","",VLOOKUP(B1617,団体基本情報!$B$14:$D$23,3,FALSE))</f>
        <v/>
      </c>
      <c r="D1617" s="7" t="str">
        <f t="shared" si="151"/>
        <v/>
      </c>
      <c r="E1617" s="6" t="str">
        <f t="shared" si="152"/>
        <v/>
      </c>
      <c r="F1617" s="131"/>
      <c r="G1617" s="105" t="str">
        <f>IF(F1617="","",VLOOKUP(F1617,プルダウン用リスト!$K$1:$M$14,2,FALSE))</f>
        <v/>
      </c>
      <c r="H1617" s="99"/>
      <c r="I1617" s="99"/>
      <c r="J1617" s="139"/>
      <c r="K1617" s="141"/>
      <c r="L1617" s="118"/>
      <c r="M1617" s="119" t="str">
        <f t="shared" si="153"/>
        <v/>
      </c>
      <c r="N1617" s="103"/>
      <c r="O1617" s="100"/>
      <c r="P1617" s="100"/>
      <c r="Q1617" s="101" t="str">
        <f t="shared" si="154"/>
        <v/>
      </c>
      <c r="R1617" s="100"/>
      <c r="S1617" s="102" t="str">
        <f t="shared" si="155"/>
        <v/>
      </c>
      <c r="T1617" s="15" t="str">
        <f t="shared" si="156"/>
        <v/>
      </c>
    </row>
    <row r="1618" spans="1:20" x14ac:dyDescent="0.55000000000000004">
      <c r="A1618" s="126"/>
      <c r="B1618" s="95"/>
      <c r="C1618" s="98" t="str">
        <f>IF(B1618="","",VLOOKUP(B1618,団体基本情報!$B$14:$D$23,3,FALSE))</f>
        <v/>
      </c>
      <c r="D1618" s="7" t="str">
        <f t="shared" si="151"/>
        <v/>
      </c>
      <c r="E1618" s="6" t="str">
        <f t="shared" si="152"/>
        <v/>
      </c>
      <c r="F1618" s="131"/>
      <c r="G1618" s="105" t="str">
        <f>IF(F1618="","",VLOOKUP(F1618,プルダウン用リスト!$K$1:$M$14,2,FALSE))</f>
        <v/>
      </c>
      <c r="H1618" s="99"/>
      <c r="I1618" s="99"/>
      <c r="J1618" s="139"/>
      <c r="K1618" s="141"/>
      <c r="L1618" s="118"/>
      <c r="M1618" s="119" t="str">
        <f t="shared" si="153"/>
        <v/>
      </c>
      <c r="N1618" s="103"/>
      <c r="O1618" s="100"/>
      <c r="P1618" s="100"/>
      <c r="Q1618" s="101" t="str">
        <f t="shared" si="154"/>
        <v/>
      </c>
      <c r="R1618" s="100"/>
      <c r="S1618" s="102" t="str">
        <f t="shared" si="155"/>
        <v/>
      </c>
      <c r="T1618" s="15" t="str">
        <f t="shared" si="156"/>
        <v/>
      </c>
    </row>
    <row r="1619" spans="1:20" x14ac:dyDescent="0.55000000000000004">
      <c r="A1619" s="126"/>
      <c r="B1619" s="95"/>
      <c r="C1619" s="98" t="str">
        <f>IF(B1619="","",VLOOKUP(B1619,団体基本情報!$B$14:$D$23,3,FALSE))</f>
        <v/>
      </c>
      <c r="D1619" s="7" t="str">
        <f t="shared" si="151"/>
        <v/>
      </c>
      <c r="E1619" s="6" t="str">
        <f t="shared" si="152"/>
        <v/>
      </c>
      <c r="F1619" s="131"/>
      <c r="G1619" s="105" t="str">
        <f>IF(F1619="","",VLOOKUP(F1619,プルダウン用リスト!$K$1:$M$14,2,FALSE))</f>
        <v/>
      </c>
      <c r="H1619" s="99"/>
      <c r="I1619" s="99"/>
      <c r="J1619" s="139"/>
      <c r="K1619" s="141"/>
      <c r="L1619" s="118"/>
      <c r="M1619" s="119" t="str">
        <f t="shared" si="153"/>
        <v/>
      </c>
      <c r="N1619" s="103"/>
      <c r="O1619" s="100"/>
      <c r="P1619" s="100"/>
      <c r="Q1619" s="101" t="str">
        <f t="shared" si="154"/>
        <v/>
      </c>
      <c r="R1619" s="100"/>
      <c r="S1619" s="102" t="str">
        <f t="shared" si="155"/>
        <v/>
      </c>
      <c r="T1619" s="15" t="str">
        <f t="shared" si="156"/>
        <v/>
      </c>
    </row>
    <row r="1620" spans="1:20" x14ac:dyDescent="0.55000000000000004">
      <c r="A1620" s="126"/>
      <c r="B1620" s="95"/>
      <c r="C1620" s="98" t="str">
        <f>IF(B1620="","",VLOOKUP(B1620,団体基本情報!$B$14:$D$23,3,FALSE))</f>
        <v/>
      </c>
      <c r="D1620" s="7" t="str">
        <f t="shared" si="151"/>
        <v/>
      </c>
      <c r="E1620" s="6" t="str">
        <f t="shared" si="152"/>
        <v/>
      </c>
      <c r="F1620" s="131"/>
      <c r="G1620" s="105" t="str">
        <f>IF(F1620="","",VLOOKUP(F1620,プルダウン用リスト!$K$1:$M$14,2,FALSE))</f>
        <v/>
      </c>
      <c r="H1620" s="99"/>
      <c r="I1620" s="99"/>
      <c r="J1620" s="139"/>
      <c r="K1620" s="141"/>
      <c r="L1620" s="118"/>
      <c r="M1620" s="119" t="str">
        <f t="shared" si="153"/>
        <v/>
      </c>
      <c r="N1620" s="103"/>
      <c r="O1620" s="100"/>
      <c r="P1620" s="100"/>
      <c r="Q1620" s="101" t="str">
        <f t="shared" si="154"/>
        <v/>
      </c>
      <c r="R1620" s="100"/>
      <c r="S1620" s="102" t="str">
        <f t="shared" si="155"/>
        <v/>
      </c>
      <c r="T1620" s="15" t="str">
        <f t="shared" si="156"/>
        <v/>
      </c>
    </row>
    <row r="1621" spans="1:20" x14ac:dyDescent="0.55000000000000004">
      <c r="A1621" s="126"/>
      <c r="B1621" s="95"/>
      <c r="C1621" s="98" t="str">
        <f>IF(B1621="","",VLOOKUP(B1621,団体基本情報!$B$14:$D$23,3,FALSE))</f>
        <v/>
      </c>
      <c r="D1621" s="7" t="str">
        <f t="shared" si="151"/>
        <v/>
      </c>
      <c r="E1621" s="6" t="str">
        <f t="shared" si="152"/>
        <v/>
      </c>
      <c r="F1621" s="131"/>
      <c r="G1621" s="105" t="str">
        <f>IF(F1621="","",VLOOKUP(F1621,プルダウン用リスト!$K$1:$M$14,2,FALSE))</f>
        <v/>
      </c>
      <c r="H1621" s="99"/>
      <c r="I1621" s="99"/>
      <c r="J1621" s="139"/>
      <c r="K1621" s="141"/>
      <c r="L1621" s="118"/>
      <c r="M1621" s="119" t="str">
        <f t="shared" si="153"/>
        <v/>
      </c>
      <c r="N1621" s="103"/>
      <c r="O1621" s="100"/>
      <c r="P1621" s="100"/>
      <c r="Q1621" s="101" t="str">
        <f t="shared" si="154"/>
        <v/>
      </c>
      <c r="R1621" s="100"/>
      <c r="S1621" s="102" t="str">
        <f t="shared" si="155"/>
        <v/>
      </c>
      <c r="T1621" s="15" t="str">
        <f t="shared" si="156"/>
        <v/>
      </c>
    </row>
    <row r="1622" spans="1:20" x14ac:dyDescent="0.55000000000000004">
      <c r="A1622" s="126"/>
      <c r="B1622" s="95"/>
      <c r="C1622" s="98" t="str">
        <f>IF(B1622="","",VLOOKUP(B1622,団体基本情報!$B$14:$D$23,3,FALSE))</f>
        <v/>
      </c>
      <c r="D1622" s="7" t="str">
        <f t="shared" si="151"/>
        <v/>
      </c>
      <c r="E1622" s="6" t="str">
        <f t="shared" si="152"/>
        <v/>
      </c>
      <c r="F1622" s="131"/>
      <c r="G1622" s="105" t="str">
        <f>IF(F1622="","",VLOOKUP(F1622,プルダウン用リスト!$K$1:$M$14,2,FALSE))</f>
        <v/>
      </c>
      <c r="H1622" s="99"/>
      <c r="I1622" s="99"/>
      <c r="J1622" s="139"/>
      <c r="K1622" s="141"/>
      <c r="L1622" s="118"/>
      <c r="M1622" s="119" t="str">
        <f t="shared" si="153"/>
        <v/>
      </c>
      <c r="N1622" s="103"/>
      <c r="O1622" s="100"/>
      <c r="P1622" s="100"/>
      <c r="Q1622" s="101" t="str">
        <f t="shared" si="154"/>
        <v/>
      </c>
      <c r="R1622" s="100"/>
      <c r="S1622" s="102" t="str">
        <f t="shared" si="155"/>
        <v/>
      </c>
      <c r="T1622" s="15" t="str">
        <f t="shared" si="156"/>
        <v/>
      </c>
    </row>
    <row r="1623" spans="1:20" x14ac:dyDescent="0.55000000000000004">
      <c r="A1623" s="126"/>
      <c r="B1623" s="95"/>
      <c r="C1623" s="98" t="str">
        <f>IF(B1623="","",VLOOKUP(B1623,団体基本情報!$B$14:$D$23,3,FALSE))</f>
        <v/>
      </c>
      <c r="D1623" s="7" t="str">
        <f t="shared" si="151"/>
        <v/>
      </c>
      <c r="E1623" s="6" t="str">
        <f t="shared" si="152"/>
        <v/>
      </c>
      <c r="F1623" s="131"/>
      <c r="G1623" s="105" t="str">
        <f>IF(F1623="","",VLOOKUP(F1623,プルダウン用リスト!$K$1:$M$14,2,FALSE))</f>
        <v/>
      </c>
      <c r="H1623" s="99"/>
      <c r="I1623" s="99"/>
      <c r="J1623" s="139"/>
      <c r="K1623" s="141"/>
      <c r="L1623" s="118"/>
      <c r="M1623" s="119" t="str">
        <f t="shared" si="153"/>
        <v/>
      </c>
      <c r="N1623" s="103"/>
      <c r="O1623" s="100"/>
      <c r="P1623" s="100"/>
      <c r="Q1623" s="101" t="str">
        <f t="shared" si="154"/>
        <v/>
      </c>
      <c r="R1623" s="100"/>
      <c r="S1623" s="102" t="str">
        <f t="shared" si="155"/>
        <v/>
      </c>
      <c r="T1623" s="15" t="str">
        <f t="shared" si="156"/>
        <v/>
      </c>
    </row>
    <row r="1624" spans="1:20" x14ac:dyDescent="0.55000000000000004">
      <c r="A1624" s="126"/>
      <c r="B1624" s="95"/>
      <c r="C1624" s="98" t="str">
        <f>IF(B1624="","",VLOOKUP(B1624,団体基本情報!$B$14:$D$23,3,FALSE))</f>
        <v/>
      </c>
      <c r="D1624" s="7" t="str">
        <f t="shared" si="151"/>
        <v/>
      </c>
      <c r="E1624" s="6" t="str">
        <f t="shared" si="152"/>
        <v/>
      </c>
      <c r="F1624" s="131"/>
      <c r="G1624" s="105" t="str">
        <f>IF(F1624="","",VLOOKUP(F1624,プルダウン用リスト!$K$1:$M$14,2,FALSE))</f>
        <v/>
      </c>
      <c r="H1624" s="99"/>
      <c r="I1624" s="99"/>
      <c r="J1624" s="139"/>
      <c r="K1624" s="141"/>
      <c r="L1624" s="118"/>
      <c r="M1624" s="119" t="str">
        <f t="shared" si="153"/>
        <v/>
      </c>
      <c r="N1624" s="103"/>
      <c r="O1624" s="100"/>
      <c r="P1624" s="100"/>
      <c r="Q1624" s="101" t="str">
        <f t="shared" si="154"/>
        <v/>
      </c>
      <c r="R1624" s="100"/>
      <c r="S1624" s="102" t="str">
        <f t="shared" si="155"/>
        <v/>
      </c>
      <c r="T1624" s="15" t="str">
        <f t="shared" si="156"/>
        <v/>
      </c>
    </row>
    <row r="1625" spans="1:20" x14ac:dyDescent="0.55000000000000004">
      <c r="A1625" s="126"/>
      <c r="B1625" s="95"/>
      <c r="C1625" s="98" t="str">
        <f>IF(B1625="","",VLOOKUP(B1625,団体基本情報!$B$14:$D$23,3,FALSE))</f>
        <v/>
      </c>
      <c r="D1625" s="7" t="str">
        <f t="shared" si="151"/>
        <v/>
      </c>
      <c r="E1625" s="6" t="str">
        <f t="shared" si="152"/>
        <v/>
      </c>
      <c r="F1625" s="131"/>
      <c r="G1625" s="105" t="str">
        <f>IF(F1625="","",VLOOKUP(F1625,プルダウン用リスト!$K$1:$M$14,2,FALSE))</f>
        <v/>
      </c>
      <c r="H1625" s="99"/>
      <c r="I1625" s="99"/>
      <c r="J1625" s="139"/>
      <c r="K1625" s="141"/>
      <c r="L1625" s="118"/>
      <c r="M1625" s="119" t="str">
        <f t="shared" si="153"/>
        <v/>
      </c>
      <c r="N1625" s="103"/>
      <c r="O1625" s="100"/>
      <c r="P1625" s="100"/>
      <c r="Q1625" s="101" t="str">
        <f t="shared" si="154"/>
        <v/>
      </c>
      <c r="R1625" s="100"/>
      <c r="S1625" s="102" t="str">
        <f t="shared" si="155"/>
        <v/>
      </c>
      <c r="T1625" s="15" t="str">
        <f t="shared" si="156"/>
        <v/>
      </c>
    </row>
    <row r="1626" spans="1:20" x14ac:dyDescent="0.55000000000000004">
      <c r="A1626" s="126"/>
      <c r="B1626" s="95"/>
      <c r="C1626" s="98" t="str">
        <f>IF(B1626="","",VLOOKUP(B1626,団体基本情報!$B$14:$D$23,3,FALSE))</f>
        <v/>
      </c>
      <c r="D1626" s="7" t="str">
        <f t="shared" si="151"/>
        <v/>
      </c>
      <c r="E1626" s="6" t="str">
        <f t="shared" si="152"/>
        <v/>
      </c>
      <c r="F1626" s="131"/>
      <c r="G1626" s="105" t="str">
        <f>IF(F1626="","",VLOOKUP(F1626,プルダウン用リスト!$K$1:$M$14,2,FALSE))</f>
        <v/>
      </c>
      <c r="H1626" s="99"/>
      <c r="I1626" s="99"/>
      <c r="J1626" s="139"/>
      <c r="K1626" s="141"/>
      <c r="L1626" s="118"/>
      <c r="M1626" s="119" t="str">
        <f t="shared" si="153"/>
        <v/>
      </c>
      <c r="N1626" s="103"/>
      <c r="O1626" s="100"/>
      <c r="P1626" s="100"/>
      <c r="Q1626" s="101" t="str">
        <f t="shared" si="154"/>
        <v/>
      </c>
      <c r="R1626" s="100"/>
      <c r="S1626" s="102" t="str">
        <f t="shared" si="155"/>
        <v/>
      </c>
      <c r="T1626" s="15" t="str">
        <f t="shared" si="156"/>
        <v/>
      </c>
    </row>
    <row r="1627" spans="1:20" x14ac:dyDescent="0.55000000000000004">
      <c r="A1627" s="126"/>
      <c r="B1627" s="95"/>
      <c r="C1627" s="98" t="str">
        <f>IF(B1627="","",VLOOKUP(B1627,団体基本情報!$B$14:$D$23,3,FALSE))</f>
        <v/>
      </c>
      <c r="D1627" s="7" t="str">
        <f t="shared" si="151"/>
        <v/>
      </c>
      <c r="E1627" s="6" t="str">
        <f t="shared" si="152"/>
        <v/>
      </c>
      <c r="F1627" s="131"/>
      <c r="G1627" s="105" t="str">
        <f>IF(F1627="","",VLOOKUP(F1627,プルダウン用リスト!$K$1:$M$14,2,FALSE))</f>
        <v/>
      </c>
      <c r="H1627" s="99"/>
      <c r="I1627" s="99"/>
      <c r="J1627" s="139"/>
      <c r="K1627" s="141"/>
      <c r="L1627" s="118"/>
      <c r="M1627" s="119" t="str">
        <f t="shared" si="153"/>
        <v/>
      </c>
      <c r="N1627" s="103"/>
      <c r="O1627" s="100"/>
      <c r="P1627" s="100"/>
      <c r="Q1627" s="101" t="str">
        <f t="shared" si="154"/>
        <v/>
      </c>
      <c r="R1627" s="100"/>
      <c r="S1627" s="102" t="str">
        <f t="shared" si="155"/>
        <v/>
      </c>
      <c r="T1627" s="15" t="str">
        <f t="shared" si="156"/>
        <v/>
      </c>
    </row>
    <row r="1628" spans="1:20" x14ac:dyDescent="0.55000000000000004">
      <c r="A1628" s="126"/>
      <c r="B1628" s="95"/>
      <c r="C1628" s="98" t="str">
        <f>IF(B1628="","",VLOOKUP(B1628,団体基本情報!$B$14:$D$23,3,FALSE))</f>
        <v/>
      </c>
      <c r="D1628" s="7" t="str">
        <f t="shared" si="151"/>
        <v/>
      </c>
      <c r="E1628" s="6" t="str">
        <f t="shared" si="152"/>
        <v/>
      </c>
      <c r="F1628" s="131"/>
      <c r="G1628" s="105" t="str">
        <f>IF(F1628="","",VLOOKUP(F1628,プルダウン用リスト!$K$1:$M$14,2,FALSE))</f>
        <v/>
      </c>
      <c r="H1628" s="99"/>
      <c r="I1628" s="99"/>
      <c r="J1628" s="139"/>
      <c r="K1628" s="141"/>
      <c r="L1628" s="118"/>
      <c r="M1628" s="119" t="str">
        <f t="shared" si="153"/>
        <v/>
      </c>
      <c r="N1628" s="103"/>
      <c r="O1628" s="100"/>
      <c r="P1628" s="100"/>
      <c r="Q1628" s="101" t="str">
        <f t="shared" si="154"/>
        <v/>
      </c>
      <c r="R1628" s="100"/>
      <c r="S1628" s="102" t="str">
        <f t="shared" si="155"/>
        <v/>
      </c>
      <c r="T1628" s="15" t="str">
        <f t="shared" si="156"/>
        <v/>
      </c>
    </row>
    <row r="1629" spans="1:20" x14ac:dyDescent="0.55000000000000004">
      <c r="A1629" s="126"/>
      <c r="B1629" s="95"/>
      <c r="C1629" s="98" t="str">
        <f>IF(B1629="","",VLOOKUP(B1629,団体基本情報!$B$14:$D$23,3,FALSE))</f>
        <v/>
      </c>
      <c r="D1629" s="7" t="str">
        <f t="shared" si="151"/>
        <v/>
      </c>
      <c r="E1629" s="6" t="str">
        <f t="shared" si="152"/>
        <v/>
      </c>
      <c r="F1629" s="131"/>
      <c r="G1629" s="105" t="str">
        <f>IF(F1629="","",VLOOKUP(F1629,プルダウン用リスト!$K$1:$M$14,2,FALSE))</f>
        <v/>
      </c>
      <c r="H1629" s="99"/>
      <c r="I1629" s="99"/>
      <c r="J1629" s="139"/>
      <c r="K1629" s="141"/>
      <c r="L1629" s="118"/>
      <c r="M1629" s="119" t="str">
        <f t="shared" si="153"/>
        <v/>
      </c>
      <c r="N1629" s="103"/>
      <c r="O1629" s="100"/>
      <c r="P1629" s="100"/>
      <c r="Q1629" s="101" t="str">
        <f t="shared" si="154"/>
        <v/>
      </c>
      <c r="R1629" s="100"/>
      <c r="S1629" s="102" t="str">
        <f t="shared" si="155"/>
        <v/>
      </c>
      <c r="T1629" s="15" t="str">
        <f t="shared" si="156"/>
        <v/>
      </c>
    </row>
    <row r="1630" spans="1:20" x14ac:dyDescent="0.55000000000000004">
      <c r="A1630" s="126"/>
      <c r="B1630" s="95"/>
      <c r="C1630" s="98" t="str">
        <f>IF(B1630="","",VLOOKUP(B1630,団体基本情報!$B$14:$D$23,3,FALSE))</f>
        <v/>
      </c>
      <c r="D1630" s="7" t="str">
        <f t="shared" si="151"/>
        <v/>
      </c>
      <c r="E1630" s="6" t="str">
        <f t="shared" si="152"/>
        <v/>
      </c>
      <c r="F1630" s="131"/>
      <c r="G1630" s="105" t="str">
        <f>IF(F1630="","",VLOOKUP(F1630,プルダウン用リスト!$K$1:$M$14,2,FALSE))</f>
        <v/>
      </c>
      <c r="H1630" s="99"/>
      <c r="I1630" s="99"/>
      <c r="J1630" s="139"/>
      <c r="K1630" s="141"/>
      <c r="L1630" s="118"/>
      <c r="M1630" s="119" t="str">
        <f t="shared" si="153"/>
        <v/>
      </c>
      <c r="N1630" s="103"/>
      <c r="O1630" s="100"/>
      <c r="P1630" s="100"/>
      <c r="Q1630" s="101" t="str">
        <f t="shared" si="154"/>
        <v/>
      </c>
      <c r="R1630" s="100"/>
      <c r="S1630" s="102" t="str">
        <f t="shared" si="155"/>
        <v/>
      </c>
      <c r="T1630" s="15" t="str">
        <f t="shared" si="156"/>
        <v/>
      </c>
    </row>
    <row r="1631" spans="1:20" x14ac:dyDescent="0.55000000000000004">
      <c r="A1631" s="126"/>
      <c r="B1631" s="95"/>
      <c r="C1631" s="98" t="str">
        <f>IF(B1631="","",VLOOKUP(B1631,団体基本情報!$B$14:$D$23,3,FALSE))</f>
        <v/>
      </c>
      <c r="D1631" s="7" t="str">
        <f t="shared" si="151"/>
        <v/>
      </c>
      <c r="E1631" s="6" t="str">
        <f t="shared" si="152"/>
        <v/>
      </c>
      <c r="F1631" s="131"/>
      <c r="G1631" s="105" t="str">
        <f>IF(F1631="","",VLOOKUP(F1631,プルダウン用リスト!$K$1:$M$14,2,FALSE))</f>
        <v/>
      </c>
      <c r="H1631" s="99"/>
      <c r="I1631" s="99"/>
      <c r="J1631" s="139"/>
      <c r="K1631" s="141"/>
      <c r="L1631" s="118"/>
      <c r="M1631" s="119" t="str">
        <f t="shared" si="153"/>
        <v/>
      </c>
      <c r="N1631" s="103"/>
      <c r="O1631" s="100"/>
      <c r="P1631" s="100"/>
      <c r="Q1631" s="101" t="str">
        <f t="shared" si="154"/>
        <v/>
      </c>
      <c r="R1631" s="100"/>
      <c r="S1631" s="102" t="str">
        <f t="shared" si="155"/>
        <v/>
      </c>
      <c r="T1631" s="15" t="str">
        <f t="shared" si="156"/>
        <v/>
      </c>
    </row>
    <row r="1632" spans="1:20" x14ac:dyDescent="0.55000000000000004">
      <c r="A1632" s="126"/>
      <c r="B1632" s="95"/>
      <c r="C1632" s="98" t="str">
        <f>IF(B1632="","",VLOOKUP(B1632,団体基本情報!$B$14:$D$23,3,FALSE))</f>
        <v/>
      </c>
      <c r="D1632" s="7" t="str">
        <f t="shared" si="151"/>
        <v/>
      </c>
      <c r="E1632" s="6" t="str">
        <f t="shared" si="152"/>
        <v/>
      </c>
      <c r="F1632" s="131"/>
      <c r="G1632" s="105" t="str">
        <f>IF(F1632="","",VLOOKUP(F1632,プルダウン用リスト!$K$1:$M$14,2,FALSE))</f>
        <v/>
      </c>
      <c r="H1632" s="99"/>
      <c r="I1632" s="99"/>
      <c r="J1632" s="139"/>
      <c r="K1632" s="141"/>
      <c r="L1632" s="118"/>
      <c r="M1632" s="119" t="str">
        <f t="shared" si="153"/>
        <v/>
      </c>
      <c r="N1632" s="103"/>
      <c r="O1632" s="100"/>
      <c r="P1632" s="100"/>
      <c r="Q1632" s="101" t="str">
        <f t="shared" si="154"/>
        <v/>
      </c>
      <c r="R1632" s="100"/>
      <c r="S1632" s="102" t="str">
        <f t="shared" si="155"/>
        <v/>
      </c>
      <c r="T1632" s="15" t="str">
        <f t="shared" si="156"/>
        <v/>
      </c>
    </row>
    <row r="1633" spans="1:20" x14ac:dyDescent="0.55000000000000004">
      <c r="A1633" s="126"/>
      <c r="B1633" s="95"/>
      <c r="C1633" s="98" t="str">
        <f>IF(B1633="","",VLOOKUP(B1633,団体基本情報!$B$14:$D$23,3,FALSE))</f>
        <v/>
      </c>
      <c r="D1633" s="7" t="str">
        <f t="shared" si="151"/>
        <v/>
      </c>
      <c r="E1633" s="6" t="str">
        <f t="shared" si="152"/>
        <v/>
      </c>
      <c r="F1633" s="131"/>
      <c r="G1633" s="105" t="str">
        <f>IF(F1633="","",VLOOKUP(F1633,プルダウン用リスト!$K$1:$M$14,2,FALSE))</f>
        <v/>
      </c>
      <c r="H1633" s="99"/>
      <c r="I1633" s="99"/>
      <c r="J1633" s="139"/>
      <c r="K1633" s="141"/>
      <c r="L1633" s="118"/>
      <c r="M1633" s="119" t="str">
        <f t="shared" si="153"/>
        <v/>
      </c>
      <c r="N1633" s="103"/>
      <c r="O1633" s="100"/>
      <c r="P1633" s="100"/>
      <c r="Q1633" s="101" t="str">
        <f t="shared" si="154"/>
        <v/>
      </c>
      <c r="R1633" s="100"/>
      <c r="S1633" s="102" t="str">
        <f t="shared" si="155"/>
        <v/>
      </c>
      <c r="T1633" s="15" t="str">
        <f t="shared" si="156"/>
        <v/>
      </c>
    </row>
    <row r="1634" spans="1:20" x14ac:dyDescent="0.55000000000000004">
      <c r="A1634" s="126"/>
      <c r="B1634" s="95"/>
      <c r="C1634" s="98" t="str">
        <f>IF(B1634="","",VLOOKUP(B1634,団体基本情報!$B$14:$D$23,3,FALSE))</f>
        <v/>
      </c>
      <c r="D1634" s="7" t="str">
        <f t="shared" si="151"/>
        <v/>
      </c>
      <c r="E1634" s="6" t="str">
        <f t="shared" si="152"/>
        <v/>
      </c>
      <c r="F1634" s="131"/>
      <c r="G1634" s="105" t="str">
        <f>IF(F1634="","",VLOOKUP(F1634,プルダウン用リスト!$K$1:$M$14,2,FALSE))</f>
        <v/>
      </c>
      <c r="H1634" s="99"/>
      <c r="I1634" s="99"/>
      <c r="J1634" s="139"/>
      <c r="K1634" s="141"/>
      <c r="L1634" s="118"/>
      <c r="M1634" s="119" t="str">
        <f t="shared" si="153"/>
        <v/>
      </c>
      <c r="N1634" s="103"/>
      <c r="O1634" s="100"/>
      <c r="P1634" s="100"/>
      <c r="Q1634" s="101" t="str">
        <f t="shared" si="154"/>
        <v/>
      </c>
      <c r="R1634" s="100"/>
      <c r="S1634" s="102" t="str">
        <f t="shared" si="155"/>
        <v/>
      </c>
      <c r="T1634" s="15" t="str">
        <f t="shared" si="156"/>
        <v/>
      </c>
    </row>
    <row r="1635" spans="1:20" x14ac:dyDescent="0.55000000000000004">
      <c r="A1635" s="126"/>
      <c r="B1635" s="95"/>
      <c r="C1635" s="98" t="str">
        <f>IF(B1635="","",VLOOKUP(B1635,団体基本情報!$B$14:$D$23,3,FALSE))</f>
        <v/>
      </c>
      <c r="D1635" s="7" t="str">
        <f t="shared" si="151"/>
        <v/>
      </c>
      <c r="E1635" s="6" t="str">
        <f t="shared" si="152"/>
        <v/>
      </c>
      <c r="F1635" s="131"/>
      <c r="G1635" s="105" t="str">
        <f>IF(F1635="","",VLOOKUP(F1635,プルダウン用リスト!$K$1:$M$14,2,FALSE))</f>
        <v/>
      </c>
      <c r="H1635" s="99"/>
      <c r="I1635" s="99"/>
      <c r="J1635" s="139"/>
      <c r="K1635" s="141"/>
      <c r="L1635" s="118"/>
      <c r="M1635" s="119" t="str">
        <f t="shared" si="153"/>
        <v/>
      </c>
      <c r="N1635" s="103"/>
      <c r="O1635" s="100"/>
      <c r="P1635" s="100"/>
      <c r="Q1635" s="101" t="str">
        <f t="shared" si="154"/>
        <v/>
      </c>
      <c r="R1635" s="100"/>
      <c r="S1635" s="102" t="str">
        <f t="shared" si="155"/>
        <v/>
      </c>
      <c r="T1635" s="15" t="str">
        <f t="shared" si="156"/>
        <v/>
      </c>
    </row>
    <row r="1636" spans="1:20" x14ac:dyDescent="0.55000000000000004">
      <c r="A1636" s="126"/>
      <c r="B1636" s="95"/>
      <c r="C1636" s="98" t="str">
        <f>IF(B1636="","",VLOOKUP(B1636,団体基本情報!$B$14:$D$23,3,FALSE))</f>
        <v/>
      </c>
      <c r="D1636" s="7" t="str">
        <f t="shared" si="151"/>
        <v/>
      </c>
      <c r="E1636" s="6" t="str">
        <f t="shared" si="152"/>
        <v/>
      </c>
      <c r="F1636" s="131"/>
      <c r="G1636" s="105" t="str">
        <f>IF(F1636="","",VLOOKUP(F1636,プルダウン用リスト!$K$1:$M$14,2,FALSE))</f>
        <v/>
      </c>
      <c r="H1636" s="99"/>
      <c r="I1636" s="99"/>
      <c r="J1636" s="139"/>
      <c r="K1636" s="141"/>
      <c r="L1636" s="118"/>
      <c r="M1636" s="119" t="str">
        <f t="shared" si="153"/>
        <v/>
      </c>
      <c r="N1636" s="103"/>
      <c r="O1636" s="100"/>
      <c r="P1636" s="100"/>
      <c r="Q1636" s="101" t="str">
        <f t="shared" si="154"/>
        <v/>
      </c>
      <c r="R1636" s="100"/>
      <c r="S1636" s="102" t="str">
        <f t="shared" si="155"/>
        <v/>
      </c>
      <c r="T1636" s="15" t="str">
        <f t="shared" si="156"/>
        <v/>
      </c>
    </row>
    <row r="1637" spans="1:20" x14ac:dyDescent="0.55000000000000004">
      <c r="A1637" s="126"/>
      <c r="B1637" s="95"/>
      <c r="C1637" s="98" t="str">
        <f>IF(B1637="","",VLOOKUP(B1637,団体基本情報!$B$14:$D$23,3,FALSE))</f>
        <v/>
      </c>
      <c r="D1637" s="7" t="str">
        <f t="shared" si="151"/>
        <v/>
      </c>
      <c r="E1637" s="6" t="str">
        <f t="shared" si="152"/>
        <v/>
      </c>
      <c r="F1637" s="131"/>
      <c r="G1637" s="105" t="str">
        <f>IF(F1637="","",VLOOKUP(F1637,プルダウン用リスト!$K$1:$M$14,2,FALSE))</f>
        <v/>
      </c>
      <c r="H1637" s="99"/>
      <c r="I1637" s="99"/>
      <c r="J1637" s="139"/>
      <c r="K1637" s="141"/>
      <c r="L1637" s="118"/>
      <c r="M1637" s="119" t="str">
        <f t="shared" si="153"/>
        <v/>
      </c>
      <c r="N1637" s="103"/>
      <c r="O1637" s="100"/>
      <c r="P1637" s="100"/>
      <c r="Q1637" s="101" t="str">
        <f t="shared" si="154"/>
        <v/>
      </c>
      <c r="R1637" s="100"/>
      <c r="S1637" s="102" t="str">
        <f t="shared" si="155"/>
        <v/>
      </c>
      <c r="T1637" s="15" t="str">
        <f t="shared" si="156"/>
        <v/>
      </c>
    </row>
    <row r="1638" spans="1:20" x14ac:dyDescent="0.55000000000000004">
      <c r="A1638" s="126"/>
      <c r="B1638" s="95"/>
      <c r="C1638" s="98" t="str">
        <f>IF(B1638="","",VLOOKUP(B1638,団体基本情報!$B$14:$D$23,3,FALSE))</f>
        <v/>
      </c>
      <c r="D1638" s="7" t="str">
        <f t="shared" si="151"/>
        <v/>
      </c>
      <c r="E1638" s="6" t="str">
        <f t="shared" si="152"/>
        <v/>
      </c>
      <c r="F1638" s="131"/>
      <c r="G1638" s="105" t="str">
        <f>IF(F1638="","",VLOOKUP(F1638,プルダウン用リスト!$K$1:$M$14,2,FALSE))</f>
        <v/>
      </c>
      <c r="H1638" s="99"/>
      <c r="I1638" s="99"/>
      <c r="J1638" s="139"/>
      <c r="K1638" s="141"/>
      <c r="L1638" s="118"/>
      <c r="M1638" s="119" t="str">
        <f t="shared" si="153"/>
        <v/>
      </c>
      <c r="N1638" s="103"/>
      <c r="O1638" s="100"/>
      <c r="P1638" s="100"/>
      <c r="Q1638" s="101" t="str">
        <f t="shared" si="154"/>
        <v/>
      </c>
      <c r="R1638" s="100"/>
      <c r="S1638" s="102" t="str">
        <f t="shared" si="155"/>
        <v/>
      </c>
      <c r="T1638" s="15" t="str">
        <f t="shared" si="156"/>
        <v/>
      </c>
    </row>
    <row r="1639" spans="1:20" x14ac:dyDescent="0.55000000000000004">
      <c r="A1639" s="126"/>
      <c r="B1639" s="95"/>
      <c r="C1639" s="98" t="str">
        <f>IF(B1639="","",VLOOKUP(B1639,団体基本情報!$B$14:$D$23,3,FALSE))</f>
        <v/>
      </c>
      <c r="D1639" s="7" t="str">
        <f t="shared" si="151"/>
        <v/>
      </c>
      <c r="E1639" s="6" t="str">
        <f t="shared" si="152"/>
        <v/>
      </c>
      <c r="F1639" s="131"/>
      <c r="G1639" s="105" t="str">
        <f>IF(F1639="","",VLOOKUP(F1639,プルダウン用リスト!$K$1:$M$14,2,FALSE))</f>
        <v/>
      </c>
      <c r="H1639" s="99"/>
      <c r="I1639" s="99"/>
      <c r="J1639" s="139"/>
      <c r="K1639" s="141"/>
      <c r="L1639" s="118"/>
      <c r="M1639" s="119" t="str">
        <f t="shared" si="153"/>
        <v/>
      </c>
      <c r="N1639" s="103"/>
      <c r="O1639" s="100"/>
      <c r="P1639" s="100"/>
      <c r="Q1639" s="101" t="str">
        <f t="shared" si="154"/>
        <v/>
      </c>
      <c r="R1639" s="100"/>
      <c r="S1639" s="102" t="str">
        <f t="shared" si="155"/>
        <v/>
      </c>
      <c r="T1639" s="15" t="str">
        <f t="shared" si="156"/>
        <v/>
      </c>
    </row>
    <row r="1640" spans="1:20" x14ac:dyDescent="0.55000000000000004">
      <c r="A1640" s="126"/>
      <c r="B1640" s="95"/>
      <c r="C1640" s="98" t="str">
        <f>IF(B1640="","",VLOOKUP(B1640,団体基本情報!$B$14:$D$23,3,FALSE))</f>
        <v/>
      </c>
      <c r="D1640" s="7" t="str">
        <f t="shared" si="151"/>
        <v/>
      </c>
      <c r="E1640" s="6" t="str">
        <f t="shared" si="152"/>
        <v/>
      </c>
      <c r="F1640" s="131"/>
      <c r="G1640" s="105" t="str">
        <f>IF(F1640="","",VLOOKUP(F1640,プルダウン用リスト!$K$1:$M$14,2,FALSE))</f>
        <v/>
      </c>
      <c r="H1640" s="99"/>
      <c r="I1640" s="99"/>
      <c r="J1640" s="139"/>
      <c r="K1640" s="141"/>
      <c r="L1640" s="118"/>
      <c r="M1640" s="119" t="str">
        <f t="shared" si="153"/>
        <v/>
      </c>
      <c r="N1640" s="103"/>
      <c r="O1640" s="100"/>
      <c r="P1640" s="100"/>
      <c r="Q1640" s="101" t="str">
        <f t="shared" si="154"/>
        <v/>
      </c>
      <c r="R1640" s="100"/>
      <c r="S1640" s="102" t="str">
        <f t="shared" si="155"/>
        <v/>
      </c>
      <c r="T1640" s="15" t="str">
        <f t="shared" si="156"/>
        <v/>
      </c>
    </row>
    <row r="1641" spans="1:20" x14ac:dyDescent="0.55000000000000004">
      <c r="A1641" s="126"/>
      <c r="B1641" s="95"/>
      <c r="C1641" s="98" t="str">
        <f>IF(B1641="","",VLOOKUP(B1641,団体基本情報!$B$14:$D$23,3,FALSE))</f>
        <v/>
      </c>
      <c r="D1641" s="7" t="str">
        <f t="shared" si="151"/>
        <v/>
      </c>
      <c r="E1641" s="6" t="str">
        <f t="shared" si="152"/>
        <v/>
      </c>
      <c r="F1641" s="131"/>
      <c r="G1641" s="105" t="str">
        <f>IF(F1641="","",VLOOKUP(F1641,プルダウン用リスト!$K$1:$M$14,2,FALSE))</f>
        <v/>
      </c>
      <c r="H1641" s="99"/>
      <c r="I1641" s="99"/>
      <c r="J1641" s="139"/>
      <c r="K1641" s="141"/>
      <c r="L1641" s="118"/>
      <c r="M1641" s="119" t="str">
        <f t="shared" si="153"/>
        <v/>
      </c>
      <c r="N1641" s="103"/>
      <c r="O1641" s="100"/>
      <c r="P1641" s="100"/>
      <c r="Q1641" s="101" t="str">
        <f t="shared" si="154"/>
        <v/>
      </c>
      <c r="R1641" s="100"/>
      <c r="S1641" s="102" t="str">
        <f t="shared" si="155"/>
        <v/>
      </c>
      <c r="T1641" s="15" t="str">
        <f t="shared" si="156"/>
        <v/>
      </c>
    </row>
    <row r="1642" spans="1:20" x14ac:dyDescent="0.55000000000000004">
      <c r="A1642" s="126"/>
      <c r="B1642" s="95"/>
      <c r="C1642" s="98" t="str">
        <f>IF(B1642="","",VLOOKUP(B1642,団体基本情報!$B$14:$D$23,3,FALSE))</f>
        <v/>
      </c>
      <c r="D1642" s="7" t="str">
        <f t="shared" si="151"/>
        <v/>
      </c>
      <c r="E1642" s="6" t="str">
        <f t="shared" si="152"/>
        <v/>
      </c>
      <c r="F1642" s="131"/>
      <c r="G1642" s="105" t="str">
        <f>IF(F1642="","",VLOOKUP(F1642,プルダウン用リスト!$K$1:$M$14,2,FALSE))</f>
        <v/>
      </c>
      <c r="H1642" s="99"/>
      <c r="I1642" s="99"/>
      <c r="J1642" s="139"/>
      <c r="K1642" s="141"/>
      <c r="L1642" s="118"/>
      <c r="M1642" s="119" t="str">
        <f t="shared" si="153"/>
        <v/>
      </c>
      <c r="N1642" s="103"/>
      <c r="O1642" s="100"/>
      <c r="P1642" s="100"/>
      <c r="Q1642" s="101" t="str">
        <f t="shared" si="154"/>
        <v/>
      </c>
      <c r="R1642" s="100"/>
      <c r="S1642" s="102" t="str">
        <f t="shared" si="155"/>
        <v/>
      </c>
      <c r="T1642" s="15" t="str">
        <f t="shared" si="156"/>
        <v/>
      </c>
    </row>
    <row r="1643" spans="1:20" x14ac:dyDescent="0.55000000000000004">
      <c r="A1643" s="126"/>
      <c r="B1643" s="95"/>
      <c r="C1643" s="98" t="str">
        <f>IF(B1643="","",VLOOKUP(B1643,団体基本情報!$B$14:$D$23,3,FALSE))</f>
        <v/>
      </c>
      <c r="D1643" s="7" t="str">
        <f t="shared" si="151"/>
        <v/>
      </c>
      <c r="E1643" s="6" t="str">
        <f t="shared" si="152"/>
        <v/>
      </c>
      <c r="F1643" s="131"/>
      <c r="G1643" s="105" t="str">
        <f>IF(F1643="","",VLOOKUP(F1643,プルダウン用リスト!$K$1:$M$14,2,FALSE))</f>
        <v/>
      </c>
      <c r="H1643" s="99"/>
      <c r="I1643" s="99"/>
      <c r="J1643" s="139"/>
      <c r="K1643" s="141"/>
      <c r="L1643" s="118"/>
      <c r="M1643" s="119" t="str">
        <f t="shared" si="153"/>
        <v/>
      </c>
      <c r="N1643" s="103"/>
      <c r="O1643" s="100"/>
      <c r="P1643" s="100"/>
      <c r="Q1643" s="101" t="str">
        <f t="shared" si="154"/>
        <v/>
      </c>
      <c r="R1643" s="100"/>
      <c r="S1643" s="102" t="str">
        <f t="shared" si="155"/>
        <v/>
      </c>
      <c r="T1643" s="15" t="str">
        <f t="shared" si="156"/>
        <v/>
      </c>
    </row>
    <row r="1644" spans="1:20" x14ac:dyDescent="0.55000000000000004">
      <c r="A1644" s="126"/>
      <c r="B1644" s="95"/>
      <c r="C1644" s="98" t="str">
        <f>IF(B1644="","",VLOOKUP(B1644,団体基本情報!$B$14:$D$23,3,FALSE))</f>
        <v/>
      </c>
      <c r="D1644" s="7" t="str">
        <f t="shared" si="151"/>
        <v/>
      </c>
      <c r="E1644" s="6" t="str">
        <f t="shared" si="152"/>
        <v/>
      </c>
      <c r="F1644" s="131"/>
      <c r="G1644" s="105" t="str">
        <f>IF(F1644="","",VLOOKUP(F1644,プルダウン用リスト!$K$1:$M$14,2,FALSE))</f>
        <v/>
      </c>
      <c r="H1644" s="99"/>
      <c r="I1644" s="99"/>
      <c r="J1644" s="139"/>
      <c r="K1644" s="141"/>
      <c r="L1644" s="118"/>
      <c r="M1644" s="119" t="str">
        <f t="shared" si="153"/>
        <v/>
      </c>
      <c r="N1644" s="103"/>
      <c r="O1644" s="100"/>
      <c r="P1644" s="100"/>
      <c r="Q1644" s="101" t="str">
        <f t="shared" si="154"/>
        <v/>
      </c>
      <c r="R1644" s="100"/>
      <c r="S1644" s="102" t="str">
        <f t="shared" si="155"/>
        <v/>
      </c>
      <c r="T1644" s="15" t="str">
        <f t="shared" si="156"/>
        <v/>
      </c>
    </row>
    <row r="1645" spans="1:20" x14ac:dyDescent="0.55000000000000004">
      <c r="A1645" s="126"/>
      <c r="B1645" s="95"/>
      <c r="C1645" s="98" t="str">
        <f>IF(B1645="","",VLOOKUP(B1645,団体基本情報!$B$14:$D$23,3,FALSE))</f>
        <v/>
      </c>
      <c r="D1645" s="7" t="str">
        <f t="shared" si="151"/>
        <v/>
      </c>
      <c r="E1645" s="6" t="str">
        <f t="shared" si="152"/>
        <v/>
      </c>
      <c r="F1645" s="131"/>
      <c r="G1645" s="105" t="str">
        <f>IF(F1645="","",VLOOKUP(F1645,プルダウン用リスト!$K$1:$M$14,2,FALSE))</f>
        <v/>
      </c>
      <c r="H1645" s="99"/>
      <c r="I1645" s="99"/>
      <c r="J1645" s="139"/>
      <c r="K1645" s="141"/>
      <c r="L1645" s="118"/>
      <c r="M1645" s="119" t="str">
        <f t="shared" si="153"/>
        <v/>
      </c>
      <c r="N1645" s="103"/>
      <c r="O1645" s="100"/>
      <c r="P1645" s="100"/>
      <c r="Q1645" s="101" t="str">
        <f t="shared" si="154"/>
        <v/>
      </c>
      <c r="R1645" s="100"/>
      <c r="S1645" s="102" t="str">
        <f t="shared" si="155"/>
        <v/>
      </c>
      <c r="T1645" s="15" t="str">
        <f t="shared" si="156"/>
        <v/>
      </c>
    </row>
    <row r="1646" spans="1:20" x14ac:dyDescent="0.55000000000000004">
      <c r="A1646" s="126"/>
      <c r="B1646" s="95"/>
      <c r="C1646" s="98" t="str">
        <f>IF(B1646="","",VLOOKUP(B1646,団体基本情報!$B$14:$D$23,3,FALSE))</f>
        <v/>
      </c>
      <c r="D1646" s="7" t="str">
        <f t="shared" si="151"/>
        <v/>
      </c>
      <c r="E1646" s="6" t="str">
        <f t="shared" si="152"/>
        <v/>
      </c>
      <c r="F1646" s="131"/>
      <c r="G1646" s="105" t="str">
        <f>IF(F1646="","",VLOOKUP(F1646,プルダウン用リスト!$K$1:$M$14,2,FALSE))</f>
        <v/>
      </c>
      <c r="H1646" s="99"/>
      <c r="I1646" s="99"/>
      <c r="J1646" s="139"/>
      <c r="K1646" s="141"/>
      <c r="L1646" s="118"/>
      <c r="M1646" s="119" t="str">
        <f t="shared" si="153"/>
        <v/>
      </c>
      <c r="N1646" s="103"/>
      <c r="O1646" s="100"/>
      <c r="P1646" s="100"/>
      <c r="Q1646" s="101" t="str">
        <f t="shared" si="154"/>
        <v/>
      </c>
      <c r="R1646" s="100"/>
      <c r="S1646" s="102" t="str">
        <f t="shared" si="155"/>
        <v/>
      </c>
      <c r="T1646" s="15" t="str">
        <f t="shared" si="156"/>
        <v/>
      </c>
    </row>
    <row r="1647" spans="1:20" x14ac:dyDescent="0.55000000000000004">
      <c r="A1647" s="126"/>
      <c r="B1647" s="95"/>
      <c r="C1647" s="98" t="str">
        <f>IF(B1647="","",VLOOKUP(B1647,団体基本情報!$B$14:$D$23,3,FALSE))</f>
        <v/>
      </c>
      <c r="D1647" s="7" t="str">
        <f t="shared" si="151"/>
        <v/>
      </c>
      <c r="E1647" s="6" t="str">
        <f t="shared" si="152"/>
        <v/>
      </c>
      <c r="F1647" s="131"/>
      <c r="G1647" s="105" t="str">
        <f>IF(F1647="","",VLOOKUP(F1647,プルダウン用リスト!$K$1:$M$14,2,FALSE))</f>
        <v/>
      </c>
      <c r="H1647" s="99"/>
      <c r="I1647" s="99"/>
      <c r="J1647" s="139"/>
      <c r="K1647" s="141"/>
      <c r="L1647" s="118"/>
      <c r="M1647" s="119" t="str">
        <f t="shared" si="153"/>
        <v/>
      </c>
      <c r="N1647" s="103"/>
      <c r="O1647" s="100"/>
      <c r="P1647" s="100"/>
      <c r="Q1647" s="101" t="str">
        <f t="shared" si="154"/>
        <v/>
      </c>
      <c r="R1647" s="100"/>
      <c r="S1647" s="102" t="str">
        <f t="shared" si="155"/>
        <v/>
      </c>
      <c r="T1647" s="15" t="str">
        <f t="shared" si="156"/>
        <v/>
      </c>
    </row>
    <row r="1648" spans="1:20" x14ac:dyDescent="0.55000000000000004">
      <c r="A1648" s="126"/>
      <c r="B1648" s="95"/>
      <c r="C1648" s="98" t="str">
        <f>IF(B1648="","",VLOOKUP(B1648,団体基本情報!$B$14:$D$23,3,FALSE))</f>
        <v/>
      </c>
      <c r="D1648" s="7" t="str">
        <f t="shared" si="151"/>
        <v/>
      </c>
      <c r="E1648" s="6" t="str">
        <f t="shared" si="152"/>
        <v/>
      </c>
      <c r="F1648" s="131"/>
      <c r="G1648" s="105" t="str">
        <f>IF(F1648="","",VLOOKUP(F1648,プルダウン用リスト!$K$1:$M$14,2,FALSE))</f>
        <v/>
      </c>
      <c r="H1648" s="99"/>
      <c r="I1648" s="99"/>
      <c r="J1648" s="139"/>
      <c r="K1648" s="141"/>
      <c r="L1648" s="118"/>
      <c r="M1648" s="119" t="str">
        <f t="shared" si="153"/>
        <v/>
      </c>
      <c r="N1648" s="103"/>
      <c r="O1648" s="100"/>
      <c r="P1648" s="100"/>
      <c r="Q1648" s="101" t="str">
        <f t="shared" si="154"/>
        <v/>
      </c>
      <c r="R1648" s="100"/>
      <c r="S1648" s="102" t="str">
        <f t="shared" si="155"/>
        <v/>
      </c>
      <c r="T1648" s="15" t="str">
        <f t="shared" si="156"/>
        <v/>
      </c>
    </row>
    <row r="1649" spans="1:20" x14ac:dyDescent="0.55000000000000004">
      <c r="A1649" s="126"/>
      <c r="B1649" s="95"/>
      <c r="C1649" s="98" t="str">
        <f>IF(B1649="","",VLOOKUP(B1649,団体基本情報!$B$14:$D$23,3,FALSE))</f>
        <v/>
      </c>
      <c r="D1649" s="7" t="str">
        <f t="shared" si="151"/>
        <v/>
      </c>
      <c r="E1649" s="6" t="str">
        <f t="shared" si="152"/>
        <v/>
      </c>
      <c r="F1649" s="131"/>
      <c r="G1649" s="105" t="str">
        <f>IF(F1649="","",VLOOKUP(F1649,プルダウン用リスト!$K$1:$M$14,2,FALSE))</f>
        <v/>
      </c>
      <c r="H1649" s="99"/>
      <c r="I1649" s="99"/>
      <c r="J1649" s="139"/>
      <c r="K1649" s="141"/>
      <c r="L1649" s="118"/>
      <c r="M1649" s="119" t="str">
        <f t="shared" si="153"/>
        <v/>
      </c>
      <c r="N1649" s="103"/>
      <c r="O1649" s="100"/>
      <c r="P1649" s="100"/>
      <c r="Q1649" s="101" t="str">
        <f t="shared" si="154"/>
        <v/>
      </c>
      <c r="R1649" s="100"/>
      <c r="S1649" s="102" t="str">
        <f t="shared" si="155"/>
        <v/>
      </c>
      <c r="T1649" s="15" t="str">
        <f t="shared" si="156"/>
        <v/>
      </c>
    </row>
    <row r="1650" spans="1:20" x14ac:dyDescent="0.55000000000000004">
      <c r="A1650" s="126"/>
      <c r="B1650" s="95"/>
      <c r="C1650" s="98" t="str">
        <f>IF(B1650="","",VLOOKUP(B1650,団体基本情報!$B$14:$D$23,3,FALSE))</f>
        <v/>
      </c>
      <c r="D1650" s="7" t="str">
        <f t="shared" si="151"/>
        <v/>
      </c>
      <c r="E1650" s="6" t="str">
        <f t="shared" si="152"/>
        <v/>
      </c>
      <c r="F1650" s="131"/>
      <c r="G1650" s="105" t="str">
        <f>IF(F1650="","",VLOOKUP(F1650,プルダウン用リスト!$K$1:$M$14,2,FALSE))</f>
        <v/>
      </c>
      <c r="H1650" s="99"/>
      <c r="I1650" s="99"/>
      <c r="J1650" s="139"/>
      <c r="K1650" s="141"/>
      <c r="L1650" s="118"/>
      <c r="M1650" s="119" t="str">
        <f t="shared" si="153"/>
        <v/>
      </c>
      <c r="N1650" s="103"/>
      <c r="O1650" s="100"/>
      <c r="P1650" s="100"/>
      <c r="Q1650" s="101" t="str">
        <f t="shared" si="154"/>
        <v/>
      </c>
      <c r="R1650" s="100"/>
      <c r="S1650" s="102" t="str">
        <f t="shared" si="155"/>
        <v/>
      </c>
      <c r="T1650" s="15" t="str">
        <f t="shared" si="156"/>
        <v/>
      </c>
    </row>
    <row r="1651" spans="1:20" x14ac:dyDescent="0.55000000000000004">
      <c r="A1651" s="126"/>
      <c r="B1651" s="95"/>
      <c r="C1651" s="98" t="str">
        <f>IF(B1651="","",VLOOKUP(B1651,団体基本情報!$B$14:$D$23,3,FALSE))</f>
        <v/>
      </c>
      <c r="D1651" s="7" t="str">
        <f t="shared" si="151"/>
        <v/>
      </c>
      <c r="E1651" s="6" t="str">
        <f t="shared" si="152"/>
        <v/>
      </c>
      <c r="F1651" s="131"/>
      <c r="G1651" s="105" t="str">
        <f>IF(F1651="","",VLOOKUP(F1651,プルダウン用リスト!$K$1:$M$14,2,FALSE))</f>
        <v/>
      </c>
      <c r="H1651" s="99"/>
      <c r="I1651" s="99"/>
      <c r="J1651" s="139"/>
      <c r="K1651" s="141"/>
      <c r="L1651" s="118"/>
      <c r="M1651" s="119" t="str">
        <f t="shared" si="153"/>
        <v/>
      </c>
      <c r="N1651" s="103"/>
      <c r="O1651" s="100"/>
      <c r="P1651" s="100"/>
      <c r="Q1651" s="101" t="str">
        <f t="shared" si="154"/>
        <v/>
      </c>
      <c r="R1651" s="100"/>
      <c r="S1651" s="102" t="str">
        <f t="shared" si="155"/>
        <v/>
      </c>
      <c r="T1651" s="15" t="str">
        <f t="shared" si="156"/>
        <v/>
      </c>
    </row>
    <row r="1652" spans="1:20" x14ac:dyDescent="0.55000000000000004">
      <c r="A1652" s="126"/>
      <c r="B1652" s="95"/>
      <c r="C1652" s="98" t="str">
        <f>IF(B1652="","",VLOOKUP(B1652,団体基本情報!$B$14:$D$23,3,FALSE))</f>
        <v/>
      </c>
      <c r="D1652" s="7" t="str">
        <f t="shared" si="151"/>
        <v/>
      </c>
      <c r="E1652" s="6" t="str">
        <f t="shared" si="152"/>
        <v/>
      </c>
      <c r="F1652" s="131"/>
      <c r="G1652" s="105" t="str">
        <f>IF(F1652="","",VLOOKUP(F1652,プルダウン用リスト!$K$1:$M$14,2,FALSE))</f>
        <v/>
      </c>
      <c r="H1652" s="99"/>
      <c r="I1652" s="99"/>
      <c r="J1652" s="139"/>
      <c r="K1652" s="141"/>
      <c r="L1652" s="118"/>
      <c r="M1652" s="119" t="str">
        <f t="shared" si="153"/>
        <v/>
      </c>
      <c r="N1652" s="103"/>
      <c r="O1652" s="100"/>
      <c r="P1652" s="100"/>
      <c r="Q1652" s="101" t="str">
        <f t="shared" si="154"/>
        <v/>
      </c>
      <c r="R1652" s="100"/>
      <c r="S1652" s="102" t="str">
        <f t="shared" si="155"/>
        <v/>
      </c>
      <c r="T1652" s="15" t="str">
        <f t="shared" si="156"/>
        <v/>
      </c>
    </row>
    <row r="1653" spans="1:20" x14ac:dyDescent="0.55000000000000004">
      <c r="A1653" s="126"/>
      <c r="B1653" s="95"/>
      <c r="C1653" s="98" t="str">
        <f>IF(B1653="","",VLOOKUP(B1653,団体基本情報!$B$14:$D$23,3,FALSE))</f>
        <v/>
      </c>
      <c r="D1653" s="7" t="str">
        <f t="shared" si="151"/>
        <v/>
      </c>
      <c r="E1653" s="6" t="str">
        <f t="shared" si="152"/>
        <v/>
      </c>
      <c r="F1653" s="131"/>
      <c r="G1653" s="105" t="str">
        <f>IF(F1653="","",VLOOKUP(F1653,プルダウン用リスト!$K$1:$M$14,2,FALSE))</f>
        <v/>
      </c>
      <c r="H1653" s="99"/>
      <c r="I1653" s="99"/>
      <c r="J1653" s="139"/>
      <c r="K1653" s="141"/>
      <c r="L1653" s="118"/>
      <c r="M1653" s="119" t="str">
        <f t="shared" si="153"/>
        <v/>
      </c>
      <c r="N1653" s="103"/>
      <c r="O1653" s="100"/>
      <c r="P1653" s="100"/>
      <c r="Q1653" s="101" t="str">
        <f t="shared" si="154"/>
        <v/>
      </c>
      <c r="R1653" s="100"/>
      <c r="S1653" s="102" t="str">
        <f t="shared" si="155"/>
        <v/>
      </c>
      <c r="T1653" s="15" t="str">
        <f t="shared" si="156"/>
        <v/>
      </c>
    </row>
    <row r="1654" spans="1:20" x14ac:dyDescent="0.55000000000000004">
      <c r="A1654" s="126"/>
      <c r="B1654" s="95"/>
      <c r="C1654" s="98" t="str">
        <f>IF(B1654="","",VLOOKUP(B1654,団体基本情報!$B$14:$D$23,3,FALSE))</f>
        <v/>
      </c>
      <c r="D1654" s="7" t="str">
        <f t="shared" si="151"/>
        <v/>
      </c>
      <c r="E1654" s="6" t="str">
        <f t="shared" si="152"/>
        <v/>
      </c>
      <c r="F1654" s="131"/>
      <c r="G1654" s="105" t="str">
        <f>IF(F1654="","",VLOOKUP(F1654,プルダウン用リスト!$K$1:$M$14,2,FALSE))</f>
        <v/>
      </c>
      <c r="H1654" s="99"/>
      <c r="I1654" s="99"/>
      <c r="J1654" s="139"/>
      <c r="K1654" s="141"/>
      <c r="L1654" s="118"/>
      <c r="M1654" s="119" t="str">
        <f t="shared" si="153"/>
        <v/>
      </c>
      <c r="N1654" s="103"/>
      <c r="O1654" s="100"/>
      <c r="P1654" s="100"/>
      <c r="Q1654" s="101" t="str">
        <f t="shared" si="154"/>
        <v/>
      </c>
      <c r="R1654" s="100"/>
      <c r="S1654" s="102" t="str">
        <f t="shared" si="155"/>
        <v/>
      </c>
      <c r="T1654" s="15" t="str">
        <f t="shared" si="156"/>
        <v/>
      </c>
    </row>
    <row r="1655" spans="1:20" x14ac:dyDescent="0.55000000000000004">
      <c r="A1655" s="126"/>
      <c r="B1655" s="95"/>
      <c r="C1655" s="98" t="str">
        <f>IF(B1655="","",VLOOKUP(B1655,団体基本情報!$B$14:$D$23,3,FALSE))</f>
        <v/>
      </c>
      <c r="D1655" s="7" t="str">
        <f t="shared" si="151"/>
        <v/>
      </c>
      <c r="E1655" s="6" t="str">
        <f t="shared" si="152"/>
        <v/>
      </c>
      <c r="F1655" s="131"/>
      <c r="G1655" s="105" t="str">
        <f>IF(F1655="","",VLOOKUP(F1655,プルダウン用リスト!$K$1:$M$14,2,FALSE))</f>
        <v/>
      </c>
      <c r="H1655" s="99"/>
      <c r="I1655" s="99"/>
      <c r="J1655" s="139"/>
      <c r="K1655" s="141"/>
      <c r="L1655" s="118"/>
      <c r="M1655" s="119" t="str">
        <f t="shared" si="153"/>
        <v/>
      </c>
      <c r="N1655" s="103"/>
      <c r="O1655" s="100"/>
      <c r="P1655" s="100"/>
      <c r="Q1655" s="101" t="str">
        <f t="shared" si="154"/>
        <v/>
      </c>
      <c r="R1655" s="100"/>
      <c r="S1655" s="102" t="str">
        <f t="shared" si="155"/>
        <v/>
      </c>
      <c r="T1655" s="15" t="str">
        <f t="shared" si="156"/>
        <v/>
      </c>
    </row>
    <row r="1656" spans="1:20" x14ac:dyDescent="0.55000000000000004">
      <c r="A1656" s="126"/>
      <c r="B1656" s="95"/>
      <c r="C1656" s="98" t="str">
        <f>IF(B1656="","",VLOOKUP(B1656,団体基本情報!$B$14:$D$23,3,FALSE))</f>
        <v/>
      </c>
      <c r="D1656" s="7" t="str">
        <f t="shared" si="151"/>
        <v/>
      </c>
      <c r="E1656" s="6" t="str">
        <f t="shared" si="152"/>
        <v/>
      </c>
      <c r="F1656" s="131"/>
      <c r="G1656" s="105" t="str">
        <f>IF(F1656="","",VLOOKUP(F1656,プルダウン用リスト!$K$1:$M$14,2,FALSE))</f>
        <v/>
      </c>
      <c r="H1656" s="99"/>
      <c r="I1656" s="99"/>
      <c r="J1656" s="139"/>
      <c r="K1656" s="141"/>
      <c r="L1656" s="118"/>
      <c r="M1656" s="119" t="str">
        <f t="shared" si="153"/>
        <v/>
      </c>
      <c r="N1656" s="103"/>
      <c r="O1656" s="100"/>
      <c r="P1656" s="100"/>
      <c r="Q1656" s="101" t="str">
        <f t="shared" si="154"/>
        <v/>
      </c>
      <c r="R1656" s="100"/>
      <c r="S1656" s="102" t="str">
        <f t="shared" si="155"/>
        <v/>
      </c>
      <c r="T1656" s="15" t="str">
        <f t="shared" si="156"/>
        <v/>
      </c>
    </row>
    <row r="1657" spans="1:20" x14ac:dyDescent="0.55000000000000004">
      <c r="A1657" s="126"/>
      <c r="B1657" s="95"/>
      <c r="C1657" s="98" t="str">
        <f>IF(B1657="","",VLOOKUP(B1657,団体基本情報!$B$14:$D$23,3,FALSE))</f>
        <v/>
      </c>
      <c r="D1657" s="7" t="str">
        <f t="shared" si="151"/>
        <v/>
      </c>
      <c r="E1657" s="6" t="str">
        <f t="shared" si="152"/>
        <v/>
      </c>
      <c r="F1657" s="131"/>
      <c r="G1657" s="105" t="str">
        <f>IF(F1657="","",VLOOKUP(F1657,プルダウン用リスト!$K$1:$M$14,2,FALSE))</f>
        <v/>
      </c>
      <c r="H1657" s="99"/>
      <c r="I1657" s="99"/>
      <c r="J1657" s="139"/>
      <c r="K1657" s="141"/>
      <c r="L1657" s="118"/>
      <c r="M1657" s="119" t="str">
        <f t="shared" si="153"/>
        <v/>
      </c>
      <c r="N1657" s="103"/>
      <c r="O1657" s="100"/>
      <c r="P1657" s="100"/>
      <c r="Q1657" s="101" t="str">
        <f t="shared" si="154"/>
        <v/>
      </c>
      <c r="R1657" s="100"/>
      <c r="S1657" s="102" t="str">
        <f t="shared" si="155"/>
        <v/>
      </c>
      <c r="T1657" s="15" t="str">
        <f t="shared" si="156"/>
        <v/>
      </c>
    </row>
    <row r="1658" spans="1:20" x14ac:dyDescent="0.55000000000000004">
      <c r="A1658" s="126"/>
      <c r="B1658" s="95"/>
      <c r="C1658" s="98" t="str">
        <f>IF(B1658="","",VLOOKUP(B1658,団体基本情報!$B$14:$D$23,3,FALSE))</f>
        <v/>
      </c>
      <c r="D1658" s="7" t="str">
        <f t="shared" si="151"/>
        <v/>
      </c>
      <c r="E1658" s="6" t="str">
        <f t="shared" si="152"/>
        <v/>
      </c>
      <c r="F1658" s="131"/>
      <c r="G1658" s="105" t="str">
        <f>IF(F1658="","",VLOOKUP(F1658,プルダウン用リスト!$K$1:$M$14,2,FALSE))</f>
        <v/>
      </c>
      <c r="H1658" s="99"/>
      <c r="I1658" s="99"/>
      <c r="J1658" s="139"/>
      <c r="K1658" s="141"/>
      <c r="L1658" s="118"/>
      <c r="M1658" s="119" t="str">
        <f t="shared" si="153"/>
        <v/>
      </c>
      <c r="N1658" s="103"/>
      <c r="O1658" s="100"/>
      <c r="P1658" s="100"/>
      <c r="Q1658" s="101" t="str">
        <f t="shared" si="154"/>
        <v/>
      </c>
      <c r="R1658" s="100"/>
      <c r="S1658" s="102" t="str">
        <f t="shared" si="155"/>
        <v/>
      </c>
      <c r="T1658" s="15" t="str">
        <f t="shared" si="156"/>
        <v/>
      </c>
    </row>
    <row r="1659" spans="1:20" x14ac:dyDescent="0.55000000000000004">
      <c r="A1659" s="126"/>
      <c r="B1659" s="95"/>
      <c r="C1659" s="98" t="str">
        <f>IF(B1659="","",VLOOKUP(B1659,団体基本情報!$B$14:$D$23,3,FALSE))</f>
        <v/>
      </c>
      <c r="D1659" s="7" t="str">
        <f t="shared" si="151"/>
        <v/>
      </c>
      <c r="E1659" s="6" t="str">
        <f t="shared" si="152"/>
        <v/>
      </c>
      <c r="F1659" s="131"/>
      <c r="G1659" s="105" t="str">
        <f>IF(F1659="","",VLOOKUP(F1659,プルダウン用リスト!$K$1:$M$14,2,FALSE))</f>
        <v/>
      </c>
      <c r="H1659" s="99"/>
      <c r="I1659" s="99"/>
      <c r="J1659" s="139"/>
      <c r="K1659" s="141"/>
      <c r="L1659" s="118"/>
      <c r="M1659" s="119" t="str">
        <f t="shared" si="153"/>
        <v/>
      </c>
      <c r="N1659" s="103"/>
      <c r="O1659" s="100"/>
      <c r="P1659" s="100"/>
      <c r="Q1659" s="101" t="str">
        <f t="shared" si="154"/>
        <v/>
      </c>
      <c r="R1659" s="100"/>
      <c r="S1659" s="102" t="str">
        <f t="shared" si="155"/>
        <v/>
      </c>
      <c r="T1659" s="15" t="str">
        <f t="shared" si="156"/>
        <v/>
      </c>
    </row>
    <row r="1660" spans="1:20" x14ac:dyDescent="0.55000000000000004">
      <c r="A1660" s="126"/>
      <c r="B1660" s="95"/>
      <c r="C1660" s="98" t="str">
        <f>IF(B1660="","",VLOOKUP(B1660,団体基本情報!$B$14:$D$23,3,FALSE))</f>
        <v/>
      </c>
      <c r="D1660" s="7" t="str">
        <f t="shared" si="151"/>
        <v/>
      </c>
      <c r="E1660" s="6" t="str">
        <f t="shared" si="152"/>
        <v/>
      </c>
      <c r="F1660" s="131"/>
      <c r="G1660" s="105" t="str">
        <f>IF(F1660="","",VLOOKUP(F1660,プルダウン用リスト!$K$1:$M$14,2,FALSE))</f>
        <v/>
      </c>
      <c r="H1660" s="99"/>
      <c r="I1660" s="99"/>
      <c r="J1660" s="139"/>
      <c r="K1660" s="141"/>
      <c r="L1660" s="118"/>
      <c r="M1660" s="119" t="str">
        <f t="shared" si="153"/>
        <v/>
      </c>
      <c r="N1660" s="103"/>
      <c r="O1660" s="100"/>
      <c r="P1660" s="100"/>
      <c r="Q1660" s="101" t="str">
        <f t="shared" si="154"/>
        <v/>
      </c>
      <c r="R1660" s="100"/>
      <c r="S1660" s="102" t="str">
        <f t="shared" si="155"/>
        <v/>
      </c>
      <c r="T1660" s="15" t="str">
        <f t="shared" si="156"/>
        <v/>
      </c>
    </row>
    <row r="1661" spans="1:20" x14ac:dyDescent="0.55000000000000004">
      <c r="A1661" s="126"/>
      <c r="B1661" s="95"/>
      <c r="C1661" s="98" t="str">
        <f>IF(B1661="","",VLOOKUP(B1661,団体基本情報!$B$14:$D$23,3,FALSE))</f>
        <v/>
      </c>
      <c r="D1661" s="7" t="str">
        <f t="shared" si="151"/>
        <v/>
      </c>
      <c r="E1661" s="6" t="str">
        <f t="shared" si="152"/>
        <v/>
      </c>
      <c r="F1661" s="131"/>
      <c r="G1661" s="105" t="str">
        <f>IF(F1661="","",VLOOKUP(F1661,プルダウン用リスト!$K$1:$M$14,2,FALSE))</f>
        <v/>
      </c>
      <c r="H1661" s="99"/>
      <c r="I1661" s="99"/>
      <c r="J1661" s="139"/>
      <c r="K1661" s="141"/>
      <c r="L1661" s="118"/>
      <c r="M1661" s="119" t="str">
        <f t="shared" si="153"/>
        <v/>
      </c>
      <c r="N1661" s="103"/>
      <c r="O1661" s="100"/>
      <c r="P1661" s="100"/>
      <c r="Q1661" s="101" t="str">
        <f t="shared" si="154"/>
        <v/>
      </c>
      <c r="R1661" s="100"/>
      <c r="S1661" s="102" t="str">
        <f t="shared" si="155"/>
        <v/>
      </c>
      <c r="T1661" s="15" t="str">
        <f t="shared" si="156"/>
        <v/>
      </c>
    </row>
    <row r="1662" spans="1:20" x14ac:dyDescent="0.55000000000000004">
      <c r="A1662" s="126"/>
      <c r="B1662" s="95"/>
      <c r="C1662" s="98" t="str">
        <f>IF(B1662="","",VLOOKUP(B1662,団体基本情報!$B$14:$D$23,3,FALSE))</f>
        <v/>
      </c>
      <c r="D1662" s="7" t="str">
        <f t="shared" si="151"/>
        <v/>
      </c>
      <c r="E1662" s="6" t="str">
        <f t="shared" si="152"/>
        <v/>
      </c>
      <c r="F1662" s="131"/>
      <c r="G1662" s="105" t="str">
        <f>IF(F1662="","",VLOOKUP(F1662,プルダウン用リスト!$K$1:$M$14,2,FALSE))</f>
        <v/>
      </c>
      <c r="H1662" s="99"/>
      <c r="I1662" s="99"/>
      <c r="J1662" s="139"/>
      <c r="K1662" s="141"/>
      <c r="L1662" s="118"/>
      <c r="M1662" s="119" t="str">
        <f t="shared" si="153"/>
        <v/>
      </c>
      <c r="N1662" s="103"/>
      <c r="O1662" s="100"/>
      <c r="P1662" s="100"/>
      <c r="Q1662" s="101" t="str">
        <f t="shared" si="154"/>
        <v/>
      </c>
      <c r="R1662" s="100"/>
      <c r="S1662" s="102" t="str">
        <f t="shared" si="155"/>
        <v/>
      </c>
      <c r="T1662" s="15" t="str">
        <f t="shared" si="156"/>
        <v/>
      </c>
    </row>
    <row r="1663" spans="1:20" x14ac:dyDescent="0.55000000000000004">
      <c r="A1663" s="126"/>
      <c r="B1663" s="95"/>
      <c r="C1663" s="98" t="str">
        <f>IF(B1663="","",VLOOKUP(B1663,団体基本情報!$B$14:$D$23,3,FALSE))</f>
        <v/>
      </c>
      <c r="D1663" s="7" t="str">
        <f t="shared" si="151"/>
        <v/>
      </c>
      <c r="E1663" s="6" t="str">
        <f t="shared" si="152"/>
        <v/>
      </c>
      <c r="F1663" s="131"/>
      <c r="G1663" s="105" t="str">
        <f>IF(F1663="","",VLOOKUP(F1663,プルダウン用リスト!$K$1:$M$14,2,FALSE))</f>
        <v/>
      </c>
      <c r="H1663" s="99"/>
      <c r="I1663" s="99"/>
      <c r="J1663" s="139"/>
      <c r="K1663" s="141"/>
      <c r="L1663" s="118"/>
      <c r="M1663" s="119" t="str">
        <f t="shared" si="153"/>
        <v/>
      </c>
      <c r="N1663" s="103"/>
      <c r="O1663" s="100"/>
      <c r="P1663" s="100"/>
      <c r="Q1663" s="101" t="str">
        <f t="shared" si="154"/>
        <v/>
      </c>
      <c r="R1663" s="100"/>
      <c r="S1663" s="102" t="str">
        <f t="shared" si="155"/>
        <v/>
      </c>
      <c r="T1663" s="15" t="str">
        <f t="shared" si="156"/>
        <v/>
      </c>
    </row>
    <row r="1664" spans="1:20" x14ac:dyDescent="0.55000000000000004">
      <c r="A1664" s="126"/>
      <c r="B1664" s="95"/>
      <c r="C1664" s="98" t="str">
        <f>IF(B1664="","",VLOOKUP(B1664,団体基本情報!$B$14:$D$23,3,FALSE))</f>
        <v/>
      </c>
      <c r="D1664" s="7" t="str">
        <f t="shared" si="151"/>
        <v/>
      </c>
      <c r="E1664" s="6" t="str">
        <f t="shared" si="152"/>
        <v/>
      </c>
      <c r="F1664" s="131"/>
      <c r="G1664" s="105" t="str">
        <f>IF(F1664="","",VLOOKUP(F1664,プルダウン用リスト!$K$1:$M$14,2,FALSE))</f>
        <v/>
      </c>
      <c r="H1664" s="99"/>
      <c r="I1664" s="99"/>
      <c r="J1664" s="139"/>
      <c r="K1664" s="141"/>
      <c r="L1664" s="118"/>
      <c r="M1664" s="119" t="str">
        <f t="shared" si="153"/>
        <v/>
      </c>
      <c r="N1664" s="103"/>
      <c r="O1664" s="100"/>
      <c r="P1664" s="100"/>
      <c r="Q1664" s="101" t="str">
        <f t="shared" si="154"/>
        <v/>
      </c>
      <c r="R1664" s="100"/>
      <c r="S1664" s="102" t="str">
        <f t="shared" si="155"/>
        <v/>
      </c>
      <c r="T1664" s="15" t="str">
        <f t="shared" si="156"/>
        <v/>
      </c>
    </row>
    <row r="1665" spans="1:20" x14ac:dyDescent="0.55000000000000004">
      <c r="A1665" s="126"/>
      <c r="B1665" s="95"/>
      <c r="C1665" s="98" t="str">
        <f>IF(B1665="","",VLOOKUP(B1665,団体基本情報!$B$14:$D$23,3,FALSE))</f>
        <v/>
      </c>
      <c r="D1665" s="7" t="str">
        <f t="shared" si="151"/>
        <v/>
      </c>
      <c r="E1665" s="6" t="str">
        <f t="shared" si="152"/>
        <v/>
      </c>
      <c r="F1665" s="131"/>
      <c r="G1665" s="105" t="str">
        <f>IF(F1665="","",VLOOKUP(F1665,プルダウン用リスト!$K$1:$M$14,2,FALSE))</f>
        <v/>
      </c>
      <c r="H1665" s="99"/>
      <c r="I1665" s="99"/>
      <c r="J1665" s="139"/>
      <c r="K1665" s="141"/>
      <c r="L1665" s="118"/>
      <c r="M1665" s="119" t="str">
        <f t="shared" si="153"/>
        <v/>
      </c>
      <c r="N1665" s="103"/>
      <c r="O1665" s="100"/>
      <c r="P1665" s="100"/>
      <c r="Q1665" s="101" t="str">
        <f t="shared" si="154"/>
        <v/>
      </c>
      <c r="R1665" s="100"/>
      <c r="S1665" s="102" t="str">
        <f t="shared" si="155"/>
        <v/>
      </c>
      <c r="T1665" s="15" t="str">
        <f t="shared" si="156"/>
        <v/>
      </c>
    </row>
    <row r="1666" spans="1:20" x14ac:dyDescent="0.55000000000000004">
      <c r="A1666" s="126"/>
      <c r="B1666" s="95"/>
      <c r="C1666" s="98" t="str">
        <f>IF(B1666="","",VLOOKUP(B1666,団体基本情報!$B$14:$D$23,3,FALSE))</f>
        <v/>
      </c>
      <c r="D1666" s="7" t="str">
        <f t="shared" si="151"/>
        <v/>
      </c>
      <c r="E1666" s="6" t="str">
        <f t="shared" si="152"/>
        <v/>
      </c>
      <c r="F1666" s="131"/>
      <c r="G1666" s="105" t="str">
        <f>IF(F1666="","",VLOOKUP(F1666,プルダウン用リスト!$K$1:$M$14,2,FALSE))</f>
        <v/>
      </c>
      <c r="H1666" s="99"/>
      <c r="I1666" s="99"/>
      <c r="J1666" s="139"/>
      <c r="K1666" s="141"/>
      <c r="L1666" s="118"/>
      <c r="M1666" s="119" t="str">
        <f t="shared" si="153"/>
        <v/>
      </c>
      <c r="N1666" s="103"/>
      <c r="O1666" s="100"/>
      <c r="P1666" s="100"/>
      <c r="Q1666" s="101" t="str">
        <f t="shared" si="154"/>
        <v/>
      </c>
      <c r="R1666" s="100"/>
      <c r="S1666" s="102" t="str">
        <f t="shared" si="155"/>
        <v/>
      </c>
      <c r="T1666" s="15" t="str">
        <f t="shared" si="156"/>
        <v/>
      </c>
    </row>
    <row r="1667" spans="1:20" x14ac:dyDescent="0.55000000000000004">
      <c r="A1667" s="126"/>
      <c r="B1667" s="95"/>
      <c r="C1667" s="98" t="str">
        <f>IF(B1667="","",VLOOKUP(B1667,団体基本情報!$B$14:$D$23,3,FALSE))</f>
        <v/>
      </c>
      <c r="D1667" s="7" t="str">
        <f t="shared" si="151"/>
        <v/>
      </c>
      <c r="E1667" s="6" t="str">
        <f t="shared" si="152"/>
        <v/>
      </c>
      <c r="F1667" s="131"/>
      <c r="G1667" s="105" t="str">
        <f>IF(F1667="","",VLOOKUP(F1667,プルダウン用リスト!$K$1:$M$14,2,FALSE))</f>
        <v/>
      </c>
      <c r="H1667" s="99"/>
      <c r="I1667" s="99"/>
      <c r="J1667" s="139"/>
      <c r="K1667" s="141"/>
      <c r="L1667" s="118"/>
      <c r="M1667" s="119" t="str">
        <f t="shared" si="153"/>
        <v/>
      </c>
      <c r="N1667" s="103"/>
      <c r="O1667" s="100"/>
      <c r="P1667" s="100"/>
      <c r="Q1667" s="101" t="str">
        <f t="shared" si="154"/>
        <v/>
      </c>
      <c r="R1667" s="100"/>
      <c r="S1667" s="102" t="str">
        <f t="shared" si="155"/>
        <v/>
      </c>
      <c r="T1667" s="15" t="str">
        <f t="shared" si="156"/>
        <v/>
      </c>
    </row>
    <row r="1668" spans="1:20" x14ac:dyDescent="0.55000000000000004">
      <c r="A1668" s="126"/>
      <c r="B1668" s="95"/>
      <c r="C1668" s="98" t="str">
        <f>IF(B1668="","",VLOOKUP(B1668,団体基本情報!$B$14:$D$23,3,FALSE))</f>
        <v/>
      </c>
      <c r="D1668" s="7" t="str">
        <f t="shared" si="151"/>
        <v/>
      </c>
      <c r="E1668" s="6" t="str">
        <f t="shared" si="152"/>
        <v/>
      </c>
      <c r="F1668" s="131"/>
      <c r="G1668" s="105" t="str">
        <f>IF(F1668="","",VLOOKUP(F1668,プルダウン用リスト!$K$1:$M$14,2,FALSE))</f>
        <v/>
      </c>
      <c r="H1668" s="99"/>
      <c r="I1668" s="99"/>
      <c r="J1668" s="139"/>
      <c r="K1668" s="141"/>
      <c r="L1668" s="118"/>
      <c r="M1668" s="119" t="str">
        <f t="shared" si="153"/>
        <v/>
      </c>
      <c r="N1668" s="103"/>
      <c r="O1668" s="100"/>
      <c r="P1668" s="100"/>
      <c r="Q1668" s="101" t="str">
        <f t="shared" si="154"/>
        <v/>
      </c>
      <c r="R1668" s="100"/>
      <c r="S1668" s="102" t="str">
        <f t="shared" si="155"/>
        <v/>
      </c>
      <c r="T1668" s="15" t="str">
        <f t="shared" si="156"/>
        <v/>
      </c>
    </row>
    <row r="1669" spans="1:20" x14ac:dyDescent="0.55000000000000004">
      <c r="A1669" s="126"/>
      <c r="B1669" s="95"/>
      <c r="C1669" s="98" t="str">
        <f>IF(B1669="","",VLOOKUP(B1669,団体基本情報!$B$14:$D$23,3,FALSE))</f>
        <v/>
      </c>
      <c r="D1669" s="7" t="str">
        <f t="shared" si="151"/>
        <v/>
      </c>
      <c r="E1669" s="6" t="str">
        <f t="shared" si="152"/>
        <v/>
      </c>
      <c r="F1669" s="131"/>
      <c r="G1669" s="105" t="str">
        <f>IF(F1669="","",VLOOKUP(F1669,プルダウン用リスト!$K$1:$M$14,2,FALSE))</f>
        <v/>
      </c>
      <c r="H1669" s="99"/>
      <c r="I1669" s="99"/>
      <c r="J1669" s="139"/>
      <c r="K1669" s="141"/>
      <c r="L1669" s="118"/>
      <c r="M1669" s="119" t="str">
        <f t="shared" si="153"/>
        <v/>
      </c>
      <c r="N1669" s="103"/>
      <c r="O1669" s="100"/>
      <c r="P1669" s="100"/>
      <c r="Q1669" s="101" t="str">
        <f t="shared" si="154"/>
        <v/>
      </c>
      <c r="R1669" s="100"/>
      <c r="S1669" s="102" t="str">
        <f t="shared" si="155"/>
        <v/>
      </c>
      <c r="T1669" s="15" t="str">
        <f t="shared" si="156"/>
        <v/>
      </c>
    </row>
    <row r="1670" spans="1:20" x14ac:dyDescent="0.55000000000000004">
      <c r="A1670" s="126"/>
      <c r="B1670" s="95"/>
      <c r="C1670" s="98" t="str">
        <f>IF(B1670="","",VLOOKUP(B1670,団体基本情報!$B$14:$D$23,3,FALSE))</f>
        <v/>
      </c>
      <c r="D1670" s="7" t="str">
        <f t="shared" si="151"/>
        <v/>
      </c>
      <c r="E1670" s="6" t="str">
        <f t="shared" si="152"/>
        <v/>
      </c>
      <c r="F1670" s="131"/>
      <c r="G1670" s="105" t="str">
        <f>IF(F1670="","",VLOOKUP(F1670,プルダウン用リスト!$K$1:$M$14,2,FALSE))</f>
        <v/>
      </c>
      <c r="H1670" s="99"/>
      <c r="I1670" s="99"/>
      <c r="J1670" s="139"/>
      <c r="K1670" s="141"/>
      <c r="L1670" s="118"/>
      <c r="M1670" s="119" t="str">
        <f t="shared" si="153"/>
        <v/>
      </c>
      <c r="N1670" s="103"/>
      <c r="O1670" s="100"/>
      <c r="P1670" s="100"/>
      <c r="Q1670" s="101" t="str">
        <f t="shared" si="154"/>
        <v/>
      </c>
      <c r="R1670" s="100"/>
      <c r="S1670" s="102" t="str">
        <f t="shared" si="155"/>
        <v/>
      </c>
      <c r="T1670" s="15" t="str">
        <f t="shared" si="156"/>
        <v/>
      </c>
    </row>
    <row r="1671" spans="1:20" x14ac:dyDescent="0.55000000000000004">
      <c r="A1671" s="126"/>
      <c r="B1671" s="95"/>
      <c r="C1671" s="98" t="str">
        <f>IF(B1671="","",VLOOKUP(B1671,団体基本情報!$B$14:$D$23,3,FALSE))</f>
        <v/>
      </c>
      <c r="D1671" s="7" t="str">
        <f t="shared" ref="D1671:D1734" si="157">IF(E1671="","",IF(E1671="謝金","01.",IF(E1671="旅費","02.",IF(E1671="その他","04.","03."))))</f>
        <v/>
      </c>
      <c r="E1671" s="6" t="str">
        <f t="shared" ref="E1671:E1734" si="158">IF(F1671="","",IF(F1671="謝金","謝金",IF(F1671="旅費","旅費",IF(F1671="対象外経費","その他","所費"))))</f>
        <v/>
      </c>
      <c r="F1671" s="131"/>
      <c r="G1671" s="105" t="str">
        <f>IF(F1671="","",VLOOKUP(F1671,プルダウン用リスト!$K$1:$M$14,2,FALSE))</f>
        <v/>
      </c>
      <c r="H1671" s="99"/>
      <c r="I1671" s="99"/>
      <c r="J1671" s="139"/>
      <c r="K1671" s="141"/>
      <c r="L1671" s="118"/>
      <c r="M1671" s="119" t="str">
        <f t="shared" ref="M1671:M1734" si="159">IF(F1671="対象外経費",K1671,IF(L1671="","",K1671-L1671))</f>
        <v/>
      </c>
      <c r="N1671" s="103"/>
      <c r="O1671" s="100"/>
      <c r="P1671" s="100"/>
      <c r="Q1671" s="101" t="str">
        <f t="shared" ref="Q1671:Q1734" si="160">IF(O1671+P1671=0,"",O1671+P1671)</f>
        <v/>
      </c>
      <c r="R1671" s="100"/>
      <c r="S1671" s="102" t="str">
        <f t="shared" ref="S1671:S1734" si="161">IF(R1671="","",Q1671-R1671)</f>
        <v/>
      </c>
      <c r="T1671" s="15" t="str">
        <f t="shared" ref="T1671:T1734" si="162">IF(G1671=2,"＊","")</f>
        <v/>
      </c>
    </row>
    <row r="1672" spans="1:20" x14ac:dyDescent="0.55000000000000004">
      <c r="A1672" s="126"/>
      <c r="B1672" s="95"/>
      <c r="C1672" s="98" t="str">
        <f>IF(B1672="","",VLOOKUP(B1672,団体基本情報!$B$14:$D$23,3,FALSE))</f>
        <v/>
      </c>
      <c r="D1672" s="7" t="str">
        <f t="shared" si="157"/>
        <v/>
      </c>
      <c r="E1672" s="6" t="str">
        <f t="shared" si="158"/>
        <v/>
      </c>
      <c r="F1672" s="131"/>
      <c r="G1672" s="105" t="str">
        <f>IF(F1672="","",VLOOKUP(F1672,プルダウン用リスト!$K$1:$M$14,2,FALSE))</f>
        <v/>
      </c>
      <c r="H1672" s="99"/>
      <c r="I1672" s="99"/>
      <c r="J1672" s="139"/>
      <c r="K1672" s="141"/>
      <c r="L1672" s="118"/>
      <c r="M1672" s="119" t="str">
        <f t="shared" si="159"/>
        <v/>
      </c>
      <c r="N1672" s="103"/>
      <c r="O1672" s="100"/>
      <c r="P1672" s="100"/>
      <c r="Q1672" s="101" t="str">
        <f t="shared" si="160"/>
        <v/>
      </c>
      <c r="R1672" s="100"/>
      <c r="S1672" s="102" t="str">
        <f t="shared" si="161"/>
        <v/>
      </c>
      <c r="T1672" s="15" t="str">
        <f t="shared" si="162"/>
        <v/>
      </c>
    </row>
    <row r="1673" spans="1:20" x14ac:dyDescent="0.55000000000000004">
      <c r="A1673" s="126"/>
      <c r="B1673" s="95"/>
      <c r="C1673" s="98" t="str">
        <f>IF(B1673="","",VLOOKUP(B1673,団体基本情報!$B$14:$D$23,3,FALSE))</f>
        <v/>
      </c>
      <c r="D1673" s="7" t="str">
        <f t="shared" si="157"/>
        <v/>
      </c>
      <c r="E1673" s="6" t="str">
        <f t="shared" si="158"/>
        <v/>
      </c>
      <c r="F1673" s="131"/>
      <c r="G1673" s="105" t="str">
        <f>IF(F1673="","",VLOOKUP(F1673,プルダウン用リスト!$K$1:$M$14,2,FALSE))</f>
        <v/>
      </c>
      <c r="H1673" s="99"/>
      <c r="I1673" s="99"/>
      <c r="J1673" s="139"/>
      <c r="K1673" s="141"/>
      <c r="L1673" s="118"/>
      <c r="M1673" s="119" t="str">
        <f t="shared" si="159"/>
        <v/>
      </c>
      <c r="N1673" s="103"/>
      <c r="O1673" s="100"/>
      <c r="P1673" s="100"/>
      <c r="Q1673" s="101" t="str">
        <f t="shared" si="160"/>
        <v/>
      </c>
      <c r="R1673" s="100"/>
      <c r="S1673" s="102" t="str">
        <f t="shared" si="161"/>
        <v/>
      </c>
      <c r="T1673" s="15" t="str">
        <f t="shared" si="162"/>
        <v/>
      </c>
    </row>
    <row r="1674" spans="1:20" x14ac:dyDescent="0.55000000000000004">
      <c r="A1674" s="126"/>
      <c r="B1674" s="95"/>
      <c r="C1674" s="98" t="str">
        <f>IF(B1674="","",VLOOKUP(B1674,団体基本情報!$B$14:$D$23,3,FALSE))</f>
        <v/>
      </c>
      <c r="D1674" s="7" t="str">
        <f t="shared" si="157"/>
        <v/>
      </c>
      <c r="E1674" s="6" t="str">
        <f t="shared" si="158"/>
        <v/>
      </c>
      <c r="F1674" s="131"/>
      <c r="G1674" s="105" t="str">
        <f>IF(F1674="","",VLOOKUP(F1674,プルダウン用リスト!$K$1:$M$14,2,FALSE))</f>
        <v/>
      </c>
      <c r="H1674" s="99"/>
      <c r="I1674" s="99"/>
      <c r="J1674" s="139"/>
      <c r="K1674" s="141"/>
      <c r="L1674" s="118"/>
      <c r="M1674" s="119" t="str">
        <f t="shared" si="159"/>
        <v/>
      </c>
      <c r="N1674" s="103"/>
      <c r="O1674" s="100"/>
      <c r="P1674" s="100"/>
      <c r="Q1674" s="101" t="str">
        <f t="shared" si="160"/>
        <v/>
      </c>
      <c r="R1674" s="100"/>
      <c r="S1674" s="102" t="str">
        <f t="shared" si="161"/>
        <v/>
      </c>
      <c r="T1674" s="15" t="str">
        <f t="shared" si="162"/>
        <v/>
      </c>
    </row>
    <row r="1675" spans="1:20" x14ac:dyDescent="0.55000000000000004">
      <c r="A1675" s="126"/>
      <c r="B1675" s="95"/>
      <c r="C1675" s="98" t="str">
        <f>IF(B1675="","",VLOOKUP(B1675,団体基本情報!$B$14:$D$23,3,FALSE))</f>
        <v/>
      </c>
      <c r="D1675" s="7" t="str">
        <f t="shared" si="157"/>
        <v/>
      </c>
      <c r="E1675" s="6" t="str">
        <f t="shared" si="158"/>
        <v/>
      </c>
      <c r="F1675" s="131"/>
      <c r="G1675" s="105" t="str">
        <f>IF(F1675="","",VLOOKUP(F1675,プルダウン用リスト!$K$1:$M$14,2,FALSE))</f>
        <v/>
      </c>
      <c r="H1675" s="99"/>
      <c r="I1675" s="99"/>
      <c r="J1675" s="139"/>
      <c r="K1675" s="141"/>
      <c r="L1675" s="118"/>
      <c r="M1675" s="119" t="str">
        <f t="shared" si="159"/>
        <v/>
      </c>
      <c r="N1675" s="103"/>
      <c r="O1675" s="100"/>
      <c r="P1675" s="100"/>
      <c r="Q1675" s="101" t="str">
        <f t="shared" si="160"/>
        <v/>
      </c>
      <c r="R1675" s="100"/>
      <c r="S1675" s="102" t="str">
        <f t="shared" si="161"/>
        <v/>
      </c>
      <c r="T1675" s="15" t="str">
        <f t="shared" si="162"/>
        <v/>
      </c>
    </row>
    <row r="1676" spans="1:20" x14ac:dyDescent="0.55000000000000004">
      <c r="A1676" s="126"/>
      <c r="B1676" s="95"/>
      <c r="C1676" s="98" t="str">
        <f>IF(B1676="","",VLOOKUP(B1676,団体基本情報!$B$14:$D$23,3,FALSE))</f>
        <v/>
      </c>
      <c r="D1676" s="7" t="str">
        <f t="shared" si="157"/>
        <v/>
      </c>
      <c r="E1676" s="6" t="str">
        <f t="shared" si="158"/>
        <v/>
      </c>
      <c r="F1676" s="131"/>
      <c r="G1676" s="105" t="str">
        <f>IF(F1676="","",VLOOKUP(F1676,プルダウン用リスト!$K$1:$M$14,2,FALSE))</f>
        <v/>
      </c>
      <c r="H1676" s="99"/>
      <c r="I1676" s="99"/>
      <c r="J1676" s="139"/>
      <c r="K1676" s="141"/>
      <c r="L1676" s="118"/>
      <c r="M1676" s="119" t="str">
        <f t="shared" si="159"/>
        <v/>
      </c>
      <c r="N1676" s="103"/>
      <c r="O1676" s="100"/>
      <c r="P1676" s="100"/>
      <c r="Q1676" s="101" t="str">
        <f t="shared" si="160"/>
        <v/>
      </c>
      <c r="R1676" s="100"/>
      <c r="S1676" s="102" t="str">
        <f t="shared" si="161"/>
        <v/>
      </c>
      <c r="T1676" s="15" t="str">
        <f t="shared" si="162"/>
        <v/>
      </c>
    </row>
    <row r="1677" spans="1:20" x14ac:dyDescent="0.55000000000000004">
      <c r="A1677" s="126"/>
      <c r="B1677" s="95"/>
      <c r="C1677" s="98" t="str">
        <f>IF(B1677="","",VLOOKUP(B1677,団体基本情報!$B$14:$D$23,3,FALSE))</f>
        <v/>
      </c>
      <c r="D1677" s="7" t="str">
        <f t="shared" si="157"/>
        <v/>
      </c>
      <c r="E1677" s="6" t="str">
        <f t="shared" si="158"/>
        <v/>
      </c>
      <c r="F1677" s="131"/>
      <c r="G1677" s="105" t="str">
        <f>IF(F1677="","",VLOOKUP(F1677,プルダウン用リスト!$K$1:$M$14,2,FALSE))</f>
        <v/>
      </c>
      <c r="H1677" s="99"/>
      <c r="I1677" s="99"/>
      <c r="J1677" s="139"/>
      <c r="K1677" s="141"/>
      <c r="L1677" s="118"/>
      <c r="M1677" s="119" t="str">
        <f t="shared" si="159"/>
        <v/>
      </c>
      <c r="N1677" s="103"/>
      <c r="O1677" s="100"/>
      <c r="P1677" s="100"/>
      <c r="Q1677" s="101" t="str">
        <f t="shared" si="160"/>
        <v/>
      </c>
      <c r="R1677" s="100"/>
      <c r="S1677" s="102" t="str">
        <f t="shared" si="161"/>
        <v/>
      </c>
      <c r="T1677" s="15" t="str">
        <f t="shared" si="162"/>
        <v/>
      </c>
    </row>
    <row r="1678" spans="1:20" x14ac:dyDescent="0.55000000000000004">
      <c r="A1678" s="126"/>
      <c r="B1678" s="95"/>
      <c r="C1678" s="98" t="str">
        <f>IF(B1678="","",VLOOKUP(B1678,団体基本情報!$B$14:$D$23,3,FALSE))</f>
        <v/>
      </c>
      <c r="D1678" s="7" t="str">
        <f t="shared" si="157"/>
        <v/>
      </c>
      <c r="E1678" s="6" t="str">
        <f t="shared" si="158"/>
        <v/>
      </c>
      <c r="F1678" s="131"/>
      <c r="G1678" s="105" t="str">
        <f>IF(F1678="","",VLOOKUP(F1678,プルダウン用リスト!$K$1:$M$14,2,FALSE))</f>
        <v/>
      </c>
      <c r="H1678" s="99"/>
      <c r="I1678" s="99"/>
      <c r="J1678" s="139"/>
      <c r="K1678" s="141"/>
      <c r="L1678" s="118"/>
      <c r="M1678" s="119" t="str">
        <f t="shared" si="159"/>
        <v/>
      </c>
      <c r="N1678" s="103"/>
      <c r="O1678" s="100"/>
      <c r="P1678" s="100"/>
      <c r="Q1678" s="101" t="str">
        <f t="shared" si="160"/>
        <v/>
      </c>
      <c r="R1678" s="100"/>
      <c r="S1678" s="102" t="str">
        <f t="shared" si="161"/>
        <v/>
      </c>
      <c r="T1678" s="15" t="str">
        <f t="shared" si="162"/>
        <v/>
      </c>
    </row>
    <row r="1679" spans="1:20" x14ac:dyDescent="0.55000000000000004">
      <c r="A1679" s="126"/>
      <c r="B1679" s="95"/>
      <c r="C1679" s="98" t="str">
        <f>IF(B1679="","",VLOOKUP(B1679,団体基本情報!$B$14:$D$23,3,FALSE))</f>
        <v/>
      </c>
      <c r="D1679" s="7" t="str">
        <f t="shared" si="157"/>
        <v/>
      </c>
      <c r="E1679" s="6" t="str">
        <f t="shared" si="158"/>
        <v/>
      </c>
      <c r="F1679" s="131"/>
      <c r="G1679" s="105" t="str">
        <f>IF(F1679="","",VLOOKUP(F1679,プルダウン用リスト!$K$1:$M$14,2,FALSE))</f>
        <v/>
      </c>
      <c r="H1679" s="99"/>
      <c r="I1679" s="99"/>
      <c r="J1679" s="139"/>
      <c r="K1679" s="141"/>
      <c r="L1679" s="118"/>
      <c r="M1679" s="119" t="str">
        <f t="shared" si="159"/>
        <v/>
      </c>
      <c r="N1679" s="103"/>
      <c r="O1679" s="100"/>
      <c r="P1679" s="100"/>
      <c r="Q1679" s="101" t="str">
        <f t="shared" si="160"/>
        <v/>
      </c>
      <c r="R1679" s="100"/>
      <c r="S1679" s="102" t="str">
        <f t="shared" si="161"/>
        <v/>
      </c>
      <c r="T1679" s="15" t="str">
        <f t="shared" si="162"/>
        <v/>
      </c>
    </row>
    <row r="1680" spans="1:20" x14ac:dyDescent="0.55000000000000004">
      <c r="A1680" s="126"/>
      <c r="B1680" s="95"/>
      <c r="C1680" s="98" t="str">
        <f>IF(B1680="","",VLOOKUP(B1680,団体基本情報!$B$14:$D$23,3,FALSE))</f>
        <v/>
      </c>
      <c r="D1680" s="7" t="str">
        <f t="shared" si="157"/>
        <v/>
      </c>
      <c r="E1680" s="6" t="str">
        <f t="shared" si="158"/>
        <v/>
      </c>
      <c r="F1680" s="131"/>
      <c r="G1680" s="105" t="str">
        <f>IF(F1680="","",VLOOKUP(F1680,プルダウン用リスト!$K$1:$M$14,2,FALSE))</f>
        <v/>
      </c>
      <c r="H1680" s="99"/>
      <c r="I1680" s="99"/>
      <c r="J1680" s="139"/>
      <c r="K1680" s="141"/>
      <c r="L1680" s="118"/>
      <c r="M1680" s="119" t="str">
        <f t="shared" si="159"/>
        <v/>
      </c>
      <c r="N1680" s="103"/>
      <c r="O1680" s="100"/>
      <c r="P1680" s="100"/>
      <c r="Q1680" s="101" t="str">
        <f t="shared" si="160"/>
        <v/>
      </c>
      <c r="R1680" s="100"/>
      <c r="S1680" s="102" t="str">
        <f t="shared" si="161"/>
        <v/>
      </c>
      <c r="T1680" s="15" t="str">
        <f t="shared" si="162"/>
        <v/>
      </c>
    </row>
    <row r="1681" spans="1:20" x14ac:dyDescent="0.55000000000000004">
      <c r="A1681" s="126"/>
      <c r="B1681" s="95"/>
      <c r="C1681" s="98" t="str">
        <f>IF(B1681="","",VLOOKUP(B1681,団体基本情報!$B$14:$D$23,3,FALSE))</f>
        <v/>
      </c>
      <c r="D1681" s="7" t="str">
        <f t="shared" si="157"/>
        <v/>
      </c>
      <c r="E1681" s="6" t="str">
        <f t="shared" si="158"/>
        <v/>
      </c>
      <c r="F1681" s="131"/>
      <c r="G1681" s="105" t="str">
        <f>IF(F1681="","",VLOOKUP(F1681,プルダウン用リスト!$K$1:$M$14,2,FALSE))</f>
        <v/>
      </c>
      <c r="H1681" s="99"/>
      <c r="I1681" s="99"/>
      <c r="J1681" s="139"/>
      <c r="K1681" s="141"/>
      <c r="L1681" s="118"/>
      <c r="M1681" s="119" t="str">
        <f t="shared" si="159"/>
        <v/>
      </c>
      <c r="N1681" s="103"/>
      <c r="O1681" s="100"/>
      <c r="P1681" s="100"/>
      <c r="Q1681" s="101" t="str">
        <f t="shared" si="160"/>
        <v/>
      </c>
      <c r="R1681" s="100"/>
      <c r="S1681" s="102" t="str">
        <f t="shared" si="161"/>
        <v/>
      </c>
      <c r="T1681" s="15" t="str">
        <f t="shared" si="162"/>
        <v/>
      </c>
    </row>
    <row r="1682" spans="1:20" x14ac:dyDescent="0.55000000000000004">
      <c r="A1682" s="126"/>
      <c r="B1682" s="95"/>
      <c r="C1682" s="98" t="str">
        <f>IF(B1682="","",VLOOKUP(B1682,団体基本情報!$B$14:$D$23,3,FALSE))</f>
        <v/>
      </c>
      <c r="D1682" s="7" t="str">
        <f t="shared" si="157"/>
        <v/>
      </c>
      <c r="E1682" s="6" t="str">
        <f t="shared" si="158"/>
        <v/>
      </c>
      <c r="F1682" s="131"/>
      <c r="G1682" s="105" t="str">
        <f>IF(F1682="","",VLOOKUP(F1682,プルダウン用リスト!$K$1:$M$14,2,FALSE))</f>
        <v/>
      </c>
      <c r="H1682" s="99"/>
      <c r="I1682" s="99"/>
      <c r="J1682" s="139"/>
      <c r="K1682" s="141"/>
      <c r="L1682" s="118"/>
      <c r="M1682" s="119" t="str">
        <f t="shared" si="159"/>
        <v/>
      </c>
      <c r="N1682" s="103"/>
      <c r="O1682" s="100"/>
      <c r="P1682" s="100"/>
      <c r="Q1682" s="101" t="str">
        <f t="shared" si="160"/>
        <v/>
      </c>
      <c r="R1682" s="100"/>
      <c r="S1682" s="102" t="str">
        <f t="shared" si="161"/>
        <v/>
      </c>
      <c r="T1682" s="15" t="str">
        <f t="shared" si="162"/>
        <v/>
      </c>
    </row>
    <row r="1683" spans="1:20" x14ac:dyDescent="0.55000000000000004">
      <c r="A1683" s="126"/>
      <c r="B1683" s="95"/>
      <c r="C1683" s="98" t="str">
        <f>IF(B1683="","",VLOOKUP(B1683,団体基本情報!$B$14:$D$23,3,FALSE))</f>
        <v/>
      </c>
      <c r="D1683" s="7" t="str">
        <f t="shared" si="157"/>
        <v/>
      </c>
      <c r="E1683" s="6" t="str">
        <f t="shared" si="158"/>
        <v/>
      </c>
      <c r="F1683" s="131"/>
      <c r="G1683" s="105" t="str">
        <f>IF(F1683="","",VLOOKUP(F1683,プルダウン用リスト!$K$1:$M$14,2,FALSE))</f>
        <v/>
      </c>
      <c r="H1683" s="99"/>
      <c r="I1683" s="99"/>
      <c r="J1683" s="139"/>
      <c r="K1683" s="141"/>
      <c r="L1683" s="118"/>
      <c r="M1683" s="119" t="str">
        <f t="shared" si="159"/>
        <v/>
      </c>
      <c r="N1683" s="103"/>
      <c r="O1683" s="100"/>
      <c r="P1683" s="100"/>
      <c r="Q1683" s="101" t="str">
        <f t="shared" si="160"/>
        <v/>
      </c>
      <c r="R1683" s="100"/>
      <c r="S1683" s="102" t="str">
        <f t="shared" si="161"/>
        <v/>
      </c>
      <c r="T1683" s="15" t="str">
        <f t="shared" si="162"/>
        <v/>
      </c>
    </row>
    <row r="1684" spans="1:20" x14ac:dyDescent="0.55000000000000004">
      <c r="A1684" s="126"/>
      <c r="B1684" s="95"/>
      <c r="C1684" s="98" t="str">
        <f>IF(B1684="","",VLOOKUP(B1684,団体基本情報!$B$14:$D$23,3,FALSE))</f>
        <v/>
      </c>
      <c r="D1684" s="7" t="str">
        <f t="shared" si="157"/>
        <v/>
      </c>
      <c r="E1684" s="6" t="str">
        <f t="shared" si="158"/>
        <v/>
      </c>
      <c r="F1684" s="131"/>
      <c r="G1684" s="105" t="str">
        <f>IF(F1684="","",VLOOKUP(F1684,プルダウン用リスト!$K$1:$M$14,2,FALSE))</f>
        <v/>
      </c>
      <c r="H1684" s="99"/>
      <c r="I1684" s="99"/>
      <c r="J1684" s="139"/>
      <c r="K1684" s="141"/>
      <c r="L1684" s="118"/>
      <c r="M1684" s="119" t="str">
        <f t="shared" si="159"/>
        <v/>
      </c>
      <c r="N1684" s="103"/>
      <c r="O1684" s="100"/>
      <c r="P1684" s="100"/>
      <c r="Q1684" s="101" t="str">
        <f t="shared" si="160"/>
        <v/>
      </c>
      <c r="R1684" s="100"/>
      <c r="S1684" s="102" t="str">
        <f t="shared" si="161"/>
        <v/>
      </c>
      <c r="T1684" s="15" t="str">
        <f t="shared" si="162"/>
        <v/>
      </c>
    </row>
    <row r="1685" spans="1:20" x14ac:dyDescent="0.55000000000000004">
      <c r="A1685" s="126"/>
      <c r="B1685" s="95"/>
      <c r="C1685" s="98" t="str">
        <f>IF(B1685="","",VLOOKUP(B1685,団体基本情報!$B$14:$D$23,3,FALSE))</f>
        <v/>
      </c>
      <c r="D1685" s="7" t="str">
        <f t="shared" si="157"/>
        <v/>
      </c>
      <c r="E1685" s="6" t="str">
        <f t="shared" si="158"/>
        <v/>
      </c>
      <c r="F1685" s="131"/>
      <c r="G1685" s="105" t="str">
        <f>IF(F1685="","",VLOOKUP(F1685,プルダウン用リスト!$K$1:$M$14,2,FALSE))</f>
        <v/>
      </c>
      <c r="H1685" s="99"/>
      <c r="I1685" s="99"/>
      <c r="J1685" s="139"/>
      <c r="K1685" s="141"/>
      <c r="L1685" s="118"/>
      <c r="M1685" s="119" t="str">
        <f t="shared" si="159"/>
        <v/>
      </c>
      <c r="N1685" s="103"/>
      <c r="O1685" s="100"/>
      <c r="P1685" s="100"/>
      <c r="Q1685" s="101" t="str">
        <f t="shared" si="160"/>
        <v/>
      </c>
      <c r="R1685" s="100"/>
      <c r="S1685" s="102" t="str">
        <f t="shared" si="161"/>
        <v/>
      </c>
      <c r="T1685" s="15" t="str">
        <f t="shared" si="162"/>
        <v/>
      </c>
    </row>
    <row r="1686" spans="1:20" x14ac:dyDescent="0.55000000000000004">
      <c r="A1686" s="126"/>
      <c r="B1686" s="95"/>
      <c r="C1686" s="98" t="str">
        <f>IF(B1686="","",VLOOKUP(B1686,団体基本情報!$B$14:$D$23,3,FALSE))</f>
        <v/>
      </c>
      <c r="D1686" s="7" t="str">
        <f t="shared" si="157"/>
        <v/>
      </c>
      <c r="E1686" s="6" t="str">
        <f t="shared" si="158"/>
        <v/>
      </c>
      <c r="F1686" s="131"/>
      <c r="G1686" s="105" t="str">
        <f>IF(F1686="","",VLOOKUP(F1686,プルダウン用リスト!$K$1:$M$14,2,FALSE))</f>
        <v/>
      </c>
      <c r="H1686" s="99"/>
      <c r="I1686" s="99"/>
      <c r="J1686" s="139"/>
      <c r="K1686" s="141"/>
      <c r="L1686" s="118"/>
      <c r="M1686" s="119" t="str">
        <f t="shared" si="159"/>
        <v/>
      </c>
      <c r="N1686" s="103"/>
      <c r="O1686" s="100"/>
      <c r="P1686" s="100"/>
      <c r="Q1686" s="101" t="str">
        <f t="shared" si="160"/>
        <v/>
      </c>
      <c r="R1686" s="100"/>
      <c r="S1686" s="102" t="str">
        <f t="shared" si="161"/>
        <v/>
      </c>
      <c r="T1686" s="15" t="str">
        <f t="shared" si="162"/>
        <v/>
      </c>
    </row>
    <row r="1687" spans="1:20" x14ac:dyDescent="0.55000000000000004">
      <c r="A1687" s="126"/>
      <c r="B1687" s="95"/>
      <c r="C1687" s="98" t="str">
        <f>IF(B1687="","",VLOOKUP(B1687,団体基本情報!$B$14:$D$23,3,FALSE))</f>
        <v/>
      </c>
      <c r="D1687" s="7" t="str">
        <f t="shared" si="157"/>
        <v/>
      </c>
      <c r="E1687" s="6" t="str">
        <f t="shared" si="158"/>
        <v/>
      </c>
      <c r="F1687" s="131"/>
      <c r="G1687" s="105" t="str">
        <f>IF(F1687="","",VLOOKUP(F1687,プルダウン用リスト!$K$1:$M$14,2,FALSE))</f>
        <v/>
      </c>
      <c r="H1687" s="99"/>
      <c r="I1687" s="99"/>
      <c r="J1687" s="139"/>
      <c r="K1687" s="141"/>
      <c r="L1687" s="118"/>
      <c r="M1687" s="119" t="str">
        <f t="shared" si="159"/>
        <v/>
      </c>
      <c r="N1687" s="103"/>
      <c r="O1687" s="100"/>
      <c r="P1687" s="100"/>
      <c r="Q1687" s="101" t="str">
        <f t="shared" si="160"/>
        <v/>
      </c>
      <c r="R1687" s="100"/>
      <c r="S1687" s="102" t="str">
        <f t="shared" si="161"/>
        <v/>
      </c>
      <c r="T1687" s="15" t="str">
        <f t="shared" si="162"/>
        <v/>
      </c>
    </row>
    <row r="1688" spans="1:20" x14ac:dyDescent="0.55000000000000004">
      <c r="A1688" s="126"/>
      <c r="B1688" s="95"/>
      <c r="C1688" s="98" t="str">
        <f>IF(B1688="","",VLOOKUP(B1688,団体基本情報!$B$14:$D$23,3,FALSE))</f>
        <v/>
      </c>
      <c r="D1688" s="7" t="str">
        <f t="shared" si="157"/>
        <v/>
      </c>
      <c r="E1688" s="6" t="str">
        <f t="shared" si="158"/>
        <v/>
      </c>
      <c r="F1688" s="131"/>
      <c r="G1688" s="105" t="str">
        <f>IF(F1688="","",VLOOKUP(F1688,プルダウン用リスト!$K$1:$M$14,2,FALSE))</f>
        <v/>
      </c>
      <c r="H1688" s="99"/>
      <c r="I1688" s="99"/>
      <c r="J1688" s="139"/>
      <c r="K1688" s="141"/>
      <c r="L1688" s="118"/>
      <c r="M1688" s="119" t="str">
        <f t="shared" si="159"/>
        <v/>
      </c>
      <c r="N1688" s="103"/>
      <c r="O1688" s="100"/>
      <c r="P1688" s="100"/>
      <c r="Q1688" s="101" t="str">
        <f t="shared" si="160"/>
        <v/>
      </c>
      <c r="R1688" s="100"/>
      <c r="S1688" s="102" t="str">
        <f t="shared" si="161"/>
        <v/>
      </c>
      <c r="T1688" s="15" t="str">
        <f t="shared" si="162"/>
        <v/>
      </c>
    </row>
    <row r="1689" spans="1:20" x14ac:dyDescent="0.55000000000000004">
      <c r="A1689" s="126"/>
      <c r="B1689" s="95"/>
      <c r="C1689" s="98" t="str">
        <f>IF(B1689="","",VLOOKUP(B1689,団体基本情報!$B$14:$D$23,3,FALSE))</f>
        <v/>
      </c>
      <c r="D1689" s="7" t="str">
        <f t="shared" si="157"/>
        <v/>
      </c>
      <c r="E1689" s="6" t="str">
        <f t="shared" si="158"/>
        <v/>
      </c>
      <c r="F1689" s="131"/>
      <c r="G1689" s="105" t="str">
        <f>IF(F1689="","",VLOOKUP(F1689,プルダウン用リスト!$K$1:$M$14,2,FALSE))</f>
        <v/>
      </c>
      <c r="H1689" s="99"/>
      <c r="I1689" s="99"/>
      <c r="J1689" s="139"/>
      <c r="K1689" s="141"/>
      <c r="L1689" s="118"/>
      <c r="M1689" s="119" t="str">
        <f t="shared" si="159"/>
        <v/>
      </c>
      <c r="N1689" s="103"/>
      <c r="O1689" s="100"/>
      <c r="P1689" s="100"/>
      <c r="Q1689" s="101" t="str">
        <f t="shared" si="160"/>
        <v/>
      </c>
      <c r="R1689" s="100"/>
      <c r="S1689" s="102" t="str">
        <f t="shared" si="161"/>
        <v/>
      </c>
      <c r="T1689" s="15" t="str">
        <f t="shared" si="162"/>
        <v/>
      </c>
    </row>
    <row r="1690" spans="1:20" x14ac:dyDescent="0.55000000000000004">
      <c r="A1690" s="126"/>
      <c r="B1690" s="95"/>
      <c r="C1690" s="98" t="str">
        <f>IF(B1690="","",VLOOKUP(B1690,団体基本情報!$B$14:$D$23,3,FALSE))</f>
        <v/>
      </c>
      <c r="D1690" s="7" t="str">
        <f t="shared" si="157"/>
        <v/>
      </c>
      <c r="E1690" s="6" t="str">
        <f t="shared" si="158"/>
        <v/>
      </c>
      <c r="F1690" s="131"/>
      <c r="G1690" s="105" t="str">
        <f>IF(F1690="","",VLOOKUP(F1690,プルダウン用リスト!$K$1:$M$14,2,FALSE))</f>
        <v/>
      </c>
      <c r="H1690" s="99"/>
      <c r="I1690" s="99"/>
      <c r="J1690" s="139"/>
      <c r="K1690" s="141"/>
      <c r="L1690" s="118"/>
      <c r="M1690" s="119" t="str">
        <f t="shared" si="159"/>
        <v/>
      </c>
      <c r="N1690" s="103"/>
      <c r="O1690" s="100"/>
      <c r="P1690" s="100"/>
      <c r="Q1690" s="101" t="str">
        <f t="shared" si="160"/>
        <v/>
      </c>
      <c r="R1690" s="100"/>
      <c r="S1690" s="102" t="str">
        <f t="shared" si="161"/>
        <v/>
      </c>
      <c r="T1690" s="15" t="str">
        <f t="shared" si="162"/>
        <v/>
      </c>
    </row>
    <row r="1691" spans="1:20" x14ac:dyDescent="0.55000000000000004">
      <c r="A1691" s="126"/>
      <c r="B1691" s="95"/>
      <c r="C1691" s="98" t="str">
        <f>IF(B1691="","",VLOOKUP(B1691,団体基本情報!$B$14:$D$23,3,FALSE))</f>
        <v/>
      </c>
      <c r="D1691" s="7" t="str">
        <f t="shared" si="157"/>
        <v/>
      </c>
      <c r="E1691" s="6" t="str">
        <f t="shared" si="158"/>
        <v/>
      </c>
      <c r="F1691" s="131"/>
      <c r="G1691" s="105" t="str">
        <f>IF(F1691="","",VLOOKUP(F1691,プルダウン用リスト!$K$1:$M$14,2,FALSE))</f>
        <v/>
      </c>
      <c r="H1691" s="99"/>
      <c r="I1691" s="99"/>
      <c r="J1691" s="139"/>
      <c r="K1691" s="141"/>
      <c r="L1691" s="118"/>
      <c r="M1691" s="119" t="str">
        <f t="shared" si="159"/>
        <v/>
      </c>
      <c r="N1691" s="103"/>
      <c r="O1691" s="100"/>
      <c r="P1691" s="100"/>
      <c r="Q1691" s="101" t="str">
        <f t="shared" si="160"/>
        <v/>
      </c>
      <c r="R1691" s="100"/>
      <c r="S1691" s="102" t="str">
        <f t="shared" si="161"/>
        <v/>
      </c>
      <c r="T1691" s="15" t="str">
        <f t="shared" si="162"/>
        <v/>
      </c>
    </row>
    <row r="1692" spans="1:20" x14ac:dyDescent="0.55000000000000004">
      <c r="A1692" s="126"/>
      <c r="B1692" s="95"/>
      <c r="C1692" s="98" t="str">
        <f>IF(B1692="","",VLOOKUP(B1692,団体基本情報!$B$14:$D$23,3,FALSE))</f>
        <v/>
      </c>
      <c r="D1692" s="7" t="str">
        <f t="shared" si="157"/>
        <v/>
      </c>
      <c r="E1692" s="6" t="str">
        <f t="shared" si="158"/>
        <v/>
      </c>
      <c r="F1692" s="131"/>
      <c r="G1692" s="105" t="str">
        <f>IF(F1692="","",VLOOKUP(F1692,プルダウン用リスト!$K$1:$M$14,2,FALSE))</f>
        <v/>
      </c>
      <c r="H1692" s="99"/>
      <c r="I1692" s="99"/>
      <c r="J1692" s="139"/>
      <c r="K1692" s="141"/>
      <c r="L1692" s="118"/>
      <c r="M1692" s="119" t="str">
        <f t="shared" si="159"/>
        <v/>
      </c>
      <c r="N1692" s="103"/>
      <c r="O1692" s="100"/>
      <c r="P1692" s="100"/>
      <c r="Q1692" s="101" t="str">
        <f t="shared" si="160"/>
        <v/>
      </c>
      <c r="R1692" s="100"/>
      <c r="S1692" s="102" t="str">
        <f t="shared" si="161"/>
        <v/>
      </c>
      <c r="T1692" s="15" t="str">
        <f t="shared" si="162"/>
        <v/>
      </c>
    </row>
    <row r="1693" spans="1:20" x14ac:dyDescent="0.55000000000000004">
      <c r="A1693" s="126"/>
      <c r="B1693" s="95"/>
      <c r="C1693" s="98" t="str">
        <f>IF(B1693="","",VLOOKUP(B1693,団体基本情報!$B$14:$D$23,3,FALSE))</f>
        <v/>
      </c>
      <c r="D1693" s="7" t="str">
        <f t="shared" si="157"/>
        <v/>
      </c>
      <c r="E1693" s="6" t="str">
        <f t="shared" si="158"/>
        <v/>
      </c>
      <c r="F1693" s="131"/>
      <c r="G1693" s="105" t="str">
        <f>IF(F1693="","",VLOOKUP(F1693,プルダウン用リスト!$K$1:$M$14,2,FALSE))</f>
        <v/>
      </c>
      <c r="H1693" s="99"/>
      <c r="I1693" s="99"/>
      <c r="J1693" s="139"/>
      <c r="K1693" s="141"/>
      <c r="L1693" s="118"/>
      <c r="M1693" s="119" t="str">
        <f t="shared" si="159"/>
        <v/>
      </c>
      <c r="N1693" s="103"/>
      <c r="O1693" s="100"/>
      <c r="P1693" s="100"/>
      <c r="Q1693" s="101" t="str">
        <f t="shared" si="160"/>
        <v/>
      </c>
      <c r="R1693" s="100"/>
      <c r="S1693" s="102" t="str">
        <f t="shared" si="161"/>
        <v/>
      </c>
      <c r="T1693" s="15" t="str">
        <f t="shared" si="162"/>
        <v/>
      </c>
    </row>
    <row r="1694" spans="1:20" x14ac:dyDescent="0.55000000000000004">
      <c r="A1694" s="126"/>
      <c r="B1694" s="95"/>
      <c r="C1694" s="98" t="str">
        <f>IF(B1694="","",VLOOKUP(B1694,団体基本情報!$B$14:$D$23,3,FALSE))</f>
        <v/>
      </c>
      <c r="D1694" s="7" t="str">
        <f t="shared" si="157"/>
        <v/>
      </c>
      <c r="E1694" s="6" t="str">
        <f t="shared" si="158"/>
        <v/>
      </c>
      <c r="F1694" s="131"/>
      <c r="G1694" s="105" t="str">
        <f>IF(F1694="","",VLOOKUP(F1694,プルダウン用リスト!$K$1:$M$14,2,FALSE))</f>
        <v/>
      </c>
      <c r="H1694" s="99"/>
      <c r="I1694" s="99"/>
      <c r="J1694" s="139"/>
      <c r="K1694" s="141"/>
      <c r="L1694" s="118"/>
      <c r="M1694" s="119" t="str">
        <f t="shared" si="159"/>
        <v/>
      </c>
      <c r="N1694" s="103"/>
      <c r="O1694" s="100"/>
      <c r="P1694" s="100"/>
      <c r="Q1694" s="101" t="str">
        <f t="shared" si="160"/>
        <v/>
      </c>
      <c r="R1694" s="100"/>
      <c r="S1694" s="102" t="str">
        <f t="shared" si="161"/>
        <v/>
      </c>
      <c r="T1694" s="15" t="str">
        <f t="shared" si="162"/>
        <v/>
      </c>
    </row>
    <row r="1695" spans="1:20" x14ac:dyDescent="0.55000000000000004">
      <c r="A1695" s="126"/>
      <c r="B1695" s="95"/>
      <c r="C1695" s="98" t="str">
        <f>IF(B1695="","",VLOOKUP(B1695,団体基本情報!$B$14:$D$23,3,FALSE))</f>
        <v/>
      </c>
      <c r="D1695" s="7" t="str">
        <f t="shared" si="157"/>
        <v/>
      </c>
      <c r="E1695" s="6" t="str">
        <f t="shared" si="158"/>
        <v/>
      </c>
      <c r="F1695" s="131"/>
      <c r="G1695" s="105" t="str">
        <f>IF(F1695="","",VLOOKUP(F1695,プルダウン用リスト!$K$1:$M$14,2,FALSE))</f>
        <v/>
      </c>
      <c r="H1695" s="99"/>
      <c r="I1695" s="99"/>
      <c r="J1695" s="139"/>
      <c r="K1695" s="141"/>
      <c r="L1695" s="118"/>
      <c r="M1695" s="119" t="str">
        <f t="shared" si="159"/>
        <v/>
      </c>
      <c r="N1695" s="103"/>
      <c r="O1695" s="100"/>
      <c r="P1695" s="100"/>
      <c r="Q1695" s="101" t="str">
        <f t="shared" si="160"/>
        <v/>
      </c>
      <c r="R1695" s="100"/>
      <c r="S1695" s="102" t="str">
        <f t="shared" si="161"/>
        <v/>
      </c>
      <c r="T1695" s="15" t="str">
        <f t="shared" si="162"/>
        <v/>
      </c>
    </row>
    <row r="1696" spans="1:20" x14ac:dyDescent="0.55000000000000004">
      <c r="A1696" s="126"/>
      <c r="B1696" s="95"/>
      <c r="C1696" s="98" t="str">
        <f>IF(B1696="","",VLOOKUP(B1696,団体基本情報!$B$14:$D$23,3,FALSE))</f>
        <v/>
      </c>
      <c r="D1696" s="7" t="str">
        <f t="shared" si="157"/>
        <v/>
      </c>
      <c r="E1696" s="6" t="str">
        <f t="shared" si="158"/>
        <v/>
      </c>
      <c r="F1696" s="131"/>
      <c r="G1696" s="105" t="str">
        <f>IF(F1696="","",VLOOKUP(F1696,プルダウン用リスト!$K$1:$M$14,2,FALSE))</f>
        <v/>
      </c>
      <c r="H1696" s="99"/>
      <c r="I1696" s="99"/>
      <c r="J1696" s="139"/>
      <c r="K1696" s="141"/>
      <c r="L1696" s="118"/>
      <c r="M1696" s="119" t="str">
        <f t="shared" si="159"/>
        <v/>
      </c>
      <c r="N1696" s="103"/>
      <c r="O1696" s="100"/>
      <c r="P1696" s="100"/>
      <c r="Q1696" s="101" t="str">
        <f t="shared" si="160"/>
        <v/>
      </c>
      <c r="R1696" s="100"/>
      <c r="S1696" s="102" t="str">
        <f t="shared" si="161"/>
        <v/>
      </c>
      <c r="T1696" s="15" t="str">
        <f t="shared" si="162"/>
        <v/>
      </c>
    </row>
    <row r="1697" spans="1:20" x14ac:dyDescent="0.55000000000000004">
      <c r="A1697" s="126"/>
      <c r="B1697" s="95"/>
      <c r="C1697" s="98" t="str">
        <f>IF(B1697="","",VLOOKUP(B1697,団体基本情報!$B$14:$D$23,3,FALSE))</f>
        <v/>
      </c>
      <c r="D1697" s="7" t="str">
        <f t="shared" si="157"/>
        <v/>
      </c>
      <c r="E1697" s="6" t="str">
        <f t="shared" si="158"/>
        <v/>
      </c>
      <c r="F1697" s="131"/>
      <c r="G1697" s="105" t="str">
        <f>IF(F1697="","",VLOOKUP(F1697,プルダウン用リスト!$K$1:$M$14,2,FALSE))</f>
        <v/>
      </c>
      <c r="H1697" s="99"/>
      <c r="I1697" s="99"/>
      <c r="J1697" s="139"/>
      <c r="K1697" s="141"/>
      <c r="L1697" s="118"/>
      <c r="M1697" s="119" t="str">
        <f t="shared" si="159"/>
        <v/>
      </c>
      <c r="N1697" s="103"/>
      <c r="O1697" s="100"/>
      <c r="P1697" s="100"/>
      <c r="Q1697" s="101" t="str">
        <f t="shared" si="160"/>
        <v/>
      </c>
      <c r="R1697" s="100"/>
      <c r="S1697" s="102" t="str">
        <f t="shared" si="161"/>
        <v/>
      </c>
      <c r="T1697" s="15" t="str">
        <f t="shared" si="162"/>
        <v/>
      </c>
    </row>
    <row r="1698" spans="1:20" x14ac:dyDescent="0.55000000000000004">
      <c r="A1698" s="126"/>
      <c r="B1698" s="95"/>
      <c r="C1698" s="98" t="str">
        <f>IF(B1698="","",VLOOKUP(B1698,団体基本情報!$B$14:$D$23,3,FALSE))</f>
        <v/>
      </c>
      <c r="D1698" s="7" t="str">
        <f t="shared" si="157"/>
        <v/>
      </c>
      <c r="E1698" s="6" t="str">
        <f t="shared" si="158"/>
        <v/>
      </c>
      <c r="F1698" s="131"/>
      <c r="G1698" s="105" t="str">
        <f>IF(F1698="","",VLOOKUP(F1698,プルダウン用リスト!$K$1:$M$14,2,FALSE))</f>
        <v/>
      </c>
      <c r="H1698" s="99"/>
      <c r="I1698" s="99"/>
      <c r="J1698" s="139"/>
      <c r="K1698" s="141"/>
      <c r="L1698" s="118"/>
      <c r="M1698" s="119" t="str">
        <f t="shared" si="159"/>
        <v/>
      </c>
      <c r="N1698" s="103"/>
      <c r="O1698" s="100"/>
      <c r="P1698" s="100"/>
      <c r="Q1698" s="101" t="str">
        <f t="shared" si="160"/>
        <v/>
      </c>
      <c r="R1698" s="100"/>
      <c r="S1698" s="102" t="str">
        <f t="shared" si="161"/>
        <v/>
      </c>
      <c r="T1698" s="15" t="str">
        <f t="shared" si="162"/>
        <v/>
      </c>
    </row>
    <row r="1699" spans="1:20" x14ac:dyDescent="0.55000000000000004">
      <c r="A1699" s="126"/>
      <c r="B1699" s="95"/>
      <c r="C1699" s="98" t="str">
        <f>IF(B1699="","",VLOOKUP(B1699,団体基本情報!$B$14:$D$23,3,FALSE))</f>
        <v/>
      </c>
      <c r="D1699" s="7" t="str">
        <f t="shared" si="157"/>
        <v/>
      </c>
      <c r="E1699" s="6" t="str">
        <f t="shared" si="158"/>
        <v/>
      </c>
      <c r="F1699" s="131"/>
      <c r="G1699" s="105" t="str">
        <f>IF(F1699="","",VLOOKUP(F1699,プルダウン用リスト!$K$1:$M$14,2,FALSE))</f>
        <v/>
      </c>
      <c r="H1699" s="99"/>
      <c r="I1699" s="99"/>
      <c r="J1699" s="139"/>
      <c r="K1699" s="141"/>
      <c r="L1699" s="118"/>
      <c r="M1699" s="119" t="str">
        <f t="shared" si="159"/>
        <v/>
      </c>
      <c r="N1699" s="103"/>
      <c r="O1699" s="100"/>
      <c r="P1699" s="100"/>
      <c r="Q1699" s="101" t="str">
        <f t="shared" si="160"/>
        <v/>
      </c>
      <c r="R1699" s="100"/>
      <c r="S1699" s="102" t="str">
        <f t="shared" si="161"/>
        <v/>
      </c>
      <c r="T1699" s="15" t="str">
        <f t="shared" si="162"/>
        <v/>
      </c>
    </row>
    <row r="1700" spans="1:20" x14ac:dyDescent="0.55000000000000004">
      <c r="A1700" s="126"/>
      <c r="B1700" s="95"/>
      <c r="C1700" s="98" t="str">
        <f>IF(B1700="","",VLOOKUP(B1700,団体基本情報!$B$14:$D$23,3,FALSE))</f>
        <v/>
      </c>
      <c r="D1700" s="7" t="str">
        <f t="shared" si="157"/>
        <v/>
      </c>
      <c r="E1700" s="6" t="str">
        <f t="shared" si="158"/>
        <v/>
      </c>
      <c r="F1700" s="131"/>
      <c r="G1700" s="105" t="str">
        <f>IF(F1700="","",VLOOKUP(F1700,プルダウン用リスト!$K$1:$M$14,2,FALSE))</f>
        <v/>
      </c>
      <c r="H1700" s="99"/>
      <c r="I1700" s="99"/>
      <c r="J1700" s="139"/>
      <c r="K1700" s="141"/>
      <c r="L1700" s="118"/>
      <c r="M1700" s="119" t="str">
        <f t="shared" si="159"/>
        <v/>
      </c>
      <c r="N1700" s="103"/>
      <c r="O1700" s="100"/>
      <c r="P1700" s="100"/>
      <c r="Q1700" s="101" t="str">
        <f t="shared" si="160"/>
        <v/>
      </c>
      <c r="R1700" s="100"/>
      <c r="S1700" s="102" t="str">
        <f t="shared" si="161"/>
        <v/>
      </c>
      <c r="T1700" s="15" t="str">
        <f t="shared" si="162"/>
        <v/>
      </c>
    </row>
    <row r="1701" spans="1:20" x14ac:dyDescent="0.55000000000000004">
      <c r="A1701" s="126"/>
      <c r="B1701" s="95"/>
      <c r="C1701" s="98" t="str">
        <f>IF(B1701="","",VLOOKUP(B1701,団体基本情報!$B$14:$D$23,3,FALSE))</f>
        <v/>
      </c>
      <c r="D1701" s="7" t="str">
        <f t="shared" si="157"/>
        <v/>
      </c>
      <c r="E1701" s="6" t="str">
        <f t="shared" si="158"/>
        <v/>
      </c>
      <c r="F1701" s="131"/>
      <c r="G1701" s="105" t="str">
        <f>IF(F1701="","",VLOOKUP(F1701,プルダウン用リスト!$K$1:$M$14,2,FALSE))</f>
        <v/>
      </c>
      <c r="H1701" s="99"/>
      <c r="I1701" s="99"/>
      <c r="J1701" s="139"/>
      <c r="K1701" s="141"/>
      <c r="L1701" s="118"/>
      <c r="M1701" s="119" t="str">
        <f t="shared" si="159"/>
        <v/>
      </c>
      <c r="N1701" s="103"/>
      <c r="O1701" s="100"/>
      <c r="P1701" s="100"/>
      <c r="Q1701" s="101" t="str">
        <f t="shared" si="160"/>
        <v/>
      </c>
      <c r="R1701" s="100"/>
      <c r="S1701" s="102" t="str">
        <f t="shared" si="161"/>
        <v/>
      </c>
      <c r="T1701" s="15" t="str">
        <f t="shared" si="162"/>
        <v/>
      </c>
    </row>
    <row r="1702" spans="1:20" x14ac:dyDescent="0.55000000000000004">
      <c r="A1702" s="126"/>
      <c r="B1702" s="95"/>
      <c r="C1702" s="98" t="str">
        <f>IF(B1702="","",VLOOKUP(B1702,団体基本情報!$B$14:$D$23,3,FALSE))</f>
        <v/>
      </c>
      <c r="D1702" s="7" t="str">
        <f t="shared" si="157"/>
        <v/>
      </c>
      <c r="E1702" s="6" t="str">
        <f t="shared" si="158"/>
        <v/>
      </c>
      <c r="F1702" s="131"/>
      <c r="G1702" s="105" t="str">
        <f>IF(F1702="","",VLOOKUP(F1702,プルダウン用リスト!$K$1:$M$14,2,FALSE))</f>
        <v/>
      </c>
      <c r="H1702" s="99"/>
      <c r="I1702" s="99"/>
      <c r="J1702" s="139"/>
      <c r="K1702" s="141"/>
      <c r="L1702" s="118"/>
      <c r="M1702" s="119" t="str">
        <f t="shared" si="159"/>
        <v/>
      </c>
      <c r="N1702" s="103"/>
      <c r="O1702" s="100"/>
      <c r="P1702" s="100"/>
      <c r="Q1702" s="101" t="str">
        <f t="shared" si="160"/>
        <v/>
      </c>
      <c r="R1702" s="100"/>
      <c r="S1702" s="102" t="str">
        <f t="shared" si="161"/>
        <v/>
      </c>
      <c r="T1702" s="15" t="str">
        <f t="shared" si="162"/>
        <v/>
      </c>
    </row>
    <row r="1703" spans="1:20" x14ac:dyDescent="0.55000000000000004">
      <c r="A1703" s="126"/>
      <c r="B1703" s="95"/>
      <c r="C1703" s="98" t="str">
        <f>IF(B1703="","",VLOOKUP(B1703,団体基本情報!$B$14:$D$23,3,FALSE))</f>
        <v/>
      </c>
      <c r="D1703" s="7" t="str">
        <f t="shared" si="157"/>
        <v/>
      </c>
      <c r="E1703" s="6" t="str">
        <f t="shared" si="158"/>
        <v/>
      </c>
      <c r="F1703" s="131"/>
      <c r="G1703" s="105" t="str">
        <f>IF(F1703="","",VLOOKUP(F1703,プルダウン用リスト!$K$1:$M$14,2,FALSE))</f>
        <v/>
      </c>
      <c r="H1703" s="99"/>
      <c r="I1703" s="99"/>
      <c r="J1703" s="139"/>
      <c r="K1703" s="141"/>
      <c r="L1703" s="118"/>
      <c r="M1703" s="119" t="str">
        <f t="shared" si="159"/>
        <v/>
      </c>
      <c r="N1703" s="103"/>
      <c r="O1703" s="100"/>
      <c r="P1703" s="100"/>
      <c r="Q1703" s="101" t="str">
        <f t="shared" si="160"/>
        <v/>
      </c>
      <c r="R1703" s="100"/>
      <c r="S1703" s="102" t="str">
        <f t="shared" si="161"/>
        <v/>
      </c>
      <c r="T1703" s="15" t="str">
        <f t="shared" si="162"/>
        <v/>
      </c>
    </row>
    <row r="1704" spans="1:20" x14ac:dyDescent="0.55000000000000004">
      <c r="A1704" s="126"/>
      <c r="B1704" s="95"/>
      <c r="C1704" s="98" t="str">
        <f>IF(B1704="","",VLOOKUP(B1704,団体基本情報!$B$14:$D$23,3,FALSE))</f>
        <v/>
      </c>
      <c r="D1704" s="7" t="str">
        <f t="shared" si="157"/>
        <v/>
      </c>
      <c r="E1704" s="6" t="str">
        <f t="shared" si="158"/>
        <v/>
      </c>
      <c r="F1704" s="131"/>
      <c r="G1704" s="105" t="str">
        <f>IF(F1704="","",VLOOKUP(F1704,プルダウン用リスト!$K$1:$M$14,2,FALSE))</f>
        <v/>
      </c>
      <c r="H1704" s="99"/>
      <c r="I1704" s="99"/>
      <c r="J1704" s="139"/>
      <c r="K1704" s="141"/>
      <c r="L1704" s="118"/>
      <c r="M1704" s="119" t="str">
        <f t="shared" si="159"/>
        <v/>
      </c>
      <c r="N1704" s="103"/>
      <c r="O1704" s="100"/>
      <c r="P1704" s="100"/>
      <c r="Q1704" s="101" t="str">
        <f t="shared" si="160"/>
        <v/>
      </c>
      <c r="R1704" s="100"/>
      <c r="S1704" s="102" t="str">
        <f t="shared" si="161"/>
        <v/>
      </c>
      <c r="T1704" s="15" t="str">
        <f t="shared" si="162"/>
        <v/>
      </c>
    </row>
    <row r="1705" spans="1:20" x14ac:dyDescent="0.55000000000000004">
      <c r="A1705" s="126"/>
      <c r="B1705" s="95"/>
      <c r="C1705" s="98" t="str">
        <f>IF(B1705="","",VLOOKUP(B1705,団体基本情報!$B$14:$D$23,3,FALSE))</f>
        <v/>
      </c>
      <c r="D1705" s="7" t="str">
        <f t="shared" si="157"/>
        <v/>
      </c>
      <c r="E1705" s="6" t="str">
        <f t="shared" si="158"/>
        <v/>
      </c>
      <c r="F1705" s="131"/>
      <c r="G1705" s="105" t="str">
        <f>IF(F1705="","",VLOOKUP(F1705,プルダウン用リスト!$K$1:$M$14,2,FALSE))</f>
        <v/>
      </c>
      <c r="H1705" s="99"/>
      <c r="I1705" s="99"/>
      <c r="J1705" s="139"/>
      <c r="K1705" s="141"/>
      <c r="L1705" s="118"/>
      <c r="M1705" s="119" t="str">
        <f t="shared" si="159"/>
        <v/>
      </c>
      <c r="N1705" s="103"/>
      <c r="O1705" s="100"/>
      <c r="P1705" s="100"/>
      <c r="Q1705" s="101" t="str">
        <f t="shared" si="160"/>
        <v/>
      </c>
      <c r="R1705" s="100"/>
      <c r="S1705" s="102" t="str">
        <f t="shared" si="161"/>
        <v/>
      </c>
      <c r="T1705" s="15" t="str">
        <f t="shared" si="162"/>
        <v/>
      </c>
    </row>
    <row r="1706" spans="1:20" x14ac:dyDescent="0.55000000000000004">
      <c r="A1706" s="126"/>
      <c r="B1706" s="95"/>
      <c r="C1706" s="98" t="str">
        <f>IF(B1706="","",VLOOKUP(B1706,団体基本情報!$B$14:$D$23,3,FALSE))</f>
        <v/>
      </c>
      <c r="D1706" s="7" t="str">
        <f t="shared" si="157"/>
        <v/>
      </c>
      <c r="E1706" s="6" t="str">
        <f t="shared" si="158"/>
        <v/>
      </c>
      <c r="F1706" s="131"/>
      <c r="G1706" s="105" t="str">
        <f>IF(F1706="","",VLOOKUP(F1706,プルダウン用リスト!$K$1:$M$14,2,FALSE))</f>
        <v/>
      </c>
      <c r="H1706" s="99"/>
      <c r="I1706" s="99"/>
      <c r="J1706" s="139"/>
      <c r="K1706" s="141"/>
      <c r="L1706" s="118"/>
      <c r="M1706" s="119" t="str">
        <f t="shared" si="159"/>
        <v/>
      </c>
      <c r="N1706" s="103"/>
      <c r="O1706" s="100"/>
      <c r="P1706" s="100"/>
      <c r="Q1706" s="101" t="str">
        <f t="shared" si="160"/>
        <v/>
      </c>
      <c r="R1706" s="100"/>
      <c r="S1706" s="102" t="str">
        <f t="shared" si="161"/>
        <v/>
      </c>
      <c r="T1706" s="15" t="str">
        <f t="shared" si="162"/>
        <v/>
      </c>
    </row>
    <row r="1707" spans="1:20" x14ac:dyDescent="0.55000000000000004">
      <c r="A1707" s="126"/>
      <c r="B1707" s="95"/>
      <c r="C1707" s="98" t="str">
        <f>IF(B1707="","",VLOOKUP(B1707,団体基本情報!$B$14:$D$23,3,FALSE))</f>
        <v/>
      </c>
      <c r="D1707" s="7" t="str">
        <f t="shared" si="157"/>
        <v/>
      </c>
      <c r="E1707" s="6" t="str">
        <f t="shared" si="158"/>
        <v/>
      </c>
      <c r="F1707" s="131"/>
      <c r="G1707" s="105" t="str">
        <f>IF(F1707="","",VLOOKUP(F1707,プルダウン用リスト!$K$1:$M$14,2,FALSE))</f>
        <v/>
      </c>
      <c r="H1707" s="99"/>
      <c r="I1707" s="99"/>
      <c r="J1707" s="139"/>
      <c r="K1707" s="141"/>
      <c r="L1707" s="118"/>
      <c r="M1707" s="119" t="str">
        <f t="shared" si="159"/>
        <v/>
      </c>
      <c r="N1707" s="103"/>
      <c r="O1707" s="100"/>
      <c r="P1707" s="100"/>
      <c r="Q1707" s="101" t="str">
        <f t="shared" si="160"/>
        <v/>
      </c>
      <c r="R1707" s="100"/>
      <c r="S1707" s="102" t="str">
        <f t="shared" si="161"/>
        <v/>
      </c>
      <c r="T1707" s="15" t="str">
        <f t="shared" si="162"/>
        <v/>
      </c>
    </row>
    <row r="1708" spans="1:20" x14ac:dyDescent="0.55000000000000004">
      <c r="A1708" s="126"/>
      <c r="B1708" s="95"/>
      <c r="C1708" s="98" t="str">
        <f>IF(B1708="","",VLOOKUP(B1708,団体基本情報!$B$14:$D$23,3,FALSE))</f>
        <v/>
      </c>
      <c r="D1708" s="7" t="str">
        <f t="shared" si="157"/>
        <v/>
      </c>
      <c r="E1708" s="6" t="str">
        <f t="shared" si="158"/>
        <v/>
      </c>
      <c r="F1708" s="131"/>
      <c r="G1708" s="105" t="str">
        <f>IF(F1708="","",VLOOKUP(F1708,プルダウン用リスト!$K$1:$M$14,2,FALSE))</f>
        <v/>
      </c>
      <c r="H1708" s="99"/>
      <c r="I1708" s="99"/>
      <c r="J1708" s="139"/>
      <c r="K1708" s="141"/>
      <c r="L1708" s="118"/>
      <c r="M1708" s="119" t="str">
        <f t="shared" si="159"/>
        <v/>
      </c>
      <c r="N1708" s="103"/>
      <c r="O1708" s="100"/>
      <c r="P1708" s="100"/>
      <c r="Q1708" s="101" t="str">
        <f t="shared" si="160"/>
        <v/>
      </c>
      <c r="R1708" s="100"/>
      <c r="S1708" s="102" t="str">
        <f t="shared" si="161"/>
        <v/>
      </c>
      <c r="T1708" s="15" t="str">
        <f t="shared" si="162"/>
        <v/>
      </c>
    </row>
    <row r="1709" spans="1:20" x14ac:dyDescent="0.55000000000000004">
      <c r="A1709" s="126"/>
      <c r="B1709" s="95"/>
      <c r="C1709" s="98" t="str">
        <f>IF(B1709="","",VLOOKUP(B1709,団体基本情報!$B$14:$D$23,3,FALSE))</f>
        <v/>
      </c>
      <c r="D1709" s="7" t="str">
        <f t="shared" si="157"/>
        <v/>
      </c>
      <c r="E1709" s="6" t="str">
        <f t="shared" si="158"/>
        <v/>
      </c>
      <c r="F1709" s="131"/>
      <c r="G1709" s="105" t="str">
        <f>IF(F1709="","",VLOOKUP(F1709,プルダウン用リスト!$K$1:$M$14,2,FALSE))</f>
        <v/>
      </c>
      <c r="H1709" s="99"/>
      <c r="I1709" s="99"/>
      <c r="J1709" s="139"/>
      <c r="K1709" s="141"/>
      <c r="L1709" s="118"/>
      <c r="M1709" s="119" t="str">
        <f t="shared" si="159"/>
        <v/>
      </c>
      <c r="N1709" s="103"/>
      <c r="O1709" s="100"/>
      <c r="P1709" s="100"/>
      <c r="Q1709" s="101" t="str">
        <f t="shared" si="160"/>
        <v/>
      </c>
      <c r="R1709" s="100"/>
      <c r="S1709" s="102" t="str">
        <f t="shared" si="161"/>
        <v/>
      </c>
      <c r="T1709" s="15" t="str">
        <f t="shared" si="162"/>
        <v/>
      </c>
    </row>
    <row r="1710" spans="1:20" x14ac:dyDescent="0.55000000000000004">
      <c r="A1710" s="126"/>
      <c r="B1710" s="95"/>
      <c r="C1710" s="98" t="str">
        <f>IF(B1710="","",VLOOKUP(B1710,団体基本情報!$B$14:$D$23,3,FALSE))</f>
        <v/>
      </c>
      <c r="D1710" s="7" t="str">
        <f t="shared" si="157"/>
        <v/>
      </c>
      <c r="E1710" s="6" t="str">
        <f t="shared" si="158"/>
        <v/>
      </c>
      <c r="F1710" s="131"/>
      <c r="G1710" s="105" t="str">
        <f>IF(F1710="","",VLOOKUP(F1710,プルダウン用リスト!$K$1:$M$14,2,FALSE))</f>
        <v/>
      </c>
      <c r="H1710" s="99"/>
      <c r="I1710" s="99"/>
      <c r="J1710" s="139"/>
      <c r="K1710" s="141"/>
      <c r="L1710" s="118"/>
      <c r="M1710" s="119" t="str">
        <f t="shared" si="159"/>
        <v/>
      </c>
      <c r="N1710" s="103"/>
      <c r="O1710" s="100"/>
      <c r="P1710" s="100"/>
      <c r="Q1710" s="101" t="str">
        <f t="shared" si="160"/>
        <v/>
      </c>
      <c r="R1710" s="100"/>
      <c r="S1710" s="102" t="str">
        <f t="shared" si="161"/>
        <v/>
      </c>
      <c r="T1710" s="15" t="str">
        <f t="shared" si="162"/>
        <v/>
      </c>
    </row>
    <row r="1711" spans="1:20" x14ac:dyDescent="0.55000000000000004">
      <c r="A1711" s="126"/>
      <c r="B1711" s="95"/>
      <c r="C1711" s="98" t="str">
        <f>IF(B1711="","",VLOOKUP(B1711,団体基本情報!$B$14:$D$23,3,FALSE))</f>
        <v/>
      </c>
      <c r="D1711" s="7" t="str">
        <f t="shared" si="157"/>
        <v/>
      </c>
      <c r="E1711" s="6" t="str">
        <f t="shared" si="158"/>
        <v/>
      </c>
      <c r="F1711" s="131"/>
      <c r="G1711" s="105" t="str">
        <f>IF(F1711="","",VLOOKUP(F1711,プルダウン用リスト!$K$1:$M$14,2,FALSE))</f>
        <v/>
      </c>
      <c r="H1711" s="99"/>
      <c r="I1711" s="99"/>
      <c r="J1711" s="139"/>
      <c r="K1711" s="141"/>
      <c r="L1711" s="118"/>
      <c r="M1711" s="119" t="str">
        <f t="shared" si="159"/>
        <v/>
      </c>
      <c r="N1711" s="103"/>
      <c r="O1711" s="100"/>
      <c r="P1711" s="100"/>
      <c r="Q1711" s="101" t="str">
        <f t="shared" si="160"/>
        <v/>
      </c>
      <c r="R1711" s="100"/>
      <c r="S1711" s="102" t="str">
        <f t="shared" si="161"/>
        <v/>
      </c>
      <c r="T1711" s="15" t="str">
        <f t="shared" si="162"/>
        <v/>
      </c>
    </row>
    <row r="1712" spans="1:20" x14ac:dyDescent="0.55000000000000004">
      <c r="A1712" s="126"/>
      <c r="B1712" s="95"/>
      <c r="C1712" s="98" t="str">
        <f>IF(B1712="","",VLOOKUP(B1712,団体基本情報!$B$14:$D$23,3,FALSE))</f>
        <v/>
      </c>
      <c r="D1712" s="7" t="str">
        <f t="shared" si="157"/>
        <v/>
      </c>
      <c r="E1712" s="6" t="str">
        <f t="shared" si="158"/>
        <v/>
      </c>
      <c r="F1712" s="131"/>
      <c r="G1712" s="105" t="str">
        <f>IF(F1712="","",VLOOKUP(F1712,プルダウン用リスト!$K$1:$M$14,2,FALSE))</f>
        <v/>
      </c>
      <c r="H1712" s="99"/>
      <c r="I1712" s="99"/>
      <c r="J1712" s="139"/>
      <c r="K1712" s="141"/>
      <c r="L1712" s="118"/>
      <c r="M1712" s="119" t="str">
        <f t="shared" si="159"/>
        <v/>
      </c>
      <c r="N1712" s="103"/>
      <c r="O1712" s="100"/>
      <c r="P1712" s="100"/>
      <c r="Q1712" s="101" t="str">
        <f t="shared" si="160"/>
        <v/>
      </c>
      <c r="R1712" s="100"/>
      <c r="S1712" s="102" t="str">
        <f t="shared" si="161"/>
        <v/>
      </c>
      <c r="T1712" s="15" t="str">
        <f t="shared" si="162"/>
        <v/>
      </c>
    </row>
    <row r="1713" spans="1:20" x14ac:dyDescent="0.55000000000000004">
      <c r="A1713" s="126"/>
      <c r="B1713" s="95"/>
      <c r="C1713" s="98" t="str">
        <f>IF(B1713="","",VLOOKUP(B1713,団体基本情報!$B$14:$D$23,3,FALSE))</f>
        <v/>
      </c>
      <c r="D1713" s="7" t="str">
        <f t="shared" si="157"/>
        <v/>
      </c>
      <c r="E1713" s="6" t="str">
        <f t="shared" si="158"/>
        <v/>
      </c>
      <c r="F1713" s="131"/>
      <c r="G1713" s="105" t="str">
        <f>IF(F1713="","",VLOOKUP(F1713,プルダウン用リスト!$K$1:$M$14,2,FALSE))</f>
        <v/>
      </c>
      <c r="H1713" s="99"/>
      <c r="I1713" s="99"/>
      <c r="J1713" s="139"/>
      <c r="K1713" s="141"/>
      <c r="L1713" s="118"/>
      <c r="M1713" s="119" t="str">
        <f t="shared" si="159"/>
        <v/>
      </c>
      <c r="N1713" s="103"/>
      <c r="O1713" s="100"/>
      <c r="P1713" s="100"/>
      <c r="Q1713" s="101" t="str">
        <f t="shared" si="160"/>
        <v/>
      </c>
      <c r="R1713" s="100"/>
      <c r="S1713" s="102" t="str">
        <f t="shared" si="161"/>
        <v/>
      </c>
      <c r="T1713" s="15" t="str">
        <f t="shared" si="162"/>
        <v/>
      </c>
    </row>
    <row r="1714" spans="1:20" x14ac:dyDescent="0.55000000000000004">
      <c r="A1714" s="126"/>
      <c r="B1714" s="95"/>
      <c r="C1714" s="98" t="str">
        <f>IF(B1714="","",VLOOKUP(B1714,団体基本情報!$B$14:$D$23,3,FALSE))</f>
        <v/>
      </c>
      <c r="D1714" s="7" t="str">
        <f t="shared" si="157"/>
        <v/>
      </c>
      <c r="E1714" s="6" t="str">
        <f t="shared" si="158"/>
        <v/>
      </c>
      <c r="F1714" s="131"/>
      <c r="G1714" s="105" t="str">
        <f>IF(F1714="","",VLOOKUP(F1714,プルダウン用リスト!$K$1:$M$14,2,FALSE))</f>
        <v/>
      </c>
      <c r="H1714" s="99"/>
      <c r="I1714" s="99"/>
      <c r="J1714" s="139"/>
      <c r="K1714" s="141"/>
      <c r="L1714" s="118"/>
      <c r="M1714" s="119" t="str">
        <f t="shared" si="159"/>
        <v/>
      </c>
      <c r="N1714" s="103"/>
      <c r="O1714" s="100"/>
      <c r="P1714" s="100"/>
      <c r="Q1714" s="101" t="str">
        <f t="shared" si="160"/>
        <v/>
      </c>
      <c r="R1714" s="100"/>
      <c r="S1714" s="102" t="str">
        <f t="shared" si="161"/>
        <v/>
      </c>
      <c r="T1714" s="15" t="str">
        <f t="shared" si="162"/>
        <v/>
      </c>
    </row>
    <row r="1715" spans="1:20" x14ac:dyDescent="0.55000000000000004">
      <c r="A1715" s="126"/>
      <c r="B1715" s="95"/>
      <c r="C1715" s="98" t="str">
        <f>IF(B1715="","",VLOOKUP(B1715,団体基本情報!$B$14:$D$23,3,FALSE))</f>
        <v/>
      </c>
      <c r="D1715" s="7" t="str">
        <f t="shared" si="157"/>
        <v/>
      </c>
      <c r="E1715" s="6" t="str">
        <f t="shared" si="158"/>
        <v/>
      </c>
      <c r="F1715" s="131"/>
      <c r="G1715" s="105" t="str">
        <f>IF(F1715="","",VLOOKUP(F1715,プルダウン用リスト!$K$1:$M$14,2,FALSE))</f>
        <v/>
      </c>
      <c r="H1715" s="99"/>
      <c r="I1715" s="99"/>
      <c r="J1715" s="139"/>
      <c r="K1715" s="141"/>
      <c r="L1715" s="118"/>
      <c r="M1715" s="119" t="str">
        <f t="shared" si="159"/>
        <v/>
      </c>
      <c r="N1715" s="103"/>
      <c r="O1715" s="100"/>
      <c r="P1715" s="100"/>
      <c r="Q1715" s="101" t="str">
        <f t="shared" si="160"/>
        <v/>
      </c>
      <c r="R1715" s="100"/>
      <c r="S1715" s="102" t="str">
        <f t="shared" si="161"/>
        <v/>
      </c>
      <c r="T1715" s="15" t="str">
        <f t="shared" si="162"/>
        <v/>
      </c>
    </row>
    <row r="1716" spans="1:20" x14ac:dyDescent="0.55000000000000004">
      <c r="A1716" s="126"/>
      <c r="B1716" s="95"/>
      <c r="C1716" s="98" t="str">
        <f>IF(B1716="","",VLOOKUP(B1716,団体基本情報!$B$14:$D$23,3,FALSE))</f>
        <v/>
      </c>
      <c r="D1716" s="7" t="str">
        <f t="shared" si="157"/>
        <v/>
      </c>
      <c r="E1716" s="6" t="str">
        <f t="shared" si="158"/>
        <v/>
      </c>
      <c r="F1716" s="131"/>
      <c r="G1716" s="105" t="str">
        <f>IF(F1716="","",VLOOKUP(F1716,プルダウン用リスト!$K$1:$M$14,2,FALSE))</f>
        <v/>
      </c>
      <c r="H1716" s="99"/>
      <c r="I1716" s="99"/>
      <c r="J1716" s="139"/>
      <c r="K1716" s="141"/>
      <c r="L1716" s="118"/>
      <c r="M1716" s="119" t="str">
        <f t="shared" si="159"/>
        <v/>
      </c>
      <c r="N1716" s="103"/>
      <c r="O1716" s="100"/>
      <c r="P1716" s="100"/>
      <c r="Q1716" s="101" t="str">
        <f t="shared" si="160"/>
        <v/>
      </c>
      <c r="R1716" s="100"/>
      <c r="S1716" s="102" t="str">
        <f t="shared" si="161"/>
        <v/>
      </c>
      <c r="T1716" s="15" t="str">
        <f t="shared" si="162"/>
        <v/>
      </c>
    </row>
    <row r="1717" spans="1:20" x14ac:dyDescent="0.55000000000000004">
      <c r="A1717" s="126"/>
      <c r="B1717" s="95"/>
      <c r="C1717" s="98" t="str">
        <f>IF(B1717="","",VLOOKUP(B1717,団体基本情報!$B$14:$D$23,3,FALSE))</f>
        <v/>
      </c>
      <c r="D1717" s="7" t="str">
        <f t="shared" si="157"/>
        <v/>
      </c>
      <c r="E1717" s="6" t="str">
        <f t="shared" si="158"/>
        <v/>
      </c>
      <c r="F1717" s="131"/>
      <c r="G1717" s="105" t="str">
        <f>IF(F1717="","",VLOOKUP(F1717,プルダウン用リスト!$K$1:$M$14,2,FALSE))</f>
        <v/>
      </c>
      <c r="H1717" s="99"/>
      <c r="I1717" s="99"/>
      <c r="J1717" s="139"/>
      <c r="K1717" s="141"/>
      <c r="L1717" s="118"/>
      <c r="M1717" s="119" t="str">
        <f t="shared" si="159"/>
        <v/>
      </c>
      <c r="N1717" s="103"/>
      <c r="O1717" s="100"/>
      <c r="P1717" s="100"/>
      <c r="Q1717" s="101" t="str">
        <f t="shared" si="160"/>
        <v/>
      </c>
      <c r="R1717" s="100"/>
      <c r="S1717" s="102" t="str">
        <f t="shared" si="161"/>
        <v/>
      </c>
      <c r="T1717" s="15" t="str">
        <f t="shared" si="162"/>
        <v/>
      </c>
    </row>
    <row r="1718" spans="1:20" x14ac:dyDescent="0.55000000000000004">
      <c r="A1718" s="126"/>
      <c r="B1718" s="95"/>
      <c r="C1718" s="98" t="str">
        <f>IF(B1718="","",VLOOKUP(B1718,団体基本情報!$B$14:$D$23,3,FALSE))</f>
        <v/>
      </c>
      <c r="D1718" s="7" t="str">
        <f t="shared" si="157"/>
        <v/>
      </c>
      <c r="E1718" s="6" t="str">
        <f t="shared" si="158"/>
        <v/>
      </c>
      <c r="F1718" s="131"/>
      <c r="G1718" s="105" t="str">
        <f>IF(F1718="","",VLOOKUP(F1718,プルダウン用リスト!$K$1:$M$14,2,FALSE))</f>
        <v/>
      </c>
      <c r="H1718" s="99"/>
      <c r="I1718" s="99"/>
      <c r="J1718" s="139"/>
      <c r="K1718" s="141"/>
      <c r="L1718" s="118"/>
      <c r="M1718" s="119" t="str">
        <f t="shared" si="159"/>
        <v/>
      </c>
      <c r="N1718" s="103"/>
      <c r="O1718" s="100"/>
      <c r="P1718" s="100"/>
      <c r="Q1718" s="101" t="str">
        <f t="shared" si="160"/>
        <v/>
      </c>
      <c r="R1718" s="100"/>
      <c r="S1718" s="102" t="str">
        <f t="shared" si="161"/>
        <v/>
      </c>
      <c r="T1718" s="15" t="str">
        <f t="shared" si="162"/>
        <v/>
      </c>
    </row>
    <row r="1719" spans="1:20" x14ac:dyDescent="0.55000000000000004">
      <c r="A1719" s="126"/>
      <c r="B1719" s="95"/>
      <c r="C1719" s="98" t="str">
        <f>IF(B1719="","",VLOOKUP(B1719,団体基本情報!$B$14:$D$23,3,FALSE))</f>
        <v/>
      </c>
      <c r="D1719" s="7" t="str">
        <f t="shared" si="157"/>
        <v/>
      </c>
      <c r="E1719" s="6" t="str">
        <f t="shared" si="158"/>
        <v/>
      </c>
      <c r="F1719" s="131"/>
      <c r="G1719" s="105" t="str">
        <f>IF(F1719="","",VLOOKUP(F1719,プルダウン用リスト!$K$1:$M$14,2,FALSE))</f>
        <v/>
      </c>
      <c r="H1719" s="99"/>
      <c r="I1719" s="99"/>
      <c r="J1719" s="139"/>
      <c r="K1719" s="141"/>
      <c r="L1719" s="118"/>
      <c r="M1719" s="119" t="str">
        <f t="shared" si="159"/>
        <v/>
      </c>
      <c r="N1719" s="103"/>
      <c r="O1719" s="100"/>
      <c r="P1719" s="100"/>
      <c r="Q1719" s="101" t="str">
        <f t="shared" si="160"/>
        <v/>
      </c>
      <c r="R1719" s="100"/>
      <c r="S1719" s="102" t="str">
        <f t="shared" si="161"/>
        <v/>
      </c>
      <c r="T1719" s="15" t="str">
        <f t="shared" si="162"/>
        <v/>
      </c>
    </row>
    <row r="1720" spans="1:20" x14ac:dyDescent="0.55000000000000004">
      <c r="A1720" s="126"/>
      <c r="B1720" s="95"/>
      <c r="C1720" s="98" t="str">
        <f>IF(B1720="","",VLOOKUP(B1720,団体基本情報!$B$14:$D$23,3,FALSE))</f>
        <v/>
      </c>
      <c r="D1720" s="7" t="str">
        <f t="shared" si="157"/>
        <v/>
      </c>
      <c r="E1720" s="6" t="str">
        <f t="shared" si="158"/>
        <v/>
      </c>
      <c r="F1720" s="131"/>
      <c r="G1720" s="105" t="str">
        <f>IF(F1720="","",VLOOKUP(F1720,プルダウン用リスト!$K$1:$M$14,2,FALSE))</f>
        <v/>
      </c>
      <c r="H1720" s="99"/>
      <c r="I1720" s="99"/>
      <c r="J1720" s="139"/>
      <c r="K1720" s="141"/>
      <c r="L1720" s="118"/>
      <c r="M1720" s="119" t="str">
        <f t="shared" si="159"/>
        <v/>
      </c>
      <c r="N1720" s="103"/>
      <c r="O1720" s="100"/>
      <c r="P1720" s="100"/>
      <c r="Q1720" s="101" t="str">
        <f t="shared" si="160"/>
        <v/>
      </c>
      <c r="R1720" s="100"/>
      <c r="S1720" s="102" t="str">
        <f t="shared" si="161"/>
        <v/>
      </c>
      <c r="T1720" s="15" t="str">
        <f t="shared" si="162"/>
        <v/>
      </c>
    </row>
    <row r="1721" spans="1:20" x14ac:dyDescent="0.55000000000000004">
      <c r="A1721" s="126"/>
      <c r="B1721" s="95"/>
      <c r="C1721" s="98" t="str">
        <f>IF(B1721="","",VLOOKUP(B1721,団体基本情報!$B$14:$D$23,3,FALSE))</f>
        <v/>
      </c>
      <c r="D1721" s="7" t="str">
        <f t="shared" si="157"/>
        <v/>
      </c>
      <c r="E1721" s="6" t="str">
        <f t="shared" si="158"/>
        <v/>
      </c>
      <c r="F1721" s="131"/>
      <c r="G1721" s="105" t="str">
        <f>IF(F1721="","",VLOOKUP(F1721,プルダウン用リスト!$K$1:$M$14,2,FALSE))</f>
        <v/>
      </c>
      <c r="H1721" s="99"/>
      <c r="I1721" s="99"/>
      <c r="J1721" s="139"/>
      <c r="K1721" s="141"/>
      <c r="L1721" s="118"/>
      <c r="M1721" s="119" t="str">
        <f t="shared" si="159"/>
        <v/>
      </c>
      <c r="N1721" s="103"/>
      <c r="O1721" s="100"/>
      <c r="P1721" s="100"/>
      <c r="Q1721" s="101" t="str">
        <f t="shared" si="160"/>
        <v/>
      </c>
      <c r="R1721" s="100"/>
      <c r="S1721" s="102" t="str">
        <f t="shared" si="161"/>
        <v/>
      </c>
      <c r="T1721" s="15" t="str">
        <f t="shared" si="162"/>
        <v/>
      </c>
    </row>
    <row r="1722" spans="1:20" x14ac:dyDescent="0.55000000000000004">
      <c r="A1722" s="126"/>
      <c r="B1722" s="95"/>
      <c r="C1722" s="98" t="str">
        <f>IF(B1722="","",VLOOKUP(B1722,団体基本情報!$B$14:$D$23,3,FALSE))</f>
        <v/>
      </c>
      <c r="D1722" s="7" t="str">
        <f t="shared" si="157"/>
        <v/>
      </c>
      <c r="E1722" s="6" t="str">
        <f t="shared" si="158"/>
        <v/>
      </c>
      <c r="F1722" s="131"/>
      <c r="G1722" s="105" t="str">
        <f>IF(F1722="","",VLOOKUP(F1722,プルダウン用リスト!$K$1:$M$14,2,FALSE))</f>
        <v/>
      </c>
      <c r="H1722" s="99"/>
      <c r="I1722" s="99"/>
      <c r="J1722" s="139"/>
      <c r="K1722" s="141"/>
      <c r="L1722" s="118"/>
      <c r="M1722" s="119" t="str">
        <f t="shared" si="159"/>
        <v/>
      </c>
      <c r="N1722" s="103"/>
      <c r="O1722" s="100"/>
      <c r="P1722" s="100"/>
      <c r="Q1722" s="101" t="str">
        <f t="shared" si="160"/>
        <v/>
      </c>
      <c r="R1722" s="100"/>
      <c r="S1722" s="102" t="str">
        <f t="shared" si="161"/>
        <v/>
      </c>
      <c r="T1722" s="15" t="str">
        <f t="shared" si="162"/>
        <v/>
      </c>
    </row>
    <row r="1723" spans="1:20" x14ac:dyDescent="0.55000000000000004">
      <c r="A1723" s="126"/>
      <c r="B1723" s="95"/>
      <c r="C1723" s="98" t="str">
        <f>IF(B1723="","",VLOOKUP(B1723,団体基本情報!$B$14:$D$23,3,FALSE))</f>
        <v/>
      </c>
      <c r="D1723" s="7" t="str">
        <f t="shared" si="157"/>
        <v/>
      </c>
      <c r="E1723" s="6" t="str">
        <f t="shared" si="158"/>
        <v/>
      </c>
      <c r="F1723" s="131"/>
      <c r="G1723" s="105" t="str">
        <f>IF(F1723="","",VLOOKUP(F1723,プルダウン用リスト!$K$1:$M$14,2,FALSE))</f>
        <v/>
      </c>
      <c r="H1723" s="99"/>
      <c r="I1723" s="99"/>
      <c r="J1723" s="139"/>
      <c r="K1723" s="141"/>
      <c r="L1723" s="118"/>
      <c r="M1723" s="119" t="str">
        <f t="shared" si="159"/>
        <v/>
      </c>
      <c r="N1723" s="103"/>
      <c r="O1723" s="100"/>
      <c r="P1723" s="100"/>
      <c r="Q1723" s="101" t="str">
        <f t="shared" si="160"/>
        <v/>
      </c>
      <c r="R1723" s="100"/>
      <c r="S1723" s="102" t="str">
        <f t="shared" si="161"/>
        <v/>
      </c>
      <c r="T1723" s="15" t="str">
        <f t="shared" si="162"/>
        <v/>
      </c>
    </row>
    <row r="1724" spans="1:20" x14ac:dyDescent="0.55000000000000004">
      <c r="A1724" s="126"/>
      <c r="B1724" s="95"/>
      <c r="C1724" s="98" t="str">
        <f>IF(B1724="","",VLOOKUP(B1724,団体基本情報!$B$14:$D$23,3,FALSE))</f>
        <v/>
      </c>
      <c r="D1724" s="7" t="str">
        <f t="shared" si="157"/>
        <v/>
      </c>
      <c r="E1724" s="6" t="str">
        <f t="shared" si="158"/>
        <v/>
      </c>
      <c r="F1724" s="131"/>
      <c r="G1724" s="105" t="str">
        <f>IF(F1724="","",VLOOKUP(F1724,プルダウン用リスト!$K$1:$M$14,2,FALSE))</f>
        <v/>
      </c>
      <c r="H1724" s="99"/>
      <c r="I1724" s="99"/>
      <c r="J1724" s="139"/>
      <c r="K1724" s="141"/>
      <c r="L1724" s="118"/>
      <c r="M1724" s="119" t="str">
        <f t="shared" si="159"/>
        <v/>
      </c>
      <c r="N1724" s="103"/>
      <c r="O1724" s="100"/>
      <c r="P1724" s="100"/>
      <c r="Q1724" s="101" t="str">
        <f t="shared" si="160"/>
        <v/>
      </c>
      <c r="R1724" s="100"/>
      <c r="S1724" s="102" t="str">
        <f t="shared" si="161"/>
        <v/>
      </c>
      <c r="T1724" s="15" t="str">
        <f t="shared" si="162"/>
        <v/>
      </c>
    </row>
    <row r="1725" spans="1:20" x14ac:dyDescent="0.55000000000000004">
      <c r="A1725" s="126"/>
      <c r="B1725" s="95"/>
      <c r="C1725" s="98" t="str">
        <f>IF(B1725="","",VLOOKUP(B1725,団体基本情報!$B$14:$D$23,3,FALSE))</f>
        <v/>
      </c>
      <c r="D1725" s="7" t="str">
        <f t="shared" si="157"/>
        <v/>
      </c>
      <c r="E1725" s="6" t="str">
        <f t="shared" si="158"/>
        <v/>
      </c>
      <c r="F1725" s="131"/>
      <c r="G1725" s="105" t="str">
        <f>IF(F1725="","",VLOOKUP(F1725,プルダウン用リスト!$K$1:$M$14,2,FALSE))</f>
        <v/>
      </c>
      <c r="H1725" s="99"/>
      <c r="I1725" s="99"/>
      <c r="J1725" s="139"/>
      <c r="K1725" s="141"/>
      <c r="L1725" s="118"/>
      <c r="M1725" s="119" t="str">
        <f t="shared" si="159"/>
        <v/>
      </c>
      <c r="N1725" s="103"/>
      <c r="O1725" s="100"/>
      <c r="P1725" s="100"/>
      <c r="Q1725" s="101" t="str">
        <f t="shared" si="160"/>
        <v/>
      </c>
      <c r="R1725" s="100"/>
      <c r="S1725" s="102" t="str">
        <f t="shared" si="161"/>
        <v/>
      </c>
      <c r="T1725" s="15" t="str">
        <f t="shared" si="162"/>
        <v/>
      </c>
    </row>
    <row r="1726" spans="1:20" x14ac:dyDescent="0.55000000000000004">
      <c r="A1726" s="126"/>
      <c r="B1726" s="95"/>
      <c r="C1726" s="98" t="str">
        <f>IF(B1726="","",VLOOKUP(B1726,団体基本情報!$B$14:$D$23,3,FALSE))</f>
        <v/>
      </c>
      <c r="D1726" s="7" t="str">
        <f t="shared" si="157"/>
        <v/>
      </c>
      <c r="E1726" s="6" t="str">
        <f t="shared" si="158"/>
        <v/>
      </c>
      <c r="F1726" s="131"/>
      <c r="G1726" s="105" t="str">
        <f>IF(F1726="","",VLOOKUP(F1726,プルダウン用リスト!$K$1:$M$14,2,FALSE))</f>
        <v/>
      </c>
      <c r="H1726" s="99"/>
      <c r="I1726" s="99"/>
      <c r="J1726" s="139"/>
      <c r="K1726" s="141"/>
      <c r="L1726" s="118"/>
      <c r="M1726" s="119" t="str">
        <f t="shared" si="159"/>
        <v/>
      </c>
      <c r="N1726" s="103"/>
      <c r="O1726" s="100"/>
      <c r="P1726" s="100"/>
      <c r="Q1726" s="101" t="str">
        <f t="shared" si="160"/>
        <v/>
      </c>
      <c r="R1726" s="100"/>
      <c r="S1726" s="102" t="str">
        <f t="shared" si="161"/>
        <v/>
      </c>
      <c r="T1726" s="15" t="str">
        <f t="shared" si="162"/>
        <v/>
      </c>
    </row>
    <row r="1727" spans="1:20" x14ac:dyDescent="0.55000000000000004">
      <c r="A1727" s="126"/>
      <c r="B1727" s="95"/>
      <c r="C1727" s="98" t="str">
        <f>IF(B1727="","",VLOOKUP(B1727,団体基本情報!$B$14:$D$23,3,FALSE))</f>
        <v/>
      </c>
      <c r="D1727" s="7" t="str">
        <f t="shared" si="157"/>
        <v/>
      </c>
      <c r="E1727" s="6" t="str">
        <f t="shared" si="158"/>
        <v/>
      </c>
      <c r="F1727" s="131"/>
      <c r="G1727" s="105" t="str">
        <f>IF(F1727="","",VLOOKUP(F1727,プルダウン用リスト!$K$1:$M$14,2,FALSE))</f>
        <v/>
      </c>
      <c r="H1727" s="99"/>
      <c r="I1727" s="99"/>
      <c r="J1727" s="139"/>
      <c r="K1727" s="141"/>
      <c r="L1727" s="118"/>
      <c r="M1727" s="119" t="str">
        <f t="shared" si="159"/>
        <v/>
      </c>
      <c r="N1727" s="103"/>
      <c r="O1727" s="100"/>
      <c r="P1727" s="100"/>
      <c r="Q1727" s="101" t="str">
        <f t="shared" si="160"/>
        <v/>
      </c>
      <c r="R1727" s="100"/>
      <c r="S1727" s="102" t="str">
        <f t="shared" si="161"/>
        <v/>
      </c>
      <c r="T1727" s="15" t="str">
        <f t="shared" si="162"/>
        <v/>
      </c>
    </row>
    <row r="1728" spans="1:20" x14ac:dyDescent="0.55000000000000004">
      <c r="A1728" s="126"/>
      <c r="B1728" s="95"/>
      <c r="C1728" s="98" t="str">
        <f>IF(B1728="","",VLOOKUP(B1728,団体基本情報!$B$14:$D$23,3,FALSE))</f>
        <v/>
      </c>
      <c r="D1728" s="7" t="str">
        <f t="shared" si="157"/>
        <v/>
      </c>
      <c r="E1728" s="6" t="str">
        <f t="shared" si="158"/>
        <v/>
      </c>
      <c r="F1728" s="131"/>
      <c r="G1728" s="105" t="str">
        <f>IF(F1728="","",VLOOKUP(F1728,プルダウン用リスト!$K$1:$M$14,2,FALSE))</f>
        <v/>
      </c>
      <c r="H1728" s="99"/>
      <c r="I1728" s="99"/>
      <c r="J1728" s="139"/>
      <c r="K1728" s="141"/>
      <c r="L1728" s="118"/>
      <c r="M1728" s="119" t="str">
        <f t="shared" si="159"/>
        <v/>
      </c>
      <c r="N1728" s="103"/>
      <c r="O1728" s="100"/>
      <c r="P1728" s="100"/>
      <c r="Q1728" s="101" t="str">
        <f t="shared" si="160"/>
        <v/>
      </c>
      <c r="R1728" s="100"/>
      <c r="S1728" s="102" t="str">
        <f t="shared" si="161"/>
        <v/>
      </c>
      <c r="T1728" s="15" t="str">
        <f t="shared" si="162"/>
        <v/>
      </c>
    </row>
    <row r="1729" spans="1:20" x14ac:dyDescent="0.55000000000000004">
      <c r="A1729" s="126"/>
      <c r="B1729" s="95"/>
      <c r="C1729" s="98" t="str">
        <f>IF(B1729="","",VLOOKUP(B1729,団体基本情報!$B$14:$D$23,3,FALSE))</f>
        <v/>
      </c>
      <c r="D1729" s="7" t="str">
        <f t="shared" si="157"/>
        <v/>
      </c>
      <c r="E1729" s="6" t="str">
        <f t="shared" si="158"/>
        <v/>
      </c>
      <c r="F1729" s="131"/>
      <c r="G1729" s="105" t="str">
        <f>IF(F1729="","",VLOOKUP(F1729,プルダウン用リスト!$K$1:$M$14,2,FALSE))</f>
        <v/>
      </c>
      <c r="H1729" s="99"/>
      <c r="I1729" s="99"/>
      <c r="J1729" s="139"/>
      <c r="K1729" s="141"/>
      <c r="L1729" s="118"/>
      <c r="M1729" s="119" t="str">
        <f t="shared" si="159"/>
        <v/>
      </c>
      <c r="N1729" s="103"/>
      <c r="O1729" s="100"/>
      <c r="P1729" s="100"/>
      <c r="Q1729" s="101" t="str">
        <f t="shared" si="160"/>
        <v/>
      </c>
      <c r="R1729" s="100"/>
      <c r="S1729" s="102" t="str">
        <f t="shared" si="161"/>
        <v/>
      </c>
      <c r="T1729" s="15" t="str">
        <f t="shared" si="162"/>
        <v/>
      </c>
    </row>
    <row r="1730" spans="1:20" x14ac:dyDescent="0.55000000000000004">
      <c r="A1730" s="126"/>
      <c r="B1730" s="95"/>
      <c r="C1730" s="98" t="str">
        <f>IF(B1730="","",VLOOKUP(B1730,団体基本情報!$B$14:$D$23,3,FALSE))</f>
        <v/>
      </c>
      <c r="D1730" s="7" t="str">
        <f t="shared" si="157"/>
        <v/>
      </c>
      <c r="E1730" s="6" t="str">
        <f t="shared" si="158"/>
        <v/>
      </c>
      <c r="F1730" s="131"/>
      <c r="G1730" s="105" t="str">
        <f>IF(F1730="","",VLOOKUP(F1730,プルダウン用リスト!$K$1:$M$14,2,FALSE))</f>
        <v/>
      </c>
      <c r="H1730" s="99"/>
      <c r="I1730" s="99"/>
      <c r="J1730" s="139"/>
      <c r="K1730" s="141"/>
      <c r="L1730" s="118"/>
      <c r="M1730" s="119" t="str">
        <f t="shared" si="159"/>
        <v/>
      </c>
      <c r="N1730" s="103"/>
      <c r="O1730" s="100"/>
      <c r="P1730" s="100"/>
      <c r="Q1730" s="101" t="str">
        <f t="shared" si="160"/>
        <v/>
      </c>
      <c r="R1730" s="100"/>
      <c r="S1730" s="102" t="str">
        <f t="shared" si="161"/>
        <v/>
      </c>
      <c r="T1730" s="15" t="str">
        <f t="shared" si="162"/>
        <v/>
      </c>
    </row>
    <row r="1731" spans="1:20" x14ac:dyDescent="0.55000000000000004">
      <c r="A1731" s="126"/>
      <c r="B1731" s="95"/>
      <c r="C1731" s="98" t="str">
        <f>IF(B1731="","",VLOOKUP(B1731,団体基本情報!$B$14:$D$23,3,FALSE))</f>
        <v/>
      </c>
      <c r="D1731" s="7" t="str">
        <f t="shared" si="157"/>
        <v/>
      </c>
      <c r="E1731" s="6" t="str">
        <f t="shared" si="158"/>
        <v/>
      </c>
      <c r="F1731" s="131"/>
      <c r="G1731" s="105" t="str">
        <f>IF(F1731="","",VLOOKUP(F1731,プルダウン用リスト!$K$1:$M$14,2,FALSE))</f>
        <v/>
      </c>
      <c r="H1731" s="99"/>
      <c r="I1731" s="99"/>
      <c r="J1731" s="139"/>
      <c r="K1731" s="141"/>
      <c r="L1731" s="118"/>
      <c r="M1731" s="119" t="str">
        <f t="shared" si="159"/>
        <v/>
      </c>
      <c r="N1731" s="103"/>
      <c r="O1731" s="100"/>
      <c r="P1731" s="100"/>
      <c r="Q1731" s="101" t="str">
        <f t="shared" si="160"/>
        <v/>
      </c>
      <c r="R1731" s="100"/>
      <c r="S1731" s="102" t="str">
        <f t="shared" si="161"/>
        <v/>
      </c>
      <c r="T1731" s="15" t="str">
        <f t="shared" si="162"/>
        <v/>
      </c>
    </row>
    <row r="1732" spans="1:20" x14ac:dyDescent="0.55000000000000004">
      <c r="A1732" s="126"/>
      <c r="B1732" s="95"/>
      <c r="C1732" s="98" t="str">
        <f>IF(B1732="","",VLOOKUP(B1732,団体基本情報!$B$14:$D$23,3,FALSE))</f>
        <v/>
      </c>
      <c r="D1732" s="7" t="str">
        <f t="shared" si="157"/>
        <v/>
      </c>
      <c r="E1732" s="6" t="str">
        <f t="shared" si="158"/>
        <v/>
      </c>
      <c r="F1732" s="131"/>
      <c r="G1732" s="105" t="str">
        <f>IF(F1732="","",VLOOKUP(F1732,プルダウン用リスト!$K$1:$M$14,2,FALSE))</f>
        <v/>
      </c>
      <c r="H1732" s="99"/>
      <c r="I1732" s="99"/>
      <c r="J1732" s="139"/>
      <c r="K1732" s="141"/>
      <c r="L1732" s="118"/>
      <c r="M1732" s="119" t="str">
        <f t="shared" si="159"/>
        <v/>
      </c>
      <c r="N1732" s="103"/>
      <c r="O1732" s="100"/>
      <c r="P1732" s="100"/>
      <c r="Q1732" s="101" t="str">
        <f t="shared" si="160"/>
        <v/>
      </c>
      <c r="R1732" s="100"/>
      <c r="S1732" s="102" t="str">
        <f t="shared" si="161"/>
        <v/>
      </c>
      <c r="T1732" s="15" t="str">
        <f t="shared" si="162"/>
        <v/>
      </c>
    </row>
    <row r="1733" spans="1:20" x14ac:dyDescent="0.55000000000000004">
      <c r="A1733" s="126"/>
      <c r="B1733" s="95"/>
      <c r="C1733" s="98" t="str">
        <f>IF(B1733="","",VLOOKUP(B1733,団体基本情報!$B$14:$D$23,3,FALSE))</f>
        <v/>
      </c>
      <c r="D1733" s="7" t="str">
        <f t="shared" si="157"/>
        <v/>
      </c>
      <c r="E1733" s="6" t="str">
        <f t="shared" si="158"/>
        <v/>
      </c>
      <c r="F1733" s="131"/>
      <c r="G1733" s="105" t="str">
        <f>IF(F1733="","",VLOOKUP(F1733,プルダウン用リスト!$K$1:$M$14,2,FALSE))</f>
        <v/>
      </c>
      <c r="H1733" s="99"/>
      <c r="I1733" s="99"/>
      <c r="J1733" s="139"/>
      <c r="K1733" s="141"/>
      <c r="L1733" s="118"/>
      <c r="M1733" s="119" t="str">
        <f t="shared" si="159"/>
        <v/>
      </c>
      <c r="N1733" s="103"/>
      <c r="O1733" s="100"/>
      <c r="P1733" s="100"/>
      <c r="Q1733" s="101" t="str">
        <f t="shared" si="160"/>
        <v/>
      </c>
      <c r="R1733" s="100"/>
      <c r="S1733" s="102" t="str">
        <f t="shared" si="161"/>
        <v/>
      </c>
      <c r="T1733" s="15" t="str">
        <f t="shared" si="162"/>
        <v/>
      </c>
    </row>
    <row r="1734" spans="1:20" x14ac:dyDescent="0.55000000000000004">
      <c r="A1734" s="126"/>
      <c r="B1734" s="95"/>
      <c r="C1734" s="98" t="str">
        <f>IF(B1734="","",VLOOKUP(B1734,団体基本情報!$B$14:$D$23,3,FALSE))</f>
        <v/>
      </c>
      <c r="D1734" s="7" t="str">
        <f t="shared" si="157"/>
        <v/>
      </c>
      <c r="E1734" s="6" t="str">
        <f t="shared" si="158"/>
        <v/>
      </c>
      <c r="F1734" s="131"/>
      <c r="G1734" s="105" t="str">
        <f>IF(F1734="","",VLOOKUP(F1734,プルダウン用リスト!$K$1:$M$14,2,FALSE))</f>
        <v/>
      </c>
      <c r="H1734" s="99"/>
      <c r="I1734" s="99"/>
      <c r="J1734" s="139"/>
      <c r="K1734" s="141"/>
      <c r="L1734" s="118"/>
      <c r="M1734" s="119" t="str">
        <f t="shared" si="159"/>
        <v/>
      </c>
      <c r="N1734" s="103"/>
      <c r="O1734" s="100"/>
      <c r="P1734" s="100"/>
      <c r="Q1734" s="101" t="str">
        <f t="shared" si="160"/>
        <v/>
      </c>
      <c r="R1734" s="100"/>
      <c r="S1734" s="102" t="str">
        <f t="shared" si="161"/>
        <v/>
      </c>
      <c r="T1734" s="15" t="str">
        <f t="shared" si="162"/>
        <v/>
      </c>
    </row>
    <row r="1735" spans="1:20" x14ac:dyDescent="0.55000000000000004">
      <c r="A1735" s="126"/>
      <c r="B1735" s="95"/>
      <c r="C1735" s="98" t="str">
        <f>IF(B1735="","",VLOOKUP(B1735,団体基本情報!$B$14:$D$23,3,FALSE))</f>
        <v/>
      </c>
      <c r="D1735" s="7" t="str">
        <f t="shared" ref="D1735:D1798" si="163">IF(E1735="","",IF(E1735="謝金","01.",IF(E1735="旅費","02.",IF(E1735="その他","04.","03."))))</f>
        <v/>
      </c>
      <c r="E1735" s="6" t="str">
        <f t="shared" ref="E1735:E1798" si="164">IF(F1735="","",IF(F1735="謝金","謝金",IF(F1735="旅費","旅費",IF(F1735="対象外経費","その他","所費"))))</f>
        <v/>
      </c>
      <c r="F1735" s="131"/>
      <c r="G1735" s="105" t="str">
        <f>IF(F1735="","",VLOOKUP(F1735,プルダウン用リスト!$K$1:$M$14,2,FALSE))</f>
        <v/>
      </c>
      <c r="H1735" s="99"/>
      <c r="I1735" s="99"/>
      <c r="J1735" s="139"/>
      <c r="K1735" s="141"/>
      <c r="L1735" s="118"/>
      <c r="M1735" s="119" t="str">
        <f t="shared" ref="M1735:M1798" si="165">IF(F1735="対象外経費",K1735,IF(L1735="","",K1735-L1735))</f>
        <v/>
      </c>
      <c r="N1735" s="103"/>
      <c r="O1735" s="100"/>
      <c r="P1735" s="100"/>
      <c r="Q1735" s="101" t="str">
        <f t="shared" ref="Q1735:Q1798" si="166">IF(O1735+P1735=0,"",O1735+P1735)</f>
        <v/>
      </c>
      <c r="R1735" s="100"/>
      <c r="S1735" s="102" t="str">
        <f t="shared" ref="S1735:S1798" si="167">IF(R1735="","",Q1735-R1735)</f>
        <v/>
      </c>
      <c r="T1735" s="15" t="str">
        <f t="shared" ref="T1735:T1798" si="168">IF(G1735=2,"＊","")</f>
        <v/>
      </c>
    </row>
    <row r="1736" spans="1:20" x14ac:dyDescent="0.55000000000000004">
      <c r="A1736" s="126"/>
      <c r="B1736" s="95"/>
      <c r="C1736" s="98" t="str">
        <f>IF(B1736="","",VLOOKUP(B1736,団体基本情報!$B$14:$D$23,3,FALSE))</f>
        <v/>
      </c>
      <c r="D1736" s="7" t="str">
        <f t="shared" si="163"/>
        <v/>
      </c>
      <c r="E1736" s="6" t="str">
        <f t="shared" si="164"/>
        <v/>
      </c>
      <c r="F1736" s="131"/>
      <c r="G1736" s="105" t="str">
        <f>IF(F1736="","",VLOOKUP(F1736,プルダウン用リスト!$K$1:$M$14,2,FALSE))</f>
        <v/>
      </c>
      <c r="H1736" s="99"/>
      <c r="I1736" s="99"/>
      <c r="J1736" s="139"/>
      <c r="K1736" s="141"/>
      <c r="L1736" s="118"/>
      <c r="M1736" s="119" t="str">
        <f t="shared" si="165"/>
        <v/>
      </c>
      <c r="N1736" s="103"/>
      <c r="O1736" s="100"/>
      <c r="P1736" s="100"/>
      <c r="Q1736" s="101" t="str">
        <f t="shared" si="166"/>
        <v/>
      </c>
      <c r="R1736" s="100"/>
      <c r="S1736" s="102" t="str">
        <f t="shared" si="167"/>
        <v/>
      </c>
      <c r="T1736" s="15" t="str">
        <f t="shared" si="168"/>
        <v/>
      </c>
    </row>
    <row r="1737" spans="1:20" x14ac:dyDescent="0.55000000000000004">
      <c r="A1737" s="126"/>
      <c r="B1737" s="95"/>
      <c r="C1737" s="98" t="str">
        <f>IF(B1737="","",VLOOKUP(B1737,団体基本情報!$B$14:$D$23,3,FALSE))</f>
        <v/>
      </c>
      <c r="D1737" s="7" t="str">
        <f t="shared" si="163"/>
        <v/>
      </c>
      <c r="E1737" s="6" t="str">
        <f t="shared" si="164"/>
        <v/>
      </c>
      <c r="F1737" s="131"/>
      <c r="G1737" s="105" t="str">
        <f>IF(F1737="","",VLOOKUP(F1737,プルダウン用リスト!$K$1:$M$14,2,FALSE))</f>
        <v/>
      </c>
      <c r="H1737" s="99"/>
      <c r="I1737" s="99"/>
      <c r="J1737" s="139"/>
      <c r="K1737" s="141"/>
      <c r="L1737" s="118"/>
      <c r="M1737" s="119" t="str">
        <f t="shared" si="165"/>
        <v/>
      </c>
      <c r="N1737" s="103"/>
      <c r="O1737" s="100"/>
      <c r="P1737" s="100"/>
      <c r="Q1737" s="101" t="str">
        <f t="shared" si="166"/>
        <v/>
      </c>
      <c r="R1737" s="100"/>
      <c r="S1737" s="102" t="str">
        <f t="shared" si="167"/>
        <v/>
      </c>
      <c r="T1737" s="15" t="str">
        <f t="shared" si="168"/>
        <v/>
      </c>
    </row>
    <row r="1738" spans="1:20" x14ac:dyDescent="0.55000000000000004">
      <c r="A1738" s="126"/>
      <c r="B1738" s="95"/>
      <c r="C1738" s="98" t="str">
        <f>IF(B1738="","",VLOOKUP(B1738,団体基本情報!$B$14:$D$23,3,FALSE))</f>
        <v/>
      </c>
      <c r="D1738" s="7" t="str">
        <f t="shared" si="163"/>
        <v/>
      </c>
      <c r="E1738" s="6" t="str">
        <f t="shared" si="164"/>
        <v/>
      </c>
      <c r="F1738" s="131"/>
      <c r="G1738" s="105" t="str">
        <f>IF(F1738="","",VLOOKUP(F1738,プルダウン用リスト!$K$1:$M$14,2,FALSE))</f>
        <v/>
      </c>
      <c r="H1738" s="99"/>
      <c r="I1738" s="99"/>
      <c r="J1738" s="139"/>
      <c r="K1738" s="141"/>
      <c r="L1738" s="118"/>
      <c r="M1738" s="119" t="str">
        <f t="shared" si="165"/>
        <v/>
      </c>
      <c r="N1738" s="103"/>
      <c r="O1738" s="100"/>
      <c r="P1738" s="100"/>
      <c r="Q1738" s="101" t="str">
        <f t="shared" si="166"/>
        <v/>
      </c>
      <c r="R1738" s="100"/>
      <c r="S1738" s="102" t="str">
        <f t="shared" si="167"/>
        <v/>
      </c>
      <c r="T1738" s="15" t="str">
        <f t="shared" si="168"/>
        <v/>
      </c>
    </row>
    <row r="1739" spans="1:20" x14ac:dyDescent="0.55000000000000004">
      <c r="A1739" s="126"/>
      <c r="B1739" s="95"/>
      <c r="C1739" s="98" t="str">
        <f>IF(B1739="","",VLOOKUP(B1739,団体基本情報!$B$14:$D$23,3,FALSE))</f>
        <v/>
      </c>
      <c r="D1739" s="7" t="str">
        <f t="shared" si="163"/>
        <v/>
      </c>
      <c r="E1739" s="6" t="str">
        <f t="shared" si="164"/>
        <v/>
      </c>
      <c r="F1739" s="131"/>
      <c r="G1739" s="105" t="str">
        <f>IF(F1739="","",VLOOKUP(F1739,プルダウン用リスト!$K$1:$M$14,2,FALSE))</f>
        <v/>
      </c>
      <c r="H1739" s="99"/>
      <c r="I1739" s="99"/>
      <c r="J1739" s="139"/>
      <c r="K1739" s="141"/>
      <c r="L1739" s="118"/>
      <c r="M1739" s="119" t="str">
        <f t="shared" si="165"/>
        <v/>
      </c>
      <c r="N1739" s="103"/>
      <c r="O1739" s="100"/>
      <c r="P1739" s="100"/>
      <c r="Q1739" s="101" t="str">
        <f t="shared" si="166"/>
        <v/>
      </c>
      <c r="R1739" s="100"/>
      <c r="S1739" s="102" t="str">
        <f t="shared" si="167"/>
        <v/>
      </c>
      <c r="T1739" s="15" t="str">
        <f t="shared" si="168"/>
        <v/>
      </c>
    </row>
    <row r="1740" spans="1:20" x14ac:dyDescent="0.55000000000000004">
      <c r="A1740" s="126"/>
      <c r="B1740" s="95"/>
      <c r="C1740" s="98" t="str">
        <f>IF(B1740="","",VLOOKUP(B1740,団体基本情報!$B$14:$D$23,3,FALSE))</f>
        <v/>
      </c>
      <c r="D1740" s="7" t="str">
        <f t="shared" si="163"/>
        <v/>
      </c>
      <c r="E1740" s="6" t="str">
        <f t="shared" si="164"/>
        <v/>
      </c>
      <c r="F1740" s="131"/>
      <c r="G1740" s="105" t="str">
        <f>IF(F1740="","",VLOOKUP(F1740,プルダウン用リスト!$K$1:$M$14,2,FALSE))</f>
        <v/>
      </c>
      <c r="H1740" s="99"/>
      <c r="I1740" s="99"/>
      <c r="J1740" s="139"/>
      <c r="K1740" s="141"/>
      <c r="L1740" s="118"/>
      <c r="M1740" s="119" t="str">
        <f t="shared" si="165"/>
        <v/>
      </c>
      <c r="N1740" s="103"/>
      <c r="O1740" s="100"/>
      <c r="P1740" s="100"/>
      <c r="Q1740" s="101" t="str">
        <f t="shared" si="166"/>
        <v/>
      </c>
      <c r="R1740" s="100"/>
      <c r="S1740" s="102" t="str">
        <f t="shared" si="167"/>
        <v/>
      </c>
      <c r="T1740" s="15" t="str">
        <f t="shared" si="168"/>
        <v/>
      </c>
    </row>
    <row r="1741" spans="1:20" x14ac:dyDescent="0.55000000000000004">
      <c r="A1741" s="126"/>
      <c r="B1741" s="95"/>
      <c r="C1741" s="98" t="str">
        <f>IF(B1741="","",VLOOKUP(B1741,団体基本情報!$B$14:$D$23,3,FALSE))</f>
        <v/>
      </c>
      <c r="D1741" s="7" t="str">
        <f t="shared" si="163"/>
        <v/>
      </c>
      <c r="E1741" s="6" t="str">
        <f t="shared" si="164"/>
        <v/>
      </c>
      <c r="F1741" s="131"/>
      <c r="G1741" s="105" t="str">
        <f>IF(F1741="","",VLOOKUP(F1741,プルダウン用リスト!$K$1:$M$14,2,FALSE))</f>
        <v/>
      </c>
      <c r="H1741" s="99"/>
      <c r="I1741" s="99"/>
      <c r="J1741" s="139"/>
      <c r="K1741" s="141"/>
      <c r="L1741" s="118"/>
      <c r="M1741" s="119" t="str">
        <f t="shared" si="165"/>
        <v/>
      </c>
      <c r="N1741" s="103"/>
      <c r="O1741" s="100"/>
      <c r="P1741" s="100"/>
      <c r="Q1741" s="101" t="str">
        <f t="shared" si="166"/>
        <v/>
      </c>
      <c r="R1741" s="100"/>
      <c r="S1741" s="102" t="str">
        <f t="shared" si="167"/>
        <v/>
      </c>
      <c r="T1741" s="15" t="str">
        <f t="shared" si="168"/>
        <v/>
      </c>
    </row>
    <row r="1742" spans="1:20" x14ac:dyDescent="0.55000000000000004">
      <c r="A1742" s="126"/>
      <c r="B1742" s="95"/>
      <c r="C1742" s="98" t="str">
        <f>IF(B1742="","",VLOOKUP(B1742,団体基本情報!$B$14:$D$23,3,FALSE))</f>
        <v/>
      </c>
      <c r="D1742" s="7" t="str">
        <f t="shared" si="163"/>
        <v/>
      </c>
      <c r="E1742" s="6" t="str">
        <f t="shared" si="164"/>
        <v/>
      </c>
      <c r="F1742" s="131"/>
      <c r="G1742" s="105" t="str">
        <f>IF(F1742="","",VLOOKUP(F1742,プルダウン用リスト!$K$1:$M$14,2,FALSE))</f>
        <v/>
      </c>
      <c r="H1742" s="99"/>
      <c r="I1742" s="99"/>
      <c r="J1742" s="139"/>
      <c r="K1742" s="141"/>
      <c r="L1742" s="118"/>
      <c r="M1742" s="119" t="str">
        <f t="shared" si="165"/>
        <v/>
      </c>
      <c r="N1742" s="103"/>
      <c r="O1742" s="100"/>
      <c r="P1742" s="100"/>
      <c r="Q1742" s="101" t="str">
        <f t="shared" si="166"/>
        <v/>
      </c>
      <c r="R1742" s="100"/>
      <c r="S1742" s="102" t="str">
        <f t="shared" si="167"/>
        <v/>
      </c>
      <c r="T1742" s="15" t="str">
        <f t="shared" si="168"/>
        <v/>
      </c>
    </row>
    <row r="1743" spans="1:20" x14ac:dyDescent="0.55000000000000004">
      <c r="A1743" s="126"/>
      <c r="B1743" s="95"/>
      <c r="C1743" s="98" t="str">
        <f>IF(B1743="","",VLOOKUP(B1743,団体基本情報!$B$14:$D$23,3,FALSE))</f>
        <v/>
      </c>
      <c r="D1743" s="7" t="str">
        <f t="shared" si="163"/>
        <v/>
      </c>
      <c r="E1743" s="6" t="str">
        <f t="shared" si="164"/>
        <v/>
      </c>
      <c r="F1743" s="131"/>
      <c r="G1743" s="105" t="str">
        <f>IF(F1743="","",VLOOKUP(F1743,プルダウン用リスト!$K$1:$M$14,2,FALSE))</f>
        <v/>
      </c>
      <c r="H1743" s="99"/>
      <c r="I1743" s="99"/>
      <c r="J1743" s="139"/>
      <c r="K1743" s="141"/>
      <c r="L1743" s="118"/>
      <c r="M1743" s="119" t="str">
        <f t="shared" si="165"/>
        <v/>
      </c>
      <c r="N1743" s="103"/>
      <c r="O1743" s="100"/>
      <c r="P1743" s="100"/>
      <c r="Q1743" s="101" t="str">
        <f t="shared" si="166"/>
        <v/>
      </c>
      <c r="R1743" s="100"/>
      <c r="S1743" s="102" t="str">
        <f t="shared" si="167"/>
        <v/>
      </c>
      <c r="T1743" s="15" t="str">
        <f t="shared" si="168"/>
        <v/>
      </c>
    </row>
    <row r="1744" spans="1:20" x14ac:dyDescent="0.55000000000000004">
      <c r="A1744" s="126"/>
      <c r="B1744" s="95"/>
      <c r="C1744" s="98" t="str">
        <f>IF(B1744="","",VLOOKUP(B1744,団体基本情報!$B$14:$D$23,3,FALSE))</f>
        <v/>
      </c>
      <c r="D1744" s="7" t="str">
        <f t="shared" si="163"/>
        <v/>
      </c>
      <c r="E1744" s="6" t="str">
        <f t="shared" si="164"/>
        <v/>
      </c>
      <c r="F1744" s="131"/>
      <c r="G1744" s="105" t="str">
        <f>IF(F1744="","",VLOOKUP(F1744,プルダウン用リスト!$K$1:$M$14,2,FALSE))</f>
        <v/>
      </c>
      <c r="H1744" s="99"/>
      <c r="I1744" s="99"/>
      <c r="J1744" s="139"/>
      <c r="K1744" s="141"/>
      <c r="L1744" s="118"/>
      <c r="M1744" s="119" t="str">
        <f t="shared" si="165"/>
        <v/>
      </c>
      <c r="N1744" s="103"/>
      <c r="O1744" s="100"/>
      <c r="P1744" s="100"/>
      <c r="Q1744" s="101" t="str">
        <f t="shared" si="166"/>
        <v/>
      </c>
      <c r="R1744" s="100"/>
      <c r="S1744" s="102" t="str">
        <f t="shared" si="167"/>
        <v/>
      </c>
      <c r="T1744" s="15" t="str">
        <f t="shared" si="168"/>
        <v/>
      </c>
    </row>
    <row r="1745" spans="1:20" x14ac:dyDescent="0.55000000000000004">
      <c r="A1745" s="126"/>
      <c r="B1745" s="95"/>
      <c r="C1745" s="98" t="str">
        <f>IF(B1745="","",VLOOKUP(B1745,団体基本情報!$B$14:$D$23,3,FALSE))</f>
        <v/>
      </c>
      <c r="D1745" s="7" t="str">
        <f t="shared" si="163"/>
        <v/>
      </c>
      <c r="E1745" s="6" t="str">
        <f t="shared" si="164"/>
        <v/>
      </c>
      <c r="F1745" s="131"/>
      <c r="G1745" s="105" t="str">
        <f>IF(F1745="","",VLOOKUP(F1745,プルダウン用リスト!$K$1:$M$14,2,FALSE))</f>
        <v/>
      </c>
      <c r="H1745" s="99"/>
      <c r="I1745" s="99"/>
      <c r="J1745" s="139"/>
      <c r="K1745" s="141"/>
      <c r="L1745" s="118"/>
      <c r="M1745" s="119" t="str">
        <f t="shared" si="165"/>
        <v/>
      </c>
      <c r="N1745" s="103"/>
      <c r="O1745" s="100"/>
      <c r="P1745" s="100"/>
      <c r="Q1745" s="101" t="str">
        <f t="shared" si="166"/>
        <v/>
      </c>
      <c r="R1745" s="100"/>
      <c r="S1745" s="102" t="str">
        <f t="shared" si="167"/>
        <v/>
      </c>
      <c r="T1745" s="15" t="str">
        <f t="shared" si="168"/>
        <v/>
      </c>
    </row>
    <row r="1746" spans="1:20" x14ac:dyDescent="0.55000000000000004">
      <c r="A1746" s="126"/>
      <c r="B1746" s="95"/>
      <c r="C1746" s="98" t="str">
        <f>IF(B1746="","",VLOOKUP(B1746,団体基本情報!$B$14:$D$23,3,FALSE))</f>
        <v/>
      </c>
      <c r="D1746" s="7" t="str">
        <f t="shared" si="163"/>
        <v/>
      </c>
      <c r="E1746" s="6" t="str">
        <f t="shared" si="164"/>
        <v/>
      </c>
      <c r="F1746" s="131"/>
      <c r="G1746" s="105" t="str">
        <f>IF(F1746="","",VLOOKUP(F1746,プルダウン用リスト!$K$1:$M$14,2,FALSE))</f>
        <v/>
      </c>
      <c r="H1746" s="99"/>
      <c r="I1746" s="99"/>
      <c r="J1746" s="139"/>
      <c r="K1746" s="141"/>
      <c r="L1746" s="118"/>
      <c r="M1746" s="119" t="str">
        <f t="shared" si="165"/>
        <v/>
      </c>
      <c r="N1746" s="103"/>
      <c r="O1746" s="100"/>
      <c r="P1746" s="100"/>
      <c r="Q1746" s="101" t="str">
        <f t="shared" si="166"/>
        <v/>
      </c>
      <c r="R1746" s="100"/>
      <c r="S1746" s="102" t="str">
        <f t="shared" si="167"/>
        <v/>
      </c>
      <c r="T1746" s="15" t="str">
        <f t="shared" si="168"/>
        <v/>
      </c>
    </row>
    <row r="1747" spans="1:20" x14ac:dyDescent="0.55000000000000004">
      <c r="A1747" s="126"/>
      <c r="B1747" s="95"/>
      <c r="C1747" s="98" t="str">
        <f>IF(B1747="","",VLOOKUP(B1747,団体基本情報!$B$14:$D$23,3,FALSE))</f>
        <v/>
      </c>
      <c r="D1747" s="7" t="str">
        <f t="shared" si="163"/>
        <v/>
      </c>
      <c r="E1747" s="6" t="str">
        <f t="shared" si="164"/>
        <v/>
      </c>
      <c r="F1747" s="131"/>
      <c r="G1747" s="105" t="str">
        <f>IF(F1747="","",VLOOKUP(F1747,プルダウン用リスト!$K$1:$M$14,2,FALSE))</f>
        <v/>
      </c>
      <c r="H1747" s="99"/>
      <c r="I1747" s="99"/>
      <c r="J1747" s="139"/>
      <c r="K1747" s="141"/>
      <c r="L1747" s="118"/>
      <c r="M1747" s="119" t="str">
        <f t="shared" si="165"/>
        <v/>
      </c>
      <c r="N1747" s="103"/>
      <c r="O1747" s="100"/>
      <c r="P1747" s="100"/>
      <c r="Q1747" s="101" t="str">
        <f t="shared" si="166"/>
        <v/>
      </c>
      <c r="R1747" s="100"/>
      <c r="S1747" s="102" t="str">
        <f t="shared" si="167"/>
        <v/>
      </c>
      <c r="T1747" s="15" t="str">
        <f t="shared" si="168"/>
        <v/>
      </c>
    </row>
    <row r="1748" spans="1:20" x14ac:dyDescent="0.55000000000000004">
      <c r="A1748" s="126"/>
      <c r="B1748" s="95"/>
      <c r="C1748" s="98" t="str">
        <f>IF(B1748="","",VLOOKUP(B1748,団体基本情報!$B$14:$D$23,3,FALSE))</f>
        <v/>
      </c>
      <c r="D1748" s="7" t="str">
        <f t="shared" si="163"/>
        <v/>
      </c>
      <c r="E1748" s="6" t="str">
        <f t="shared" si="164"/>
        <v/>
      </c>
      <c r="F1748" s="131"/>
      <c r="G1748" s="105" t="str">
        <f>IF(F1748="","",VLOOKUP(F1748,プルダウン用リスト!$K$1:$M$14,2,FALSE))</f>
        <v/>
      </c>
      <c r="H1748" s="99"/>
      <c r="I1748" s="99"/>
      <c r="J1748" s="139"/>
      <c r="K1748" s="141"/>
      <c r="L1748" s="118"/>
      <c r="M1748" s="119" t="str">
        <f t="shared" si="165"/>
        <v/>
      </c>
      <c r="N1748" s="103"/>
      <c r="O1748" s="100"/>
      <c r="P1748" s="100"/>
      <c r="Q1748" s="101" t="str">
        <f t="shared" si="166"/>
        <v/>
      </c>
      <c r="R1748" s="100"/>
      <c r="S1748" s="102" t="str">
        <f t="shared" si="167"/>
        <v/>
      </c>
      <c r="T1748" s="15" t="str">
        <f t="shared" si="168"/>
        <v/>
      </c>
    </row>
    <row r="1749" spans="1:20" x14ac:dyDescent="0.55000000000000004">
      <c r="A1749" s="126"/>
      <c r="B1749" s="95"/>
      <c r="C1749" s="98" t="str">
        <f>IF(B1749="","",VLOOKUP(B1749,団体基本情報!$B$14:$D$23,3,FALSE))</f>
        <v/>
      </c>
      <c r="D1749" s="7" t="str">
        <f t="shared" si="163"/>
        <v/>
      </c>
      <c r="E1749" s="6" t="str">
        <f t="shared" si="164"/>
        <v/>
      </c>
      <c r="F1749" s="131"/>
      <c r="G1749" s="105" t="str">
        <f>IF(F1749="","",VLOOKUP(F1749,プルダウン用リスト!$K$1:$M$14,2,FALSE))</f>
        <v/>
      </c>
      <c r="H1749" s="99"/>
      <c r="I1749" s="99"/>
      <c r="J1749" s="139"/>
      <c r="K1749" s="141"/>
      <c r="L1749" s="118"/>
      <c r="M1749" s="119" t="str">
        <f t="shared" si="165"/>
        <v/>
      </c>
      <c r="N1749" s="103"/>
      <c r="O1749" s="100"/>
      <c r="P1749" s="100"/>
      <c r="Q1749" s="101" t="str">
        <f t="shared" si="166"/>
        <v/>
      </c>
      <c r="R1749" s="100"/>
      <c r="S1749" s="102" t="str">
        <f t="shared" si="167"/>
        <v/>
      </c>
      <c r="T1749" s="15" t="str">
        <f t="shared" si="168"/>
        <v/>
      </c>
    </row>
    <row r="1750" spans="1:20" x14ac:dyDescent="0.55000000000000004">
      <c r="A1750" s="126"/>
      <c r="B1750" s="95"/>
      <c r="C1750" s="98" t="str">
        <f>IF(B1750="","",VLOOKUP(B1750,団体基本情報!$B$14:$D$23,3,FALSE))</f>
        <v/>
      </c>
      <c r="D1750" s="7" t="str">
        <f t="shared" si="163"/>
        <v/>
      </c>
      <c r="E1750" s="6" t="str">
        <f t="shared" si="164"/>
        <v/>
      </c>
      <c r="F1750" s="131"/>
      <c r="G1750" s="105" t="str">
        <f>IF(F1750="","",VLOOKUP(F1750,プルダウン用リスト!$K$1:$M$14,2,FALSE))</f>
        <v/>
      </c>
      <c r="H1750" s="99"/>
      <c r="I1750" s="99"/>
      <c r="J1750" s="139"/>
      <c r="K1750" s="141"/>
      <c r="L1750" s="118"/>
      <c r="M1750" s="119" t="str">
        <f t="shared" si="165"/>
        <v/>
      </c>
      <c r="N1750" s="103"/>
      <c r="O1750" s="100"/>
      <c r="P1750" s="100"/>
      <c r="Q1750" s="101" t="str">
        <f t="shared" si="166"/>
        <v/>
      </c>
      <c r="R1750" s="100"/>
      <c r="S1750" s="102" t="str">
        <f t="shared" si="167"/>
        <v/>
      </c>
      <c r="T1750" s="15" t="str">
        <f t="shared" si="168"/>
        <v/>
      </c>
    </row>
    <row r="1751" spans="1:20" x14ac:dyDescent="0.55000000000000004">
      <c r="A1751" s="126"/>
      <c r="B1751" s="95"/>
      <c r="C1751" s="98" t="str">
        <f>IF(B1751="","",VLOOKUP(B1751,団体基本情報!$B$14:$D$23,3,FALSE))</f>
        <v/>
      </c>
      <c r="D1751" s="7" t="str">
        <f t="shared" si="163"/>
        <v/>
      </c>
      <c r="E1751" s="6" t="str">
        <f t="shared" si="164"/>
        <v/>
      </c>
      <c r="F1751" s="131"/>
      <c r="G1751" s="105" t="str">
        <f>IF(F1751="","",VLOOKUP(F1751,プルダウン用リスト!$K$1:$M$14,2,FALSE))</f>
        <v/>
      </c>
      <c r="H1751" s="99"/>
      <c r="I1751" s="99"/>
      <c r="J1751" s="139"/>
      <c r="K1751" s="141"/>
      <c r="L1751" s="118"/>
      <c r="M1751" s="119" t="str">
        <f t="shared" si="165"/>
        <v/>
      </c>
      <c r="N1751" s="103"/>
      <c r="O1751" s="100"/>
      <c r="P1751" s="100"/>
      <c r="Q1751" s="101" t="str">
        <f t="shared" si="166"/>
        <v/>
      </c>
      <c r="R1751" s="100"/>
      <c r="S1751" s="102" t="str">
        <f t="shared" si="167"/>
        <v/>
      </c>
      <c r="T1751" s="15" t="str">
        <f t="shared" si="168"/>
        <v/>
      </c>
    </row>
    <row r="1752" spans="1:20" x14ac:dyDescent="0.55000000000000004">
      <c r="A1752" s="126"/>
      <c r="B1752" s="95"/>
      <c r="C1752" s="98" t="str">
        <f>IF(B1752="","",VLOOKUP(B1752,団体基本情報!$B$14:$D$23,3,FALSE))</f>
        <v/>
      </c>
      <c r="D1752" s="7" t="str">
        <f t="shared" si="163"/>
        <v/>
      </c>
      <c r="E1752" s="6" t="str">
        <f t="shared" si="164"/>
        <v/>
      </c>
      <c r="F1752" s="131"/>
      <c r="G1752" s="105" t="str">
        <f>IF(F1752="","",VLOOKUP(F1752,プルダウン用リスト!$K$1:$M$14,2,FALSE))</f>
        <v/>
      </c>
      <c r="H1752" s="99"/>
      <c r="I1752" s="99"/>
      <c r="J1752" s="139"/>
      <c r="K1752" s="141"/>
      <c r="L1752" s="118"/>
      <c r="M1752" s="119" t="str">
        <f t="shared" si="165"/>
        <v/>
      </c>
      <c r="N1752" s="103"/>
      <c r="O1752" s="100"/>
      <c r="P1752" s="100"/>
      <c r="Q1752" s="101" t="str">
        <f t="shared" si="166"/>
        <v/>
      </c>
      <c r="R1752" s="100"/>
      <c r="S1752" s="102" t="str">
        <f t="shared" si="167"/>
        <v/>
      </c>
      <c r="T1752" s="15" t="str">
        <f t="shared" si="168"/>
        <v/>
      </c>
    </row>
    <row r="1753" spans="1:20" x14ac:dyDescent="0.55000000000000004">
      <c r="A1753" s="126"/>
      <c r="B1753" s="95"/>
      <c r="C1753" s="98" t="str">
        <f>IF(B1753="","",VLOOKUP(B1753,団体基本情報!$B$14:$D$23,3,FALSE))</f>
        <v/>
      </c>
      <c r="D1753" s="7" t="str">
        <f t="shared" si="163"/>
        <v/>
      </c>
      <c r="E1753" s="6" t="str">
        <f t="shared" si="164"/>
        <v/>
      </c>
      <c r="F1753" s="131"/>
      <c r="G1753" s="105" t="str">
        <f>IF(F1753="","",VLOOKUP(F1753,プルダウン用リスト!$K$1:$M$14,2,FALSE))</f>
        <v/>
      </c>
      <c r="H1753" s="99"/>
      <c r="I1753" s="99"/>
      <c r="J1753" s="139"/>
      <c r="K1753" s="141"/>
      <c r="L1753" s="118"/>
      <c r="M1753" s="119" t="str">
        <f t="shared" si="165"/>
        <v/>
      </c>
      <c r="N1753" s="103"/>
      <c r="O1753" s="100"/>
      <c r="P1753" s="100"/>
      <c r="Q1753" s="101" t="str">
        <f t="shared" si="166"/>
        <v/>
      </c>
      <c r="R1753" s="100"/>
      <c r="S1753" s="102" t="str">
        <f t="shared" si="167"/>
        <v/>
      </c>
      <c r="T1753" s="15" t="str">
        <f t="shared" si="168"/>
        <v/>
      </c>
    </row>
    <row r="1754" spans="1:20" x14ac:dyDescent="0.55000000000000004">
      <c r="A1754" s="126"/>
      <c r="B1754" s="95"/>
      <c r="C1754" s="98" t="str">
        <f>IF(B1754="","",VLOOKUP(B1754,団体基本情報!$B$14:$D$23,3,FALSE))</f>
        <v/>
      </c>
      <c r="D1754" s="7" t="str">
        <f t="shared" si="163"/>
        <v/>
      </c>
      <c r="E1754" s="6" t="str">
        <f t="shared" si="164"/>
        <v/>
      </c>
      <c r="F1754" s="131"/>
      <c r="G1754" s="105" t="str">
        <f>IF(F1754="","",VLOOKUP(F1754,プルダウン用リスト!$K$1:$M$14,2,FALSE))</f>
        <v/>
      </c>
      <c r="H1754" s="99"/>
      <c r="I1754" s="99"/>
      <c r="J1754" s="139"/>
      <c r="K1754" s="141"/>
      <c r="L1754" s="118"/>
      <c r="M1754" s="119" t="str">
        <f t="shared" si="165"/>
        <v/>
      </c>
      <c r="N1754" s="103"/>
      <c r="O1754" s="100"/>
      <c r="P1754" s="100"/>
      <c r="Q1754" s="101" t="str">
        <f t="shared" si="166"/>
        <v/>
      </c>
      <c r="R1754" s="100"/>
      <c r="S1754" s="102" t="str">
        <f t="shared" si="167"/>
        <v/>
      </c>
      <c r="T1754" s="15" t="str">
        <f t="shared" si="168"/>
        <v/>
      </c>
    </row>
    <row r="1755" spans="1:20" x14ac:dyDescent="0.55000000000000004">
      <c r="A1755" s="126"/>
      <c r="B1755" s="95"/>
      <c r="C1755" s="98" t="str">
        <f>IF(B1755="","",VLOOKUP(B1755,団体基本情報!$B$14:$D$23,3,FALSE))</f>
        <v/>
      </c>
      <c r="D1755" s="7" t="str">
        <f t="shared" si="163"/>
        <v/>
      </c>
      <c r="E1755" s="6" t="str">
        <f t="shared" si="164"/>
        <v/>
      </c>
      <c r="F1755" s="131"/>
      <c r="G1755" s="105" t="str">
        <f>IF(F1755="","",VLOOKUP(F1755,プルダウン用リスト!$K$1:$M$14,2,FALSE))</f>
        <v/>
      </c>
      <c r="H1755" s="99"/>
      <c r="I1755" s="99"/>
      <c r="J1755" s="139"/>
      <c r="K1755" s="141"/>
      <c r="L1755" s="118"/>
      <c r="M1755" s="119" t="str">
        <f t="shared" si="165"/>
        <v/>
      </c>
      <c r="N1755" s="103"/>
      <c r="O1755" s="100"/>
      <c r="P1755" s="100"/>
      <c r="Q1755" s="101" t="str">
        <f t="shared" si="166"/>
        <v/>
      </c>
      <c r="R1755" s="100"/>
      <c r="S1755" s="102" t="str">
        <f t="shared" si="167"/>
        <v/>
      </c>
      <c r="T1755" s="15" t="str">
        <f t="shared" si="168"/>
        <v/>
      </c>
    </row>
    <row r="1756" spans="1:20" x14ac:dyDescent="0.55000000000000004">
      <c r="A1756" s="126"/>
      <c r="B1756" s="95"/>
      <c r="C1756" s="98" t="str">
        <f>IF(B1756="","",VLOOKUP(B1756,団体基本情報!$B$14:$D$23,3,FALSE))</f>
        <v/>
      </c>
      <c r="D1756" s="7" t="str">
        <f t="shared" si="163"/>
        <v/>
      </c>
      <c r="E1756" s="6" t="str">
        <f t="shared" si="164"/>
        <v/>
      </c>
      <c r="F1756" s="131"/>
      <c r="G1756" s="105" t="str">
        <f>IF(F1756="","",VLOOKUP(F1756,プルダウン用リスト!$K$1:$M$14,2,FALSE))</f>
        <v/>
      </c>
      <c r="H1756" s="99"/>
      <c r="I1756" s="99"/>
      <c r="J1756" s="139"/>
      <c r="K1756" s="141"/>
      <c r="L1756" s="118"/>
      <c r="M1756" s="119" t="str">
        <f t="shared" si="165"/>
        <v/>
      </c>
      <c r="N1756" s="103"/>
      <c r="O1756" s="100"/>
      <c r="P1756" s="100"/>
      <c r="Q1756" s="101" t="str">
        <f t="shared" si="166"/>
        <v/>
      </c>
      <c r="R1756" s="100"/>
      <c r="S1756" s="102" t="str">
        <f t="shared" si="167"/>
        <v/>
      </c>
      <c r="T1756" s="15" t="str">
        <f t="shared" si="168"/>
        <v/>
      </c>
    </row>
    <row r="1757" spans="1:20" x14ac:dyDescent="0.55000000000000004">
      <c r="A1757" s="126"/>
      <c r="B1757" s="95"/>
      <c r="C1757" s="98" t="str">
        <f>IF(B1757="","",VLOOKUP(B1757,団体基本情報!$B$14:$D$23,3,FALSE))</f>
        <v/>
      </c>
      <c r="D1757" s="7" t="str">
        <f t="shared" si="163"/>
        <v/>
      </c>
      <c r="E1757" s="6" t="str">
        <f t="shared" si="164"/>
        <v/>
      </c>
      <c r="F1757" s="131"/>
      <c r="G1757" s="105" t="str">
        <f>IF(F1757="","",VLOOKUP(F1757,プルダウン用リスト!$K$1:$M$14,2,FALSE))</f>
        <v/>
      </c>
      <c r="H1757" s="99"/>
      <c r="I1757" s="99"/>
      <c r="J1757" s="139"/>
      <c r="K1757" s="141"/>
      <c r="L1757" s="118"/>
      <c r="M1757" s="119" t="str">
        <f t="shared" si="165"/>
        <v/>
      </c>
      <c r="N1757" s="103"/>
      <c r="O1757" s="100"/>
      <c r="P1757" s="100"/>
      <c r="Q1757" s="101" t="str">
        <f t="shared" si="166"/>
        <v/>
      </c>
      <c r="R1757" s="100"/>
      <c r="S1757" s="102" t="str">
        <f t="shared" si="167"/>
        <v/>
      </c>
      <c r="T1757" s="15" t="str">
        <f t="shared" si="168"/>
        <v/>
      </c>
    </row>
    <row r="1758" spans="1:20" x14ac:dyDescent="0.55000000000000004">
      <c r="A1758" s="126"/>
      <c r="B1758" s="95"/>
      <c r="C1758" s="98" t="str">
        <f>IF(B1758="","",VLOOKUP(B1758,団体基本情報!$B$14:$D$23,3,FALSE))</f>
        <v/>
      </c>
      <c r="D1758" s="7" t="str">
        <f t="shared" si="163"/>
        <v/>
      </c>
      <c r="E1758" s="6" t="str">
        <f t="shared" si="164"/>
        <v/>
      </c>
      <c r="F1758" s="131"/>
      <c r="G1758" s="105" t="str">
        <f>IF(F1758="","",VLOOKUP(F1758,プルダウン用リスト!$K$1:$M$14,2,FALSE))</f>
        <v/>
      </c>
      <c r="H1758" s="99"/>
      <c r="I1758" s="99"/>
      <c r="J1758" s="139"/>
      <c r="K1758" s="141"/>
      <c r="L1758" s="118"/>
      <c r="M1758" s="119" t="str">
        <f t="shared" si="165"/>
        <v/>
      </c>
      <c r="N1758" s="103"/>
      <c r="O1758" s="100"/>
      <c r="P1758" s="100"/>
      <c r="Q1758" s="101" t="str">
        <f t="shared" si="166"/>
        <v/>
      </c>
      <c r="R1758" s="100"/>
      <c r="S1758" s="102" t="str">
        <f t="shared" si="167"/>
        <v/>
      </c>
      <c r="T1758" s="15" t="str">
        <f t="shared" si="168"/>
        <v/>
      </c>
    </row>
    <row r="1759" spans="1:20" x14ac:dyDescent="0.55000000000000004">
      <c r="A1759" s="126"/>
      <c r="B1759" s="95"/>
      <c r="C1759" s="98" t="str">
        <f>IF(B1759="","",VLOOKUP(B1759,団体基本情報!$B$14:$D$23,3,FALSE))</f>
        <v/>
      </c>
      <c r="D1759" s="7" t="str">
        <f t="shared" si="163"/>
        <v/>
      </c>
      <c r="E1759" s="6" t="str">
        <f t="shared" si="164"/>
        <v/>
      </c>
      <c r="F1759" s="131"/>
      <c r="G1759" s="105" t="str">
        <f>IF(F1759="","",VLOOKUP(F1759,プルダウン用リスト!$K$1:$M$14,2,FALSE))</f>
        <v/>
      </c>
      <c r="H1759" s="99"/>
      <c r="I1759" s="99"/>
      <c r="J1759" s="139"/>
      <c r="K1759" s="141"/>
      <c r="L1759" s="118"/>
      <c r="M1759" s="119" t="str">
        <f t="shared" si="165"/>
        <v/>
      </c>
      <c r="N1759" s="103"/>
      <c r="O1759" s="100"/>
      <c r="P1759" s="100"/>
      <c r="Q1759" s="101" t="str">
        <f t="shared" si="166"/>
        <v/>
      </c>
      <c r="R1759" s="100"/>
      <c r="S1759" s="102" t="str">
        <f t="shared" si="167"/>
        <v/>
      </c>
      <c r="T1759" s="15" t="str">
        <f t="shared" si="168"/>
        <v/>
      </c>
    </row>
    <row r="1760" spans="1:20" x14ac:dyDescent="0.55000000000000004">
      <c r="A1760" s="126"/>
      <c r="B1760" s="95"/>
      <c r="C1760" s="98" t="str">
        <f>IF(B1760="","",VLOOKUP(B1760,団体基本情報!$B$14:$D$23,3,FALSE))</f>
        <v/>
      </c>
      <c r="D1760" s="7" t="str">
        <f t="shared" si="163"/>
        <v/>
      </c>
      <c r="E1760" s="6" t="str">
        <f t="shared" si="164"/>
        <v/>
      </c>
      <c r="F1760" s="131"/>
      <c r="G1760" s="105" t="str">
        <f>IF(F1760="","",VLOOKUP(F1760,プルダウン用リスト!$K$1:$M$14,2,FALSE))</f>
        <v/>
      </c>
      <c r="H1760" s="99"/>
      <c r="I1760" s="99"/>
      <c r="J1760" s="139"/>
      <c r="K1760" s="141"/>
      <c r="L1760" s="118"/>
      <c r="M1760" s="119" t="str">
        <f t="shared" si="165"/>
        <v/>
      </c>
      <c r="N1760" s="103"/>
      <c r="O1760" s="100"/>
      <c r="P1760" s="100"/>
      <c r="Q1760" s="101" t="str">
        <f t="shared" si="166"/>
        <v/>
      </c>
      <c r="R1760" s="100"/>
      <c r="S1760" s="102" t="str">
        <f t="shared" si="167"/>
        <v/>
      </c>
      <c r="T1760" s="15" t="str">
        <f t="shared" si="168"/>
        <v/>
      </c>
    </row>
    <row r="1761" spans="1:20" x14ac:dyDescent="0.55000000000000004">
      <c r="A1761" s="126"/>
      <c r="B1761" s="95"/>
      <c r="C1761" s="98" t="str">
        <f>IF(B1761="","",VLOOKUP(B1761,団体基本情報!$B$14:$D$23,3,FALSE))</f>
        <v/>
      </c>
      <c r="D1761" s="7" t="str">
        <f t="shared" si="163"/>
        <v/>
      </c>
      <c r="E1761" s="6" t="str">
        <f t="shared" si="164"/>
        <v/>
      </c>
      <c r="F1761" s="131"/>
      <c r="G1761" s="105" t="str">
        <f>IF(F1761="","",VLOOKUP(F1761,プルダウン用リスト!$K$1:$M$14,2,FALSE))</f>
        <v/>
      </c>
      <c r="H1761" s="99"/>
      <c r="I1761" s="99"/>
      <c r="J1761" s="139"/>
      <c r="K1761" s="141"/>
      <c r="L1761" s="118"/>
      <c r="M1761" s="119" t="str">
        <f t="shared" si="165"/>
        <v/>
      </c>
      <c r="N1761" s="103"/>
      <c r="O1761" s="100"/>
      <c r="P1761" s="100"/>
      <c r="Q1761" s="101" t="str">
        <f t="shared" si="166"/>
        <v/>
      </c>
      <c r="R1761" s="100"/>
      <c r="S1761" s="102" t="str">
        <f t="shared" si="167"/>
        <v/>
      </c>
      <c r="T1761" s="15" t="str">
        <f t="shared" si="168"/>
        <v/>
      </c>
    </row>
    <row r="1762" spans="1:20" x14ac:dyDescent="0.55000000000000004">
      <c r="A1762" s="126"/>
      <c r="B1762" s="95"/>
      <c r="C1762" s="98" t="str">
        <f>IF(B1762="","",VLOOKUP(B1762,団体基本情報!$B$14:$D$23,3,FALSE))</f>
        <v/>
      </c>
      <c r="D1762" s="7" t="str">
        <f t="shared" si="163"/>
        <v/>
      </c>
      <c r="E1762" s="6" t="str">
        <f t="shared" si="164"/>
        <v/>
      </c>
      <c r="F1762" s="131"/>
      <c r="G1762" s="105" t="str">
        <f>IF(F1762="","",VLOOKUP(F1762,プルダウン用リスト!$K$1:$M$14,2,FALSE))</f>
        <v/>
      </c>
      <c r="H1762" s="99"/>
      <c r="I1762" s="99"/>
      <c r="J1762" s="139"/>
      <c r="K1762" s="141"/>
      <c r="L1762" s="118"/>
      <c r="M1762" s="119" t="str">
        <f t="shared" si="165"/>
        <v/>
      </c>
      <c r="N1762" s="103"/>
      <c r="O1762" s="100"/>
      <c r="P1762" s="100"/>
      <c r="Q1762" s="101" t="str">
        <f t="shared" si="166"/>
        <v/>
      </c>
      <c r="R1762" s="100"/>
      <c r="S1762" s="102" t="str">
        <f t="shared" si="167"/>
        <v/>
      </c>
      <c r="T1762" s="15" t="str">
        <f t="shared" si="168"/>
        <v/>
      </c>
    </row>
    <row r="1763" spans="1:20" x14ac:dyDescent="0.55000000000000004">
      <c r="A1763" s="126"/>
      <c r="B1763" s="95"/>
      <c r="C1763" s="98" t="str">
        <f>IF(B1763="","",VLOOKUP(B1763,団体基本情報!$B$14:$D$23,3,FALSE))</f>
        <v/>
      </c>
      <c r="D1763" s="7" t="str">
        <f t="shared" si="163"/>
        <v/>
      </c>
      <c r="E1763" s="6" t="str">
        <f t="shared" si="164"/>
        <v/>
      </c>
      <c r="F1763" s="131"/>
      <c r="G1763" s="105" t="str">
        <f>IF(F1763="","",VLOOKUP(F1763,プルダウン用リスト!$K$1:$M$14,2,FALSE))</f>
        <v/>
      </c>
      <c r="H1763" s="99"/>
      <c r="I1763" s="99"/>
      <c r="J1763" s="139"/>
      <c r="K1763" s="141"/>
      <c r="L1763" s="118"/>
      <c r="M1763" s="119" t="str">
        <f t="shared" si="165"/>
        <v/>
      </c>
      <c r="N1763" s="103"/>
      <c r="O1763" s="100"/>
      <c r="P1763" s="100"/>
      <c r="Q1763" s="101" t="str">
        <f t="shared" si="166"/>
        <v/>
      </c>
      <c r="R1763" s="100"/>
      <c r="S1763" s="102" t="str">
        <f t="shared" si="167"/>
        <v/>
      </c>
      <c r="T1763" s="15" t="str">
        <f t="shared" si="168"/>
        <v/>
      </c>
    </row>
    <row r="1764" spans="1:20" x14ac:dyDescent="0.55000000000000004">
      <c r="A1764" s="126"/>
      <c r="B1764" s="95"/>
      <c r="C1764" s="98" t="str">
        <f>IF(B1764="","",VLOOKUP(B1764,団体基本情報!$B$14:$D$23,3,FALSE))</f>
        <v/>
      </c>
      <c r="D1764" s="7" t="str">
        <f t="shared" si="163"/>
        <v/>
      </c>
      <c r="E1764" s="6" t="str">
        <f t="shared" si="164"/>
        <v/>
      </c>
      <c r="F1764" s="131"/>
      <c r="G1764" s="105" t="str">
        <f>IF(F1764="","",VLOOKUP(F1764,プルダウン用リスト!$K$1:$M$14,2,FALSE))</f>
        <v/>
      </c>
      <c r="H1764" s="99"/>
      <c r="I1764" s="99"/>
      <c r="J1764" s="139"/>
      <c r="K1764" s="141"/>
      <c r="L1764" s="118"/>
      <c r="M1764" s="119" t="str">
        <f t="shared" si="165"/>
        <v/>
      </c>
      <c r="N1764" s="103"/>
      <c r="O1764" s="100"/>
      <c r="P1764" s="100"/>
      <c r="Q1764" s="101" t="str">
        <f t="shared" si="166"/>
        <v/>
      </c>
      <c r="R1764" s="100"/>
      <c r="S1764" s="102" t="str">
        <f t="shared" si="167"/>
        <v/>
      </c>
      <c r="T1764" s="15" t="str">
        <f t="shared" si="168"/>
        <v/>
      </c>
    </row>
    <row r="1765" spans="1:20" x14ac:dyDescent="0.55000000000000004">
      <c r="A1765" s="126"/>
      <c r="B1765" s="95"/>
      <c r="C1765" s="98" t="str">
        <f>IF(B1765="","",VLOOKUP(B1765,団体基本情報!$B$14:$D$23,3,FALSE))</f>
        <v/>
      </c>
      <c r="D1765" s="7" t="str">
        <f t="shared" si="163"/>
        <v/>
      </c>
      <c r="E1765" s="6" t="str">
        <f t="shared" si="164"/>
        <v/>
      </c>
      <c r="F1765" s="131"/>
      <c r="G1765" s="105" t="str">
        <f>IF(F1765="","",VLOOKUP(F1765,プルダウン用リスト!$K$1:$M$14,2,FALSE))</f>
        <v/>
      </c>
      <c r="H1765" s="99"/>
      <c r="I1765" s="99"/>
      <c r="J1765" s="139"/>
      <c r="K1765" s="141"/>
      <c r="L1765" s="118"/>
      <c r="M1765" s="119" t="str">
        <f t="shared" si="165"/>
        <v/>
      </c>
      <c r="N1765" s="103"/>
      <c r="O1765" s="100"/>
      <c r="P1765" s="100"/>
      <c r="Q1765" s="101" t="str">
        <f t="shared" si="166"/>
        <v/>
      </c>
      <c r="R1765" s="100"/>
      <c r="S1765" s="102" t="str">
        <f t="shared" si="167"/>
        <v/>
      </c>
      <c r="T1765" s="15" t="str">
        <f t="shared" si="168"/>
        <v/>
      </c>
    </row>
    <row r="1766" spans="1:20" x14ac:dyDescent="0.55000000000000004">
      <c r="A1766" s="126"/>
      <c r="B1766" s="95"/>
      <c r="C1766" s="98" t="str">
        <f>IF(B1766="","",VLOOKUP(B1766,団体基本情報!$B$14:$D$23,3,FALSE))</f>
        <v/>
      </c>
      <c r="D1766" s="7" t="str">
        <f t="shared" si="163"/>
        <v/>
      </c>
      <c r="E1766" s="6" t="str">
        <f t="shared" si="164"/>
        <v/>
      </c>
      <c r="F1766" s="131"/>
      <c r="G1766" s="105" t="str">
        <f>IF(F1766="","",VLOOKUP(F1766,プルダウン用リスト!$K$1:$M$14,2,FALSE))</f>
        <v/>
      </c>
      <c r="H1766" s="99"/>
      <c r="I1766" s="99"/>
      <c r="J1766" s="139"/>
      <c r="K1766" s="141"/>
      <c r="L1766" s="118"/>
      <c r="M1766" s="119" t="str">
        <f t="shared" si="165"/>
        <v/>
      </c>
      <c r="N1766" s="103"/>
      <c r="O1766" s="100"/>
      <c r="P1766" s="100"/>
      <c r="Q1766" s="101" t="str">
        <f t="shared" si="166"/>
        <v/>
      </c>
      <c r="R1766" s="100"/>
      <c r="S1766" s="102" t="str">
        <f t="shared" si="167"/>
        <v/>
      </c>
      <c r="T1766" s="15" t="str">
        <f t="shared" si="168"/>
        <v/>
      </c>
    </row>
    <row r="1767" spans="1:20" x14ac:dyDescent="0.55000000000000004">
      <c r="A1767" s="126"/>
      <c r="B1767" s="95"/>
      <c r="C1767" s="98" t="str">
        <f>IF(B1767="","",VLOOKUP(B1767,団体基本情報!$B$14:$D$23,3,FALSE))</f>
        <v/>
      </c>
      <c r="D1767" s="7" t="str">
        <f t="shared" si="163"/>
        <v/>
      </c>
      <c r="E1767" s="6" t="str">
        <f t="shared" si="164"/>
        <v/>
      </c>
      <c r="F1767" s="131"/>
      <c r="G1767" s="105" t="str">
        <f>IF(F1767="","",VLOOKUP(F1767,プルダウン用リスト!$K$1:$M$14,2,FALSE))</f>
        <v/>
      </c>
      <c r="H1767" s="99"/>
      <c r="I1767" s="99"/>
      <c r="J1767" s="139"/>
      <c r="K1767" s="141"/>
      <c r="L1767" s="118"/>
      <c r="M1767" s="119" t="str">
        <f t="shared" si="165"/>
        <v/>
      </c>
      <c r="N1767" s="103"/>
      <c r="O1767" s="100"/>
      <c r="P1767" s="100"/>
      <c r="Q1767" s="101" t="str">
        <f t="shared" si="166"/>
        <v/>
      </c>
      <c r="R1767" s="100"/>
      <c r="S1767" s="102" t="str">
        <f t="shared" si="167"/>
        <v/>
      </c>
      <c r="T1767" s="15" t="str">
        <f t="shared" si="168"/>
        <v/>
      </c>
    </row>
    <row r="1768" spans="1:20" x14ac:dyDescent="0.55000000000000004">
      <c r="A1768" s="126"/>
      <c r="B1768" s="95"/>
      <c r="C1768" s="98" t="str">
        <f>IF(B1768="","",VLOOKUP(B1768,団体基本情報!$B$14:$D$23,3,FALSE))</f>
        <v/>
      </c>
      <c r="D1768" s="7" t="str">
        <f t="shared" si="163"/>
        <v/>
      </c>
      <c r="E1768" s="6" t="str">
        <f t="shared" si="164"/>
        <v/>
      </c>
      <c r="F1768" s="131"/>
      <c r="G1768" s="105" t="str">
        <f>IF(F1768="","",VLOOKUP(F1768,プルダウン用リスト!$K$1:$M$14,2,FALSE))</f>
        <v/>
      </c>
      <c r="H1768" s="99"/>
      <c r="I1768" s="99"/>
      <c r="J1768" s="139"/>
      <c r="K1768" s="141"/>
      <c r="L1768" s="118"/>
      <c r="M1768" s="119" t="str">
        <f t="shared" si="165"/>
        <v/>
      </c>
      <c r="N1768" s="103"/>
      <c r="O1768" s="100"/>
      <c r="P1768" s="100"/>
      <c r="Q1768" s="101" t="str">
        <f t="shared" si="166"/>
        <v/>
      </c>
      <c r="R1768" s="100"/>
      <c r="S1768" s="102" t="str">
        <f t="shared" si="167"/>
        <v/>
      </c>
      <c r="T1768" s="15" t="str">
        <f t="shared" si="168"/>
        <v/>
      </c>
    </row>
    <row r="1769" spans="1:20" x14ac:dyDescent="0.55000000000000004">
      <c r="A1769" s="126"/>
      <c r="B1769" s="95"/>
      <c r="C1769" s="98" t="str">
        <f>IF(B1769="","",VLOOKUP(B1769,団体基本情報!$B$14:$D$23,3,FALSE))</f>
        <v/>
      </c>
      <c r="D1769" s="7" t="str">
        <f t="shared" si="163"/>
        <v/>
      </c>
      <c r="E1769" s="6" t="str">
        <f t="shared" si="164"/>
        <v/>
      </c>
      <c r="F1769" s="131"/>
      <c r="G1769" s="105" t="str">
        <f>IF(F1769="","",VLOOKUP(F1769,プルダウン用リスト!$K$1:$M$14,2,FALSE))</f>
        <v/>
      </c>
      <c r="H1769" s="99"/>
      <c r="I1769" s="99"/>
      <c r="J1769" s="139"/>
      <c r="K1769" s="141"/>
      <c r="L1769" s="118"/>
      <c r="M1769" s="119" t="str">
        <f t="shared" si="165"/>
        <v/>
      </c>
      <c r="N1769" s="103"/>
      <c r="O1769" s="100"/>
      <c r="P1769" s="100"/>
      <c r="Q1769" s="101" t="str">
        <f t="shared" si="166"/>
        <v/>
      </c>
      <c r="R1769" s="100"/>
      <c r="S1769" s="102" t="str">
        <f t="shared" si="167"/>
        <v/>
      </c>
      <c r="T1769" s="15" t="str">
        <f t="shared" si="168"/>
        <v/>
      </c>
    </row>
    <row r="1770" spans="1:20" x14ac:dyDescent="0.55000000000000004">
      <c r="A1770" s="126"/>
      <c r="B1770" s="95"/>
      <c r="C1770" s="98" t="str">
        <f>IF(B1770="","",VLOOKUP(B1770,団体基本情報!$B$14:$D$23,3,FALSE))</f>
        <v/>
      </c>
      <c r="D1770" s="7" t="str">
        <f t="shared" si="163"/>
        <v/>
      </c>
      <c r="E1770" s="6" t="str">
        <f t="shared" si="164"/>
        <v/>
      </c>
      <c r="F1770" s="131"/>
      <c r="G1770" s="105" t="str">
        <f>IF(F1770="","",VLOOKUP(F1770,プルダウン用リスト!$K$1:$M$14,2,FALSE))</f>
        <v/>
      </c>
      <c r="H1770" s="99"/>
      <c r="I1770" s="99"/>
      <c r="J1770" s="139"/>
      <c r="K1770" s="141"/>
      <c r="L1770" s="118"/>
      <c r="M1770" s="119" t="str">
        <f t="shared" si="165"/>
        <v/>
      </c>
      <c r="N1770" s="103"/>
      <c r="O1770" s="100"/>
      <c r="P1770" s="100"/>
      <c r="Q1770" s="101" t="str">
        <f t="shared" si="166"/>
        <v/>
      </c>
      <c r="R1770" s="100"/>
      <c r="S1770" s="102" t="str">
        <f t="shared" si="167"/>
        <v/>
      </c>
      <c r="T1770" s="15" t="str">
        <f t="shared" si="168"/>
        <v/>
      </c>
    </row>
    <row r="1771" spans="1:20" x14ac:dyDescent="0.55000000000000004">
      <c r="A1771" s="126"/>
      <c r="B1771" s="95"/>
      <c r="C1771" s="98" t="str">
        <f>IF(B1771="","",VLOOKUP(B1771,団体基本情報!$B$14:$D$23,3,FALSE))</f>
        <v/>
      </c>
      <c r="D1771" s="7" t="str">
        <f t="shared" si="163"/>
        <v/>
      </c>
      <c r="E1771" s="6" t="str">
        <f t="shared" si="164"/>
        <v/>
      </c>
      <c r="F1771" s="131"/>
      <c r="G1771" s="105" t="str">
        <f>IF(F1771="","",VLOOKUP(F1771,プルダウン用リスト!$K$1:$M$14,2,FALSE))</f>
        <v/>
      </c>
      <c r="H1771" s="99"/>
      <c r="I1771" s="99"/>
      <c r="J1771" s="139"/>
      <c r="K1771" s="141"/>
      <c r="L1771" s="118"/>
      <c r="M1771" s="119" t="str">
        <f t="shared" si="165"/>
        <v/>
      </c>
      <c r="N1771" s="103"/>
      <c r="O1771" s="100"/>
      <c r="P1771" s="100"/>
      <c r="Q1771" s="101" t="str">
        <f t="shared" si="166"/>
        <v/>
      </c>
      <c r="R1771" s="100"/>
      <c r="S1771" s="102" t="str">
        <f t="shared" si="167"/>
        <v/>
      </c>
      <c r="T1771" s="15" t="str">
        <f t="shared" si="168"/>
        <v/>
      </c>
    </row>
    <row r="1772" spans="1:20" x14ac:dyDescent="0.55000000000000004">
      <c r="A1772" s="126"/>
      <c r="B1772" s="95"/>
      <c r="C1772" s="98" t="str">
        <f>IF(B1772="","",VLOOKUP(B1772,団体基本情報!$B$14:$D$23,3,FALSE))</f>
        <v/>
      </c>
      <c r="D1772" s="7" t="str">
        <f t="shared" si="163"/>
        <v/>
      </c>
      <c r="E1772" s="6" t="str">
        <f t="shared" si="164"/>
        <v/>
      </c>
      <c r="F1772" s="131"/>
      <c r="G1772" s="105" t="str">
        <f>IF(F1772="","",VLOOKUP(F1772,プルダウン用リスト!$K$1:$M$14,2,FALSE))</f>
        <v/>
      </c>
      <c r="H1772" s="99"/>
      <c r="I1772" s="99"/>
      <c r="J1772" s="139"/>
      <c r="K1772" s="141"/>
      <c r="L1772" s="118"/>
      <c r="M1772" s="119" t="str">
        <f t="shared" si="165"/>
        <v/>
      </c>
      <c r="N1772" s="103"/>
      <c r="O1772" s="100"/>
      <c r="P1772" s="100"/>
      <c r="Q1772" s="101" t="str">
        <f t="shared" si="166"/>
        <v/>
      </c>
      <c r="R1772" s="100"/>
      <c r="S1772" s="102" t="str">
        <f t="shared" si="167"/>
        <v/>
      </c>
      <c r="T1772" s="15" t="str">
        <f t="shared" si="168"/>
        <v/>
      </c>
    </row>
    <row r="1773" spans="1:20" x14ac:dyDescent="0.55000000000000004">
      <c r="A1773" s="126"/>
      <c r="B1773" s="95"/>
      <c r="C1773" s="98" t="str">
        <f>IF(B1773="","",VLOOKUP(B1773,団体基本情報!$B$14:$D$23,3,FALSE))</f>
        <v/>
      </c>
      <c r="D1773" s="7" t="str">
        <f t="shared" si="163"/>
        <v/>
      </c>
      <c r="E1773" s="6" t="str">
        <f t="shared" si="164"/>
        <v/>
      </c>
      <c r="F1773" s="131"/>
      <c r="G1773" s="105" t="str">
        <f>IF(F1773="","",VLOOKUP(F1773,プルダウン用リスト!$K$1:$M$14,2,FALSE))</f>
        <v/>
      </c>
      <c r="H1773" s="99"/>
      <c r="I1773" s="99"/>
      <c r="J1773" s="139"/>
      <c r="K1773" s="141"/>
      <c r="L1773" s="118"/>
      <c r="M1773" s="119" t="str">
        <f t="shared" si="165"/>
        <v/>
      </c>
      <c r="N1773" s="103"/>
      <c r="O1773" s="100"/>
      <c r="P1773" s="100"/>
      <c r="Q1773" s="101" t="str">
        <f t="shared" si="166"/>
        <v/>
      </c>
      <c r="R1773" s="100"/>
      <c r="S1773" s="102" t="str">
        <f t="shared" si="167"/>
        <v/>
      </c>
      <c r="T1773" s="15" t="str">
        <f t="shared" si="168"/>
        <v/>
      </c>
    </row>
    <row r="1774" spans="1:20" x14ac:dyDescent="0.55000000000000004">
      <c r="A1774" s="126"/>
      <c r="B1774" s="95"/>
      <c r="C1774" s="98" t="str">
        <f>IF(B1774="","",VLOOKUP(B1774,団体基本情報!$B$14:$D$23,3,FALSE))</f>
        <v/>
      </c>
      <c r="D1774" s="7" t="str">
        <f t="shared" si="163"/>
        <v/>
      </c>
      <c r="E1774" s="6" t="str">
        <f t="shared" si="164"/>
        <v/>
      </c>
      <c r="F1774" s="131"/>
      <c r="G1774" s="105" t="str">
        <f>IF(F1774="","",VLOOKUP(F1774,プルダウン用リスト!$K$1:$M$14,2,FALSE))</f>
        <v/>
      </c>
      <c r="H1774" s="99"/>
      <c r="I1774" s="99"/>
      <c r="J1774" s="139"/>
      <c r="K1774" s="141"/>
      <c r="L1774" s="118"/>
      <c r="M1774" s="119" t="str">
        <f t="shared" si="165"/>
        <v/>
      </c>
      <c r="N1774" s="103"/>
      <c r="O1774" s="100"/>
      <c r="P1774" s="100"/>
      <c r="Q1774" s="101" t="str">
        <f t="shared" si="166"/>
        <v/>
      </c>
      <c r="R1774" s="100"/>
      <c r="S1774" s="102" t="str">
        <f t="shared" si="167"/>
        <v/>
      </c>
      <c r="T1774" s="15" t="str">
        <f t="shared" si="168"/>
        <v/>
      </c>
    </row>
    <row r="1775" spans="1:20" x14ac:dyDescent="0.55000000000000004">
      <c r="A1775" s="126"/>
      <c r="B1775" s="95"/>
      <c r="C1775" s="98" t="str">
        <f>IF(B1775="","",VLOOKUP(B1775,団体基本情報!$B$14:$D$23,3,FALSE))</f>
        <v/>
      </c>
      <c r="D1775" s="7" t="str">
        <f t="shared" si="163"/>
        <v/>
      </c>
      <c r="E1775" s="6" t="str">
        <f t="shared" si="164"/>
        <v/>
      </c>
      <c r="F1775" s="131"/>
      <c r="G1775" s="105" t="str">
        <f>IF(F1775="","",VLOOKUP(F1775,プルダウン用リスト!$K$1:$M$14,2,FALSE))</f>
        <v/>
      </c>
      <c r="H1775" s="99"/>
      <c r="I1775" s="99"/>
      <c r="J1775" s="139"/>
      <c r="K1775" s="141"/>
      <c r="L1775" s="118"/>
      <c r="M1775" s="119" t="str">
        <f t="shared" si="165"/>
        <v/>
      </c>
      <c r="N1775" s="103"/>
      <c r="O1775" s="100"/>
      <c r="P1775" s="100"/>
      <c r="Q1775" s="101" t="str">
        <f t="shared" si="166"/>
        <v/>
      </c>
      <c r="R1775" s="100"/>
      <c r="S1775" s="102" t="str">
        <f t="shared" si="167"/>
        <v/>
      </c>
      <c r="T1775" s="15" t="str">
        <f t="shared" si="168"/>
        <v/>
      </c>
    </row>
    <row r="1776" spans="1:20" x14ac:dyDescent="0.55000000000000004">
      <c r="A1776" s="126"/>
      <c r="B1776" s="95"/>
      <c r="C1776" s="98" t="str">
        <f>IF(B1776="","",VLOOKUP(B1776,団体基本情報!$B$14:$D$23,3,FALSE))</f>
        <v/>
      </c>
      <c r="D1776" s="7" t="str">
        <f t="shared" si="163"/>
        <v/>
      </c>
      <c r="E1776" s="6" t="str">
        <f t="shared" si="164"/>
        <v/>
      </c>
      <c r="F1776" s="131"/>
      <c r="G1776" s="105" t="str">
        <f>IF(F1776="","",VLOOKUP(F1776,プルダウン用リスト!$K$1:$M$14,2,FALSE))</f>
        <v/>
      </c>
      <c r="H1776" s="99"/>
      <c r="I1776" s="99"/>
      <c r="J1776" s="139"/>
      <c r="K1776" s="141"/>
      <c r="L1776" s="118"/>
      <c r="M1776" s="119" t="str">
        <f t="shared" si="165"/>
        <v/>
      </c>
      <c r="N1776" s="103"/>
      <c r="O1776" s="100"/>
      <c r="P1776" s="100"/>
      <c r="Q1776" s="101" t="str">
        <f t="shared" si="166"/>
        <v/>
      </c>
      <c r="R1776" s="100"/>
      <c r="S1776" s="102" t="str">
        <f t="shared" si="167"/>
        <v/>
      </c>
      <c r="T1776" s="15" t="str">
        <f t="shared" si="168"/>
        <v/>
      </c>
    </row>
    <row r="1777" spans="1:20" x14ac:dyDescent="0.55000000000000004">
      <c r="A1777" s="126"/>
      <c r="B1777" s="95"/>
      <c r="C1777" s="98" t="str">
        <f>IF(B1777="","",VLOOKUP(B1777,団体基本情報!$B$14:$D$23,3,FALSE))</f>
        <v/>
      </c>
      <c r="D1777" s="7" t="str">
        <f t="shared" si="163"/>
        <v/>
      </c>
      <c r="E1777" s="6" t="str">
        <f t="shared" si="164"/>
        <v/>
      </c>
      <c r="F1777" s="131"/>
      <c r="G1777" s="105" t="str">
        <f>IF(F1777="","",VLOOKUP(F1777,プルダウン用リスト!$K$1:$M$14,2,FALSE))</f>
        <v/>
      </c>
      <c r="H1777" s="99"/>
      <c r="I1777" s="99"/>
      <c r="J1777" s="139"/>
      <c r="K1777" s="141"/>
      <c r="L1777" s="118"/>
      <c r="M1777" s="119" t="str">
        <f t="shared" si="165"/>
        <v/>
      </c>
      <c r="N1777" s="103"/>
      <c r="O1777" s="100"/>
      <c r="P1777" s="100"/>
      <c r="Q1777" s="101" t="str">
        <f t="shared" si="166"/>
        <v/>
      </c>
      <c r="R1777" s="100"/>
      <c r="S1777" s="102" t="str">
        <f t="shared" si="167"/>
        <v/>
      </c>
      <c r="T1777" s="15" t="str">
        <f t="shared" si="168"/>
        <v/>
      </c>
    </row>
    <row r="1778" spans="1:20" x14ac:dyDescent="0.55000000000000004">
      <c r="A1778" s="126"/>
      <c r="B1778" s="95"/>
      <c r="C1778" s="98" t="str">
        <f>IF(B1778="","",VLOOKUP(B1778,団体基本情報!$B$14:$D$23,3,FALSE))</f>
        <v/>
      </c>
      <c r="D1778" s="7" t="str">
        <f t="shared" si="163"/>
        <v/>
      </c>
      <c r="E1778" s="6" t="str">
        <f t="shared" si="164"/>
        <v/>
      </c>
      <c r="F1778" s="131"/>
      <c r="G1778" s="105" t="str">
        <f>IF(F1778="","",VLOOKUP(F1778,プルダウン用リスト!$K$1:$M$14,2,FALSE))</f>
        <v/>
      </c>
      <c r="H1778" s="99"/>
      <c r="I1778" s="99"/>
      <c r="J1778" s="139"/>
      <c r="K1778" s="141"/>
      <c r="L1778" s="118"/>
      <c r="M1778" s="119" t="str">
        <f t="shared" si="165"/>
        <v/>
      </c>
      <c r="N1778" s="103"/>
      <c r="O1778" s="100"/>
      <c r="P1778" s="100"/>
      <c r="Q1778" s="101" t="str">
        <f t="shared" si="166"/>
        <v/>
      </c>
      <c r="R1778" s="100"/>
      <c r="S1778" s="102" t="str">
        <f t="shared" si="167"/>
        <v/>
      </c>
      <c r="T1778" s="15" t="str">
        <f t="shared" si="168"/>
        <v/>
      </c>
    </row>
    <row r="1779" spans="1:20" x14ac:dyDescent="0.55000000000000004">
      <c r="A1779" s="126"/>
      <c r="B1779" s="95"/>
      <c r="C1779" s="98" t="str">
        <f>IF(B1779="","",VLOOKUP(B1779,団体基本情報!$B$14:$D$23,3,FALSE))</f>
        <v/>
      </c>
      <c r="D1779" s="7" t="str">
        <f t="shared" si="163"/>
        <v/>
      </c>
      <c r="E1779" s="6" t="str">
        <f t="shared" si="164"/>
        <v/>
      </c>
      <c r="F1779" s="131"/>
      <c r="G1779" s="105" t="str">
        <f>IF(F1779="","",VLOOKUP(F1779,プルダウン用リスト!$K$1:$M$14,2,FALSE))</f>
        <v/>
      </c>
      <c r="H1779" s="99"/>
      <c r="I1779" s="99"/>
      <c r="J1779" s="139"/>
      <c r="K1779" s="141"/>
      <c r="L1779" s="118"/>
      <c r="M1779" s="119" t="str">
        <f t="shared" si="165"/>
        <v/>
      </c>
      <c r="N1779" s="103"/>
      <c r="O1779" s="100"/>
      <c r="P1779" s="100"/>
      <c r="Q1779" s="101" t="str">
        <f t="shared" si="166"/>
        <v/>
      </c>
      <c r="R1779" s="100"/>
      <c r="S1779" s="102" t="str">
        <f t="shared" si="167"/>
        <v/>
      </c>
      <c r="T1779" s="15" t="str">
        <f t="shared" si="168"/>
        <v/>
      </c>
    </row>
    <row r="1780" spans="1:20" x14ac:dyDescent="0.55000000000000004">
      <c r="A1780" s="126"/>
      <c r="B1780" s="95"/>
      <c r="C1780" s="98" t="str">
        <f>IF(B1780="","",VLOOKUP(B1780,団体基本情報!$B$14:$D$23,3,FALSE))</f>
        <v/>
      </c>
      <c r="D1780" s="7" t="str">
        <f t="shared" si="163"/>
        <v/>
      </c>
      <c r="E1780" s="6" t="str">
        <f t="shared" si="164"/>
        <v/>
      </c>
      <c r="F1780" s="131"/>
      <c r="G1780" s="105" t="str">
        <f>IF(F1780="","",VLOOKUP(F1780,プルダウン用リスト!$K$1:$M$14,2,FALSE))</f>
        <v/>
      </c>
      <c r="H1780" s="99"/>
      <c r="I1780" s="99"/>
      <c r="J1780" s="139"/>
      <c r="K1780" s="141"/>
      <c r="L1780" s="118"/>
      <c r="M1780" s="119" t="str">
        <f t="shared" si="165"/>
        <v/>
      </c>
      <c r="N1780" s="103"/>
      <c r="O1780" s="100"/>
      <c r="P1780" s="100"/>
      <c r="Q1780" s="101" t="str">
        <f t="shared" si="166"/>
        <v/>
      </c>
      <c r="R1780" s="100"/>
      <c r="S1780" s="102" t="str">
        <f t="shared" si="167"/>
        <v/>
      </c>
      <c r="T1780" s="15" t="str">
        <f t="shared" si="168"/>
        <v/>
      </c>
    </row>
    <row r="1781" spans="1:20" x14ac:dyDescent="0.55000000000000004">
      <c r="A1781" s="126"/>
      <c r="B1781" s="95"/>
      <c r="C1781" s="98" t="str">
        <f>IF(B1781="","",VLOOKUP(B1781,団体基本情報!$B$14:$D$23,3,FALSE))</f>
        <v/>
      </c>
      <c r="D1781" s="7" t="str">
        <f t="shared" si="163"/>
        <v/>
      </c>
      <c r="E1781" s="6" t="str">
        <f t="shared" si="164"/>
        <v/>
      </c>
      <c r="F1781" s="131"/>
      <c r="G1781" s="105" t="str">
        <f>IF(F1781="","",VLOOKUP(F1781,プルダウン用リスト!$K$1:$M$14,2,FALSE))</f>
        <v/>
      </c>
      <c r="H1781" s="99"/>
      <c r="I1781" s="99"/>
      <c r="J1781" s="139"/>
      <c r="K1781" s="141"/>
      <c r="L1781" s="118"/>
      <c r="M1781" s="119" t="str">
        <f t="shared" si="165"/>
        <v/>
      </c>
      <c r="N1781" s="103"/>
      <c r="O1781" s="100"/>
      <c r="P1781" s="100"/>
      <c r="Q1781" s="101" t="str">
        <f t="shared" si="166"/>
        <v/>
      </c>
      <c r="R1781" s="100"/>
      <c r="S1781" s="102" t="str">
        <f t="shared" si="167"/>
        <v/>
      </c>
      <c r="T1781" s="15" t="str">
        <f t="shared" si="168"/>
        <v/>
      </c>
    </row>
    <row r="1782" spans="1:20" x14ac:dyDescent="0.55000000000000004">
      <c r="A1782" s="126"/>
      <c r="B1782" s="95"/>
      <c r="C1782" s="98" t="str">
        <f>IF(B1782="","",VLOOKUP(B1782,団体基本情報!$B$14:$D$23,3,FALSE))</f>
        <v/>
      </c>
      <c r="D1782" s="7" t="str">
        <f t="shared" si="163"/>
        <v/>
      </c>
      <c r="E1782" s="6" t="str">
        <f t="shared" si="164"/>
        <v/>
      </c>
      <c r="F1782" s="131"/>
      <c r="G1782" s="105" t="str">
        <f>IF(F1782="","",VLOOKUP(F1782,プルダウン用リスト!$K$1:$M$14,2,FALSE))</f>
        <v/>
      </c>
      <c r="H1782" s="99"/>
      <c r="I1782" s="99"/>
      <c r="J1782" s="139"/>
      <c r="K1782" s="141"/>
      <c r="L1782" s="118"/>
      <c r="M1782" s="119" t="str">
        <f t="shared" si="165"/>
        <v/>
      </c>
      <c r="N1782" s="103"/>
      <c r="O1782" s="100"/>
      <c r="P1782" s="100"/>
      <c r="Q1782" s="101" t="str">
        <f t="shared" si="166"/>
        <v/>
      </c>
      <c r="R1782" s="100"/>
      <c r="S1782" s="102" t="str">
        <f t="shared" si="167"/>
        <v/>
      </c>
      <c r="T1782" s="15" t="str">
        <f t="shared" si="168"/>
        <v/>
      </c>
    </row>
    <row r="1783" spans="1:20" x14ac:dyDescent="0.55000000000000004">
      <c r="A1783" s="126"/>
      <c r="B1783" s="95"/>
      <c r="C1783" s="98" t="str">
        <f>IF(B1783="","",VLOOKUP(B1783,団体基本情報!$B$14:$D$23,3,FALSE))</f>
        <v/>
      </c>
      <c r="D1783" s="7" t="str">
        <f t="shared" si="163"/>
        <v/>
      </c>
      <c r="E1783" s="6" t="str">
        <f t="shared" si="164"/>
        <v/>
      </c>
      <c r="F1783" s="131"/>
      <c r="G1783" s="105" t="str">
        <f>IF(F1783="","",VLOOKUP(F1783,プルダウン用リスト!$K$1:$M$14,2,FALSE))</f>
        <v/>
      </c>
      <c r="H1783" s="99"/>
      <c r="I1783" s="99"/>
      <c r="J1783" s="139"/>
      <c r="K1783" s="141"/>
      <c r="L1783" s="118"/>
      <c r="M1783" s="119" t="str">
        <f t="shared" si="165"/>
        <v/>
      </c>
      <c r="N1783" s="103"/>
      <c r="O1783" s="100"/>
      <c r="P1783" s="100"/>
      <c r="Q1783" s="101" t="str">
        <f t="shared" si="166"/>
        <v/>
      </c>
      <c r="R1783" s="100"/>
      <c r="S1783" s="102" t="str">
        <f t="shared" si="167"/>
        <v/>
      </c>
      <c r="T1783" s="15" t="str">
        <f t="shared" si="168"/>
        <v/>
      </c>
    </row>
    <row r="1784" spans="1:20" x14ac:dyDescent="0.55000000000000004">
      <c r="A1784" s="126"/>
      <c r="B1784" s="95"/>
      <c r="C1784" s="98" t="str">
        <f>IF(B1784="","",VLOOKUP(B1784,団体基本情報!$B$14:$D$23,3,FALSE))</f>
        <v/>
      </c>
      <c r="D1784" s="7" t="str">
        <f t="shared" si="163"/>
        <v/>
      </c>
      <c r="E1784" s="6" t="str">
        <f t="shared" si="164"/>
        <v/>
      </c>
      <c r="F1784" s="131"/>
      <c r="G1784" s="105" t="str">
        <f>IF(F1784="","",VLOOKUP(F1784,プルダウン用リスト!$K$1:$M$14,2,FALSE))</f>
        <v/>
      </c>
      <c r="H1784" s="99"/>
      <c r="I1784" s="99"/>
      <c r="J1784" s="139"/>
      <c r="K1784" s="141"/>
      <c r="L1784" s="118"/>
      <c r="M1784" s="119" t="str">
        <f t="shared" si="165"/>
        <v/>
      </c>
      <c r="N1784" s="103"/>
      <c r="O1784" s="100"/>
      <c r="P1784" s="100"/>
      <c r="Q1784" s="101" t="str">
        <f t="shared" si="166"/>
        <v/>
      </c>
      <c r="R1784" s="100"/>
      <c r="S1784" s="102" t="str">
        <f t="shared" si="167"/>
        <v/>
      </c>
      <c r="T1784" s="15" t="str">
        <f t="shared" si="168"/>
        <v/>
      </c>
    </row>
    <row r="1785" spans="1:20" x14ac:dyDescent="0.55000000000000004">
      <c r="A1785" s="126"/>
      <c r="B1785" s="95"/>
      <c r="C1785" s="98" t="str">
        <f>IF(B1785="","",VLOOKUP(B1785,団体基本情報!$B$14:$D$23,3,FALSE))</f>
        <v/>
      </c>
      <c r="D1785" s="7" t="str">
        <f t="shared" si="163"/>
        <v/>
      </c>
      <c r="E1785" s="6" t="str">
        <f t="shared" si="164"/>
        <v/>
      </c>
      <c r="F1785" s="131"/>
      <c r="G1785" s="105" t="str">
        <f>IF(F1785="","",VLOOKUP(F1785,プルダウン用リスト!$K$1:$M$14,2,FALSE))</f>
        <v/>
      </c>
      <c r="H1785" s="99"/>
      <c r="I1785" s="99"/>
      <c r="J1785" s="139"/>
      <c r="K1785" s="141"/>
      <c r="L1785" s="118"/>
      <c r="M1785" s="119" t="str">
        <f t="shared" si="165"/>
        <v/>
      </c>
      <c r="N1785" s="103"/>
      <c r="O1785" s="100"/>
      <c r="P1785" s="100"/>
      <c r="Q1785" s="101" t="str">
        <f t="shared" si="166"/>
        <v/>
      </c>
      <c r="R1785" s="100"/>
      <c r="S1785" s="102" t="str">
        <f t="shared" si="167"/>
        <v/>
      </c>
      <c r="T1785" s="15" t="str">
        <f t="shared" si="168"/>
        <v/>
      </c>
    </row>
    <row r="1786" spans="1:20" x14ac:dyDescent="0.55000000000000004">
      <c r="A1786" s="126"/>
      <c r="B1786" s="95"/>
      <c r="C1786" s="98" t="str">
        <f>IF(B1786="","",VLOOKUP(B1786,団体基本情報!$B$14:$D$23,3,FALSE))</f>
        <v/>
      </c>
      <c r="D1786" s="7" t="str">
        <f t="shared" si="163"/>
        <v/>
      </c>
      <c r="E1786" s="6" t="str">
        <f t="shared" si="164"/>
        <v/>
      </c>
      <c r="F1786" s="131"/>
      <c r="G1786" s="105" t="str">
        <f>IF(F1786="","",VLOOKUP(F1786,プルダウン用リスト!$K$1:$M$14,2,FALSE))</f>
        <v/>
      </c>
      <c r="H1786" s="99"/>
      <c r="I1786" s="99"/>
      <c r="J1786" s="139"/>
      <c r="K1786" s="141"/>
      <c r="L1786" s="118"/>
      <c r="M1786" s="119" t="str">
        <f t="shared" si="165"/>
        <v/>
      </c>
      <c r="N1786" s="103"/>
      <c r="O1786" s="100"/>
      <c r="P1786" s="100"/>
      <c r="Q1786" s="101" t="str">
        <f t="shared" si="166"/>
        <v/>
      </c>
      <c r="R1786" s="100"/>
      <c r="S1786" s="102" t="str">
        <f t="shared" si="167"/>
        <v/>
      </c>
      <c r="T1786" s="15" t="str">
        <f t="shared" si="168"/>
        <v/>
      </c>
    </row>
    <row r="1787" spans="1:20" x14ac:dyDescent="0.55000000000000004">
      <c r="A1787" s="126"/>
      <c r="B1787" s="95"/>
      <c r="C1787" s="98" t="str">
        <f>IF(B1787="","",VLOOKUP(B1787,団体基本情報!$B$14:$D$23,3,FALSE))</f>
        <v/>
      </c>
      <c r="D1787" s="7" t="str">
        <f t="shared" si="163"/>
        <v/>
      </c>
      <c r="E1787" s="6" t="str">
        <f t="shared" si="164"/>
        <v/>
      </c>
      <c r="F1787" s="131"/>
      <c r="G1787" s="105" t="str">
        <f>IF(F1787="","",VLOOKUP(F1787,プルダウン用リスト!$K$1:$M$14,2,FALSE))</f>
        <v/>
      </c>
      <c r="H1787" s="99"/>
      <c r="I1787" s="99"/>
      <c r="J1787" s="139"/>
      <c r="K1787" s="141"/>
      <c r="L1787" s="118"/>
      <c r="M1787" s="119" t="str">
        <f t="shared" si="165"/>
        <v/>
      </c>
      <c r="N1787" s="103"/>
      <c r="O1787" s="100"/>
      <c r="P1787" s="100"/>
      <c r="Q1787" s="101" t="str">
        <f t="shared" si="166"/>
        <v/>
      </c>
      <c r="R1787" s="100"/>
      <c r="S1787" s="102" t="str">
        <f t="shared" si="167"/>
        <v/>
      </c>
      <c r="T1787" s="15" t="str">
        <f t="shared" si="168"/>
        <v/>
      </c>
    </row>
    <row r="1788" spans="1:20" x14ac:dyDescent="0.55000000000000004">
      <c r="A1788" s="126"/>
      <c r="B1788" s="95"/>
      <c r="C1788" s="98" t="str">
        <f>IF(B1788="","",VLOOKUP(B1788,団体基本情報!$B$14:$D$23,3,FALSE))</f>
        <v/>
      </c>
      <c r="D1788" s="7" t="str">
        <f t="shared" si="163"/>
        <v/>
      </c>
      <c r="E1788" s="6" t="str">
        <f t="shared" si="164"/>
        <v/>
      </c>
      <c r="F1788" s="131"/>
      <c r="G1788" s="105" t="str">
        <f>IF(F1788="","",VLOOKUP(F1788,プルダウン用リスト!$K$1:$M$14,2,FALSE))</f>
        <v/>
      </c>
      <c r="H1788" s="99"/>
      <c r="I1788" s="99"/>
      <c r="J1788" s="139"/>
      <c r="K1788" s="141"/>
      <c r="L1788" s="118"/>
      <c r="M1788" s="119" t="str">
        <f t="shared" si="165"/>
        <v/>
      </c>
      <c r="N1788" s="103"/>
      <c r="O1788" s="100"/>
      <c r="P1788" s="100"/>
      <c r="Q1788" s="101" t="str">
        <f t="shared" si="166"/>
        <v/>
      </c>
      <c r="R1788" s="100"/>
      <c r="S1788" s="102" t="str">
        <f t="shared" si="167"/>
        <v/>
      </c>
      <c r="T1788" s="15" t="str">
        <f t="shared" si="168"/>
        <v/>
      </c>
    </row>
    <row r="1789" spans="1:20" x14ac:dyDescent="0.55000000000000004">
      <c r="A1789" s="126"/>
      <c r="B1789" s="95"/>
      <c r="C1789" s="98" t="str">
        <f>IF(B1789="","",VLOOKUP(B1789,団体基本情報!$B$14:$D$23,3,FALSE))</f>
        <v/>
      </c>
      <c r="D1789" s="7" t="str">
        <f t="shared" si="163"/>
        <v/>
      </c>
      <c r="E1789" s="6" t="str">
        <f t="shared" si="164"/>
        <v/>
      </c>
      <c r="F1789" s="131"/>
      <c r="G1789" s="105" t="str">
        <f>IF(F1789="","",VLOOKUP(F1789,プルダウン用リスト!$K$1:$M$14,2,FALSE))</f>
        <v/>
      </c>
      <c r="H1789" s="99"/>
      <c r="I1789" s="99"/>
      <c r="J1789" s="139"/>
      <c r="K1789" s="141"/>
      <c r="L1789" s="118"/>
      <c r="M1789" s="119" t="str">
        <f t="shared" si="165"/>
        <v/>
      </c>
      <c r="N1789" s="103"/>
      <c r="O1789" s="100"/>
      <c r="P1789" s="100"/>
      <c r="Q1789" s="101" t="str">
        <f t="shared" si="166"/>
        <v/>
      </c>
      <c r="R1789" s="100"/>
      <c r="S1789" s="102" t="str">
        <f t="shared" si="167"/>
        <v/>
      </c>
      <c r="T1789" s="15" t="str">
        <f t="shared" si="168"/>
        <v/>
      </c>
    </row>
    <row r="1790" spans="1:20" x14ac:dyDescent="0.55000000000000004">
      <c r="A1790" s="126"/>
      <c r="B1790" s="95"/>
      <c r="C1790" s="98" t="str">
        <f>IF(B1790="","",VLOOKUP(B1790,団体基本情報!$B$14:$D$23,3,FALSE))</f>
        <v/>
      </c>
      <c r="D1790" s="7" t="str">
        <f t="shared" si="163"/>
        <v/>
      </c>
      <c r="E1790" s="6" t="str">
        <f t="shared" si="164"/>
        <v/>
      </c>
      <c r="F1790" s="131"/>
      <c r="G1790" s="105" t="str">
        <f>IF(F1790="","",VLOOKUP(F1790,プルダウン用リスト!$K$1:$M$14,2,FALSE))</f>
        <v/>
      </c>
      <c r="H1790" s="99"/>
      <c r="I1790" s="99"/>
      <c r="J1790" s="139"/>
      <c r="K1790" s="141"/>
      <c r="L1790" s="118"/>
      <c r="M1790" s="119" t="str">
        <f t="shared" si="165"/>
        <v/>
      </c>
      <c r="N1790" s="103"/>
      <c r="O1790" s="100"/>
      <c r="P1790" s="100"/>
      <c r="Q1790" s="101" t="str">
        <f t="shared" si="166"/>
        <v/>
      </c>
      <c r="R1790" s="100"/>
      <c r="S1790" s="102" t="str">
        <f t="shared" si="167"/>
        <v/>
      </c>
      <c r="T1790" s="15" t="str">
        <f t="shared" si="168"/>
        <v/>
      </c>
    </row>
    <row r="1791" spans="1:20" x14ac:dyDescent="0.55000000000000004">
      <c r="A1791" s="126"/>
      <c r="B1791" s="95"/>
      <c r="C1791" s="98" t="str">
        <f>IF(B1791="","",VLOOKUP(B1791,団体基本情報!$B$14:$D$23,3,FALSE))</f>
        <v/>
      </c>
      <c r="D1791" s="7" t="str">
        <f t="shared" si="163"/>
        <v/>
      </c>
      <c r="E1791" s="6" t="str">
        <f t="shared" si="164"/>
        <v/>
      </c>
      <c r="F1791" s="131"/>
      <c r="G1791" s="105" t="str">
        <f>IF(F1791="","",VLOOKUP(F1791,プルダウン用リスト!$K$1:$M$14,2,FALSE))</f>
        <v/>
      </c>
      <c r="H1791" s="99"/>
      <c r="I1791" s="99"/>
      <c r="J1791" s="139"/>
      <c r="K1791" s="141"/>
      <c r="L1791" s="118"/>
      <c r="M1791" s="119" t="str">
        <f t="shared" si="165"/>
        <v/>
      </c>
      <c r="N1791" s="103"/>
      <c r="O1791" s="100"/>
      <c r="P1791" s="100"/>
      <c r="Q1791" s="101" t="str">
        <f t="shared" si="166"/>
        <v/>
      </c>
      <c r="R1791" s="100"/>
      <c r="S1791" s="102" t="str">
        <f t="shared" si="167"/>
        <v/>
      </c>
      <c r="T1791" s="15" t="str">
        <f t="shared" si="168"/>
        <v/>
      </c>
    </row>
    <row r="1792" spans="1:20" x14ac:dyDescent="0.55000000000000004">
      <c r="A1792" s="126"/>
      <c r="B1792" s="95"/>
      <c r="C1792" s="98" t="str">
        <f>IF(B1792="","",VLOOKUP(B1792,団体基本情報!$B$14:$D$23,3,FALSE))</f>
        <v/>
      </c>
      <c r="D1792" s="7" t="str">
        <f t="shared" si="163"/>
        <v/>
      </c>
      <c r="E1792" s="6" t="str">
        <f t="shared" si="164"/>
        <v/>
      </c>
      <c r="F1792" s="131"/>
      <c r="G1792" s="105" t="str">
        <f>IF(F1792="","",VLOOKUP(F1792,プルダウン用リスト!$K$1:$M$14,2,FALSE))</f>
        <v/>
      </c>
      <c r="H1792" s="99"/>
      <c r="I1792" s="99"/>
      <c r="J1792" s="139"/>
      <c r="K1792" s="141"/>
      <c r="L1792" s="118"/>
      <c r="M1792" s="119" t="str">
        <f t="shared" si="165"/>
        <v/>
      </c>
      <c r="N1792" s="103"/>
      <c r="O1792" s="100"/>
      <c r="P1792" s="100"/>
      <c r="Q1792" s="101" t="str">
        <f t="shared" si="166"/>
        <v/>
      </c>
      <c r="R1792" s="100"/>
      <c r="S1792" s="102" t="str">
        <f t="shared" si="167"/>
        <v/>
      </c>
      <c r="T1792" s="15" t="str">
        <f t="shared" si="168"/>
        <v/>
      </c>
    </row>
    <row r="1793" spans="1:20" x14ac:dyDescent="0.55000000000000004">
      <c r="A1793" s="126"/>
      <c r="B1793" s="95"/>
      <c r="C1793" s="98" t="str">
        <f>IF(B1793="","",VLOOKUP(B1793,団体基本情報!$B$14:$D$23,3,FALSE))</f>
        <v/>
      </c>
      <c r="D1793" s="7" t="str">
        <f t="shared" si="163"/>
        <v/>
      </c>
      <c r="E1793" s="6" t="str">
        <f t="shared" si="164"/>
        <v/>
      </c>
      <c r="F1793" s="131"/>
      <c r="G1793" s="105" t="str">
        <f>IF(F1793="","",VLOOKUP(F1793,プルダウン用リスト!$K$1:$M$14,2,FALSE))</f>
        <v/>
      </c>
      <c r="H1793" s="99"/>
      <c r="I1793" s="99"/>
      <c r="J1793" s="139"/>
      <c r="K1793" s="141"/>
      <c r="L1793" s="118"/>
      <c r="M1793" s="119" t="str">
        <f t="shared" si="165"/>
        <v/>
      </c>
      <c r="N1793" s="103"/>
      <c r="O1793" s="100"/>
      <c r="P1793" s="100"/>
      <c r="Q1793" s="101" t="str">
        <f t="shared" si="166"/>
        <v/>
      </c>
      <c r="R1793" s="100"/>
      <c r="S1793" s="102" t="str">
        <f t="shared" si="167"/>
        <v/>
      </c>
      <c r="T1793" s="15" t="str">
        <f t="shared" si="168"/>
        <v/>
      </c>
    </row>
    <row r="1794" spans="1:20" x14ac:dyDescent="0.55000000000000004">
      <c r="A1794" s="126"/>
      <c r="B1794" s="95"/>
      <c r="C1794" s="98" t="str">
        <f>IF(B1794="","",VLOOKUP(B1794,団体基本情報!$B$14:$D$23,3,FALSE))</f>
        <v/>
      </c>
      <c r="D1794" s="7" t="str">
        <f t="shared" si="163"/>
        <v/>
      </c>
      <c r="E1794" s="6" t="str">
        <f t="shared" si="164"/>
        <v/>
      </c>
      <c r="F1794" s="131"/>
      <c r="G1794" s="105" t="str">
        <f>IF(F1794="","",VLOOKUP(F1794,プルダウン用リスト!$K$1:$M$14,2,FALSE))</f>
        <v/>
      </c>
      <c r="H1794" s="99"/>
      <c r="I1794" s="99"/>
      <c r="J1794" s="139"/>
      <c r="K1794" s="141"/>
      <c r="L1794" s="118"/>
      <c r="M1794" s="119" t="str">
        <f t="shared" si="165"/>
        <v/>
      </c>
      <c r="N1794" s="103"/>
      <c r="O1794" s="100"/>
      <c r="P1794" s="100"/>
      <c r="Q1794" s="101" t="str">
        <f t="shared" si="166"/>
        <v/>
      </c>
      <c r="R1794" s="100"/>
      <c r="S1794" s="102" t="str">
        <f t="shared" si="167"/>
        <v/>
      </c>
      <c r="T1794" s="15" t="str">
        <f t="shared" si="168"/>
        <v/>
      </c>
    </row>
    <row r="1795" spans="1:20" x14ac:dyDescent="0.55000000000000004">
      <c r="A1795" s="126"/>
      <c r="B1795" s="95"/>
      <c r="C1795" s="98" t="str">
        <f>IF(B1795="","",VLOOKUP(B1795,団体基本情報!$B$14:$D$23,3,FALSE))</f>
        <v/>
      </c>
      <c r="D1795" s="7" t="str">
        <f t="shared" si="163"/>
        <v/>
      </c>
      <c r="E1795" s="6" t="str">
        <f t="shared" si="164"/>
        <v/>
      </c>
      <c r="F1795" s="131"/>
      <c r="G1795" s="105" t="str">
        <f>IF(F1795="","",VLOOKUP(F1795,プルダウン用リスト!$K$1:$M$14,2,FALSE))</f>
        <v/>
      </c>
      <c r="H1795" s="99"/>
      <c r="I1795" s="99"/>
      <c r="J1795" s="139"/>
      <c r="K1795" s="141"/>
      <c r="L1795" s="118"/>
      <c r="M1795" s="119" t="str">
        <f t="shared" si="165"/>
        <v/>
      </c>
      <c r="N1795" s="103"/>
      <c r="O1795" s="100"/>
      <c r="P1795" s="100"/>
      <c r="Q1795" s="101" t="str">
        <f t="shared" si="166"/>
        <v/>
      </c>
      <c r="R1795" s="100"/>
      <c r="S1795" s="102" t="str">
        <f t="shared" si="167"/>
        <v/>
      </c>
      <c r="T1795" s="15" t="str">
        <f t="shared" si="168"/>
        <v/>
      </c>
    </row>
    <row r="1796" spans="1:20" x14ac:dyDescent="0.55000000000000004">
      <c r="A1796" s="126"/>
      <c r="B1796" s="95"/>
      <c r="C1796" s="98" t="str">
        <f>IF(B1796="","",VLOOKUP(B1796,団体基本情報!$B$14:$D$23,3,FALSE))</f>
        <v/>
      </c>
      <c r="D1796" s="7" t="str">
        <f t="shared" si="163"/>
        <v/>
      </c>
      <c r="E1796" s="6" t="str">
        <f t="shared" si="164"/>
        <v/>
      </c>
      <c r="F1796" s="131"/>
      <c r="G1796" s="105" t="str">
        <f>IF(F1796="","",VLOOKUP(F1796,プルダウン用リスト!$K$1:$M$14,2,FALSE))</f>
        <v/>
      </c>
      <c r="H1796" s="99"/>
      <c r="I1796" s="99"/>
      <c r="J1796" s="139"/>
      <c r="K1796" s="141"/>
      <c r="L1796" s="118"/>
      <c r="M1796" s="119" t="str">
        <f t="shared" si="165"/>
        <v/>
      </c>
      <c r="N1796" s="103"/>
      <c r="O1796" s="100"/>
      <c r="P1796" s="100"/>
      <c r="Q1796" s="101" t="str">
        <f t="shared" si="166"/>
        <v/>
      </c>
      <c r="R1796" s="100"/>
      <c r="S1796" s="102" t="str">
        <f t="shared" si="167"/>
        <v/>
      </c>
      <c r="T1796" s="15" t="str">
        <f t="shared" si="168"/>
        <v/>
      </c>
    </row>
    <row r="1797" spans="1:20" x14ac:dyDescent="0.55000000000000004">
      <c r="A1797" s="126"/>
      <c r="B1797" s="95"/>
      <c r="C1797" s="98" t="str">
        <f>IF(B1797="","",VLOOKUP(B1797,団体基本情報!$B$14:$D$23,3,FALSE))</f>
        <v/>
      </c>
      <c r="D1797" s="7" t="str">
        <f t="shared" si="163"/>
        <v/>
      </c>
      <c r="E1797" s="6" t="str">
        <f t="shared" si="164"/>
        <v/>
      </c>
      <c r="F1797" s="131"/>
      <c r="G1797" s="105" t="str">
        <f>IF(F1797="","",VLOOKUP(F1797,プルダウン用リスト!$K$1:$M$14,2,FALSE))</f>
        <v/>
      </c>
      <c r="H1797" s="99"/>
      <c r="I1797" s="99"/>
      <c r="J1797" s="139"/>
      <c r="K1797" s="141"/>
      <c r="L1797" s="118"/>
      <c r="M1797" s="119" t="str">
        <f t="shared" si="165"/>
        <v/>
      </c>
      <c r="N1797" s="103"/>
      <c r="O1797" s="100"/>
      <c r="P1797" s="100"/>
      <c r="Q1797" s="101" t="str">
        <f t="shared" si="166"/>
        <v/>
      </c>
      <c r="R1797" s="100"/>
      <c r="S1797" s="102" t="str">
        <f t="shared" si="167"/>
        <v/>
      </c>
      <c r="T1797" s="15" t="str">
        <f t="shared" si="168"/>
        <v/>
      </c>
    </row>
    <row r="1798" spans="1:20" x14ac:dyDescent="0.55000000000000004">
      <c r="A1798" s="126"/>
      <c r="B1798" s="95"/>
      <c r="C1798" s="98" t="str">
        <f>IF(B1798="","",VLOOKUP(B1798,団体基本情報!$B$14:$D$23,3,FALSE))</f>
        <v/>
      </c>
      <c r="D1798" s="7" t="str">
        <f t="shared" si="163"/>
        <v/>
      </c>
      <c r="E1798" s="6" t="str">
        <f t="shared" si="164"/>
        <v/>
      </c>
      <c r="F1798" s="131"/>
      <c r="G1798" s="105" t="str">
        <f>IF(F1798="","",VLOOKUP(F1798,プルダウン用リスト!$K$1:$M$14,2,FALSE))</f>
        <v/>
      </c>
      <c r="H1798" s="99"/>
      <c r="I1798" s="99"/>
      <c r="J1798" s="139"/>
      <c r="K1798" s="141"/>
      <c r="L1798" s="118"/>
      <c r="M1798" s="119" t="str">
        <f t="shared" si="165"/>
        <v/>
      </c>
      <c r="N1798" s="103"/>
      <c r="O1798" s="100"/>
      <c r="P1798" s="100"/>
      <c r="Q1798" s="101" t="str">
        <f t="shared" si="166"/>
        <v/>
      </c>
      <c r="R1798" s="100"/>
      <c r="S1798" s="102" t="str">
        <f t="shared" si="167"/>
        <v/>
      </c>
      <c r="T1798" s="15" t="str">
        <f t="shared" si="168"/>
        <v/>
      </c>
    </row>
    <row r="1799" spans="1:20" x14ac:dyDescent="0.55000000000000004">
      <c r="A1799" s="126"/>
      <c r="B1799" s="95"/>
      <c r="C1799" s="98" t="str">
        <f>IF(B1799="","",VLOOKUP(B1799,団体基本情報!$B$14:$D$23,3,FALSE))</f>
        <v/>
      </c>
      <c r="D1799" s="7" t="str">
        <f t="shared" ref="D1799:D1862" si="169">IF(E1799="","",IF(E1799="謝金","01.",IF(E1799="旅費","02.",IF(E1799="その他","04.","03."))))</f>
        <v/>
      </c>
      <c r="E1799" s="6" t="str">
        <f t="shared" ref="E1799:E1862" si="170">IF(F1799="","",IF(F1799="謝金","謝金",IF(F1799="旅費","旅費",IF(F1799="対象外経費","その他","所費"))))</f>
        <v/>
      </c>
      <c r="F1799" s="131"/>
      <c r="G1799" s="105" t="str">
        <f>IF(F1799="","",VLOOKUP(F1799,プルダウン用リスト!$K$1:$M$14,2,FALSE))</f>
        <v/>
      </c>
      <c r="H1799" s="99"/>
      <c r="I1799" s="99"/>
      <c r="J1799" s="139"/>
      <c r="K1799" s="141"/>
      <c r="L1799" s="118"/>
      <c r="M1799" s="119" t="str">
        <f t="shared" ref="M1799:M1862" si="171">IF(F1799="対象外経費",K1799,IF(L1799="","",K1799-L1799))</f>
        <v/>
      </c>
      <c r="N1799" s="103"/>
      <c r="O1799" s="100"/>
      <c r="P1799" s="100"/>
      <c r="Q1799" s="101" t="str">
        <f t="shared" ref="Q1799:Q1862" si="172">IF(O1799+P1799=0,"",O1799+P1799)</f>
        <v/>
      </c>
      <c r="R1799" s="100"/>
      <c r="S1799" s="102" t="str">
        <f t="shared" ref="S1799:S1862" si="173">IF(R1799="","",Q1799-R1799)</f>
        <v/>
      </c>
      <c r="T1799" s="15" t="str">
        <f t="shared" ref="T1799:T1862" si="174">IF(G1799=2,"＊","")</f>
        <v/>
      </c>
    </row>
    <row r="1800" spans="1:20" x14ac:dyDescent="0.55000000000000004">
      <c r="A1800" s="126"/>
      <c r="B1800" s="95"/>
      <c r="C1800" s="98" t="str">
        <f>IF(B1800="","",VLOOKUP(B1800,団体基本情報!$B$14:$D$23,3,FALSE))</f>
        <v/>
      </c>
      <c r="D1800" s="7" t="str">
        <f t="shared" si="169"/>
        <v/>
      </c>
      <c r="E1800" s="6" t="str">
        <f t="shared" si="170"/>
        <v/>
      </c>
      <c r="F1800" s="131"/>
      <c r="G1800" s="105" t="str">
        <f>IF(F1800="","",VLOOKUP(F1800,プルダウン用リスト!$K$1:$M$14,2,FALSE))</f>
        <v/>
      </c>
      <c r="H1800" s="99"/>
      <c r="I1800" s="99"/>
      <c r="J1800" s="139"/>
      <c r="K1800" s="141"/>
      <c r="L1800" s="118"/>
      <c r="M1800" s="119" t="str">
        <f t="shared" si="171"/>
        <v/>
      </c>
      <c r="N1800" s="103"/>
      <c r="O1800" s="100"/>
      <c r="P1800" s="100"/>
      <c r="Q1800" s="101" t="str">
        <f t="shared" si="172"/>
        <v/>
      </c>
      <c r="R1800" s="100"/>
      <c r="S1800" s="102" t="str">
        <f t="shared" si="173"/>
        <v/>
      </c>
      <c r="T1800" s="15" t="str">
        <f t="shared" si="174"/>
        <v/>
      </c>
    </row>
    <row r="1801" spans="1:20" x14ac:dyDescent="0.55000000000000004">
      <c r="A1801" s="126"/>
      <c r="B1801" s="95"/>
      <c r="C1801" s="98" t="str">
        <f>IF(B1801="","",VLOOKUP(B1801,団体基本情報!$B$14:$D$23,3,FALSE))</f>
        <v/>
      </c>
      <c r="D1801" s="7" t="str">
        <f t="shared" si="169"/>
        <v/>
      </c>
      <c r="E1801" s="6" t="str">
        <f t="shared" si="170"/>
        <v/>
      </c>
      <c r="F1801" s="131"/>
      <c r="G1801" s="105" t="str">
        <f>IF(F1801="","",VLOOKUP(F1801,プルダウン用リスト!$K$1:$M$14,2,FALSE))</f>
        <v/>
      </c>
      <c r="H1801" s="99"/>
      <c r="I1801" s="99"/>
      <c r="J1801" s="139"/>
      <c r="K1801" s="141"/>
      <c r="L1801" s="118"/>
      <c r="M1801" s="119" t="str">
        <f t="shared" si="171"/>
        <v/>
      </c>
      <c r="N1801" s="103"/>
      <c r="O1801" s="100"/>
      <c r="P1801" s="100"/>
      <c r="Q1801" s="101" t="str">
        <f t="shared" si="172"/>
        <v/>
      </c>
      <c r="R1801" s="100"/>
      <c r="S1801" s="102" t="str">
        <f t="shared" si="173"/>
        <v/>
      </c>
      <c r="T1801" s="15" t="str">
        <f t="shared" si="174"/>
        <v/>
      </c>
    </row>
    <row r="1802" spans="1:20" x14ac:dyDescent="0.55000000000000004">
      <c r="A1802" s="126"/>
      <c r="B1802" s="95"/>
      <c r="C1802" s="98" t="str">
        <f>IF(B1802="","",VLOOKUP(B1802,団体基本情報!$B$14:$D$23,3,FALSE))</f>
        <v/>
      </c>
      <c r="D1802" s="7" t="str">
        <f t="shared" si="169"/>
        <v/>
      </c>
      <c r="E1802" s="6" t="str">
        <f t="shared" si="170"/>
        <v/>
      </c>
      <c r="F1802" s="131"/>
      <c r="G1802" s="105" t="str">
        <f>IF(F1802="","",VLOOKUP(F1802,プルダウン用リスト!$K$1:$M$14,2,FALSE))</f>
        <v/>
      </c>
      <c r="H1802" s="99"/>
      <c r="I1802" s="99"/>
      <c r="J1802" s="139"/>
      <c r="K1802" s="141"/>
      <c r="L1802" s="118"/>
      <c r="M1802" s="119" t="str">
        <f t="shared" si="171"/>
        <v/>
      </c>
      <c r="N1802" s="103"/>
      <c r="O1802" s="100"/>
      <c r="P1802" s="100"/>
      <c r="Q1802" s="101" t="str">
        <f t="shared" si="172"/>
        <v/>
      </c>
      <c r="R1802" s="100"/>
      <c r="S1802" s="102" t="str">
        <f t="shared" si="173"/>
        <v/>
      </c>
      <c r="T1802" s="15" t="str">
        <f t="shared" si="174"/>
        <v/>
      </c>
    </row>
    <row r="1803" spans="1:20" x14ac:dyDescent="0.55000000000000004">
      <c r="A1803" s="126"/>
      <c r="B1803" s="95"/>
      <c r="C1803" s="98" t="str">
        <f>IF(B1803="","",VLOOKUP(B1803,団体基本情報!$B$14:$D$23,3,FALSE))</f>
        <v/>
      </c>
      <c r="D1803" s="7" t="str">
        <f t="shared" si="169"/>
        <v/>
      </c>
      <c r="E1803" s="6" t="str">
        <f t="shared" si="170"/>
        <v/>
      </c>
      <c r="F1803" s="131"/>
      <c r="G1803" s="105" t="str">
        <f>IF(F1803="","",VLOOKUP(F1803,プルダウン用リスト!$K$1:$M$14,2,FALSE))</f>
        <v/>
      </c>
      <c r="H1803" s="99"/>
      <c r="I1803" s="99"/>
      <c r="J1803" s="139"/>
      <c r="K1803" s="141"/>
      <c r="L1803" s="118"/>
      <c r="M1803" s="119" t="str">
        <f t="shared" si="171"/>
        <v/>
      </c>
      <c r="N1803" s="103"/>
      <c r="O1803" s="100"/>
      <c r="P1803" s="100"/>
      <c r="Q1803" s="101" t="str">
        <f t="shared" si="172"/>
        <v/>
      </c>
      <c r="R1803" s="100"/>
      <c r="S1803" s="102" t="str">
        <f t="shared" si="173"/>
        <v/>
      </c>
      <c r="T1803" s="15" t="str">
        <f t="shared" si="174"/>
        <v/>
      </c>
    </row>
    <row r="1804" spans="1:20" x14ac:dyDescent="0.55000000000000004">
      <c r="A1804" s="126"/>
      <c r="B1804" s="95"/>
      <c r="C1804" s="98" t="str">
        <f>IF(B1804="","",VLOOKUP(B1804,団体基本情報!$B$14:$D$23,3,FALSE))</f>
        <v/>
      </c>
      <c r="D1804" s="7" t="str">
        <f t="shared" si="169"/>
        <v/>
      </c>
      <c r="E1804" s="6" t="str">
        <f t="shared" si="170"/>
        <v/>
      </c>
      <c r="F1804" s="131"/>
      <c r="G1804" s="105" t="str">
        <f>IF(F1804="","",VLOOKUP(F1804,プルダウン用リスト!$K$1:$M$14,2,FALSE))</f>
        <v/>
      </c>
      <c r="H1804" s="99"/>
      <c r="I1804" s="99"/>
      <c r="J1804" s="139"/>
      <c r="K1804" s="141"/>
      <c r="L1804" s="118"/>
      <c r="M1804" s="119" t="str">
        <f t="shared" si="171"/>
        <v/>
      </c>
      <c r="N1804" s="103"/>
      <c r="O1804" s="100"/>
      <c r="P1804" s="100"/>
      <c r="Q1804" s="101" t="str">
        <f t="shared" si="172"/>
        <v/>
      </c>
      <c r="R1804" s="100"/>
      <c r="S1804" s="102" t="str">
        <f t="shared" si="173"/>
        <v/>
      </c>
      <c r="T1804" s="15" t="str">
        <f t="shared" si="174"/>
        <v/>
      </c>
    </row>
    <row r="1805" spans="1:20" x14ac:dyDescent="0.55000000000000004">
      <c r="A1805" s="126"/>
      <c r="B1805" s="95"/>
      <c r="C1805" s="98" t="str">
        <f>IF(B1805="","",VLOOKUP(B1805,団体基本情報!$B$14:$D$23,3,FALSE))</f>
        <v/>
      </c>
      <c r="D1805" s="7" t="str">
        <f t="shared" si="169"/>
        <v/>
      </c>
      <c r="E1805" s="6" t="str">
        <f t="shared" si="170"/>
        <v/>
      </c>
      <c r="F1805" s="131"/>
      <c r="G1805" s="105" t="str">
        <f>IF(F1805="","",VLOOKUP(F1805,プルダウン用リスト!$K$1:$M$14,2,FALSE))</f>
        <v/>
      </c>
      <c r="H1805" s="99"/>
      <c r="I1805" s="99"/>
      <c r="J1805" s="139"/>
      <c r="K1805" s="141"/>
      <c r="L1805" s="118"/>
      <c r="M1805" s="119" t="str">
        <f t="shared" si="171"/>
        <v/>
      </c>
      <c r="N1805" s="103"/>
      <c r="O1805" s="100"/>
      <c r="P1805" s="100"/>
      <c r="Q1805" s="101" t="str">
        <f t="shared" si="172"/>
        <v/>
      </c>
      <c r="R1805" s="100"/>
      <c r="S1805" s="102" t="str">
        <f t="shared" si="173"/>
        <v/>
      </c>
      <c r="T1805" s="15" t="str">
        <f t="shared" si="174"/>
        <v/>
      </c>
    </row>
    <row r="1806" spans="1:20" x14ac:dyDescent="0.55000000000000004">
      <c r="A1806" s="126"/>
      <c r="B1806" s="95"/>
      <c r="C1806" s="98" t="str">
        <f>IF(B1806="","",VLOOKUP(B1806,団体基本情報!$B$14:$D$23,3,FALSE))</f>
        <v/>
      </c>
      <c r="D1806" s="7" t="str">
        <f t="shared" si="169"/>
        <v/>
      </c>
      <c r="E1806" s="6" t="str">
        <f t="shared" si="170"/>
        <v/>
      </c>
      <c r="F1806" s="131"/>
      <c r="G1806" s="105" t="str">
        <f>IF(F1806="","",VLOOKUP(F1806,プルダウン用リスト!$K$1:$M$14,2,FALSE))</f>
        <v/>
      </c>
      <c r="H1806" s="99"/>
      <c r="I1806" s="99"/>
      <c r="J1806" s="139"/>
      <c r="K1806" s="141"/>
      <c r="L1806" s="118"/>
      <c r="M1806" s="119" t="str">
        <f t="shared" si="171"/>
        <v/>
      </c>
      <c r="N1806" s="103"/>
      <c r="O1806" s="100"/>
      <c r="P1806" s="100"/>
      <c r="Q1806" s="101" t="str">
        <f t="shared" si="172"/>
        <v/>
      </c>
      <c r="R1806" s="100"/>
      <c r="S1806" s="102" t="str">
        <f t="shared" si="173"/>
        <v/>
      </c>
      <c r="T1806" s="15" t="str">
        <f t="shared" si="174"/>
        <v/>
      </c>
    </row>
    <row r="1807" spans="1:20" x14ac:dyDescent="0.55000000000000004">
      <c r="A1807" s="126"/>
      <c r="B1807" s="95"/>
      <c r="C1807" s="98" t="str">
        <f>IF(B1807="","",VLOOKUP(B1807,団体基本情報!$B$14:$D$23,3,FALSE))</f>
        <v/>
      </c>
      <c r="D1807" s="7" t="str">
        <f t="shared" si="169"/>
        <v/>
      </c>
      <c r="E1807" s="6" t="str">
        <f t="shared" si="170"/>
        <v/>
      </c>
      <c r="F1807" s="131"/>
      <c r="G1807" s="105" t="str">
        <f>IF(F1807="","",VLOOKUP(F1807,プルダウン用リスト!$K$1:$M$14,2,FALSE))</f>
        <v/>
      </c>
      <c r="H1807" s="99"/>
      <c r="I1807" s="99"/>
      <c r="J1807" s="139"/>
      <c r="K1807" s="141"/>
      <c r="L1807" s="118"/>
      <c r="M1807" s="119" t="str">
        <f t="shared" si="171"/>
        <v/>
      </c>
      <c r="N1807" s="103"/>
      <c r="O1807" s="100"/>
      <c r="P1807" s="100"/>
      <c r="Q1807" s="101" t="str">
        <f t="shared" si="172"/>
        <v/>
      </c>
      <c r="R1807" s="100"/>
      <c r="S1807" s="102" t="str">
        <f t="shared" si="173"/>
        <v/>
      </c>
      <c r="T1807" s="15" t="str">
        <f t="shared" si="174"/>
        <v/>
      </c>
    </row>
    <row r="1808" spans="1:20" x14ac:dyDescent="0.55000000000000004">
      <c r="A1808" s="126"/>
      <c r="B1808" s="95"/>
      <c r="C1808" s="98" t="str">
        <f>IF(B1808="","",VLOOKUP(B1808,団体基本情報!$B$14:$D$23,3,FALSE))</f>
        <v/>
      </c>
      <c r="D1808" s="7" t="str">
        <f t="shared" si="169"/>
        <v/>
      </c>
      <c r="E1808" s="6" t="str">
        <f t="shared" si="170"/>
        <v/>
      </c>
      <c r="F1808" s="131"/>
      <c r="G1808" s="105" t="str">
        <f>IF(F1808="","",VLOOKUP(F1808,プルダウン用リスト!$K$1:$M$14,2,FALSE))</f>
        <v/>
      </c>
      <c r="H1808" s="99"/>
      <c r="I1808" s="99"/>
      <c r="J1808" s="139"/>
      <c r="K1808" s="141"/>
      <c r="L1808" s="118"/>
      <c r="M1808" s="119" t="str">
        <f t="shared" si="171"/>
        <v/>
      </c>
      <c r="N1808" s="103"/>
      <c r="O1808" s="100"/>
      <c r="P1808" s="100"/>
      <c r="Q1808" s="101" t="str">
        <f t="shared" si="172"/>
        <v/>
      </c>
      <c r="R1808" s="100"/>
      <c r="S1808" s="102" t="str">
        <f t="shared" si="173"/>
        <v/>
      </c>
      <c r="T1808" s="15" t="str">
        <f t="shared" si="174"/>
        <v/>
      </c>
    </row>
    <row r="1809" spans="1:20" x14ac:dyDescent="0.55000000000000004">
      <c r="A1809" s="126"/>
      <c r="B1809" s="95"/>
      <c r="C1809" s="98" t="str">
        <f>IF(B1809="","",VLOOKUP(B1809,団体基本情報!$B$14:$D$23,3,FALSE))</f>
        <v/>
      </c>
      <c r="D1809" s="7" t="str">
        <f t="shared" si="169"/>
        <v/>
      </c>
      <c r="E1809" s="6" t="str">
        <f t="shared" si="170"/>
        <v/>
      </c>
      <c r="F1809" s="131"/>
      <c r="G1809" s="105" t="str">
        <f>IF(F1809="","",VLOOKUP(F1809,プルダウン用リスト!$K$1:$M$14,2,FALSE))</f>
        <v/>
      </c>
      <c r="H1809" s="99"/>
      <c r="I1809" s="99"/>
      <c r="J1809" s="139"/>
      <c r="K1809" s="141"/>
      <c r="L1809" s="118"/>
      <c r="M1809" s="119" t="str">
        <f t="shared" si="171"/>
        <v/>
      </c>
      <c r="N1809" s="103"/>
      <c r="O1809" s="100"/>
      <c r="P1809" s="100"/>
      <c r="Q1809" s="101" t="str">
        <f t="shared" si="172"/>
        <v/>
      </c>
      <c r="R1809" s="100"/>
      <c r="S1809" s="102" t="str">
        <f t="shared" si="173"/>
        <v/>
      </c>
      <c r="T1809" s="15" t="str">
        <f t="shared" si="174"/>
        <v/>
      </c>
    </row>
    <row r="1810" spans="1:20" x14ac:dyDescent="0.55000000000000004">
      <c r="A1810" s="126"/>
      <c r="B1810" s="95"/>
      <c r="C1810" s="98" t="str">
        <f>IF(B1810="","",VLOOKUP(B1810,団体基本情報!$B$14:$D$23,3,FALSE))</f>
        <v/>
      </c>
      <c r="D1810" s="7" t="str">
        <f t="shared" si="169"/>
        <v/>
      </c>
      <c r="E1810" s="6" t="str">
        <f t="shared" si="170"/>
        <v/>
      </c>
      <c r="F1810" s="131"/>
      <c r="G1810" s="105" t="str">
        <f>IF(F1810="","",VLOOKUP(F1810,プルダウン用リスト!$K$1:$M$14,2,FALSE))</f>
        <v/>
      </c>
      <c r="H1810" s="99"/>
      <c r="I1810" s="99"/>
      <c r="J1810" s="139"/>
      <c r="K1810" s="141"/>
      <c r="L1810" s="118"/>
      <c r="M1810" s="119" t="str">
        <f t="shared" si="171"/>
        <v/>
      </c>
      <c r="N1810" s="103"/>
      <c r="O1810" s="100"/>
      <c r="P1810" s="100"/>
      <c r="Q1810" s="101" t="str">
        <f t="shared" si="172"/>
        <v/>
      </c>
      <c r="R1810" s="100"/>
      <c r="S1810" s="102" t="str">
        <f t="shared" si="173"/>
        <v/>
      </c>
      <c r="T1810" s="15" t="str">
        <f t="shared" si="174"/>
        <v/>
      </c>
    </row>
    <row r="1811" spans="1:20" x14ac:dyDescent="0.55000000000000004">
      <c r="A1811" s="126"/>
      <c r="B1811" s="95"/>
      <c r="C1811" s="98" t="str">
        <f>IF(B1811="","",VLOOKUP(B1811,団体基本情報!$B$14:$D$23,3,FALSE))</f>
        <v/>
      </c>
      <c r="D1811" s="7" t="str">
        <f t="shared" si="169"/>
        <v/>
      </c>
      <c r="E1811" s="6" t="str">
        <f t="shared" si="170"/>
        <v/>
      </c>
      <c r="F1811" s="131"/>
      <c r="G1811" s="105" t="str">
        <f>IF(F1811="","",VLOOKUP(F1811,プルダウン用リスト!$K$1:$M$14,2,FALSE))</f>
        <v/>
      </c>
      <c r="H1811" s="99"/>
      <c r="I1811" s="99"/>
      <c r="J1811" s="139"/>
      <c r="K1811" s="141"/>
      <c r="L1811" s="118"/>
      <c r="M1811" s="119" t="str">
        <f t="shared" si="171"/>
        <v/>
      </c>
      <c r="N1811" s="103"/>
      <c r="O1811" s="100"/>
      <c r="P1811" s="100"/>
      <c r="Q1811" s="101" t="str">
        <f t="shared" si="172"/>
        <v/>
      </c>
      <c r="R1811" s="100"/>
      <c r="S1811" s="102" t="str">
        <f t="shared" si="173"/>
        <v/>
      </c>
      <c r="T1811" s="15" t="str">
        <f t="shared" si="174"/>
        <v/>
      </c>
    </row>
    <row r="1812" spans="1:20" x14ac:dyDescent="0.55000000000000004">
      <c r="A1812" s="126"/>
      <c r="B1812" s="95"/>
      <c r="C1812" s="98" t="str">
        <f>IF(B1812="","",VLOOKUP(B1812,団体基本情報!$B$14:$D$23,3,FALSE))</f>
        <v/>
      </c>
      <c r="D1812" s="7" t="str">
        <f t="shared" si="169"/>
        <v/>
      </c>
      <c r="E1812" s="6" t="str">
        <f t="shared" si="170"/>
        <v/>
      </c>
      <c r="F1812" s="131"/>
      <c r="G1812" s="105" t="str">
        <f>IF(F1812="","",VLOOKUP(F1812,プルダウン用リスト!$K$1:$M$14,2,FALSE))</f>
        <v/>
      </c>
      <c r="H1812" s="99"/>
      <c r="I1812" s="99"/>
      <c r="J1812" s="139"/>
      <c r="K1812" s="141"/>
      <c r="L1812" s="118"/>
      <c r="M1812" s="119" t="str">
        <f t="shared" si="171"/>
        <v/>
      </c>
      <c r="N1812" s="103"/>
      <c r="O1812" s="100"/>
      <c r="P1812" s="100"/>
      <c r="Q1812" s="101" t="str">
        <f t="shared" si="172"/>
        <v/>
      </c>
      <c r="R1812" s="100"/>
      <c r="S1812" s="102" t="str">
        <f t="shared" si="173"/>
        <v/>
      </c>
      <c r="T1812" s="15" t="str">
        <f t="shared" si="174"/>
        <v/>
      </c>
    </row>
    <row r="1813" spans="1:20" x14ac:dyDescent="0.55000000000000004">
      <c r="A1813" s="126"/>
      <c r="B1813" s="95"/>
      <c r="C1813" s="98" t="str">
        <f>IF(B1813="","",VLOOKUP(B1813,団体基本情報!$B$14:$D$23,3,FALSE))</f>
        <v/>
      </c>
      <c r="D1813" s="7" t="str">
        <f t="shared" si="169"/>
        <v/>
      </c>
      <c r="E1813" s="6" t="str">
        <f t="shared" si="170"/>
        <v/>
      </c>
      <c r="F1813" s="131"/>
      <c r="G1813" s="105" t="str">
        <f>IF(F1813="","",VLOOKUP(F1813,プルダウン用リスト!$K$1:$M$14,2,FALSE))</f>
        <v/>
      </c>
      <c r="H1813" s="99"/>
      <c r="I1813" s="99"/>
      <c r="J1813" s="139"/>
      <c r="K1813" s="141"/>
      <c r="L1813" s="118"/>
      <c r="M1813" s="119" t="str">
        <f t="shared" si="171"/>
        <v/>
      </c>
      <c r="N1813" s="103"/>
      <c r="O1813" s="100"/>
      <c r="P1813" s="100"/>
      <c r="Q1813" s="101" t="str">
        <f t="shared" si="172"/>
        <v/>
      </c>
      <c r="R1813" s="100"/>
      <c r="S1813" s="102" t="str">
        <f t="shared" si="173"/>
        <v/>
      </c>
      <c r="T1813" s="15" t="str">
        <f t="shared" si="174"/>
        <v/>
      </c>
    </row>
    <row r="1814" spans="1:20" x14ac:dyDescent="0.55000000000000004">
      <c r="A1814" s="126"/>
      <c r="B1814" s="95"/>
      <c r="C1814" s="98" t="str">
        <f>IF(B1814="","",VLOOKUP(B1814,団体基本情報!$B$14:$D$23,3,FALSE))</f>
        <v/>
      </c>
      <c r="D1814" s="7" t="str">
        <f t="shared" si="169"/>
        <v/>
      </c>
      <c r="E1814" s="6" t="str">
        <f t="shared" si="170"/>
        <v/>
      </c>
      <c r="F1814" s="131"/>
      <c r="G1814" s="105" t="str">
        <f>IF(F1814="","",VLOOKUP(F1814,プルダウン用リスト!$K$1:$M$14,2,FALSE))</f>
        <v/>
      </c>
      <c r="H1814" s="99"/>
      <c r="I1814" s="99"/>
      <c r="J1814" s="139"/>
      <c r="K1814" s="141"/>
      <c r="L1814" s="118"/>
      <c r="M1814" s="119" t="str">
        <f t="shared" si="171"/>
        <v/>
      </c>
      <c r="N1814" s="103"/>
      <c r="O1814" s="100"/>
      <c r="P1814" s="100"/>
      <c r="Q1814" s="101" t="str">
        <f t="shared" si="172"/>
        <v/>
      </c>
      <c r="R1814" s="100"/>
      <c r="S1814" s="102" t="str">
        <f t="shared" si="173"/>
        <v/>
      </c>
      <c r="T1814" s="15" t="str">
        <f t="shared" si="174"/>
        <v/>
      </c>
    </row>
    <row r="1815" spans="1:20" x14ac:dyDescent="0.55000000000000004">
      <c r="A1815" s="126"/>
      <c r="B1815" s="95"/>
      <c r="C1815" s="98" t="str">
        <f>IF(B1815="","",VLOOKUP(B1815,団体基本情報!$B$14:$D$23,3,FALSE))</f>
        <v/>
      </c>
      <c r="D1815" s="7" t="str">
        <f t="shared" si="169"/>
        <v/>
      </c>
      <c r="E1815" s="6" t="str">
        <f t="shared" si="170"/>
        <v/>
      </c>
      <c r="F1815" s="131"/>
      <c r="G1815" s="105" t="str">
        <f>IF(F1815="","",VLOOKUP(F1815,プルダウン用リスト!$K$1:$M$14,2,FALSE))</f>
        <v/>
      </c>
      <c r="H1815" s="99"/>
      <c r="I1815" s="99"/>
      <c r="J1815" s="139"/>
      <c r="K1815" s="141"/>
      <c r="L1815" s="118"/>
      <c r="M1815" s="119" t="str">
        <f t="shared" si="171"/>
        <v/>
      </c>
      <c r="N1815" s="103"/>
      <c r="O1815" s="100"/>
      <c r="P1815" s="100"/>
      <c r="Q1815" s="101" t="str">
        <f t="shared" si="172"/>
        <v/>
      </c>
      <c r="R1815" s="100"/>
      <c r="S1815" s="102" t="str">
        <f t="shared" si="173"/>
        <v/>
      </c>
      <c r="T1815" s="15" t="str">
        <f t="shared" si="174"/>
        <v/>
      </c>
    </row>
    <row r="1816" spans="1:20" x14ac:dyDescent="0.55000000000000004">
      <c r="A1816" s="126"/>
      <c r="B1816" s="95"/>
      <c r="C1816" s="98" t="str">
        <f>IF(B1816="","",VLOOKUP(B1816,団体基本情報!$B$14:$D$23,3,FALSE))</f>
        <v/>
      </c>
      <c r="D1816" s="7" t="str">
        <f t="shared" si="169"/>
        <v/>
      </c>
      <c r="E1816" s="6" t="str">
        <f t="shared" si="170"/>
        <v/>
      </c>
      <c r="F1816" s="131"/>
      <c r="G1816" s="105" t="str">
        <f>IF(F1816="","",VLOOKUP(F1816,プルダウン用リスト!$K$1:$M$14,2,FALSE))</f>
        <v/>
      </c>
      <c r="H1816" s="99"/>
      <c r="I1816" s="99"/>
      <c r="J1816" s="139"/>
      <c r="K1816" s="141"/>
      <c r="L1816" s="118"/>
      <c r="M1816" s="119" t="str">
        <f t="shared" si="171"/>
        <v/>
      </c>
      <c r="N1816" s="103"/>
      <c r="O1816" s="100"/>
      <c r="P1816" s="100"/>
      <c r="Q1816" s="101" t="str">
        <f t="shared" si="172"/>
        <v/>
      </c>
      <c r="R1816" s="100"/>
      <c r="S1816" s="102" t="str">
        <f t="shared" si="173"/>
        <v/>
      </c>
      <c r="T1816" s="15" t="str">
        <f t="shared" si="174"/>
        <v/>
      </c>
    </row>
    <row r="1817" spans="1:20" x14ac:dyDescent="0.55000000000000004">
      <c r="A1817" s="126"/>
      <c r="B1817" s="95"/>
      <c r="C1817" s="98" t="str">
        <f>IF(B1817="","",VLOOKUP(B1817,団体基本情報!$B$14:$D$23,3,FALSE))</f>
        <v/>
      </c>
      <c r="D1817" s="7" t="str">
        <f t="shared" si="169"/>
        <v/>
      </c>
      <c r="E1817" s="6" t="str">
        <f t="shared" si="170"/>
        <v/>
      </c>
      <c r="F1817" s="131"/>
      <c r="G1817" s="105" t="str">
        <f>IF(F1817="","",VLOOKUP(F1817,プルダウン用リスト!$K$1:$M$14,2,FALSE))</f>
        <v/>
      </c>
      <c r="H1817" s="99"/>
      <c r="I1817" s="99"/>
      <c r="J1817" s="139"/>
      <c r="K1817" s="141"/>
      <c r="L1817" s="118"/>
      <c r="M1817" s="119" t="str">
        <f t="shared" si="171"/>
        <v/>
      </c>
      <c r="N1817" s="103"/>
      <c r="O1817" s="100"/>
      <c r="P1817" s="100"/>
      <c r="Q1817" s="101" t="str">
        <f t="shared" si="172"/>
        <v/>
      </c>
      <c r="R1817" s="100"/>
      <c r="S1817" s="102" t="str">
        <f t="shared" si="173"/>
        <v/>
      </c>
      <c r="T1817" s="15" t="str">
        <f t="shared" si="174"/>
        <v/>
      </c>
    </row>
    <row r="1818" spans="1:20" x14ac:dyDescent="0.55000000000000004">
      <c r="A1818" s="126"/>
      <c r="B1818" s="95"/>
      <c r="C1818" s="98" t="str">
        <f>IF(B1818="","",VLOOKUP(B1818,団体基本情報!$B$14:$D$23,3,FALSE))</f>
        <v/>
      </c>
      <c r="D1818" s="7" t="str">
        <f t="shared" si="169"/>
        <v/>
      </c>
      <c r="E1818" s="6" t="str">
        <f t="shared" si="170"/>
        <v/>
      </c>
      <c r="F1818" s="131"/>
      <c r="G1818" s="105" t="str">
        <f>IF(F1818="","",VLOOKUP(F1818,プルダウン用リスト!$K$1:$M$14,2,FALSE))</f>
        <v/>
      </c>
      <c r="H1818" s="99"/>
      <c r="I1818" s="99"/>
      <c r="J1818" s="139"/>
      <c r="K1818" s="141"/>
      <c r="L1818" s="118"/>
      <c r="M1818" s="119" t="str">
        <f t="shared" si="171"/>
        <v/>
      </c>
      <c r="N1818" s="103"/>
      <c r="O1818" s="100"/>
      <c r="P1818" s="100"/>
      <c r="Q1818" s="101" t="str">
        <f t="shared" si="172"/>
        <v/>
      </c>
      <c r="R1818" s="100"/>
      <c r="S1818" s="102" t="str">
        <f t="shared" si="173"/>
        <v/>
      </c>
      <c r="T1818" s="15" t="str">
        <f t="shared" si="174"/>
        <v/>
      </c>
    </row>
    <row r="1819" spans="1:20" x14ac:dyDescent="0.55000000000000004">
      <c r="A1819" s="126"/>
      <c r="B1819" s="95"/>
      <c r="C1819" s="98" t="str">
        <f>IF(B1819="","",VLOOKUP(B1819,団体基本情報!$B$14:$D$23,3,FALSE))</f>
        <v/>
      </c>
      <c r="D1819" s="7" t="str">
        <f t="shared" si="169"/>
        <v/>
      </c>
      <c r="E1819" s="6" t="str">
        <f t="shared" si="170"/>
        <v/>
      </c>
      <c r="F1819" s="131"/>
      <c r="G1819" s="105" t="str">
        <f>IF(F1819="","",VLOOKUP(F1819,プルダウン用リスト!$K$1:$M$14,2,FALSE))</f>
        <v/>
      </c>
      <c r="H1819" s="99"/>
      <c r="I1819" s="99"/>
      <c r="J1819" s="139"/>
      <c r="K1819" s="141"/>
      <c r="L1819" s="118"/>
      <c r="M1819" s="119" t="str">
        <f t="shared" si="171"/>
        <v/>
      </c>
      <c r="N1819" s="103"/>
      <c r="O1819" s="100"/>
      <c r="P1819" s="100"/>
      <c r="Q1819" s="101" t="str">
        <f t="shared" si="172"/>
        <v/>
      </c>
      <c r="R1819" s="100"/>
      <c r="S1819" s="102" t="str">
        <f t="shared" si="173"/>
        <v/>
      </c>
      <c r="T1819" s="15" t="str">
        <f t="shared" si="174"/>
        <v/>
      </c>
    </row>
    <row r="1820" spans="1:20" x14ac:dyDescent="0.55000000000000004">
      <c r="A1820" s="126"/>
      <c r="B1820" s="95"/>
      <c r="C1820" s="98" t="str">
        <f>IF(B1820="","",VLOOKUP(B1820,団体基本情報!$B$14:$D$23,3,FALSE))</f>
        <v/>
      </c>
      <c r="D1820" s="7" t="str">
        <f t="shared" si="169"/>
        <v/>
      </c>
      <c r="E1820" s="6" t="str">
        <f t="shared" si="170"/>
        <v/>
      </c>
      <c r="F1820" s="131"/>
      <c r="G1820" s="105" t="str">
        <f>IF(F1820="","",VLOOKUP(F1820,プルダウン用リスト!$K$1:$M$14,2,FALSE))</f>
        <v/>
      </c>
      <c r="H1820" s="99"/>
      <c r="I1820" s="99"/>
      <c r="J1820" s="139"/>
      <c r="K1820" s="141"/>
      <c r="L1820" s="118"/>
      <c r="M1820" s="119" t="str">
        <f t="shared" si="171"/>
        <v/>
      </c>
      <c r="N1820" s="103"/>
      <c r="O1820" s="100"/>
      <c r="P1820" s="100"/>
      <c r="Q1820" s="101" t="str">
        <f t="shared" si="172"/>
        <v/>
      </c>
      <c r="R1820" s="100"/>
      <c r="S1820" s="102" t="str">
        <f t="shared" si="173"/>
        <v/>
      </c>
      <c r="T1820" s="15" t="str">
        <f t="shared" si="174"/>
        <v/>
      </c>
    </row>
    <row r="1821" spans="1:20" x14ac:dyDescent="0.55000000000000004">
      <c r="A1821" s="126"/>
      <c r="B1821" s="95"/>
      <c r="C1821" s="98" t="str">
        <f>IF(B1821="","",VLOOKUP(B1821,団体基本情報!$B$14:$D$23,3,FALSE))</f>
        <v/>
      </c>
      <c r="D1821" s="7" t="str">
        <f t="shared" si="169"/>
        <v/>
      </c>
      <c r="E1821" s="6" t="str">
        <f t="shared" si="170"/>
        <v/>
      </c>
      <c r="F1821" s="131"/>
      <c r="G1821" s="105" t="str">
        <f>IF(F1821="","",VLOOKUP(F1821,プルダウン用リスト!$K$1:$M$14,2,FALSE))</f>
        <v/>
      </c>
      <c r="H1821" s="99"/>
      <c r="I1821" s="99"/>
      <c r="J1821" s="139"/>
      <c r="K1821" s="141"/>
      <c r="L1821" s="118"/>
      <c r="M1821" s="119" t="str">
        <f t="shared" si="171"/>
        <v/>
      </c>
      <c r="N1821" s="103"/>
      <c r="O1821" s="100"/>
      <c r="P1821" s="100"/>
      <c r="Q1821" s="101" t="str">
        <f t="shared" si="172"/>
        <v/>
      </c>
      <c r="R1821" s="100"/>
      <c r="S1821" s="102" t="str">
        <f t="shared" si="173"/>
        <v/>
      </c>
      <c r="T1821" s="15" t="str">
        <f t="shared" si="174"/>
        <v/>
      </c>
    </row>
    <row r="1822" spans="1:20" x14ac:dyDescent="0.55000000000000004">
      <c r="A1822" s="126"/>
      <c r="B1822" s="95"/>
      <c r="C1822" s="98" t="str">
        <f>IF(B1822="","",VLOOKUP(B1822,団体基本情報!$B$14:$D$23,3,FALSE))</f>
        <v/>
      </c>
      <c r="D1822" s="7" t="str">
        <f t="shared" si="169"/>
        <v/>
      </c>
      <c r="E1822" s="6" t="str">
        <f t="shared" si="170"/>
        <v/>
      </c>
      <c r="F1822" s="131"/>
      <c r="G1822" s="105" t="str">
        <f>IF(F1822="","",VLOOKUP(F1822,プルダウン用リスト!$K$1:$M$14,2,FALSE))</f>
        <v/>
      </c>
      <c r="H1822" s="99"/>
      <c r="I1822" s="99"/>
      <c r="J1822" s="139"/>
      <c r="K1822" s="141"/>
      <c r="L1822" s="118"/>
      <c r="M1822" s="119" t="str">
        <f t="shared" si="171"/>
        <v/>
      </c>
      <c r="N1822" s="103"/>
      <c r="O1822" s="100"/>
      <c r="P1822" s="100"/>
      <c r="Q1822" s="101" t="str">
        <f t="shared" si="172"/>
        <v/>
      </c>
      <c r="R1822" s="100"/>
      <c r="S1822" s="102" t="str">
        <f t="shared" si="173"/>
        <v/>
      </c>
      <c r="T1822" s="15" t="str">
        <f t="shared" si="174"/>
        <v/>
      </c>
    </row>
    <row r="1823" spans="1:20" x14ac:dyDescent="0.55000000000000004">
      <c r="A1823" s="126"/>
      <c r="B1823" s="95"/>
      <c r="C1823" s="98" t="str">
        <f>IF(B1823="","",VLOOKUP(B1823,団体基本情報!$B$14:$D$23,3,FALSE))</f>
        <v/>
      </c>
      <c r="D1823" s="7" t="str">
        <f t="shared" si="169"/>
        <v/>
      </c>
      <c r="E1823" s="6" t="str">
        <f t="shared" si="170"/>
        <v/>
      </c>
      <c r="F1823" s="131"/>
      <c r="G1823" s="105" t="str">
        <f>IF(F1823="","",VLOOKUP(F1823,プルダウン用リスト!$K$1:$M$14,2,FALSE))</f>
        <v/>
      </c>
      <c r="H1823" s="99"/>
      <c r="I1823" s="99"/>
      <c r="J1823" s="139"/>
      <c r="K1823" s="141"/>
      <c r="L1823" s="118"/>
      <c r="M1823" s="119" t="str">
        <f t="shared" si="171"/>
        <v/>
      </c>
      <c r="N1823" s="103"/>
      <c r="O1823" s="100"/>
      <c r="P1823" s="100"/>
      <c r="Q1823" s="101" t="str">
        <f t="shared" si="172"/>
        <v/>
      </c>
      <c r="R1823" s="100"/>
      <c r="S1823" s="102" t="str">
        <f t="shared" si="173"/>
        <v/>
      </c>
      <c r="T1823" s="15" t="str">
        <f t="shared" si="174"/>
        <v/>
      </c>
    </row>
    <row r="1824" spans="1:20" x14ac:dyDescent="0.55000000000000004">
      <c r="A1824" s="126"/>
      <c r="B1824" s="95"/>
      <c r="C1824" s="98" t="str">
        <f>IF(B1824="","",VLOOKUP(B1824,団体基本情報!$B$14:$D$23,3,FALSE))</f>
        <v/>
      </c>
      <c r="D1824" s="7" t="str">
        <f t="shared" si="169"/>
        <v/>
      </c>
      <c r="E1824" s="6" t="str">
        <f t="shared" si="170"/>
        <v/>
      </c>
      <c r="F1824" s="131"/>
      <c r="G1824" s="105" t="str">
        <f>IF(F1824="","",VLOOKUP(F1824,プルダウン用リスト!$K$1:$M$14,2,FALSE))</f>
        <v/>
      </c>
      <c r="H1824" s="99"/>
      <c r="I1824" s="99"/>
      <c r="J1824" s="139"/>
      <c r="K1824" s="141"/>
      <c r="L1824" s="118"/>
      <c r="M1824" s="119" t="str">
        <f t="shared" si="171"/>
        <v/>
      </c>
      <c r="N1824" s="103"/>
      <c r="O1824" s="100"/>
      <c r="P1824" s="100"/>
      <c r="Q1824" s="101" t="str">
        <f t="shared" si="172"/>
        <v/>
      </c>
      <c r="R1824" s="100"/>
      <c r="S1824" s="102" t="str">
        <f t="shared" si="173"/>
        <v/>
      </c>
      <c r="T1824" s="15" t="str">
        <f t="shared" si="174"/>
        <v/>
      </c>
    </row>
    <row r="1825" spans="1:20" x14ac:dyDescent="0.55000000000000004">
      <c r="A1825" s="126"/>
      <c r="B1825" s="95"/>
      <c r="C1825" s="98" t="str">
        <f>IF(B1825="","",VLOOKUP(B1825,団体基本情報!$B$14:$D$23,3,FALSE))</f>
        <v/>
      </c>
      <c r="D1825" s="7" t="str">
        <f t="shared" si="169"/>
        <v/>
      </c>
      <c r="E1825" s="6" t="str">
        <f t="shared" si="170"/>
        <v/>
      </c>
      <c r="F1825" s="131"/>
      <c r="G1825" s="105" t="str">
        <f>IF(F1825="","",VLOOKUP(F1825,プルダウン用リスト!$K$1:$M$14,2,FALSE))</f>
        <v/>
      </c>
      <c r="H1825" s="99"/>
      <c r="I1825" s="99"/>
      <c r="J1825" s="139"/>
      <c r="K1825" s="141"/>
      <c r="L1825" s="118"/>
      <c r="M1825" s="119" t="str">
        <f t="shared" si="171"/>
        <v/>
      </c>
      <c r="N1825" s="103"/>
      <c r="O1825" s="100"/>
      <c r="P1825" s="100"/>
      <c r="Q1825" s="101" t="str">
        <f t="shared" si="172"/>
        <v/>
      </c>
      <c r="R1825" s="100"/>
      <c r="S1825" s="102" t="str">
        <f t="shared" si="173"/>
        <v/>
      </c>
      <c r="T1825" s="15" t="str">
        <f t="shared" si="174"/>
        <v/>
      </c>
    </row>
    <row r="1826" spans="1:20" x14ac:dyDescent="0.55000000000000004">
      <c r="A1826" s="126"/>
      <c r="B1826" s="95"/>
      <c r="C1826" s="98" t="str">
        <f>IF(B1826="","",VLOOKUP(B1826,団体基本情報!$B$14:$D$23,3,FALSE))</f>
        <v/>
      </c>
      <c r="D1826" s="7" t="str">
        <f t="shared" si="169"/>
        <v/>
      </c>
      <c r="E1826" s="6" t="str">
        <f t="shared" si="170"/>
        <v/>
      </c>
      <c r="F1826" s="131"/>
      <c r="G1826" s="105" t="str">
        <f>IF(F1826="","",VLOOKUP(F1826,プルダウン用リスト!$K$1:$M$14,2,FALSE))</f>
        <v/>
      </c>
      <c r="H1826" s="99"/>
      <c r="I1826" s="99"/>
      <c r="J1826" s="139"/>
      <c r="K1826" s="141"/>
      <c r="L1826" s="118"/>
      <c r="M1826" s="119" t="str">
        <f t="shared" si="171"/>
        <v/>
      </c>
      <c r="N1826" s="103"/>
      <c r="O1826" s="100"/>
      <c r="P1826" s="100"/>
      <c r="Q1826" s="101" t="str">
        <f t="shared" si="172"/>
        <v/>
      </c>
      <c r="R1826" s="100"/>
      <c r="S1826" s="102" t="str">
        <f t="shared" si="173"/>
        <v/>
      </c>
      <c r="T1826" s="15" t="str">
        <f t="shared" si="174"/>
        <v/>
      </c>
    </row>
    <row r="1827" spans="1:20" x14ac:dyDescent="0.55000000000000004">
      <c r="A1827" s="126"/>
      <c r="B1827" s="95"/>
      <c r="C1827" s="98" t="str">
        <f>IF(B1827="","",VLOOKUP(B1827,団体基本情報!$B$14:$D$23,3,FALSE))</f>
        <v/>
      </c>
      <c r="D1827" s="7" t="str">
        <f t="shared" si="169"/>
        <v/>
      </c>
      <c r="E1827" s="6" t="str">
        <f t="shared" si="170"/>
        <v/>
      </c>
      <c r="F1827" s="131"/>
      <c r="G1827" s="105" t="str">
        <f>IF(F1827="","",VLOOKUP(F1827,プルダウン用リスト!$K$1:$M$14,2,FALSE))</f>
        <v/>
      </c>
      <c r="H1827" s="99"/>
      <c r="I1827" s="99"/>
      <c r="J1827" s="139"/>
      <c r="K1827" s="141"/>
      <c r="L1827" s="118"/>
      <c r="M1827" s="119" t="str">
        <f t="shared" si="171"/>
        <v/>
      </c>
      <c r="N1827" s="103"/>
      <c r="O1827" s="100"/>
      <c r="P1827" s="100"/>
      <c r="Q1827" s="101" t="str">
        <f t="shared" si="172"/>
        <v/>
      </c>
      <c r="R1827" s="100"/>
      <c r="S1827" s="102" t="str">
        <f t="shared" si="173"/>
        <v/>
      </c>
      <c r="T1827" s="15" t="str">
        <f t="shared" si="174"/>
        <v/>
      </c>
    </row>
    <row r="1828" spans="1:20" x14ac:dyDescent="0.55000000000000004">
      <c r="A1828" s="126"/>
      <c r="B1828" s="95"/>
      <c r="C1828" s="98" t="str">
        <f>IF(B1828="","",VLOOKUP(B1828,団体基本情報!$B$14:$D$23,3,FALSE))</f>
        <v/>
      </c>
      <c r="D1828" s="7" t="str">
        <f t="shared" si="169"/>
        <v/>
      </c>
      <c r="E1828" s="6" t="str">
        <f t="shared" si="170"/>
        <v/>
      </c>
      <c r="F1828" s="131"/>
      <c r="G1828" s="105" t="str">
        <f>IF(F1828="","",VLOOKUP(F1828,プルダウン用リスト!$K$1:$M$14,2,FALSE))</f>
        <v/>
      </c>
      <c r="H1828" s="99"/>
      <c r="I1828" s="99"/>
      <c r="J1828" s="139"/>
      <c r="K1828" s="141"/>
      <c r="L1828" s="118"/>
      <c r="M1828" s="119" t="str">
        <f t="shared" si="171"/>
        <v/>
      </c>
      <c r="N1828" s="103"/>
      <c r="O1828" s="100"/>
      <c r="P1828" s="100"/>
      <c r="Q1828" s="101" t="str">
        <f t="shared" si="172"/>
        <v/>
      </c>
      <c r="R1828" s="100"/>
      <c r="S1828" s="102" t="str">
        <f t="shared" si="173"/>
        <v/>
      </c>
      <c r="T1828" s="15" t="str">
        <f t="shared" si="174"/>
        <v/>
      </c>
    </row>
    <row r="1829" spans="1:20" x14ac:dyDescent="0.55000000000000004">
      <c r="A1829" s="126"/>
      <c r="B1829" s="95"/>
      <c r="C1829" s="98" t="str">
        <f>IF(B1829="","",VLOOKUP(B1829,団体基本情報!$B$14:$D$23,3,FALSE))</f>
        <v/>
      </c>
      <c r="D1829" s="7" t="str">
        <f t="shared" si="169"/>
        <v/>
      </c>
      <c r="E1829" s="6" t="str">
        <f t="shared" si="170"/>
        <v/>
      </c>
      <c r="F1829" s="131"/>
      <c r="G1829" s="105" t="str">
        <f>IF(F1829="","",VLOOKUP(F1829,プルダウン用リスト!$K$1:$M$14,2,FALSE))</f>
        <v/>
      </c>
      <c r="H1829" s="99"/>
      <c r="I1829" s="99"/>
      <c r="J1829" s="139"/>
      <c r="K1829" s="141"/>
      <c r="L1829" s="118"/>
      <c r="M1829" s="119" t="str">
        <f t="shared" si="171"/>
        <v/>
      </c>
      <c r="N1829" s="103"/>
      <c r="O1829" s="100"/>
      <c r="P1829" s="100"/>
      <c r="Q1829" s="101" t="str">
        <f t="shared" si="172"/>
        <v/>
      </c>
      <c r="R1829" s="100"/>
      <c r="S1829" s="102" t="str">
        <f t="shared" si="173"/>
        <v/>
      </c>
      <c r="T1829" s="15" t="str">
        <f t="shared" si="174"/>
        <v/>
      </c>
    </row>
    <row r="1830" spans="1:20" x14ac:dyDescent="0.55000000000000004">
      <c r="A1830" s="126"/>
      <c r="B1830" s="95"/>
      <c r="C1830" s="98" t="str">
        <f>IF(B1830="","",VLOOKUP(B1830,団体基本情報!$B$14:$D$23,3,FALSE))</f>
        <v/>
      </c>
      <c r="D1830" s="7" t="str">
        <f t="shared" si="169"/>
        <v/>
      </c>
      <c r="E1830" s="6" t="str">
        <f t="shared" si="170"/>
        <v/>
      </c>
      <c r="F1830" s="131"/>
      <c r="G1830" s="105" t="str">
        <f>IF(F1830="","",VLOOKUP(F1830,プルダウン用リスト!$K$1:$M$14,2,FALSE))</f>
        <v/>
      </c>
      <c r="H1830" s="99"/>
      <c r="I1830" s="99"/>
      <c r="J1830" s="139"/>
      <c r="K1830" s="141"/>
      <c r="L1830" s="118"/>
      <c r="M1830" s="119" t="str">
        <f t="shared" si="171"/>
        <v/>
      </c>
      <c r="N1830" s="103"/>
      <c r="O1830" s="100"/>
      <c r="P1830" s="100"/>
      <c r="Q1830" s="101" t="str">
        <f t="shared" si="172"/>
        <v/>
      </c>
      <c r="R1830" s="100"/>
      <c r="S1830" s="102" t="str">
        <f t="shared" si="173"/>
        <v/>
      </c>
      <c r="T1830" s="15" t="str">
        <f t="shared" si="174"/>
        <v/>
      </c>
    </row>
    <row r="1831" spans="1:20" x14ac:dyDescent="0.55000000000000004">
      <c r="A1831" s="126"/>
      <c r="B1831" s="95"/>
      <c r="C1831" s="98" t="str">
        <f>IF(B1831="","",VLOOKUP(B1831,団体基本情報!$B$14:$D$23,3,FALSE))</f>
        <v/>
      </c>
      <c r="D1831" s="7" t="str">
        <f t="shared" si="169"/>
        <v/>
      </c>
      <c r="E1831" s="6" t="str">
        <f t="shared" si="170"/>
        <v/>
      </c>
      <c r="F1831" s="131"/>
      <c r="G1831" s="105" t="str">
        <f>IF(F1831="","",VLOOKUP(F1831,プルダウン用リスト!$K$1:$M$14,2,FALSE))</f>
        <v/>
      </c>
      <c r="H1831" s="99"/>
      <c r="I1831" s="99"/>
      <c r="J1831" s="139"/>
      <c r="K1831" s="141"/>
      <c r="L1831" s="118"/>
      <c r="M1831" s="119" t="str">
        <f t="shared" si="171"/>
        <v/>
      </c>
      <c r="N1831" s="103"/>
      <c r="O1831" s="100"/>
      <c r="P1831" s="100"/>
      <c r="Q1831" s="101" t="str">
        <f t="shared" si="172"/>
        <v/>
      </c>
      <c r="R1831" s="100"/>
      <c r="S1831" s="102" t="str">
        <f t="shared" si="173"/>
        <v/>
      </c>
      <c r="T1831" s="15" t="str">
        <f t="shared" si="174"/>
        <v/>
      </c>
    </row>
    <row r="1832" spans="1:20" x14ac:dyDescent="0.55000000000000004">
      <c r="A1832" s="126"/>
      <c r="B1832" s="95"/>
      <c r="C1832" s="98" t="str">
        <f>IF(B1832="","",VLOOKUP(B1832,団体基本情報!$B$14:$D$23,3,FALSE))</f>
        <v/>
      </c>
      <c r="D1832" s="7" t="str">
        <f t="shared" si="169"/>
        <v/>
      </c>
      <c r="E1832" s="6" t="str">
        <f t="shared" si="170"/>
        <v/>
      </c>
      <c r="F1832" s="131"/>
      <c r="G1832" s="105" t="str">
        <f>IF(F1832="","",VLOOKUP(F1832,プルダウン用リスト!$K$1:$M$14,2,FALSE))</f>
        <v/>
      </c>
      <c r="H1832" s="99"/>
      <c r="I1832" s="99"/>
      <c r="J1832" s="139"/>
      <c r="K1832" s="141"/>
      <c r="L1832" s="118"/>
      <c r="M1832" s="119" t="str">
        <f t="shared" si="171"/>
        <v/>
      </c>
      <c r="N1832" s="103"/>
      <c r="O1832" s="100"/>
      <c r="P1832" s="100"/>
      <c r="Q1832" s="101" t="str">
        <f t="shared" si="172"/>
        <v/>
      </c>
      <c r="R1832" s="100"/>
      <c r="S1832" s="102" t="str">
        <f t="shared" si="173"/>
        <v/>
      </c>
      <c r="T1832" s="15" t="str">
        <f t="shared" si="174"/>
        <v/>
      </c>
    </row>
    <row r="1833" spans="1:20" x14ac:dyDescent="0.55000000000000004">
      <c r="A1833" s="126"/>
      <c r="B1833" s="95"/>
      <c r="C1833" s="98" t="str">
        <f>IF(B1833="","",VLOOKUP(B1833,団体基本情報!$B$14:$D$23,3,FALSE))</f>
        <v/>
      </c>
      <c r="D1833" s="7" t="str">
        <f t="shared" si="169"/>
        <v/>
      </c>
      <c r="E1833" s="6" t="str">
        <f t="shared" si="170"/>
        <v/>
      </c>
      <c r="F1833" s="131"/>
      <c r="G1833" s="105" t="str">
        <f>IF(F1833="","",VLOOKUP(F1833,プルダウン用リスト!$K$1:$M$14,2,FALSE))</f>
        <v/>
      </c>
      <c r="H1833" s="99"/>
      <c r="I1833" s="99"/>
      <c r="J1833" s="139"/>
      <c r="K1833" s="141"/>
      <c r="L1833" s="118"/>
      <c r="M1833" s="119" t="str">
        <f t="shared" si="171"/>
        <v/>
      </c>
      <c r="N1833" s="103"/>
      <c r="O1833" s="100"/>
      <c r="P1833" s="100"/>
      <c r="Q1833" s="101" t="str">
        <f t="shared" si="172"/>
        <v/>
      </c>
      <c r="R1833" s="100"/>
      <c r="S1833" s="102" t="str">
        <f t="shared" si="173"/>
        <v/>
      </c>
      <c r="T1833" s="15" t="str">
        <f t="shared" si="174"/>
        <v/>
      </c>
    </row>
    <row r="1834" spans="1:20" x14ac:dyDescent="0.55000000000000004">
      <c r="A1834" s="126"/>
      <c r="B1834" s="95"/>
      <c r="C1834" s="98" t="str">
        <f>IF(B1834="","",VLOOKUP(B1834,団体基本情報!$B$14:$D$23,3,FALSE))</f>
        <v/>
      </c>
      <c r="D1834" s="7" t="str">
        <f t="shared" si="169"/>
        <v/>
      </c>
      <c r="E1834" s="6" t="str">
        <f t="shared" si="170"/>
        <v/>
      </c>
      <c r="F1834" s="131"/>
      <c r="G1834" s="105" t="str">
        <f>IF(F1834="","",VLOOKUP(F1834,プルダウン用リスト!$K$1:$M$14,2,FALSE))</f>
        <v/>
      </c>
      <c r="H1834" s="99"/>
      <c r="I1834" s="99"/>
      <c r="J1834" s="139"/>
      <c r="K1834" s="141"/>
      <c r="L1834" s="118"/>
      <c r="M1834" s="119" t="str">
        <f t="shared" si="171"/>
        <v/>
      </c>
      <c r="N1834" s="103"/>
      <c r="O1834" s="100"/>
      <c r="P1834" s="100"/>
      <c r="Q1834" s="101" t="str">
        <f t="shared" si="172"/>
        <v/>
      </c>
      <c r="R1834" s="100"/>
      <c r="S1834" s="102" t="str">
        <f t="shared" si="173"/>
        <v/>
      </c>
      <c r="T1834" s="15" t="str">
        <f t="shared" si="174"/>
        <v/>
      </c>
    </row>
    <row r="1835" spans="1:20" x14ac:dyDescent="0.55000000000000004">
      <c r="A1835" s="126"/>
      <c r="B1835" s="95"/>
      <c r="C1835" s="98" t="str">
        <f>IF(B1835="","",VLOOKUP(B1835,団体基本情報!$B$14:$D$23,3,FALSE))</f>
        <v/>
      </c>
      <c r="D1835" s="7" t="str">
        <f t="shared" si="169"/>
        <v/>
      </c>
      <c r="E1835" s="6" t="str">
        <f t="shared" si="170"/>
        <v/>
      </c>
      <c r="F1835" s="131"/>
      <c r="G1835" s="105" t="str">
        <f>IF(F1835="","",VLOOKUP(F1835,プルダウン用リスト!$K$1:$M$14,2,FALSE))</f>
        <v/>
      </c>
      <c r="H1835" s="99"/>
      <c r="I1835" s="99"/>
      <c r="J1835" s="139"/>
      <c r="K1835" s="141"/>
      <c r="L1835" s="118"/>
      <c r="M1835" s="119" t="str">
        <f t="shared" si="171"/>
        <v/>
      </c>
      <c r="N1835" s="103"/>
      <c r="O1835" s="100"/>
      <c r="P1835" s="100"/>
      <c r="Q1835" s="101" t="str">
        <f t="shared" si="172"/>
        <v/>
      </c>
      <c r="R1835" s="100"/>
      <c r="S1835" s="102" t="str">
        <f t="shared" si="173"/>
        <v/>
      </c>
      <c r="T1835" s="15" t="str">
        <f t="shared" si="174"/>
        <v/>
      </c>
    </row>
    <row r="1836" spans="1:20" x14ac:dyDescent="0.55000000000000004">
      <c r="A1836" s="126"/>
      <c r="B1836" s="95"/>
      <c r="C1836" s="98" t="str">
        <f>IF(B1836="","",VLOOKUP(B1836,団体基本情報!$B$14:$D$23,3,FALSE))</f>
        <v/>
      </c>
      <c r="D1836" s="7" t="str">
        <f t="shared" si="169"/>
        <v/>
      </c>
      <c r="E1836" s="6" t="str">
        <f t="shared" si="170"/>
        <v/>
      </c>
      <c r="F1836" s="131"/>
      <c r="G1836" s="105" t="str">
        <f>IF(F1836="","",VLOOKUP(F1836,プルダウン用リスト!$K$1:$M$14,2,FALSE))</f>
        <v/>
      </c>
      <c r="H1836" s="99"/>
      <c r="I1836" s="99"/>
      <c r="J1836" s="139"/>
      <c r="K1836" s="141"/>
      <c r="L1836" s="118"/>
      <c r="M1836" s="119" t="str">
        <f t="shared" si="171"/>
        <v/>
      </c>
      <c r="N1836" s="103"/>
      <c r="O1836" s="100"/>
      <c r="P1836" s="100"/>
      <c r="Q1836" s="101" t="str">
        <f t="shared" si="172"/>
        <v/>
      </c>
      <c r="R1836" s="100"/>
      <c r="S1836" s="102" t="str">
        <f t="shared" si="173"/>
        <v/>
      </c>
      <c r="T1836" s="15" t="str">
        <f t="shared" si="174"/>
        <v/>
      </c>
    </row>
    <row r="1837" spans="1:20" x14ac:dyDescent="0.55000000000000004">
      <c r="A1837" s="126"/>
      <c r="B1837" s="95"/>
      <c r="C1837" s="98" t="str">
        <f>IF(B1837="","",VLOOKUP(B1837,団体基本情報!$B$14:$D$23,3,FALSE))</f>
        <v/>
      </c>
      <c r="D1837" s="7" t="str">
        <f t="shared" si="169"/>
        <v/>
      </c>
      <c r="E1837" s="6" t="str">
        <f t="shared" si="170"/>
        <v/>
      </c>
      <c r="F1837" s="131"/>
      <c r="G1837" s="105" t="str">
        <f>IF(F1837="","",VLOOKUP(F1837,プルダウン用リスト!$K$1:$M$14,2,FALSE))</f>
        <v/>
      </c>
      <c r="H1837" s="99"/>
      <c r="I1837" s="99"/>
      <c r="J1837" s="139"/>
      <c r="K1837" s="141"/>
      <c r="L1837" s="118"/>
      <c r="M1837" s="119" t="str">
        <f t="shared" si="171"/>
        <v/>
      </c>
      <c r="N1837" s="103"/>
      <c r="O1837" s="100"/>
      <c r="P1837" s="100"/>
      <c r="Q1837" s="101" t="str">
        <f t="shared" si="172"/>
        <v/>
      </c>
      <c r="R1837" s="100"/>
      <c r="S1837" s="102" t="str">
        <f t="shared" si="173"/>
        <v/>
      </c>
      <c r="T1837" s="15" t="str">
        <f t="shared" si="174"/>
        <v/>
      </c>
    </row>
    <row r="1838" spans="1:20" x14ac:dyDescent="0.55000000000000004">
      <c r="A1838" s="126"/>
      <c r="B1838" s="95"/>
      <c r="C1838" s="98" t="str">
        <f>IF(B1838="","",VLOOKUP(B1838,団体基本情報!$B$14:$D$23,3,FALSE))</f>
        <v/>
      </c>
      <c r="D1838" s="7" t="str">
        <f t="shared" si="169"/>
        <v/>
      </c>
      <c r="E1838" s="6" t="str">
        <f t="shared" si="170"/>
        <v/>
      </c>
      <c r="F1838" s="131"/>
      <c r="G1838" s="105" t="str">
        <f>IF(F1838="","",VLOOKUP(F1838,プルダウン用リスト!$K$1:$M$14,2,FALSE))</f>
        <v/>
      </c>
      <c r="H1838" s="99"/>
      <c r="I1838" s="99"/>
      <c r="J1838" s="139"/>
      <c r="K1838" s="141"/>
      <c r="L1838" s="118"/>
      <c r="M1838" s="119" t="str">
        <f t="shared" si="171"/>
        <v/>
      </c>
      <c r="N1838" s="103"/>
      <c r="O1838" s="100"/>
      <c r="P1838" s="100"/>
      <c r="Q1838" s="101" t="str">
        <f t="shared" si="172"/>
        <v/>
      </c>
      <c r="R1838" s="100"/>
      <c r="S1838" s="102" t="str">
        <f t="shared" si="173"/>
        <v/>
      </c>
      <c r="T1838" s="15" t="str">
        <f t="shared" si="174"/>
        <v/>
      </c>
    </row>
    <row r="1839" spans="1:20" x14ac:dyDescent="0.55000000000000004">
      <c r="A1839" s="126"/>
      <c r="B1839" s="95"/>
      <c r="C1839" s="98" t="str">
        <f>IF(B1839="","",VLOOKUP(B1839,団体基本情報!$B$14:$D$23,3,FALSE))</f>
        <v/>
      </c>
      <c r="D1839" s="7" t="str">
        <f t="shared" si="169"/>
        <v/>
      </c>
      <c r="E1839" s="6" t="str">
        <f t="shared" si="170"/>
        <v/>
      </c>
      <c r="F1839" s="131"/>
      <c r="G1839" s="105" t="str">
        <f>IF(F1839="","",VLOOKUP(F1839,プルダウン用リスト!$K$1:$M$14,2,FALSE))</f>
        <v/>
      </c>
      <c r="H1839" s="99"/>
      <c r="I1839" s="99"/>
      <c r="J1839" s="139"/>
      <c r="K1839" s="141"/>
      <c r="L1839" s="118"/>
      <c r="M1839" s="119" t="str">
        <f t="shared" si="171"/>
        <v/>
      </c>
      <c r="N1839" s="103"/>
      <c r="O1839" s="100"/>
      <c r="P1839" s="100"/>
      <c r="Q1839" s="101" t="str">
        <f t="shared" si="172"/>
        <v/>
      </c>
      <c r="R1839" s="100"/>
      <c r="S1839" s="102" t="str">
        <f t="shared" si="173"/>
        <v/>
      </c>
      <c r="T1839" s="15" t="str">
        <f t="shared" si="174"/>
        <v/>
      </c>
    </row>
    <row r="1840" spans="1:20" x14ac:dyDescent="0.55000000000000004">
      <c r="A1840" s="126"/>
      <c r="B1840" s="95"/>
      <c r="C1840" s="98" t="str">
        <f>IF(B1840="","",VLOOKUP(B1840,団体基本情報!$B$14:$D$23,3,FALSE))</f>
        <v/>
      </c>
      <c r="D1840" s="7" t="str">
        <f t="shared" si="169"/>
        <v/>
      </c>
      <c r="E1840" s="6" t="str">
        <f t="shared" si="170"/>
        <v/>
      </c>
      <c r="F1840" s="131"/>
      <c r="G1840" s="105" t="str">
        <f>IF(F1840="","",VLOOKUP(F1840,プルダウン用リスト!$K$1:$M$14,2,FALSE))</f>
        <v/>
      </c>
      <c r="H1840" s="99"/>
      <c r="I1840" s="99"/>
      <c r="J1840" s="139"/>
      <c r="K1840" s="141"/>
      <c r="L1840" s="118"/>
      <c r="M1840" s="119" t="str">
        <f t="shared" si="171"/>
        <v/>
      </c>
      <c r="N1840" s="103"/>
      <c r="O1840" s="100"/>
      <c r="P1840" s="100"/>
      <c r="Q1840" s="101" t="str">
        <f t="shared" si="172"/>
        <v/>
      </c>
      <c r="R1840" s="100"/>
      <c r="S1840" s="102" t="str">
        <f t="shared" si="173"/>
        <v/>
      </c>
      <c r="T1840" s="15" t="str">
        <f t="shared" si="174"/>
        <v/>
      </c>
    </row>
    <row r="1841" spans="1:20" x14ac:dyDescent="0.55000000000000004">
      <c r="A1841" s="126"/>
      <c r="B1841" s="95"/>
      <c r="C1841" s="98" t="str">
        <f>IF(B1841="","",VLOOKUP(B1841,団体基本情報!$B$14:$D$23,3,FALSE))</f>
        <v/>
      </c>
      <c r="D1841" s="7" t="str">
        <f t="shared" si="169"/>
        <v/>
      </c>
      <c r="E1841" s="6" t="str">
        <f t="shared" si="170"/>
        <v/>
      </c>
      <c r="F1841" s="131"/>
      <c r="G1841" s="105" t="str">
        <f>IF(F1841="","",VLOOKUP(F1841,プルダウン用リスト!$K$1:$M$14,2,FALSE))</f>
        <v/>
      </c>
      <c r="H1841" s="99"/>
      <c r="I1841" s="99"/>
      <c r="J1841" s="139"/>
      <c r="K1841" s="141"/>
      <c r="L1841" s="118"/>
      <c r="M1841" s="119" t="str">
        <f t="shared" si="171"/>
        <v/>
      </c>
      <c r="N1841" s="103"/>
      <c r="O1841" s="100"/>
      <c r="P1841" s="100"/>
      <c r="Q1841" s="101" t="str">
        <f t="shared" si="172"/>
        <v/>
      </c>
      <c r="R1841" s="100"/>
      <c r="S1841" s="102" t="str">
        <f t="shared" si="173"/>
        <v/>
      </c>
      <c r="T1841" s="15" t="str">
        <f t="shared" si="174"/>
        <v/>
      </c>
    </row>
    <row r="1842" spans="1:20" x14ac:dyDescent="0.55000000000000004">
      <c r="A1842" s="126"/>
      <c r="B1842" s="95"/>
      <c r="C1842" s="98" t="str">
        <f>IF(B1842="","",VLOOKUP(B1842,団体基本情報!$B$14:$D$23,3,FALSE))</f>
        <v/>
      </c>
      <c r="D1842" s="7" t="str">
        <f t="shared" si="169"/>
        <v/>
      </c>
      <c r="E1842" s="6" t="str">
        <f t="shared" si="170"/>
        <v/>
      </c>
      <c r="F1842" s="131"/>
      <c r="G1842" s="105" t="str">
        <f>IF(F1842="","",VLOOKUP(F1842,プルダウン用リスト!$K$1:$M$14,2,FALSE))</f>
        <v/>
      </c>
      <c r="H1842" s="99"/>
      <c r="I1842" s="99"/>
      <c r="J1842" s="139"/>
      <c r="K1842" s="141"/>
      <c r="L1842" s="118"/>
      <c r="M1842" s="119" t="str">
        <f t="shared" si="171"/>
        <v/>
      </c>
      <c r="N1842" s="103"/>
      <c r="O1842" s="100"/>
      <c r="P1842" s="100"/>
      <c r="Q1842" s="101" t="str">
        <f t="shared" si="172"/>
        <v/>
      </c>
      <c r="R1842" s="100"/>
      <c r="S1842" s="102" t="str">
        <f t="shared" si="173"/>
        <v/>
      </c>
      <c r="T1842" s="15" t="str">
        <f t="shared" si="174"/>
        <v/>
      </c>
    </row>
    <row r="1843" spans="1:20" x14ac:dyDescent="0.55000000000000004">
      <c r="A1843" s="126"/>
      <c r="B1843" s="95"/>
      <c r="C1843" s="98" t="str">
        <f>IF(B1843="","",VLOOKUP(B1843,団体基本情報!$B$14:$D$23,3,FALSE))</f>
        <v/>
      </c>
      <c r="D1843" s="7" t="str">
        <f t="shared" si="169"/>
        <v/>
      </c>
      <c r="E1843" s="6" t="str">
        <f t="shared" si="170"/>
        <v/>
      </c>
      <c r="F1843" s="131"/>
      <c r="G1843" s="105" t="str">
        <f>IF(F1843="","",VLOOKUP(F1843,プルダウン用リスト!$K$1:$M$14,2,FALSE))</f>
        <v/>
      </c>
      <c r="H1843" s="99"/>
      <c r="I1843" s="99"/>
      <c r="J1843" s="139"/>
      <c r="K1843" s="141"/>
      <c r="L1843" s="118"/>
      <c r="M1843" s="119" t="str">
        <f t="shared" si="171"/>
        <v/>
      </c>
      <c r="N1843" s="103"/>
      <c r="O1843" s="100"/>
      <c r="P1843" s="100"/>
      <c r="Q1843" s="101" t="str">
        <f t="shared" si="172"/>
        <v/>
      </c>
      <c r="R1843" s="100"/>
      <c r="S1843" s="102" t="str">
        <f t="shared" si="173"/>
        <v/>
      </c>
      <c r="T1843" s="15" t="str">
        <f t="shared" si="174"/>
        <v/>
      </c>
    </row>
    <row r="1844" spans="1:20" x14ac:dyDescent="0.55000000000000004">
      <c r="A1844" s="126"/>
      <c r="B1844" s="95"/>
      <c r="C1844" s="98" t="str">
        <f>IF(B1844="","",VLOOKUP(B1844,団体基本情報!$B$14:$D$23,3,FALSE))</f>
        <v/>
      </c>
      <c r="D1844" s="7" t="str">
        <f t="shared" si="169"/>
        <v/>
      </c>
      <c r="E1844" s="6" t="str">
        <f t="shared" si="170"/>
        <v/>
      </c>
      <c r="F1844" s="131"/>
      <c r="G1844" s="105" t="str">
        <f>IF(F1844="","",VLOOKUP(F1844,プルダウン用リスト!$K$1:$M$14,2,FALSE))</f>
        <v/>
      </c>
      <c r="H1844" s="99"/>
      <c r="I1844" s="99"/>
      <c r="J1844" s="139"/>
      <c r="K1844" s="141"/>
      <c r="L1844" s="118"/>
      <c r="M1844" s="119" t="str">
        <f t="shared" si="171"/>
        <v/>
      </c>
      <c r="N1844" s="103"/>
      <c r="O1844" s="100"/>
      <c r="P1844" s="100"/>
      <c r="Q1844" s="101" t="str">
        <f t="shared" si="172"/>
        <v/>
      </c>
      <c r="R1844" s="100"/>
      <c r="S1844" s="102" t="str">
        <f t="shared" si="173"/>
        <v/>
      </c>
      <c r="T1844" s="15" t="str">
        <f t="shared" si="174"/>
        <v/>
      </c>
    </row>
    <row r="1845" spans="1:20" x14ac:dyDescent="0.55000000000000004">
      <c r="A1845" s="126"/>
      <c r="B1845" s="95"/>
      <c r="C1845" s="98" t="str">
        <f>IF(B1845="","",VLOOKUP(B1845,団体基本情報!$B$14:$D$23,3,FALSE))</f>
        <v/>
      </c>
      <c r="D1845" s="7" t="str">
        <f t="shared" si="169"/>
        <v/>
      </c>
      <c r="E1845" s="6" t="str">
        <f t="shared" si="170"/>
        <v/>
      </c>
      <c r="F1845" s="131"/>
      <c r="G1845" s="105" t="str">
        <f>IF(F1845="","",VLOOKUP(F1845,プルダウン用リスト!$K$1:$M$14,2,FALSE))</f>
        <v/>
      </c>
      <c r="H1845" s="99"/>
      <c r="I1845" s="99"/>
      <c r="J1845" s="139"/>
      <c r="K1845" s="141"/>
      <c r="L1845" s="118"/>
      <c r="M1845" s="119" t="str">
        <f t="shared" si="171"/>
        <v/>
      </c>
      <c r="N1845" s="103"/>
      <c r="O1845" s="100"/>
      <c r="P1845" s="100"/>
      <c r="Q1845" s="101" t="str">
        <f t="shared" si="172"/>
        <v/>
      </c>
      <c r="R1845" s="100"/>
      <c r="S1845" s="102" t="str">
        <f t="shared" si="173"/>
        <v/>
      </c>
      <c r="T1845" s="15" t="str">
        <f t="shared" si="174"/>
        <v/>
      </c>
    </row>
    <row r="1846" spans="1:20" x14ac:dyDescent="0.55000000000000004">
      <c r="A1846" s="126"/>
      <c r="B1846" s="95"/>
      <c r="C1846" s="98" t="str">
        <f>IF(B1846="","",VLOOKUP(B1846,団体基本情報!$B$14:$D$23,3,FALSE))</f>
        <v/>
      </c>
      <c r="D1846" s="7" t="str">
        <f t="shared" si="169"/>
        <v/>
      </c>
      <c r="E1846" s="6" t="str">
        <f t="shared" si="170"/>
        <v/>
      </c>
      <c r="F1846" s="131"/>
      <c r="G1846" s="105" t="str">
        <f>IF(F1846="","",VLOOKUP(F1846,プルダウン用リスト!$K$1:$M$14,2,FALSE))</f>
        <v/>
      </c>
      <c r="H1846" s="99"/>
      <c r="I1846" s="99"/>
      <c r="J1846" s="139"/>
      <c r="K1846" s="141"/>
      <c r="L1846" s="118"/>
      <c r="M1846" s="119" t="str">
        <f t="shared" si="171"/>
        <v/>
      </c>
      <c r="N1846" s="103"/>
      <c r="O1846" s="100"/>
      <c r="P1846" s="100"/>
      <c r="Q1846" s="101" t="str">
        <f t="shared" si="172"/>
        <v/>
      </c>
      <c r="R1846" s="100"/>
      <c r="S1846" s="102" t="str">
        <f t="shared" si="173"/>
        <v/>
      </c>
      <c r="T1846" s="15" t="str">
        <f t="shared" si="174"/>
        <v/>
      </c>
    </row>
    <row r="1847" spans="1:20" x14ac:dyDescent="0.55000000000000004">
      <c r="A1847" s="126"/>
      <c r="B1847" s="95"/>
      <c r="C1847" s="98" t="str">
        <f>IF(B1847="","",VLOOKUP(B1847,団体基本情報!$B$14:$D$23,3,FALSE))</f>
        <v/>
      </c>
      <c r="D1847" s="7" t="str">
        <f t="shared" si="169"/>
        <v/>
      </c>
      <c r="E1847" s="6" t="str">
        <f t="shared" si="170"/>
        <v/>
      </c>
      <c r="F1847" s="131"/>
      <c r="G1847" s="105" t="str">
        <f>IF(F1847="","",VLOOKUP(F1847,プルダウン用リスト!$K$1:$M$14,2,FALSE))</f>
        <v/>
      </c>
      <c r="H1847" s="99"/>
      <c r="I1847" s="99"/>
      <c r="J1847" s="139"/>
      <c r="K1847" s="141"/>
      <c r="L1847" s="118"/>
      <c r="M1847" s="119" t="str">
        <f t="shared" si="171"/>
        <v/>
      </c>
      <c r="N1847" s="103"/>
      <c r="O1847" s="100"/>
      <c r="P1847" s="100"/>
      <c r="Q1847" s="101" t="str">
        <f t="shared" si="172"/>
        <v/>
      </c>
      <c r="R1847" s="100"/>
      <c r="S1847" s="102" t="str">
        <f t="shared" si="173"/>
        <v/>
      </c>
      <c r="T1847" s="15" t="str">
        <f t="shared" si="174"/>
        <v/>
      </c>
    </row>
    <row r="1848" spans="1:20" x14ac:dyDescent="0.55000000000000004">
      <c r="A1848" s="126"/>
      <c r="B1848" s="95"/>
      <c r="C1848" s="98" t="str">
        <f>IF(B1848="","",VLOOKUP(B1848,団体基本情報!$B$14:$D$23,3,FALSE))</f>
        <v/>
      </c>
      <c r="D1848" s="7" t="str">
        <f t="shared" si="169"/>
        <v/>
      </c>
      <c r="E1848" s="6" t="str">
        <f t="shared" si="170"/>
        <v/>
      </c>
      <c r="F1848" s="131"/>
      <c r="G1848" s="105" t="str">
        <f>IF(F1848="","",VLOOKUP(F1848,プルダウン用リスト!$K$1:$M$14,2,FALSE))</f>
        <v/>
      </c>
      <c r="H1848" s="99"/>
      <c r="I1848" s="99"/>
      <c r="J1848" s="139"/>
      <c r="K1848" s="141"/>
      <c r="L1848" s="118"/>
      <c r="M1848" s="119" t="str">
        <f t="shared" si="171"/>
        <v/>
      </c>
      <c r="N1848" s="103"/>
      <c r="O1848" s="100"/>
      <c r="P1848" s="100"/>
      <c r="Q1848" s="101" t="str">
        <f t="shared" si="172"/>
        <v/>
      </c>
      <c r="R1848" s="100"/>
      <c r="S1848" s="102" t="str">
        <f t="shared" si="173"/>
        <v/>
      </c>
      <c r="T1848" s="15" t="str">
        <f t="shared" si="174"/>
        <v/>
      </c>
    </row>
    <row r="1849" spans="1:20" x14ac:dyDescent="0.55000000000000004">
      <c r="A1849" s="126"/>
      <c r="B1849" s="95"/>
      <c r="C1849" s="98" t="str">
        <f>IF(B1849="","",VLOOKUP(B1849,団体基本情報!$B$14:$D$23,3,FALSE))</f>
        <v/>
      </c>
      <c r="D1849" s="7" t="str">
        <f t="shared" si="169"/>
        <v/>
      </c>
      <c r="E1849" s="6" t="str">
        <f t="shared" si="170"/>
        <v/>
      </c>
      <c r="F1849" s="131"/>
      <c r="G1849" s="105" t="str">
        <f>IF(F1849="","",VLOOKUP(F1849,プルダウン用リスト!$K$1:$M$14,2,FALSE))</f>
        <v/>
      </c>
      <c r="H1849" s="99"/>
      <c r="I1849" s="99"/>
      <c r="J1849" s="139"/>
      <c r="K1849" s="141"/>
      <c r="L1849" s="118"/>
      <c r="M1849" s="119" t="str">
        <f t="shared" si="171"/>
        <v/>
      </c>
      <c r="N1849" s="103"/>
      <c r="O1849" s="100"/>
      <c r="P1849" s="100"/>
      <c r="Q1849" s="101" t="str">
        <f t="shared" si="172"/>
        <v/>
      </c>
      <c r="R1849" s="100"/>
      <c r="S1849" s="102" t="str">
        <f t="shared" si="173"/>
        <v/>
      </c>
      <c r="T1849" s="15" t="str">
        <f t="shared" si="174"/>
        <v/>
      </c>
    </row>
    <row r="1850" spans="1:20" x14ac:dyDescent="0.55000000000000004">
      <c r="A1850" s="126"/>
      <c r="B1850" s="95"/>
      <c r="C1850" s="98" t="str">
        <f>IF(B1850="","",VLOOKUP(B1850,団体基本情報!$B$14:$D$23,3,FALSE))</f>
        <v/>
      </c>
      <c r="D1850" s="7" t="str">
        <f t="shared" si="169"/>
        <v/>
      </c>
      <c r="E1850" s="6" t="str">
        <f t="shared" si="170"/>
        <v/>
      </c>
      <c r="F1850" s="131"/>
      <c r="G1850" s="105" t="str">
        <f>IF(F1850="","",VLOOKUP(F1850,プルダウン用リスト!$K$1:$M$14,2,FALSE))</f>
        <v/>
      </c>
      <c r="H1850" s="99"/>
      <c r="I1850" s="99"/>
      <c r="J1850" s="139"/>
      <c r="K1850" s="141"/>
      <c r="L1850" s="118"/>
      <c r="M1850" s="119" t="str">
        <f t="shared" si="171"/>
        <v/>
      </c>
      <c r="N1850" s="103"/>
      <c r="O1850" s="100"/>
      <c r="P1850" s="100"/>
      <c r="Q1850" s="101" t="str">
        <f t="shared" si="172"/>
        <v/>
      </c>
      <c r="R1850" s="100"/>
      <c r="S1850" s="102" t="str">
        <f t="shared" si="173"/>
        <v/>
      </c>
      <c r="T1850" s="15" t="str">
        <f t="shared" si="174"/>
        <v/>
      </c>
    </row>
    <row r="1851" spans="1:20" x14ac:dyDescent="0.55000000000000004">
      <c r="A1851" s="126"/>
      <c r="B1851" s="95"/>
      <c r="C1851" s="98" t="str">
        <f>IF(B1851="","",VLOOKUP(B1851,団体基本情報!$B$14:$D$23,3,FALSE))</f>
        <v/>
      </c>
      <c r="D1851" s="7" t="str">
        <f t="shared" si="169"/>
        <v/>
      </c>
      <c r="E1851" s="6" t="str">
        <f t="shared" si="170"/>
        <v/>
      </c>
      <c r="F1851" s="131"/>
      <c r="G1851" s="105" t="str">
        <f>IF(F1851="","",VLOOKUP(F1851,プルダウン用リスト!$K$1:$M$14,2,FALSE))</f>
        <v/>
      </c>
      <c r="H1851" s="99"/>
      <c r="I1851" s="99"/>
      <c r="J1851" s="139"/>
      <c r="K1851" s="141"/>
      <c r="L1851" s="118"/>
      <c r="M1851" s="119" t="str">
        <f t="shared" si="171"/>
        <v/>
      </c>
      <c r="N1851" s="103"/>
      <c r="O1851" s="100"/>
      <c r="P1851" s="100"/>
      <c r="Q1851" s="101" t="str">
        <f t="shared" si="172"/>
        <v/>
      </c>
      <c r="R1851" s="100"/>
      <c r="S1851" s="102" t="str">
        <f t="shared" si="173"/>
        <v/>
      </c>
      <c r="T1851" s="15" t="str">
        <f t="shared" si="174"/>
        <v/>
      </c>
    </row>
    <row r="1852" spans="1:20" x14ac:dyDescent="0.55000000000000004">
      <c r="A1852" s="126"/>
      <c r="B1852" s="95"/>
      <c r="C1852" s="98" t="str">
        <f>IF(B1852="","",VLOOKUP(B1852,団体基本情報!$B$14:$D$23,3,FALSE))</f>
        <v/>
      </c>
      <c r="D1852" s="7" t="str">
        <f t="shared" si="169"/>
        <v/>
      </c>
      <c r="E1852" s="6" t="str">
        <f t="shared" si="170"/>
        <v/>
      </c>
      <c r="F1852" s="131"/>
      <c r="G1852" s="105" t="str">
        <f>IF(F1852="","",VLOOKUP(F1852,プルダウン用リスト!$K$1:$M$14,2,FALSE))</f>
        <v/>
      </c>
      <c r="H1852" s="99"/>
      <c r="I1852" s="99"/>
      <c r="J1852" s="139"/>
      <c r="K1852" s="141"/>
      <c r="L1852" s="118"/>
      <c r="M1852" s="119" t="str">
        <f t="shared" si="171"/>
        <v/>
      </c>
      <c r="N1852" s="103"/>
      <c r="O1852" s="100"/>
      <c r="P1852" s="100"/>
      <c r="Q1852" s="101" t="str">
        <f t="shared" si="172"/>
        <v/>
      </c>
      <c r="R1852" s="100"/>
      <c r="S1852" s="102" t="str">
        <f t="shared" si="173"/>
        <v/>
      </c>
      <c r="T1852" s="15" t="str">
        <f t="shared" si="174"/>
        <v/>
      </c>
    </row>
    <row r="1853" spans="1:20" x14ac:dyDescent="0.55000000000000004">
      <c r="A1853" s="126"/>
      <c r="B1853" s="95"/>
      <c r="C1853" s="98" t="str">
        <f>IF(B1853="","",VLOOKUP(B1853,団体基本情報!$B$14:$D$23,3,FALSE))</f>
        <v/>
      </c>
      <c r="D1853" s="7" t="str">
        <f t="shared" si="169"/>
        <v/>
      </c>
      <c r="E1853" s="6" t="str">
        <f t="shared" si="170"/>
        <v/>
      </c>
      <c r="F1853" s="131"/>
      <c r="G1853" s="105" t="str">
        <f>IF(F1853="","",VLOOKUP(F1853,プルダウン用リスト!$K$1:$M$14,2,FALSE))</f>
        <v/>
      </c>
      <c r="H1853" s="99"/>
      <c r="I1853" s="99"/>
      <c r="J1853" s="139"/>
      <c r="K1853" s="141"/>
      <c r="L1853" s="118"/>
      <c r="M1853" s="119" t="str">
        <f t="shared" si="171"/>
        <v/>
      </c>
      <c r="N1853" s="103"/>
      <c r="O1853" s="100"/>
      <c r="P1853" s="100"/>
      <c r="Q1853" s="101" t="str">
        <f t="shared" si="172"/>
        <v/>
      </c>
      <c r="R1853" s="100"/>
      <c r="S1853" s="102" t="str">
        <f t="shared" si="173"/>
        <v/>
      </c>
      <c r="T1853" s="15" t="str">
        <f t="shared" si="174"/>
        <v/>
      </c>
    </row>
    <row r="1854" spans="1:20" x14ac:dyDescent="0.55000000000000004">
      <c r="A1854" s="126"/>
      <c r="B1854" s="95"/>
      <c r="C1854" s="98" t="str">
        <f>IF(B1854="","",VLOOKUP(B1854,団体基本情報!$B$14:$D$23,3,FALSE))</f>
        <v/>
      </c>
      <c r="D1854" s="7" t="str">
        <f t="shared" si="169"/>
        <v/>
      </c>
      <c r="E1854" s="6" t="str">
        <f t="shared" si="170"/>
        <v/>
      </c>
      <c r="F1854" s="131"/>
      <c r="G1854" s="105" t="str">
        <f>IF(F1854="","",VLOOKUP(F1854,プルダウン用リスト!$K$1:$M$14,2,FALSE))</f>
        <v/>
      </c>
      <c r="H1854" s="99"/>
      <c r="I1854" s="99"/>
      <c r="J1854" s="139"/>
      <c r="K1854" s="141"/>
      <c r="L1854" s="118"/>
      <c r="M1854" s="119" t="str">
        <f t="shared" si="171"/>
        <v/>
      </c>
      <c r="N1854" s="103"/>
      <c r="O1854" s="100"/>
      <c r="P1854" s="100"/>
      <c r="Q1854" s="101" t="str">
        <f t="shared" si="172"/>
        <v/>
      </c>
      <c r="R1854" s="100"/>
      <c r="S1854" s="102" t="str">
        <f t="shared" si="173"/>
        <v/>
      </c>
      <c r="T1854" s="15" t="str">
        <f t="shared" si="174"/>
        <v/>
      </c>
    </row>
    <row r="1855" spans="1:20" x14ac:dyDescent="0.55000000000000004">
      <c r="A1855" s="126"/>
      <c r="B1855" s="95"/>
      <c r="C1855" s="98" t="str">
        <f>IF(B1855="","",VLOOKUP(B1855,団体基本情報!$B$14:$D$23,3,FALSE))</f>
        <v/>
      </c>
      <c r="D1855" s="7" t="str">
        <f t="shared" si="169"/>
        <v/>
      </c>
      <c r="E1855" s="6" t="str">
        <f t="shared" si="170"/>
        <v/>
      </c>
      <c r="F1855" s="131"/>
      <c r="G1855" s="105" t="str">
        <f>IF(F1855="","",VLOOKUP(F1855,プルダウン用リスト!$K$1:$M$14,2,FALSE))</f>
        <v/>
      </c>
      <c r="H1855" s="99"/>
      <c r="I1855" s="99"/>
      <c r="J1855" s="139"/>
      <c r="K1855" s="141"/>
      <c r="L1855" s="118"/>
      <c r="M1855" s="119" t="str">
        <f t="shared" si="171"/>
        <v/>
      </c>
      <c r="N1855" s="103"/>
      <c r="O1855" s="100"/>
      <c r="P1855" s="100"/>
      <c r="Q1855" s="101" t="str">
        <f t="shared" si="172"/>
        <v/>
      </c>
      <c r="R1855" s="100"/>
      <c r="S1855" s="102" t="str">
        <f t="shared" si="173"/>
        <v/>
      </c>
      <c r="T1855" s="15" t="str">
        <f t="shared" si="174"/>
        <v/>
      </c>
    </row>
    <row r="1856" spans="1:20" x14ac:dyDescent="0.55000000000000004">
      <c r="A1856" s="126"/>
      <c r="B1856" s="95"/>
      <c r="C1856" s="98" t="str">
        <f>IF(B1856="","",VLOOKUP(B1856,団体基本情報!$B$14:$D$23,3,FALSE))</f>
        <v/>
      </c>
      <c r="D1856" s="7" t="str">
        <f t="shared" si="169"/>
        <v/>
      </c>
      <c r="E1856" s="6" t="str">
        <f t="shared" si="170"/>
        <v/>
      </c>
      <c r="F1856" s="131"/>
      <c r="G1856" s="105" t="str">
        <f>IF(F1856="","",VLOOKUP(F1856,プルダウン用リスト!$K$1:$M$14,2,FALSE))</f>
        <v/>
      </c>
      <c r="H1856" s="99"/>
      <c r="I1856" s="99"/>
      <c r="J1856" s="139"/>
      <c r="K1856" s="141"/>
      <c r="L1856" s="118"/>
      <c r="M1856" s="119" t="str">
        <f t="shared" si="171"/>
        <v/>
      </c>
      <c r="N1856" s="103"/>
      <c r="O1856" s="100"/>
      <c r="P1856" s="100"/>
      <c r="Q1856" s="101" t="str">
        <f t="shared" si="172"/>
        <v/>
      </c>
      <c r="R1856" s="100"/>
      <c r="S1856" s="102" t="str">
        <f t="shared" si="173"/>
        <v/>
      </c>
      <c r="T1856" s="15" t="str">
        <f t="shared" si="174"/>
        <v/>
      </c>
    </row>
    <row r="1857" spans="1:20" x14ac:dyDescent="0.55000000000000004">
      <c r="A1857" s="126"/>
      <c r="B1857" s="95"/>
      <c r="C1857" s="98" t="str">
        <f>IF(B1857="","",VLOOKUP(B1857,団体基本情報!$B$14:$D$23,3,FALSE))</f>
        <v/>
      </c>
      <c r="D1857" s="7" t="str">
        <f t="shared" si="169"/>
        <v/>
      </c>
      <c r="E1857" s="6" t="str">
        <f t="shared" si="170"/>
        <v/>
      </c>
      <c r="F1857" s="131"/>
      <c r="G1857" s="105" t="str">
        <f>IF(F1857="","",VLOOKUP(F1857,プルダウン用リスト!$K$1:$M$14,2,FALSE))</f>
        <v/>
      </c>
      <c r="H1857" s="99"/>
      <c r="I1857" s="99"/>
      <c r="J1857" s="139"/>
      <c r="K1857" s="141"/>
      <c r="L1857" s="118"/>
      <c r="M1857" s="119" t="str">
        <f t="shared" si="171"/>
        <v/>
      </c>
      <c r="N1857" s="103"/>
      <c r="O1857" s="100"/>
      <c r="P1857" s="100"/>
      <c r="Q1857" s="101" t="str">
        <f t="shared" si="172"/>
        <v/>
      </c>
      <c r="R1857" s="100"/>
      <c r="S1857" s="102" t="str">
        <f t="shared" si="173"/>
        <v/>
      </c>
      <c r="T1857" s="15" t="str">
        <f t="shared" si="174"/>
        <v/>
      </c>
    </row>
    <row r="1858" spans="1:20" x14ac:dyDescent="0.55000000000000004">
      <c r="A1858" s="126"/>
      <c r="B1858" s="95"/>
      <c r="C1858" s="98" t="str">
        <f>IF(B1858="","",VLOOKUP(B1858,団体基本情報!$B$14:$D$23,3,FALSE))</f>
        <v/>
      </c>
      <c r="D1858" s="7" t="str">
        <f t="shared" si="169"/>
        <v/>
      </c>
      <c r="E1858" s="6" t="str">
        <f t="shared" si="170"/>
        <v/>
      </c>
      <c r="F1858" s="131"/>
      <c r="G1858" s="105" t="str">
        <f>IF(F1858="","",VLOOKUP(F1858,プルダウン用リスト!$K$1:$M$14,2,FALSE))</f>
        <v/>
      </c>
      <c r="H1858" s="99"/>
      <c r="I1858" s="99"/>
      <c r="J1858" s="139"/>
      <c r="K1858" s="141"/>
      <c r="L1858" s="118"/>
      <c r="M1858" s="119" t="str">
        <f t="shared" si="171"/>
        <v/>
      </c>
      <c r="N1858" s="103"/>
      <c r="O1858" s="100"/>
      <c r="P1858" s="100"/>
      <c r="Q1858" s="101" t="str">
        <f t="shared" si="172"/>
        <v/>
      </c>
      <c r="R1858" s="100"/>
      <c r="S1858" s="102" t="str">
        <f t="shared" si="173"/>
        <v/>
      </c>
      <c r="T1858" s="15" t="str">
        <f t="shared" si="174"/>
        <v/>
      </c>
    </row>
    <row r="1859" spans="1:20" x14ac:dyDescent="0.55000000000000004">
      <c r="A1859" s="126"/>
      <c r="B1859" s="95"/>
      <c r="C1859" s="98" t="str">
        <f>IF(B1859="","",VLOOKUP(B1859,団体基本情報!$B$14:$D$23,3,FALSE))</f>
        <v/>
      </c>
      <c r="D1859" s="7" t="str">
        <f t="shared" si="169"/>
        <v/>
      </c>
      <c r="E1859" s="6" t="str">
        <f t="shared" si="170"/>
        <v/>
      </c>
      <c r="F1859" s="131"/>
      <c r="G1859" s="105" t="str">
        <f>IF(F1859="","",VLOOKUP(F1859,プルダウン用リスト!$K$1:$M$14,2,FALSE))</f>
        <v/>
      </c>
      <c r="H1859" s="99"/>
      <c r="I1859" s="99"/>
      <c r="J1859" s="139"/>
      <c r="K1859" s="141"/>
      <c r="L1859" s="118"/>
      <c r="M1859" s="119" t="str">
        <f t="shared" si="171"/>
        <v/>
      </c>
      <c r="N1859" s="103"/>
      <c r="O1859" s="100"/>
      <c r="P1859" s="100"/>
      <c r="Q1859" s="101" t="str">
        <f t="shared" si="172"/>
        <v/>
      </c>
      <c r="R1859" s="100"/>
      <c r="S1859" s="102" t="str">
        <f t="shared" si="173"/>
        <v/>
      </c>
      <c r="T1859" s="15" t="str">
        <f t="shared" si="174"/>
        <v/>
      </c>
    </row>
    <row r="1860" spans="1:20" x14ac:dyDescent="0.55000000000000004">
      <c r="A1860" s="126"/>
      <c r="B1860" s="95"/>
      <c r="C1860" s="98" t="str">
        <f>IF(B1860="","",VLOOKUP(B1860,団体基本情報!$B$14:$D$23,3,FALSE))</f>
        <v/>
      </c>
      <c r="D1860" s="7" t="str">
        <f t="shared" si="169"/>
        <v/>
      </c>
      <c r="E1860" s="6" t="str">
        <f t="shared" si="170"/>
        <v/>
      </c>
      <c r="F1860" s="131"/>
      <c r="G1860" s="105" t="str">
        <f>IF(F1860="","",VLOOKUP(F1860,プルダウン用リスト!$K$1:$M$14,2,FALSE))</f>
        <v/>
      </c>
      <c r="H1860" s="99"/>
      <c r="I1860" s="99"/>
      <c r="J1860" s="139"/>
      <c r="K1860" s="141"/>
      <c r="L1860" s="118"/>
      <c r="M1860" s="119" t="str">
        <f t="shared" si="171"/>
        <v/>
      </c>
      <c r="N1860" s="103"/>
      <c r="O1860" s="100"/>
      <c r="P1860" s="100"/>
      <c r="Q1860" s="101" t="str">
        <f t="shared" si="172"/>
        <v/>
      </c>
      <c r="R1860" s="100"/>
      <c r="S1860" s="102" t="str">
        <f t="shared" si="173"/>
        <v/>
      </c>
      <c r="T1860" s="15" t="str">
        <f t="shared" si="174"/>
        <v/>
      </c>
    </row>
    <row r="1861" spans="1:20" x14ac:dyDescent="0.55000000000000004">
      <c r="A1861" s="126"/>
      <c r="B1861" s="95"/>
      <c r="C1861" s="98" t="str">
        <f>IF(B1861="","",VLOOKUP(B1861,団体基本情報!$B$14:$D$23,3,FALSE))</f>
        <v/>
      </c>
      <c r="D1861" s="7" t="str">
        <f t="shared" si="169"/>
        <v/>
      </c>
      <c r="E1861" s="6" t="str">
        <f t="shared" si="170"/>
        <v/>
      </c>
      <c r="F1861" s="131"/>
      <c r="G1861" s="105" t="str">
        <f>IF(F1861="","",VLOOKUP(F1861,プルダウン用リスト!$K$1:$M$14,2,FALSE))</f>
        <v/>
      </c>
      <c r="H1861" s="99"/>
      <c r="I1861" s="99"/>
      <c r="J1861" s="139"/>
      <c r="K1861" s="141"/>
      <c r="L1861" s="118"/>
      <c r="M1861" s="119" t="str">
        <f t="shared" si="171"/>
        <v/>
      </c>
      <c r="N1861" s="103"/>
      <c r="O1861" s="100"/>
      <c r="P1861" s="100"/>
      <c r="Q1861" s="101" t="str">
        <f t="shared" si="172"/>
        <v/>
      </c>
      <c r="R1861" s="100"/>
      <c r="S1861" s="102" t="str">
        <f t="shared" si="173"/>
        <v/>
      </c>
      <c r="T1861" s="15" t="str">
        <f t="shared" si="174"/>
        <v/>
      </c>
    </row>
    <row r="1862" spans="1:20" x14ac:dyDescent="0.55000000000000004">
      <c r="A1862" s="126"/>
      <c r="B1862" s="95"/>
      <c r="C1862" s="98" t="str">
        <f>IF(B1862="","",VLOOKUP(B1862,団体基本情報!$B$14:$D$23,3,FALSE))</f>
        <v/>
      </c>
      <c r="D1862" s="7" t="str">
        <f t="shared" si="169"/>
        <v/>
      </c>
      <c r="E1862" s="6" t="str">
        <f t="shared" si="170"/>
        <v/>
      </c>
      <c r="F1862" s="131"/>
      <c r="G1862" s="105" t="str">
        <f>IF(F1862="","",VLOOKUP(F1862,プルダウン用リスト!$K$1:$M$14,2,FALSE))</f>
        <v/>
      </c>
      <c r="H1862" s="99"/>
      <c r="I1862" s="99"/>
      <c r="J1862" s="139"/>
      <c r="K1862" s="141"/>
      <c r="L1862" s="118"/>
      <c r="M1862" s="119" t="str">
        <f t="shared" si="171"/>
        <v/>
      </c>
      <c r="N1862" s="103"/>
      <c r="O1862" s="100"/>
      <c r="P1862" s="100"/>
      <c r="Q1862" s="101" t="str">
        <f t="shared" si="172"/>
        <v/>
      </c>
      <c r="R1862" s="100"/>
      <c r="S1862" s="102" t="str">
        <f t="shared" si="173"/>
        <v/>
      </c>
      <c r="T1862" s="15" t="str">
        <f t="shared" si="174"/>
        <v/>
      </c>
    </row>
    <row r="1863" spans="1:20" x14ac:dyDescent="0.55000000000000004">
      <c r="A1863" s="126"/>
      <c r="B1863" s="95"/>
      <c r="C1863" s="98" t="str">
        <f>IF(B1863="","",VLOOKUP(B1863,団体基本情報!$B$14:$D$23,3,FALSE))</f>
        <v/>
      </c>
      <c r="D1863" s="7" t="str">
        <f t="shared" ref="D1863:D1926" si="175">IF(E1863="","",IF(E1863="謝金","01.",IF(E1863="旅費","02.",IF(E1863="その他","04.","03."))))</f>
        <v/>
      </c>
      <c r="E1863" s="6" t="str">
        <f t="shared" ref="E1863:E1926" si="176">IF(F1863="","",IF(F1863="謝金","謝金",IF(F1863="旅費","旅費",IF(F1863="対象外経費","その他","所費"))))</f>
        <v/>
      </c>
      <c r="F1863" s="131"/>
      <c r="G1863" s="105" t="str">
        <f>IF(F1863="","",VLOOKUP(F1863,プルダウン用リスト!$K$1:$M$14,2,FALSE))</f>
        <v/>
      </c>
      <c r="H1863" s="99"/>
      <c r="I1863" s="99"/>
      <c r="J1863" s="139"/>
      <c r="K1863" s="141"/>
      <c r="L1863" s="118"/>
      <c r="M1863" s="119" t="str">
        <f t="shared" ref="M1863:M1926" si="177">IF(F1863="対象外経費",K1863,IF(L1863="","",K1863-L1863))</f>
        <v/>
      </c>
      <c r="N1863" s="103"/>
      <c r="O1863" s="100"/>
      <c r="P1863" s="100"/>
      <c r="Q1863" s="101" t="str">
        <f t="shared" ref="Q1863:Q1926" si="178">IF(O1863+P1863=0,"",O1863+P1863)</f>
        <v/>
      </c>
      <c r="R1863" s="100"/>
      <c r="S1863" s="102" t="str">
        <f t="shared" ref="S1863:S1926" si="179">IF(R1863="","",Q1863-R1863)</f>
        <v/>
      </c>
      <c r="T1863" s="15" t="str">
        <f t="shared" ref="T1863:T1926" si="180">IF(G1863=2,"＊","")</f>
        <v/>
      </c>
    </row>
    <row r="1864" spans="1:20" x14ac:dyDescent="0.55000000000000004">
      <c r="A1864" s="126"/>
      <c r="B1864" s="95"/>
      <c r="C1864" s="98" t="str">
        <f>IF(B1864="","",VLOOKUP(B1864,団体基本情報!$B$14:$D$23,3,FALSE))</f>
        <v/>
      </c>
      <c r="D1864" s="7" t="str">
        <f t="shared" si="175"/>
        <v/>
      </c>
      <c r="E1864" s="6" t="str">
        <f t="shared" si="176"/>
        <v/>
      </c>
      <c r="F1864" s="131"/>
      <c r="G1864" s="105" t="str">
        <f>IF(F1864="","",VLOOKUP(F1864,プルダウン用リスト!$K$1:$M$14,2,FALSE))</f>
        <v/>
      </c>
      <c r="H1864" s="99"/>
      <c r="I1864" s="99"/>
      <c r="J1864" s="139"/>
      <c r="K1864" s="141"/>
      <c r="L1864" s="118"/>
      <c r="M1864" s="119" t="str">
        <f t="shared" si="177"/>
        <v/>
      </c>
      <c r="N1864" s="103"/>
      <c r="O1864" s="100"/>
      <c r="P1864" s="100"/>
      <c r="Q1864" s="101" t="str">
        <f t="shared" si="178"/>
        <v/>
      </c>
      <c r="R1864" s="100"/>
      <c r="S1864" s="102" t="str">
        <f t="shared" si="179"/>
        <v/>
      </c>
      <c r="T1864" s="15" t="str">
        <f t="shared" si="180"/>
        <v/>
      </c>
    </row>
    <row r="1865" spans="1:20" x14ac:dyDescent="0.55000000000000004">
      <c r="A1865" s="126"/>
      <c r="B1865" s="95"/>
      <c r="C1865" s="98" t="str">
        <f>IF(B1865="","",VLOOKUP(B1865,団体基本情報!$B$14:$D$23,3,FALSE))</f>
        <v/>
      </c>
      <c r="D1865" s="7" t="str">
        <f t="shared" si="175"/>
        <v/>
      </c>
      <c r="E1865" s="6" t="str">
        <f t="shared" si="176"/>
        <v/>
      </c>
      <c r="F1865" s="131"/>
      <c r="G1865" s="105" t="str">
        <f>IF(F1865="","",VLOOKUP(F1865,プルダウン用リスト!$K$1:$M$14,2,FALSE))</f>
        <v/>
      </c>
      <c r="H1865" s="99"/>
      <c r="I1865" s="99"/>
      <c r="J1865" s="139"/>
      <c r="K1865" s="141"/>
      <c r="L1865" s="118"/>
      <c r="M1865" s="119" t="str">
        <f t="shared" si="177"/>
        <v/>
      </c>
      <c r="N1865" s="103"/>
      <c r="O1865" s="100"/>
      <c r="P1865" s="100"/>
      <c r="Q1865" s="101" t="str">
        <f t="shared" si="178"/>
        <v/>
      </c>
      <c r="R1865" s="100"/>
      <c r="S1865" s="102" t="str">
        <f t="shared" si="179"/>
        <v/>
      </c>
      <c r="T1865" s="15" t="str">
        <f t="shared" si="180"/>
        <v/>
      </c>
    </row>
    <row r="1866" spans="1:20" x14ac:dyDescent="0.55000000000000004">
      <c r="A1866" s="126"/>
      <c r="B1866" s="95"/>
      <c r="C1866" s="98" t="str">
        <f>IF(B1866="","",VLOOKUP(B1866,団体基本情報!$B$14:$D$23,3,FALSE))</f>
        <v/>
      </c>
      <c r="D1866" s="7" t="str">
        <f t="shared" si="175"/>
        <v/>
      </c>
      <c r="E1866" s="6" t="str">
        <f t="shared" si="176"/>
        <v/>
      </c>
      <c r="F1866" s="131"/>
      <c r="G1866" s="105" t="str">
        <f>IF(F1866="","",VLOOKUP(F1866,プルダウン用リスト!$K$1:$M$14,2,FALSE))</f>
        <v/>
      </c>
      <c r="H1866" s="99"/>
      <c r="I1866" s="99"/>
      <c r="J1866" s="139"/>
      <c r="K1866" s="141"/>
      <c r="L1866" s="118"/>
      <c r="M1866" s="119" t="str">
        <f t="shared" si="177"/>
        <v/>
      </c>
      <c r="N1866" s="103"/>
      <c r="O1866" s="100"/>
      <c r="P1866" s="100"/>
      <c r="Q1866" s="101" t="str">
        <f t="shared" si="178"/>
        <v/>
      </c>
      <c r="R1866" s="100"/>
      <c r="S1866" s="102" t="str">
        <f t="shared" si="179"/>
        <v/>
      </c>
      <c r="T1866" s="15" t="str">
        <f t="shared" si="180"/>
        <v/>
      </c>
    </row>
    <row r="1867" spans="1:20" x14ac:dyDescent="0.55000000000000004">
      <c r="A1867" s="126"/>
      <c r="B1867" s="95"/>
      <c r="C1867" s="98" t="str">
        <f>IF(B1867="","",VLOOKUP(B1867,団体基本情報!$B$14:$D$23,3,FALSE))</f>
        <v/>
      </c>
      <c r="D1867" s="7" t="str">
        <f t="shared" si="175"/>
        <v/>
      </c>
      <c r="E1867" s="6" t="str">
        <f t="shared" si="176"/>
        <v/>
      </c>
      <c r="F1867" s="131"/>
      <c r="G1867" s="105" t="str">
        <f>IF(F1867="","",VLOOKUP(F1867,プルダウン用リスト!$K$1:$M$14,2,FALSE))</f>
        <v/>
      </c>
      <c r="H1867" s="99"/>
      <c r="I1867" s="99"/>
      <c r="J1867" s="139"/>
      <c r="K1867" s="141"/>
      <c r="L1867" s="118"/>
      <c r="M1867" s="119" t="str">
        <f t="shared" si="177"/>
        <v/>
      </c>
      <c r="N1867" s="103"/>
      <c r="O1867" s="100"/>
      <c r="P1867" s="100"/>
      <c r="Q1867" s="101" t="str">
        <f t="shared" si="178"/>
        <v/>
      </c>
      <c r="R1867" s="100"/>
      <c r="S1867" s="102" t="str">
        <f t="shared" si="179"/>
        <v/>
      </c>
      <c r="T1867" s="15" t="str">
        <f t="shared" si="180"/>
        <v/>
      </c>
    </row>
    <row r="1868" spans="1:20" x14ac:dyDescent="0.55000000000000004">
      <c r="A1868" s="126"/>
      <c r="B1868" s="95"/>
      <c r="C1868" s="98" t="str">
        <f>IF(B1868="","",VLOOKUP(B1868,団体基本情報!$B$14:$D$23,3,FALSE))</f>
        <v/>
      </c>
      <c r="D1868" s="7" t="str">
        <f t="shared" si="175"/>
        <v/>
      </c>
      <c r="E1868" s="6" t="str">
        <f t="shared" si="176"/>
        <v/>
      </c>
      <c r="F1868" s="131"/>
      <c r="G1868" s="105" t="str">
        <f>IF(F1868="","",VLOOKUP(F1868,プルダウン用リスト!$K$1:$M$14,2,FALSE))</f>
        <v/>
      </c>
      <c r="H1868" s="99"/>
      <c r="I1868" s="99"/>
      <c r="J1868" s="139"/>
      <c r="K1868" s="141"/>
      <c r="L1868" s="118"/>
      <c r="M1868" s="119" t="str">
        <f t="shared" si="177"/>
        <v/>
      </c>
      <c r="N1868" s="103"/>
      <c r="O1868" s="100"/>
      <c r="P1868" s="100"/>
      <c r="Q1868" s="101" t="str">
        <f t="shared" si="178"/>
        <v/>
      </c>
      <c r="R1868" s="100"/>
      <c r="S1868" s="102" t="str">
        <f t="shared" si="179"/>
        <v/>
      </c>
      <c r="T1868" s="15" t="str">
        <f t="shared" si="180"/>
        <v/>
      </c>
    </row>
    <row r="1869" spans="1:20" x14ac:dyDescent="0.55000000000000004">
      <c r="A1869" s="126"/>
      <c r="B1869" s="95"/>
      <c r="C1869" s="98" t="str">
        <f>IF(B1869="","",VLOOKUP(B1869,団体基本情報!$B$14:$D$23,3,FALSE))</f>
        <v/>
      </c>
      <c r="D1869" s="7" t="str">
        <f t="shared" si="175"/>
        <v/>
      </c>
      <c r="E1869" s="6" t="str">
        <f t="shared" si="176"/>
        <v/>
      </c>
      <c r="F1869" s="131"/>
      <c r="G1869" s="105" t="str">
        <f>IF(F1869="","",VLOOKUP(F1869,プルダウン用リスト!$K$1:$M$14,2,FALSE))</f>
        <v/>
      </c>
      <c r="H1869" s="99"/>
      <c r="I1869" s="99"/>
      <c r="J1869" s="139"/>
      <c r="K1869" s="141"/>
      <c r="L1869" s="118"/>
      <c r="M1869" s="119" t="str">
        <f t="shared" si="177"/>
        <v/>
      </c>
      <c r="N1869" s="103"/>
      <c r="O1869" s="100"/>
      <c r="P1869" s="100"/>
      <c r="Q1869" s="101" t="str">
        <f t="shared" si="178"/>
        <v/>
      </c>
      <c r="R1869" s="100"/>
      <c r="S1869" s="102" t="str">
        <f t="shared" si="179"/>
        <v/>
      </c>
      <c r="T1869" s="15" t="str">
        <f t="shared" si="180"/>
        <v/>
      </c>
    </row>
    <row r="1870" spans="1:20" x14ac:dyDescent="0.55000000000000004">
      <c r="A1870" s="126"/>
      <c r="B1870" s="95"/>
      <c r="C1870" s="98" t="str">
        <f>IF(B1870="","",VLOOKUP(B1870,団体基本情報!$B$14:$D$23,3,FALSE))</f>
        <v/>
      </c>
      <c r="D1870" s="7" t="str">
        <f t="shared" si="175"/>
        <v/>
      </c>
      <c r="E1870" s="6" t="str">
        <f t="shared" si="176"/>
        <v/>
      </c>
      <c r="F1870" s="131"/>
      <c r="G1870" s="105" t="str">
        <f>IF(F1870="","",VLOOKUP(F1870,プルダウン用リスト!$K$1:$M$14,2,FALSE))</f>
        <v/>
      </c>
      <c r="H1870" s="99"/>
      <c r="I1870" s="99"/>
      <c r="J1870" s="139"/>
      <c r="K1870" s="141"/>
      <c r="L1870" s="118"/>
      <c r="M1870" s="119" t="str">
        <f t="shared" si="177"/>
        <v/>
      </c>
      <c r="N1870" s="103"/>
      <c r="O1870" s="100"/>
      <c r="P1870" s="100"/>
      <c r="Q1870" s="101" t="str">
        <f t="shared" si="178"/>
        <v/>
      </c>
      <c r="R1870" s="100"/>
      <c r="S1870" s="102" t="str">
        <f t="shared" si="179"/>
        <v/>
      </c>
      <c r="T1870" s="15" t="str">
        <f t="shared" si="180"/>
        <v/>
      </c>
    </row>
    <row r="1871" spans="1:20" x14ac:dyDescent="0.55000000000000004">
      <c r="A1871" s="126"/>
      <c r="B1871" s="95"/>
      <c r="C1871" s="98" t="str">
        <f>IF(B1871="","",VLOOKUP(B1871,団体基本情報!$B$14:$D$23,3,FALSE))</f>
        <v/>
      </c>
      <c r="D1871" s="7" t="str">
        <f t="shared" si="175"/>
        <v/>
      </c>
      <c r="E1871" s="6" t="str">
        <f t="shared" si="176"/>
        <v/>
      </c>
      <c r="F1871" s="131"/>
      <c r="G1871" s="105" t="str">
        <f>IF(F1871="","",VLOOKUP(F1871,プルダウン用リスト!$K$1:$M$14,2,FALSE))</f>
        <v/>
      </c>
      <c r="H1871" s="99"/>
      <c r="I1871" s="99"/>
      <c r="J1871" s="139"/>
      <c r="K1871" s="141"/>
      <c r="L1871" s="118"/>
      <c r="M1871" s="119" t="str">
        <f t="shared" si="177"/>
        <v/>
      </c>
      <c r="N1871" s="103"/>
      <c r="O1871" s="100"/>
      <c r="P1871" s="100"/>
      <c r="Q1871" s="101" t="str">
        <f t="shared" si="178"/>
        <v/>
      </c>
      <c r="R1871" s="100"/>
      <c r="S1871" s="102" t="str">
        <f t="shared" si="179"/>
        <v/>
      </c>
      <c r="T1871" s="15" t="str">
        <f t="shared" si="180"/>
        <v/>
      </c>
    </row>
    <row r="1872" spans="1:20" x14ac:dyDescent="0.55000000000000004">
      <c r="A1872" s="126"/>
      <c r="B1872" s="95"/>
      <c r="C1872" s="98" t="str">
        <f>IF(B1872="","",VLOOKUP(B1872,団体基本情報!$B$14:$D$23,3,FALSE))</f>
        <v/>
      </c>
      <c r="D1872" s="7" t="str">
        <f t="shared" si="175"/>
        <v/>
      </c>
      <c r="E1872" s="6" t="str">
        <f t="shared" si="176"/>
        <v/>
      </c>
      <c r="F1872" s="131"/>
      <c r="G1872" s="105" t="str">
        <f>IF(F1872="","",VLOOKUP(F1872,プルダウン用リスト!$K$1:$M$14,2,FALSE))</f>
        <v/>
      </c>
      <c r="H1872" s="99"/>
      <c r="I1872" s="99"/>
      <c r="J1872" s="139"/>
      <c r="K1872" s="141"/>
      <c r="L1872" s="118"/>
      <c r="M1872" s="119" t="str">
        <f t="shared" si="177"/>
        <v/>
      </c>
      <c r="N1872" s="103"/>
      <c r="O1872" s="100"/>
      <c r="P1872" s="100"/>
      <c r="Q1872" s="101" t="str">
        <f t="shared" si="178"/>
        <v/>
      </c>
      <c r="R1872" s="100"/>
      <c r="S1872" s="102" t="str">
        <f t="shared" si="179"/>
        <v/>
      </c>
      <c r="T1872" s="15" t="str">
        <f t="shared" si="180"/>
        <v/>
      </c>
    </row>
    <row r="1873" spans="1:20" x14ac:dyDescent="0.55000000000000004">
      <c r="A1873" s="126"/>
      <c r="B1873" s="95"/>
      <c r="C1873" s="98" t="str">
        <f>IF(B1873="","",VLOOKUP(B1873,団体基本情報!$B$14:$D$23,3,FALSE))</f>
        <v/>
      </c>
      <c r="D1873" s="7" t="str">
        <f t="shared" si="175"/>
        <v/>
      </c>
      <c r="E1873" s="6" t="str">
        <f t="shared" si="176"/>
        <v/>
      </c>
      <c r="F1873" s="131"/>
      <c r="G1873" s="105" t="str">
        <f>IF(F1873="","",VLOOKUP(F1873,プルダウン用リスト!$K$1:$M$14,2,FALSE))</f>
        <v/>
      </c>
      <c r="H1873" s="99"/>
      <c r="I1873" s="99"/>
      <c r="J1873" s="139"/>
      <c r="K1873" s="141"/>
      <c r="L1873" s="118"/>
      <c r="M1873" s="119" t="str">
        <f t="shared" si="177"/>
        <v/>
      </c>
      <c r="N1873" s="103"/>
      <c r="O1873" s="100"/>
      <c r="P1873" s="100"/>
      <c r="Q1873" s="101" t="str">
        <f t="shared" si="178"/>
        <v/>
      </c>
      <c r="R1873" s="100"/>
      <c r="S1873" s="102" t="str">
        <f t="shared" si="179"/>
        <v/>
      </c>
      <c r="T1873" s="15" t="str">
        <f t="shared" si="180"/>
        <v/>
      </c>
    </row>
    <row r="1874" spans="1:20" x14ac:dyDescent="0.55000000000000004">
      <c r="A1874" s="126"/>
      <c r="B1874" s="95"/>
      <c r="C1874" s="98" t="str">
        <f>IF(B1874="","",VLOOKUP(B1874,団体基本情報!$B$14:$D$23,3,FALSE))</f>
        <v/>
      </c>
      <c r="D1874" s="7" t="str">
        <f t="shared" si="175"/>
        <v/>
      </c>
      <c r="E1874" s="6" t="str">
        <f t="shared" si="176"/>
        <v/>
      </c>
      <c r="F1874" s="131"/>
      <c r="G1874" s="105" t="str">
        <f>IF(F1874="","",VLOOKUP(F1874,プルダウン用リスト!$K$1:$M$14,2,FALSE))</f>
        <v/>
      </c>
      <c r="H1874" s="99"/>
      <c r="I1874" s="99"/>
      <c r="J1874" s="139"/>
      <c r="K1874" s="141"/>
      <c r="L1874" s="118"/>
      <c r="M1874" s="119" t="str">
        <f t="shared" si="177"/>
        <v/>
      </c>
      <c r="N1874" s="103"/>
      <c r="O1874" s="100"/>
      <c r="P1874" s="100"/>
      <c r="Q1874" s="101" t="str">
        <f t="shared" si="178"/>
        <v/>
      </c>
      <c r="R1874" s="100"/>
      <c r="S1874" s="102" t="str">
        <f t="shared" si="179"/>
        <v/>
      </c>
      <c r="T1874" s="15" t="str">
        <f t="shared" si="180"/>
        <v/>
      </c>
    </row>
    <row r="1875" spans="1:20" x14ac:dyDescent="0.55000000000000004">
      <c r="A1875" s="126"/>
      <c r="B1875" s="95"/>
      <c r="C1875" s="98" t="str">
        <f>IF(B1875="","",VLOOKUP(B1875,団体基本情報!$B$14:$D$23,3,FALSE))</f>
        <v/>
      </c>
      <c r="D1875" s="7" t="str">
        <f t="shared" si="175"/>
        <v/>
      </c>
      <c r="E1875" s="6" t="str">
        <f t="shared" si="176"/>
        <v/>
      </c>
      <c r="F1875" s="131"/>
      <c r="G1875" s="105" t="str">
        <f>IF(F1875="","",VLOOKUP(F1875,プルダウン用リスト!$K$1:$M$14,2,FALSE))</f>
        <v/>
      </c>
      <c r="H1875" s="99"/>
      <c r="I1875" s="99"/>
      <c r="J1875" s="139"/>
      <c r="K1875" s="141"/>
      <c r="L1875" s="118"/>
      <c r="M1875" s="119" t="str">
        <f t="shared" si="177"/>
        <v/>
      </c>
      <c r="N1875" s="103"/>
      <c r="O1875" s="100"/>
      <c r="P1875" s="100"/>
      <c r="Q1875" s="101" t="str">
        <f t="shared" si="178"/>
        <v/>
      </c>
      <c r="R1875" s="100"/>
      <c r="S1875" s="102" t="str">
        <f t="shared" si="179"/>
        <v/>
      </c>
      <c r="T1875" s="15" t="str">
        <f t="shared" si="180"/>
        <v/>
      </c>
    </row>
    <row r="1876" spans="1:20" x14ac:dyDescent="0.55000000000000004">
      <c r="A1876" s="126"/>
      <c r="B1876" s="95"/>
      <c r="C1876" s="98" t="str">
        <f>IF(B1876="","",VLOOKUP(B1876,団体基本情報!$B$14:$D$23,3,FALSE))</f>
        <v/>
      </c>
      <c r="D1876" s="7" t="str">
        <f t="shared" si="175"/>
        <v/>
      </c>
      <c r="E1876" s="6" t="str">
        <f t="shared" si="176"/>
        <v/>
      </c>
      <c r="F1876" s="131"/>
      <c r="G1876" s="105" t="str">
        <f>IF(F1876="","",VLOOKUP(F1876,プルダウン用リスト!$K$1:$M$14,2,FALSE))</f>
        <v/>
      </c>
      <c r="H1876" s="99"/>
      <c r="I1876" s="99"/>
      <c r="J1876" s="139"/>
      <c r="K1876" s="141"/>
      <c r="L1876" s="118"/>
      <c r="M1876" s="119" t="str">
        <f t="shared" si="177"/>
        <v/>
      </c>
      <c r="N1876" s="103"/>
      <c r="O1876" s="100"/>
      <c r="P1876" s="100"/>
      <c r="Q1876" s="101" t="str">
        <f t="shared" si="178"/>
        <v/>
      </c>
      <c r="R1876" s="100"/>
      <c r="S1876" s="102" t="str">
        <f t="shared" si="179"/>
        <v/>
      </c>
      <c r="T1876" s="15" t="str">
        <f t="shared" si="180"/>
        <v/>
      </c>
    </row>
    <row r="1877" spans="1:20" x14ac:dyDescent="0.55000000000000004">
      <c r="A1877" s="126"/>
      <c r="B1877" s="95"/>
      <c r="C1877" s="98" t="str">
        <f>IF(B1877="","",VLOOKUP(B1877,団体基本情報!$B$14:$D$23,3,FALSE))</f>
        <v/>
      </c>
      <c r="D1877" s="7" t="str">
        <f t="shared" si="175"/>
        <v/>
      </c>
      <c r="E1877" s="6" t="str">
        <f t="shared" si="176"/>
        <v/>
      </c>
      <c r="F1877" s="131"/>
      <c r="G1877" s="105" t="str">
        <f>IF(F1877="","",VLOOKUP(F1877,プルダウン用リスト!$K$1:$M$14,2,FALSE))</f>
        <v/>
      </c>
      <c r="H1877" s="99"/>
      <c r="I1877" s="99"/>
      <c r="J1877" s="139"/>
      <c r="K1877" s="141"/>
      <c r="L1877" s="118"/>
      <c r="M1877" s="119" t="str">
        <f t="shared" si="177"/>
        <v/>
      </c>
      <c r="N1877" s="103"/>
      <c r="O1877" s="100"/>
      <c r="P1877" s="100"/>
      <c r="Q1877" s="101" t="str">
        <f t="shared" si="178"/>
        <v/>
      </c>
      <c r="R1877" s="100"/>
      <c r="S1877" s="102" t="str">
        <f t="shared" si="179"/>
        <v/>
      </c>
      <c r="T1877" s="15" t="str">
        <f t="shared" si="180"/>
        <v/>
      </c>
    </row>
    <row r="1878" spans="1:20" x14ac:dyDescent="0.55000000000000004">
      <c r="A1878" s="126"/>
      <c r="B1878" s="95"/>
      <c r="C1878" s="98" t="str">
        <f>IF(B1878="","",VLOOKUP(B1878,団体基本情報!$B$14:$D$23,3,FALSE))</f>
        <v/>
      </c>
      <c r="D1878" s="7" t="str">
        <f t="shared" si="175"/>
        <v/>
      </c>
      <c r="E1878" s="6" t="str">
        <f t="shared" si="176"/>
        <v/>
      </c>
      <c r="F1878" s="131"/>
      <c r="G1878" s="105" t="str">
        <f>IF(F1878="","",VLOOKUP(F1878,プルダウン用リスト!$K$1:$M$14,2,FALSE))</f>
        <v/>
      </c>
      <c r="H1878" s="99"/>
      <c r="I1878" s="99"/>
      <c r="J1878" s="139"/>
      <c r="K1878" s="141"/>
      <c r="L1878" s="118"/>
      <c r="M1878" s="119" t="str">
        <f t="shared" si="177"/>
        <v/>
      </c>
      <c r="N1878" s="103"/>
      <c r="O1878" s="100"/>
      <c r="P1878" s="100"/>
      <c r="Q1878" s="101" t="str">
        <f t="shared" si="178"/>
        <v/>
      </c>
      <c r="R1878" s="100"/>
      <c r="S1878" s="102" t="str">
        <f t="shared" si="179"/>
        <v/>
      </c>
      <c r="T1878" s="15" t="str">
        <f t="shared" si="180"/>
        <v/>
      </c>
    </row>
    <row r="1879" spans="1:20" x14ac:dyDescent="0.55000000000000004">
      <c r="A1879" s="126"/>
      <c r="B1879" s="95"/>
      <c r="C1879" s="98" t="str">
        <f>IF(B1879="","",VLOOKUP(B1879,団体基本情報!$B$14:$D$23,3,FALSE))</f>
        <v/>
      </c>
      <c r="D1879" s="7" t="str">
        <f t="shared" si="175"/>
        <v/>
      </c>
      <c r="E1879" s="6" t="str">
        <f t="shared" si="176"/>
        <v/>
      </c>
      <c r="F1879" s="131"/>
      <c r="G1879" s="105" t="str">
        <f>IF(F1879="","",VLOOKUP(F1879,プルダウン用リスト!$K$1:$M$14,2,FALSE))</f>
        <v/>
      </c>
      <c r="H1879" s="99"/>
      <c r="I1879" s="99"/>
      <c r="J1879" s="139"/>
      <c r="K1879" s="141"/>
      <c r="L1879" s="118"/>
      <c r="M1879" s="119" t="str">
        <f t="shared" si="177"/>
        <v/>
      </c>
      <c r="N1879" s="103"/>
      <c r="O1879" s="100"/>
      <c r="P1879" s="100"/>
      <c r="Q1879" s="101" t="str">
        <f t="shared" si="178"/>
        <v/>
      </c>
      <c r="R1879" s="100"/>
      <c r="S1879" s="102" t="str">
        <f t="shared" si="179"/>
        <v/>
      </c>
      <c r="T1879" s="15" t="str">
        <f t="shared" si="180"/>
        <v/>
      </c>
    </row>
    <row r="1880" spans="1:20" x14ac:dyDescent="0.55000000000000004">
      <c r="A1880" s="126"/>
      <c r="B1880" s="95"/>
      <c r="C1880" s="98" t="str">
        <f>IF(B1880="","",VLOOKUP(B1880,団体基本情報!$B$14:$D$23,3,FALSE))</f>
        <v/>
      </c>
      <c r="D1880" s="7" t="str">
        <f t="shared" si="175"/>
        <v/>
      </c>
      <c r="E1880" s="6" t="str">
        <f t="shared" si="176"/>
        <v/>
      </c>
      <c r="F1880" s="131"/>
      <c r="G1880" s="105" t="str">
        <f>IF(F1880="","",VLOOKUP(F1880,プルダウン用リスト!$K$1:$M$14,2,FALSE))</f>
        <v/>
      </c>
      <c r="H1880" s="99"/>
      <c r="I1880" s="99"/>
      <c r="J1880" s="139"/>
      <c r="K1880" s="141"/>
      <c r="L1880" s="118"/>
      <c r="M1880" s="119" t="str">
        <f t="shared" si="177"/>
        <v/>
      </c>
      <c r="N1880" s="103"/>
      <c r="O1880" s="100"/>
      <c r="P1880" s="100"/>
      <c r="Q1880" s="101" t="str">
        <f t="shared" si="178"/>
        <v/>
      </c>
      <c r="R1880" s="100"/>
      <c r="S1880" s="102" t="str">
        <f t="shared" si="179"/>
        <v/>
      </c>
      <c r="T1880" s="15" t="str">
        <f t="shared" si="180"/>
        <v/>
      </c>
    </row>
    <row r="1881" spans="1:20" x14ac:dyDescent="0.55000000000000004">
      <c r="A1881" s="126"/>
      <c r="B1881" s="95"/>
      <c r="C1881" s="98" t="str">
        <f>IF(B1881="","",VLOOKUP(B1881,団体基本情報!$B$14:$D$23,3,FALSE))</f>
        <v/>
      </c>
      <c r="D1881" s="7" t="str">
        <f t="shared" si="175"/>
        <v/>
      </c>
      <c r="E1881" s="6" t="str">
        <f t="shared" si="176"/>
        <v/>
      </c>
      <c r="F1881" s="131"/>
      <c r="G1881" s="105" t="str">
        <f>IF(F1881="","",VLOOKUP(F1881,プルダウン用リスト!$K$1:$M$14,2,FALSE))</f>
        <v/>
      </c>
      <c r="H1881" s="99"/>
      <c r="I1881" s="99"/>
      <c r="J1881" s="139"/>
      <c r="K1881" s="141"/>
      <c r="L1881" s="118"/>
      <c r="M1881" s="119" t="str">
        <f t="shared" si="177"/>
        <v/>
      </c>
      <c r="N1881" s="103"/>
      <c r="O1881" s="100"/>
      <c r="P1881" s="100"/>
      <c r="Q1881" s="101" t="str">
        <f t="shared" si="178"/>
        <v/>
      </c>
      <c r="R1881" s="100"/>
      <c r="S1881" s="102" t="str">
        <f t="shared" si="179"/>
        <v/>
      </c>
      <c r="T1881" s="15" t="str">
        <f t="shared" si="180"/>
        <v/>
      </c>
    </row>
    <row r="1882" spans="1:20" x14ac:dyDescent="0.55000000000000004">
      <c r="A1882" s="126"/>
      <c r="B1882" s="95"/>
      <c r="C1882" s="98" t="str">
        <f>IF(B1882="","",VLOOKUP(B1882,団体基本情報!$B$14:$D$23,3,FALSE))</f>
        <v/>
      </c>
      <c r="D1882" s="7" t="str">
        <f t="shared" si="175"/>
        <v/>
      </c>
      <c r="E1882" s="6" t="str">
        <f t="shared" si="176"/>
        <v/>
      </c>
      <c r="F1882" s="131"/>
      <c r="G1882" s="105" t="str">
        <f>IF(F1882="","",VLOOKUP(F1882,プルダウン用リスト!$K$1:$M$14,2,FALSE))</f>
        <v/>
      </c>
      <c r="H1882" s="99"/>
      <c r="I1882" s="99"/>
      <c r="J1882" s="139"/>
      <c r="K1882" s="141"/>
      <c r="L1882" s="118"/>
      <c r="M1882" s="119" t="str">
        <f t="shared" si="177"/>
        <v/>
      </c>
      <c r="N1882" s="103"/>
      <c r="O1882" s="100"/>
      <c r="P1882" s="100"/>
      <c r="Q1882" s="101" t="str">
        <f t="shared" si="178"/>
        <v/>
      </c>
      <c r="R1882" s="100"/>
      <c r="S1882" s="102" t="str">
        <f t="shared" si="179"/>
        <v/>
      </c>
      <c r="T1882" s="15" t="str">
        <f t="shared" si="180"/>
        <v/>
      </c>
    </row>
    <row r="1883" spans="1:20" x14ac:dyDescent="0.55000000000000004">
      <c r="A1883" s="126"/>
      <c r="B1883" s="95"/>
      <c r="C1883" s="98" t="str">
        <f>IF(B1883="","",VLOOKUP(B1883,団体基本情報!$B$14:$D$23,3,FALSE))</f>
        <v/>
      </c>
      <c r="D1883" s="7" t="str">
        <f t="shared" si="175"/>
        <v/>
      </c>
      <c r="E1883" s="6" t="str">
        <f t="shared" si="176"/>
        <v/>
      </c>
      <c r="F1883" s="131"/>
      <c r="G1883" s="105" t="str">
        <f>IF(F1883="","",VLOOKUP(F1883,プルダウン用リスト!$K$1:$M$14,2,FALSE))</f>
        <v/>
      </c>
      <c r="H1883" s="99"/>
      <c r="I1883" s="99"/>
      <c r="J1883" s="139"/>
      <c r="K1883" s="141"/>
      <c r="L1883" s="118"/>
      <c r="M1883" s="119" t="str">
        <f t="shared" si="177"/>
        <v/>
      </c>
      <c r="N1883" s="103"/>
      <c r="O1883" s="100"/>
      <c r="P1883" s="100"/>
      <c r="Q1883" s="101" t="str">
        <f t="shared" si="178"/>
        <v/>
      </c>
      <c r="R1883" s="100"/>
      <c r="S1883" s="102" t="str">
        <f t="shared" si="179"/>
        <v/>
      </c>
      <c r="T1883" s="15" t="str">
        <f t="shared" si="180"/>
        <v/>
      </c>
    </row>
    <row r="1884" spans="1:20" x14ac:dyDescent="0.55000000000000004">
      <c r="A1884" s="126"/>
      <c r="B1884" s="95"/>
      <c r="C1884" s="98" t="str">
        <f>IF(B1884="","",VLOOKUP(B1884,団体基本情報!$B$14:$D$23,3,FALSE))</f>
        <v/>
      </c>
      <c r="D1884" s="7" t="str">
        <f t="shared" si="175"/>
        <v/>
      </c>
      <c r="E1884" s="6" t="str">
        <f t="shared" si="176"/>
        <v/>
      </c>
      <c r="F1884" s="131"/>
      <c r="G1884" s="105" t="str">
        <f>IF(F1884="","",VLOOKUP(F1884,プルダウン用リスト!$K$1:$M$14,2,FALSE))</f>
        <v/>
      </c>
      <c r="H1884" s="99"/>
      <c r="I1884" s="99"/>
      <c r="J1884" s="139"/>
      <c r="K1884" s="141"/>
      <c r="L1884" s="118"/>
      <c r="M1884" s="119" t="str">
        <f t="shared" si="177"/>
        <v/>
      </c>
      <c r="N1884" s="103"/>
      <c r="O1884" s="100"/>
      <c r="P1884" s="100"/>
      <c r="Q1884" s="101" t="str">
        <f t="shared" si="178"/>
        <v/>
      </c>
      <c r="R1884" s="100"/>
      <c r="S1884" s="102" t="str">
        <f t="shared" si="179"/>
        <v/>
      </c>
      <c r="T1884" s="15" t="str">
        <f t="shared" si="180"/>
        <v/>
      </c>
    </row>
    <row r="1885" spans="1:20" x14ac:dyDescent="0.55000000000000004">
      <c r="A1885" s="126"/>
      <c r="B1885" s="95"/>
      <c r="C1885" s="98" t="str">
        <f>IF(B1885="","",VLOOKUP(B1885,団体基本情報!$B$14:$D$23,3,FALSE))</f>
        <v/>
      </c>
      <c r="D1885" s="7" t="str">
        <f t="shared" si="175"/>
        <v/>
      </c>
      <c r="E1885" s="6" t="str">
        <f t="shared" si="176"/>
        <v/>
      </c>
      <c r="F1885" s="131"/>
      <c r="G1885" s="105" t="str">
        <f>IF(F1885="","",VLOOKUP(F1885,プルダウン用リスト!$K$1:$M$14,2,FALSE))</f>
        <v/>
      </c>
      <c r="H1885" s="99"/>
      <c r="I1885" s="99"/>
      <c r="J1885" s="139"/>
      <c r="K1885" s="141"/>
      <c r="L1885" s="118"/>
      <c r="M1885" s="119" t="str">
        <f t="shared" si="177"/>
        <v/>
      </c>
      <c r="N1885" s="103"/>
      <c r="O1885" s="100"/>
      <c r="P1885" s="100"/>
      <c r="Q1885" s="101" t="str">
        <f t="shared" si="178"/>
        <v/>
      </c>
      <c r="R1885" s="100"/>
      <c r="S1885" s="102" t="str">
        <f t="shared" si="179"/>
        <v/>
      </c>
      <c r="T1885" s="15" t="str">
        <f t="shared" si="180"/>
        <v/>
      </c>
    </row>
    <row r="1886" spans="1:20" x14ac:dyDescent="0.55000000000000004">
      <c r="A1886" s="126"/>
      <c r="B1886" s="95"/>
      <c r="C1886" s="98" t="str">
        <f>IF(B1886="","",VLOOKUP(B1886,団体基本情報!$B$14:$D$23,3,FALSE))</f>
        <v/>
      </c>
      <c r="D1886" s="7" t="str">
        <f t="shared" si="175"/>
        <v/>
      </c>
      <c r="E1886" s="6" t="str">
        <f t="shared" si="176"/>
        <v/>
      </c>
      <c r="F1886" s="131"/>
      <c r="G1886" s="105" t="str">
        <f>IF(F1886="","",VLOOKUP(F1886,プルダウン用リスト!$K$1:$M$14,2,FALSE))</f>
        <v/>
      </c>
      <c r="H1886" s="99"/>
      <c r="I1886" s="99"/>
      <c r="J1886" s="139"/>
      <c r="K1886" s="141"/>
      <c r="L1886" s="118"/>
      <c r="M1886" s="119" t="str">
        <f t="shared" si="177"/>
        <v/>
      </c>
      <c r="N1886" s="103"/>
      <c r="O1886" s="100"/>
      <c r="P1886" s="100"/>
      <c r="Q1886" s="101" t="str">
        <f t="shared" si="178"/>
        <v/>
      </c>
      <c r="R1886" s="100"/>
      <c r="S1886" s="102" t="str">
        <f t="shared" si="179"/>
        <v/>
      </c>
      <c r="T1886" s="15" t="str">
        <f t="shared" si="180"/>
        <v/>
      </c>
    </row>
    <row r="1887" spans="1:20" x14ac:dyDescent="0.55000000000000004">
      <c r="A1887" s="126"/>
      <c r="B1887" s="95"/>
      <c r="C1887" s="98" t="str">
        <f>IF(B1887="","",VLOOKUP(B1887,団体基本情報!$B$14:$D$23,3,FALSE))</f>
        <v/>
      </c>
      <c r="D1887" s="7" t="str">
        <f t="shared" si="175"/>
        <v/>
      </c>
      <c r="E1887" s="6" t="str">
        <f t="shared" si="176"/>
        <v/>
      </c>
      <c r="F1887" s="131"/>
      <c r="G1887" s="105" t="str">
        <f>IF(F1887="","",VLOOKUP(F1887,プルダウン用リスト!$K$1:$M$14,2,FALSE))</f>
        <v/>
      </c>
      <c r="H1887" s="99"/>
      <c r="I1887" s="99"/>
      <c r="J1887" s="139"/>
      <c r="K1887" s="141"/>
      <c r="L1887" s="118"/>
      <c r="M1887" s="119" t="str">
        <f t="shared" si="177"/>
        <v/>
      </c>
      <c r="N1887" s="103"/>
      <c r="O1887" s="100"/>
      <c r="P1887" s="100"/>
      <c r="Q1887" s="101" t="str">
        <f t="shared" si="178"/>
        <v/>
      </c>
      <c r="R1887" s="100"/>
      <c r="S1887" s="102" t="str">
        <f t="shared" si="179"/>
        <v/>
      </c>
      <c r="T1887" s="15" t="str">
        <f t="shared" si="180"/>
        <v/>
      </c>
    </row>
    <row r="1888" spans="1:20" x14ac:dyDescent="0.55000000000000004">
      <c r="A1888" s="126"/>
      <c r="B1888" s="95"/>
      <c r="C1888" s="98" t="str">
        <f>IF(B1888="","",VLOOKUP(B1888,団体基本情報!$B$14:$D$23,3,FALSE))</f>
        <v/>
      </c>
      <c r="D1888" s="7" t="str">
        <f t="shared" si="175"/>
        <v/>
      </c>
      <c r="E1888" s="6" t="str">
        <f t="shared" si="176"/>
        <v/>
      </c>
      <c r="F1888" s="131"/>
      <c r="G1888" s="105" t="str">
        <f>IF(F1888="","",VLOOKUP(F1888,プルダウン用リスト!$K$1:$M$14,2,FALSE))</f>
        <v/>
      </c>
      <c r="H1888" s="99"/>
      <c r="I1888" s="99"/>
      <c r="J1888" s="139"/>
      <c r="K1888" s="141"/>
      <c r="L1888" s="118"/>
      <c r="M1888" s="119" t="str">
        <f t="shared" si="177"/>
        <v/>
      </c>
      <c r="N1888" s="103"/>
      <c r="O1888" s="100"/>
      <c r="P1888" s="100"/>
      <c r="Q1888" s="101" t="str">
        <f t="shared" si="178"/>
        <v/>
      </c>
      <c r="R1888" s="100"/>
      <c r="S1888" s="102" t="str">
        <f t="shared" si="179"/>
        <v/>
      </c>
      <c r="T1888" s="15" t="str">
        <f t="shared" si="180"/>
        <v/>
      </c>
    </row>
    <row r="1889" spans="1:20" x14ac:dyDescent="0.55000000000000004">
      <c r="A1889" s="126"/>
      <c r="B1889" s="95"/>
      <c r="C1889" s="98" t="str">
        <f>IF(B1889="","",VLOOKUP(B1889,団体基本情報!$B$14:$D$23,3,FALSE))</f>
        <v/>
      </c>
      <c r="D1889" s="7" t="str">
        <f t="shared" si="175"/>
        <v/>
      </c>
      <c r="E1889" s="6" t="str">
        <f t="shared" si="176"/>
        <v/>
      </c>
      <c r="F1889" s="131"/>
      <c r="G1889" s="105" t="str">
        <f>IF(F1889="","",VLOOKUP(F1889,プルダウン用リスト!$K$1:$M$14,2,FALSE))</f>
        <v/>
      </c>
      <c r="H1889" s="99"/>
      <c r="I1889" s="99"/>
      <c r="J1889" s="139"/>
      <c r="K1889" s="141"/>
      <c r="L1889" s="118"/>
      <c r="M1889" s="119" t="str">
        <f t="shared" si="177"/>
        <v/>
      </c>
      <c r="N1889" s="103"/>
      <c r="O1889" s="100"/>
      <c r="P1889" s="100"/>
      <c r="Q1889" s="101" t="str">
        <f t="shared" si="178"/>
        <v/>
      </c>
      <c r="R1889" s="100"/>
      <c r="S1889" s="102" t="str">
        <f t="shared" si="179"/>
        <v/>
      </c>
      <c r="T1889" s="15" t="str">
        <f t="shared" si="180"/>
        <v/>
      </c>
    </row>
    <row r="1890" spans="1:20" x14ac:dyDescent="0.55000000000000004">
      <c r="A1890" s="126"/>
      <c r="B1890" s="95"/>
      <c r="C1890" s="98" t="str">
        <f>IF(B1890="","",VLOOKUP(B1890,団体基本情報!$B$14:$D$23,3,FALSE))</f>
        <v/>
      </c>
      <c r="D1890" s="7" t="str">
        <f t="shared" si="175"/>
        <v/>
      </c>
      <c r="E1890" s="6" t="str">
        <f t="shared" si="176"/>
        <v/>
      </c>
      <c r="F1890" s="131"/>
      <c r="G1890" s="105" t="str">
        <f>IF(F1890="","",VLOOKUP(F1890,プルダウン用リスト!$K$1:$M$14,2,FALSE))</f>
        <v/>
      </c>
      <c r="H1890" s="99"/>
      <c r="I1890" s="99"/>
      <c r="J1890" s="139"/>
      <c r="K1890" s="141"/>
      <c r="L1890" s="118"/>
      <c r="M1890" s="119" t="str">
        <f t="shared" si="177"/>
        <v/>
      </c>
      <c r="N1890" s="103"/>
      <c r="O1890" s="100"/>
      <c r="P1890" s="100"/>
      <c r="Q1890" s="101" t="str">
        <f t="shared" si="178"/>
        <v/>
      </c>
      <c r="R1890" s="100"/>
      <c r="S1890" s="102" t="str">
        <f t="shared" si="179"/>
        <v/>
      </c>
      <c r="T1890" s="15" t="str">
        <f t="shared" si="180"/>
        <v/>
      </c>
    </row>
    <row r="1891" spans="1:20" x14ac:dyDescent="0.55000000000000004">
      <c r="A1891" s="126"/>
      <c r="B1891" s="95"/>
      <c r="C1891" s="98" t="str">
        <f>IF(B1891="","",VLOOKUP(B1891,団体基本情報!$B$14:$D$23,3,FALSE))</f>
        <v/>
      </c>
      <c r="D1891" s="7" t="str">
        <f t="shared" si="175"/>
        <v/>
      </c>
      <c r="E1891" s="6" t="str">
        <f t="shared" si="176"/>
        <v/>
      </c>
      <c r="F1891" s="131"/>
      <c r="G1891" s="105" t="str">
        <f>IF(F1891="","",VLOOKUP(F1891,プルダウン用リスト!$K$1:$M$14,2,FALSE))</f>
        <v/>
      </c>
      <c r="H1891" s="99"/>
      <c r="I1891" s="99"/>
      <c r="J1891" s="139"/>
      <c r="K1891" s="141"/>
      <c r="L1891" s="118"/>
      <c r="M1891" s="119" t="str">
        <f t="shared" si="177"/>
        <v/>
      </c>
      <c r="N1891" s="103"/>
      <c r="O1891" s="100"/>
      <c r="P1891" s="100"/>
      <c r="Q1891" s="101" t="str">
        <f t="shared" si="178"/>
        <v/>
      </c>
      <c r="R1891" s="100"/>
      <c r="S1891" s="102" t="str">
        <f t="shared" si="179"/>
        <v/>
      </c>
      <c r="T1891" s="15" t="str">
        <f t="shared" si="180"/>
        <v/>
      </c>
    </row>
    <row r="1892" spans="1:20" x14ac:dyDescent="0.55000000000000004">
      <c r="A1892" s="126"/>
      <c r="B1892" s="95"/>
      <c r="C1892" s="98" t="str">
        <f>IF(B1892="","",VLOOKUP(B1892,団体基本情報!$B$14:$D$23,3,FALSE))</f>
        <v/>
      </c>
      <c r="D1892" s="7" t="str">
        <f t="shared" si="175"/>
        <v/>
      </c>
      <c r="E1892" s="6" t="str">
        <f t="shared" si="176"/>
        <v/>
      </c>
      <c r="F1892" s="131"/>
      <c r="G1892" s="105" t="str">
        <f>IF(F1892="","",VLOOKUP(F1892,プルダウン用リスト!$K$1:$M$14,2,FALSE))</f>
        <v/>
      </c>
      <c r="H1892" s="99"/>
      <c r="I1892" s="99"/>
      <c r="J1892" s="139"/>
      <c r="K1892" s="141"/>
      <c r="L1892" s="118"/>
      <c r="M1892" s="119" t="str">
        <f t="shared" si="177"/>
        <v/>
      </c>
      <c r="N1892" s="103"/>
      <c r="O1892" s="100"/>
      <c r="P1892" s="100"/>
      <c r="Q1892" s="101" t="str">
        <f t="shared" si="178"/>
        <v/>
      </c>
      <c r="R1892" s="100"/>
      <c r="S1892" s="102" t="str">
        <f t="shared" si="179"/>
        <v/>
      </c>
      <c r="T1892" s="15" t="str">
        <f t="shared" si="180"/>
        <v/>
      </c>
    </row>
    <row r="1893" spans="1:20" x14ac:dyDescent="0.55000000000000004">
      <c r="A1893" s="126"/>
      <c r="B1893" s="95"/>
      <c r="C1893" s="98" t="str">
        <f>IF(B1893="","",VLOOKUP(B1893,団体基本情報!$B$14:$D$23,3,FALSE))</f>
        <v/>
      </c>
      <c r="D1893" s="7" t="str">
        <f t="shared" si="175"/>
        <v/>
      </c>
      <c r="E1893" s="6" t="str">
        <f t="shared" si="176"/>
        <v/>
      </c>
      <c r="F1893" s="131"/>
      <c r="G1893" s="105" t="str">
        <f>IF(F1893="","",VLOOKUP(F1893,プルダウン用リスト!$K$1:$M$14,2,FALSE))</f>
        <v/>
      </c>
      <c r="H1893" s="99"/>
      <c r="I1893" s="99"/>
      <c r="J1893" s="139"/>
      <c r="K1893" s="141"/>
      <c r="L1893" s="118"/>
      <c r="M1893" s="119" t="str">
        <f t="shared" si="177"/>
        <v/>
      </c>
      <c r="N1893" s="103"/>
      <c r="O1893" s="100"/>
      <c r="P1893" s="100"/>
      <c r="Q1893" s="101" t="str">
        <f t="shared" si="178"/>
        <v/>
      </c>
      <c r="R1893" s="100"/>
      <c r="S1893" s="102" t="str">
        <f t="shared" si="179"/>
        <v/>
      </c>
      <c r="T1893" s="15" t="str">
        <f t="shared" si="180"/>
        <v/>
      </c>
    </row>
    <row r="1894" spans="1:20" x14ac:dyDescent="0.55000000000000004">
      <c r="A1894" s="126"/>
      <c r="B1894" s="95"/>
      <c r="C1894" s="98" t="str">
        <f>IF(B1894="","",VLOOKUP(B1894,団体基本情報!$B$14:$D$23,3,FALSE))</f>
        <v/>
      </c>
      <c r="D1894" s="7" t="str">
        <f t="shared" si="175"/>
        <v/>
      </c>
      <c r="E1894" s="6" t="str">
        <f t="shared" si="176"/>
        <v/>
      </c>
      <c r="F1894" s="131"/>
      <c r="G1894" s="105" t="str">
        <f>IF(F1894="","",VLOOKUP(F1894,プルダウン用リスト!$K$1:$M$14,2,FALSE))</f>
        <v/>
      </c>
      <c r="H1894" s="99"/>
      <c r="I1894" s="99"/>
      <c r="J1894" s="139"/>
      <c r="K1894" s="141"/>
      <c r="L1894" s="118"/>
      <c r="M1894" s="119" t="str">
        <f t="shared" si="177"/>
        <v/>
      </c>
      <c r="N1894" s="103"/>
      <c r="O1894" s="100"/>
      <c r="P1894" s="100"/>
      <c r="Q1894" s="101" t="str">
        <f t="shared" si="178"/>
        <v/>
      </c>
      <c r="R1894" s="100"/>
      <c r="S1894" s="102" t="str">
        <f t="shared" si="179"/>
        <v/>
      </c>
      <c r="T1894" s="15" t="str">
        <f t="shared" si="180"/>
        <v/>
      </c>
    </row>
    <row r="1895" spans="1:20" x14ac:dyDescent="0.55000000000000004">
      <c r="A1895" s="126"/>
      <c r="B1895" s="95"/>
      <c r="C1895" s="98" t="str">
        <f>IF(B1895="","",VLOOKUP(B1895,団体基本情報!$B$14:$D$23,3,FALSE))</f>
        <v/>
      </c>
      <c r="D1895" s="7" t="str">
        <f t="shared" si="175"/>
        <v/>
      </c>
      <c r="E1895" s="6" t="str">
        <f t="shared" si="176"/>
        <v/>
      </c>
      <c r="F1895" s="131"/>
      <c r="G1895" s="105" t="str">
        <f>IF(F1895="","",VLOOKUP(F1895,プルダウン用リスト!$K$1:$M$14,2,FALSE))</f>
        <v/>
      </c>
      <c r="H1895" s="99"/>
      <c r="I1895" s="99"/>
      <c r="J1895" s="139"/>
      <c r="K1895" s="141"/>
      <c r="L1895" s="118"/>
      <c r="M1895" s="119" t="str">
        <f t="shared" si="177"/>
        <v/>
      </c>
      <c r="N1895" s="103"/>
      <c r="O1895" s="100"/>
      <c r="P1895" s="100"/>
      <c r="Q1895" s="101" t="str">
        <f t="shared" si="178"/>
        <v/>
      </c>
      <c r="R1895" s="100"/>
      <c r="S1895" s="102" t="str">
        <f t="shared" si="179"/>
        <v/>
      </c>
      <c r="T1895" s="15" t="str">
        <f t="shared" si="180"/>
        <v/>
      </c>
    </row>
    <row r="1896" spans="1:20" x14ac:dyDescent="0.55000000000000004">
      <c r="A1896" s="126"/>
      <c r="B1896" s="95"/>
      <c r="C1896" s="98" t="str">
        <f>IF(B1896="","",VLOOKUP(B1896,団体基本情報!$B$14:$D$23,3,FALSE))</f>
        <v/>
      </c>
      <c r="D1896" s="7" t="str">
        <f t="shared" si="175"/>
        <v/>
      </c>
      <c r="E1896" s="6" t="str">
        <f t="shared" si="176"/>
        <v/>
      </c>
      <c r="F1896" s="131"/>
      <c r="G1896" s="105" t="str">
        <f>IF(F1896="","",VLOOKUP(F1896,プルダウン用リスト!$K$1:$M$14,2,FALSE))</f>
        <v/>
      </c>
      <c r="H1896" s="99"/>
      <c r="I1896" s="99"/>
      <c r="J1896" s="139"/>
      <c r="K1896" s="141"/>
      <c r="L1896" s="118"/>
      <c r="M1896" s="119" t="str">
        <f t="shared" si="177"/>
        <v/>
      </c>
      <c r="N1896" s="103"/>
      <c r="O1896" s="100"/>
      <c r="P1896" s="100"/>
      <c r="Q1896" s="101" t="str">
        <f t="shared" si="178"/>
        <v/>
      </c>
      <c r="R1896" s="100"/>
      <c r="S1896" s="102" t="str">
        <f t="shared" si="179"/>
        <v/>
      </c>
      <c r="T1896" s="15" t="str">
        <f t="shared" si="180"/>
        <v/>
      </c>
    </row>
    <row r="1897" spans="1:20" x14ac:dyDescent="0.55000000000000004">
      <c r="A1897" s="126"/>
      <c r="B1897" s="95"/>
      <c r="C1897" s="98" t="str">
        <f>IF(B1897="","",VLOOKUP(B1897,団体基本情報!$B$14:$D$23,3,FALSE))</f>
        <v/>
      </c>
      <c r="D1897" s="7" t="str">
        <f t="shared" si="175"/>
        <v/>
      </c>
      <c r="E1897" s="6" t="str">
        <f t="shared" si="176"/>
        <v/>
      </c>
      <c r="F1897" s="131"/>
      <c r="G1897" s="105" t="str">
        <f>IF(F1897="","",VLOOKUP(F1897,プルダウン用リスト!$K$1:$M$14,2,FALSE))</f>
        <v/>
      </c>
      <c r="H1897" s="99"/>
      <c r="I1897" s="99"/>
      <c r="J1897" s="139"/>
      <c r="K1897" s="141"/>
      <c r="L1897" s="118"/>
      <c r="M1897" s="119" t="str">
        <f t="shared" si="177"/>
        <v/>
      </c>
      <c r="N1897" s="103"/>
      <c r="O1897" s="100"/>
      <c r="P1897" s="100"/>
      <c r="Q1897" s="101" t="str">
        <f t="shared" si="178"/>
        <v/>
      </c>
      <c r="R1897" s="100"/>
      <c r="S1897" s="102" t="str">
        <f t="shared" si="179"/>
        <v/>
      </c>
      <c r="T1897" s="15" t="str">
        <f t="shared" si="180"/>
        <v/>
      </c>
    </row>
    <row r="1898" spans="1:20" x14ac:dyDescent="0.55000000000000004">
      <c r="A1898" s="126"/>
      <c r="B1898" s="95"/>
      <c r="C1898" s="98" t="str">
        <f>IF(B1898="","",VLOOKUP(B1898,団体基本情報!$B$14:$D$23,3,FALSE))</f>
        <v/>
      </c>
      <c r="D1898" s="7" t="str">
        <f t="shared" si="175"/>
        <v/>
      </c>
      <c r="E1898" s="6" t="str">
        <f t="shared" si="176"/>
        <v/>
      </c>
      <c r="F1898" s="131"/>
      <c r="G1898" s="105" t="str">
        <f>IF(F1898="","",VLOOKUP(F1898,プルダウン用リスト!$K$1:$M$14,2,FALSE))</f>
        <v/>
      </c>
      <c r="H1898" s="99"/>
      <c r="I1898" s="99"/>
      <c r="J1898" s="139"/>
      <c r="K1898" s="141"/>
      <c r="L1898" s="118"/>
      <c r="M1898" s="119" t="str">
        <f t="shared" si="177"/>
        <v/>
      </c>
      <c r="N1898" s="103"/>
      <c r="O1898" s="100"/>
      <c r="P1898" s="100"/>
      <c r="Q1898" s="101" t="str">
        <f t="shared" si="178"/>
        <v/>
      </c>
      <c r="R1898" s="100"/>
      <c r="S1898" s="102" t="str">
        <f t="shared" si="179"/>
        <v/>
      </c>
      <c r="T1898" s="15" t="str">
        <f t="shared" si="180"/>
        <v/>
      </c>
    </row>
    <row r="1899" spans="1:20" x14ac:dyDescent="0.55000000000000004">
      <c r="A1899" s="126"/>
      <c r="B1899" s="95"/>
      <c r="C1899" s="98" t="str">
        <f>IF(B1899="","",VLOOKUP(B1899,団体基本情報!$B$14:$D$23,3,FALSE))</f>
        <v/>
      </c>
      <c r="D1899" s="7" t="str">
        <f t="shared" si="175"/>
        <v/>
      </c>
      <c r="E1899" s="6" t="str">
        <f t="shared" si="176"/>
        <v/>
      </c>
      <c r="F1899" s="131"/>
      <c r="G1899" s="105" t="str">
        <f>IF(F1899="","",VLOOKUP(F1899,プルダウン用リスト!$K$1:$M$14,2,FALSE))</f>
        <v/>
      </c>
      <c r="H1899" s="99"/>
      <c r="I1899" s="99"/>
      <c r="J1899" s="139"/>
      <c r="K1899" s="141"/>
      <c r="L1899" s="118"/>
      <c r="M1899" s="119" t="str">
        <f t="shared" si="177"/>
        <v/>
      </c>
      <c r="N1899" s="103"/>
      <c r="O1899" s="100"/>
      <c r="P1899" s="100"/>
      <c r="Q1899" s="101" t="str">
        <f t="shared" si="178"/>
        <v/>
      </c>
      <c r="R1899" s="100"/>
      <c r="S1899" s="102" t="str">
        <f t="shared" si="179"/>
        <v/>
      </c>
      <c r="T1899" s="15" t="str">
        <f t="shared" si="180"/>
        <v/>
      </c>
    </row>
    <row r="1900" spans="1:20" x14ac:dyDescent="0.55000000000000004">
      <c r="A1900" s="126"/>
      <c r="B1900" s="95"/>
      <c r="C1900" s="98" t="str">
        <f>IF(B1900="","",VLOOKUP(B1900,団体基本情報!$B$14:$D$23,3,FALSE))</f>
        <v/>
      </c>
      <c r="D1900" s="7" t="str">
        <f t="shared" si="175"/>
        <v/>
      </c>
      <c r="E1900" s="6" t="str">
        <f t="shared" si="176"/>
        <v/>
      </c>
      <c r="F1900" s="131"/>
      <c r="G1900" s="105" t="str">
        <f>IF(F1900="","",VLOOKUP(F1900,プルダウン用リスト!$K$1:$M$14,2,FALSE))</f>
        <v/>
      </c>
      <c r="H1900" s="99"/>
      <c r="I1900" s="99"/>
      <c r="J1900" s="139"/>
      <c r="K1900" s="141"/>
      <c r="L1900" s="118"/>
      <c r="M1900" s="119" t="str">
        <f t="shared" si="177"/>
        <v/>
      </c>
      <c r="N1900" s="103"/>
      <c r="O1900" s="100"/>
      <c r="P1900" s="100"/>
      <c r="Q1900" s="101" t="str">
        <f t="shared" si="178"/>
        <v/>
      </c>
      <c r="R1900" s="100"/>
      <c r="S1900" s="102" t="str">
        <f t="shared" si="179"/>
        <v/>
      </c>
      <c r="T1900" s="15" t="str">
        <f t="shared" si="180"/>
        <v/>
      </c>
    </row>
    <row r="1901" spans="1:20" x14ac:dyDescent="0.55000000000000004">
      <c r="A1901" s="126"/>
      <c r="B1901" s="95"/>
      <c r="C1901" s="98" t="str">
        <f>IF(B1901="","",VLOOKUP(B1901,団体基本情報!$B$14:$D$23,3,FALSE))</f>
        <v/>
      </c>
      <c r="D1901" s="7" t="str">
        <f t="shared" si="175"/>
        <v/>
      </c>
      <c r="E1901" s="6" t="str">
        <f t="shared" si="176"/>
        <v/>
      </c>
      <c r="F1901" s="131"/>
      <c r="G1901" s="105" t="str">
        <f>IF(F1901="","",VLOOKUP(F1901,プルダウン用リスト!$K$1:$M$14,2,FALSE))</f>
        <v/>
      </c>
      <c r="H1901" s="99"/>
      <c r="I1901" s="99"/>
      <c r="J1901" s="139"/>
      <c r="K1901" s="141"/>
      <c r="L1901" s="118"/>
      <c r="M1901" s="119" t="str">
        <f t="shared" si="177"/>
        <v/>
      </c>
      <c r="N1901" s="103"/>
      <c r="O1901" s="100"/>
      <c r="P1901" s="100"/>
      <c r="Q1901" s="101" t="str">
        <f t="shared" si="178"/>
        <v/>
      </c>
      <c r="R1901" s="100"/>
      <c r="S1901" s="102" t="str">
        <f t="shared" si="179"/>
        <v/>
      </c>
      <c r="T1901" s="15" t="str">
        <f t="shared" si="180"/>
        <v/>
      </c>
    </row>
    <row r="1902" spans="1:20" x14ac:dyDescent="0.55000000000000004">
      <c r="A1902" s="126"/>
      <c r="B1902" s="95"/>
      <c r="C1902" s="98" t="str">
        <f>IF(B1902="","",VLOOKUP(B1902,団体基本情報!$B$14:$D$23,3,FALSE))</f>
        <v/>
      </c>
      <c r="D1902" s="7" t="str">
        <f t="shared" si="175"/>
        <v/>
      </c>
      <c r="E1902" s="6" t="str">
        <f t="shared" si="176"/>
        <v/>
      </c>
      <c r="F1902" s="131"/>
      <c r="G1902" s="105" t="str">
        <f>IF(F1902="","",VLOOKUP(F1902,プルダウン用リスト!$K$1:$M$14,2,FALSE))</f>
        <v/>
      </c>
      <c r="H1902" s="99"/>
      <c r="I1902" s="99"/>
      <c r="J1902" s="139"/>
      <c r="K1902" s="141"/>
      <c r="L1902" s="118"/>
      <c r="M1902" s="119" t="str">
        <f t="shared" si="177"/>
        <v/>
      </c>
      <c r="N1902" s="103"/>
      <c r="O1902" s="100"/>
      <c r="P1902" s="100"/>
      <c r="Q1902" s="101" t="str">
        <f t="shared" si="178"/>
        <v/>
      </c>
      <c r="R1902" s="100"/>
      <c r="S1902" s="102" t="str">
        <f t="shared" si="179"/>
        <v/>
      </c>
      <c r="T1902" s="15" t="str">
        <f t="shared" si="180"/>
        <v/>
      </c>
    </row>
    <row r="1903" spans="1:20" x14ac:dyDescent="0.55000000000000004">
      <c r="A1903" s="126"/>
      <c r="B1903" s="95"/>
      <c r="C1903" s="98" t="str">
        <f>IF(B1903="","",VLOOKUP(B1903,団体基本情報!$B$14:$D$23,3,FALSE))</f>
        <v/>
      </c>
      <c r="D1903" s="7" t="str">
        <f t="shared" si="175"/>
        <v/>
      </c>
      <c r="E1903" s="6" t="str">
        <f t="shared" si="176"/>
        <v/>
      </c>
      <c r="F1903" s="131"/>
      <c r="G1903" s="105" t="str">
        <f>IF(F1903="","",VLOOKUP(F1903,プルダウン用リスト!$K$1:$M$14,2,FALSE))</f>
        <v/>
      </c>
      <c r="H1903" s="99"/>
      <c r="I1903" s="99"/>
      <c r="J1903" s="139"/>
      <c r="K1903" s="141"/>
      <c r="L1903" s="118"/>
      <c r="M1903" s="119" t="str">
        <f t="shared" si="177"/>
        <v/>
      </c>
      <c r="N1903" s="103"/>
      <c r="O1903" s="100"/>
      <c r="P1903" s="100"/>
      <c r="Q1903" s="101" t="str">
        <f t="shared" si="178"/>
        <v/>
      </c>
      <c r="R1903" s="100"/>
      <c r="S1903" s="102" t="str">
        <f t="shared" si="179"/>
        <v/>
      </c>
      <c r="T1903" s="15" t="str">
        <f t="shared" si="180"/>
        <v/>
      </c>
    </row>
    <row r="1904" spans="1:20" x14ac:dyDescent="0.55000000000000004">
      <c r="A1904" s="126"/>
      <c r="B1904" s="95"/>
      <c r="C1904" s="98" t="str">
        <f>IF(B1904="","",VLOOKUP(B1904,団体基本情報!$B$14:$D$23,3,FALSE))</f>
        <v/>
      </c>
      <c r="D1904" s="7" t="str">
        <f t="shared" si="175"/>
        <v/>
      </c>
      <c r="E1904" s="6" t="str">
        <f t="shared" si="176"/>
        <v/>
      </c>
      <c r="F1904" s="131"/>
      <c r="G1904" s="105" t="str">
        <f>IF(F1904="","",VLOOKUP(F1904,プルダウン用リスト!$K$1:$M$14,2,FALSE))</f>
        <v/>
      </c>
      <c r="H1904" s="99"/>
      <c r="I1904" s="99"/>
      <c r="J1904" s="139"/>
      <c r="K1904" s="141"/>
      <c r="L1904" s="118"/>
      <c r="M1904" s="119" t="str">
        <f t="shared" si="177"/>
        <v/>
      </c>
      <c r="N1904" s="103"/>
      <c r="O1904" s="100"/>
      <c r="P1904" s="100"/>
      <c r="Q1904" s="101" t="str">
        <f t="shared" si="178"/>
        <v/>
      </c>
      <c r="R1904" s="100"/>
      <c r="S1904" s="102" t="str">
        <f t="shared" si="179"/>
        <v/>
      </c>
      <c r="T1904" s="15" t="str">
        <f t="shared" si="180"/>
        <v/>
      </c>
    </row>
    <row r="1905" spans="1:20" x14ac:dyDescent="0.55000000000000004">
      <c r="A1905" s="126"/>
      <c r="B1905" s="95"/>
      <c r="C1905" s="98" t="str">
        <f>IF(B1905="","",VLOOKUP(B1905,団体基本情報!$B$14:$D$23,3,FALSE))</f>
        <v/>
      </c>
      <c r="D1905" s="7" t="str">
        <f t="shared" si="175"/>
        <v/>
      </c>
      <c r="E1905" s="6" t="str">
        <f t="shared" si="176"/>
        <v/>
      </c>
      <c r="F1905" s="131"/>
      <c r="G1905" s="105" t="str">
        <f>IF(F1905="","",VLOOKUP(F1905,プルダウン用リスト!$K$1:$M$14,2,FALSE))</f>
        <v/>
      </c>
      <c r="H1905" s="99"/>
      <c r="I1905" s="99"/>
      <c r="J1905" s="139"/>
      <c r="K1905" s="141"/>
      <c r="L1905" s="118"/>
      <c r="M1905" s="119" t="str">
        <f t="shared" si="177"/>
        <v/>
      </c>
      <c r="N1905" s="103"/>
      <c r="O1905" s="100"/>
      <c r="P1905" s="100"/>
      <c r="Q1905" s="101" t="str">
        <f t="shared" si="178"/>
        <v/>
      </c>
      <c r="R1905" s="100"/>
      <c r="S1905" s="102" t="str">
        <f t="shared" si="179"/>
        <v/>
      </c>
      <c r="T1905" s="15" t="str">
        <f t="shared" si="180"/>
        <v/>
      </c>
    </row>
    <row r="1906" spans="1:20" x14ac:dyDescent="0.55000000000000004">
      <c r="A1906" s="126"/>
      <c r="B1906" s="95"/>
      <c r="C1906" s="98" t="str">
        <f>IF(B1906="","",VLOOKUP(B1906,団体基本情報!$B$14:$D$23,3,FALSE))</f>
        <v/>
      </c>
      <c r="D1906" s="7" t="str">
        <f t="shared" si="175"/>
        <v/>
      </c>
      <c r="E1906" s="6" t="str">
        <f t="shared" si="176"/>
        <v/>
      </c>
      <c r="F1906" s="131"/>
      <c r="G1906" s="105" t="str">
        <f>IF(F1906="","",VLOOKUP(F1906,プルダウン用リスト!$K$1:$M$14,2,FALSE))</f>
        <v/>
      </c>
      <c r="H1906" s="99"/>
      <c r="I1906" s="99"/>
      <c r="J1906" s="139"/>
      <c r="K1906" s="141"/>
      <c r="L1906" s="118"/>
      <c r="M1906" s="119" t="str">
        <f t="shared" si="177"/>
        <v/>
      </c>
      <c r="N1906" s="103"/>
      <c r="O1906" s="100"/>
      <c r="P1906" s="100"/>
      <c r="Q1906" s="101" t="str">
        <f t="shared" si="178"/>
        <v/>
      </c>
      <c r="R1906" s="100"/>
      <c r="S1906" s="102" t="str">
        <f t="shared" si="179"/>
        <v/>
      </c>
      <c r="T1906" s="15" t="str">
        <f t="shared" si="180"/>
        <v/>
      </c>
    </row>
    <row r="1907" spans="1:20" x14ac:dyDescent="0.55000000000000004">
      <c r="A1907" s="126"/>
      <c r="B1907" s="95"/>
      <c r="C1907" s="98" t="str">
        <f>IF(B1907="","",VLOOKUP(B1907,団体基本情報!$B$14:$D$23,3,FALSE))</f>
        <v/>
      </c>
      <c r="D1907" s="7" t="str">
        <f t="shared" si="175"/>
        <v/>
      </c>
      <c r="E1907" s="6" t="str">
        <f t="shared" si="176"/>
        <v/>
      </c>
      <c r="F1907" s="131"/>
      <c r="G1907" s="105" t="str">
        <f>IF(F1907="","",VLOOKUP(F1907,プルダウン用リスト!$K$1:$M$14,2,FALSE))</f>
        <v/>
      </c>
      <c r="H1907" s="99"/>
      <c r="I1907" s="99"/>
      <c r="J1907" s="139"/>
      <c r="K1907" s="141"/>
      <c r="L1907" s="118"/>
      <c r="M1907" s="119" t="str">
        <f t="shared" si="177"/>
        <v/>
      </c>
      <c r="N1907" s="103"/>
      <c r="O1907" s="100"/>
      <c r="P1907" s="100"/>
      <c r="Q1907" s="101" t="str">
        <f t="shared" si="178"/>
        <v/>
      </c>
      <c r="R1907" s="100"/>
      <c r="S1907" s="102" t="str">
        <f t="shared" si="179"/>
        <v/>
      </c>
      <c r="T1907" s="15" t="str">
        <f t="shared" si="180"/>
        <v/>
      </c>
    </row>
    <row r="1908" spans="1:20" x14ac:dyDescent="0.55000000000000004">
      <c r="A1908" s="126"/>
      <c r="B1908" s="95"/>
      <c r="C1908" s="98" t="str">
        <f>IF(B1908="","",VLOOKUP(B1908,団体基本情報!$B$14:$D$23,3,FALSE))</f>
        <v/>
      </c>
      <c r="D1908" s="7" t="str">
        <f t="shared" si="175"/>
        <v/>
      </c>
      <c r="E1908" s="6" t="str">
        <f t="shared" si="176"/>
        <v/>
      </c>
      <c r="F1908" s="131"/>
      <c r="G1908" s="105" t="str">
        <f>IF(F1908="","",VLOOKUP(F1908,プルダウン用リスト!$K$1:$M$14,2,FALSE))</f>
        <v/>
      </c>
      <c r="H1908" s="99"/>
      <c r="I1908" s="99"/>
      <c r="J1908" s="139"/>
      <c r="K1908" s="141"/>
      <c r="L1908" s="118"/>
      <c r="M1908" s="119" t="str">
        <f t="shared" si="177"/>
        <v/>
      </c>
      <c r="N1908" s="103"/>
      <c r="O1908" s="100"/>
      <c r="P1908" s="100"/>
      <c r="Q1908" s="101" t="str">
        <f t="shared" si="178"/>
        <v/>
      </c>
      <c r="R1908" s="100"/>
      <c r="S1908" s="102" t="str">
        <f t="shared" si="179"/>
        <v/>
      </c>
      <c r="T1908" s="15" t="str">
        <f t="shared" si="180"/>
        <v/>
      </c>
    </row>
    <row r="1909" spans="1:20" x14ac:dyDescent="0.55000000000000004">
      <c r="A1909" s="126"/>
      <c r="B1909" s="95"/>
      <c r="C1909" s="98" t="str">
        <f>IF(B1909="","",VLOOKUP(B1909,団体基本情報!$B$14:$D$23,3,FALSE))</f>
        <v/>
      </c>
      <c r="D1909" s="7" t="str">
        <f t="shared" si="175"/>
        <v/>
      </c>
      <c r="E1909" s="6" t="str">
        <f t="shared" si="176"/>
        <v/>
      </c>
      <c r="F1909" s="131"/>
      <c r="G1909" s="105" t="str">
        <f>IF(F1909="","",VLOOKUP(F1909,プルダウン用リスト!$K$1:$M$14,2,FALSE))</f>
        <v/>
      </c>
      <c r="H1909" s="99"/>
      <c r="I1909" s="99"/>
      <c r="J1909" s="139"/>
      <c r="K1909" s="141"/>
      <c r="L1909" s="118"/>
      <c r="M1909" s="119" t="str">
        <f t="shared" si="177"/>
        <v/>
      </c>
      <c r="N1909" s="103"/>
      <c r="O1909" s="100"/>
      <c r="P1909" s="100"/>
      <c r="Q1909" s="101" t="str">
        <f t="shared" si="178"/>
        <v/>
      </c>
      <c r="R1909" s="100"/>
      <c r="S1909" s="102" t="str">
        <f t="shared" si="179"/>
        <v/>
      </c>
      <c r="T1909" s="15" t="str">
        <f t="shared" si="180"/>
        <v/>
      </c>
    </row>
    <row r="1910" spans="1:20" x14ac:dyDescent="0.55000000000000004">
      <c r="A1910" s="126"/>
      <c r="B1910" s="95"/>
      <c r="C1910" s="98" t="str">
        <f>IF(B1910="","",VLOOKUP(B1910,団体基本情報!$B$14:$D$23,3,FALSE))</f>
        <v/>
      </c>
      <c r="D1910" s="7" t="str">
        <f t="shared" si="175"/>
        <v/>
      </c>
      <c r="E1910" s="6" t="str">
        <f t="shared" si="176"/>
        <v/>
      </c>
      <c r="F1910" s="131"/>
      <c r="G1910" s="105" t="str">
        <f>IF(F1910="","",VLOOKUP(F1910,プルダウン用リスト!$K$1:$M$14,2,FALSE))</f>
        <v/>
      </c>
      <c r="H1910" s="99"/>
      <c r="I1910" s="99"/>
      <c r="J1910" s="139"/>
      <c r="K1910" s="141"/>
      <c r="L1910" s="118"/>
      <c r="M1910" s="119" t="str">
        <f t="shared" si="177"/>
        <v/>
      </c>
      <c r="N1910" s="103"/>
      <c r="O1910" s="100"/>
      <c r="P1910" s="100"/>
      <c r="Q1910" s="101" t="str">
        <f t="shared" si="178"/>
        <v/>
      </c>
      <c r="R1910" s="100"/>
      <c r="S1910" s="102" t="str">
        <f t="shared" si="179"/>
        <v/>
      </c>
      <c r="T1910" s="15" t="str">
        <f t="shared" si="180"/>
        <v/>
      </c>
    </row>
    <row r="1911" spans="1:20" x14ac:dyDescent="0.55000000000000004">
      <c r="A1911" s="126"/>
      <c r="B1911" s="95"/>
      <c r="C1911" s="98" t="str">
        <f>IF(B1911="","",VLOOKUP(B1911,団体基本情報!$B$14:$D$23,3,FALSE))</f>
        <v/>
      </c>
      <c r="D1911" s="7" t="str">
        <f t="shared" si="175"/>
        <v/>
      </c>
      <c r="E1911" s="6" t="str">
        <f t="shared" si="176"/>
        <v/>
      </c>
      <c r="F1911" s="131"/>
      <c r="G1911" s="105" t="str">
        <f>IF(F1911="","",VLOOKUP(F1911,プルダウン用リスト!$K$1:$M$14,2,FALSE))</f>
        <v/>
      </c>
      <c r="H1911" s="99"/>
      <c r="I1911" s="99"/>
      <c r="J1911" s="139"/>
      <c r="K1911" s="141"/>
      <c r="L1911" s="118"/>
      <c r="M1911" s="119" t="str">
        <f t="shared" si="177"/>
        <v/>
      </c>
      <c r="N1911" s="103"/>
      <c r="O1911" s="100"/>
      <c r="P1911" s="100"/>
      <c r="Q1911" s="101" t="str">
        <f t="shared" si="178"/>
        <v/>
      </c>
      <c r="R1911" s="100"/>
      <c r="S1911" s="102" t="str">
        <f t="shared" si="179"/>
        <v/>
      </c>
      <c r="T1911" s="15" t="str">
        <f t="shared" si="180"/>
        <v/>
      </c>
    </row>
    <row r="1912" spans="1:20" x14ac:dyDescent="0.55000000000000004">
      <c r="A1912" s="126"/>
      <c r="B1912" s="95"/>
      <c r="C1912" s="98" t="str">
        <f>IF(B1912="","",VLOOKUP(B1912,団体基本情報!$B$14:$D$23,3,FALSE))</f>
        <v/>
      </c>
      <c r="D1912" s="7" t="str">
        <f t="shared" si="175"/>
        <v/>
      </c>
      <c r="E1912" s="6" t="str">
        <f t="shared" si="176"/>
        <v/>
      </c>
      <c r="F1912" s="131"/>
      <c r="G1912" s="105" t="str">
        <f>IF(F1912="","",VLOOKUP(F1912,プルダウン用リスト!$K$1:$M$14,2,FALSE))</f>
        <v/>
      </c>
      <c r="H1912" s="99"/>
      <c r="I1912" s="99"/>
      <c r="J1912" s="139"/>
      <c r="K1912" s="141"/>
      <c r="L1912" s="118"/>
      <c r="M1912" s="119" t="str">
        <f t="shared" si="177"/>
        <v/>
      </c>
      <c r="N1912" s="103"/>
      <c r="O1912" s="100"/>
      <c r="P1912" s="100"/>
      <c r="Q1912" s="101" t="str">
        <f t="shared" si="178"/>
        <v/>
      </c>
      <c r="R1912" s="100"/>
      <c r="S1912" s="102" t="str">
        <f t="shared" si="179"/>
        <v/>
      </c>
      <c r="T1912" s="15" t="str">
        <f t="shared" si="180"/>
        <v/>
      </c>
    </row>
    <row r="1913" spans="1:20" x14ac:dyDescent="0.55000000000000004">
      <c r="A1913" s="126"/>
      <c r="B1913" s="95"/>
      <c r="C1913" s="98" t="str">
        <f>IF(B1913="","",VLOOKUP(B1913,団体基本情報!$B$14:$D$23,3,FALSE))</f>
        <v/>
      </c>
      <c r="D1913" s="7" t="str">
        <f t="shared" si="175"/>
        <v/>
      </c>
      <c r="E1913" s="6" t="str">
        <f t="shared" si="176"/>
        <v/>
      </c>
      <c r="F1913" s="131"/>
      <c r="G1913" s="105" t="str">
        <f>IF(F1913="","",VLOOKUP(F1913,プルダウン用リスト!$K$1:$M$14,2,FALSE))</f>
        <v/>
      </c>
      <c r="H1913" s="99"/>
      <c r="I1913" s="99"/>
      <c r="J1913" s="139"/>
      <c r="K1913" s="141"/>
      <c r="L1913" s="118"/>
      <c r="M1913" s="119" t="str">
        <f t="shared" si="177"/>
        <v/>
      </c>
      <c r="N1913" s="103"/>
      <c r="O1913" s="100"/>
      <c r="P1913" s="100"/>
      <c r="Q1913" s="101" t="str">
        <f t="shared" si="178"/>
        <v/>
      </c>
      <c r="R1913" s="100"/>
      <c r="S1913" s="102" t="str">
        <f t="shared" si="179"/>
        <v/>
      </c>
      <c r="T1913" s="15" t="str">
        <f t="shared" si="180"/>
        <v/>
      </c>
    </row>
    <row r="1914" spans="1:20" x14ac:dyDescent="0.55000000000000004">
      <c r="A1914" s="126"/>
      <c r="B1914" s="95"/>
      <c r="C1914" s="98" t="str">
        <f>IF(B1914="","",VLOOKUP(B1914,団体基本情報!$B$14:$D$23,3,FALSE))</f>
        <v/>
      </c>
      <c r="D1914" s="7" t="str">
        <f t="shared" si="175"/>
        <v/>
      </c>
      <c r="E1914" s="6" t="str">
        <f t="shared" si="176"/>
        <v/>
      </c>
      <c r="F1914" s="131"/>
      <c r="G1914" s="105" t="str">
        <f>IF(F1914="","",VLOOKUP(F1914,プルダウン用リスト!$K$1:$M$14,2,FALSE))</f>
        <v/>
      </c>
      <c r="H1914" s="99"/>
      <c r="I1914" s="99"/>
      <c r="J1914" s="139"/>
      <c r="K1914" s="141"/>
      <c r="L1914" s="118"/>
      <c r="M1914" s="119" t="str">
        <f t="shared" si="177"/>
        <v/>
      </c>
      <c r="N1914" s="103"/>
      <c r="O1914" s="100"/>
      <c r="P1914" s="100"/>
      <c r="Q1914" s="101" t="str">
        <f t="shared" si="178"/>
        <v/>
      </c>
      <c r="R1914" s="100"/>
      <c r="S1914" s="102" t="str">
        <f t="shared" si="179"/>
        <v/>
      </c>
      <c r="T1914" s="15" t="str">
        <f t="shared" si="180"/>
        <v/>
      </c>
    </row>
    <row r="1915" spans="1:20" x14ac:dyDescent="0.55000000000000004">
      <c r="A1915" s="126"/>
      <c r="B1915" s="95"/>
      <c r="C1915" s="98" t="str">
        <f>IF(B1915="","",VLOOKUP(B1915,団体基本情報!$B$14:$D$23,3,FALSE))</f>
        <v/>
      </c>
      <c r="D1915" s="7" t="str">
        <f t="shared" si="175"/>
        <v/>
      </c>
      <c r="E1915" s="6" t="str">
        <f t="shared" si="176"/>
        <v/>
      </c>
      <c r="F1915" s="131"/>
      <c r="G1915" s="105" t="str">
        <f>IF(F1915="","",VLOOKUP(F1915,プルダウン用リスト!$K$1:$M$14,2,FALSE))</f>
        <v/>
      </c>
      <c r="H1915" s="99"/>
      <c r="I1915" s="99"/>
      <c r="J1915" s="139"/>
      <c r="K1915" s="141"/>
      <c r="L1915" s="118"/>
      <c r="M1915" s="119" t="str">
        <f t="shared" si="177"/>
        <v/>
      </c>
      <c r="N1915" s="103"/>
      <c r="O1915" s="100"/>
      <c r="P1915" s="100"/>
      <c r="Q1915" s="101" t="str">
        <f t="shared" si="178"/>
        <v/>
      </c>
      <c r="R1915" s="100"/>
      <c r="S1915" s="102" t="str">
        <f t="shared" si="179"/>
        <v/>
      </c>
      <c r="T1915" s="15" t="str">
        <f t="shared" si="180"/>
        <v/>
      </c>
    </row>
    <row r="1916" spans="1:20" x14ac:dyDescent="0.55000000000000004">
      <c r="A1916" s="126"/>
      <c r="B1916" s="95"/>
      <c r="C1916" s="98" t="str">
        <f>IF(B1916="","",VLOOKUP(B1916,団体基本情報!$B$14:$D$23,3,FALSE))</f>
        <v/>
      </c>
      <c r="D1916" s="7" t="str">
        <f t="shared" si="175"/>
        <v/>
      </c>
      <c r="E1916" s="6" t="str">
        <f t="shared" si="176"/>
        <v/>
      </c>
      <c r="F1916" s="131"/>
      <c r="G1916" s="105" t="str">
        <f>IF(F1916="","",VLOOKUP(F1916,プルダウン用リスト!$K$1:$M$14,2,FALSE))</f>
        <v/>
      </c>
      <c r="H1916" s="99"/>
      <c r="I1916" s="99"/>
      <c r="J1916" s="139"/>
      <c r="K1916" s="141"/>
      <c r="L1916" s="118"/>
      <c r="M1916" s="119" t="str">
        <f t="shared" si="177"/>
        <v/>
      </c>
      <c r="N1916" s="103"/>
      <c r="O1916" s="100"/>
      <c r="P1916" s="100"/>
      <c r="Q1916" s="101" t="str">
        <f t="shared" si="178"/>
        <v/>
      </c>
      <c r="R1916" s="100"/>
      <c r="S1916" s="102" t="str">
        <f t="shared" si="179"/>
        <v/>
      </c>
      <c r="T1916" s="15" t="str">
        <f t="shared" si="180"/>
        <v/>
      </c>
    </row>
    <row r="1917" spans="1:20" x14ac:dyDescent="0.55000000000000004">
      <c r="A1917" s="126"/>
      <c r="B1917" s="95"/>
      <c r="C1917" s="98" t="str">
        <f>IF(B1917="","",VLOOKUP(B1917,団体基本情報!$B$14:$D$23,3,FALSE))</f>
        <v/>
      </c>
      <c r="D1917" s="7" t="str">
        <f t="shared" si="175"/>
        <v/>
      </c>
      <c r="E1917" s="6" t="str">
        <f t="shared" si="176"/>
        <v/>
      </c>
      <c r="F1917" s="131"/>
      <c r="G1917" s="105" t="str">
        <f>IF(F1917="","",VLOOKUP(F1917,プルダウン用リスト!$K$1:$M$14,2,FALSE))</f>
        <v/>
      </c>
      <c r="H1917" s="99"/>
      <c r="I1917" s="99"/>
      <c r="J1917" s="139"/>
      <c r="K1917" s="141"/>
      <c r="L1917" s="118"/>
      <c r="M1917" s="119" t="str">
        <f t="shared" si="177"/>
        <v/>
      </c>
      <c r="N1917" s="103"/>
      <c r="O1917" s="100"/>
      <c r="P1917" s="100"/>
      <c r="Q1917" s="101" t="str">
        <f t="shared" si="178"/>
        <v/>
      </c>
      <c r="R1917" s="100"/>
      <c r="S1917" s="102" t="str">
        <f t="shared" si="179"/>
        <v/>
      </c>
      <c r="T1917" s="15" t="str">
        <f t="shared" si="180"/>
        <v/>
      </c>
    </row>
    <row r="1918" spans="1:20" x14ac:dyDescent="0.55000000000000004">
      <c r="A1918" s="126"/>
      <c r="B1918" s="95"/>
      <c r="C1918" s="98" t="str">
        <f>IF(B1918="","",VLOOKUP(B1918,団体基本情報!$B$14:$D$23,3,FALSE))</f>
        <v/>
      </c>
      <c r="D1918" s="7" t="str">
        <f t="shared" si="175"/>
        <v/>
      </c>
      <c r="E1918" s="6" t="str">
        <f t="shared" si="176"/>
        <v/>
      </c>
      <c r="F1918" s="131"/>
      <c r="G1918" s="105" t="str">
        <f>IF(F1918="","",VLOOKUP(F1918,プルダウン用リスト!$K$1:$M$14,2,FALSE))</f>
        <v/>
      </c>
      <c r="H1918" s="99"/>
      <c r="I1918" s="99"/>
      <c r="J1918" s="139"/>
      <c r="K1918" s="141"/>
      <c r="L1918" s="118"/>
      <c r="M1918" s="119" t="str">
        <f t="shared" si="177"/>
        <v/>
      </c>
      <c r="N1918" s="103"/>
      <c r="O1918" s="100"/>
      <c r="P1918" s="100"/>
      <c r="Q1918" s="101" t="str">
        <f t="shared" si="178"/>
        <v/>
      </c>
      <c r="R1918" s="100"/>
      <c r="S1918" s="102" t="str">
        <f t="shared" si="179"/>
        <v/>
      </c>
      <c r="T1918" s="15" t="str">
        <f t="shared" si="180"/>
        <v/>
      </c>
    </row>
    <row r="1919" spans="1:20" x14ac:dyDescent="0.55000000000000004">
      <c r="A1919" s="126"/>
      <c r="B1919" s="95"/>
      <c r="C1919" s="98" t="str">
        <f>IF(B1919="","",VLOOKUP(B1919,団体基本情報!$B$14:$D$23,3,FALSE))</f>
        <v/>
      </c>
      <c r="D1919" s="7" t="str">
        <f t="shared" si="175"/>
        <v/>
      </c>
      <c r="E1919" s="6" t="str">
        <f t="shared" si="176"/>
        <v/>
      </c>
      <c r="F1919" s="131"/>
      <c r="G1919" s="105" t="str">
        <f>IF(F1919="","",VLOOKUP(F1919,プルダウン用リスト!$K$1:$M$14,2,FALSE))</f>
        <v/>
      </c>
      <c r="H1919" s="99"/>
      <c r="I1919" s="99"/>
      <c r="J1919" s="139"/>
      <c r="K1919" s="141"/>
      <c r="L1919" s="118"/>
      <c r="M1919" s="119" t="str">
        <f t="shared" si="177"/>
        <v/>
      </c>
      <c r="N1919" s="103"/>
      <c r="O1919" s="100"/>
      <c r="P1919" s="100"/>
      <c r="Q1919" s="101" t="str">
        <f t="shared" si="178"/>
        <v/>
      </c>
      <c r="R1919" s="100"/>
      <c r="S1919" s="102" t="str">
        <f t="shared" si="179"/>
        <v/>
      </c>
      <c r="T1919" s="15" t="str">
        <f t="shared" si="180"/>
        <v/>
      </c>
    </row>
    <row r="1920" spans="1:20" x14ac:dyDescent="0.55000000000000004">
      <c r="A1920" s="126"/>
      <c r="B1920" s="95"/>
      <c r="C1920" s="98" t="str">
        <f>IF(B1920="","",VLOOKUP(B1920,団体基本情報!$B$14:$D$23,3,FALSE))</f>
        <v/>
      </c>
      <c r="D1920" s="7" t="str">
        <f t="shared" si="175"/>
        <v/>
      </c>
      <c r="E1920" s="6" t="str">
        <f t="shared" si="176"/>
        <v/>
      </c>
      <c r="F1920" s="131"/>
      <c r="G1920" s="105" t="str">
        <f>IF(F1920="","",VLOOKUP(F1920,プルダウン用リスト!$K$1:$M$14,2,FALSE))</f>
        <v/>
      </c>
      <c r="H1920" s="99"/>
      <c r="I1920" s="99"/>
      <c r="J1920" s="139"/>
      <c r="K1920" s="141"/>
      <c r="L1920" s="118"/>
      <c r="M1920" s="119" t="str">
        <f t="shared" si="177"/>
        <v/>
      </c>
      <c r="N1920" s="103"/>
      <c r="O1920" s="100"/>
      <c r="P1920" s="100"/>
      <c r="Q1920" s="101" t="str">
        <f t="shared" si="178"/>
        <v/>
      </c>
      <c r="R1920" s="100"/>
      <c r="S1920" s="102" t="str">
        <f t="shared" si="179"/>
        <v/>
      </c>
      <c r="T1920" s="15" t="str">
        <f t="shared" si="180"/>
        <v/>
      </c>
    </row>
    <row r="1921" spans="1:20" x14ac:dyDescent="0.55000000000000004">
      <c r="A1921" s="126"/>
      <c r="B1921" s="95"/>
      <c r="C1921" s="98" t="str">
        <f>IF(B1921="","",VLOOKUP(B1921,団体基本情報!$B$14:$D$23,3,FALSE))</f>
        <v/>
      </c>
      <c r="D1921" s="7" t="str">
        <f t="shared" si="175"/>
        <v/>
      </c>
      <c r="E1921" s="6" t="str">
        <f t="shared" si="176"/>
        <v/>
      </c>
      <c r="F1921" s="131"/>
      <c r="G1921" s="105" t="str">
        <f>IF(F1921="","",VLOOKUP(F1921,プルダウン用リスト!$K$1:$M$14,2,FALSE))</f>
        <v/>
      </c>
      <c r="H1921" s="99"/>
      <c r="I1921" s="99"/>
      <c r="J1921" s="139"/>
      <c r="K1921" s="141"/>
      <c r="L1921" s="118"/>
      <c r="M1921" s="119" t="str">
        <f t="shared" si="177"/>
        <v/>
      </c>
      <c r="N1921" s="103"/>
      <c r="O1921" s="100"/>
      <c r="P1921" s="100"/>
      <c r="Q1921" s="101" t="str">
        <f t="shared" si="178"/>
        <v/>
      </c>
      <c r="R1921" s="100"/>
      <c r="S1921" s="102" t="str">
        <f t="shared" si="179"/>
        <v/>
      </c>
      <c r="T1921" s="15" t="str">
        <f t="shared" si="180"/>
        <v/>
      </c>
    </row>
    <row r="1922" spans="1:20" x14ac:dyDescent="0.55000000000000004">
      <c r="A1922" s="126"/>
      <c r="B1922" s="95"/>
      <c r="C1922" s="98" t="str">
        <f>IF(B1922="","",VLOOKUP(B1922,団体基本情報!$B$14:$D$23,3,FALSE))</f>
        <v/>
      </c>
      <c r="D1922" s="7" t="str">
        <f t="shared" si="175"/>
        <v/>
      </c>
      <c r="E1922" s="6" t="str">
        <f t="shared" si="176"/>
        <v/>
      </c>
      <c r="F1922" s="131"/>
      <c r="G1922" s="105" t="str">
        <f>IF(F1922="","",VLOOKUP(F1922,プルダウン用リスト!$K$1:$M$14,2,FALSE))</f>
        <v/>
      </c>
      <c r="H1922" s="99"/>
      <c r="I1922" s="99"/>
      <c r="J1922" s="139"/>
      <c r="K1922" s="141"/>
      <c r="L1922" s="118"/>
      <c r="M1922" s="119" t="str">
        <f t="shared" si="177"/>
        <v/>
      </c>
      <c r="N1922" s="103"/>
      <c r="O1922" s="100"/>
      <c r="P1922" s="100"/>
      <c r="Q1922" s="101" t="str">
        <f t="shared" si="178"/>
        <v/>
      </c>
      <c r="R1922" s="100"/>
      <c r="S1922" s="102" t="str">
        <f t="shared" si="179"/>
        <v/>
      </c>
      <c r="T1922" s="15" t="str">
        <f t="shared" si="180"/>
        <v/>
      </c>
    </row>
    <row r="1923" spans="1:20" x14ac:dyDescent="0.55000000000000004">
      <c r="A1923" s="126"/>
      <c r="B1923" s="95"/>
      <c r="C1923" s="98" t="str">
        <f>IF(B1923="","",VLOOKUP(B1923,団体基本情報!$B$14:$D$23,3,FALSE))</f>
        <v/>
      </c>
      <c r="D1923" s="7" t="str">
        <f t="shared" si="175"/>
        <v/>
      </c>
      <c r="E1923" s="6" t="str">
        <f t="shared" si="176"/>
        <v/>
      </c>
      <c r="F1923" s="131"/>
      <c r="G1923" s="105" t="str">
        <f>IF(F1923="","",VLOOKUP(F1923,プルダウン用リスト!$K$1:$M$14,2,FALSE))</f>
        <v/>
      </c>
      <c r="H1923" s="99"/>
      <c r="I1923" s="99"/>
      <c r="J1923" s="139"/>
      <c r="K1923" s="141"/>
      <c r="L1923" s="118"/>
      <c r="M1923" s="119" t="str">
        <f t="shared" si="177"/>
        <v/>
      </c>
      <c r="N1923" s="103"/>
      <c r="O1923" s="100"/>
      <c r="P1923" s="100"/>
      <c r="Q1923" s="101" t="str">
        <f t="shared" si="178"/>
        <v/>
      </c>
      <c r="R1923" s="100"/>
      <c r="S1923" s="102" t="str">
        <f t="shared" si="179"/>
        <v/>
      </c>
      <c r="T1923" s="15" t="str">
        <f t="shared" si="180"/>
        <v/>
      </c>
    </row>
    <row r="1924" spans="1:20" x14ac:dyDescent="0.55000000000000004">
      <c r="A1924" s="126"/>
      <c r="B1924" s="95"/>
      <c r="C1924" s="98" t="str">
        <f>IF(B1924="","",VLOOKUP(B1924,団体基本情報!$B$14:$D$23,3,FALSE))</f>
        <v/>
      </c>
      <c r="D1924" s="7" t="str">
        <f t="shared" si="175"/>
        <v/>
      </c>
      <c r="E1924" s="6" t="str">
        <f t="shared" si="176"/>
        <v/>
      </c>
      <c r="F1924" s="131"/>
      <c r="G1924" s="105" t="str">
        <f>IF(F1924="","",VLOOKUP(F1924,プルダウン用リスト!$K$1:$M$14,2,FALSE))</f>
        <v/>
      </c>
      <c r="H1924" s="99"/>
      <c r="I1924" s="99"/>
      <c r="J1924" s="139"/>
      <c r="K1924" s="141"/>
      <c r="L1924" s="118"/>
      <c r="M1924" s="119" t="str">
        <f t="shared" si="177"/>
        <v/>
      </c>
      <c r="N1924" s="103"/>
      <c r="O1924" s="100"/>
      <c r="P1924" s="100"/>
      <c r="Q1924" s="101" t="str">
        <f t="shared" si="178"/>
        <v/>
      </c>
      <c r="R1924" s="100"/>
      <c r="S1924" s="102" t="str">
        <f t="shared" si="179"/>
        <v/>
      </c>
      <c r="T1924" s="15" t="str">
        <f t="shared" si="180"/>
        <v/>
      </c>
    </row>
    <row r="1925" spans="1:20" x14ac:dyDescent="0.55000000000000004">
      <c r="A1925" s="126"/>
      <c r="B1925" s="95"/>
      <c r="C1925" s="98" t="str">
        <f>IF(B1925="","",VLOOKUP(B1925,団体基本情報!$B$14:$D$23,3,FALSE))</f>
        <v/>
      </c>
      <c r="D1925" s="7" t="str">
        <f t="shared" si="175"/>
        <v/>
      </c>
      <c r="E1925" s="6" t="str">
        <f t="shared" si="176"/>
        <v/>
      </c>
      <c r="F1925" s="131"/>
      <c r="G1925" s="105" t="str">
        <f>IF(F1925="","",VLOOKUP(F1925,プルダウン用リスト!$K$1:$M$14,2,FALSE))</f>
        <v/>
      </c>
      <c r="H1925" s="99"/>
      <c r="I1925" s="99"/>
      <c r="J1925" s="139"/>
      <c r="K1925" s="141"/>
      <c r="L1925" s="118"/>
      <c r="M1925" s="119" t="str">
        <f t="shared" si="177"/>
        <v/>
      </c>
      <c r="N1925" s="103"/>
      <c r="O1925" s="100"/>
      <c r="P1925" s="100"/>
      <c r="Q1925" s="101" t="str">
        <f t="shared" si="178"/>
        <v/>
      </c>
      <c r="R1925" s="100"/>
      <c r="S1925" s="102" t="str">
        <f t="shared" si="179"/>
        <v/>
      </c>
      <c r="T1925" s="15" t="str">
        <f t="shared" si="180"/>
        <v/>
      </c>
    </row>
    <row r="1926" spans="1:20" x14ac:dyDescent="0.55000000000000004">
      <c r="A1926" s="126"/>
      <c r="B1926" s="95"/>
      <c r="C1926" s="98" t="str">
        <f>IF(B1926="","",VLOOKUP(B1926,団体基本情報!$B$14:$D$23,3,FALSE))</f>
        <v/>
      </c>
      <c r="D1926" s="7" t="str">
        <f t="shared" si="175"/>
        <v/>
      </c>
      <c r="E1926" s="6" t="str">
        <f t="shared" si="176"/>
        <v/>
      </c>
      <c r="F1926" s="131"/>
      <c r="G1926" s="105" t="str">
        <f>IF(F1926="","",VLOOKUP(F1926,プルダウン用リスト!$K$1:$M$14,2,FALSE))</f>
        <v/>
      </c>
      <c r="H1926" s="99"/>
      <c r="I1926" s="99"/>
      <c r="J1926" s="139"/>
      <c r="K1926" s="141"/>
      <c r="L1926" s="118"/>
      <c r="M1926" s="119" t="str">
        <f t="shared" si="177"/>
        <v/>
      </c>
      <c r="N1926" s="103"/>
      <c r="O1926" s="100"/>
      <c r="P1926" s="100"/>
      <c r="Q1926" s="101" t="str">
        <f t="shared" si="178"/>
        <v/>
      </c>
      <c r="R1926" s="100"/>
      <c r="S1926" s="102" t="str">
        <f t="shared" si="179"/>
        <v/>
      </c>
      <c r="T1926" s="15" t="str">
        <f t="shared" si="180"/>
        <v/>
      </c>
    </row>
    <row r="1927" spans="1:20" x14ac:dyDescent="0.55000000000000004">
      <c r="A1927" s="126"/>
      <c r="B1927" s="95"/>
      <c r="C1927" s="98" t="str">
        <f>IF(B1927="","",VLOOKUP(B1927,団体基本情報!$B$14:$D$23,3,FALSE))</f>
        <v/>
      </c>
      <c r="D1927" s="7" t="str">
        <f t="shared" ref="D1927:D1990" si="181">IF(E1927="","",IF(E1927="謝金","01.",IF(E1927="旅費","02.",IF(E1927="その他","04.","03."))))</f>
        <v/>
      </c>
      <c r="E1927" s="6" t="str">
        <f t="shared" ref="E1927:E1990" si="182">IF(F1927="","",IF(F1927="謝金","謝金",IF(F1927="旅費","旅費",IF(F1927="対象外経費","その他","所費"))))</f>
        <v/>
      </c>
      <c r="F1927" s="131"/>
      <c r="G1927" s="105" t="str">
        <f>IF(F1927="","",VLOOKUP(F1927,プルダウン用リスト!$K$1:$M$14,2,FALSE))</f>
        <v/>
      </c>
      <c r="H1927" s="99"/>
      <c r="I1927" s="99"/>
      <c r="J1927" s="139"/>
      <c r="K1927" s="141"/>
      <c r="L1927" s="118"/>
      <c r="M1927" s="119" t="str">
        <f t="shared" ref="M1927:M1990" si="183">IF(F1927="対象外経費",K1927,IF(L1927="","",K1927-L1927))</f>
        <v/>
      </c>
      <c r="N1927" s="103"/>
      <c r="O1927" s="100"/>
      <c r="P1927" s="100"/>
      <c r="Q1927" s="101" t="str">
        <f t="shared" ref="Q1927:Q1990" si="184">IF(O1927+P1927=0,"",O1927+P1927)</f>
        <v/>
      </c>
      <c r="R1927" s="100"/>
      <c r="S1927" s="102" t="str">
        <f t="shared" ref="S1927:S1990" si="185">IF(R1927="","",Q1927-R1927)</f>
        <v/>
      </c>
      <c r="T1927" s="15" t="str">
        <f t="shared" ref="T1927:T1990" si="186">IF(G1927=2,"＊","")</f>
        <v/>
      </c>
    </row>
    <row r="1928" spans="1:20" x14ac:dyDescent="0.55000000000000004">
      <c r="A1928" s="126"/>
      <c r="B1928" s="95"/>
      <c r="C1928" s="98" t="str">
        <f>IF(B1928="","",VLOOKUP(B1928,団体基本情報!$B$14:$D$23,3,FALSE))</f>
        <v/>
      </c>
      <c r="D1928" s="7" t="str">
        <f t="shared" si="181"/>
        <v/>
      </c>
      <c r="E1928" s="6" t="str">
        <f t="shared" si="182"/>
        <v/>
      </c>
      <c r="F1928" s="131"/>
      <c r="G1928" s="105" t="str">
        <f>IF(F1928="","",VLOOKUP(F1928,プルダウン用リスト!$K$1:$M$14,2,FALSE))</f>
        <v/>
      </c>
      <c r="H1928" s="99"/>
      <c r="I1928" s="99"/>
      <c r="J1928" s="139"/>
      <c r="K1928" s="141"/>
      <c r="L1928" s="118"/>
      <c r="M1928" s="119" t="str">
        <f t="shared" si="183"/>
        <v/>
      </c>
      <c r="N1928" s="103"/>
      <c r="O1928" s="100"/>
      <c r="P1928" s="100"/>
      <c r="Q1928" s="101" t="str">
        <f t="shared" si="184"/>
        <v/>
      </c>
      <c r="R1928" s="100"/>
      <c r="S1928" s="102" t="str">
        <f t="shared" si="185"/>
        <v/>
      </c>
      <c r="T1928" s="15" t="str">
        <f t="shared" si="186"/>
        <v/>
      </c>
    </row>
    <row r="1929" spans="1:20" x14ac:dyDescent="0.55000000000000004">
      <c r="A1929" s="126"/>
      <c r="B1929" s="95"/>
      <c r="C1929" s="98" t="str">
        <f>IF(B1929="","",VLOOKUP(B1929,団体基本情報!$B$14:$D$23,3,FALSE))</f>
        <v/>
      </c>
      <c r="D1929" s="7" t="str">
        <f t="shared" si="181"/>
        <v/>
      </c>
      <c r="E1929" s="6" t="str">
        <f t="shared" si="182"/>
        <v/>
      </c>
      <c r="F1929" s="131"/>
      <c r="G1929" s="105" t="str">
        <f>IF(F1929="","",VLOOKUP(F1929,プルダウン用リスト!$K$1:$M$14,2,FALSE))</f>
        <v/>
      </c>
      <c r="H1929" s="99"/>
      <c r="I1929" s="99"/>
      <c r="J1929" s="139"/>
      <c r="K1929" s="141"/>
      <c r="L1929" s="118"/>
      <c r="M1929" s="119" t="str">
        <f t="shared" si="183"/>
        <v/>
      </c>
      <c r="N1929" s="103"/>
      <c r="O1929" s="100"/>
      <c r="P1929" s="100"/>
      <c r="Q1929" s="101" t="str">
        <f t="shared" si="184"/>
        <v/>
      </c>
      <c r="R1929" s="100"/>
      <c r="S1929" s="102" t="str">
        <f t="shared" si="185"/>
        <v/>
      </c>
      <c r="T1929" s="15" t="str">
        <f t="shared" si="186"/>
        <v/>
      </c>
    </row>
    <row r="1930" spans="1:20" x14ac:dyDescent="0.55000000000000004">
      <c r="A1930" s="126"/>
      <c r="B1930" s="95"/>
      <c r="C1930" s="98" t="str">
        <f>IF(B1930="","",VLOOKUP(B1930,団体基本情報!$B$14:$D$23,3,FALSE))</f>
        <v/>
      </c>
      <c r="D1930" s="7" t="str">
        <f t="shared" si="181"/>
        <v/>
      </c>
      <c r="E1930" s="6" t="str">
        <f t="shared" si="182"/>
        <v/>
      </c>
      <c r="F1930" s="131"/>
      <c r="G1930" s="105" t="str">
        <f>IF(F1930="","",VLOOKUP(F1930,プルダウン用リスト!$K$1:$M$14,2,FALSE))</f>
        <v/>
      </c>
      <c r="H1930" s="99"/>
      <c r="I1930" s="99"/>
      <c r="J1930" s="139"/>
      <c r="K1930" s="141"/>
      <c r="L1930" s="118"/>
      <c r="M1930" s="119" t="str">
        <f t="shared" si="183"/>
        <v/>
      </c>
      <c r="N1930" s="103"/>
      <c r="O1930" s="100"/>
      <c r="P1930" s="100"/>
      <c r="Q1930" s="101" t="str">
        <f t="shared" si="184"/>
        <v/>
      </c>
      <c r="R1930" s="100"/>
      <c r="S1930" s="102" t="str">
        <f t="shared" si="185"/>
        <v/>
      </c>
      <c r="T1930" s="15" t="str">
        <f t="shared" si="186"/>
        <v/>
      </c>
    </row>
    <row r="1931" spans="1:20" x14ac:dyDescent="0.55000000000000004">
      <c r="A1931" s="126"/>
      <c r="B1931" s="95"/>
      <c r="C1931" s="98" t="str">
        <f>IF(B1931="","",VLOOKUP(B1931,団体基本情報!$B$14:$D$23,3,FALSE))</f>
        <v/>
      </c>
      <c r="D1931" s="7" t="str">
        <f t="shared" si="181"/>
        <v/>
      </c>
      <c r="E1931" s="6" t="str">
        <f t="shared" si="182"/>
        <v/>
      </c>
      <c r="F1931" s="131"/>
      <c r="G1931" s="105" t="str">
        <f>IF(F1931="","",VLOOKUP(F1931,プルダウン用リスト!$K$1:$M$14,2,FALSE))</f>
        <v/>
      </c>
      <c r="H1931" s="99"/>
      <c r="I1931" s="99"/>
      <c r="J1931" s="139"/>
      <c r="K1931" s="141"/>
      <c r="L1931" s="118"/>
      <c r="M1931" s="119" t="str">
        <f t="shared" si="183"/>
        <v/>
      </c>
      <c r="N1931" s="103"/>
      <c r="O1931" s="100"/>
      <c r="P1931" s="100"/>
      <c r="Q1931" s="101" t="str">
        <f t="shared" si="184"/>
        <v/>
      </c>
      <c r="R1931" s="100"/>
      <c r="S1931" s="102" t="str">
        <f t="shared" si="185"/>
        <v/>
      </c>
      <c r="T1931" s="15" t="str">
        <f t="shared" si="186"/>
        <v/>
      </c>
    </row>
    <row r="1932" spans="1:20" x14ac:dyDescent="0.55000000000000004">
      <c r="A1932" s="126"/>
      <c r="B1932" s="95"/>
      <c r="C1932" s="98" t="str">
        <f>IF(B1932="","",VLOOKUP(B1932,団体基本情報!$B$14:$D$23,3,FALSE))</f>
        <v/>
      </c>
      <c r="D1932" s="7" t="str">
        <f t="shared" si="181"/>
        <v/>
      </c>
      <c r="E1932" s="6" t="str">
        <f t="shared" si="182"/>
        <v/>
      </c>
      <c r="F1932" s="131"/>
      <c r="G1932" s="105" t="str">
        <f>IF(F1932="","",VLOOKUP(F1932,プルダウン用リスト!$K$1:$M$14,2,FALSE))</f>
        <v/>
      </c>
      <c r="H1932" s="99"/>
      <c r="I1932" s="99"/>
      <c r="J1932" s="139"/>
      <c r="K1932" s="141"/>
      <c r="L1932" s="118"/>
      <c r="M1932" s="119" t="str">
        <f t="shared" si="183"/>
        <v/>
      </c>
      <c r="N1932" s="103"/>
      <c r="O1932" s="100"/>
      <c r="P1932" s="100"/>
      <c r="Q1932" s="101" t="str">
        <f t="shared" si="184"/>
        <v/>
      </c>
      <c r="R1932" s="100"/>
      <c r="S1932" s="102" t="str">
        <f t="shared" si="185"/>
        <v/>
      </c>
      <c r="T1932" s="15" t="str">
        <f t="shared" si="186"/>
        <v/>
      </c>
    </row>
    <row r="1933" spans="1:20" x14ac:dyDescent="0.55000000000000004">
      <c r="A1933" s="126"/>
      <c r="B1933" s="95"/>
      <c r="C1933" s="98" t="str">
        <f>IF(B1933="","",VLOOKUP(B1933,団体基本情報!$B$14:$D$23,3,FALSE))</f>
        <v/>
      </c>
      <c r="D1933" s="7" t="str">
        <f t="shared" si="181"/>
        <v/>
      </c>
      <c r="E1933" s="6" t="str">
        <f t="shared" si="182"/>
        <v/>
      </c>
      <c r="F1933" s="131"/>
      <c r="G1933" s="105" t="str">
        <f>IF(F1933="","",VLOOKUP(F1933,プルダウン用リスト!$K$1:$M$14,2,FALSE))</f>
        <v/>
      </c>
      <c r="H1933" s="99"/>
      <c r="I1933" s="99"/>
      <c r="J1933" s="139"/>
      <c r="K1933" s="141"/>
      <c r="L1933" s="118"/>
      <c r="M1933" s="119" t="str">
        <f t="shared" si="183"/>
        <v/>
      </c>
      <c r="N1933" s="103"/>
      <c r="O1933" s="100"/>
      <c r="P1933" s="100"/>
      <c r="Q1933" s="101" t="str">
        <f t="shared" si="184"/>
        <v/>
      </c>
      <c r="R1933" s="100"/>
      <c r="S1933" s="102" t="str">
        <f t="shared" si="185"/>
        <v/>
      </c>
      <c r="T1933" s="15" t="str">
        <f t="shared" si="186"/>
        <v/>
      </c>
    </row>
    <row r="1934" spans="1:20" x14ac:dyDescent="0.55000000000000004">
      <c r="A1934" s="126"/>
      <c r="B1934" s="95"/>
      <c r="C1934" s="98" t="str">
        <f>IF(B1934="","",VLOOKUP(B1934,団体基本情報!$B$14:$D$23,3,FALSE))</f>
        <v/>
      </c>
      <c r="D1934" s="7" t="str">
        <f t="shared" si="181"/>
        <v/>
      </c>
      <c r="E1934" s="6" t="str">
        <f t="shared" si="182"/>
        <v/>
      </c>
      <c r="F1934" s="131"/>
      <c r="G1934" s="105" t="str">
        <f>IF(F1934="","",VLOOKUP(F1934,プルダウン用リスト!$K$1:$M$14,2,FALSE))</f>
        <v/>
      </c>
      <c r="H1934" s="99"/>
      <c r="I1934" s="99"/>
      <c r="J1934" s="139"/>
      <c r="K1934" s="141"/>
      <c r="L1934" s="118"/>
      <c r="M1934" s="119" t="str">
        <f t="shared" si="183"/>
        <v/>
      </c>
      <c r="N1934" s="103"/>
      <c r="O1934" s="100"/>
      <c r="P1934" s="100"/>
      <c r="Q1934" s="101" t="str">
        <f t="shared" si="184"/>
        <v/>
      </c>
      <c r="R1934" s="100"/>
      <c r="S1934" s="102" t="str">
        <f t="shared" si="185"/>
        <v/>
      </c>
      <c r="T1934" s="15" t="str">
        <f t="shared" si="186"/>
        <v/>
      </c>
    </row>
    <row r="1935" spans="1:20" x14ac:dyDescent="0.55000000000000004">
      <c r="A1935" s="126"/>
      <c r="B1935" s="95"/>
      <c r="C1935" s="98" t="str">
        <f>IF(B1935="","",VLOOKUP(B1935,団体基本情報!$B$14:$D$23,3,FALSE))</f>
        <v/>
      </c>
      <c r="D1935" s="7" t="str">
        <f t="shared" si="181"/>
        <v/>
      </c>
      <c r="E1935" s="6" t="str">
        <f t="shared" si="182"/>
        <v/>
      </c>
      <c r="F1935" s="131"/>
      <c r="G1935" s="105" t="str">
        <f>IF(F1935="","",VLOOKUP(F1935,プルダウン用リスト!$K$1:$M$14,2,FALSE))</f>
        <v/>
      </c>
      <c r="H1935" s="99"/>
      <c r="I1935" s="99"/>
      <c r="J1935" s="139"/>
      <c r="K1935" s="141"/>
      <c r="L1935" s="118"/>
      <c r="M1935" s="119" t="str">
        <f t="shared" si="183"/>
        <v/>
      </c>
      <c r="N1935" s="103"/>
      <c r="O1935" s="100"/>
      <c r="P1935" s="100"/>
      <c r="Q1935" s="101" t="str">
        <f t="shared" si="184"/>
        <v/>
      </c>
      <c r="R1935" s="100"/>
      <c r="S1935" s="102" t="str">
        <f t="shared" si="185"/>
        <v/>
      </c>
      <c r="T1935" s="15" t="str">
        <f t="shared" si="186"/>
        <v/>
      </c>
    </row>
    <row r="1936" spans="1:20" x14ac:dyDescent="0.55000000000000004">
      <c r="A1936" s="126"/>
      <c r="B1936" s="95"/>
      <c r="C1936" s="98" t="str">
        <f>IF(B1936="","",VLOOKUP(B1936,団体基本情報!$B$14:$D$23,3,FALSE))</f>
        <v/>
      </c>
      <c r="D1936" s="7" t="str">
        <f t="shared" si="181"/>
        <v/>
      </c>
      <c r="E1936" s="6" t="str">
        <f t="shared" si="182"/>
        <v/>
      </c>
      <c r="F1936" s="131"/>
      <c r="G1936" s="105" t="str">
        <f>IF(F1936="","",VLOOKUP(F1936,プルダウン用リスト!$K$1:$M$14,2,FALSE))</f>
        <v/>
      </c>
      <c r="H1936" s="99"/>
      <c r="I1936" s="99"/>
      <c r="J1936" s="139"/>
      <c r="K1936" s="141"/>
      <c r="L1936" s="118"/>
      <c r="M1936" s="119" t="str">
        <f t="shared" si="183"/>
        <v/>
      </c>
      <c r="N1936" s="103"/>
      <c r="O1936" s="100"/>
      <c r="P1936" s="100"/>
      <c r="Q1936" s="101" t="str">
        <f t="shared" si="184"/>
        <v/>
      </c>
      <c r="R1936" s="100"/>
      <c r="S1936" s="102" t="str">
        <f t="shared" si="185"/>
        <v/>
      </c>
      <c r="T1936" s="15" t="str">
        <f t="shared" si="186"/>
        <v/>
      </c>
    </row>
    <row r="1937" spans="1:20" x14ac:dyDescent="0.55000000000000004">
      <c r="A1937" s="126"/>
      <c r="B1937" s="95"/>
      <c r="C1937" s="98" t="str">
        <f>IF(B1937="","",VLOOKUP(B1937,団体基本情報!$B$14:$D$23,3,FALSE))</f>
        <v/>
      </c>
      <c r="D1937" s="7" t="str">
        <f t="shared" si="181"/>
        <v/>
      </c>
      <c r="E1937" s="6" t="str">
        <f t="shared" si="182"/>
        <v/>
      </c>
      <c r="F1937" s="131"/>
      <c r="G1937" s="105" t="str">
        <f>IF(F1937="","",VLOOKUP(F1937,プルダウン用リスト!$K$1:$M$14,2,FALSE))</f>
        <v/>
      </c>
      <c r="H1937" s="99"/>
      <c r="I1937" s="99"/>
      <c r="J1937" s="139"/>
      <c r="K1937" s="141"/>
      <c r="L1937" s="118"/>
      <c r="M1937" s="119" t="str">
        <f t="shared" si="183"/>
        <v/>
      </c>
      <c r="N1937" s="103"/>
      <c r="O1937" s="100"/>
      <c r="P1937" s="100"/>
      <c r="Q1937" s="101" t="str">
        <f t="shared" si="184"/>
        <v/>
      </c>
      <c r="R1937" s="100"/>
      <c r="S1937" s="102" t="str">
        <f t="shared" si="185"/>
        <v/>
      </c>
      <c r="T1937" s="15" t="str">
        <f t="shared" si="186"/>
        <v/>
      </c>
    </row>
    <row r="1938" spans="1:20" x14ac:dyDescent="0.55000000000000004">
      <c r="A1938" s="126"/>
      <c r="B1938" s="95"/>
      <c r="C1938" s="98" t="str">
        <f>IF(B1938="","",VLOOKUP(B1938,団体基本情報!$B$14:$D$23,3,FALSE))</f>
        <v/>
      </c>
      <c r="D1938" s="7" t="str">
        <f t="shared" si="181"/>
        <v/>
      </c>
      <c r="E1938" s="6" t="str">
        <f t="shared" si="182"/>
        <v/>
      </c>
      <c r="F1938" s="131"/>
      <c r="G1938" s="105" t="str">
        <f>IF(F1938="","",VLOOKUP(F1938,プルダウン用リスト!$K$1:$M$14,2,FALSE))</f>
        <v/>
      </c>
      <c r="H1938" s="99"/>
      <c r="I1938" s="99"/>
      <c r="J1938" s="139"/>
      <c r="K1938" s="141"/>
      <c r="L1938" s="118"/>
      <c r="M1938" s="119" t="str">
        <f t="shared" si="183"/>
        <v/>
      </c>
      <c r="N1938" s="103"/>
      <c r="O1938" s="100"/>
      <c r="P1938" s="100"/>
      <c r="Q1938" s="101" t="str">
        <f t="shared" si="184"/>
        <v/>
      </c>
      <c r="R1938" s="100"/>
      <c r="S1938" s="102" t="str">
        <f t="shared" si="185"/>
        <v/>
      </c>
      <c r="T1938" s="15" t="str">
        <f t="shared" si="186"/>
        <v/>
      </c>
    </row>
    <row r="1939" spans="1:20" x14ac:dyDescent="0.55000000000000004">
      <c r="A1939" s="126"/>
      <c r="B1939" s="95"/>
      <c r="C1939" s="98" t="str">
        <f>IF(B1939="","",VLOOKUP(B1939,団体基本情報!$B$14:$D$23,3,FALSE))</f>
        <v/>
      </c>
      <c r="D1939" s="7" t="str">
        <f t="shared" si="181"/>
        <v/>
      </c>
      <c r="E1939" s="6" t="str">
        <f t="shared" si="182"/>
        <v/>
      </c>
      <c r="F1939" s="131"/>
      <c r="G1939" s="105" t="str">
        <f>IF(F1939="","",VLOOKUP(F1939,プルダウン用リスト!$K$1:$M$14,2,FALSE))</f>
        <v/>
      </c>
      <c r="H1939" s="99"/>
      <c r="I1939" s="99"/>
      <c r="J1939" s="139"/>
      <c r="K1939" s="141"/>
      <c r="L1939" s="118"/>
      <c r="M1939" s="119" t="str">
        <f t="shared" si="183"/>
        <v/>
      </c>
      <c r="N1939" s="103"/>
      <c r="O1939" s="100"/>
      <c r="P1939" s="100"/>
      <c r="Q1939" s="101" t="str">
        <f t="shared" si="184"/>
        <v/>
      </c>
      <c r="R1939" s="100"/>
      <c r="S1939" s="102" t="str">
        <f t="shared" si="185"/>
        <v/>
      </c>
      <c r="T1939" s="15" t="str">
        <f t="shared" si="186"/>
        <v/>
      </c>
    </row>
    <row r="1940" spans="1:20" x14ac:dyDescent="0.55000000000000004">
      <c r="A1940" s="126"/>
      <c r="B1940" s="95"/>
      <c r="C1940" s="98" t="str">
        <f>IF(B1940="","",VLOOKUP(B1940,団体基本情報!$B$14:$D$23,3,FALSE))</f>
        <v/>
      </c>
      <c r="D1940" s="7" t="str">
        <f t="shared" si="181"/>
        <v/>
      </c>
      <c r="E1940" s="6" t="str">
        <f t="shared" si="182"/>
        <v/>
      </c>
      <c r="F1940" s="131"/>
      <c r="G1940" s="105" t="str">
        <f>IF(F1940="","",VLOOKUP(F1940,プルダウン用リスト!$K$1:$M$14,2,FALSE))</f>
        <v/>
      </c>
      <c r="H1940" s="99"/>
      <c r="I1940" s="99"/>
      <c r="J1940" s="139"/>
      <c r="K1940" s="141"/>
      <c r="L1940" s="118"/>
      <c r="M1940" s="119" t="str">
        <f t="shared" si="183"/>
        <v/>
      </c>
      <c r="N1940" s="103"/>
      <c r="O1940" s="100"/>
      <c r="P1940" s="100"/>
      <c r="Q1940" s="101" t="str">
        <f t="shared" si="184"/>
        <v/>
      </c>
      <c r="R1940" s="100"/>
      <c r="S1940" s="102" t="str">
        <f t="shared" si="185"/>
        <v/>
      </c>
      <c r="T1940" s="15" t="str">
        <f t="shared" si="186"/>
        <v/>
      </c>
    </row>
    <row r="1941" spans="1:20" x14ac:dyDescent="0.55000000000000004">
      <c r="A1941" s="126"/>
      <c r="B1941" s="95"/>
      <c r="C1941" s="98" t="str">
        <f>IF(B1941="","",VLOOKUP(B1941,団体基本情報!$B$14:$D$23,3,FALSE))</f>
        <v/>
      </c>
      <c r="D1941" s="7" t="str">
        <f t="shared" si="181"/>
        <v/>
      </c>
      <c r="E1941" s="6" t="str">
        <f t="shared" si="182"/>
        <v/>
      </c>
      <c r="F1941" s="131"/>
      <c r="G1941" s="105" t="str">
        <f>IF(F1941="","",VLOOKUP(F1941,プルダウン用リスト!$K$1:$M$14,2,FALSE))</f>
        <v/>
      </c>
      <c r="H1941" s="99"/>
      <c r="I1941" s="99"/>
      <c r="J1941" s="139"/>
      <c r="K1941" s="141"/>
      <c r="L1941" s="118"/>
      <c r="M1941" s="119" t="str">
        <f t="shared" si="183"/>
        <v/>
      </c>
      <c r="N1941" s="103"/>
      <c r="O1941" s="100"/>
      <c r="P1941" s="100"/>
      <c r="Q1941" s="101" t="str">
        <f t="shared" si="184"/>
        <v/>
      </c>
      <c r="R1941" s="100"/>
      <c r="S1941" s="102" t="str">
        <f t="shared" si="185"/>
        <v/>
      </c>
      <c r="T1941" s="15" t="str">
        <f t="shared" si="186"/>
        <v/>
      </c>
    </row>
    <row r="1942" spans="1:20" x14ac:dyDescent="0.55000000000000004">
      <c r="A1942" s="126"/>
      <c r="B1942" s="95"/>
      <c r="C1942" s="98" t="str">
        <f>IF(B1942="","",VLOOKUP(B1942,団体基本情報!$B$14:$D$23,3,FALSE))</f>
        <v/>
      </c>
      <c r="D1942" s="7" t="str">
        <f t="shared" si="181"/>
        <v/>
      </c>
      <c r="E1942" s="6" t="str">
        <f t="shared" si="182"/>
        <v/>
      </c>
      <c r="F1942" s="131"/>
      <c r="G1942" s="105" t="str">
        <f>IF(F1942="","",VLOOKUP(F1942,プルダウン用リスト!$K$1:$M$14,2,FALSE))</f>
        <v/>
      </c>
      <c r="H1942" s="99"/>
      <c r="I1942" s="99"/>
      <c r="J1942" s="139"/>
      <c r="K1942" s="141"/>
      <c r="L1942" s="118"/>
      <c r="M1942" s="119" t="str">
        <f t="shared" si="183"/>
        <v/>
      </c>
      <c r="N1942" s="103"/>
      <c r="O1942" s="100"/>
      <c r="P1942" s="100"/>
      <c r="Q1942" s="101" t="str">
        <f t="shared" si="184"/>
        <v/>
      </c>
      <c r="R1942" s="100"/>
      <c r="S1942" s="102" t="str">
        <f t="shared" si="185"/>
        <v/>
      </c>
      <c r="T1942" s="15" t="str">
        <f t="shared" si="186"/>
        <v/>
      </c>
    </row>
    <row r="1943" spans="1:20" x14ac:dyDescent="0.55000000000000004">
      <c r="A1943" s="126"/>
      <c r="B1943" s="95"/>
      <c r="C1943" s="98" t="str">
        <f>IF(B1943="","",VLOOKUP(B1943,団体基本情報!$B$14:$D$23,3,FALSE))</f>
        <v/>
      </c>
      <c r="D1943" s="7" t="str">
        <f t="shared" si="181"/>
        <v/>
      </c>
      <c r="E1943" s="6" t="str">
        <f t="shared" si="182"/>
        <v/>
      </c>
      <c r="F1943" s="131"/>
      <c r="G1943" s="105" t="str">
        <f>IF(F1943="","",VLOOKUP(F1943,プルダウン用リスト!$K$1:$M$14,2,FALSE))</f>
        <v/>
      </c>
      <c r="H1943" s="99"/>
      <c r="I1943" s="99"/>
      <c r="J1943" s="139"/>
      <c r="K1943" s="141"/>
      <c r="L1943" s="118"/>
      <c r="M1943" s="119" t="str">
        <f t="shared" si="183"/>
        <v/>
      </c>
      <c r="N1943" s="103"/>
      <c r="O1943" s="100"/>
      <c r="P1943" s="100"/>
      <c r="Q1943" s="101" t="str">
        <f t="shared" si="184"/>
        <v/>
      </c>
      <c r="R1943" s="100"/>
      <c r="S1943" s="102" t="str">
        <f t="shared" si="185"/>
        <v/>
      </c>
      <c r="T1943" s="15" t="str">
        <f t="shared" si="186"/>
        <v/>
      </c>
    </row>
    <row r="1944" spans="1:20" x14ac:dyDescent="0.55000000000000004">
      <c r="A1944" s="126"/>
      <c r="B1944" s="95"/>
      <c r="C1944" s="98" t="str">
        <f>IF(B1944="","",VLOOKUP(B1944,団体基本情報!$B$14:$D$23,3,FALSE))</f>
        <v/>
      </c>
      <c r="D1944" s="7" t="str">
        <f t="shared" si="181"/>
        <v/>
      </c>
      <c r="E1944" s="6" t="str">
        <f t="shared" si="182"/>
        <v/>
      </c>
      <c r="F1944" s="131"/>
      <c r="G1944" s="105" t="str">
        <f>IF(F1944="","",VLOOKUP(F1944,プルダウン用リスト!$K$1:$M$14,2,FALSE))</f>
        <v/>
      </c>
      <c r="H1944" s="99"/>
      <c r="I1944" s="99"/>
      <c r="J1944" s="139"/>
      <c r="K1944" s="141"/>
      <c r="L1944" s="118"/>
      <c r="M1944" s="119" t="str">
        <f t="shared" si="183"/>
        <v/>
      </c>
      <c r="N1944" s="103"/>
      <c r="O1944" s="100"/>
      <c r="P1944" s="100"/>
      <c r="Q1944" s="101" t="str">
        <f t="shared" si="184"/>
        <v/>
      </c>
      <c r="R1944" s="100"/>
      <c r="S1944" s="102" t="str">
        <f t="shared" si="185"/>
        <v/>
      </c>
      <c r="T1944" s="15" t="str">
        <f t="shared" si="186"/>
        <v/>
      </c>
    </row>
    <row r="1945" spans="1:20" x14ac:dyDescent="0.55000000000000004">
      <c r="A1945" s="126"/>
      <c r="B1945" s="95"/>
      <c r="C1945" s="98" t="str">
        <f>IF(B1945="","",VLOOKUP(B1945,団体基本情報!$B$14:$D$23,3,FALSE))</f>
        <v/>
      </c>
      <c r="D1945" s="7" t="str">
        <f t="shared" si="181"/>
        <v/>
      </c>
      <c r="E1945" s="6" t="str">
        <f t="shared" si="182"/>
        <v/>
      </c>
      <c r="F1945" s="131"/>
      <c r="G1945" s="105" t="str">
        <f>IF(F1945="","",VLOOKUP(F1945,プルダウン用リスト!$K$1:$M$14,2,FALSE))</f>
        <v/>
      </c>
      <c r="H1945" s="99"/>
      <c r="I1945" s="99"/>
      <c r="J1945" s="139"/>
      <c r="K1945" s="141"/>
      <c r="L1945" s="118"/>
      <c r="M1945" s="119" t="str">
        <f t="shared" si="183"/>
        <v/>
      </c>
      <c r="N1945" s="103"/>
      <c r="O1945" s="100"/>
      <c r="P1945" s="100"/>
      <c r="Q1945" s="101" t="str">
        <f t="shared" si="184"/>
        <v/>
      </c>
      <c r="R1945" s="100"/>
      <c r="S1945" s="102" t="str">
        <f t="shared" si="185"/>
        <v/>
      </c>
      <c r="T1945" s="15" t="str">
        <f t="shared" si="186"/>
        <v/>
      </c>
    </row>
    <row r="1946" spans="1:20" x14ac:dyDescent="0.55000000000000004">
      <c r="A1946" s="126"/>
      <c r="B1946" s="95"/>
      <c r="C1946" s="98" t="str">
        <f>IF(B1946="","",VLOOKUP(B1946,団体基本情報!$B$14:$D$23,3,FALSE))</f>
        <v/>
      </c>
      <c r="D1946" s="7" t="str">
        <f t="shared" si="181"/>
        <v/>
      </c>
      <c r="E1946" s="6" t="str">
        <f t="shared" si="182"/>
        <v/>
      </c>
      <c r="F1946" s="131"/>
      <c r="G1946" s="105" t="str">
        <f>IF(F1946="","",VLOOKUP(F1946,プルダウン用リスト!$K$1:$M$14,2,FALSE))</f>
        <v/>
      </c>
      <c r="H1946" s="99"/>
      <c r="I1946" s="99"/>
      <c r="J1946" s="139"/>
      <c r="K1946" s="141"/>
      <c r="L1946" s="118"/>
      <c r="M1946" s="119" t="str">
        <f t="shared" si="183"/>
        <v/>
      </c>
      <c r="N1946" s="103"/>
      <c r="O1946" s="100"/>
      <c r="P1946" s="100"/>
      <c r="Q1946" s="101" t="str">
        <f t="shared" si="184"/>
        <v/>
      </c>
      <c r="R1946" s="100"/>
      <c r="S1946" s="102" t="str">
        <f t="shared" si="185"/>
        <v/>
      </c>
      <c r="T1946" s="15" t="str">
        <f t="shared" si="186"/>
        <v/>
      </c>
    </row>
    <row r="1947" spans="1:20" x14ac:dyDescent="0.55000000000000004">
      <c r="A1947" s="126"/>
      <c r="B1947" s="95"/>
      <c r="C1947" s="98" t="str">
        <f>IF(B1947="","",VLOOKUP(B1947,団体基本情報!$B$14:$D$23,3,FALSE))</f>
        <v/>
      </c>
      <c r="D1947" s="7" t="str">
        <f t="shared" si="181"/>
        <v/>
      </c>
      <c r="E1947" s="6" t="str">
        <f t="shared" si="182"/>
        <v/>
      </c>
      <c r="F1947" s="131"/>
      <c r="G1947" s="105" t="str">
        <f>IF(F1947="","",VLOOKUP(F1947,プルダウン用リスト!$K$1:$M$14,2,FALSE))</f>
        <v/>
      </c>
      <c r="H1947" s="99"/>
      <c r="I1947" s="99"/>
      <c r="J1947" s="139"/>
      <c r="K1947" s="141"/>
      <c r="L1947" s="118"/>
      <c r="M1947" s="119" t="str">
        <f t="shared" si="183"/>
        <v/>
      </c>
      <c r="N1947" s="103"/>
      <c r="O1947" s="100"/>
      <c r="P1947" s="100"/>
      <c r="Q1947" s="101" t="str">
        <f t="shared" si="184"/>
        <v/>
      </c>
      <c r="R1947" s="100"/>
      <c r="S1947" s="102" t="str">
        <f t="shared" si="185"/>
        <v/>
      </c>
      <c r="T1947" s="15" t="str">
        <f t="shared" si="186"/>
        <v/>
      </c>
    </row>
    <row r="1948" spans="1:20" x14ac:dyDescent="0.55000000000000004">
      <c r="A1948" s="126"/>
      <c r="B1948" s="95"/>
      <c r="C1948" s="98" t="str">
        <f>IF(B1948="","",VLOOKUP(B1948,団体基本情報!$B$14:$D$23,3,FALSE))</f>
        <v/>
      </c>
      <c r="D1948" s="7" t="str">
        <f t="shared" si="181"/>
        <v/>
      </c>
      <c r="E1948" s="6" t="str">
        <f t="shared" si="182"/>
        <v/>
      </c>
      <c r="F1948" s="131"/>
      <c r="G1948" s="105" t="str">
        <f>IF(F1948="","",VLOOKUP(F1948,プルダウン用リスト!$K$1:$M$14,2,FALSE))</f>
        <v/>
      </c>
      <c r="H1948" s="99"/>
      <c r="I1948" s="99"/>
      <c r="J1948" s="139"/>
      <c r="K1948" s="141"/>
      <c r="L1948" s="118"/>
      <c r="M1948" s="119" t="str">
        <f t="shared" si="183"/>
        <v/>
      </c>
      <c r="N1948" s="103"/>
      <c r="O1948" s="100"/>
      <c r="P1948" s="100"/>
      <c r="Q1948" s="101" t="str">
        <f t="shared" si="184"/>
        <v/>
      </c>
      <c r="R1948" s="100"/>
      <c r="S1948" s="102" t="str">
        <f t="shared" si="185"/>
        <v/>
      </c>
      <c r="T1948" s="15" t="str">
        <f t="shared" si="186"/>
        <v/>
      </c>
    </row>
    <row r="1949" spans="1:20" x14ac:dyDescent="0.55000000000000004">
      <c r="A1949" s="126"/>
      <c r="B1949" s="95"/>
      <c r="C1949" s="98" t="str">
        <f>IF(B1949="","",VLOOKUP(B1949,団体基本情報!$B$14:$D$23,3,FALSE))</f>
        <v/>
      </c>
      <c r="D1949" s="7" t="str">
        <f t="shared" si="181"/>
        <v/>
      </c>
      <c r="E1949" s="6" t="str">
        <f t="shared" si="182"/>
        <v/>
      </c>
      <c r="F1949" s="131"/>
      <c r="G1949" s="105" t="str">
        <f>IF(F1949="","",VLOOKUP(F1949,プルダウン用リスト!$K$1:$M$14,2,FALSE))</f>
        <v/>
      </c>
      <c r="H1949" s="99"/>
      <c r="I1949" s="99"/>
      <c r="J1949" s="139"/>
      <c r="K1949" s="141"/>
      <c r="L1949" s="118"/>
      <c r="M1949" s="119" t="str">
        <f t="shared" si="183"/>
        <v/>
      </c>
      <c r="N1949" s="103"/>
      <c r="O1949" s="100"/>
      <c r="P1949" s="100"/>
      <c r="Q1949" s="101" t="str">
        <f t="shared" si="184"/>
        <v/>
      </c>
      <c r="R1949" s="100"/>
      <c r="S1949" s="102" t="str">
        <f t="shared" si="185"/>
        <v/>
      </c>
      <c r="T1949" s="15" t="str">
        <f t="shared" si="186"/>
        <v/>
      </c>
    </row>
    <row r="1950" spans="1:20" x14ac:dyDescent="0.55000000000000004">
      <c r="A1950" s="126"/>
      <c r="B1950" s="95"/>
      <c r="C1950" s="98" t="str">
        <f>IF(B1950="","",VLOOKUP(B1950,団体基本情報!$B$14:$D$23,3,FALSE))</f>
        <v/>
      </c>
      <c r="D1950" s="7" t="str">
        <f t="shared" si="181"/>
        <v/>
      </c>
      <c r="E1950" s="6" t="str">
        <f t="shared" si="182"/>
        <v/>
      </c>
      <c r="F1950" s="131"/>
      <c r="G1950" s="105" t="str">
        <f>IF(F1950="","",VLOOKUP(F1950,プルダウン用リスト!$K$1:$M$14,2,FALSE))</f>
        <v/>
      </c>
      <c r="H1950" s="99"/>
      <c r="I1950" s="99"/>
      <c r="J1950" s="139"/>
      <c r="K1950" s="141"/>
      <c r="L1950" s="118"/>
      <c r="M1950" s="119" t="str">
        <f t="shared" si="183"/>
        <v/>
      </c>
      <c r="N1950" s="103"/>
      <c r="O1950" s="100"/>
      <c r="P1950" s="100"/>
      <c r="Q1950" s="101" t="str">
        <f t="shared" si="184"/>
        <v/>
      </c>
      <c r="R1950" s="100"/>
      <c r="S1950" s="102" t="str">
        <f t="shared" si="185"/>
        <v/>
      </c>
      <c r="T1950" s="15" t="str">
        <f t="shared" si="186"/>
        <v/>
      </c>
    </row>
    <row r="1951" spans="1:20" x14ac:dyDescent="0.55000000000000004">
      <c r="A1951" s="126"/>
      <c r="B1951" s="95"/>
      <c r="C1951" s="98" t="str">
        <f>IF(B1951="","",VLOOKUP(B1951,団体基本情報!$B$14:$D$23,3,FALSE))</f>
        <v/>
      </c>
      <c r="D1951" s="7" t="str">
        <f t="shared" si="181"/>
        <v/>
      </c>
      <c r="E1951" s="6" t="str">
        <f t="shared" si="182"/>
        <v/>
      </c>
      <c r="F1951" s="131"/>
      <c r="G1951" s="105" t="str">
        <f>IF(F1951="","",VLOOKUP(F1951,プルダウン用リスト!$K$1:$M$14,2,FALSE))</f>
        <v/>
      </c>
      <c r="H1951" s="99"/>
      <c r="I1951" s="99"/>
      <c r="J1951" s="139"/>
      <c r="K1951" s="141"/>
      <c r="L1951" s="118"/>
      <c r="M1951" s="119" t="str">
        <f t="shared" si="183"/>
        <v/>
      </c>
      <c r="N1951" s="103"/>
      <c r="O1951" s="100"/>
      <c r="P1951" s="100"/>
      <c r="Q1951" s="101" t="str">
        <f t="shared" si="184"/>
        <v/>
      </c>
      <c r="R1951" s="100"/>
      <c r="S1951" s="102" t="str">
        <f t="shared" si="185"/>
        <v/>
      </c>
      <c r="T1951" s="15" t="str">
        <f t="shared" si="186"/>
        <v/>
      </c>
    </row>
    <row r="1952" spans="1:20" x14ac:dyDescent="0.55000000000000004">
      <c r="A1952" s="126"/>
      <c r="B1952" s="95"/>
      <c r="C1952" s="98" t="str">
        <f>IF(B1952="","",VLOOKUP(B1952,団体基本情報!$B$14:$D$23,3,FALSE))</f>
        <v/>
      </c>
      <c r="D1952" s="7" t="str">
        <f t="shared" si="181"/>
        <v/>
      </c>
      <c r="E1952" s="6" t="str">
        <f t="shared" si="182"/>
        <v/>
      </c>
      <c r="F1952" s="131"/>
      <c r="G1952" s="105" t="str">
        <f>IF(F1952="","",VLOOKUP(F1952,プルダウン用リスト!$K$1:$M$14,2,FALSE))</f>
        <v/>
      </c>
      <c r="H1952" s="99"/>
      <c r="I1952" s="99"/>
      <c r="J1952" s="139"/>
      <c r="K1952" s="141"/>
      <c r="L1952" s="118"/>
      <c r="M1952" s="119" t="str">
        <f t="shared" si="183"/>
        <v/>
      </c>
      <c r="N1952" s="103"/>
      <c r="O1952" s="100"/>
      <c r="P1952" s="100"/>
      <c r="Q1952" s="101" t="str">
        <f t="shared" si="184"/>
        <v/>
      </c>
      <c r="R1952" s="100"/>
      <c r="S1952" s="102" t="str">
        <f t="shared" si="185"/>
        <v/>
      </c>
      <c r="T1952" s="15" t="str">
        <f t="shared" si="186"/>
        <v/>
      </c>
    </row>
    <row r="1953" spans="1:20" x14ac:dyDescent="0.55000000000000004">
      <c r="A1953" s="126"/>
      <c r="B1953" s="95"/>
      <c r="C1953" s="98" t="str">
        <f>IF(B1953="","",VLOOKUP(B1953,団体基本情報!$B$14:$D$23,3,FALSE))</f>
        <v/>
      </c>
      <c r="D1953" s="7" t="str">
        <f t="shared" si="181"/>
        <v/>
      </c>
      <c r="E1953" s="6" t="str">
        <f t="shared" si="182"/>
        <v/>
      </c>
      <c r="F1953" s="131"/>
      <c r="G1953" s="105" t="str">
        <f>IF(F1953="","",VLOOKUP(F1953,プルダウン用リスト!$K$1:$M$14,2,FALSE))</f>
        <v/>
      </c>
      <c r="H1953" s="99"/>
      <c r="I1953" s="99"/>
      <c r="J1953" s="139"/>
      <c r="K1953" s="141"/>
      <c r="L1953" s="118"/>
      <c r="M1953" s="119" t="str">
        <f t="shared" si="183"/>
        <v/>
      </c>
      <c r="N1953" s="103"/>
      <c r="O1953" s="100"/>
      <c r="P1953" s="100"/>
      <c r="Q1953" s="101" t="str">
        <f t="shared" si="184"/>
        <v/>
      </c>
      <c r="R1953" s="100"/>
      <c r="S1953" s="102" t="str">
        <f t="shared" si="185"/>
        <v/>
      </c>
      <c r="T1953" s="15" t="str">
        <f t="shared" si="186"/>
        <v/>
      </c>
    </row>
    <row r="1954" spans="1:20" x14ac:dyDescent="0.55000000000000004">
      <c r="A1954" s="126"/>
      <c r="B1954" s="95"/>
      <c r="C1954" s="98" t="str">
        <f>IF(B1954="","",VLOOKUP(B1954,団体基本情報!$B$14:$D$23,3,FALSE))</f>
        <v/>
      </c>
      <c r="D1954" s="7" t="str">
        <f t="shared" si="181"/>
        <v/>
      </c>
      <c r="E1954" s="6" t="str">
        <f t="shared" si="182"/>
        <v/>
      </c>
      <c r="F1954" s="131"/>
      <c r="G1954" s="105" t="str">
        <f>IF(F1954="","",VLOOKUP(F1954,プルダウン用リスト!$K$1:$M$14,2,FALSE))</f>
        <v/>
      </c>
      <c r="H1954" s="99"/>
      <c r="I1954" s="99"/>
      <c r="J1954" s="139"/>
      <c r="K1954" s="141"/>
      <c r="L1954" s="118"/>
      <c r="M1954" s="119" t="str">
        <f t="shared" si="183"/>
        <v/>
      </c>
      <c r="N1954" s="103"/>
      <c r="O1954" s="100"/>
      <c r="P1954" s="100"/>
      <c r="Q1954" s="101" t="str">
        <f t="shared" si="184"/>
        <v/>
      </c>
      <c r="R1954" s="100"/>
      <c r="S1954" s="102" t="str">
        <f t="shared" si="185"/>
        <v/>
      </c>
      <c r="T1954" s="15" t="str">
        <f t="shared" si="186"/>
        <v/>
      </c>
    </row>
    <row r="1955" spans="1:20" x14ac:dyDescent="0.55000000000000004">
      <c r="A1955" s="126"/>
      <c r="B1955" s="95"/>
      <c r="C1955" s="98" t="str">
        <f>IF(B1955="","",VLOOKUP(B1955,団体基本情報!$B$14:$D$23,3,FALSE))</f>
        <v/>
      </c>
      <c r="D1955" s="7" t="str">
        <f t="shared" si="181"/>
        <v/>
      </c>
      <c r="E1955" s="6" t="str">
        <f t="shared" si="182"/>
        <v/>
      </c>
      <c r="F1955" s="131"/>
      <c r="G1955" s="105" t="str">
        <f>IF(F1955="","",VLOOKUP(F1955,プルダウン用リスト!$K$1:$M$14,2,FALSE))</f>
        <v/>
      </c>
      <c r="H1955" s="99"/>
      <c r="I1955" s="99"/>
      <c r="J1955" s="139"/>
      <c r="K1955" s="141"/>
      <c r="L1955" s="118"/>
      <c r="M1955" s="119" t="str">
        <f t="shared" si="183"/>
        <v/>
      </c>
      <c r="N1955" s="103"/>
      <c r="O1955" s="100"/>
      <c r="P1955" s="100"/>
      <c r="Q1955" s="101" t="str">
        <f t="shared" si="184"/>
        <v/>
      </c>
      <c r="R1955" s="100"/>
      <c r="S1955" s="102" t="str">
        <f t="shared" si="185"/>
        <v/>
      </c>
      <c r="T1955" s="15" t="str">
        <f t="shared" si="186"/>
        <v/>
      </c>
    </row>
    <row r="1956" spans="1:20" x14ac:dyDescent="0.55000000000000004">
      <c r="A1956" s="126"/>
      <c r="B1956" s="95"/>
      <c r="C1956" s="98" t="str">
        <f>IF(B1956="","",VLOOKUP(B1956,団体基本情報!$B$14:$D$23,3,FALSE))</f>
        <v/>
      </c>
      <c r="D1956" s="7" t="str">
        <f t="shared" si="181"/>
        <v/>
      </c>
      <c r="E1956" s="6" t="str">
        <f t="shared" si="182"/>
        <v/>
      </c>
      <c r="F1956" s="131"/>
      <c r="G1956" s="105" t="str">
        <f>IF(F1956="","",VLOOKUP(F1956,プルダウン用リスト!$K$1:$M$14,2,FALSE))</f>
        <v/>
      </c>
      <c r="H1956" s="99"/>
      <c r="I1956" s="99"/>
      <c r="J1956" s="139"/>
      <c r="K1956" s="141"/>
      <c r="L1956" s="118"/>
      <c r="M1956" s="119" t="str">
        <f t="shared" si="183"/>
        <v/>
      </c>
      <c r="N1956" s="103"/>
      <c r="O1956" s="100"/>
      <c r="P1956" s="100"/>
      <c r="Q1956" s="101" t="str">
        <f t="shared" si="184"/>
        <v/>
      </c>
      <c r="R1956" s="100"/>
      <c r="S1956" s="102" t="str">
        <f t="shared" si="185"/>
        <v/>
      </c>
      <c r="T1956" s="15" t="str">
        <f t="shared" si="186"/>
        <v/>
      </c>
    </row>
    <row r="1957" spans="1:20" x14ac:dyDescent="0.55000000000000004">
      <c r="A1957" s="126"/>
      <c r="B1957" s="95"/>
      <c r="C1957" s="98" t="str">
        <f>IF(B1957="","",VLOOKUP(B1957,団体基本情報!$B$14:$D$23,3,FALSE))</f>
        <v/>
      </c>
      <c r="D1957" s="7" t="str">
        <f t="shared" si="181"/>
        <v/>
      </c>
      <c r="E1957" s="6" t="str">
        <f t="shared" si="182"/>
        <v/>
      </c>
      <c r="F1957" s="131"/>
      <c r="G1957" s="105" t="str">
        <f>IF(F1957="","",VLOOKUP(F1957,プルダウン用リスト!$K$1:$M$14,2,FALSE))</f>
        <v/>
      </c>
      <c r="H1957" s="99"/>
      <c r="I1957" s="99"/>
      <c r="J1957" s="139"/>
      <c r="K1957" s="141"/>
      <c r="L1957" s="118"/>
      <c r="M1957" s="119" t="str">
        <f t="shared" si="183"/>
        <v/>
      </c>
      <c r="N1957" s="103"/>
      <c r="O1957" s="100"/>
      <c r="P1957" s="100"/>
      <c r="Q1957" s="101" t="str">
        <f t="shared" si="184"/>
        <v/>
      </c>
      <c r="R1957" s="100"/>
      <c r="S1957" s="102" t="str">
        <f t="shared" si="185"/>
        <v/>
      </c>
      <c r="T1957" s="15" t="str">
        <f t="shared" si="186"/>
        <v/>
      </c>
    </row>
    <row r="1958" spans="1:20" x14ac:dyDescent="0.55000000000000004">
      <c r="A1958" s="126"/>
      <c r="B1958" s="95"/>
      <c r="C1958" s="98" t="str">
        <f>IF(B1958="","",VLOOKUP(B1958,団体基本情報!$B$14:$D$23,3,FALSE))</f>
        <v/>
      </c>
      <c r="D1958" s="7" t="str">
        <f t="shared" si="181"/>
        <v/>
      </c>
      <c r="E1958" s="6" t="str">
        <f t="shared" si="182"/>
        <v/>
      </c>
      <c r="F1958" s="131"/>
      <c r="G1958" s="105" t="str">
        <f>IF(F1958="","",VLOOKUP(F1958,プルダウン用リスト!$K$1:$M$14,2,FALSE))</f>
        <v/>
      </c>
      <c r="H1958" s="99"/>
      <c r="I1958" s="99"/>
      <c r="J1958" s="139"/>
      <c r="K1958" s="141"/>
      <c r="L1958" s="118"/>
      <c r="M1958" s="119" t="str">
        <f t="shared" si="183"/>
        <v/>
      </c>
      <c r="N1958" s="103"/>
      <c r="O1958" s="100"/>
      <c r="P1958" s="100"/>
      <c r="Q1958" s="101" t="str">
        <f t="shared" si="184"/>
        <v/>
      </c>
      <c r="R1958" s="100"/>
      <c r="S1958" s="102" t="str">
        <f t="shared" si="185"/>
        <v/>
      </c>
      <c r="T1958" s="15" t="str">
        <f t="shared" si="186"/>
        <v/>
      </c>
    </row>
    <row r="1959" spans="1:20" x14ac:dyDescent="0.55000000000000004">
      <c r="A1959" s="126"/>
      <c r="B1959" s="95"/>
      <c r="C1959" s="98" t="str">
        <f>IF(B1959="","",VLOOKUP(B1959,団体基本情報!$B$14:$D$23,3,FALSE))</f>
        <v/>
      </c>
      <c r="D1959" s="7" t="str">
        <f t="shared" si="181"/>
        <v/>
      </c>
      <c r="E1959" s="6" t="str">
        <f t="shared" si="182"/>
        <v/>
      </c>
      <c r="F1959" s="131"/>
      <c r="G1959" s="105" t="str">
        <f>IF(F1959="","",VLOOKUP(F1959,プルダウン用リスト!$K$1:$M$14,2,FALSE))</f>
        <v/>
      </c>
      <c r="H1959" s="99"/>
      <c r="I1959" s="99"/>
      <c r="J1959" s="139"/>
      <c r="K1959" s="141"/>
      <c r="L1959" s="118"/>
      <c r="M1959" s="119" t="str">
        <f t="shared" si="183"/>
        <v/>
      </c>
      <c r="N1959" s="103"/>
      <c r="O1959" s="100"/>
      <c r="P1959" s="100"/>
      <c r="Q1959" s="101" t="str">
        <f t="shared" si="184"/>
        <v/>
      </c>
      <c r="R1959" s="100"/>
      <c r="S1959" s="102" t="str">
        <f t="shared" si="185"/>
        <v/>
      </c>
      <c r="T1959" s="15" t="str">
        <f t="shared" si="186"/>
        <v/>
      </c>
    </row>
    <row r="1960" spans="1:20" x14ac:dyDescent="0.55000000000000004">
      <c r="A1960" s="126"/>
      <c r="B1960" s="95"/>
      <c r="C1960" s="98" t="str">
        <f>IF(B1960="","",VLOOKUP(B1960,団体基本情報!$B$14:$D$23,3,FALSE))</f>
        <v/>
      </c>
      <c r="D1960" s="7" t="str">
        <f t="shared" si="181"/>
        <v/>
      </c>
      <c r="E1960" s="6" t="str">
        <f t="shared" si="182"/>
        <v/>
      </c>
      <c r="F1960" s="131"/>
      <c r="G1960" s="105" t="str">
        <f>IF(F1960="","",VLOOKUP(F1960,プルダウン用リスト!$K$1:$M$14,2,FALSE))</f>
        <v/>
      </c>
      <c r="H1960" s="99"/>
      <c r="I1960" s="99"/>
      <c r="J1960" s="139"/>
      <c r="K1960" s="141"/>
      <c r="L1960" s="118"/>
      <c r="M1960" s="119" t="str">
        <f t="shared" si="183"/>
        <v/>
      </c>
      <c r="N1960" s="103"/>
      <c r="O1960" s="100"/>
      <c r="P1960" s="100"/>
      <c r="Q1960" s="101" t="str">
        <f t="shared" si="184"/>
        <v/>
      </c>
      <c r="R1960" s="100"/>
      <c r="S1960" s="102" t="str">
        <f t="shared" si="185"/>
        <v/>
      </c>
      <c r="T1960" s="15" t="str">
        <f t="shared" si="186"/>
        <v/>
      </c>
    </row>
    <row r="1961" spans="1:20" x14ac:dyDescent="0.55000000000000004">
      <c r="A1961" s="126"/>
      <c r="B1961" s="95"/>
      <c r="C1961" s="98" t="str">
        <f>IF(B1961="","",VLOOKUP(B1961,団体基本情報!$B$14:$D$23,3,FALSE))</f>
        <v/>
      </c>
      <c r="D1961" s="7" t="str">
        <f t="shared" si="181"/>
        <v/>
      </c>
      <c r="E1961" s="6" t="str">
        <f t="shared" si="182"/>
        <v/>
      </c>
      <c r="F1961" s="131"/>
      <c r="G1961" s="105" t="str">
        <f>IF(F1961="","",VLOOKUP(F1961,プルダウン用リスト!$K$1:$M$14,2,FALSE))</f>
        <v/>
      </c>
      <c r="H1961" s="99"/>
      <c r="I1961" s="99"/>
      <c r="J1961" s="139"/>
      <c r="K1961" s="141"/>
      <c r="L1961" s="118"/>
      <c r="M1961" s="119" t="str">
        <f t="shared" si="183"/>
        <v/>
      </c>
      <c r="N1961" s="103"/>
      <c r="O1961" s="100"/>
      <c r="P1961" s="100"/>
      <c r="Q1961" s="101" t="str">
        <f t="shared" si="184"/>
        <v/>
      </c>
      <c r="R1961" s="100"/>
      <c r="S1961" s="102" t="str">
        <f t="shared" si="185"/>
        <v/>
      </c>
      <c r="T1961" s="15" t="str">
        <f t="shared" si="186"/>
        <v/>
      </c>
    </row>
    <row r="1962" spans="1:20" x14ac:dyDescent="0.55000000000000004">
      <c r="A1962" s="126"/>
      <c r="B1962" s="95"/>
      <c r="C1962" s="98" t="str">
        <f>IF(B1962="","",VLOOKUP(B1962,団体基本情報!$B$14:$D$23,3,FALSE))</f>
        <v/>
      </c>
      <c r="D1962" s="7" t="str">
        <f t="shared" si="181"/>
        <v/>
      </c>
      <c r="E1962" s="6" t="str">
        <f t="shared" si="182"/>
        <v/>
      </c>
      <c r="F1962" s="131"/>
      <c r="G1962" s="105" t="str">
        <f>IF(F1962="","",VLOOKUP(F1962,プルダウン用リスト!$K$1:$M$14,2,FALSE))</f>
        <v/>
      </c>
      <c r="H1962" s="99"/>
      <c r="I1962" s="99"/>
      <c r="J1962" s="139"/>
      <c r="K1962" s="141"/>
      <c r="L1962" s="118"/>
      <c r="M1962" s="119" t="str">
        <f t="shared" si="183"/>
        <v/>
      </c>
      <c r="N1962" s="103"/>
      <c r="O1962" s="100"/>
      <c r="P1962" s="100"/>
      <c r="Q1962" s="101" t="str">
        <f t="shared" si="184"/>
        <v/>
      </c>
      <c r="R1962" s="100"/>
      <c r="S1962" s="102" t="str">
        <f t="shared" si="185"/>
        <v/>
      </c>
      <c r="T1962" s="15" t="str">
        <f t="shared" si="186"/>
        <v/>
      </c>
    </row>
    <row r="1963" spans="1:20" x14ac:dyDescent="0.55000000000000004">
      <c r="A1963" s="126"/>
      <c r="B1963" s="95"/>
      <c r="C1963" s="98" t="str">
        <f>IF(B1963="","",VLOOKUP(B1963,団体基本情報!$B$14:$D$23,3,FALSE))</f>
        <v/>
      </c>
      <c r="D1963" s="7" t="str">
        <f t="shared" si="181"/>
        <v/>
      </c>
      <c r="E1963" s="6" t="str">
        <f t="shared" si="182"/>
        <v/>
      </c>
      <c r="F1963" s="131"/>
      <c r="G1963" s="105" t="str">
        <f>IF(F1963="","",VLOOKUP(F1963,プルダウン用リスト!$K$1:$M$14,2,FALSE))</f>
        <v/>
      </c>
      <c r="H1963" s="99"/>
      <c r="I1963" s="99"/>
      <c r="J1963" s="139"/>
      <c r="K1963" s="141"/>
      <c r="L1963" s="118"/>
      <c r="M1963" s="119" t="str">
        <f t="shared" si="183"/>
        <v/>
      </c>
      <c r="N1963" s="103"/>
      <c r="O1963" s="100"/>
      <c r="P1963" s="100"/>
      <c r="Q1963" s="101" t="str">
        <f t="shared" si="184"/>
        <v/>
      </c>
      <c r="R1963" s="100"/>
      <c r="S1963" s="102" t="str">
        <f t="shared" si="185"/>
        <v/>
      </c>
      <c r="T1963" s="15" t="str">
        <f t="shared" si="186"/>
        <v/>
      </c>
    </row>
    <row r="1964" spans="1:20" x14ac:dyDescent="0.55000000000000004">
      <c r="A1964" s="126"/>
      <c r="B1964" s="95"/>
      <c r="C1964" s="98" t="str">
        <f>IF(B1964="","",VLOOKUP(B1964,団体基本情報!$B$14:$D$23,3,FALSE))</f>
        <v/>
      </c>
      <c r="D1964" s="7" t="str">
        <f t="shared" si="181"/>
        <v/>
      </c>
      <c r="E1964" s="6" t="str">
        <f t="shared" si="182"/>
        <v/>
      </c>
      <c r="F1964" s="131"/>
      <c r="G1964" s="105" t="str">
        <f>IF(F1964="","",VLOOKUP(F1964,プルダウン用リスト!$K$1:$M$14,2,FALSE))</f>
        <v/>
      </c>
      <c r="H1964" s="99"/>
      <c r="I1964" s="99"/>
      <c r="J1964" s="139"/>
      <c r="K1964" s="141"/>
      <c r="L1964" s="118"/>
      <c r="M1964" s="119" t="str">
        <f t="shared" si="183"/>
        <v/>
      </c>
      <c r="N1964" s="103"/>
      <c r="O1964" s="100"/>
      <c r="P1964" s="100"/>
      <c r="Q1964" s="101" t="str">
        <f t="shared" si="184"/>
        <v/>
      </c>
      <c r="R1964" s="100"/>
      <c r="S1964" s="102" t="str">
        <f t="shared" si="185"/>
        <v/>
      </c>
      <c r="T1964" s="15" t="str">
        <f t="shared" si="186"/>
        <v/>
      </c>
    </row>
    <row r="1965" spans="1:20" x14ac:dyDescent="0.55000000000000004">
      <c r="A1965" s="126"/>
      <c r="B1965" s="95"/>
      <c r="C1965" s="98" t="str">
        <f>IF(B1965="","",VLOOKUP(B1965,団体基本情報!$B$14:$D$23,3,FALSE))</f>
        <v/>
      </c>
      <c r="D1965" s="7" t="str">
        <f t="shared" si="181"/>
        <v/>
      </c>
      <c r="E1965" s="6" t="str">
        <f t="shared" si="182"/>
        <v/>
      </c>
      <c r="F1965" s="131"/>
      <c r="G1965" s="105" t="str">
        <f>IF(F1965="","",VLOOKUP(F1965,プルダウン用リスト!$K$1:$M$14,2,FALSE))</f>
        <v/>
      </c>
      <c r="H1965" s="99"/>
      <c r="I1965" s="99"/>
      <c r="J1965" s="139"/>
      <c r="K1965" s="141"/>
      <c r="L1965" s="118"/>
      <c r="M1965" s="119" t="str">
        <f t="shared" si="183"/>
        <v/>
      </c>
      <c r="N1965" s="103"/>
      <c r="O1965" s="100"/>
      <c r="P1965" s="100"/>
      <c r="Q1965" s="101" t="str">
        <f t="shared" si="184"/>
        <v/>
      </c>
      <c r="R1965" s="100"/>
      <c r="S1965" s="102" t="str">
        <f t="shared" si="185"/>
        <v/>
      </c>
      <c r="T1965" s="15" t="str">
        <f t="shared" si="186"/>
        <v/>
      </c>
    </row>
    <row r="1966" spans="1:20" x14ac:dyDescent="0.55000000000000004">
      <c r="A1966" s="126"/>
      <c r="B1966" s="95"/>
      <c r="C1966" s="98" t="str">
        <f>IF(B1966="","",VLOOKUP(B1966,団体基本情報!$B$14:$D$23,3,FALSE))</f>
        <v/>
      </c>
      <c r="D1966" s="7" t="str">
        <f t="shared" si="181"/>
        <v/>
      </c>
      <c r="E1966" s="6" t="str">
        <f t="shared" si="182"/>
        <v/>
      </c>
      <c r="F1966" s="131"/>
      <c r="G1966" s="105" t="str">
        <f>IF(F1966="","",VLOOKUP(F1966,プルダウン用リスト!$K$1:$M$14,2,FALSE))</f>
        <v/>
      </c>
      <c r="H1966" s="99"/>
      <c r="I1966" s="99"/>
      <c r="J1966" s="139"/>
      <c r="K1966" s="141"/>
      <c r="L1966" s="118"/>
      <c r="M1966" s="119" t="str">
        <f t="shared" si="183"/>
        <v/>
      </c>
      <c r="N1966" s="103"/>
      <c r="O1966" s="100"/>
      <c r="P1966" s="100"/>
      <c r="Q1966" s="101" t="str">
        <f t="shared" si="184"/>
        <v/>
      </c>
      <c r="R1966" s="100"/>
      <c r="S1966" s="102" t="str">
        <f t="shared" si="185"/>
        <v/>
      </c>
      <c r="T1966" s="15" t="str">
        <f t="shared" si="186"/>
        <v/>
      </c>
    </row>
    <row r="1967" spans="1:20" x14ac:dyDescent="0.55000000000000004">
      <c r="A1967" s="126"/>
      <c r="B1967" s="95"/>
      <c r="C1967" s="98" t="str">
        <f>IF(B1967="","",VLOOKUP(B1967,団体基本情報!$B$14:$D$23,3,FALSE))</f>
        <v/>
      </c>
      <c r="D1967" s="7" t="str">
        <f t="shared" si="181"/>
        <v/>
      </c>
      <c r="E1967" s="6" t="str">
        <f t="shared" si="182"/>
        <v/>
      </c>
      <c r="F1967" s="131"/>
      <c r="G1967" s="105" t="str">
        <f>IF(F1967="","",VLOOKUP(F1967,プルダウン用リスト!$K$1:$M$14,2,FALSE))</f>
        <v/>
      </c>
      <c r="H1967" s="99"/>
      <c r="I1967" s="99"/>
      <c r="J1967" s="139"/>
      <c r="K1967" s="141"/>
      <c r="L1967" s="118"/>
      <c r="M1967" s="119" t="str">
        <f t="shared" si="183"/>
        <v/>
      </c>
      <c r="N1967" s="103"/>
      <c r="O1967" s="100"/>
      <c r="P1967" s="100"/>
      <c r="Q1967" s="101" t="str">
        <f t="shared" si="184"/>
        <v/>
      </c>
      <c r="R1967" s="100"/>
      <c r="S1967" s="102" t="str">
        <f t="shared" si="185"/>
        <v/>
      </c>
      <c r="T1967" s="15" t="str">
        <f t="shared" si="186"/>
        <v/>
      </c>
    </row>
    <row r="1968" spans="1:20" x14ac:dyDescent="0.55000000000000004">
      <c r="A1968" s="126"/>
      <c r="B1968" s="95"/>
      <c r="C1968" s="98" t="str">
        <f>IF(B1968="","",VLOOKUP(B1968,団体基本情報!$B$14:$D$23,3,FALSE))</f>
        <v/>
      </c>
      <c r="D1968" s="7" t="str">
        <f t="shared" si="181"/>
        <v/>
      </c>
      <c r="E1968" s="6" t="str">
        <f t="shared" si="182"/>
        <v/>
      </c>
      <c r="F1968" s="131"/>
      <c r="G1968" s="105" t="str">
        <f>IF(F1968="","",VLOOKUP(F1968,プルダウン用リスト!$K$1:$M$14,2,FALSE))</f>
        <v/>
      </c>
      <c r="H1968" s="99"/>
      <c r="I1968" s="99"/>
      <c r="J1968" s="139"/>
      <c r="K1968" s="141"/>
      <c r="L1968" s="118"/>
      <c r="M1968" s="119" t="str">
        <f t="shared" si="183"/>
        <v/>
      </c>
      <c r="N1968" s="103"/>
      <c r="O1968" s="100"/>
      <c r="P1968" s="100"/>
      <c r="Q1968" s="101" t="str">
        <f t="shared" si="184"/>
        <v/>
      </c>
      <c r="R1968" s="100"/>
      <c r="S1968" s="102" t="str">
        <f t="shared" si="185"/>
        <v/>
      </c>
      <c r="T1968" s="15" t="str">
        <f t="shared" si="186"/>
        <v/>
      </c>
    </row>
    <row r="1969" spans="1:20" x14ac:dyDescent="0.55000000000000004">
      <c r="A1969" s="126"/>
      <c r="B1969" s="95"/>
      <c r="C1969" s="98" t="str">
        <f>IF(B1969="","",VLOOKUP(B1969,団体基本情報!$B$14:$D$23,3,FALSE))</f>
        <v/>
      </c>
      <c r="D1969" s="7" t="str">
        <f t="shared" si="181"/>
        <v/>
      </c>
      <c r="E1969" s="6" t="str">
        <f t="shared" si="182"/>
        <v/>
      </c>
      <c r="F1969" s="131"/>
      <c r="G1969" s="105" t="str">
        <f>IF(F1969="","",VLOOKUP(F1969,プルダウン用リスト!$K$1:$M$14,2,FALSE))</f>
        <v/>
      </c>
      <c r="H1969" s="99"/>
      <c r="I1969" s="99"/>
      <c r="J1969" s="139"/>
      <c r="K1969" s="141"/>
      <c r="L1969" s="118"/>
      <c r="M1969" s="119" t="str">
        <f t="shared" si="183"/>
        <v/>
      </c>
      <c r="N1969" s="103"/>
      <c r="O1969" s="100"/>
      <c r="P1969" s="100"/>
      <c r="Q1969" s="101" t="str">
        <f t="shared" si="184"/>
        <v/>
      </c>
      <c r="R1969" s="100"/>
      <c r="S1969" s="102" t="str">
        <f t="shared" si="185"/>
        <v/>
      </c>
      <c r="T1969" s="15" t="str">
        <f t="shared" si="186"/>
        <v/>
      </c>
    </row>
    <row r="1970" spans="1:20" x14ac:dyDescent="0.55000000000000004">
      <c r="A1970" s="126"/>
      <c r="B1970" s="95"/>
      <c r="C1970" s="98" t="str">
        <f>IF(B1970="","",VLOOKUP(B1970,団体基本情報!$B$14:$D$23,3,FALSE))</f>
        <v/>
      </c>
      <c r="D1970" s="7" t="str">
        <f t="shared" si="181"/>
        <v/>
      </c>
      <c r="E1970" s="6" t="str">
        <f t="shared" si="182"/>
        <v/>
      </c>
      <c r="F1970" s="131"/>
      <c r="G1970" s="105" t="str">
        <f>IF(F1970="","",VLOOKUP(F1970,プルダウン用リスト!$K$1:$M$14,2,FALSE))</f>
        <v/>
      </c>
      <c r="H1970" s="99"/>
      <c r="I1970" s="99"/>
      <c r="J1970" s="139"/>
      <c r="K1970" s="141"/>
      <c r="L1970" s="118"/>
      <c r="M1970" s="119" t="str">
        <f t="shared" si="183"/>
        <v/>
      </c>
      <c r="N1970" s="103"/>
      <c r="O1970" s="100"/>
      <c r="P1970" s="100"/>
      <c r="Q1970" s="101" t="str">
        <f t="shared" si="184"/>
        <v/>
      </c>
      <c r="R1970" s="100"/>
      <c r="S1970" s="102" t="str">
        <f t="shared" si="185"/>
        <v/>
      </c>
      <c r="T1970" s="15" t="str">
        <f t="shared" si="186"/>
        <v/>
      </c>
    </row>
    <row r="1971" spans="1:20" x14ac:dyDescent="0.55000000000000004">
      <c r="A1971" s="126"/>
      <c r="B1971" s="95"/>
      <c r="C1971" s="98" t="str">
        <f>IF(B1971="","",VLOOKUP(B1971,団体基本情報!$B$14:$D$23,3,FALSE))</f>
        <v/>
      </c>
      <c r="D1971" s="7" t="str">
        <f t="shared" si="181"/>
        <v/>
      </c>
      <c r="E1971" s="6" t="str">
        <f t="shared" si="182"/>
        <v/>
      </c>
      <c r="F1971" s="131"/>
      <c r="G1971" s="105" t="str">
        <f>IF(F1971="","",VLOOKUP(F1971,プルダウン用リスト!$K$1:$M$14,2,FALSE))</f>
        <v/>
      </c>
      <c r="H1971" s="99"/>
      <c r="I1971" s="99"/>
      <c r="J1971" s="139"/>
      <c r="K1971" s="141"/>
      <c r="L1971" s="118"/>
      <c r="M1971" s="119" t="str">
        <f t="shared" si="183"/>
        <v/>
      </c>
      <c r="N1971" s="103"/>
      <c r="O1971" s="100"/>
      <c r="P1971" s="100"/>
      <c r="Q1971" s="101" t="str">
        <f t="shared" si="184"/>
        <v/>
      </c>
      <c r="R1971" s="100"/>
      <c r="S1971" s="102" t="str">
        <f t="shared" si="185"/>
        <v/>
      </c>
      <c r="T1971" s="15" t="str">
        <f t="shared" si="186"/>
        <v/>
      </c>
    </row>
    <row r="1972" spans="1:20" x14ac:dyDescent="0.55000000000000004">
      <c r="A1972" s="126"/>
      <c r="B1972" s="95"/>
      <c r="C1972" s="98" t="str">
        <f>IF(B1972="","",VLOOKUP(B1972,団体基本情報!$B$14:$D$23,3,FALSE))</f>
        <v/>
      </c>
      <c r="D1972" s="7" t="str">
        <f t="shared" si="181"/>
        <v/>
      </c>
      <c r="E1972" s="6" t="str">
        <f t="shared" si="182"/>
        <v/>
      </c>
      <c r="F1972" s="131"/>
      <c r="G1972" s="105" t="str">
        <f>IF(F1972="","",VLOOKUP(F1972,プルダウン用リスト!$K$1:$M$14,2,FALSE))</f>
        <v/>
      </c>
      <c r="H1972" s="99"/>
      <c r="I1972" s="99"/>
      <c r="J1972" s="139"/>
      <c r="K1972" s="141"/>
      <c r="L1972" s="118"/>
      <c r="M1972" s="119" t="str">
        <f t="shared" si="183"/>
        <v/>
      </c>
      <c r="N1972" s="103"/>
      <c r="O1972" s="100"/>
      <c r="P1972" s="100"/>
      <c r="Q1972" s="101" t="str">
        <f t="shared" si="184"/>
        <v/>
      </c>
      <c r="R1972" s="100"/>
      <c r="S1972" s="102" t="str">
        <f t="shared" si="185"/>
        <v/>
      </c>
      <c r="T1972" s="15" t="str">
        <f t="shared" si="186"/>
        <v/>
      </c>
    </row>
    <row r="1973" spans="1:20" x14ac:dyDescent="0.55000000000000004">
      <c r="A1973" s="126"/>
      <c r="B1973" s="95"/>
      <c r="C1973" s="98" t="str">
        <f>IF(B1973="","",VLOOKUP(B1973,団体基本情報!$B$14:$D$23,3,FALSE))</f>
        <v/>
      </c>
      <c r="D1973" s="7" t="str">
        <f t="shared" si="181"/>
        <v/>
      </c>
      <c r="E1973" s="6" t="str">
        <f t="shared" si="182"/>
        <v/>
      </c>
      <c r="F1973" s="131"/>
      <c r="G1973" s="105" t="str">
        <f>IF(F1973="","",VLOOKUP(F1973,プルダウン用リスト!$K$1:$M$14,2,FALSE))</f>
        <v/>
      </c>
      <c r="H1973" s="99"/>
      <c r="I1973" s="99"/>
      <c r="J1973" s="139"/>
      <c r="K1973" s="141"/>
      <c r="L1973" s="118"/>
      <c r="M1973" s="119" t="str">
        <f t="shared" si="183"/>
        <v/>
      </c>
      <c r="N1973" s="103"/>
      <c r="O1973" s="100"/>
      <c r="P1973" s="100"/>
      <c r="Q1973" s="101" t="str">
        <f t="shared" si="184"/>
        <v/>
      </c>
      <c r="R1973" s="100"/>
      <c r="S1973" s="102" t="str">
        <f t="shared" si="185"/>
        <v/>
      </c>
      <c r="T1973" s="15" t="str">
        <f t="shared" si="186"/>
        <v/>
      </c>
    </row>
    <row r="1974" spans="1:20" x14ac:dyDescent="0.55000000000000004">
      <c r="A1974" s="126"/>
      <c r="B1974" s="95"/>
      <c r="C1974" s="98" t="str">
        <f>IF(B1974="","",VLOOKUP(B1974,団体基本情報!$B$14:$D$23,3,FALSE))</f>
        <v/>
      </c>
      <c r="D1974" s="7" t="str">
        <f t="shared" si="181"/>
        <v/>
      </c>
      <c r="E1974" s="6" t="str">
        <f t="shared" si="182"/>
        <v/>
      </c>
      <c r="F1974" s="131"/>
      <c r="G1974" s="105" t="str">
        <f>IF(F1974="","",VLOOKUP(F1974,プルダウン用リスト!$K$1:$M$14,2,FALSE))</f>
        <v/>
      </c>
      <c r="H1974" s="99"/>
      <c r="I1974" s="99"/>
      <c r="J1974" s="139"/>
      <c r="K1974" s="141"/>
      <c r="L1974" s="118"/>
      <c r="M1974" s="119" t="str">
        <f t="shared" si="183"/>
        <v/>
      </c>
      <c r="N1974" s="103"/>
      <c r="O1974" s="100"/>
      <c r="P1974" s="100"/>
      <c r="Q1974" s="101" t="str">
        <f t="shared" si="184"/>
        <v/>
      </c>
      <c r="R1974" s="100"/>
      <c r="S1974" s="102" t="str">
        <f t="shared" si="185"/>
        <v/>
      </c>
      <c r="T1974" s="15" t="str">
        <f t="shared" si="186"/>
        <v/>
      </c>
    </row>
    <row r="1975" spans="1:20" x14ac:dyDescent="0.55000000000000004">
      <c r="A1975" s="126"/>
      <c r="B1975" s="95"/>
      <c r="C1975" s="98" t="str">
        <f>IF(B1975="","",VLOOKUP(B1975,団体基本情報!$B$14:$D$23,3,FALSE))</f>
        <v/>
      </c>
      <c r="D1975" s="7" t="str">
        <f t="shared" si="181"/>
        <v/>
      </c>
      <c r="E1975" s="6" t="str">
        <f t="shared" si="182"/>
        <v/>
      </c>
      <c r="F1975" s="131"/>
      <c r="G1975" s="105" t="str">
        <f>IF(F1975="","",VLOOKUP(F1975,プルダウン用リスト!$K$1:$M$14,2,FALSE))</f>
        <v/>
      </c>
      <c r="H1975" s="99"/>
      <c r="I1975" s="99"/>
      <c r="J1975" s="139"/>
      <c r="K1975" s="141"/>
      <c r="L1975" s="118"/>
      <c r="M1975" s="119" t="str">
        <f t="shared" si="183"/>
        <v/>
      </c>
      <c r="N1975" s="103"/>
      <c r="O1975" s="100"/>
      <c r="P1975" s="100"/>
      <c r="Q1975" s="101" t="str">
        <f t="shared" si="184"/>
        <v/>
      </c>
      <c r="R1975" s="100"/>
      <c r="S1975" s="102" t="str">
        <f t="shared" si="185"/>
        <v/>
      </c>
      <c r="T1975" s="15" t="str">
        <f t="shared" si="186"/>
        <v/>
      </c>
    </row>
    <row r="1976" spans="1:20" x14ac:dyDescent="0.55000000000000004">
      <c r="A1976" s="126"/>
      <c r="B1976" s="95"/>
      <c r="C1976" s="98" t="str">
        <f>IF(B1976="","",VLOOKUP(B1976,団体基本情報!$B$14:$D$23,3,FALSE))</f>
        <v/>
      </c>
      <c r="D1976" s="7" t="str">
        <f t="shared" si="181"/>
        <v/>
      </c>
      <c r="E1976" s="6" t="str">
        <f t="shared" si="182"/>
        <v/>
      </c>
      <c r="F1976" s="131"/>
      <c r="G1976" s="105" t="str">
        <f>IF(F1976="","",VLOOKUP(F1976,プルダウン用リスト!$K$1:$M$14,2,FALSE))</f>
        <v/>
      </c>
      <c r="H1976" s="99"/>
      <c r="I1976" s="99"/>
      <c r="J1976" s="139"/>
      <c r="K1976" s="141"/>
      <c r="L1976" s="118"/>
      <c r="M1976" s="119" t="str">
        <f t="shared" si="183"/>
        <v/>
      </c>
      <c r="N1976" s="103"/>
      <c r="O1976" s="100"/>
      <c r="P1976" s="100"/>
      <c r="Q1976" s="101" t="str">
        <f t="shared" si="184"/>
        <v/>
      </c>
      <c r="R1976" s="100"/>
      <c r="S1976" s="102" t="str">
        <f t="shared" si="185"/>
        <v/>
      </c>
      <c r="T1976" s="15" t="str">
        <f t="shared" si="186"/>
        <v/>
      </c>
    </row>
    <row r="1977" spans="1:20" x14ac:dyDescent="0.55000000000000004">
      <c r="A1977" s="126"/>
      <c r="B1977" s="95"/>
      <c r="C1977" s="98" t="str">
        <f>IF(B1977="","",VLOOKUP(B1977,団体基本情報!$B$14:$D$23,3,FALSE))</f>
        <v/>
      </c>
      <c r="D1977" s="7" t="str">
        <f t="shared" si="181"/>
        <v/>
      </c>
      <c r="E1977" s="6" t="str">
        <f t="shared" si="182"/>
        <v/>
      </c>
      <c r="F1977" s="131"/>
      <c r="G1977" s="105" t="str">
        <f>IF(F1977="","",VLOOKUP(F1977,プルダウン用リスト!$K$1:$M$14,2,FALSE))</f>
        <v/>
      </c>
      <c r="H1977" s="99"/>
      <c r="I1977" s="99"/>
      <c r="J1977" s="139"/>
      <c r="K1977" s="141"/>
      <c r="L1977" s="118"/>
      <c r="M1977" s="119" t="str">
        <f t="shared" si="183"/>
        <v/>
      </c>
      <c r="N1977" s="103"/>
      <c r="O1977" s="100"/>
      <c r="P1977" s="100"/>
      <c r="Q1977" s="101" t="str">
        <f t="shared" si="184"/>
        <v/>
      </c>
      <c r="R1977" s="100"/>
      <c r="S1977" s="102" t="str">
        <f t="shared" si="185"/>
        <v/>
      </c>
      <c r="T1977" s="15" t="str">
        <f t="shared" si="186"/>
        <v/>
      </c>
    </row>
    <row r="1978" spans="1:20" x14ac:dyDescent="0.55000000000000004">
      <c r="A1978" s="126"/>
      <c r="B1978" s="95"/>
      <c r="C1978" s="98" t="str">
        <f>IF(B1978="","",VLOOKUP(B1978,団体基本情報!$B$14:$D$23,3,FALSE))</f>
        <v/>
      </c>
      <c r="D1978" s="7" t="str">
        <f t="shared" si="181"/>
        <v/>
      </c>
      <c r="E1978" s="6" t="str">
        <f t="shared" si="182"/>
        <v/>
      </c>
      <c r="F1978" s="131"/>
      <c r="G1978" s="105" t="str">
        <f>IF(F1978="","",VLOOKUP(F1978,プルダウン用リスト!$K$1:$M$14,2,FALSE))</f>
        <v/>
      </c>
      <c r="H1978" s="99"/>
      <c r="I1978" s="99"/>
      <c r="J1978" s="139"/>
      <c r="K1978" s="141"/>
      <c r="L1978" s="118"/>
      <c r="M1978" s="119" t="str">
        <f t="shared" si="183"/>
        <v/>
      </c>
      <c r="N1978" s="103"/>
      <c r="O1978" s="100"/>
      <c r="P1978" s="100"/>
      <c r="Q1978" s="101" t="str">
        <f t="shared" si="184"/>
        <v/>
      </c>
      <c r="R1978" s="100"/>
      <c r="S1978" s="102" t="str">
        <f t="shared" si="185"/>
        <v/>
      </c>
      <c r="T1978" s="15" t="str">
        <f t="shared" si="186"/>
        <v/>
      </c>
    </row>
    <row r="1979" spans="1:20" x14ac:dyDescent="0.55000000000000004">
      <c r="A1979" s="126"/>
      <c r="B1979" s="95"/>
      <c r="C1979" s="98" t="str">
        <f>IF(B1979="","",VLOOKUP(B1979,団体基本情報!$B$14:$D$23,3,FALSE))</f>
        <v/>
      </c>
      <c r="D1979" s="7" t="str">
        <f t="shared" si="181"/>
        <v/>
      </c>
      <c r="E1979" s="6" t="str">
        <f t="shared" si="182"/>
        <v/>
      </c>
      <c r="F1979" s="131"/>
      <c r="G1979" s="105" t="str">
        <f>IF(F1979="","",VLOOKUP(F1979,プルダウン用リスト!$K$1:$M$14,2,FALSE))</f>
        <v/>
      </c>
      <c r="H1979" s="99"/>
      <c r="I1979" s="99"/>
      <c r="J1979" s="139"/>
      <c r="K1979" s="141"/>
      <c r="L1979" s="118"/>
      <c r="M1979" s="119" t="str">
        <f t="shared" si="183"/>
        <v/>
      </c>
      <c r="N1979" s="103"/>
      <c r="O1979" s="100"/>
      <c r="P1979" s="100"/>
      <c r="Q1979" s="101" t="str">
        <f t="shared" si="184"/>
        <v/>
      </c>
      <c r="R1979" s="100"/>
      <c r="S1979" s="102" t="str">
        <f t="shared" si="185"/>
        <v/>
      </c>
      <c r="T1979" s="15" t="str">
        <f t="shared" si="186"/>
        <v/>
      </c>
    </row>
    <row r="1980" spans="1:20" x14ac:dyDescent="0.55000000000000004">
      <c r="A1980" s="126"/>
      <c r="B1980" s="95"/>
      <c r="C1980" s="98" t="str">
        <f>IF(B1980="","",VLOOKUP(B1980,団体基本情報!$B$14:$D$23,3,FALSE))</f>
        <v/>
      </c>
      <c r="D1980" s="7" t="str">
        <f t="shared" si="181"/>
        <v/>
      </c>
      <c r="E1980" s="6" t="str">
        <f t="shared" si="182"/>
        <v/>
      </c>
      <c r="F1980" s="131"/>
      <c r="G1980" s="105" t="str">
        <f>IF(F1980="","",VLOOKUP(F1980,プルダウン用リスト!$K$1:$M$14,2,FALSE))</f>
        <v/>
      </c>
      <c r="H1980" s="99"/>
      <c r="I1980" s="99"/>
      <c r="J1980" s="139"/>
      <c r="K1980" s="141"/>
      <c r="L1980" s="118"/>
      <c r="M1980" s="119" t="str">
        <f t="shared" si="183"/>
        <v/>
      </c>
      <c r="N1980" s="103"/>
      <c r="O1980" s="100"/>
      <c r="P1980" s="100"/>
      <c r="Q1980" s="101" t="str">
        <f t="shared" si="184"/>
        <v/>
      </c>
      <c r="R1980" s="100"/>
      <c r="S1980" s="102" t="str">
        <f t="shared" si="185"/>
        <v/>
      </c>
      <c r="T1980" s="15" t="str">
        <f t="shared" si="186"/>
        <v/>
      </c>
    </row>
    <row r="1981" spans="1:20" x14ac:dyDescent="0.55000000000000004">
      <c r="A1981" s="126"/>
      <c r="B1981" s="95"/>
      <c r="C1981" s="98" t="str">
        <f>IF(B1981="","",VLOOKUP(B1981,団体基本情報!$B$14:$D$23,3,FALSE))</f>
        <v/>
      </c>
      <c r="D1981" s="7" t="str">
        <f t="shared" si="181"/>
        <v/>
      </c>
      <c r="E1981" s="6" t="str">
        <f t="shared" si="182"/>
        <v/>
      </c>
      <c r="F1981" s="131"/>
      <c r="G1981" s="105" t="str">
        <f>IF(F1981="","",VLOOKUP(F1981,プルダウン用リスト!$K$1:$M$14,2,FALSE))</f>
        <v/>
      </c>
      <c r="H1981" s="99"/>
      <c r="I1981" s="99"/>
      <c r="J1981" s="139"/>
      <c r="K1981" s="141"/>
      <c r="L1981" s="118"/>
      <c r="M1981" s="119" t="str">
        <f t="shared" si="183"/>
        <v/>
      </c>
      <c r="N1981" s="103"/>
      <c r="O1981" s="100"/>
      <c r="P1981" s="100"/>
      <c r="Q1981" s="101" t="str">
        <f t="shared" si="184"/>
        <v/>
      </c>
      <c r="R1981" s="100"/>
      <c r="S1981" s="102" t="str">
        <f t="shared" si="185"/>
        <v/>
      </c>
      <c r="T1981" s="15" t="str">
        <f t="shared" si="186"/>
        <v/>
      </c>
    </row>
    <row r="1982" spans="1:20" x14ac:dyDescent="0.55000000000000004">
      <c r="A1982" s="126"/>
      <c r="B1982" s="95"/>
      <c r="C1982" s="98" t="str">
        <f>IF(B1982="","",VLOOKUP(B1982,団体基本情報!$B$14:$D$23,3,FALSE))</f>
        <v/>
      </c>
      <c r="D1982" s="7" t="str">
        <f t="shared" si="181"/>
        <v/>
      </c>
      <c r="E1982" s="6" t="str">
        <f t="shared" si="182"/>
        <v/>
      </c>
      <c r="F1982" s="131"/>
      <c r="G1982" s="105" t="str">
        <f>IF(F1982="","",VLOOKUP(F1982,プルダウン用リスト!$K$1:$M$14,2,FALSE))</f>
        <v/>
      </c>
      <c r="H1982" s="99"/>
      <c r="I1982" s="99"/>
      <c r="J1982" s="139"/>
      <c r="K1982" s="141"/>
      <c r="L1982" s="118"/>
      <c r="M1982" s="119" t="str">
        <f t="shared" si="183"/>
        <v/>
      </c>
      <c r="N1982" s="103"/>
      <c r="O1982" s="100"/>
      <c r="P1982" s="100"/>
      <c r="Q1982" s="101" t="str">
        <f t="shared" si="184"/>
        <v/>
      </c>
      <c r="R1982" s="100"/>
      <c r="S1982" s="102" t="str">
        <f t="shared" si="185"/>
        <v/>
      </c>
      <c r="T1982" s="15" t="str">
        <f t="shared" si="186"/>
        <v/>
      </c>
    </row>
    <row r="1983" spans="1:20" x14ac:dyDescent="0.55000000000000004">
      <c r="A1983" s="126"/>
      <c r="B1983" s="95"/>
      <c r="C1983" s="98" t="str">
        <f>IF(B1983="","",VLOOKUP(B1983,団体基本情報!$B$14:$D$23,3,FALSE))</f>
        <v/>
      </c>
      <c r="D1983" s="7" t="str">
        <f t="shared" si="181"/>
        <v/>
      </c>
      <c r="E1983" s="6" t="str">
        <f t="shared" si="182"/>
        <v/>
      </c>
      <c r="F1983" s="131"/>
      <c r="G1983" s="105" t="str">
        <f>IF(F1983="","",VLOOKUP(F1983,プルダウン用リスト!$K$1:$M$14,2,FALSE))</f>
        <v/>
      </c>
      <c r="H1983" s="99"/>
      <c r="I1983" s="99"/>
      <c r="J1983" s="139"/>
      <c r="K1983" s="141"/>
      <c r="L1983" s="118"/>
      <c r="M1983" s="119" t="str">
        <f t="shared" si="183"/>
        <v/>
      </c>
      <c r="N1983" s="103"/>
      <c r="O1983" s="100"/>
      <c r="P1983" s="100"/>
      <c r="Q1983" s="101" t="str">
        <f t="shared" si="184"/>
        <v/>
      </c>
      <c r="R1983" s="100"/>
      <c r="S1983" s="102" t="str">
        <f t="shared" si="185"/>
        <v/>
      </c>
      <c r="T1983" s="15" t="str">
        <f t="shared" si="186"/>
        <v/>
      </c>
    </row>
    <row r="1984" spans="1:20" x14ac:dyDescent="0.55000000000000004">
      <c r="A1984" s="126"/>
      <c r="B1984" s="95"/>
      <c r="C1984" s="98" t="str">
        <f>IF(B1984="","",VLOOKUP(B1984,団体基本情報!$B$14:$D$23,3,FALSE))</f>
        <v/>
      </c>
      <c r="D1984" s="7" t="str">
        <f t="shared" si="181"/>
        <v/>
      </c>
      <c r="E1984" s="6" t="str">
        <f t="shared" si="182"/>
        <v/>
      </c>
      <c r="F1984" s="131"/>
      <c r="G1984" s="105" t="str">
        <f>IF(F1984="","",VLOOKUP(F1984,プルダウン用リスト!$K$1:$M$14,2,FALSE))</f>
        <v/>
      </c>
      <c r="H1984" s="99"/>
      <c r="I1984" s="99"/>
      <c r="J1984" s="139"/>
      <c r="K1984" s="141"/>
      <c r="L1984" s="118"/>
      <c r="M1984" s="119" t="str">
        <f t="shared" si="183"/>
        <v/>
      </c>
      <c r="N1984" s="103"/>
      <c r="O1984" s="100"/>
      <c r="P1984" s="100"/>
      <c r="Q1984" s="101" t="str">
        <f t="shared" si="184"/>
        <v/>
      </c>
      <c r="R1984" s="100"/>
      <c r="S1984" s="102" t="str">
        <f t="shared" si="185"/>
        <v/>
      </c>
      <c r="T1984" s="15" t="str">
        <f t="shared" si="186"/>
        <v/>
      </c>
    </row>
    <row r="1985" spans="1:20" x14ac:dyDescent="0.55000000000000004">
      <c r="A1985" s="126"/>
      <c r="B1985" s="95"/>
      <c r="C1985" s="98" t="str">
        <f>IF(B1985="","",VLOOKUP(B1985,団体基本情報!$B$14:$D$23,3,FALSE))</f>
        <v/>
      </c>
      <c r="D1985" s="7" t="str">
        <f t="shared" si="181"/>
        <v/>
      </c>
      <c r="E1985" s="6" t="str">
        <f t="shared" si="182"/>
        <v/>
      </c>
      <c r="F1985" s="131"/>
      <c r="G1985" s="105" t="str">
        <f>IF(F1985="","",VLOOKUP(F1985,プルダウン用リスト!$K$1:$M$14,2,FALSE))</f>
        <v/>
      </c>
      <c r="H1985" s="99"/>
      <c r="I1985" s="99"/>
      <c r="J1985" s="139"/>
      <c r="K1985" s="141"/>
      <c r="L1985" s="118"/>
      <c r="M1985" s="119" t="str">
        <f t="shared" si="183"/>
        <v/>
      </c>
      <c r="N1985" s="103"/>
      <c r="O1985" s="100"/>
      <c r="P1985" s="100"/>
      <c r="Q1985" s="101" t="str">
        <f t="shared" si="184"/>
        <v/>
      </c>
      <c r="R1985" s="100"/>
      <c r="S1985" s="102" t="str">
        <f t="shared" si="185"/>
        <v/>
      </c>
      <c r="T1985" s="15" t="str">
        <f t="shared" si="186"/>
        <v/>
      </c>
    </row>
    <row r="1986" spans="1:20" x14ac:dyDescent="0.55000000000000004">
      <c r="A1986" s="126"/>
      <c r="B1986" s="95"/>
      <c r="C1986" s="98" t="str">
        <f>IF(B1986="","",VLOOKUP(B1986,団体基本情報!$B$14:$D$23,3,FALSE))</f>
        <v/>
      </c>
      <c r="D1986" s="7" t="str">
        <f t="shared" si="181"/>
        <v/>
      </c>
      <c r="E1986" s="6" t="str">
        <f t="shared" si="182"/>
        <v/>
      </c>
      <c r="F1986" s="131"/>
      <c r="G1986" s="105" t="str">
        <f>IF(F1986="","",VLOOKUP(F1986,プルダウン用リスト!$K$1:$M$14,2,FALSE))</f>
        <v/>
      </c>
      <c r="H1986" s="99"/>
      <c r="I1986" s="99"/>
      <c r="J1986" s="139"/>
      <c r="K1986" s="141"/>
      <c r="L1986" s="118"/>
      <c r="M1986" s="119" t="str">
        <f t="shared" si="183"/>
        <v/>
      </c>
      <c r="N1986" s="103"/>
      <c r="O1986" s="100"/>
      <c r="P1986" s="100"/>
      <c r="Q1986" s="101" t="str">
        <f t="shared" si="184"/>
        <v/>
      </c>
      <c r="R1986" s="100"/>
      <c r="S1986" s="102" t="str">
        <f t="shared" si="185"/>
        <v/>
      </c>
      <c r="T1986" s="15" t="str">
        <f t="shared" si="186"/>
        <v/>
      </c>
    </row>
    <row r="1987" spans="1:20" x14ac:dyDescent="0.55000000000000004">
      <c r="A1987" s="126"/>
      <c r="B1987" s="95"/>
      <c r="C1987" s="98" t="str">
        <f>IF(B1987="","",VLOOKUP(B1987,団体基本情報!$B$14:$D$23,3,FALSE))</f>
        <v/>
      </c>
      <c r="D1987" s="7" t="str">
        <f t="shared" si="181"/>
        <v/>
      </c>
      <c r="E1987" s="6" t="str">
        <f t="shared" si="182"/>
        <v/>
      </c>
      <c r="F1987" s="131"/>
      <c r="G1987" s="105" t="str">
        <f>IF(F1987="","",VLOOKUP(F1987,プルダウン用リスト!$K$1:$M$14,2,FALSE))</f>
        <v/>
      </c>
      <c r="H1987" s="99"/>
      <c r="I1987" s="99"/>
      <c r="J1987" s="139"/>
      <c r="K1987" s="141"/>
      <c r="L1987" s="118"/>
      <c r="M1987" s="119" t="str">
        <f t="shared" si="183"/>
        <v/>
      </c>
      <c r="N1987" s="103"/>
      <c r="O1987" s="100"/>
      <c r="P1987" s="100"/>
      <c r="Q1987" s="101" t="str">
        <f t="shared" si="184"/>
        <v/>
      </c>
      <c r="R1987" s="100"/>
      <c r="S1987" s="102" t="str">
        <f t="shared" si="185"/>
        <v/>
      </c>
      <c r="T1987" s="15" t="str">
        <f t="shared" si="186"/>
        <v/>
      </c>
    </row>
    <row r="1988" spans="1:20" x14ac:dyDescent="0.55000000000000004">
      <c r="A1988" s="126"/>
      <c r="B1988" s="95"/>
      <c r="C1988" s="98" t="str">
        <f>IF(B1988="","",VLOOKUP(B1988,団体基本情報!$B$14:$D$23,3,FALSE))</f>
        <v/>
      </c>
      <c r="D1988" s="7" t="str">
        <f t="shared" si="181"/>
        <v/>
      </c>
      <c r="E1988" s="6" t="str">
        <f t="shared" si="182"/>
        <v/>
      </c>
      <c r="F1988" s="131"/>
      <c r="G1988" s="105" t="str">
        <f>IF(F1988="","",VLOOKUP(F1988,プルダウン用リスト!$K$1:$M$14,2,FALSE))</f>
        <v/>
      </c>
      <c r="H1988" s="99"/>
      <c r="I1988" s="99"/>
      <c r="J1988" s="139"/>
      <c r="K1988" s="141"/>
      <c r="L1988" s="118"/>
      <c r="M1988" s="119" t="str">
        <f t="shared" si="183"/>
        <v/>
      </c>
      <c r="N1988" s="103"/>
      <c r="O1988" s="100"/>
      <c r="P1988" s="100"/>
      <c r="Q1988" s="101" t="str">
        <f t="shared" si="184"/>
        <v/>
      </c>
      <c r="R1988" s="100"/>
      <c r="S1988" s="102" t="str">
        <f t="shared" si="185"/>
        <v/>
      </c>
      <c r="T1988" s="15" t="str">
        <f t="shared" si="186"/>
        <v/>
      </c>
    </row>
    <row r="1989" spans="1:20" x14ac:dyDescent="0.55000000000000004">
      <c r="A1989" s="126"/>
      <c r="B1989" s="95"/>
      <c r="C1989" s="98" t="str">
        <f>IF(B1989="","",VLOOKUP(B1989,団体基本情報!$B$14:$D$23,3,FALSE))</f>
        <v/>
      </c>
      <c r="D1989" s="7" t="str">
        <f t="shared" si="181"/>
        <v/>
      </c>
      <c r="E1989" s="6" t="str">
        <f t="shared" si="182"/>
        <v/>
      </c>
      <c r="F1989" s="131"/>
      <c r="G1989" s="105" t="str">
        <f>IF(F1989="","",VLOOKUP(F1989,プルダウン用リスト!$K$1:$M$14,2,FALSE))</f>
        <v/>
      </c>
      <c r="H1989" s="99"/>
      <c r="I1989" s="99"/>
      <c r="J1989" s="139"/>
      <c r="K1989" s="141"/>
      <c r="L1989" s="118"/>
      <c r="M1989" s="119" t="str">
        <f t="shared" si="183"/>
        <v/>
      </c>
      <c r="N1989" s="103"/>
      <c r="O1989" s="100"/>
      <c r="P1989" s="100"/>
      <c r="Q1989" s="101" t="str">
        <f t="shared" si="184"/>
        <v/>
      </c>
      <c r="R1989" s="100"/>
      <c r="S1989" s="102" t="str">
        <f t="shared" si="185"/>
        <v/>
      </c>
      <c r="T1989" s="15" t="str">
        <f t="shared" si="186"/>
        <v/>
      </c>
    </row>
    <row r="1990" spans="1:20" x14ac:dyDescent="0.55000000000000004">
      <c r="A1990" s="126"/>
      <c r="B1990" s="95"/>
      <c r="C1990" s="98" t="str">
        <f>IF(B1990="","",VLOOKUP(B1990,団体基本情報!$B$14:$D$23,3,FALSE))</f>
        <v/>
      </c>
      <c r="D1990" s="7" t="str">
        <f t="shared" si="181"/>
        <v/>
      </c>
      <c r="E1990" s="6" t="str">
        <f t="shared" si="182"/>
        <v/>
      </c>
      <c r="F1990" s="131"/>
      <c r="G1990" s="105" t="str">
        <f>IF(F1990="","",VLOOKUP(F1990,プルダウン用リスト!$K$1:$M$14,2,FALSE))</f>
        <v/>
      </c>
      <c r="H1990" s="99"/>
      <c r="I1990" s="99"/>
      <c r="J1990" s="139"/>
      <c r="K1990" s="141"/>
      <c r="L1990" s="118"/>
      <c r="M1990" s="119" t="str">
        <f t="shared" si="183"/>
        <v/>
      </c>
      <c r="N1990" s="103"/>
      <c r="O1990" s="100"/>
      <c r="P1990" s="100"/>
      <c r="Q1990" s="101" t="str">
        <f t="shared" si="184"/>
        <v/>
      </c>
      <c r="R1990" s="100"/>
      <c r="S1990" s="102" t="str">
        <f t="shared" si="185"/>
        <v/>
      </c>
      <c r="T1990" s="15" t="str">
        <f t="shared" si="186"/>
        <v/>
      </c>
    </row>
    <row r="1991" spans="1:20" x14ac:dyDescent="0.55000000000000004">
      <c r="A1991" s="126"/>
      <c r="B1991" s="95"/>
      <c r="C1991" s="98" t="str">
        <f>IF(B1991="","",VLOOKUP(B1991,団体基本情報!$B$14:$D$23,3,FALSE))</f>
        <v/>
      </c>
      <c r="D1991" s="7" t="str">
        <f t="shared" ref="D1991:D2000" si="187">IF(E1991="","",IF(E1991="謝金","01.",IF(E1991="旅費","02.",IF(E1991="その他","04.","03."))))</f>
        <v/>
      </c>
      <c r="E1991" s="6" t="str">
        <f t="shared" ref="E1991:E2000" si="188">IF(F1991="","",IF(F1991="謝金","謝金",IF(F1991="旅費","旅費",IF(F1991="対象外経費","その他","所費"))))</f>
        <v/>
      </c>
      <c r="F1991" s="131"/>
      <c r="G1991" s="105" t="str">
        <f>IF(F1991="","",VLOOKUP(F1991,プルダウン用リスト!$K$1:$M$14,2,FALSE))</f>
        <v/>
      </c>
      <c r="H1991" s="99"/>
      <c r="I1991" s="99"/>
      <c r="J1991" s="139"/>
      <c r="K1991" s="141"/>
      <c r="L1991" s="118"/>
      <c r="M1991" s="119" t="str">
        <f t="shared" ref="M1991:M2000" si="189">IF(F1991="対象外経費",K1991,IF(L1991="","",K1991-L1991))</f>
        <v/>
      </c>
      <c r="N1991" s="103"/>
      <c r="O1991" s="100"/>
      <c r="P1991" s="100"/>
      <c r="Q1991" s="101" t="str">
        <f t="shared" ref="Q1991:Q2000" si="190">IF(O1991+P1991=0,"",O1991+P1991)</f>
        <v/>
      </c>
      <c r="R1991" s="100"/>
      <c r="S1991" s="102" t="str">
        <f t="shared" ref="S1991:S2000" si="191">IF(R1991="","",Q1991-R1991)</f>
        <v/>
      </c>
      <c r="T1991" s="15" t="str">
        <f t="shared" ref="T1991:T2000" si="192">IF(G1991=2,"＊","")</f>
        <v/>
      </c>
    </row>
    <row r="1992" spans="1:20" x14ac:dyDescent="0.55000000000000004">
      <c r="A1992" s="126"/>
      <c r="B1992" s="95"/>
      <c r="C1992" s="98" t="str">
        <f>IF(B1992="","",VLOOKUP(B1992,団体基本情報!$B$14:$D$23,3,FALSE))</f>
        <v/>
      </c>
      <c r="D1992" s="7" t="str">
        <f t="shared" si="187"/>
        <v/>
      </c>
      <c r="E1992" s="6" t="str">
        <f t="shared" si="188"/>
        <v/>
      </c>
      <c r="F1992" s="131"/>
      <c r="G1992" s="105" t="str">
        <f>IF(F1992="","",VLOOKUP(F1992,プルダウン用リスト!$K$1:$M$14,2,FALSE))</f>
        <v/>
      </c>
      <c r="H1992" s="99"/>
      <c r="I1992" s="99"/>
      <c r="J1992" s="139"/>
      <c r="K1992" s="141"/>
      <c r="L1992" s="118"/>
      <c r="M1992" s="119" t="str">
        <f t="shared" si="189"/>
        <v/>
      </c>
      <c r="N1992" s="103"/>
      <c r="O1992" s="100"/>
      <c r="P1992" s="100"/>
      <c r="Q1992" s="101" t="str">
        <f t="shared" si="190"/>
        <v/>
      </c>
      <c r="R1992" s="100"/>
      <c r="S1992" s="102" t="str">
        <f t="shared" si="191"/>
        <v/>
      </c>
      <c r="T1992" s="15" t="str">
        <f t="shared" si="192"/>
        <v/>
      </c>
    </row>
    <row r="1993" spans="1:20" x14ac:dyDescent="0.55000000000000004">
      <c r="A1993" s="126"/>
      <c r="B1993" s="95"/>
      <c r="C1993" s="98" t="str">
        <f>IF(B1993="","",VLOOKUP(B1993,団体基本情報!$B$14:$D$23,3,FALSE))</f>
        <v/>
      </c>
      <c r="D1993" s="7" t="str">
        <f t="shared" si="187"/>
        <v/>
      </c>
      <c r="E1993" s="6" t="str">
        <f t="shared" si="188"/>
        <v/>
      </c>
      <c r="F1993" s="131"/>
      <c r="G1993" s="105" t="str">
        <f>IF(F1993="","",VLOOKUP(F1993,プルダウン用リスト!$K$1:$M$14,2,FALSE))</f>
        <v/>
      </c>
      <c r="H1993" s="99"/>
      <c r="I1993" s="99"/>
      <c r="J1993" s="139"/>
      <c r="K1993" s="141"/>
      <c r="L1993" s="118"/>
      <c r="M1993" s="119" t="str">
        <f t="shared" si="189"/>
        <v/>
      </c>
      <c r="N1993" s="103"/>
      <c r="O1993" s="100"/>
      <c r="P1993" s="100"/>
      <c r="Q1993" s="101" t="str">
        <f t="shared" si="190"/>
        <v/>
      </c>
      <c r="R1993" s="100"/>
      <c r="S1993" s="102" t="str">
        <f t="shared" si="191"/>
        <v/>
      </c>
      <c r="T1993" s="15" t="str">
        <f t="shared" si="192"/>
        <v/>
      </c>
    </row>
    <row r="1994" spans="1:20" x14ac:dyDescent="0.55000000000000004">
      <c r="A1994" s="126"/>
      <c r="B1994" s="95"/>
      <c r="C1994" s="98" t="str">
        <f>IF(B1994="","",VLOOKUP(B1994,団体基本情報!$B$14:$D$23,3,FALSE))</f>
        <v/>
      </c>
      <c r="D1994" s="7" t="str">
        <f t="shared" si="187"/>
        <v/>
      </c>
      <c r="E1994" s="6" t="str">
        <f t="shared" si="188"/>
        <v/>
      </c>
      <c r="F1994" s="131"/>
      <c r="G1994" s="105" t="str">
        <f>IF(F1994="","",VLOOKUP(F1994,プルダウン用リスト!$K$1:$M$14,2,FALSE))</f>
        <v/>
      </c>
      <c r="H1994" s="99"/>
      <c r="I1994" s="99"/>
      <c r="J1994" s="139"/>
      <c r="K1994" s="141"/>
      <c r="L1994" s="118"/>
      <c r="M1994" s="119" t="str">
        <f t="shared" si="189"/>
        <v/>
      </c>
      <c r="N1994" s="103"/>
      <c r="O1994" s="100"/>
      <c r="P1994" s="100"/>
      <c r="Q1994" s="101" t="str">
        <f t="shared" si="190"/>
        <v/>
      </c>
      <c r="R1994" s="100"/>
      <c r="S1994" s="102" t="str">
        <f t="shared" si="191"/>
        <v/>
      </c>
      <c r="T1994" s="15" t="str">
        <f t="shared" si="192"/>
        <v/>
      </c>
    </row>
    <row r="1995" spans="1:20" x14ac:dyDescent="0.55000000000000004">
      <c r="A1995" s="126"/>
      <c r="B1995" s="95"/>
      <c r="C1995" s="98" t="str">
        <f>IF(B1995="","",VLOOKUP(B1995,団体基本情報!$B$14:$D$23,3,FALSE))</f>
        <v/>
      </c>
      <c r="D1995" s="7" t="str">
        <f t="shared" si="187"/>
        <v/>
      </c>
      <c r="E1995" s="6" t="str">
        <f t="shared" si="188"/>
        <v/>
      </c>
      <c r="F1995" s="131"/>
      <c r="G1995" s="105" t="str">
        <f>IF(F1995="","",VLOOKUP(F1995,プルダウン用リスト!$K$1:$M$14,2,FALSE))</f>
        <v/>
      </c>
      <c r="H1995" s="99"/>
      <c r="I1995" s="99"/>
      <c r="J1995" s="139"/>
      <c r="K1995" s="141"/>
      <c r="L1995" s="118"/>
      <c r="M1995" s="119" t="str">
        <f t="shared" si="189"/>
        <v/>
      </c>
      <c r="N1995" s="103"/>
      <c r="O1995" s="100"/>
      <c r="P1995" s="100"/>
      <c r="Q1995" s="101" t="str">
        <f t="shared" si="190"/>
        <v/>
      </c>
      <c r="R1995" s="100"/>
      <c r="S1995" s="102" t="str">
        <f t="shared" si="191"/>
        <v/>
      </c>
      <c r="T1995" s="15" t="str">
        <f t="shared" si="192"/>
        <v/>
      </c>
    </row>
    <row r="1996" spans="1:20" x14ac:dyDescent="0.55000000000000004">
      <c r="A1996" s="126"/>
      <c r="B1996" s="95"/>
      <c r="C1996" s="98" t="str">
        <f>IF(B1996="","",VLOOKUP(B1996,団体基本情報!$B$14:$D$23,3,FALSE))</f>
        <v/>
      </c>
      <c r="D1996" s="7" t="str">
        <f t="shared" si="187"/>
        <v/>
      </c>
      <c r="E1996" s="6" t="str">
        <f t="shared" si="188"/>
        <v/>
      </c>
      <c r="F1996" s="131"/>
      <c r="G1996" s="105" t="str">
        <f>IF(F1996="","",VLOOKUP(F1996,プルダウン用リスト!$K$1:$M$14,2,FALSE))</f>
        <v/>
      </c>
      <c r="H1996" s="99"/>
      <c r="I1996" s="99"/>
      <c r="J1996" s="139"/>
      <c r="K1996" s="141"/>
      <c r="L1996" s="118"/>
      <c r="M1996" s="119" t="str">
        <f t="shared" si="189"/>
        <v/>
      </c>
      <c r="N1996" s="103"/>
      <c r="O1996" s="100"/>
      <c r="P1996" s="100"/>
      <c r="Q1996" s="101" t="str">
        <f t="shared" si="190"/>
        <v/>
      </c>
      <c r="R1996" s="100"/>
      <c r="S1996" s="102" t="str">
        <f t="shared" si="191"/>
        <v/>
      </c>
      <c r="T1996" s="15" t="str">
        <f t="shared" si="192"/>
        <v/>
      </c>
    </row>
    <row r="1997" spans="1:20" x14ac:dyDescent="0.55000000000000004">
      <c r="A1997" s="126"/>
      <c r="B1997" s="95"/>
      <c r="C1997" s="98" t="str">
        <f>IF(B1997="","",VLOOKUP(B1997,団体基本情報!$B$14:$D$23,3,FALSE))</f>
        <v/>
      </c>
      <c r="D1997" s="7" t="str">
        <f t="shared" si="187"/>
        <v/>
      </c>
      <c r="E1997" s="6" t="str">
        <f t="shared" si="188"/>
        <v/>
      </c>
      <c r="F1997" s="131"/>
      <c r="G1997" s="105" t="str">
        <f>IF(F1997="","",VLOOKUP(F1997,プルダウン用リスト!$K$1:$M$14,2,FALSE))</f>
        <v/>
      </c>
      <c r="H1997" s="99"/>
      <c r="I1997" s="99"/>
      <c r="J1997" s="139"/>
      <c r="K1997" s="141"/>
      <c r="L1997" s="118"/>
      <c r="M1997" s="119" t="str">
        <f t="shared" si="189"/>
        <v/>
      </c>
      <c r="N1997" s="103"/>
      <c r="O1997" s="100"/>
      <c r="P1997" s="100"/>
      <c r="Q1997" s="101" t="str">
        <f t="shared" si="190"/>
        <v/>
      </c>
      <c r="R1997" s="100"/>
      <c r="S1997" s="102" t="str">
        <f t="shared" si="191"/>
        <v/>
      </c>
      <c r="T1997" s="15" t="str">
        <f t="shared" si="192"/>
        <v/>
      </c>
    </row>
    <row r="1998" spans="1:20" x14ac:dyDescent="0.55000000000000004">
      <c r="A1998" s="126"/>
      <c r="B1998" s="95"/>
      <c r="C1998" s="98" t="str">
        <f>IF(B1998="","",VLOOKUP(B1998,団体基本情報!$B$14:$D$23,3,FALSE))</f>
        <v/>
      </c>
      <c r="D1998" s="7" t="str">
        <f t="shared" si="187"/>
        <v/>
      </c>
      <c r="E1998" s="6" t="str">
        <f t="shared" si="188"/>
        <v/>
      </c>
      <c r="F1998" s="131"/>
      <c r="G1998" s="105" t="str">
        <f>IF(F1998="","",VLOOKUP(F1998,プルダウン用リスト!$K$1:$M$14,2,FALSE))</f>
        <v/>
      </c>
      <c r="H1998" s="99"/>
      <c r="I1998" s="99"/>
      <c r="J1998" s="139"/>
      <c r="K1998" s="141"/>
      <c r="L1998" s="118"/>
      <c r="M1998" s="119" t="str">
        <f t="shared" si="189"/>
        <v/>
      </c>
      <c r="N1998" s="103"/>
      <c r="O1998" s="100"/>
      <c r="P1998" s="100"/>
      <c r="Q1998" s="101" t="str">
        <f t="shared" si="190"/>
        <v/>
      </c>
      <c r="R1998" s="100"/>
      <c r="S1998" s="102" t="str">
        <f t="shared" si="191"/>
        <v/>
      </c>
      <c r="T1998" s="15" t="str">
        <f t="shared" si="192"/>
        <v/>
      </c>
    </row>
    <row r="1999" spans="1:20" x14ac:dyDescent="0.55000000000000004">
      <c r="A1999" s="126"/>
      <c r="B1999" s="95"/>
      <c r="C1999" s="98" t="str">
        <f>IF(B1999="","",VLOOKUP(B1999,団体基本情報!$B$14:$D$23,3,FALSE))</f>
        <v/>
      </c>
      <c r="D1999" s="7" t="str">
        <f t="shared" si="187"/>
        <v/>
      </c>
      <c r="E1999" s="6" t="str">
        <f t="shared" si="188"/>
        <v/>
      </c>
      <c r="F1999" s="131"/>
      <c r="G1999" s="105" t="str">
        <f>IF(F1999="","",VLOOKUP(F1999,プルダウン用リスト!$K$1:$M$14,2,FALSE))</f>
        <v/>
      </c>
      <c r="H1999" s="99"/>
      <c r="I1999" s="99"/>
      <c r="J1999" s="139"/>
      <c r="K1999" s="141"/>
      <c r="L1999" s="118"/>
      <c r="M1999" s="119" t="str">
        <f t="shared" si="189"/>
        <v/>
      </c>
      <c r="N1999" s="103"/>
      <c r="O1999" s="100"/>
      <c r="P1999" s="100"/>
      <c r="Q1999" s="101" t="str">
        <f t="shared" si="190"/>
        <v/>
      </c>
      <c r="R1999" s="100"/>
      <c r="S1999" s="102" t="str">
        <f t="shared" si="191"/>
        <v/>
      </c>
      <c r="T1999" s="15" t="str">
        <f t="shared" si="192"/>
        <v/>
      </c>
    </row>
    <row r="2000" spans="1:20" ht="18.5" thickBot="1" x14ac:dyDescent="0.6">
      <c r="A2000" s="126"/>
      <c r="B2000" s="95"/>
      <c r="C2000" s="98" t="str">
        <f>IF(B2000="","",VLOOKUP(B2000,団体基本情報!$B$14:$D$23,3,FALSE))</f>
        <v/>
      </c>
      <c r="D2000" s="7" t="str">
        <f t="shared" si="187"/>
        <v/>
      </c>
      <c r="E2000" s="6" t="str">
        <f t="shared" si="188"/>
        <v/>
      </c>
      <c r="F2000" s="131"/>
      <c r="G2000" s="105" t="str">
        <f>IF(F2000="","",VLOOKUP(F2000,プルダウン用リスト!$K$1:$M$14,2,FALSE))</f>
        <v/>
      </c>
      <c r="H2000" s="99"/>
      <c r="I2000" s="99"/>
      <c r="J2000" s="139"/>
      <c r="K2000" s="141"/>
      <c r="L2000" s="118"/>
      <c r="M2000" s="119" t="str">
        <f t="shared" si="189"/>
        <v/>
      </c>
      <c r="N2000" s="103"/>
      <c r="O2000" s="100"/>
      <c r="P2000" s="100"/>
      <c r="Q2000" s="101" t="str">
        <f t="shared" si="190"/>
        <v/>
      </c>
      <c r="R2000" s="100"/>
      <c r="S2000" s="102" t="str">
        <f t="shared" si="191"/>
        <v/>
      </c>
      <c r="T2000" s="15" t="str">
        <f t="shared" si="192"/>
        <v/>
      </c>
    </row>
    <row r="2001" spans="1:21" x14ac:dyDescent="0.55000000000000004">
      <c r="A2001" s="49"/>
      <c r="B2001" s="49"/>
      <c r="C2001" s="94"/>
      <c r="D2001" s="94"/>
      <c r="E2001" s="94"/>
      <c r="F2001" s="94"/>
      <c r="G2001" s="94"/>
      <c r="H2001" s="49"/>
      <c r="I2001" s="49"/>
      <c r="J2001" s="49"/>
      <c r="K2001" s="49"/>
      <c r="L2001" s="49"/>
      <c r="M2001" s="49"/>
      <c r="N2001" s="49"/>
      <c r="O2001" s="49"/>
      <c r="P2001" s="49"/>
      <c r="Q2001" s="49"/>
      <c r="R2001" s="49"/>
      <c r="S2001" s="49"/>
      <c r="U2001"/>
    </row>
  </sheetData>
  <sheetProtection algorithmName="SHA-512" hashValue="J1RFnvmU/gXFCdethngrTQKe+Qh2zDJDLtzellgLdjfykN8HOmcPxUjvBOdwGYJP8roY2IdP9z0WboSbjn4sTQ==" saltValue="LVFMo8XdRLg6POIVr8T3ow==" spinCount="100000" sheet="1" scenarios="1" formatCells="0" formatColumns="0" formatRows="0" selectLockedCells="1" autoFilter="0"/>
  <protectedRanges>
    <protectedRange sqref="K6:L2000" name="範囲1"/>
    <protectedRange sqref="N6:N2000 P6:R2000" name="範囲1_1"/>
  </protectedRanges>
  <autoFilter ref="A5:T5" xr:uid="{00000000-0009-0000-0000-000002000000}">
    <filterColumn colId="3" showButton="0"/>
  </autoFilter>
  <dataConsolidate/>
  <mergeCells count="4">
    <mergeCell ref="D5:E5"/>
    <mergeCell ref="K3:M3"/>
    <mergeCell ref="N3:T3"/>
    <mergeCell ref="N4:T4"/>
  </mergeCells>
  <phoneticPr fontId="4"/>
  <conditionalFormatting sqref="K6:L2000">
    <cfRule type="cellIs" dxfId="53" priority="26" operator="notEqual">
      <formula>""</formula>
    </cfRule>
    <cfRule type="expression" dxfId="52" priority="27">
      <formula>OR($E6="01.謝金",$E6="03.所費")</formula>
    </cfRule>
  </conditionalFormatting>
  <conditionalFormatting sqref="K6:K2000">
    <cfRule type="expression" dxfId="51" priority="28">
      <formula>OR($E6="04.その他")</formula>
    </cfRule>
  </conditionalFormatting>
  <conditionalFormatting sqref="N6:P2000 R6:R2000">
    <cfRule type="cellIs" dxfId="50" priority="24" operator="notEqual">
      <formula>""</formula>
    </cfRule>
    <cfRule type="expression" dxfId="49" priority="25">
      <formula>$E6="02.旅費"</formula>
    </cfRule>
  </conditionalFormatting>
  <conditionalFormatting sqref="A6:B2000">
    <cfRule type="cellIs" dxfId="48" priority="2" operator="equal">
      <formula>""</formula>
    </cfRule>
  </conditionalFormatting>
  <conditionalFormatting sqref="H6:K2000">
    <cfRule type="cellIs" dxfId="47" priority="17" operator="equal">
      <formula>""</formula>
    </cfRule>
  </conditionalFormatting>
  <conditionalFormatting sqref="L6:L2000">
    <cfRule type="cellIs" dxfId="46" priority="16" operator="equal">
      <formula>""</formula>
    </cfRule>
  </conditionalFormatting>
  <conditionalFormatting sqref="N6:P2000">
    <cfRule type="cellIs" dxfId="45" priority="15" operator="equal">
      <formula>""</formula>
    </cfRule>
  </conditionalFormatting>
  <conditionalFormatting sqref="R6:R2000">
    <cfRule type="cellIs" dxfId="44" priority="14" operator="equal">
      <formula>""</formula>
    </cfRule>
  </conditionalFormatting>
  <conditionalFormatting sqref="F6:F2000">
    <cfRule type="cellIs" dxfId="43" priority="3" operator="equal">
      <formula>""</formula>
    </cfRule>
  </conditionalFormatting>
  <conditionalFormatting sqref="L6">
    <cfRule type="expression" dxfId="42" priority="1">
      <formula>AND(G6=1,L6&gt;15700)</formula>
    </cfRule>
  </conditionalFormatting>
  <conditionalFormatting sqref="O6:P2000">
    <cfRule type="expression" priority="61">
      <formula>$O$6:$P$2000&lt;&gt;""</formula>
    </cfRule>
  </conditionalFormatting>
  <dataValidations xWindow="388" yWindow="401" count="8">
    <dataValidation type="custom" errorStyle="information" allowBlank="1" showInputMessage="1" showErrorMessage="1" errorTitle="上限額を超えています" error="謝金の上限額は15,700円です。複数回分まとめて支払う場合は「I列：摘要」に「例：〇円×〇回分(〇月〇日、〇月〇日・・・)」とご記入ください。" prompt="「旅費」の入力欄は_x000a_「Ｎ列、Ｏ列、Ｐ列、Ｒ列」のセルです。" sqref="L6" xr:uid="{00000000-0002-0000-0200-000007000000}">
      <formula1>OR(G6&gt;=2,AND(G6=1,L6&lt;=15700))</formula1>
    </dataValidation>
    <dataValidation type="custom" allowBlank="1" showInputMessage="1" showErrorMessage="1" errorTitle="入力不可" error="費目が旅費のときのみ入力できます" prompt="科目_x000a_「旅費」_x000a_の入力欄です。" sqref="N6:N2000" xr:uid="{00000000-0002-0000-0200-000000000000}">
      <formula1>G6:G2000=2</formula1>
    </dataValidation>
    <dataValidation type="custom" allowBlank="1" showInputMessage="1" showErrorMessage="1" prompt="科目_x000a_「旅費」_x000a_の入力欄です。" sqref="O6:O2000" xr:uid="{00000000-0002-0000-0200-000001000000}">
      <formula1>G6=2</formula1>
    </dataValidation>
    <dataValidation type="custom" allowBlank="1" showInputMessage="1" showErrorMessage="1" prompt="科目_x000a_「旅費」_x000a_の入力欄です。" sqref="P6:P2000" xr:uid="{00000000-0002-0000-0200-000002000000}">
      <formula1>G6=2</formula1>
    </dataValidation>
    <dataValidation type="custom" allowBlank="1" showInputMessage="1" showErrorMessage="1" prompt="科目_x000a_「旅費」_x000a_の入力欄です。" sqref="R6:R2000" xr:uid="{00000000-0002-0000-0200-000003000000}">
      <formula1>AND(G6=2,Q6&gt;=R6)</formula1>
    </dataValidation>
    <dataValidation type="custom" allowBlank="1" showInputMessage="1" showErrorMessage="1" sqref="J6:J2000" xr:uid="{00000000-0002-0000-0200-000004000000}">
      <formula1>COUNTIF(J:J,J6)&lt;2</formula1>
    </dataValidation>
    <dataValidation type="custom" allowBlank="1" showInputMessage="1" showErrorMessage="1" prompt="「旅費」の入力欄は_x000a_「Ｎ列、Ｏ列、Ｐ列、Ｒ列」のセルです。" sqref="K6:K2000" xr:uid="{00000000-0002-0000-0200-000005000000}">
      <formula1>G6&lt;&gt;2</formula1>
    </dataValidation>
    <dataValidation type="custom" allowBlank="1" showInputMessage="1" showErrorMessage="1" prompt="「旅費」の入力欄は_x000a_「Ｎ列、Ｏ列、Ｐ列、Ｒ列」のセルです。" sqref="L7:L2000" xr:uid="{00000000-0002-0000-0200-000006000000}">
      <formula1>AND((G7&lt;&gt;14),(K7&gt;=L7))</formula1>
    </dataValidation>
  </dataValidations>
  <hyperlinks>
    <hyperlink ref="B3:D3" location="メニュー画面!B3" display="メニュー画面へ" xr:uid="{00000000-0004-0000-0200-000000000000}"/>
  </hyperlinks>
  <pageMargins left="0.70866141732283472" right="0.70866141732283472" top="0.74803149606299213" bottom="0.74803149606299213" header="0.31496062992125984" footer="0.31496062992125984"/>
  <pageSetup paperSize="9" scale="43" orientation="landscape" r:id="rId1"/>
  <headerFooter>
    <oddFooter>&amp;C&amp;P／&amp;N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1" operator="between" id="{A064655D-8514-4216-AF36-9702A207694B}">
            <xm:f>プルダウン用リスト!$G$7</xm:f>
            <xm:f>プルダウン用リスト!$H$7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between" id="{9B8D1244-13F3-455C-AED4-AB77074621C7}">
            <xm:f>プルダウン用リスト!$H$8</xm:f>
            <xm:f>プルダウン用リスト!$G$8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notBetween" id="{FEB09BBE-DE52-4429-BB43-71145260C510}">
            <xm:f>プルダウン用リスト!$G$7</xm:f>
            <xm:f>プルダウン用リスト!$G$8</xm:f>
            <x14:dxf>
              <fill>
                <patternFill>
                  <bgColor rgb="FFFF0000"/>
                </patternFill>
              </fill>
            </x14:dxf>
          </x14:cfRule>
          <xm:sqref>A6:A2000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388" yWindow="401" count="1">
        <x14:dataValidation type="list" allowBlank="1" showInputMessage="1" showErrorMessage="1" promptTitle="「旅費」をご選択された場合" prompt="以下の２点にご注意ください。_x000a_・「旅費」を選択→Ｔ列に「＊」が表示されるので、_x000a_「Ｋ列、Ｌ列」は「空白」とし、_x000a_「Ｎ列、Ｏ列、Ｐ列、Ｒ列」に入力してください。" xr:uid="{00000000-0002-0000-0200-000008000000}">
          <x14:formula1>
            <xm:f>プルダウン用リスト!$A$1:$A$14</xm:f>
          </x14:formula1>
          <xm:sqref>F6:F2000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FF0000"/>
  </sheetPr>
  <dimension ref="A1:K502"/>
  <sheetViews>
    <sheetView showGridLines="0" zoomScale="80" zoomScaleNormal="80" workbookViewId="0">
      <pane ySplit="5" topLeftCell="A6" activePane="bottomLeft" state="frozen"/>
      <selection pane="bottomLeft" activeCell="B3" sqref="B3"/>
    </sheetView>
  </sheetViews>
  <sheetFormatPr defaultColWidth="9" defaultRowHeight="18" x14ac:dyDescent="0.55000000000000004"/>
  <cols>
    <col min="1" max="1" width="2.08203125" style="12" customWidth="1"/>
    <col min="2" max="2" width="15.58203125" style="12" customWidth="1"/>
    <col min="3" max="3" width="4.58203125" style="12" customWidth="1"/>
    <col min="4" max="4" width="35.5" style="12" customWidth="1"/>
    <col min="5" max="5" width="22.58203125" style="12" customWidth="1"/>
    <col min="6" max="6" width="29.58203125" style="12" customWidth="1"/>
    <col min="7" max="7" width="22.08203125" style="12" customWidth="1"/>
    <col min="8" max="8" width="2.08203125" style="12" customWidth="1"/>
    <col min="9" max="16384" width="9" style="12"/>
  </cols>
  <sheetData>
    <row r="1" spans="1:11" ht="35.9" customHeight="1" x14ac:dyDescent="0.55000000000000004">
      <c r="A1" s="321" t="s">
        <v>141</v>
      </c>
      <c r="B1" s="321"/>
      <c r="C1" s="321"/>
      <c r="D1" s="321"/>
      <c r="E1" s="18"/>
      <c r="F1" s="18"/>
      <c r="G1" s="18"/>
    </row>
    <row r="2" spans="1:11" ht="100.4" customHeight="1" thickBot="1" x14ac:dyDescent="0.6">
      <c r="B2" s="18"/>
      <c r="C2" s="18"/>
      <c r="D2" s="18"/>
      <c r="E2" s="80"/>
      <c r="F2" s="80"/>
    </row>
    <row r="3" spans="1:11" ht="35.9" customHeight="1" thickBot="1" x14ac:dyDescent="0.6">
      <c r="B3" s="291" t="s">
        <v>145</v>
      </c>
      <c r="C3" s="324"/>
      <c r="D3" s="324"/>
      <c r="E3" s="324"/>
      <c r="F3" s="325"/>
      <c r="G3" s="72" t="s">
        <v>54</v>
      </c>
      <c r="H3" s="57"/>
    </row>
    <row r="4" spans="1:11" ht="3.65" customHeight="1" thickBot="1" x14ac:dyDescent="0.6">
      <c r="B4" s="18"/>
      <c r="C4" s="34"/>
      <c r="D4" s="34"/>
      <c r="E4" s="18"/>
      <c r="F4" s="34"/>
      <c r="G4" s="58"/>
    </row>
    <row r="5" spans="1:11" ht="124.75" customHeight="1" thickBot="1" x14ac:dyDescent="0.6">
      <c r="B5" s="172" t="s">
        <v>294</v>
      </c>
      <c r="C5" s="173"/>
      <c r="D5" s="174" t="s">
        <v>234</v>
      </c>
      <c r="E5" s="175" t="s">
        <v>225</v>
      </c>
      <c r="F5" s="176" t="s">
        <v>226</v>
      </c>
      <c r="G5" s="177" t="s">
        <v>227</v>
      </c>
    </row>
    <row r="6" spans="1:11" x14ac:dyDescent="0.55000000000000004">
      <c r="B6" s="169"/>
      <c r="C6" s="170" t="str">
        <f>IF(D6="","",IF(D6="助成事業における収入（参加費・利用料等）","01.",IF(D6="利息収入（助成事業専用口座利息）","02.",IF(D6="寄付金・協賛金収入","03.","04."))))</f>
        <v/>
      </c>
      <c r="D6" s="131"/>
      <c r="E6" s="131"/>
      <c r="F6" s="131"/>
      <c r="G6" s="171"/>
    </row>
    <row r="7" spans="1:11" x14ac:dyDescent="0.55000000000000004">
      <c r="B7" s="169"/>
      <c r="C7" s="170" t="str">
        <f t="shared" ref="C7:C70" si="0">IF(D7="","",IF(D7="助成事業における収入（参加費・利用料等）","01.",IF(D7="利息収入（助成事業専用口座利息）","02.",IF(D7="寄付金・協賛金収入","03.","04."))))</f>
        <v/>
      </c>
      <c r="D7" s="99"/>
      <c r="E7" s="99"/>
      <c r="F7" s="99"/>
      <c r="G7" s="160"/>
      <c r="J7" s="30"/>
    </row>
    <row r="8" spans="1:11" x14ac:dyDescent="0.55000000000000004">
      <c r="B8" s="169"/>
      <c r="C8" s="170" t="str">
        <f t="shared" si="0"/>
        <v/>
      </c>
      <c r="D8" s="99"/>
      <c r="E8" s="99"/>
      <c r="F8" s="99"/>
      <c r="G8" s="160"/>
    </row>
    <row r="9" spans="1:11" x14ac:dyDescent="0.55000000000000004">
      <c r="B9" s="169"/>
      <c r="C9" s="170" t="str">
        <f t="shared" si="0"/>
        <v/>
      </c>
      <c r="D9" s="99"/>
      <c r="E9" s="99"/>
      <c r="F9" s="99"/>
      <c r="G9" s="160"/>
    </row>
    <row r="10" spans="1:11" x14ac:dyDescent="0.55000000000000004">
      <c r="B10" s="169"/>
      <c r="C10" s="170" t="str">
        <f t="shared" si="0"/>
        <v/>
      </c>
      <c r="D10" s="99"/>
      <c r="E10" s="99"/>
      <c r="F10" s="99"/>
      <c r="G10" s="160"/>
    </row>
    <row r="11" spans="1:11" x14ac:dyDescent="0.55000000000000004">
      <c r="B11" s="169"/>
      <c r="C11" s="170" t="str">
        <f t="shared" si="0"/>
        <v/>
      </c>
      <c r="D11" s="99"/>
      <c r="E11" s="99"/>
      <c r="F11" s="99"/>
      <c r="G11" s="160"/>
    </row>
    <row r="12" spans="1:11" x14ac:dyDescent="0.55000000000000004">
      <c r="B12" s="169"/>
      <c r="C12" s="170" t="str">
        <f t="shared" si="0"/>
        <v/>
      </c>
      <c r="D12" s="99"/>
      <c r="E12" s="99"/>
      <c r="F12" s="99"/>
      <c r="G12" s="160"/>
    </row>
    <row r="13" spans="1:11" x14ac:dyDescent="0.55000000000000004">
      <c r="B13" s="169"/>
      <c r="C13" s="170" t="str">
        <f t="shared" si="0"/>
        <v/>
      </c>
      <c r="D13" s="99"/>
      <c r="E13" s="99"/>
      <c r="F13" s="99"/>
      <c r="G13" s="160"/>
      <c r="K13" s="30"/>
    </row>
    <row r="14" spans="1:11" x14ac:dyDescent="0.55000000000000004">
      <c r="B14" s="169"/>
      <c r="C14" s="170" t="str">
        <f t="shared" si="0"/>
        <v/>
      </c>
      <c r="D14" s="99"/>
      <c r="E14" s="99"/>
      <c r="F14" s="99"/>
      <c r="G14" s="160"/>
    </row>
    <row r="15" spans="1:11" x14ac:dyDescent="0.55000000000000004">
      <c r="B15" s="169"/>
      <c r="C15" s="170" t="str">
        <f t="shared" si="0"/>
        <v/>
      </c>
      <c r="D15" s="99"/>
      <c r="E15" s="99"/>
      <c r="F15" s="99"/>
      <c r="G15" s="160"/>
    </row>
    <row r="16" spans="1:11" x14ac:dyDescent="0.55000000000000004">
      <c r="B16" s="169"/>
      <c r="C16" s="170" t="str">
        <f t="shared" si="0"/>
        <v/>
      </c>
      <c r="D16" s="99"/>
      <c r="E16" s="99"/>
      <c r="F16" s="99"/>
      <c r="G16" s="160"/>
    </row>
    <row r="17" spans="2:11" x14ac:dyDescent="0.55000000000000004">
      <c r="B17" s="169"/>
      <c r="C17" s="170" t="str">
        <f t="shared" si="0"/>
        <v/>
      </c>
      <c r="D17" s="99"/>
      <c r="E17" s="99"/>
      <c r="F17" s="99"/>
      <c r="G17" s="160"/>
    </row>
    <row r="18" spans="2:11" x14ac:dyDescent="0.55000000000000004">
      <c r="B18" s="169"/>
      <c r="C18" s="170" t="str">
        <f t="shared" si="0"/>
        <v/>
      </c>
      <c r="D18" s="99"/>
      <c r="E18" s="99"/>
      <c r="F18" s="99"/>
      <c r="G18" s="160"/>
    </row>
    <row r="19" spans="2:11" x14ac:dyDescent="0.55000000000000004">
      <c r="B19" s="169"/>
      <c r="C19" s="170" t="str">
        <f t="shared" si="0"/>
        <v/>
      </c>
      <c r="D19" s="99"/>
      <c r="E19" s="99"/>
      <c r="F19" s="99"/>
      <c r="G19" s="160"/>
    </row>
    <row r="20" spans="2:11" x14ac:dyDescent="0.55000000000000004">
      <c r="B20" s="169"/>
      <c r="C20" s="170" t="str">
        <f t="shared" si="0"/>
        <v/>
      </c>
      <c r="D20" s="99"/>
      <c r="E20" s="99"/>
      <c r="F20" s="99"/>
      <c r="G20" s="160"/>
      <c r="K20" s="30"/>
    </row>
    <row r="21" spans="2:11" x14ac:dyDescent="0.55000000000000004">
      <c r="B21" s="169"/>
      <c r="C21" s="170" t="str">
        <f t="shared" si="0"/>
        <v/>
      </c>
      <c r="D21" s="99"/>
      <c r="E21" s="99"/>
      <c r="F21" s="99"/>
      <c r="G21" s="160"/>
      <c r="J21" s="30"/>
    </row>
    <row r="22" spans="2:11" x14ac:dyDescent="0.55000000000000004">
      <c r="B22" s="169"/>
      <c r="C22" s="170" t="str">
        <f t="shared" si="0"/>
        <v/>
      </c>
      <c r="D22" s="99"/>
      <c r="E22" s="99"/>
      <c r="F22" s="99"/>
      <c r="G22" s="160"/>
      <c r="I22" s="30"/>
    </row>
    <row r="23" spans="2:11" x14ac:dyDescent="0.55000000000000004">
      <c r="B23" s="169"/>
      <c r="C23" s="170" t="str">
        <f t="shared" si="0"/>
        <v/>
      </c>
      <c r="D23" s="99"/>
      <c r="E23" s="99"/>
      <c r="F23" s="99"/>
      <c r="G23" s="160"/>
    </row>
    <row r="24" spans="2:11" x14ac:dyDescent="0.55000000000000004">
      <c r="B24" s="169"/>
      <c r="C24" s="170" t="str">
        <f t="shared" si="0"/>
        <v/>
      </c>
      <c r="D24" s="99"/>
      <c r="E24" s="99"/>
      <c r="F24" s="99"/>
      <c r="G24" s="160"/>
    </row>
    <row r="25" spans="2:11" x14ac:dyDescent="0.55000000000000004">
      <c r="B25" s="169"/>
      <c r="C25" s="170" t="str">
        <f t="shared" si="0"/>
        <v/>
      </c>
      <c r="D25" s="99"/>
      <c r="E25" s="99"/>
      <c r="F25" s="99"/>
      <c r="G25" s="160"/>
    </row>
    <row r="26" spans="2:11" x14ac:dyDescent="0.55000000000000004">
      <c r="B26" s="169"/>
      <c r="C26" s="170" t="str">
        <f t="shared" si="0"/>
        <v/>
      </c>
      <c r="D26" s="99"/>
      <c r="E26" s="99"/>
      <c r="F26" s="99"/>
      <c r="G26" s="160"/>
    </row>
    <row r="27" spans="2:11" x14ac:dyDescent="0.55000000000000004">
      <c r="B27" s="169"/>
      <c r="C27" s="170" t="str">
        <f t="shared" si="0"/>
        <v/>
      </c>
      <c r="D27" s="99"/>
      <c r="E27" s="99"/>
      <c r="F27" s="99"/>
      <c r="G27" s="160"/>
    </row>
    <row r="28" spans="2:11" x14ac:dyDescent="0.55000000000000004">
      <c r="B28" s="169"/>
      <c r="C28" s="170" t="str">
        <f t="shared" si="0"/>
        <v/>
      </c>
      <c r="D28" s="99"/>
      <c r="E28" s="99"/>
      <c r="F28" s="99"/>
      <c r="G28" s="160"/>
    </row>
    <row r="29" spans="2:11" x14ac:dyDescent="0.55000000000000004">
      <c r="B29" s="169"/>
      <c r="C29" s="170" t="str">
        <f t="shared" si="0"/>
        <v/>
      </c>
      <c r="D29" s="99"/>
      <c r="E29" s="99"/>
      <c r="F29" s="99"/>
      <c r="G29" s="160"/>
    </row>
    <row r="30" spans="2:11" x14ac:dyDescent="0.55000000000000004">
      <c r="B30" s="169"/>
      <c r="C30" s="170" t="str">
        <f t="shared" si="0"/>
        <v/>
      </c>
      <c r="D30" s="99"/>
      <c r="E30" s="99"/>
      <c r="F30" s="99"/>
      <c r="G30" s="160"/>
    </row>
    <row r="31" spans="2:11" x14ac:dyDescent="0.55000000000000004">
      <c r="B31" s="169"/>
      <c r="C31" s="170" t="str">
        <f t="shared" si="0"/>
        <v/>
      </c>
      <c r="D31" s="99"/>
      <c r="E31" s="99"/>
      <c r="F31" s="99"/>
      <c r="G31" s="160"/>
    </row>
    <row r="32" spans="2:11" x14ac:dyDescent="0.55000000000000004">
      <c r="B32" s="169"/>
      <c r="C32" s="170" t="str">
        <f t="shared" si="0"/>
        <v/>
      </c>
      <c r="D32" s="99"/>
      <c r="E32" s="99"/>
      <c r="F32" s="99"/>
      <c r="G32" s="160"/>
    </row>
    <row r="33" spans="2:7" x14ac:dyDescent="0.55000000000000004">
      <c r="B33" s="169"/>
      <c r="C33" s="170" t="str">
        <f t="shared" si="0"/>
        <v/>
      </c>
      <c r="D33" s="99"/>
      <c r="E33" s="99"/>
      <c r="F33" s="99"/>
      <c r="G33" s="160"/>
    </row>
    <row r="34" spans="2:7" x14ac:dyDescent="0.55000000000000004">
      <c r="B34" s="169"/>
      <c r="C34" s="170" t="str">
        <f t="shared" si="0"/>
        <v/>
      </c>
      <c r="D34" s="99"/>
      <c r="E34" s="99"/>
      <c r="F34" s="99"/>
      <c r="G34" s="160"/>
    </row>
    <row r="35" spans="2:7" x14ac:dyDescent="0.55000000000000004">
      <c r="B35" s="169"/>
      <c r="C35" s="170" t="str">
        <f t="shared" si="0"/>
        <v/>
      </c>
      <c r="D35" s="99"/>
      <c r="E35" s="99"/>
      <c r="F35" s="99"/>
      <c r="G35" s="160"/>
    </row>
    <row r="36" spans="2:7" x14ac:dyDescent="0.55000000000000004">
      <c r="B36" s="169"/>
      <c r="C36" s="170" t="str">
        <f t="shared" si="0"/>
        <v/>
      </c>
      <c r="D36" s="99"/>
      <c r="E36" s="99"/>
      <c r="F36" s="99"/>
      <c r="G36" s="160"/>
    </row>
    <row r="37" spans="2:7" x14ac:dyDescent="0.55000000000000004">
      <c r="B37" s="169"/>
      <c r="C37" s="170" t="str">
        <f t="shared" si="0"/>
        <v/>
      </c>
      <c r="D37" s="99"/>
      <c r="E37" s="99"/>
      <c r="F37" s="99"/>
      <c r="G37" s="160"/>
    </row>
    <row r="38" spans="2:7" x14ac:dyDescent="0.55000000000000004">
      <c r="B38" s="169"/>
      <c r="C38" s="170" t="str">
        <f t="shared" si="0"/>
        <v/>
      </c>
      <c r="D38" s="99"/>
      <c r="E38" s="99"/>
      <c r="F38" s="99"/>
      <c r="G38" s="160"/>
    </row>
    <row r="39" spans="2:7" x14ac:dyDescent="0.55000000000000004">
      <c r="B39" s="169"/>
      <c r="C39" s="170" t="str">
        <f t="shared" si="0"/>
        <v/>
      </c>
      <c r="D39" s="99"/>
      <c r="E39" s="99"/>
      <c r="F39" s="99"/>
      <c r="G39" s="160"/>
    </row>
    <row r="40" spans="2:7" x14ac:dyDescent="0.55000000000000004">
      <c r="B40" s="169"/>
      <c r="C40" s="170" t="str">
        <f t="shared" si="0"/>
        <v/>
      </c>
      <c r="D40" s="99"/>
      <c r="E40" s="99"/>
      <c r="F40" s="99"/>
      <c r="G40" s="160"/>
    </row>
    <row r="41" spans="2:7" x14ac:dyDescent="0.55000000000000004">
      <c r="B41" s="169"/>
      <c r="C41" s="170" t="str">
        <f t="shared" si="0"/>
        <v/>
      </c>
      <c r="D41" s="99"/>
      <c r="E41" s="99"/>
      <c r="F41" s="99"/>
      <c r="G41" s="160"/>
    </row>
    <row r="42" spans="2:7" x14ac:dyDescent="0.55000000000000004">
      <c r="B42" s="169"/>
      <c r="C42" s="170" t="str">
        <f t="shared" si="0"/>
        <v/>
      </c>
      <c r="D42" s="99"/>
      <c r="E42" s="99"/>
      <c r="F42" s="99"/>
      <c r="G42" s="160"/>
    </row>
    <row r="43" spans="2:7" x14ac:dyDescent="0.55000000000000004">
      <c r="B43" s="169"/>
      <c r="C43" s="170" t="str">
        <f t="shared" si="0"/>
        <v/>
      </c>
      <c r="D43" s="99"/>
      <c r="E43" s="99"/>
      <c r="F43" s="99"/>
      <c r="G43" s="160"/>
    </row>
    <row r="44" spans="2:7" x14ac:dyDescent="0.55000000000000004">
      <c r="B44" s="169"/>
      <c r="C44" s="170" t="str">
        <f t="shared" si="0"/>
        <v/>
      </c>
      <c r="D44" s="99"/>
      <c r="E44" s="99"/>
      <c r="F44" s="99"/>
      <c r="G44" s="160"/>
    </row>
    <row r="45" spans="2:7" x14ac:dyDescent="0.55000000000000004">
      <c r="B45" s="169"/>
      <c r="C45" s="170" t="str">
        <f t="shared" si="0"/>
        <v/>
      </c>
      <c r="D45" s="99"/>
      <c r="E45" s="99"/>
      <c r="F45" s="99"/>
      <c r="G45" s="160"/>
    </row>
    <row r="46" spans="2:7" x14ac:dyDescent="0.55000000000000004">
      <c r="B46" s="169"/>
      <c r="C46" s="170" t="str">
        <f t="shared" si="0"/>
        <v/>
      </c>
      <c r="D46" s="99"/>
      <c r="E46" s="99"/>
      <c r="F46" s="99"/>
      <c r="G46" s="160"/>
    </row>
    <row r="47" spans="2:7" x14ac:dyDescent="0.55000000000000004">
      <c r="B47" s="169"/>
      <c r="C47" s="170" t="str">
        <f t="shared" si="0"/>
        <v/>
      </c>
      <c r="D47" s="99"/>
      <c r="E47" s="99"/>
      <c r="F47" s="99"/>
      <c r="G47" s="160"/>
    </row>
    <row r="48" spans="2:7" x14ac:dyDescent="0.55000000000000004">
      <c r="B48" s="169"/>
      <c r="C48" s="170" t="str">
        <f t="shared" si="0"/>
        <v/>
      </c>
      <c r="D48" s="99"/>
      <c r="E48" s="99"/>
      <c r="F48" s="99"/>
      <c r="G48" s="160"/>
    </row>
    <row r="49" spans="2:7" x14ac:dyDescent="0.55000000000000004">
      <c r="B49" s="169"/>
      <c r="C49" s="170" t="str">
        <f t="shared" si="0"/>
        <v/>
      </c>
      <c r="D49" s="99"/>
      <c r="E49" s="99"/>
      <c r="F49" s="99"/>
      <c r="G49" s="160"/>
    </row>
    <row r="50" spans="2:7" x14ac:dyDescent="0.55000000000000004">
      <c r="B50" s="169"/>
      <c r="C50" s="170" t="str">
        <f t="shared" si="0"/>
        <v/>
      </c>
      <c r="D50" s="99"/>
      <c r="E50" s="99"/>
      <c r="F50" s="99"/>
      <c r="G50" s="160"/>
    </row>
    <row r="51" spans="2:7" x14ac:dyDescent="0.55000000000000004">
      <c r="B51" s="169"/>
      <c r="C51" s="170" t="str">
        <f t="shared" si="0"/>
        <v/>
      </c>
      <c r="D51" s="99"/>
      <c r="E51" s="99"/>
      <c r="F51" s="99"/>
      <c r="G51" s="160"/>
    </row>
    <row r="52" spans="2:7" x14ac:dyDescent="0.55000000000000004">
      <c r="B52" s="169"/>
      <c r="C52" s="170" t="str">
        <f t="shared" si="0"/>
        <v/>
      </c>
      <c r="D52" s="99"/>
      <c r="E52" s="99"/>
      <c r="F52" s="99"/>
      <c r="G52" s="160"/>
    </row>
    <row r="53" spans="2:7" x14ac:dyDescent="0.55000000000000004">
      <c r="B53" s="169"/>
      <c r="C53" s="170" t="str">
        <f t="shared" si="0"/>
        <v/>
      </c>
      <c r="D53" s="99"/>
      <c r="E53" s="99"/>
      <c r="F53" s="99"/>
      <c r="G53" s="160"/>
    </row>
    <row r="54" spans="2:7" x14ac:dyDescent="0.55000000000000004">
      <c r="B54" s="169"/>
      <c r="C54" s="170" t="str">
        <f t="shared" si="0"/>
        <v/>
      </c>
      <c r="D54" s="99"/>
      <c r="E54" s="99"/>
      <c r="F54" s="99"/>
      <c r="G54" s="160"/>
    </row>
    <row r="55" spans="2:7" x14ac:dyDescent="0.55000000000000004">
      <c r="B55" s="169"/>
      <c r="C55" s="170" t="str">
        <f t="shared" si="0"/>
        <v/>
      </c>
      <c r="D55" s="99"/>
      <c r="E55" s="99"/>
      <c r="F55" s="99"/>
      <c r="G55" s="160"/>
    </row>
    <row r="56" spans="2:7" x14ac:dyDescent="0.55000000000000004">
      <c r="B56" s="169"/>
      <c r="C56" s="170" t="str">
        <f t="shared" si="0"/>
        <v/>
      </c>
      <c r="D56" s="99"/>
      <c r="E56" s="99"/>
      <c r="F56" s="99"/>
      <c r="G56" s="160"/>
    </row>
    <row r="57" spans="2:7" x14ac:dyDescent="0.55000000000000004">
      <c r="B57" s="169"/>
      <c r="C57" s="170" t="str">
        <f t="shared" si="0"/>
        <v/>
      </c>
      <c r="D57" s="99"/>
      <c r="E57" s="99"/>
      <c r="F57" s="99"/>
      <c r="G57" s="160"/>
    </row>
    <row r="58" spans="2:7" x14ac:dyDescent="0.55000000000000004">
      <c r="B58" s="169"/>
      <c r="C58" s="170" t="str">
        <f t="shared" si="0"/>
        <v/>
      </c>
      <c r="D58" s="99"/>
      <c r="E58" s="99"/>
      <c r="F58" s="99"/>
      <c r="G58" s="160"/>
    </row>
    <row r="59" spans="2:7" x14ac:dyDescent="0.55000000000000004">
      <c r="B59" s="169"/>
      <c r="C59" s="170" t="str">
        <f t="shared" si="0"/>
        <v/>
      </c>
      <c r="D59" s="99"/>
      <c r="E59" s="99"/>
      <c r="F59" s="99"/>
      <c r="G59" s="160"/>
    </row>
    <row r="60" spans="2:7" x14ac:dyDescent="0.55000000000000004">
      <c r="B60" s="169"/>
      <c r="C60" s="170" t="str">
        <f t="shared" si="0"/>
        <v/>
      </c>
      <c r="D60" s="99"/>
      <c r="E60" s="99"/>
      <c r="F60" s="99"/>
      <c r="G60" s="160"/>
    </row>
    <row r="61" spans="2:7" x14ac:dyDescent="0.55000000000000004">
      <c r="B61" s="169"/>
      <c r="C61" s="170" t="str">
        <f t="shared" si="0"/>
        <v/>
      </c>
      <c r="D61" s="99"/>
      <c r="E61" s="99"/>
      <c r="F61" s="99"/>
      <c r="G61" s="160"/>
    </row>
    <row r="62" spans="2:7" x14ac:dyDescent="0.55000000000000004">
      <c r="B62" s="169"/>
      <c r="C62" s="170" t="str">
        <f t="shared" si="0"/>
        <v/>
      </c>
      <c r="D62" s="99"/>
      <c r="E62" s="99"/>
      <c r="F62" s="99"/>
      <c r="G62" s="160"/>
    </row>
    <row r="63" spans="2:7" x14ac:dyDescent="0.55000000000000004">
      <c r="B63" s="169"/>
      <c r="C63" s="170" t="str">
        <f t="shared" si="0"/>
        <v/>
      </c>
      <c r="D63" s="99"/>
      <c r="E63" s="99"/>
      <c r="F63" s="99"/>
      <c r="G63" s="160"/>
    </row>
    <row r="64" spans="2:7" x14ac:dyDescent="0.55000000000000004">
      <c r="B64" s="169"/>
      <c r="C64" s="170" t="str">
        <f t="shared" si="0"/>
        <v/>
      </c>
      <c r="D64" s="99"/>
      <c r="E64" s="99"/>
      <c r="F64" s="99"/>
      <c r="G64" s="160"/>
    </row>
    <row r="65" spans="2:7" x14ac:dyDescent="0.55000000000000004">
      <c r="B65" s="169"/>
      <c r="C65" s="170" t="str">
        <f t="shared" si="0"/>
        <v/>
      </c>
      <c r="D65" s="99"/>
      <c r="E65" s="99"/>
      <c r="F65" s="99"/>
      <c r="G65" s="160"/>
    </row>
    <row r="66" spans="2:7" x14ac:dyDescent="0.55000000000000004">
      <c r="B66" s="169"/>
      <c r="C66" s="170" t="str">
        <f t="shared" si="0"/>
        <v/>
      </c>
      <c r="D66" s="99"/>
      <c r="E66" s="99"/>
      <c r="F66" s="99"/>
      <c r="G66" s="160"/>
    </row>
    <row r="67" spans="2:7" x14ac:dyDescent="0.55000000000000004">
      <c r="B67" s="169"/>
      <c r="C67" s="170" t="str">
        <f t="shared" si="0"/>
        <v/>
      </c>
      <c r="D67" s="99"/>
      <c r="E67" s="99"/>
      <c r="F67" s="99"/>
      <c r="G67" s="160"/>
    </row>
    <row r="68" spans="2:7" x14ac:dyDescent="0.55000000000000004">
      <c r="B68" s="169"/>
      <c r="C68" s="170" t="str">
        <f t="shared" si="0"/>
        <v/>
      </c>
      <c r="D68" s="99"/>
      <c r="E68" s="99"/>
      <c r="F68" s="99"/>
      <c r="G68" s="160"/>
    </row>
    <row r="69" spans="2:7" x14ac:dyDescent="0.55000000000000004">
      <c r="B69" s="169"/>
      <c r="C69" s="170" t="str">
        <f t="shared" si="0"/>
        <v/>
      </c>
      <c r="D69" s="99"/>
      <c r="E69" s="99"/>
      <c r="F69" s="99"/>
      <c r="G69" s="160"/>
    </row>
    <row r="70" spans="2:7" x14ac:dyDescent="0.55000000000000004">
      <c r="B70" s="169"/>
      <c r="C70" s="170" t="str">
        <f t="shared" si="0"/>
        <v/>
      </c>
      <c r="D70" s="99"/>
      <c r="E70" s="99"/>
      <c r="F70" s="99"/>
      <c r="G70" s="160"/>
    </row>
    <row r="71" spans="2:7" x14ac:dyDescent="0.55000000000000004">
      <c r="B71" s="169"/>
      <c r="C71" s="170" t="str">
        <f t="shared" ref="C71:C134" si="1">IF(D71="","",IF(D71="助成事業における収入（参加費・利用料等）","01.",IF(D71="利息収入（助成事業専用口座利息）","02.",IF(D71="寄付金・協賛金収入","03.","04."))))</f>
        <v/>
      </c>
      <c r="D71" s="99"/>
      <c r="E71" s="99"/>
      <c r="F71" s="99"/>
      <c r="G71" s="160"/>
    </row>
    <row r="72" spans="2:7" x14ac:dyDescent="0.55000000000000004">
      <c r="B72" s="169"/>
      <c r="C72" s="170" t="str">
        <f t="shared" si="1"/>
        <v/>
      </c>
      <c r="D72" s="99"/>
      <c r="E72" s="99"/>
      <c r="F72" s="99"/>
      <c r="G72" s="160"/>
    </row>
    <row r="73" spans="2:7" x14ac:dyDescent="0.55000000000000004">
      <c r="B73" s="169"/>
      <c r="C73" s="170" t="str">
        <f t="shared" si="1"/>
        <v/>
      </c>
      <c r="D73" s="99"/>
      <c r="E73" s="99"/>
      <c r="F73" s="99"/>
      <c r="G73" s="160"/>
    </row>
    <row r="74" spans="2:7" x14ac:dyDescent="0.55000000000000004">
      <c r="B74" s="169"/>
      <c r="C74" s="170" t="str">
        <f t="shared" si="1"/>
        <v/>
      </c>
      <c r="D74" s="99"/>
      <c r="E74" s="99"/>
      <c r="F74" s="99"/>
      <c r="G74" s="160"/>
    </row>
    <row r="75" spans="2:7" x14ac:dyDescent="0.55000000000000004">
      <c r="B75" s="169"/>
      <c r="C75" s="170" t="str">
        <f t="shared" si="1"/>
        <v/>
      </c>
      <c r="D75" s="99"/>
      <c r="E75" s="99"/>
      <c r="F75" s="99"/>
      <c r="G75" s="160"/>
    </row>
    <row r="76" spans="2:7" x14ac:dyDescent="0.55000000000000004">
      <c r="B76" s="169"/>
      <c r="C76" s="170" t="str">
        <f t="shared" si="1"/>
        <v/>
      </c>
      <c r="D76" s="99"/>
      <c r="E76" s="99"/>
      <c r="F76" s="99"/>
      <c r="G76" s="160"/>
    </row>
    <row r="77" spans="2:7" x14ac:dyDescent="0.55000000000000004">
      <c r="B77" s="169"/>
      <c r="C77" s="170" t="str">
        <f t="shared" si="1"/>
        <v/>
      </c>
      <c r="D77" s="99"/>
      <c r="E77" s="99"/>
      <c r="F77" s="99"/>
      <c r="G77" s="160"/>
    </row>
    <row r="78" spans="2:7" x14ac:dyDescent="0.55000000000000004">
      <c r="B78" s="169"/>
      <c r="C78" s="170" t="str">
        <f t="shared" si="1"/>
        <v/>
      </c>
      <c r="D78" s="99"/>
      <c r="E78" s="99"/>
      <c r="F78" s="99"/>
      <c r="G78" s="160"/>
    </row>
    <row r="79" spans="2:7" x14ac:dyDescent="0.55000000000000004">
      <c r="B79" s="169"/>
      <c r="C79" s="170" t="str">
        <f t="shared" si="1"/>
        <v/>
      </c>
      <c r="D79" s="99"/>
      <c r="E79" s="99"/>
      <c r="F79" s="99"/>
      <c r="G79" s="160"/>
    </row>
    <row r="80" spans="2:7" x14ac:dyDescent="0.55000000000000004">
      <c r="B80" s="169"/>
      <c r="C80" s="170" t="str">
        <f t="shared" si="1"/>
        <v/>
      </c>
      <c r="D80" s="99"/>
      <c r="E80" s="99"/>
      <c r="F80" s="99"/>
      <c r="G80" s="160"/>
    </row>
    <row r="81" spans="2:7" x14ac:dyDescent="0.55000000000000004">
      <c r="B81" s="169"/>
      <c r="C81" s="170" t="str">
        <f t="shared" si="1"/>
        <v/>
      </c>
      <c r="D81" s="99"/>
      <c r="E81" s="99"/>
      <c r="F81" s="99"/>
      <c r="G81" s="160"/>
    </row>
    <row r="82" spans="2:7" x14ac:dyDescent="0.55000000000000004">
      <c r="B82" s="169"/>
      <c r="C82" s="170" t="str">
        <f t="shared" si="1"/>
        <v/>
      </c>
      <c r="D82" s="99"/>
      <c r="E82" s="99"/>
      <c r="F82" s="99"/>
      <c r="G82" s="160"/>
    </row>
    <row r="83" spans="2:7" x14ac:dyDescent="0.55000000000000004">
      <c r="B83" s="169"/>
      <c r="C83" s="170" t="str">
        <f t="shared" si="1"/>
        <v/>
      </c>
      <c r="D83" s="99"/>
      <c r="E83" s="99"/>
      <c r="F83" s="99"/>
      <c r="G83" s="160"/>
    </row>
    <row r="84" spans="2:7" x14ac:dyDescent="0.55000000000000004">
      <c r="B84" s="169"/>
      <c r="C84" s="170" t="str">
        <f t="shared" si="1"/>
        <v/>
      </c>
      <c r="D84" s="99"/>
      <c r="E84" s="99"/>
      <c r="F84" s="99"/>
      <c r="G84" s="160"/>
    </row>
    <row r="85" spans="2:7" x14ac:dyDescent="0.55000000000000004">
      <c r="B85" s="169"/>
      <c r="C85" s="170" t="str">
        <f t="shared" si="1"/>
        <v/>
      </c>
      <c r="D85" s="99"/>
      <c r="E85" s="99"/>
      <c r="F85" s="99"/>
      <c r="G85" s="160"/>
    </row>
    <row r="86" spans="2:7" x14ac:dyDescent="0.55000000000000004">
      <c r="B86" s="169"/>
      <c r="C86" s="170" t="str">
        <f t="shared" si="1"/>
        <v/>
      </c>
      <c r="D86" s="99"/>
      <c r="E86" s="99"/>
      <c r="F86" s="99"/>
      <c r="G86" s="160"/>
    </row>
    <row r="87" spans="2:7" x14ac:dyDescent="0.55000000000000004">
      <c r="B87" s="169"/>
      <c r="C87" s="170" t="str">
        <f t="shared" si="1"/>
        <v/>
      </c>
      <c r="D87" s="99"/>
      <c r="E87" s="99"/>
      <c r="F87" s="99"/>
      <c r="G87" s="160"/>
    </row>
    <row r="88" spans="2:7" x14ac:dyDescent="0.55000000000000004">
      <c r="B88" s="169"/>
      <c r="C88" s="170" t="str">
        <f t="shared" si="1"/>
        <v/>
      </c>
      <c r="D88" s="99"/>
      <c r="E88" s="99"/>
      <c r="F88" s="99"/>
      <c r="G88" s="160"/>
    </row>
    <row r="89" spans="2:7" x14ac:dyDescent="0.55000000000000004">
      <c r="B89" s="169"/>
      <c r="C89" s="170" t="str">
        <f t="shared" si="1"/>
        <v/>
      </c>
      <c r="D89" s="99"/>
      <c r="E89" s="99"/>
      <c r="F89" s="99"/>
      <c r="G89" s="160"/>
    </row>
    <row r="90" spans="2:7" x14ac:dyDescent="0.55000000000000004">
      <c r="B90" s="169"/>
      <c r="C90" s="170" t="str">
        <f t="shared" si="1"/>
        <v/>
      </c>
      <c r="D90" s="99"/>
      <c r="E90" s="99"/>
      <c r="F90" s="99"/>
      <c r="G90" s="160"/>
    </row>
    <row r="91" spans="2:7" x14ac:dyDescent="0.55000000000000004">
      <c r="B91" s="169"/>
      <c r="C91" s="170" t="str">
        <f t="shared" si="1"/>
        <v/>
      </c>
      <c r="D91" s="99"/>
      <c r="E91" s="99"/>
      <c r="F91" s="99"/>
      <c r="G91" s="160"/>
    </row>
    <row r="92" spans="2:7" x14ac:dyDescent="0.55000000000000004">
      <c r="B92" s="169"/>
      <c r="C92" s="170" t="str">
        <f t="shared" si="1"/>
        <v/>
      </c>
      <c r="D92" s="99"/>
      <c r="E92" s="99"/>
      <c r="F92" s="99"/>
      <c r="G92" s="160"/>
    </row>
    <row r="93" spans="2:7" x14ac:dyDescent="0.55000000000000004">
      <c r="B93" s="169"/>
      <c r="C93" s="170" t="str">
        <f t="shared" si="1"/>
        <v/>
      </c>
      <c r="D93" s="99"/>
      <c r="E93" s="99"/>
      <c r="F93" s="99"/>
      <c r="G93" s="160"/>
    </row>
    <row r="94" spans="2:7" x14ac:dyDescent="0.55000000000000004">
      <c r="B94" s="169"/>
      <c r="C94" s="170" t="str">
        <f t="shared" si="1"/>
        <v/>
      </c>
      <c r="D94" s="99"/>
      <c r="E94" s="99"/>
      <c r="F94" s="99"/>
      <c r="G94" s="160"/>
    </row>
    <row r="95" spans="2:7" x14ac:dyDescent="0.55000000000000004">
      <c r="B95" s="169"/>
      <c r="C95" s="170" t="str">
        <f t="shared" si="1"/>
        <v/>
      </c>
      <c r="D95" s="99"/>
      <c r="E95" s="99"/>
      <c r="F95" s="99"/>
      <c r="G95" s="160"/>
    </row>
    <row r="96" spans="2:7" x14ac:dyDescent="0.55000000000000004">
      <c r="B96" s="169"/>
      <c r="C96" s="170" t="str">
        <f t="shared" si="1"/>
        <v/>
      </c>
      <c r="D96" s="99"/>
      <c r="E96" s="99"/>
      <c r="F96" s="99"/>
      <c r="G96" s="160"/>
    </row>
    <row r="97" spans="2:7" x14ac:dyDescent="0.55000000000000004">
      <c r="B97" s="169"/>
      <c r="C97" s="170" t="str">
        <f t="shared" si="1"/>
        <v/>
      </c>
      <c r="D97" s="99"/>
      <c r="E97" s="99"/>
      <c r="F97" s="99"/>
      <c r="G97" s="160"/>
    </row>
    <row r="98" spans="2:7" x14ac:dyDescent="0.55000000000000004">
      <c r="B98" s="169"/>
      <c r="C98" s="170" t="str">
        <f t="shared" si="1"/>
        <v/>
      </c>
      <c r="D98" s="99"/>
      <c r="E98" s="99"/>
      <c r="F98" s="99"/>
      <c r="G98" s="160"/>
    </row>
    <row r="99" spans="2:7" x14ac:dyDescent="0.55000000000000004">
      <c r="B99" s="169"/>
      <c r="C99" s="170" t="str">
        <f t="shared" si="1"/>
        <v/>
      </c>
      <c r="D99" s="99"/>
      <c r="E99" s="99"/>
      <c r="F99" s="99"/>
      <c r="G99" s="160"/>
    </row>
    <row r="100" spans="2:7" x14ac:dyDescent="0.55000000000000004">
      <c r="B100" s="169"/>
      <c r="C100" s="170" t="str">
        <f t="shared" si="1"/>
        <v/>
      </c>
      <c r="D100" s="99"/>
      <c r="E100" s="99"/>
      <c r="F100" s="99"/>
      <c r="G100" s="160"/>
    </row>
    <row r="101" spans="2:7" x14ac:dyDescent="0.55000000000000004">
      <c r="B101" s="169"/>
      <c r="C101" s="170" t="str">
        <f t="shared" si="1"/>
        <v/>
      </c>
      <c r="D101" s="99"/>
      <c r="E101" s="99"/>
      <c r="F101" s="99"/>
      <c r="G101" s="160"/>
    </row>
    <row r="102" spans="2:7" x14ac:dyDescent="0.55000000000000004">
      <c r="B102" s="169"/>
      <c r="C102" s="170" t="str">
        <f t="shared" si="1"/>
        <v/>
      </c>
      <c r="D102" s="99"/>
      <c r="E102" s="99"/>
      <c r="F102" s="99"/>
      <c r="G102" s="160"/>
    </row>
    <row r="103" spans="2:7" x14ac:dyDescent="0.55000000000000004">
      <c r="B103" s="169"/>
      <c r="C103" s="170" t="str">
        <f t="shared" si="1"/>
        <v/>
      </c>
      <c r="D103" s="99"/>
      <c r="E103" s="99"/>
      <c r="F103" s="99"/>
      <c r="G103" s="160"/>
    </row>
    <row r="104" spans="2:7" x14ac:dyDescent="0.55000000000000004">
      <c r="B104" s="169"/>
      <c r="C104" s="170" t="str">
        <f t="shared" si="1"/>
        <v/>
      </c>
      <c r="D104" s="99"/>
      <c r="E104" s="99"/>
      <c r="F104" s="99"/>
      <c r="G104" s="160"/>
    </row>
    <row r="105" spans="2:7" x14ac:dyDescent="0.55000000000000004">
      <c r="B105" s="169"/>
      <c r="C105" s="170" t="str">
        <f t="shared" si="1"/>
        <v/>
      </c>
      <c r="D105" s="99"/>
      <c r="E105" s="99"/>
      <c r="F105" s="99"/>
      <c r="G105" s="160"/>
    </row>
    <row r="106" spans="2:7" x14ac:dyDescent="0.55000000000000004">
      <c r="B106" s="169"/>
      <c r="C106" s="170" t="str">
        <f t="shared" si="1"/>
        <v/>
      </c>
      <c r="D106" s="99"/>
      <c r="E106" s="99"/>
      <c r="F106" s="99"/>
      <c r="G106" s="160"/>
    </row>
    <row r="107" spans="2:7" x14ac:dyDescent="0.55000000000000004">
      <c r="B107" s="169"/>
      <c r="C107" s="170" t="str">
        <f t="shared" si="1"/>
        <v/>
      </c>
      <c r="D107" s="99"/>
      <c r="E107" s="99"/>
      <c r="F107" s="99"/>
      <c r="G107" s="160"/>
    </row>
    <row r="108" spans="2:7" x14ac:dyDescent="0.55000000000000004">
      <c r="B108" s="169"/>
      <c r="C108" s="170" t="str">
        <f t="shared" si="1"/>
        <v/>
      </c>
      <c r="D108" s="99"/>
      <c r="E108" s="99"/>
      <c r="F108" s="99"/>
      <c r="G108" s="160"/>
    </row>
    <row r="109" spans="2:7" x14ac:dyDescent="0.55000000000000004">
      <c r="B109" s="169"/>
      <c r="C109" s="170" t="str">
        <f t="shared" si="1"/>
        <v/>
      </c>
      <c r="D109" s="99"/>
      <c r="E109" s="99"/>
      <c r="F109" s="99"/>
      <c r="G109" s="160"/>
    </row>
    <row r="110" spans="2:7" x14ac:dyDescent="0.55000000000000004">
      <c r="B110" s="169"/>
      <c r="C110" s="170" t="str">
        <f t="shared" si="1"/>
        <v/>
      </c>
      <c r="D110" s="99"/>
      <c r="E110" s="99"/>
      <c r="F110" s="99"/>
      <c r="G110" s="160"/>
    </row>
    <row r="111" spans="2:7" x14ac:dyDescent="0.55000000000000004">
      <c r="B111" s="169"/>
      <c r="C111" s="170" t="str">
        <f t="shared" si="1"/>
        <v/>
      </c>
      <c r="D111" s="99"/>
      <c r="E111" s="99"/>
      <c r="F111" s="99"/>
      <c r="G111" s="160"/>
    </row>
    <row r="112" spans="2:7" x14ac:dyDescent="0.55000000000000004">
      <c r="B112" s="169"/>
      <c r="C112" s="170" t="str">
        <f t="shared" si="1"/>
        <v/>
      </c>
      <c r="D112" s="99"/>
      <c r="E112" s="99"/>
      <c r="F112" s="99"/>
      <c r="G112" s="160"/>
    </row>
    <row r="113" spans="2:7" x14ac:dyDescent="0.55000000000000004">
      <c r="B113" s="169"/>
      <c r="C113" s="170" t="str">
        <f t="shared" si="1"/>
        <v/>
      </c>
      <c r="D113" s="99"/>
      <c r="E113" s="99"/>
      <c r="F113" s="99"/>
      <c r="G113" s="160"/>
    </row>
    <row r="114" spans="2:7" x14ac:dyDescent="0.55000000000000004">
      <c r="B114" s="169"/>
      <c r="C114" s="170" t="str">
        <f t="shared" si="1"/>
        <v/>
      </c>
      <c r="D114" s="99"/>
      <c r="E114" s="99"/>
      <c r="F114" s="99"/>
      <c r="G114" s="160"/>
    </row>
    <row r="115" spans="2:7" x14ac:dyDescent="0.55000000000000004">
      <c r="B115" s="169"/>
      <c r="C115" s="170" t="str">
        <f t="shared" si="1"/>
        <v/>
      </c>
      <c r="D115" s="99"/>
      <c r="E115" s="99"/>
      <c r="F115" s="99"/>
      <c r="G115" s="160"/>
    </row>
    <row r="116" spans="2:7" x14ac:dyDescent="0.55000000000000004">
      <c r="B116" s="169"/>
      <c r="C116" s="170" t="str">
        <f t="shared" si="1"/>
        <v/>
      </c>
      <c r="D116" s="99"/>
      <c r="E116" s="99"/>
      <c r="F116" s="99"/>
      <c r="G116" s="160"/>
    </row>
    <row r="117" spans="2:7" x14ac:dyDescent="0.55000000000000004">
      <c r="B117" s="169"/>
      <c r="C117" s="170" t="str">
        <f t="shared" si="1"/>
        <v/>
      </c>
      <c r="D117" s="99"/>
      <c r="E117" s="99"/>
      <c r="F117" s="99"/>
      <c r="G117" s="160"/>
    </row>
    <row r="118" spans="2:7" x14ac:dyDescent="0.55000000000000004">
      <c r="B118" s="169"/>
      <c r="C118" s="170" t="str">
        <f t="shared" si="1"/>
        <v/>
      </c>
      <c r="D118" s="99"/>
      <c r="E118" s="99"/>
      <c r="F118" s="99"/>
      <c r="G118" s="160"/>
    </row>
    <row r="119" spans="2:7" x14ac:dyDescent="0.55000000000000004">
      <c r="B119" s="169"/>
      <c r="C119" s="170" t="str">
        <f t="shared" si="1"/>
        <v/>
      </c>
      <c r="D119" s="99"/>
      <c r="E119" s="99"/>
      <c r="F119" s="99"/>
      <c r="G119" s="160"/>
    </row>
    <row r="120" spans="2:7" x14ac:dyDescent="0.55000000000000004">
      <c r="B120" s="169"/>
      <c r="C120" s="170" t="str">
        <f t="shared" si="1"/>
        <v/>
      </c>
      <c r="D120" s="99"/>
      <c r="E120" s="99"/>
      <c r="F120" s="99"/>
      <c r="G120" s="160"/>
    </row>
    <row r="121" spans="2:7" x14ac:dyDescent="0.55000000000000004">
      <c r="B121" s="169"/>
      <c r="C121" s="170" t="str">
        <f t="shared" si="1"/>
        <v/>
      </c>
      <c r="D121" s="99"/>
      <c r="E121" s="99"/>
      <c r="F121" s="99"/>
      <c r="G121" s="160"/>
    </row>
    <row r="122" spans="2:7" x14ac:dyDescent="0.55000000000000004">
      <c r="B122" s="169"/>
      <c r="C122" s="170" t="str">
        <f t="shared" si="1"/>
        <v/>
      </c>
      <c r="D122" s="99"/>
      <c r="E122" s="99"/>
      <c r="F122" s="99"/>
      <c r="G122" s="160"/>
    </row>
    <row r="123" spans="2:7" x14ac:dyDescent="0.55000000000000004">
      <c r="B123" s="169"/>
      <c r="C123" s="170" t="str">
        <f t="shared" si="1"/>
        <v/>
      </c>
      <c r="D123" s="99"/>
      <c r="E123" s="99"/>
      <c r="F123" s="99"/>
      <c r="G123" s="160"/>
    </row>
    <row r="124" spans="2:7" x14ac:dyDescent="0.55000000000000004">
      <c r="B124" s="169"/>
      <c r="C124" s="170" t="str">
        <f t="shared" si="1"/>
        <v/>
      </c>
      <c r="D124" s="99"/>
      <c r="E124" s="99"/>
      <c r="F124" s="99"/>
      <c r="G124" s="160"/>
    </row>
    <row r="125" spans="2:7" x14ac:dyDescent="0.55000000000000004">
      <c r="B125" s="169"/>
      <c r="C125" s="170" t="str">
        <f t="shared" si="1"/>
        <v/>
      </c>
      <c r="D125" s="99"/>
      <c r="E125" s="99"/>
      <c r="F125" s="99"/>
      <c r="G125" s="160"/>
    </row>
    <row r="126" spans="2:7" x14ac:dyDescent="0.55000000000000004">
      <c r="B126" s="169"/>
      <c r="C126" s="170" t="str">
        <f t="shared" si="1"/>
        <v/>
      </c>
      <c r="D126" s="99"/>
      <c r="E126" s="99"/>
      <c r="F126" s="99"/>
      <c r="G126" s="160"/>
    </row>
    <row r="127" spans="2:7" x14ac:dyDescent="0.55000000000000004">
      <c r="B127" s="169"/>
      <c r="C127" s="170" t="str">
        <f t="shared" si="1"/>
        <v/>
      </c>
      <c r="D127" s="99"/>
      <c r="E127" s="99"/>
      <c r="F127" s="99"/>
      <c r="G127" s="160"/>
    </row>
    <row r="128" spans="2:7" x14ac:dyDescent="0.55000000000000004">
      <c r="B128" s="169"/>
      <c r="C128" s="170" t="str">
        <f t="shared" si="1"/>
        <v/>
      </c>
      <c r="D128" s="99"/>
      <c r="E128" s="99"/>
      <c r="F128" s="99"/>
      <c r="G128" s="160"/>
    </row>
    <row r="129" spans="2:7" x14ac:dyDescent="0.55000000000000004">
      <c r="B129" s="169"/>
      <c r="C129" s="170" t="str">
        <f t="shared" si="1"/>
        <v/>
      </c>
      <c r="D129" s="99"/>
      <c r="E129" s="99"/>
      <c r="F129" s="99"/>
      <c r="G129" s="160"/>
    </row>
    <row r="130" spans="2:7" x14ac:dyDescent="0.55000000000000004">
      <c r="B130" s="169"/>
      <c r="C130" s="170" t="str">
        <f t="shared" si="1"/>
        <v/>
      </c>
      <c r="D130" s="99"/>
      <c r="E130" s="99"/>
      <c r="F130" s="99"/>
      <c r="G130" s="160"/>
    </row>
    <row r="131" spans="2:7" x14ac:dyDescent="0.55000000000000004">
      <c r="B131" s="169"/>
      <c r="C131" s="170" t="str">
        <f t="shared" si="1"/>
        <v/>
      </c>
      <c r="D131" s="99"/>
      <c r="E131" s="99"/>
      <c r="F131" s="99"/>
      <c r="G131" s="160"/>
    </row>
    <row r="132" spans="2:7" x14ac:dyDescent="0.55000000000000004">
      <c r="B132" s="169"/>
      <c r="C132" s="170" t="str">
        <f t="shared" si="1"/>
        <v/>
      </c>
      <c r="D132" s="99"/>
      <c r="E132" s="99"/>
      <c r="F132" s="99"/>
      <c r="G132" s="160"/>
    </row>
    <row r="133" spans="2:7" x14ac:dyDescent="0.55000000000000004">
      <c r="B133" s="169"/>
      <c r="C133" s="170" t="str">
        <f t="shared" si="1"/>
        <v/>
      </c>
      <c r="D133" s="99"/>
      <c r="E133" s="99"/>
      <c r="F133" s="99"/>
      <c r="G133" s="160"/>
    </row>
    <row r="134" spans="2:7" x14ac:dyDescent="0.55000000000000004">
      <c r="B134" s="169"/>
      <c r="C134" s="170" t="str">
        <f t="shared" si="1"/>
        <v/>
      </c>
      <c r="D134" s="99"/>
      <c r="E134" s="99"/>
      <c r="F134" s="99"/>
      <c r="G134" s="160"/>
    </row>
    <row r="135" spans="2:7" x14ac:dyDescent="0.55000000000000004">
      <c r="B135" s="169"/>
      <c r="C135" s="170" t="str">
        <f t="shared" ref="C135:C198" si="2">IF(D135="","",IF(D135="助成事業における収入（参加費・利用料等）","01.",IF(D135="利息収入（助成事業専用口座利息）","02.",IF(D135="寄付金・協賛金収入","03.","04."))))</f>
        <v/>
      </c>
      <c r="D135" s="99"/>
      <c r="E135" s="99"/>
      <c r="F135" s="99"/>
      <c r="G135" s="160"/>
    </row>
    <row r="136" spans="2:7" x14ac:dyDescent="0.55000000000000004">
      <c r="B136" s="169"/>
      <c r="C136" s="170" t="str">
        <f t="shared" si="2"/>
        <v/>
      </c>
      <c r="D136" s="99"/>
      <c r="E136" s="99"/>
      <c r="F136" s="99"/>
      <c r="G136" s="160"/>
    </row>
    <row r="137" spans="2:7" x14ac:dyDescent="0.55000000000000004">
      <c r="B137" s="169"/>
      <c r="C137" s="170" t="str">
        <f t="shared" si="2"/>
        <v/>
      </c>
      <c r="D137" s="99"/>
      <c r="E137" s="99"/>
      <c r="F137" s="99"/>
      <c r="G137" s="160"/>
    </row>
    <row r="138" spans="2:7" x14ac:dyDescent="0.55000000000000004">
      <c r="B138" s="169"/>
      <c r="C138" s="170" t="str">
        <f t="shared" si="2"/>
        <v/>
      </c>
      <c r="D138" s="99"/>
      <c r="E138" s="99"/>
      <c r="F138" s="99"/>
      <c r="G138" s="160"/>
    </row>
    <row r="139" spans="2:7" x14ac:dyDescent="0.55000000000000004">
      <c r="B139" s="169"/>
      <c r="C139" s="170" t="str">
        <f t="shared" si="2"/>
        <v/>
      </c>
      <c r="D139" s="99"/>
      <c r="E139" s="99"/>
      <c r="F139" s="99"/>
      <c r="G139" s="160"/>
    </row>
    <row r="140" spans="2:7" x14ac:dyDescent="0.55000000000000004">
      <c r="B140" s="169"/>
      <c r="C140" s="170" t="str">
        <f t="shared" si="2"/>
        <v/>
      </c>
      <c r="D140" s="99"/>
      <c r="E140" s="99"/>
      <c r="F140" s="99"/>
      <c r="G140" s="160"/>
    </row>
    <row r="141" spans="2:7" x14ac:dyDescent="0.55000000000000004">
      <c r="B141" s="169"/>
      <c r="C141" s="170" t="str">
        <f t="shared" si="2"/>
        <v/>
      </c>
      <c r="D141" s="99"/>
      <c r="E141" s="99"/>
      <c r="F141" s="99"/>
      <c r="G141" s="160"/>
    </row>
    <row r="142" spans="2:7" x14ac:dyDescent="0.55000000000000004">
      <c r="B142" s="169"/>
      <c r="C142" s="170" t="str">
        <f t="shared" si="2"/>
        <v/>
      </c>
      <c r="D142" s="99"/>
      <c r="E142" s="99"/>
      <c r="F142" s="99"/>
      <c r="G142" s="160"/>
    </row>
    <row r="143" spans="2:7" x14ac:dyDescent="0.55000000000000004">
      <c r="B143" s="169"/>
      <c r="C143" s="170" t="str">
        <f t="shared" si="2"/>
        <v/>
      </c>
      <c r="D143" s="99"/>
      <c r="E143" s="99"/>
      <c r="F143" s="99"/>
      <c r="G143" s="160"/>
    </row>
    <row r="144" spans="2:7" x14ac:dyDescent="0.55000000000000004">
      <c r="B144" s="169"/>
      <c r="C144" s="170" t="str">
        <f t="shared" si="2"/>
        <v/>
      </c>
      <c r="D144" s="99"/>
      <c r="E144" s="99"/>
      <c r="F144" s="99"/>
      <c r="G144" s="160"/>
    </row>
    <row r="145" spans="2:7" x14ac:dyDescent="0.55000000000000004">
      <c r="B145" s="169"/>
      <c r="C145" s="170" t="str">
        <f t="shared" si="2"/>
        <v/>
      </c>
      <c r="D145" s="99"/>
      <c r="E145" s="99"/>
      <c r="F145" s="99"/>
      <c r="G145" s="160"/>
    </row>
    <row r="146" spans="2:7" x14ac:dyDescent="0.55000000000000004">
      <c r="B146" s="169"/>
      <c r="C146" s="170" t="str">
        <f t="shared" si="2"/>
        <v/>
      </c>
      <c r="D146" s="99"/>
      <c r="E146" s="99"/>
      <c r="F146" s="99"/>
      <c r="G146" s="160"/>
    </row>
    <row r="147" spans="2:7" x14ac:dyDescent="0.55000000000000004">
      <c r="B147" s="169"/>
      <c r="C147" s="170" t="str">
        <f t="shared" si="2"/>
        <v/>
      </c>
      <c r="D147" s="99"/>
      <c r="E147" s="99"/>
      <c r="F147" s="99"/>
      <c r="G147" s="160"/>
    </row>
    <row r="148" spans="2:7" x14ac:dyDescent="0.55000000000000004">
      <c r="B148" s="169"/>
      <c r="C148" s="170" t="str">
        <f t="shared" si="2"/>
        <v/>
      </c>
      <c r="D148" s="99"/>
      <c r="E148" s="99"/>
      <c r="F148" s="99"/>
      <c r="G148" s="160"/>
    </row>
    <row r="149" spans="2:7" x14ac:dyDescent="0.55000000000000004">
      <c r="B149" s="169"/>
      <c r="C149" s="170" t="str">
        <f t="shared" si="2"/>
        <v/>
      </c>
      <c r="D149" s="99"/>
      <c r="E149" s="99"/>
      <c r="F149" s="99"/>
      <c r="G149" s="160"/>
    </row>
    <row r="150" spans="2:7" x14ac:dyDescent="0.55000000000000004">
      <c r="B150" s="169"/>
      <c r="C150" s="170" t="str">
        <f t="shared" si="2"/>
        <v/>
      </c>
      <c r="D150" s="99"/>
      <c r="E150" s="99"/>
      <c r="F150" s="99"/>
      <c r="G150" s="160"/>
    </row>
    <row r="151" spans="2:7" x14ac:dyDescent="0.55000000000000004">
      <c r="B151" s="169"/>
      <c r="C151" s="170" t="str">
        <f t="shared" si="2"/>
        <v/>
      </c>
      <c r="D151" s="99"/>
      <c r="E151" s="99"/>
      <c r="F151" s="99"/>
      <c r="G151" s="160"/>
    </row>
    <row r="152" spans="2:7" x14ac:dyDescent="0.55000000000000004">
      <c r="B152" s="169"/>
      <c r="C152" s="170" t="str">
        <f t="shared" si="2"/>
        <v/>
      </c>
      <c r="D152" s="99"/>
      <c r="E152" s="99"/>
      <c r="F152" s="99"/>
      <c r="G152" s="160"/>
    </row>
    <row r="153" spans="2:7" x14ac:dyDescent="0.55000000000000004">
      <c r="B153" s="169"/>
      <c r="C153" s="170" t="str">
        <f t="shared" si="2"/>
        <v/>
      </c>
      <c r="D153" s="99"/>
      <c r="E153" s="99"/>
      <c r="F153" s="99"/>
      <c r="G153" s="160"/>
    </row>
    <row r="154" spans="2:7" x14ac:dyDescent="0.55000000000000004">
      <c r="B154" s="169"/>
      <c r="C154" s="170" t="str">
        <f t="shared" si="2"/>
        <v/>
      </c>
      <c r="D154" s="99"/>
      <c r="E154" s="99"/>
      <c r="F154" s="99"/>
      <c r="G154" s="160"/>
    </row>
    <row r="155" spans="2:7" x14ac:dyDescent="0.55000000000000004">
      <c r="B155" s="169"/>
      <c r="C155" s="170" t="str">
        <f t="shared" si="2"/>
        <v/>
      </c>
      <c r="D155" s="99"/>
      <c r="E155" s="99"/>
      <c r="F155" s="99"/>
      <c r="G155" s="160"/>
    </row>
    <row r="156" spans="2:7" x14ac:dyDescent="0.55000000000000004">
      <c r="B156" s="169"/>
      <c r="C156" s="170" t="str">
        <f t="shared" si="2"/>
        <v/>
      </c>
      <c r="D156" s="99"/>
      <c r="E156" s="99"/>
      <c r="F156" s="99"/>
      <c r="G156" s="160"/>
    </row>
    <row r="157" spans="2:7" x14ac:dyDescent="0.55000000000000004">
      <c r="B157" s="169"/>
      <c r="C157" s="170" t="str">
        <f t="shared" si="2"/>
        <v/>
      </c>
      <c r="D157" s="99"/>
      <c r="E157" s="99"/>
      <c r="F157" s="99"/>
      <c r="G157" s="160"/>
    </row>
    <row r="158" spans="2:7" x14ac:dyDescent="0.55000000000000004">
      <c r="B158" s="169"/>
      <c r="C158" s="170" t="str">
        <f t="shared" si="2"/>
        <v/>
      </c>
      <c r="D158" s="99"/>
      <c r="E158" s="99"/>
      <c r="F158" s="99"/>
      <c r="G158" s="160"/>
    </row>
    <row r="159" spans="2:7" x14ac:dyDescent="0.55000000000000004">
      <c r="B159" s="169"/>
      <c r="C159" s="170" t="str">
        <f t="shared" si="2"/>
        <v/>
      </c>
      <c r="D159" s="99"/>
      <c r="E159" s="99"/>
      <c r="F159" s="99"/>
      <c r="G159" s="160"/>
    </row>
    <row r="160" spans="2:7" x14ac:dyDescent="0.55000000000000004">
      <c r="B160" s="169"/>
      <c r="C160" s="170" t="str">
        <f t="shared" si="2"/>
        <v/>
      </c>
      <c r="D160" s="99"/>
      <c r="E160" s="99"/>
      <c r="F160" s="99"/>
      <c r="G160" s="160"/>
    </row>
    <row r="161" spans="2:7" x14ac:dyDescent="0.55000000000000004">
      <c r="B161" s="169"/>
      <c r="C161" s="170" t="str">
        <f t="shared" si="2"/>
        <v/>
      </c>
      <c r="D161" s="99"/>
      <c r="E161" s="99"/>
      <c r="F161" s="99"/>
      <c r="G161" s="160"/>
    </row>
    <row r="162" spans="2:7" x14ac:dyDescent="0.55000000000000004">
      <c r="B162" s="169"/>
      <c r="C162" s="170" t="str">
        <f t="shared" si="2"/>
        <v/>
      </c>
      <c r="D162" s="99"/>
      <c r="E162" s="99"/>
      <c r="F162" s="99"/>
      <c r="G162" s="160"/>
    </row>
    <row r="163" spans="2:7" x14ac:dyDescent="0.55000000000000004">
      <c r="B163" s="169"/>
      <c r="C163" s="170" t="str">
        <f t="shared" si="2"/>
        <v/>
      </c>
      <c r="D163" s="99"/>
      <c r="E163" s="99"/>
      <c r="F163" s="99"/>
      <c r="G163" s="160"/>
    </row>
    <row r="164" spans="2:7" x14ac:dyDescent="0.55000000000000004">
      <c r="B164" s="169"/>
      <c r="C164" s="170" t="str">
        <f t="shared" si="2"/>
        <v/>
      </c>
      <c r="D164" s="99"/>
      <c r="E164" s="99"/>
      <c r="F164" s="99"/>
      <c r="G164" s="160"/>
    </row>
    <row r="165" spans="2:7" x14ac:dyDescent="0.55000000000000004">
      <c r="B165" s="169"/>
      <c r="C165" s="170" t="str">
        <f t="shared" si="2"/>
        <v/>
      </c>
      <c r="D165" s="99"/>
      <c r="E165" s="99"/>
      <c r="F165" s="99"/>
      <c r="G165" s="160"/>
    </row>
    <row r="166" spans="2:7" x14ac:dyDescent="0.55000000000000004">
      <c r="B166" s="169"/>
      <c r="C166" s="170" t="str">
        <f t="shared" si="2"/>
        <v/>
      </c>
      <c r="D166" s="99"/>
      <c r="E166" s="99"/>
      <c r="F166" s="99"/>
      <c r="G166" s="160"/>
    </row>
    <row r="167" spans="2:7" x14ac:dyDescent="0.55000000000000004">
      <c r="B167" s="169"/>
      <c r="C167" s="170" t="str">
        <f t="shared" si="2"/>
        <v/>
      </c>
      <c r="D167" s="99"/>
      <c r="E167" s="99"/>
      <c r="F167" s="99"/>
      <c r="G167" s="160"/>
    </row>
    <row r="168" spans="2:7" x14ac:dyDescent="0.55000000000000004">
      <c r="B168" s="169"/>
      <c r="C168" s="170" t="str">
        <f t="shared" si="2"/>
        <v/>
      </c>
      <c r="D168" s="99"/>
      <c r="E168" s="99"/>
      <c r="F168" s="99"/>
      <c r="G168" s="160"/>
    </row>
    <row r="169" spans="2:7" x14ac:dyDescent="0.55000000000000004">
      <c r="B169" s="169"/>
      <c r="C169" s="170" t="str">
        <f t="shared" si="2"/>
        <v/>
      </c>
      <c r="D169" s="99"/>
      <c r="E169" s="99"/>
      <c r="F169" s="99"/>
      <c r="G169" s="160"/>
    </row>
    <row r="170" spans="2:7" x14ac:dyDescent="0.55000000000000004">
      <c r="B170" s="169"/>
      <c r="C170" s="170" t="str">
        <f t="shared" si="2"/>
        <v/>
      </c>
      <c r="D170" s="99"/>
      <c r="E170" s="99"/>
      <c r="F170" s="99"/>
      <c r="G170" s="160"/>
    </row>
    <row r="171" spans="2:7" x14ac:dyDescent="0.55000000000000004">
      <c r="B171" s="169"/>
      <c r="C171" s="170" t="str">
        <f t="shared" si="2"/>
        <v/>
      </c>
      <c r="D171" s="99"/>
      <c r="E171" s="99"/>
      <c r="F171" s="99"/>
      <c r="G171" s="160"/>
    </row>
    <row r="172" spans="2:7" x14ac:dyDescent="0.55000000000000004">
      <c r="B172" s="169"/>
      <c r="C172" s="170" t="str">
        <f t="shared" si="2"/>
        <v/>
      </c>
      <c r="D172" s="99"/>
      <c r="E172" s="99"/>
      <c r="F172" s="99"/>
      <c r="G172" s="160"/>
    </row>
    <row r="173" spans="2:7" x14ac:dyDescent="0.55000000000000004">
      <c r="B173" s="169"/>
      <c r="C173" s="170" t="str">
        <f t="shared" si="2"/>
        <v/>
      </c>
      <c r="D173" s="99"/>
      <c r="E173" s="99"/>
      <c r="F173" s="99"/>
      <c r="G173" s="160"/>
    </row>
    <row r="174" spans="2:7" x14ac:dyDescent="0.55000000000000004">
      <c r="B174" s="169"/>
      <c r="C174" s="170" t="str">
        <f t="shared" si="2"/>
        <v/>
      </c>
      <c r="D174" s="99"/>
      <c r="E174" s="99"/>
      <c r="F174" s="99"/>
      <c r="G174" s="160"/>
    </row>
    <row r="175" spans="2:7" x14ac:dyDescent="0.55000000000000004">
      <c r="B175" s="169"/>
      <c r="C175" s="170" t="str">
        <f t="shared" si="2"/>
        <v/>
      </c>
      <c r="D175" s="99"/>
      <c r="E175" s="99"/>
      <c r="F175" s="99"/>
      <c r="G175" s="160"/>
    </row>
    <row r="176" spans="2:7" x14ac:dyDescent="0.55000000000000004">
      <c r="B176" s="169"/>
      <c r="C176" s="170" t="str">
        <f t="shared" si="2"/>
        <v/>
      </c>
      <c r="D176" s="99"/>
      <c r="E176" s="99"/>
      <c r="F176" s="99"/>
      <c r="G176" s="160"/>
    </row>
    <row r="177" spans="2:7" x14ac:dyDescent="0.55000000000000004">
      <c r="B177" s="169"/>
      <c r="C177" s="170" t="str">
        <f t="shared" si="2"/>
        <v/>
      </c>
      <c r="D177" s="99"/>
      <c r="E177" s="99"/>
      <c r="F177" s="99"/>
      <c r="G177" s="160"/>
    </row>
    <row r="178" spans="2:7" x14ac:dyDescent="0.55000000000000004">
      <c r="B178" s="169"/>
      <c r="C178" s="170" t="str">
        <f t="shared" si="2"/>
        <v/>
      </c>
      <c r="D178" s="99"/>
      <c r="E178" s="99"/>
      <c r="F178" s="99"/>
      <c r="G178" s="160"/>
    </row>
    <row r="179" spans="2:7" x14ac:dyDescent="0.55000000000000004">
      <c r="B179" s="169"/>
      <c r="C179" s="170" t="str">
        <f t="shared" si="2"/>
        <v/>
      </c>
      <c r="D179" s="99"/>
      <c r="E179" s="99"/>
      <c r="F179" s="99"/>
      <c r="G179" s="160"/>
    </row>
    <row r="180" spans="2:7" x14ac:dyDescent="0.55000000000000004">
      <c r="B180" s="169"/>
      <c r="C180" s="170" t="str">
        <f t="shared" si="2"/>
        <v/>
      </c>
      <c r="D180" s="99"/>
      <c r="E180" s="99"/>
      <c r="F180" s="99"/>
      <c r="G180" s="160"/>
    </row>
    <row r="181" spans="2:7" x14ac:dyDescent="0.55000000000000004">
      <c r="B181" s="169"/>
      <c r="C181" s="170" t="str">
        <f t="shared" si="2"/>
        <v/>
      </c>
      <c r="D181" s="99"/>
      <c r="E181" s="99"/>
      <c r="F181" s="99"/>
      <c r="G181" s="160"/>
    </row>
    <row r="182" spans="2:7" x14ac:dyDescent="0.55000000000000004">
      <c r="B182" s="169"/>
      <c r="C182" s="170" t="str">
        <f t="shared" si="2"/>
        <v/>
      </c>
      <c r="D182" s="99"/>
      <c r="E182" s="99"/>
      <c r="F182" s="99"/>
      <c r="G182" s="160"/>
    </row>
    <row r="183" spans="2:7" x14ac:dyDescent="0.55000000000000004">
      <c r="B183" s="169"/>
      <c r="C183" s="170" t="str">
        <f t="shared" si="2"/>
        <v/>
      </c>
      <c r="D183" s="99"/>
      <c r="E183" s="99"/>
      <c r="F183" s="99"/>
      <c r="G183" s="160"/>
    </row>
    <row r="184" spans="2:7" x14ac:dyDescent="0.55000000000000004">
      <c r="B184" s="169"/>
      <c r="C184" s="170" t="str">
        <f t="shared" si="2"/>
        <v/>
      </c>
      <c r="D184" s="99"/>
      <c r="E184" s="99"/>
      <c r="F184" s="99"/>
      <c r="G184" s="160"/>
    </row>
    <row r="185" spans="2:7" x14ac:dyDescent="0.55000000000000004">
      <c r="B185" s="169"/>
      <c r="C185" s="170" t="str">
        <f t="shared" si="2"/>
        <v/>
      </c>
      <c r="D185" s="99"/>
      <c r="E185" s="99"/>
      <c r="F185" s="99"/>
      <c r="G185" s="160"/>
    </row>
    <row r="186" spans="2:7" x14ac:dyDescent="0.55000000000000004">
      <c r="B186" s="169"/>
      <c r="C186" s="170" t="str">
        <f t="shared" si="2"/>
        <v/>
      </c>
      <c r="D186" s="99"/>
      <c r="E186" s="99"/>
      <c r="F186" s="99"/>
      <c r="G186" s="160"/>
    </row>
    <row r="187" spans="2:7" x14ac:dyDescent="0.55000000000000004">
      <c r="B187" s="169"/>
      <c r="C187" s="170" t="str">
        <f t="shared" si="2"/>
        <v/>
      </c>
      <c r="D187" s="99"/>
      <c r="E187" s="99"/>
      <c r="F187" s="99"/>
      <c r="G187" s="160"/>
    </row>
    <row r="188" spans="2:7" x14ac:dyDescent="0.55000000000000004">
      <c r="B188" s="169"/>
      <c r="C188" s="170" t="str">
        <f t="shared" si="2"/>
        <v/>
      </c>
      <c r="D188" s="99"/>
      <c r="E188" s="99"/>
      <c r="F188" s="99"/>
      <c r="G188" s="160"/>
    </row>
    <row r="189" spans="2:7" x14ac:dyDescent="0.55000000000000004">
      <c r="B189" s="169"/>
      <c r="C189" s="170" t="str">
        <f t="shared" si="2"/>
        <v/>
      </c>
      <c r="D189" s="99"/>
      <c r="E189" s="99"/>
      <c r="F189" s="99"/>
      <c r="G189" s="160"/>
    </row>
    <row r="190" spans="2:7" x14ac:dyDescent="0.55000000000000004">
      <c r="B190" s="169"/>
      <c r="C190" s="170" t="str">
        <f t="shared" si="2"/>
        <v/>
      </c>
      <c r="D190" s="99"/>
      <c r="E190" s="99"/>
      <c r="F190" s="99"/>
      <c r="G190" s="160"/>
    </row>
    <row r="191" spans="2:7" x14ac:dyDescent="0.55000000000000004">
      <c r="B191" s="169"/>
      <c r="C191" s="170" t="str">
        <f t="shared" si="2"/>
        <v/>
      </c>
      <c r="D191" s="99"/>
      <c r="E191" s="99"/>
      <c r="F191" s="99"/>
      <c r="G191" s="160"/>
    </row>
    <row r="192" spans="2:7" x14ac:dyDescent="0.55000000000000004">
      <c r="B192" s="169"/>
      <c r="C192" s="170" t="str">
        <f t="shared" si="2"/>
        <v/>
      </c>
      <c r="D192" s="99"/>
      <c r="E192" s="99"/>
      <c r="F192" s="99"/>
      <c r="G192" s="160"/>
    </row>
    <row r="193" spans="2:7" x14ac:dyDescent="0.55000000000000004">
      <c r="B193" s="169"/>
      <c r="C193" s="170" t="str">
        <f t="shared" si="2"/>
        <v/>
      </c>
      <c r="D193" s="99"/>
      <c r="E193" s="99"/>
      <c r="F193" s="99"/>
      <c r="G193" s="160"/>
    </row>
    <row r="194" spans="2:7" x14ac:dyDescent="0.55000000000000004">
      <c r="B194" s="169"/>
      <c r="C194" s="170" t="str">
        <f t="shared" si="2"/>
        <v/>
      </c>
      <c r="D194" s="99"/>
      <c r="E194" s="99"/>
      <c r="F194" s="99"/>
      <c r="G194" s="160"/>
    </row>
    <row r="195" spans="2:7" x14ac:dyDescent="0.55000000000000004">
      <c r="B195" s="169"/>
      <c r="C195" s="170" t="str">
        <f t="shared" si="2"/>
        <v/>
      </c>
      <c r="D195" s="99"/>
      <c r="E195" s="99"/>
      <c r="F195" s="99"/>
      <c r="G195" s="160"/>
    </row>
    <row r="196" spans="2:7" x14ac:dyDescent="0.55000000000000004">
      <c r="B196" s="169"/>
      <c r="C196" s="170" t="str">
        <f t="shared" si="2"/>
        <v/>
      </c>
      <c r="D196" s="99"/>
      <c r="E196" s="99"/>
      <c r="F196" s="99"/>
      <c r="G196" s="160"/>
    </row>
    <row r="197" spans="2:7" x14ac:dyDescent="0.55000000000000004">
      <c r="B197" s="169"/>
      <c r="C197" s="170" t="str">
        <f t="shared" si="2"/>
        <v/>
      </c>
      <c r="D197" s="99"/>
      <c r="E197" s="99"/>
      <c r="F197" s="99"/>
      <c r="G197" s="160"/>
    </row>
    <row r="198" spans="2:7" x14ac:dyDescent="0.55000000000000004">
      <c r="B198" s="169"/>
      <c r="C198" s="170" t="str">
        <f t="shared" si="2"/>
        <v/>
      </c>
      <c r="D198" s="99"/>
      <c r="E198" s="99"/>
      <c r="F198" s="99"/>
      <c r="G198" s="160"/>
    </row>
    <row r="199" spans="2:7" x14ac:dyDescent="0.55000000000000004">
      <c r="B199" s="169"/>
      <c r="C199" s="170" t="str">
        <f t="shared" ref="C199:C262" si="3">IF(D199="","",IF(D199="助成事業における収入（参加費・利用料等）","01.",IF(D199="利息収入（助成事業専用口座利息）","02.",IF(D199="寄付金・協賛金収入","03.","04."))))</f>
        <v/>
      </c>
      <c r="D199" s="99"/>
      <c r="E199" s="99"/>
      <c r="F199" s="99"/>
      <c r="G199" s="160"/>
    </row>
    <row r="200" spans="2:7" x14ac:dyDescent="0.55000000000000004">
      <c r="B200" s="169"/>
      <c r="C200" s="170" t="str">
        <f t="shared" si="3"/>
        <v/>
      </c>
      <c r="D200" s="99"/>
      <c r="E200" s="99"/>
      <c r="F200" s="99"/>
      <c r="G200" s="160"/>
    </row>
    <row r="201" spans="2:7" x14ac:dyDescent="0.55000000000000004">
      <c r="B201" s="169"/>
      <c r="C201" s="170" t="str">
        <f t="shared" si="3"/>
        <v/>
      </c>
      <c r="D201" s="99"/>
      <c r="E201" s="99"/>
      <c r="F201" s="99"/>
      <c r="G201" s="160"/>
    </row>
    <row r="202" spans="2:7" x14ac:dyDescent="0.55000000000000004">
      <c r="B202" s="169"/>
      <c r="C202" s="170" t="str">
        <f t="shared" si="3"/>
        <v/>
      </c>
      <c r="D202" s="99"/>
      <c r="E202" s="99"/>
      <c r="F202" s="99"/>
      <c r="G202" s="160"/>
    </row>
    <row r="203" spans="2:7" x14ac:dyDescent="0.55000000000000004">
      <c r="B203" s="169"/>
      <c r="C203" s="170" t="str">
        <f t="shared" si="3"/>
        <v/>
      </c>
      <c r="D203" s="99"/>
      <c r="E203" s="99"/>
      <c r="F203" s="99"/>
      <c r="G203" s="160"/>
    </row>
    <row r="204" spans="2:7" x14ac:dyDescent="0.55000000000000004">
      <c r="B204" s="169"/>
      <c r="C204" s="170" t="str">
        <f t="shared" si="3"/>
        <v/>
      </c>
      <c r="D204" s="99"/>
      <c r="E204" s="99"/>
      <c r="F204" s="99"/>
      <c r="G204" s="160"/>
    </row>
    <row r="205" spans="2:7" x14ac:dyDescent="0.55000000000000004">
      <c r="B205" s="169"/>
      <c r="C205" s="170" t="str">
        <f t="shared" si="3"/>
        <v/>
      </c>
      <c r="D205" s="99"/>
      <c r="E205" s="99"/>
      <c r="F205" s="99"/>
      <c r="G205" s="160"/>
    </row>
    <row r="206" spans="2:7" x14ac:dyDescent="0.55000000000000004">
      <c r="B206" s="169"/>
      <c r="C206" s="170" t="str">
        <f t="shared" si="3"/>
        <v/>
      </c>
      <c r="D206" s="99"/>
      <c r="E206" s="99"/>
      <c r="F206" s="99"/>
      <c r="G206" s="160"/>
    </row>
    <row r="207" spans="2:7" x14ac:dyDescent="0.55000000000000004">
      <c r="B207" s="169"/>
      <c r="C207" s="170" t="str">
        <f t="shared" si="3"/>
        <v/>
      </c>
      <c r="D207" s="99"/>
      <c r="E207" s="99"/>
      <c r="F207" s="99"/>
      <c r="G207" s="160"/>
    </row>
    <row r="208" spans="2:7" x14ac:dyDescent="0.55000000000000004">
      <c r="B208" s="169"/>
      <c r="C208" s="170" t="str">
        <f t="shared" si="3"/>
        <v/>
      </c>
      <c r="D208" s="99"/>
      <c r="E208" s="99"/>
      <c r="F208" s="99"/>
      <c r="G208" s="160"/>
    </row>
    <row r="209" spans="2:7" x14ac:dyDescent="0.55000000000000004">
      <c r="B209" s="169"/>
      <c r="C209" s="170" t="str">
        <f t="shared" si="3"/>
        <v/>
      </c>
      <c r="D209" s="99"/>
      <c r="E209" s="99"/>
      <c r="F209" s="99"/>
      <c r="G209" s="160"/>
    </row>
    <row r="210" spans="2:7" x14ac:dyDescent="0.55000000000000004">
      <c r="B210" s="169"/>
      <c r="C210" s="170" t="str">
        <f t="shared" si="3"/>
        <v/>
      </c>
      <c r="D210" s="99"/>
      <c r="E210" s="99"/>
      <c r="F210" s="99"/>
      <c r="G210" s="160"/>
    </row>
    <row r="211" spans="2:7" x14ac:dyDescent="0.55000000000000004">
      <c r="B211" s="169"/>
      <c r="C211" s="170" t="str">
        <f t="shared" si="3"/>
        <v/>
      </c>
      <c r="D211" s="99"/>
      <c r="E211" s="99"/>
      <c r="F211" s="99"/>
      <c r="G211" s="160"/>
    </row>
    <row r="212" spans="2:7" x14ac:dyDescent="0.55000000000000004">
      <c r="B212" s="169"/>
      <c r="C212" s="170" t="str">
        <f t="shared" si="3"/>
        <v/>
      </c>
      <c r="D212" s="99"/>
      <c r="E212" s="99"/>
      <c r="F212" s="99"/>
      <c r="G212" s="160"/>
    </row>
    <row r="213" spans="2:7" x14ac:dyDescent="0.55000000000000004">
      <c r="B213" s="169"/>
      <c r="C213" s="170" t="str">
        <f t="shared" si="3"/>
        <v/>
      </c>
      <c r="D213" s="99"/>
      <c r="E213" s="99"/>
      <c r="F213" s="99"/>
      <c r="G213" s="160"/>
    </row>
    <row r="214" spans="2:7" x14ac:dyDescent="0.55000000000000004">
      <c r="B214" s="169"/>
      <c r="C214" s="170" t="str">
        <f t="shared" si="3"/>
        <v/>
      </c>
      <c r="D214" s="99"/>
      <c r="E214" s="99"/>
      <c r="F214" s="99"/>
      <c r="G214" s="160"/>
    </row>
    <row r="215" spans="2:7" x14ac:dyDescent="0.55000000000000004">
      <c r="B215" s="169"/>
      <c r="C215" s="170" t="str">
        <f t="shared" si="3"/>
        <v/>
      </c>
      <c r="D215" s="99"/>
      <c r="E215" s="99"/>
      <c r="F215" s="99"/>
      <c r="G215" s="160"/>
    </row>
    <row r="216" spans="2:7" x14ac:dyDescent="0.55000000000000004">
      <c r="B216" s="169"/>
      <c r="C216" s="170" t="str">
        <f t="shared" si="3"/>
        <v/>
      </c>
      <c r="D216" s="99"/>
      <c r="E216" s="99"/>
      <c r="F216" s="99"/>
      <c r="G216" s="160"/>
    </row>
    <row r="217" spans="2:7" x14ac:dyDescent="0.55000000000000004">
      <c r="B217" s="169"/>
      <c r="C217" s="170" t="str">
        <f t="shared" si="3"/>
        <v/>
      </c>
      <c r="D217" s="99"/>
      <c r="E217" s="99"/>
      <c r="F217" s="99"/>
      <c r="G217" s="160"/>
    </row>
    <row r="218" spans="2:7" x14ac:dyDescent="0.55000000000000004">
      <c r="B218" s="169"/>
      <c r="C218" s="170" t="str">
        <f t="shared" si="3"/>
        <v/>
      </c>
      <c r="D218" s="99"/>
      <c r="E218" s="99"/>
      <c r="F218" s="99"/>
      <c r="G218" s="160"/>
    </row>
    <row r="219" spans="2:7" x14ac:dyDescent="0.55000000000000004">
      <c r="B219" s="169"/>
      <c r="C219" s="170" t="str">
        <f t="shared" si="3"/>
        <v/>
      </c>
      <c r="D219" s="99"/>
      <c r="E219" s="99"/>
      <c r="F219" s="99"/>
      <c r="G219" s="160"/>
    </row>
    <row r="220" spans="2:7" x14ac:dyDescent="0.55000000000000004">
      <c r="B220" s="169"/>
      <c r="C220" s="170" t="str">
        <f t="shared" si="3"/>
        <v/>
      </c>
      <c r="D220" s="99"/>
      <c r="E220" s="99"/>
      <c r="F220" s="99"/>
      <c r="G220" s="160"/>
    </row>
    <row r="221" spans="2:7" x14ac:dyDescent="0.55000000000000004">
      <c r="B221" s="169"/>
      <c r="C221" s="170" t="str">
        <f t="shared" si="3"/>
        <v/>
      </c>
      <c r="D221" s="99"/>
      <c r="E221" s="99"/>
      <c r="F221" s="99"/>
      <c r="G221" s="160"/>
    </row>
    <row r="222" spans="2:7" x14ac:dyDescent="0.55000000000000004">
      <c r="B222" s="169"/>
      <c r="C222" s="170" t="str">
        <f t="shared" si="3"/>
        <v/>
      </c>
      <c r="D222" s="99"/>
      <c r="E222" s="99"/>
      <c r="F222" s="99"/>
      <c r="G222" s="160"/>
    </row>
    <row r="223" spans="2:7" x14ac:dyDescent="0.55000000000000004">
      <c r="B223" s="169"/>
      <c r="C223" s="170" t="str">
        <f t="shared" si="3"/>
        <v/>
      </c>
      <c r="D223" s="99"/>
      <c r="E223" s="99"/>
      <c r="F223" s="99"/>
      <c r="G223" s="160"/>
    </row>
    <row r="224" spans="2:7" x14ac:dyDescent="0.55000000000000004">
      <c r="B224" s="169"/>
      <c r="C224" s="170" t="str">
        <f t="shared" si="3"/>
        <v/>
      </c>
      <c r="D224" s="99"/>
      <c r="E224" s="99"/>
      <c r="F224" s="99"/>
      <c r="G224" s="160"/>
    </row>
    <row r="225" spans="2:7" x14ac:dyDescent="0.55000000000000004">
      <c r="B225" s="169"/>
      <c r="C225" s="170" t="str">
        <f t="shared" si="3"/>
        <v/>
      </c>
      <c r="D225" s="99"/>
      <c r="E225" s="99"/>
      <c r="F225" s="99"/>
      <c r="G225" s="160"/>
    </row>
    <row r="226" spans="2:7" x14ac:dyDescent="0.55000000000000004">
      <c r="B226" s="169"/>
      <c r="C226" s="170" t="str">
        <f t="shared" si="3"/>
        <v/>
      </c>
      <c r="D226" s="99"/>
      <c r="E226" s="99"/>
      <c r="F226" s="99"/>
      <c r="G226" s="160"/>
    </row>
    <row r="227" spans="2:7" x14ac:dyDescent="0.55000000000000004">
      <c r="B227" s="169"/>
      <c r="C227" s="170" t="str">
        <f t="shared" si="3"/>
        <v/>
      </c>
      <c r="D227" s="99"/>
      <c r="E227" s="99"/>
      <c r="F227" s="99"/>
      <c r="G227" s="160"/>
    </row>
    <row r="228" spans="2:7" x14ac:dyDescent="0.55000000000000004">
      <c r="B228" s="169"/>
      <c r="C228" s="170" t="str">
        <f t="shared" si="3"/>
        <v/>
      </c>
      <c r="D228" s="99"/>
      <c r="E228" s="99"/>
      <c r="F228" s="99"/>
      <c r="G228" s="160"/>
    </row>
    <row r="229" spans="2:7" x14ac:dyDescent="0.55000000000000004">
      <c r="B229" s="169"/>
      <c r="C229" s="170" t="str">
        <f t="shared" si="3"/>
        <v/>
      </c>
      <c r="D229" s="99"/>
      <c r="E229" s="99"/>
      <c r="F229" s="99"/>
      <c r="G229" s="160"/>
    </row>
    <row r="230" spans="2:7" x14ac:dyDescent="0.55000000000000004">
      <c r="B230" s="169"/>
      <c r="C230" s="170" t="str">
        <f t="shared" si="3"/>
        <v/>
      </c>
      <c r="D230" s="99"/>
      <c r="E230" s="99"/>
      <c r="F230" s="99"/>
      <c r="G230" s="160"/>
    </row>
    <row r="231" spans="2:7" x14ac:dyDescent="0.55000000000000004">
      <c r="B231" s="169"/>
      <c r="C231" s="170" t="str">
        <f t="shared" si="3"/>
        <v/>
      </c>
      <c r="D231" s="99"/>
      <c r="E231" s="99"/>
      <c r="F231" s="99"/>
      <c r="G231" s="160"/>
    </row>
    <row r="232" spans="2:7" x14ac:dyDescent="0.55000000000000004">
      <c r="B232" s="169"/>
      <c r="C232" s="170" t="str">
        <f t="shared" si="3"/>
        <v/>
      </c>
      <c r="D232" s="99"/>
      <c r="E232" s="99"/>
      <c r="F232" s="99"/>
      <c r="G232" s="160"/>
    </row>
    <row r="233" spans="2:7" x14ac:dyDescent="0.55000000000000004">
      <c r="B233" s="169"/>
      <c r="C233" s="170" t="str">
        <f t="shared" si="3"/>
        <v/>
      </c>
      <c r="D233" s="99"/>
      <c r="E233" s="99"/>
      <c r="F233" s="99"/>
      <c r="G233" s="160"/>
    </row>
    <row r="234" spans="2:7" x14ac:dyDescent="0.55000000000000004">
      <c r="B234" s="169"/>
      <c r="C234" s="170" t="str">
        <f t="shared" si="3"/>
        <v/>
      </c>
      <c r="D234" s="99"/>
      <c r="E234" s="99"/>
      <c r="F234" s="99"/>
      <c r="G234" s="160"/>
    </row>
    <row r="235" spans="2:7" x14ac:dyDescent="0.55000000000000004">
      <c r="B235" s="169"/>
      <c r="C235" s="170" t="str">
        <f t="shared" si="3"/>
        <v/>
      </c>
      <c r="D235" s="99"/>
      <c r="E235" s="99"/>
      <c r="F235" s="99"/>
      <c r="G235" s="160"/>
    </row>
    <row r="236" spans="2:7" x14ac:dyDescent="0.55000000000000004">
      <c r="B236" s="169"/>
      <c r="C236" s="170" t="str">
        <f t="shared" si="3"/>
        <v/>
      </c>
      <c r="D236" s="99"/>
      <c r="E236" s="99"/>
      <c r="F236" s="99"/>
      <c r="G236" s="160"/>
    </row>
    <row r="237" spans="2:7" x14ac:dyDescent="0.55000000000000004">
      <c r="B237" s="169"/>
      <c r="C237" s="170" t="str">
        <f t="shared" si="3"/>
        <v/>
      </c>
      <c r="D237" s="99"/>
      <c r="E237" s="99"/>
      <c r="F237" s="99"/>
      <c r="G237" s="160"/>
    </row>
    <row r="238" spans="2:7" x14ac:dyDescent="0.55000000000000004">
      <c r="B238" s="169"/>
      <c r="C238" s="170" t="str">
        <f t="shared" si="3"/>
        <v/>
      </c>
      <c r="D238" s="99"/>
      <c r="E238" s="99"/>
      <c r="F238" s="99"/>
      <c r="G238" s="160"/>
    </row>
    <row r="239" spans="2:7" x14ac:dyDescent="0.55000000000000004">
      <c r="B239" s="169"/>
      <c r="C239" s="170" t="str">
        <f t="shared" si="3"/>
        <v/>
      </c>
      <c r="D239" s="99"/>
      <c r="E239" s="99"/>
      <c r="F239" s="99"/>
      <c r="G239" s="160"/>
    </row>
    <row r="240" spans="2:7" x14ac:dyDescent="0.55000000000000004">
      <c r="B240" s="169"/>
      <c r="C240" s="170" t="str">
        <f t="shared" si="3"/>
        <v/>
      </c>
      <c r="D240" s="99"/>
      <c r="E240" s="99"/>
      <c r="F240" s="99"/>
      <c r="G240" s="160"/>
    </row>
    <row r="241" spans="2:7" x14ac:dyDescent="0.55000000000000004">
      <c r="B241" s="169"/>
      <c r="C241" s="170" t="str">
        <f t="shared" si="3"/>
        <v/>
      </c>
      <c r="D241" s="99"/>
      <c r="E241" s="99"/>
      <c r="F241" s="99"/>
      <c r="G241" s="160"/>
    </row>
    <row r="242" spans="2:7" x14ac:dyDescent="0.55000000000000004">
      <c r="B242" s="169"/>
      <c r="C242" s="170" t="str">
        <f t="shared" si="3"/>
        <v/>
      </c>
      <c r="D242" s="99"/>
      <c r="E242" s="99"/>
      <c r="F242" s="99"/>
      <c r="G242" s="160"/>
    </row>
    <row r="243" spans="2:7" x14ac:dyDescent="0.55000000000000004">
      <c r="B243" s="169"/>
      <c r="C243" s="170" t="str">
        <f t="shared" si="3"/>
        <v/>
      </c>
      <c r="D243" s="99"/>
      <c r="E243" s="99"/>
      <c r="F243" s="99"/>
      <c r="G243" s="160"/>
    </row>
    <row r="244" spans="2:7" x14ac:dyDescent="0.55000000000000004">
      <c r="B244" s="169"/>
      <c r="C244" s="170" t="str">
        <f t="shared" si="3"/>
        <v/>
      </c>
      <c r="D244" s="99"/>
      <c r="E244" s="99"/>
      <c r="F244" s="99"/>
      <c r="G244" s="160"/>
    </row>
    <row r="245" spans="2:7" x14ac:dyDescent="0.55000000000000004">
      <c r="B245" s="169"/>
      <c r="C245" s="170" t="str">
        <f t="shared" si="3"/>
        <v/>
      </c>
      <c r="D245" s="99"/>
      <c r="E245" s="99"/>
      <c r="F245" s="99"/>
      <c r="G245" s="160"/>
    </row>
    <row r="246" spans="2:7" x14ac:dyDescent="0.55000000000000004">
      <c r="B246" s="169"/>
      <c r="C246" s="170" t="str">
        <f t="shared" si="3"/>
        <v/>
      </c>
      <c r="D246" s="99"/>
      <c r="E246" s="99"/>
      <c r="F246" s="99"/>
      <c r="G246" s="160"/>
    </row>
    <row r="247" spans="2:7" x14ac:dyDescent="0.55000000000000004">
      <c r="B247" s="169"/>
      <c r="C247" s="170" t="str">
        <f t="shared" si="3"/>
        <v/>
      </c>
      <c r="D247" s="99"/>
      <c r="E247" s="99"/>
      <c r="F247" s="99"/>
      <c r="G247" s="160"/>
    </row>
    <row r="248" spans="2:7" x14ac:dyDescent="0.55000000000000004">
      <c r="B248" s="169"/>
      <c r="C248" s="170" t="str">
        <f t="shared" si="3"/>
        <v/>
      </c>
      <c r="D248" s="99"/>
      <c r="E248" s="99"/>
      <c r="F248" s="99"/>
      <c r="G248" s="160"/>
    </row>
    <row r="249" spans="2:7" x14ac:dyDescent="0.55000000000000004">
      <c r="B249" s="169"/>
      <c r="C249" s="170" t="str">
        <f t="shared" si="3"/>
        <v/>
      </c>
      <c r="D249" s="99"/>
      <c r="E249" s="99"/>
      <c r="F249" s="99"/>
      <c r="G249" s="160"/>
    </row>
    <row r="250" spans="2:7" x14ac:dyDescent="0.55000000000000004">
      <c r="B250" s="169"/>
      <c r="C250" s="170" t="str">
        <f t="shared" si="3"/>
        <v/>
      </c>
      <c r="D250" s="99"/>
      <c r="E250" s="99"/>
      <c r="F250" s="99"/>
      <c r="G250" s="160"/>
    </row>
    <row r="251" spans="2:7" x14ac:dyDescent="0.55000000000000004">
      <c r="B251" s="169"/>
      <c r="C251" s="170" t="str">
        <f t="shared" si="3"/>
        <v/>
      </c>
      <c r="D251" s="99"/>
      <c r="E251" s="99"/>
      <c r="F251" s="99"/>
      <c r="G251" s="160"/>
    </row>
    <row r="252" spans="2:7" x14ac:dyDescent="0.55000000000000004">
      <c r="B252" s="169"/>
      <c r="C252" s="170" t="str">
        <f t="shared" si="3"/>
        <v/>
      </c>
      <c r="D252" s="99"/>
      <c r="E252" s="99"/>
      <c r="F252" s="99"/>
      <c r="G252" s="160"/>
    </row>
    <row r="253" spans="2:7" x14ac:dyDescent="0.55000000000000004">
      <c r="B253" s="169"/>
      <c r="C253" s="170" t="str">
        <f t="shared" si="3"/>
        <v/>
      </c>
      <c r="D253" s="99"/>
      <c r="E253" s="99"/>
      <c r="F253" s="99"/>
      <c r="G253" s="160"/>
    </row>
    <row r="254" spans="2:7" x14ac:dyDescent="0.55000000000000004">
      <c r="B254" s="169"/>
      <c r="C254" s="170" t="str">
        <f t="shared" si="3"/>
        <v/>
      </c>
      <c r="D254" s="99"/>
      <c r="E254" s="99"/>
      <c r="F254" s="99"/>
      <c r="G254" s="160"/>
    </row>
    <row r="255" spans="2:7" x14ac:dyDescent="0.55000000000000004">
      <c r="B255" s="169"/>
      <c r="C255" s="170" t="str">
        <f t="shared" si="3"/>
        <v/>
      </c>
      <c r="D255" s="99"/>
      <c r="E255" s="99"/>
      <c r="F255" s="99"/>
      <c r="G255" s="160"/>
    </row>
    <row r="256" spans="2:7" x14ac:dyDescent="0.55000000000000004">
      <c r="B256" s="169"/>
      <c r="C256" s="170" t="str">
        <f t="shared" si="3"/>
        <v/>
      </c>
      <c r="D256" s="99"/>
      <c r="E256" s="99"/>
      <c r="F256" s="99"/>
      <c r="G256" s="160"/>
    </row>
    <row r="257" spans="2:7" x14ac:dyDescent="0.55000000000000004">
      <c r="B257" s="169"/>
      <c r="C257" s="170" t="str">
        <f t="shared" si="3"/>
        <v/>
      </c>
      <c r="D257" s="99"/>
      <c r="E257" s="99"/>
      <c r="F257" s="99"/>
      <c r="G257" s="160"/>
    </row>
    <row r="258" spans="2:7" x14ac:dyDescent="0.55000000000000004">
      <c r="B258" s="169"/>
      <c r="C258" s="170" t="str">
        <f t="shared" si="3"/>
        <v/>
      </c>
      <c r="D258" s="99"/>
      <c r="E258" s="99"/>
      <c r="F258" s="99"/>
      <c r="G258" s="160"/>
    </row>
    <row r="259" spans="2:7" x14ac:dyDescent="0.55000000000000004">
      <c r="B259" s="169"/>
      <c r="C259" s="170" t="str">
        <f t="shared" si="3"/>
        <v/>
      </c>
      <c r="D259" s="99"/>
      <c r="E259" s="99"/>
      <c r="F259" s="99"/>
      <c r="G259" s="160"/>
    </row>
    <row r="260" spans="2:7" x14ac:dyDescent="0.55000000000000004">
      <c r="B260" s="169"/>
      <c r="C260" s="170" t="str">
        <f t="shared" si="3"/>
        <v/>
      </c>
      <c r="D260" s="99"/>
      <c r="E260" s="99"/>
      <c r="F260" s="99"/>
      <c r="G260" s="160"/>
    </row>
    <row r="261" spans="2:7" x14ac:dyDescent="0.55000000000000004">
      <c r="B261" s="169"/>
      <c r="C261" s="170" t="str">
        <f t="shared" si="3"/>
        <v/>
      </c>
      <c r="D261" s="99"/>
      <c r="E261" s="99"/>
      <c r="F261" s="99"/>
      <c r="G261" s="160"/>
    </row>
    <row r="262" spans="2:7" x14ac:dyDescent="0.55000000000000004">
      <c r="B262" s="169"/>
      <c r="C262" s="170" t="str">
        <f t="shared" si="3"/>
        <v/>
      </c>
      <c r="D262" s="99"/>
      <c r="E262" s="99"/>
      <c r="F262" s="99"/>
      <c r="G262" s="160"/>
    </row>
    <row r="263" spans="2:7" x14ac:dyDescent="0.55000000000000004">
      <c r="B263" s="169"/>
      <c r="C263" s="170" t="str">
        <f t="shared" ref="C263:C326" si="4">IF(D263="","",IF(D263="助成事業における収入（参加費・利用料等）","01.",IF(D263="利息収入（助成事業専用口座利息）","02.",IF(D263="寄付金・協賛金収入","03.","04."))))</f>
        <v/>
      </c>
      <c r="D263" s="99"/>
      <c r="E263" s="99"/>
      <c r="F263" s="99"/>
      <c r="G263" s="160"/>
    </row>
    <row r="264" spans="2:7" x14ac:dyDescent="0.55000000000000004">
      <c r="B264" s="169"/>
      <c r="C264" s="170" t="str">
        <f t="shared" si="4"/>
        <v/>
      </c>
      <c r="D264" s="99"/>
      <c r="E264" s="99"/>
      <c r="F264" s="99"/>
      <c r="G264" s="160"/>
    </row>
    <row r="265" spans="2:7" x14ac:dyDescent="0.55000000000000004">
      <c r="B265" s="169"/>
      <c r="C265" s="170" t="str">
        <f t="shared" si="4"/>
        <v/>
      </c>
      <c r="D265" s="99"/>
      <c r="E265" s="99"/>
      <c r="F265" s="99"/>
      <c r="G265" s="160"/>
    </row>
    <row r="266" spans="2:7" x14ac:dyDescent="0.55000000000000004">
      <c r="B266" s="169"/>
      <c r="C266" s="170" t="str">
        <f t="shared" si="4"/>
        <v/>
      </c>
      <c r="D266" s="99"/>
      <c r="E266" s="99"/>
      <c r="F266" s="99"/>
      <c r="G266" s="160"/>
    </row>
    <row r="267" spans="2:7" x14ac:dyDescent="0.55000000000000004">
      <c r="B267" s="169"/>
      <c r="C267" s="170" t="str">
        <f t="shared" si="4"/>
        <v/>
      </c>
      <c r="D267" s="99"/>
      <c r="E267" s="99"/>
      <c r="F267" s="99"/>
      <c r="G267" s="160"/>
    </row>
    <row r="268" spans="2:7" x14ac:dyDescent="0.55000000000000004">
      <c r="B268" s="169"/>
      <c r="C268" s="170" t="str">
        <f t="shared" si="4"/>
        <v/>
      </c>
      <c r="D268" s="99"/>
      <c r="E268" s="99"/>
      <c r="F268" s="99"/>
      <c r="G268" s="160"/>
    </row>
    <row r="269" spans="2:7" x14ac:dyDescent="0.55000000000000004">
      <c r="B269" s="169"/>
      <c r="C269" s="170" t="str">
        <f t="shared" si="4"/>
        <v/>
      </c>
      <c r="D269" s="99"/>
      <c r="E269" s="99"/>
      <c r="F269" s="99"/>
      <c r="G269" s="160"/>
    </row>
    <row r="270" spans="2:7" x14ac:dyDescent="0.55000000000000004">
      <c r="B270" s="169"/>
      <c r="C270" s="170" t="str">
        <f t="shared" si="4"/>
        <v/>
      </c>
      <c r="D270" s="99"/>
      <c r="E270" s="99"/>
      <c r="F270" s="99"/>
      <c r="G270" s="160"/>
    </row>
    <row r="271" spans="2:7" x14ac:dyDescent="0.55000000000000004">
      <c r="B271" s="169"/>
      <c r="C271" s="170" t="str">
        <f t="shared" si="4"/>
        <v/>
      </c>
      <c r="D271" s="99"/>
      <c r="E271" s="99"/>
      <c r="F271" s="99"/>
      <c r="G271" s="160"/>
    </row>
    <row r="272" spans="2:7" x14ac:dyDescent="0.55000000000000004">
      <c r="B272" s="169"/>
      <c r="C272" s="170" t="str">
        <f t="shared" si="4"/>
        <v/>
      </c>
      <c r="D272" s="99"/>
      <c r="E272" s="99"/>
      <c r="F272" s="99"/>
      <c r="G272" s="160"/>
    </row>
    <row r="273" spans="2:7" x14ac:dyDescent="0.55000000000000004">
      <c r="B273" s="169"/>
      <c r="C273" s="170" t="str">
        <f t="shared" si="4"/>
        <v/>
      </c>
      <c r="D273" s="99"/>
      <c r="E273" s="99"/>
      <c r="F273" s="99"/>
      <c r="G273" s="160"/>
    </row>
    <row r="274" spans="2:7" x14ac:dyDescent="0.55000000000000004">
      <c r="B274" s="169"/>
      <c r="C274" s="170" t="str">
        <f t="shared" si="4"/>
        <v/>
      </c>
      <c r="D274" s="99"/>
      <c r="E274" s="99"/>
      <c r="F274" s="99"/>
      <c r="G274" s="160"/>
    </row>
    <row r="275" spans="2:7" x14ac:dyDescent="0.55000000000000004">
      <c r="B275" s="169"/>
      <c r="C275" s="170" t="str">
        <f t="shared" si="4"/>
        <v/>
      </c>
      <c r="D275" s="99"/>
      <c r="E275" s="99"/>
      <c r="F275" s="99"/>
      <c r="G275" s="160"/>
    </row>
    <row r="276" spans="2:7" x14ac:dyDescent="0.55000000000000004">
      <c r="B276" s="169"/>
      <c r="C276" s="170" t="str">
        <f t="shared" si="4"/>
        <v/>
      </c>
      <c r="D276" s="99"/>
      <c r="E276" s="99"/>
      <c r="F276" s="99"/>
      <c r="G276" s="160"/>
    </row>
    <row r="277" spans="2:7" x14ac:dyDescent="0.55000000000000004">
      <c r="B277" s="169"/>
      <c r="C277" s="170" t="str">
        <f t="shared" si="4"/>
        <v/>
      </c>
      <c r="D277" s="99"/>
      <c r="E277" s="99"/>
      <c r="F277" s="99"/>
      <c r="G277" s="160"/>
    </row>
    <row r="278" spans="2:7" x14ac:dyDescent="0.55000000000000004">
      <c r="B278" s="169"/>
      <c r="C278" s="170" t="str">
        <f t="shared" si="4"/>
        <v/>
      </c>
      <c r="D278" s="99"/>
      <c r="E278" s="99"/>
      <c r="F278" s="99"/>
      <c r="G278" s="160"/>
    </row>
    <row r="279" spans="2:7" x14ac:dyDescent="0.55000000000000004">
      <c r="B279" s="169"/>
      <c r="C279" s="170" t="str">
        <f t="shared" si="4"/>
        <v/>
      </c>
      <c r="D279" s="99"/>
      <c r="E279" s="99"/>
      <c r="F279" s="99"/>
      <c r="G279" s="160"/>
    </row>
    <row r="280" spans="2:7" x14ac:dyDescent="0.55000000000000004">
      <c r="B280" s="169"/>
      <c r="C280" s="170" t="str">
        <f t="shared" si="4"/>
        <v/>
      </c>
      <c r="D280" s="99"/>
      <c r="E280" s="99"/>
      <c r="F280" s="99"/>
      <c r="G280" s="160"/>
    </row>
    <row r="281" spans="2:7" x14ac:dyDescent="0.55000000000000004">
      <c r="B281" s="169"/>
      <c r="C281" s="170" t="str">
        <f t="shared" si="4"/>
        <v/>
      </c>
      <c r="D281" s="99"/>
      <c r="E281" s="99"/>
      <c r="F281" s="99"/>
      <c r="G281" s="160"/>
    </row>
    <row r="282" spans="2:7" x14ac:dyDescent="0.55000000000000004">
      <c r="B282" s="169"/>
      <c r="C282" s="170" t="str">
        <f t="shared" si="4"/>
        <v/>
      </c>
      <c r="D282" s="99"/>
      <c r="E282" s="99"/>
      <c r="F282" s="99"/>
      <c r="G282" s="160"/>
    </row>
    <row r="283" spans="2:7" x14ac:dyDescent="0.55000000000000004">
      <c r="B283" s="169"/>
      <c r="C283" s="170" t="str">
        <f t="shared" si="4"/>
        <v/>
      </c>
      <c r="D283" s="99"/>
      <c r="E283" s="99"/>
      <c r="F283" s="99"/>
      <c r="G283" s="160"/>
    </row>
    <row r="284" spans="2:7" x14ac:dyDescent="0.55000000000000004">
      <c r="B284" s="169"/>
      <c r="C284" s="170" t="str">
        <f t="shared" si="4"/>
        <v/>
      </c>
      <c r="D284" s="99"/>
      <c r="E284" s="99"/>
      <c r="F284" s="99"/>
      <c r="G284" s="160"/>
    </row>
    <row r="285" spans="2:7" x14ac:dyDescent="0.55000000000000004">
      <c r="B285" s="169"/>
      <c r="C285" s="170" t="str">
        <f t="shared" si="4"/>
        <v/>
      </c>
      <c r="D285" s="99"/>
      <c r="E285" s="99"/>
      <c r="F285" s="99"/>
      <c r="G285" s="160"/>
    </row>
    <row r="286" spans="2:7" x14ac:dyDescent="0.55000000000000004">
      <c r="B286" s="169"/>
      <c r="C286" s="170" t="str">
        <f t="shared" si="4"/>
        <v/>
      </c>
      <c r="D286" s="99"/>
      <c r="E286" s="99"/>
      <c r="F286" s="99"/>
      <c r="G286" s="160"/>
    </row>
    <row r="287" spans="2:7" x14ac:dyDescent="0.55000000000000004">
      <c r="B287" s="169"/>
      <c r="C287" s="170" t="str">
        <f t="shared" si="4"/>
        <v/>
      </c>
      <c r="D287" s="99"/>
      <c r="E287" s="99"/>
      <c r="F287" s="99"/>
      <c r="G287" s="160"/>
    </row>
    <row r="288" spans="2:7" x14ac:dyDescent="0.55000000000000004">
      <c r="B288" s="169"/>
      <c r="C288" s="170" t="str">
        <f t="shared" si="4"/>
        <v/>
      </c>
      <c r="D288" s="99"/>
      <c r="E288" s="99"/>
      <c r="F288" s="99"/>
      <c r="G288" s="160"/>
    </row>
    <row r="289" spans="2:7" x14ac:dyDescent="0.55000000000000004">
      <c r="B289" s="169"/>
      <c r="C289" s="170" t="str">
        <f t="shared" si="4"/>
        <v/>
      </c>
      <c r="D289" s="99"/>
      <c r="E289" s="99"/>
      <c r="F289" s="99"/>
      <c r="G289" s="160"/>
    </row>
    <row r="290" spans="2:7" x14ac:dyDescent="0.55000000000000004">
      <c r="B290" s="169"/>
      <c r="C290" s="170" t="str">
        <f t="shared" si="4"/>
        <v/>
      </c>
      <c r="D290" s="99"/>
      <c r="E290" s="99"/>
      <c r="F290" s="99"/>
      <c r="G290" s="160"/>
    </row>
    <row r="291" spans="2:7" x14ac:dyDescent="0.55000000000000004">
      <c r="B291" s="169"/>
      <c r="C291" s="170" t="str">
        <f t="shared" si="4"/>
        <v/>
      </c>
      <c r="D291" s="99"/>
      <c r="E291" s="99"/>
      <c r="F291" s="99"/>
      <c r="G291" s="160"/>
    </row>
    <row r="292" spans="2:7" x14ac:dyDescent="0.55000000000000004">
      <c r="B292" s="169"/>
      <c r="C292" s="170" t="str">
        <f t="shared" si="4"/>
        <v/>
      </c>
      <c r="D292" s="99"/>
      <c r="E292" s="99"/>
      <c r="F292" s="99"/>
      <c r="G292" s="160"/>
    </row>
    <row r="293" spans="2:7" x14ac:dyDescent="0.55000000000000004">
      <c r="B293" s="169"/>
      <c r="C293" s="170" t="str">
        <f t="shared" si="4"/>
        <v/>
      </c>
      <c r="D293" s="99"/>
      <c r="E293" s="99"/>
      <c r="F293" s="99"/>
      <c r="G293" s="160"/>
    </row>
    <row r="294" spans="2:7" x14ac:dyDescent="0.55000000000000004">
      <c r="B294" s="169"/>
      <c r="C294" s="170" t="str">
        <f t="shared" si="4"/>
        <v/>
      </c>
      <c r="D294" s="99"/>
      <c r="E294" s="99"/>
      <c r="F294" s="99"/>
      <c r="G294" s="160"/>
    </row>
    <row r="295" spans="2:7" x14ac:dyDescent="0.55000000000000004">
      <c r="B295" s="169"/>
      <c r="C295" s="170" t="str">
        <f t="shared" si="4"/>
        <v/>
      </c>
      <c r="D295" s="99"/>
      <c r="E295" s="99"/>
      <c r="F295" s="99"/>
      <c r="G295" s="160"/>
    </row>
    <row r="296" spans="2:7" x14ac:dyDescent="0.55000000000000004">
      <c r="B296" s="169"/>
      <c r="C296" s="170" t="str">
        <f t="shared" si="4"/>
        <v/>
      </c>
      <c r="D296" s="99"/>
      <c r="E296" s="99"/>
      <c r="F296" s="99"/>
      <c r="G296" s="160"/>
    </row>
    <row r="297" spans="2:7" x14ac:dyDescent="0.55000000000000004">
      <c r="B297" s="169"/>
      <c r="C297" s="170" t="str">
        <f t="shared" si="4"/>
        <v/>
      </c>
      <c r="D297" s="99"/>
      <c r="E297" s="99"/>
      <c r="F297" s="99"/>
      <c r="G297" s="160"/>
    </row>
    <row r="298" spans="2:7" x14ac:dyDescent="0.55000000000000004">
      <c r="B298" s="169"/>
      <c r="C298" s="170" t="str">
        <f t="shared" si="4"/>
        <v/>
      </c>
      <c r="D298" s="99"/>
      <c r="E298" s="99"/>
      <c r="F298" s="99"/>
      <c r="G298" s="160"/>
    </row>
    <row r="299" spans="2:7" x14ac:dyDescent="0.55000000000000004">
      <c r="B299" s="169"/>
      <c r="C299" s="170" t="str">
        <f t="shared" si="4"/>
        <v/>
      </c>
      <c r="D299" s="99"/>
      <c r="E299" s="99"/>
      <c r="F299" s="99"/>
      <c r="G299" s="160"/>
    </row>
    <row r="300" spans="2:7" x14ac:dyDescent="0.55000000000000004">
      <c r="B300" s="169"/>
      <c r="C300" s="170" t="str">
        <f t="shared" si="4"/>
        <v/>
      </c>
      <c r="D300" s="99"/>
      <c r="E300" s="99"/>
      <c r="F300" s="99"/>
      <c r="G300" s="160"/>
    </row>
    <row r="301" spans="2:7" x14ac:dyDescent="0.55000000000000004">
      <c r="B301" s="169"/>
      <c r="C301" s="170" t="str">
        <f t="shared" si="4"/>
        <v/>
      </c>
      <c r="D301" s="99"/>
      <c r="E301" s="99"/>
      <c r="F301" s="99"/>
      <c r="G301" s="160"/>
    </row>
    <row r="302" spans="2:7" x14ac:dyDescent="0.55000000000000004">
      <c r="B302" s="169"/>
      <c r="C302" s="170" t="str">
        <f t="shared" si="4"/>
        <v/>
      </c>
      <c r="D302" s="99"/>
      <c r="E302" s="99"/>
      <c r="F302" s="99"/>
      <c r="G302" s="160"/>
    </row>
    <row r="303" spans="2:7" x14ac:dyDescent="0.55000000000000004">
      <c r="B303" s="169"/>
      <c r="C303" s="170" t="str">
        <f t="shared" si="4"/>
        <v/>
      </c>
      <c r="D303" s="99"/>
      <c r="E303" s="99"/>
      <c r="F303" s="99"/>
      <c r="G303" s="160"/>
    </row>
    <row r="304" spans="2:7" x14ac:dyDescent="0.55000000000000004">
      <c r="B304" s="169"/>
      <c r="C304" s="170" t="str">
        <f t="shared" si="4"/>
        <v/>
      </c>
      <c r="D304" s="99"/>
      <c r="E304" s="99"/>
      <c r="F304" s="99"/>
      <c r="G304" s="160"/>
    </row>
    <row r="305" spans="2:7" x14ac:dyDescent="0.55000000000000004">
      <c r="B305" s="169"/>
      <c r="C305" s="170" t="str">
        <f t="shared" si="4"/>
        <v/>
      </c>
      <c r="D305" s="99"/>
      <c r="E305" s="99"/>
      <c r="F305" s="99"/>
      <c r="G305" s="160"/>
    </row>
    <row r="306" spans="2:7" x14ac:dyDescent="0.55000000000000004">
      <c r="B306" s="169"/>
      <c r="C306" s="170" t="str">
        <f t="shared" si="4"/>
        <v/>
      </c>
      <c r="D306" s="99"/>
      <c r="E306" s="99"/>
      <c r="F306" s="99"/>
      <c r="G306" s="160"/>
    </row>
    <row r="307" spans="2:7" x14ac:dyDescent="0.55000000000000004">
      <c r="B307" s="169"/>
      <c r="C307" s="170" t="str">
        <f t="shared" si="4"/>
        <v/>
      </c>
      <c r="D307" s="99"/>
      <c r="E307" s="99"/>
      <c r="F307" s="99"/>
      <c r="G307" s="160"/>
    </row>
    <row r="308" spans="2:7" x14ac:dyDescent="0.55000000000000004">
      <c r="B308" s="169"/>
      <c r="C308" s="170" t="str">
        <f t="shared" si="4"/>
        <v/>
      </c>
      <c r="D308" s="99"/>
      <c r="E308" s="99"/>
      <c r="F308" s="99"/>
      <c r="G308" s="160"/>
    </row>
    <row r="309" spans="2:7" x14ac:dyDescent="0.55000000000000004">
      <c r="B309" s="169"/>
      <c r="C309" s="170" t="str">
        <f t="shared" si="4"/>
        <v/>
      </c>
      <c r="D309" s="99"/>
      <c r="E309" s="99"/>
      <c r="F309" s="99"/>
      <c r="G309" s="160"/>
    </row>
    <row r="310" spans="2:7" x14ac:dyDescent="0.55000000000000004">
      <c r="B310" s="169"/>
      <c r="C310" s="170" t="str">
        <f t="shared" si="4"/>
        <v/>
      </c>
      <c r="D310" s="99"/>
      <c r="E310" s="99"/>
      <c r="F310" s="99"/>
      <c r="G310" s="160"/>
    </row>
    <row r="311" spans="2:7" x14ac:dyDescent="0.55000000000000004">
      <c r="B311" s="169"/>
      <c r="C311" s="170" t="str">
        <f t="shared" si="4"/>
        <v/>
      </c>
      <c r="D311" s="99"/>
      <c r="E311" s="99"/>
      <c r="F311" s="99"/>
      <c r="G311" s="160"/>
    </row>
    <row r="312" spans="2:7" x14ac:dyDescent="0.55000000000000004">
      <c r="B312" s="169"/>
      <c r="C312" s="170" t="str">
        <f t="shared" si="4"/>
        <v/>
      </c>
      <c r="D312" s="99"/>
      <c r="E312" s="99"/>
      <c r="F312" s="99"/>
      <c r="G312" s="160"/>
    </row>
    <row r="313" spans="2:7" x14ac:dyDescent="0.55000000000000004">
      <c r="B313" s="169"/>
      <c r="C313" s="170" t="str">
        <f t="shared" si="4"/>
        <v/>
      </c>
      <c r="D313" s="99"/>
      <c r="E313" s="99"/>
      <c r="F313" s="99"/>
      <c r="G313" s="160"/>
    </row>
    <row r="314" spans="2:7" x14ac:dyDescent="0.55000000000000004">
      <c r="B314" s="169"/>
      <c r="C314" s="170" t="str">
        <f t="shared" si="4"/>
        <v/>
      </c>
      <c r="D314" s="99"/>
      <c r="E314" s="99"/>
      <c r="F314" s="99"/>
      <c r="G314" s="160"/>
    </row>
    <row r="315" spans="2:7" x14ac:dyDescent="0.55000000000000004">
      <c r="B315" s="169"/>
      <c r="C315" s="170" t="str">
        <f t="shared" si="4"/>
        <v/>
      </c>
      <c r="D315" s="99"/>
      <c r="E315" s="99"/>
      <c r="F315" s="99"/>
      <c r="G315" s="160"/>
    </row>
    <row r="316" spans="2:7" x14ac:dyDescent="0.55000000000000004">
      <c r="B316" s="169"/>
      <c r="C316" s="170" t="str">
        <f t="shared" si="4"/>
        <v/>
      </c>
      <c r="D316" s="99"/>
      <c r="E316" s="99"/>
      <c r="F316" s="99"/>
      <c r="G316" s="160"/>
    </row>
    <row r="317" spans="2:7" x14ac:dyDescent="0.55000000000000004">
      <c r="B317" s="169"/>
      <c r="C317" s="170" t="str">
        <f t="shared" si="4"/>
        <v/>
      </c>
      <c r="D317" s="99"/>
      <c r="E317" s="99"/>
      <c r="F317" s="99"/>
      <c r="G317" s="160"/>
    </row>
    <row r="318" spans="2:7" x14ac:dyDescent="0.55000000000000004">
      <c r="B318" s="169"/>
      <c r="C318" s="170" t="str">
        <f t="shared" si="4"/>
        <v/>
      </c>
      <c r="D318" s="99"/>
      <c r="E318" s="99"/>
      <c r="F318" s="99"/>
      <c r="G318" s="160"/>
    </row>
    <row r="319" spans="2:7" x14ac:dyDescent="0.55000000000000004">
      <c r="B319" s="169"/>
      <c r="C319" s="170" t="str">
        <f t="shared" si="4"/>
        <v/>
      </c>
      <c r="D319" s="99"/>
      <c r="E319" s="99"/>
      <c r="F319" s="99"/>
      <c r="G319" s="160"/>
    </row>
    <row r="320" spans="2:7" x14ac:dyDescent="0.55000000000000004">
      <c r="B320" s="169"/>
      <c r="C320" s="170" t="str">
        <f t="shared" si="4"/>
        <v/>
      </c>
      <c r="D320" s="99"/>
      <c r="E320" s="99"/>
      <c r="F320" s="99"/>
      <c r="G320" s="160"/>
    </row>
    <row r="321" spans="2:7" x14ac:dyDescent="0.55000000000000004">
      <c r="B321" s="169"/>
      <c r="C321" s="170" t="str">
        <f t="shared" si="4"/>
        <v/>
      </c>
      <c r="D321" s="99"/>
      <c r="E321" s="99"/>
      <c r="F321" s="99"/>
      <c r="G321" s="160"/>
    </row>
    <row r="322" spans="2:7" x14ac:dyDescent="0.55000000000000004">
      <c r="B322" s="169"/>
      <c r="C322" s="170" t="str">
        <f t="shared" si="4"/>
        <v/>
      </c>
      <c r="D322" s="99"/>
      <c r="E322" s="99"/>
      <c r="F322" s="99"/>
      <c r="G322" s="160"/>
    </row>
    <row r="323" spans="2:7" x14ac:dyDescent="0.55000000000000004">
      <c r="B323" s="169"/>
      <c r="C323" s="170" t="str">
        <f t="shared" si="4"/>
        <v/>
      </c>
      <c r="D323" s="99"/>
      <c r="E323" s="99"/>
      <c r="F323" s="99"/>
      <c r="G323" s="160"/>
    </row>
    <row r="324" spans="2:7" x14ac:dyDescent="0.55000000000000004">
      <c r="B324" s="169"/>
      <c r="C324" s="170" t="str">
        <f t="shared" si="4"/>
        <v/>
      </c>
      <c r="D324" s="99"/>
      <c r="E324" s="99"/>
      <c r="F324" s="99"/>
      <c r="G324" s="160"/>
    </row>
    <row r="325" spans="2:7" x14ac:dyDescent="0.55000000000000004">
      <c r="B325" s="169"/>
      <c r="C325" s="170" t="str">
        <f t="shared" si="4"/>
        <v/>
      </c>
      <c r="D325" s="99"/>
      <c r="E325" s="99"/>
      <c r="F325" s="99"/>
      <c r="G325" s="160"/>
    </row>
    <row r="326" spans="2:7" x14ac:dyDescent="0.55000000000000004">
      <c r="B326" s="169"/>
      <c r="C326" s="170" t="str">
        <f t="shared" si="4"/>
        <v/>
      </c>
      <c r="D326" s="99"/>
      <c r="E326" s="99"/>
      <c r="F326" s="99"/>
      <c r="G326" s="160"/>
    </row>
    <row r="327" spans="2:7" x14ac:dyDescent="0.55000000000000004">
      <c r="B327" s="169"/>
      <c r="C327" s="170" t="str">
        <f t="shared" ref="C327:C390" si="5">IF(D327="","",IF(D327="助成事業における収入（参加費・利用料等）","01.",IF(D327="利息収入（助成事業専用口座利息）","02.",IF(D327="寄付金・協賛金収入","03.","04."))))</f>
        <v/>
      </c>
      <c r="D327" s="99"/>
      <c r="E327" s="99"/>
      <c r="F327" s="99"/>
      <c r="G327" s="160"/>
    </row>
    <row r="328" spans="2:7" x14ac:dyDescent="0.55000000000000004">
      <c r="B328" s="169"/>
      <c r="C328" s="170" t="str">
        <f t="shared" si="5"/>
        <v/>
      </c>
      <c r="D328" s="99"/>
      <c r="E328" s="99"/>
      <c r="F328" s="99"/>
      <c r="G328" s="160"/>
    </row>
    <row r="329" spans="2:7" x14ac:dyDescent="0.55000000000000004">
      <c r="B329" s="169"/>
      <c r="C329" s="170" t="str">
        <f t="shared" si="5"/>
        <v/>
      </c>
      <c r="D329" s="99"/>
      <c r="E329" s="99"/>
      <c r="F329" s="99"/>
      <c r="G329" s="160"/>
    </row>
    <row r="330" spans="2:7" x14ac:dyDescent="0.55000000000000004">
      <c r="B330" s="169"/>
      <c r="C330" s="170" t="str">
        <f t="shared" si="5"/>
        <v/>
      </c>
      <c r="D330" s="99"/>
      <c r="E330" s="99"/>
      <c r="F330" s="99"/>
      <c r="G330" s="160"/>
    </row>
    <row r="331" spans="2:7" x14ac:dyDescent="0.55000000000000004">
      <c r="B331" s="169"/>
      <c r="C331" s="170" t="str">
        <f t="shared" si="5"/>
        <v/>
      </c>
      <c r="D331" s="99"/>
      <c r="E331" s="99"/>
      <c r="F331" s="99"/>
      <c r="G331" s="160"/>
    </row>
    <row r="332" spans="2:7" x14ac:dyDescent="0.55000000000000004">
      <c r="B332" s="169"/>
      <c r="C332" s="170" t="str">
        <f t="shared" si="5"/>
        <v/>
      </c>
      <c r="D332" s="99"/>
      <c r="E332" s="99"/>
      <c r="F332" s="99"/>
      <c r="G332" s="160"/>
    </row>
    <row r="333" spans="2:7" x14ac:dyDescent="0.55000000000000004">
      <c r="B333" s="169"/>
      <c r="C333" s="170" t="str">
        <f t="shared" si="5"/>
        <v/>
      </c>
      <c r="D333" s="99"/>
      <c r="E333" s="99"/>
      <c r="F333" s="99"/>
      <c r="G333" s="160"/>
    </row>
    <row r="334" spans="2:7" x14ac:dyDescent="0.55000000000000004">
      <c r="B334" s="169"/>
      <c r="C334" s="170" t="str">
        <f t="shared" si="5"/>
        <v/>
      </c>
      <c r="D334" s="99"/>
      <c r="E334" s="99"/>
      <c r="F334" s="99"/>
      <c r="G334" s="160"/>
    </row>
    <row r="335" spans="2:7" x14ac:dyDescent="0.55000000000000004">
      <c r="B335" s="169"/>
      <c r="C335" s="170" t="str">
        <f t="shared" si="5"/>
        <v/>
      </c>
      <c r="D335" s="99"/>
      <c r="E335" s="99"/>
      <c r="F335" s="99"/>
      <c r="G335" s="160"/>
    </row>
    <row r="336" spans="2:7" x14ac:dyDescent="0.55000000000000004">
      <c r="B336" s="169"/>
      <c r="C336" s="170" t="str">
        <f t="shared" si="5"/>
        <v/>
      </c>
      <c r="D336" s="99"/>
      <c r="E336" s="99"/>
      <c r="F336" s="99"/>
      <c r="G336" s="160"/>
    </row>
    <row r="337" spans="2:7" x14ac:dyDescent="0.55000000000000004">
      <c r="B337" s="169"/>
      <c r="C337" s="170" t="str">
        <f t="shared" si="5"/>
        <v/>
      </c>
      <c r="D337" s="99"/>
      <c r="E337" s="99"/>
      <c r="F337" s="99"/>
      <c r="G337" s="160"/>
    </row>
    <row r="338" spans="2:7" x14ac:dyDescent="0.55000000000000004">
      <c r="B338" s="169"/>
      <c r="C338" s="170" t="str">
        <f t="shared" si="5"/>
        <v/>
      </c>
      <c r="D338" s="99"/>
      <c r="E338" s="99"/>
      <c r="F338" s="99"/>
      <c r="G338" s="160"/>
    </row>
    <row r="339" spans="2:7" x14ac:dyDescent="0.55000000000000004">
      <c r="B339" s="169"/>
      <c r="C339" s="170" t="str">
        <f t="shared" si="5"/>
        <v/>
      </c>
      <c r="D339" s="99"/>
      <c r="E339" s="99"/>
      <c r="F339" s="99"/>
      <c r="G339" s="160"/>
    </row>
    <row r="340" spans="2:7" x14ac:dyDescent="0.55000000000000004">
      <c r="B340" s="169"/>
      <c r="C340" s="170" t="str">
        <f t="shared" si="5"/>
        <v/>
      </c>
      <c r="D340" s="99"/>
      <c r="E340" s="99"/>
      <c r="F340" s="99"/>
      <c r="G340" s="160"/>
    </row>
    <row r="341" spans="2:7" x14ac:dyDescent="0.55000000000000004">
      <c r="B341" s="169"/>
      <c r="C341" s="170" t="str">
        <f t="shared" si="5"/>
        <v/>
      </c>
      <c r="D341" s="99"/>
      <c r="E341" s="99"/>
      <c r="F341" s="99"/>
      <c r="G341" s="160"/>
    </row>
    <row r="342" spans="2:7" x14ac:dyDescent="0.55000000000000004">
      <c r="B342" s="169"/>
      <c r="C342" s="170" t="str">
        <f t="shared" si="5"/>
        <v/>
      </c>
      <c r="D342" s="99"/>
      <c r="E342" s="99"/>
      <c r="F342" s="99"/>
      <c r="G342" s="160"/>
    </row>
    <row r="343" spans="2:7" x14ac:dyDescent="0.55000000000000004">
      <c r="B343" s="169"/>
      <c r="C343" s="170" t="str">
        <f t="shared" si="5"/>
        <v/>
      </c>
      <c r="D343" s="99"/>
      <c r="E343" s="99"/>
      <c r="F343" s="99"/>
      <c r="G343" s="160"/>
    </row>
    <row r="344" spans="2:7" x14ac:dyDescent="0.55000000000000004">
      <c r="B344" s="169"/>
      <c r="C344" s="170" t="str">
        <f t="shared" si="5"/>
        <v/>
      </c>
      <c r="D344" s="99"/>
      <c r="E344" s="99"/>
      <c r="F344" s="99"/>
      <c r="G344" s="160"/>
    </row>
    <row r="345" spans="2:7" x14ac:dyDescent="0.55000000000000004">
      <c r="B345" s="169"/>
      <c r="C345" s="170" t="str">
        <f t="shared" si="5"/>
        <v/>
      </c>
      <c r="D345" s="99"/>
      <c r="E345" s="99"/>
      <c r="F345" s="99"/>
      <c r="G345" s="160"/>
    </row>
    <row r="346" spans="2:7" x14ac:dyDescent="0.55000000000000004">
      <c r="B346" s="169"/>
      <c r="C346" s="170" t="str">
        <f t="shared" si="5"/>
        <v/>
      </c>
      <c r="D346" s="99"/>
      <c r="E346" s="99"/>
      <c r="F346" s="99"/>
      <c r="G346" s="160"/>
    </row>
    <row r="347" spans="2:7" x14ac:dyDescent="0.55000000000000004">
      <c r="B347" s="169"/>
      <c r="C347" s="170" t="str">
        <f t="shared" si="5"/>
        <v/>
      </c>
      <c r="D347" s="99"/>
      <c r="E347" s="99"/>
      <c r="F347" s="99"/>
      <c r="G347" s="160"/>
    </row>
    <row r="348" spans="2:7" x14ac:dyDescent="0.55000000000000004">
      <c r="B348" s="169"/>
      <c r="C348" s="170" t="str">
        <f t="shared" si="5"/>
        <v/>
      </c>
      <c r="D348" s="99"/>
      <c r="E348" s="99"/>
      <c r="F348" s="99"/>
      <c r="G348" s="160"/>
    </row>
    <row r="349" spans="2:7" x14ac:dyDescent="0.55000000000000004">
      <c r="B349" s="169"/>
      <c r="C349" s="170" t="str">
        <f t="shared" si="5"/>
        <v/>
      </c>
      <c r="D349" s="99"/>
      <c r="E349" s="99"/>
      <c r="F349" s="99"/>
      <c r="G349" s="160"/>
    </row>
    <row r="350" spans="2:7" x14ac:dyDescent="0.55000000000000004">
      <c r="B350" s="169"/>
      <c r="C350" s="170" t="str">
        <f t="shared" si="5"/>
        <v/>
      </c>
      <c r="D350" s="99"/>
      <c r="E350" s="99"/>
      <c r="F350" s="99"/>
      <c r="G350" s="160"/>
    </row>
    <row r="351" spans="2:7" x14ac:dyDescent="0.55000000000000004">
      <c r="B351" s="169"/>
      <c r="C351" s="170" t="str">
        <f t="shared" si="5"/>
        <v/>
      </c>
      <c r="D351" s="99"/>
      <c r="E351" s="99"/>
      <c r="F351" s="99"/>
      <c r="G351" s="160"/>
    </row>
    <row r="352" spans="2:7" x14ac:dyDescent="0.55000000000000004">
      <c r="B352" s="169"/>
      <c r="C352" s="170" t="str">
        <f t="shared" si="5"/>
        <v/>
      </c>
      <c r="D352" s="99"/>
      <c r="E352" s="99"/>
      <c r="F352" s="99"/>
      <c r="G352" s="160"/>
    </row>
    <row r="353" spans="2:7" x14ac:dyDescent="0.55000000000000004">
      <c r="B353" s="169"/>
      <c r="C353" s="170" t="str">
        <f t="shared" si="5"/>
        <v/>
      </c>
      <c r="D353" s="99"/>
      <c r="E353" s="99"/>
      <c r="F353" s="99"/>
      <c r="G353" s="160"/>
    </row>
    <row r="354" spans="2:7" x14ac:dyDescent="0.55000000000000004">
      <c r="B354" s="169"/>
      <c r="C354" s="170" t="str">
        <f t="shared" si="5"/>
        <v/>
      </c>
      <c r="D354" s="99"/>
      <c r="E354" s="99"/>
      <c r="F354" s="99"/>
      <c r="G354" s="160"/>
    </row>
    <row r="355" spans="2:7" x14ac:dyDescent="0.55000000000000004">
      <c r="B355" s="169"/>
      <c r="C355" s="170" t="str">
        <f t="shared" si="5"/>
        <v/>
      </c>
      <c r="D355" s="99"/>
      <c r="E355" s="99"/>
      <c r="F355" s="99"/>
      <c r="G355" s="160"/>
    </row>
    <row r="356" spans="2:7" x14ac:dyDescent="0.55000000000000004">
      <c r="B356" s="169"/>
      <c r="C356" s="170" t="str">
        <f t="shared" si="5"/>
        <v/>
      </c>
      <c r="D356" s="99"/>
      <c r="E356" s="99"/>
      <c r="F356" s="99"/>
      <c r="G356" s="160"/>
    </row>
    <row r="357" spans="2:7" x14ac:dyDescent="0.55000000000000004">
      <c r="B357" s="169"/>
      <c r="C357" s="170" t="str">
        <f t="shared" si="5"/>
        <v/>
      </c>
      <c r="D357" s="99"/>
      <c r="E357" s="99"/>
      <c r="F357" s="99"/>
      <c r="G357" s="160"/>
    </row>
    <row r="358" spans="2:7" x14ac:dyDescent="0.55000000000000004">
      <c r="B358" s="169"/>
      <c r="C358" s="170" t="str">
        <f t="shared" si="5"/>
        <v/>
      </c>
      <c r="D358" s="99"/>
      <c r="E358" s="99"/>
      <c r="F358" s="99"/>
      <c r="G358" s="160"/>
    </row>
    <row r="359" spans="2:7" x14ac:dyDescent="0.55000000000000004">
      <c r="B359" s="169"/>
      <c r="C359" s="170" t="str">
        <f t="shared" si="5"/>
        <v/>
      </c>
      <c r="D359" s="99"/>
      <c r="E359" s="99"/>
      <c r="F359" s="99"/>
      <c r="G359" s="160"/>
    </row>
    <row r="360" spans="2:7" x14ac:dyDescent="0.55000000000000004">
      <c r="B360" s="169"/>
      <c r="C360" s="170" t="str">
        <f t="shared" si="5"/>
        <v/>
      </c>
      <c r="D360" s="99"/>
      <c r="E360" s="99"/>
      <c r="F360" s="99"/>
      <c r="G360" s="160"/>
    </row>
    <row r="361" spans="2:7" x14ac:dyDescent="0.55000000000000004">
      <c r="B361" s="169"/>
      <c r="C361" s="170" t="str">
        <f t="shared" si="5"/>
        <v/>
      </c>
      <c r="D361" s="99"/>
      <c r="E361" s="99"/>
      <c r="F361" s="99"/>
      <c r="G361" s="160"/>
    </row>
    <row r="362" spans="2:7" x14ac:dyDescent="0.55000000000000004">
      <c r="B362" s="169"/>
      <c r="C362" s="170" t="str">
        <f t="shared" si="5"/>
        <v/>
      </c>
      <c r="D362" s="99"/>
      <c r="E362" s="99"/>
      <c r="F362" s="99"/>
      <c r="G362" s="160"/>
    </row>
    <row r="363" spans="2:7" x14ac:dyDescent="0.55000000000000004">
      <c r="B363" s="169"/>
      <c r="C363" s="170" t="str">
        <f t="shared" si="5"/>
        <v/>
      </c>
      <c r="D363" s="99"/>
      <c r="E363" s="99"/>
      <c r="F363" s="99"/>
      <c r="G363" s="160"/>
    </row>
    <row r="364" spans="2:7" x14ac:dyDescent="0.55000000000000004">
      <c r="B364" s="169"/>
      <c r="C364" s="170" t="str">
        <f t="shared" si="5"/>
        <v/>
      </c>
      <c r="D364" s="99"/>
      <c r="E364" s="99"/>
      <c r="F364" s="99"/>
      <c r="G364" s="160"/>
    </row>
    <row r="365" spans="2:7" x14ac:dyDescent="0.55000000000000004">
      <c r="B365" s="169"/>
      <c r="C365" s="170" t="str">
        <f t="shared" si="5"/>
        <v/>
      </c>
      <c r="D365" s="99"/>
      <c r="E365" s="99"/>
      <c r="F365" s="99"/>
      <c r="G365" s="160"/>
    </row>
    <row r="366" spans="2:7" x14ac:dyDescent="0.55000000000000004">
      <c r="B366" s="169"/>
      <c r="C366" s="170" t="str">
        <f t="shared" si="5"/>
        <v/>
      </c>
      <c r="D366" s="99"/>
      <c r="E366" s="99"/>
      <c r="F366" s="99"/>
      <c r="G366" s="160"/>
    </row>
    <row r="367" spans="2:7" x14ac:dyDescent="0.55000000000000004">
      <c r="B367" s="169"/>
      <c r="C367" s="170" t="str">
        <f t="shared" si="5"/>
        <v/>
      </c>
      <c r="D367" s="99"/>
      <c r="E367" s="99"/>
      <c r="F367" s="99"/>
      <c r="G367" s="160"/>
    </row>
    <row r="368" spans="2:7" x14ac:dyDescent="0.55000000000000004">
      <c r="B368" s="169"/>
      <c r="C368" s="170" t="str">
        <f t="shared" si="5"/>
        <v/>
      </c>
      <c r="D368" s="99"/>
      <c r="E368" s="99"/>
      <c r="F368" s="99"/>
      <c r="G368" s="160"/>
    </row>
    <row r="369" spans="2:7" x14ac:dyDescent="0.55000000000000004">
      <c r="B369" s="169"/>
      <c r="C369" s="170" t="str">
        <f t="shared" si="5"/>
        <v/>
      </c>
      <c r="D369" s="99"/>
      <c r="E369" s="99"/>
      <c r="F369" s="99"/>
      <c r="G369" s="160"/>
    </row>
    <row r="370" spans="2:7" x14ac:dyDescent="0.55000000000000004">
      <c r="B370" s="169"/>
      <c r="C370" s="170" t="str">
        <f t="shared" si="5"/>
        <v/>
      </c>
      <c r="D370" s="99"/>
      <c r="E370" s="99"/>
      <c r="F370" s="99"/>
      <c r="G370" s="160"/>
    </row>
    <row r="371" spans="2:7" x14ac:dyDescent="0.55000000000000004">
      <c r="B371" s="169"/>
      <c r="C371" s="170" t="str">
        <f t="shared" si="5"/>
        <v/>
      </c>
      <c r="D371" s="99"/>
      <c r="E371" s="99"/>
      <c r="F371" s="99"/>
      <c r="G371" s="160"/>
    </row>
    <row r="372" spans="2:7" x14ac:dyDescent="0.55000000000000004">
      <c r="B372" s="169"/>
      <c r="C372" s="170" t="str">
        <f t="shared" si="5"/>
        <v/>
      </c>
      <c r="D372" s="99"/>
      <c r="E372" s="99"/>
      <c r="F372" s="99"/>
      <c r="G372" s="160"/>
    </row>
    <row r="373" spans="2:7" x14ac:dyDescent="0.55000000000000004">
      <c r="B373" s="169"/>
      <c r="C373" s="170" t="str">
        <f t="shared" si="5"/>
        <v/>
      </c>
      <c r="D373" s="99"/>
      <c r="E373" s="99"/>
      <c r="F373" s="99"/>
      <c r="G373" s="160"/>
    </row>
    <row r="374" spans="2:7" x14ac:dyDescent="0.55000000000000004">
      <c r="B374" s="169"/>
      <c r="C374" s="170" t="str">
        <f t="shared" si="5"/>
        <v/>
      </c>
      <c r="D374" s="99"/>
      <c r="E374" s="99"/>
      <c r="F374" s="99"/>
      <c r="G374" s="160"/>
    </row>
    <row r="375" spans="2:7" x14ac:dyDescent="0.55000000000000004">
      <c r="B375" s="169"/>
      <c r="C375" s="170" t="str">
        <f t="shared" si="5"/>
        <v/>
      </c>
      <c r="D375" s="99"/>
      <c r="E375" s="99"/>
      <c r="F375" s="99"/>
      <c r="G375" s="160"/>
    </row>
    <row r="376" spans="2:7" x14ac:dyDescent="0.55000000000000004">
      <c r="B376" s="169"/>
      <c r="C376" s="170" t="str">
        <f t="shared" si="5"/>
        <v/>
      </c>
      <c r="D376" s="99"/>
      <c r="E376" s="99"/>
      <c r="F376" s="99"/>
      <c r="G376" s="160"/>
    </row>
    <row r="377" spans="2:7" x14ac:dyDescent="0.55000000000000004">
      <c r="B377" s="169"/>
      <c r="C377" s="170" t="str">
        <f t="shared" si="5"/>
        <v/>
      </c>
      <c r="D377" s="99"/>
      <c r="E377" s="99"/>
      <c r="F377" s="99"/>
      <c r="G377" s="160"/>
    </row>
    <row r="378" spans="2:7" x14ac:dyDescent="0.55000000000000004">
      <c r="B378" s="169"/>
      <c r="C378" s="170" t="str">
        <f t="shared" si="5"/>
        <v/>
      </c>
      <c r="D378" s="99"/>
      <c r="E378" s="99"/>
      <c r="F378" s="99"/>
      <c r="G378" s="160"/>
    </row>
    <row r="379" spans="2:7" x14ac:dyDescent="0.55000000000000004">
      <c r="B379" s="169"/>
      <c r="C379" s="170" t="str">
        <f t="shared" si="5"/>
        <v/>
      </c>
      <c r="D379" s="99"/>
      <c r="E379" s="99"/>
      <c r="F379" s="99"/>
      <c r="G379" s="160"/>
    </row>
    <row r="380" spans="2:7" x14ac:dyDescent="0.55000000000000004">
      <c r="B380" s="169"/>
      <c r="C380" s="170" t="str">
        <f t="shared" si="5"/>
        <v/>
      </c>
      <c r="D380" s="99"/>
      <c r="E380" s="99"/>
      <c r="F380" s="99"/>
      <c r="G380" s="160"/>
    </row>
    <row r="381" spans="2:7" x14ac:dyDescent="0.55000000000000004">
      <c r="B381" s="169"/>
      <c r="C381" s="170" t="str">
        <f t="shared" si="5"/>
        <v/>
      </c>
      <c r="D381" s="99"/>
      <c r="E381" s="99"/>
      <c r="F381" s="99"/>
      <c r="G381" s="160"/>
    </row>
    <row r="382" spans="2:7" x14ac:dyDescent="0.55000000000000004">
      <c r="B382" s="169"/>
      <c r="C382" s="170" t="str">
        <f t="shared" si="5"/>
        <v/>
      </c>
      <c r="D382" s="99"/>
      <c r="E382" s="99"/>
      <c r="F382" s="99"/>
      <c r="G382" s="160"/>
    </row>
    <row r="383" spans="2:7" x14ac:dyDescent="0.55000000000000004">
      <c r="B383" s="169"/>
      <c r="C383" s="170" t="str">
        <f t="shared" si="5"/>
        <v/>
      </c>
      <c r="D383" s="99"/>
      <c r="E383" s="99"/>
      <c r="F383" s="99"/>
      <c r="G383" s="160"/>
    </row>
    <row r="384" spans="2:7" x14ac:dyDescent="0.55000000000000004">
      <c r="B384" s="169"/>
      <c r="C384" s="170" t="str">
        <f t="shared" si="5"/>
        <v/>
      </c>
      <c r="D384" s="99"/>
      <c r="E384" s="99"/>
      <c r="F384" s="99"/>
      <c r="G384" s="160"/>
    </row>
    <row r="385" spans="2:7" x14ac:dyDescent="0.55000000000000004">
      <c r="B385" s="169"/>
      <c r="C385" s="170" t="str">
        <f t="shared" si="5"/>
        <v/>
      </c>
      <c r="D385" s="99"/>
      <c r="E385" s="99"/>
      <c r="F385" s="99"/>
      <c r="G385" s="160"/>
    </row>
    <row r="386" spans="2:7" x14ac:dyDescent="0.55000000000000004">
      <c r="B386" s="169"/>
      <c r="C386" s="170" t="str">
        <f t="shared" si="5"/>
        <v/>
      </c>
      <c r="D386" s="99"/>
      <c r="E386" s="99"/>
      <c r="F386" s="99"/>
      <c r="G386" s="160"/>
    </row>
    <row r="387" spans="2:7" x14ac:dyDescent="0.55000000000000004">
      <c r="B387" s="169"/>
      <c r="C387" s="170" t="str">
        <f t="shared" si="5"/>
        <v/>
      </c>
      <c r="D387" s="99"/>
      <c r="E387" s="99"/>
      <c r="F387" s="99"/>
      <c r="G387" s="160"/>
    </row>
    <row r="388" spans="2:7" x14ac:dyDescent="0.55000000000000004">
      <c r="B388" s="169"/>
      <c r="C388" s="170" t="str">
        <f t="shared" si="5"/>
        <v/>
      </c>
      <c r="D388" s="99"/>
      <c r="E388" s="99"/>
      <c r="F388" s="99"/>
      <c r="G388" s="160"/>
    </row>
    <row r="389" spans="2:7" x14ac:dyDescent="0.55000000000000004">
      <c r="B389" s="169"/>
      <c r="C389" s="170" t="str">
        <f t="shared" si="5"/>
        <v/>
      </c>
      <c r="D389" s="99"/>
      <c r="E389" s="99"/>
      <c r="F389" s="99"/>
      <c r="G389" s="160"/>
    </row>
    <row r="390" spans="2:7" x14ac:dyDescent="0.55000000000000004">
      <c r="B390" s="169"/>
      <c r="C390" s="170" t="str">
        <f t="shared" si="5"/>
        <v/>
      </c>
      <c r="D390" s="99"/>
      <c r="E390" s="99"/>
      <c r="F390" s="99"/>
      <c r="G390" s="160"/>
    </row>
    <row r="391" spans="2:7" x14ac:dyDescent="0.55000000000000004">
      <c r="B391" s="169"/>
      <c r="C391" s="170" t="str">
        <f t="shared" ref="C391:C454" si="6">IF(D391="","",IF(D391="助成事業における収入（参加費・利用料等）","01.",IF(D391="利息収入（助成事業専用口座利息）","02.",IF(D391="寄付金・協賛金収入","03.","04."))))</f>
        <v/>
      </c>
      <c r="D391" s="99"/>
      <c r="E391" s="99"/>
      <c r="F391" s="99"/>
      <c r="G391" s="160"/>
    </row>
    <row r="392" spans="2:7" x14ac:dyDescent="0.55000000000000004">
      <c r="B392" s="169"/>
      <c r="C392" s="170" t="str">
        <f t="shared" si="6"/>
        <v/>
      </c>
      <c r="D392" s="99"/>
      <c r="E392" s="99"/>
      <c r="F392" s="99"/>
      <c r="G392" s="160"/>
    </row>
    <row r="393" spans="2:7" x14ac:dyDescent="0.55000000000000004">
      <c r="B393" s="169"/>
      <c r="C393" s="170" t="str">
        <f t="shared" si="6"/>
        <v/>
      </c>
      <c r="D393" s="99"/>
      <c r="E393" s="99"/>
      <c r="F393" s="99"/>
      <c r="G393" s="160"/>
    </row>
    <row r="394" spans="2:7" x14ac:dyDescent="0.55000000000000004">
      <c r="B394" s="169"/>
      <c r="C394" s="170" t="str">
        <f t="shared" si="6"/>
        <v/>
      </c>
      <c r="D394" s="99"/>
      <c r="E394" s="99"/>
      <c r="F394" s="99"/>
      <c r="G394" s="160"/>
    </row>
    <row r="395" spans="2:7" x14ac:dyDescent="0.55000000000000004">
      <c r="B395" s="169"/>
      <c r="C395" s="170" t="str">
        <f t="shared" si="6"/>
        <v/>
      </c>
      <c r="D395" s="99"/>
      <c r="E395" s="99"/>
      <c r="F395" s="99"/>
      <c r="G395" s="160"/>
    </row>
    <row r="396" spans="2:7" x14ac:dyDescent="0.55000000000000004">
      <c r="B396" s="169"/>
      <c r="C396" s="170" t="str">
        <f t="shared" si="6"/>
        <v/>
      </c>
      <c r="D396" s="99"/>
      <c r="E396" s="99"/>
      <c r="F396" s="99"/>
      <c r="G396" s="160"/>
    </row>
    <row r="397" spans="2:7" x14ac:dyDescent="0.55000000000000004">
      <c r="B397" s="169"/>
      <c r="C397" s="170" t="str">
        <f t="shared" si="6"/>
        <v/>
      </c>
      <c r="D397" s="99"/>
      <c r="E397" s="99"/>
      <c r="F397" s="99"/>
      <c r="G397" s="160"/>
    </row>
    <row r="398" spans="2:7" x14ac:dyDescent="0.55000000000000004">
      <c r="B398" s="169"/>
      <c r="C398" s="170" t="str">
        <f t="shared" si="6"/>
        <v/>
      </c>
      <c r="D398" s="99"/>
      <c r="E398" s="99"/>
      <c r="F398" s="99"/>
      <c r="G398" s="160"/>
    </row>
    <row r="399" spans="2:7" x14ac:dyDescent="0.55000000000000004">
      <c r="B399" s="169"/>
      <c r="C399" s="170" t="str">
        <f t="shared" si="6"/>
        <v/>
      </c>
      <c r="D399" s="99"/>
      <c r="E399" s="99"/>
      <c r="F399" s="99"/>
      <c r="G399" s="160"/>
    </row>
    <row r="400" spans="2:7" x14ac:dyDescent="0.55000000000000004">
      <c r="B400" s="169"/>
      <c r="C400" s="170" t="str">
        <f t="shared" si="6"/>
        <v/>
      </c>
      <c r="D400" s="99"/>
      <c r="E400" s="99"/>
      <c r="F400" s="99"/>
      <c r="G400" s="160"/>
    </row>
    <row r="401" spans="2:7" x14ac:dyDescent="0.55000000000000004">
      <c r="B401" s="169"/>
      <c r="C401" s="170" t="str">
        <f t="shared" si="6"/>
        <v/>
      </c>
      <c r="D401" s="99"/>
      <c r="E401" s="99"/>
      <c r="F401" s="99"/>
      <c r="G401" s="160"/>
    </row>
    <row r="402" spans="2:7" x14ac:dyDescent="0.55000000000000004">
      <c r="B402" s="169"/>
      <c r="C402" s="170" t="str">
        <f t="shared" si="6"/>
        <v/>
      </c>
      <c r="D402" s="99"/>
      <c r="E402" s="99"/>
      <c r="F402" s="99"/>
      <c r="G402" s="160"/>
    </row>
    <row r="403" spans="2:7" x14ac:dyDescent="0.55000000000000004">
      <c r="B403" s="169"/>
      <c r="C403" s="170" t="str">
        <f t="shared" si="6"/>
        <v/>
      </c>
      <c r="D403" s="99"/>
      <c r="E403" s="99"/>
      <c r="F403" s="99"/>
      <c r="G403" s="160"/>
    </row>
    <row r="404" spans="2:7" x14ac:dyDescent="0.55000000000000004">
      <c r="B404" s="169"/>
      <c r="C404" s="170" t="str">
        <f t="shared" si="6"/>
        <v/>
      </c>
      <c r="D404" s="99"/>
      <c r="E404" s="99"/>
      <c r="F404" s="99"/>
      <c r="G404" s="160"/>
    </row>
    <row r="405" spans="2:7" x14ac:dyDescent="0.55000000000000004">
      <c r="B405" s="169"/>
      <c r="C405" s="170" t="str">
        <f t="shared" si="6"/>
        <v/>
      </c>
      <c r="D405" s="99"/>
      <c r="E405" s="99"/>
      <c r="F405" s="99"/>
      <c r="G405" s="160"/>
    </row>
    <row r="406" spans="2:7" x14ac:dyDescent="0.55000000000000004">
      <c r="B406" s="169"/>
      <c r="C406" s="170" t="str">
        <f t="shared" si="6"/>
        <v/>
      </c>
      <c r="D406" s="99"/>
      <c r="E406" s="99"/>
      <c r="F406" s="99"/>
      <c r="G406" s="160"/>
    </row>
    <row r="407" spans="2:7" x14ac:dyDescent="0.55000000000000004">
      <c r="B407" s="169"/>
      <c r="C407" s="170" t="str">
        <f t="shared" si="6"/>
        <v/>
      </c>
      <c r="D407" s="99"/>
      <c r="E407" s="99"/>
      <c r="F407" s="99"/>
      <c r="G407" s="160"/>
    </row>
    <row r="408" spans="2:7" x14ac:dyDescent="0.55000000000000004">
      <c r="B408" s="169"/>
      <c r="C408" s="170" t="str">
        <f t="shared" si="6"/>
        <v/>
      </c>
      <c r="D408" s="99"/>
      <c r="E408" s="99"/>
      <c r="F408" s="99"/>
      <c r="G408" s="160"/>
    </row>
    <row r="409" spans="2:7" x14ac:dyDescent="0.55000000000000004">
      <c r="B409" s="169"/>
      <c r="C409" s="170" t="str">
        <f t="shared" si="6"/>
        <v/>
      </c>
      <c r="D409" s="99"/>
      <c r="E409" s="99"/>
      <c r="F409" s="99"/>
      <c r="G409" s="160"/>
    </row>
    <row r="410" spans="2:7" x14ac:dyDescent="0.55000000000000004">
      <c r="B410" s="169"/>
      <c r="C410" s="170" t="str">
        <f t="shared" si="6"/>
        <v/>
      </c>
      <c r="D410" s="99"/>
      <c r="E410" s="99"/>
      <c r="F410" s="99"/>
      <c r="G410" s="160"/>
    </row>
    <row r="411" spans="2:7" x14ac:dyDescent="0.55000000000000004">
      <c r="B411" s="169"/>
      <c r="C411" s="170" t="str">
        <f t="shared" si="6"/>
        <v/>
      </c>
      <c r="D411" s="99"/>
      <c r="E411" s="99"/>
      <c r="F411" s="99"/>
      <c r="G411" s="160"/>
    </row>
    <row r="412" spans="2:7" x14ac:dyDescent="0.55000000000000004">
      <c r="B412" s="169"/>
      <c r="C412" s="170" t="str">
        <f t="shared" si="6"/>
        <v/>
      </c>
      <c r="D412" s="99"/>
      <c r="E412" s="99"/>
      <c r="F412" s="99"/>
      <c r="G412" s="160"/>
    </row>
    <row r="413" spans="2:7" x14ac:dyDescent="0.55000000000000004">
      <c r="B413" s="169"/>
      <c r="C413" s="170" t="str">
        <f t="shared" si="6"/>
        <v/>
      </c>
      <c r="D413" s="99"/>
      <c r="E413" s="99"/>
      <c r="F413" s="99"/>
      <c r="G413" s="160"/>
    </row>
    <row r="414" spans="2:7" x14ac:dyDescent="0.55000000000000004">
      <c r="B414" s="169"/>
      <c r="C414" s="170" t="str">
        <f t="shared" si="6"/>
        <v/>
      </c>
      <c r="D414" s="99"/>
      <c r="E414" s="99"/>
      <c r="F414" s="99"/>
      <c r="G414" s="160"/>
    </row>
    <row r="415" spans="2:7" x14ac:dyDescent="0.55000000000000004">
      <c r="B415" s="169"/>
      <c r="C415" s="170" t="str">
        <f t="shared" si="6"/>
        <v/>
      </c>
      <c r="D415" s="99"/>
      <c r="E415" s="99"/>
      <c r="F415" s="99"/>
      <c r="G415" s="160"/>
    </row>
    <row r="416" spans="2:7" x14ac:dyDescent="0.55000000000000004">
      <c r="B416" s="169"/>
      <c r="C416" s="170" t="str">
        <f t="shared" si="6"/>
        <v/>
      </c>
      <c r="D416" s="99"/>
      <c r="E416" s="99"/>
      <c r="F416" s="99"/>
      <c r="G416" s="160"/>
    </row>
    <row r="417" spans="2:7" x14ac:dyDescent="0.55000000000000004">
      <c r="B417" s="169"/>
      <c r="C417" s="170" t="str">
        <f t="shared" si="6"/>
        <v/>
      </c>
      <c r="D417" s="99"/>
      <c r="E417" s="99"/>
      <c r="F417" s="99"/>
      <c r="G417" s="160"/>
    </row>
    <row r="418" spans="2:7" x14ac:dyDescent="0.55000000000000004">
      <c r="B418" s="169"/>
      <c r="C418" s="170" t="str">
        <f t="shared" si="6"/>
        <v/>
      </c>
      <c r="D418" s="99"/>
      <c r="E418" s="99"/>
      <c r="F418" s="99"/>
      <c r="G418" s="160"/>
    </row>
    <row r="419" spans="2:7" x14ac:dyDescent="0.55000000000000004">
      <c r="B419" s="169"/>
      <c r="C419" s="170" t="str">
        <f t="shared" si="6"/>
        <v/>
      </c>
      <c r="D419" s="99"/>
      <c r="E419" s="99"/>
      <c r="F419" s="99"/>
      <c r="G419" s="160"/>
    </row>
    <row r="420" spans="2:7" x14ac:dyDescent="0.55000000000000004">
      <c r="B420" s="169"/>
      <c r="C420" s="170" t="str">
        <f t="shared" si="6"/>
        <v/>
      </c>
      <c r="D420" s="99"/>
      <c r="E420" s="99"/>
      <c r="F420" s="99"/>
      <c r="G420" s="160"/>
    </row>
    <row r="421" spans="2:7" x14ac:dyDescent="0.55000000000000004">
      <c r="B421" s="169"/>
      <c r="C421" s="170" t="str">
        <f t="shared" si="6"/>
        <v/>
      </c>
      <c r="D421" s="99"/>
      <c r="E421" s="99"/>
      <c r="F421" s="99"/>
      <c r="G421" s="160"/>
    </row>
    <row r="422" spans="2:7" x14ac:dyDescent="0.55000000000000004">
      <c r="B422" s="169"/>
      <c r="C422" s="170" t="str">
        <f t="shared" si="6"/>
        <v/>
      </c>
      <c r="D422" s="99"/>
      <c r="E422" s="99"/>
      <c r="F422" s="99"/>
      <c r="G422" s="160"/>
    </row>
    <row r="423" spans="2:7" x14ac:dyDescent="0.55000000000000004">
      <c r="B423" s="169"/>
      <c r="C423" s="170" t="str">
        <f t="shared" si="6"/>
        <v/>
      </c>
      <c r="D423" s="99"/>
      <c r="E423" s="99"/>
      <c r="F423" s="99"/>
      <c r="G423" s="160"/>
    </row>
    <row r="424" spans="2:7" x14ac:dyDescent="0.55000000000000004">
      <c r="B424" s="169"/>
      <c r="C424" s="170" t="str">
        <f t="shared" si="6"/>
        <v/>
      </c>
      <c r="D424" s="99"/>
      <c r="E424" s="99"/>
      <c r="F424" s="99"/>
      <c r="G424" s="160"/>
    </row>
    <row r="425" spans="2:7" x14ac:dyDescent="0.55000000000000004">
      <c r="B425" s="169"/>
      <c r="C425" s="170" t="str">
        <f t="shared" si="6"/>
        <v/>
      </c>
      <c r="D425" s="99"/>
      <c r="E425" s="99"/>
      <c r="F425" s="99"/>
      <c r="G425" s="160"/>
    </row>
    <row r="426" spans="2:7" x14ac:dyDescent="0.55000000000000004">
      <c r="B426" s="169"/>
      <c r="C426" s="170" t="str">
        <f t="shared" si="6"/>
        <v/>
      </c>
      <c r="D426" s="99"/>
      <c r="E426" s="99"/>
      <c r="F426" s="99"/>
      <c r="G426" s="160"/>
    </row>
    <row r="427" spans="2:7" x14ac:dyDescent="0.55000000000000004">
      <c r="B427" s="169"/>
      <c r="C427" s="170" t="str">
        <f t="shared" si="6"/>
        <v/>
      </c>
      <c r="D427" s="99"/>
      <c r="E427" s="99"/>
      <c r="F427" s="99"/>
      <c r="G427" s="160"/>
    </row>
    <row r="428" spans="2:7" x14ac:dyDescent="0.55000000000000004">
      <c r="B428" s="169"/>
      <c r="C428" s="170" t="str">
        <f t="shared" si="6"/>
        <v/>
      </c>
      <c r="D428" s="99"/>
      <c r="E428" s="99"/>
      <c r="F428" s="99"/>
      <c r="G428" s="160"/>
    </row>
    <row r="429" spans="2:7" x14ac:dyDescent="0.55000000000000004">
      <c r="B429" s="169"/>
      <c r="C429" s="170" t="str">
        <f t="shared" si="6"/>
        <v/>
      </c>
      <c r="D429" s="99"/>
      <c r="E429" s="99"/>
      <c r="F429" s="99"/>
      <c r="G429" s="160"/>
    </row>
    <row r="430" spans="2:7" x14ac:dyDescent="0.55000000000000004">
      <c r="B430" s="169"/>
      <c r="C430" s="170" t="str">
        <f t="shared" si="6"/>
        <v/>
      </c>
      <c r="D430" s="99"/>
      <c r="E430" s="99"/>
      <c r="F430" s="99"/>
      <c r="G430" s="160"/>
    </row>
    <row r="431" spans="2:7" x14ac:dyDescent="0.55000000000000004">
      <c r="B431" s="169"/>
      <c r="C431" s="170" t="str">
        <f t="shared" si="6"/>
        <v/>
      </c>
      <c r="D431" s="99"/>
      <c r="E431" s="99"/>
      <c r="F431" s="99"/>
      <c r="G431" s="160"/>
    </row>
    <row r="432" spans="2:7" x14ac:dyDescent="0.55000000000000004">
      <c r="B432" s="169"/>
      <c r="C432" s="170" t="str">
        <f t="shared" si="6"/>
        <v/>
      </c>
      <c r="D432" s="99"/>
      <c r="E432" s="99"/>
      <c r="F432" s="99"/>
      <c r="G432" s="160"/>
    </row>
    <row r="433" spans="2:7" x14ac:dyDescent="0.55000000000000004">
      <c r="B433" s="169"/>
      <c r="C433" s="170" t="str">
        <f t="shared" si="6"/>
        <v/>
      </c>
      <c r="D433" s="99"/>
      <c r="E433" s="99"/>
      <c r="F433" s="99"/>
      <c r="G433" s="160"/>
    </row>
    <row r="434" spans="2:7" x14ac:dyDescent="0.55000000000000004">
      <c r="B434" s="169"/>
      <c r="C434" s="170" t="str">
        <f t="shared" si="6"/>
        <v/>
      </c>
      <c r="D434" s="99"/>
      <c r="E434" s="99"/>
      <c r="F434" s="99"/>
      <c r="G434" s="160"/>
    </row>
    <row r="435" spans="2:7" x14ac:dyDescent="0.55000000000000004">
      <c r="B435" s="169"/>
      <c r="C435" s="170" t="str">
        <f t="shared" si="6"/>
        <v/>
      </c>
      <c r="D435" s="99"/>
      <c r="E435" s="99"/>
      <c r="F435" s="99"/>
      <c r="G435" s="160"/>
    </row>
    <row r="436" spans="2:7" x14ac:dyDescent="0.55000000000000004">
      <c r="B436" s="169"/>
      <c r="C436" s="170" t="str">
        <f t="shared" si="6"/>
        <v/>
      </c>
      <c r="D436" s="99"/>
      <c r="E436" s="99"/>
      <c r="F436" s="99"/>
      <c r="G436" s="160"/>
    </row>
    <row r="437" spans="2:7" x14ac:dyDescent="0.55000000000000004">
      <c r="B437" s="169"/>
      <c r="C437" s="170" t="str">
        <f t="shared" si="6"/>
        <v/>
      </c>
      <c r="D437" s="99"/>
      <c r="E437" s="99"/>
      <c r="F437" s="99"/>
      <c r="G437" s="160"/>
    </row>
    <row r="438" spans="2:7" x14ac:dyDescent="0.55000000000000004">
      <c r="B438" s="169"/>
      <c r="C438" s="170" t="str">
        <f t="shared" si="6"/>
        <v/>
      </c>
      <c r="D438" s="99"/>
      <c r="E438" s="99"/>
      <c r="F438" s="99"/>
      <c r="G438" s="160"/>
    </row>
    <row r="439" spans="2:7" x14ac:dyDescent="0.55000000000000004">
      <c r="B439" s="169"/>
      <c r="C439" s="170" t="str">
        <f t="shared" si="6"/>
        <v/>
      </c>
      <c r="D439" s="99"/>
      <c r="E439" s="99"/>
      <c r="F439" s="99"/>
      <c r="G439" s="160"/>
    </row>
    <row r="440" spans="2:7" x14ac:dyDescent="0.55000000000000004">
      <c r="B440" s="169"/>
      <c r="C440" s="170" t="str">
        <f t="shared" si="6"/>
        <v/>
      </c>
      <c r="D440" s="99"/>
      <c r="E440" s="99"/>
      <c r="F440" s="99"/>
      <c r="G440" s="160"/>
    </row>
    <row r="441" spans="2:7" x14ac:dyDescent="0.55000000000000004">
      <c r="B441" s="169"/>
      <c r="C441" s="170" t="str">
        <f t="shared" si="6"/>
        <v/>
      </c>
      <c r="D441" s="99"/>
      <c r="E441" s="99"/>
      <c r="F441" s="99"/>
      <c r="G441" s="160"/>
    </row>
    <row r="442" spans="2:7" x14ac:dyDescent="0.55000000000000004">
      <c r="B442" s="169"/>
      <c r="C442" s="170" t="str">
        <f t="shared" si="6"/>
        <v/>
      </c>
      <c r="D442" s="99"/>
      <c r="E442" s="99"/>
      <c r="F442" s="99"/>
      <c r="G442" s="160"/>
    </row>
    <row r="443" spans="2:7" x14ac:dyDescent="0.55000000000000004">
      <c r="B443" s="169"/>
      <c r="C443" s="170" t="str">
        <f t="shared" si="6"/>
        <v/>
      </c>
      <c r="D443" s="99"/>
      <c r="E443" s="99"/>
      <c r="F443" s="99"/>
      <c r="G443" s="160"/>
    </row>
    <row r="444" spans="2:7" x14ac:dyDescent="0.55000000000000004">
      <c r="B444" s="169"/>
      <c r="C444" s="170" t="str">
        <f t="shared" si="6"/>
        <v/>
      </c>
      <c r="D444" s="99"/>
      <c r="E444" s="99"/>
      <c r="F444" s="99"/>
      <c r="G444" s="160"/>
    </row>
    <row r="445" spans="2:7" x14ac:dyDescent="0.55000000000000004">
      <c r="B445" s="169"/>
      <c r="C445" s="170" t="str">
        <f t="shared" si="6"/>
        <v/>
      </c>
      <c r="D445" s="99"/>
      <c r="E445" s="99"/>
      <c r="F445" s="99"/>
      <c r="G445" s="160"/>
    </row>
    <row r="446" spans="2:7" x14ac:dyDescent="0.55000000000000004">
      <c r="B446" s="169"/>
      <c r="C446" s="170" t="str">
        <f t="shared" si="6"/>
        <v/>
      </c>
      <c r="D446" s="99"/>
      <c r="E446" s="99"/>
      <c r="F446" s="99"/>
      <c r="G446" s="160"/>
    </row>
    <row r="447" spans="2:7" x14ac:dyDescent="0.55000000000000004">
      <c r="B447" s="169"/>
      <c r="C447" s="170" t="str">
        <f t="shared" si="6"/>
        <v/>
      </c>
      <c r="D447" s="99"/>
      <c r="E447" s="99"/>
      <c r="F447" s="99"/>
      <c r="G447" s="160"/>
    </row>
    <row r="448" spans="2:7" x14ac:dyDescent="0.55000000000000004">
      <c r="B448" s="169"/>
      <c r="C448" s="170" t="str">
        <f t="shared" si="6"/>
        <v/>
      </c>
      <c r="D448" s="99"/>
      <c r="E448" s="99"/>
      <c r="F448" s="99"/>
      <c r="G448" s="160"/>
    </row>
    <row r="449" spans="2:7" x14ac:dyDescent="0.55000000000000004">
      <c r="B449" s="169"/>
      <c r="C449" s="170" t="str">
        <f t="shared" si="6"/>
        <v/>
      </c>
      <c r="D449" s="99"/>
      <c r="E449" s="99"/>
      <c r="F449" s="99"/>
      <c r="G449" s="160"/>
    </row>
    <row r="450" spans="2:7" x14ac:dyDescent="0.55000000000000004">
      <c r="B450" s="169"/>
      <c r="C450" s="170" t="str">
        <f t="shared" si="6"/>
        <v/>
      </c>
      <c r="D450" s="99"/>
      <c r="E450" s="99"/>
      <c r="F450" s="99"/>
      <c r="G450" s="160"/>
    </row>
    <row r="451" spans="2:7" x14ac:dyDescent="0.55000000000000004">
      <c r="B451" s="169"/>
      <c r="C451" s="170" t="str">
        <f t="shared" si="6"/>
        <v/>
      </c>
      <c r="D451" s="99"/>
      <c r="E451" s="99"/>
      <c r="F451" s="99"/>
      <c r="G451" s="160"/>
    </row>
    <row r="452" spans="2:7" x14ac:dyDescent="0.55000000000000004">
      <c r="B452" s="169"/>
      <c r="C452" s="170" t="str">
        <f t="shared" si="6"/>
        <v/>
      </c>
      <c r="D452" s="99"/>
      <c r="E452" s="99"/>
      <c r="F452" s="99"/>
      <c r="G452" s="160"/>
    </row>
    <row r="453" spans="2:7" x14ac:dyDescent="0.55000000000000004">
      <c r="B453" s="169"/>
      <c r="C453" s="170" t="str">
        <f t="shared" si="6"/>
        <v/>
      </c>
      <c r="D453" s="99"/>
      <c r="E453" s="99"/>
      <c r="F453" s="99"/>
      <c r="G453" s="160"/>
    </row>
    <row r="454" spans="2:7" x14ac:dyDescent="0.55000000000000004">
      <c r="B454" s="169"/>
      <c r="C454" s="170" t="str">
        <f t="shared" si="6"/>
        <v/>
      </c>
      <c r="D454" s="99"/>
      <c r="E454" s="99"/>
      <c r="F454" s="99"/>
      <c r="G454" s="160"/>
    </row>
    <row r="455" spans="2:7" x14ac:dyDescent="0.55000000000000004">
      <c r="B455" s="169"/>
      <c r="C455" s="170" t="str">
        <f t="shared" ref="C455:C500" si="7">IF(D455="","",IF(D455="助成事業における収入（参加費・利用料等）","01.",IF(D455="利息収入（助成事業専用口座利息）","02.",IF(D455="寄付金・協賛金収入","03.","04."))))</f>
        <v/>
      </c>
      <c r="D455" s="99"/>
      <c r="E455" s="99"/>
      <c r="F455" s="99"/>
      <c r="G455" s="160"/>
    </row>
    <row r="456" spans="2:7" x14ac:dyDescent="0.55000000000000004">
      <c r="B456" s="169"/>
      <c r="C456" s="170" t="str">
        <f t="shared" si="7"/>
        <v/>
      </c>
      <c r="D456" s="99"/>
      <c r="E456" s="99"/>
      <c r="F456" s="99"/>
      <c r="G456" s="160"/>
    </row>
    <row r="457" spans="2:7" x14ac:dyDescent="0.55000000000000004">
      <c r="B457" s="169"/>
      <c r="C457" s="170" t="str">
        <f t="shared" si="7"/>
        <v/>
      </c>
      <c r="D457" s="99"/>
      <c r="E457" s="99"/>
      <c r="F457" s="99"/>
      <c r="G457" s="160"/>
    </row>
    <row r="458" spans="2:7" x14ac:dyDescent="0.55000000000000004">
      <c r="B458" s="169"/>
      <c r="C458" s="170" t="str">
        <f t="shared" si="7"/>
        <v/>
      </c>
      <c r="D458" s="99"/>
      <c r="E458" s="99"/>
      <c r="F458" s="99"/>
      <c r="G458" s="160"/>
    </row>
    <row r="459" spans="2:7" x14ac:dyDescent="0.55000000000000004">
      <c r="B459" s="169"/>
      <c r="C459" s="170" t="str">
        <f t="shared" si="7"/>
        <v/>
      </c>
      <c r="D459" s="99"/>
      <c r="E459" s="99"/>
      <c r="F459" s="99"/>
      <c r="G459" s="160"/>
    </row>
    <row r="460" spans="2:7" x14ac:dyDescent="0.55000000000000004">
      <c r="B460" s="169"/>
      <c r="C460" s="170" t="str">
        <f t="shared" si="7"/>
        <v/>
      </c>
      <c r="D460" s="99"/>
      <c r="E460" s="99"/>
      <c r="F460" s="99"/>
      <c r="G460" s="160"/>
    </row>
    <row r="461" spans="2:7" x14ac:dyDescent="0.55000000000000004">
      <c r="B461" s="169"/>
      <c r="C461" s="170" t="str">
        <f t="shared" si="7"/>
        <v/>
      </c>
      <c r="D461" s="99"/>
      <c r="E461" s="99"/>
      <c r="F461" s="99"/>
      <c r="G461" s="160"/>
    </row>
    <row r="462" spans="2:7" x14ac:dyDescent="0.55000000000000004">
      <c r="B462" s="169"/>
      <c r="C462" s="170" t="str">
        <f t="shared" si="7"/>
        <v/>
      </c>
      <c r="D462" s="99"/>
      <c r="E462" s="99"/>
      <c r="F462" s="99"/>
      <c r="G462" s="160"/>
    </row>
    <row r="463" spans="2:7" x14ac:dyDescent="0.55000000000000004">
      <c r="B463" s="169"/>
      <c r="C463" s="170" t="str">
        <f t="shared" si="7"/>
        <v/>
      </c>
      <c r="D463" s="99"/>
      <c r="E463" s="99"/>
      <c r="F463" s="99"/>
      <c r="G463" s="160"/>
    </row>
    <row r="464" spans="2:7" x14ac:dyDescent="0.55000000000000004">
      <c r="B464" s="169"/>
      <c r="C464" s="170" t="str">
        <f t="shared" si="7"/>
        <v/>
      </c>
      <c r="D464" s="99"/>
      <c r="E464" s="99"/>
      <c r="F464" s="99"/>
      <c r="G464" s="160"/>
    </row>
    <row r="465" spans="2:7" x14ac:dyDescent="0.55000000000000004">
      <c r="B465" s="169"/>
      <c r="C465" s="170" t="str">
        <f t="shared" si="7"/>
        <v/>
      </c>
      <c r="D465" s="99"/>
      <c r="E465" s="99"/>
      <c r="F465" s="99"/>
      <c r="G465" s="160"/>
    </row>
    <row r="466" spans="2:7" x14ac:dyDescent="0.55000000000000004">
      <c r="B466" s="169"/>
      <c r="C466" s="170" t="str">
        <f t="shared" si="7"/>
        <v/>
      </c>
      <c r="D466" s="99"/>
      <c r="E466" s="99"/>
      <c r="F466" s="99"/>
      <c r="G466" s="160"/>
    </row>
    <row r="467" spans="2:7" x14ac:dyDescent="0.55000000000000004">
      <c r="B467" s="169"/>
      <c r="C467" s="170" t="str">
        <f t="shared" si="7"/>
        <v/>
      </c>
      <c r="D467" s="99"/>
      <c r="E467" s="99"/>
      <c r="F467" s="99"/>
      <c r="G467" s="160"/>
    </row>
    <row r="468" spans="2:7" x14ac:dyDescent="0.55000000000000004">
      <c r="B468" s="169"/>
      <c r="C468" s="170" t="str">
        <f t="shared" si="7"/>
        <v/>
      </c>
      <c r="D468" s="99"/>
      <c r="E468" s="99"/>
      <c r="F468" s="99"/>
      <c r="G468" s="160"/>
    </row>
    <row r="469" spans="2:7" x14ac:dyDescent="0.55000000000000004">
      <c r="B469" s="169"/>
      <c r="C469" s="170" t="str">
        <f t="shared" si="7"/>
        <v/>
      </c>
      <c r="D469" s="99"/>
      <c r="E469" s="99"/>
      <c r="F469" s="99"/>
      <c r="G469" s="160"/>
    </row>
    <row r="470" spans="2:7" x14ac:dyDescent="0.55000000000000004">
      <c r="B470" s="169"/>
      <c r="C470" s="170" t="str">
        <f t="shared" si="7"/>
        <v/>
      </c>
      <c r="D470" s="99"/>
      <c r="E470" s="99"/>
      <c r="F470" s="99"/>
      <c r="G470" s="160"/>
    </row>
    <row r="471" spans="2:7" x14ac:dyDescent="0.55000000000000004">
      <c r="B471" s="169"/>
      <c r="C471" s="170" t="str">
        <f t="shared" si="7"/>
        <v/>
      </c>
      <c r="D471" s="99"/>
      <c r="E471" s="99"/>
      <c r="F471" s="99"/>
      <c r="G471" s="160"/>
    </row>
    <row r="472" spans="2:7" x14ac:dyDescent="0.55000000000000004">
      <c r="B472" s="169"/>
      <c r="C472" s="170" t="str">
        <f t="shared" si="7"/>
        <v/>
      </c>
      <c r="D472" s="99"/>
      <c r="E472" s="99"/>
      <c r="F472" s="99"/>
      <c r="G472" s="160"/>
    </row>
    <row r="473" spans="2:7" x14ac:dyDescent="0.55000000000000004">
      <c r="B473" s="169"/>
      <c r="C473" s="170" t="str">
        <f t="shared" si="7"/>
        <v/>
      </c>
      <c r="D473" s="99"/>
      <c r="E473" s="99"/>
      <c r="F473" s="99"/>
      <c r="G473" s="160"/>
    </row>
    <row r="474" spans="2:7" x14ac:dyDescent="0.55000000000000004">
      <c r="B474" s="169"/>
      <c r="C474" s="170" t="str">
        <f t="shared" si="7"/>
        <v/>
      </c>
      <c r="D474" s="99"/>
      <c r="E474" s="99"/>
      <c r="F474" s="99"/>
      <c r="G474" s="160"/>
    </row>
    <row r="475" spans="2:7" x14ac:dyDescent="0.55000000000000004">
      <c r="B475" s="169"/>
      <c r="C475" s="170" t="str">
        <f t="shared" si="7"/>
        <v/>
      </c>
      <c r="D475" s="99"/>
      <c r="E475" s="99"/>
      <c r="F475" s="99"/>
      <c r="G475" s="160"/>
    </row>
    <row r="476" spans="2:7" x14ac:dyDescent="0.55000000000000004">
      <c r="B476" s="169"/>
      <c r="C476" s="170" t="str">
        <f t="shared" si="7"/>
        <v/>
      </c>
      <c r="D476" s="99"/>
      <c r="E476" s="99"/>
      <c r="F476" s="99"/>
      <c r="G476" s="160"/>
    </row>
    <row r="477" spans="2:7" x14ac:dyDescent="0.55000000000000004">
      <c r="B477" s="169"/>
      <c r="C477" s="170" t="str">
        <f t="shared" si="7"/>
        <v/>
      </c>
      <c r="D477" s="99"/>
      <c r="E477" s="99"/>
      <c r="F477" s="99"/>
      <c r="G477" s="160"/>
    </row>
    <row r="478" spans="2:7" x14ac:dyDescent="0.55000000000000004">
      <c r="B478" s="169"/>
      <c r="C478" s="170" t="str">
        <f t="shared" si="7"/>
        <v/>
      </c>
      <c r="D478" s="99"/>
      <c r="E478" s="99"/>
      <c r="F478" s="99"/>
      <c r="G478" s="160"/>
    </row>
    <row r="479" spans="2:7" x14ac:dyDescent="0.55000000000000004">
      <c r="B479" s="169"/>
      <c r="C479" s="170" t="str">
        <f t="shared" si="7"/>
        <v/>
      </c>
      <c r="D479" s="99"/>
      <c r="E479" s="99"/>
      <c r="F479" s="99"/>
      <c r="G479" s="160"/>
    </row>
    <row r="480" spans="2:7" x14ac:dyDescent="0.55000000000000004">
      <c r="B480" s="169"/>
      <c r="C480" s="170" t="str">
        <f t="shared" si="7"/>
        <v/>
      </c>
      <c r="D480" s="99"/>
      <c r="E480" s="99"/>
      <c r="F480" s="99"/>
      <c r="G480" s="160"/>
    </row>
    <row r="481" spans="2:7" x14ac:dyDescent="0.55000000000000004">
      <c r="B481" s="169"/>
      <c r="C481" s="170" t="str">
        <f t="shared" si="7"/>
        <v/>
      </c>
      <c r="D481" s="99"/>
      <c r="E481" s="99"/>
      <c r="F481" s="99"/>
      <c r="G481" s="160"/>
    </row>
    <row r="482" spans="2:7" x14ac:dyDescent="0.55000000000000004">
      <c r="B482" s="169"/>
      <c r="C482" s="170" t="str">
        <f t="shared" si="7"/>
        <v/>
      </c>
      <c r="D482" s="99"/>
      <c r="E482" s="99"/>
      <c r="F482" s="99"/>
      <c r="G482" s="160"/>
    </row>
    <row r="483" spans="2:7" x14ac:dyDescent="0.55000000000000004">
      <c r="B483" s="169"/>
      <c r="C483" s="170" t="str">
        <f t="shared" si="7"/>
        <v/>
      </c>
      <c r="D483" s="99"/>
      <c r="E483" s="99"/>
      <c r="F483" s="99"/>
      <c r="G483" s="160"/>
    </row>
    <row r="484" spans="2:7" x14ac:dyDescent="0.55000000000000004">
      <c r="B484" s="169"/>
      <c r="C484" s="170" t="str">
        <f t="shared" si="7"/>
        <v/>
      </c>
      <c r="D484" s="99"/>
      <c r="E484" s="99"/>
      <c r="F484" s="99"/>
      <c r="G484" s="160"/>
    </row>
    <row r="485" spans="2:7" x14ac:dyDescent="0.55000000000000004">
      <c r="B485" s="169"/>
      <c r="C485" s="170" t="str">
        <f t="shared" si="7"/>
        <v/>
      </c>
      <c r="D485" s="99"/>
      <c r="E485" s="99"/>
      <c r="F485" s="99"/>
      <c r="G485" s="160"/>
    </row>
    <row r="486" spans="2:7" x14ac:dyDescent="0.55000000000000004">
      <c r="B486" s="169"/>
      <c r="C486" s="170" t="str">
        <f t="shared" si="7"/>
        <v/>
      </c>
      <c r="D486" s="99"/>
      <c r="E486" s="99"/>
      <c r="F486" s="99"/>
      <c r="G486" s="160"/>
    </row>
    <row r="487" spans="2:7" x14ac:dyDescent="0.55000000000000004">
      <c r="B487" s="169"/>
      <c r="C487" s="170" t="str">
        <f t="shared" si="7"/>
        <v/>
      </c>
      <c r="D487" s="99"/>
      <c r="E487" s="99"/>
      <c r="F487" s="99"/>
      <c r="G487" s="160"/>
    </row>
    <row r="488" spans="2:7" x14ac:dyDescent="0.55000000000000004">
      <c r="B488" s="169"/>
      <c r="C488" s="170" t="str">
        <f t="shared" si="7"/>
        <v/>
      </c>
      <c r="D488" s="99"/>
      <c r="E488" s="99"/>
      <c r="F488" s="99"/>
      <c r="G488" s="160"/>
    </row>
    <row r="489" spans="2:7" x14ac:dyDescent="0.55000000000000004">
      <c r="B489" s="169"/>
      <c r="C489" s="170" t="str">
        <f t="shared" si="7"/>
        <v/>
      </c>
      <c r="D489" s="99"/>
      <c r="E489" s="99"/>
      <c r="F489" s="99"/>
      <c r="G489" s="160"/>
    </row>
    <row r="490" spans="2:7" x14ac:dyDescent="0.55000000000000004">
      <c r="B490" s="169"/>
      <c r="C490" s="170" t="str">
        <f t="shared" si="7"/>
        <v/>
      </c>
      <c r="D490" s="99"/>
      <c r="E490" s="99"/>
      <c r="F490" s="99"/>
      <c r="G490" s="160"/>
    </row>
    <row r="491" spans="2:7" x14ac:dyDescent="0.55000000000000004">
      <c r="B491" s="169"/>
      <c r="C491" s="170" t="str">
        <f t="shared" si="7"/>
        <v/>
      </c>
      <c r="D491" s="99"/>
      <c r="E491" s="99"/>
      <c r="F491" s="99"/>
      <c r="G491" s="160"/>
    </row>
    <row r="492" spans="2:7" x14ac:dyDescent="0.55000000000000004">
      <c r="B492" s="169"/>
      <c r="C492" s="170" t="str">
        <f t="shared" si="7"/>
        <v/>
      </c>
      <c r="D492" s="99"/>
      <c r="E492" s="99"/>
      <c r="F492" s="99"/>
      <c r="G492" s="160"/>
    </row>
    <row r="493" spans="2:7" x14ac:dyDescent="0.55000000000000004">
      <c r="B493" s="169"/>
      <c r="C493" s="170" t="str">
        <f t="shared" si="7"/>
        <v/>
      </c>
      <c r="D493" s="99"/>
      <c r="E493" s="99"/>
      <c r="F493" s="99"/>
      <c r="G493" s="160"/>
    </row>
    <row r="494" spans="2:7" x14ac:dyDescent="0.55000000000000004">
      <c r="B494" s="169"/>
      <c r="C494" s="170" t="str">
        <f t="shared" si="7"/>
        <v/>
      </c>
      <c r="D494" s="99"/>
      <c r="E494" s="99"/>
      <c r="F494" s="99"/>
      <c r="G494" s="160"/>
    </row>
    <row r="495" spans="2:7" x14ac:dyDescent="0.55000000000000004">
      <c r="B495" s="169"/>
      <c r="C495" s="170" t="str">
        <f t="shared" si="7"/>
        <v/>
      </c>
      <c r="D495" s="99"/>
      <c r="E495" s="99"/>
      <c r="F495" s="99"/>
      <c r="G495" s="160"/>
    </row>
    <row r="496" spans="2:7" x14ac:dyDescent="0.55000000000000004">
      <c r="B496" s="169"/>
      <c r="C496" s="170" t="str">
        <f t="shared" si="7"/>
        <v/>
      </c>
      <c r="D496" s="99"/>
      <c r="E496" s="99"/>
      <c r="F496" s="99"/>
      <c r="G496" s="160"/>
    </row>
    <row r="497" spans="2:7" x14ac:dyDescent="0.55000000000000004">
      <c r="B497" s="169"/>
      <c r="C497" s="170" t="str">
        <f t="shared" si="7"/>
        <v/>
      </c>
      <c r="D497" s="99"/>
      <c r="E497" s="99"/>
      <c r="F497" s="99"/>
      <c r="G497" s="160"/>
    </row>
    <row r="498" spans="2:7" x14ac:dyDescent="0.55000000000000004">
      <c r="B498" s="169"/>
      <c r="C498" s="170" t="str">
        <f t="shared" si="7"/>
        <v/>
      </c>
      <c r="D498" s="99"/>
      <c r="E498" s="99"/>
      <c r="F498" s="99"/>
      <c r="G498" s="160"/>
    </row>
    <row r="499" spans="2:7" x14ac:dyDescent="0.55000000000000004">
      <c r="B499" s="169"/>
      <c r="C499" s="170" t="str">
        <f t="shared" si="7"/>
        <v/>
      </c>
      <c r="D499" s="99"/>
      <c r="E499" s="99"/>
      <c r="F499" s="99"/>
      <c r="G499" s="160"/>
    </row>
    <row r="500" spans="2:7" ht="18.5" thickBot="1" x14ac:dyDescent="0.6">
      <c r="B500" s="169"/>
      <c r="C500" s="170" t="str">
        <f t="shared" si="7"/>
        <v/>
      </c>
      <c r="D500" s="99"/>
      <c r="E500" s="99"/>
      <c r="F500" s="99"/>
      <c r="G500" s="160"/>
    </row>
    <row r="501" spans="2:7" ht="19" thickTop="1" thickBot="1" x14ac:dyDescent="0.6">
      <c r="B501" s="322" t="s">
        <v>95</v>
      </c>
      <c r="C501" s="323"/>
      <c r="D501" s="323"/>
      <c r="E501" s="323"/>
      <c r="F501" s="323"/>
      <c r="G501" s="159">
        <f>SUBTOTAL(9,G6:G500)</f>
        <v>0</v>
      </c>
    </row>
    <row r="502" spans="2:7" x14ac:dyDescent="0.55000000000000004">
      <c r="B502" s="30"/>
      <c r="C502" s="30"/>
      <c r="E502" s="30"/>
      <c r="F502" s="30"/>
      <c r="G502" s="30"/>
    </row>
  </sheetData>
  <sheetProtection algorithmName="SHA-512" hashValue="1DKM8jmc02oF/nv20fqy+FAZvtjyJnVXbSessV6sz1pbiiUD/gQefejRdigi1cFdNSQveGnX+php7l9qw0DO5w==" saltValue="b/i9ggI4q4BsJIqMBFev7A==" spinCount="100000" sheet="1" scenarios="1" formatCells="0" formatColumns="0" formatRows="0" selectLockedCells="1" autoFilter="0"/>
  <autoFilter ref="B5:G5" xr:uid="{00000000-0009-0000-0000-000003000000}"/>
  <mergeCells count="3">
    <mergeCell ref="A1:D1"/>
    <mergeCell ref="B501:F501"/>
    <mergeCell ref="C3:F3"/>
  </mergeCells>
  <phoneticPr fontId="4"/>
  <conditionalFormatting sqref="G501 E6:G500">
    <cfRule type="cellIs" dxfId="38" priority="18" operator="equal">
      <formula>""</formula>
    </cfRule>
  </conditionalFormatting>
  <conditionalFormatting sqref="D6:D500">
    <cfRule type="cellIs" dxfId="37" priority="7" operator="equal">
      <formula>""</formula>
    </cfRule>
  </conditionalFormatting>
  <conditionalFormatting sqref="B6:B500">
    <cfRule type="cellIs" dxfId="36" priority="1" operator="equal">
      <formula>""</formula>
    </cfRule>
  </conditionalFormatting>
  <hyperlinks>
    <hyperlink ref="B3" location="メニュー画面!B4" display="メニュー画面へ" xr:uid="{00000000-0004-0000-0300-000000000000}"/>
  </hyperlinks>
  <pageMargins left="0.70866141732283472" right="0.70866141732283472" top="0.74803149606299213" bottom="0.74803149606299213" header="0.31496062992125984" footer="0.31496062992125984"/>
  <pageSetup paperSize="9" scale="58" orientation="portrait" r:id="rId1"/>
  <headerFooter>
    <oddFooter>&amp;C&amp;P／&amp;N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" operator="between" id="{18C68B3C-4820-460D-A584-B9ECD28ECE13}">
            <xm:f>プルダウン用リスト!$G$7</xm:f>
            <xm:f>プルダウン用リスト!$H$7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between" id="{B0B315DE-6C11-48D1-B635-C1D337BCDA0B}">
            <xm:f>プルダウン用リスト!$H$8</xm:f>
            <xm:f>プルダウン用リスト!$G$8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notBetween" id="{8556F466-4AC2-4E79-9A02-EC6AC2757655}">
            <xm:f>プルダウン用リスト!$G$7</xm:f>
            <xm:f>プルダウン用リスト!$G$8</xm:f>
            <x14:dxf>
              <fill>
                <patternFill>
                  <bgColor rgb="FFFF0000"/>
                </patternFill>
              </fill>
            </x14:dxf>
          </x14:cfRule>
          <xm:sqref>B6:B500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注意！" prompt="Ｄ列は、該当する収入の区分をプルダウンで選択してください" xr:uid="{00000000-0002-0000-0300-000000000000}">
          <x14:formula1>
            <xm:f>プルダウン用リスト!$O$1:$O$4</xm:f>
          </x14:formula1>
          <xm:sqref>D6:D500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K2085"/>
  <sheetViews>
    <sheetView showGridLines="0" zoomScale="80" zoomScaleNormal="80" workbookViewId="0">
      <pane ySplit="4" topLeftCell="A5" activePane="bottomLeft" state="frozen"/>
      <selection pane="bottomLeft" activeCell="B2" sqref="B2:B3"/>
    </sheetView>
  </sheetViews>
  <sheetFormatPr defaultRowHeight="18" x14ac:dyDescent="0.55000000000000004"/>
  <cols>
    <col min="1" max="1" width="2.08203125" customWidth="1"/>
    <col min="2" max="2" width="15.58203125" style="43" customWidth="1"/>
    <col min="3" max="3" width="24.58203125" style="12" customWidth="1"/>
    <col min="4" max="5" width="8.83203125" style="12" customWidth="1"/>
    <col min="6" max="6" width="22.58203125" style="12" customWidth="1"/>
    <col min="7" max="7" width="29.58203125" style="12" customWidth="1"/>
    <col min="8" max="8" width="10.58203125" style="12" customWidth="1"/>
    <col min="9" max="10" width="12.33203125" style="12" customWidth="1"/>
    <col min="11" max="11" width="14.58203125" style="12" customWidth="1"/>
    <col min="12" max="12" width="2.08203125" customWidth="1"/>
  </cols>
  <sheetData>
    <row r="1" spans="1:11" ht="111" customHeight="1" x14ac:dyDescent="0.55000000000000004">
      <c r="A1" s="335" t="s">
        <v>144</v>
      </c>
      <c r="B1" s="335"/>
      <c r="C1" s="73"/>
      <c r="D1" s="73"/>
      <c r="E1" s="73"/>
      <c r="F1" s="73"/>
      <c r="G1" s="73"/>
      <c r="H1" s="326"/>
      <c r="I1" s="326"/>
      <c r="J1" s="326"/>
      <c r="K1" s="326"/>
    </row>
    <row r="2" spans="1:11" x14ac:dyDescent="0.55000000000000004">
      <c r="B2" s="333" t="s">
        <v>93</v>
      </c>
      <c r="C2" s="331" t="s">
        <v>146</v>
      </c>
      <c r="D2" s="81"/>
      <c r="E2" s="81"/>
      <c r="F2" s="78"/>
      <c r="G2" s="44" t="s">
        <v>152</v>
      </c>
      <c r="H2" s="327">
        <f>団体基本情報!D6</f>
        <v>0</v>
      </c>
      <c r="I2" s="327"/>
      <c r="J2" s="327"/>
      <c r="K2" s="327"/>
    </row>
    <row r="3" spans="1:11" ht="18.5" thickBot="1" x14ac:dyDescent="0.6">
      <c r="B3" s="334"/>
      <c r="C3" s="332"/>
      <c r="D3" s="79"/>
      <c r="E3" s="79"/>
      <c r="F3" s="79"/>
      <c r="G3" s="44" t="s">
        <v>153</v>
      </c>
      <c r="H3" s="328">
        <f>団体基本情報!D13</f>
        <v>0</v>
      </c>
      <c r="I3" s="328"/>
      <c r="J3" s="328"/>
      <c r="K3" s="328"/>
    </row>
    <row r="4" spans="1:11" ht="43" customHeight="1" thickBot="1" x14ac:dyDescent="0.6">
      <c r="B4" s="184" t="s">
        <v>42</v>
      </c>
      <c r="C4" s="185" t="s">
        <v>63</v>
      </c>
      <c r="D4" s="186" t="s">
        <v>183</v>
      </c>
      <c r="E4" s="186" t="s">
        <v>182</v>
      </c>
      <c r="F4" s="185" t="s">
        <v>43</v>
      </c>
      <c r="G4" s="185" t="s">
        <v>44</v>
      </c>
      <c r="H4" s="186" t="s">
        <v>45</v>
      </c>
      <c r="I4" s="185" t="s">
        <v>46</v>
      </c>
      <c r="J4" s="187" t="s">
        <v>258</v>
      </c>
      <c r="K4" s="188" t="s">
        <v>259</v>
      </c>
    </row>
    <row r="5" spans="1:11" x14ac:dyDescent="0.55000000000000004">
      <c r="B5" s="178" t="str">
        <f>IF(E5="謝金",支出入力表!A6,"")</f>
        <v/>
      </c>
      <c r="C5" s="179" t="str">
        <f>IF(E5="謝金",支出入力表!C6,"")</f>
        <v/>
      </c>
      <c r="D5" s="180" t="str">
        <f>IF(支出入力表!E6="謝金","謝金","")</f>
        <v/>
      </c>
      <c r="E5" s="180" t="str">
        <f>IF(支出入力表!F6="謝金","謝金","")</f>
        <v/>
      </c>
      <c r="F5" s="179" t="str">
        <f>IF(E5="謝金",VLOOKUP(E5,支出入力表!F6:$M$2000,3,FALSE),"")</f>
        <v/>
      </c>
      <c r="G5" s="179" t="str">
        <f>IF(E5="謝金",VLOOKUP(E5,支出入力表!F6:$M$2000,4,FALSE),"")</f>
        <v/>
      </c>
      <c r="H5" s="181" t="str">
        <f>IF(E5="謝金",VLOOKUP(E5,支出入力表!F6:$M$2000,5,FALSE),"")</f>
        <v/>
      </c>
      <c r="I5" s="182" t="str">
        <f>IF(E5="謝金",VLOOKUP(E5,支出入力表!F6:$M$2000,6,FALSE),"")</f>
        <v/>
      </c>
      <c r="J5" s="182" t="str">
        <f>IF(E5="謝金",VLOOKUP(E5,支出入力表!F6:$M$2000,7,FALSE),"")</f>
        <v/>
      </c>
      <c r="K5" s="183" t="str">
        <f>IF(E5="謝金",VLOOKUP(E5,支出入力表!F6:$M$2000,8,FALSE),"")</f>
        <v/>
      </c>
    </row>
    <row r="6" spans="1:11" x14ac:dyDescent="0.55000000000000004">
      <c r="B6" s="178" t="str">
        <f>IF(E6="謝金",支出入力表!A7,"")</f>
        <v/>
      </c>
      <c r="C6" s="164" t="str">
        <f>IF(E6="謝金",支出入力表!C7,"")</f>
        <v/>
      </c>
      <c r="D6" s="165" t="str">
        <f>IF(支出入力表!E7="謝金","謝金","")</f>
        <v/>
      </c>
      <c r="E6" s="165" t="str">
        <f>IF(支出入力表!F7="謝金","謝金","")</f>
        <v/>
      </c>
      <c r="F6" s="164" t="str">
        <f>IF(E6="謝金",VLOOKUP(E6,支出入力表!F7:$M$2000,3,FALSE),"")</f>
        <v/>
      </c>
      <c r="G6" s="164" t="str">
        <f>IF(E6="謝金",VLOOKUP(E6,支出入力表!F7:$M$2000,4,FALSE),"")</f>
        <v/>
      </c>
      <c r="H6" s="166" t="str">
        <f>IF(E6="謝金",VLOOKUP(E6,支出入力表!F7:$M$2000,5,FALSE),"")</f>
        <v/>
      </c>
      <c r="I6" s="167" t="str">
        <f>IF(E6="謝金",VLOOKUP(E6,支出入力表!F7:$M$2000,6,FALSE),"")</f>
        <v/>
      </c>
      <c r="J6" s="167" t="str">
        <f>IF(E6="謝金",VLOOKUP(E6,支出入力表!F7:$M$2000,7,FALSE),"")</f>
        <v/>
      </c>
      <c r="K6" s="168" t="str">
        <f>IF(E6="謝金",VLOOKUP(E6,支出入力表!F7:$M$2000,8,FALSE),"")</f>
        <v/>
      </c>
    </row>
    <row r="7" spans="1:11" x14ac:dyDescent="0.55000000000000004">
      <c r="B7" s="178" t="str">
        <f>IF(E7="謝金",支出入力表!A8,"")</f>
        <v/>
      </c>
      <c r="C7" s="164" t="str">
        <f>IF(E7="謝金",支出入力表!C8,"")</f>
        <v/>
      </c>
      <c r="D7" s="165" t="str">
        <f>IF(支出入力表!E8="謝金","謝金","")</f>
        <v/>
      </c>
      <c r="E7" s="165" t="str">
        <f>IF(支出入力表!F8="謝金","謝金","")</f>
        <v/>
      </c>
      <c r="F7" s="164" t="str">
        <f>IF(E7="謝金",VLOOKUP(E7,支出入力表!F8:$M$2000,3,FALSE),"")</f>
        <v/>
      </c>
      <c r="G7" s="164" t="str">
        <f>IF(E7="謝金",VLOOKUP(E7,支出入力表!F8:$M$2000,4,FALSE),"")</f>
        <v/>
      </c>
      <c r="H7" s="166" t="str">
        <f>IF(E7="謝金",VLOOKUP(E7,支出入力表!F8:$M$2000,5,FALSE),"")</f>
        <v/>
      </c>
      <c r="I7" s="167" t="str">
        <f>IF(E7="謝金",VLOOKUP(E7,支出入力表!F8:$M$2000,6,FALSE),"")</f>
        <v/>
      </c>
      <c r="J7" s="167" t="str">
        <f>IF(E7="謝金",VLOOKUP(E7,支出入力表!F8:$M$2000,7,FALSE),"")</f>
        <v/>
      </c>
      <c r="K7" s="168" t="str">
        <f>IF(E7="謝金",VLOOKUP(E7,支出入力表!F8:$M$2000,8,FALSE),"")</f>
        <v/>
      </c>
    </row>
    <row r="8" spans="1:11" x14ac:dyDescent="0.55000000000000004">
      <c r="B8" s="178" t="str">
        <f>IF(E8="謝金",支出入力表!A9,"")</f>
        <v/>
      </c>
      <c r="C8" s="164" t="str">
        <f>IF(E8="謝金",支出入力表!C9,"")</f>
        <v/>
      </c>
      <c r="D8" s="165" t="str">
        <f>IF(支出入力表!E9="謝金","謝金","")</f>
        <v/>
      </c>
      <c r="E8" s="165" t="str">
        <f>IF(支出入力表!F9="謝金","謝金","")</f>
        <v/>
      </c>
      <c r="F8" s="164" t="str">
        <f>IF(E8="謝金",VLOOKUP(E8,支出入力表!F9:$M$2000,3,FALSE),"")</f>
        <v/>
      </c>
      <c r="G8" s="164" t="str">
        <f>IF(E8="謝金",VLOOKUP(E8,支出入力表!F9:$M$2000,4,FALSE),"")</f>
        <v/>
      </c>
      <c r="H8" s="166" t="str">
        <f>IF(E8="謝金",VLOOKUP(E8,支出入力表!F9:$M$2000,5,FALSE),"")</f>
        <v/>
      </c>
      <c r="I8" s="167" t="str">
        <f>IF(E8="謝金",VLOOKUP(E8,支出入力表!F9:$M$2000,6,FALSE),"")</f>
        <v/>
      </c>
      <c r="J8" s="167" t="str">
        <f>IF(E8="謝金",VLOOKUP(E8,支出入力表!F9:$M$2000,7,FALSE),"")</f>
        <v/>
      </c>
      <c r="K8" s="168" t="str">
        <f>IF(E8="謝金",VLOOKUP(E8,支出入力表!F9:$M$2000,8,FALSE),"")</f>
        <v/>
      </c>
    </row>
    <row r="9" spans="1:11" x14ac:dyDescent="0.55000000000000004">
      <c r="B9" s="178" t="str">
        <f>IF(E9="謝金",支出入力表!A10,"")</f>
        <v/>
      </c>
      <c r="C9" s="164" t="str">
        <f>IF(E9="謝金",支出入力表!C10,"")</f>
        <v/>
      </c>
      <c r="D9" s="165" t="str">
        <f>IF(支出入力表!E10="謝金","謝金","")</f>
        <v/>
      </c>
      <c r="E9" s="165" t="str">
        <f>IF(支出入力表!F10="謝金","謝金","")</f>
        <v/>
      </c>
      <c r="F9" s="164" t="str">
        <f>IF(E9="謝金",VLOOKUP(E9,支出入力表!F10:$M$2000,3,FALSE),"")</f>
        <v/>
      </c>
      <c r="G9" s="164" t="str">
        <f>IF(E9="謝金",VLOOKUP(E9,支出入力表!F10:$M$2000,4,FALSE),"")</f>
        <v/>
      </c>
      <c r="H9" s="166" t="str">
        <f>IF(E9="謝金",VLOOKUP(E9,支出入力表!F10:$M$2000,5,FALSE),"")</f>
        <v/>
      </c>
      <c r="I9" s="167" t="str">
        <f>IF(E9="謝金",VLOOKUP(E9,支出入力表!F10:$M$2000,6,FALSE),"")</f>
        <v/>
      </c>
      <c r="J9" s="167" t="str">
        <f>IF(E9="謝金",VLOOKUP(E9,支出入力表!F10:$M$2000,7,FALSE),"")</f>
        <v/>
      </c>
      <c r="K9" s="168" t="str">
        <f>IF(E9="謝金",VLOOKUP(E9,支出入力表!F10:$M$2000,8,FALSE),"")</f>
        <v/>
      </c>
    </row>
    <row r="10" spans="1:11" x14ac:dyDescent="0.55000000000000004">
      <c r="B10" s="178" t="str">
        <f>IF(E10="謝金",支出入力表!A11,"")</f>
        <v/>
      </c>
      <c r="C10" s="164" t="str">
        <f>IF(E10="謝金",支出入力表!C11,"")</f>
        <v/>
      </c>
      <c r="D10" s="165" t="str">
        <f>IF(支出入力表!E11="謝金","謝金","")</f>
        <v/>
      </c>
      <c r="E10" s="165" t="str">
        <f>IF(支出入力表!F11="謝金","謝金","")</f>
        <v/>
      </c>
      <c r="F10" s="164" t="str">
        <f>IF(E10="謝金",VLOOKUP(E10,支出入力表!F11:$M$2000,3,FALSE),"")</f>
        <v/>
      </c>
      <c r="G10" s="164" t="str">
        <f>IF(E10="謝金",VLOOKUP(E10,支出入力表!F11:$M$2000,4,FALSE),"")</f>
        <v/>
      </c>
      <c r="H10" s="166" t="str">
        <f>IF(E10="謝金",VLOOKUP(E10,支出入力表!F11:$M$2000,5,FALSE),"")</f>
        <v/>
      </c>
      <c r="I10" s="167" t="str">
        <f>IF(E10="謝金",VLOOKUP(E10,支出入力表!F11:$M$2000,6,FALSE),"")</f>
        <v/>
      </c>
      <c r="J10" s="167" t="str">
        <f>IF(E10="謝金",VLOOKUP(E10,支出入力表!F11:$M$2000,7,FALSE),"")</f>
        <v/>
      </c>
      <c r="K10" s="168" t="str">
        <f>IF(E10="謝金",VLOOKUP(E10,支出入力表!F11:$M$2000,8,FALSE),"")</f>
        <v/>
      </c>
    </row>
    <row r="11" spans="1:11" x14ac:dyDescent="0.55000000000000004">
      <c r="B11" s="178" t="str">
        <f>IF(E11="謝金",支出入力表!A12,"")</f>
        <v/>
      </c>
      <c r="C11" s="164" t="str">
        <f>IF(E11="謝金",支出入力表!C12,"")</f>
        <v/>
      </c>
      <c r="D11" s="165" t="str">
        <f>IF(支出入力表!E12="謝金","謝金","")</f>
        <v/>
      </c>
      <c r="E11" s="165" t="str">
        <f>IF(支出入力表!F12="謝金","謝金","")</f>
        <v/>
      </c>
      <c r="F11" s="164" t="str">
        <f>IF(E11="謝金",VLOOKUP(E11,支出入力表!F12:$M$2000,3,FALSE),"")</f>
        <v/>
      </c>
      <c r="G11" s="164" t="str">
        <f>IF(E11="謝金",VLOOKUP(E11,支出入力表!F12:$M$2000,4,FALSE),"")</f>
        <v/>
      </c>
      <c r="H11" s="166" t="str">
        <f>IF(E11="謝金",VLOOKUP(E11,支出入力表!F12:$M$2000,5,FALSE),"")</f>
        <v/>
      </c>
      <c r="I11" s="167" t="str">
        <f>IF(E11="謝金",VLOOKUP(E11,支出入力表!F12:$M$2000,6,FALSE),"")</f>
        <v/>
      </c>
      <c r="J11" s="167" t="str">
        <f>IF(E11="謝金",VLOOKUP(E11,支出入力表!F12:$M$2000,7,FALSE),"")</f>
        <v/>
      </c>
      <c r="K11" s="168" t="str">
        <f>IF(E11="謝金",VLOOKUP(E11,支出入力表!F12:$M$2000,8,FALSE),"")</f>
        <v/>
      </c>
    </row>
    <row r="12" spans="1:11" x14ac:dyDescent="0.55000000000000004">
      <c r="B12" s="178" t="str">
        <f>IF(E12="謝金",支出入力表!A13,"")</f>
        <v/>
      </c>
      <c r="C12" s="164" t="str">
        <f>IF(E12="謝金",支出入力表!C13,"")</f>
        <v/>
      </c>
      <c r="D12" s="165" t="str">
        <f>IF(支出入力表!E13="謝金","謝金","")</f>
        <v/>
      </c>
      <c r="E12" s="165" t="str">
        <f>IF(支出入力表!F13="謝金","謝金","")</f>
        <v/>
      </c>
      <c r="F12" s="164" t="str">
        <f>IF(E12="謝金",VLOOKUP(E12,支出入力表!F13:$M$2000,3,FALSE),"")</f>
        <v/>
      </c>
      <c r="G12" s="164" t="str">
        <f>IF(E12="謝金",VLOOKUP(E12,支出入力表!F13:$M$2000,4,FALSE),"")</f>
        <v/>
      </c>
      <c r="H12" s="166" t="str">
        <f>IF(E12="謝金",VLOOKUP(E12,支出入力表!F13:$M$2000,5,FALSE),"")</f>
        <v/>
      </c>
      <c r="I12" s="167" t="str">
        <f>IF(E12="謝金",VLOOKUP(E12,支出入力表!F13:$M$2000,6,FALSE),"")</f>
        <v/>
      </c>
      <c r="J12" s="167" t="str">
        <f>IF(E12="謝金",VLOOKUP(E12,支出入力表!F13:$M$2000,7,FALSE),"")</f>
        <v/>
      </c>
      <c r="K12" s="168" t="str">
        <f>IF(E12="謝金",VLOOKUP(E12,支出入力表!F13:$M$2000,8,FALSE),"")</f>
        <v/>
      </c>
    </row>
    <row r="13" spans="1:11" x14ac:dyDescent="0.55000000000000004">
      <c r="B13" s="178" t="str">
        <f>IF(E13="謝金",支出入力表!A14,"")</f>
        <v/>
      </c>
      <c r="C13" s="164" t="str">
        <f>IF(E13="謝金",支出入力表!C14,"")</f>
        <v/>
      </c>
      <c r="D13" s="165" t="str">
        <f>IF(支出入力表!E14="謝金","謝金","")</f>
        <v/>
      </c>
      <c r="E13" s="165" t="str">
        <f>IF(支出入力表!F14="謝金","謝金","")</f>
        <v/>
      </c>
      <c r="F13" s="164" t="str">
        <f>IF(E13="謝金",VLOOKUP(E13,支出入力表!F14:$M$2000,3,FALSE),"")</f>
        <v/>
      </c>
      <c r="G13" s="164" t="str">
        <f>IF(E13="謝金",VLOOKUP(E13,支出入力表!F14:$M$2000,4,FALSE),"")</f>
        <v/>
      </c>
      <c r="H13" s="166" t="str">
        <f>IF(E13="謝金",VLOOKUP(E13,支出入力表!F14:$M$2000,5,FALSE),"")</f>
        <v/>
      </c>
      <c r="I13" s="167" t="str">
        <f>IF(E13="謝金",VLOOKUP(E13,支出入力表!F14:$M$2000,6,FALSE),"")</f>
        <v/>
      </c>
      <c r="J13" s="167" t="str">
        <f>IF(E13="謝金",VLOOKUP(E13,支出入力表!F14:$M$2000,7,FALSE),"")</f>
        <v/>
      </c>
      <c r="K13" s="168" t="str">
        <f>IF(E13="謝金",VLOOKUP(E13,支出入力表!F14:$M$2000,8,FALSE),"")</f>
        <v/>
      </c>
    </row>
    <row r="14" spans="1:11" x14ac:dyDescent="0.55000000000000004">
      <c r="B14" s="178" t="str">
        <f>IF(E14="謝金",支出入力表!A15,"")</f>
        <v/>
      </c>
      <c r="C14" s="164" t="str">
        <f>IF(E14="謝金",支出入力表!C15,"")</f>
        <v/>
      </c>
      <c r="D14" s="165" t="str">
        <f>IF(支出入力表!E15="謝金","謝金","")</f>
        <v/>
      </c>
      <c r="E14" s="165" t="str">
        <f>IF(支出入力表!F15="謝金","謝金","")</f>
        <v/>
      </c>
      <c r="F14" s="164" t="str">
        <f>IF(E14="謝金",VLOOKUP(E14,支出入力表!F15:$M$2000,3,FALSE),"")</f>
        <v/>
      </c>
      <c r="G14" s="164" t="str">
        <f>IF(E14="謝金",VLOOKUP(E14,支出入力表!F15:$M$2000,4,FALSE),"")</f>
        <v/>
      </c>
      <c r="H14" s="166" t="str">
        <f>IF(E14="謝金",VLOOKUP(E14,支出入力表!F15:$M$2000,5,FALSE),"")</f>
        <v/>
      </c>
      <c r="I14" s="167" t="str">
        <f>IF(E14="謝金",VLOOKUP(E14,支出入力表!F15:$M$2000,6,FALSE),"")</f>
        <v/>
      </c>
      <c r="J14" s="167" t="str">
        <f>IF(E14="謝金",VLOOKUP(E14,支出入力表!F15:$M$2000,7,FALSE),"")</f>
        <v/>
      </c>
      <c r="K14" s="168" t="str">
        <f>IF(E14="謝金",VLOOKUP(E14,支出入力表!F15:$M$2000,8,FALSE),"")</f>
        <v/>
      </c>
    </row>
    <row r="15" spans="1:11" x14ac:dyDescent="0.55000000000000004">
      <c r="B15" s="178" t="str">
        <f>IF(E15="謝金",支出入力表!A16,"")</f>
        <v/>
      </c>
      <c r="C15" s="164" t="str">
        <f>IF(E15="謝金",支出入力表!C16,"")</f>
        <v/>
      </c>
      <c r="D15" s="165" t="str">
        <f>IF(支出入力表!E16="謝金","謝金","")</f>
        <v/>
      </c>
      <c r="E15" s="165" t="str">
        <f>IF(支出入力表!F16="謝金","謝金","")</f>
        <v/>
      </c>
      <c r="F15" s="164" t="str">
        <f>IF(E15="謝金",VLOOKUP(E15,支出入力表!F16:$M$2000,3,FALSE),"")</f>
        <v/>
      </c>
      <c r="G15" s="164" t="str">
        <f>IF(E15="謝金",VLOOKUP(E15,支出入力表!F16:$M$2000,4,FALSE),"")</f>
        <v/>
      </c>
      <c r="H15" s="166" t="str">
        <f>IF(E15="謝金",VLOOKUP(E15,支出入力表!F16:$M$2000,5,FALSE),"")</f>
        <v/>
      </c>
      <c r="I15" s="167" t="str">
        <f>IF(E15="謝金",VLOOKUP(E15,支出入力表!F16:$M$2000,6,FALSE),"")</f>
        <v/>
      </c>
      <c r="J15" s="167" t="str">
        <f>IF(E15="謝金",VLOOKUP(E15,支出入力表!F16:$M$2000,7,FALSE),"")</f>
        <v/>
      </c>
      <c r="K15" s="168" t="str">
        <f>IF(E15="謝金",VLOOKUP(E15,支出入力表!F16:$M$2000,8,FALSE),"")</f>
        <v/>
      </c>
    </row>
    <row r="16" spans="1:11" x14ac:dyDescent="0.55000000000000004">
      <c r="B16" s="178" t="str">
        <f>IF(E16="謝金",支出入力表!A17,"")</f>
        <v/>
      </c>
      <c r="C16" s="164" t="str">
        <f>IF(E16="謝金",支出入力表!C17,"")</f>
        <v/>
      </c>
      <c r="D16" s="165" t="str">
        <f>IF(支出入力表!E17="謝金","謝金","")</f>
        <v/>
      </c>
      <c r="E16" s="165" t="str">
        <f>IF(支出入力表!F17="謝金","謝金","")</f>
        <v/>
      </c>
      <c r="F16" s="164" t="str">
        <f>IF(E16="謝金",VLOOKUP(E16,支出入力表!F17:$M$2000,3,FALSE),"")</f>
        <v/>
      </c>
      <c r="G16" s="164" t="str">
        <f>IF(E16="謝金",VLOOKUP(E16,支出入力表!F17:$M$2000,4,FALSE),"")</f>
        <v/>
      </c>
      <c r="H16" s="166" t="str">
        <f>IF(E16="謝金",VLOOKUP(E16,支出入力表!F17:$M$2000,5,FALSE),"")</f>
        <v/>
      </c>
      <c r="I16" s="167" t="str">
        <f>IF(E16="謝金",VLOOKUP(E16,支出入力表!F17:$M$2000,6,FALSE),"")</f>
        <v/>
      </c>
      <c r="J16" s="167" t="str">
        <f>IF(E16="謝金",VLOOKUP(E16,支出入力表!F17:$M$2000,7,FALSE),"")</f>
        <v/>
      </c>
      <c r="K16" s="168" t="str">
        <f>IF(E16="謝金",VLOOKUP(E16,支出入力表!F17:$M$2000,8,FALSE),"")</f>
        <v/>
      </c>
    </row>
    <row r="17" spans="2:11" x14ac:dyDescent="0.55000000000000004">
      <c r="B17" s="178" t="str">
        <f>IF(E17="謝金",支出入力表!A18,"")</f>
        <v/>
      </c>
      <c r="C17" s="164" t="str">
        <f>IF(E17="謝金",支出入力表!C18,"")</f>
        <v/>
      </c>
      <c r="D17" s="165" t="str">
        <f>IF(支出入力表!E18="謝金","謝金","")</f>
        <v/>
      </c>
      <c r="E17" s="165" t="str">
        <f>IF(支出入力表!F18="謝金","謝金","")</f>
        <v/>
      </c>
      <c r="F17" s="164" t="str">
        <f>IF(E17="謝金",VLOOKUP(E17,支出入力表!F18:$M$2000,3,FALSE),"")</f>
        <v/>
      </c>
      <c r="G17" s="164" t="str">
        <f>IF(E17="謝金",VLOOKUP(E17,支出入力表!F18:$M$2000,4,FALSE),"")</f>
        <v/>
      </c>
      <c r="H17" s="166" t="str">
        <f>IF(E17="謝金",VLOOKUP(E17,支出入力表!F18:$M$2000,5,FALSE),"")</f>
        <v/>
      </c>
      <c r="I17" s="167" t="str">
        <f>IF(E17="謝金",VLOOKUP(E17,支出入力表!F18:$M$2000,6,FALSE),"")</f>
        <v/>
      </c>
      <c r="J17" s="167" t="str">
        <f>IF(E17="謝金",VLOOKUP(E17,支出入力表!F18:$M$2000,7,FALSE),"")</f>
        <v/>
      </c>
      <c r="K17" s="168" t="str">
        <f>IF(E17="謝金",VLOOKUP(E17,支出入力表!F18:$M$2000,8,FALSE),"")</f>
        <v/>
      </c>
    </row>
    <row r="18" spans="2:11" x14ac:dyDescent="0.55000000000000004">
      <c r="B18" s="178" t="str">
        <f>IF(E18="謝金",支出入力表!A19,"")</f>
        <v/>
      </c>
      <c r="C18" s="164" t="str">
        <f>IF(E18="謝金",支出入力表!C19,"")</f>
        <v/>
      </c>
      <c r="D18" s="165" t="str">
        <f>IF(支出入力表!E19="謝金","謝金","")</f>
        <v/>
      </c>
      <c r="E18" s="165" t="str">
        <f>IF(支出入力表!F19="謝金","謝金","")</f>
        <v/>
      </c>
      <c r="F18" s="164" t="str">
        <f>IF(E18="謝金",VLOOKUP(E18,支出入力表!F19:$M$2000,3,FALSE),"")</f>
        <v/>
      </c>
      <c r="G18" s="164" t="str">
        <f>IF(E18="謝金",VLOOKUP(E18,支出入力表!F19:$M$2000,4,FALSE),"")</f>
        <v/>
      </c>
      <c r="H18" s="166" t="str">
        <f>IF(E18="謝金",VLOOKUP(E18,支出入力表!F19:$M$2000,5,FALSE),"")</f>
        <v/>
      </c>
      <c r="I18" s="167" t="str">
        <f>IF(E18="謝金",VLOOKUP(E18,支出入力表!F19:$M$2000,6,FALSE),"")</f>
        <v/>
      </c>
      <c r="J18" s="167" t="str">
        <f>IF(E18="謝金",VLOOKUP(E18,支出入力表!F19:$M$2000,7,FALSE),"")</f>
        <v/>
      </c>
      <c r="K18" s="168" t="str">
        <f>IF(E18="謝金",VLOOKUP(E18,支出入力表!F19:$M$2000,8,FALSE),"")</f>
        <v/>
      </c>
    </row>
    <row r="19" spans="2:11" x14ac:dyDescent="0.55000000000000004">
      <c r="B19" s="178" t="str">
        <f>IF(E19="謝金",支出入力表!A20,"")</f>
        <v/>
      </c>
      <c r="C19" s="164" t="str">
        <f>IF(E19="謝金",支出入力表!C20,"")</f>
        <v/>
      </c>
      <c r="D19" s="165" t="str">
        <f>IF(支出入力表!E20="謝金","謝金","")</f>
        <v/>
      </c>
      <c r="E19" s="165" t="str">
        <f>IF(支出入力表!F20="謝金","謝金","")</f>
        <v/>
      </c>
      <c r="F19" s="164" t="str">
        <f>IF(E19="謝金",VLOOKUP(E19,支出入力表!F20:$M$2000,3,FALSE),"")</f>
        <v/>
      </c>
      <c r="G19" s="164" t="str">
        <f>IF(E19="謝金",VLOOKUP(E19,支出入力表!F20:$M$2000,4,FALSE),"")</f>
        <v/>
      </c>
      <c r="H19" s="166" t="str">
        <f>IF(E19="謝金",VLOOKUP(E19,支出入力表!F20:$M$2000,5,FALSE),"")</f>
        <v/>
      </c>
      <c r="I19" s="167" t="str">
        <f>IF(E19="謝金",VLOOKUP(E19,支出入力表!F20:$M$2000,6,FALSE),"")</f>
        <v/>
      </c>
      <c r="J19" s="167" t="str">
        <f>IF(E19="謝金",VLOOKUP(E19,支出入力表!F20:$M$2000,7,FALSE),"")</f>
        <v/>
      </c>
      <c r="K19" s="168" t="str">
        <f>IF(E19="謝金",VLOOKUP(E19,支出入力表!F20:$M$2000,8,FALSE),"")</f>
        <v/>
      </c>
    </row>
    <row r="20" spans="2:11" x14ac:dyDescent="0.55000000000000004">
      <c r="B20" s="178" t="str">
        <f>IF(E20="謝金",支出入力表!A21,"")</f>
        <v/>
      </c>
      <c r="C20" s="164" t="str">
        <f>IF(E20="謝金",支出入力表!C21,"")</f>
        <v/>
      </c>
      <c r="D20" s="165" t="str">
        <f>IF(支出入力表!E21="謝金","謝金","")</f>
        <v/>
      </c>
      <c r="E20" s="165" t="str">
        <f>IF(支出入力表!F21="謝金","謝金","")</f>
        <v/>
      </c>
      <c r="F20" s="164" t="str">
        <f>IF(E20="謝金",VLOOKUP(E20,支出入力表!F21:$M$2000,3,FALSE),"")</f>
        <v/>
      </c>
      <c r="G20" s="164" t="str">
        <f>IF(E20="謝金",VLOOKUP(E20,支出入力表!F21:$M$2000,4,FALSE),"")</f>
        <v/>
      </c>
      <c r="H20" s="166" t="str">
        <f>IF(E20="謝金",VLOOKUP(E20,支出入力表!F21:$M$2000,5,FALSE),"")</f>
        <v/>
      </c>
      <c r="I20" s="167" t="str">
        <f>IF(E20="謝金",VLOOKUP(E20,支出入力表!F21:$M$2000,6,FALSE),"")</f>
        <v/>
      </c>
      <c r="J20" s="167" t="str">
        <f>IF(E20="謝金",VLOOKUP(E20,支出入力表!F21:$M$2000,7,FALSE),"")</f>
        <v/>
      </c>
      <c r="K20" s="168" t="str">
        <f>IF(E20="謝金",VLOOKUP(E20,支出入力表!F21:$M$2000,8,FALSE),"")</f>
        <v/>
      </c>
    </row>
    <row r="21" spans="2:11" x14ac:dyDescent="0.55000000000000004">
      <c r="B21" s="178" t="str">
        <f>IF(E21="謝金",支出入力表!A22,"")</f>
        <v/>
      </c>
      <c r="C21" s="164" t="str">
        <f>IF(E21="謝金",支出入力表!C22,"")</f>
        <v/>
      </c>
      <c r="D21" s="165" t="str">
        <f>IF(支出入力表!E22="謝金","謝金","")</f>
        <v/>
      </c>
      <c r="E21" s="165" t="str">
        <f>IF(支出入力表!F22="謝金","謝金","")</f>
        <v/>
      </c>
      <c r="F21" s="164" t="str">
        <f>IF(E21="謝金",VLOOKUP(E21,支出入力表!F22:$M$2000,3,FALSE),"")</f>
        <v/>
      </c>
      <c r="G21" s="164" t="str">
        <f>IF(E21="謝金",VLOOKUP(E21,支出入力表!F22:$M$2000,4,FALSE),"")</f>
        <v/>
      </c>
      <c r="H21" s="166" t="str">
        <f>IF(E21="謝金",VLOOKUP(E21,支出入力表!F22:$M$2000,5,FALSE),"")</f>
        <v/>
      </c>
      <c r="I21" s="167" t="str">
        <f>IF(E21="謝金",VLOOKUP(E21,支出入力表!F22:$M$2000,6,FALSE),"")</f>
        <v/>
      </c>
      <c r="J21" s="167" t="str">
        <f>IF(E21="謝金",VLOOKUP(E21,支出入力表!F22:$M$2000,7,FALSE),"")</f>
        <v/>
      </c>
      <c r="K21" s="168" t="str">
        <f>IF(E21="謝金",VLOOKUP(E21,支出入力表!F22:$M$2000,8,FALSE),"")</f>
        <v/>
      </c>
    </row>
    <row r="22" spans="2:11" x14ac:dyDescent="0.55000000000000004">
      <c r="B22" s="178" t="str">
        <f>IF(E22="謝金",支出入力表!A23,"")</f>
        <v/>
      </c>
      <c r="C22" s="164" t="str">
        <f>IF(E22="謝金",支出入力表!C23,"")</f>
        <v/>
      </c>
      <c r="D22" s="165" t="str">
        <f>IF(支出入力表!E23="謝金","謝金","")</f>
        <v/>
      </c>
      <c r="E22" s="165" t="str">
        <f>IF(支出入力表!F23="謝金","謝金","")</f>
        <v/>
      </c>
      <c r="F22" s="164" t="str">
        <f>IF(E22="謝金",VLOOKUP(E22,支出入力表!F23:$M$2000,3,FALSE),"")</f>
        <v/>
      </c>
      <c r="G22" s="164" t="str">
        <f>IF(E22="謝金",VLOOKUP(E22,支出入力表!F23:$M$2000,4,FALSE),"")</f>
        <v/>
      </c>
      <c r="H22" s="166" t="str">
        <f>IF(E22="謝金",VLOOKUP(E22,支出入力表!F23:$M$2000,5,FALSE),"")</f>
        <v/>
      </c>
      <c r="I22" s="167" t="str">
        <f>IF(E22="謝金",VLOOKUP(E22,支出入力表!F23:$M$2000,6,FALSE),"")</f>
        <v/>
      </c>
      <c r="J22" s="167" t="str">
        <f>IF(E22="謝金",VLOOKUP(E22,支出入力表!F23:$M$2000,7,FALSE),"")</f>
        <v/>
      </c>
      <c r="K22" s="168" t="str">
        <f>IF(E22="謝金",VLOOKUP(E22,支出入力表!F23:$M$2000,8,FALSE),"")</f>
        <v/>
      </c>
    </row>
    <row r="23" spans="2:11" x14ac:dyDescent="0.55000000000000004">
      <c r="B23" s="178" t="str">
        <f>IF(E23="謝金",支出入力表!A24,"")</f>
        <v/>
      </c>
      <c r="C23" s="164" t="str">
        <f>IF(E23="謝金",支出入力表!C24,"")</f>
        <v/>
      </c>
      <c r="D23" s="165" t="str">
        <f>IF(支出入力表!E24="謝金","謝金","")</f>
        <v/>
      </c>
      <c r="E23" s="165" t="str">
        <f>IF(支出入力表!F24="謝金","謝金","")</f>
        <v/>
      </c>
      <c r="F23" s="164" t="str">
        <f>IF(E23="謝金",VLOOKUP(E23,支出入力表!F24:$M$2000,3,FALSE),"")</f>
        <v/>
      </c>
      <c r="G23" s="164" t="str">
        <f>IF(E23="謝金",VLOOKUP(E23,支出入力表!F24:$M$2000,4,FALSE),"")</f>
        <v/>
      </c>
      <c r="H23" s="166" t="str">
        <f>IF(E23="謝金",VLOOKUP(E23,支出入力表!F24:$M$2000,5,FALSE),"")</f>
        <v/>
      </c>
      <c r="I23" s="167" t="str">
        <f>IF(E23="謝金",VLOOKUP(E23,支出入力表!F24:$M$2000,6,FALSE),"")</f>
        <v/>
      </c>
      <c r="J23" s="167" t="str">
        <f>IF(E23="謝金",VLOOKUP(E23,支出入力表!F24:$M$2000,7,FALSE),"")</f>
        <v/>
      </c>
      <c r="K23" s="168" t="str">
        <f>IF(E23="謝金",VLOOKUP(E23,支出入力表!F24:$M$2000,8,FALSE),"")</f>
        <v/>
      </c>
    </row>
    <row r="24" spans="2:11" x14ac:dyDescent="0.55000000000000004">
      <c r="B24" s="178" t="str">
        <f>IF(E24="謝金",支出入力表!A25,"")</f>
        <v/>
      </c>
      <c r="C24" s="164" t="str">
        <f>IF(E24="謝金",支出入力表!C25,"")</f>
        <v/>
      </c>
      <c r="D24" s="165" t="str">
        <f>IF(支出入力表!E25="謝金","謝金","")</f>
        <v/>
      </c>
      <c r="E24" s="165" t="str">
        <f>IF(支出入力表!F25="謝金","謝金","")</f>
        <v/>
      </c>
      <c r="F24" s="164" t="str">
        <f>IF(E24="謝金",VLOOKUP(E24,支出入力表!F25:$M$2000,3,FALSE),"")</f>
        <v/>
      </c>
      <c r="G24" s="164" t="str">
        <f>IF(E24="謝金",VLOOKUP(E24,支出入力表!F25:$M$2000,4,FALSE),"")</f>
        <v/>
      </c>
      <c r="H24" s="166" t="str">
        <f>IF(E24="謝金",VLOOKUP(E24,支出入力表!F25:$M$2000,5,FALSE),"")</f>
        <v/>
      </c>
      <c r="I24" s="167" t="str">
        <f>IF(E24="謝金",VLOOKUP(E24,支出入力表!F25:$M$2000,6,FALSE),"")</f>
        <v/>
      </c>
      <c r="J24" s="167" t="str">
        <f>IF(E24="謝金",VLOOKUP(E24,支出入力表!F25:$M$2000,7,FALSE),"")</f>
        <v/>
      </c>
      <c r="K24" s="168" t="str">
        <f>IF(E24="謝金",VLOOKUP(E24,支出入力表!F25:$M$2000,8,FALSE),"")</f>
        <v/>
      </c>
    </row>
    <row r="25" spans="2:11" x14ac:dyDescent="0.55000000000000004">
      <c r="B25" s="178" t="str">
        <f>IF(E25="謝金",支出入力表!A26,"")</f>
        <v/>
      </c>
      <c r="C25" s="164" t="str">
        <f>IF(E25="謝金",支出入力表!C26,"")</f>
        <v/>
      </c>
      <c r="D25" s="165" t="str">
        <f>IF(支出入力表!E26="謝金","謝金","")</f>
        <v/>
      </c>
      <c r="E25" s="165" t="str">
        <f>IF(支出入力表!F26="謝金","謝金","")</f>
        <v/>
      </c>
      <c r="F25" s="164" t="str">
        <f>IF(E25="謝金",VLOOKUP(E25,支出入力表!F26:$M$2000,3,FALSE),"")</f>
        <v/>
      </c>
      <c r="G25" s="164" t="str">
        <f>IF(E25="謝金",VLOOKUP(E25,支出入力表!F26:$M$2000,4,FALSE),"")</f>
        <v/>
      </c>
      <c r="H25" s="166" t="str">
        <f>IF(E25="謝金",VLOOKUP(E25,支出入力表!F26:$M$2000,5,FALSE),"")</f>
        <v/>
      </c>
      <c r="I25" s="167" t="str">
        <f>IF(E25="謝金",VLOOKUP(E25,支出入力表!F26:$M$2000,6,FALSE),"")</f>
        <v/>
      </c>
      <c r="J25" s="167" t="str">
        <f>IF(E25="謝金",VLOOKUP(E25,支出入力表!F26:$M$2000,7,FALSE),"")</f>
        <v/>
      </c>
      <c r="K25" s="168" t="str">
        <f>IF(E25="謝金",VLOOKUP(E25,支出入力表!F26:$M$2000,8,FALSE),"")</f>
        <v/>
      </c>
    </row>
    <row r="26" spans="2:11" x14ac:dyDescent="0.55000000000000004">
      <c r="B26" s="178" t="str">
        <f>IF(E26="謝金",支出入力表!A27,"")</f>
        <v/>
      </c>
      <c r="C26" s="164" t="str">
        <f>IF(E26="謝金",支出入力表!C27,"")</f>
        <v/>
      </c>
      <c r="D26" s="165" t="str">
        <f>IF(支出入力表!E27="謝金","謝金","")</f>
        <v/>
      </c>
      <c r="E26" s="165" t="str">
        <f>IF(支出入力表!F27="謝金","謝金","")</f>
        <v/>
      </c>
      <c r="F26" s="164" t="str">
        <f>IF(E26="謝金",VLOOKUP(E26,支出入力表!F27:$M$2000,3,FALSE),"")</f>
        <v/>
      </c>
      <c r="G26" s="164" t="str">
        <f>IF(E26="謝金",VLOOKUP(E26,支出入力表!F27:$M$2000,4,FALSE),"")</f>
        <v/>
      </c>
      <c r="H26" s="166" t="str">
        <f>IF(E26="謝金",VLOOKUP(E26,支出入力表!F27:$M$2000,5,FALSE),"")</f>
        <v/>
      </c>
      <c r="I26" s="167" t="str">
        <f>IF(E26="謝金",VLOOKUP(E26,支出入力表!F27:$M$2000,6,FALSE),"")</f>
        <v/>
      </c>
      <c r="J26" s="167" t="str">
        <f>IF(E26="謝金",VLOOKUP(E26,支出入力表!F27:$M$2000,7,FALSE),"")</f>
        <v/>
      </c>
      <c r="K26" s="168" t="str">
        <f>IF(E26="謝金",VLOOKUP(E26,支出入力表!F27:$M$2000,8,FALSE),"")</f>
        <v/>
      </c>
    </row>
    <row r="27" spans="2:11" x14ac:dyDescent="0.55000000000000004">
      <c r="B27" s="178" t="str">
        <f>IF(E27="謝金",支出入力表!A28,"")</f>
        <v/>
      </c>
      <c r="C27" s="164" t="str">
        <f>IF(E27="謝金",支出入力表!C28,"")</f>
        <v/>
      </c>
      <c r="D27" s="165" t="str">
        <f>IF(支出入力表!E28="謝金","謝金","")</f>
        <v/>
      </c>
      <c r="E27" s="165" t="str">
        <f>IF(支出入力表!F28="謝金","謝金","")</f>
        <v/>
      </c>
      <c r="F27" s="164" t="str">
        <f>IF(E27="謝金",VLOOKUP(E27,支出入力表!F28:$M$2000,3,FALSE),"")</f>
        <v/>
      </c>
      <c r="G27" s="164" t="str">
        <f>IF(E27="謝金",VLOOKUP(E27,支出入力表!F28:$M$2000,4,FALSE),"")</f>
        <v/>
      </c>
      <c r="H27" s="166" t="str">
        <f>IF(E27="謝金",VLOOKUP(E27,支出入力表!F28:$M$2000,5,FALSE),"")</f>
        <v/>
      </c>
      <c r="I27" s="167" t="str">
        <f>IF(E27="謝金",VLOOKUP(E27,支出入力表!F28:$M$2000,6,FALSE),"")</f>
        <v/>
      </c>
      <c r="J27" s="167" t="str">
        <f>IF(E27="謝金",VLOOKUP(E27,支出入力表!F28:$M$2000,7,FALSE),"")</f>
        <v/>
      </c>
      <c r="K27" s="168" t="str">
        <f>IF(E27="謝金",VLOOKUP(E27,支出入力表!F28:$M$2000,8,FALSE),"")</f>
        <v/>
      </c>
    </row>
    <row r="28" spans="2:11" x14ac:dyDescent="0.55000000000000004">
      <c r="B28" s="178" t="str">
        <f>IF(E28="謝金",支出入力表!A29,"")</f>
        <v/>
      </c>
      <c r="C28" s="164" t="str">
        <f>IF(E28="謝金",支出入力表!C29,"")</f>
        <v/>
      </c>
      <c r="D28" s="165" t="str">
        <f>IF(支出入力表!E29="謝金","謝金","")</f>
        <v/>
      </c>
      <c r="E28" s="165" t="str">
        <f>IF(支出入力表!F29="謝金","謝金","")</f>
        <v/>
      </c>
      <c r="F28" s="164" t="str">
        <f>IF(E28="謝金",VLOOKUP(E28,支出入力表!F29:$M$2000,3,FALSE),"")</f>
        <v/>
      </c>
      <c r="G28" s="164" t="str">
        <f>IF(E28="謝金",VLOOKUP(E28,支出入力表!F29:$M$2000,4,FALSE),"")</f>
        <v/>
      </c>
      <c r="H28" s="166" t="str">
        <f>IF(E28="謝金",VLOOKUP(E28,支出入力表!F29:$M$2000,5,FALSE),"")</f>
        <v/>
      </c>
      <c r="I28" s="167" t="str">
        <f>IF(E28="謝金",VLOOKUP(E28,支出入力表!F29:$M$2000,6,FALSE),"")</f>
        <v/>
      </c>
      <c r="J28" s="167" t="str">
        <f>IF(E28="謝金",VLOOKUP(E28,支出入力表!F29:$M$2000,7,FALSE),"")</f>
        <v/>
      </c>
      <c r="K28" s="168" t="str">
        <f>IF(E28="謝金",VLOOKUP(E28,支出入力表!F29:$M$2000,8,FALSE),"")</f>
        <v/>
      </c>
    </row>
    <row r="29" spans="2:11" x14ac:dyDescent="0.55000000000000004">
      <c r="B29" s="178" t="str">
        <f>IF(E29="謝金",支出入力表!A30,"")</f>
        <v/>
      </c>
      <c r="C29" s="164" t="str">
        <f>IF(E29="謝金",支出入力表!C30,"")</f>
        <v/>
      </c>
      <c r="D29" s="165" t="str">
        <f>IF(支出入力表!E30="謝金","謝金","")</f>
        <v/>
      </c>
      <c r="E29" s="165" t="str">
        <f>IF(支出入力表!F30="謝金","謝金","")</f>
        <v/>
      </c>
      <c r="F29" s="164" t="str">
        <f>IF(E29="謝金",VLOOKUP(E29,支出入力表!F30:$M$2000,3,FALSE),"")</f>
        <v/>
      </c>
      <c r="G29" s="164" t="str">
        <f>IF(E29="謝金",VLOOKUP(E29,支出入力表!F30:$M$2000,4,FALSE),"")</f>
        <v/>
      </c>
      <c r="H29" s="166" t="str">
        <f>IF(E29="謝金",VLOOKUP(E29,支出入力表!F30:$M$2000,5,FALSE),"")</f>
        <v/>
      </c>
      <c r="I29" s="167" t="str">
        <f>IF(E29="謝金",VLOOKUP(E29,支出入力表!F30:$M$2000,6,FALSE),"")</f>
        <v/>
      </c>
      <c r="J29" s="167" t="str">
        <f>IF(E29="謝金",VLOOKUP(E29,支出入力表!F30:$M$2000,7,FALSE),"")</f>
        <v/>
      </c>
      <c r="K29" s="168" t="str">
        <f>IF(E29="謝金",VLOOKUP(E29,支出入力表!F30:$M$2000,8,FALSE),"")</f>
        <v/>
      </c>
    </row>
    <row r="30" spans="2:11" x14ac:dyDescent="0.55000000000000004">
      <c r="B30" s="178" t="str">
        <f>IF(E30="謝金",支出入力表!A31,"")</f>
        <v/>
      </c>
      <c r="C30" s="164" t="str">
        <f>IF(E30="謝金",支出入力表!C31,"")</f>
        <v/>
      </c>
      <c r="D30" s="165" t="str">
        <f>IF(支出入力表!E31="謝金","謝金","")</f>
        <v/>
      </c>
      <c r="E30" s="165" t="str">
        <f>IF(支出入力表!F31="謝金","謝金","")</f>
        <v/>
      </c>
      <c r="F30" s="164" t="str">
        <f>IF(E30="謝金",VLOOKUP(E30,支出入力表!F31:$M$2000,3,FALSE),"")</f>
        <v/>
      </c>
      <c r="G30" s="164" t="str">
        <f>IF(E30="謝金",VLOOKUP(E30,支出入力表!F31:$M$2000,4,FALSE),"")</f>
        <v/>
      </c>
      <c r="H30" s="166" t="str">
        <f>IF(E30="謝金",VLOOKUP(E30,支出入力表!F31:$M$2000,5,FALSE),"")</f>
        <v/>
      </c>
      <c r="I30" s="167" t="str">
        <f>IF(E30="謝金",VLOOKUP(E30,支出入力表!F31:$M$2000,6,FALSE),"")</f>
        <v/>
      </c>
      <c r="J30" s="167" t="str">
        <f>IF(E30="謝金",VLOOKUP(E30,支出入力表!F31:$M$2000,7,FALSE),"")</f>
        <v/>
      </c>
      <c r="K30" s="168" t="str">
        <f>IF(E30="謝金",VLOOKUP(E30,支出入力表!F31:$M$2000,8,FALSE),"")</f>
        <v/>
      </c>
    </row>
    <row r="31" spans="2:11" s="2" customFormat="1" x14ac:dyDescent="0.55000000000000004">
      <c r="B31" s="178" t="str">
        <f>IF(E31="謝金",支出入力表!A32,"")</f>
        <v/>
      </c>
      <c r="C31" s="164" t="str">
        <f>IF(E31="謝金",支出入力表!C32,"")</f>
        <v/>
      </c>
      <c r="D31" s="165" t="str">
        <f>IF(支出入力表!E32="謝金","謝金","")</f>
        <v/>
      </c>
      <c r="E31" s="165" t="str">
        <f>IF(支出入力表!F32="謝金","謝金","")</f>
        <v/>
      </c>
      <c r="F31" s="164" t="str">
        <f>IF(E31="謝金",VLOOKUP(E31,支出入力表!F32:$M$2000,3,FALSE),"")</f>
        <v/>
      </c>
      <c r="G31" s="164" t="str">
        <f>IF(E31="謝金",VLOOKUP(E31,支出入力表!F32:$M$2000,4,FALSE),"")</f>
        <v/>
      </c>
      <c r="H31" s="166" t="str">
        <f>IF(E31="謝金",VLOOKUP(E31,支出入力表!F32:$M$2000,5,FALSE),"")</f>
        <v/>
      </c>
      <c r="I31" s="167" t="str">
        <f>IF(E31="謝金",VLOOKUP(E31,支出入力表!F32:$M$2000,6,FALSE),"")</f>
        <v/>
      </c>
      <c r="J31" s="167" t="str">
        <f>IF(E31="謝金",VLOOKUP(E31,支出入力表!F32:$M$2000,7,FALSE),"")</f>
        <v/>
      </c>
      <c r="K31" s="168" t="str">
        <f>IF(E31="謝金",VLOOKUP(E31,支出入力表!F32:$M$2000,8,FALSE),"")</f>
        <v/>
      </c>
    </row>
    <row r="32" spans="2:11" s="2" customFormat="1" x14ac:dyDescent="0.55000000000000004">
      <c r="B32" s="178" t="str">
        <f>IF(E32="謝金",支出入力表!A33,"")</f>
        <v/>
      </c>
      <c r="C32" s="164" t="str">
        <f>IF(E32="謝金",支出入力表!C33,"")</f>
        <v/>
      </c>
      <c r="D32" s="165" t="str">
        <f>IF(支出入力表!E33="謝金","謝金","")</f>
        <v/>
      </c>
      <c r="E32" s="165" t="str">
        <f>IF(支出入力表!F33="謝金","謝金","")</f>
        <v/>
      </c>
      <c r="F32" s="164" t="str">
        <f>IF(E32="謝金",VLOOKUP(E32,支出入力表!F33:$M$2000,3,FALSE),"")</f>
        <v/>
      </c>
      <c r="G32" s="164" t="str">
        <f>IF(E32="謝金",VLOOKUP(E32,支出入力表!F33:$M$2000,4,FALSE),"")</f>
        <v/>
      </c>
      <c r="H32" s="166" t="str">
        <f>IF(E32="謝金",VLOOKUP(E32,支出入力表!F33:$M$2000,5,FALSE),"")</f>
        <v/>
      </c>
      <c r="I32" s="167" t="str">
        <f>IF(E32="謝金",VLOOKUP(E32,支出入力表!F33:$M$2000,6,FALSE),"")</f>
        <v/>
      </c>
      <c r="J32" s="167" t="str">
        <f>IF(E32="謝金",VLOOKUP(E32,支出入力表!F33:$M$2000,7,FALSE),"")</f>
        <v/>
      </c>
      <c r="K32" s="168" t="str">
        <f>IF(E32="謝金",VLOOKUP(E32,支出入力表!F33:$M$2000,8,FALSE),"")</f>
        <v/>
      </c>
    </row>
    <row r="33" spans="2:11" s="2" customFormat="1" x14ac:dyDescent="0.55000000000000004">
      <c r="B33" s="178" t="str">
        <f>IF(E33="謝金",支出入力表!A34,"")</f>
        <v/>
      </c>
      <c r="C33" s="164" t="str">
        <f>IF(E33="謝金",支出入力表!C34,"")</f>
        <v/>
      </c>
      <c r="D33" s="165" t="str">
        <f>IF(支出入力表!E34="謝金","謝金","")</f>
        <v/>
      </c>
      <c r="E33" s="165" t="str">
        <f>IF(支出入力表!F34="謝金","謝金","")</f>
        <v/>
      </c>
      <c r="F33" s="164" t="str">
        <f>IF(E33="謝金",VLOOKUP(E33,支出入力表!F34:$M$2000,3,FALSE),"")</f>
        <v/>
      </c>
      <c r="G33" s="164" t="str">
        <f>IF(E33="謝金",VLOOKUP(E33,支出入力表!F34:$M$2000,4,FALSE),"")</f>
        <v/>
      </c>
      <c r="H33" s="166" t="str">
        <f>IF(E33="謝金",VLOOKUP(E33,支出入力表!F34:$M$2000,5,FALSE),"")</f>
        <v/>
      </c>
      <c r="I33" s="167" t="str">
        <f>IF(E33="謝金",VLOOKUP(E33,支出入力表!F34:$M$2000,6,FALSE),"")</f>
        <v/>
      </c>
      <c r="J33" s="167" t="str">
        <f>IF(E33="謝金",VLOOKUP(E33,支出入力表!F34:$M$2000,7,FALSE),"")</f>
        <v/>
      </c>
      <c r="K33" s="168" t="str">
        <f>IF(E33="謝金",VLOOKUP(E33,支出入力表!F34:$M$2000,8,FALSE),"")</f>
        <v/>
      </c>
    </row>
    <row r="34" spans="2:11" s="2" customFormat="1" x14ac:dyDescent="0.55000000000000004">
      <c r="B34" s="178" t="str">
        <f>IF(E34="謝金",支出入力表!A35,"")</f>
        <v/>
      </c>
      <c r="C34" s="164" t="str">
        <f>IF(E34="謝金",支出入力表!C35,"")</f>
        <v/>
      </c>
      <c r="D34" s="165" t="str">
        <f>IF(支出入力表!E35="謝金","謝金","")</f>
        <v/>
      </c>
      <c r="E34" s="165" t="str">
        <f>IF(支出入力表!F35="謝金","謝金","")</f>
        <v/>
      </c>
      <c r="F34" s="164" t="str">
        <f>IF(E34="謝金",VLOOKUP(E34,支出入力表!F35:$M$2000,3,FALSE),"")</f>
        <v/>
      </c>
      <c r="G34" s="164" t="str">
        <f>IF(E34="謝金",VLOOKUP(E34,支出入力表!F35:$M$2000,4,FALSE),"")</f>
        <v/>
      </c>
      <c r="H34" s="166" t="str">
        <f>IF(E34="謝金",VLOOKUP(E34,支出入力表!F35:$M$2000,5,FALSE),"")</f>
        <v/>
      </c>
      <c r="I34" s="167" t="str">
        <f>IF(E34="謝金",VLOOKUP(E34,支出入力表!F35:$M$2000,6,FALSE),"")</f>
        <v/>
      </c>
      <c r="J34" s="167" t="str">
        <f>IF(E34="謝金",VLOOKUP(E34,支出入力表!F35:$M$2000,7,FALSE),"")</f>
        <v/>
      </c>
      <c r="K34" s="168" t="str">
        <f>IF(E34="謝金",VLOOKUP(E34,支出入力表!F35:$M$2000,8,FALSE),"")</f>
        <v/>
      </c>
    </row>
    <row r="35" spans="2:11" x14ac:dyDescent="0.55000000000000004">
      <c r="B35" s="178" t="str">
        <f>IF(E35="謝金",支出入力表!A36,"")</f>
        <v/>
      </c>
      <c r="C35" s="164" t="str">
        <f>IF(E35="謝金",支出入力表!C36,"")</f>
        <v/>
      </c>
      <c r="D35" s="165" t="str">
        <f>IF(支出入力表!E36="謝金","謝金","")</f>
        <v/>
      </c>
      <c r="E35" s="165" t="str">
        <f>IF(支出入力表!F36="謝金","謝金","")</f>
        <v/>
      </c>
      <c r="F35" s="164" t="str">
        <f>IF(E35="謝金",VLOOKUP(E35,支出入力表!F36:$M$2000,3,FALSE),"")</f>
        <v/>
      </c>
      <c r="G35" s="164" t="str">
        <f>IF(E35="謝金",VLOOKUP(E35,支出入力表!F36:$M$2000,4,FALSE),"")</f>
        <v/>
      </c>
      <c r="H35" s="166" t="str">
        <f>IF(E35="謝金",VLOOKUP(E35,支出入力表!F36:$M$2000,5,FALSE),"")</f>
        <v/>
      </c>
      <c r="I35" s="167" t="str">
        <f>IF(E35="謝金",VLOOKUP(E35,支出入力表!F36:$M$2000,6,FALSE),"")</f>
        <v/>
      </c>
      <c r="J35" s="167" t="str">
        <f>IF(E35="謝金",VLOOKUP(E35,支出入力表!F36:$M$2000,7,FALSE),"")</f>
        <v/>
      </c>
      <c r="K35" s="168" t="str">
        <f>IF(E35="謝金",VLOOKUP(E35,支出入力表!F36:$M$2000,8,FALSE),"")</f>
        <v/>
      </c>
    </row>
    <row r="36" spans="2:11" x14ac:dyDescent="0.55000000000000004">
      <c r="B36" s="178" t="str">
        <f>IF(E36="謝金",支出入力表!A37,"")</f>
        <v/>
      </c>
      <c r="C36" s="164" t="str">
        <f>IF(E36="謝金",支出入力表!C37,"")</f>
        <v/>
      </c>
      <c r="D36" s="165" t="str">
        <f>IF(支出入力表!E37="謝金","謝金","")</f>
        <v/>
      </c>
      <c r="E36" s="165" t="str">
        <f>IF(支出入力表!F37="謝金","謝金","")</f>
        <v/>
      </c>
      <c r="F36" s="164" t="str">
        <f>IF(E36="謝金",VLOOKUP(E36,支出入力表!F37:$M$2000,3,FALSE),"")</f>
        <v/>
      </c>
      <c r="G36" s="164" t="str">
        <f>IF(E36="謝金",VLOOKUP(E36,支出入力表!F37:$M$2000,4,FALSE),"")</f>
        <v/>
      </c>
      <c r="H36" s="166" t="str">
        <f>IF(E36="謝金",VLOOKUP(E36,支出入力表!F37:$M$2000,5,FALSE),"")</f>
        <v/>
      </c>
      <c r="I36" s="167" t="str">
        <f>IF(E36="謝金",VLOOKUP(E36,支出入力表!F37:$M$2000,6,FALSE),"")</f>
        <v/>
      </c>
      <c r="J36" s="167" t="str">
        <f>IF(E36="謝金",VLOOKUP(E36,支出入力表!F37:$M$2000,7,FALSE),"")</f>
        <v/>
      </c>
      <c r="K36" s="168" t="str">
        <f>IF(E36="謝金",VLOOKUP(E36,支出入力表!F37:$M$2000,8,FALSE),"")</f>
        <v/>
      </c>
    </row>
    <row r="37" spans="2:11" x14ac:dyDescent="0.55000000000000004">
      <c r="B37" s="178" t="str">
        <f>IF(E37="謝金",支出入力表!A38,"")</f>
        <v/>
      </c>
      <c r="C37" s="164" t="str">
        <f>IF(E37="謝金",支出入力表!C38,"")</f>
        <v/>
      </c>
      <c r="D37" s="165" t="str">
        <f>IF(支出入力表!E38="謝金","謝金","")</f>
        <v/>
      </c>
      <c r="E37" s="165" t="str">
        <f>IF(支出入力表!F38="謝金","謝金","")</f>
        <v/>
      </c>
      <c r="F37" s="164" t="str">
        <f>IF(E37="謝金",VLOOKUP(E37,支出入力表!F38:$M$2000,3,FALSE),"")</f>
        <v/>
      </c>
      <c r="G37" s="164" t="str">
        <f>IF(E37="謝金",VLOOKUP(E37,支出入力表!F38:$M$2000,4,FALSE),"")</f>
        <v/>
      </c>
      <c r="H37" s="166" t="str">
        <f>IF(E37="謝金",VLOOKUP(E37,支出入力表!F38:$M$2000,5,FALSE),"")</f>
        <v/>
      </c>
      <c r="I37" s="167" t="str">
        <f>IF(E37="謝金",VLOOKUP(E37,支出入力表!F38:$M$2000,6,FALSE),"")</f>
        <v/>
      </c>
      <c r="J37" s="167" t="str">
        <f>IF(E37="謝金",VLOOKUP(E37,支出入力表!F38:$M$2000,7,FALSE),"")</f>
        <v/>
      </c>
      <c r="K37" s="168" t="str">
        <f>IF(E37="謝金",VLOOKUP(E37,支出入力表!F38:$M$2000,8,FALSE),"")</f>
        <v/>
      </c>
    </row>
    <row r="38" spans="2:11" x14ac:dyDescent="0.55000000000000004">
      <c r="B38" s="178" t="str">
        <f>IF(E38="謝金",支出入力表!A39,"")</f>
        <v/>
      </c>
      <c r="C38" s="164" t="str">
        <f>IF(E38="謝金",支出入力表!C39,"")</f>
        <v/>
      </c>
      <c r="D38" s="165" t="str">
        <f>IF(支出入力表!E39="謝金","謝金","")</f>
        <v/>
      </c>
      <c r="E38" s="165" t="str">
        <f>IF(支出入力表!F39="謝金","謝金","")</f>
        <v/>
      </c>
      <c r="F38" s="164" t="str">
        <f>IF(E38="謝金",VLOOKUP(E38,支出入力表!F39:$M$2000,3,FALSE),"")</f>
        <v/>
      </c>
      <c r="G38" s="164" t="str">
        <f>IF(E38="謝金",VLOOKUP(E38,支出入力表!F39:$M$2000,4,FALSE),"")</f>
        <v/>
      </c>
      <c r="H38" s="166" t="str">
        <f>IF(E38="謝金",VLOOKUP(E38,支出入力表!F39:$M$2000,5,FALSE),"")</f>
        <v/>
      </c>
      <c r="I38" s="167" t="str">
        <f>IF(E38="謝金",VLOOKUP(E38,支出入力表!F39:$M$2000,6,FALSE),"")</f>
        <v/>
      </c>
      <c r="J38" s="167" t="str">
        <f>IF(E38="謝金",VLOOKUP(E38,支出入力表!F39:$M$2000,7,FALSE),"")</f>
        <v/>
      </c>
      <c r="K38" s="168" t="str">
        <f>IF(E38="謝金",VLOOKUP(E38,支出入力表!F39:$M$2000,8,FALSE),"")</f>
        <v/>
      </c>
    </row>
    <row r="39" spans="2:11" x14ac:dyDescent="0.55000000000000004">
      <c r="B39" s="178" t="str">
        <f>IF(E39="謝金",支出入力表!A40,"")</f>
        <v/>
      </c>
      <c r="C39" s="164" t="str">
        <f>IF(E39="謝金",支出入力表!C40,"")</f>
        <v/>
      </c>
      <c r="D39" s="165" t="str">
        <f>IF(支出入力表!E40="謝金","謝金","")</f>
        <v/>
      </c>
      <c r="E39" s="165" t="str">
        <f>IF(支出入力表!F40="謝金","謝金","")</f>
        <v/>
      </c>
      <c r="F39" s="164" t="str">
        <f>IF(E39="謝金",VLOOKUP(E39,支出入力表!F40:$M$2000,3,FALSE),"")</f>
        <v/>
      </c>
      <c r="G39" s="164" t="str">
        <f>IF(E39="謝金",VLOOKUP(E39,支出入力表!F40:$M$2000,4,FALSE),"")</f>
        <v/>
      </c>
      <c r="H39" s="166" t="str">
        <f>IF(E39="謝金",VLOOKUP(E39,支出入力表!F40:$M$2000,5,FALSE),"")</f>
        <v/>
      </c>
      <c r="I39" s="167" t="str">
        <f>IF(E39="謝金",VLOOKUP(E39,支出入力表!F40:$M$2000,6,FALSE),"")</f>
        <v/>
      </c>
      <c r="J39" s="167" t="str">
        <f>IF(E39="謝金",VLOOKUP(E39,支出入力表!F40:$M$2000,7,FALSE),"")</f>
        <v/>
      </c>
      <c r="K39" s="168" t="str">
        <f>IF(E39="謝金",VLOOKUP(E39,支出入力表!F40:$M$2000,8,FALSE),"")</f>
        <v/>
      </c>
    </row>
    <row r="40" spans="2:11" x14ac:dyDescent="0.55000000000000004">
      <c r="B40" s="178" t="str">
        <f>IF(E40="謝金",支出入力表!A41,"")</f>
        <v/>
      </c>
      <c r="C40" s="164" t="str">
        <f>IF(E40="謝金",支出入力表!C41,"")</f>
        <v/>
      </c>
      <c r="D40" s="165" t="str">
        <f>IF(支出入力表!E41="謝金","謝金","")</f>
        <v/>
      </c>
      <c r="E40" s="165" t="str">
        <f>IF(支出入力表!F41="謝金","謝金","")</f>
        <v/>
      </c>
      <c r="F40" s="164" t="str">
        <f>IF(E40="謝金",VLOOKUP(E40,支出入力表!F41:$M$2000,3,FALSE),"")</f>
        <v/>
      </c>
      <c r="G40" s="164" t="str">
        <f>IF(E40="謝金",VLOOKUP(E40,支出入力表!F41:$M$2000,4,FALSE),"")</f>
        <v/>
      </c>
      <c r="H40" s="166" t="str">
        <f>IF(E40="謝金",VLOOKUP(E40,支出入力表!F41:$M$2000,5,FALSE),"")</f>
        <v/>
      </c>
      <c r="I40" s="167" t="str">
        <f>IF(E40="謝金",VLOOKUP(E40,支出入力表!F41:$M$2000,6,FALSE),"")</f>
        <v/>
      </c>
      <c r="J40" s="167" t="str">
        <f>IF(E40="謝金",VLOOKUP(E40,支出入力表!F41:$M$2000,7,FALSE),"")</f>
        <v/>
      </c>
      <c r="K40" s="168" t="str">
        <f>IF(E40="謝金",VLOOKUP(E40,支出入力表!F41:$M$2000,8,FALSE),"")</f>
        <v/>
      </c>
    </row>
    <row r="41" spans="2:11" x14ac:dyDescent="0.55000000000000004">
      <c r="B41" s="178" t="str">
        <f>IF(E41="謝金",支出入力表!A42,"")</f>
        <v/>
      </c>
      <c r="C41" s="164" t="str">
        <f>IF(E41="謝金",支出入力表!C42,"")</f>
        <v/>
      </c>
      <c r="D41" s="165" t="str">
        <f>IF(支出入力表!E42="謝金","謝金","")</f>
        <v/>
      </c>
      <c r="E41" s="165" t="str">
        <f>IF(支出入力表!F42="謝金","謝金","")</f>
        <v/>
      </c>
      <c r="F41" s="164" t="str">
        <f>IF(E41="謝金",VLOOKUP(E41,支出入力表!F42:$M$2000,3,FALSE),"")</f>
        <v/>
      </c>
      <c r="G41" s="164" t="str">
        <f>IF(E41="謝金",VLOOKUP(E41,支出入力表!F42:$M$2000,4,FALSE),"")</f>
        <v/>
      </c>
      <c r="H41" s="166" t="str">
        <f>IF(E41="謝金",VLOOKUP(E41,支出入力表!F42:$M$2000,5,FALSE),"")</f>
        <v/>
      </c>
      <c r="I41" s="167" t="str">
        <f>IF(E41="謝金",VLOOKUP(E41,支出入力表!F42:$M$2000,6,FALSE),"")</f>
        <v/>
      </c>
      <c r="J41" s="167" t="str">
        <f>IF(E41="謝金",VLOOKUP(E41,支出入力表!F42:$M$2000,7,FALSE),"")</f>
        <v/>
      </c>
      <c r="K41" s="168" t="str">
        <f>IF(E41="謝金",VLOOKUP(E41,支出入力表!F42:$M$2000,8,FALSE),"")</f>
        <v/>
      </c>
    </row>
    <row r="42" spans="2:11" x14ac:dyDescent="0.55000000000000004">
      <c r="B42" s="178" t="str">
        <f>IF(E42="謝金",支出入力表!A43,"")</f>
        <v/>
      </c>
      <c r="C42" s="164" t="str">
        <f>IF(E42="謝金",支出入力表!C43,"")</f>
        <v/>
      </c>
      <c r="D42" s="165" t="str">
        <f>IF(支出入力表!E43="謝金","謝金","")</f>
        <v/>
      </c>
      <c r="E42" s="165" t="str">
        <f>IF(支出入力表!F43="謝金","謝金","")</f>
        <v/>
      </c>
      <c r="F42" s="164" t="str">
        <f>IF(E42="謝金",VLOOKUP(E42,支出入力表!F43:$M$2000,3,FALSE),"")</f>
        <v/>
      </c>
      <c r="G42" s="164" t="str">
        <f>IF(E42="謝金",VLOOKUP(E42,支出入力表!F43:$M$2000,4,FALSE),"")</f>
        <v/>
      </c>
      <c r="H42" s="166" t="str">
        <f>IF(E42="謝金",VLOOKUP(E42,支出入力表!F43:$M$2000,5,FALSE),"")</f>
        <v/>
      </c>
      <c r="I42" s="167" t="str">
        <f>IF(E42="謝金",VLOOKUP(E42,支出入力表!F43:$M$2000,6,FALSE),"")</f>
        <v/>
      </c>
      <c r="J42" s="167" t="str">
        <f>IF(E42="謝金",VLOOKUP(E42,支出入力表!F43:$M$2000,7,FALSE),"")</f>
        <v/>
      </c>
      <c r="K42" s="168" t="str">
        <f>IF(E42="謝金",VLOOKUP(E42,支出入力表!F43:$M$2000,8,FALSE),"")</f>
        <v/>
      </c>
    </row>
    <row r="43" spans="2:11" x14ac:dyDescent="0.55000000000000004">
      <c r="B43" s="178" t="str">
        <f>IF(E43="謝金",支出入力表!A44,"")</f>
        <v/>
      </c>
      <c r="C43" s="164" t="str">
        <f>IF(E43="謝金",支出入力表!C44,"")</f>
        <v/>
      </c>
      <c r="D43" s="165" t="str">
        <f>IF(支出入力表!E44="謝金","謝金","")</f>
        <v/>
      </c>
      <c r="E43" s="165" t="str">
        <f>IF(支出入力表!F44="謝金","謝金","")</f>
        <v/>
      </c>
      <c r="F43" s="164" t="str">
        <f>IF(E43="謝金",VLOOKUP(E43,支出入力表!F44:$M$2000,3,FALSE),"")</f>
        <v/>
      </c>
      <c r="G43" s="164" t="str">
        <f>IF(E43="謝金",VLOOKUP(E43,支出入力表!F44:$M$2000,4,FALSE),"")</f>
        <v/>
      </c>
      <c r="H43" s="166" t="str">
        <f>IF(E43="謝金",VLOOKUP(E43,支出入力表!F44:$M$2000,5,FALSE),"")</f>
        <v/>
      </c>
      <c r="I43" s="167" t="str">
        <f>IF(E43="謝金",VLOOKUP(E43,支出入力表!F44:$M$2000,6,FALSE),"")</f>
        <v/>
      </c>
      <c r="J43" s="167" t="str">
        <f>IF(E43="謝金",VLOOKUP(E43,支出入力表!F44:$M$2000,7,FALSE),"")</f>
        <v/>
      </c>
      <c r="K43" s="168" t="str">
        <f>IF(E43="謝金",VLOOKUP(E43,支出入力表!F44:$M$2000,8,FALSE),"")</f>
        <v/>
      </c>
    </row>
    <row r="44" spans="2:11" x14ac:dyDescent="0.55000000000000004">
      <c r="B44" s="178" t="str">
        <f>IF(E44="謝金",支出入力表!A45,"")</f>
        <v/>
      </c>
      <c r="C44" s="164" t="str">
        <f>IF(E44="謝金",支出入力表!C45,"")</f>
        <v/>
      </c>
      <c r="D44" s="165" t="str">
        <f>IF(支出入力表!E45="謝金","謝金","")</f>
        <v/>
      </c>
      <c r="E44" s="165" t="str">
        <f>IF(支出入力表!F45="謝金","謝金","")</f>
        <v/>
      </c>
      <c r="F44" s="164" t="str">
        <f>IF(E44="謝金",VLOOKUP(E44,支出入力表!F45:$M$2000,3,FALSE),"")</f>
        <v/>
      </c>
      <c r="G44" s="164" t="str">
        <f>IF(E44="謝金",VLOOKUP(E44,支出入力表!F45:$M$2000,4,FALSE),"")</f>
        <v/>
      </c>
      <c r="H44" s="166" t="str">
        <f>IF(E44="謝金",VLOOKUP(E44,支出入力表!F45:$M$2000,5,FALSE),"")</f>
        <v/>
      </c>
      <c r="I44" s="167" t="str">
        <f>IF(E44="謝金",VLOOKUP(E44,支出入力表!F45:$M$2000,6,FALSE),"")</f>
        <v/>
      </c>
      <c r="J44" s="167" t="str">
        <f>IF(E44="謝金",VLOOKUP(E44,支出入力表!F45:$M$2000,7,FALSE),"")</f>
        <v/>
      </c>
      <c r="K44" s="168" t="str">
        <f>IF(E44="謝金",VLOOKUP(E44,支出入力表!F45:$M$2000,8,FALSE),"")</f>
        <v/>
      </c>
    </row>
    <row r="45" spans="2:11" x14ac:dyDescent="0.55000000000000004">
      <c r="B45" s="178" t="str">
        <f>IF(E45="謝金",支出入力表!A46,"")</f>
        <v/>
      </c>
      <c r="C45" s="164" t="str">
        <f>IF(E45="謝金",支出入力表!C46,"")</f>
        <v/>
      </c>
      <c r="D45" s="165" t="str">
        <f>IF(支出入力表!E46="謝金","謝金","")</f>
        <v/>
      </c>
      <c r="E45" s="165" t="str">
        <f>IF(支出入力表!F46="謝金","謝金","")</f>
        <v/>
      </c>
      <c r="F45" s="164" t="str">
        <f>IF(E45="謝金",VLOOKUP(E45,支出入力表!F46:$M$2000,3,FALSE),"")</f>
        <v/>
      </c>
      <c r="G45" s="164" t="str">
        <f>IF(E45="謝金",VLOOKUP(E45,支出入力表!F46:$M$2000,4,FALSE),"")</f>
        <v/>
      </c>
      <c r="H45" s="166" t="str">
        <f>IF(E45="謝金",VLOOKUP(E45,支出入力表!F46:$M$2000,5,FALSE),"")</f>
        <v/>
      </c>
      <c r="I45" s="167" t="str">
        <f>IF(E45="謝金",VLOOKUP(E45,支出入力表!F46:$M$2000,6,FALSE),"")</f>
        <v/>
      </c>
      <c r="J45" s="167" t="str">
        <f>IF(E45="謝金",VLOOKUP(E45,支出入力表!F46:$M$2000,7,FALSE),"")</f>
        <v/>
      </c>
      <c r="K45" s="168" t="str">
        <f>IF(E45="謝金",VLOOKUP(E45,支出入力表!F46:$M$2000,8,FALSE),"")</f>
        <v/>
      </c>
    </row>
    <row r="46" spans="2:11" x14ac:dyDescent="0.55000000000000004">
      <c r="B46" s="178" t="str">
        <f>IF(E46="謝金",支出入力表!A47,"")</f>
        <v/>
      </c>
      <c r="C46" s="164" t="str">
        <f>IF(E46="謝金",支出入力表!C47,"")</f>
        <v/>
      </c>
      <c r="D46" s="165" t="str">
        <f>IF(支出入力表!E47="謝金","謝金","")</f>
        <v/>
      </c>
      <c r="E46" s="165" t="str">
        <f>IF(支出入力表!F47="謝金","謝金","")</f>
        <v/>
      </c>
      <c r="F46" s="164" t="str">
        <f>IF(E46="謝金",VLOOKUP(E46,支出入力表!F47:$M$2000,3,FALSE),"")</f>
        <v/>
      </c>
      <c r="G46" s="164" t="str">
        <f>IF(E46="謝金",VLOOKUP(E46,支出入力表!F47:$M$2000,4,FALSE),"")</f>
        <v/>
      </c>
      <c r="H46" s="166" t="str">
        <f>IF(E46="謝金",VLOOKUP(E46,支出入力表!F47:$M$2000,5,FALSE),"")</f>
        <v/>
      </c>
      <c r="I46" s="167" t="str">
        <f>IF(E46="謝金",VLOOKUP(E46,支出入力表!F47:$M$2000,6,FALSE),"")</f>
        <v/>
      </c>
      <c r="J46" s="167" t="str">
        <f>IF(E46="謝金",VLOOKUP(E46,支出入力表!F47:$M$2000,7,FALSE),"")</f>
        <v/>
      </c>
      <c r="K46" s="168" t="str">
        <f>IF(E46="謝金",VLOOKUP(E46,支出入力表!F47:$M$2000,8,FALSE),"")</f>
        <v/>
      </c>
    </row>
    <row r="47" spans="2:11" x14ac:dyDescent="0.55000000000000004">
      <c r="B47" s="178" t="str">
        <f>IF(E47="謝金",支出入力表!A48,"")</f>
        <v/>
      </c>
      <c r="C47" s="164" t="str">
        <f>IF(E47="謝金",支出入力表!C48,"")</f>
        <v/>
      </c>
      <c r="D47" s="165" t="str">
        <f>IF(支出入力表!E48="謝金","謝金","")</f>
        <v/>
      </c>
      <c r="E47" s="165" t="str">
        <f>IF(支出入力表!F48="謝金","謝金","")</f>
        <v/>
      </c>
      <c r="F47" s="164" t="str">
        <f>IF(E47="謝金",VLOOKUP(E47,支出入力表!F48:$M$2000,3,FALSE),"")</f>
        <v/>
      </c>
      <c r="G47" s="164" t="str">
        <f>IF(E47="謝金",VLOOKUP(E47,支出入力表!F48:$M$2000,4,FALSE),"")</f>
        <v/>
      </c>
      <c r="H47" s="166" t="str">
        <f>IF(E47="謝金",VLOOKUP(E47,支出入力表!F48:$M$2000,5,FALSE),"")</f>
        <v/>
      </c>
      <c r="I47" s="167" t="str">
        <f>IF(E47="謝金",VLOOKUP(E47,支出入力表!F48:$M$2000,6,FALSE),"")</f>
        <v/>
      </c>
      <c r="J47" s="167" t="str">
        <f>IF(E47="謝金",VLOOKUP(E47,支出入力表!F48:$M$2000,7,FALSE),"")</f>
        <v/>
      </c>
      <c r="K47" s="168" t="str">
        <f>IF(E47="謝金",VLOOKUP(E47,支出入力表!F48:$M$2000,8,FALSE),"")</f>
        <v/>
      </c>
    </row>
    <row r="48" spans="2:11" x14ac:dyDescent="0.55000000000000004">
      <c r="B48" s="178" t="str">
        <f>IF(E48="謝金",支出入力表!A49,"")</f>
        <v/>
      </c>
      <c r="C48" s="164" t="str">
        <f>IF(E48="謝金",支出入力表!C49,"")</f>
        <v/>
      </c>
      <c r="D48" s="165" t="str">
        <f>IF(支出入力表!E49="謝金","謝金","")</f>
        <v/>
      </c>
      <c r="E48" s="165" t="str">
        <f>IF(支出入力表!F49="謝金","謝金","")</f>
        <v/>
      </c>
      <c r="F48" s="164" t="str">
        <f>IF(E48="謝金",VLOOKUP(E48,支出入力表!F49:$M$2000,3,FALSE),"")</f>
        <v/>
      </c>
      <c r="G48" s="164" t="str">
        <f>IF(E48="謝金",VLOOKUP(E48,支出入力表!F49:$M$2000,4,FALSE),"")</f>
        <v/>
      </c>
      <c r="H48" s="166" t="str">
        <f>IF(E48="謝金",VLOOKUP(E48,支出入力表!F49:$M$2000,5,FALSE),"")</f>
        <v/>
      </c>
      <c r="I48" s="167" t="str">
        <f>IF(E48="謝金",VLOOKUP(E48,支出入力表!F49:$M$2000,6,FALSE),"")</f>
        <v/>
      </c>
      <c r="J48" s="167" t="str">
        <f>IF(E48="謝金",VLOOKUP(E48,支出入力表!F49:$M$2000,7,FALSE),"")</f>
        <v/>
      </c>
      <c r="K48" s="168" t="str">
        <f>IF(E48="謝金",VLOOKUP(E48,支出入力表!F49:$M$2000,8,FALSE),"")</f>
        <v/>
      </c>
    </row>
    <row r="49" spans="2:11" x14ac:dyDescent="0.55000000000000004">
      <c r="B49" s="178" t="str">
        <f>IF(E49="謝金",支出入力表!A50,"")</f>
        <v/>
      </c>
      <c r="C49" s="164" t="str">
        <f>IF(E49="謝金",支出入力表!C50,"")</f>
        <v/>
      </c>
      <c r="D49" s="165" t="str">
        <f>IF(支出入力表!E50="謝金","謝金","")</f>
        <v/>
      </c>
      <c r="E49" s="165" t="str">
        <f>IF(支出入力表!F50="謝金","謝金","")</f>
        <v/>
      </c>
      <c r="F49" s="164" t="str">
        <f>IF(E49="謝金",VLOOKUP(E49,支出入力表!F50:$M$2000,3,FALSE),"")</f>
        <v/>
      </c>
      <c r="G49" s="164" t="str">
        <f>IF(E49="謝金",VLOOKUP(E49,支出入力表!F50:$M$2000,4,FALSE),"")</f>
        <v/>
      </c>
      <c r="H49" s="166" t="str">
        <f>IF(E49="謝金",VLOOKUP(E49,支出入力表!F50:$M$2000,5,FALSE),"")</f>
        <v/>
      </c>
      <c r="I49" s="167" t="str">
        <f>IF(E49="謝金",VLOOKUP(E49,支出入力表!F50:$M$2000,6,FALSE),"")</f>
        <v/>
      </c>
      <c r="J49" s="167" t="str">
        <f>IF(E49="謝金",VLOOKUP(E49,支出入力表!F50:$M$2000,7,FALSE),"")</f>
        <v/>
      </c>
      <c r="K49" s="168" t="str">
        <f>IF(E49="謝金",VLOOKUP(E49,支出入力表!F50:$M$2000,8,FALSE),"")</f>
        <v/>
      </c>
    </row>
    <row r="50" spans="2:11" x14ac:dyDescent="0.55000000000000004">
      <c r="B50" s="178" t="str">
        <f>IF(E50="謝金",支出入力表!A51,"")</f>
        <v/>
      </c>
      <c r="C50" s="164" t="str">
        <f>IF(E50="謝金",支出入力表!C51,"")</f>
        <v/>
      </c>
      <c r="D50" s="165" t="str">
        <f>IF(支出入力表!E51="謝金","謝金","")</f>
        <v/>
      </c>
      <c r="E50" s="165" t="str">
        <f>IF(支出入力表!F51="謝金","謝金","")</f>
        <v/>
      </c>
      <c r="F50" s="164" t="str">
        <f>IF(E50="謝金",VLOOKUP(E50,支出入力表!F51:$M$2000,3,FALSE),"")</f>
        <v/>
      </c>
      <c r="G50" s="164" t="str">
        <f>IF(E50="謝金",VLOOKUP(E50,支出入力表!F51:$M$2000,4,FALSE),"")</f>
        <v/>
      </c>
      <c r="H50" s="166" t="str">
        <f>IF(E50="謝金",VLOOKUP(E50,支出入力表!F51:$M$2000,5,FALSE),"")</f>
        <v/>
      </c>
      <c r="I50" s="167" t="str">
        <f>IF(E50="謝金",VLOOKUP(E50,支出入力表!F51:$M$2000,6,FALSE),"")</f>
        <v/>
      </c>
      <c r="J50" s="167" t="str">
        <f>IF(E50="謝金",VLOOKUP(E50,支出入力表!F51:$M$2000,7,FALSE),"")</f>
        <v/>
      </c>
      <c r="K50" s="168" t="str">
        <f>IF(E50="謝金",VLOOKUP(E50,支出入力表!F51:$M$2000,8,FALSE),"")</f>
        <v/>
      </c>
    </row>
    <row r="51" spans="2:11" x14ac:dyDescent="0.55000000000000004">
      <c r="B51" s="178" t="str">
        <f>IF(E51="謝金",支出入力表!A52,"")</f>
        <v/>
      </c>
      <c r="C51" s="164" t="str">
        <f>IF(E51="謝金",支出入力表!C52,"")</f>
        <v/>
      </c>
      <c r="D51" s="165" t="str">
        <f>IF(支出入力表!E52="謝金","謝金","")</f>
        <v/>
      </c>
      <c r="E51" s="165" t="str">
        <f>IF(支出入力表!F52="謝金","謝金","")</f>
        <v/>
      </c>
      <c r="F51" s="164" t="str">
        <f>IF(E51="謝金",VLOOKUP(E51,支出入力表!F52:$M$2000,3,FALSE),"")</f>
        <v/>
      </c>
      <c r="G51" s="164" t="str">
        <f>IF(E51="謝金",VLOOKUP(E51,支出入力表!F52:$M$2000,4,FALSE),"")</f>
        <v/>
      </c>
      <c r="H51" s="166" t="str">
        <f>IF(E51="謝金",VLOOKUP(E51,支出入力表!F52:$M$2000,5,FALSE),"")</f>
        <v/>
      </c>
      <c r="I51" s="167" t="str">
        <f>IF(E51="謝金",VLOOKUP(E51,支出入力表!F52:$M$2000,6,FALSE),"")</f>
        <v/>
      </c>
      <c r="J51" s="167" t="str">
        <f>IF(E51="謝金",VLOOKUP(E51,支出入力表!F52:$M$2000,7,FALSE),"")</f>
        <v/>
      </c>
      <c r="K51" s="168" t="str">
        <f>IF(E51="謝金",VLOOKUP(E51,支出入力表!F52:$M$2000,8,FALSE),"")</f>
        <v/>
      </c>
    </row>
    <row r="52" spans="2:11" x14ac:dyDescent="0.55000000000000004">
      <c r="B52" s="178" t="str">
        <f>IF(E52="謝金",支出入力表!A53,"")</f>
        <v/>
      </c>
      <c r="C52" s="164" t="str">
        <f>IF(E52="謝金",支出入力表!C53,"")</f>
        <v/>
      </c>
      <c r="D52" s="165" t="str">
        <f>IF(支出入力表!E53="謝金","謝金","")</f>
        <v/>
      </c>
      <c r="E52" s="165" t="str">
        <f>IF(支出入力表!F53="謝金","謝金","")</f>
        <v/>
      </c>
      <c r="F52" s="164" t="str">
        <f>IF(E52="謝金",VLOOKUP(E52,支出入力表!F53:$M$2000,3,FALSE),"")</f>
        <v/>
      </c>
      <c r="G52" s="164" t="str">
        <f>IF(E52="謝金",VLOOKUP(E52,支出入力表!F53:$M$2000,4,FALSE),"")</f>
        <v/>
      </c>
      <c r="H52" s="166" t="str">
        <f>IF(E52="謝金",VLOOKUP(E52,支出入力表!F53:$M$2000,5,FALSE),"")</f>
        <v/>
      </c>
      <c r="I52" s="167" t="str">
        <f>IF(E52="謝金",VLOOKUP(E52,支出入力表!F53:$M$2000,6,FALSE),"")</f>
        <v/>
      </c>
      <c r="J52" s="167" t="str">
        <f>IF(E52="謝金",VLOOKUP(E52,支出入力表!F53:$M$2000,7,FALSE),"")</f>
        <v/>
      </c>
      <c r="K52" s="168" t="str">
        <f>IF(E52="謝金",VLOOKUP(E52,支出入力表!F53:$M$2000,8,FALSE),"")</f>
        <v/>
      </c>
    </row>
    <row r="53" spans="2:11" x14ac:dyDescent="0.55000000000000004">
      <c r="B53" s="178" t="str">
        <f>IF(E53="謝金",支出入力表!A54,"")</f>
        <v/>
      </c>
      <c r="C53" s="164" t="str">
        <f>IF(E53="謝金",支出入力表!C54,"")</f>
        <v/>
      </c>
      <c r="D53" s="165" t="str">
        <f>IF(支出入力表!E54="謝金","謝金","")</f>
        <v/>
      </c>
      <c r="E53" s="165" t="str">
        <f>IF(支出入力表!F54="謝金","謝金","")</f>
        <v/>
      </c>
      <c r="F53" s="164" t="str">
        <f>IF(E53="謝金",VLOOKUP(E53,支出入力表!F54:$M$2000,3,FALSE),"")</f>
        <v/>
      </c>
      <c r="G53" s="164" t="str">
        <f>IF(E53="謝金",VLOOKUP(E53,支出入力表!F54:$M$2000,4,FALSE),"")</f>
        <v/>
      </c>
      <c r="H53" s="166" t="str">
        <f>IF(E53="謝金",VLOOKUP(E53,支出入力表!F54:$M$2000,5,FALSE),"")</f>
        <v/>
      </c>
      <c r="I53" s="167" t="str">
        <f>IF(E53="謝金",VLOOKUP(E53,支出入力表!F54:$M$2000,6,FALSE),"")</f>
        <v/>
      </c>
      <c r="J53" s="167" t="str">
        <f>IF(E53="謝金",VLOOKUP(E53,支出入力表!F54:$M$2000,7,FALSE),"")</f>
        <v/>
      </c>
      <c r="K53" s="168" t="str">
        <f>IF(E53="謝金",VLOOKUP(E53,支出入力表!F54:$M$2000,8,FALSE),"")</f>
        <v/>
      </c>
    </row>
    <row r="54" spans="2:11" x14ac:dyDescent="0.55000000000000004">
      <c r="B54" s="178" t="str">
        <f>IF(E54="謝金",支出入力表!A55,"")</f>
        <v/>
      </c>
      <c r="C54" s="164" t="str">
        <f>IF(E54="謝金",支出入力表!C55,"")</f>
        <v/>
      </c>
      <c r="D54" s="165" t="str">
        <f>IF(支出入力表!E55="謝金","謝金","")</f>
        <v/>
      </c>
      <c r="E54" s="165" t="str">
        <f>IF(支出入力表!F55="謝金","謝金","")</f>
        <v/>
      </c>
      <c r="F54" s="164" t="str">
        <f>IF(E54="謝金",VLOOKUP(E54,支出入力表!F55:$M$2000,3,FALSE),"")</f>
        <v/>
      </c>
      <c r="G54" s="164" t="str">
        <f>IF(E54="謝金",VLOOKUP(E54,支出入力表!F55:$M$2000,4,FALSE),"")</f>
        <v/>
      </c>
      <c r="H54" s="166" t="str">
        <f>IF(E54="謝金",VLOOKUP(E54,支出入力表!F55:$M$2000,5,FALSE),"")</f>
        <v/>
      </c>
      <c r="I54" s="167" t="str">
        <f>IF(E54="謝金",VLOOKUP(E54,支出入力表!F55:$M$2000,6,FALSE),"")</f>
        <v/>
      </c>
      <c r="J54" s="167" t="str">
        <f>IF(E54="謝金",VLOOKUP(E54,支出入力表!F55:$M$2000,7,FALSE),"")</f>
        <v/>
      </c>
      <c r="K54" s="168" t="str">
        <f>IF(E54="謝金",VLOOKUP(E54,支出入力表!F55:$M$2000,8,FALSE),"")</f>
        <v/>
      </c>
    </row>
    <row r="55" spans="2:11" x14ac:dyDescent="0.55000000000000004">
      <c r="B55" s="178" t="str">
        <f>IF(E55="謝金",支出入力表!A56,"")</f>
        <v/>
      </c>
      <c r="C55" s="164" t="str">
        <f>IF(E55="謝金",支出入力表!C56,"")</f>
        <v/>
      </c>
      <c r="D55" s="165" t="str">
        <f>IF(支出入力表!E56="謝金","謝金","")</f>
        <v/>
      </c>
      <c r="E55" s="165" t="str">
        <f>IF(支出入力表!F56="謝金","謝金","")</f>
        <v/>
      </c>
      <c r="F55" s="164" t="str">
        <f>IF(E55="謝金",VLOOKUP(E55,支出入力表!F56:$M$2000,3,FALSE),"")</f>
        <v/>
      </c>
      <c r="G55" s="164" t="str">
        <f>IF(E55="謝金",VLOOKUP(E55,支出入力表!F56:$M$2000,4,FALSE),"")</f>
        <v/>
      </c>
      <c r="H55" s="166" t="str">
        <f>IF(E55="謝金",VLOOKUP(E55,支出入力表!F56:$M$2000,5,FALSE),"")</f>
        <v/>
      </c>
      <c r="I55" s="167" t="str">
        <f>IF(E55="謝金",VLOOKUP(E55,支出入力表!F56:$M$2000,6,FALSE),"")</f>
        <v/>
      </c>
      <c r="J55" s="167" t="str">
        <f>IF(E55="謝金",VLOOKUP(E55,支出入力表!F56:$M$2000,7,FALSE),"")</f>
        <v/>
      </c>
      <c r="K55" s="168" t="str">
        <f>IF(E55="謝金",VLOOKUP(E55,支出入力表!F56:$M$2000,8,FALSE),"")</f>
        <v/>
      </c>
    </row>
    <row r="56" spans="2:11" x14ac:dyDescent="0.55000000000000004">
      <c r="B56" s="178" t="str">
        <f>IF(E56="謝金",支出入力表!A57,"")</f>
        <v/>
      </c>
      <c r="C56" s="164" t="str">
        <f>IF(E56="謝金",支出入力表!C57,"")</f>
        <v/>
      </c>
      <c r="D56" s="165" t="str">
        <f>IF(支出入力表!E57="謝金","謝金","")</f>
        <v/>
      </c>
      <c r="E56" s="165" t="str">
        <f>IF(支出入力表!F57="謝金","謝金","")</f>
        <v/>
      </c>
      <c r="F56" s="164" t="str">
        <f>IF(E56="謝金",VLOOKUP(E56,支出入力表!F57:$M$2000,3,FALSE),"")</f>
        <v/>
      </c>
      <c r="G56" s="164" t="str">
        <f>IF(E56="謝金",VLOOKUP(E56,支出入力表!F57:$M$2000,4,FALSE),"")</f>
        <v/>
      </c>
      <c r="H56" s="166" t="str">
        <f>IF(E56="謝金",VLOOKUP(E56,支出入力表!F57:$M$2000,5,FALSE),"")</f>
        <v/>
      </c>
      <c r="I56" s="167" t="str">
        <f>IF(E56="謝金",VLOOKUP(E56,支出入力表!F57:$M$2000,6,FALSE),"")</f>
        <v/>
      </c>
      <c r="J56" s="167" t="str">
        <f>IF(E56="謝金",VLOOKUP(E56,支出入力表!F57:$M$2000,7,FALSE),"")</f>
        <v/>
      </c>
      <c r="K56" s="168" t="str">
        <f>IF(E56="謝金",VLOOKUP(E56,支出入力表!F57:$M$2000,8,FALSE),"")</f>
        <v/>
      </c>
    </row>
    <row r="57" spans="2:11" x14ac:dyDescent="0.55000000000000004">
      <c r="B57" s="178" t="str">
        <f>IF(E57="謝金",支出入力表!A58,"")</f>
        <v/>
      </c>
      <c r="C57" s="164" t="str">
        <f>IF(E57="謝金",支出入力表!C58,"")</f>
        <v/>
      </c>
      <c r="D57" s="165" t="str">
        <f>IF(支出入力表!E58="謝金","謝金","")</f>
        <v/>
      </c>
      <c r="E57" s="165" t="str">
        <f>IF(支出入力表!F58="謝金","謝金","")</f>
        <v/>
      </c>
      <c r="F57" s="164" t="str">
        <f>IF(E57="謝金",VLOOKUP(E57,支出入力表!F58:$M$2000,3,FALSE),"")</f>
        <v/>
      </c>
      <c r="G57" s="164" t="str">
        <f>IF(E57="謝金",VLOOKUP(E57,支出入力表!F58:$M$2000,4,FALSE),"")</f>
        <v/>
      </c>
      <c r="H57" s="166" t="str">
        <f>IF(E57="謝金",VLOOKUP(E57,支出入力表!F58:$M$2000,5,FALSE),"")</f>
        <v/>
      </c>
      <c r="I57" s="167" t="str">
        <f>IF(E57="謝金",VLOOKUP(E57,支出入力表!F58:$M$2000,6,FALSE),"")</f>
        <v/>
      </c>
      <c r="J57" s="167" t="str">
        <f>IF(E57="謝金",VLOOKUP(E57,支出入力表!F58:$M$2000,7,FALSE),"")</f>
        <v/>
      </c>
      <c r="K57" s="168" t="str">
        <f>IF(E57="謝金",VLOOKUP(E57,支出入力表!F58:$M$2000,8,FALSE),"")</f>
        <v/>
      </c>
    </row>
    <row r="58" spans="2:11" x14ac:dyDescent="0.55000000000000004">
      <c r="B58" s="178" t="str">
        <f>IF(E58="謝金",支出入力表!A59,"")</f>
        <v/>
      </c>
      <c r="C58" s="164" t="str">
        <f>IF(E58="謝金",支出入力表!C59,"")</f>
        <v/>
      </c>
      <c r="D58" s="165" t="str">
        <f>IF(支出入力表!E59="謝金","謝金","")</f>
        <v/>
      </c>
      <c r="E58" s="165" t="str">
        <f>IF(支出入力表!F59="謝金","謝金","")</f>
        <v/>
      </c>
      <c r="F58" s="164" t="str">
        <f>IF(E58="謝金",VLOOKUP(E58,支出入力表!F59:$M$2000,3,FALSE),"")</f>
        <v/>
      </c>
      <c r="G58" s="164" t="str">
        <f>IF(E58="謝金",VLOOKUP(E58,支出入力表!F59:$M$2000,4,FALSE),"")</f>
        <v/>
      </c>
      <c r="H58" s="166" t="str">
        <f>IF(E58="謝金",VLOOKUP(E58,支出入力表!F59:$M$2000,5,FALSE),"")</f>
        <v/>
      </c>
      <c r="I58" s="167" t="str">
        <f>IF(E58="謝金",VLOOKUP(E58,支出入力表!F59:$M$2000,6,FALSE),"")</f>
        <v/>
      </c>
      <c r="J58" s="167" t="str">
        <f>IF(E58="謝金",VLOOKUP(E58,支出入力表!F59:$M$2000,7,FALSE),"")</f>
        <v/>
      </c>
      <c r="K58" s="168" t="str">
        <f>IF(E58="謝金",VLOOKUP(E58,支出入力表!F59:$M$2000,8,FALSE),"")</f>
        <v/>
      </c>
    </row>
    <row r="59" spans="2:11" x14ac:dyDescent="0.55000000000000004">
      <c r="B59" s="178" t="str">
        <f>IF(E59="謝金",支出入力表!A60,"")</f>
        <v/>
      </c>
      <c r="C59" s="164" t="str">
        <f>IF(E59="謝金",支出入力表!C60,"")</f>
        <v/>
      </c>
      <c r="D59" s="165" t="str">
        <f>IF(支出入力表!E60="謝金","謝金","")</f>
        <v/>
      </c>
      <c r="E59" s="165" t="str">
        <f>IF(支出入力表!F60="謝金","謝金","")</f>
        <v/>
      </c>
      <c r="F59" s="164" t="str">
        <f>IF(E59="謝金",VLOOKUP(E59,支出入力表!F60:$M$2000,3,FALSE),"")</f>
        <v/>
      </c>
      <c r="G59" s="164" t="str">
        <f>IF(E59="謝金",VLOOKUP(E59,支出入力表!F60:$M$2000,4,FALSE),"")</f>
        <v/>
      </c>
      <c r="H59" s="166" t="str">
        <f>IF(E59="謝金",VLOOKUP(E59,支出入力表!F60:$M$2000,5,FALSE),"")</f>
        <v/>
      </c>
      <c r="I59" s="167" t="str">
        <f>IF(E59="謝金",VLOOKUP(E59,支出入力表!F60:$M$2000,6,FALSE),"")</f>
        <v/>
      </c>
      <c r="J59" s="167" t="str">
        <f>IF(E59="謝金",VLOOKUP(E59,支出入力表!F60:$M$2000,7,FALSE),"")</f>
        <v/>
      </c>
      <c r="K59" s="168" t="str">
        <f>IF(E59="謝金",VLOOKUP(E59,支出入力表!F60:$M$2000,8,FALSE),"")</f>
        <v/>
      </c>
    </row>
    <row r="60" spans="2:11" x14ac:dyDescent="0.55000000000000004">
      <c r="B60" s="178" t="str">
        <f>IF(E60="謝金",支出入力表!A61,"")</f>
        <v/>
      </c>
      <c r="C60" s="164" t="str">
        <f>IF(E60="謝金",支出入力表!C61,"")</f>
        <v/>
      </c>
      <c r="D60" s="165" t="str">
        <f>IF(支出入力表!E61="謝金","謝金","")</f>
        <v/>
      </c>
      <c r="E60" s="165" t="str">
        <f>IF(支出入力表!F61="謝金","謝金","")</f>
        <v/>
      </c>
      <c r="F60" s="164" t="str">
        <f>IF(E60="謝金",VLOOKUP(E60,支出入力表!F61:$M$2000,3,FALSE),"")</f>
        <v/>
      </c>
      <c r="G60" s="164" t="str">
        <f>IF(E60="謝金",VLOOKUP(E60,支出入力表!F61:$M$2000,4,FALSE),"")</f>
        <v/>
      </c>
      <c r="H60" s="166" t="str">
        <f>IF(E60="謝金",VLOOKUP(E60,支出入力表!F61:$M$2000,5,FALSE),"")</f>
        <v/>
      </c>
      <c r="I60" s="167" t="str">
        <f>IF(E60="謝金",VLOOKUP(E60,支出入力表!F61:$M$2000,6,FALSE),"")</f>
        <v/>
      </c>
      <c r="J60" s="167" t="str">
        <f>IF(E60="謝金",VLOOKUP(E60,支出入力表!F61:$M$2000,7,FALSE),"")</f>
        <v/>
      </c>
      <c r="K60" s="168" t="str">
        <f>IF(E60="謝金",VLOOKUP(E60,支出入力表!F61:$M$2000,8,FALSE),"")</f>
        <v/>
      </c>
    </row>
    <row r="61" spans="2:11" x14ac:dyDescent="0.55000000000000004">
      <c r="B61" s="178" t="str">
        <f>IF(E61="謝金",支出入力表!A62,"")</f>
        <v/>
      </c>
      <c r="C61" s="164" t="str">
        <f>IF(E61="謝金",支出入力表!C62,"")</f>
        <v/>
      </c>
      <c r="D61" s="165" t="str">
        <f>IF(支出入力表!E62="謝金","謝金","")</f>
        <v/>
      </c>
      <c r="E61" s="165" t="str">
        <f>IF(支出入力表!F62="謝金","謝金","")</f>
        <v/>
      </c>
      <c r="F61" s="164" t="str">
        <f>IF(E61="謝金",VLOOKUP(E61,支出入力表!F62:$M$2000,3,FALSE),"")</f>
        <v/>
      </c>
      <c r="G61" s="164" t="str">
        <f>IF(E61="謝金",VLOOKUP(E61,支出入力表!F62:$M$2000,4,FALSE),"")</f>
        <v/>
      </c>
      <c r="H61" s="166" t="str">
        <f>IF(E61="謝金",VLOOKUP(E61,支出入力表!F62:$M$2000,5,FALSE),"")</f>
        <v/>
      </c>
      <c r="I61" s="167" t="str">
        <f>IF(E61="謝金",VLOOKUP(E61,支出入力表!F62:$M$2000,6,FALSE),"")</f>
        <v/>
      </c>
      <c r="J61" s="167" t="str">
        <f>IF(E61="謝金",VLOOKUP(E61,支出入力表!F62:$M$2000,7,FALSE),"")</f>
        <v/>
      </c>
      <c r="K61" s="168" t="str">
        <f>IF(E61="謝金",VLOOKUP(E61,支出入力表!F62:$M$2000,8,FALSE),"")</f>
        <v/>
      </c>
    </row>
    <row r="62" spans="2:11" x14ac:dyDescent="0.55000000000000004">
      <c r="B62" s="178" t="str">
        <f>IF(E62="謝金",支出入力表!A63,"")</f>
        <v/>
      </c>
      <c r="C62" s="164" t="str">
        <f>IF(E62="謝金",支出入力表!C63,"")</f>
        <v/>
      </c>
      <c r="D62" s="165" t="str">
        <f>IF(支出入力表!E63="謝金","謝金","")</f>
        <v/>
      </c>
      <c r="E62" s="165" t="str">
        <f>IF(支出入力表!F63="謝金","謝金","")</f>
        <v/>
      </c>
      <c r="F62" s="164" t="str">
        <f>IF(E62="謝金",VLOOKUP(E62,支出入力表!F63:$M$2000,3,FALSE),"")</f>
        <v/>
      </c>
      <c r="G62" s="164" t="str">
        <f>IF(E62="謝金",VLOOKUP(E62,支出入力表!F63:$M$2000,4,FALSE),"")</f>
        <v/>
      </c>
      <c r="H62" s="166" t="str">
        <f>IF(E62="謝金",VLOOKUP(E62,支出入力表!F63:$M$2000,5,FALSE),"")</f>
        <v/>
      </c>
      <c r="I62" s="167" t="str">
        <f>IF(E62="謝金",VLOOKUP(E62,支出入力表!F63:$M$2000,6,FALSE),"")</f>
        <v/>
      </c>
      <c r="J62" s="167" t="str">
        <f>IF(E62="謝金",VLOOKUP(E62,支出入力表!F63:$M$2000,7,FALSE),"")</f>
        <v/>
      </c>
      <c r="K62" s="168" t="str">
        <f>IF(E62="謝金",VLOOKUP(E62,支出入力表!F63:$M$2000,8,FALSE),"")</f>
        <v/>
      </c>
    </row>
    <row r="63" spans="2:11" x14ac:dyDescent="0.55000000000000004">
      <c r="B63" s="178" t="str">
        <f>IF(E63="謝金",支出入力表!A64,"")</f>
        <v/>
      </c>
      <c r="C63" s="164" t="str">
        <f>IF(E63="謝金",支出入力表!C64,"")</f>
        <v/>
      </c>
      <c r="D63" s="165" t="str">
        <f>IF(支出入力表!E64="謝金","謝金","")</f>
        <v/>
      </c>
      <c r="E63" s="165" t="str">
        <f>IF(支出入力表!F64="謝金","謝金","")</f>
        <v/>
      </c>
      <c r="F63" s="164" t="str">
        <f>IF(E63="謝金",VLOOKUP(E63,支出入力表!F64:$M$2000,3,FALSE),"")</f>
        <v/>
      </c>
      <c r="G63" s="164" t="str">
        <f>IF(E63="謝金",VLOOKUP(E63,支出入力表!F64:$M$2000,4,FALSE),"")</f>
        <v/>
      </c>
      <c r="H63" s="166" t="str">
        <f>IF(E63="謝金",VLOOKUP(E63,支出入力表!F64:$M$2000,5,FALSE),"")</f>
        <v/>
      </c>
      <c r="I63" s="167" t="str">
        <f>IF(E63="謝金",VLOOKUP(E63,支出入力表!F64:$M$2000,6,FALSE),"")</f>
        <v/>
      </c>
      <c r="J63" s="167" t="str">
        <f>IF(E63="謝金",VLOOKUP(E63,支出入力表!F64:$M$2000,7,FALSE),"")</f>
        <v/>
      </c>
      <c r="K63" s="168" t="str">
        <f>IF(E63="謝金",VLOOKUP(E63,支出入力表!F64:$M$2000,8,FALSE),"")</f>
        <v/>
      </c>
    </row>
    <row r="64" spans="2:11" x14ac:dyDescent="0.55000000000000004">
      <c r="B64" s="178" t="str">
        <f>IF(E64="謝金",支出入力表!A65,"")</f>
        <v/>
      </c>
      <c r="C64" s="164" t="str">
        <f>IF(E64="謝金",支出入力表!C65,"")</f>
        <v/>
      </c>
      <c r="D64" s="165" t="str">
        <f>IF(支出入力表!E65="謝金","謝金","")</f>
        <v/>
      </c>
      <c r="E64" s="165" t="str">
        <f>IF(支出入力表!F65="謝金","謝金","")</f>
        <v/>
      </c>
      <c r="F64" s="164" t="str">
        <f>IF(E64="謝金",VLOOKUP(E64,支出入力表!F65:$M$2000,3,FALSE),"")</f>
        <v/>
      </c>
      <c r="G64" s="164" t="str">
        <f>IF(E64="謝金",VLOOKUP(E64,支出入力表!F65:$M$2000,4,FALSE),"")</f>
        <v/>
      </c>
      <c r="H64" s="166" t="str">
        <f>IF(E64="謝金",VLOOKUP(E64,支出入力表!F65:$M$2000,5,FALSE),"")</f>
        <v/>
      </c>
      <c r="I64" s="167" t="str">
        <f>IF(E64="謝金",VLOOKUP(E64,支出入力表!F65:$M$2000,6,FALSE),"")</f>
        <v/>
      </c>
      <c r="J64" s="167" t="str">
        <f>IF(E64="謝金",VLOOKUP(E64,支出入力表!F65:$M$2000,7,FALSE),"")</f>
        <v/>
      </c>
      <c r="K64" s="168" t="str">
        <f>IF(E64="謝金",VLOOKUP(E64,支出入力表!F65:$M$2000,8,FALSE),"")</f>
        <v/>
      </c>
    </row>
    <row r="65" spans="2:11" x14ac:dyDescent="0.55000000000000004">
      <c r="B65" s="178" t="str">
        <f>IF(E65="謝金",支出入力表!A66,"")</f>
        <v/>
      </c>
      <c r="C65" s="164" t="str">
        <f>IF(E65="謝金",支出入力表!C66,"")</f>
        <v/>
      </c>
      <c r="D65" s="165" t="str">
        <f>IF(支出入力表!E66="謝金","謝金","")</f>
        <v/>
      </c>
      <c r="E65" s="165" t="str">
        <f>IF(支出入力表!F66="謝金","謝金","")</f>
        <v/>
      </c>
      <c r="F65" s="164" t="str">
        <f>IF(E65="謝金",VLOOKUP(E65,支出入力表!F66:$M$2000,3,FALSE),"")</f>
        <v/>
      </c>
      <c r="G65" s="164" t="str">
        <f>IF(E65="謝金",VLOOKUP(E65,支出入力表!F66:$M$2000,4,FALSE),"")</f>
        <v/>
      </c>
      <c r="H65" s="166" t="str">
        <f>IF(E65="謝金",VLOOKUP(E65,支出入力表!F66:$M$2000,5,FALSE),"")</f>
        <v/>
      </c>
      <c r="I65" s="167" t="str">
        <f>IF(E65="謝金",VLOOKUP(E65,支出入力表!F66:$M$2000,6,FALSE),"")</f>
        <v/>
      </c>
      <c r="J65" s="167" t="str">
        <f>IF(E65="謝金",VLOOKUP(E65,支出入力表!F66:$M$2000,7,FALSE),"")</f>
        <v/>
      </c>
      <c r="K65" s="168" t="str">
        <f>IF(E65="謝金",VLOOKUP(E65,支出入力表!F66:$M$2000,8,FALSE),"")</f>
        <v/>
      </c>
    </row>
    <row r="66" spans="2:11" x14ac:dyDescent="0.55000000000000004">
      <c r="B66" s="178" t="str">
        <f>IF(E66="謝金",支出入力表!A67,"")</f>
        <v/>
      </c>
      <c r="C66" s="164" t="str">
        <f>IF(E66="謝金",支出入力表!C67,"")</f>
        <v/>
      </c>
      <c r="D66" s="165" t="str">
        <f>IF(支出入力表!E67="謝金","謝金","")</f>
        <v/>
      </c>
      <c r="E66" s="165" t="str">
        <f>IF(支出入力表!F67="謝金","謝金","")</f>
        <v/>
      </c>
      <c r="F66" s="164" t="str">
        <f>IF(E66="謝金",VLOOKUP(E66,支出入力表!F67:$M$2000,3,FALSE),"")</f>
        <v/>
      </c>
      <c r="G66" s="164" t="str">
        <f>IF(E66="謝金",VLOOKUP(E66,支出入力表!F67:$M$2000,4,FALSE),"")</f>
        <v/>
      </c>
      <c r="H66" s="166" t="str">
        <f>IF(E66="謝金",VLOOKUP(E66,支出入力表!F67:$M$2000,5,FALSE),"")</f>
        <v/>
      </c>
      <c r="I66" s="167" t="str">
        <f>IF(E66="謝金",VLOOKUP(E66,支出入力表!F67:$M$2000,6,FALSE),"")</f>
        <v/>
      </c>
      <c r="J66" s="167" t="str">
        <f>IF(E66="謝金",VLOOKUP(E66,支出入力表!F67:$M$2000,7,FALSE),"")</f>
        <v/>
      </c>
      <c r="K66" s="168" t="str">
        <f>IF(E66="謝金",VLOOKUP(E66,支出入力表!F67:$M$2000,8,FALSE),"")</f>
        <v/>
      </c>
    </row>
    <row r="67" spans="2:11" x14ac:dyDescent="0.55000000000000004">
      <c r="B67" s="178" t="str">
        <f>IF(E67="謝金",支出入力表!A68,"")</f>
        <v/>
      </c>
      <c r="C67" s="164" t="str">
        <f>IF(E67="謝金",支出入力表!C68,"")</f>
        <v/>
      </c>
      <c r="D67" s="165" t="str">
        <f>IF(支出入力表!E68="謝金","謝金","")</f>
        <v/>
      </c>
      <c r="E67" s="165" t="str">
        <f>IF(支出入力表!F68="謝金","謝金","")</f>
        <v/>
      </c>
      <c r="F67" s="164" t="str">
        <f>IF(E67="謝金",VLOOKUP(E67,支出入力表!F68:$M$2000,3,FALSE),"")</f>
        <v/>
      </c>
      <c r="G67" s="164" t="str">
        <f>IF(E67="謝金",VLOOKUP(E67,支出入力表!F68:$M$2000,4,FALSE),"")</f>
        <v/>
      </c>
      <c r="H67" s="166" t="str">
        <f>IF(E67="謝金",VLOOKUP(E67,支出入力表!F68:$M$2000,5,FALSE),"")</f>
        <v/>
      </c>
      <c r="I67" s="167" t="str">
        <f>IF(E67="謝金",VLOOKUP(E67,支出入力表!F68:$M$2000,6,FALSE),"")</f>
        <v/>
      </c>
      <c r="J67" s="167" t="str">
        <f>IF(E67="謝金",VLOOKUP(E67,支出入力表!F68:$M$2000,7,FALSE),"")</f>
        <v/>
      </c>
      <c r="K67" s="168" t="str">
        <f>IF(E67="謝金",VLOOKUP(E67,支出入力表!F68:$M$2000,8,FALSE),"")</f>
        <v/>
      </c>
    </row>
    <row r="68" spans="2:11" x14ac:dyDescent="0.55000000000000004">
      <c r="B68" s="178" t="str">
        <f>IF(E68="謝金",支出入力表!A69,"")</f>
        <v/>
      </c>
      <c r="C68" s="164" t="str">
        <f>IF(E68="謝金",支出入力表!C69,"")</f>
        <v/>
      </c>
      <c r="D68" s="165" t="str">
        <f>IF(支出入力表!E69="謝金","謝金","")</f>
        <v/>
      </c>
      <c r="E68" s="165" t="str">
        <f>IF(支出入力表!F69="謝金","謝金","")</f>
        <v/>
      </c>
      <c r="F68" s="164" t="str">
        <f>IF(E68="謝金",VLOOKUP(E68,支出入力表!F69:$M$2000,3,FALSE),"")</f>
        <v/>
      </c>
      <c r="G68" s="164" t="str">
        <f>IF(E68="謝金",VLOOKUP(E68,支出入力表!F69:$M$2000,4,FALSE),"")</f>
        <v/>
      </c>
      <c r="H68" s="166" t="str">
        <f>IF(E68="謝金",VLOOKUP(E68,支出入力表!F69:$M$2000,5,FALSE),"")</f>
        <v/>
      </c>
      <c r="I68" s="167" t="str">
        <f>IF(E68="謝金",VLOOKUP(E68,支出入力表!F69:$M$2000,6,FALSE),"")</f>
        <v/>
      </c>
      <c r="J68" s="167" t="str">
        <f>IF(E68="謝金",VLOOKUP(E68,支出入力表!F69:$M$2000,7,FALSE),"")</f>
        <v/>
      </c>
      <c r="K68" s="168" t="str">
        <f>IF(E68="謝金",VLOOKUP(E68,支出入力表!F69:$M$2000,8,FALSE),"")</f>
        <v/>
      </c>
    </row>
    <row r="69" spans="2:11" x14ac:dyDescent="0.55000000000000004">
      <c r="B69" s="178" t="str">
        <f>IF(E69="謝金",支出入力表!A70,"")</f>
        <v/>
      </c>
      <c r="C69" s="164" t="str">
        <f>IF(E69="謝金",支出入力表!C70,"")</f>
        <v/>
      </c>
      <c r="D69" s="165" t="str">
        <f>IF(支出入力表!E70="謝金","謝金","")</f>
        <v/>
      </c>
      <c r="E69" s="165" t="str">
        <f>IF(支出入力表!F70="謝金","謝金","")</f>
        <v/>
      </c>
      <c r="F69" s="164" t="str">
        <f>IF(E69="謝金",VLOOKUP(E69,支出入力表!F70:$M$2000,3,FALSE),"")</f>
        <v/>
      </c>
      <c r="G69" s="164" t="str">
        <f>IF(E69="謝金",VLOOKUP(E69,支出入力表!F70:$M$2000,4,FALSE),"")</f>
        <v/>
      </c>
      <c r="H69" s="166" t="str">
        <f>IF(E69="謝金",VLOOKUP(E69,支出入力表!F70:$M$2000,5,FALSE),"")</f>
        <v/>
      </c>
      <c r="I69" s="167" t="str">
        <f>IF(E69="謝金",VLOOKUP(E69,支出入力表!F70:$M$2000,6,FALSE),"")</f>
        <v/>
      </c>
      <c r="J69" s="167" t="str">
        <f>IF(E69="謝金",VLOOKUP(E69,支出入力表!F70:$M$2000,7,FALSE),"")</f>
        <v/>
      </c>
      <c r="K69" s="168" t="str">
        <f>IF(E69="謝金",VLOOKUP(E69,支出入力表!F70:$M$2000,8,FALSE),"")</f>
        <v/>
      </c>
    </row>
    <row r="70" spans="2:11" x14ac:dyDescent="0.55000000000000004">
      <c r="B70" s="178" t="str">
        <f>IF(E70="謝金",支出入力表!A71,"")</f>
        <v/>
      </c>
      <c r="C70" s="164" t="str">
        <f>IF(E70="謝金",支出入力表!C71,"")</f>
        <v/>
      </c>
      <c r="D70" s="165" t="str">
        <f>IF(支出入力表!E71="謝金","謝金","")</f>
        <v/>
      </c>
      <c r="E70" s="165" t="str">
        <f>IF(支出入力表!F71="謝金","謝金","")</f>
        <v/>
      </c>
      <c r="F70" s="164" t="str">
        <f>IF(E70="謝金",VLOOKUP(E70,支出入力表!F71:$M$2000,3,FALSE),"")</f>
        <v/>
      </c>
      <c r="G70" s="164" t="str">
        <f>IF(E70="謝金",VLOOKUP(E70,支出入力表!F71:$M$2000,4,FALSE),"")</f>
        <v/>
      </c>
      <c r="H70" s="166" t="str">
        <f>IF(E70="謝金",VLOOKUP(E70,支出入力表!F71:$M$2000,5,FALSE),"")</f>
        <v/>
      </c>
      <c r="I70" s="167" t="str">
        <f>IF(E70="謝金",VLOOKUP(E70,支出入力表!F71:$M$2000,6,FALSE),"")</f>
        <v/>
      </c>
      <c r="J70" s="167" t="str">
        <f>IF(E70="謝金",VLOOKUP(E70,支出入力表!F71:$M$2000,7,FALSE),"")</f>
        <v/>
      </c>
      <c r="K70" s="168" t="str">
        <f>IF(E70="謝金",VLOOKUP(E70,支出入力表!F71:$M$2000,8,FALSE),"")</f>
        <v/>
      </c>
    </row>
    <row r="71" spans="2:11" x14ac:dyDescent="0.55000000000000004">
      <c r="B71" s="178" t="str">
        <f>IF(E71="謝金",支出入力表!A72,"")</f>
        <v/>
      </c>
      <c r="C71" s="164" t="str">
        <f>IF(E71="謝金",支出入力表!C72,"")</f>
        <v/>
      </c>
      <c r="D71" s="165" t="str">
        <f>IF(支出入力表!E72="謝金","謝金","")</f>
        <v/>
      </c>
      <c r="E71" s="165" t="str">
        <f>IF(支出入力表!F72="謝金","謝金","")</f>
        <v/>
      </c>
      <c r="F71" s="164" t="str">
        <f>IF(E71="謝金",VLOOKUP(E71,支出入力表!F72:$M$2000,3,FALSE),"")</f>
        <v/>
      </c>
      <c r="G71" s="164" t="str">
        <f>IF(E71="謝金",VLOOKUP(E71,支出入力表!F72:$M$2000,4,FALSE),"")</f>
        <v/>
      </c>
      <c r="H71" s="166" t="str">
        <f>IF(E71="謝金",VLOOKUP(E71,支出入力表!F72:$M$2000,5,FALSE),"")</f>
        <v/>
      </c>
      <c r="I71" s="167" t="str">
        <f>IF(E71="謝金",VLOOKUP(E71,支出入力表!F72:$M$2000,6,FALSE),"")</f>
        <v/>
      </c>
      <c r="J71" s="167" t="str">
        <f>IF(E71="謝金",VLOOKUP(E71,支出入力表!F72:$M$2000,7,FALSE),"")</f>
        <v/>
      </c>
      <c r="K71" s="168" t="str">
        <f>IF(E71="謝金",VLOOKUP(E71,支出入力表!F72:$M$2000,8,FALSE),"")</f>
        <v/>
      </c>
    </row>
    <row r="72" spans="2:11" x14ac:dyDescent="0.55000000000000004">
      <c r="B72" s="178" t="str">
        <f>IF(E72="謝金",支出入力表!A73,"")</f>
        <v/>
      </c>
      <c r="C72" s="164" t="str">
        <f>IF(E72="謝金",支出入力表!C73,"")</f>
        <v/>
      </c>
      <c r="D72" s="165" t="str">
        <f>IF(支出入力表!E73="謝金","謝金","")</f>
        <v/>
      </c>
      <c r="E72" s="165" t="str">
        <f>IF(支出入力表!F73="謝金","謝金","")</f>
        <v/>
      </c>
      <c r="F72" s="164" t="str">
        <f>IF(E72="謝金",VLOOKUP(E72,支出入力表!F73:$M$2000,3,FALSE),"")</f>
        <v/>
      </c>
      <c r="G72" s="164" t="str">
        <f>IF(E72="謝金",VLOOKUP(E72,支出入力表!F73:$M$2000,4,FALSE),"")</f>
        <v/>
      </c>
      <c r="H72" s="166" t="str">
        <f>IF(E72="謝金",VLOOKUP(E72,支出入力表!F73:$M$2000,5,FALSE),"")</f>
        <v/>
      </c>
      <c r="I72" s="167" t="str">
        <f>IF(E72="謝金",VLOOKUP(E72,支出入力表!F73:$M$2000,6,FALSE),"")</f>
        <v/>
      </c>
      <c r="J72" s="167" t="str">
        <f>IF(E72="謝金",VLOOKUP(E72,支出入力表!F73:$M$2000,7,FALSE),"")</f>
        <v/>
      </c>
      <c r="K72" s="168" t="str">
        <f>IF(E72="謝金",VLOOKUP(E72,支出入力表!F73:$M$2000,8,FALSE),"")</f>
        <v/>
      </c>
    </row>
    <row r="73" spans="2:11" x14ac:dyDescent="0.55000000000000004">
      <c r="B73" s="178" t="str">
        <f>IF(E73="謝金",支出入力表!A74,"")</f>
        <v/>
      </c>
      <c r="C73" s="164" t="str">
        <f>IF(E73="謝金",支出入力表!C74,"")</f>
        <v/>
      </c>
      <c r="D73" s="165" t="str">
        <f>IF(支出入力表!E74="謝金","謝金","")</f>
        <v/>
      </c>
      <c r="E73" s="165" t="str">
        <f>IF(支出入力表!F74="謝金","謝金","")</f>
        <v/>
      </c>
      <c r="F73" s="164" t="str">
        <f>IF(E73="謝金",VLOOKUP(E73,支出入力表!F74:$M$2000,3,FALSE),"")</f>
        <v/>
      </c>
      <c r="G73" s="164" t="str">
        <f>IF(E73="謝金",VLOOKUP(E73,支出入力表!F74:$M$2000,4,FALSE),"")</f>
        <v/>
      </c>
      <c r="H73" s="166" t="str">
        <f>IF(E73="謝金",VLOOKUP(E73,支出入力表!F74:$M$2000,5,FALSE),"")</f>
        <v/>
      </c>
      <c r="I73" s="167" t="str">
        <f>IF(E73="謝金",VLOOKUP(E73,支出入力表!F74:$M$2000,6,FALSE),"")</f>
        <v/>
      </c>
      <c r="J73" s="167" t="str">
        <f>IF(E73="謝金",VLOOKUP(E73,支出入力表!F74:$M$2000,7,FALSE),"")</f>
        <v/>
      </c>
      <c r="K73" s="168" t="str">
        <f>IF(E73="謝金",VLOOKUP(E73,支出入力表!F74:$M$2000,8,FALSE),"")</f>
        <v/>
      </c>
    </row>
    <row r="74" spans="2:11" x14ac:dyDescent="0.55000000000000004">
      <c r="B74" s="178" t="str">
        <f>IF(E74="謝金",支出入力表!A75,"")</f>
        <v/>
      </c>
      <c r="C74" s="164" t="str">
        <f>IF(E74="謝金",支出入力表!C75,"")</f>
        <v/>
      </c>
      <c r="D74" s="165" t="str">
        <f>IF(支出入力表!E75="謝金","謝金","")</f>
        <v/>
      </c>
      <c r="E74" s="165" t="str">
        <f>IF(支出入力表!F75="謝金","謝金","")</f>
        <v/>
      </c>
      <c r="F74" s="164" t="str">
        <f>IF(E74="謝金",VLOOKUP(E74,支出入力表!F75:$M$2000,3,FALSE),"")</f>
        <v/>
      </c>
      <c r="G74" s="164" t="str">
        <f>IF(E74="謝金",VLOOKUP(E74,支出入力表!F75:$M$2000,4,FALSE),"")</f>
        <v/>
      </c>
      <c r="H74" s="166" t="str">
        <f>IF(E74="謝金",VLOOKUP(E74,支出入力表!F75:$M$2000,5,FALSE),"")</f>
        <v/>
      </c>
      <c r="I74" s="167" t="str">
        <f>IF(E74="謝金",VLOOKUP(E74,支出入力表!F75:$M$2000,6,FALSE),"")</f>
        <v/>
      </c>
      <c r="J74" s="167" t="str">
        <f>IF(E74="謝金",VLOOKUP(E74,支出入力表!F75:$M$2000,7,FALSE),"")</f>
        <v/>
      </c>
      <c r="K74" s="168" t="str">
        <f>IF(E74="謝金",VLOOKUP(E74,支出入力表!F75:$M$2000,8,FALSE),"")</f>
        <v/>
      </c>
    </row>
    <row r="75" spans="2:11" x14ac:dyDescent="0.55000000000000004">
      <c r="B75" s="178" t="str">
        <f>IF(E75="謝金",支出入力表!A76,"")</f>
        <v/>
      </c>
      <c r="C75" s="164" t="str">
        <f>IF(E75="謝金",支出入力表!C76,"")</f>
        <v/>
      </c>
      <c r="D75" s="165" t="str">
        <f>IF(支出入力表!E76="謝金","謝金","")</f>
        <v/>
      </c>
      <c r="E75" s="165" t="str">
        <f>IF(支出入力表!F76="謝金","謝金","")</f>
        <v/>
      </c>
      <c r="F75" s="164" t="str">
        <f>IF(E75="謝金",VLOOKUP(E75,支出入力表!F76:$M$2000,3,FALSE),"")</f>
        <v/>
      </c>
      <c r="G75" s="164" t="str">
        <f>IF(E75="謝金",VLOOKUP(E75,支出入力表!F76:$M$2000,4,FALSE),"")</f>
        <v/>
      </c>
      <c r="H75" s="166" t="str">
        <f>IF(E75="謝金",VLOOKUP(E75,支出入力表!F76:$M$2000,5,FALSE),"")</f>
        <v/>
      </c>
      <c r="I75" s="167" t="str">
        <f>IF(E75="謝金",VLOOKUP(E75,支出入力表!F76:$M$2000,6,FALSE),"")</f>
        <v/>
      </c>
      <c r="J75" s="167" t="str">
        <f>IF(E75="謝金",VLOOKUP(E75,支出入力表!F76:$M$2000,7,FALSE),"")</f>
        <v/>
      </c>
      <c r="K75" s="168" t="str">
        <f>IF(E75="謝金",VLOOKUP(E75,支出入力表!F76:$M$2000,8,FALSE),"")</f>
        <v/>
      </c>
    </row>
    <row r="76" spans="2:11" x14ac:dyDescent="0.55000000000000004">
      <c r="B76" s="178" t="str">
        <f>IF(E76="謝金",支出入力表!A77,"")</f>
        <v/>
      </c>
      <c r="C76" s="164" t="str">
        <f>IF(E76="謝金",支出入力表!C77,"")</f>
        <v/>
      </c>
      <c r="D76" s="165" t="str">
        <f>IF(支出入力表!E77="謝金","謝金","")</f>
        <v/>
      </c>
      <c r="E76" s="165" t="str">
        <f>IF(支出入力表!F77="謝金","謝金","")</f>
        <v/>
      </c>
      <c r="F76" s="164" t="str">
        <f>IF(E76="謝金",VLOOKUP(E76,支出入力表!F77:$M$2000,3,FALSE),"")</f>
        <v/>
      </c>
      <c r="G76" s="164" t="str">
        <f>IF(E76="謝金",VLOOKUP(E76,支出入力表!F77:$M$2000,4,FALSE),"")</f>
        <v/>
      </c>
      <c r="H76" s="166" t="str">
        <f>IF(E76="謝金",VLOOKUP(E76,支出入力表!F77:$M$2000,5,FALSE),"")</f>
        <v/>
      </c>
      <c r="I76" s="167" t="str">
        <f>IF(E76="謝金",VLOOKUP(E76,支出入力表!F77:$M$2000,6,FALSE),"")</f>
        <v/>
      </c>
      <c r="J76" s="167" t="str">
        <f>IF(E76="謝金",VLOOKUP(E76,支出入力表!F77:$M$2000,7,FALSE),"")</f>
        <v/>
      </c>
      <c r="K76" s="168" t="str">
        <f>IF(E76="謝金",VLOOKUP(E76,支出入力表!F77:$M$2000,8,FALSE),"")</f>
        <v/>
      </c>
    </row>
    <row r="77" spans="2:11" x14ac:dyDescent="0.55000000000000004">
      <c r="B77" s="178" t="str">
        <f>IF(E77="謝金",支出入力表!A78,"")</f>
        <v/>
      </c>
      <c r="C77" s="164" t="str">
        <f>IF(E77="謝金",支出入力表!C78,"")</f>
        <v/>
      </c>
      <c r="D77" s="165" t="str">
        <f>IF(支出入力表!E78="謝金","謝金","")</f>
        <v/>
      </c>
      <c r="E77" s="165" t="str">
        <f>IF(支出入力表!F78="謝金","謝金","")</f>
        <v/>
      </c>
      <c r="F77" s="164" t="str">
        <f>IF(E77="謝金",VLOOKUP(E77,支出入力表!F78:$M$2000,3,FALSE),"")</f>
        <v/>
      </c>
      <c r="G77" s="164" t="str">
        <f>IF(E77="謝金",VLOOKUP(E77,支出入力表!F78:$M$2000,4,FALSE),"")</f>
        <v/>
      </c>
      <c r="H77" s="166" t="str">
        <f>IF(E77="謝金",VLOOKUP(E77,支出入力表!F78:$M$2000,5,FALSE),"")</f>
        <v/>
      </c>
      <c r="I77" s="167" t="str">
        <f>IF(E77="謝金",VLOOKUP(E77,支出入力表!F78:$M$2000,6,FALSE),"")</f>
        <v/>
      </c>
      <c r="J77" s="167" t="str">
        <f>IF(E77="謝金",VLOOKUP(E77,支出入力表!F78:$M$2000,7,FALSE),"")</f>
        <v/>
      </c>
      <c r="K77" s="168" t="str">
        <f>IF(E77="謝金",VLOOKUP(E77,支出入力表!F78:$M$2000,8,FALSE),"")</f>
        <v/>
      </c>
    </row>
    <row r="78" spans="2:11" x14ac:dyDescent="0.55000000000000004">
      <c r="B78" s="178" t="str">
        <f>IF(E78="謝金",支出入力表!A79,"")</f>
        <v/>
      </c>
      <c r="C78" s="164" t="str">
        <f>IF(E78="謝金",支出入力表!C79,"")</f>
        <v/>
      </c>
      <c r="D78" s="165" t="str">
        <f>IF(支出入力表!E79="謝金","謝金","")</f>
        <v/>
      </c>
      <c r="E78" s="165" t="str">
        <f>IF(支出入力表!F79="謝金","謝金","")</f>
        <v/>
      </c>
      <c r="F78" s="164" t="str">
        <f>IF(E78="謝金",VLOOKUP(E78,支出入力表!F79:$M$2000,3,FALSE),"")</f>
        <v/>
      </c>
      <c r="G78" s="164" t="str">
        <f>IF(E78="謝金",VLOOKUP(E78,支出入力表!F79:$M$2000,4,FALSE),"")</f>
        <v/>
      </c>
      <c r="H78" s="166" t="str">
        <f>IF(E78="謝金",VLOOKUP(E78,支出入力表!F79:$M$2000,5,FALSE),"")</f>
        <v/>
      </c>
      <c r="I78" s="167" t="str">
        <f>IF(E78="謝金",VLOOKUP(E78,支出入力表!F79:$M$2000,6,FALSE),"")</f>
        <v/>
      </c>
      <c r="J78" s="167" t="str">
        <f>IF(E78="謝金",VLOOKUP(E78,支出入力表!F79:$M$2000,7,FALSE),"")</f>
        <v/>
      </c>
      <c r="K78" s="168" t="str">
        <f>IF(E78="謝金",VLOOKUP(E78,支出入力表!F79:$M$2000,8,FALSE),"")</f>
        <v/>
      </c>
    </row>
    <row r="79" spans="2:11" x14ac:dyDescent="0.55000000000000004">
      <c r="B79" s="178" t="str">
        <f>IF(E79="謝金",支出入力表!A80,"")</f>
        <v/>
      </c>
      <c r="C79" s="164" t="str">
        <f>IF(E79="謝金",支出入力表!C80,"")</f>
        <v/>
      </c>
      <c r="D79" s="165" t="str">
        <f>IF(支出入力表!E80="謝金","謝金","")</f>
        <v/>
      </c>
      <c r="E79" s="165" t="str">
        <f>IF(支出入力表!F80="謝金","謝金","")</f>
        <v/>
      </c>
      <c r="F79" s="164" t="str">
        <f>IF(E79="謝金",VLOOKUP(E79,支出入力表!F80:$M$2000,3,FALSE),"")</f>
        <v/>
      </c>
      <c r="G79" s="164" t="str">
        <f>IF(E79="謝金",VLOOKUP(E79,支出入力表!F80:$M$2000,4,FALSE),"")</f>
        <v/>
      </c>
      <c r="H79" s="166" t="str">
        <f>IF(E79="謝金",VLOOKUP(E79,支出入力表!F80:$M$2000,5,FALSE),"")</f>
        <v/>
      </c>
      <c r="I79" s="167" t="str">
        <f>IF(E79="謝金",VLOOKUP(E79,支出入力表!F80:$M$2000,6,FALSE),"")</f>
        <v/>
      </c>
      <c r="J79" s="167" t="str">
        <f>IF(E79="謝金",VLOOKUP(E79,支出入力表!F80:$M$2000,7,FALSE),"")</f>
        <v/>
      </c>
      <c r="K79" s="168" t="str">
        <f>IF(E79="謝金",VLOOKUP(E79,支出入力表!F80:$M$2000,8,FALSE),"")</f>
        <v/>
      </c>
    </row>
    <row r="80" spans="2:11" x14ac:dyDescent="0.55000000000000004">
      <c r="B80" s="178" t="str">
        <f>IF(E80="謝金",支出入力表!A81,"")</f>
        <v/>
      </c>
      <c r="C80" s="164" t="str">
        <f>IF(E80="謝金",支出入力表!C81,"")</f>
        <v/>
      </c>
      <c r="D80" s="165" t="str">
        <f>IF(支出入力表!E81="謝金","謝金","")</f>
        <v/>
      </c>
      <c r="E80" s="165" t="str">
        <f>IF(支出入力表!F81="謝金","謝金","")</f>
        <v/>
      </c>
      <c r="F80" s="164" t="str">
        <f>IF(E80="謝金",VLOOKUP(E80,支出入力表!F81:$M$2000,3,FALSE),"")</f>
        <v/>
      </c>
      <c r="G80" s="164" t="str">
        <f>IF(E80="謝金",VLOOKUP(E80,支出入力表!F81:$M$2000,4,FALSE),"")</f>
        <v/>
      </c>
      <c r="H80" s="166" t="str">
        <f>IF(E80="謝金",VLOOKUP(E80,支出入力表!F81:$M$2000,5,FALSE),"")</f>
        <v/>
      </c>
      <c r="I80" s="167" t="str">
        <f>IF(E80="謝金",VLOOKUP(E80,支出入力表!F81:$M$2000,6,FALSE),"")</f>
        <v/>
      </c>
      <c r="J80" s="167" t="str">
        <f>IF(E80="謝金",VLOOKUP(E80,支出入力表!F81:$M$2000,7,FALSE),"")</f>
        <v/>
      </c>
      <c r="K80" s="168" t="str">
        <f>IF(E80="謝金",VLOOKUP(E80,支出入力表!F81:$M$2000,8,FALSE),"")</f>
        <v/>
      </c>
    </row>
    <row r="81" spans="2:11" x14ac:dyDescent="0.55000000000000004">
      <c r="B81" s="178" t="str">
        <f>IF(E81="謝金",支出入力表!A82,"")</f>
        <v/>
      </c>
      <c r="C81" s="164" t="str">
        <f>IF(E81="謝金",支出入力表!C82,"")</f>
        <v/>
      </c>
      <c r="D81" s="165" t="str">
        <f>IF(支出入力表!E82="謝金","謝金","")</f>
        <v/>
      </c>
      <c r="E81" s="165" t="str">
        <f>IF(支出入力表!F82="謝金","謝金","")</f>
        <v/>
      </c>
      <c r="F81" s="164" t="str">
        <f>IF(E81="謝金",VLOOKUP(E81,支出入力表!F82:$M$2000,3,FALSE),"")</f>
        <v/>
      </c>
      <c r="G81" s="164" t="str">
        <f>IF(E81="謝金",VLOOKUP(E81,支出入力表!F82:$M$2000,4,FALSE),"")</f>
        <v/>
      </c>
      <c r="H81" s="166" t="str">
        <f>IF(E81="謝金",VLOOKUP(E81,支出入力表!F82:$M$2000,5,FALSE),"")</f>
        <v/>
      </c>
      <c r="I81" s="167" t="str">
        <f>IF(E81="謝金",VLOOKUP(E81,支出入力表!F82:$M$2000,6,FALSE),"")</f>
        <v/>
      </c>
      <c r="J81" s="167" t="str">
        <f>IF(E81="謝金",VLOOKUP(E81,支出入力表!F82:$M$2000,7,FALSE),"")</f>
        <v/>
      </c>
      <c r="K81" s="168" t="str">
        <f>IF(E81="謝金",VLOOKUP(E81,支出入力表!F82:$M$2000,8,FALSE),"")</f>
        <v/>
      </c>
    </row>
    <row r="82" spans="2:11" x14ac:dyDescent="0.55000000000000004">
      <c r="B82" s="178" t="str">
        <f>IF(E82="謝金",支出入力表!A83,"")</f>
        <v/>
      </c>
      <c r="C82" s="164" t="str">
        <f>IF(E82="謝金",支出入力表!C83,"")</f>
        <v/>
      </c>
      <c r="D82" s="165" t="str">
        <f>IF(支出入力表!E83="謝金","謝金","")</f>
        <v/>
      </c>
      <c r="E82" s="165" t="str">
        <f>IF(支出入力表!F83="謝金","謝金","")</f>
        <v/>
      </c>
      <c r="F82" s="164" t="str">
        <f>IF(E82="謝金",VLOOKUP(E82,支出入力表!F83:$M$2000,3,FALSE),"")</f>
        <v/>
      </c>
      <c r="G82" s="164" t="str">
        <f>IF(E82="謝金",VLOOKUP(E82,支出入力表!F83:$M$2000,4,FALSE),"")</f>
        <v/>
      </c>
      <c r="H82" s="166" t="str">
        <f>IF(E82="謝金",VLOOKUP(E82,支出入力表!F83:$M$2000,5,FALSE),"")</f>
        <v/>
      </c>
      <c r="I82" s="167" t="str">
        <f>IF(E82="謝金",VLOOKUP(E82,支出入力表!F83:$M$2000,6,FALSE),"")</f>
        <v/>
      </c>
      <c r="J82" s="167" t="str">
        <f>IF(E82="謝金",VLOOKUP(E82,支出入力表!F83:$M$2000,7,FALSE),"")</f>
        <v/>
      </c>
      <c r="K82" s="168" t="str">
        <f>IF(E82="謝金",VLOOKUP(E82,支出入力表!F83:$M$2000,8,FALSE),"")</f>
        <v/>
      </c>
    </row>
    <row r="83" spans="2:11" x14ac:dyDescent="0.55000000000000004">
      <c r="B83" s="178" t="str">
        <f>IF(E83="謝金",支出入力表!A84,"")</f>
        <v/>
      </c>
      <c r="C83" s="164" t="str">
        <f>IF(E83="謝金",支出入力表!C84,"")</f>
        <v/>
      </c>
      <c r="D83" s="165" t="str">
        <f>IF(支出入力表!E84="謝金","謝金","")</f>
        <v/>
      </c>
      <c r="E83" s="165" t="str">
        <f>IF(支出入力表!F84="謝金","謝金","")</f>
        <v/>
      </c>
      <c r="F83" s="164" t="str">
        <f>IF(E83="謝金",VLOOKUP(E83,支出入力表!F84:$M$2000,3,FALSE),"")</f>
        <v/>
      </c>
      <c r="G83" s="164" t="str">
        <f>IF(E83="謝金",VLOOKUP(E83,支出入力表!F84:$M$2000,4,FALSE),"")</f>
        <v/>
      </c>
      <c r="H83" s="166" t="str">
        <f>IF(E83="謝金",VLOOKUP(E83,支出入力表!F84:$M$2000,5,FALSE),"")</f>
        <v/>
      </c>
      <c r="I83" s="167" t="str">
        <f>IF(E83="謝金",VLOOKUP(E83,支出入力表!F84:$M$2000,6,FALSE),"")</f>
        <v/>
      </c>
      <c r="J83" s="167" t="str">
        <f>IF(E83="謝金",VLOOKUP(E83,支出入力表!F84:$M$2000,7,FALSE),"")</f>
        <v/>
      </c>
      <c r="K83" s="168" t="str">
        <f>IF(E83="謝金",VLOOKUP(E83,支出入力表!F84:$M$2000,8,FALSE),"")</f>
        <v/>
      </c>
    </row>
    <row r="84" spans="2:11" x14ac:dyDescent="0.55000000000000004">
      <c r="B84" s="178" t="str">
        <f>IF(E84="謝金",支出入力表!A85,"")</f>
        <v/>
      </c>
      <c r="C84" s="164" t="str">
        <f>IF(E84="謝金",支出入力表!C85,"")</f>
        <v/>
      </c>
      <c r="D84" s="165" t="str">
        <f>IF(支出入力表!E85="謝金","謝金","")</f>
        <v/>
      </c>
      <c r="E84" s="165" t="str">
        <f>IF(支出入力表!F85="謝金","謝金","")</f>
        <v/>
      </c>
      <c r="F84" s="164" t="str">
        <f>IF(E84="謝金",VLOOKUP(E84,支出入力表!F85:$M$2000,3,FALSE),"")</f>
        <v/>
      </c>
      <c r="G84" s="164" t="str">
        <f>IF(E84="謝金",VLOOKUP(E84,支出入力表!F85:$M$2000,4,FALSE),"")</f>
        <v/>
      </c>
      <c r="H84" s="166" t="str">
        <f>IF(E84="謝金",VLOOKUP(E84,支出入力表!F85:$M$2000,5,FALSE),"")</f>
        <v/>
      </c>
      <c r="I84" s="167" t="str">
        <f>IF(E84="謝金",VLOOKUP(E84,支出入力表!F85:$M$2000,6,FALSE),"")</f>
        <v/>
      </c>
      <c r="J84" s="167" t="str">
        <f>IF(E84="謝金",VLOOKUP(E84,支出入力表!F85:$M$2000,7,FALSE),"")</f>
        <v/>
      </c>
      <c r="K84" s="168" t="str">
        <f>IF(E84="謝金",VLOOKUP(E84,支出入力表!F85:$M$2000,8,FALSE),"")</f>
        <v/>
      </c>
    </row>
    <row r="85" spans="2:11" x14ac:dyDescent="0.55000000000000004">
      <c r="B85" s="178" t="str">
        <f>IF(E85="謝金",支出入力表!A86,"")</f>
        <v/>
      </c>
      <c r="C85" s="164" t="str">
        <f>IF(E85="謝金",支出入力表!C86,"")</f>
        <v/>
      </c>
      <c r="D85" s="165" t="str">
        <f>IF(支出入力表!E86="謝金","謝金","")</f>
        <v/>
      </c>
      <c r="E85" s="165" t="str">
        <f>IF(支出入力表!F86="謝金","謝金","")</f>
        <v/>
      </c>
      <c r="F85" s="164" t="str">
        <f>IF(E85="謝金",VLOOKUP(E85,支出入力表!F86:$M$2000,3,FALSE),"")</f>
        <v/>
      </c>
      <c r="G85" s="164" t="str">
        <f>IF(E85="謝金",VLOOKUP(E85,支出入力表!F86:$M$2000,4,FALSE),"")</f>
        <v/>
      </c>
      <c r="H85" s="166" t="str">
        <f>IF(E85="謝金",VLOOKUP(E85,支出入力表!F86:$M$2000,5,FALSE),"")</f>
        <v/>
      </c>
      <c r="I85" s="167" t="str">
        <f>IF(E85="謝金",VLOOKUP(E85,支出入力表!F86:$M$2000,6,FALSE),"")</f>
        <v/>
      </c>
      <c r="J85" s="167" t="str">
        <f>IF(E85="謝金",VLOOKUP(E85,支出入力表!F86:$M$2000,7,FALSE),"")</f>
        <v/>
      </c>
      <c r="K85" s="168" t="str">
        <f>IF(E85="謝金",VLOOKUP(E85,支出入力表!F86:$M$2000,8,FALSE),"")</f>
        <v/>
      </c>
    </row>
    <row r="86" spans="2:11" x14ac:dyDescent="0.55000000000000004">
      <c r="B86" s="178" t="str">
        <f>IF(E86="謝金",支出入力表!A87,"")</f>
        <v/>
      </c>
      <c r="C86" s="164" t="str">
        <f>IF(E86="謝金",支出入力表!C87,"")</f>
        <v/>
      </c>
      <c r="D86" s="165" t="str">
        <f>IF(支出入力表!E87="謝金","謝金","")</f>
        <v/>
      </c>
      <c r="E86" s="165" t="str">
        <f>IF(支出入力表!F87="謝金","謝金","")</f>
        <v/>
      </c>
      <c r="F86" s="164" t="str">
        <f>IF(E86="謝金",VLOOKUP(E86,支出入力表!F87:$M$2000,3,FALSE),"")</f>
        <v/>
      </c>
      <c r="G86" s="164" t="str">
        <f>IF(E86="謝金",VLOOKUP(E86,支出入力表!F87:$M$2000,4,FALSE),"")</f>
        <v/>
      </c>
      <c r="H86" s="166" t="str">
        <f>IF(E86="謝金",VLOOKUP(E86,支出入力表!F87:$M$2000,5,FALSE),"")</f>
        <v/>
      </c>
      <c r="I86" s="167" t="str">
        <f>IF(E86="謝金",VLOOKUP(E86,支出入力表!F87:$M$2000,6,FALSE),"")</f>
        <v/>
      </c>
      <c r="J86" s="167" t="str">
        <f>IF(E86="謝金",VLOOKUP(E86,支出入力表!F87:$M$2000,7,FALSE),"")</f>
        <v/>
      </c>
      <c r="K86" s="168" t="str">
        <f>IF(E86="謝金",VLOOKUP(E86,支出入力表!F87:$M$2000,8,FALSE),"")</f>
        <v/>
      </c>
    </row>
    <row r="87" spans="2:11" x14ac:dyDescent="0.55000000000000004">
      <c r="B87" s="178" t="str">
        <f>IF(E87="謝金",支出入力表!A88,"")</f>
        <v/>
      </c>
      <c r="C87" s="164" t="str">
        <f>IF(E87="謝金",支出入力表!C88,"")</f>
        <v/>
      </c>
      <c r="D87" s="165" t="str">
        <f>IF(支出入力表!E88="謝金","謝金","")</f>
        <v/>
      </c>
      <c r="E87" s="165" t="str">
        <f>IF(支出入力表!F88="謝金","謝金","")</f>
        <v/>
      </c>
      <c r="F87" s="164" t="str">
        <f>IF(E87="謝金",VLOOKUP(E87,支出入力表!F88:$M$2000,3,FALSE),"")</f>
        <v/>
      </c>
      <c r="G87" s="164" t="str">
        <f>IF(E87="謝金",VLOOKUP(E87,支出入力表!F88:$M$2000,4,FALSE),"")</f>
        <v/>
      </c>
      <c r="H87" s="166" t="str">
        <f>IF(E87="謝金",VLOOKUP(E87,支出入力表!F88:$M$2000,5,FALSE),"")</f>
        <v/>
      </c>
      <c r="I87" s="167" t="str">
        <f>IF(E87="謝金",VLOOKUP(E87,支出入力表!F88:$M$2000,6,FALSE),"")</f>
        <v/>
      </c>
      <c r="J87" s="167" t="str">
        <f>IF(E87="謝金",VLOOKUP(E87,支出入力表!F88:$M$2000,7,FALSE),"")</f>
        <v/>
      </c>
      <c r="K87" s="168" t="str">
        <f>IF(E87="謝金",VLOOKUP(E87,支出入力表!F88:$M$2000,8,FALSE),"")</f>
        <v/>
      </c>
    </row>
    <row r="88" spans="2:11" x14ac:dyDescent="0.55000000000000004">
      <c r="B88" s="178" t="str">
        <f>IF(E88="謝金",支出入力表!A89,"")</f>
        <v/>
      </c>
      <c r="C88" s="164" t="str">
        <f>IF(E88="謝金",支出入力表!C89,"")</f>
        <v/>
      </c>
      <c r="D88" s="165" t="str">
        <f>IF(支出入力表!E89="謝金","謝金","")</f>
        <v/>
      </c>
      <c r="E88" s="165" t="str">
        <f>IF(支出入力表!F89="謝金","謝金","")</f>
        <v/>
      </c>
      <c r="F88" s="164" t="str">
        <f>IF(E88="謝金",VLOOKUP(E88,支出入力表!F89:$M$2000,3,FALSE),"")</f>
        <v/>
      </c>
      <c r="G88" s="164" t="str">
        <f>IF(E88="謝金",VLOOKUP(E88,支出入力表!F89:$M$2000,4,FALSE),"")</f>
        <v/>
      </c>
      <c r="H88" s="166" t="str">
        <f>IF(E88="謝金",VLOOKUP(E88,支出入力表!F89:$M$2000,5,FALSE),"")</f>
        <v/>
      </c>
      <c r="I88" s="167" t="str">
        <f>IF(E88="謝金",VLOOKUP(E88,支出入力表!F89:$M$2000,6,FALSE),"")</f>
        <v/>
      </c>
      <c r="J88" s="167" t="str">
        <f>IF(E88="謝金",VLOOKUP(E88,支出入力表!F89:$M$2000,7,FALSE),"")</f>
        <v/>
      </c>
      <c r="K88" s="168" t="str">
        <f>IF(E88="謝金",VLOOKUP(E88,支出入力表!F89:$M$2000,8,FALSE),"")</f>
        <v/>
      </c>
    </row>
    <row r="89" spans="2:11" x14ac:dyDescent="0.55000000000000004">
      <c r="B89" s="178" t="str">
        <f>IF(E89="謝金",支出入力表!A90,"")</f>
        <v/>
      </c>
      <c r="C89" s="164" t="str">
        <f>IF(E89="謝金",支出入力表!C90,"")</f>
        <v/>
      </c>
      <c r="D89" s="165" t="str">
        <f>IF(支出入力表!E90="謝金","謝金","")</f>
        <v/>
      </c>
      <c r="E89" s="165" t="str">
        <f>IF(支出入力表!F90="謝金","謝金","")</f>
        <v/>
      </c>
      <c r="F89" s="164" t="str">
        <f>IF(E89="謝金",VLOOKUP(E89,支出入力表!F90:$M$2000,3,FALSE),"")</f>
        <v/>
      </c>
      <c r="G89" s="164" t="str">
        <f>IF(E89="謝金",VLOOKUP(E89,支出入力表!F90:$M$2000,4,FALSE),"")</f>
        <v/>
      </c>
      <c r="H89" s="166" t="str">
        <f>IF(E89="謝金",VLOOKUP(E89,支出入力表!F90:$M$2000,5,FALSE),"")</f>
        <v/>
      </c>
      <c r="I89" s="167" t="str">
        <f>IF(E89="謝金",VLOOKUP(E89,支出入力表!F90:$M$2000,6,FALSE),"")</f>
        <v/>
      </c>
      <c r="J89" s="167" t="str">
        <f>IF(E89="謝金",VLOOKUP(E89,支出入力表!F90:$M$2000,7,FALSE),"")</f>
        <v/>
      </c>
      <c r="K89" s="168" t="str">
        <f>IF(E89="謝金",VLOOKUP(E89,支出入力表!F90:$M$2000,8,FALSE),"")</f>
        <v/>
      </c>
    </row>
    <row r="90" spans="2:11" x14ac:dyDescent="0.55000000000000004">
      <c r="B90" s="178" t="str">
        <f>IF(E90="謝金",支出入力表!A91,"")</f>
        <v/>
      </c>
      <c r="C90" s="164" t="str">
        <f>IF(E90="謝金",支出入力表!C91,"")</f>
        <v/>
      </c>
      <c r="D90" s="165" t="str">
        <f>IF(支出入力表!E91="謝金","謝金","")</f>
        <v/>
      </c>
      <c r="E90" s="165" t="str">
        <f>IF(支出入力表!F91="謝金","謝金","")</f>
        <v/>
      </c>
      <c r="F90" s="164" t="str">
        <f>IF(E90="謝金",VLOOKUP(E90,支出入力表!F91:$M$2000,3,FALSE),"")</f>
        <v/>
      </c>
      <c r="G90" s="164" t="str">
        <f>IF(E90="謝金",VLOOKUP(E90,支出入力表!F91:$M$2000,4,FALSE),"")</f>
        <v/>
      </c>
      <c r="H90" s="166" t="str">
        <f>IF(E90="謝金",VLOOKUP(E90,支出入力表!F91:$M$2000,5,FALSE),"")</f>
        <v/>
      </c>
      <c r="I90" s="167" t="str">
        <f>IF(E90="謝金",VLOOKUP(E90,支出入力表!F91:$M$2000,6,FALSE),"")</f>
        <v/>
      </c>
      <c r="J90" s="167" t="str">
        <f>IF(E90="謝金",VLOOKUP(E90,支出入力表!F91:$M$2000,7,FALSE),"")</f>
        <v/>
      </c>
      <c r="K90" s="168" t="str">
        <f>IF(E90="謝金",VLOOKUP(E90,支出入力表!F91:$M$2000,8,FALSE),"")</f>
        <v/>
      </c>
    </row>
    <row r="91" spans="2:11" x14ac:dyDescent="0.55000000000000004">
      <c r="B91" s="178" t="str">
        <f>IF(E91="謝金",支出入力表!A92,"")</f>
        <v/>
      </c>
      <c r="C91" s="164" t="str">
        <f>IF(E91="謝金",支出入力表!C92,"")</f>
        <v/>
      </c>
      <c r="D91" s="165" t="str">
        <f>IF(支出入力表!E92="謝金","謝金","")</f>
        <v/>
      </c>
      <c r="E91" s="165" t="str">
        <f>IF(支出入力表!F92="謝金","謝金","")</f>
        <v/>
      </c>
      <c r="F91" s="164" t="str">
        <f>IF(E91="謝金",VLOOKUP(E91,支出入力表!F92:$M$2000,3,FALSE),"")</f>
        <v/>
      </c>
      <c r="G91" s="164" t="str">
        <f>IF(E91="謝金",VLOOKUP(E91,支出入力表!F92:$M$2000,4,FALSE),"")</f>
        <v/>
      </c>
      <c r="H91" s="166" t="str">
        <f>IF(E91="謝金",VLOOKUP(E91,支出入力表!F92:$M$2000,5,FALSE),"")</f>
        <v/>
      </c>
      <c r="I91" s="167" t="str">
        <f>IF(E91="謝金",VLOOKUP(E91,支出入力表!F92:$M$2000,6,FALSE),"")</f>
        <v/>
      </c>
      <c r="J91" s="167" t="str">
        <f>IF(E91="謝金",VLOOKUP(E91,支出入力表!F92:$M$2000,7,FALSE),"")</f>
        <v/>
      </c>
      <c r="K91" s="168" t="str">
        <f>IF(E91="謝金",VLOOKUP(E91,支出入力表!F92:$M$2000,8,FALSE),"")</f>
        <v/>
      </c>
    </row>
    <row r="92" spans="2:11" x14ac:dyDescent="0.55000000000000004">
      <c r="B92" s="178" t="str">
        <f>IF(E92="謝金",支出入力表!A93,"")</f>
        <v/>
      </c>
      <c r="C92" s="164" t="str">
        <f>IF(E92="謝金",支出入力表!C93,"")</f>
        <v/>
      </c>
      <c r="D92" s="165" t="str">
        <f>IF(支出入力表!E93="謝金","謝金","")</f>
        <v/>
      </c>
      <c r="E92" s="165" t="str">
        <f>IF(支出入力表!F93="謝金","謝金","")</f>
        <v/>
      </c>
      <c r="F92" s="164" t="str">
        <f>IF(E92="謝金",VLOOKUP(E92,支出入力表!F93:$M$2000,3,FALSE),"")</f>
        <v/>
      </c>
      <c r="G92" s="164" t="str">
        <f>IF(E92="謝金",VLOOKUP(E92,支出入力表!F93:$M$2000,4,FALSE),"")</f>
        <v/>
      </c>
      <c r="H92" s="166" t="str">
        <f>IF(E92="謝金",VLOOKUP(E92,支出入力表!F93:$M$2000,5,FALSE),"")</f>
        <v/>
      </c>
      <c r="I92" s="167" t="str">
        <f>IF(E92="謝金",VLOOKUP(E92,支出入力表!F93:$M$2000,6,FALSE),"")</f>
        <v/>
      </c>
      <c r="J92" s="167" t="str">
        <f>IF(E92="謝金",VLOOKUP(E92,支出入力表!F93:$M$2000,7,FALSE),"")</f>
        <v/>
      </c>
      <c r="K92" s="168" t="str">
        <f>IF(E92="謝金",VLOOKUP(E92,支出入力表!F93:$M$2000,8,FALSE),"")</f>
        <v/>
      </c>
    </row>
    <row r="93" spans="2:11" x14ac:dyDescent="0.55000000000000004">
      <c r="B93" s="178" t="str">
        <f>IF(E93="謝金",支出入力表!A94,"")</f>
        <v/>
      </c>
      <c r="C93" s="164" t="str">
        <f>IF(E93="謝金",支出入力表!C94,"")</f>
        <v/>
      </c>
      <c r="D93" s="165" t="str">
        <f>IF(支出入力表!E94="謝金","謝金","")</f>
        <v/>
      </c>
      <c r="E93" s="165" t="str">
        <f>IF(支出入力表!F94="謝金","謝金","")</f>
        <v/>
      </c>
      <c r="F93" s="164" t="str">
        <f>IF(E93="謝金",VLOOKUP(E93,支出入力表!F94:$M$2000,3,FALSE),"")</f>
        <v/>
      </c>
      <c r="G93" s="164" t="str">
        <f>IF(E93="謝金",VLOOKUP(E93,支出入力表!F94:$M$2000,4,FALSE),"")</f>
        <v/>
      </c>
      <c r="H93" s="166" t="str">
        <f>IF(E93="謝金",VLOOKUP(E93,支出入力表!F94:$M$2000,5,FALSE),"")</f>
        <v/>
      </c>
      <c r="I93" s="167" t="str">
        <f>IF(E93="謝金",VLOOKUP(E93,支出入力表!F94:$M$2000,6,FALSE),"")</f>
        <v/>
      </c>
      <c r="J93" s="167" t="str">
        <f>IF(E93="謝金",VLOOKUP(E93,支出入力表!F94:$M$2000,7,FALSE),"")</f>
        <v/>
      </c>
      <c r="K93" s="168" t="str">
        <f>IF(E93="謝金",VLOOKUP(E93,支出入力表!F94:$M$2000,8,FALSE),"")</f>
        <v/>
      </c>
    </row>
    <row r="94" spans="2:11" x14ac:dyDescent="0.55000000000000004">
      <c r="B94" s="178" t="str">
        <f>IF(E94="謝金",支出入力表!A95,"")</f>
        <v/>
      </c>
      <c r="C94" s="164" t="str">
        <f>IF(E94="謝金",支出入力表!C95,"")</f>
        <v/>
      </c>
      <c r="D94" s="165" t="str">
        <f>IF(支出入力表!E95="謝金","謝金","")</f>
        <v/>
      </c>
      <c r="E94" s="165" t="str">
        <f>IF(支出入力表!F95="謝金","謝金","")</f>
        <v/>
      </c>
      <c r="F94" s="164" t="str">
        <f>IF(E94="謝金",VLOOKUP(E94,支出入力表!F95:$M$2000,3,FALSE),"")</f>
        <v/>
      </c>
      <c r="G94" s="164" t="str">
        <f>IF(E94="謝金",VLOOKUP(E94,支出入力表!F95:$M$2000,4,FALSE),"")</f>
        <v/>
      </c>
      <c r="H94" s="166" t="str">
        <f>IF(E94="謝金",VLOOKUP(E94,支出入力表!F95:$M$2000,5,FALSE),"")</f>
        <v/>
      </c>
      <c r="I94" s="167" t="str">
        <f>IF(E94="謝金",VLOOKUP(E94,支出入力表!F95:$M$2000,6,FALSE),"")</f>
        <v/>
      </c>
      <c r="J94" s="167" t="str">
        <f>IF(E94="謝金",VLOOKUP(E94,支出入力表!F95:$M$2000,7,FALSE),"")</f>
        <v/>
      </c>
      <c r="K94" s="168" t="str">
        <f>IF(E94="謝金",VLOOKUP(E94,支出入力表!F95:$M$2000,8,FALSE),"")</f>
        <v/>
      </c>
    </row>
    <row r="95" spans="2:11" x14ac:dyDescent="0.55000000000000004">
      <c r="B95" s="178" t="str">
        <f>IF(E95="謝金",支出入力表!A96,"")</f>
        <v/>
      </c>
      <c r="C95" s="164" t="str">
        <f>IF(E95="謝金",支出入力表!C96,"")</f>
        <v/>
      </c>
      <c r="D95" s="165" t="str">
        <f>IF(支出入力表!E96="謝金","謝金","")</f>
        <v/>
      </c>
      <c r="E95" s="165" t="str">
        <f>IF(支出入力表!F96="謝金","謝金","")</f>
        <v/>
      </c>
      <c r="F95" s="164" t="str">
        <f>IF(E95="謝金",VLOOKUP(E95,支出入力表!F96:$M$2000,3,FALSE),"")</f>
        <v/>
      </c>
      <c r="G95" s="164" t="str">
        <f>IF(E95="謝金",VLOOKUP(E95,支出入力表!F96:$M$2000,4,FALSE),"")</f>
        <v/>
      </c>
      <c r="H95" s="166" t="str">
        <f>IF(E95="謝金",VLOOKUP(E95,支出入力表!F96:$M$2000,5,FALSE),"")</f>
        <v/>
      </c>
      <c r="I95" s="167" t="str">
        <f>IF(E95="謝金",VLOOKUP(E95,支出入力表!F96:$M$2000,6,FALSE),"")</f>
        <v/>
      </c>
      <c r="J95" s="167" t="str">
        <f>IF(E95="謝金",VLOOKUP(E95,支出入力表!F96:$M$2000,7,FALSE),"")</f>
        <v/>
      </c>
      <c r="K95" s="168" t="str">
        <f>IF(E95="謝金",VLOOKUP(E95,支出入力表!F96:$M$2000,8,FALSE),"")</f>
        <v/>
      </c>
    </row>
    <row r="96" spans="2:11" x14ac:dyDescent="0.55000000000000004">
      <c r="B96" s="178" t="str">
        <f>IF(E96="謝金",支出入力表!A97,"")</f>
        <v/>
      </c>
      <c r="C96" s="164" t="str">
        <f>IF(E96="謝金",支出入力表!C97,"")</f>
        <v/>
      </c>
      <c r="D96" s="165" t="str">
        <f>IF(支出入力表!E97="謝金","謝金","")</f>
        <v/>
      </c>
      <c r="E96" s="165" t="str">
        <f>IF(支出入力表!F97="謝金","謝金","")</f>
        <v/>
      </c>
      <c r="F96" s="164" t="str">
        <f>IF(E96="謝金",VLOOKUP(E96,支出入力表!F97:$M$2000,3,FALSE),"")</f>
        <v/>
      </c>
      <c r="G96" s="164" t="str">
        <f>IF(E96="謝金",VLOOKUP(E96,支出入力表!F97:$M$2000,4,FALSE),"")</f>
        <v/>
      </c>
      <c r="H96" s="166" t="str">
        <f>IF(E96="謝金",VLOOKUP(E96,支出入力表!F97:$M$2000,5,FALSE),"")</f>
        <v/>
      </c>
      <c r="I96" s="167" t="str">
        <f>IF(E96="謝金",VLOOKUP(E96,支出入力表!F97:$M$2000,6,FALSE),"")</f>
        <v/>
      </c>
      <c r="J96" s="167" t="str">
        <f>IF(E96="謝金",VLOOKUP(E96,支出入力表!F97:$M$2000,7,FALSE),"")</f>
        <v/>
      </c>
      <c r="K96" s="168" t="str">
        <f>IF(E96="謝金",VLOOKUP(E96,支出入力表!F97:$M$2000,8,FALSE),"")</f>
        <v/>
      </c>
    </row>
    <row r="97" spans="2:11" x14ac:dyDescent="0.55000000000000004">
      <c r="B97" s="178" t="str">
        <f>IF(E97="謝金",支出入力表!A98,"")</f>
        <v/>
      </c>
      <c r="C97" s="164" t="str">
        <f>IF(E97="謝金",支出入力表!C98,"")</f>
        <v/>
      </c>
      <c r="D97" s="165" t="str">
        <f>IF(支出入力表!E98="謝金","謝金","")</f>
        <v/>
      </c>
      <c r="E97" s="165" t="str">
        <f>IF(支出入力表!F98="謝金","謝金","")</f>
        <v/>
      </c>
      <c r="F97" s="164" t="str">
        <f>IF(E97="謝金",VLOOKUP(E97,支出入力表!F98:$M$2000,3,FALSE),"")</f>
        <v/>
      </c>
      <c r="G97" s="164" t="str">
        <f>IF(E97="謝金",VLOOKUP(E97,支出入力表!F98:$M$2000,4,FALSE),"")</f>
        <v/>
      </c>
      <c r="H97" s="166" t="str">
        <f>IF(E97="謝金",VLOOKUP(E97,支出入力表!F98:$M$2000,5,FALSE),"")</f>
        <v/>
      </c>
      <c r="I97" s="167" t="str">
        <f>IF(E97="謝金",VLOOKUP(E97,支出入力表!F98:$M$2000,6,FALSE),"")</f>
        <v/>
      </c>
      <c r="J97" s="167" t="str">
        <f>IF(E97="謝金",VLOOKUP(E97,支出入力表!F98:$M$2000,7,FALSE),"")</f>
        <v/>
      </c>
      <c r="K97" s="168" t="str">
        <f>IF(E97="謝金",VLOOKUP(E97,支出入力表!F98:$M$2000,8,FALSE),"")</f>
        <v/>
      </c>
    </row>
    <row r="98" spans="2:11" x14ac:dyDescent="0.55000000000000004">
      <c r="B98" s="178" t="str">
        <f>IF(E98="謝金",支出入力表!A99,"")</f>
        <v/>
      </c>
      <c r="C98" s="164" t="str">
        <f>IF(E98="謝金",支出入力表!C99,"")</f>
        <v/>
      </c>
      <c r="D98" s="165" t="str">
        <f>IF(支出入力表!E99="謝金","謝金","")</f>
        <v/>
      </c>
      <c r="E98" s="165" t="str">
        <f>IF(支出入力表!F99="謝金","謝金","")</f>
        <v/>
      </c>
      <c r="F98" s="164" t="str">
        <f>IF(E98="謝金",VLOOKUP(E98,支出入力表!F99:$M$2000,3,FALSE),"")</f>
        <v/>
      </c>
      <c r="G98" s="164" t="str">
        <f>IF(E98="謝金",VLOOKUP(E98,支出入力表!F99:$M$2000,4,FALSE),"")</f>
        <v/>
      </c>
      <c r="H98" s="166" t="str">
        <f>IF(E98="謝金",VLOOKUP(E98,支出入力表!F99:$M$2000,5,FALSE),"")</f>
        <v/>
      </c>
      <c r="I98" s="167" t="str">
        <f>IF(E98="謝金",VLOOKUP(E98,支出入力表!F99:$M$2000,6,FALSE),"")</f>
        <v/>
      </c>
      <c r="J98" s="167" t="str">
        <f>IF(E98="謝金",VLOOKUP(E98,支出入力表!F99:$M$2000,7,FALSE),"")</f>
        <v/>
      </c>
      <c r="K98" s="168" t="str">
        <f>IF(E98="謝金",VLOOKUP(E98,支出入力表!F99:$M$2000,8,FALSE),"")</f>
        <v/>
      </c>
    </row>
    <row r="99" spans="2:11" x14ac:dyDescent="0.55000000000000004">
      <c r="B99" s="178" t="str">
        <f>IF(E99="謝金",支出入力表!A100,"")</f>
        <v/>
      </c>
      <c r="C99" s="164" t="str">
        <f>IF(E99="謝金",支出入力表!C100,"")</f>
        <v/>
      </c>
      <c r="D99" s="165" t="str">
        <f>IF(支出入力表!E100="謝金","謝金","")</f>
        <v/>
      </c>
      <c r="E99" s="165" t="str">
        <f>IF(支出入力表!F100="謝金","謝金","")</f>
        <v/>
      </c>
      <c r="F99" s="164" t="str">
        <f>IF(E99="謝金",VLOOKUP(E99,支出入力表!F100:$M$2000,3,FALSE),"")</f>
        <v/>
      </c>
      <c r="G99" s="164" t="str">
        <f>IF(E99="謝金",VLOOKUP(E99,支出入力表!F100:$M$2000,4,FALSE),"")</f>
        <v/>
      </c>
      <c r="H99" s="166" t="str">
        <f>IF(E99="謝金",VLOOKUP(E99,支出入力表!F100:$M$2000,5,FALSE),"")</f>
        <v/>
      </c>
      <c r="I99" s="167" t="str">
        <f>IF(E99="謝金",VLOOKUP(E99,支出入力表!F100:$M$2000,6,FALSE),"")</f>
        <v/>
      </c>
      <c r="J99" s="167" t="str">
        <f>IF(E99="謝金",VLOOKUP(E99,支出入力表!F100:$M$2000,7,FALSE),"")</f>
        <v/>
      </c>
      <c r="K99" s="168" t="str">
        <f>IF(E99="謝金",VLOOKUP(E99,支出入力表!F100:$M$2000,8,FALSE),"")</f>
        <v/>
      </c>
    </row>
    <row r="100" spans="2:11" x14ac:dyDescent="0.55000000000000004">
      <c r="B100" s="178" t="str">
        <f>IF(E100="謝金",支出入力表!A101,"")</f>
        <v/>
      </c>
      <c r="C100" s="164" t="str">
        <f>IF(E100="謝金",支出入力表!C101,"")</f>
        <v/>
      </c>
      <c r="D100" s="165" t="str">
        <f>IF(支出入力表!E101="謝金","謝金","")</f>
        <v/>
      </c>
      <c r="E100" s="165" t="str">
        <f>IF(支出入力表!F101="謝金","謝金","")</f>
        <v/>
      </c>
      <c r="F100" s="164" t="str">
        <f>IF(E100="謝金",VLOOKUP(E100,支出入力表!F101:$M$2000,3,FALSE),"")</f>
        <v/>
      </c>
      <c r="G100" s="164" t="str">
        <f>IF(E100="謝金",VLOOKUP(E100,支出入力表!F101:$M$2000,4,FALSE),"")</f>
        <v/>
      </c>
      <c r="H100" s="166" t="str">
        <f>IF(E100="謝金",VLOOKUP(E100,支出入力表!F101:$M$2000,5,FALSE),"")</f>
        <v/>
      </c>
      <c r="I100" s="167" t="str">
        <f>IF(E100="謝金",VLOOKUP(E100,支出入力表!F101:$M$2000,6,FALSE),"")</f>
        <v/>
      </c>
      <c r="J100" s="167" t="str">
        <f>IF(E100="謝金",VLOOKUP(E100,支出入力表!F101:$M$2000,7,FALSE),"")</f>
        <v/>
      </c>
      <c r="K100" s="168" t="str">
        <f>IF(E100="謝金",VLOOKUP(E100,支出入力表!F101:$M$2000,8,FALSE),"")</f>
        <v/>
      </c>
    </row>
    <row r="101" spans="2:11" x14ac:dyDescent="0.55000000000000004">
      <c r="B101" s="178" t="str">
        <f>IF(E101="謝金",支出入力表!A102,"")</f>
        <v/>
      </c>
      <c r="C101" s="164" t="str">
        <f>IF(E101="謝金",支出入力表!C102,"")</f>
        <v/>
      </c>
      <c r="D101" s="165" t="str">
        <f>IF(支出入力表!E102="謝金","謝金","")</f>
        <v/>
      </c>
      <c r="E101" s="165" t="str">
        <f>IF(支出入力表!F102="謝金","謝金","")</f>
        <v/>
      </c>
      <c r="F101" s="164" t="str">
        <f>IF(E101="謝金",VLOOKUP(E101,支出入力表!F102:$M$2000,3,FALSE),"")</f>
        <v/>
      </c>
      <c r="G101" s="164" t="str">
        <f>IF(E101="謝金",VLOOKUP(E101,支出入力表!F102:$M$2000,4,FALSE),"")</f>
        <v/>
      </c>
      <c r="H101" s="166" t="str">
        <f>IF(E101="謝金",VLOOKUP(E101,支出入力表!F102:$M$2000,5,FALSE),"")</f>
        <v/>
      </c>
      <c r="I101" s="167" t="str">
        <f>IF(E101="謝金",VLOOKUP(E101,支出入力表!F102:$M$2000,6,FALSE),"")</f>
        <v/>
      </c>
      <c r="J101" s="167" t="str">
        <f>IF(E101="謝金",VLOOKUP(E101,支出入力表!F102:$M$2000,7,FALSE),"")</f>
        <v/>
      </c>
      <c r="K101" s="168" t="str">
        <f>IF(E101="謝金",VLOOKUP(E101,支出入力表!F102:$M$2000,8,FALSE),"")</f>
        <v/>
      </c>
    </row>
    <row r="102" spans="2:11" x14ac:dyDescent="0.55000000000000004">
      <c r="B102" s="178" t="str">
        <f>IF(E102="謝金",支出入力表!A103,"")</f>
        <v/>
      </c>
      <c r="C102" s="164" t="str">
        <f>IF(E102="謝金",支出入力表!C103,"")</f>
        <v/>
      </c>
      <c r="D102" s="165" t="str">
        <f>IF(支出入力表!E103="謝金","謝金","")</f>
        <v/>
      </c>
      <c r="E102" s="165" t="str">
        <f>IF(支出入力表!F103="謝金","謝金","")</f>
        <v/>
      </c>
      <c r="F102" s="164" t="str">
        <f>IF(E102="謝金",VLOOKUP(E102,支出入力表!F103:$M$2000,3,FALSE),"")</f>
        <v/>
      </c>
      <c r="G102" s="164" t="str">
        <f>IF(E102="謝金",VLOOKUP(E102,支出入力表!F103:$M$2000,4,FALSE),"")</f>
        <v/>
      </c>
      <c r="H102" s="166" t="str">
        <f>IF(E102="謝金",VLOOKUP(E102,支出入力表!F103:$M$2000,5,FALSE),"")</f>
        <v/>
      </c>
      <c r="I102" s="167" t="str">
        <f>IF(E102="謝金",VLOOKUP(E102,支出入力表!F103:$M$2000,6,FALSE),"")</f>
        <v/>
      </c>
      <c r="J102" s="167" t="str">
        <f>IF(E102="謝金",VLOOKUP(E102,支出入力表!F103:$M$2000,7,FALSE),"")</f>
        <v/>
      </c>
      <c r="K102" s="168" t="str">
        <f>IF(E102="謝金",VLOOKUP(E102,支出入力表!F103:$M$2000,8,FALSE),"")</f>
        <v/>
      </c>
    </row>
    <row r="103" spans="2:11" x14ac:dyDescent="0.55000000000000004">
      <c r="B103" s="178" t="str">
        <f>IF(E103="謝金",支出入力表!A104,"")</f>
        <v/>
      </c>
      <c r="C103" s="164" t="str">
        <f>IF(E103="謝金",支出入力表!C104,"")</f>
        <v/>
      </c>
      <c r="D103" s="165" t="str">
        <f>IF(支出入力表!E104="謝金","謝金","")</f>
        <v/>
      </c>
      <c r="E103" s="165" t="str">
        <f>IF(支出入力表!F104="謝金","謝金","")</f>
        <v/>
      </c>
      <c r="F103" s="164" t="str">
        <f>IF(E103="謝金",VLOOKUP(E103,支出入力表!F104:$M$2000,3,FALSE),"")</f>
        <v/>
      </c>
      <c r="G103" s="164" t="str">
        <f>IF(E103="謝金",VLOOKUP(E103,支出入力表!F104:$M$2000,4,FALSE),"")</f>
        <v/>
      </c>
      <c r="H103" s="166" t="str">
        <f>IF(E103="謝金",VLOOKUP(E103,支出入力表!F104:$M$2000,5,FALSE),"")</f>
        <v/>
      </c>
      <c r="I103" s="167" t="str">
        <f>IF(E103="謝金",VLOOKUP(E103,支出入力表!F104:$M$2000,6,FALSE),"")</f>
        <v/>
      </c>
      <c r="J103" s="167" t="str">
        <f>IF(E103="謝金",VLOOKUP(E103,支出入力表!F104:$M$2000,7,FALSE),"")</f>
        <v/>
      </c>
      <c r="K103" s="168" t="str">
        <f>IF(E103="謝金",VLOOKUP(E103,支出入力表!F104:$M$2000,8,FALSE),"")</f>
        <v/>
      </c>
    </row>
    <row r="104" spans="2:11" x14ac:dyDescent="0.55000000000000004">
      <c r="B104" s="178" t="str">
        <f>IF(E104="謝金",支出入力表!A105,"")</f>
        <v/>
      </c>
      <c r="C104" s="164" t="str">
        <f>IF(E104="謝金",支出入力表!C105,"")</f>
        <v/>
      </c>
      <c r="D104" s="165" t="str">
        <f>IF(支出入力表!E105="謝金","謝金","")</f>
        <v/>
      </c>
      <c r="E104" s="165" t="str">
        <f>IF(支出入力表!F105="謝金","謝金","")</f>
        <v/>
      </c>
      <c r="F104" s="164" t="str">
        <f>IF(E104="謝金",VLOOKUP(E104,支出入力表!F105:$M$2000,3,FALSE),"")</f>
        <v/>
      </c>
      <c r="G104" s="164" t="str">
        <f>IF(E104="謝金",VLOOKUP(E104,支出入力表!F105:$M$2000,4,FALSE),"")</f>
        <v/>
      </c>
      <c r="H104" s="166" t="str">
        <f>IF(E104="謝金",VLOOKUP(E104,支出入力表!F105:$M$2000,5,FALSE),"")</f>
        <v/>
      </c>
      <c r="I104" s="167" t="str">
        <f>IF(E104="謝金",VLOOKUP(E104,支出入力表!F105:$M$2000,6,FALSE),"")</f>
        <v/>
      </c>
      <c r="J104" s="167" t="str">
        <f>IF(E104="謝金",VLOOKUP(E104,支出入力表!F105:$M$2000,7,FALSE),"")</f>
        <v/>
      </c>
      <c r="K104" s="168" t="str">
        <f>IF(E104="謝金",VLOOKUP(E104,支出入力表!F105:$M$2000,8,FALSE),"")</f>
        <v/>
      </c>
    </row>
    <row r="105" spans="2:11" x14ac:dyDescent="0.55000000000000004">
      <c r="B105" s="178" t="str">
        <f>IF(E105="謝金",支出入力表!A106,"")</f>
        <v/>
      </c>
      <c r="C105" s="164" t="str">
        <f>IF(E105="謝金",支出入力表!C106,"")</f>
        <v/>
      </c>
      <c r="D105" s="165" t="str">
        <f>IF(支出入力表!E106="謝金","謝金","")</f>
        <v/>
      </c>
      <c r="E105" s="165" t="str">
        <f>IF(支出入力表!F106="謝金","謝金","")</f>
        <v/>
      </c>
      <c r="F105" s="164" t="str">
        <f>IF(E105="謝金",VLOOKUP(E105,支出入力表!F106:$M$2000,3,FALSE),"")</f>
        <v/>
      </c>
      <c r="G105" s="164" t="str">
        <f>IF(E105="謝金",VLOOKUP(E105,支出入力表!F106:$M$2000,4,FALSE),"")</f>
        <v/>
      </c>
      <c r="H105" s="166" t="str">
        <f>IF(E105="謝金",VLOOKUP(E105,支出入力表!F106:$M$2000,5,FALSE),"")</f>
        <v/>
      </c>
      <c r="I105" s="167" t="str">
        <f>IF(E105="謝金",VLOOKUP(E105,支出入力表!F106:$M$2000,6,FALSE),"")</f>
        <v/>
      </c>
      <c r="J105" s="167" t="str">
        <f>IF(E105="謝金",VLOOKUP(E105,支出入力表!F106:$M$2000,7,FALSE),"")</f>
        <v/>
      </c>
      <c r="K105" s="168" t="str">
        <f>IF(E105="謝金",VLOOKUP(E105,支出入力表!F106:$M$2000,8,FALSE),"")</f>
        <v/>
      </c>
    </row>
    <row r="106" spans="2:11" x14ac:dyDescent="0.55000000000000004">
      <c r="B106" s="178" t="str">
        <f>IF(E106="謝金",支出入力表!A107,"")</f>
        <v/>
      </c>
      <c r="C106" s="164" t="str">
        <f>IF(E106="謝金",支出入力表!C107,"")</f>
        <v/>
      </c>
      <c r="D106" s="165" t="str">
        <f>IF(支出入力表!E107="謝金","謝金","")</f>
        <v/>
      </c>
      <c r="E106" s="165" t="str">
        <f>IF(支出入力表!F107="謝金","謝金","")</f>
        <v/>
      </c>
      <c r="F106" s="164" t="str">
        <f>IF(E106="謝金",VLOOKUP(E106,支出入力表!F107:$M$2000,3,FALSE),"")</f>
        <v/>
      </c>
      <c r="G106" s="164" t="str">
        <f>IF(E106="謝金",VLOOKUP(E106,支出入力表!F107:$M$2000,4,FALSE),"")</f>
        <v/>
      </c>
      <c r="H106" s="166" t="str">
        <f>IF(E106="謝金",VLOOKUP(E106,支出入力表!F107:$M$2000,5,FALSE),"")</f>
        <v/>
      </c>
      <c r="I106" s="167" t="str">
        <f>IF(E106="謝金",VLOOKUP(E106,支出入力表!F107:$M$2000,6,FALSE),"")</f>
        <v/>
      </c>
      <c r="J106" s="167" t="str">
        <f>IF(E106="謝金",VLOOKUP(E106,支出入力表!F107:$M$2000,7,FALSE),"")</f>
        <v/>
      </c>
      <c r="K106" s="168" t="str">
        <f>IF(E106="謝金",VLOOKUP(E106,支出入力表!F107:$M$2000,8,FALSE),"")</f>
        <v/>
      </c>
    </row>
    <row r="107" spans="2:11" x14ac:dyDescent="0.55000000000000004">
      <c r="B107" s="178" t="str">
        <f>IF(E107="謝金",支出入力表!A108,"")</f>
        <v/>
      </c>
      <c r="C107" s="164" t="str">
        <f>IF(E107="謝金",支出入力表!C108,"")</f>
        <v/>
      </c>
      <c r="D107" s="165" t="str">
        <f>IF(支出入力表!E108="謝金","謝金","")</f>
        <v/>
      </c>
      <c r="E107" s="165" t="str">
        <f>IF(支出入力表!F108="謝金","謝金","")</f>
        <v/>
      </c>
      <c r="F107" s="164" t="str">
        <f>IF(E107="謝金",VLOOKUP(E107,支出入力表!F108:$M$2000,3,FALSE),"")</f>
        <v/>
      </c>
      <c r="G107" s="164" t="str">
        <f>IF(E107="謝金",VLOOKUP(E107,支出入力表!F108:$M$2000,4,FALSE),"")</f>
        <v/>
      </c>
      <c r="H107" s="166" t="str">
        <f>IF(E107="謝金",VLOOKUP(E107,支出入力表!F108:$M$2000,5,FALSE),"")</f>
        <v/>
      </c>
      <c r="I107" s="167" t="str">
        <f>IF(E107="謝金",VLOOKUP(E107,支出入力表!F108:$M$2000,6,FALSE),"")</f>
        <v/>
      </c>
      <c r="J107" s="167" t="str">
        <f>IF(E107="謝金",VLOOKUP(E107,支出入力表!F108:$M$2000,7,FALSE),"")</f>
        <v/>
      </c>
      <c r="K107" s="168" t="str">
        <f>IF(E107="謝金",VLOOKUP(E107,支出入力表!F108:$M$2000,8,FALSE),"")</f>
        <v/>
      </c>
    </row>
    <row r="108" spans="2:11" x14ac:dyDescent="0.55000000000000004">
      <c r="B108" s="178" t="str">
        <f>IF(E108="謝金",支出入力表!A109,"")</f>
        <v/>
      </c>
      <c r="C108" s="164" t="str">
        <f>IF(E108="謝金",支出入力表!C109,"")</f>
        <v/>
      </c>
      <c r="D108" s="165" t="str">
        <f>IF(支出入力表!E109="謝金","謝金","")</f>
        <v/>
      </c>
      <c r="E108" s="165" t="str">
        <f>IF(支出入力表!F109="謝金","謝金","")</f>
        <v/>
      </c>
      <c r="F108" s="164" t="str">
        <f>IF(E108="謝金",VLOOKUP(E108,支出入力表!F109:$M$2000,3,FALSE),"")</f>
        <v/>
      </c>
      <c r="G108" s="164" t="str">
        <f>IF(E108="謝金",VLOOKUP(E108,支出入力表!F109:$M$2000,4,FALSE),"")</f>
        <v/>
      </c>
      <c r="H108" s="166" t="str">
        <f>IF(E108="謝金",VLOOKUP(E108,支出入力表!F109:$M$2000,5,FALSE),"")</f>
        <v/>
      </c>
      <c r="I108" s="167" t="str">
        <f>IF(E108="謝金",VLOOKUP(E108,支出入力表!F109:$M$2000,6,FALSE),"")</f>
        <v/>
      </c>
      <c r="J108" s="167" t="str">
        <f>IF(E108="謝金",VLOOKUP(E108,支出入力表!F109:$M$2000,7,FALSE),"")</f>
        <v/>
      </c>
      <c r="K108" s="168" t="str">
        <f>IF(E108="謝金",VLOOKUP(E108,支出入力表!F109:$M$2000,8,FALSE),"")</f>
        <v/>
      </c>
    </row>
    <row r="109" spans="2:11" x14ac:dyDescent="0.55000000000000004">
      <c r="B109" s="178" t="str">
        <f>IF(E109="謝金",支出入力表!A110,"")</f>
        <v/>
      </c>
      <c r="C109" s="164" t="str">
        <f>IF(E109="謝金",支出入力表!C110,"")</f>
        <v/>
      </c>
      <c r="D109" s="165" t="str">
        <f>IF(支出入力表!E110="謝金","謝金","")</f>
        <v/>
      </c>
      <c r="E109" s="165" t="str">
        <f>IF(支出入力表!F110="謝金","謝金","")</f>
        <v/>
      </c>
      <c r="F109" s="164" t="str">
        <f>IF(E109="謝金",VLOOKUP(E109,支出入力表!F110:$M$2000,3,FALSE),"")</f>
        <v/>
      </c>
      <c r="G109" s="164" t="str">
        <f>IF(E109="謝金",VLOOKUP(E109,支出入力表!F110:$M$2000,4,FALSE),"")</f>
        <v/>
      </c>
      <c r="H109" s="166" t="str">
        <f>IF(E109="謝金",VLOOKUP(E109,支出入力表!F110:$M$2000,5,FALSE),"")</f>
        <v/>
      </c>
      <c r="I109" s="167" t="str">
        <f>IF(E109="謝金",VLOOKUP(E109,支出入力表!F110:$M$2000,6,FALSE),"")</f>
        <v/>
      </c>
      <c r="J109" s="167" t="str">
        <f>IF(E109="謝金",VLOOKUP(E109,支出入力表!F110:$M$2000,7,FALSE),"")</f>
        <v/>
      </c>
      <c r="K109" s="168" t="str">
        <f>IF(E109="謝金",VLOOKUP(E109,支出入力表!F110:$M$2000,8,FALSE),"")</f>
        <v/>
      </c>
    </row>
    <row r="110" spans="2:11" x14ac:dyDescent="0.55000000000000004">
      <c r="B110" s="178" t="str">
        <f>IF(E110="謝金",支出入力表!A111,"")</f>
        <v/>
      </c>
      <c r="C110" s="164" t="str">
        <f>IF(E110="謝金",支出入力表!C111,"")</f>
        <v/>
      </c>
      <c r="D110" s="165" t="str">
        <f>IF(支出入力表!E111="謝金","謝金","")</f>
        <v/>
      </c>
      <c r="E110" s="165" t="str">
        <f>IF(支出入力表!F111="謝金","謝金","")</f>
        <v/>
      </c>
      <c r="F110" s="164" t="str">
        <f>IF(E110="謝金",VLOOKUP(E110,支出入力表!F111:$M$2000,3,FALSE),"")</f>
        <v/>
      </c>
      <c r="G110" s="164" t="str">
        <f>IF(E110="謝金",VLOOKUP(E110,支出入力表!F111:$M$2000,4,FALSE),"")</f>
        <v/>
      </c>
      <c r="H110" s="166" t="str">
        <f>IF(E110="謝金",VLOOKUP(E110,支出入力表!F111:$M$2000,5,FALSE),"")</f>
        <v/>
      </c>
      <c r="I110" s="167" t="str">
        <f>IF(E110="謝金",VLOOKUP(E110,支出入力表!F111:$M$2000,6,FALSE),"")</f>
        <v/>
      </c>
      <c r="J110" s="167" t="str">
        <f>IF(E110="謝金",VLOOKUP(E110,支出入力表!F111:$M$2000,7,FALSE),"")</f>
        <v/>
      </c>
      <c r="K110" s="168" t="str">
        <f>IF(E110="謝金",VLOOKUP(E110,支出入力表!F111:$M$2000,8,FALSE),"")</f>
        <v/>
      </c>
    </row>
    <row r="111" spans="2:11" x14ac:dyDescent="0.55000000000000004">
      <c r="B111" s="178" t="str">
        <f>IF(E111="謝金",支出入力表!A112,"")</f>
        <v/>
      </c>
      <c r="C111" s="164" t="str">
        <f>IF(E111="謝金",支出入力表!C112,"")</f>
        <v/>
      </c>
      <c r="D111" s="165" t="str">
        <f>IF(支出入力表!E112="謝金","謝金","")</f>
        <v/>
      </c>
      <c r="E111" s="165" t="str">
        <f>IF(支出入力表!F112="謝金","謝金","")</f>
        <v/>
      </c>
      <c r="F111" s="164" t="str">
        <f>IF(E111="謝金",VLOOKUP(E111,支出入力表!F112:$M$2000,3,FALSE),"")</f>
        <v/>
      </c>
      <c r="G111" s="164" t="str">
        <f>IF(E111="謝金",VLOOKUP(E111,支出入力表!F112:$M$2000,4,FALSE),"")</f>
        <v/>
      </c>
      <c r="H111" s="166" t="str">
        <f>IF(E111="謝金",VLOOKUP(E111,支出入力表!F112:$M$2000,5,FALSE),"")</f>
        <v/>
      </c>
      <c r="I111" s="167" t="str">
        <f>IF(E111="謝金",VLOOKUP(E111,支出入力表!F112:$M$2000,6,FALSE),"")</f>
        <v/>
      </c>
      <c r="J111" s="167" t="str">
        <f>IF(E111="謝金",VLOOKUP(E111,支出入力表!F112:$M$2000,7,FALSE),"")</f>
        <v/>
      </c>
      <c r="K111" s="168" t="str">
        <f>IF(E111="謝金",VLOOKUP(E111,支出入力表!F112:$M$2000,8,FALSE),"")</f>
        <v/>
      </c>
    </row>
    <row r="112" spans="2:11" x14ac:dyDescent="0.55000000000000004">
      <c r="B112" s="178" t="str">
        <f>IF(E112="謝金",支出入力表!A113,"")</f>
        <v/>
      </c>
      <c r="C112" s="164" t="str">
        <f>IF(E112="謝金",支出入力表!C113,"")</f>
        <v/>
      </c>
      <c r="D112" s="165" t="str">
        <f>IF(支出入力表!E113="謝金","謝金","")</f>
        <v/>
      </c>
      <c r="E112" s="165" t="str">
        <f>IF(支出入力表!F113="謝金","謝金","")</f>
        <v/>
      </c>
      <c r="F112" s="164" t="str">
        <f>IF(E112="謝金",VLOOKUP(E112,支出入力表!F113:$M$2000,3,FALSE),"")</f>
        <v/>
      </c>
      <c r="G112" s="164" t="str">
        <f>IF(E112="謝金",VLOOKUP(E112,支出入力表!F113:$M$2000,4,FALSE),"")</f>
        <v/>
      </c>
      <c r="H112" s="166" t="str">
        <f>IF(E112="謝金",VLOOKUP(E112,支出入力表!F113:$M$2000,5,FALSE),"")</f>
        <v/>
      </c>
      <c r="I112" s="167" t="str">
        <f>IF(E112="謝金",VLOOKUP(E112,支出入力表!F113:$M$2000,6,FALSE),"")</f>
        <v/>
      </c>
      <c r="J112" s="167" t="str">
        <f>IF(E112="謝金",VLOOKUP(E112,支出入力表!F113:$M$2000,7,FALSE),"")</f>
        <v/>
      </c>
      <c r="K112" s="168" t="str">
        <f>IF(E112="謝金",VLOOKUP(E112,支出入力表!F113:$M$2000,8,FALSE),"")</f>
        <v/>
      </c>
    </row>
    <row r="113" spans="2:11" x14ac:dyDescent="0.55000000000000004">
      <c r="B113" s="178" t="str">
        <f>IF(E113="謝金",支出入力表!A114,"")</f>
        <v/>
      </c>
      <c r="C113" s="164" t="str">
        <f>IF(E113="謝金",支出入力表!C114,"")</f>
        <v/>
      </c>
      <c r="D113" s="165" t="str">
        <f>IF(支出入力表!E114="謝金","謝金","")</f>
        <v/>
      </c>
      <c r="E113" s="165" t="str">
        <f>IF(支出入力表!F114="謝金","謝金","")</f>
        <v/>
      </c>
      <c r="F113" s="164" t="str">
        <f>IF(E113="謝金",VLOOKUP(E113,支出入力表!F114:$M$2000,3,FALSE),"")</f>
        <v/>
      </c>
      <c r="G113" s="164" t="str">
        <f>IF(E113="謝金",VLOOKUP(E113,支出入力表!F114:$M$2000,4,FALSE),"")</f>
        <v/>
      </c>
      <c r="H113" s="166" t="str">
        <f>IF(E113="謝金",VLOOKUP(E113,支出入力表!F114:$M$2000,5,FALSE),"")</f>
        <v/>
      </c>
      <c r="I113" s="167" t="str">
        <f>IF(E113="謝金",VLOOKUP(E113,支出入力表!F114:$M$2000,6,FALSE),"")</f>
        <v/>
      </c>
      <c r="J113" s="167" t="str">
        <f>IF(E113="謝金",VLOOKUP(E113,支出入力表!F114:$M$2000,7,FALSE),"")</f>
        <v/>
      </c>
      <c r="K113" s="168" t="str">
        <f>IF(E113="謝金",VLOOKUP(E113,支出入力表!F114:$M$2000,8,FALSE),"")</f>
        <v/>
      </c>
    </row>
    <row r="114" spans="2:11" x14ac:dyDescent="0.55000000000000004">
      <c r="B114" s="178" t="str">
        <f>IF(E114="謝金",支出入力表!A115,"")</f>
        <v/>
      </c>
      <c r="C114" s="164" t="str">
        <f>IF(E114="謝金",支出入力表!C115,"")</f>
        <v/>
      </c>
      <c r="D114" s="165" t="str">
        <f>IF(支出入力表!E115="謝金","謝金","")</f>
        <v/>
      </c>
      <c r="E114" s="165" t="str">
        <f>IF(支出入力表!F115="謝金","謝金","")</f>
        <v/>
      </c>
      <c r="F114" s="164" t="str">
        <f>IF(E114="謝金",VLOOKUP(E114,支出入力表!F115:$M$2000,3,FALSE),"")</f>
        <v/>
      </c>
      <c r="G114" s="164" t="str">
        <f>IF(E114="謝金",VLOOKUP(E114,支出入力表!F115:$M$2000,4,FALSE),"")</f>
        <v/>
      </c>
      <c r="H114" s="166" t="str">
        <f>IF(E114="謝金",VLOOKUP(E114,支出入力表!F115:$M$2000,5,FALSE),"")</f>
        <v/>
      </c>
      <c r="I114" s="167" t="str">
        <f>IF(E114="謝金",VLOOKUP(E114,支出入力表!F115:$M$2000,6,FALSE),"")</f>
        <v/>
      </c>
      <c r="J114" s="167" t="str">
        <f>IF(E114="謝金",VLOOKUP(E114,支出入力表!F115:$M$2000,7,FALSE),"")</f>
        <v/>
      </c>
      <c r="K114" s="168" t="str">
        <f>IF(E114="謝金",VLOOKUP(E114,支出入力表!F115:$M$2000,8,FALSE),"")</f>
        <v/>
      </c>
    </row>
    <row r="115" spans="2:11" x14ac:dyDescent="0.55000000000000004">
      <c r="B115" s="178" t="str">
        <f>IF(E115="謝金",支出入力表!A116,"")</f>
        <v/>
      </c>
      <c r="C115" s="164" t="str">
        <f>IF(E115="謝金",支出入力表!C116,"")</f>
        <v/>
      </c>
      <c r="D115" s="165" t="str">
        <f>IF(支出入力表!E116="謝金","謝金","")</f>
        <v/>
      </c>
      <c r="E115" s="165" t="str">
        <f>IF(支出入力表!F116="謝金","謝金","")</f>
        <v/>
      </c>
      <c r="F115" s="164" t="str">
        <f>IF(E115="謝金",VLOOKUP(E115,支出入力表!F116:$M$2000,3,FALSE),"")</f>
        <v/>
      </c>
      <c r="G115" s="164" t="str">
        <f>IF(E115="謝金",VLOOKUP(E115,支出入力表!F116:$M$2000,4,FALSE),"")</f>
        <v/>
      </c>
      <c r="H115" s="166" t="str">
        <f>IF(E115="謝金",VLOOKUP(E115,支出入力表!F116:$M$2000,5,FALSE),"")</f>
        <v/>
      </c>
      <c r="I115" s="167" t="str">
        <f>IF(E115="謝金",VLOOKUP(E115,支出入力表!F116:$M$2000,6,FALSE),"")</f>
        <v/>
      </c>
      <c r="J115" s="167" t="str">
        <f>IF(E115="謝金",VLOOKUP(E115,支出入力表!F116:$M$2000,7,FALSE),"")</f>
        <v/>
      </c>
      <c r="K115" s="168" t="str">
        <f>IF(E115="謝金",VLOOKUP(E115,支出入力表!F116:$M$2000,8,FALSE),"")</f>
        <v/>
      </c>
    </row>
    <row r="116" spans="2:11" x14ac:dyDescent="0.55000000000000004">
      <c r="B116" s="178" t="str">
        <f>IF(E116="謝金",支出入力表!A117,"")</f>
        <v/>
      </c>
      <c r="C116" s="164" t="str">
        <f>IF(E116="謝金",支出入力表!C117,"")</f>
        <v/>
      </c>
      <c r="D116" s="165" t="str">
        <f>IF(支出入力表!E117="謝金","謝金","")</f>
        <v/>
      </c>
      <c r="E116" s="165" t="str">
        <f>IF(支出入力表!F117="謝金","謝金","")</f>
        <v/>
      </c>
      <c r="F116" s="164" t="str">
        <f>IF(E116="謝金",VLOOKUP(E116,支出入力表!F117:$M$2000,3,FALSE),"")</f>
        <v/>
      </c>
      <c r="G116" s="164" t="str">
        <f>IF(E116="謝金",VLOOKUP(E116,支出入力表!F117:$M$2000,4,FALSE),"")</f>
        <v/>
      </c>
      <c r="H116" s="166" t="str">
        <f>IF(E116="謝金",VLOOKUP(E116,支出入力表!F117:$M$2000,5,FALSE),"")</f>
        <v/>
      </c>
      <c r="I116" s="167" t="str">
        <f>IF(E116="謝金",VLOOKUP(E116,支出入力表!F117:$M$2000,6,FALSE),"")</f>
        <v/>
      </c>
      <c r="J116" s="167" t="str">
        <f>IF(E116="謝金",VLOOKUP(E116,支出入力表!F117:$M$2000,7,FALSE),"")</f>
        <v/>
      </c>
      <c r="K116" s="168" t="str">
        <f>IF(E116="謝金",VLOOKUP(E116,支出入力表!F117:$M$2000,8,FALSE),"")</f>
        <v/>
      </c>
    </row>
    <row r="117" spans="2:11" x14ac:dyDescent="0.55000000000000004">
      <c r="B117" s="178" t="str">
        <f>IF(E117="謝金",支出入力表!A118,"")</f>
        <v/>
      </c>
      <c r="C117" s="164" t="str">
        <f>IF(E117="謝金",支出入力表!C118,"")</f>
        <v/>
      </c>
      <c r="D117" s="165" t="str">
        <f>IF(支出入力表!E118="謝金","謝金","")</f>
        <v/>
      </c>
      <c r="E117" s="165" t="str">
        <f>IF(支出入力表!F118="謝金","謝金","")</f>
        <v/>
      </c>
      <c r="F117" s="164" t="str">
        <f>IF(E117="謝金",VLOOKUP(E117,支出入力表!F118:$M$2000,3,FALSE),"")</f>
        <v/>
      </c>
      <c r="G117" s="164" t="str">
        <f>IF(E117="謝金",VLOOKUP(E117,支出入力表!F118:$M$2000,4,FALSE),"")</f>
        <v/>
      </c>
      <c r="H117" s="166" t="str">
        <f>IF(E117="謝金",VLOOKUP(E117,支出入力表!F118:$M$2000,5,FALSE),"")</f>
        <v/>
      </c>
      <c r="I117" s="167" t="str">
        <f>IF(E117="謝金",VLOOKUP(E117,支出入力表!F118:$M$2000,6,FALSE),"")</f>
        <v/>
      </c>
      <c r="J117" s="167" t="str">
        <f>IF(E117="謝金",VLOOKUP(E117,支出入力表!F118:$M$2000,7,FALSE),"")</f>
        <v/>
      </c>
      <c r="K117" s="168" t="str">
        <f>IF(E117="謝金",VLOOKUP(E117,支出入力表!F118:$M$2000,8,FALSE),"")</f>
        <v/>
      </c>
    </row>
    <row r="118" spans="2:11" x14ac:dyDescent="0.55000000000000004">
      <c r="B118" s="178" t="str">
        <f>IF(E118="謝金",支出入力表!A119,"")</f>
        <v/>
      </c>
      <c r="C118" s="164" t="str">
        <f>IF(E118="謝金",支出入力表!C119,"")</f>
        <v/>
      </c>
      <c r="D118" s="165" t="str">
        <f>IF(支出入力表!E119="謝金","謝金","")</f>
        <v/>
      </c>
      <c r="E118" s="165" t="str">
        <f>IF(支出入力表!F119="謝金","謝金","")</f>
        <v/>
      </c>
      <c r="F118" s="164" t="str">
        <f>IF(E118="謝金",VLOOKUP(E118,支出入力表!F119:$M$2000,3,FALSE),"")</f>
        <v/>
      </c>
      <c r="G118" s="164" t="str">
        <f>IF(E118="謝金",VLOOKUP(E118,支出入力表!F119:$M$2000,4,FALSE),"")</f>
        <v/>
      </c>
      <c r="H118" s="166" t="str">
        <f>IF(E118="謝金",VLOOKUP(E118,支出入力表!F119:$M$2000,5,FALSE),"")</f>
        <v/>
      </c>
      <c r="I118" s="167" t="str">
        <f>IF(E118="謝金",VLOOKUP(E118,支出入力表!F119:$M$2000,6,FALSE),"")</f>
        <v/>
      </c>
      <c r="J118" s="167" t="str">
        <f>IF(E118="謝金",VLOOKUP(E118,支出入力表!F119:$M$2000,7,FALSE),"")</f>
        <v/>
      </c>
      <c r="K118" s="168" t="str">
        <f>IF(E118="謝金",VLOOKUP(E118,支出入力表!F119:$M$2000,8,FALSE),"")</f>
        <v/>
      </c>
    </row>
    <row r="119" spans="2:11" x14ac:dyDescent="0.55000000000000004">
      <c r="B119" s="178" t="str">
        <f>IF(E119="謝金",支出入力表!A120,"")</f>
        <v/>
      </c>
      <c r="C119" s="164" t="str">
        <f>IF(E119="謝金",支出入力表!C120,"")</f>
        <v/>
      </c>
      <c r="D119" s="165" t="str">
        <f>IF(支出入力表!E120="謝金","謝金","")</f>
        <v/>
      </c>
      <c r="E119" s="165" t="str">
        <f>IF(支出入力表!F120="謝金","謝金","")</f>
        <v/>
      </c>
      <c r="F119" s="164" t="str">
        <f>IF(E119="謝金",VLOOKUP(E119,支出入力表!F120:$M$2000,3,FALSE),"")</f>
        <v/>
      </c>
      <c r="G119" s="164" t="str">
        <f>IF(E119="謝金",VLOOKUP(E119,支出入力表!F120:$M$2000,4,FALSE),"")</f>
        <v/>
      </c>
      <c r="H119" s="166" t="str">
        <f>IF(E119="謝金",VLOOKUP(E119,支出入力表!F120:$M$2000,5,FALSE),"")</f>
        <v/>
      </c>
      <c r="I119" s="167" t="str">
        <f>IF(E119="謝金",VLOOKUP(E119,支出入力表!F120:$M$2000,6,FALSE),"")</f>
        <v/>
      </c>
      <c r="J119" s="167" t="str">
        <f>IF(E119="謝金",VLOOKUP(E119,支出入力表!F120:$M$2000,7,FALSE),"")</f>
        <v/>
      </c>
      <c r="K119" s="168" t="str">
        <f>IF(E119="謝金",VLOOKUP(E119,支出入力表!F120:$M$2000,8,FALSE),"")</f>
        <v/>
      </c>
    </row>
    <row r="120" spans="2:11" x14ac:dyDescent="0.55000000000000004">
      <c r="B120" s="178" t="str">
        <f>IF(E120="謝金",支出入力表!A121,"")</f>
        <v/>
      </c>
      <c r="C120" s="164" t="str">
        <f>IF(E120="謝金",支出入力表!C121,"")</f>
        <v/>
      </c>
      <c r="D120" s="165" t="str">
        <f>IF(支出入力表!E121="謝金","謝金","")</f>
        <v/>
      </c>
      <c r="E120" s="165" t="str">
        <f>IF(支出入力表!F121="謝金","謝金","")</f>
        <v/>
      </c>
      <c r="F120" s="164" t="str">
        <f>IF(E120="謝金",VLOOKUP(E120,支出入力表!F121:$M$2000,3,FALSE),"")</f>
        <v/>
      </c>
      <c r="G120" s="164" t="str">
        <f>IF(E120="謝金",VLOOKUP(E120,支出入力表!F121:$M$2000,4,FALSE),"")</f>
        <v/>
      </c>
      <c r="H120" s="166" t="str">
        <f>IF(E120="謝金",VLOOKUP(E120,支出入力表!F121:$M$2000,5,FALSE),"")</f>
        <v/>
      </c>
      <c r="I120" s="167" t="str">
        <f>IF(E120="謝金",VLOOKUP(E120,支出入力表!F121:$M$2000,6,FALSE),"")</f>
        <v/>
      </c>
      <c r="J120" s="167" t="str">
        <f>IF(E120="謝金",VLOOKUP(E120,支出入力表!F121:$M$2000,7,FALSE),"")</f>
        <v/>
      </c>
      <c r="K120" s="168" t="str">
        <f>IF(E120="謝金",VLOOKUP(E120,支出入力表!F121:$M$2000,8,FALSE),"")</f>
        <v/>
      </c>
    </row>
    <row r="121" spans="2:11" x14ac:dyDescent="0.55000000000000004">
      <c r="B121" s="178" t="str">
        <f>IF(E121="謝金",支出入力表!A122,"")</f>
        <v/>
      </c>
      <c r="C121" s="164" t="str">
        <f>IF(E121="謝金",支出入力表!C122,"")</f>
        <v/>
      </c>
      <c r="D121" s="165" t="str">
        <f>IF(支出入力表!E122="謝金","謝金","")</f>
        <v/>
      </c>
      <c r="E121" s="165" t="str">
        <f>IF(支出入力表!F122="謝金","謝金","")</f>
        <v/>
      </c>
      <c r="F121" s="164" t="str">
        <f>IF(E121="謝金",VLOOKUP(E121,支出入力表!F122:$M$2000,3,FALSE),"")</f>
        <v/>
      </c>
      <c r="G121" s="164" t="str">
        <f>IF(E121="謝金",VLOOKUP(E121,支出入力表!F122:$M$2000,4,FALSE),"")</f>
        <v/>
      </c>
      <c r="H121" s="166" t="str">
        <f>IF(E121="謝金",VLOOKUP(E121,支出入力表!F122:$M$2000,5,FALSE),"")</f>
        <v/>
      </c>
      <c r="I121" s="167" t="str">
        <f>IF(E121="謝金",VLOOKUP(E121,支出入力表!F122:$M$2000,6,FALSE),"")</f>
        <v/>
      </c>
      <c r="J121" s="167" t="str">
        <f>IF(E121="謝金",VLOOKUP(E121,支出入力表!F122:$M$2000,7,FALSE),"")</f>
        <v/>
      </c>
      <c r="K121" s="168" t="str">
        <f>IF(E121="謝金",VLOOKUP(E121,支出入力表!F122:$M$2000,8,FALSE),"")</f>
        <v/>
      </c>
    </row>
    <row r="122" spans="2:11" x14ac:dyDescent="0.55000000000000004">
      <c r="B122" s="178" t="str">
        <f>IF(E122="謝金",支出入力表!A123,"")</f>
        <v/>
      </c>
      <c r="C122" s="164" t="str">
        <f>IF(E122="謝金",支出入力表!C123,"")</f>
        <v/>
      </c>
      <c r="D122" s="165" t="str">
        <f>IF(支出入力表!E123="謝金","謝金","")</f>
        <v/>
      </c>
      <c r="E122" s="165" t="str">
        <f>IF(支出入力表!F123="謝金","謝金","")</f>
        <v/>
      </c>
      <c r="F122" s="164" t="str">
        <f>IF(E122="謝金",VLOOKUP(E122,支出入力表!F123:$M$2000,3,FALSE),"")</f>
        <v/>
      </c>
      <c r="G122" s="164" t="str">
        <f>IF(E122="謝金",VLOOKUP(E122,支出入力表!F123:$M$2000,4,FALSE),"")</f>
        <v/>
      </c>
      <c r="H122" s="166" t="str">
        <f>IF(E122="謝金",VLOOKUP(E122,支出入力表!F123:$M$2000,5,FALSE),"")</f>
        <v/>
      </c>
      <c r="I122" s="167" t="str">
        <f>IF(E122="謝金",VLOOKUP(E122,支出入力表!F123:$M$2000,6,FALSE),"")</f>
        <v/>
      </c>
      <c r="J122" s="167" t="str">
        <f>IF(E122="謝金",VLOOKUP(E122,支出入力表!F123:$M$2000,7,FALSE),"")</f>
        <v/>
      </c>
      <c r="K122" s="168" t="str">
        <f>IF(E122="謝金",VLOOKUP(E122,支出入力表!F123:$M$2000,8,FALSE),"")</f>
        <v/>
      </c>
    </row>
    <row r="123" spans="2:11" x14ac:dyDescent="0.55000000000000004">
      <c r="B123" s="178" t="str">
        <f>IF(E123="謝金",支出入力表!A124,"")</f>
        <v/>
      </c>
      <c r="C123" s="164" t="str">
        <f>IF(E123="謝金",支出入力表!C124,"")</f>
        <v/>
      </c>
      <c r="D123" s="165" t="str">
        <f>IF(支出入力表!E124="謝金","謝金","")</f>
        <v/>
      </c>
      <c r="E123" s="165" t="str">
        <f>IF(支出入力表!F124="謝金","謝金","")</f>
        <v/>
      </c>
      <c r="F123" s="164" t="str">
        <f>IF(E123="謝金",VLOOKUP(E123,支出入力表!F124:$M$2000,3,FALSE),"")</f>
        <v/>
      </c>
      <c r="G123" s="164" t="str">
        <f>IF(E123="謝金",VLOOKUP(E123,支出入力表!F124:$M$2000,4,FALSE),"")</f>
        <v/>
      </c>
      <c r="H123" s="166" t="str">
        <f>IF(E123="謝金",VLOOKUP(E123,支出入力表!F124:$M$2000,5,FALSE),"")</f>
        <v/>
      </c>
      <c r="I123" s="167" t="str">
        <f>IF(E123="謝金",VLOOKUP(E123,支出入力表!F124:$M$2000,6,FALSE),"")</f>
        <v/>
      </c>
      <c r="J123" s="167" t="str">
        <f>IF(E123="謝金",VLOOKUP(E123,支出入力表!F124:$M$2000,7,FALSE),"")</f>
        <v/>
      </c>
      <c r="K123" s="168" t="str">
        <f>IF(E123="謝金",VLOOKUP(E123,支出入力表!F124:$M$2000,8,FALSE),"")</f>
        <v/>
      </c>
    </row>
    <row r="124" spans="2:11" x14ac:dyDescent="0.55000000000000004">
      <c r="B124" s="178" t="str">
        <f>IF(E124="謝金",支出入力表!A125,"")</f>
        <v/>
      </c>
      <c r="C124" s="164" t="str">
        <f>IF(E124="謝金",支出入力表!C125,"")</f>
        <v/>
      </c>
      <c r="D124" s="165" t="str">
        <f>IF(支出入力表!E125="謝金","謝金","")</f>
        <v/>
      </c>
      <c r="E124" s="165" t="str">
        <f>IF(支出入力表!F125="謝金","謝金","")</f>
        <v/>
      </c>
      <c r="F124" s="164" t="str">
        <f>IF(E124="謝金",VLOOKUP(E124,支出入力表!F125:$M$2000,3,FALSE),"")</f>
        <v/>
      </c>
      <c r="G124" s="164" t="str">
        <f>IF(E124="謝金",VLOOKUP(E124,支出入力表!F125:$M$2000,4,FALSE),"")</f>
        <v/>
      </c>
      <c r="H124" s="166" t="str">
        <f>IF(E124="謝金",VLOOKUP(E124,支出入力表!F125:$M$2000,5,FALSE),"")</f>
        <v/>
      </c>
      <c r="I124" s="167" t="str">
        <f>IF(E124="謝金",VLOOKUP(E124,支出入力表!F125:$M$2000,6,FALSE),"")</f>
        <v/>
      </c>
      <c r="J124" s="167" t="str">
        <f>IF(E124="謝金",VLOOKUP(E124,支出入力表!F125:$M$2000,7,FALSE),"")</f>
        <v/>
      </c>
      <c r="K124" s="168" t="str">
        <f>IF(E124="謝金",VLOOKUP(E124,支出入力表!F125:$M$2000,8,FALSE),"")</f>
        <v/>
      </c>
    </row>
    <row r="125" spans="2:11" x14ac:dyDescent="0.55000000000000004">
      <c r="B125" s="178" t="str">
        <f>IF(E125="謝金",支出入力表!A126,"")</f>
        <v/>
      </c>
      <c r="C125" s="164" t="str">
        <f>IF(E125="謝金",支出入力表!C126,"")</f>
        <v/>
      </c>
      <c r="D125" s="165" t="str">
        <f>IF(支出入力表!E126="謝金","謝金","")</f>
        <v/>
      </c>
      <c r="E125" s="165" t="str">
        <f>IF(支出入力表!F126="謝金","謝金","")</f>
        <v/>
      </c>
      <c r="F125" s="164" t="str">
        <f>IF(E125="謝金",VLOOKUP(E125,支出入力表!F126:$M$2000,3,FALSE),"")</f>
        <v/>
      </c>
      <c r="G125" s="164" t="str">
        <f>IF(E125="謝金",VLOOKUP(E125,支出入力表!F126:$M$2000,4,FALSE),"")</f>
        <v/>
      </c>
      <c r="H125" s="166" t="str">
        <f>IF(E125="謝金",VLOOKUP(E125,支出入力表!F126:$M$2000,5,FALSE),"")</f>
        <v/>
      </c>
      <c r="I125" s="167" t="str">
        <f>IF(E125="謝金",VLOOKUP(E125,支出入力表!F126:$M$2000,6,FALSE),"")</f>
        <v/>
      </c>
      <c r="J125" s="167" t="str">
        <f>IF(E125="謝金",VLOOKUP(E125,支出入力表!F126:$M$2000,7,FALSE),"")</f>
        <v/>
      </c>
      <c r="K125" s="168" t="str">
        <f>IF(E125="謝金",VLOOKUP(E125,支出入力表!F126:$M$2000,8,FALSE),"")</f>
        <v/>
      </c>
    </row>
    <row r="126" spans="2:11" x14ac:dyDescent="0.55000000000000004">
      <c r="B126" s="178" t="str">
        <f>IF(E126="謝金",支出入力表!A127,"")</f>
        <v/>
      </c>
      <c r="C126" s="164" t="str">
        <f>IF(E126="謝金",支出入力表!C127,"")</f>
        <v/>
      </c>
      <c r="D126" s="165" t="str">
        <f>IF(支出入力表!E127="謝金","謝金","")</f>
        <v/>
      </c>
      <c r="E126" s="165" t="str">
        <f>IF(支出入力表!F127="謝金","謝金","")</f>
        <v/>
      </c>
      <c r="F126" s="164" t="str">
        <f>IF(E126="謝金",VLOOKUP(E126,支出入力表!F127:$M$2000,3,FALSE),"")</f>
        <v/>
      </c>
      <c r="G126" s="164" t="str">
        <f>IF(E126="謝金",VLOOKUP(E126,支出入力表!F127:$M$2000,4,FALSE),"")</f>
        <v/>
      </c>
      <c r="H126" s="166" t="str">
        <f>IF(E126="謝金",VLOOKUP(E126,支出入力表!F127:$M$2000,5,FALSE),"")</f>
        <v/>
      </c>
      <c r="I126" s="167" t="str">
        <f>IF(E126="謝金",VLOOKUP(E126,支出入力表!F127:$M$2000,6,FALSE),"")</f>
        <v/>
      </c>
      <c r="J126" s="167" t="str">
        <f>IF(E126="謝金",VLOOKUP(E126,支出入力表!F127:$M$2000,7,FALSE),"")</f>
        <v/>
      </c>
      <c r="K126" s="168" t="str">
        <f>IF(E126="謝金",VLOOKUP(E126,支出入力表!F127:$M$2000,8,FALSE),"")</f>
        <v/>
      </c>
    </row>
    <row r="127" spans="2:11" x14ac:dyDescent="0.55000000000000004">
      <c r="B127" s="178" t="str">
        <f>IF(E127="謝金",支出入力表!A128,"")</f>
        <v/>
      </c>
      <c r="C127" s="164" t="str">
        <f>IF(E127="謝金",支出入力表!C128,"")</f>
        <v/>
      </c>
      <c r="D127" s="165" t="str">
        <f>IF(支出入力表!E128="謝金","謝金","")</f>
        <v/>
      </c>
      <c r="E127" s="165" t="str">
        <f>IF(支出入力表!F128="謝金","謝金","")</f>
        <v/>
      </c>
      <c r="F127" s="164" t="str">
        <f>IF(E127="謝金",VLOOKUP(E127,支出入力表!F128:$M$2000,3,FALSE),"")</f>
        <v/>
      </c>
      <c r="G127" s="164" t="str">
        <f>IF(E127="謝金",VLOOKUP(E127,支出入力表!F128:$M$2000,4,FALSE),"")</f>
        <v/>
      </c>
      <c r="H127" s="166" t="str">
        <f>IF(E127="謝金",VLOOKUP(E127,支出入力表!F128:$M$2000,5,FALSE),"")</f>
        <v/>
      </c>
      <c r="I127" s="167" t="str">
        <f>IF(E127="謝金",VLOOKUP(E127,支出入力表!F128:$M$2000,6,FALSE),"")</f>
        <v/>
      </c>
      <c r="J127" s="167" t="str">
        <f>IF(E127="謝金",VLOOKUP(E127,支出入力表!F128:$M$2000,7,FALSE),"")</f>
        <v/>
      </c>
      <c r="K127" s="168" t="str">
        <f>IF(E127="謝金",VLOOKUP(E127,支出入力表!F128:$M$2000,8,FALSE),"")</f>
        <v/>
      </c>
    </row>
    <row r="128" spans="2:11" x14ac:dyDescent="0.55000000000000004">
      <c r="B128" s="178" t="str">
        <f>IF(E128="謝金",支出入力表!A129,"")</f>
        <v/>
      </c>
      <c r="C128" s="164" t="str">
        <f>IF(E128="謝金",支出入力表!C129,"")</f>
        <v/>
      </c>
      <c r="D128" s="165" t="str">
        <f>IF(支出入力表!E129="謝金","謝金","")</f>
        <v/>
      </c>
      <c r="E128" s="165" t="str">
        <f>IF(支出入力表!F129="謝金","謝金","")</f>
        <v/>
      </c>
      <c r="F128" s="164" t="str">
        <f>IF(E128="謝金",VLOOKUP(E128,支出入力表!F129:$M$2000,3,FALSE),"")</f>
        <v/>
      </c>
      <c r="G128" s="164" t="str">
        <f>IF(E128="謝金",VLOOKUP(E128,支出入力表!F129:$M$2000,4,FALSE),"")</f>
        <v/>
      </c>
      <c r="H128" s="166" t="str">
        <f>IF(E128="謝金",VLOOKUP(E128,支出入力表!F129:$M$2000,5,FALSE),"")</f>
        <v/>
      </c>
      <c r="I128" s="167" t="str">
        <f>IF(E128="謝金",VLOOKUP(E128,支出入力表!F129:$M$2000,6,FALSE),"")</f>
        <v/>
      </c>
      <c r="J128" s="167" t="str">
        <f>IF(E128="謝金",VLOOKUP(E128,支出入力表!F129:$M$2000,7,FALSE),"")</f>
        <v/>
      </c>
      <c r="K128" s="168" t="str">
        <f>IF(E128="謝金",VLOOKUP(E128,支出入力表!F129:$M$2000,8,FALSE),"")</f>
        <v/>
      </c>
    </row>
    <row r="129" spans="2:11" x14ac:dyDescent="0.55000000000000004">
      <c r="B129" s="178" t="str">
        <f>IF(E129="謝金",支出入力表!A130,"")</f>
        <v/>
      </c>
      <c r="C129" s="164" t="str">
        <f>IF(E129="謝金",支出入力表!C130,"")</f>
        <v/>
      </c>
      <c r="D129" s="165" t="str">
        <f>IF(支出入力表!E130="謝金","謝金","")</f>
        <v/>
      </c>
      <c r="E129" s="165" t="str">
        <f>IF(支出入力表!F130="謝金","謝金","")</f>
        <v/>
      </c>
      <c r="F129" s="164" t="str">
        <f>IF(E129="謝金",VLOOKUP(E129,支出入力表!F130:$M$2000,3,FALSE),"")</f>
        <v/>
      </c>
      <c r="G129" s="164" t="str">
        <f>IF(E129="謝金",VLOOKUP(E129,支出入力表!F130:$M$2000,4,FALSE),"")</f>
        <v/>
      </c>
      <c r="H129" s="166" t="str">
        <f>IF(E129="謝金",VLOOKUP(E129,支出入力表!F130:$M$2000,5,FALSE),"")</f>
        <v/>
      </c>
      <c r="I129" s="167" t="str">
        <f>IF(E129="謝金",VLOOKUP(E129,支出入力表!F130:$M$2000,6,FALSE),"")</f>
        <v/>
      </c>
      <c r="J129" s="167" t="str">
        <f>IF(E129="謝金",VLOOKUP(E129,支出入力表!F130:$M$2000,7,FALSE),"")</f>
        <v/>
      </c>
      <c r="K129" s="168" t="str">
        <f>IF(E129="謝金",VLOOKUP(E129,支出入力表!F130:$M$2000,8,FALSE),"")</f>
        <v/>
      </c>
    </row>
    <row r="130" spans="2:11" x14ac:dyDescent="0.55000000000000004">
      <c r="B130" s="178" t="str">
        <f>IF(E130="謝金",支出入力表!A131,"")</f>
        <v/>
      </c>
      <c r="C130" s="164" t="str">
        <f>IF(E130="謝金",支出入力表!C131,"")</f>
        <v/>
      </c>
      <c r="D130" s="165" t="str">
        <f>IF(支出入力表!E131="謝金","謝金","")</f>
        <v/>
      </c>
      <c r="E130" s="165" t="str">
        <f>IF(支出入力表!F131="謝金","謝金","")</f>
        <v/>
      </c>
      <c r="F130" s="164" t="str">
        <f>IF(E130="謝金",VLOOKUP(E130,支出入力表!F131:$M$2000,3,FALSE),"")</f>
        <v/>
      </c>
      <c r="G130" s="164" t="str">
        <f>IF(E130="謝金",VLOOKUP(E130,支出入力表!F131:$M$2000,4,FALSE),"")</f>
        <v/>
      </c>
      <c r="H130" s="166" t="str">
        <f>IF(E130="謝金",VLOOKUP(E130,支出入力表!F131:$M$2000,5,FALSE),"")</f>
        <v/>
      </c>
      <c r="I130" s="167" t="str">
        <f>IF(E130="謝金",VLOOKUP(E130,支出入力表!F131:$M$2000,6,FALSE),"")</f>
        <v/>
      </c>
      <c r="J130" s="167" t="str">
        <f>IF(E130="謝金",VLOOKUP(E130,支出入力表!F131:$M$2000,7,FALSE),"")</f>
        <v/>
      </c>
      <c r="K130" s="168" t="str">
        <f>IF(E130="謝金",VLOOKUP(E130,支出入力表!F131:$M$2000,8,FALSE),"")</f>
        <v/>
      </c>
    </row>
    <row r="131" spans="2:11" x14ac:dyDescent="0.55000000000000004">
      <c r="B131" s="178" t="str">
        <f>IF(E131="謝金",支出入力表!A132,"")</f>
        <v/>
      </c>
      <c r="C131" s="164" t="str">
        <f>IF(E131="謝金",支出入力表!C132,"")</f>
        <v/>
      </c>
      <c r="D131" s="165" t="str">
        <f>IF(支出入力表!E132="謝金","謝金","")</f>
        <v/>
      </c>
      <c r="E131" s="165" t="str">
        <f>IF(支出入力表!F132="謝金","謝金","")</f>
        <v/>
      </c>
      <c r="F131" s="164" t="str">
        <f>IF(E131="謝金",VLOOKUP(E131,支出入力表!F132:$M$2000,3,FALSE),"")</f>
        <v/>
      </c>
      <c r="G131" s="164" t="str">
        <f>IF(E131="謝金",VLOOKUP(E131,支出入力表!F132:$M$2000,4,FALSE),"")</f>
        <v/>
      </c>
      <c r="H131" s="166" t="str">
        <f>IF(E131="謝金",VLOOKUP(E131,支出入力表!F132:$M$2000,5,FALSE),"")</f>
        <v/>
      </c>
      <c r="I131" s="167" t="str">
        <f>IF(E131="謝金",VLOOKUP(E131,支出入力表!F132:$M$2000,6,FALSE),"")</f>
        <v/>
      </c>
      <c r="J131" s="167" t="str">
        <f>IF(E131="謝金",VLOOKUP(E131,支出入力表!F132:$M$2000,7,FALSE),"")</f>
        <v/>
      </c>
      <c r="K131" s="168" t="str">
        <f>IF(E131="謝金",VLOOKUP(E131,支出入力表!F132:$M$2000,8,FALSE),"")</f>
        <v/>
      </c>
    </row>
    <row r="132" spans="2:11" x14ac:dyDescent="0.55000000000000004">
      <c r="B132" s="178" t="str">
        <f>IF(E132="謝金",支出入力表!A133,"")</f>
        <v/>
      </c>
      <c r="C132" s="164" t="str">
        <f>IF(E132="謝金",支出入力表!C133,"")</f>
        <v/>
      </c>
      <c r="D132" s="165" t="str">
        <f>IF(支出入力表!E133="謝金","謝金","")</f>
        <v/>
      </c>
      <c r="E132" s="165" t="str">
        <f>IF(支出入力表!F133="謝金","謝金","")</f>
        <v/>
      </c>
      <c r="F132" s="164" t="str">
        <f>IF(E132="謝金",VLOOKUP(E132,支出入力表!F133:$M$2000,3,FALSE),"")</f>
        <v/>
      </c>
      <c r="G132" s="164" t="str">
        <f>IF(E132="謝金",VLOOKUP(E132,支出入力表!F133:$M$2000,4,FALSE),"")</f>
        <v/>
      </c>
      <c r="H132" s="166" t="str">
        <f>IF(E132="謝金",VLOOKUP(E132,支出入力表!F133:$M$2000,5,FALSE),"")</f>
        <v/>
      </c>
      <c r="I132" s="167" t="str">
        <f>IF(E132="謝金",VLOOKUP(E132,支出入力表!F133:$M$2000,6,FALSE),"")</f>
        <v/>
      </c>
      <c r="J132" s="167" t="str">
        <f>IF(E132="謝金",VLOOKUP(E132,支出入力表!F133:$M$2000,7,FALSE),"")</f>
        <v/>
      </c>
      <c r="K132" s="168" t="str">
        <f>IF(E132="謝金",VLOOKUP(E132,支出入力表!F133:$M$2000,8,FALSE),"")</f>
        <v/>
      </c>
    </row>
    <row r="133" spans="2:11" x14ac:dyDescent="0.55000000000000004">
      <c r="B133" s="178" t="str">
        <f>IF(E133="謝金",支出入力表!A134,"")</f>
        <v/>
      </c>
      <c r="C133" s="164" t="str">
        <f>IF(E133="謝金",支出入力表!C134,"")</f>
        <v/>
      </c>
      <c r="D133" s="165" t="str">
        <f>IF(支出入力表!E134="謝金","謝金","")</f>
        <v/>
      </c>
      <c r="E133" s="165" t="str">
        <f>IF(支出入力表!F134="謝金","謝金","")</f>
        <v/>
      </c>
      <c r="F133" s="164" t="str">
        <f>IF(E133="謝金",VLOOKUP(E133,支出入力表!F134:$M$2000,3,FALSE),"")</f>
        <v/>
      </c>
      <c r="G133" s="164" t="str">
        <f>IF(E133="謝金",VLOOKUP(E133,支出入力表!F134:$M$2000,4,FALSE),"")</f>
        <v/>
      </c>
      <c r="H133" s="166" t="str">
        <f>IF(E133="謝金",VLOOKUP(E133,支出入力表!F134:$M$2000,5,FALSE),"")</f>
        <v/>
      </c>
      <c r="I133" s="167" t="str">
        <f>IF(E133="謝金",VLOOKUP(E133,支出入力表!F134:$M$2000,6,FALSE),"")</f>
        <v/>
      </c>
      <c r="J133" s="167" t="str">
        <f>IF(E133="謝金",VLOOKUP(E133,支出入力表!F134:$M$2000,7,FALSE),"")</f>
        <v/>
      </c>
      <c r="K133" s="168" t="str">
        <f>IF(E133="謝金",VLOOKUP(E133,支出入力表!F134:$M$2000,8,FALSE),"")</f>
        <v/>
      </c>
    </row>
    <row r="134" spans="2:11" x14ac:dyDescent="0.55000000000000004">
      <c r="B134" s="178" t="str">
        <f>IF(E134="謝金",支出入力表!A135,"")</f>
        <v/>
      </c>
      <c r="C134" s="164" t="str">
        <f>IF(E134="謝金",支出入力表!C135,"")</f>
        <v/>
      </c>
      <c r="D134" s="165" t="str">
        <f>IF(支出入力表!E135="謝金","謝金","")</f>
        <v/>
      </c>
      <c r="E134" s="165" t="str">
        <f>IF(支出入力表!F135="謝金","謝金","")</f>
        <v/>
      </c>
      <c r="F134" s="164" t="str">
        <f>IF(E134="謝金",VLOOKUP(E134,支出入力表!F135:$M$2000,3,FALSE),"")</f>
        <v/>
      </c>
      <c r="G134" s="164" t="str">
        <f>IF(E134="謝金",VLOOKUP(E134,支出入力表!F135:$M$2000,4,FALSE),"")</f>
        <v/>
      </c>
      <c r="H134" s="166" t="str">
        <f>IF(E134="謝金",VLOOKUP(E134,支出入力表!F135:$M$2000,5,FALSE),"")</f>
        <v/>
      </c>
      <c r="I134" s="167" t="str">
        <f>IF(E134="謝金",VLOOKUP(E134,支出入力表!F135:$M$2000,6,FALSE),"")</f>
        <v/>
      </c>
      <c r="J134" s="167" t="str">
        <f>IF(E134="謝金",VLOOKUP(E134,支出入力表!F135:$M$2000,7,FALSE),"")</f>
        <v/>
      </c>
      <c r="K134" s="168" t="str">
        <f>IF(E134="謝金",VLOOKUP(E134,支出入力表!F135:$M$2000,8,FALSE),"")</f>
        <v/>
      </c>
    </row>
    <row r="135" spans="2:11" x14ac:dyDescent="0.55000000000000004">
      <c r="B135" s="178" t="str">
        <f>IF(E135="謝金",支出入力表!A136,"")</f>
        <v/>
      </c>
      <c r="C135" s="164" t="str">
        <f>IF(E135="謝金",支出入力表!C136,"")</f>
        <v/>
      </c>
      <c r="D135" s="165" t="str">
        <f>IF(支出入力表!E136="謝金","謝金","")</f>
        <v/>
      </c>
      <c r="E135" s="165" t="str">
        <f>IF(支出入力表!F136="謝金","謝金","")</f>
        <v/>
      </c>
      <c r="F135" s="164" t="str">
        <f>IF(E135="謝金",VLOOKUP(E135,支出入力表!F136:$M$2000,3,FALSE),"")</f>
        <v/>
      </c>
      <c r="G135" s="164" t="str">
        <f>IF(E135="謝金",VLOOKUP(E135,支出入力表!F136:$M$2000,4,FALSE),"")</f>
        <v/>
      </c>
      <c r="H135" s="166" t="str">
        <f>IF(E135="謝金",VLOOKUP(E135,支出入力表!F136:$M$2000,5,FALSE),"")</f>
        <v/>
      </c>
      <c r="I135" s="167" t="str">
        <f>IF(E135="謝金",VLOOKUP(E135,支出入力表!F136:$M$2000,6,FALSE),"")</f>
        <v/>
      </c>
      <c r="J135" s="167" t="str">
        <f>IF(E135="謝金",VLOOKUP(E135,支出入力表!F136:$M$2000,7,FALSE),"")</f>
        <v/>
      </c>
      <c r="K135" s="168" t="str">
        <f>IF(E135="謝金",VLOOKUP(E135,支出入力表!F136:$M$2000,8,FALSE),"")</f>
        <v/>
      </c>
    </row>
    <row r="136" spans="2:11" x14ac:dyDescent="0.55000000000000004">
      <c r="B136" s="178" t="str">
        <f>IF(E136="謝金",支出入力表!A137,"")</f>
        <v/>
      </c>
      <c r="C136" s="164" t="str">
        <f>IF(E136="謝金",支出入力表!C137,"")</f>
        <v/>
      </c>
      <c r="D136" s="165" t="str">
        <f>IF(支出入力表!E137="謝金","謝金","")</f>
        <v/>
      </c>
      <c r="E136" s="165" t="str">
        <f>IF(支出入力表!F137="謝金","謝金","")</f>
        <v/>
      </c>
      <c r="F136" s="164" t="str">
        <f>IF(E136="謝金",VLOOKUP(E136,支出入力表!F137:$M$2000,3,FALSE),"")</f>
        <v/>
      </c>
      <c r="G136" s="164" t="str">
        <f>IF(E136="謝金",VLOOKUP(E136,支出入力表!F137:$M$2000,4,FALSE),"")</f>
        <v/>
      </c>
      <c r="H136" s="166" t="str">
        <f>IF(E136="謝金",VLOOKUP(E136,支出入力表!F137:$M$2000,5,FALSE),"")</f>
        <v/>
      </c>
      <c r="I136" s="167" t="str">
        <f>IF(E136="謝金",VLOOKUP(E136,支出入力表!F137:$M$2000,6,FALSE),"")</f>
        <v/>
      </c>
      <c r="J136" s="167" t="str">
        <f>IF(E136="謝金",VLOOKUP(E136,支出入力表!F137:$M$2000,7,FALSE),"")</f>
        <v/>
      </c>
      <c r="K136" s="168" t="str">
        <f>IF(E136="謝金",VLOOKUP(E136,支出入力表!F137:$M$2000,8,FALSE),"")</f>
        <v/>
      </c>
    </row>
    <row r="137" spans="2:11" x14ac:dyDescent="0.55000000000000004">
      <c r="B137" s="178" t="str">
        <f>IF(E137="謝金",支出入力表!A138,"")</f>
        <v/>
      </c>
      <c r="C137" s="164" t="str">
        <f>IF(E137="謝金",支出入力表!C138,"")</f>
        <v/>
      </c>
      <c r="D137" s="165" t="str">
        <f>IF(支出入力表!E138="謝金","謝金","")</f>
        <v/>
      </c>
      <c r="E137" s="165" t="str">
        <f>IF(支出入力表!F138="謝金","謝金","")</f>
        <v/>
      </c>
      <c r="F137" s="164" t="str">
        <f>IF(E137="謝金",VLOOKUP(E137,支出入力表!F138:$M$2000,3,FALSE),"")</f>
        <v/>
      </c>
      <c r="G137" s="164" t="str">
        <f>IF(E137="謝金",VLOOKUP(E137,支出入力表!F138:$M$2000,4,FALSE),"")</f>
        <v/>
      </c>
      <c r="H137" s="166" t="str">
        <f>IF(E137="謝金",VLOOKUP(E137,支出入力表!F138:$M$2000,5,FALSE),"")</f>
        <v/>
      </c>
      <c r="I137" s="167" t="str">
        <f>IF(E137="謝金",VLOOKUP(E137,支出入力表!F138:$M$2000,6,FALSE),"")</f>
        <v/>
      </c>
      <c r="J137" s="167" t="str">
        <f>IF(E137="謝金",VLOOKUP(E137,支出入力表!F138:$M$2000,7,FALSE),"")</f>
        <v/>
      </c>
      <c r="K137" s="168" t="str">
        <f>IF(E137="謝金",VLOOKUP(E137,支出入力表!F138:$M$2000,8,FALSE),"")</f>
        <v/>
      </c>
    </row>
    <row r="138" spans="2:11" x14ac:dyDescent="0.55000000000000004">
      <c r="B138" s="178" t="str">
        <f>IF(E138="謝金",支出入力表!A139,"")</f>
        <v/>
      </c>
      <c r="C138" s="164" t="str">
        <f>IF(E138="謝金",支出入力表!C139,"")</f>
        <v/>
      </c>
      <c r="D138" s="165" t="str">
        <f>IF(支出入力表!E139="謝金","謝金","")</f>
        <v/>
      </c>
      <c r="E138" s="165" t="str">
        <f>IF(支出入力表!F139="謝金","謝金","")</f>
        <v/>
      </c>
      <c r="F138" s="164" t="str">
        <f>IF(E138="謝金",VLOOKUP(E138,支出入力表!F139:$M$2000,3,FALSE),"")</f>
        <v/>
      </c>
      <c r="G138" s="164" t="str">
        <f>IF(E138="謝金",VLOOKUP(E138,支出入力表!F139:$M$2000,4,FALSE),"")</f>
        <v/>
      </c>
      <c r="H138" s="166" t="str">
        <f>IF(E138="謝金",VLOOKUP(E138,支出入力表!F139:$M$2000,5,FALSE),"")</f>
        <v/>
      </c>
      <c r="I138" s="167" t="str">
        <f>IF(E138="謝金",VLOOKUP(E138,支出入力表!F139:$M$2000,6,FALSE),"")</f>
        <v/>
      </c>
      <c r="J138" s="167" t="str">
        <f>IF(E138="謝金",VLOOKUP(E138,支出入力表!F139:$M$2000,7,FALSE),"")</f>
        <v/>
      </c>
      <c r="K138" s="168" t="str">
        <f>IF(E138="謝金",VLOOKUP(E138,支出入力表!F139:$M$2000,8,FALSE),"")</f>
        <v/>
      </c>
    </row>
    <row r="139" spans="2:11" x14ac:dyDescent="0.55000000000000004">
      <c r="B139" s="178" t="str">
        <f>IF(E139="謝金",支出入力表!A140,"")</f>
        <v/>
      </c>
      <c r="C139" s="164" t="str">
        <f>IF(E139="謝金",支出入力表!C140,"")</f>
        <v/>
      </c>
      <c r="D139" s="165" t="str">
        <f>IF(支出入力表!E140="謝金","謝金","")</f>
        <v/>
      </c>
      <c r="E139" s="165" t="str">
        <f>IF(支出入力表!F140="謝金","謝金","")</f>
        <v/>
      </c>
      <c r="F139" s="164" t="str">
        <f>IF(E139="謝金",VLOOKUP(E139,支出入力表!F140:$M$2000,3,FALSE),"")</f>
        <v/>
      </c>
      <c r="G139" s="164" t="str">
        <f>IF(E139="謝金",VLOOKUP(E139,支出入力表!F140:$M$2000,4,FALSE),"")</f>
        <v/>
      </c>
      <c r="H139" s="166" t="str">
        <f>IF(E139="謝金",VLOOKUP(E139,支出入力表!F140:$M$2000,5,FALSE),"")</f>
        <v/>
      </c>
      <c r="I139" s="167" t="str">
        <f>IF(E139="謝金",VLOOKUP(E139,支出入力表!F140:$M$2000,6,FALSE),"")</f>
        <v/>
      </c>
      <c r="J139" s="167" t="str">
        <f>IF(E139="謝金",VLOOKUP(E139,支出入力表!F140:$M$2000,7,FALSE),"")</f>
        <v/>
      </c>
      <c r="K139" s="168" t="str">
        <f>IF(E139="謝金",VLOOKUP(E139,支出入力表!F140:$M$2000,8,FALSE),"")</f>
        <v/>
      </c>
    </row>
    <row r="140" spans="2:11" x14ac:dyDescent="0.55000000000000004">
      <c r="B140" s="178" t="str">
        <f>IF(E140="謝金",支出入力表!A141,"")</f>
        <v/>
      </c>
      <c r="C140" s="164" t="str">
        <f>IF(E140="謝金",支出入力表!C141,"")</f>
        <v/>
      </c>
      <c r="D140" s="165" t="str">
        <f>IF(支出入力表!E141="謝金","謝金","")</f>
        <v/>
      </c>
      <c r="E140" s="165" t="str">
        <f>IF(支出入力表!F141="謝金","謝金","")</f>
        <v/>
      </c>
      <c r="F140" s="164" t="str">
        <f>IF(E140="謝金",VLOOKUP(E140,支出入力表!F141:$M$2000,3,FALSE),"")</f>
        <v/>
      </c>
      <c r="G140" s="164" t="str">
        <f>IF(E140="謝金",VLOOKUP(E140,支出入力表!F141:$M$2000,4,FALSE),"")</f>
        <v/>
      </c>
      <c r="H140" s="166" t="str">
        <f>IF(E140="謝金",VLOOKUP(E140,支出入力表!F141:$M$2000,5,FALSE),"")</f>
        <v/>
      </c>
      <c r="I140" s="167" t="str">
        <f>IF(E140="謝金",VLOOKUP(E140,支出入力表!F141:$M$2000,6,FALSE),"")</f>
        <v/>
      </c>
      <c r="J140" s="167" t="str">
        <f>IF(E140="謝金",VLOOKUP(E140,支出入力表!F141:$M$2000,7,FALSE),"")</f>
        <v/>
      </c>
      <c r="K140" s="168" t="str">
        <f>IF(E140="謝金",VLOOKUP(E140,支出入力表!F141:$M$2000,8,FALSE),"")</f>
        <v/>
      </c>
    </row>
    <row r="141" spans="2:11" x14ac:dyDescent="0.55000000000000004">
      <c r="B141" s="178" t="str">
        <f>IF(E141="謝金",支出入力表!A142,"")</f>
        <v/>
      </c>
      <c r="C141" s="164" t="str">
        <f>IF(E141="謝金",支出入力表!C142,"")</f>
        <v/>
      </c>
      <c r="D141" s="165" t="str">
        <f>IF(支出入力表!E142="謝金","謝金","")</f>
        <v/>
      </c>
      <c r="E141" s="165" t="str">
        <f>IF(支出入力表!F142="謝金","謝金","")</f>
        <v/>
      </c>
      <c r="F141" s="164" t="str">
        <f>IF(E141="謝金",VLOOKUP(E141,支出入力表!F142:$M$2000,3,FALSE),"")</f>
        <v/>
      </c>
      <c r="G141" s="164" t="str">
        <f>IF(E141="謝金",VLOOKUP(E141,支出入力表!F142:$M$2000,4,FALSE),"")</f>
        <v/>
      </c>
      <c r="H141" s="166" t="str">
        <f>IF(E141="謝金",VLOOKUP(E141,支出入力表!F142:$M$2000,5,FALSE),"")</f>
        <v/>
      </c>
      <c r="I141" s="167" t="str">
        <f>IF(E141="謝金",VLOOKUP(E141,支出入力表!F142:$M$2000,6,FALSE),"")</f>
        <v/>
      </c>
      <c r="J141" s="167" t="str">
        <f>IF(E141="謝金",VLOOKUP(E141,支出入力表!F142:$M$2000,7,FALSE),"")</f>
        <v/>
      </c>
      <c r="K141" s="168" t="str">
        <f>IF(E141="謝金",VLOOKUP(E141,支出入力表!F142:$M$2000,8,FALSE),"")</f>
        <v/>
      </c>
    </row>
    <row r="142" spans="2:11" x14ac:dyDescent="0.55000000000000004">
      <c r="B142" s="178" t="str">
        <f>IF(E142="謝金",支出入力表!A143,"")</f>
        <v/>
      </c>
      <c r="C142" s="164" t="str">
        <f>IF(E142="謝金",支出入力表!C143,"")</f>
        <v/>
      </c>
      <c r="D142" s="165" t="str">
        <f>IF(支出入力表!E143="謝金","謝金","")</f>
        <v/>
      </c>
      <c r="E142" s="165" t="str">
        <f>IF(支出入力表!F143="謝金","謝金","")</f>
        <v/>
      </c>
      <c r="F142" s="164" t="str">
        <f>IF(E142="謝金",VLOOKUP(E142,支出入力表!F143:$M$2000,3,FALSE),"")</f>
        <v/>
      </c>
      <c r="G142" s="164" t="str">
        <f>IF(E142="謝金",VLOOKUP(E142,支出入力表!F143:$M$2000,4,FALSE),"")</f>
        <v/>
      </c>
      <c r="H142" s="166" t="str">
        <f>IF(E142="謝金",VLOOKUP(E142,支出入力表!F143:$M$2000,5,FALSE),"")</f>
        <v/>
      </c>
      <c r="I142" s="167" t="str">
        <f>IF(E142="謝金",VLOOKUP(E142,支出入力表!F143:$M$2000,6,FALSE),"")</f>
        <v/>
      </c>
      <c r="J142" s="167" t="str">
        <f>IF(E142="謝金",VLOOKUP(E142,支出入力表!F143:$M$2000,7,FALSE),"")</f>
        <v/>
      </c>
      <c r="K142" s="168" t="str">
        <f>IF(E142="謝金",VLOOKUP(E142,支出入力表!F143:$M$2000,8,FALSE),"")</f>
        <v/>
      </c>
    </row>
    <row r="143" spans="2:11" x14ac:dyDescent="0.55000000000000004">
      <c r="B143" s="178" t="str">
        <f>IF(E143="謝金",支出入力表!A144,"")</f>
        <v/>
      </c>
      <c r="C143" s="164" t="str">
        <f>IF(E143="謝金",支出入力表!C144,"")</f>
        <v/>
      </c>
      <c r="D143" s="165" t="str">
        <f>IF(支出入力表!E144="謝金","謝金","")</f>
        <v/>
      </c>
      <c r="E143" s="165" t="str">
        <f>IF(支出入力表!F144="謝金","謝金","")</f>
        <v/>
      </c>
      <c r="F143" s="164" t="str">
        <f>IF(E143="謝金",VLOOKUP(E143,支出入力表!F144:$M$2000,3,FALSE),"")</f>
        <v/>
      </c>
      <c r="G143" s="164" t="str">
        <f>IF(E143="謝金",VLOOKUP(E143,支出入力表!F144:$M$2000,4,FALSE),"")</f>
        <v/>
      </c>
      <c r="H143" s="166" t="str">
        <f>IF(E143="謝金",VLOOKUP(E143,支出入力表!F144:$M$2000,5,FALSE),"")</f>
        <v/>
      </c>
      <c r="I143" s="167" t="str">
        <f>IF(E143="謝金",VLOOKUP(E143,支出入力表!F144:$M$2000,6,FALSE),"")</f>
        <v/>
      </c>
      <c r="J143" s="167" t="str">
        <f>IF(E143="謝金",VLOOKUP(E143,支出入力表!F144:$M$2000,7,FALSE),"")</f>
        <v/>
      </c>
      <c r="K143" s="168" t="str">
        <f>IF(E143="謝金",VLOOKUP(E143,支出入力表!F144:$M$2000,8,FALSE),"")</f>
        <v/>
      </c>
    </row>
    <row r="144" spans="2:11" x14ac:dyDescent="0.55000000000000004">
      <c r="B144" s="178" t="str">
        <f>IF(E144="謝金",支出入力表!A145,"")</f>
        <v/>
      </c>
      <c r="C144" s="164" t="str">
        <f>IF(E144="謝金",支出入力表!C145,"")</f>
        <v/>
      </c>
      <c r="D144" s="165" t="str">
        <f>IF(支出入力表!E145="謝金","謝金","")</f>
        <v/>
      </c>
      <c r="E144" s="165" t="str">
        <f>IF(支出入力表!F145="謝金","謝金","")</f>
        <v/>
      </c>
      <c r="F144" s="164" t="str">
        <f>IF(E144="謝金",VLOOKUP(E144,支出入力表!F145:$M$2000,3,FALSE),"")</f>
        <v/>
      </c>
      <c r="G144" s="164" t="str">
        <f>IF(E144="謝金",VLOOKUP(E144,支出入力表!F145:$M$2000,4,FALSE),"")</f>
        <v/>
      </c>
      <c r="H144" s="166" t="str">
        <f>IF(E144="謝金",VLOOKUP(E144,支出入力表!F145:$M$2000,5,FALSE),"")</f>
        <v/>
      </c>
      <c r="I144" s="167" t="str">
        <f>IF(E144="謝金",VLOOKUP(E144,支出入力表!F145:$M$2000,6,FALSE),"")</f>
        <v/>
      </c>
      <c r="J144" s="167" t="str">
        <f>IF(E144="謝金",VLOOKUP(E144,支出入力表!F145:$M$2000,7,FALSE),"")</f>
        <v/>
      </c>
      <c r="K144" s="168" t="str">
        <f>IF(E144="謝金",VLOOKUP(E144,支出入力表!F145:$M$2000,8,FALSE),"")</f>
        <v/>
      </c>
    </row>
    <row r="145" spans="2:11" x14ac:dyDescent="0.55000000000000004">
      <c r="B145" s="178" t="str">
        <f>IF(E145="謝金",支出入力表!A146,"")</f>
        <v/>
      </c>
      <c r="C145" s="164" t="str">
        <f>IF(E145="謝金",支出入力表!C146,"")</f>
        <v/>
      </c>
      <c r="D145" s="165" t="str">
        <f>IF(支出入力表!E146="謝金","謝金","")</f>
        <v/>
      </c>
      <c r="E145" s="165" t="str">
        <f>IF(支出入力表!F146="謝金","謝金","")</f>
        <v/>
      </c>
      <c r="F145" s="164" t="str">
        <f>IF(E145="謝金",VLOOKUP(E145,支出入力表!F146:$M$2000,3,FALSE),"")</f>
        <v/>
      </c>
      <c r="G145" s="164" t="str">
        <f>IF(E145="謝金",VLOOKUP(E145,支出入力表!F146:$M$2000,4,FALSE),"")</f>
        <v/>
      </c>
      <c r="H145" s="166" t="str">
        <f>IF(E145="謝金",VLOOKUP(E145,支出入力表!F146:$M$2000,5,FALSE),"")</f>
        <v/>
      </c>
      <c r="I145" s="167" t="str">
        <f>IF(E145="謝金",VLOOKUP(E145,支出入力表!F146:$M$2000,6,FALSE),"")</f>
        <v/>
      </c>
      <c r="J145" s="167" t="str">
        <f>IF(E145="謝金",VLOOKUP(E145,支出入力表!F146:$M$2000,7,FALSE),"")</f>
        <v/>
      </c>
      <c r="K145" s="168" t="str">
        <f>IF(E145="謝金",VLOOKUP(E145,支出入力表!F146:$M$2000,8,FALSE),"")</f>
        <v/>
      </c>
    </row>
    <row r="146" spans="2:11" x14ac:dyDescent="0.55000000000000004">
      <c r="B146" s="178" t="str">
        <f>IF(E146="謝金",支出入力表!A147,"")</f>
        <v/>
      </c>
      <c r="C146" s="164" t="str">
        <f>IF(E146="謝金",支出入力表!C147,"")</f>
        <v/>
      </c>
      <c r="D146" s="165" t="str">
        <f>IF(支出入力表!E147="謝金","謝金","")</f>
        <v/>
      </c>
      <c r="E146" s="165" t="str">
        <f>IF(支出入力表!F147="謝金","謝金","")</f>
        <v/>
      </c>
      <c r="F146" s="164" t="str">
        <f>IF(E146="謝金",VLOOKUP(E146,支出入力表!F147:$M$2000,3,FALSE),"")</f>
        <v/>
      </c>
      <c r="G146" s="164" t="str">
        <f>IF(E146="謝金",VLOOKUP(E146,支出入力表!F147:$M$2000,4,FALSE),"")</f>
        <v/>
      </c>
      <c r="H146" s="166" t="str">
        <f>IF(E146="謝金",VLOOKUP(E146,支出入力表!F147:$M$2000,5,FALSE),"")</f>
        <v/>
      </c>
      <c r="I146" s="167" t="str">
        <f>IF(E146="謝金",VLOOKUP(E146,支出入力表!F147:$M$2000,6,FALSE),"")</f>
        <v/>
      </c>
      <c r="J146" s="167" t="str">
        <f>IF(E146="謝金",VLOOKUP(E146,支出入力表!F147:$M$2000,7,FALSE),"")</f>
        <v/>
      </c>
      <c r="K146" s="168" t="str">
        <f>IF(E146="謝金",VLOOKUP(E146,支出入力表!F147:$M$2000,8,FALSE),"")</f>
        <v/>
      </c>
    </row>
    <row r="147" spans="2:11" x14ac:dyDescent="0.55000000000000004">
      <c r="B147" s="178" t="str">
        <f>IF(E147="謝金",支出入力表!A148,"")</f>
        <v/>
      </c>
      <c r="C147" s="164" t="str">
        <f>IF(E147="謝金",支出入力表!C148,"")</f>
        <v/>
      </c>
      <c r="D147" s="165" t="str">
        <f>IF(支出入力表!E148="謝金","謝金","")</f>
        <v/>
      </c>
      <c r="E147" s="165" t="str">
        <f>IF(支出入力表!F148="謝金","謝金","")</f>
        <v/>
      </c>
      <c r="F147" s="164" t="str">
        <f>IF(E147="謝金",VLOOKUP(E147,支出入力表!F148:$M$2000,3,FALSE),"")</f>
        <v/>
      </c>
      <c r="G147" s="164" t="str">
        <f>IF(E147="謝金",VLOOKUP(E147,支出入力表!F148:$M$2000,4,FALSE),"")</f>
        <v/>
      </c>
      <c r="H147" s="166" t="str">
        <f>IF(E147="謝金",VLOOKUP(E147,支出入力表!F148:$M$2000,5,FALSE),"")</f>
        <v/>
      </c>
      <c r="I147" s="167" t="str">
        <f>IF(E147="謝金",VLOOKUP(E147,支出入力表!F148:$M$2000,6,FALSE),"")</f>
        <v/>
      </c>
      <c r="J147" s="167" t="str">
        <f>IF(E147="謝金",VLOOKUP(E147,支出入力表!F148:$M$2000,7,FALSE),"")</f>
        <v/>
      </c>
      <c r="K147" s="168" t="str">
        <f>IF(E147="謝金",VLOOKUP(E147,支出入力表!F148:$M$2000,8,FALSE),"")</f>
        <v/>
      </c>
    </row>
    <row r="148" spans="2:11" x14ac:dyDescent="0.55000000000000004">
      <c r="B148" s="178" t="str">
        <f>IF(E148="謝金",支出入力表!A149,"")</f>
        <v/>
      </c>
      <c r="C148" s="164" t="str">
        <f>IF(E148="謝金",支出入力表!C149,"")</f>
        <v/>
      </c>
      <c r="D148" s="165" t="str">
        <f>IF(支出入力表!E149="謝金","謝金","")</f>
        <v/>
      </c>
      <c r="E148" s="165" t="str">
        <f>IF(支出入力表!F149="謝金","謝金","")</f>
        <v/>
      </c>
      <c r="F148" s="164" t="str">
        <f>IF(E148="謝金",VLOOKUP(E148,支出入力表!F149:$M$2000,3,FALSE),"")</f>
        <v/>
      </c>
      <c r="G148" s="164" t="str">
        <f>IF(E148="謝金",VLOOKUP(E148,支出入力表!F149:$M$2000,4,FALSE),"")</f>
        <v/>
      </c>
      <c r="H148" s="166" t="str">
        <f>IF(E148="謝金",VLOOKUP(E148,支出入力表!F149:$M$2000,5,FALSE),"")</f>
        <v/>
      </c>
      <c r="I148" s="167" t="str">
        <f>IF(E148="謝金",VLOOKUP(E148,支出入力表!F149:$M$2000,6,FALSE),"")</f>
        <v/>
      </c>
      <c r="J148" s="167" t="str">
        <f>IF(E148="謝金",VLOOKUP(E148,支出入力表!F149:$M$2000,7,FALSE),"")</f>
        <v/>
      </c>
      <c r="K148" s="168" t="str">
        <f>IF(E148="謝金",VLOOKUP(E148,支出入力表!F149:$M$2000,8,FALSE),"")</f>
        <v/>
      </c>
    </row>
    <row r="149" spans="2:11" x14ac:dyDescent="0.55000000000000004">
      <c r="B149" s="178" t="str">
        <f>IF(E149="謝金",支出入力表!A150,"")</f>
        <v/>
      </c>
      <c r="C149" s="164" t="str">
        <f>IF(E149="謝金",支出入力表!C150,"")</f>
        <v/>
      </c>
      <c r="D149" s="165" t="str">
        <f>IF(支出入力表!E150="謝金","謝金","")</f>
        <v/>
      </c>
      <c r="E149" s="165" t="str">
        <f>IF(支出入力表!F150="謝金","謝金","")</f>
        <v/>
      </c>
      <c r="F149" s="164" t="str">
        <f>IF(E149="謝金",VLOOKUP(E149,支出入力表!F150:$M$2000,3,FALSE),"")</f>
        <v/>
      </c>
      <c r="G149" s="164" t="str">
        <f>IF(E149="謝金",VLOOKUP(E149,支出入力表!F150:$M$2000,4,FALSE),"")</f>
        <v/>
      </c>
      <c r="H149" s="166" t="str">
        <f>IF(E149="謝金",VLOOKUP(E149,支出入力表!F150:$M$2000,5,FALSE),"")</f>
        <v/>
      </c>
      <c r="I149" s="167" t="str">
        <f>IF(E149="謝金",VLOOKUP(E149,支出入力表!F150:$M$2000,6,FALSE),"")</f>
        <v/>
      </c>
      <c r="J149" s="167" t="str">
        <f>IF(E149="謝金",VLOOKUP(E149,支出入力表!F150:$M$2000,7,FALSE),"")</f>
        <v/>
      </c>
      <c r="K149" s="168" t="str">
        <f>IF(E149="謝金",VLOOKUP(E149,支出入力表!F150:$M$2000,8,FALSE),"")</f>
        <v/>
      </c>
    </row>
    <row r="150" spans="2:11" x14ac:dyDescent="0.55000000000000004">
      <c r="B150" s="178" t="str">
        <f>IF(E150="謝金",支出入力表!A151,"")</f>
        <v/>
      </c>
      <c r="C150" s="164" t="str">
        <f>IF(E150="謝金",支出入力表!C151,"")</f>
        <v/>
      </c>
      <c r="D150" s="165" t="str">
        <f>IF(支出入力表!E151="謝金","謝金","")</f>
        <v/>
      </c>
      <c r="E150" s="165" t="str">
        <f>IF(支出入力表!F151="謝金","謝金","")</f>
        <v/>
      </c>
      <c r="F150" s="164" t="str">
        <f>IF(E150="謝金",VLOOKUP(E150,支出入力表!F151:$M$2000,3,FALSE),"")</f>
        <v/>
      </c>
      <c r="G150" s="164" t="str">
        <f>IF(E150="謝金",VLOOKUP(E150,支出入力表!F151:$M$2000,4,FALSE),"")</f>
        <v/>
      </c>
      <c r="H150" s="166" t="str">
        <f>IF(E150="謝金",VLOOKUP(E150,支出入力表!F151:$M$2000,5,FALSE),"")</f>
        <v/>
      </c>
      <c r="I150" s="167" t="str">
        <f>IF(E150="謝金",VLOOKUP(E150,支出入力表!F151:$M$2000,6,FALSE),"")</f>
        <v/>
      </c>
      <c r="J150" s="167" t="str">
        <f>IF(E150="謝金",VLOOKUP(E150,支出入力表!F151:$M$2000,7,FALSE),"")</f>
        <v/>
      </c>
      <c r="K150" s="168" t="str">
        <f>IF(E150="謝金",VLOOKUP(E150,支出入力表!F151:$M$2000,8,FALSE),"")</f>
        <v/>
      </c>
    </row>
    <row r="151" spans="2:11" x14ac:dyDescent="0.55000000000000004">
      <c r="B151" s="178" t="str">
        <f>IF(E151="謝金",支出入力表!A152,"")</f>
        <v/>
      </c>
      <c r="C151" s="164" t="str">
        <f>IF(E151="謝金",支出入力表!C152,"")</f>
        <v/>
      </c>
      <c r="D151" s="165" t="str">
        <f>IF(支出入力表!E152="謝金","謝金","")</f>
        <v/>
      </c>
      <c r="E151" s="165" t="str">
        <f>IF(支出入力表!F152="謝金","謝金","")</f>
        <v/>
      </c>
      <c r="F151" s="164" t="str">
        <f>IF(E151="謝金",VLOOKUP(E151,支出入力表!F152:$M$2000,3,FALSE),"")</f>
        <v/>
      </c>
      <c r="G151" s="164" t="str">
        <f>IF(E151="謝金",VLOOKUP(E151,支出入力表!F152:$M$2000,4,FALSE),"")</f>
        <v/>
      </c>
      <c r="H151" s="166" t="str">
        <f>IF(E151="謝金",VLOOKUP(E151,支出入力表!F152:$M$2000,5,FALSE),"")</f>
        <v/>
      </c>
      <c r="I151" s="167" t="str">
        <f>IF(E151="謝金",VLOOKUP(E151,支出入力表!F152:$M$2000,6,FALSE),"")</f>
        <v/>
      </c>
      <c r="J151" s="167" t="str">
        <f>IF(E151="謝金",VLOOKUP(E151,支出入力表!F152:$M$2000,7,FALSE),"")</f>
        <v/>
      </c>
      <c r="K151" s="168" t="str">
        <f>IF(E151="謝金",VLOOKUP(E151,支出入力表!F152:$M$2000,8,FALSE),"")</f>
        <v/>
      </c>
    </row>
    <row r="152" spans="2:11" x14ac:dyDescent="0.55000000000000004">
      <c r="B152" s="178" t="str">
        <f>IF(E152="謝金",支出入力表!A153,"")</f>
        <v/>
      </c>
      <c r="C152" s="164" t="str">
        <f>IF(E152="謝金",支出入力表!C153,"")</f>
        <v/>
      </c>
      <c r="D152" s="165" t="str">
        <f>IF(支出入力表!E153="謝金","謝金","")</f>
        <v/>
      </c>
      <c r="E152" s="165" t="str">
        <f>IF(支出入力表!F153="謝金","謝金","")</f>
        <v/>
      </c>
      <c r="F152" s="164" t="str">
        <f>IF(E152="謝金",VLOOKUP(E152,支出入力表!F153:$M$2000,3,FALSE),"")</f>
        <v/>
      </c>
      <c r="G152" s="164" t="str">
        <f>IF(E152="謝金",VLOOKUP(E152,支出入力表!F153:$M$2000,4,FALSE),"")</f>
        <v/>
      </c>
      <c r="H152" s="166" t="str">
        <f>IF(E152="謝金",VLOOKUP(E152,支出入力表!F153:$M$2000,5,FALSE),"")</f>
        <v/>
      </c>
      <c r="I152" s="167" t="str">
        <f>IF(E152="謝金",VLOOKUP(E152,支出入力表!F153:$M$2000,6,FALSE),"")</f>
        <v/>
      </c>
      <c r="J152" s="167" t="str">
        <f>IF(E152="謝金",VLOOKUP(E152,支出入力表!F153:$M$2000,7,FALSE),"")</f>
        <v/>
      </c>
      <c r="K152" s="168" t="str">
        <f>IF(E152="謝金",VLOOKUP(E152,支出入力表!F153:$M$2000,8,FALSE),"")</f>
        <v/>
      </c>
    </row>
    <row r="153" spans="2:11" x14ac:dyDescent="0.55000000000000004">
      <c r="B153" s="178" t="str">
        <f>IF(E153="謝金",支出入力表!A154,"")</f>
        <v/>
      </c>
      <c r="C153" s="164" t="str">
        <f>IF(E153="謝金",支出入力表!C154,"")</f>
        <v/>
      </c>
      <c r="D153" s="165" t="str">
        <f>IF(支出入力表!E154="謝金","謝金","")</f>
        <v/>
      </c>
      <c r="E153" s="165" t="str">
        <f>IF(支出入力表!F154="謝金","謝金","")</f>
        <v/>
      </c>
      <c r="F153" s="164" t="str">
        <f>IF(E153="謝金",VLOOKUP(E153,支出入力表!F154:$M$2000,3,FALSE),"")</f>
        <v/>
      </c>
      <c r="G153" s="164" t="str">
        <f>IF(E153="謝金",VLOOKUP(E153,支出入力表!F154:$M$2000,4,FALSE),"")</f>
        <v/>
      </c>
      <c r="H153" s="166" t="str">
        <f>IF(E153="謝金",VLOOKUP(E153,支出入力表!F154:$M$2000,5,FALSE),"")</f>
        <v/>
      </c>
      <c r="I153" s="167" t="str">
        <f>IF(E153="謝金",VLOOKUP(E153,支出入力表!F154:$M$2000,6,FALSE),"")</f>
        <v/>
      </c>
      <c r="J153" s="167" t="str">
        <f>IF(E153="謝金",VLOOKUP(E153,支出入力表!F154:$M$2000,7,FALSE),"")</f>
        <v/>
      </c>
      <c r="K153" s="168" t="str">
        <f>IF(E153="謝金",VLOOKUP(E153,支出入力表!F154:$M$2000,8,FALSE),"")</f>
        <v/>
      </c>
    </row>
    <row r="154" spans="2:11" x14ac:dyDescent="0.55000000000000004">
      <c r="B154" s="178" t="str">
        <f>IF(E154="謝金",支出入力表!A155,"")</f>
        <v/>
      </c>
      <c r="C154" s="164" t="str">
        <f>IF(E154="謝金",支出入力表!C155,"")</f>
        <v/>
      </c>
      <c r="D154" s="165" t="str">
        <f>IF(支出入力表!E155="謝金","謝金","")</f>
        <v/>
      </c>
      <c r="E154" s="165" t="str">
        <f>IF(支出入力表!F155="謝金","謝金","")</f>
        <v/>
      </c>
      <c r="F154" s="164" t="str">
        <f>IF(E154="謝金",VLOOKUP(E154,支出入力表!F155:$M$2000,3,FALSE),"")</f>
        <v/>
      </c>
      <c r="G154" s="164" t="str">
        <f>IF(E154="謝金",VLOOKUP(E154,支出入力表!F155:$M$2000,4,FALSE),"")</f>
        <v/>
      </c>
      <c r="H154" s="166" t="str">
        <f>IF(E154="謝金",VLOOKUP(E154,支出入力表!F155:$M$2000,5,FALSE),"")</f>
        <v/>
      </c>
      <c r="I154" s="167" t="str">
        <f>IF(E154="謝金",VLOOKUP(E154,支出入力表!F155:$M$2000,6,FALSE),"")</f>
        <v/>
      </c>
      <c r="J154" s="167" t="str">
        <f>IF(E154="謝金",VLOOKUP(E154,支出入力表!F155:$M$2000,7,FALSE),"")</f>
        <v/>
      </c>
      <c r="K154" s="168" t="str">
        <f>IF(E154="謝金",VLOOKUP(E154,支出入力表!F155:$M$2000,8,FALSE),"")</f>
        <v/>
      </c>
    </row>
    <row r="155" spans="2:11" x14ac:dyDescent="0.55000000000000004">
      <c r="B155" s="178" t="str">
        <f>IF(E155="謝金",支出入力表!A156,"")</f>
        <v/>
      </c>
      <c r="C155" s="164" t="str">
        <f>IF(E155="謝金",支出入力表!C156,"")</f>
        <v/>
      </c>
      <c r="D155" s="165" t="str">
        <f>IF(支出入力表!E156="謝金","謝金","")</f>
        <v/>
      </c>
      <c r="E155" s="165" t="str">
        <f>IF(支出入力表!F156="謝金","謝金","")</f>
        <v/>
      </c>
      <c r="F155" s="164" t="str">
        <f>IF(E155="謝金",VLOOKUP(E155,支出入力表!F156:$M$2000,3,FALSE),"")</f>
        <v/>
      </c>
      <c r="G155" s="164" t="str">
        <f>IF(E155="謝金",VLOOKUP(E155,支出入力表!F156:$M$2000,4,FALSE),"")</f>
        <v/>
      </c>
      <c r="H155" s="166" t="str">
        <f>IF(E155="謝金",VLOOKUP(E155,支出入力表!F156:$M$2000,5,FALSE),"")</f>
        <v/>
      </c>
      <c r="I155" s="167" t="str">
        <f>IF(E155="謝金",VLOOKUP(E155,支出入力表!F156:$M$2000,6,FALSE),"")</f>
        <v/>
      </c>
      <c r="J155" s="167" t="str">
        <f>IF(E155="謝金",VLOOKUP(E155,支出入力表!F156:$M$2000,7,FALSE),"")</f>
        <v/>
      </c>
      <c r="K155" s="168" t="str">
        <f>IF(E155="謝金",VLOOKUP(E155,支出入力表!F156:$M$2000,8,FALSE),"")</f>
        <v/>
      </c>
    </row>
    <row r="156" spans="2:11" x14ac:dyDescent="0.55000000000000004">
      <c r="B156" s="178" t="str">
        <f>IF(E156="謝金",支出入力表!A157,"")</f>
        <v/>
      </c>
      <c r="C156" s="164" t="str">
        <f>IF(E156="謝金",支出入力表!C157,"")</f>
        <v/>
      </c>
      <c r="D156" s="165" t="str">
        <f>IF(支出入力表!E157="謝金","謝金","")</f>
        <v/>
      </c>
      <c r="E156" s="165" t="str">
        <f>IF(支出入力表!F157="謝金","謝金","")</f>
        <v/>
      </c>
      <c r="F156" s="164" t="str">
        <f>IF(E156="謝金",VLOOKUP(E156,支出入力表!F157:$M$2000,3,FALSE),"")</f>
        <v/>
      </c>
      <c r="G156" s="164" t="str">
        <f>IF(E156="謝金",VLOOKUP(E156,支出入力表!F157:$M$2000,4,FALSE),"")</f>
        <v/>
      </c>
      <c r="H156" s="166" t="str">
        <f>IF(E156="謝金",VLOOKUP(E156,支出入力表!F157:$M$2000,5,FALSE),"")</f>
        <v/>
      </c>
      <c r="I156" s="167" t="str">
        <f>IF(E156="謝金",VLOOKUP(E156,支出入力表!F157:$M$2000,6,FALSE),"")</f>
        <v/>
      </c>
      <c r="J156" s="167" t="str">
        <f>IF(E156="謝金",VLOOKUP(E156,支出入力表!F157:$M$2000,7,FALSE),"")</f>
        <v/>
      </c>
      <c r="K156" s="168" t="str">
        <f>IF(E156="謝金",VLOOKUP(E156,支出入力表!F157:$M$2000,8,FALSE),"")</f>
        <v/>
      </c>
    </row>
    <row r="157" spans="2:11" x14ac:dyDescent="0.55000000000000004">
      <c r="B157" s="178" t="str">
        <f>IF(E157="謝金",支出入力表!A158,"")</f>
        <v/>
      </c>
      <c r="C157" s="164" t="str">
        <f>IF(E157="謝金",支出入力表!C158,"")</f>
        <v/>
      </c>
      <c r="D157" s="165" t="str">
        <f>IF(支出入力表!E158="謝金","謝金","")</f>
        <v/>
      </c>
      <c r="E157" s="165" t="str">
        <f>IF(支出入力表!F158="謝金","謝金","")</f>
        <v/>
      </c>
      <c r="F157" s="164" t="str">
        <f>IF(E157="謝金",VLOOKUP(E157,支出入力表!F158:$M$2000,3,FALSE),"")</f>
        <v/>
      </c>
      <c r="G157" s="164" t="str">
        <f>IF(E157="謝金",VLOOKUP(E157,支出入力表!F158:$M$2000,4,FALSE),"")</f>
        <v/>
      </c>
      <c r="H157" s="166" t="str">
        <f>IF(E157="謝金",VLOOKUP(E157,支出入力表!F158:$M$2000,5,FALSE),"")</f>
        <v/>
      </c>
      <c r="I157" s="167" t="str">
        <f>IF(E157="謝金",VLOOKUP(E157,支出入力表!F158:$M$2000,6,FALSE),"")</f>
        <v/>
      </c>
      <c r="J157" s="167" t="str">
        <f>IF(E157="謝金",VLOOKUP(E157,支出入力表!F158:$M$2000,7,FALSE),"")</f>
        <v/>
      </c>
      <c r="K157" s="168" t="str">
        <f>IF(E157="謝金",VLOOKUP(E157,支出入力表!F158:$M$2000,8,FALSE),"")</f>
        <v/>
      </c>
    </row>
    <row r="158" spans="2:11" x14ac:dyDescent="0.55000000000000004">
      <c r="B158" s="178" t="str">
        <f>IF(E158="謝金",支出入力表!A159,"")</f>
        <v/>
      </c>
      <c r="C158" s="164" t="str">
        <f>IF(E158="謝金",支出入力表!C159,"")</f>
        <v/>
      </c>
      <c r="D158" s="165" t="str">
        <f>IF(支出入力表!E159="謝金","謝金","")</f>
        <v/>
      </c>
      <c r="E158" s="165" t="str">
        <f>IF(支出入力表!F159="謝金","謝金","")</f>
        <v/>
      </c>
      <c r="F158" s="164" t="str">
        <f>IF(E158="謝金",VLOOKUP(E158,支出入力表!F159:$M$2000,3,FALSE),"")</f>
        <v/>
      </c>
      <c r="G158" s="164" t="str">
        <f>IF(E158="謝金",VLOOKUP(E158,支出入力表!F159:$M$2000,4,FALSE),"")</f>
        <v/>
      </c>
      <c r="H158" s="166" t="str">
        <f>IF(E158="謝金",VLOOKUP(E158,支出入力表!F159:$M$2000,5,FALSE),"")</f>
        <v/>
      </c>
      <c r="I158" s="167" t="str">
        <f>IF(E158="謝金",VLOOKUP(E158,支出入力表!F159:$M$2000,6,FALSE),"")</f>
        <v/>
      </c>
      <c r="J158" s="167" t="str">
        <f>IF(E158="謝金",VLOOKUP(E158,支出入力表!F159:$M$2000,7,FALSE),"")</f>
        <v/>
      </c>
      <c r="K158" s="168" t="str">
        <f>IF(E158="謝金",VLOOKUP(E158,支出入力表!F159:$M$2000,8,FALSE),"")</f>
        <v/>
      </c>
    </row>
    <row r="159" spans="2:11" x14ac:dyDescent="0.55000000000000004">
      <c r="B159" s="178" t="str">
        <f>IF(E159="謝金",支出入力表!A160,"")</f>
        <v/>
      </c>
      <c r="C159" s="164" t="str">
        <f>IF(E159="謝金",支出入力表!C160,"")</f>
        <v/>
      </c>
      <c r="D159" s="165" t="str">
        <f>IF(支出入力表!E160="謝金","謝金","")</f>
        <v/>
      </c>
      <c r="E159" s="165" t="str">
        <f>IF(支出入力表!F160="謝金","謝金","")</f>
        <v/>
      </c>
      <c r="F159" s="164" t="str">
        <f>IF(E159="謝金",VLOOKUP(E159,支出入力表!F160:$M$2000,3,FALSE),"")</f>
        <v/>
      </c>
      <c r="G159" s="164" t="str">
        <f>IF(E159="謝金",VLOOKUP(E159,支出入力表!F160:$M$2000,4,FALSE),"")</f>
        <v/>
      </c>
      <c r="H159" s="166" t="str">
        <f>IF(E159="謝金",VLOOKUP(E159,支出入力表!F160:$M$2000,5,FALSE),"")</f>
        <v/>
      </c>
      <c r="I159" s="167" t="str">
        <f>IF(E159="謝金",VLOOKUP(E159,支出入力表!F160:$M$2000,6,FALSE),"")</f>
        <v/>
      </c>
      <c r="J159" s="167" t="str">
        <f>IF(E159="謝金",VLOOKUP(E159,支出入力表!F160:$M$2000,7,FALSE),"")</f>
        <v/>
      </c>
      <c r="K159" s="168" t="str">
        <f>IF(E159="謝金",VLOOKUP(E159,支出入力表!F160:$M$2000,8,FALSE),"")</f>
        <v/>
      </c>
    </row>
    <row r="160" spans="2:11" x14ac:dyDescent="0.55000000000000004">
      <c r="B160" s="178" t="str">
        <f>IF(E160="謝金",支出入力表!A161,"")</f>
        <v/>
      </c>
      <c r="C160" s="164" t="str">
        <f>IF(E160="謝金",支出入力表!C161,"")</f>
        <v/>
      </c>
      <c r="D160" s="165" t="str">
        <f>IF(支出入力表!E161="謝金","謝金","")</f>
        <v/>
      </c>
      <c r="E160" s="165" t="str">
        <f>IF(支出入力表!F161="謝金","謝金","")</f>
        <v/>
      </c>
      <c r="F160" s="164" t="str">
        <f>IF(E160="謝金",VLOOKUP(E160,支出入力表!F161:$M$2000,3,FALSE),"")</f>
        <v/>
      </c>
      <c r="G160" s="164" t="str">
        <f>IF(E160="謝金",VLOOKUP(E160,支出入力表!F161:$M$2000,4,FALSE),"")</f>
        <v/>
      </c>
      <c r="H160" s="166" t="str">
        <f>IF(E160="謝金",VLOOKUP(E160,支出入力表!F161:$M$2000,5,FALSE),"")</f>
        <v/>
      </c>
      <c r="I160" s="167" t="str">
        <f>IF(E160="謝金",VLOOKUP(E160,支出入力表!F161:$M$2000,6,FALSE),"")</f>
        <v/>
      </c>
      <c r="J160" s="167" t="str">
        <f>IF(E160="謝金",VLOOKUP(E160,支出入力表!F161:$M$2000,7,FALSE),"")</f>
        <v/>
      </c>
      <c r="K160" s="168" t="str">
        <f>IF(E160="謝金",VLOOKUP(E160,支出入力表!F161:$M$2000,8,FALSE),"")</f>
        <v/>
      </c>
    </row>
    <row r="161" spans="2:11" x14ac:dyDescent="0.55000000000000004">
      <c r="B161" s="178" t="str">
        <f>IF(E161="謝金",支出入力表!A162,"")</f>
        <v/>
      </c>
      <c r="C161" s="164" t="str">
        <f>IF(E161="謝金",支出入力表!C162,"")</f>
        <v/>
      </c>
      <c r="D161" s="165" t="str">
        <f>IF(支出入力表!E162="謝金","謝金","")</f>
        <v/>
      </c>
      <c r="E161" s="165" t="str">
        <f>IF(支出入力表!F162="謝金","謝金","")</f>
        <v/>
      </c>
      <c r="F161" s="164" t="str">
        <f>IF(E161="謝金",VLOOKUP(E161,支出入力表!F162:$M$2000,3,FALSE),"")</f>
        <v/>
      </c>
      <c r="G161" s="164" t="str">
        <f>IF(E161="謝金",VLOOKUP(E161,支出入力表!F162:$M$2000,4,FALSE),"")</f>
        <v/>
      </c>
      <c r="H161" s="166" t="str">
        <f>IF(E161="謝金",VLOOKUP(E161,支出入力表!F162:$M$2000,5,FALSE),"")</f>
        <v/>
      </c>
      <c r="I161" s="167" t="str">
        <f>IF(E161="謝金",VLOOKUP(E161,支出入力表!F162:$M$2000,6,FALSE),"")</f>
        <v/>
      </c>
      <c r="J161" s="167" t="str">
        <f>IF(E161="謝金",VLOOKUP(E161,支出入力表!F162:$M$2000,7,FALSE),"")</f>
        <v/>
      </c>
      <c r="K161" s="168" t="str">
        <f>IF(E161="謝金",VLOOKUP(E161,支出入力表!F162:$M$2000,8,FALSE),"")</f>
        <v/>
      </c>
    </row>
    <row r="162" spans="2:11" x14ac:dyDescent="0.55000000000000004">
      <c r="B162" s="178" t="str">
        <f>IF(E162="謝金",支出入力表!A163,"")</f>
        <v/>
      </c>
      <c r="C162" s="164" t="str">
        <f>IF(E162="謝金",支出入力表!C163,"")</f>
        <v/>
      </c>
      <c r="D162" s="165" t="str">
        <f>IF(支出入力表!E163="謝金","謝金","")</f>
        <v/>
      </c>
      <c r="E162" s="165" t="str">
        <f>IF(支出入力表!F163="謝金","謝金","")</f>
        <v/>
      </c>
      <c r="F162" s="164" t="str">
        <f>IF(E162="謝金",VLOOKUP(E162,支出入力表!F163:$M$2000,3,FALSE),"")</f>
        <v/>
      </c>
      <c r="G162" s="164" t="str">
        <f>IF(E162="謝金",VLOOKUP(E162,支出入力表!F163:$M$2000,4,FALSE),"")</f>
        <v/>
      </c>
      <c r="H162" s="166" t="str">
        <f>IF(E162="謝金",VLOOKUP(E162,支出入力表!F163:$M$2000,5,FALSE),"")</f>
        <v/>
      </c>
      <c r="I162" s="167" t="str">
        <f>IF(E162="謝金",VLOOKUP(E162,支出入力表!F163:$M$2000,6,FALSE),"")</f>
        <v/>
      </c>
      <c r="J162" s="167" t="str">
        <f>IF(E162="謝金",VLOOKUP(E162,支出入力表!F163:$M$2000,7,FALSE),"")</f>
        <v/>
      </c>
      <c r="K162" s="168" t="str">
        <f>IF(E162="謝金",VLOOKUP(E162,支出入力表!F163:$M$2000,8,FALSE),"")</f>
        <v/>
      </c>
    </row>
    <row r="163" spans="2:11" x14ac:dyDescent="0.55000000000000004">
      <c r="B163" s="178" t="str">
        <f>IF(E163="謝金",支出入力表!A164,"")</f>
        <v/>
      </c>
      <c r="C163" s="164" t="str">
        <f>IF(E163="謝金",支出入力表!C164,"")</f>
        <v/>
      </c>
      <c r="D163" s="165" t="str">
        <f>IF(支出入力表!E164="謝金","謝金","")</f>
        <v/>
      </c>
      <c r="E163" s="165" t="str">
        <f>IF(支出入力表!F164="謝金","謝金","")</f>
        <v/>
      </c>
      <c r="F163" s="164" t="str">
        <f>IF(E163="謝金",VLOOKUP(E163,支出入力表!F164:$M$2000,3,FALSE),"")</f>
        <v/>
      </c>
      <c r="G163" s="164" t="str">
        <f>IF(E163="謝金",VLOOKUP(E163,支出入力表!F164:$M$2000,4,FALSE),"")</f>
        <v/>
      </c>
      <c r="H163" s="166" t="str">
        <f>IF(E163="謝金",VLOOKUP(E163,支出入力表!F164:$M$2000,5,FALSE),"")</f>
        <v/>
      </c>
      <c r="I163" s="167" t="str">
        <f>IF(E163="謝金",VLOOKUP(E163,支出入力表!F164:$M$2000,6,FALSE),"")</f>
        <v/>
      </c>
      <c r="J163" s="167" t="str">
        <f>IF(E163="謝金",VLOOKUP(E163,支出入力表!F164:$M$2000,7,FALSE),"")</f>
        <v/>
      </c>
      <c r="K163" s="168" t="str">
        <f>IF(E163="謝金",VLOOKUP(E163,支出入力表!F164:$M$2000,8,FALSE),"")</f>
        <v/>
      </c>
    </row>
    <row r="164" spans="2:11" x14ac:dyDescent="0.55000000000000004">
      <c r="B164" s="178" t="str">
        <f>IF(E164="謝金",支出入力表!A165,"")</f>
        <v/>
      </c>
      <c r="C164" s="164" t="str">
        <f>IF(E164="謝金",支出入力表!C165,"")</f>
        <v/>
      </c>
      <c r="D164" s="165" t="str">
        <f>IF(支出入力表!E165="謝金","謝金","")</f>
        <v/>
      </c>
      <c r="E164" s="165" t="str">
        <f>IF(支出入力表!F165="謝金","謝金","")</f>
        <v/>
      </c>
      <c r="F164" s="164" t="str">
        <f>IF(E164="謝金",VLOOKUP(E164,支出入力表!F165:$M$2000,3,FALSE),"")</f>
        <v/>
      </c>
      <c r="G164" s="164" t="str">
        <f>IF(E164="謝金",VLOOKUP(E164,支出入力表!F165:$M$2000,4,FALSE),"")</f>
        <v/>
      </c>
      <c r="H164" s="166" t="str">
        <f>IF(E164="謝金",VLOOKUP(E164,支出入力表!F165:$M$2000,5,FALSE),"")</f>
        <v/>
      </c>
      <c r="I164" s="167" t="str">
        <f>IF(E164="謝金",VLOOKUP(E164,支出入力表!F165:$M$2000,6,FALSE),"")</f>
        <v/>
      </c>
      <c r="J164" s="167" t="str">
        <f>IF(E164="謝金",VLOOKUP(E164,支出入力表!F165:$M$2000,7,FALSE),"")</f>
        <v/>
      </c>
      <c r="K164" s="168" t="str">
        <f>IF(E164="謝金",VLOOKUP(E164,支出入力表!F165:$M$2000,8,FALSE),"")</f>
        <v/>
      </c>
    </row>
    <row r="165" spans="2:11" x14ac:dyDescent="0.55000000000000004">
      <c r="B165" s="178" t="str">
        <f>IF(E165="謝金",支出入力表!A166,"")</f>
        <v/>
      </c>
      <c r="C165" s="164" t="str">
        <f>IF(E165="謝金",支出入力表!C166,"")</f>
        <v/>
      </c>
      <c r="D165" s="165" t="str">
        <f>IF(支出入力表!E166="謝金","謝金","")</f>
        <v/>
      </c>
      <c r="E165" s="165" t="str">
        <f>IF(支出入力表!F166="謝金","謝金","")</f>
        <v/>
      </c>
      <c r="F165" s="164" t="str">
        <f>IF(E165="謝金",VLOOKUP(E165,支出入力表!F166:$M$2000,3,FALSE),"")</f>
        <v/>
      </c>
      <c r="G165" s="164" t="str">
        <f>IF(E165="謝金",VLOOKUP(E165,支出入力表!F166:$M$2000,4,FALSE),"")</f>
        <v/>
      </c>
      <c r="H165" s="166" t="str">
        <f>IF(E165="謝金",VLOOKUP(E165,支出入力表!F166:$M$2000,5,FALSE),"")</f>
        <v/>
      </c>
      <c r="I165" s="167" t="str">
        <f>IF(E165="謝金",VLOOKUP(E165,支出入力表!F166:$M$2000,6,FALSE),"")</f>
        <v/>
      </c>
      <c r="J165" s="167" t="str">
        <f>IF(E165="謝金",VLOOKUP(E165,支出入力表!F166:$M$2000,7,FALSE),"")</f>
        <v/>
      </c>
      <c r="K165" s="168" t="str">
        <f>IF(E165="謝金",VLOOKUP(E165,支出入力表!F166:$M$2000,8,FALSE),"")</f>
        <v/>
      </c>
    </row>
    <row r="166" spans="2:11" x14ac:dyDescent="0.55000000000000004">
      <c r="B166" s="178" t="str">
        <f>IF(E166="謝金",支出入力表!A167,"")</f>
        <v/>
      </c>
      <c r="C166" s="164" t="str">
        <f>IF(E166="謝金",支出入力表!C167,"")</f>
        <v/>
      </c>
      <c r="D166" s="165" t="str">
        <f>IF(支出入力表!E167="謝金","謝金","")</f>
        <v/>
      </c>
      <c r="E166" s="165" t="str">
        <f>IF(支出入力表!F167="謝金","謝金","")</f>
        <v/>
      </c>
      <c r="F166" s="164" t="str">
        <f>IF(E166="謝金",VLOOKUP(E166,支出入力表!F167:$M$2000,3,FALSE),"")</f>
        <v/>
      </c>
      <c r="G166" s="164" t="str">
        <f>IF(E166="謝金",VLOOKUP(E166,支出入力表!F167:$M$2000,4,FALSE),"")</f>
        <v/>
      </c>
      <c r="H166" s="166" t="str">
        <f>IF(E166="謝金",VLOOKUP(E166,支出入力表!F167:$M$2000,5,FALSE),"")</f>
        <v/>
      </c>
      <c r="I166" s="167" t="str">
        <f>IF(E166="謝金",VLOOKUP(E166,支出入力表!F167:$M$2000,6,FALSE),"")</f>
        <v/>
      </c>
      <c r="J166" s="167" t="str">
        <f>IF(E166="謝金",VLOOKUP(E166,支出入力表!F167:$M$2000,7,FALSE),"")</f>
        <v/>
      </c>
      <c r="K166" s="168" t="str">
        <f>IF(E166="謝金",VLOOKUP(E166,支出入力表!F167:$M$2000,8,FALSE),"")</f>
        <v/>
      </c>
    </row>
    <row r="167" spans="2:11" x14ac:dyDescent="0.55000000000000004">
      <c r="B167" s="178" t="str">
        <f>IF(E167="謝金",支出入力表!A168,"")</f>
        <v/>
      </c>
      <c r="C167" s="164" t="str">
        <f>IF(E167="謝金",支出入力表!C168,"")</f>
        <v/>
      </c>
      <c r="D167" s="165" t="str">
        <f>IF(支出入力表!E168="謝金","謝金","")</f>
        <v/>
      </c>
      <c r="E167" s="165" t="str">
        <f>IF(支出入力表!F168="謝金","謝金","")</f>
        <v/>
      </c>
      <c r="F167" s="164" t="str">
        <f>IF(E167="謝金",VLOOKUP(E167,支出入力表!F168:$M$2000,3,FALSE),"")</f>
        <v/>
      </c>
      <c r="G167" s="164" t="str">
        <f>IF(E167="謝金",VLOOKUP(E167,支出入力表!F168:$M$2000,4,FALSE),"")</f>
        <v/>
      </c>
      <c r="H167" s="166" t="str">
        <f>IF(E167="謝金",VLOOKUP(E167,支出入力表!F168:$M$2000,5,FALSE),"")</f>
        <v/>
      </c>
      <c r="I167" s="167" t="str">
        <f>IF(E167="謝金",VLOOKUP(E167,支出入力表!F168:$M$2000,6,FALSE),"")</f>
        <v/>
      </c>
      <c r="J167" s="167" t="str">
        <f>IF(E167="謝金",VLOOKUP(E167,支出入力表!F168:$M$2000,7,FALSE),"")</f>
        <v/>
      </c>
      <c r="K167" s="168" t="str">
        <f>IF(E167="謝金",VLOOKUP(E167,支出入力表!F168:$M$2000,8,FALSE),"")</f>
        <v/>
      </c>
    </row>
    <row r="168" spans="2:11" x14ac:dyDescent="0.55000000000000004">
      <c r="B168" s="178" t="str">
        <f>IF(E168="謝金",支出入力表!A169,"")</f>
        <v/>
      </c>
      <c r="C168" s="164" t="str">
        <f>IF(E168="謝金",支出入力表!C169,"")</f>
        <v/>
      </c>
      <c r="D168" s="165" t="str">
        <f>IF(支出入力表!E169="謝金","謝金","")</f>
        <v/>
      </c>
      <c r="E168" s="165" t="str">
        <f>IF(支出入力表!F169="謝金","謝金","")</f>
        <v/>
      </c>
      <c r="F168" s="164" t="str">
        <f>IF(E168="謝金",VLOOKUP(E168,支出入力表!F169:$M$2000,3,FALSE),"")</f>
        <v/>
      </c>
      <c r="G168" s="164" t="str">
        <f>IF(E168="謝金",VLOOKUP(E168,支出入力表!F169:$M$2000,4,FALSE),"")</f>
        <v/>
      </c>
      <c r="H168" s="166" t="str">
        <f>IF(E168="謝金",VLOOKUP(E168,支出入力表!F169:$M$2000,5,FALSE),"")</f>
        <v/>
      </c>
      <c r="I168" s="167" t="str">
        <f>IF(E168="謝金",VLOOKUP(E168,支出入力表!F169:$M$2000,6,FALSE),"")</f>
        <v/>
      </c>
      <c r="J168" s="167" t="str">
        <f>IF(E168="謝金",VLOOKUP(E168,支出入力表!F169:$M$2000,7,FALSE),"")</f>
        <v/>
      </c>
      <c r="K168" s="168" t="str">
        <f>IF(E168="謝金",VLOOKUP(E168,支出入力表!F169:$M$2000,8,FALSE),"")</f>
        <v/>
      </c>
    </row>
    <row r="169" spans="2:11" x14ac:dyDescent="0.55000000000000004">
      <c r="B169" s="178" t="str">
        <f>IF(E169="謝金",支出入力表!A170,"")</f>
        <v/>
      </c>
      <c r="C169" s="164" t="str">
        <f>IF(E169="謝金",支出入力表!C170,"")</f>
        <v/>
      </c>
      <c r="D169" s="165" t="str">
        <f>IF(支出入力表!E170="謝金","謝金","")</f>
        <v/>
      </c>
      <c r="E169" s="165" t="str">
        <f>IF(支出入力表!F170="謝金","謝金","")</f>
        <v/>
      </c>
      <c r="F169" s="164" t="str">
        <f>IF(E169="謝金",VLOOKUP(E169,支出入力表!F170:$M$2000,3,FALSE),"")</f>
        <v/>
      </c>
      <c r="G169" s="164" t="str">
        <f>IF(E169="謝金",VLOOKUP(E169,支出入力表!F170:$M$2000,4,FALSE),"")</f>
        <v/>
      </c>
      <c r="H169" s="166" t="str">
        <f>IF(E169="謝金",VLOOKUP(E169,支出入力表!F170:$M$2000,5,FALSE),"")</f>
        <v/>
      </c>
      <c r="I169" s="167" t="str">
        <f>IF(E169="謝金",VLOOKUP(E169,支出入力表!F170:$M$2000,6,FALSE),"")</f>
        <v/>
      </c>
      <c r="J169" s="167" t="str">
        <f>IF(E169="謝金",VLOOKUP(E169,支出入力表!F170:$M$2000,7,FALSE),"")</f>
        <v/>
      </c>
      <c r="K169" s="168" t="str">
        <f>IF(E169="謝金",VLOOKUP(E169,支出入力表!F170:$M$2000,8,FALSE),"")</f>
        <v/>
      </c>
    </row>
    <row r="170" spans="2:11" x14ac:dyDescent="0.55000000000000004">
      <c r="B170" s="178" t="str">
        <f>IF(E170="謝金",支出入力表!A171,"")</f>
        <v/>
      </c>
      <c r="C170" s="164" t="str">
        <f>IF(E170="謝金",支出入力表!C171,"")</f>
        <v/>
      </c>
      <c r="D170" s="165" t="str">
        <f>IF(支出入力表!E171="謝金","謝金","")</f>
        <v/>
      </c>
      <c r="E170" s="165" t="str">
        <f>IF(支出入力表!F171="謝金","謝金","")</f>
        <v/>
      </c>
      <c r="F170" s="164" t="str">
        <f>IF(E170="謝金",VLOOKUP(E170,支出入力表!F171:$M$2000,3,FALSE),"")</f>
        <v/>
      </c>
      <c r="G170" s="164" t="str">
        <f>IF(E170="謝金",VLOOKUP(E170,支出入力表!F171:$M$2000,4,FALSE),"")</f>
        <v/>
      </c>
      <c r="H170" s="166" t="str">
        <f>IF(E170="謝金",VLOOKUP(E170,支出入力表!F171:$M$2000,5,FALSE),"")</f>
        <v/>
      </c>
      <c r="I170" s="167" t="str">
        <f>IF(E170="謝金",VLOOKUP(E170,支出入力表!F171:$M$2000,6,FALSE),"")</f>
        <v/>
      </c>
      <c r="J170" s="167" t="str">
        <f>IF(E170="謝金",VLOOKUP(E170,支出入力表!F171:$M$2000,7,FALSE),"")</f>
        <v/>
      </c>
      <c r="K170" s="168" t="str">
        <f>IF(E170="謝金",VLOOKUP(E170,支出入力表!F171:$M$2000,8,FALSE),"")</f>
        <v/>
      </c>
    </row>
    <row r="171" spans="2:11" x14ac:dyDescent="0.55000000000000004">
      <c r="B171" s="178" t="str">
        <f>IF(E171="謝金",支出入力表!A172,"")</f>
        <v/>
      </c>
      <c r="C171" s="164" t="str">
        <f>IF(E171="謝金",支出入力表!C172,"")</f>
        <v/>
      </c>
      <c r="D171" s="165" t="str">
        <f>IF(支出入力表!E172="謝金","謝金","")</f>
        <v/>
      </c>
      <c r="E171" s="165" t="str">
        <f>IF(支出入力表!F172="謝金","謝金","")</f>
        <v/>
      </c>
      <c r="F171" s="164" t="str">
        <f>IF(E171="謝金",VLOOKUP(E171,支出入力表!F172:$M$2000,3,FALSE),"")</f>
        <v/>
      </c>
      <c r="G171" s="164" t="str">
        <f>IF(E171="謝金",VLOOKUP(E171,支出入力表!F172:$M$2000,4,FALSE),"")</f>
        <v/>
      </c>
      <c r="H171" s="166" t="str">
        <f>IF(E171="謝金",VLOOKUP(E171,支出入力表!F172:$M$2000,5,FALSE),"")</f>
        <v/>
      </c>
      <c r="I171" s="167" t="str">
        <f>IF(E171="謝金",VLOOKUP(E171,支出入力表!F172:$M$2000,6,FALSE),"")</f>
        <v/>
      </c>
      <c r="J171" s="167" t="str">
        <f>IF(E171="謝金",VLOOKUP(E171,支出入力表!F172:$M$2000,7,FALSE),"")</f>
        <v/>
      </c>
      <c r="K171" s="168" t="str">
        <f>IF(E171="謝金",VLOOKUP(E171,支出入力表!F172:$M$2000,8,FALSE),"")</f>
        <v/>
      </c>
    </row>
    <row r="172" spans="2:11" x14ac:dyDescent="0.55000000000000004">
      <c r="B172" s="178" t="str">
        <f>IF(E172="謝金",支出入力表!A173,"")</f>
        <v/>
      </c>
      <c r="C172" s="164" t="str">
        <f>IF(E172="謝金",支出入力表!C173,"")</f>
        <v/>
      </c>
      <c r="D172" s="165" t="str">
        <f>IF(支出入力表!E173="謝金","謝金","")</f>
        <v/>
      </c>
      <c r="E172" s="165" t="str">
        <f>IF(支出入力表!F173="謝金","謝金","")</f>
        <v/>
      </c>
      <c r="F172" s="164" t="str">
        <f>IF(E172="謝金",VLOOKUP(E172,支出入力表!F173:$M$2000,3,FALSE),"")</f>
        <v/>
      </c>
      <c r="G172" s="164" t="str">
        <f>IF(E172="謝金",VLOOKUP(E172,支出入力表!F173:$M$2000,4,FALSE),"")</f>
        <v/>
      </c>
      <c r="H172" s="166" t="str">
        <f>IF(E172="謝金",VLOOKUP(E172,支出入力表!F173:$M$2000,5,FALSE),"")</f>
        <v/>
      </c>
      <c r="I172" s="167" t="str">
        <f>IF(E172="謝金",VLOOKUP(E172,支出入力表!F173:$M$2000,6,FALSE),"")</f>
        <v/>
      </c>
      <c r="J172" s="167" t="str">
        <f>IF(E172="謝金",VLOOKUP(E172,支出入力表!F173:$M$2000,7,FALSE),"")</f>
        <v/>
      </c>
      <c r="K172" s="168" t="str">
        <f>IF(E172="謝金",VLOOKUP(E172,支出入力表!F173:$M$2000,8,FALSE),"")</f>
        <v/>
      </c>
    </row>
    <row r="173" spans="2:11" x14ac:dyDescent="0.55000000000000004">
      <c r="B173" s="178" t="str">
        <f>IF(E173="謝金",支出入力表!A174,"")</f>
        <v/>
      </c>
      <c r="C173" s="164" t="str">
        <f>IF(E173="謝金",支出入力表!C174,"")</f>
        <v/>
      </c>
      <c r="D173" s="165" t="str">
        <f>IF(支出入力表!E174="謝金","謝金","")</f>
        <v/>
      </c>
      <c r="E173" s="165" t="str">
        <f>IF(支出入力表!F174="謝金","謝金","")</f>
        <v/>
      </c>
      <c r="F173" s="164" t="str">
        <f>IF(E173="謝金",VLOOKUP(E173,支出入力表!F174:$M$2000,3,FALSE),"")</f>
        <v/>
      </c>
      <c r="G173" s="164" t="str">
        <f>IF(E173="謝金",VLOOKUP(E173,支出入力表!F174:$M$2000,4,FALSE),"")</f>
        <v/>
      </c>
      <c r="H173" s="166" t="str">
        <f>IF(E173="謝金",VLOOKUP(E173,支出入力表!F174:$M$2000,5,FALSE),"")</f>
        <v/>
      </c>
      <c r="I173" s="167" t="str">
        <f>IF(E173="謝金",VLOOKUP(E173,支出入力表!F174:$M$2000,6,FALSE),"")</f>
        <v/>
      </c>
      <c r="J173" s="167" t="str">
        <f>IF(E173="謝金",VLOOKUP(E173,支出入力表!F174:$M$2000,7,FALSE),"")</f>
        <v/>
      </c>
      <c r="K173" s="168" t="str">
        <f>IF(E173="謝金",VLOOKUP(E173,支出入力表!F174:$M$2000,8,FALSE),"")</f>
        <v/>
      </c>
    </row>
    <row r="174" spans="2:11" x14ac:dyDescent="0.55000000000000004">
      <c r="B174" s="178" t="str">
        <f>IF(E174="謝金",支出入力表!A175,"")</f>
        <v/>
      </c>
      <c r="C174" s="164" t="str">
        <f>IF(E174="謝金",支出入力表!C175,"")</f>
        <v/>
      </c>
      <c r="D174" s="165" t="str">
        <f>IF(支出入力表!E175="謝金","謝金","")</f>
        <v/>
      </c>
      <c r="E174" s="165" t="str">
        <f>IF(支出入力表!F175="謝金","謝金","")</f>
        <v/>
      </c>
      <c r="F174" s="164" t="str">
        <f>IF(E174="謝金",VLOOKUP(E174,支出入力表!F175:$M$2000,3,FALSE),"")</f>
        <v/>
      </c>
      <c r="G174" s="164" t="str">
        <f>IF(E174="謝金",VLOOKUP(E174,支出入力表!F175:$M$2000,4,FALSE),"")</f>
        <v/>
      </c>
      <c r="H174" s="166" t="str">
        <f>IF(E174="謝金",VLOOKUP(E174,支出入力表!F175:$M$2000,5,FALSE),"")</f>
        <v/>
      </c>
      <c r="I174" s="167" t="str">
        <f>IF(E174="謝金",VLOOKUP(E174,支出入力表!F175:$M$2000,6,FALSE),"")</f>
        <v/>
      </c>
      <c r="J174" s="167" t="str">
        <f>IF(E174="謝金",VLOOKUP(E174,支出入力表!F175:$M$2000,7,FALSE),"")</f>
        <v/>
      </c>
      <c r="K174" s="168" t="str">
        <f>IF(E174="謝金",VLOOKUP(E174,支出入力表!F175:$M$2000,8,FALSE),"")</f>
        <v/>
      </c>
    </row>
    <row r="175" spans="2:11" x14ac:dyDescent="0.55000000000000004">
      <c r="B175" s="178" t="str">
        <f>IF(E175="謝金",支出入力表!A176,"")</f>
        <v/>
      </c>
      <c r="C175" s="164" t="str">
        <f>IF(E175="謝金",支出入力表!C176,"")</f>
        <v/>
      </c>
      <c r="D175" s="165" t="str">
        <f>IF(支出入力表!E176="謝金","謝金","")</f>
        <v/>
      </c>
      <c r="E175" s="165" t="str">
        <f>IF(支出入力表!F176="謝金","謝金","")</f>
        <v/>
      </c>
      <c r="F175" s="164" t="str">
        <f>IF(E175="謝金",VLOOKUP(E175,支出入力表!F176:$M$2000,3,FALSE),"")</f>
        <v/>
      </c>
      <c r="G175" s="164" t="str">
        <f>IF(E175="謝金",VLOOKUP(E175,支出入力表!F176:$M$2000,4,FALSE),"")</f>
        <v/>
      </c>
      <c r="H175" s="166" t="str">
        <f>IF(E175="謝金",VLOOKUP(E175,支出入力表!F176:$M$2000,5,FALSE),"")</f>
        <v/>
      </c>
      <c r="I175" s="167" t="str">
        <f>IF(E175="謝金",VLOOKUP(E175,支出入力表!F176:$M$2000,6,FALSE),"")</f>
        <v/>
      </c>
      <c r="J175" s="167" t="str">
        <f>IF(E175="謝金",VLOOKUP(E175,支出入力表!F176:$M$2000,7,FALSE),"")</f>
        <v/>
      </c>
      <c r="K175" s="168" t="str">
        <f>IF(E175="謝金",VLOOKUP(E175,支出入力表!F176:$M$2000,8,FALSE),"")</f>
        <v/>
      </c>
    </row>
    <row r="176" spans="2:11" x14ac:dyDescent="0.55000000000000004">
      <c r="B176" s="178" t="str">
        <f>IF(E176="謝金",支出入力表!A177,"")</f>
        <v/>
      </c>
      <c r="C176" s="164" t="str">
        <f>IF(E176="謝金",支出入力表!C177,"")</f>
        <v/>
      </c>
      <c r="D176" s="165" t="str">
        <f>IF(支出入力表!E177="謝金","謝金","")</f>
        <v/>
      </c>
      <c r="E176" s="165" t="str">
        <f>IF(支出入力表!F177="謝金","謝金","")</f>
        <v/>
      </c>
      <c r="F176" s="164" t="str">
        <f>IF(E176="謝金",VLOOKUP(E176,支出入力表!F177:$M$2000,3,FALSE),"")</f>
        <v/>
      </c>
      <c r="G176" s="164" t="str">
        <f>IF(E176="謝金",VLOOKUP(E176,支出入力表!F177:$M$2000,4,FALSE),"")</f>
        <v/>
      </c>
      <c r="H176" s="166" t="str">
        <f>IF(E176="謝金",VLOOKUP(E176,支出入力表!F177:$M$2000,5,FALSE),"")</f>
        <v/>
      </c>
      <c r="I176" s="167" t="str">
        <f>IF(E176="謝金",VLOOKUP(E176,支出入力表!F177:$M$2000,6,FALSE),"")</f>
        <v/>
      </c>
      <c r="J176" s="167" t="str">
        <f>IF(E176="謝金",VLOOKUP(E176,支出入力表!F177:$M$2000,7,FALSE),"")</f>
        <v/>
      </c>
      <c r="K176" s="168" t="str">
        <f>IF(E176="謝金",VLOOKUP(E176,支出入力表!F177:$M$2000,8,FALSE),"")</f>
        <v/>
      </c>
    </row>
    <row r="177" spans="2:11" x14ac:dyDescent="0.55000000000000004">
      <c r="B177" s="178" t="str">
        <f>IF(E177="謝金",支出入力表!A178,"")</f>
        <v/>
      </c>
      <c r="C177" s="164" t="str">
        <f>IF(E177="謝金",支出入力表!C178,"")</f>
        <v/>
      </c>
      <c r="D177" s="165" t="str">
        <f>IF(支出入力表!E178="謝金","謝金","")</f>
        <v/>
      </c>
      <c r="E177" s="165" t="str">
        <f>IF(支出入力表!F178="謝金","謝金","")</f>
        <v/>
      </c>
      <c r="F177" s="164" t="str">
        <f>IF(E177="謝金",VLOOKUP(E177,支出入力表!F178:$M$2000,3,FALSE),"")</f>
        <v/>
      </c>
      <c r="G177" s="164" t="str">
        <f>IF(E177="謝金",VLOOKUP(E177,支出入力表!F178:$M$2000,4,FALSE),"")</f>
        <v/>
      </c>
      <c r="H177" s="166" t="str">
        <f>IF(E177="謝金",VLOOKUP(E177,支出入力表!F178:$M$2000,5,FALSE),"")</f>
        <v/>
      </c>
      <c r="I177" s="167" t="str">
        <f>IF(E177="謝金",VLOOKUP(E177,支出入力表!F178:$M$2000,6,FALSE),"")</f>
        <v/>
      </c>
      <c r="J177" s="167" t="str">
        <f>IF(E177="謝金",VLOOKUP(E177,支出入力表!F178:$M$2000,7,FALSE),"")</f>
        <v/>
      </c>
      <c r="K177" s="168" t="str">
        <f>IF(E177="謝金",VLOOKUP(E177,支出入力表!F178:$M$2000,8,FALSE),"")</f>
        <v/>
      </c>
    </row>
    <row r="178" spans="2:11" x14ac:dyDescent="0.55000000000000004">
      <c r="B178" s="178" t="str">
        <f>IF(E178="謝金",支出入力表!A179,"")</f>
        <v/>
      </c>
      <c r="C178" s="164" t="str">
        <f>IF(E178="謝金",支出入力表!C179,"")</f>
        <v/>
      </c>
      <c r="D178" s="165" t="str">
        <f>IF(支出入力表!E179="謝金","謝金","")</f>
        <v/>
      </c>
      <c r="E178" s="165" t="str">
        <f>IF(支出入力表!F179="謝金","謝金","")</f>
        <v/>
      </c>
      <c r="F178" s="164" t="str">
        <f>IF(E178="謝金",VLOOKUP(E178,支出入力表!F179:$M$2000,3,FALSE),"")</f>
        <v/>
      </c>
      <c r="G178" s="164" t="str">
        <f>IF(E178="謝金",VLOOKUP(E178,支出入力表!F179:$M$2000,4,FALSE),"")</f>
        <v/>
      </c>
      <c r="H178" s="166" t="str">
        <f>IF(E178="謝金",VLOOKUP(E178,支出入力表!F179:$M$2000,5,FALSE),"")</f>
        <v/>
      </c>
      <c r="I178" s="167" t="str">
        <f>IF(E178="謝金",VLOOKUP(E178,支出入力表!F179:$M$2000,6,FALSE),"")</f>
        <v/>
      </c>
      <c r="J178" s="167" t="str">
        <f>IF(E178="謝金",VLOOKUP(E178,支出入力表!F179:$M$2000,7,FALSE),"")</f>
        <v/>
      </c>
      <c r="K178" s="168" t="str">
        <f>IF(E178="謝金",VLOOKUP(E178,支出入力表!F179:$M$2000,8,FALSE),"")</f>
        <v/>
      </c>
    </row>
    <row r="179" spans="2:11" x14ac:dyDescent="0.55000000000000004">
      <c r="B179" s="178" t="str">
        <f>IF(E179="謝金",支出入力表!A180,"")</f>
        <v/>
      </c>
      <c r="C179" s="164" t="str">
        <f>IF(E179="謝金",支出入力表!C180,"")</f>
        <v/>
      </c>
      <c r="D179" s="165" t="str">
        <f>IF(支出入力表!E180="謝金","謝金","")</f>
        <v/>
      </c>
      <c r="E179" s="165" t="str">
        <f>IF(支出入力表!F180="謝金","謝金","")</f>
        <v/>
      </c>
      <c r="F179" s="164" t="str">
        <f>IF(E179="謝金",VLOOKUP(E179,支出入力表!F180:$M$2000,3,FALSE),"")</f>
        <v/>
      </c>
      <c r="G179" s="164" t="str">
        <f>IF(E179="謝金",VLOOKUP(E179,支出入力表!F180:$M$2000,4,FALSE),"")</f>
        <v/>
      </c>
      <c r="H179" s="166" t="str">
        <f>IF(E179="謝金",VLOOKUP(E179,支出入力表!F180:$M$2000,5,FALSE),"")</f>
        <v/>
      </c>
      <c r="I179" s="167" t="str">
        <f>IF(E179="謝金",VLOOKUP(E179,支出入力表!F180:$M$2000,6,FALSE),"")</f>
        <v/>
      </c>
      <c r="J179" s="167" t="str">
        <f>IF(E179="謝金",VLOOKUP(E179,支出入力表!F180:$M$2000,7,FALSE),"")</f>
        <v/>
      </c>
      <c r="K179" s="168" t="str">
        <f>IF(E179="謝金",VLOOKUP(E179,支出入力表!F180:$M$2000,8,FALSE),"")</f>
        <v/>
      </c>
    </row>
    <row r="180" spans="2:11" x14ac:dyDescent="0.55000000000000004">
      <c r="B180" s="178" t="str">
        <f>IF(E180="謝金",支出入力表!A181,"")</f>
        <v/>
      </c>
      <c r="C180" s="164" t="str">
        <f>IF(E180="謝金",支出入力表!C181,"")</f>
        <v/>
      </c>
      <c r="D180" s="165" t="str">
        <f>IF(支出入力表!E181="謝金","謝金","")</f>
        <v/>
      </c>
      <c r="E180" s="165" t="str">
        <f>IF(支出入力表!F181="謝金","謝金","")</f>
        <v/>
      </c>
      <c r="F180" s="164" t="str">
        <f>IF(E180="謝金",VLOOKUP(E180,支出入力表!F181:$M$2000,3,FALSE),"")</f>
        <v/>
      </c>
      <c r="G180" s="164" t="str">
        <f>IF(E180="謝金",VLOOKUP(E180,支出入力表!F181:$M$2000,4,FALSE),"")</f>
        <v/>
      </c>
      <c r="H180" s="166" t="str">
        <f>IF(E180="謝金",VLOOKUP(E180,支出入力表!F181:$M$2000,5,FALSE),"")</f>
        <v/>
      </c>
      <c r="I180" s="167" t="str">
        <f>IF(E180="謝金",VLOOKUP(E180,支出入力表!F181:$M$2000,6,FALSE),"")</f>
        <v/>
      </c>
      <c r="J180" s="167" t="str">
        <f>IF(E180="謝金",VLOOKUP(E180,支出入力表!F181:$M$2000,7,FALSE),"")</f>
        <v/>
      </c>
      <c r="K180" s="168" t="str">
        <f>IF(E180="謝金",VLOOKUP(E180,支出入力表!F181:$M$2000,8,FALSE),"")</f>
        <v/>
      </c>
    </row>
    <row r="181" spans="2:11" x14ac:dyDescent="0.55000000000000004">
      <c r="B181" s="178" t="str">
        <f>IF(E181="謝金",支出入力表!A182,"")</f>
        <v/>
      </c>
      <c r="C181" s="164" t="str">
        <f>IF(E181="謝金",支出入力表!C182,"")</f>
        <v/>
      </c>
      <c r="D181" s="165" t="str">
        <f>IF(支出入力表!E182="謝金","謝金","")</f>
        <v/>
      </c>
      <c r="E181" s="165" t="str">
        <f>IF(支出入力表!F182="謝金","謝金","")</f>
        <v/>
      </c>
      <c r="F181" s="164" t="str">
        <f>IF(E181="謝金",VLOOKUP(E181,支出入力表!F182:$M$2000,3,FALSE),"")</f>
        <v/>
      </c>
      <c r="G181" s="164" t="str">
        <f>IF(E181="謝金",VLOOKUP(E181,支出入力表!F182:$M$2000,4,FALSE),"")</f>
        <v/>
      </c>
      <c r="H181" s="166" t="str">
        <f>IF(E181="謝金",VLOOKUP(E181,支出入力表!F182:$M$2000,5,FALSE),"")</f>
        <v/>
      </c>
      <c r="I181" s="167" t="str">
        <f>IF(E181="謝金",VLOOKUP(E181,支出入力表!F182:$M$2000,6,FALSE),"")</f>
        <v/>
      </c>
      <c r="J181" s="167" t="str">
        <f>IF(E181="謝金",VLOOKUP(E181,支出入力表!F182:$M$2000,7,FALSE),"")</f>
        <v/>
      </c>
      <c r="K181" s="168" t="str">
        <f>IF(E181="謝金",VLOOKUP(E181,支出入力表!F182:$M$2000,8,FALSE),"")</f>
        <v/>
      </c>
    </row>
    <row r="182" spans="2:11" x14ac:dyDescent="0.55000000000000004">
      <c r="B182" s="178" t="str">
        <f>IF(E182="謝金",支出入力表!A183,"")</f>
        <v/>
      </c>
      <c r="C182" s="164" t="str">
        <f>IF(E182="謝金",支出入力表!C183,"")</f>
        <v/>
      </c>
      <c r="D182" s="165" t="str">
        <f>IF(支出入力表!E183="謝金","謝金","")</f>
        <v/>
      </c>
      <c r="E182" s="165" t="str">
        <f>IF(支出入力表!F183="謝金","謝金","")</f>
        <v/>
      </c>
      <c r="F182" s="164" t="str">
        <f>IF(E182="謝金",VLOOKUP(E182,支出入力表!F183:$M$2000,3,FALSE),"")</f>
        <v/>
      </c>
      <c r="G182" s="164" t="str">
        <f>IF(E182="謝金",VLOOKUP(E182,支出入力表!F183:$M$2000,4,FALSE),"")</f>
        <v/>
      </c>
      <c r="H182" s="166" t="str">
        <f>IF(E182="謝金",VLOOKUP(E182,支出入力表!F183:$M$2000,5,FALSE),"")</f>
        <v/>
      </c>
      <c r="I182" s="167" t="str">
        <f>IF(E182="謝金",VLOOKUP(E182,支出入力表!F183:$M$2000,6,FALSE),"")</f>
        <v/>
      </c>
      <c r="J182" s="167" t="str">
        <f>IF(E182="謝金",VLOOKUP(E182,支出入力表!F183:$M$2000,7,FALSE),"")</f>
        <v/>
      </c>
      <c r="K182" s="168" t="str">
        <f>IF(E182="謝金",VLOOKUP(E182,支出入力表!F183:$M$2000,8,FALSE),"")</f>
        <v/>
      </c>
    </row>
    <row r="183" spans="2:11" x14ac:dyDescent="0.55000000000000004">
      <c r="B183" s="178" t="str">
        <f>IF(E183="謝金",支出入力表!A184,"")</f>
        <v/>
      </c>
      <c r="C183" s="164" t="str">
        <f>IF(E183="謝金",支出入力表!C184,"")</f>
        <v/>
      </c>
      <c r="D183" s="165" t="str">
        <f>IF(支出入力表!E184="謝金","謝金","")</f>
        <v/>
      </c>
      <c r="E183" s="165" t="str">
        <f>IF(支出入力表!F184="謝金","謝金","")</f>
        <v/>
      </c>
      <c r="F183" s="164" t="str">
        <f>IF(E183="謝金",VLOOKUP(E183,支出入力表!F184:$M$2000,3,FALSE),"")</f>
        <v/>
      </c>
      <c r="G183" s="164" t="str">
        <f>IF(E183="謝金",VLOOKUP(E183,支出入力表!F184:$M$2000,4,FALSE),"")</f>
        <v/>
      </c>
      <c r="H183" s="166" t="str">
        <f>IF(E183="謝金",VLOOKUP(E183,支出入力表!F184:$M$2000,5,FALSE),"")</f>
        <v/>
      </c>
      <c r="I183" s="167" t="str">
        <f>IF(E183="謝金",VLOOKUP(E183,支出入力表!F184:$M$2000,6,FALSE),"")</f>
        <v/>
      </c>
      <c r="J183" s="167" t="str">
        <f>IF(E183="謝金",VLOOKUP(E183,支出入力表!F184:$M$2000,7,FALSE),"")</f>
        <v/>
      </c>
      <c r="K183" s="168" t="str">
        <f>IF(E183="謝金",VLOOKUP(E183,支出入力表!F184:$M$2000,8,FALSE),"")</f>
        <v/>
      </c>
    </row>
    <row r="184" spans="2:11" x14ac:dyDescent="0.55000000000000004">
      <c r="B184" s="178" t="str">
        <f>IF(E184="謝金",支出入力表!A185,"")</f>
        <v/>
      </c>
      <c r="C184" s="164" t="str">
        <f>IF(E184="謝金",支出入力表!C185,"")</f>
        <v/>
      </c>
      <c r="D184" s="165" t="str">
        <f>IF(支出入力表!E185="謝金","謝金","")</f>
        <v/>
      </c>
      <c r="E184" s="165" t="str">
        <f>IF(支出入力表!F185="謝金","謝金","")</f>
        <v/>
      </c>
      <c r="F184" s="164" t="str">
        <f>IF(E184="謝金",VLOOKUP(E184,支出入力表!F185:$M$2000,3,FALSE),"")</f>
        <v/>
      </c>
      <c r="G184" s="164" t="str">
        <f>IF(E184="謝金",VLOOKUP(E184,支出入力表!F185:$M$2000,4,FALSE),"")</f>
        <v/>
      </c>
      <c r="H184" s="166" t="str">
        <f>IF(E184="謝金",VLOOKUP(E184,支出入力表!F185:$M$2000,5,FALSE),"")</f>
        <v/>
      </c>
      <c r="I184" s="167" t="str">
        <f>IF(E184="謝金",VLOOKUP(E184,支出入力表!F185:$M$2000,6,FALSE),"")</f>
        <v/>
      </c>
      <c r="J184" s="167" t="str">
        <f>IF(E184="謝金",VLOOKUP(E184,支出入力表!F185:$M$2000,7,FALSE),"")</f>
        <v/>
      </c>
      <c r="K184" s="168" t="str">
        <f>IF(E184="謝金",VLOOKUP(E184,支出入力表!F185:$M$2000,8,FALSE),"")</f>
        <v/>
      </c>
    </row>
    <row r="185" spans="2:11" x14ac:dyDescent="0.55000000000000004">
      <c r="B185" s="178" t="str">
        <f>IF(E185="謝金",支出入力表!A186,"")</f>
        <v/>
      </c>
      <c r="C185" s="164" t="str">
        <f>IF(E185="謝金",支出入力表!C186,"")</f>
        <v/>
      </c>
      <c r="D185" s="165" t="str">
        <f>IF(支出入力表!E186="謝金","謝金","")</f>
        <v/>
      </c>
      <c r="E185" s="165" t="str">
        <f>IF(支出入力表!F186="謝金","謝金","")</f>
        <v/>
      </c>
      <c r="F185" s="164" t="str">
        <f>IF(E185="謝金",VLOOKUP(E185,支出入力表!F186:$M$2000,3,FALSE),"")</f>
        <v/>
      </c>
      <c r="G185" s="164" t="str">
        <f>IF(E185="謝金",VLOOKUP(E185,支出入力表!F186:$M$2000,4,FALSE),"")</f>
        <v/>
      </c>
      <c r="H185" s="166" t="str">
        <f>IF(E185="謝金",VLOOKUP(E185,支出入力表!F186:$M$2000,5,FALSE),"")</f>
        <v/>
      </c>
      <c r="I185" s="167" t="str">
        <f>IF(E185="謝金",VLOOKUP(E185,支出入力表!F186:$M$2000,6,FALSE),"")</f>
        <v/>
      </c>
      <c r="J185" s="167" t="str">
        <f>IF(E185="謝金",VLOOKUP(E185,支出入力表!F186:$M$2000,7,FALSE),"")</f>
        <v/>
      </c>
      <c r="K185" s="168" t="str">
        <f>IF(E185="謝金",VLOOKUP(E185,支出入力表!F186:$M$2000,8,FALSE),"")</f>
        <v/>
      </c>
    </row>
    <row r="186" spans="2:11" x14ac:dyDescent="0.55000000000000004">
      <c r="B186" s="178" t="str">
        <f>IF(E186="謝金",支出入力表!A187,"")</f>
        <v/>
      </c>
      <c r="C186" s="164" t="str">
        <f>IF(E186="謝金",支出入力表!C187,"")</f>
        <v/>
      </c>
      <c r="D186" s="165" t="str">
        <f>IF(支出入力表!E187="謝金","謝金","")</f>
        <v/>
      </c>
      <c r="E186" s="165" t="str">
        <f>IF(支出入力表!F187="謝金","謝金","")</f>
        <v/>
      </c>
      <c r="F186" s="164" t="str">
        <f>IF(E186="謝金",VLOOKUP(E186,支出入力表!F187:$M$2000,3,FALSE),"")</f>
        <v/>
      </c>
      <c r="G186" s="164" t="str">
        <f>IF(E186="謝金",VLOOKUP(E186,支出入力表!F187:$M$2000,4,FALSE),"")</f>
        <v/>
      </c>
      <c r="H186" s="166" t="str">
        <f>IF(E186="謝金",VLOOKUP(E186,支出入力表!F187:$M$2000,5,FALSE),"")</f>
        <v/>
      </c>
      <c r="I186" s="167" t="str">
        <f>IF(E186="謝金",VLOOKUP(E186,支出入力表!F187:$M$2000,6,FALSE),"")</f>
        <v/>
      </c>
      <c r="J186" s="167" t="str">
        <f>IF(E186="謝金",VLOOKUP(E186,支出入力表!F187:$M$2000,7,FALSE),"")</f>
        <v/>
      </c>
      <c r="K186" s="168" t="str">
        <f>IF(E186="謝金",VLOOKUP(E186,支出入力表!F187:$M$2000,8,FALSE),"")</f>
        <v/>
      </c>
    </row>
    <row r="187" spans="2:11" x14ac:dyDescent="0.55000000000000004">
      <c r="B187" s="178" t="str">
        <f>IF(E187="謝金",支出入力表!A188,"")</f>
        <v/>
      </c>
      <c r="C187" s="164" t="str">
        <f>IF(E187="謝金",支出入力表!C188,"")</f>
        <v/>
      </c>
      <c r="D187" s="165" t="str">
        <f>IF(支出入力表!E188="謝金","謝金","")</f>
        <v/>
      </c>
      <c r="E187" s="165" t="str">
        <f>IF(支出入力表!F188="謝金","謝金","")</f>
        <v/>
      </c>
      <c r="F187" s="164" t="str">
        <f>IF(E187="謝金",VLOOKUP(E187,支出入力表!F188:$M$2000,3,FALSE),"")</f>
        <v/>
      </c>
      <c r="G187" s="164" t="str">
        <f>IF(E187="謝金",VLOOKUP(E187,支出入力表!F188:$M$2000,4,FALSE),"")</f>
        <v/>
      </c>
      <c r="H187" s="166" t="str">
        <f>IF(E187="謝金",VLOOKUP(E187,支出入力表!F188:$M$2000,5,FALSE),"")</f>
        <v/>
      </c>
      <c r="I187" s="167" t="str">
        <f>IF(E187="謝金",VLOOKUP(E187,支出入力表!F188:$M$2000,6,FALSE),"")</f>
        <v/>
      </c>
      <c r="J187" s="167" t="str">
        <f>IF(E187="謝金",VLOOKUP(E187,支出入力表!F188:$M$2000,7,FALSE),"")</f>
        <v/>
      </c>
      <c r="K187" s="168" t="str">
        <f>IF(E187="謝金",VLOOKUP(E187,支出入力表!F188:$M$2000,8,FALSE),"")</f>
        <v/>
      </c>
    </row>
    <row r="188" spans="2:11" x14ac:dyDescent="0.55000000000000004">
      <c r="B188" s="178" t="str">
        <f>IF(E188="謝金",支出入力表!A189,"")</f>
        <v/>
      </c>
      <c r="C188" s="164" t="str">
        <f>IF(E188="謝金",支出入力表!C189,"")</f>
        <v/>
      </c>
      <c r="D188" s="165" t="str">
        <f>IF(支出入力表!E189="謝金","謝金","")</f>
        <v/>
      </c>
      <c r="E188" s="165" t="str">
        <f>IF(支出入力表!F189="謝金","謝金","")</f>
        <v/>
      </c>
      <c r="F188" s="164" t="str">
        <f>IF(E188="謝金",VLOOKUP(E188,支出入力表!F189:$M$2000,3,FALSE),"")</f>
        <v/>
      </c>
      <c r="G188" s="164" t="str">
        <f>IF(E188="謝金",VLOOKUP(E188,支出入力表!F189:$M$2000,4,FALSE),"")</f>
        <v/>
      </c>
      <c r="H188" s="166" t="str">
        <f>IF(E188="謝金",VLOOKUP(E188,支出入力表!F189:$M$2000,5,FALSE),"")</f>
        <v/>
      </c>
      <c r="I188" s="167" t="str">
        <f>IF(E188="謝金",VLOOKUP(E188,支出入力表!F189:$M$2000,6,FALSE),"")</f>
        <v/>
      </c>
      <c r="J188" s="167" t="str">
        <f>IF(E188="謝金",VLOOKUP(E188,支出入力表!F189:$M$2000,7,FALSE),"")</f>
        <v/>
      </c>
      <c r="K188" s="168" t="str">
        <f>IF(E188="謝金",VLOOKUP(E188,支出入力表!F189:$M$2000,8,FALSE),"")</f>
        <v/>
      </c>
    </row>
    <row r="189" spans="2:11" x14ac:dyDescent="0.55000000000000004">
      <c r="B189" s="178" t="str">
        <f>IF(E189="謝金",支出入力表!A190,"")</f>
        <v/>
      </c>
      <c r="C189" s="164" t="str">
        <f>IF(E189="謝金",支出入力表!C190,"")</f>
        <v/>
      </c>
      <c r="D189" s="165" t="str">
        <f>IF(支出入力表!E190="謝金","謝金","")</f>
        <v/>
      </c>
      <c r="E189" s="165" t="str">
        <f>IF(支出入力表!F190="謝金","謝金","")</f>
        <v/>
      </c>
      <c r="F189" s="164" t="str">
        <f>IF(E189="謝金",VLOOKUP(E189,支出入力表!F190:$M$2000,3,FALSE),"")</f>
        <v/>
      </c>
      <c r="G189" s="164" t="str">
        <f>IF(E189="謝金",VLOOKUP(E189,支出入力表!F190:$M$2000,4,FALSE),"")</f>
        <v/>
      </c>
      <c r="H189" s="166" t="str">
        <f>IF(E189="謝金",VLOOKUP(E189,支出入力表!F190:$M$2000,5,FALSE),"")</f>
        <v/>
      </c>
      <c r="I189" s="167" t="str">
        <f>IF(E189="謝金",VLOOKUP(E189,支出入力表!F190:$M$2000,6,FALSE),"")</f>
        <v/>
      </c>
      <c r="J189" s="167" t="str">
        <f>IF(E189="謝金",VLOOKUP(E189,支出入力表!F190:$M$2000,7,FALSE),"")</f>
        <v/>
      </c>
      <c r="K189" s="168" t="str">
        <f>IF(E189="謝金",VLOOKUP(E189,支出入力表!F190:$M$2000,8,FALSE),"")</f>
        <v/>
      </c>
    </row>
    <row r="190" spans="2:11" x14ac:dyDescent="0.55000000000000004">
      <c r="B190" s="178" t="str">
        <f>IF(E190="謝金",支出入力表!A191,"")</f>
        <v/>
      </c>
      <c r="C190" s="164" t="str">
        <f>IF(E190="謝金",支出入力表!C191,"")</f>
        <v/>
      </c>
      <c r="D190" s="165" t="str">
        <f>IF(支出入力表!E191="謝金","謝金","")</f>
        <v/>
      </c>
      <c r="E190" s="165" t="str">
        <f>IF(支出入力表!F191="謝金","謝金","")</f>
        <v/>
      </c>
      <c r="F190" s="164" t="str">
        <f>IF(E190="謝金",VLOOKUP(E190,支出入力表!F191:$M$2000,3,FALSE),"")</f>
        <v/>
      </c>
      <c r="G190" s="164" t="str">
        <f>IF(E190="謝金",VLOOKUP(E190,支出入力表!F191:$M$2000,4,FALSE),"")</f>
        <v/>
      </c>
      <c r="H190" s="166" t="str">
        <f>IF(E190="謝金",VLOOKUP(E190,支出入力表!F191:$M$2000,5,FALSE),"")</f>
        <v/>
      </c>
      <c r="I190" s="167" t="str">
        <f>IF(E190="謝金",VLOOKUP(E190,支出入力表!F191:$M$2000,6,FALSE),"")</f>
        <v/>
      </c>
      <c r="J190" s="167" t="str">
        <f>IF(E190="謝金",VLOOKUP(E190,支出入力表!F191:$M$2000,7,FALSE),"")</f>
        <v/>
      </c>
      <c r="K190" s="168" t="str">
        <f>IF(E190="謝金",VLOOKUP(E190,支出入力表!F191:$M$2000,8,FALSE),"")</f>
        <v/>
      </c>
    </row>
    <row r="191" spans="2:11" x14ac:dyDescent="0.55000000000000004">
      <c r="B191" s="178" t="str">
        <f>IF(E191="謝金",支出入力表!A192,"")</f>
        <v/>
      </c>
      <c r="C191" s="164" t="str">
        <f>IF(E191="謝金",支出入力表!C192,"")</f>
        <v/>
      </c>
      <c r="D191" s="165" t="str">
        <f>IF(支出入力表!E192="謝金","謝金","")</f>
        <v/>
      </c>
      <c r="E191" s="165" t="str">
        <f>IF(支出入力表!F192="謝金","謝金","")</f>
        <v/>
      </c>
      <c r="F191" s="164" t="str">
        <f>IF(E191="謝金",VLOOKUP(E191,支出入力表!F192:$M$2000,3,FALSE),"")</f>
        <v/>
      </c>
      <c r="G191" s="164" t="str">
        <f>IF(E191="謝金",VLOOKUP(E191,支出入力表!F192:$M$2000,4,FALSE),"")</f>
        <v/>
      </c>
      <c r="H191" s="166" t="str">
        <f>IF(E191="謝金",VLOOKUP(E191,支出入力表!F192:$M$2000,5,FALSE),"")</f>
        <v/>
      </c>
      <c r="I191" s="167" t="str">
        <f>IF(E191="謝金",VLOOKUP(E191,支出入力表!F192:$M$2000,6,FALSE),"")</f>
        <v/>
      </c>
      <c r="J191" s="167" t="str">
        <f>IF(E191="謝金",VLOOKUP(E191,支出入力表!F192:$M$2000,7,FALSE),"")</f>
        <v/>
      </c>
      <c r="K191" s="168" t="str">
        <f>IF(E191="謝金",VLOOKUP(E191,支出入力表!F192:$M$2000,8,FALSE),"")</f>
        <v/>
      </c>
    </row>
    <row r="192" spans="2:11" x14ac:dyDescent="0.55000000000000004">
      <c r="B192" s="178" t="str">
        <f>IF(E192="謝金",支出入力表!A193,"")</f>
        <v/>
      </c>
      <c r="C192" s="164" t="str">
        <f>IF(E192="謝金",支出入力表!C193,"")</f>
        <v/>
      </c>
      <c r="D192" s="165" t="str">
        <f>IF(支出入力表!E193="謝金","謝金","")</f>
        <v/>
      </c>
      <c r="E192" s="165" t="str">
        <f>IF(支出入力表!F193="謝金","謝金","")</f>
        <v/>
      </c>
      <c r="F192" s="164" t="str">
        <f>IF(E192="謝金",VLOOKUP(E192,支出入力表!F193:$M$2000,3,FALSE),"")</f>
        <v/>
      </c>
      <c r="G192" s="164" t="str">
        <f>IF(E192="謝金",VLOOKUP(E192,支出入力表!F193:$M$2000,4,FALSE),"")</f>
        <v/>
      </c>
      <c r="H192" s="166" t="str">
        <f>IF(E192="謝金",VLOOKUP(E192,支出入力表!F193:$M$2000,5,FALSE),"")</f>
        <v/>
      </c>
      <c r="I192" s="167" t="str">
        <f>IF(E192="謝金",VLOOKUP(E192,支出入力表!F193:$M$2000,6,FALSE),"")</f>
        <v/>
      </c>
      <c r="J192" s="167" t="str">
        <f>IF(E192="謝金",VLOOKUP(E192,支出入力表!F193:$M$2000,7,FALSE),"")</f>
        <v/>
      </c>
      <c r="K192" s="168" t="str">
        <f>IF(E192="謝金",VLOOKUP(E192,支出入力表!F193:$M$2000,8,FALSE),"")</f>
        <v/>
      </c>
    </row>
    <row r="193" spans="2:11" x14ac:dyDescent="0.55000000000000004">
      <c r="B193" s="178" t="str">
        <f>IF(E193="謝金",支出入力表!A194,"")</f>
        <v/>
      </c>
      <c r="C193" s="164" t="str">
        <f>IF(E193="謝金",支出入力表!C194,"")</f>
        <v/>
      </c>
      <c r="D193" s="165" t="str">
        <f>IF(支出入力表!E194="謝金","謝金","")</f>
        <v/>
      </c>
      <c r="E193" s="165" t="str">
        <f>IF(支出入力表!F194="謝金","謝金","")</f>
        <v/>
      </c>
      <c r="F193" s="164" t="str">
        <f>IF(E193="謝金",VLOOKUP(E193,支出入力表!F194:$M$2000,3,FALSE),"")</f>
        <v/>
      </c>
      <c r="G193" s="164" t="str">
        <f>IF(E193="謝金",VLOOKUP(E193,支出入力表!F194:$M$2000,4,FALSE),"")</f>
        <v/>
      </c>
      <c r="H193" s="166" t="str">
        <f>IF(E193="謝金",VLOOKUP(E193,支出入力表!F194:$M$2000,5,FALSE),"")</f>
        <v/>
      </c>
      <c r="I193" s="167" t="str">
        <f>IF(E193="謝金",VLOOKUP(E193,支出入力表!F194:$M$2000,6,FALSE),"")</f>
        <v/>
      </c>
      <c r="J193" s="167" t="str">
        <f>IF(E193="謝金",VLOOKUP(E193,支出入力表!F194:$M$2000,7,FALSE),"")</f>
        <v/>
      </c>
      <c r="K193" s="168" t="str">
        <f>IF(E193="謝金",VLOOKUP(E193,支出入力表!F194:$M$2000,8,FALSE),"")</f>
        <v/>
      </c>
    </row>
    <row r="194" spans="2:11" x14ac:dyDescent="0.55000000000000004">
      <c r="B194" s="178" t="str">
        <f>IF(E194="謝金",支出入力表!A195,"")</f>
        <v/>
      </c>
      <c r="C194" s="164" t="str">
        <f>IF(E194="謝金",支出入力表!C195,"")</f>
        <v/>
      </c>
      <c r="D194" s="165" t="str">
        <f>IF(支出入力表!E195="謝金","謝金","")</f>
        <v/>
      </c>
      <c r="E194" s="165" t="str">
        <f>IF(支出入力表!F195="謝金","謝金","")</f>
        <v/>
      </c>
      <c r="F194" s="164" t="str">
        <f>IF(E194="謝金",VLOOKUP(E194,支出入力表!F195:$M$2000,3,FALSE),"")</f>
        <v/>
      </c>
      <c r="G194" s="164" t="str">
        <f>IF(E194="謝金",VLOOKUP(E194,支出入力表!F195:$M$2000,4,FALSE),"")</f>
        <v/>
      </c>
      <c r="H194" s="166" t="str">
        <f>IF(E194="謝金",VLOOKUP(E194,支出入力表!F195:$M$2000,5,FALSE),"")</f>
        <v/>
      </c>
      <c r="I194" s="167" t="str">
        <f>IF(E194="謝金",VLOOKUP(E194,支出入力表!F195:$M$2000,6,FALSE),"")</f>
        <v/>
      </c>
      <c r="J194" s="167" t="str">
        <f>IF(E194="謝金",VLOOKUP(E194,支出入力表!F195:$M$2000,7,FALSE),"")</f>
        <v/>
      </c>
      <c r="K194" s="168" t="str">
        <f>IF(E194="謝金",VLOOKUP(E194,支出入力表!F195:$M$2000,8,FALSE),"")</f>
        <v/>
      </c>
    </row>
    <row r="195" spans="2:11" x14ac:dyDescent="0.55000000000000004">
      <c r="B195" s="178" t="str">
        <f>IF(E195="謝金",支出入力表!A196,"")</f>
        <v/>
      </c>
      <c r="C195" s="164" t="str">
        <f>IF(E195="謝金",支出入力表!C196,"")</f>
        <v/>
      </c>
      <c r="D195" s="165" t="str">
        <f>IF(支出入力表!E196="謝金","謝金","")</f>
        <v/>
      </c>
      <c r="E195" s="165" t="str">
        <f>IF(支出入力表!F196="謝金","謝金","")</f>
        <v/>
      </c>
      <c r="F195" s="164" t="str">
        <f>IF(E195="謝金",VLOOKUP(E195,支出入力表!F196:$M$2000,3,FALSE),"")</f>
        <v/>
      </c>
      <c r="G195" s="164" t="str">
        <f>IF(E195="謝金",VLOOKUP(E195,支出入力表!F196:$M$2000,4,FALSE),"")</f>
        <v/>
      </c>
      <c r="H195" s="166" t="str">
        <f>IF(E195="謝金",VLOOKUP(E195,支出入力表!F196:$M$2000,5,FALSE),"")</f>
        <v/>
      </c>
      <c r="I195" s="167" t="str">
        <f>IF(E195="謝金",VLOOKUP(E195,支出入力表!F196:$M$2000,6,FALSE),"")</f>
        <v/>
      </c>
      <c r="J195" s="167" t="str">
        <f>IF(E195="謝金",VLOOKUP(E195,支出入力表!F196:$M$2000,7,FALSE),"")</f>
        <v/>
      </c>
      <c r="K195" s="168" t="str">
        <f>IF(E195="謝金",VLOOKUP(E195,支出入力表!F196:$M$2000,8,FALSE),"")</f>
        <v/>
      </c>
    </row>
    <row r="196" spans="2:11" x14ac:dyDescent="0.55000000000000004">
      <c r="B196" s="178" t="str">
        <f>IF(E196="謝金",支出入力表!A197,"")</f>
        <v/>
      </c>
      <c r="C196" s="164" t="str">
        <f>IF(E196="謝金",支出入力表!C197,"")</f>
        <v/>
      </c>
      <c r="D196" s="165" t="str">
        <f>IF(支出入力表!E197="謝金","謝金","")</f>
        <v/>
      </c>
      <c r="E196" s="165" t="str">
        <f>IF(支出入力表!F197="謝金","謝金","")</f>
        <v/>
      </c>
      <c r="F196" s="164" t="str">
        <f>IF(E196="謝金",VLOOKUP(E196,支出入力表!F197:$M$2000,3,FALSE),"")</f>
        <v/>
      </c>
      <c r="G196" s="164" t="str">
        <f>IF(E196="謝金",VLOOKUP(E196,支出入力表!F197:$M$2000,4,FALSE),"")</f>
        <v/>
      </c>
      <c r="H196" s="166" t="str">
        <f>IF(E196="謝金",VLOOKUP(E196,支出入力表!F197:$M$2000,5,FALSE),"")</f>
        <v/>
      </c>
      <c r="I196" s="167" t="str">
        <f>IF(E196="謝金",VLOOKUP(E196,支出入力表!F197:$M$2000,6,FALSE),"")</f>
        <v/>
      </c>
      <c r="J196" s="167" t="str">
        <f>IF(E196="謝金",VLOOKUP(E196,支出入力表!F197:$M$2000,7,FALSE),"")</f>
        <v/>
      </c>
      <c r="K196" s="168" t="str">
        <f>IF(E196="謝金",VLOOKUP(E196,支出入力表!F197:$M$2000,8,FALSE),"")</f>
        <v/>
      </c>
    </row>
    <row r="197" spans="2:11" x14ac:dyDescent="0.55000000000000004">
      <c r="B197" s="178" t="str">
        <f>IF(E197="謝金",支出入力表!A198,"")</f>
        <v/>
      </c>
      <c r="C197" s="164" t="str">
        <f>IF(E197="謝金",支出入力表!C198,"")</f>
        <v/>
      </c>
      <c r="D197" s="165" t="str">
        <f>IF(支出入力表!E198="謝金","謝金","")</f>
        <v/>
      </c>
      <c r="E197" s="165" t="str">
        <f>IF(支出入力表!F198="謝金","謝金","")</f>
        <v/>
      </c>
      <c r="F197" s="164" t="str">
        <f>IF(E197="謝金",VLOOKUP(E197,支出入力表!F198:$M$2000,3,FALSE),"")</f>
        <v/>
      </c>
      <c r="G197" s="164" t="str">
        <f>IF(E197="謝金",VLOOKUP(E197,支出入力表!F198:$M$2000,4,FALSE),"")</f>
        <v/>
      </c>
      <c r="H197" s="166" t="str">
        <f>IF(E197="謝金",VLOOKUP(E197,支出入力表!F198:$M$2000,5,FALSE),"")</f>
        <v/>
      </c>
      <c r="I197" s="167" t="str">
        <f>IF(E197="謝金",VLOOKUP(E197,支出入力表!F198:$M$2000,6,FALSE),"")</f>
        <v/>
      </c>
      <c r="J197" s="167" t="str">
        <f>IF(E197="謝金",VLOOKUP(E197,支出入力表!F198:$M$2000,7,FALSE),"")</f>
        <v/>
      </c>
      <c r="K197" s="168" t="str">
        <f>IF(E197="謝金",VLOOKUP(E197,支出入力表!F198:$M$2000,8,FALSE),"")</f>
        <v/>
      </c>
    </row>
    <row r="198" spans="2:11" x14ac:dyDescent="0.55000000000000004">
      <c r="B198" s="178" t="str">
        <f>IF(E198="謝金",支出入力表!A199,"")</f>
        <v/>
      </c>
      <c r="C198" s="164" t="str">
        <f>IF(E198="謝金",支出入力表!C199,"")</f>
        <v/>
      </c>
      <c r="D198" s="165" t="str">
        <f>IF(支出入力表!E199="謝金","謝金","")</f>
        <v/>
      </c>
      <c r="E198" s="165" t="str">
        <f>IF(支出入力表!F199="謝金","謝金","")</f>
        <v/>
      </c>
      <c r="F198" s="164" t="str">
        <f>IF(E198="謝金",VLOOKUP(E198,支出入力表!F199:$M$2000,3,FALSE),"")</f>
        <v/>
      </c>
      <c r="G198" s="164" t="str">
        <f>IF(E198="謝金",VLOOKUP(E198,支出入力表!F199:$M$2000,4,FALSE),"")</f>
        <v/>
      </c>
      <c r="H198" s="166" t="str">
        <f>IF(E198="謝金",VLOOKUP(E198,支出入力表!F199:$M$2000,5,FALSE),"")</f>
        <v/>
      </c>
      <c r="I198" s="167" t="str">
        <f>IF(E198="謝金",VLOOKUP(E198,支出入力表!F199:$M$2000,6,FALSE),"")</f>
        <v/>
      </c>
      <c r="J198" s="167" t="str">
        <f>IF(E198="謝金",VLOOKUP(E198,支出入力表!F199:$M$2000,7,FALSE),"")</f>
        <v/>
      </c>
      <c r="K198" s="168" t="str">
        <f>IF(E198="謝金",VLOOKUP(E198,支出入力表!F199:$M$2000,8,FALSE),"")</f>
        <v/>
      </c>
    </row>
    <row r="199" spans="2:11" x14ac:dyDescent="0.55000000000000004">
      <c r="B199" s="178" t="str">
        <f>IF(E199="謝金",支出入力表!A200,"")</f>
        <v/>
      </c>
      <c r="C199" s="164" t="str">
        <f>IF(E199="謝金",支出入力表!C200,"")</f>
        <v/>
      </c>
      <c r="D199" s="165" t="str">
        <f>IF(支出入力表!E200="謝金","謝金","")</f>
        <v/>
      </c>
      <c r="E199" s="165" t="str">
        <f>IF(支出入力表!F200="謝金","謝金","")</f>
        <v/>
      </c>
      <c r="F199" s="164" t="str">
        <f>IF(E199="謝金",VLOOKUP(E199,支出入力表!F200:$M$2000,3,FALSE),"")</f>
        <v/>
      </c>
      <c r="G199" s="164" t="str">
        <f>IF(E199="謝金",VLOOKUP(E199,支出入力表!F200:$M$2000,4,FALSE),"")</f>
        <v/>
      </c>
      <c r="H199" s="166" t="str">
        <f>IF(E199="謝金",VLOOKUP(E199,支出入力表!F200:$M$2000,5,FALSE),"")</f>
        <v/>
      </c>
      <c r="I199" s="167" t="str">
        <f>IF(E199="謝金",VLOOKUP(E199,支出入力表!F200:$M$2000,6,FALSE),"")</f>
        <v/>
      </c>
      <c r="J199" s="167" t="str">
        <f>IF(E199="謝金",VLOOKUP(E199,支出入力表!F200:$M$2000,7,FALSE),"")</f>
        <v/>
      </c>
      <c r="K199" s="168" t="str">
        <f>IF(E199="謝金",VLOOKUP(E199,支出入力表!F200:$M$2000,8,FALSE),"")</f>
        <v/>
      </c>
    </row>
    <row r="200" spans="2:11" x14ac:dyDescent="0.55000000000000004">
      <c r="B200" s="178" t="str">
        <f>IF(E200="謝金",支出入力表!A201,"")</f>
        <v/>
      </c>
      <c r="C200" s="164" t="str">
        <f>IF(E200="謝金",支出入力表!C201,"")</f>
        <v/>
      </c>
      <c r="D200" s="165" t="str">
        <f>IF(支出入力表!E201="謝金","謝金","")</f>
        <v/>
      </c>
      <c r="E200" s="165" t="str">
        <f>IF(支出入力表!F201="謝金","謝金","")</f>
        <v/>
      </c>
      <c r="F200" s="164" t="str">
        <f>IF(E200="謝金",VLOOKUP(E200,支出入力表!F201:$M$2000,3,FALSE),"")</f>
        <v/>
      </c>
      <c r="G200" s="164" t="str">
        <f>IF(E200="謝金",VLOOKUP(E200,支出入力表!F201:$M$2000,4,FALSE),"")</f>
        <v/>
      </c>
      <c r="H200" s="166" t="str">
        <f>IF(E200="謝金",VLOOKUP(E200,支出入力表!F201:$M$2000,5,FALSE),"")</f>
        <v/>
      </c>
      <c r="I200" s="167" t="str">
        <f>IF(E200="謝金",VLOOKUP(E200,支出入力表!F201:$M$2000,6,FALSE),"")</f>
        <v/>
      </c>
      <c r="J200" s="167" t="str">
        <f>IF(E200="謝金",VLOOKUP(E200,支出入力表!F201:$M$2000,7,FALSE),"")</f>
        <v/>
      </c>
      <c r="K200" s="168" t="str">
        <f>IF(E200="謝金",VLOOKUP(E200,支出入力表!F201:$M$2000,8,FALSE),"")</f>
        <v/>
      </c>
    </row>
    <row r="201" spans="2:11" x14ac:dyDescent="0.55000000000000004">
      <c r="B201" s="178" t="str">
        <f>IF(E201="謝金",支出入力表!A202,"")</f>
        <v/>
      </c>
      <c r="C201" s="164" t="str">
        <f>IF(E201="謝金",支出入力表!C202,"")</f>
        <v/>
      </c>
      <c r="D201" s="165" t="str">
        <f>IF(支出入力表!E202="謝金","謝金","")</f>
        <v/>
      </c>
      <c r="E201" s="165" t="str">
        <f>IF(支出入力表!F202="謝金","謝金","")</f>
        <v/>
      </c>
      <c r="F201" s="164" t="str">
        <f>IF(E201="謝金",VLOOKUP(E201,支出入力表!F202:$M$2000,3,FALSE),"")</f>
        <v/>
      </c>
      <c r="G201" s="164" t="str">
        <f>IF(E201="謝金",VLOOKUP(E201,支出入力表!F202:$M$2000,4,FALSE),"")</f>
        <v/>
      </c>
      <c r="H201" s="166" t="str">
        <f>IF(E201="謝金",VLOOKUP(E201,支出入力表!F202:$M$2000,5,FALSE),"")</f>
        <v/>
      </c>
      <c r="I201" s="167" t="str">
        <f>IF(E201="謝金",VLOOKUP(E201,支出入力表!F202:$M$2000,6,FALSE),"")</f>
        <v/>
      </c>
      <c r="J201" s="167" t="str">
        <f>IF(E201="謝金",VLOOKUP(E201,支出入力表!F202:$M$2000,7,FALSE),"")</f>
        <v/>
      </c>
      <c r="K201" s="168" t="str">
        <f>IF(E201="謝金",VLOOKUP(E201,支出入力表!F202:$M$2000,8,FALSE),"")</f>
        <v/>
      </c>
    </row>
    <row r="202" spans="2:11" x14ac:dyDescent="0.55000000000000004">
      <c r="B202" s="178" t="str">
        <f>IF(E202="謝金",支出入力表!A203,"")</f>
        <v/>
      </c>
      <c r="C202" s="164" t="str">
        <f>IF(E202="謝金",支出入力表!C203,"")</f>
        <v/>
      </c>
      <c r="D202" s="165" t="str">
        <f>IF(支出入力表!E203="謝金","謝金","")</f>
        <v/>
      </c>
      <c r="E202" s="165" t="str">
        <f>IF(支出入力表!F203="謝金","謝金","")</f>
        <v/>
      </c>
      <c r="F202" s="164" t="str">
        <f>IF(E202="謝金",VLOOKUP(E202,支出入力表!F203:$M$2000,3,FALSE),"")</f>
        <v/>
      </c>
      <c r="G202" s="164" t="str">
        <f>IF(E202="謝金",VLOOKUP(E202,支出入力表!F203:$M$2000,4,FALSE),"")</f>
        <v/>
      </c>
      <c r="H202" s="166" t="str">
        <f>IF(E202="謝金",VLOOKUP(E202,支出入力表!F203:$M$2000,5,FALSE),"")</f>
        <v/>
      </c>
      <c r="I202" s="167" t="str">
        <f>IF(E202="謝金",VLOOKUP(E202,支出入力表!F203:$M$2000,6,FALSE),"")</f>
        <v/>
      </c>
      <c r="J202" s="167" t="str">
        <f>IF(E202="謝金",VLOOKUP(E202,支出入力表!F203:$M$2000,7,FALSE),"")</f>
        <v/>
      </c>
      <c r="K202" s="168" t="str">
        <f>IF(E202="謝金",VLOOKUP(E202,支出入力表!F203:$M$2000,8,FALSE),"")</f>
        <v/>
      </c>
    </row>
    <row r="203" spans="2:11" x14ac:dyDescent="0.55000000000000004">
      <c r="B203" s="178" t="str">
        <f>IF(E203="謝金",支出入力表!A204,"")</f>
        <v/>
      </c>
      <c r="C203" s="164" t="str">
        <f>IF(E203="謝金",支出入力表!C204,"")</f>
        <v/>
      </c>
      <c r="D203" s="165" t="str">
        <f>IF(支出入力表!E204="謝金","謝金","")</f>
        <v/>
      </c>
      <c r="E203" s="165" t="str">
        <f>IF(支出入力表!F204="謝金","謝金","")</f>
        <v/>
      </c>
      <c r="F203" s="164" t="str">
        <f>IF(E203="謝金",VLOOKUP(E203,支出入力表!F204:$M$2000,3,FALSE),"")</f>
        <v/>
      </c>
      <c r="G203" s="164" t="str">
        <f>IF(E203="謝金",VLOOKUP(E203,支出入力表!F204:$M$2000,4,FALSE),"")</f>
        <v/>
      </c>
      <c r="H203" s="166" t="str">
        <f>IF(E203="謝金",VLOOKUP(E203,支出入力表!F204:$M$2000,5,FALSE),"")</f>
        <v/>
      </c>
      <c r="I203" s="167" t="str">
        <f>IF(E203="謝金",VLOOKUP(E203,支出入力表!F204:$M$2000,6,FALSE),"")</f>
        <v/>
      </c>
      <c r="J203" s="167" t="str">
        <f>IF(E203="謝金",VLOOKUP(E203,支出入力表!F204:$M$2000,7,FALSE),"")</f>
        <v/>
      </c>
      <c r="K203" s="168" t="str">
        <f>IF(E203="謝金",VLOOKUP(E203,支出入力表!F204:$M$2000,8,FALSE),"")</f>
        <v/>
      </c>
    </row>
    <row r="204" spans="2:11" x14ac:dyDescent="0.55000000000000004">
      <c r="B204" s="178" t="str">
        <f>IF(E204="謝金",支出入力表!A205,"")</f>
        <v/>
      </c>
      <c r="C204" s="164" t="str">
        <f>IF(E204="謝金",支出入力表!C205,"")</f>
        <v/>
      </c>
      <c r="D204" s="165" t="str">
        <f>IF(支出入力表!E205="謝金","謝金","")</f>
        <v/>
      </c>
      <c r="E204" s="165" t="str">
        <f>IF(支出入力表!F205="謝金","謝金","")</f>
        <v/>
      </c>
      <c r="F204" s="164" t="str">
        <f>IF(E204="謝金",VLOOKUP(E204,支出入力表!F205:$M$2000,3,FALSE),"")</f>
        <v/>
      </c>
      <c r="G204" s="164" t="str">
        <f>IF(E204="謝金",VLOOKUP(E204,支出入力表!F205:$M$2000,4,FALSE),"")</f>
        <v/>
      </c>
      <c r="H204" s="166" t="str">
        <f>IF(E204="謝金",VLOOKUP(E204,支出入力表!F205:$M$2000,5,FALSE),"")</f>
        <v/>
      </c>
      <c r="I204" s="167" t="str">
        <f>IF(E204="謝金",VLOOKUP(E204,支出入力表!F205:$M$2000,6,FALSE),"")</f>
        <v/>
      </c>
      <c r="J204" s="167" t="str">
        <f>IF(E204="謝金",VLOOKUP(E204,支出入力表!F205:$M$2000,7,FALSE),"")</f>
        <v/>
      </c>
      <c r="K204" s="168" t="str">
        <f>IF(E204="謝金",VLOOKUP(E204,支出入力表!F205:$M$2000,8,FALSE),"")</f>
        <v/>
      </c>
    </row>
    <row r="205" spans="2:11" x14ac:dyDescent="0.55000000000000004">
      <c r="B205" s="178" t="str">
        <f>IF(E205="謝金",支出入力表!A206,"")</f>
        <v/>
      </c>
      <c r="C205" s="164" t="str">
        <f>IF(E205="謝金",支出入力表!C206,"")</f>
        <v/>
      </c>
      <c r="D205" s="165" t="str">
        <f>IF(支出入力表!E206="謝金","謝金","")</f>
        <v/>
      </c>
      <c r="E205" s="165" t="str">
        <f>IF(支出入力表!F206="謝金","謝金","")</f>
        <v/>
      </c>
      <c r="F205" s="164" t="str">
        <f>IF(E205="謝金",VLOOKUP(E205,支出入力表!F206:$M$2000,3,FALSE),"")</f>
        <v/>
      </c>
      <c r="G205" s="164" t="str">
        <f>IF(E205="謝金",VLOOKUP(E205,支出入力表!F206:$M$2000,4,FALSE),"")</f>
        <v/>
      </c>
      <c r="H205" s="166" t="str">
        <f>IF(E205="謝金",VLOOKUP(E205,支出入力表!F206:$M$2000,5,FALSE),"")</f>
        <v/>
      </c>
      <c r="I205" s="167" t="str">
        <f>IF(E205="謝金",VLOOKUP(E205,支出入力表!F206:$M$2000,6,FALSE),"")</f>
        <v/>
      </c>
      <c r="J205" s="167" t="str">
        <f>IF(E205="謝金",VLOOKUP(E205,支出入力表!F206:$M$2000,7,FALSE),"")</f>
        <v/>
      </c>
      <c r="K205" s="168" t="str">
        <f>IF(E205="謝金",VLOOKUP(E205,支出入力表!F206:$M$2000,8,FALSE),"")</f>
        <v/>
      </c>
    </row>
    <row r="206" spans="2:11" x14ac:dyDescent="0.55000000000000004">
      <c r="B206" s="178" t="str">
        <f>IF(E206="謝金",支出入力表!A207,"")</f>
        <v/>
      </c>
      <c r="C206" s="164" t="str">
        <f>IF(E206="謝金",支出入力表!C207,"")</f>
        <v/>
      </c>
      <c r="D206" s="165" t="str">
        <f>IF(支出入力表!E207="謝金","謝金","")</f>
        <v/>
      </c>
      <c r="E206" s="165" t="str">
        <f>IF(支出入力表!F207="謝金","謝金","")</f>
        <v/>
      </c>
      <c r="F206" s="164" t="str">
        <f>IF(E206="謝金",VLOOKUP(E206,支出入力表!F207:$M$2000,3,FALSE),"")</f>
        <v/>
      </c>
      <c r="G206" s="164" t="str">
        <f>IF(E206="謝金",VLOOKUP(E206,支出入力表!F207:$M$2000,4,FALSE),"")</f>
        <v/>
      </c>
      <c r="H206" s="166" t="str">
        <f>IF(E206="謝金",VLOOKUP(E206,支出入力表!F207:$M$2000,5,FALSE),"")</f>
        <v/>
      </c>
      <c r="I206" s="167" t="str">
        <f>IF(E206="謝金",VLOOKUP(E206,支出入力表!F207:$M$2000,6,FALSE),"")</f>
        <v/>
      </c>
      <c r="J206" s="167" t="str">
        <f>IF(E206="謝金",VLOOKUP(E206,支出入力表!F207:$M$2000,7,FALSE),"")</f>
        <v/>
      </c>
      <c r="K206" s="168" t="str">
        <f>IF(E206="謝金",VLOOKUP(E206,支出入力表!F207:$M$2000,8,FALSE),"")</f>
        <v/>
      </c>
    </row>
    <row r="207" spans="2:11" x14ac:dyDescent="0.55000000000000004">
      <c r="B207" s="178" t="str">
        <f>IF(E207="謝金",支出入力表!A208,"")</f>
        <v/>
      </c>
      <c r="C207" s="164" t="str">
        <f>IF(E207="謝金",支出入力表!C208,"")</f>
        <v/>
      </c>
      <c r="D207" s="165" t="str">
        <f>IF(支出入力表!E208="謝金","謝金","")</f>
        <v/>
      </c>
      <c r="E207" s="165" t="str">
        <f>IF(支出入力表!F208="謝金","謝金","")</f>
        <v/>
      </c>
      <c r="F207" s="164" t="str">
        <f>IF(E207="謝金",VLOOKUP(E207,支出入力表!F208:$M$2000,3,FALSE),"")</f>
        <v/>
      </c>
      <c r="G207" s="164" t="str">
        <f>IF(E207="謝金",VLOOKUP(E207,支出入力表!F208:$M$2000,4,FALSE),"")</f>
        <v/>
      </c>
      <c r="H207" s="166" t="str">
        <f>IF(E207="謝金",VLOOKUP(E207,支出入力表!F208:$M$2000,5,FALSE),"")</f>
        <v/>
      </c>
      <c r="I207" s="167" t="str">
        <f>IF(E207="謝金",VLOOKUP(E207,支出入力表!F208:$M$2000,6,FALSE),"")</f>
        <v/>
      </c>
      <c r="J207" s="167" t="str">
        <f>IF(E207="謝金",VLOOKUP(E207,支出入力表!F208:$M$2000,7,FALSE),"")</f>
        <v/>
      </c>
      <c r="K207" s="168" t="str">
        <f>IF(E207="謝金",VLOOKUP(E207,支出入力表!F208:$M$2000,8,FALSE),"")</f>
        <v/>
      </c>
    </row>
    <row r="208" spans="2:11" x14ac:dyDescent="0.55000000000000004">
      <c r="B208" s="178" t="str">
        <f>IF(E208="謝金",支出入力表!A209,"")</f>
        <v/>
      </c>
      <c r="C208" s="164" t="str">
        <f>IF(E208="謝金",支出入力表!C209,"")</f>
        <v/>
      </c>
      <c r="D208" s="165" t="str">
        <f>IF(支出入力表!E209="謝金","謝金","")</f>
        <v/>
      </c>
      <c r="E208" s="165" t="str">
        <f>IF(支出入力表!F209="謝金","謝金","")</f>
        <v/>
      </c>
      <c r="F208" s="164" t="str">
        <f>IF(E208="謝金",VLOOKUP(E208,支出入力表!F209:$M$2000,3,FALSE),"")</f>
        <v/>
      </c>
      <c r="G208" s="164" t="str">
        <f>IF(E208="謝金",VLOOKUP(E208,支出入力表!F209:$M$2000,4,FALSE),"")</f>
        <v/>
      </c>
      <c r="H208" s="166" t="str">
        <f>IF(E208="謝金",VLOOKUP(E208,支出入力表!F209:$M$2000,5,FALSE),"")</f>
        <v/>
      </c>
      <c r="I208" s="167" t="str">
        <f>IF(E208="謝金",VLOOKUP(E208,支出入力表!F209:$M$2000,6,FALSE),"")</f>
        <v/>
      </c>
      <c r="J208" s="167" t="str">
        <f>IF(E208="謝金",VLOOKUP(E208,支出入力表!F209:$M$2000,7,FALSE),"")</f>
        <v/>
      </c>
      <c r="K208" s="168" t="str">
        <f>IF(E208="謝金",VLOOKUP(E208,支出入力表!F209:$M$2000,8,FALSE),"")</f>
        <v/>
      </c>
    </row>
    <row r="209" spans="2:11" x14ac:dyDescent="0.55000000000000004">
      <c r="B209" s="178" t="str">
        <f>IF(E209="謝金",支出入力表!A210,"")</f>
        <v/>
      </c>
      <c r="C209" s="164" t="str">
        <f>IF(E209="謝金",支出入力表!C210,"")</f>
        <v/>
      </c>
      <c r="D209" s="165" t="str">
        <f>IF(支出入力表!E210="謝金","謝金","")</f>
        <v/>
      </c>
      <c r="E209" s="165" t="str">
        <f>IF(支出入力表!F210="謝金","謝金","")</f>
        <v/>
      </c>
      <c r="F209" s="164" t="str">
        <f>IF(E209="謝金",VLOOKUP(E209,支出入力表!F210:$M$2000,3,FALSE),"")</f>
        <v/>
      </c>
      <c r="G209" s="164" t="str">
        <f>IF(E209="謝金",VLOOKUP(E209,支出入力表!F210:$M$2000,4,FALSE),"")</f>
        <v/>
      </c>
      <c r="H209" s="166" t="str">
        <f>IF(E209="謝金",VLOOKUP(E209,支出入力表!F210:$M$2000,5,FALSE),"")</f>
        <v/>
      </c>
      <c r="I209" s="167" t="str">
        <f>IF(E209="謝金",VLOOKUP(E209,支出入力表!F210:$M$2000,6,FALSE),"")</f>
        <v/>
      </c>
      <c r="J209" s="167" t="str">
        <f>IF(E209="謝金",VLOOKUP(E209,支出入力表!F210:$M$2000,7,FALSE),"")</f>
        <v/>
      </c>
      <c r="K209" s="168" t="str">
        <f>IF(E209="謝金",VLOOKUP(E209,支出入力表!F210:$M$2000,8,FALSE),"")</f>
        <v/>
      </c>
    </row>
    <row r="210" spans="2:11" x14ac:dyDescent="0.55000000000000004">
      <c r="B210" s="178" t="str">
        <f>IF(E210="謝金",支出入力表!A211,"")</f>
        <v/>
      </c>
      <c r="C210" s="164" t="str">
        <f>IF(E210="謝金",支出入力表!C211,"")</f>
        <v/>
      </c>
      <c r="D210" s="165" t="str">
        <f>IF(支出入力表!E211="謝金","謝金","")</f>
        <v/>
      </c>
      <c r="E210" s="165" t="str">
        <f>IF(支出入力表!F211="謝金","謝金","")</f>
        <v/>
      </c>
      <c r="F210" s="164" t="str">
        <f>IF(E210="謝金",VLOOKUP(E210,支出入力表!F211:$M$2000,3,FALSE),"")</f>
        <v/>
      </c>
      <c r="G210" s="164" t="str">
        <f>IF(E210="謝金",VLOOKUP(E210,支出入力表!F211:$M$2000,4,FALSE),"")</f>
        <v/>
      </c>
      <c r="H210" s="166" t="str">
        <f>IF(E210="謝金",VLOOKUP(E210,支出入力表!F211:$M$2000,5,FALSE),"")</f>
        <v/>
      </c>
      <c r="I210" s="167" t="str">
        <f>IF(E210="謝金",VLOOKUP(E210,支出入力表!F211:$M$2000,6,FALSE),"")</f>
        <v/>
      </c>
      <c r="J210" s="167" t="str">
        <f>IF(E210="謝金",VLOOKUP(E210,支出入力表!F211:$M$2000,7,FALSE),"")</f>
        <v/>
      </c>
      <c r="K210" s="168" t="str">
        <f>IF(E210="謝金",VLOOKUP(E210,支出入力表!F211:$M$2000,8,FALSE),"")</f>
        <v/>
      </c>
    </row>
    <row r="211" spans="2:11" x14ac:dyDescent="0.55000000000000004">
      <c r="B211" s="178" t="str">
        <f>IF(E211="謝金",支出入力表!A212,"")</f>
        <v/>
      </c>
      <c r="C211" s="164" t="str">
        <f>IF(E211="謝金",支出入力表!C212,"")</f>
        <v/>
      </c>
      <c r="D211" s="165" t="str">
        <f>IF(支出入力表!E212="謝金","謝金","")</f>
        <v/>
      </c>
      <c r="E211" s="165" t="str">
        <f>IF(支出入力表!F212="謝金","謝金","")</f>
        <v/>
      </c>
      <c r="F211" s="164" t="str">
        <f>IF(E211="謝金",VLOOKUP(E211,支出入力表!F212:$M$2000,3,FALSE),"")</f>
        <v/>
      </c>
      <c r="G211" s="164" t="str">
        <f>IF(E211="謝金",VLOOKUP(E211,支出入力表!F212:$M$2000,4,FALSE),"")</f>
        <v/>
      </c>
      <c r="H211" s="166" t="str">
        <f>IF(E211="謝金",VLOOKUP(E211,支出入力表!F212:$M$2000,5,FALSE),"")</f>
        <v/>
      </c>
      <c r="I211" s="167" t="str">
        <f>IF(E211="謝金",VLOOKUP(E211,支出入力表!F212:$M$2000,6,FALSE),"")</f>
        <v/>
      </c>
      <c r="J211" s="167" t="str">
        <f>IF(E211="謝金",VLOOKUP(E211,支出入力表!F212:$M$2000,7,FALSE),"")</f>
        <v/>
      </c>
      <c r="K211" s="168" t="str">
        <f>IF(E211="謝金",VLOOKUP(E211,支出入力表!F212:$M$2000,8,FALSE),"")</f>
        <v/>
      </c>
    </row>
    <row r="212" spans="2:11" x14ac:dyDescent="0.55000000000000004">
      <c r="B212" s="178" t="str">
        <f>IF(E212="謝金",支出入力表!A213,"")</f>
        <v/>
      </c>
      <c r="C212" s="164" t="str">
        <f>IF(E212="謝金",支出入力表!C213,"")</f>
        <v/>
      </c>
      <c r="D212" s="165" t="str">
        <f>IF(支出入力表!E213="謝金","謝金","")</f>
        <v/>
      </c>
      <c r="E212" s="165" t="str">
        <f>IF(支出入力表!F213="謝金","謝金","")</f>
        <v/>
      </c>
      <c r="F212" s="164" t="str">
        <f>IF(E212="謝金",VLOOKUP(E212,支出入力表!F213:$M$2000,3,FALSE),"")</f>
        <v/>
      </c>
      <c r="G212" s="164" t="str">
        <f>IF(E212="謝金",VLOOKUP(E212,支出入力表!F213:$M$2000,4,FALSE),"")</f>
        <v/>
      </c>
      <c r="H212" s="166" t="str">
        <f>IF(E212="謝金",VLOOKUP(E212,支出入力表!F213:$M$2000,5,FALSE),"")</f>
        <v/>
      </c>
      <c r="I212" s="167" t="str">
        <f>IF(E212="謝金",VLOOKUP(E212,支出入力表!F213:$M$2000,6,FALSE),"")</f>
        <v/>
      </c>
      <c r="J212" s="167" t="str">
        <f>IF(E212="謝金",VLOOKUP(E212,支出入力表!F213:$M$2000,7,FALSE),"")</f>
        <v/>
      </c>
      <c r="K212" s="168" t="str">
        <f>IF(E212="謝金",VLOOKUP(E212,支出入力表!F213:$M$2000,8,FALSE),"")</f>
        <v/>
      </c>
    </row>
    <row r="213" spans="2:11" x14ac:dyDescent="0.55000000000000004">
      <c r="B213" s="178" t="str">
        <f>IF(E213="謝金",支出入力表!A214,"")</f>
        <v/>
      </c>
      <c r="C213" s="164" t="str">
        <f>IF(E213="謝金",支出入力表!C214,"")</f>
        <v/>
      </c>
      <c r="D213" s="165" t="str">
        <f>IF(支出入力表!E214="謝金","謝金","")</f>
        <v/>
      </c>
      <c r="E213" s="165" t="str">
        <f>IF(支出入力表!F214="謝金","謝金","")</f>
        <v/>
      </c>
      <c r="F213" s="164" t="str">
        <f>IF(E213="謝金",VLOOKUP(E213,支出入力表!F214:$M$2000,3,FALSE),"")</f>
        <v/>
      </c>
      <c r="G213" s="164" t="str">
        <f>IF(E213="謝金",VLOOKUP(E213,支出入力表!F214:$M$2000,4,FALSE),"")</f>
        <v/>
      </c>
      <c r="H213" s="166" t="str">
        <f>IF(E213="謝金",VLOOKUP(E213,支出入力表!F214:$M$2000,5,FALSE),"")</f>
        <v/>
      </c>
      <c r="I213" s="167" t="str">
        <f>IF(E213="謝金",VLOOKUP(E213,支出入力表!F214:$M$2000,6,FALSE),"")</f>
        <v/>
      </c>
      <c r="J213" s="167" t="str">
        <f>IF(E213="謝金",VLOOKUP(E213,支出入力表!F214:$M$2000,7,FALSE),"")</f>
        <v/>
      </c>
      <c r="K213" s="168" t="str">
        <f>IF(E213="謝金",VLOOKUP(E213,支出入力表!F214:$M$2000,8,FALSE),"")</f>
        <v/>
      </c>
    </row>
    <row r="214" spans="2:11" x14ac:dyDescent="0.55000000000000004">
      <c r="B214" s="178" t="str">
        <f>IF(E214="謝金",支出入力表!A215,"")</f>
        <v/>
      </c>
      <c r="C214" s="164" t="str">
        <f>IF(E214="謝金",支出入力表!C215,"")</f>
        <v/>
      </c>
      <c r="D214" s="165" t="str">
        <f>IF(支出入力表!E215="謝金","謝金","")</f>
        <v/>
      </c>
      <c r="E214" s="165" t="str">
        <f>IF(支出入力表!F215="謝金","謝金","")</f>
        <v/>
      </c>
      <c r="F214" s="164" t="str">
        <f>IF(E214="謝金",VLOOKUP(E214,支出入力表!F215:$M$2000,3,FALSE),"")</f>
        <v/>
      </c>
      <c r="G214" s="164" t="str">
        <f>IF(E214="謝金",VLOOKUP(E214,支出入力表!F215:$M$2000,4,FALSE),"")</f>
        <v/>
      </c>
      <c r="H214" s="166" t="str">
        <f>IF(E214="謝金",VLOOKUP(E214,支出入力表!F215:$M$2000,5,FALSE),"")</f>
        <v/>
      </c>
      <c r="I214" s="167" t="str">
        <f>IF(E214="謝金",VLOOKUP(E214,支出入力表!F215:$M$2000,6,FALSE),"")</f>
        <v/>
      </c>
      <c r="J214" s="167" t="str">
        <f>IF(E214="謝金",VLOOKUP(E214,支出入力表!F215:$M$2000,7,FALSE),"")</f>
        <v/>
      </c>
      <c r="K214" s="168" t="str">
        <f>IF(E214="謝金",VLOOKUP(E214,支出入力表!F215:$M$2000,8,FALSE),"")</f>
        <v/>
      </c>
    </row>
    <row r="215" spans="2:11" x14ac:dyDescent="0.55000000000000004">
      <c r="B215" s="178" t="str">
        <f>IF(E215="謝金",支出入力表!A216,"")</f>
        <v/>
      </c>
      <c r="C215" s="164" t="str">
        <f>IF(E215="謝金",支出入力表!C216,"")</f>
        <v/>
      </c>
      <c r="D215" s="165" t="str">
        <f>IF(支出入力表!E216="謝金","謝金","")</f>
        <v/>
      </c>
      <c r="E215" s="165" t="str">
        <f>IF(支出入力表!F216="謝金","謝金","")</f>
        <v/>
      </c>
      <c r="F215" s="164" t="str">
        <f>IF(E215="謝金",VLOOKUP(E215,支出入力表!F216:$M$2000,3,FALSE),"")</f>
        <v/>
      </c>
      <c r="G215" s="164" t="str">
        <f>IF(E215="謝金",VLOOKUP(E215,支出入力表!F216:$M$2000,4,FALSE),"")</f>
        <v/>
      </c>
      <c r="H215" s="166" t="str">
        <f>IF(E215="謝金",VLOOKUP(E215,支出入力表!F216:$M$2000,5,FALSE),"")</f>
        <v/>
      </c>
      <c r="I215" s="167" t="str">
        <f>IF(E215="謝金",VLOOKUP(E215,支出入力表!F216:$M$2000,6,FALSE),"")</f>
        <v/>
      </c>
      <c r="J215" s="167" t="str">
        <f>IF(E215="謝金",VLOOKUP(E215,支出入力表!F216:$M$2000,7,FALSE),"")</f>
        <v/>
      </c>
      <c r="K215" s="168" t="str">
        <f>IF(E215="謝金",VLOOKUP(E215,支出入力表!F216:$M$2000,8,FALSE),"")</f>
        <v/>
      </c>
    </row>
    <row r="216" spans="2:11" x14ac:dyDescent="0.55000000000000004">
      <c r="B216" s="178" t="str">
        <f>IF(E216="謝金",支出入力表!A217,"")</f>
        <v/>
      </c>
      <c r="C216" s="164" t="str">
        <f>IF(E216="謝金",支出入力表!C217,"")</f>
        <v/>
      </c>
      <c r="D216" s="165" t="str">
        <f>IF(支出入力表!E217="謝金","謝金","")</f>
        <v/>
      </c>
      <c r="E216" s="165" t="str">
        <f>IF(支出入力表!F217="謝金","謝金","")</f>
        <v/>
      </c>
      <c r="F216" s="164" t="str">
        <f>IF(E216="謝金",VLOOKUP(E216,支出入力表!F217:$M$2000,3,FALSE),"")</f>
        <v/>
      </c>
      <c r="G216" s="164" t="str">
        <f>IF(E216="謝金",VLOOKUP(E216,支出入力表!F217:$M$2000,4,FALSE),"")</f>
        <v/>
      </c>
      <c r="H216" s="166" t="str">
        <f>IF(E216="謝金",VLOOKUP(E216,支出入力表!F217:$M$2000,5,FALSE),"")</f>
        <v/>
      </c>
      <c r="I216" s="167" t="str">
        <f>IF(E216="謝金",VLOOKUP(E216,支出入力表!F217:$M$2000,6,FALSE),"")</f>
        <v/>
      </c>
      <c r="J216" s="167" t="str">
        <f>IF(E216="謝金",VLOOKUP(E216,支出入力表!F217:$M$2000,7,FALSE),"")</f>
        <v/>
      </c>
      <c r="K216" s="168" t="str">
        <f>IF(E216="謝金",VLOOKUP(E216,支出入力表!F217:$M$2000,8,FALSE),"")</f>
        <v/>
      </c>
    </row>
    <row r="217" spans="2:11" x14ac:dyDescent="0.55000000000000004">
      <c r="B217" s="178" t="str">
        <f>IF(E217="謝金",支出入力表!A218,"")</f>
        <v/>
      </c>
      <c r="C217" s="164" t="str">
        <f>IF(E217="謝金",支出入力表!C218,"")</f>
        <v/>
      </c>
      <c r="D217" s="165" t="str">
        <f>IF(支出入力表!E218="謝金","謝金","")</f>
        <v/>
      </c>
      <c r="E217" s="165" t="str">
        <f>IF(支出入力表!F218="謝金","謝金","")</f>
        <v/>
      </c>
      <c r="F217" s="164" t="str">
        <f>IF(E217="謝金",VLOOKUP(E217,支出入力表!F218:$M$2000,3,FALSE),"")</f>
        <v/>
      </c>
      <c r="G217" s="164" t="str">
        <f>IF(E217="謝金",VLOOKUP(E217,支出入力表!F218:$M$2000,4,FALSE),"")</f>
        <v/>
      </c>
      <c r="H217" s="166" t="str">
        <f>IF(E217="謝金",VLOOKUP(E217,支出入力表!F218:$M$2000,5,FALSE),"")</f>
        <v/>
      </c>
      <c r="I217" s="167" t="str">
        <f>IF(E217="謝金",VLOOKUP(E217,支出入力表!F218:$M$2000,6,FALSE),"")</f>
        <v/>
      </c>
      <c r="J217" s="167" t="str">
        <f>IF(E217="謝金",VLOOKUP(E217,支出入力表!F218:$M$2000,7,FALSE),"")</f>
        <v/>
      </c>
      <c r="K217" s="168" t="str">
        <f>IF(E217="謝金",VLOOKUP(E217,支出入力表!F218:$M$2000,8,FALSE),"")</f>
        <v/>
      </c>
    </row>
    <row r="218" spans="2:11" x14ac:dyDescent="0.55000000000000004">
      <c r="B218" s="178" t="str">
        <f>IF(E218="謝金",支出入力表!A219,"")</f>
        <v/>
      </c>
      <c r="C218" s="164" t="str">
        <f>IF(E218="謝金",支出入力表!C219,"")</f>
        <v/>
      </c>
      <c r="D218" s="165" t="str">
        <f>IF(支出入力表!E219="謝金","謝金","")</f>
        <v/>
      </c>
      <c r="E218" s="165" t="str">
        <f>IF(支出入力表!F219="謝金","謝金","")</f>
        <v/>
      </c>
      <c r="F218" s="164" t="str">
        <f>IF(E218="謝金",VLOOKUP(E218,支出入力表!F219:$M$2000,3,FALSE),"")</f>
        <v/>
      </c>
      <c r="G218" s="164" t="str">
        <f>IF(E218="謝金",VLOOKUP(E218,支出入力表!F219:$M$2000,4,FALSE),"")</f>
        <v/>
      </c>
      <c r="H218" s="166" t="str">
        <f>IF(E218="謝金",VLOOKUP(E218,支出入力表!F219:$M$2000,5,FALSE),"")</f>
        <v/>
      </c>
      <c r="I218" s="167" t="str">
        <f>IF(E218="謝金",VLOOKUP(E218,支出入力表!F219:$M$2000,6,FALSE),"")</f>
        <v/>
      </c>
      <c r="J218" s="167" t="str">
        <f>IF(E218="謝金",VLOOKUP(E218,支出入力表!F219:$M$2000,7,FALSE),"")</f>
        <v/>
      </c>
      <c r="K218" s="168" t="str">
        <f>IF(E218="謝金",VLOOKUP(E218,支出入力表!F219:$M$2000,8,FALSE),"")</f>
        <v/>
      </c>
    </row>
    <row r="219" spans="2:11" x14ac:dyDescent="0.55000000000000004">
      <c r="B219" s="178" t="str">
        <f>IF(E219="謝金",支出入力表!A220,"")</f>
        <v/>
      </c>
      <c r="C219" s="164" t="str">
        <f>IF(E219="謝金",支出入力表!C220,"")</f>
        <v/>
      </c>
      <c r="D219" s="165" t="str">
        <f>IF(支出入力表!E220="謝金","謝金","")</f>
        <v/>
      </c>
      <c r="E219" s="165" t="str">
        <f>IF(支出入力表!F220="謝金","謝金","")</f>
        <v/>
      </c>
      <c r="F219" s="164" t="str">
        <f>IF(E219="謝金",VLOOKUP(E219,支出入力表!F220:$M$2000,3,FALSE),"")</f>
        <v/>
      </c>
      <c r="G219" s="164" t="str">
        <f>IF(E219="謝金",VLOOKUP(E219,支出入力表!F220:$M$2000,4,FALSE),"")</f>
        <v/>
      </c>
      <c r="H219" s="166" t="str">
        <f>IF(E219="謝金",VLOOKUP(E219,支出入力表!F220:$M$2000,5,FALSE),"")</f>
        <v/>
      </c>
      <c r="I219" s="167" t="str">
        <f>IF(E219="謝金",VLOOKUP(E219,支出入力表!F220:$M$2000,6,FALSE),"")</f>
        <v/>
      </c>
      <c r="J219" s="167" t="str">
        <f>IF(E219="謝金",VLOOKUP(E219,支出入力表!F220:$M$2000,7,FALSE),"")</f>
        <v/>
      </c>
      <c r="K219" s="168" t="str">
        <f>IF(E219="謝金",VLOOKUP(E219,支出入力表!F220:$M$2000,8,FALSE),"")</f>
        <v/>
      </c>
    </row>
    <row r="220" spans="2:11" x14ac:dyDescent="0.55000000000000004">
      <c r="B220" s="178" t="str">
        <f>IF(E220="謝金",支出入力表!A221,"")</f>
        <v/>
      </c>
      <c r="C220" s="164" t="str">
        <f>IF(E220="謝金",支出入力表!C221,"")</f>
        <v/>
      </c>
      <c r="D220" s="165" t="str">
        <f>IF(支出入力表!E221="謝金","謝金","")</f>
        <v/>
      </c>
      <c r="E220" s="165" t="str">
        <f>IF(支出入力表!F221="謝金","謝金","")</f>
        <v/>
      </c>
      <c r="F220" s="164" t="str">
        <f>IF(E220="謝金",VLOOKUP(E220,支出入力表!F221:$M$2000,3,FALSE),"")</f>
        <v/>
      </c>
      <c r="G220" s="164" t="str">
        <f>IF(E220="謝金",VLOOKUP(E220,支出入力表!F221:$M$2000,4,FALSE),"")</f>
        <v/>
      </c>
      <c r="H220" s="166" t="str">
        <f>IF(E220="謝金",VLOOKUP(E220,支出入力表!F221:$M$2000,5,FALSE),"")</f>
        <v/>
      </c>
      <c r="I220" s="167" t="str">
        <f>IF(E220="謝金",VLOOKUP(E220,支出入力表!F221:$M$2000,6,FALSE),"")</f>
        <v/>
      </c>
      <c r="J220" s="167" t="str">
        <f>IF(E220="謝金",VLOOKUP(E220,支出入力表!F221:$M$2000,7,FALSE),"")</f>
        <v/>
      </c>
      <c r="K220" s="168" t="str">
        <f>IF(E220="謝金",VLOOKUP(E220,支出入力表!F221:$M$2000,8,FALSE),"")</f>
        <v/>
      </c>
    </row>
    <row r="221" spans="2:11" x14ac:dyDescent="0.55000000000000004">
      <c r="B221" s="178" t="str">
        <f>IF(E221="謝金",支出入力表!A222,"")</f>
        <v/>
      </c>
      <c r="C221" s="164" t="str">
        <f>IF(E221="謝金",支出入力表!C222,"")</f>
        <v/>
      </c>
      <c r="D221" s="165" t="str">
        <f>IF(支出入力表!E222="謝金","謝金","")</f>
        <v/>
      </c>
      <c r="E221" s="165" t="str">
        <f>IF(支出入力表!F222="謝金","謝金","")</f>
        <v/>
      </c>
      <c r="F221" s="164" t="str">
        <f>IF(E221="謝金",VLOOKUP(E221,支出入力表!F222:$M$2000,3,FALSE),"")</f>
        <v/>
      </c>
      <c r="G221" s="164" t="str">
        <f>IF(E221="謝金",VLOOKUP(E221,支出入力表!F222:$M$2000,4,FALSE),"")</f>
        <v/>
      </c>
      <c r="H221" s="166" t="str">
        <f>IF(E221="謝金",VLOOKUP(E221,支出入力表!F222:$M$2000,5,FALSE),"")</f>
        <v/>
      </c>
      <c r="I221" s="167" t="str">
        <f>IF(E221="謝金",VLOOKUP(E221,支出入力表!F222:$M$2000,6,FALSE),"")</f>
        <v/>
      </c>
      <c r="J221" s="167" t="str">
        <f>IF(E221="謝金",VLOOKUP(E221,支出入力表!F222:$M$2000,7,FALSE),"")</f>
        <v/>
      </c>
      <c r="K221" s="168" t="str">
        <f>IF(E221="謝金",VLOOKUP(E221,支出入力表!F222:$M$2000,8,FALSE),"")</f>
        <v/>
      </c>
    </row>
    <row r="222" spans="2:11" x14ac:dyDescent="0.55000000000000004">
      <c r="B222" s="178" t="str">
        <f>IF(E222="謝金",支出入力表!A223,"")</f>
        <v/>
      </c>
      <c r="C222" s="164" t="str">
        <f>IF(E222="謝金",支出入力表!C223,"")</f>
        <v/>
      </c>
      <c r="D222" s="165" t="str">
        <f>IF(支出入力表!E223="謝金","謝金","")</f>
        <v/>
      </c>
      <c r="E222" s="165" t="str">
        <f>IF(支出入力表!F223="謝金","謝金","")</f>
        <v/>
      </c>
      <c r="F222" s="164" t="str">
        <f>IF(E222="謝金",VLOOKUP(E222,支出入力表!F223:$M$2000,3,FALSE),"")</f>
        <v/>
      </c>
      <c r="G222" s="164" t="str">
        <f>IF(E222="謝金",VLOOKUP(E222,支出入力表!F223:$M$2000,4,FALSE),"")</f>
        <v/>
      </c>
      <c r="H222" s="166" t="str">
        <f>IF(E222="謝金",VLOOKUP(E222,支出入力表!F223:$M$2000,5,FALSE),"")</f>
        <v/>
      </c>
      <c r="I222" s="167" t="str">
        <f>IF(E222="謝金",VLOOKUP(E222,支出入力表!F223:$M$2000,6,FALSE),"")</f>
        <v/>
      </c>
      <c r="J222" s="167" t="str">
        <f>IF(E222="謝金",VLOOKUP(E222,支出入力表!F223:$M$2000,7,FALSE),"")</f>
        <v/>
      </c>
      <c r="K222" s="168" t="str">
        <f>IF(E222="謝金",VLOOKUP(E222,支出入力表!F223:$M$2000,8,FALSE),"")</f>
        <v/>
      </c>
    </row>
    <row r="223" spans="2:11" x14ac:dyDescent="0.55000000000000004">
      <c r="B223" s="178" t="str">
        <f>IF(E223="謝金",支出入力表!A224,"")</f>
        <v/>
      </c>
      <c r="C223" s="164" t="str">
        <f>IF(E223="謝金",支出入力表!C224,"")</f>
        <v/>
      </c>
      <c r="D223" s="165" t="str">
        <f>IF(支出入力表!E224="謝金","謝金","")</f>
        <v/>
      </c>
      <c r="E223" s="165" t="str">
        <f>IF(支出入力表!F224="謝金","謝金","")</f>
        <v/>
      </c>
      <c r="F223" s="164" t="str">
        <f>IF(E223="謝金",VLOOKUP(E223,支出入力表!F224:$M$2000,3,FALSE),"")</f>
        <v/>
      </c>
      <c r="G223" s="164" t="str">
        <f>IF(E223="謝金",VLOOKUP(E223,支出入力表!F224:$M$2000,4,FALSE),"")</f>
        <v/>
      </c>
      <c r="H223" s="166" t="str">
        <f>IF(E223="謝金",VLOOKUP(E223,支出入力表!F224:$M$2000,5,FALSE),"")</f>
        <v/>
      </c>
      <c r="I223" s="167" t="str">
        <f>IF(E223="謝金",VLOOKUP(E223,支出入力表!F224:$M$2000,6,FALSE),"")</f>
        <v/>
      </c>
      <c r="J223" s="167" t="str">
        <f>IF(E223="謝金",VLOOKUP(E223,支出入力表!F224:$M$2000,7,FALSE),"")</f>
        <v/>
      </c>
      <c r="K223" s="168" t="str">
        <f>IF(E223="謝金",VLOOKUP(E223,支出入力表!F224:$M$2000,8,FALSE),"")</f>
        <v/>
      </c>
    </row>
    <row r="224" spans="2:11" x14ac:dyDescent="0.55000000000000004">
      <c r="B224" s="178" t="str">
        <f>IF(E224="謝金",支出入力表!A225,"")</f>
        <v/>
      </c>
      <c r="C224" s="164" t="str">
        <f>IF(E224="謝金",支出入力表!C225,"")</f>
        <v/>
      </c>
      <c r="D224" s="165" t="str">
        <f>IF(支出入力表!E225="謝金","謝金","")</f>
        <v/>
      </c>
      <c r="E224" s="165" t="str">
        <f>IF(支出入力表!F225="謝金","謝金","")</f>
        <v/>
      </c>
      <c r="F224" s="164" t="str">
        <f>IF(E224="謝金",VLOOKUP(E224,支出入力表!F225:$M$2000,3,FALSE),"")</f>
        <v/>
      </c>
      <c r="G224" s="164" t="str">
        <f>IF(E224="謝金",VLOOKUP(E224,支出入力表!F225:$M$2000,4,FALSE),"")</f>
        <v/>
      </c>
      <c r="H224" s="166" t="str">
        <f>IF(E224="謝金",VLOOKUP(E224,支出入力表!F225:$M$2000,5,FALSE),"")</f>
        <v/>
      </c>
      <c r="I224" s="167" t="str">
        <f>IF(E224="謝金",VLOOKUP(E224,支出入力表!F225:$M$2000,6,FALSE),"")</f>
        <v/>
      </c>
      <c r="J224" s="167" t="str">
        <f>IF(E224="謝金",VLOOKUP(E224,支出入力表!F225:$M$2000,7,FALSE),"")</f>
        <v/>
      </c>
      <c r="K224" s="168" t="str">
        <f>IF(E224="謝金",VLOOKUP(E224,支出入力表!F225:$M$2000,8,FALSE),"")</f>
        <v/>
      </c>
    </row>
    <row r="225" spans="2:11" x14ac:dyDescent="0.55000000000000004">
      <c r="B225" s="178" t="str">
        <f>IF(E225="謝金",支出入力表!A226,"")</f>
        <v/>
      </c>
      <c r="C225" s="164" t="str">
        <f>IF(E225="謝金",支出入力表!C226,"")</f>
        <v/>
      </c>
      <c r="D225" s="165" t="str">
        <f>IF(支出入力表!E226="謝金","謝金","")</f>
        <v/>
      </c>
      <c r="E225" s="165" t="str">
        <f>IF(支出入力表!F226="謝金","謝金","")</f>
        <v/>
      </c>
      <c r="F225" s="164" t="str">
        <f>IF(E225="謝金",VLOOKUP(E225,支出入力表!F226:$M$2000,3,FALSE),"")</f>
        <v/>
      </c>
      <c r="G225" s="164" t="str">
        <f>IF(E225="謝金",VLOOKUP(E225,支出入力表!F226:$M$2000,4,FALSE),"")</f>
        <v/>
      </c>
      <c r="H225" s="166" t="str">
        <f>IF(E225="謝金",VLOOKUP(E225,支出入力表!F226:$M$2000,5,FALSE),"")</f>
        <v/>
      </c>
      <c r="I225" s="167" t="str">
        <f>IF(E225="謝金",VLOOKUP(E225,支出入力表!F226:$M$2000,6,FALSE),"")</f>
        <v/>
      </c>
      <c r="J225" s="167" t="str">
        <f>IF(E225="謝金",VLOOKUP(E225,支出入力表!F226:$M$2000,7,FALSE),"")</f>
        <v/>
      </c>
      <c r="K225" s="168" t="str">
        <f>IF(E225="謝金",VLOOKUP(E225,支出入力表!F226:$M$2000,8,FALSE),"")</f>
        <v/>
      </c>
    </row>
    <row r="226" spans="2:11" x14ac:dyDescent="0.55000000000000004">
      <c r="B226" s="178" t="str">
        <f>IF(E226="謝金",支出入力表!A227,"")</f>
        <v/>
      </c>
      <c r="C226" s="164" t="str">
        <f>IF(E226="謝金",支出入力表!C227,"")</f>
        <v/>
      </c>
      <c r="D226" s="165" t="str">
        <f>IF(支出入力表!E227="謝金","謝金","")</f>
        <v/>
      </c>
      <c r="E226" s="165" t="str">
        <f>IF(支出入力表!F227="謝金","謝金","")</f>
        <v/>
      </c>
      <c r="F226" s="164" t="str">
        <f>IF(E226="謝金",VLOOKUP(E226,支出入力表!F227:$M$2000,3,FALSE),"")</f>
        <v/>
      </c>
      <c r="G226" s="164" t="str">
        <f>IF(E226="謝金",VLOOKUP(E226,支出入力表!F227:$M$2000,4,FALSE),"")</f>
        <v/>
      </c>
      <c r="H226" s="166" t="str">
        <f>IF(E226="謝金",VLOOKUP(E226,支出入力表!F227:$M$2000,5,FALSE),"")</f>
        <v/>
      </c>
      <c r="I226" s="167" t="str">
        <f>IF(E226="謝金",VLOOKUP(E226,支出入力表!F227:$M$2000,6,FALSE),"")</f>
        <v/>
      </c>
      <c r="J226" s="167" t="str">
        <f>IF(E226="謝金",VLOOKUP(E226,支出入力表!F227:$M$2000,7,FALSE),"")</f>
        <v/>
      </c>
      <c r="K226" s="168" t="str">
        <f>IF(E226="謝金",VLOOKUP(E226,支出入力表!F227:$M$2000,8,FALSE),"")</f>
        <v/>
      </c>
    </row>
    <row r="227" spans="2:11" x14ac:dyDescent="0.55000000000000004">
      <c r="B227" s="178" t="str">
        <f>IF(E227="謝金",支出入力表!A228,"")</f>
        <v/>
      </c>
      <c r="C227" s="164" t="str">
        <f>IF(E227="謝金",支出入力表!C228,"")</f>
        <v/>
      </c>
      <c r="D227" s="165" t="str">
        <f>IF(支出入力表!E228="謝金","謝金","")</f>
        <v/>
      </c>
      <c r="E227" s="165" t="str">
        <f>IF(支出入力表!F228="謝金","謝金","")</f>
        <v/>
      </c>
      <c r="F227" s="164" t="str">
        <f>IF(E227="謝金",VLOOKUP(E227,支出入力表!F228:$M$2000,3,FALSE),"")</f>
        <v/>
      </c>
      <c r="G227" s="164" t="str">
        <f>IF(E227="謝金",VLOOKUP(E227,支出入力表!F228:$M$2000,4,FALSE),"")</f>
        <v/>
      </c>
      <c r="H227" s="166" t="str">
        <f>IF(E227="謝金",VLOOKUP(E227,支出入力表!F228:$M$2000,5,FALSE),"")</f>
        <v/>
      </c>
      <c r="I227" s="167" t="str">
        <f>IF(E227="謝金",VLOOKUP(E227,支出入力表!F228:$M$2000,6,FALSE),"")</f>
        <v/>
      </c>
      <c r="J227" s="167" t="str">
        <f>IF(E227="謝金",VLOOKUP(E227,支出入力表!F228:$M$2000,7,FALSE),"")</f>
        <v/>
      </c>
      <c r="K227" s="168" t="str">
        <f>IF(E227="謝金",VLOOKUP(E227,支出入力表!F228:$M$2000,8,FALSE),"")</f>
        <v/>
      </c>
    </row>
    <row r="228" spans="2:11" x14ac:dyDescent="0.55000000000000004">
      <c r="B228" s="178" t="str">
        <f>IF(E228="謝金",支出入力表!A229,"")</f>
        <v/>
      </c>
      <c r="C228" s="164" t="str">
        <f>IF(E228="謝金",支出入力表!C229,"")</f>
        <v/>
      </c>
      <c r="D228" s="165" t="str">
        <f>IF(支出入力表!E229="謝金","謝金","")</f>
        <v/>
      </c>
      <c r="E228" s="165" t="str">
        <f>IF(支出入力表!F229="謝金","謝金","")</f>
        <v/>
      </c>
      <c r="F228" s="164" t="str">
        <f>IF(E228="謝金",VLOOKUP(E228,支出入力表!F229:$M$2000,3,FALSE),"")</f>
        <v/>
      </c>
      <c r="G228" s="164" t="str">
        <f>IF(E228="謝金",VLOOKUP(E228,支出入力表!F229:$M$2000,4,FALSE),"")</f>
        <v/>
      </c>
      <c r="H228" s="166" t="str">
        <f>IF(E228="謝金",VLOOKUP(E228,支出入力表!F229:$M$2000,5,FALSE),"")</f>
        <v/>
      </c>
      <c r="I228" s="167" t="str">
        <f>IF(E228="謝金",VLOOKUP(E228,支出入力表!F229:$M$2000,6,FALSE),"")</f>
        <v/>
      </c>
      <c r="J228" s="167" t="str">
        <f>IF(E228="謝金",VLOOKUP(E228,支出入力表!F229:$M$2000,7,FALSE),"")</f>
        <v/>
      </c>
      <c r="K228" s="168" t="str">
        <f>IF(E228="謝金",VLOOKUP(E228,支出入力表!F229:$M$2000,8,FALSE),"")</f>
        <v/>
      </c>
    </row>
    <row r="229" spans="2:11" x14ac:dyDescent="0.55000000000000004">
      <c r="B229" s="178" t="str">
        <f>IF(E229="謝金",支出入力表!A230,"")</f>
        <v/>
      </c>
      <c r="C229" s="164" t="str">
        <f>IF(E229="謝金",支出入力表!C230,"")</f>
        <v/>
      </c>
      <c r="D229" s="165" t="str">
        <f>IF(支出入力表!E230="謝金","謝金","")</f>
        <v/>
      </c>
      <c r="E229" s="165" t="str">
        <f>IF(支出入力表!F230="謝金","謝金","")</f>
        <v/>
      </c>
      <c r="F229" s="164" t="str">
        <f>IF(E229="謝金",VLOOKUP(E229,支出入力表!F230:$M$2000,3,FALSE),"")</f>
        <v/>
      </c>
      <c r="G229" s="164" t="str">
        <f>IF(E229="謝金",VLOOKUP(E229,支出入力表!F230:$M$2000,4,FALSE),"")</f>
        <v/>
      </c>
      <c r="H229" s="166" t="str">
        <f>IF(E229="謝金",VLOOKUP(E229,支出入力表!F230:$M$2000,5,FALSE),"")</f>
        <v/>
      </c>
      <c r="I229" s="167" t="str">
        <f>IF(E229="謝金",VLOOKUP(E229,支出入力表!F230:$M$2000,6,FALSE),"")</f>
        <v/>
      </c>
      <c r="J229" s="167" t="str">
        <f>IF(E229="謝金",VLOOKUP(E229,支出入力表!F230:$M$2000,7,FALSE),"")</f>
        <v/>
      </c>
      <c r="K229" s="168" t="str">
        <f>IF(E229="謝金",VLOOKUP(E229,支出入力表!F230:$M$2000,8,FALSE),"")</f>
        <v/>
      </c>
    </row>
    <row r="230" spans="2:11" x14ac:dyDescent="0.55000000000000004">
      <c r="B230" s="178" t="str">
        <f>IF(E230="謝金",支出入力表!A231,"")</f>
        <v/>
      </c>
      <c r="C230" s="164" t="str">
        <f>IF(E230="謝金",支出入力表!C231,"")</f>
        <v/>
      </c>
      <c r="D230" s="165" t="str">
        <f>IF(支出入力表!E231="謝金","謝金","")</f>
        <v/>
      </c>
      <c r="E230" s="165" t="str">
        <f>IF(支出入力表!F231="謝金","謝金","")</f>
        <v/>
      </c>
      <c r="F230" s="164" t="str">
        <f>IF(E230="謝金",VLOOKUP(E230,支出入力表!F231:$M$2000,3,FALSE),"")</f>
        <v/>
      </c>
      <c r="G230" s="164" t="str">
        <f>IF(E230="謝金",VLOOKUP(E230,支出入力表!F231:$M$2000,4,FALSE),"")</f>
        <v/>
      </c>
      <c r="H230" s="166" t="str">
        <f>IF(E230="謝金",VLOOKUP(E230,支出入力表!F231:$M$2000,5,FALSE),"")</f>
        <v/>
      </c>
      <c r="I230" s="167" t="str">
        <f>IF(E230="謝金",VLOOKUP(E230,支出入力表!F231:$M$2000,6,FALSE),"")</f>
        <v/>
      </c>
      <c r="J230" s="167" t="str">
        <f>IF(E230="謝金",VLOOKUP(E230,支出入力表!F231:$M$2000,7,FALSE),"")</f>
        <v/>
      </c>
      <c r="K230" s="168" t="str">
        <f>IF(E230="謝金",VLOOKUP(E230,支出入力表!F231:$M$2000,8,FALSE),"")</f>
        <v/>
      </c>
    </row>
    <row r="231" spans="2:11" x14ac:dyDescent="0.55000000000000004">
      <c r="B231" s="178" t="str">
        <f>IF(E231="謝金",支出入力表!A232,"")</f>
        <v/>
      </c>
      <c r="C231" s="164" t="str">
        <f>IF(E231="謝金",支出入力表!C232,"")</f>
        <v/>
      </c>
      <c r="D231" s="165" t="str">
        <f>IF(支出入力表!E232="謝金","謝金","")</f>
        <v/>
      </c>
      <c r="E231" s="165" t="str">
        <f>IF(支出入力表!F232="謝金","謝金","")</f>
        <v/>
      </c>
      <c r="F231" s="164" t="str">
        <f>IF(E231="謝金",VLOOKUP(E231,支出入力表!F232:$M$2000,3,FALSE),"")</f>
        <v/>
      </c>
      <c r="G231" s="164" t="str">
        <f>IF(E231="謝金",VLOOKUP(E231,支出入力表!F232:$M$2000,4,FALSE),"")</f>
        <v/>
      </c>
      <c r="H231" s="166" t="str">
        <f>IF(E231="謝金",VLOOKUP(E231,支出入力表!F232:$M$2000,5,FALSE),"")</f>
        <v/>
      </c>
      <c r="I231" s="167" t="str">
        <f>IF(E231="謝金",VLOOKUP(E231,支出入力表!F232:$M$2000,6,FALSE),"")</f>
        <v/>
      </c>
      <c r="J231" s="167" t="str">
        <f>IF(E231="謝金",VLOOKUP(E231,支出入力表!F232:$M$2000,7,FALSE),"")</f>
        <v/>
      </c>
      <c r="K231" s="168" t="str">
        <f>IF(E231="謝金",VLOOKUP(E231,支出入力表!F232:$M$2000,8,FALSE),"")</f>
        <v/>
      </c>
    </row>
    <row r="232" spans="2:11" x14ac:dyDescent="0.55000000000000004">
      <c r="B232" s="178" t="str">
        <f>IF(E232="謝金",支出入力表!A233,"")</f>
        <v/>
      </c>
      <c r="C232" s="164" t="str">
        <f>IF(E232="謝金",支出入力表!C233,"")</f>
        <v/>
      </c>
      <c r="D232" s="165" t="str">
        <f>IF(支出入力表!E233="謝金","謝金","")</f>
        <v/>
      </c>
      <c r="E232" s="165" t="str">
        <f>IF(支出入力表!F233="謝金","謝金","")</f>
        <v/>
      </c>
      <c r="F232" s="164" t="str">
        <f>IF(E232="謝金",VLOOKUP(E232,支出入力表!F233:$M$2000,3,FALSE),"")</f>
        <v/>
      </c>
      <c r="G232" s="164" t="str">
        <f>IF(E232="謝金",VLOOKUP(E232,支出入力表!F233:$M$2000,4,FALSE),"")</f>
        <v/>
      </c>
      <c r="H232" s="166" t="str">
        <f>IF(E232="謝金",VLOOKUP(E232,支出入力表!F233:$M$2000,5,FALSE),"")</f>
        <v/>
      </c>
      <c r="I232" s="167" t="str">
        <f>IF(E232="謝金",VLOOKUP(E232,支出入力表!F233:$M$2000,6,FALSE),"")</f>
        <v/>
      </c>
      <c r="J232" s="167" t="str">
        <f>IF(E232="謝金",VLOOKUP(E232,支出入力表!F233:$M$2000,7,FALSE),"")</f>
        <v/>
      </c>
      <c r="K232" s="168" t="str">
        <f>IF(E232="謝金",VLOOKUP(E232,支出入力表!F233:$M$2000,8,FALSE),"")</f>
        <v/>
      </c>
    </row>
    <row r="233" spans="2:11" x14ac:dyDescent="0.55000000000000004">
      <c r="B233" s="178" t="str">
        <f>IF(E233="謝金",支出入力表!A234,"")</f>
        <v/>
      </c>
      <c r="C233" s="164" t="str">
        <f>IF(E233="謝金",支出入力表!C234,"")</f>
        <v/>
      </c>
      <c r="D233" s="165" t="str">
        <f>IF(支出入力表!E234="謝金","謝金","")</f>
        <v/>
      </c>
      <c r="E233" s="165" t="str">
        <f>IF(支出入力表!F234="謝金","謝金","")</f>
        <v/>
      </c>
      <c r="F233" s="164" t="str">
        <f>IF(E233="謝金",VLOOKUP(E233,支出入力表!F234:$M$2000,3,FALSE),"")</f>
        <v/>
      </c>
      <c r="G233" s="164" t="str">
        <f>IF(E233="謝金",VLOOKUP(E233,支出入力表!F234:$M$2000,4,FALSE),"")</f>
        <v/>
      </c>
      <c r="H233" s="166" t="str">
        <f>IF(E233="謝金",VLOOKUP(E233,支出入力表!F234:$M$2000,5,FALSE),"")</f>
        <v/>
      </c>
      <c r="I233" s="167" t="str">
        <f>IF(E233="謝金",VLOOKUP(E233,支出入力表!F234:$M$2000,6,FALSE),"")</f>
        <v/>
      </c>
      <c r="J233" s="167" t="str">
        <f>IF(E233="謝金",VLOOKUP(E233,支出入力表!F234:$M$2000,7,FALSE),"")</f>
        <v/>
      </c>
      <c r="K233" s="168" t="str">
        <f>IF(E233="謝金",VLOOKUP(E233,支出入力表!F234:$M$2000,8,FALSE),"")</f>
        <v/>
      </c>
    </row>
    <row r="234" spans="2:11" x14ac:dyDescent="0.55000000000000004">
      <c r="B234" s="178" t="str">
        <f>IF(E234="謝金",支出入力表!A235,"")</f>
        <v/>
      </c>
      <c r="C234" s="164" t="str">
        <f>IF(E234="謝金",支出入力表!C235,"")</f>
        <v/>
      </c>
      <c r="D234" s="165" t="str">
        <f>IF(支出入力表!E235="謝金","謝金","")</f>
        <v/>
      </c>
      <c r="E234" s="165" t="str">
        <f>IF(支出入力表!F235="謝金","謝金","")</f>
        <v/>
      </c>
      <c r="F234" s="164" t="str">
        <f>IF(E234="謝金",VLOOKUP(E234,支出入力表!F235:$M$2000,3,FALSE),"")</f>
        <v/>
      </c>
      <c r="G234" s="164" t="str">
        <f>IF(E234="謝金",VLOOKUP(E234,支出入力表!F235:$M$2000,4,FALSE),"")</f>
        <v/>
      </c>
      <c r="H234" s="166" t="str">
        <f>IF(E234="謝金",VLOOKUP(E234,支出入力表!F235:$M$2000,5,FALSE),"")</f>
        <v/>
      </c>
      <c r="I234" s="167" t="str">
        <f>IF(E234="謝金",VLOOKUP(E234,支出入力表!F235:$M$2000,6,FALSE),"")</f>
        <v/>
      </c>
      <c r="J234" s="167" t="str">
        <f>IF(E234="謝金",VLOOKUP(E234,支出入力表!F235:$M$2000,7,FALSE),"")</f>
        <v/>
      </c>
      <c r="K234" s="168" t="str">
        <f>IF(E234="謝金",VLOOKUP(E234,支出入力表!F235:$M$2000,8,FALSE),"")</f>
        <v/>
      </c>
    </row>
    <row r="235" spans="2:11" x14ac:dyDescent="0.55000000000000004">
      <c r="B235" s="178" t="str">
        <f>IF(E235="謝金",支出入力表!A236,"")</f>
        <v/>
      </c>
      <c r="C235" s="164" t="str">
        <f>IF(E235="謝金",支出入力表!C236,"")</f>
        <v/>
      </c>
      <c r="D235" s="165" t="str">
        <f>IF(支出入力表!E236="謝金","謝金","")</f>
        <v/>
      </c>
      <c r="E235" s="165" t="str">
        <f>IF(支出入力表!F236="謝金","謝金","")</f>
        <v/>
      </c>
      <c r="F235" s="164" t="str">
        <f>IF(E235="謝金",VLOOKUP(E235,支出入力表!F236:$M$2000,3,FALSE),"")</f>
        <v/>
      </c>
      <c r="G235" s="164" t="str">
        <f>IF(E235="謝金",VLOOKUP(E235,支出入力表!F236:$M$2000,4,FALSE),"")</f>
        <v/>
      </c>
      <c r="H235" s="166" t="str">
        <f>IF(E235="謝金",VLOOKUP(E235,支出入力表!F236:$M$2000,5,FALSE),"")</f>
        <v/>
      </c>
      <c r="I235" s="167" t="str">
        <f>IF(E235="謝金",VLOOKUP(E235,支出入力表!F236:$M$2000,6,FALSE),"")</f>
        <v/>
      </c>
      <c r="J235" s="167" t="str">
        <f>IF(E235="謝金",VLOOKUP(E235,支出入力表!F236:$M$2000,7,FALSE),"")</f>
        <v/>
      </c>
      <c r="K235" s="168" t="str">
        <f>IF(E235="謝金",VLOOKUP(E235,支出入力表!F236:$M$2000,8,FALSE),"")</f>
        <v/>
      </c>
    </row>
    <row r="236" spans="2:11" x14ac:dyDescent="0.55000000000000004">
      <c r="B236" s="178" t="str">
        <f>IF(E236="謝金",支出入力表!A237,"")</f>
        <v/>
      </c>
      <c r="C236" s="164" t="str">
        <f>IF(E236="謝金",支出入力表!C237,"")</f>
        <v/>
      </c>
      <c r="D236" s="165" t="str">
        <f>IF(支出入力表!E237="謝金","謝金","")</f>
        <v/>
      </c>
      <c r="E236" s="165" t="str">
        <f>IF(支出入力表!F237="謝金","謝金","")</f>
        <v/>
      </c>
      <c r="F236" s="164" t="str">
        <f>IF(E236="謝金",VLOOKUP(E236,支出入力表!F237:$M$2000,3,FALSE),"")</f>
        <v/>
      </c>
      <c r="G236" s="164" t="str">
        <f>IF(E236="謝金",VLOOKUP(E236,支出入力表!F237:$M$2000,4,FALSE),"")</f>
        <v/>
      </c>
      <c r="H236" s="166" t="str">
        <f>IF(E236="謝金",VLOOKUP(E236,支出入力表!F237:$M$2000,5,FALSE),"")</f>
        <v/>
      </c>
      <c r="I236" s="167" t="str">
        <f>IF(E236="謝金",VLOOKUP(E236,支出入力表!F237:$M$2000,6,FALSE),"")</f>
        <v/>
      </c>
      <c r="J236" s="167" t="str">
        <f>IF(E236="謝金",VLOOKUP(E236,支出入力表!F237:$M$2000,7,FALSE),"")</f>
        <v/>
      </c>
      <c r="K236" s="168" t="str">
        <f>IF(E236="謝金",VLOOKUP(E236,支出入力表!F237:$M$2000,8,FALSE),"")</f>
        <v/>
      </c>
    </row>
    <row r="237" spans="2:11" x14ac:dyDescent="0.55000000000000004">
      <c r="B237" s="178" t="str">
        <f>IF(E237="謝金",支出入力表!A238,"")</f>
        <v/>
      </c>
      <c r="C237" s="164" t="str">
        <f>IF(E237="謝金",支出入力表!C238,"")</f>
        <v/>
      </c>
      <c r="D237" s="165" t="str">
        <f>IF(支出入力表!E238="謝金","謝金","")</f>
        <v/>
      </c>
      <c r="E237" s="165" t="str">
        <f>IF(支出入力表!F238="謝金","謝金","")</f>
        <v/>
      </c>
      <c r="F237" s="164" t="str">
        <f>IF(E237="謝金",VLOOKUP(E237,支出入力表!F238:$M$2000,3,FALSE),"")</f>
        <v/>
      </c>
      <c r="G237" s="164" t="str">
        <f>IF(E237="謝金",VLOOKUP(E237,支出入力表!F238:$M$2000,4,FALSE),"")</f>
        <v/>
      </c>
      <c r="H237" s="166" t="str">
        <f>IF(E237="謝金",VLOOKUP(E237,支出入力表!F238:$M$2000,5,FALSE),"")</f>
        <v/>
      </c>
      <c r="I237" s="167" t="str">
        <f>IF(E237="謝金",VLOOKUP(E237,支出入力表!F238:$M$2000,6,FALSE),"")</f>
        <v/>
      </c>
      <c r="J237" s="167" t="str">
        <f>IF(E237="謝金",VLOOKUP(E237,支出入力表!F238:$M$2000,7,FALSE),"")</f>
        <v/>
      </c>
      <c r="K237" s="168" t="str">
        <f>IF(E237="謝金",VLOOKUP(E237,支出入力表!F238:$M$2000,8,FALSE),"")</f>
        <v/>
      </c>
    </row>
    <row r="238" spans="2:11" x14ac:dyDescent="0.55000000000000004">
      <c r="B238" s="178" t="str">
        <f>IF(E238="謝金",支出入力表!A239,"")</f>
        <v/>
      </c>
      <c r="C238" s="164" t="str">
        <f>IF(E238="謝金",支出入力表!C239,"")</f>
        <v/>
      </c>
      <c r="D238" s="165" t="str">
        <f>IF(支出入力表!E239="謝金","謝金","")</f>
        <v/>
      </c>
      <c r="E238" s="165" t="str">
        <f>IF(支出入力表!F239="謝金","謝金","")</f>
        <v/>
      </c>
      <c r="F238" s="164" t="str">
        <f>IF(E238="謝金",VLOOKUP(E238,支出入力表!F239:$M$2000,3,FALSE),"")</f>
        <v/>
      </c>
      <c r="G238" s="164" t="str">
        <f>IF(E238="謝金",VLOOKUP(E238,支出入力表!F239:$M$2000,4,FALSE),"")</f>
        <v/>
      </c>
      <c r="H238" s="166" t="str">
        <f>IF(E238="謝金",VLOOKUP(E238,支出入力表!F239:$M$2000,5,FALSE),"")</f>
        <v/>
      </c>
      <c r="I238" s="167" t="str">
        <f>IF(E238="謝金",VLOOKUP(E238,支出入力表!F239:$M$2000,6,FALSE),"")</f>
        <v/>
      </c>
      <c r="J238" s="167" t="str">
        <f>IF(E238="謝金",VLOOKUP(E238,支出入力表!F239:$M$2000,7,FALSE),"")</f>
        <v/>
      </c>
      <c r="K238" s="168" t="str">
        <f>IF(E238="謝金",VLOOKUP(E238,支出入力表!F239:$M$2000,8,FALSE),"")</f>
        <v/>
      </c>
    </row>
    <row r="239" spans="2:11" x14ac:dyDescent="0.55000000000000004">
      <c r="B239" s="178" t="str">
        <f>IF(E239="謝金",支出入力表!A240,"")</f>
        <v/>
      </c>
      <c r="C239" s="164" t="str">
        <f>IF(E239="謝金",支出入力表!C240,"")</f>
        <v/>
      </c>
      <c r="D239" s="165" t="str">
        <f>IF(支出入力表!E240="謝金","謝金","")</f>
        <v/>
      </c>
      <c r="E239" s="165" t="str">
        <f>IF(支出入力表!F240="謝金","謝金","")</f>
        <v/>
      </c>
      <c r="F239" s="164" t="str">
        <f>IF(E239="謝金",VLOOKUP(E239,支出入力表!F240:$M$2000,3,FALSE),"")</f>
        <v/>
      </c>
      <c r="G239" s="164" t="str">
        <f>IF(E239="謝金",VLOOKUP(E239,支出入力表!F240:$M$2000,4,FALSE),"")</f>
        <v/>
      </c>
      <c r="H239" s="166" t="str">
        <f>IF(E239="謝金",VLOOKUP(E239,支出入力表!F240:$M$2000,5,FALSE),"")</f>
        <v/>
      </c>
      <c r="I239" s="167" t="str">
        <f>IF(E239="謝金",VLOOKUP(E239,支出入力表!F240:$M$2000,6,FALSE),"")</f>
        <v/>
      </c>
      <c r="J239" s="167" t="str">
        <f>IF(E239="謝金",VLOOKUP(E239,支出入力表!F240:$M$2000,7,FALSE),"")</f>
        <v/>
      </c>
      <c r="K239" s="168" t="str">
        <f>IF(E239="謝金",VLOOKUP(E239,支出入力表!F240:$M$2000,8,FALSE),"")</f>
        <v/>
      </c>
    </row>
    <row r="240" spans="2:11" x14ac:dyDescent="0.55000000000000004">
      <c r="B240" s="178" t="str">
        <f>IF(E240="謝金",支出入力表!A241,"")</f>
        <v/>
      </c>
      <c r="C240" s="164" t="str">
        <f>IF(E240="謝金",支出入力表!C241,"")</f>
        <v/>
      </c>
      <c r="D240" s="165" t="str">
        <f>IF(支出入力表!E241="謝金","謝金","")</f>
        <v/>
      </c>
      <c r="E240" s="165" t="str">
        <f>IF(支出入力表!F241="謝金","謝金","")</f>
        <v/>
      </c>
      <c r="F240" s="164" t="str">
        <f>IF(E240="謝金",VLOOKUP(E240,支出入力表!F241:$M$2000,3,FALSE),"")</f>
        <v/>
      </c>
      <c r="G240" s="164" t="str">
        <f>IF(E240="謝金",VLOOKUP(E240,支出入力表!F241:$M$2000,4,FALSE),"")</f>
        <v/>
      </c>
      <c r="H240" s="166" t="str">
        <f>IF(E240="謝金",VLOOKUP(E240,支出入力表!F241:$M$2000,5,FALSE),"")</f>
        <v/>
      </c>
      <c r="I240" s="167" t="str">
        <f>IF(E240="謝金",VLOOKUP(E240,支出入力表!F241:$M$2000,6,FALSE),"")</f>
        <v/>
      </c>
      <c r="J240" s="167" t="str">
        <f>IF(E240="謝金",VLOOKUP(E240,支出入力表!F241:$M$2000,7,FALSE),"")</f>
        <v/>
      </c>
      <c r="K240" s="168" t="str">
        <f>IF(E240="謝金",VLOOKUP(E240,支出入力表!F241:$M$2000,8,FALSE),"")</f>
        <v/>
      </c>
    </row>
    <row r="241" spans="2:11" x14ac:dyDescent="0.55000000000000004">
      <c r="B241" s="178" t="str">
        <f>IF(E241="謝金",支出入力表!A242,"")</f>
        <v/>
      </c>
      <c r="C241" s="164" t="str">
        <f>IF(E241="謝金",支出入力表!C242,"")</f>
        <v/>
      </c>
      <c r="D241" s="165" t="str">
        <f>IF(支出入力表!E242="謝金","謝金","")</f>
        <v/>
      </c>
      <c r="E241" s="165" t="str">
        <f>IF(支出入力表!F242="謝金","謝金","")</f>
        <v/>
      </c>
      <c r="F241" s="164" t="str">
        <f>IF(E241="謝金",VLOOKUP(E241,支出入力表!F242:$M$2000,3,FALSE),"")</f>
        <v/>
      </c>
      <c r="G241" s="164" t="str">
        <f>IF(E241="謝金",VLOOKUP(E241,支出入力表!F242:$M$2000,4,FALSE),"")</f>
        <v/>
      </c>
      <c r="H241" s="166" t="str">
        <f>IF(E241="謝金",VLOOKUP(E241,支出入力表!F242:$M$2000,5,FALSE),"")</f>
        <v/>
      </c>
      <c r="I241" s="167" t="str">
        <f>IF(E241="謝金",VLOOKUP(E241,支出入力表!F242:$M$2000,6,FALSE),"")</f>
        <v/>
      </c>
      <c r="J241" s="167" t="str">
        <f>IF(E241="謝金",VLOOKUP(E241,支出入力表!F242:$M$2000,7,FALSE),"")</f>
        <v/>
      </c>
      <c r="K241" s="168" t="str">
        <f>IF(E241="謝金",VLOOKUP(E241,支出入力表!F242:$M$2000,8,FALSE),"")</f>
        <v/>
      </c>
    </row>
    <row r="242" spans="2:11" x14ac:dyDescent="0.55000000000000004">
      <c r="B242" s="178" t="str">
        <f>IF(E242="謝金",支出入力表!A243,"")</f>
        <v/>
      </c>
      <c r="C242" s="164" t="str">
        <f>IF(E242="謝金",支出入力表!C243,"")</f>
        <v/>
      </c>
      <c r="D242" s="165" t="str">
        <f>IF(支出入力表!E243="謝金","謝金","")</f>
        <v/>
      </c>
      <c r="E242" s="165" t="str">
        <f>IF(支出入力表!F243="謝金","謝金","")</f>
        <v/>
      </c>
      <c r="F242" s="164" t="str">
        <f>IF(E242="謝金",VLOOKUP(E242,支出入力表!F243:$M$2000,3,FALSE),"")</f>
        <v/>
      </c>
      <c r="G242" s="164" t="str">
        <f>IF(E242="謝金",VLOOKUP(E242,支出入力表!F243:$M$2000,4,FALSE),"")</f>
        <v/>
      </c>
      <c r="H242" s="166" t="str">
        <f>IF(E242="謝金",VLOOKUP(E242,支出入力表!F243:$M$2000,5,FALSE),"")</f>
        <v/>
      </c>
      <c r="I242" s="167" t="str">
        <f>IF(E242="謝金",VLOOKUP(E242,支出入力表!F243:$M$2000,6,FALSE),"")</f>
        <v/>
      </c>
      <c r="J242" s="167" t="str">
        <f>IF(E242="謝金",VLOOKUP(E242,支出入力表!F243:$M$2000,7,FALSE),"")</f>
        <v/>
      </c>
      <c r="K242" s="168" t="str">
        <f>IF(E242="謝金",VLOOKUP(E242,支出入力表!F243:$M$2000,8,FALSE),"")</f>
        <v/>
      </c>
    </row>
    <row r="243" spans="2:11" x14ac:dyDescent="0.55000000000000004">
      <c r="B243" s="178" t="str">
        <f>IF(E243="謝金",支出入力表!A244,"")</f>
        <v/>
      </c>
      <c r="C243" s="164" t="str">
        <f>IF(E243="謝金",支出入力表!C244,"")</f>
        <v/>
      </c>
      <c r="D243" s="165" t="str">
        <f>IF(支出入力表!E244="謝金","謝金","")</f>
        <v/>
      </c>
      <c r="E243" s="165" t="str">
        <f>IF(支出入力表!F244="謝金","謝金","")</f>
        <v/>
      </c>
      <c r="F243" s="164" t="str">
        <f>IF(E243="謝金",VLOOKUP(E243,支出入力表!F244:$M$2000,3,FALSE),"")</f>
        <v/>
      </c>
      <c r="G243" s="164" t="str">
        <f>IF(E243="謝金",VLOOKUP(E243,支出入力表!F244:$M$2000,4,FALSE),"")</f>
        <v/>
      </c>
      <c r="H243" s="166" t="str">
        <f>IF(E243="謝金",VLOOKUP(E243,支出入力表!F244:$M$2000,5,FALSE),"")</f>
        <v/>
      </c>
      <c r="I243" s="167" t="str">
        <f>IF(E243="謝金",VLOOKUP(E243,支出入力表!F244:$M$2000,6,FALSE),"")</f>
        <v/>
      </c>
      <c r="J243" s="167" t="str">
        <f>IF(E243="謝金",VLOOKUP(E243,支出入力表!F244:$M$2000,7,FALSE),"")</f>
        <v/>
      </c>
      <c r="K243" s="168" t="str">
        <f>IF(E243="謝金",VLOOKUP(E243,支出入力表!F244:$M$2000,8,FALSE),"")</f>
        <v/>
      </c>
    </row>
    <row r="244" spans="2:11" x14ac:dyDescent="0.55000000000000004">
      <c r="B244" s="178" t="str">
        <f>IF(E244="謝金",支出入力表!A245,"")</f>
        <v/>
      </c>
      <c r="C244" s="164" t="str">
        <f>IF(E244="謝金",支出入力表!C245,"")</f>
        <v/>
      </c>
      <c r="D244" s="165" t="str">
        <f>IF(支出入力表!E245="謝金","謝金","")</f>
        <v/>
      </c>
      <c r="E244" s="165" t="str">
        <f>IF(支出入力表!F245="謝金","謝金","")</f>
        <v/>
      </c>
      <c r="F244" s="164" t="str">
        <f>IF(E244="謝金",VLOOKUP(E244,支出入力表!F245:$M$2000,3,FALSE),"")</f>
        <v/>
      </c>
      <c r="G244" s="164" t="str">
        <f>IF(E244="謝金",VLOOKUP(E244,支出入力表!F245:$M$2000,4,FALSE),"")</f>
        <v/>
      </c>
      <c r="H244" s="166" t="str">
        <f>IF(E244="謝金",VLOOKUP(E244,支出入力表!F245:$M$2000,5,FALSE),"")</f>
        <v/>
      </c>
      <c r="I244" s="167" t="str">
        <f>IF(E244="謝金",VLOOKUP(E244,支出入力表!F245:$M$2000,6,FALSE),"")</f>
        <v/>
      </c>
      <c r="J244" s="167" t="str">
        <f>IF(E244="謝金",VLOOKUP(E244,支出入力表!F245:$M$2000,7,FALSE),"")</f>
        <v/>
      </c>
      <c r="K244" s="168" t="str">
        <f>IF(E244="謝金",VLOOKUP(E244,支出入力表!F245:$M$2000,8,FALSE),"")</f>
        <v/>
      </c>
    </row>
    <row r="245" spans="2:11" x14ac:dyDescent="0.55000000000000004">
      <c r="B245" s="178" t="str">
        <f>IF(E245="謝金",支出入力表!A246,"")</f>
        <v/>
      </c>
      <c r="C245" s="164" t="str">
        <f>IF(E245="謝金",支出入力表!C246,"")</f>
        <v/>
      </c>
      <c r="D245" s="165" t="str">
        <f>IF(支出入力表!E246="謝金","謝金","")</f>
        <v/>
      </c>
      <c r="E245" s="165" t="str">
        <f>IF(支出入力表!F246="謝金","謝金","")</f>
        <v/>
      </c>
      <c r="F245" s="164" t="str">
        <f>IF(E245="謝金",VLOOKUP(E245,支出入力表!F246:$M$2000,3,FALSE),"")</f>
        <v/>
      </c>
      <c r="G245" s="164" t="str">
        <f>IF(E245="謝金",VLOOKUP(E245,支出入力表!F246:$M$2000,4,FALSE),"")</f>
        <v/>
      </c>
      <c r="H245" s="166" t="str">
        <f>IF(E245="謝金",VLOOKUP(E245,支出入力表!F246:$M$2000,5,FALSE),"")</f>
        <v/>
      </c>
      <c r="I245" s="167" t="str">
        <f>IF(E245="謝金",VLOOKUP(E245,支出入力表!F246:$M$2000,6,FALSE),"")</f>
        <v/>
      </c>
      <c r="J245" s="167" t="str">
        <f>IF(E245="謝金",VLOOKUP(E245,支出入力表!F246:$M$2000,7,FALSE),"")</f>
        <v/>
      </c>
      <c r="K245" s="168" t="str">
        <f>IF(E245="謝金",VLOOKUP(E245,支出入力表!F246:$M$2000,8,FALSE),"")</f>
        <v/>
      </c>
    </row>
    <row r="246" spans="2:11" x14ac:dyDescent="0.55000000000000004">
      <c r="B246" s="178" t="str">
        <f>IF(E246="謝金",支出入力表!A247,"")</f>
        <v/>
      </c>
      <c r="C246" s="164" t="str">
        <f>IF(E246="謝金",支出入力表!C247,"")</f>
        <v/>
      </c>
      <c r="D246" s="165" t="str">
        <f>IF(支出入力表!E247="謝金","謝金","")</f>
        <v/>
      </c>
      <c r="E246" s="165" t="str">
        <f>IF(支出入力表!F247="謝金","謝金","")</f>
        <v/>
      </c>
      <c r="F246" s="164" t="str">
        <f>IF(E246="謝金",VLOOKUP(E246,支出入力表!F247:$M$2000,3,FALSE),"")</f>
        <v/>
      </c>
      <c r="G246" s="164" t="str">
        <f>IF(E246="謝金",VLOOKUP(E246,支出入力表!F247:$M$2000,4,FALSE),"")</f>
        <v/>
      </c>
      <c r="H246" s="166" t="str">
        <f>IF(E246="謝金",VLOOKUP(E246,支出入力表!F247:$M$2000,5,FALSE),"")</f>
        <v/>
      </c>
      <c r="I246" s="167" t="str">
        <f>IF(E246="謝金",VLOOKUP(E246,支出入力表!F247:$M$2000,6,FALSE),"")</f>
        <v/>
      </c>
      <c r="J246" s="167" t="str">
        <f>IF(E246="謝金",VLOOKUP(E246,支出入力表!F247:$M$2000,7,FALSE),"")</f>
        <v/>
      </c>
      <c r="K246" s="168" t="str">
        <f>IF(E246="謝金",VLOOKUP(E246,支出入力表!F247:$M$2000,8,FALSE),"")</f>
        <v/>
      </c>
    </row>
    <row r="247" spans="2:11" x14ac:dyDescent="0.55000000000000004">
      <c r="B247" s="178" t="str">
        <f>IF(E247="謝金",支出入力表!A248,"")</f>
        <v/>
      </c>
      <c r="C247" s="164" t="str">
        <f>IF(E247="謝金",支出入力表!C248,"")</f>
        <v/>
      </c>
      <c r="D247" s="165" t="str">
        <f>IF(支出入力表!E248="謝金","謝金","")</f>
        <v/>
      </c>
      <c r="E247" s="165" t="str">
        <f>IF(支出入力表!F248="謝金","謝金","")</f>
        <v/>
      </c>
      <c r="F247" s="164" t="str">
        <f>IF(E247="謝金",VLOOKUP(E247,支出入力表!F248:$M$2000,3,FALSE),"")</f>
        <v/>
      </c>
      <c r="G247" s="164" t="str">
        <f>IF(E247="謝金",VLOOKUP(E247,支出入力表!F248:$M$2000,4,FALSE),"")</f>
        <v/>
      </c>
      <c r="H247" s="166" t="str">
        <f>IF(E247="謝金",VLOOKUP(E247,支出入力表!F248:$M$2000,5,FALSE),"")</f>
        <v/>
      </c>
      <c r="I247" s="167" t="str">
        <f>IF(E247="謝金",VLOOKUP(E247,支出入力表!F248:$M$2000,6,FALSE),"")</f>
        <v/>
      </c>
      <c r="J247" s="167" t="str">
        <f>IF(E247="謝金",VLOOKUP(E247,支出入力表!F248:$M$2000,7,FALSE),"")</f>
        <v/>
      </c>
      <c r="K247" s="168" t="str">
        <f>IF(E247="謝金",VLOOKUP(E247,支出入力表!F248:$M$2000,8,FALSE),"")</f>
        <v/>
      </c>
    </row>
    <row r="248" spans="2:11" x14ac:dyDescent="0.55000000000000004">
      <c r="B248" s="178" t="str">
        <f>IF(E248="謝金",支出入力表!A249,"")</f>
        <v/>
      </c>
      <c r="C248" s="164" t="str">
        <f>IF(E248="謝金",支出入力表!C249,"")</f>
        <v/>
      </c>
      <c r="D248" s="165" t="str">
        <f>IF(支出入力表!E249="謝金","謝金","")</f>
        <v/>
      </c>
      <c r="E248" s="165" t="str">
        <f>IF(支出入力表!F249="謝金","謝金","")</f>
        <v/>
      </c>
      <c r="F248" s="164" t="str">
        <f>IF(E248="謝金",VLOOKUP(E248,支出入力表!F249:$M$2000,3,FALSE),"")</f>
        <v/>
      </c>
      <c r="G248" s="164" t="str">
        <f>IF(E248="謝金",VLOOKUP(E248,支出入力表!F249:$M$2000,4,FALSE),"")</f>
        <v/>
      </c>
      <c r="H248" s="166" t="str">
        <f>IF(E248="謝金",VLOOKUP(E248,支出入力表!F249:$M$2000,5,FALSE),"")</f>
        <v/>
      </c>
      <c r="I248" s="167" t="str">
        <f>IF(E248="謝金",VLOOKUP(E248,支出入力表!F249:$M$2000,6,FALSE),"")</f>
        <v/>
      </c>
      <c r="J248" s="167" t="str">
        <f>IF(E248="謝金",VLOOKUP(E248,支出入力表!F249:$M$2000,7,FALSE),"")</f>
        <v/>
      </c>
      <c r="K248" s="168" t="str">
        <f>IF(E248="謝金",VLOOKUP(E248,支出入力表!F249:$M$2000,8,FALSE),"")</f>
        <v/>
      </c>
    </row>
    <row r="249" spans="2:11" x14ac:dyDescent="0.55000000000000004">
      <c r="B249" s="178" t="str">
        <f>IF(E249="謝金",支出入力表!A250,"")</f>
        <v/>
      </c>
      <c r="C249" s="164" t="str">
        <f>IF(E249="謝金",支出入力表!C250,"")</f>
        <v/>
      </c>
      <c r="D249" s="165" t="str">
        <f>IF(支出入力表!E250="謝金","謝金","")</f>
        <v/>
      </c>
      <c r="E249" s="165" t="str">
        <f>IF(支出入力表!F250="謝金","謝金","")</f>
        <v/>
      </c>
      <c r="F249" s="164" t="str">
        <f>IF(E249="謝金",VLOOKUP(E249,支出入力表!F250:$M$2000,3,FALSE),"")</f>
        <v/>
      </c>
      <c r="G249" s="164" t="str">
        <f>IF(E249="謝金",VLOOKUP(E249,支出入力表!F250:$M$2000,4,FALSE),"")</f>
        <v/>
      </c>
      <c r="H249" s="166" t="str">
        <f>IF(E249="謝金",VLOOKUP(E249,支出入力表!F250:$M$2000,5,FALSE),"")</f>
        <v/>
      </c>
      <c r="I249" s="167" t="str">
        <f>IF(E249="謝金",VLOOKUP(E249,支出入力表!F250:$M$2000,6,FALSE),"")</f>
        <v/>
      </c>
      <c r="J249" s="167" t="str">
        <f>IF(E249="謝金",VLOOKUP(E249,支出入力表!F250:$M$2000,7,FALSE),"")</f>
        <v/>
      </c>
      <c r="K249" s="168" t="str">
        <f>IF(E249="謝金",VLOOKUP(E249,支出入力表!F250:$M$2000,8,FALSE),"")</f>
        <v/>
      </c>
    </row>
    <row r="250" spans="2:11" x14ac:dyDescent="0.55000000000000004">
      <c r="B250" s="178" t="str">
        <f>IF(E250="謝金",支出入力表!A251,"")</f>
        <v/>
      </c>
      <c r="C250" s="164" t="str">
        <f>IF(E250="謝金",支出入力表!C251,"")</f>
        <v/>
      </c>
      <c r="D250" s="165" t="str">
        <f>IF(支出入力表!E251="謝金","謝金","")</f>
        <v/>
      </c>
      <c r="E250" s="165" t="str">
        <f>IF(支出入力表!F251="謝金","謝金","")</f>
        <v/>
      </c>
      <c r="F250" s="164" t="str">
        <f>IF(E250="謝金",VLOOKUP(E250,支出入力表!F251:$M$2000,3,FALSE),"")</f>
        <v/>
      </c>
      <c r="G250" s="164" t="str">
        <f>IF(E250="謝金",VLOOKUP(E250,支出入力表!F251:$M$2000,4,FALSE),"")</f>
        <v/>
      </c>
      <c r="H250" s="166" t="str">
        <f>IF(E250="謝金",VLOOKUP(E250,支出入力表!F251:$M$2000,5,FALSE),"")</f>
        <v/>
      </c>
      <c r="I250" s="167" t="str">
        <f>IF(E250="謝金",VLOOKUP(E250,支出入力表!F251:$M$2000,6,FALSE),"")</f>
        <v/>
      </c>
      <c r="J250" s="167" t="str">
        <f>IF(E250="謝金",VLOOKUP(E250,支出入力表!F251:$M$2000,7,FALSE),"")</f>
        <v/>
      </c>
      <c r="K250" s="168" t="str">
        <f>IF(E250="謝金",VLOOKUP(E250,支出入力表!F251:$M$2000,8,FALSE),"")</f>
        <v/>
      </c>
    </row>
    <row r="251" spans="2:11" x14ac:dyDescent="0.55000000000000004">
      <c r="B251" s="178" t="str">
        <f>IF(E251="謝金",支出入力表!A252,"")</f>
        <v/>
      </c>
      <c r="C251" s="164" t="str">
        <f>IF(E251="謝金",支出入力表!C252,"")</f>
        <v/>
      </c>
      <c r="D251" s="165" t="str">
        <f>IF(支出入力表!E252="謝金","謝金","")</f>
        <v/>
      </c>
      <c r="E251" s="165" t="str">
        <f>IF(支出入力表!F252="謝金","謝金","")</f>
        <v/>
      </c>
      <c r="F251" s="164" t="str">
        <f>IF(E251="謝金",VLOOKUP(E251,支出入力表!F252:$M$2000,3,FALSE),"")</f>
        <v/>
      </c>
      <c r="G251" s="164" t="str">
        <f>IF(E251="謝金",VLOOKUP(E251,支出入力表!F252:$M$2000,4,FALSE),"")</f>
        <v/>
      </c>
      <c r="H251" s="166" t="str">
        <f>IF(E251="謝金",VLOOKUP(E251,支出入力表!F252:$M$2000,5,FALSE),"")</f>
        <v/>
      </c>
      <c r="I251" s="167" t="str">
        <f>IF(E251="謝金",VLOOKUP(E251,支出入力表!F252:$M$2000,6,FALSE),"")</f>
        <v/>
      </c>
      <c r="J251" s="167" t="str">
        <f>IF(E251="謝金",VLOOKUP(E251,支出入力表!F252:$M$2000,7,FALSE),"")</f>
        <v/>
      </c>
      <c r="K251" s="168" t="str">
        <f>IF(E251="謝金",VLOOKUP(E251,支出入力表!F252:$M$2000,8,FALSE),"")</f>
        <v/>
      </c>
    </row>
    <row r="252" spans="2:11" x14ac:dyDescent="0.55000000000000004">
      <c r="B252" s="178" t="str">
        <f>IF(E252="謝金",支出入力表!A253,"")</f>
        <v/>
      </c>
      <c r="C252" s="164" t="str">
        <f>IF(E252="謝金",支出入力表!C253,"")</f>
        <v/>
      </c>
      <c r="D252" s="165" t="str">
        <f>IF(支出入力表!E253="謝金","謝金","")</f>
        <v/>
      </c>
      <c r="E252" s="165" t="str">
        <f>IF(支出入力表!F253="謝金","謝金","")</f>
        <v/>
      </c>
      <c r="F252" s="164" t="str">
        <f>IF(E252="謝金",VLOOKUP(E252,支出入力表!F253:$M$2000,3,FALSE),"")</f>
        <v/>
      </c>
      <c r="G252" s="164" t="str">
        <f>IF(E252="謝金",VLOOKUP(E252,支出入力表!F253:$M$2000,4,FALSE),"")</f>
        <v/>
      </c>
      <c r="H252" s="166" t="str">
        <f>IF(E252="謝金",VLOOKUP(E252,支出入力表!F253:$M$2000,5,FALSE),"")</f>
        <v/>
      </c>
      <c r="I252" s="167" t="str">
        <f>IF(E252="謝金",VLOOKUP(E252,支出入力表!F253:$M$2000,6,FALSE),"")</f>
        <v/>
      </c>
      <c r="J252" s="167" t="str">
        <f>IF(E252="謝金",VLOOKUP(E252,支出入力表!F253:$M$2000,7,FALSE),"")</f>
        <v/>
      </c>
      <c r="K252" s="168" t="str">
        <f>IF(E252="謝金",VLOOKUP(E252,支出入力表!F253:$M$2000,8,FALSE),"")</f>
        <v/>
      </c>
    </row>
    <row r="253" spans="2:11" x14ac:dyDescent="0.55000000000000004">
      <c r="B253" s="178" t="str">
        <f>IF(E253="謝金",支出入力表!A254,"")</f>
        <v/>
      </c>
      <c r="C253" s="164" t="str">
        <f>IF(E253="謝金",支出入力表!C254,"")</f>
        <v/>
      </c>
      <c r="D253" s="165" t="str">
        <f>IF(支出入力表!E254="謝金","謝金","")</f>
        <v/>
      </c>
      <c r="E253" s="165" t="str">
        <f>IF(支出入力表!F254="謝金","謝金","")</f>
        <v/>
      </c>
      <c r="F253" s="164" t="str">
        <f>IF(E253="謝金",VLOOKUP(E253,支出入力表!F254:$M$2000,3,FALSE),"")</f>
        <v/>
      </c>
      <c r="G253" s="164" t="str">
        <f>IF(E253="謝金",VLOOKUP(E253,支出入力表!F254:$M$2000,4,FALSE),"")</f>
        <v/>
      </c>
      <c r="H253" s="166" t="str">
        <f>IF(E253="謝金",VLOOKUP(E253,支出入力表!F254:$M$2000,5,FALSE),"")</f>
        <v/>
      </c>
      <c r="I253" s="167" t="str">
        <f>IF(E253="謝金",VLOOKUP(E253,支出入力表!F254:$M$2000,6,FALSE),"")</f>
        <v/>
      </c>
      <c r="J253" s="167" t="str">
        <f>IF(E253="謝金",VLOOKUP(E253,支出入力表!F254:$M$2000,7,FALSE),"")</f>
        <v/>
      </c>
      <c r="K253" s="168" t="str">
        <f>IF(E253="謝金",VLOOKUP(E253,支出入力表!F254:$M$2000,8,FALSE),"")</f>
        <v/>
      </c>
    </row>
    <row r="254" spans="2:11" x14ac:dyDescent="0.55000000000000004">
      <c r="B254" s="178" t="str">
        <f>IF(E254="謝金",支出入力表!A255,"")</f>
        <v/>
      </c>
      <c r="C254" s="164" t="str">
        <f>IF(E254="謝金",支出入力表!C255,"")</f>
        <v/>
      </c>
      <c r="D254" s="165" t="str">
        <f>IF(支出入力表!E255="謝金","謝金","")</f>
        <v/>
      </c>
      <c r="E254" s="165" t="str">
        <f>IF(支出入力表!F255="謝金","謝金","")</f>
        <v/>
      </c>
      <c r="F254" s="164" t="str">
        <f>IF(E254="謝金",VLOOKUP(E254,支出入力表!F255:$M$2000,3,FALSE),"")</f>
        <v/>
      </c>
      <c r="G254" s="164" t="str">
        <f>IF(E254="謝金",VLOOKUP(E254,支出入力表!F255:$M$2000,4,FALSE),"")</f>
        <v/>
      </c>
      <c r="H254" s="166" t="str">
        <f>IF(E254="謝金",VLOOKUP(E254,支出入力表!F255:$M$2000,5,FALSE),"")</f>
        <v/>
      </c>
      <c r="I254" s="167" t="str">
        <f>IF(E254="謝金",VLOOKUP(E254,支出入力表!F255:$M$2000,6,FALSE),"")</f>
        <v/>
      </c>
      <c r="J254" s="167" t="str">
        <f>IF(E254="謝金",VLOOKUP(E254,支出入力表!F255:$M$2000,7,FALSE),"")</f>
        <v/>
      </c>
      <c r="K254" s="168" t="str">
        <f>IF(E254="謝金",VLOOKUP(E254,支出入力表!F255:$M$2000,8,FALSE),"")</f>
        <v/>
      </c>
    </row>
    <row r="255" spans="2:11" x14ac:dyDescent="0.55000000000000004">
      <c r="B255" s="178" t="str">
        <f>IF(E255="謝金",支出入力表!A256,"")</f>
        <v/>
      </c>
      <c r="C255" s="164" t="str">
        <f>IF(E255="謝金",支出入力表!C256,"")</f>
        <v/>
      </c>
      <c r="D255" s="165" t="str">
        <f>IF(支出入力表!E256="謝金","謝金","")</f>
        <v/>
      </c>
      <c r="E255" s="165" t="str">
        <f>IF(支出入力表!F256="謝金","謝金","")</f>
        <v/>
      </c>
      <c r="F255" s="164" t="str">
        <f>IF(E255="謝金",VLOOKUP(E255,支出入力表!F256:$M$2000,3,FALSE),"")</f>
        <v/>
      </c>
      <c r="G255" s="164" t="str">
        <f>IF(E255="謝金",VLOOKUP(E255,支出入力表!F256:$M$2000,4,FALSE),"")</f>
        <v/>
      </c>
      <c r="H255" s="166" t="str">
        <f>IF(E255="謝金",VLOOKUP(E255,支出入力表!F256:$M$2000,5,FALSE),"")</f>
        <v/>
      </c>
      <c r="I255" s="167" t="str">
        <f>IF(E255="謝金",VLOOKUP(E255,支出入力表!F256:$M$2000,6,FALSE),"")</f>
        <v/>
      </c>
      <c r="J255" s="167" t="str">
        <f>IF(E255="謝金",VLOOKUP(E255,支出入力表!F256:$M$2000,7,FALSE),"")</f>
        <v/>
      </c>
      <c r="K255" s="168" t="str">
        <f>IF(E255="謝金",VLOOKUP(E255,支出入力表!F256:$M$2000,8,FALSE),"")</f>
        <v/>
      </c>
    </row>
    <row r="256" spans="2:11" x14ac:dyDescent="0.55000000000000004">
      <c r="B256" s="178" t="str">
        <f>IF(E256="謝金",支出入力表!A257,"")</f>
        <v/>
      </c>
      <c r="C256" s="164" t="str">
        <f>IF(E256="謝金",支出入力表!C257,"")</f>
        <v/>
      </c>
      <c r="D256" s="165" t="str">
        <f>IF(支出入力表!E257="謝金","謝金","")</f>
        <v/>
      </c>
      <c r="E256" s="165" t="str">
        <f>IF(支出入力表!F257="謝金","謝金","")</f>
        <v/>
      </c>
      <c r="F256" s="164" t="str">
        <f>IF(E256="謝金",VLOOKUP(E256,支出入力表!F257:$M$2000,3,FALSE),"")</f>
        <v/>
      </c>
      <c r="G256" s="164" t="str">
        <f>IF(E256="謝金",VLOOKUP(E256,支出入力表!F257:$M$2000,4,FALSE),"")</f>
        <v/>
      </c>
      <c r="H256" s="166" t="str">
        <f>IF(E256="謝金",VLOOKUP(E256,支出入力表!F257:$M$2000,5,FALSE),"")</f>
        <v/>
      </c>
      <c r="I256" s="167" t="str">
        <f>IF(E256="謝金",VLOOKUP(E256,支出入力表!F257:$M$2000,6,FALSE),"")</f>
        <v/>
      </c>
      <c r="J256" s="167" t="str">
        <f>IF(E256="謝金",VLOOKUP(E256,支出入力表!F257:$M$2000,7,FALSE),"")</f>
        <v/>
      </c>
      <c r="K256" s="168" t="str">
        <f>IF(E256="謝金",VLOOKUP(E256,支出入力表!F257:$M$2000,8,FALSE),"")</f>
        <v/>
      </c>
    </row>
    <row r="257" spans="2:11" x14ac:dyDescent="0.55000000000000004">
      <c r="B257" s="178" t="str">
        <f>IF(E257="謝金",支出入力表!A258,"")</f>
        <v/>
      </c>
      <c r="C257" s="164" t="str">
        <f>IF(E257="謝金",支出入力表!C258,"")</f>
        <v/>
      </c>
      <c r="D257" s="165" t="str">
        <f>IF(支出入力表!E258="謝金","謝金","")</f>
        <v/>
      </c>
      <c r="E257" s="165" t="str">
        <f>IF(支出入力表!F258="謝金","謝金","")</f>
        <v/>
      </c>
      <c r="F257" s="164" t="str">
        <f>IF(E257="謝金",VLOOKUP(E257,支出入力表!F258:$M$2000,3,FALSE),"")</f>
        <v/>
      </c>
      <c r="G257" s="164" t="str">
        <f>IF(E257="謝金",VLOOKUP(E257,支出入力表!F258:$M$2000,4,FALSE),"")</f>
        <v/>
      </c>
      <c r="H257" s="166" t="str">
        <f>IF(E257="謝金",VLOOKUP(E257,支出入力表!F258:$M$2000,5,FALSE),"")</f>
        <v/>
      </c>
      <c r="I257" s="167" t="str">
        <f>IF(E257="謝金",VLOOKUP(E257,支出入力表!F258:$M$2000,6,FALSE),"")</f>
        <v/>
      </c>
      <c r="J257" s="167" t="str">
        <f>IF(E257="謝金",VLOOKUP(E257,支出入力表!F258:$M$2000,7,FALSE),"")</f>
        <v/>
      </c>
      <c r="K257" s="168" t="str">
        <f>IF(E257="謝金",VLOOKUP(E257,支出入力表!F258:$M$2000,8,FALSE),"")</f>
        <v/>
      </c>
    </row>
    <row r="258" spans="2:11" x14ac:dyDescent="0.55000000000000004">
      <c r="B258" s="178" t="str">
        <f>IF(E258="謝金",支出入力表!A259,"")</f>
        <v/>
      </c>
      <c r="C258" s="164" t="str">
        <f>IF(E258="謝金",支出入力表!C259,"")</f>
        <v/>
      </c>
      <c r="D258" s="165" t="str">
        <f>IF(支出入力表!E259="謝金","謝金","")</f>
        <v/>
      </c>
      <c r="E258" s="165" t="str">
        <f>IF(支出入力表!F259="謝金","謝金","")</f>
        <v/>
      </c>
      <c r="F258" s="164" t="str">
        <f>IF(E258="謝金",VLOOKUP(E258,支出入力表!F259:$M$2000,3,FALSE),"")</f>
        <v/>
      </c>
      <c r="G258" s="164" t="str">
        <f>IF(E258="謝金",VLOOKUP(E258,支出入力表!F259:$M$2000,4,FALSE),"")</f>
        <v/>
      </c>
      <c r="H258" s="166" t="str">
        <f>IF(E258="謝金",VLOOKUP(E258,支出入力表!F259:$M$2000,5,FALSE),"")</f>
        <v/>
      </c>
      <c r="I258" s="167" t="str">
        <f>IF(E258="謝金",VLOOKUP(E258,支出入力表!F259:$M$2000,6,FALSE),"")</f>
        <v/>
      </c>
      <c r="J258" s="167" t="str">
        <f>IF(E258="謝金",VLOOKUP(E258,支出入力表!F259:$M$2000,7,FALSE),"")</f>
        <v/>
      </c>
      <c r="K258" s="168" t="str">
        <f>IF(E258="謝金",VLOOKUP(E258,支出入力表!F259:$M$2000,8,FALSE),"")</f>
        <v/>
      </c>
    </row>
    <row r="259" spans="2:11" x14ac:dyDescent="0.55000000000000004">
      <c r="B259" s="178" t="str">
        <f>IF(E259="謝金",支出入力表!A260,"")</f>
        <v/>
      </c>
      <c r="C259" s="164" t="str">
        <f>IF(E259="謝金",支出入力表!C260,"")</f>
        <v/>
      </c>
      <c r="D259" s="165" t="str">
        <f>IF(支出入力表!E260="謝金","謝金","")</f>
        <v/>
      </c>
      <c r="E259" s="165" t="str">
        <f>IF(支出入力表!F260="謝金","謝金","")</f>
        <v/>
      </c>
      <c r="F259" s="164" t="str">
        <f>IF(E259="謝金",VLOOKUP(E259,支出入力表!F260:$M$2000,3,FALSE),"")</f>
        <v/>
      </c>
      <c r="G259" s="164" t="str">
        <f>IF(E259="謝金",VLOOKUP(E259,支出入力表!F260:$M$2000,4,FALSE),"")</f>
        <v/>
      </c>
      <c r="H259" s="166" t="str">
        <f>IF(E259="謝金",VLOOKUP(E259,支出入力表!F260:$M$2000,5,FALSE),"")</f>
        <v/>
      </c>
      <c r="I259" s="167" t="str">
        <f>IF(E259="謝金",VLOOKUP(E259,支出入力表!F260:$M$2000,6,FALSE),"")</f>
        <v/>
      </c>
      <c r="J259" s="167" t="str">
        <f>IF(E259="謝金",VLOOKUP(E259,支出入力表!F260:$M$2000,7,FALSE),"")</f>
        <v/>
      </c>
      <c r="K259" s="168" t="str">
        <f>IF(E259="謝金",VLOOKUP(E259,支出入力表!F260:$M$2000,8,FALSE),"")</f>
        <v/>
      </c>
    </row>
    <row r="260" spans="2:11" x14ac:dyDescent="0.55000000000000004">
      <c r="B260" s="178" t="str">
        <f>IF(E260="謝金",支出入力表!A261,"")</f>
        <v/>
      </c>
      <c r="C260" s="164" t="str">
        <f>IF(E260="謝金",支出入力表!C261,"")</f>
        <v/>
      </c>
      <c r="D260" s="165" t="str">
        <f>IF(支出入力表!E261="謝金","謝金","")</f>
        <v/>
      </c>
      <c r="E260" s="165" t="str">
        <f>IF(支出入力表!F261="謝金","謝金","")</f>
        <v/>
      </c>
      <c r="F260" s="164" t="str">
        <f>IF(E260="謝金",VLOOKUP(E260,支出入力表!F261:$M$2000,3,FALSE),"")</f>
        <v/>
      </c>
      <c r="G260" s="164" t="str">
        <f>IF(E260="謝金",VLOOKUP(E260,支出入力表!F261:$M$2000,4,FALSE),"")</f>
        <v/>
      </c>
      <c r="H260" s="166" t="str">
        <f>IF(E260="謝金",VLOOKUP(E260,支出入力表!F261:$M$2000,5,FALSE),"")</f>
        <v/>
      </c>
      <c r="I260" s="167" t="str">
        <f>IF(E260="謝金",VLOOKUP(E260,支出入力表!F261:$M$2000,6,FALSE),"")</f>
        <v/>
      </c>
      <c r="J260" s="167" t="str">
        <f>IF(E260="謝金",VLOOKUP(E260,支出入力表!F261:$M$2000,7,FALSE),"")</f>
        <v/>
      </c>
      <c r="K260" s="168" t="str">
        <f>IF(E260="謝金",VLOOKUP(E260,支出入力表!F261:$M$2000,8,FALSE),"")</f>
        <v/>
      </c>
    </row>
    <row r="261" spans="2:11" x14ac:dyDescent="0.55000000000000004">
      <c r="B261" s="178" t="str">
        <f>IF(E261="謝金",支出入力表!A262,"")</f>
        <v/>
      </c>
      <c r="C261" s="164" t="str">
        <f>IF(E261="謝金",支出入力表!C262,"")</f>
        <v/>
      </c>
      <c r="D261" s="165" t="str">
        <f>IF(支出入力表!E262="謝金","謝金","")</f>
        <v/>
      </c>
      <c r="E261" s="165" t="str">
        <f>IF(支出入力表!F262="謝金","謝金","")</f>
        <v/>
      </c>
      <c r="F261" s="164" t="str">
        <f>IF(E261="謝金",VLOOKUP(E261,支出入力表!F262:$M$2000,3,FALSE),"")</f>
        <v/>
      </c>
      <c r="G261" s="164" t="str">
        <f>IF(E261="謝金",VLOOKUP(E261,支出入力表!F262:$M$2000,4,FALSE),"")</f>
        <v/>
      </c>
      <c r="H261" s="166" t="str">
        <f>IF(E261="謝金",VLOOKUP(E261,支出入力表!F262:$M$2000,5,FALSE),"")</f>
        <v/>
      </c>
      <c r="I261" s="167" t="str">
        <f>IF(E261="謝金",VLOOKUP(E261,支出入力表!F262:$M$2000,6,FALSE),"")</f>
        <v/>
      </c>
      <c r="J261" s="167" t="str">
        <f>IF(E261="謝金",VLOOKUP(E261,支出入力表!F262:$M$2000,7,FALSE),"")</f>
        <v/>
      </c>
      <c r="K261" s="168" t="str">
        <f>IF(E261="謝金",VLOOKUP(E261,支出入力表!F262:$M$2000,8,FALSE),"")</f>
        <v/>
      </c>
    </row>
    <row r="262" spans="2:11" x14ac:dyDescent="0.55000000000000004">
      <c r="B262" s="178" t="str">
        <f>IF(E262="謝金",支出入力表!A263,"")</f>
        <v/>
      </c>
      <c r="C262" s="164" t="str">
        <f>IF(E262="謝金",支出入力表!C263,"")</f>
        <v/>
      </c>
      <c r="D262" s="165" t="str">
        <f>IF(支出入力表!E263="謝金","謝金","")</f>
        <v/>
      </c>
      <c r="E262" s="165" t="str">
        <f>IF(支出入力表!F263="謝金","謝金","")</f>
        <v/>
      </c>
      <c r="F262" s="164" t="str">
        <f>IF(E262="謝金",VLOOKUP(E262,支出入力表!F263:$M$2000,3,FALSE),"")</f>
        <v/>
      </c>
      <c r="G262" s="164" t="str">
        <f>IF(E262="謝金",VLOOKUP(E262,支出入力表!F263:$M$2000,4,FALSE),"")</f>
        <v/>
      </c>
      <c r="H262" s="166" t="str">
        <f>IF(E262="謝金",VLOOKUP(E262,支出入力表!F263:$M$2000,5,FALSE),"")</f>
        <v/>
      </c>
      <c r="I262" s="167" t="str">
        <f>IF(E262="謝金",VLOOKUP(E262,支出入力表!F263:$M$2000,6,FALSE),"")</f>
        <v/>
      </c>
      <c r="J262" s="167" t="str">
        <f>IF(E262="謝金",VLOOKUP(E262,支出入力表!F263:$M$2000,7,FALSE),"")</f>
        <v/>
      </c>
      <c r="K262" s="168" t="str">
        <f>IF(E262="謝金",VLOOKUP(E262,支出入力表!F263:$M$2000,8,FALSE),"")</f>
        <v/>
      </c>
    </row>
    <row r="263" spans="2:11" x14ac:dyDescent="0.55000000000000004">
      <c r="B263" s="178" t="str">
        <f>IF(E263="謝金",支出入力表!A264,"")</f>
        <v/>
      </c>
      <c r="C263" s="164" t="str">
        <f>IF(E263="謝金",支出入力表!C264,"")</f>
        <v/>
      </c>
      <c r="D263" s="165" t="str">
        <f>IF(支出入力表!E264="謝金","謝金","")</f>
        <v/>
      </c>
      <c r="E263" s="165" t="str">
        <f>IF(支出入力表!F264="謝金","謝金","")</f>
        <v/>
      </c>
      <c r="F263" s="164" t="str">
        <f>IF(E263="謝金",VLOOKUP(E263,支出入力表!F264:$M$2000,3,FALSE),"")</f>
        <v/>
      </c>
      <c r="G263" s="164" t="str">
        <f>IF(E263="謝金",VLOOKUP(E263,支出入力表!F264:$M$2000,4,FALSE),"")</f>
        <v/>
      </c>
      <c r="H263" s="166" t="str">
        <f>IF(E263="謝金",VLOOKUP(E263,支出入力表!F264:$M$2000,5,FALSE),"")</f>
        <v/>
      </c>
      <c r="I263" s="167" t="str">
        <f>IF(E263="謝金",VLOOKUP(E263,支出入力表!F264:$M$2000,6,FALSE),"")</f>
        <v/>
      </c>
      <c r="J263" s="167" t="str">
        <f>IF(E263="謝金",VLOOKUP(E263,支出入力表!F264:$M$2000,7,FALSE),"")</f>
        <v/>
      </c>
      <c r="K263" s="168" t="str">
        <f>IF(E263="謝金",VLOOKUP(E263,支出入力表!F264:$M$2000,8,FALSE),"")</f>
        <v/>
      </c>
    </row>
    <row r="264" spans="2:11" x14ac:dyDescent="0.55000000000000004">
      <c r="B264" s="178" t="str">
        <f>IF(E264="謝金",支出入力表!A265,"")</f>
        <v/>
      </c>
      <c r="C264" s="164" t="str">
        <f>IF(E264="謝金",支出入力表!C265,"")</f>
        <v/>
      </c>
      <c r="D264" s="165" t="str">
        <f>IF(支出入力表!E265="謝金","謝金","")</f>
        <v/>
      </c>
      <c r="E264" s="165" t="str">
        <f>IF(支出入力表!F265="謝金","謝金","")</f>
        <v/>
      </c>
      <c r="F264" s="164" t="str">
        <f>IF(E264="謝金",VLOOKUP(E264,支出入力表!F265:$M$2000,3,FALSE),"")</f>
        <v/>
      </c>
      <c r="G264" s="164" t="str">
        <f>IF(E264="謝金",VLOOKUP(E264,支出入力表!F265:$M$2000,4,FALSE),"")</f>
        <v/>
      </c>
      <c r="H264" s="166" t="str">
        <f>IF(E264="謝金",VLOOKUP(E264,支出入力表!F265:$M$2000,5,FALSE),"")</f>
        <v/>
      </c>
      <c r="I264" s="167" t="str">
        <f>IF(E264="謝金",VLOOKUP(E264,支出入力表!F265:$M$2000,6,FALSE),"")</f>
        <v/>
      </c>
      <c r="J264" s="167" t="str">
        <f>IF(E264="謝金",VLOOKUP(E264,支出入力表!F265:$M$2000,7,FALSE),"")</f>
        <v/>
      </c>
      <c r="K264" s="168" t="str">
        <f>IF(E264="謝金",VLOOKUP(E264,支出入力表!F265:$M$2000,8,FALSE),"")</f>
        <v/>
      </c>
    </row>
    <row r="265" spans="2:11" x14ac:dyDescent="0.55000000000000004">
      <c r="B265" s="178" t="str">
        <f>IF(E265="謝金",支出入力表!A266,"")</f>
        <v/>
      </c>
      <c r="C265" s="164" t="str">
        <f>IF(E265="謝金",支出入力表!C266,"")</f>
        <v/>
      </c>
      <c r="D265" s="165" t="str">
        <f>IF(支出入力表!E266="謝金","謝金","")</f>
        <v/>
      </c>
      <c r="E265" s="165" t="str">
        <f>IF(支出入力表!F266="謝金","謝金","")</f>
        <v/>
      </c>
      <c r="F265" s="164" t="str">
        <f>IF(E265="謝金",VLOOKUP(E265,支出入力表!F266:$M$2000,3,FALSE),"")</f>
        <v/>
      </c>
      <c r="G265" s="164" t="str">
        <f>IF(E265="謝金",VLOOKUP(E265,支出入力表!F266:$M$2000,4,FALSE),"")</f>
        <v/>
      </c>
      <c r="H265" s="166" t="str">
        <f>IF(E265="謝金",VLOOKUP(E265,支出入力表!F266:$M$2000,5,FALSE),"")</f>
        <v/>
      </c>
      <c r="I265" s="167" t="str">
        <f>IF(E265="謝金",VLOOKUP(E265,支出入力表!F266:$M$2000,6,FALSE),"")</f>
        <v/>
      </c>
      <c r="J265" s="167" t="str">
        <f>IF(E265="謝金",VLOOKUP(E265,支出入力表!F266:$M$2000,7,FALSE),"")</f>
        <v/>
      </c>
      <c r="K265" s="168" t="str">
        <f>IF(E265="謝金",VLOOKUP(E265,支出入力表!F266:$M$2000,8,FALSE),"")</f>
        <v/>
      </c>
    </row>
    <row r="266" spans="2:11" x14ac:dyDescent="0.55000000000000004">
      <c r="B266" s="178" t="str">
        <f>IF(E266="謝金",支出入力表!A267,"")</f>
        <v/>
      </c>
      <c r="C266" s="164" t="str">
        <f>IF(E266="謝金",支出入力表!C267,"")</f>
        <v/>
      </c>
      <c r="D266" s="165" t="str">
        <f>IF(支出入力表!E267="謝金","謝金","")</f>
        <v/>
      </c>
      <c r="E266" s="165" t="str">
        <f>IF(支出入力表!F267="謝金","謝金","")</f>
        <v/>
      </c>
      <c r="F266" s="164" t="str">
        <f>IF(E266="謝金",VLOOKUP(E266,支出入力表!F267:$M$2000,3,FALSE),"")</f>
        <v/>
      </c>
      <c r="G266" s="164" t="str">
        <f>IF(E266="謝金",VLOOKUP(E266,支出入力表!F267:$M$2000,4,FALSE),"")</f>
        <v/>
      </c>
      <c r="H266" s="166" t="str">
        <f>IF(E266="謝金",VLOOKUP(E266,支出入力表!F267:$M$2000,5,FALSE),"")</f>
        <v/>
      </c>
      <c r="I266" s="167" t="str">
        <f>IF(E266="謝金",VLOOKUP(E266,支出入力表!F267:$M$2000,6,FALSE),"")</f>
        <v/>
      </c>
      <c r="J266" s="167" t="str">
        <f>IF(E266="謝金",VLOOKUP(E266,支出入力表!F267:$M$2000,7,FALSE),"")</f>
        <v/>
      </c>
      <c r="K266" s="168" t="str">
        <f>IF(E266="謝金",VLOOKUP(E266,支出入力表!F267:$M$2000,8,FALSE),"")</f>
        <v/>
      </c>
    </row>
    <row r="267" spans="2:11" x14ac:dyDescent="0.55000000000000004">
      <c r="B267" s="178" t="str">
        <f>IF(E267="謝金",支出入力表!A268,"")</f>
        <v/>
      </c>
      <c r="C267" s="164" t="str">
        <f>IF(E267="謝金",支出入力表!C268,"")</f>
        <v/>
      </c>
      <c r="D267" s="165" t="str">
        <f>IF(支出入力表!E268="謝金","謝金","")</f>
        <v/>
      </c>
      <c r="E267" s="165" t="str">
        <f>IF(支出入力表!F268="謝金","謝金","")</f>
        <v/>
      </c>
      <c r="F267" s="164" t="str">
        <f>IF(E267="謝金",VLOOKUP(E267,支出入力表!F268:$M$2000,3,FALSE),"")</f>
        <v/>
      </c>
      <c r="G267" s="164" t="str">
        <f>IF(E267="謝金",VLOOKUP(E267,支出入力表!F268:$M$2000,4,FALSE),"")</f>
        <v/>
      </c>
      <c r="H267" s="166" t="str">
        <f>IF(E267="謝金",VLOOKUP(E267,支出入力表!F268:$M$2000,5,FALSE),"")</f>
        <v/>
      </c>
      <c r="I267" s="167" t="str">
        <f>IF(E267="謝金",VLOOKUP(E267,支出入力表!F268:$M$2000,6,FALSE),"")</f>
        <v/>
      </c>
      <c r="J267" s="167" t="str">
        <f>IF(E267="謝金",VLOOKUP(E267,支出入力表!F268:$M$2000,7,FALSE),"")</f>
        <v/>
      </c>
      <c r="K267" s="168" t="str">
        <f>IF(E267="謝金",VLOOKUP(E267,支出入力表!F268:$M$2000,8,FALSE),"")</f>
        <v/>
      </c>
    </row>
    <row r="268" spans="2:11" x14ac:dyDescent="0.55000000000000004">
      <c r="B268" s="178" t="str">
        <f>IF(E268="謝金",支出入力表!A269,"")</f>
        <v/>
      </c>
      <c r="C268" s="164" t="str">
        <f>IF(E268="謝金",支出入力表!C269,"")</f>
        <v/>
      </c>
      <c r="D268" s="165" t="str">
        <f>IF(支出入力表!E269="謝金","謝金","")</f>
        <v/>
      </c>
      <c r="E268" s="165" t="str">
        <f>IF(支出入力表!F269="謝金","謝金","")</f>
        <v/>
      </c>
      <c r="F268" s="164" t="str">
        <f>IF(E268="謝金",VLOOKUP(E268,支出入力表!F269:$M$2000,3,FALSE),"")</f>
        <v/>
      </c>
      <c r="G268" s="164" t="str">
        <f>IF(E268="謝金",VLOOKUP(E268,支出入力表!F269:$M$2000,4,FALSE),"")</f>
        <v/>
      </c>
      <c r="H268" s="166" t="str">
        <f>IF(E268="謝金",VLOOKUP(E268,支出入力表!F269:$M$2000,5,FALSE),"")</f>
        <v/>
      </c>
      <c r="I268" s="167" t="str">
        <f>IF(E268="謝金",VLOOKUP(E268,支出入力表!F269:$M$2000,6,FALSE),"")</f>
        <v/>
      </c>
      <c r="J268" s="167" t="str">
        <f>IF(E268="謝金",VLOOKUP(E268,支出入力表!F269:$M$2000,7,FALSE),"")</f>
        <v/>
      </c>
      <c r="K268" s="168" t="str">
        <f>IF(E268="謝金",VLOOKUP(E268,支出入力表!F269:$M$2000,8,FALSE),"")</f>
        <v/>
      </c>
    </row>
    <row r="269" spans="2:11" x14ac:dyDescent="0.55000000000000004">
      <c r="B269" s="178" t="str">
        <f>IF(E269="謝金",支出入力表!A270,"")</f>
        <v/>
      </c>
      <c r="C269" s="164" t="str">
        <f>IF(E269="謝金",支出入力表!C270,"")</f>
        <v/>
      </c>
      <c r="D269" s="165" t="str">
        <f>IF(支出入力表!E270="謝金","謝金","")</f>
        <v/>
      </c>
      <c r="E269" s="165" t="str">
        <f>IF(支出入力表!F270="謝金","謝金","")</f>
        <v/>
      </c>
      <c r="F269" s="164" t="str">
        <f>IF(E269="謝金",VLOOKUP(E269,支出入力表!F270:$M$2000,3,FALSE),"")</f>
        <v/>
      </c>
      <c r="G269" s="164" t="str">
        <f>IF(E269="謝金",VLOOKUP(E269,支出入力表!F270:$M$2000,4,FALSE),"")</f>
        <v/>
      </c>
      <c r="H269" s="166" t="str">
        <f>IF(E269="謝金",VLOOKUP(E269,支出入力表!F270:$M$2000,5,FALSE),"")</f>
        <v/>
      </c>
      <c r="I269" s="167" t="str">
        <f>IF(E269="謝金",VLOOKUP(E269,支出入力表!F270:$M$2000,6,FALSE),"")</f>
        <v/>
      </c>
      <c r="J269" s="167" t="str">
        <f>IF(E269="謝金",VLOOKUP(E269,支出入力表!F270:$M$2000,7,FALSE),"")</f>
        <v/>
      </c>
      <c r="K269" s="168" t="str">
        <f>IF(E269="謝金",VLOOKUP(E269,支出入力表!F270:$M$2000,8,FALSE),"")</f>
        <v/>
      </c>
    </row>
    <row r="270" spans="2:11" x14ac:dyDescent="0.55000000000000004">
      <c r="B270" s="178" t="str">
        <f>IF(E270="謝金",支出入力表!A271,"")</f>
        <v/>
      </c>
      <c r="C270" s="164" t="str">
        <f>IF(E270="謝金",支出入力表!C271,"")</f>
        <v/>
      </c>
      <c r="D270" s="165" t="str">
        <f>IF(支出入力表!E271="謝金","謝金","")</f>
        <v/>
      </c>
      <c r="E270" s="165" t="str">
        <f>IF(支出入力表!F271="謝金","謝金","")</f>
        <v/>
      </c>
      <c r="F270" s="164" t="str">
        <f>IF(E270="謝金",VLOOKUP(E270,支出入力表!F271:$M$2000,3,FALSE),"")</f>
        <v/>
      </c>
      <c r="G270" s="164" t="str">
        <f>IF(E270="謝金",VLOOKUP(E270,支出入力表!F271:$M$2000,4,FALSE),"")</f>
        <v/>
      </c>
      <c r="H270" s="166" t="str">
        <f>IF(E270="謝金",VLOOKUP(E270,支出入力表!F271:$M$2000,5,FALSE),"")</f>
        <v/>
      </c>
      <c r="I270" s="167" t="str">
        <f>IF(E270="謝金",VLOOKUP(E270,支出入力表!F271:$M$2000,6,FALSE),"")</f>
        <v/>
      </c>
      <c r="J270" s="167" t="str">
        <f>IF(E270="謝金",VLOOKUP(E270,支出入力表!F271:$M$2000,7,FALSE),"")</f>
        <v/>
      </c>
      <c r="K270" s="168" t="str">
        <f>IF(E270="謝金",VLOOKUP(E270,支出入力表!F271:$M$2000,8,FALSE),"")</f>
        <v/>
      </c>
    </row>
    <row r="271" spans="2:11" x14ac:dyDescent="0.55000000000000004">
      <c r="B271" s="178" t="str">
        <f>IF(E271="謝金",支出入力表!A272,"")</f>
        <v/>
      </c>
      <c r="C271" s="164" t="str">
        <f>IF(E271="謝金",支出入力表!C272,"")</f>
        <v/>
      </c>
      <c r="D271" s="165" t="str">
        <f>IF(支出入力表!E272="謝金","謝金","")</f>
        <v/>
      </c>
      <c r="E271" s="165" t="str">
        <f>IF(支出入力表!F272="謝金","謝金","")</f>
        <v/>
      </c>
      <c r="F271" s="164" t="str">
        <f>IF(E271="謝金",VLOOKUP(E271,支出入力表!F272:$M$2000,3,FALSE),"")</f>
        <v/>
      </c>
      <c r="G271" s="164" t="str">
        <f>IF(E271="謝金",VLOOKUP(E271,支出入力表!F272:$M$2000,4,FALSE),"")</f>
        <v/>
      </c>
      <c r="H271" s="166" t="str">
        <f>IF(E271="謝金",VLOOKUP(E271,支出入力表!F272:$M$2000,5,FALSE),"")</f>
        <v/>
      </c>
      <c r="I271" s="167" t="str">
        <f>IF(E271="謝金",VLOOKUP(E271,支出入力表!F272:$M$2000,6,FALSE),"")</f>
        <v/>
      </c>
      <c r="J271" s="167" t="str">
        <f>IF(E271="謝金",VLOOKUP(E271,支出入力表!F272:$M$2000,7,FALSE),"")</f>
        <v/>
      </c>
      <c r="K271" s="168" t="str">
        <f>IF(E271="謝金",VLOOKUP(E271,支出入力表!F272:$M$2000,8,FALSE),"")</f>
        <v/>
      </c>
    </row>
    <row r="272" spans="2:11" x14ac:dyDescent="0.55000000000000004">
      <c r="B272" s="178" t="str">
        <f>IF(E272="謝金",支出入力表!A273,"")</f>
        <v/>
      </c>
      <c r="C272" s="164" t="str">
        <f>IF(E272="謝金",支出入力表!C273,"")</f>
        <v/>
      </c>
      <c r="D272" s="165" t="str">
        <f>IF(支出入力表!E273="謝金","謝金","")</f>
        <v/>
      </c>
      <c r="E272" s="165" t="str">
        <f>IF(支出入力表!F273="謝金","謝金","")</f>
        <v/>
      </c>
      <c r="F272" s="164" t="str">
        <f>IF(E272="謝金",VLOOKUP(E272,支出入力表!F273:$M$2000,3,FALSE),"")</f>
        <v/>
      </c>
      <c r="G272" s="164" t="str">
        <f>IF(E272="謝金",VLOOKUP(E272,支出入力表!F273:$M$2000,4,FALSE),"")</f>
        <v/>
      </c>
      <c r="H272" s="166" t="str">
        <f>IF(E272="謝金",VLOOKUP(E272,支出入力表!F273:$M$2000,5,FALSE),"")</f>
        <v/>
      </c>
      <c r="I272" s="167" t="str">
        <f>IF(E272="謝金",VLOOKUP(E272,支出入力表!F273:$M$2000,6,FALSE),"")</f>
        <v/>
      </c>
      <c r="J272" s="167" t="str">
        <f>IF(E272="謝金",VLOOKUP(E272,支出入力表!F273:$M$2000,7,FALSE),"")</f>
        <v/>
      </c>
      <c r="K272" s="168" t="str">
        <f>IF(E272="謝金",VLOOKUP(E272,支出入力表!F273:$M$2000,8,FALSE),"")</f>
        <v/>
      </c>
    </row>
    <row r="273" spans="2:11" x14ac:dyDescent="0.55000000000000004">
      <c r="B273" s="178" t="str">
        <f>IF(E273="謝金",支出入力表!A274,"")</f>
        <v/>
      </c>
      <c r="C273" s="164" t="str">
        <f>IF(E273="謝金",支出入力表!C274,"")</f>
        <v/>
      </c>
      <c r="D273" s="165" t="str">
        <f>IF(支出入力表!E274="謝金","謝金","")</f>
        <v/>
      </c>
      <c r="E273" s="165" t="str">
        <f>IF(支出入力表!F274="謝金","謝金","")</f>
        <v/>
      </c>
      <c r="F273" s="164" t="str">
        <f>IF(E273="謝金",VLOOKUP(E273,支出入力表!F274:$M$2000,3,FALSE),"")</f>
        <v/>
      </c>
      <c r="G273" s="164" t="str">
        <f>IF(E273="謝金",VLOOKUP(E273,支出入力表!F274:$M$2000,4,FALSE),"")</f>
        <v/>
      </c>
      <c r="H273" s="166" t="str">
        <f>IF(E273="謝金",VLOOKUP(E273,支出入力表!F274:$M$2000,5,FALSE),"")</f>
        <v/>
      </c>
      <c r="I273" s="167" t="str">
        <f>IF(E273="謝金",VLOOKUP(E273,支出入力表!F274:$M$2000,6,FALSE),"")</f>
        <v/>
      </c>
      <c r="J273" s="167" t="str">
        <f>IF(E273="謝金",VLOOKUP(E273,支出入力表!F274:$M$2000,7,FALSE),"")</f>
        <v/>
      </c>
      <c r="K273" s="168" t="str">
        <f>IF(E273="謝金",VLOOKUP(E273,支出入力表!F274:$M$2000,8,FALSE),"")</f>
        <v/>
      </c>
    </row>
    <row r="274" spans="2:11" x14ac:dyDescent="0.55000000000000004">
      <c r="B274" s="178" t="str">
        <f>IF(E274="謝金",支出入力表!A275,"")</f>
        <v/>
      </c>
      <c r="C274" s="164" t="str">
        <f>IF(E274="謝金",支出入力表!C275,"")</f>
        <v/>
      </c>
      <c r="D274" s="165" t="str">
        <f>IF(支出入力表!E275="謝金","謝金","")</f>
        <v/>
      </c>
      <c r="E274" s="165" t="str">
        <f>IF(支出入力表!F275="謝金","謝金","")</f>
        <v/>
      </c>
      <c r="F274" s="164" t="str">
        <f>IF(E274="謝金",VLOOKUP(E274,支出入力表!F275:$M$2000,3,FALSE),"")</f>
        <v/>
      </c>
      <c r="G274" s="164" t="str">
        <f>IF(E274="謝金",VLOOKUP(E274,支出入力表!F275:$M$2000,4,FALSE),"")</f>
        <v/>
      </c>
      <c r="H274" s="166" t="str">
        <f>IF(E274="謝金",VLOOKUP(E274,支出入力表!F275:$M$2000,5,FALSE),"")</f>
        <v/>
      </c>
      <c r="I274" s="167" t="str">
        <f>IF(E274="謝金",VLOOKUP(E274,支出入力表!F275:$M$2000,6,FALSE),"")</f>
        <v/>
      </c>
      <c r="J274" s="167" t="str">
        <f>IF(E274="謝金",VLOOKUP(E274,支出入力表!F275:$M$2000,7,FALSE),"")</f>
        <v/>
      </c>
      <c r="K274" s="168" t="str">
        <f>IF(E274="謝金",VLOOKUP(E274,支出入力表!F275:$M$2000,8,FALSE),"")</f>
        <v/>
      </c>
    </row>
    <row r="275" spans="2:11" x14ac:dyDescent="0.55000000000000004">
      <c r="B275" s="178" t="str">
        <f>IF(E275="謝金",支出入力表!A276,"")</f>
        <v/>
      </c>
      <c r="C275" s="164" t="str">
        <f>IF(E275="謝金",支出入力表!C276,"")</f>
        <v/>
      </c>
      <c r="D275" s="165" t="str">
        <f>IF(支出入力表!E276="謝金","謝金","")</f>
        <v/>
      </c>
      <c r="E275" s="165" t="str">
        <f>IF(支出入力表!F276="謝金","謝金","")</f>
        <v/>
      </c>
      <c r="F275" s="164" t="str">
        <f>IF(E275="謝金",VLOOKUP(E275,支出入力表!F276:$M$2000,3,FALSE),"")</f>
        <v/>
      </c>
      <c r="G275" s="164" t="str">
        <f>IF(E275="謝金",VLOOKUP(E275,支出入力表!F276:$M$2000,4,FALSE),"")</f>
        <v/>
      </c>
      <c r="H275" s="166" t="str">
        <f>IF(E275="謝金",VLOOKUP(E275,支出入力表!F276:$M$2000,5,FALSE),"")</f>
        <v/>
      </c>
      <c r="I275" s="167" t="str">
        <f>IF(E275="謝金",VLOOKUP(E275,支出入力表!F276:$M$2000,6,FALSE),"")</f>
        <v/>
      </c>
      <c r="J275" s="167" t="str">
        <f>IF(E275="謝金",VLOOKUP(E275,支出入力表!F276:$M$2000,7,FALSE),"")</f>
        <v/>
      </c>
      <c r="K275" s="168" t="str">
        <f>IF(E275="謝金",VLOOKUP(E275,支出入力表!F276:$M$2000,8,FALSE),"")</f>
        <v/>
      </c>
    </row>
    <row r="276" spans="2:11" x14ac:dyDescent="0.55000000000000004">
      <c r="B276" s="178" t="str">
        <f>IF(E276="謝金",支出入力表!A277,"")</f>
        <v/>
      </c>
      <c r="C276" s="164" t="str">
        <f>IF(E276="謝金",支出入力表!C277,"")</f>
        <v/>
      </c>
      <c r="D276" s="165" t="str">
        <f>IF(支出入力表!E277="謝金","謝金","")</f>
        <v/>
      </c>
      <c r="E276" s="165" t="str">
        <f>IF(支出入力表!F277="謝金","謝金","")</f>
        <v/>
      </c>
      <c r="F276" s="164" t="str">
        <f>IF(E276="謝金",VLOOKUP(E276,支出入力表!F277:$M$2000,3,FALSE),"")</f>
        <v/>
      </c>
      <c r="G276" s="164" t="str">
        <f>IF(E276="謝金",VLOOKUP(E276,支出入力表!F277:$M$2000,4,FALSE),"")</f>
        <v/>
      </c>
      <c r="H276" s="166" t="str">
        <f>IF(E276="謝金",VLOOKUP(E276,支出入力表!F277:$M$2000,5,FALSE),"")</f>
        <v/>
      </c>
      <c r="I276" s="167" t="str">
        <f>IF(E276="謝金",VLOOKUP(E276,支出入力表!F277:$M$2000,6,FALSE),"")</f>
        <v/>
      </c>
      <c r="J276" s="167" t="str">
        <f>IF(E276="謝金",VLOOKUP(E276,支出入力表!F277:$M$2000,7,FALSE),"")</f>
        <v/>
      </c>
      <c r="K276" s="168" t="str">
        <f>IF(E276="謝金",VLOOKUP(E276,支出入力表!F277:$M$2000,8,FALSE),"")</f>
        <v/>
      </c>
    </row>
    <row r="277" spans="2:11" x14ac:dyDescent="0.55000000000000004">
      <c r="B277" s="178" t="str">
        <f>IF(E277="謝金",支出入力表!A278,"")</f>
        <v/>
      </c>
      <c r="C277" s="164" t="str">
        <f>IF(E277="謝金",支出入力表!C278,"")</f>
        <v/>
      </c>
      <c r="D277" s="165" t="str">
        <f>IF(支出入力表!E278="謝金","謝金","")</f>
        <v/>
      </c>
      <c r="E277" s="165" t="str">
        <f>IF(支出入力表!F278="謝金","謝金","")</f>
        <v/>
      </c>
      <c r="F277" s="164" t="str">
        <f>IF(E277="謝金",VLOOKUP(E277,支出入力表!F278:$M$2000,3,FALSE),"")</f>
        <v/>
      </c>
      <c r="G277" s="164" t="str">
        <f>IF(E277="謝金",VLOOKUP(E277,支出入力表!F278:$M$2000,4,FALSE),"")</f>
        <v/>
      </c>
      <c r="H277" s="166" t="str">
        <f>IF(E277="謝金",VLOOKUP(E277,支出入力表!F278:$M$2000,5,FALSE),"")</f>
        <v/>
      </c>
      <c r="I277" s="167" t="str">
        <f>IF(E277="謝金",VLOOKUP(E277,支出入力表!F278:$M$2000,6,FALSE),"")</f>
        <v/>
      </c>
      <c r="J277" s="167" t="str">
        <f>IF(E277="謝金",VLOOKUP(E277,支出入力表!F278:$M$2000,7,FALSE),"")</f>
        <v/>
      </c>
      <c r="K277" s="168" t="str">
        <f>IF(E277="謝金",VLOOKUP(E277,支出入力表!F278:$M$2000,8,FALSE),"")</f>
        <v/>
      </c>
    </row>
    <row r="278" spans="2:11" x14ac:dyDescent="0.55000000000000004">
      <c r="B278" s="178" t="str">
        <f>IF(E278="謝金",支出入力表!A279,"")</f>
        <v/>
      </c>
      <c r="C278" s="164" t="str">
        <f>IF(E278="謝金",支出入力表!C279,"")</f>
        <v/>
      </c>
      <c r="D278" s="165" t="str">
        <f>IF(支出入力表!E279="謝金","謝金","")</f>
        <v/>
      </c>
      <c r="E278" s="165" t="str">
        <f>IF(支出入力表!F279="謝金","謝金","")</f>
        <v/>
      </c>
      <c r="F278" s="164" t="str">
        <f>IF(E278="謝金",VLOOKUP(E278,支出入力表!F279:$M$2000,3,FALSE),"")</f>
        <v/>
      </c>
      <c r="G278" s="164" t="str">
        <f>IF(E278="謝金",VLOOKUP(E278,支出入力表!F279:$M$2000,4,FALSE),"")</f>
        <v/>
      </c>
      <c r="H278" s="166" t="str">
        <f>IF(E278="謝金",VLOOKUP(E278,支出入力表!F279:$M$2000,5,FALSE),"")</f>
        <v/>
      </c>
      <c r="I278" s="167" t="str">
        <f>IF(E278="謝金",VLOOKUP(E278,支出入力表!F279:$M$2000,6,FALSE),"")</f>
        <v/>
      </c>
      <c r="J278" s="167" t="str">
        <f>IF(E278="謝金",VLOOKUP(E278,支出入力表!F279:$M$2000,7,FALSE),"")</f>
        <v/>
      </c>
      <c r="K278" s="168" t="str">
        <f>IF(E278="謝金",VLOOKUP(E278,支出入力表!F279:$M$2000,8,FALSE),"")</f>
        <v/>
      </c>
    </row>
    <row r="279" spans="2:11" x14ac:dyDescent="0.55000000000000004">
      <c r="B279" s="178" t="str">
        <f>IF(E279="謝金",支出入力表!A280,"")</f>
        <v/>
      </c>
      <c r="C279" s="164" t="str">
        <f>IF(E279="謝金",支出入力表!C280,"")</f>
        <v/>
      </c>
      <c r="D279" s="165" t="str">
        <f>IF(支出入力表!E280="謝金","謝金","")</f>
        <v/>
      </c>
      <c r="E279" s="165" t="str">
        <f>IF(支出入力表!F280="謝金","謝金","")</f>
        <v/>
      </c>
      <c r="F279" s="164" t="str">
        <f>IF(E279="謝金",VLOOKUP(E279,支出入力表!F280:$M$2000,3,FALSE),"")</f>
        <v/>
      </c>
      <c r="G279" s="164" t="str">
        <f>IF(E279="謝金",VLOOKUP(E279,支出入力表!F280:$M$2000,4,FALSE),"")</f>
        <v/>
      </c>
      <c r="H279" s="166" t="str">
        <f>IF(E279="謝金",VLOOKUP(E279,支出入力表!F280:$M$2000,5,FALSE),"")</f>
        <v/>
      </c>
      <c r="I279" s="167" t="str">
        <f>IF(E279="謝金",VLOOKUP(E279,支出入力表!F280:$M$2000,6,FALSE),"")</f>
        <v/>
      </c>
      <c r="J279" s="167" t="str">
        <f>IF(E279="謝金",VLOOKUP(E279,支出入力表!F280:$M$2000,7,FALSE),"")</f>
        <v/>
      </c>
      <c r="K279" s="168" t="str">
        <f>IF(E279="謝金",VLOOKUP(E279,支出入力表!F280:$M$2000,8,FALSE),"")</f>
        <v/>
      </c>
    </row>
    <row r="280" spans="2:11" x14ac:dyDescent="0.55000000000000004">
      <c r="B280" s="178" t="str">
        <f>IF(E280="謝金",支出入力表!A281,"")</f>
        <v/>
      </c>
      <c r="C280" s="164" t="str">
        <f>IF(E280="謝金",支出入力表!C281,"")</f>
        <v/>
      </c>
      <c r="D280" s="165" t="str">
        <f>IF(支出入力表!E281="謝金","謝金","")</f>
        <v/>
      </c>
      <c r="E280" s="165" t="str">
        <f>IF(支出入力表!F281="謝金","謝金","")</f>
        <v/>
      </c>
      <c r="F280" s="164" t="str">
        <f>IF(E280="謝金",VLOOKUP(E280,支出入力表!F281:$M$2000,3,FALSE),"")</f>
        <v/>
      </c>
      <c r="G280" s="164" t="str">
        <f>IF(E280="謝金",VLOOKUP(E280,支出入力表!F281:$M$2000,4,FALSE),"")</f>
        <v/>
      </c>
      <c r="H280" s="166" t="str">
        <f>IF(E280="謝金",VLOOKUP(E280,支出入力表!F281:$M$2000,5,FALSE),"")</f>
        <v/>
      </c>
      <c r="I280" s="167" t="str">
        <f>IF(E280="謝金",VLOOKUP(E280,支出入力表!F281:$M$2000,6,FALSE),"")</f>
        <v/>
      </c>
      <c r="J280" s="167" t="str">
        <f>IF(E280="謝金",VLOOKUP(E280,支出入力表!F281:$M$2000,7,FALSE),"")</f>
        <v/>
      </c>
      <c r="K280" s="168" t="str">
        <f>IF(E280="謝金",VLOOKUP(E280,支出入力表!F281:$M$2000,8,FALSE),"")</f>
        <v/>
      </c>
    </row>
    <row r="281" spans="2:11" x14ac:dyDescent="0.55000000000000004">
      <c r="B281" s="178" t="str">
        <f>IF(E281="謝金",支出入力表!A282,"")</f>
        <v/>
      </c>
      <c r="C281" s="164" t="str">
        <f>IF(E281="謝金",支出入力表!C282,"")</f>
        <v/>
      </c>
      <c r="D281" s="165" t="str">
        <f>IF(支出入力表!E282="謝金","謝金","")</f>
        <v/>
      </c>
      <c r="E281" s="165" t="str">
        <f>IF(支出入力表!F282="謝金","謝金","")</f>
        <v/>
      </c>
      <c r="F281" s="164" t="str">
        <f>IF(E281="謝金",VLOOKUP(E281,支出入力表!F282:$M$2000,3,FALSE),"")</f>
        <v/>
      </c>
      <c r="G281" s="164" t="str">
        <f>IF(E281="謝金",VLOOKUP(E281,支出入力表!F282:$M$2000,4,FALSE),"")</f>
        <v/>
      </c>
      <c r="H281" s="166" t="str">
        <f>IF(E281="謝金",VLOOKUP(E281,支出入力表!F282:$M$2000,5,FALSE),"")</f>
        <v/>
      </c>
      <c r="I281" s="167" t="str">
        <f>IF(E281="謝金",VLOOKUP(E281,支出入力表!F282:$M$2000,6,FALSE),"")</f>
        <v/>
      </c>
      <c r="J281" s="167" t="str">
        <f>IF(E281="謝金",VLOOKUP(E281,支出入力表!F282:$M$2000,7,FALSE),"")</f>
        <v/>
      </c>
      <c r="K281" s="168" t="str">
        <f>IF(E281="謝金",VLOOKUP(E281,支出入力表!F282:$M$2000,8,FALSE),"")</f>
        <v/>
      </c>
    </row>
    <row r="282" spans="2:11" x14ac:dyDescent="0.55000000000000004">
      <c r="B282" s="178" t="str">
        <f>IF(E282="謝金",支出入力表!A283,"")</f>
        <v/>
      </c>
      <c r="C282" s="164" t="str">
        <f>IF(E282="謝金",支出入力表!C283,"")</f>
        <v/>
      </c>
      <c r="D282" s="165" t="str">
        <f>IF(支出入力表!E283="謝金","謝金","")</f>
        <v/>
      </c>
      <c r="E282" s="165" t="str">
        <f>IF(支出入力表!F283="謝金","謝金","")</f>
        <v/>
      </c>
      <c r="F282" s="164" t="str">
        <f>IF(E282="謝金",VLOOKUP(E282,支出入力表!F283:$M$2000,3,FALSE),"")</f>
        <v/>
      </c>
      <c r="G282" s="164" t="str">
        <f>IF(E282="謝金",VLOOKUP(E282,支出入力表!F283:$M$2000,4,FALSE),"")</f>
        <v/>
      </c>
      <c r="H282" s="166" t="str">
        <f>IF(E282="謝金",VLOOKUP(E282,支出入力表!F283:$M$2000,5,FALSE),"")</f>
        <v/>
      </c>
      <c r="I282" s="167" t="str">
        <f>IF(E282="謝金",VLOOKUP(E282,支出入力表!F283:$M$2000,6,FALSE),"")</f>
        <v/>
      </c>
      <c r="J282" s="167" t="str">
        <f>IF(E282="謝金",VLOOKUP(E282,支出入力表!F283:$M$2000,7,FALSE),"")</f>
        <v/>
      </c>
      <c r="K282" s="168" t="str">
        <f>IF(E282="謝金",VLOOKUP(E282,支出入力表!F283:$M$2000,8,FALSE),"")</f>
        <v/>
      </c>
    </row>
    <row r="283" spans="2:11" x14ac:dyDescent="0.55000000000000004">
      <c r="B283" s="178" t="str">
        <f>IF(E283="謝金",支出入力表!A284,"")</f>
        <v/>
      </c>
      <c r="C283" s="164" t="str">
        <f>IF(E283="謝金",支出入力表!C284,"")</f>
        <v/>
      </c>
      <c r="D283" s="165" t="str">
        <f>IF(支出入力表!E284="謝金","謝金","")</f>
        <v/>
      </c>
      <c r="E283" s="165" t="str">
        <f>IF(支出入力表!F284="謝金","謝金","")</f>
        <v/>
      </c>
      <c r="F283" s="164" t="str">
        <f>IF(E283="謝金",VLOOKUP(E283,支出入力表!F284:$M$2000,3,FALSE),"")</f>
        <v/>
      </c>
      <c r="G283" s="164" t="str">
        <f>IF(E283="謝金",VLOOKUP(E283,支出入力表!F284:$M$2000,4,FALSE),"")</f>
        <v/>
      </c>
      <c r="H283" s="166" t="str">
        <f>IF(E283="謝金",VLOOKUP(E283,支出入力表!F284:$M$2000,5,FALSE),"")</f>
        <v/>
      </c>
      <c r="I283" s="167" t="str">
        <f>IF(E283="謝金",VLOOKUP(E283,支出入力表!F284:$M$2000,6,FALSE),"")</f>
        <v/>
      </c>
      <c r="J283" s="167" t="str">
        <f>IF(E283="謝金",VLOOKUP(E283,支出入力表!F284:$M$2000,7,FALSE),"")</f>
        <v/>
      </c>
      <c r="K283" s="168" t="str">
        <f>IF(E283="謝金",VLOOKUP(E283,支出入力表!F284:$M$2000,8,FALSE),"")</f>
        <v/>
      </c>
    </row>
    <row r="284" spans="2:11" x14ac:dyDescent="0.55000000000000004">
      <c r="B284" s="178" t="str">
        <f>IF(E284="謝金",支出入力表!A285,"")</f>
        <v/>
      </c>
      <c r="C284" s="164" t="str">
        <f>IF(E284="謝金",支出入力表!C285,"")</f>
        <v/>
      </c>
      <c r="D284" s="165" t="str">
        <f>IF(支出入力表!E285="謝金","謝金","")</f>
        <v/>
      </c>
      <c r="E284" s="165" t="str">
        <f>IF(支出入力表!F285="謝金","謝金","")</f>
        <v/>
      </c>
      <c r="F284" s="164" t="str">
        <f>IF(E284="謝金",VLOOKUP(E284,支出入力表!F285:$M$2000,3,FALSE),"")</f>
        <v/>
      </c>
      <c r="G284" s="164" t="str">
        <f>IF(E284="謝金",VLOOKUP(E284,支出入力表!F285:$M$2000,4,FALSE),"")</f>
        <v/>
      </c>
      <c r="H284" s="166" t="str">
        <f>IF(E284="謝金",VLOOKUP(E284,支出入力表!F285:$M$2000,5,FALSE),"")</f>
        <v/>
      </c>
      <c r="I284" s="167" t="str">
        <f>IF(E284="謝金",VLOOKUP(E284,支出入力表!F285:$M$2000,6,FALSE),"")</f>
        <v/>
      </c>
      <c r="J284" s="167" t="str">
        <f>IF(E284="謝金",VLOOKUP(E284,支出入力表!F285:$M$2000,7,FALSE),"")</f>
        <v/>
      </c>
      <c r="K284" s="168" t="str">
        <f>IF(E284="謝金",VLOOKUP(E284,支出入力表!F285:$M$2000,8,FALSE),"")</f>
        <v/>
      </c>
    </row>
    <row r="285" spans="2:11" x14ac:dyDescent="0.55000000000000004">
      <c r="B285" s="178" t="str">
        <f>IF(E285="謝金",支出入力表!A286,"")</f>
        <v/>
      </c>
      <c r="C285" s="164" t="str">
        <f>IF(E285="謝金",支出入力表!C286,"")</f>
        <v/>
      </c>
      <c r="D285" s="165" t="str">
        <f>IF(支出入力表!E286="謝金","謝金","")</f>
        <v/>
      </c>
      <c r="E285" s="165" t="str">
        <f>IF(支出入力表!F286="謝金","謝金","")</f>
        <v/>
      </c>
      <c r="F285" s="164" t="str">
        <f>IF(E285="謝金",VLOOKUP(E285,支出入力表!F286:$M$2000,3,FALSE),"")</f>
        <v/>
      </c>
      <c r="G285" s="164" t="str">
        <f>IF(E285="謝金",VLOOKUP(E285,支出入力表!F286:$M$2000,4,FALSE),"")</f>
        <v/>
      </c>
      <c r="H285" s="166" t="str">
        <f>IF(E285="謝金",VLOOKUP(E285,支出入力表!F286:$M$2000,5,FALSE),"")</f>
        <v/>
      </c>
      <c r="I285" s="167" t="str">
        <f>IF(E285="謝金",VLOOKUP(E285,支出入力表!F286:$M$2000,6,FALSE),"")</f>
        <v/>
      </c>
      <c r="J285" s="167" t="str">
        <f>IF(E285="謝金",VLOOKUP(E285,支出入力表!F286:$M$2000,7,FALSE),"")</f>
        <v/>
      </c>
      <c r="K285" s="168" t="str">
        <f>IF(E285="謝金",VLOOKUP(E285,支出入力表!F286:$M$2000,8,FALSE),"")</f>
        <v/>
      </c>
    </row>
    <row r="286" spans="2:11" x14ac:dyDescent="0.55000000000000004">
      <c r="B286" s="178" t="str">
        <f>IF(E286="謝金",支出入力表!A287,"")</f>
        <v/>
      </c>
      <c r="C286" s="164" t="str">
        <f>IF(E286="謝金",支出入力表!C287,"")</f>
        <v/>
      </c>
      <c r="D286" s="165" t="str">
        <f>IF(支出入力表!E287="謝金","謝金","")</f>
        <v/>
      </c>
      <c r="E286" s="165" t="str">
        <f>IF(支出入力表!F287="謝金","謝金","")</f>
        <v/>
      </c>
      <c r="F286" s="164" t="str">
        <f>IF(E286="謝金",VLOOKUP(E286,支出入力表!F287:$M$2000,3,FALSE),"")</f>
        <v/>
      </c>
      <c r="G286" s="164" t="str">
        <f>IF(E286="謝金",VLOOKUP(E286,支出入力表!F287:$M$2000,4,FALSE),"")</f>
        <v/>
      </c>
      <c r="H286" s="166" t="str">
        <f>IF(E286="謝金",VLOOKUP(E286,支出入力表!F287:$M$2000,5,FALSE),"")</f>
        <v/>
      </c>
      <c r="I286" s="167" t="str">
        <f>IF(E286="謝金",VLOOKUP(E286,支出入力表!F287:$M$2000,6,FALSE),"")</f>
        <v/>
      </c>
      <c r="J286" s="167" t="str">
        <f>IF(E286="謝金",VLOOKUP(E286,支出入力表!F287:$M$2000,7,FALSE),"")</f>
        <v/>
      </c>
      <c r="K286" s="168" t="str">
        <f>IF(E286="謝金",VLOOKUP(E286,支出入力表!F287:$M$2000,8,FALSE),"")</f>
        <v/>
      </c>
    </row>
    <row r="287" spans="2:11" x14ac:dyDescent="0.55000000000000004">
      <c r="B287" s="178" t="str">
        <f>IF(E287="謝金",支出入力表!A288,"")</f>
        <v/>
      </c>
      <c r="C287" s="164" t="str">
        <f>IF(E287="謝金",支出入力表!C288,"")</f>
        <v/>
      </c>
      <c r="D287" s="165" t="str">
        <f>IF(支出入力表!E288="謝金","謝金","")</f>
        <v/>
      </c>
      <c r="E287" s="165" t="str">
        <f>IF(支出入力表!F288="謝金","謝金","")</f>
        <v/>
      </c>
      <c r="F287" s="164" t="str">
        <f>IF(E287="謝金",VLOOKUP(E287,支出入力表!F288:$M$2000,3,FALSE),"")</f>
        <v/>
      </c>
      <c r="G287" s="164" t="str">
        <f>IF(E287="謝金",VLOOKUP(E287,支出入力表!F288:$M$2000,4,FALSE),"")</f>
        <v/>
      </c>
      <c r="H287" s="166" t="str">
        <f>IF(E287="謝金",VLOOKUP(E287,支出入力表!F288:$M$2000,5,FALSE),"")</f>
        <v/>
      </c>
      <c r="I287" s="167" t="str">
        <f>IF(E287="謝金",VLOOKUP(E287,支出入力表!F288:$M$2000,6,FALSE),"")</f>
        <v/>
      </c>
      <c r="J287" s="167" t="str">
        <f>IF(E287="謝金",VLOOKUP(E287,支出入力表!F288:$M$2000,7,FALSE),"")</f>
        <v/>
      </c>
      <c r="K287" s="168" t="str">
        <f>IF(E287="謝金",VLOOKUP(E287,支出入力表!F288:$M$2000,8,FALSE),"")</f>
        <v/>
      </c>
    </row>
    <row r="288" spans="2:11" x14ac:dyDescent="0.55000000000000004">
      <c r="B288" s="178" t="str">
        <f>IF(E288="謝金",支出入力表!A289,"")</f>
        <v/>
      </c>
      <c r="C288" s="164" t="str">
        <f>IF(E288="謝金",支出入力表!C289,"")</f>
        <v/>
      </c>
      <c r="D288" s="165" t="str">
        <f>IF(支出入力表!E289="謝金","謝金","")</f>
        <v/>
      </c>
      <c r="E288" s="165" t="str">
        <f>IF(支出入力表!F289="謝金","謝金","")</f>
        <v/>
      </c>
      <c r="F288" s="164" t="str">
        <f>IF(E288="謝金",VLOOKUP(E288,支出入力表!F289:$M$2000,3,FALSE),"")</f>
        <v/>
      </c>
      <c r="G288" s="164" t="str">
        <f>IF(E288="謝金",VLOOKUP(E288,支出入力表!F289:$M$2000,4,FALSE),"")</f>
        <v/>
      </c>
      <c r="H288" s="166" t="str">
        <f>IF(E288="謝金",VLOOKUP(E288,支出入力表!F289:$M$2000,5,FALSE),"")</f>
        <v/>
      </c>
      <c r="I288" s="167" t="str">
        <f>IF(E288="謝金",VLOOKUP(E288,支出入力表!F289:$M$2000,6,FALSE),"")</f>
        <v/>
      </c>
      <c r="J288" s="167" t="str">
        <f>IF(E288="謝金",VLOOKUP(E288,支出入力表!F289:$M$2000,7,FALSE),"")</f>
        <v/>
      </c>
      <c r="K288" s="168" t="str">
        <f>IF(E288="謝金",VLOOKUP(E288,支出入力表!F289:$M$2000,8,FALSE),"")</f>
        <v/>
      </c>
    </row>
    <row r="289" spans="2:11" x14ac:dyDescent="0.55000000000000004">
      <c r="B289" s="178" t="str">
        <f>IF(E289="謝金",支出入力表!A290,"")</f>
        <v/>
      </c>
      <c r="C289" s="164" t="str">
        <f>IF(E289="謝金",支出入力表!C290,"")</f>
        <v/>
      </c>
      <c r="D289" s="165" t="str">
        <f>IF(支出入力表!E290="謝金","謝金","")</f>
        <v/>
      </c>
      <c r="E289" s="165" t="str">
        <f>IF(支出入力表!F290="謝金","謝金","")</f>
        <v/>
      </c>
      <c r="F289" s="164" t="str">
        <f>IF(E289="謝金",VLOOKUP(E289,支出入力表!F290:$M$2000,3,FALSE),"")</f>
        <v/>
      </c>
      <c r="G289" s="164" t="str">
        <f>IF(E289="謝金",VLOOKUP(E289,支出入力表!F290:$M$2000,4,FALSE),"")</f>
        <v/>
      </c>
      <c r="H289" s="166" t="str">
        <f>IF(E289="謝金",VLOOKUP(E289,支出入力表!F290:$M$2000,5,FALSE),"")</f>
        <v/>
      </c>
      <c r="I289" s="167" t="str">
        <f>IF(E289="謝金",VLOOKUP(E289,支出入力表!F290:$M$2000,6,FALSE),"")</f>
        <v/>
      </c>
      <c r="J289" s="167" t="str">
        <f>IF(E289="謝金",VLOOKUP(E289,支出入力表!F290:$M$2000,7,FALSE),"")</f>
        <v/>
      </c>
      <c r="K289" s="168" t="str">
        <f>IF(E289="謝金",VLOOKUP(E289,支出入力表!F290:$M$2000,8,FALSE),"")</f>
        <v/>
      </c>
    </row>
    <row r="290" spans="2:11" x14ac:dyDescent="0.55000000000000004">
      <c r="B290" s="178" t="str">
        <f>IF(E290="謝金",支出入力表!A291,"")</f>
        <v/>
      </c>
      <c r="C290" s="164" t="str">
        <f>IF(E290="謝金",支出入力表!C291,"")</f>
        <v/>
      </c>
      <c r="D290" s="165" t="str">
        <f>IF(支出入力表!E291="謝金","謝金","")</f>
        <v/>
      </c>
      <c r="E290" s="165" t="str">
        <f>IF(支出入力表!F291="謝金","謝金","")</f>
        <v/>
      </c>
      <c r="F290" s="164" t="str">
        <f>IF(E290="謝金",VLOOKUP(E290,支出入力表!F291:$M$2000,3,FALSE),"")</f>
        <v/>
      </c>
      <c r="G290" s="164" t="str">
        <f>IF(E290="謝金",VLOOKUP(E290,支出入力表!F291:$M$2000,4,FALSE),"")</f>
        <v/>
      </c>
      <c r="H290" s="166" t="str">
        <f>IF(E290="謝金",VLOOKUP(E290,支出入力表!F291:$M$2000,5,FALSE),"")</f>
        <v/>
      </c>
      <c r="I290" s="167" t="str">
        <f>IF(E290="謝金",VLOOKUP(E290,支出入力表!F291:$M$2000,6,FALSE),"")</f>
        <v/>
      </c>
      <c r="J290" s="167" t="str">
        <f>IF(E290="謝金",VLOOKUP(E290,支出入力表!F291:$M$2000,7,FALSE),"")</f>
        <v/>
      </c>
      <c r="K290" s="168" t="str">
        <f>IF(E290="謝金",VLOOKUP(E290,支出入力表!F291:$M$2000,8,FALSE),"")</f>
        <v/>
      </c>
    </row>
    <row r="291" spans="2:11" x14ac:dyDescent="0.55000000000000004">
      <c r="B291" s="178" t="str">
        <f>IF(E291="謝金",支出入力表!A292,"")</f>
        <v/>
      </c>
      <c r="C291" s="164" t="str">
        <f>IF(E291="謝金",支出入力表!C292,"")</f>
        <v/>
      </c>
      <c r="D291" s="165" t="str">
        <f>IF(支出入力表!E292="謝金","謝金","")</f>
        <v/>
      </c>
      <c r="E291" s="165" t="str">
        <f>IF(支出入力表!F292="謝金","謝金","")</f>
        <v/>
      </c>
      <c r="F291" s="164" t="str">
        <f>IF(E291="謝金",VLOOKUP(E291,支出入力表!F292:$M$2000,3,FALSE),"")</f>
        <v/>
      </c>
      <c r="G291" s="164" t="str">
        <f>IF(E291="謝金",VLOOKUP(E291,支出入力表!F292:$M$2000,4,FALSE),"")</f>
        <v/>
      </c>
      <c r="H291" s="166" t="str">
        <f>IF(E291="謝金",VLOOKUP(E291,支出入力表!F292:$M$2000,5,FALSE),"")</f>
        <v/>
      </c>
      <c r="I291" s="167" t="str">
        <f>IF(E291="謝金",VLOOKUP(E291,支出入力表!F292:$M$2000,6,FALSE),"")</f>
        <v/>
      </c>
      <c r="J291" s="167" t="str">
        <f>IF(E291="謝金",VLOOKUP(E291,支出入力表!F292:$M$2000,7,FALSE),"")</f>
        <v/>
      </c>
      <c r="K291" s="168" t="str">
        <f>IF(E291="謝金",VLOOKUP(E291,支出入力表!F292:$M$2000,8,FALSE),"")</f>
        <v/>
      </c>
    </row>
    <row r="292" spans="2:11" x14ac:dyDescent="0.55000000000000004">
      <c r="B292" s="178" t="str">
        <f>IF(E292="謝金",支出入力表!A293,"")</f>
        <v/>
      </c>
      <c r="C292" s="164" t="str">
        <f>IF(E292="謝金",支出入力表!C293,"")</f>
        <v/>
      </c>
      <c r="D292" s="165" t="str">
        <f>IF(支出入力表!E293="謝金","謝金","")</f>
        <v/>
      </c>
      <c r="E292" s="165" t="str">
        <f>IF(支出入力表!F293="謝金","謝金","")</f>
        <v/>
      </c>
      <c r="F292" s="164" t="str">
        <f>IF(E292="謝金",VLOOKUP(E292,支出入力表!F293:$M$2000,3,FALSE),"")</f>
        <v/>
      </c>
      <c r="G292" s="164" t="str">
        <f>IF(E292="謝金",VLOOKUP(E292,支出入力表!F293:$M$2000,4,FALSE),"")</f>
        <v/>
      </c>
      <c r="H292" s="166" t="str">
        <f>IF(E292="謝金",VLOOKUP(E292,支出入力表!F293:$M$2000,5,FALSE),"")</f>
        <v/>
      </c>
      <c r="I292" s="167" t="str">
        <f>IF(E292="謝金",VLOOKUP(E292,支出入力表!F293:$M$2000,6,FALSE),"")</f>
        <v/>
      </c>
      <c r="J292" s="167" t="str">
        <f>IF(E292="謝金",VLOOKUP(E292,支出入力表!F293:$M$2000,7,FALSE),"")</f>
        <v/>
      </c>
      <c r="K292" s="168" t="str">
        <f>IF(E292="謝金",VLOOKUP(E292,支出入力表!F293:$M$2000,8,FALSE),"")</f>
        <v/>
      </c>
    </row>
    <row r="293" spans="2:11" x14ac:dyDescent="0.55000000000000004">
      <c r="B293" s="178" t="str">
        <f>IF(E293="謝金",支出入力表!A294,"")</f>
        <v/>
      </c>
      <c r="C293" s="164" t="str">
        <f>IF(E293="謝金",支出入力表!C294,"")</f>
        <v/>
      </c>
      <c r="D293" s="165" t="str">
        <f>IF(支出入力表!E294="謝金","謝金","")</f>
        <v/>
      </c>
      <c r="E293" s="165" t="str">
        <f>IF(支出入力表!F294="謝金","謝金","")</f>
        <v/>
      </c>
      <c r="F293" s="164" t="str">
        <f>IF(E293="謝金",VLOOKUP(E293,支出入力表!F294:$M$2000,3,FALSE),"")</f>
        <v/>
      </c>
      <c r="G293" s="164" t="str">
        <f>IF(E293="謝金",VLOOKUP(E293,支出入力表!F294:$M$2000,4,FALSE),"")</f>
        <v/>
      </c>
      <c r="H293" s="166" t="str">
        <f>IF(E293="謝金",VLOOKUP(E293,支出入力表!F294:$M$2000,5,FALSE),"")</f>
        <v/>
      </c>
      <c r="I293" s="167" t="str">
        <f>IF(E293="謝金",VLOOKUP(E293,支出入力表!F294:$M$2000,6,FALSE),"")</f>
        <v/>
      </c>
      <c r="J293" s="167" t="str">
        <f>IF(E293="謝金",VLOOKUP(E293,支出入力表!F294:$M$2000,7,FALSE),"")</f>
        <v/>
      </c>
      <c r="K293" s="168" t="str">
        <f>IF(E293="謝金",VLOOKUP(E293,支出入力表!F294:$M$2000,8,FALSE),"")</f>
        <v/>
      </c>
    </row>
    <row r="294" spans="2:11" x14ac:dyDescent="0.55000000000000004">
      <c r="B294" s="178" t="str">
        <f>IF(E294="謝金",支出入力表!A295,"")</f>
        <v/>
      </c>
      <c r="C294" s="164" t="str">
        <f>IF(E294="謝金",支出入力表!C295,"")</f>
        <v/>
      </c>
      <c r="D294" s="165" t="str">
        <f>IF(支出入力表!E295="謝金","謝金","")</f>
        <v/>
      </c>
      <c r="E294" s="165" t="str">
        <f>IF(支出入力表!F295="謝金","謝金","")</f>
        <v/>
      </c>
      <c r="F294" s="164" t="str">
        <f>IF(E294="謝金",VLOOKUP(E294,支出入力表!F295:$M$2000,3,FALSE),"")</f>
        <v/>
      </c>
      <c r="G294" s="164" t="str">
        <f>IF(E294="謝金",VLOOKUP(E294,支出入力表!F295:$M$2000,4,FALSE),"")</f>
        <v/>
      </c>
      <c r="H294" s="166" t="str">
        <f>IF(E294="謝金",VLOOKUP(E294,支出入力表!F295:$M$2000,5,FALSE),"")</f>
        <v/>
      </c>
      <c r="I294" s="167" t="str">
        <f>IF(E294="謝金",VLOOKUP(E294,支出入力表!F295:$M$2000,6,FALSE),"")</f>
        <v/>
      </c>
      <c r="J294" s="167" t="str">
        <f>IF(E294="謝金",VLOOKUP(E294,支出入力表!F295:$M$2000,7,FALSE),"")</f>
        <v/>
      </c>
      <c r="K294" s="168" t="str">
        <f>IF(E294="謝金",VLOOKUP(E294,支出入力表!F295:$M$2000,8,FALSE),"")</f>
        <v/>
      </c>
    </row>
    <row r="295" spans="2:11" x14ac:dyDescent="0.55000000000000004">
      <c r="B295" s="178" t="str">
        <f>IF(E295="謝金",支出入力表!A296,"")</f>
        <v/>
      </c>
      <c r="C295" s="164" t="str">
        <f>IF(E295="謝金",支出入力表!C296,"")</f>
        <v/>
      </c>
      <c r="D295" s="165" t="str">
        <f>IF(支出入力表!E296="謝金","謝金","")</f>
        <v/>
      </c>
      <c r="E295" s="165" t="str">
        <f>IF(支出入力表!F296="謝金","謝金","")</f>
        <v/>
      </c>
      <c r="F295" s="164" t="str">
        <f>IF(E295="謝金",VLOOKUP(E295,支出入力表!F296:$M$2000,3,FALSE),"")</f>
        <v/>
      </c>
      <c r="G295" s="164" t="str">
        <f>IF(E295="謝金",VLOOKUP(E295,支出入力表!F296:$M$2000,4,FALSE),"")</f>
        <v/>
      </c>
      <c r="H295" s="166" t="str">
        <f>IF(E295="謝金",VLOOKUP(E295,支出入力表!F296:$M$2000,5,FALSE),"")</f>
        <v/>
      </c>
      <c r="I295" s="167" t="str">
        <f>IF(E295="謝金",VLOOKUP(E295,支出入力表!F296:$M$2000,6,FALSE),"")</f>
        <v/>
      </c>
      <c r="J295" s="167" t="str">
        <f>IF(E295="謝金",VLOOKUP(E295,支出入力表!F296:$M$2000,7,FALSE),"")</f>
        <v/>
      </c>
      <c r="K295" s="168" t="str">
        <f>IF(E295="謝金",VLOOKUP(E295,支出入力表!F296:$M$2000,8,FALSE),"")</f>
        <v/>
      </c>
    </row>
    <row r="296" spans="2:11" x14ac:dyDescent="0.55000000000000004">
      <c r="B296" s="178" t="str">
        <f>IF(E296="謝金",支出入力表!A297,"")</f>
        <v/>
      </c>
      <c r="C296" s="164" t="str">
        <f>IF(E296="謝金",支出入力表!C297,"")</f>
        <v/>
      </c>
      <c r="D296" s="165" t="str">
        <f>IF(支出入力表!E297="謝金","謝金","")</f>
        <v/>
      </c>
      <c r="E296" s="165" t="str">
        <f>IF(支出入力表!F297="謝金","謝金","")</f>
        <v/>
      </c>
      <c r="F296" s="164" t="str">
        <f>IF(E296="謝金",VLOOKUP(E296,支出入力表!F297:$M$2000,3,FALSE),"")</f>
        <v/>
      </c>
      <c r="G296" s="164" t="str">
        <f>IF(E296="謝金",VLOOKUP(E296,支出入力表!F297:$M$2000,4,FALSE),"")</f>
        <v/>
      </c>
      <c r="H296" s="166" t="str">
        <f>IF(E296="謝金",VLOOKUP(E296,支出入力表!F297:$M$2000,5,FALSE),"")</f>
        <v/>
      </c>
      <c r="I296" s="167" t="str">
        <f>IF(E296="謝金",VLOOKUP(E296,支出入力表!F297:$M$2000,6,FALSE),"")</f>
        <v/>
      </c>
      <c r="J296" s="167" t="str">
        <f>IF(E296="謝金",VLOOKUP(E296,支出入力表!F297:$M$2000,7,FALSE),"")</f>
        <v/>
      </c>
      <c r="K296" s="168" t="str">
        <f>IF(E296="謝金",VLOOKUP(E296,支出入力表!F297:$M$2000,8,FALSE),"")</f>
        <v/>
      </c>
    </row>
    <row r="297" spans="2:11" x14ac:dyDescent="0.55000000000000004">
      <c r="B297" s="178" t="str">
        <f>IF(E297="謝金",支出入力表!A298,"")</f>
        <v/>
      </c>
      <c r="C297" s="164" t="str">
        <f>IF(E297="謝金",支出入力表!C298,"")</f>
        <v/>
      </c>
      <c r="D297" s="165" t="str">
        <f>IF(支出入力表!E298="謝金","謝金","")</f>
        <v/>
      </c>
      <c r="E297" s="165" t="str">
        <f>IF(支出入力表!F298="謝金","謝金","")</f>
        <v/>
      </c>
      <c r="F297" s="164" t="str">
        <f>IF(E297="謝金",VLOOKUP(E297,支出入力表!F298:$M$2000,3,FALSE),"")</f>
        <v/>
      </c>
      <c r="G297" s="164" t="str">
        <f>IF(E297="謝金",VLOOKUP(E297,支出入力表!F298:$M$2000,4,FALSE),"")</f>
        <v/>
      </c>
      <c r="H297" s="166" t="str">
        <f>IF(E297="謝金",VLOOKUP(E297,支出入力表!F298:$M$2000,5,FALSE),"")</f>
        <v/>
      </c>
      <c r="I297" s="167" t="str">
        <f>IF(E297="謝金",VLOOKUP(E297,支出入力表!F298:$M$2000,6,FALSE),"")</f>
        <v/>
      </c>
      <c r="J297" s="167" t="str">
        <f>IF(E297="謝金",VLOOKUP(E297,支出入力表!F298:$M$2000,7,FALSE),"")</f>
        <v/>
      </c>
      <c r="K297" s="168" t="str">
        <f>IF(E297="謝金",VLOOKUP(E297,支出入力表!F298:$M$2000,8,FALSE),"")</f>
        <v/>
      </c>
    </row>
    <row r="298" spans="2:11" x14ac:dyDescent="0.55000000000000004">
      <c r="B298" s="178" t="str">
        <f>IF(E298="謝金",支出入力表!A299,"")</f>
        <v/>
      </c>
      <c r="C298" s="164" t="str">
        <f>IF(E298="謝金",支出入力表!C299,"")</f>
        <v/>
      </c>
      <c r="D298" s="165" t="str">
        <f>IF(支出入力表!E299="謝金","謝金","")</f>
        <v/>
      </c>
      <c r="E298" s="165" t="str">
        <f>IF(支出入力表!F299="謝金","謝金","")</f>
        <v/>
      </c>
      <c r="F298" s="164" t="str">
        <f>IF(E298="謝金",VLOOKUP(E298,支出入力表!F299:$M$2000,3,FALSE),"")</f>
        <v/>
      </c>
      <c r="G298" s="164" t="str">
        <f>IF(E298="謝金",VLOOKUP(E298,支出入力表!F299:$M$2000,4,FALSE),"")</f>
        <v/>
      </c>
      <c r="H298" s="166" t="str">
        <f>IF(E298="謝金",VLOOKUP(E298,支出入力表!F299:$M$2000,5,FALSE),"")</f>
        <v/>
      </c>
      <c r="I298" s="167" t="str">
        <f>IF(E298="謝金",VLOOKUP(E298,支出入力表!F299:$M$2000,6,FALSE),"")</f>
        <v/>
      </c>
      <c r="J298" s="167" t="str">
        <f>IF(E298="謝金",VLOOKUP(E298,支出入力表!F299:$M$2000,7,FALSE),"")</f>
        <v/>
      </c>
      <c r="K298" s="168" t="str">
        <f>IF(E298="謝金",VLOOKUP(E298,支出入力表!F299:$M$2000,8,FALSE),"")</f>
        <v/>
      </c>
    </row>
    <row r="299" spans="2:11" x14ac:dyDescent="0.55000000000000004">
      <c r="B299" s="178" t="str">
        <f>IF(E299="謝金",支出入力表!A300,"")</f>
        <v/>
      </c>
      <c r="C299" s="164" t="str">
        <f>IF(E299="謝金",支出入力表!C300,"")</f>
        <v/>
      </c>
      <c r="D299" s="165" t="str">
        <f>IF(支出入力表!E300="謝金","謝金","")</f>
        <v/>
      </c>
      <c r="E299" s="165" t="str">
        <f>IF(支出入力表!F300="謝金","謝金","")</f>
        <v/>
      </c>
      <c r="F299" s="164" t="str">
        <f>IF(E299="謝金",VLOOKUP(E299,支出入力表!F300:$M$2000,3,FALSE),"")</f>
        <v/>
      </c>
      <c r="G299" s="164" t="str">
        <f>IF(E299="謝金",VLOOKUP(E299,支出入力表!F300:$M$2000,4,FALSE),"")</f>
        <v/>
      </c>
      <c r="H299" s="166" t="str">
        <f>IF(E299="謝金",VLOOKUP(E299,支出入力表!F300:$M$2000,5,FALSE),"")</f>
        <v/>
      </c>
      <c r="I299" s="167" t="str">
        <f>IF(E299="謝金",VLOOKUP(E299,支出入力表!F300:$M$2000,6,FALSE),"")</f>
        <v/>
      </c>
      <c r="J299" s="167" t="str">
        <f>IF(E299="謝金",VLOOKUP(E299,支出入力表!F300:$M$2000,7,FALSE),"")</f>
        <v/>
      </c>
      <c r="K299" s="168" t="str">
        <f>IF(E299="謝金",VLOOKUP(E299,支出入力表!F300:$M$2000,8,FALSE),"")</f>
        <v/>
      </c>
    </row>
    <row r="300" spans="2:11" x14ac:dyDescent="0.55000000000000004">
      <c r="B300" s="178" t="str">
        <f>IF(E300="謝金",支出入力表!A301,"")</f>
        <v/>
      </c>
      <c r="C300" s="164" t="str">
        <f>IF(E300="謝金",支出入力表!C301,"")</f>
        <v/>
      </c>
      <c r="D300" s="165" t="str">
        <f>IF(支出入力表!E301="謝金","謝金","")</f>
        <v/>
      </c>
      <c r="E300" s="165" t="str">
        <f>IF(支出入力表!F301="謝金","謝金","")</f>
        <v/>
      </c>
      <c r="F300" s="164" t="str">
        <f>IF(E300="謝金",VLOOKUP(E300,支出入力表!F301:$M$2000,3,FALSE),"")</f>
        <v/>
      </c>
      <c r="G300" s="164" t="str">
        <f>IF(E300="謝金",VLOOKUP(E300,支出入力表!F301:$M$2000,4,FALSE),"")</f>
        <v/>
      </c>
      <c r="H300" s="166" t="str">
        <f>IF(E300="謝金",VLOOKUP(E300,支出入力表!F301:$M$2000,5,FALSE),"")</f>
        <v/>
      </c>
      <c r="I300" s="167" t="str">
        <f>IF(E300="謝金",VLOOKUP(E300,支出入力表!F301:$M$2000,6,FALSE),"")</f>
        <v/>
      </c>
      <c r="J300" s="167" t="str">
        <f>IF(E300="謝金",VLOOKUP(E300,支出入力表!F301:$M$2000,7,FALSE),"")</f>
        <v/>
      </c>
      <c r="K300" s="168" t="str">
        <f>IF(E300="謝金",VLOOKUP(E300,支出入力表!F301:$M$2000,8,FALSE),"")</f>
        <v/>
      </c>
    </row>
    <row r="301" spans="2:11" x14ac:dyDescent="0.55000000000000004">
      <c r="B301" s="178" t="str">
        <f>IF(E301="謝金",支出入力表!A302,"")</f>
        <v/>
      </c>
      <c r="C301" s="164" t="str">
        <f>IF(E301="謝金",支出入力表!C302,"")</f>
        <v/>
      </c>
      <c r="D301" s="165" t="str">
        <f>IF(支出入力表!E302="謝金","謝金","")</f>
        <v/>
      </c>
      <c r="E301" s="165" t="str">
        <f>IF(支出入力表!F302="謝金","謝金","")</f>
        <v/>
      </c>
      <c r="F301" s="164" t="str">
        <f>IF(E301="謝金",VLOOKUP(E301,支出入力表!F302:$M$2000,3,FALSE),"")</f>
        <v/>
      </c>
      <c r="G301" s="164" t="str">
        <f>IF(E301="謝金",VLOOKUP(E301,支出入力表!F302:$M$2000,4,FALSE),"")</f>
        <v/>
      </c>
      <c r="H301" s="166" t="str">
        <f>IF(E301="謝金",VLOOKUP(E301,支出入力表!F302:$M$2000,5,FALSE),"")</f>
        <v/>
      </c>
      <c r="I301" s="167" t="str">
        <f>IF(E301="謝金",VLOOKUP(E301,支出入力表!F302:$M$2000,6,FALSE),"")</f>
        <v/>
      </c>
      <c r="J301" s="167" t="str">
        <f>IF(E301="謝金",VLOOKUP(E301,支出入力表!F302:$M$2000,7,FALSE),"")</f>
        <v/>
      </c>
      <c r="K301" s="168" t="str">
        <f>IF(E301="謝金",VLOOKUP(E301,支出入力表!F302:$M$2000,8,FALSE),"")</f>
        <v/>
      </c>
    </row>
    <row r="302" spans="2:11" x14ac:dyDescent="0.55000000000000004">
      <c r="B302" s="178" t="str">
        <f>IF(E302="謝金",支出入力表!A303,"")</f>
        <v/>
      </c>
      <c r="C302" s="164" t="str">
        <f>IF(E302="謝金",支出入力表!C303,"")</f>
        <v/>
      </c>
      <c r="D302" s="165" t="str">
        <f>IF(支出入力表!E303="謝金","謝金","")</f>
        <v/>
      </c>
      <c r="E302" s="165" t="str">
        <f>IF(支出入力表!F303="謝金","謝金","")</f>
        <v/>
      </c>
      <c r="F302" s="164" t="str">
        <f>IF(E302="謝金",VLOOKUP(E302,支出入力表!F303:$M$2000,3,FALSE),"")</f>
        <v/>
      </c>
      <c r="G302" s="164" t="str">
        <f>IF(E302="謝金",VLOOKUP(E302,支出入力表!F303:$M$2000,4,FALSE),"")</f>
        <v/>
      </c>
      <c r="H302" s="166" t="str">
        <f>IF(E302="謝金",VLOOKUP(E302,支出入力表!F303:$M$2000,5,FALSE),"")</f>
        <v/>
      </c>
      <c r="I302" s="167" t="str">
        <f>IF(E302="謝金",VLOOKUP(E302,支出入力表!F303:$M$2000,6,FALSE),"")</f>
        <v/>
      </c>
      <c r="J302" s="167" t="str">
        <f>IF(E302="謝金",VLOOKUP(E302,支出入力表!F303:$M$2000,7,FALSE),"")</f>
        <v/>
      </c>
      <c r="K302" s="168" t="str">
        <f>IF(E302="謝金",VLOOKUP(E302,支出入力表!F303:$M$2000,8,FALSE),"")</f>
        <v/>
      </c>
    </row>
    <row r="303" spans="2:11" x14ac:dyDescent="0.55000000000000004">
      <c r="B303" s="178" t="str">
        <f>IF(E303="謝金",支出入力表!A304,"")</f>
        <v/>
      </c>
      <c r="C303" s="164" t="str">
        <f>IF(E303="謝金",支出入力表!C304,"")</f>
        <v/>
      </c>
      <c r="D303" s="165" t="str">
        <f>IF(支出入力表!E304="謝金","謝金","")</f>
        <v/>
      </c>
      <c r="E303" s="165" t="str">
        <f>IF(支出入力表!F304="謝金","謝金","")</f>
        <v/>
      </c>
      <c r="F303" s="164" t="str">
        <f>IF(E303="謝金",VLOOKUP(E303,支出入力表!F304:$M$2000,3,FALSE),"")</f>
        <v/>
      </c>
      <c r="G303" s="164" t="str">
        <f>IF(E303="謝金",VLOOKUP(E303,支出入力表!F304:$M$2000,4,FALSE),"")</f>
        <v/>
      </c>
      <c r="H303" s="166" t="str">
        <f>IF(E303="謝金",VLOOKUP(E303,支出入力表!F304:$M$2000,5,FALSE),"")</f>
        <v/>
      </c>
      <c r="I303" s="167" t="str">
        <f>IF(E303="謝金",VLOOKUP(E303,支出入力表!F304:$M$2000,6,FALSE),"")</f>
        <v/>
      </c>
      <c r="J303" s="167" t="str">
        <f>IF(E303="謝金",VLOOKUP(E303,支出入力表!F304:$M$2000,7,FALSE),"")</f>
        <v/>
      </c>
      <c r="K303" s="168" t="str">
        <f>IF(E303="謝金",VLOOKUP(E303,支出入力表!F304:$M$2000,8,FALSE),"")</f>
        <v/>
      </c>
    </row>
    <row r="304" spans="2:11" x14ac:dyDescent="0.55000000000000004">
      <c r="B304" s="178" t="str">
        <f>IF(E304="謝金",支出入力表!A305,"")</f>
        <v/>
      </c>
      <c r="C304" s="164" t="str">
        <f>IF(E304="謝金",支出入力表!C305,"")</f>
        <v/>
      </c>
      <c r="D304" s="165" t="str">
        <f>IF(支出入力表!E305="謝金","謝金","")</f>
        <v/>
      </c>
      <c r="E304" s="165" t="str">
        <f>IF(支出入力表!F305="謝金","謝金","")</f>
        <v/>
      </c>
      <c r="F304" s="164" t="str">
        <f>IF(E304="謝金",VLOOKUP(E304,支出入力表!F305:$M$2000,3,FALSE),"")</f>
        <v/>
      </c>
      <c r="G304" s="164" t="str">
        <f>IF(E304="謝金",VLOOKUP(E304,支出入力表!F305:$M$2000,4,FALSE),"")</f>
        <v/>
      </c>
      <c r="H304" s="166" t="str">
        <f>IF(E304="謝金",VLOOKUP(E304,支出入力表!F305:$M$2000,5,FALSE),"")</f>
        <v/>
      </c>
      <c r="I304" s="167" t="str">
        <f>IF(E304="謝金",VLOOKUP(E304,支出入力表!F305:$M$2000,6,FALSE),"")</f>
        <v/>
      </c>
      <c r="J304" s="167" t="str">
        <f>IF(E304="謝金",VLOOKUP(E304,支出入力表!F305:$M$2000,7,FALSE),"")</f>
        <v/>
      </c>
      <c r="K304" s="168" t="str">
        <f>IF(E304="謝金",VLOOKUP(E304,支出入力表!F305:$M$2000,8,FALSE),"")</f>
        <v/>
      </c>
    </row>
    <row r="305" spans="2:11" x14ac:dyDescent="0.55000000000000004">
      <c r="B305" s="178" t="str">
        <f>IF(E305="謝金",支出入力表!A306,"")</f>
        <v/>
      </c>
      <c r="C305" s="164" t="str">
        <f>IF(E305="謝金",支出入力表!C306,"")</f>
        <v/>
      </c>
      <c r="D305" s="165" t="str">
        <f>IF(支出入力表!E306="謝金","謝金","")</f>
        <v/>
      </c>
      <c r="E305" s="165" t="str">
        <f>IF(支出入力表!F306="謝金","謝金","")</f>
        <v/>
      </c>
      <c r="F305" s="164" t="str">
        <f>IF(E305="謝金",VLOOKUP(E305,支出入力表!F306:$M$2000,3,FALSE),"")</f>
        <v/>
      </c>
      <c r="G305" s="164" t="str">
        <f>IF(E305="謝金",VLOOKUP(E305,支出入力表!F306:$M$2000,4,FALSE),"")</f>
        <v/>
      </c>
      <c r="H305" s="166" t="str">
        <f>IF(E305="謝金",VLOOKUP(E305,支出入力表!F306:$M$2000,5,FALSE),"")</f>
        <v/>
      </c>
      <c r="I305" s="167" t="str">
        <f>IF(E305="謝金",VLOOKUP(E305,支出入力表!F306:$M$2000,6,FALSE),"")</f>
        <v/>
      </c>
      <c r="J305" s="167" t="str">
        <f>IF(E305="謝金",VLOOKUP(E305,支出入力表!F306:$M$2000,7,FALSE),"")</f>
        <v/>
      </c>
      <c r="K305" s="168" t="str">
        <f>IF(E305="謝金",VLOOKUP(E305,支出入力表!F306:$M$2000,8,FALSE),"")</f>
        <v/>
      </c>
    </row>
    <row r="306" spans="2:11" x14ac:dyDescent="0.55000000000000004">
      <c r="B306" s="178" t="str">
        <f>IF(E306="謝金",支出入力表!A307,"")</f>
        <v/>
      </c>
      <c r="C306" s="164" t="str">
        <f>IF(E306="謝金",支出入力表!C307,"")</f>
        <v/>
      </c>
      <c r="D306" s="165" t="str">
        <f>IF(支出入力表!E307="謝金","謝金","")</f>
        <v/>
      </c>
      <c r="E306" s="165" t="str">
        <f>IF(支出入力表!F307="謝金","謝金","")</f>
        <v/>
      </c>
      <c r="F306" s="164" t="str">
        <f>IF(E306="謝金",VLOOKUP(E306,支出入力表!F307:$M$2000,3,FALSE),"")</f>
        <v/>
      </c>
      <c r="G306" s="164" t="str">
        <f>IF(E306="謝金",VLOOKUP(E306,支出入力表!F307:$M$2000,4,FALSE),"")</f>
        <v/>
      </c>
      <c r="H306" s="166" t="str">
        <f>IF(E306="謝金",VLOOKUP(E306,支出入力表!F307:$M$2000,5,FALSE),"")</f>
        <v/>
      </c>
      <c r="I306" s="167" t="str">
        <f>IF(E306="謝金",VLOOKUP(E306,支出入力表!F307:$M$2000,6,FALSE),"")</f>
        <v/>
      </c>
      <c r="J306" s="167" t="str">
        <f>IF(E306="謝金",VLOOKUP(E306,支出入力表!F307:$M$2000,7,FALSE),"")</f>
        <v/>
      </c>
      <c r="K306" s="168" t="str">
        <f>IF(E306="謝金",VLOOKUP(E306,支出入力表!F307:$M$2000,8,FALSE),"")</f>
        <v/>
      </c>
    </row>
    <row r="307" spans="2:11" x14ac:dyDescent="0.55000000000000004">
      <c r="B307" s="178" t="str">
        <f>IF(E307="謝金",支出入力表!A308,"")</f>
        <v/>
      </c>
      <c r="C307" s="164" t="str">
        <f>IF(E307="謝金",支出入力表!C308,"")</f>
        <v/>
      </c>
      <c r="D307" s="165" t="str">
        <f>IF(支出入力表!E308="謝金","謝金","")</f>
        <v/>
      </c>
      <c r="E307" s="165" t="str">
        <f>IF(支出入力表!F308="謝金","謝金","")</f>
        <v/>
      </c>
      <c r="F307" s="164" t="str">
        <f>IF(E307="謝金",VLOOKUP(E307,支出入力表!F308:$M$2000,3,FALSE),"")</f>
        <v/>
      </c>
      <c r="G307" s="164" t="str">
        <f>IF(E307="謝金",VLOOKUP(E307,支出入力表!F308:$M$2000,4,FALSE),"")</f>
        <v/>
      </c>
      <c r="H307" s="166" t="str">
        <f>IF(E307="謝金",VLOOKUP(E307,支出入力表!F308:$M$2000,5,FALSE),"")</f>
        <v/>
      </c>
      <c r="I307" s="167" t="str">
        <f>IF(E307="謝金",VLOOKUP(E307,支出入力表!F308:$M$2000,6,FALSE),"")</f>
        <v/>
      </c>
      <c r="J307" s="167" t="str">
        <f>IF(E307="謝金",VLOOKUP(E307,支出入力表!F308:$M$2000,7,FALSE),"")</f>
        <v/>
      </c>
      <c r="K307" s="168" t="str">
        <f>IF(E307="謝金",VLOOKUP(E307,支出入力表!F308:$M$2000,8,FALSE),"")</f>
        <v/>
      </c>
    </row>
    <row r="308" spans="2:11" x14ac:dyDescent="0.55000000000000004">
      <c r="B308" s="178" t="str">
        <f>IF(E308="謝金",支出入力表!A309,"")</f>
        <v/>
      </c>
      <c r="C308" s="164" t="str">
        <f>IF(E308="謝金",支出入力表!C309,"")</f>
        <v/>
      </c>
      <c r="D308" s="165" t="str">
        <f>IF(支出入力表!E309="謝金","謝金","")</f>
        <v/>
      </c>
      <c r="E308" s="165" t="str">
        <f>IF(支出入力表!F309="謝金","謝金","")</f>
        <v/>
      </c>
      <c r="F308" s="164" t="str">
        <f>IF(E308="謝金",VLOOKUP(E308,支出入力表!F309:$M$2000,3,FALSE),"")</f>
        <v/>
      </c>
      <c r="G308" s="164" t="str">
        <f>IF(E308="謝金",VLOOKUP(E308,支出入力表!F309:$M$2000,4,FALSE),"")</f>
        <v/>
      </c>
      <c r="H308" s="166" t="str">
        <f>IF(E308="謝金",VLOOKUP(E308,支出入力表!F309:$M$2000,5,FALSE),"")</f>
        <v/>
      </c>
      <c r="I308" s="167" t="str">
        <f>IF(E308="謝金",VLOOKUP(E308,支出入力表!F309:$M$2000,6,FALSE),"")</f>
        <v/>
      </c>
      <c r="J308" s="167" t="str">
        <f>IF(E308="謝金",VLOOKUP(E308,支出入力表!F309:$M$2000,7,FALSE),"")</f>
        <v/>
      </c>
      <c r="K308" s="168" t="str">
        <f>IF(E308="謝金",VLOOKUP(E308,支出入力表!F309:$M$2000,8,FALSE),"")</f>
        <v/>
      </c>
    </row>
    <row r="309" spans="2:11" x14ac:dyDescent="0.55000000000000004">
      <c r="B309" s="178" t="str">
        <f>IF(E309="謝金",支出入力表!A310,"")</f>
        <v/>
      </c>
      <c r="C309" s="164" t="str">
        <f>IF(E309="謝金",支出入力表!C310,"")</f>
        <v/>
      </c>
      <c r="D309" s="165" t="str">
        <f>IF(支出入力表!E310="謝金","謝金","")</f>
        <v/>
      </c>
      <c r="E309" s="165" t="str">
        <f>IF(支出入力表!F310="謝金","謝金","")</f>
        <v/>
      </c>
      <c r="F309" s="164" t="str">
        <f>IF(E309="謝金",VLOOKUP(E309,支出入力表!F310:$M$2000,3,FALSE),"")</f>
        <v/>
      </c>
      <c r="G309" s="164" t="str">
        <f>IF(E309="謝金",VLOOKUP(E309,支出入力表!F310:$M$2000,4,FALSE),"")</f>
        <v/>
      </c>
      <c r="H309" s="166" t="str">
        <f>IF(E309="謝金",VLOOKUP(E309,支出入力表!F310:$M$2000,5,FALSE),"")</f>
        <v/>
      </c>
      <c r="I309" s="167" t="str">
        <f>IF(E309="謝金",VLOOKUP(E309,支出入力表!F310:$M$2000,6,FALSE),"")</f>
        <v/>
      </c>
      <c r="J309" s="167" t="str">
        <f>IF(E309="謝金",VLOOKUP(E309,支出入力表!F310:$M$2000,7,FALSE),"")</f>
        <v/>
      </c>
      <c r="K309" s="168" t="str">
        <f>IF(E309="謝金",VLOOKUP(E309,支出入力表!F310:$M$2000,8,FALSE),"")</f>
        <v/>
      </c>
    </row>
    <row r="310" spans="2:11" x14ac:dyDescent="0.55000000000000004">
      <c r="B310" s="178" t="str">
        <f>IF(E310="謝金",支出入力表!A311,"")</f>
        <v/>
      </c>
      <c r="C310" s="164" t="str">
        <f>IF(E310="謝金",支出入力表!C311,"")</f>
        <v/>
      </c>
      <c r="D310" s="165" t="str">
        <f>IF(支出入力表!E311="謝金","謝金","")</f>
        <v/>
      </c>
      <c r="E310" s="165" t="str">
        <f>IF(支出入力表!F311="謝金","謝金","")</f>
        <v/>
      </c>
      <c r="F310" s="164" t="str">
        <f>IF(E310="謝金",VLOOKUP(E310,支出入力表!F311:$M$2000,3,FALSE),"")</f>
        <v/>
      </c>
      <c r="G310" s="164" t="str">
        <f>IF(E310="謝金",VLOOKUP(E310,支出入力表!F311:$M$2000,4,FALSE),"")</f>
        <v/>
      </c>
      <c r="H310" s="166" t="str">
        <f>IF(E310="謝金",VLOOKUP(E310,支出入力表!F311:$M$2000,5,FALSE),"")</f>
        <v/>
      </c>
      <c r="I310" s="167" t="str">
        <f>IF(E310="謝金",VLOOKUP(E310,支出入力表!F311:$M$2000,6,FALSE),"")</f>
        <v/>
      </c>
      <c r="J310" s="167" t="str">
        <f>IF(E310="謝金",VLOOKUP(E310,支出入力表!F311:$M$2000,7,FALSE),"")</f>
        <v/>
      </c>
      <c r="K310" s="168" t="str">
        <f>IF(E310="謝金",VLOOKUP(E310,支出入力表!F311:$M$2000,8,FALSE),"")</f>
        <v/>
      </c>
    </row>
    <row r="311" spans="2:11" x14ac:dyDescent="0.55000000000000004">
      <c r="B311" s="178" t="str">
        <f>IF(E311="謝金",支出入力表!A312,"")</f>
        <v/>
      </c>
      <c r="C311" s="164" t="str">
        <f>IF(E311="謝金",支出入力表!C312,"")</f>
        <v/>
      </c>
      <c r="D311" s="165" t="str">
        <f>IF(支出入力表!E312="謝金","謝金","")</f>
        <v/>
      </c>
      <c r="E311" s="165" t="str">
        <f>IF(支出入力表!F312="謝金","謝金","")</f>
        <v/>
      </c>
      <c r="F311" s="164" t="str">
        <f>IF(E311="謝金",VLOOKUP(E311,支出入力表!F312:$M$2000,3,FALSE),"")</f>
        <v/>
      </c>
      <c r="G311" s="164" t="str">
        <f>IF(E311="謝金",VLOOKUP(E311,支出入力表!F312:$M$2000,4,FALSE),"")</f>
        <v/>
      </c>
      <c r="H311" s="166" t="str">
        <f>IF(E311="謝金",VLOOKUP(E311,支出入力表!F312:$M$2000,5,FALSE),"")</f>
        <v/>
      </c>
      <c r="I311" s="167" t="str">
        <f>IF(E311="謝金",VLOOKUP(E311,支出入力表!F312:$M$2000,6,FALSE),"")</f>
        <v/>
      </c>
      <c r="J311" s="167" t="str">
        <f>IF(E311="謝金",VLOOKUP(E311,支出入力表!F312:$M$2000,7,FALSE),"")</f>
        <v/>
      </c>
      <c r="K311" s="168" t="str">
        <f>IF(E311="謝金",VLOOKUP(E311,支出入力表!F312:$M$2000,8,FALSE),"")</f>
        <v/>
      </c>
    </row>
    <row r="312" spans="2:11" x14ac:dyDescent="0.55000000000000004">
      <c r="B312" s="178" t="str">
        <f>IF(E312="謝金",支出入力表!A313,"")</f>
        <v/>
      </c>
      <c r="C312" s="164" t="str">
        <f>IF(E312="謝金",支出入力表!C313,"")</f>
        <v/>
      </c>
      <c r="D312" s="165" t="str">
        <f>IF(支出入力表!E313="謝金","謝金","")</f>
        <v/>
      </c>
      <c r="E312" s="165" t="str">
        <f>IF(支出入力表!F313="謝金","謝金","")</f>
        <v/>
      </c>
      <c r="F312" s="164" t="str">
        <f>IF(E312="謝金",VLOOKUP(E312,支出入力表!F313:$M$2000,3,FALSE),"")</f>
        <v/>
      </c>
      <c r="G312" s="164" t="str">
        <f>IF(E312="謝金",VLOOKUP(E312,支出入力表!F313:$M$2000,4,FALSE),"")</f>
        <v/>
      </c>
      <c r="H312" s="166" t="str">
        <f>IF(E312="謝金",VLOOKUP(E312,支出入力表!F313:$M$2000,5,FALSE),"")</f>
        <v/>
      </c>
      <c r="I312" s="167" t="str">
        <f>IF(E312="謝金",VLOOKUP(E312,支出入力表!F313:$M$2000,6,FALSE),"")</f>
        <v/>
      </c>
      <c r="J312" s="167" t="str">
        <f>IF(E312="謝金",VLOOKUP(E312,支出入力表!F313:$M$2000,7,FALSE),"")</f>
        <v/>
      </c>
      <c r="K312" s="168" t="str">
        <f>IF(E312="謝金",VLOOKUP(E312,支出入力表!F313:$M$2000,8,FALSE),"")</f>
        <v/>
      </c>
    </row>
    <row r="313" spans="2:11" x14ac:dyDescent="0.55000000000000004">
      <c r="B313" s="178" t="str">
        <f>IF(E313="謝金",支出入力表!A314,"")</f>
        <v/>
      </c>
      <c r="C313" s="164" t="str">
        <f>IF(E313="謝金",支出入力表!C314,"")</f>
        <v/>
      </c>
      <c r="D313" s="165" t="str">
        <f>IF(支出入力表!E314="謝金","謝金","")</f>
        <v/>
      </c>
      <c r="E313" s="165" t="str">
        <f>IF(支出入力表!F314="謝金","謝金","")</f>
        <v/>
      </c>
      <c r="F313" s="164" t="str">
        <f>IF(E313="謝金",VLOOKUP(E313,支出入力表!F314:$M$2000,3,FALSE),"")</f>
        <v/>
      </c>
      <c r="G313" s="164" t="str">
        <f>IF(E313="謝金",VLOOKUP(E313,支出入力表!F314:$M$2000,4,FALSE),"")</f>
        <v/>
      </c>
      <c r="H313" s="166" t="str">
        <f>IF(E313="謝金",VLOOKUP(E313,支出入力表!F314:$M$2000,5,FALSE),"")</f>
        <v/>
      </c>
      <c r="I313" s="167" t="str">
        <f>IF(E313="謝金",VLOOKUP(E313,支出入力表!F314:$M$2000,6,FALSE),"")</f>
        <v/>
      </c>
      <c r="J313" s="167" t="str">
        <f>IF(E313="謝金",VLOOKUP(E313,支出入力表!F314:$M$2000,7,FALSE),"")</f>
        <v/>
      </c>
      <c r="K313" s="168" t="str">
        <f>IF(E313="謝金",VLOOKUP(E313,支出入力表!F314:$M$2000,8,FALSE),"")</f>
        <v/>
      </c>
    </row>
    <row r="314" spans="2:11" x14ac:dyDescent="0.55000000000000004">
      <c r="B314" s="178" t="str">
        <f>IF(E314="謝金",支出入力表!A315,"")</f>
        <v/>
      </c>
      <c r="C314" s="164" t="str">
        <f>IF(E314="謝金",支出入力表!C315,"")</f>
        <v/>
      </c>
      <c r="D314" s="165" t="str">
        <f>IF(支出入力表!E315="謝金","謝金","")</f>
        <v/>
      </c>
      <c r="E314" s="165" t="str">
        <f>IF(支出入力表!F315="謝金","謝金","")</f>
        <v/>
      </c>
      <c r="F314" s="164" t="str">
        <f>IF(E314="謝金",VLOOKUP(E314,支出入力表!F315:$M$2000,3,FALSE),"")</f>
        <v/>
      </c>
      <c r="G314" s="164" t="str">
        <f>IF(E314="謝金",VLOOKUP(E314,支出入力表!F315:$M$2000,4,FALSE),"")</f>
        <v/>
      </c>
      <c r="H314" s="166" t="str">
        <f>IF(E314="謝金",VLOOKUP(E314,支出入力表!F315:$M$2000,5,FALSE),"")</f>
        <v/>
      </c>
      <c r="I314" s="167" t="str">
        <f>IF(E314="謝金",VLOOKUP(E314,支出入力表!F315:$M$2000,6,FALSE),"")</f>
        <v/>
      </c>
      <c r="J314" s="167" t="str">
        <f>IF(E314="謝金",VLOOKUP(E314,支出入力表!F315:$M$2000,7,FALSE),"")</f>
        <v/>
      </c>
      <c r="K314" s="168" t="str">
        <f>IF(E314="謝金",VLOOKUP(E314,支出入力表!F315:$M$2000,8,FALSE),"")</f>
        <v/>
      </c>
    </row>
    <row r="315" spans="2:11" x14ac:dyDescent="0.55000000000000004">
      <c r="B315" s="178" t="str">
        <f>IF(E315="謝金",支出入力表!A316,"")</f>
        <v/>
      </c>
      <c r="C315" s="164" t="str">
        <f>IF(E315="謝金",支出入力表!C316,"")</f>
        <v/>
      </c>
      <c r="D315" s="165" t="str">
        <f>IF(支出入力表!E316="謝金","謝金","")</f>
        <v/>
      </c>
      <c r="E315" s="165" t="str">
        <f>IF(支出入力表!F316="謝金","謝金","")</f>
        <v/>
      </c>
      <c r="F315" s="164" t="str">
        <f>IF(E315="謝金",VLOOKUP(E315,支出入力表!F316:$M$2000,3,FALSE),"")</f>
        <v/>
      </c>
      <c r="G315" s="164" t="str">
        <f>IF(E315="謝金",VLOOKUP(E315,支出入力表!F316:$M$2000,4,FALSE),"")</f>
        <v/>
      </c>
      <c r="H315" s="166" t="str">
        <f>IF(E315="謝金",VLOOKUP(E315,支出入力表!F316:$M$2000,5,FALSE),"")</f>
        <v/>
      </c>
      <c r="I315" s="167" t="str">
        <f>IF(E315="謝金",VLOOKUP(E315,支出入力表!F316:$M$2000,6,FALSE),"")</f>
        <v/>
      </c>
      <c r="J315" s="167" t="str">
        <f>IF(E315="謝金",VLOOKUP(E315,支出入力表!F316:$M$2000,7,FALSE),"")</f>
        <v/>
      </c>
      <c r="K315" s="168" t="str">
        <f>IF(E315="謝金",VLOOKUP(E315,支出入力表!F316:$M$2000,8,FALSE),"")</f>
        <v/>
      </c>
    </row>
    <row r="316" spans="2:11" x14ac:dyDescent="0.55000000000000004">
      <c r="B316" s="178" t="str">
        <f>IF(E316="謝金",支出入力表!A317,"")</f>
        <v/>
      </c>
      <c r="C316" s="164" t="str">
        <f>IF(E316="謝金",支出入力表!C317,"")</f>
        <v/>
      </c>
      <c r="D316" s="165" t="str">
        <f>IF(支出入力表!E317="謝金","謝金","")</f>
        <v/>
      </c>
      <c r="E316" s="165" t="str">
        <f>IF(支出入力表!F317="謝金","謝金","")</f>
        <v/>
      </c>
      <c r="F316" s="164" t="str">
        <f>IF(E316="謝金",VLOOKUP(E316,支出入力表!F317:$M$2000,3,FALSE),"")</f>
        <v/>
      </c>
      <c r="G316" s="164" t="str">
        <f>IF(E316="謝金",VLOOKUP(E316,支出入力表!F317:$M$2000,4,FALSE),"")</f>
        <v/>
      </c>
      <c r="H316" s="166" t="str">
        <f>IF(E316="謝金",VLOOKUP(E316,支出入力表!F317:$M$2000,5,FALSE),"")</f>
        <v/>
      </c>
      <c r="I316" s="167" t="str">
        <f>IF(E316="謝金",VLOOKUP(E316,支出入力表!F317:$M$2000,6,FALSE),"")</f>
        <v/>
      </c>
      <c r="J316" s="167" t="str">
        <f>IF(E316="謝金",VLOOKUP(E316,支出入力表!F317:$M$2000,7,FALSE),"")</f>
        <v/>
      </c>
      <c r="K316" s="168" t="str">
        <f>IF(E316="謝金",VLOOKUP(E316,支出入力表!F317:$M$2000,8,FALSE),"")</f>
        <v/>
      </c>
    </row>
    <row r="317" spans="2:11" x14ac:dyDescent="0.55000000000000004">
      <c r="B317" s="178" t="str">
        <f>IF(E317="謝金",支出入力表!A318,"")</f>
        <v/>
      </c>
      <c r="C317" s="164" t="str">
        <f>IF(E317="謝金",支出入力表!C318,"")</f>
        <v/>
      </c>
      <c r="D317" s="165" t="str">
        <f>IF(支出入力表!E318="謝金","謝金","")</f>
        <v/>
      </c>
      <c r="E317" s="165" t="str">
        <f>IF(支出入力表!F318="謝金","謝金","")</f>
        <v/>
      </c>
      <c r="F317" s="164" t="str">
        <f>IF(E317="謝金",VLOOKUP(E317,支出入力表!F318:$M$2000,3,FALSE),"")</f>
        <v/>
      </c>
      <c r="G317" s="164" t="str">
        <f>IF(E317="謝金",VLOOKUP(E317,支出入力表!F318:$M$2000,4,FALSE),"")</f>
        <v/>
      </c>
      <c r="H317" s="166" t="str">
        <f>IF(E317="謝金",VLOOKUP(E317,支出入力表!F318:$M$2000,5,FALSE),"")</f>
        <v/>
      </c>
      <c r="I317" s="167" t="str">
        <f>IF(E317="謝金",VLOOKUP(E317,支出入力表!F318:$M$2000,6,FALSE),"")</f>
        <v/>
      </c>
      <c r="J317" s="167" t="str">
        <f>IF(E317="謝金",VLOOKUP(E317,支出入力表!F318:$M$2000,7,FALSE),"")</f>
        <v/>
      </c>
      <c r="K317" s="168" t="str">
        <f>IF(E317="謝金",VLOOKUP(E317,支出入力表!F318:$M$2000,8,FALSE),"")</f>
        <v/>
      </c>
    </row>
    <row r="318" spans="2:11" x14ac:dyDescent="0.55000000000000004">
      <c r="B318" s="178" t="str">
        <f>IF(E318="謝金",支出入力表!A319,"")</f>
        <v/>
      </c>
      <c r="C318" s="164" t="str">
        <f>IF(E318="謝金",支出入力表!C319,"")</f>
        <v/>
      </c>
      <c r="D318" s="165" t="str">
        <f>IF(支出入力表!E319="謝金","謝金","")</f>
        <v/>
      </c>
      <c r="E318" s="165" t="str">
        <f>IF(支出入力表!F319="謝金","謝金","")</f>
        <v/>
      </c>
      <c r="F318" s="164" t="str">
        <f>IF(E318="謝金",VLOOKUP(E318,支出入力表!F319:$M$2000,3,FALSE),"")</f>
        <v/>
      </c>
      <c r="G318" s="164" t="str">
        <f>IF(E318="謝金",VLOOKUP(E318,支出入力表!F319:$M$2000,4,FALSE),"")</f>
        <v/>
      </c>
      <c r="H318" s="166" t="str">
        <f>IF(E318="謝金",VLOOKUP(E318,支出入力表!F319:$M$2000,5,FALSE),"")</f>
        <v/>
      </c>
      <c r="I318" s="167" t="str">
        <f>IF(E318="謝金",VLOOKUP(E318,支出入力表!F319:$M$2000,6,FALSE),"")</f>
        <v/>
      </c>
      <c r="J318" s="167" t="str">
        <f>IF(E318="謝金",VLOOKUP(E318,支出入力表!F319:$M$2000,7,FALSE),"")</f>
        <v/>
      </c>
      <c r="K318" s="168" t="str">
        <f>IF(E318="謝金",VLOOKUP(E318,支出入力表!F319:$M$2000,8,FALSE),"")</f>
        <v/>
      </c>
    </row>
    <row r="319" spans="2:11" x14ac:dyDescent="0.55000000000000004">
      <c r="B319" s="178" t="str">
        <f>IF(E319="謝金",支出入力表!A320,"")</f>
        <v/>
      </c>
      <c r="C319" s="164" t="str">
        <f>IF(E319="謝金",支出入力表!C320,"")</f>
        <v/>
      </c>
      <c r="D319" s="165" t="str">
        <f>IF(支出入力表!E320="謝金","謝金","")</f>
        <v/>
      </c>
      <c r="E319" s="165" t="str">
        <f>IF(支出入力表!F320="謝金","謝金","")</f>
        <v/>
      </c>
      <c r="F319" s="164" t="str">
        <f>IF(E319="謝金",VLOOKUP(E319,支出入力表!F320:$M$2000,3,FALSE),"")</f>
        <v/>
      </c>
      <c r="G319" s="164" t="str">
        <f>IF(E319="謝金",VLOOKUP(E319,支出入力表!F320:$M$2000,4,FALSE),"")</f>
        <v/>
      </c>
      <c r="H319" s="166" t="str">
        <f>IF(E319="謝金",VLOOKUP(E319,支出入力表!F320:$M$2000,5,FALSE),"")</f>
        <v/>
      </c>
      <c r="I319" s="167" t="str">
        <f>IF(E319="謝金",VLOOKUP(E319,支出入力表!F320:$M$2000,6,FALSE),"")</f>
        <v/>
      </c>
      <c r="J319" s="167" t="str">
        <f>IF(E319="謝金",VLOOKUP(E319,支出入力表!F320:$M$2000,7,FALSE),"")</f>
        <v/>
      </c>
      <c r="K319" s="168" t="str">
        <f>IF(E319="謝金",VLOOKUP(E319,支出入力表!F320:$M$2000,8,FALSE),"")</f>
        <v/>
      </c>
    </row>
    <row r="320" spans="2:11" x14ac:dyDescent="0.55000000000000004">
      <c r="B320" s="178" t="str">
        <f>IF(E320="謝金",支出入力表!A321,"")</f>
        <v/>
      </c>
      <c r="C320" s="164" t="str">
        <f>IF(E320="謝金",支出入力表!C321,"")</f>
        <v/>
      </c>
      <c r="D320" s="165" t="str">
        <f>IF(支出入力表!E321="謝金","謝金","")</f>
        <v/>
      </c>
      <c r="E320" s="165" t="str">
        <f>IF(支出入力表!F321="謝金","謝金","")</f>
        <v/>
      </c>
      <c r="F320" s="164" t="str">
        <f>IF(E320="謝金",VLOOKUP(E320,支出入力表!F321:$M$2000,3,FALSE),"")</f>
        <v/>
      </c>
      <c r="G320" s="164" t="str">
        <f>IF(E320="謝金",VLOOKUP(E320,支出入力表!F321:$M$2000,4,FALSE),"")</f>
        <v/>
      </c>
      <c r="H320" s="166" t="str">
        <f>IF(E320="謝金",VLOOKUP(E320,支出入力表!F321:$M$2000,5,FALSE),"")</f>
        <v/>
      </c>
      <c r="I320" s="167" t="str">
        <f>IF(E320="謝金",VLOOKUP(E320,支出入力表!F321:$M$2000,6,FALSE),"")</f>
        <v/>
      </c>
      <c r="J320" s="167" t="str">
        <f>IF(E320="謝金",VLOOKUP(E320,支出入力表!F321:$M$2000,7,FALSE),"")</f>
        <v/>
      </c>
      <c r="K320" s="168" t="str">
        <f>IF(E320="謝金",VLOOKUP(E320,支出入力表!F321:$M$2000,8,FALSE),"")</f>
        <v/>
      </c>
    </row>
    <row r="321" spans="2:11" x14ac:dyDescent="0.55000000000000004">
      <c r="B321" s="178" t="str">
        <f>IF(E321="謝金",支出入力表!A322,"")</f>
        <v/>
      </c>
      <c r="C321" s="164" t="str">
        <f>IF(E321="謝金",支出入力表!C322,"")</f>
        <v/>
      </c>
      <c r="D321" s="165" t="str">
        <f>IF(支出入力表!E322="謝金","謝金","")</f>
        <v/>
      </c>
      <c r="E321" s="165" t="str">
        <f>IF(支出入力表!F322="謝金","謝金","")</f>
        <v/>
      </c>
      <c r="F321" s="164" t="str">
        <f>IF(E321="謝金",VLOOKUP(E321,支出入力表!F322:$M$2000,3,FALSE),"")</f>
        <v/>
      </c>
      <c r="G321" s="164" t="str">
        <f>IF(E321="謝金",VLOOKUP(E321,支出入力表!F322:$M$2000,4,FALSE),"")</f>
        <v/>
      </c>
      <c r="H321" s="166" t="str">
        <f>IF(E321="謝金",VLOOKUP(E321,支出入力表!F322:$M$2000,5,FALSE),"")</f>
        <v/>
      </c>
      <c r="I321" s="167" t="str">
        <f>IF(E321="謝金",VLOOKUP(E321,支出入力表!F322:$M$2000,6,FALSE),"")</f>
        <v/>
      </c>
      <c r="J321" s="167" t="str">
        <f>IF(E321="謝金",VLOOKUP(E321,支出入力表!F322:$M$2000,7,FALSE),"")</f>
        <v/>
      </c>
      <c r="K321" s="168" t="str">
        <f>IF(E321="謝金",VLOOKUP(E321,支出入力表!F322:$M$2000,8,FALSE),"")</f>
        <v/>
      </c>
    </row>
    <row r="322" spans="2:11" x14ac:dyDescent="0.55000000000000004">
      <c r="B322" s="178" t="str">
        <f>IF(E322="謝金",支出入力表!A323,"")</f>
        <v/>
      </c>
      <c r="C322" s="164" t="str">
        <f>IF(E322="謝金",支出入力表!C323,"")</f>
        <v/>
      </c>
      <c r="D322" s="165" t="str">
        <f>IF(支出入力表!E323="謝金","謝金","")</f>
        <v/>
      </c>
      <c r="E322" s="165" t="str">
        <f>IF(支出入力表!F323="謝金","謝金","")</f>
        <v/>
      </c>
      <c r="F322" s="164" t="str">
        <f>IF(E322="謝金",VLOOKUP(E322,支出入力表!F323:$M$2000,3,FALSE),"")</f>
        <v/>
      </c>
      <c r="G322" s="164" t="str">
        <f>IF(E322="謝金",VLOOKUP(E322,支出入力表!F323:$M$2000,4,FALSE),"")</f>
        <v/>
      </c>
      <c r="H322" s="166" t="str">
        <f>IF(E322="謝金",VLOOKUP(E322,支出入力表!F323:$M$2000,5,FALSE),"")</f>
        <v/>
      </c>
      <c r="I322" s="167" t="str">
        <f>IF(E322="謝金",VLOOKUP(E322,支出入力表!F323:$M$2000,6,FALSE),"")</f>
        <v/>
      </c>
      <c r="J322" s="167" t="str">
        <f>IF(E322="謝金",VLOOKUP(E322,支出入力表!F323:$M$2000,7,FALSE),"")</f>
        <v/>
      </c>
      <c r="K322" s="168" t="str">
        <f>IF(E322="謝金",VLOOKUP(E322,支出入力表!F323:$M$2000,8,FALSE),"")</f>
        <v/>
      </c>
    </row>
    <row r="323" spans="2:11" x14ac:dyDescent="0.55000000000000004">
      <c r="B323" s="178" t="str">
        <f>IF(E323="謝金",支出入力表!A324,"")</f>
        <v/>
      </c>
      <c r="C323" s="164" t="str">
        <f>IF(E323="謝金",支出入力表!C324,"")</f>
        <v/>
      </c>
      <c r="D323" s="165" t="str">
        <f>IF(支出入力表!E324="謝金","謝金","")</f>
        <v/>
      </c>
      <c r="E323" s="165" t="str">
        <f>IF(支出入力表!F324="謝金","謝金","")</f>
        <v/>
      </c>
      <c r="F323" s="164" t="str">
        <f>IF(E323="謝金",VLOOKUP(E323,支出入力表!F324:$M$2000,3,FALSE),"")</f>
        <v/>
      </c>
      <c r="G323" s="164" t="str">
        <f>IF(E323="謝金",VLOOKUP(E323,支出入力表!F324:$M$2000,4,FALSE),"")</f>
        <v/>
      </c>
      <c r="H323" s="166" t="str">
        <f>IF(E323="謝金",VLOOKUP(E323,支出入力表!F324:$M$2000,5,FALSE),"")</f>
        <v/>
      </c>
      <c r="I323" s="167" t="str">
        <f>IF(E323="謝金",VLOOKUP(E323,支出入力表!F324:$M$2000,6,FALSE),"")</f>
        <v/>
      </c>
      <c r="J323" s="167" t="str">
        <f>IF(E323="謝金",VLOOKUP(E323,支出入力表!F324:$M$2000,7,FALSE),"")</f>
        <v/>
      </c>
      <c r="K323" s="168" t="str">
        <f>IF(E323="謝金",VLOOKUP(E323,支出入力表!F324:$M$2000,8,FALSE),"")</f>
        <v/>
      </c>
    </row>
    <row r="324" spans="2:11" x14ac:dyDescent="0.55000000000000004">
      <c r="B324" s="178" t="str">
        <f>IF(E324="謝金",支出入力表!A325,"")</f>
        <v/>
      </c>
      <c r="C324" s="164" t="str">
        <f>IF(E324="謝金",支出入力表!C325,"")</f>
        <v/>
      </c>
      <c r="D324" s="165" t="str">
        <f>IF(支出入力表!E325="謝金","謝金","")</f>
        <v/>
      </c>
      <c r="E324" s="165" t="str">
        <f>IF(支出入力表!F325="謝金","謝金","")</f>
        <v/>
      </c>
      <c r="F324" s="164" t="str">
        <f>IF(E324="謝金",VLOOKUP(E324,支出入力表!F325:$M$2000,3,FALSE),"")</f>
        <v/>
      </c>
      <c r="G324" s="164" t="str">
        <f>IF(E324="謝金",VLOOKUP(E324,支出入力表!F325:$M$2000,4,FALSE),"")</f>
        <v/>
      </c>
      <c r="H324" s="166" t="str">
        <f>IF(E324="謝金",VLOOKUP(E324,支出入力表!F325:$M$2000,5,FALSE),"")</f>
        <v/>
      </c>
      <c r="I324" s="167" t="str">
        <f>IF(E324="謝金",VLOOKUP(E324,支出入力表!F325:$M$2000,6,FALSE),"")</f>
        <v/>
      </c>
      <c r="J324" s="167" t="str">
        <f>IF(E324="謝金",VLOOKUP(E324,支出入力表!F325:$M$2000,7,FALSE),"")</f>
        <v/>
      </c>
      <c r="K324" s="168" t="str">
        <f>IF(E324="謝金",VLOOKUP(E324,支出入力表!F325:$M$2000,8,FALSE),"")</f>
        <v/>
      </c>
    </row>
    <row r="325" spans="2:11" x14ac:dyDescent="0.55000000000000004">
      <c r="B325" s="178" t="str">
        <f>IF(E325="謝金",支出入力表!A326,"")</f>
        <v/>
      </c>
      <c r="C325" s="164" t="str">
        <f>IF(E325="謝金",支出入力表!C326,"")</f>
        <v/>
      </c>
      <c r="D325" s="165" t="str">
        <f>IF(支出入力表!E326="謝金","謝金","")</f>
        <v/>
      </c>
      <c r="E325" s="165" t="str">
        <f>IF(支出入力表!F326="謝金","謝金","")</f>
        <v/>
      </c>
      <c r="F325" s="164" t="str">
        <f>IF(E325="謝金",VLOOKUP(E325,支出入力表!F326:$M$2000,3,FALSE),"")</f>
        <v/>
      </c>
      <c r="G325" s="164" t="str">
        <f>IF(E325="謝金",VLOOKUP(E325,支出入力表!F326:$M$2000,4,FALSE),"")</f>
        <v/>
      </c>
      <c r="H325" s="166" t="str">
        <f>IF(E325="謝金",VLOOKUP(E325,支出入力表!F326:$M$2000,5,FALSE),"")</f>
        <v/>
      </c>
      <c r="I325" s="167" t="str">
        <f>IF(E325="謝金",VLOOKUP(E325,支出入力表!F326:$M$2000,6,FALSE),"")</f>
        <v/>
      </c>
      <c r="J325" s="167" t="str">
        <f>IF(E325="謝金",VLOOKUP(E325,支出入力表!F326:$M$2000,7,FALSE),"")</f>
        <v/>
      </c>
      <c r="K325" s="168" t="str">
        <f>IF(E325="謝金",VLOOKUP(E325,支出入力表!F326:$M$2000,8,FALSE),"")</f>
        <v/>
      </c>
    </row>
    <row r="326" spans="2:11" x14ac:dyDescent="0.55000000000000004">
      <c r="B326" s="178" t="str">
        <f>IF(E326="謝金",支出入力表!A327,"")</f>
        <v/>
      </c>
      <c r="C326" s="164" t="str">
        <f>IF(E326="謝金",支出入力表!C327,"")</f>
        <v/>
      </c>
      <c r="D326" s="165" t="str">
        <f>IF(支出入力表!E327="謝金","謝金","")</f>
        <v/>
      </c>
      <c r="E326" s="165" t="str">
        <f>IF(支出入力表!F327="謝金","謝金","")</f>
        <v/>
      </c>
      <c r="F326" s="164" t="str">
        <f>IF(E326="謝金",VLOOKUP(E326,支出入力表!F327:$M$2000,3,FALSE),"")</f>
        <v/>
      </c>
      <c r="G326" s="164" t="str">
        <f>IF(E326="謝金",VLOOKUP(E326,支出入力表!F327:$M$2000,4,FALSE),"")</f>
        <v/>
      </c>
      <c r="H326" s="166" t="str">
        <f>IF(E326="謝金",VLOOKUP(E326,支出入力表!F327:$M$2000,5,FALSE),"")</f>
        <v/>
      </c>
      <c r="I326" s="167" t="str">
        <f>IF(E326="謝金",VLOOKUP(E326,支出入力表!F327:$M$2000,6,FALSE),"")</f>
        <v/>
      </c>
      <c r="J326" s="167" t="str">
        <f>IF(E326="謝金",VLOOKUP(E326,支出入力表!F327:$M$2000,7,FALSE),"")</f>
        <v/>
      </c>
      <c r="K326" s="168" t="str">
        <f>IF(E326="謝金",VLOOKUP(E326,支出入力表!F327:$M$2000,8,FALSE),"")</f>
        <v/>
      </c>
    </row>
    <row r="327" spans="2:11" x14ac:dyDescent="0.55000000000000004">
      <c r="B327" s="178" t="str">
        <f>IF(E327="謝金",支出入力表!A328,"")</f>
        <v/>
      </c>
      <c r="C327" s="164" t="str">
        <f>IF(E327="謝金",支出入力表!C328,"")</f>
        <v/>
      </c>
      <c r="D327" s="165" t="str">
        <f>IF(支出入力表!E328="謝金","謝金","")</f>
        <v/>
      </c>
      <c r="E327" s="165" t="str">
        <f>IF(支出入力表!F328="謝金","謝金","")</f>
        <v/>
      </c>
      <c r="F327" s="164" t="str">
        <f>IF(E327="謝金",VLOOKUP(E327,支出入力表!F328:$M$2000,3,FALSE),"")</f>
        <v/>
      </c>
      <c r="G327" s="164" t="str">
        <f>IF(E327="謝金",VLOOKUP(E327,支出入力表!F328:$M$2000,4,FALSE),"")</f>
        <v/>
      </c>
      <c r="H327" s="166" t="str">
        <f>IF(E327="謝金",VLOOKUP(E327,支出入力表!F328:$M$2000,5,FALSE),"")</f>
        <v/>
      </c>
      <c r="I327" s="167" t="str">
        <f>IF(E327="謝金",VLOOKUP(E327,支出入力表!F328:$M$2000,6,FALSE),"")</f>
        <v/>
      </c>
      <c r="J327" s="167" t="str">
        <f>IF(E327="謝金",VLOOKUP(E327,支出入力表!F328:$M$2000,7,FALSE),"")</f>
        <v/>
      </c>
      <c r="K327" s="168" t="str">
        <f>IF(E327="謝金",VLOOKUP(E327,支出入力表!F328:$M$2000,8,FALSE),"")</f>
        <v/>
      </c>
    </row>
    <row r="328" spans="2:11" x14ac:dyDescent="0.55000000000000004">
      <c r="B328" s="178" t="str">
        <f>IF(E328="謝金",支出入力表!A329,"")</f>
        <v/>
      </c>
      <c r="C328" s="164" t="str">
        <f>IF(E328="謝金",支出入力表!C329,"")</f>
        <v/>
      </c>
      <c r="D328" s="165" t="str">
        <f>IF(支出入力表!E329="謝金","謝金","")</f>
        <v/>
      </c>
      <c r="E328" s="165" t="str">
        <f>IF(支出入力表!F329="謝金","謝金","")</f>
        <v/>
      </c>
      <c r="F328" s="164" t="str">
        <f>IF(E328="謝金",VLOOKUP(E328,支出入力表!F329:$M$2000,3,FALSE),"")</f>
        <v/>
      </c>
      <c r="G328" s="164" t="str">
        <f>IF(E328="謝金",VLOOKUP(E328,支出入力表!F329:$M$2000,4,FALSE),"")</f>
        <v/>
      </c>
      <c r="H328" s="166" t="str">
        <f>IF(E328="謝金",VLOOKUP(E328,支出入力表!F329:$M$2000,5,FALSE),"")</f>
        <v/>
      </c>
      <c r="I328" s="167" t="str">
        <f>IF(E328="謝金",VLOOKUP(E328,支出入力表!F329:$M$2000,6,FALSE),"")</f>
        <v/>
      </c>
      <c r="J328" s="167" t="str">
        <f>IF(E328="謝金",VLOOKUP(E328,支出入力表!F329:$M$2000,7,FALSE),"")</f>
        <v/>
      </c>
      <c r="K328" s="168" t="str">
        <f>IF(E328="謝金",VLOOKUP(E328,支出入力表!F329:$M$2000,8,FALSE),"")</f>
        <v/>
      </c>
    </row>
    <row r="329" spans="2:11" x14ac:dyDescent="0.55000000000000004">
      <c r="B329" s="178" t="str">
        <f>IF(E329="謝金",支出入力表!A330,"")</f>
        <v/>
      </c>
      <c r="C329" s="164" t="str">
        <f>IF(E329="謝金",支出入力表!C330,"")</f>
        <v/>
      </c>
      <c r="D329" s="165" t="str">
        <f>IF(支出入力表!E330="謝金","謝金","")</f>
        <v/>
      </c>
      <c r="E329" s="165" t="str">
        <f>IF(支出入力表!F330="謝金","謝金","")</f>
        <v/>
      </c>
      <c r="F329" s="164" t="str">
        <f>IF(E329="謝金",VLOOKUP(E329,支出入力表!F330:$M$2000,3,FALSE),"")</f>
        <v/>
      </c>
      <c r="G329" s="164" t="str">
        <f>IF(E329="謝金",VLOOKUP(E329,支出入力表!F330:$M$2000,4,FALSE),"")</f>
        <v/>
      </c>
      <c r="H329" s="166" t="str">
        <f>IF(E329="謝金",VLOOKUP(E329,支出入力表!F330:$M$2000,5,FALSE),"")</f>
        <v/>
      </c>
      <c r="I329" s="167" t="str">
        <f>IF(E329="謝金",VLOOKUP(E329,支出入力表!F330:$M$2000,6,FALSE),"")</f>
        <v/>
      </c>
      <c r="J329" s="167" t="str">
        <f>IF(E329="謝金",VLOOKUP(E329,支出入力表!F330:$M$2000,7,FALSE),"")</f>
        <v/>
      </c>
      <c r="K329" s="168" t="str">
        <f>IF(E329="謝金",VLOOKUP(E329,支出入力表!F330:$M$2000,8,FALSE),"")</f>
        <v/>
      </c>
    </row>
    <row r="330" spans="2:11" x14ac:dyDescent="0.55000000000000004">
      <c r="B330" s="178" t="str">
        <f>IF(E330="謝金",支出入力表!A331,"")</f>
        <v/>
      </c>
      <c r="C330" s="164" t="str">
        <f>IF(E330="謝金",支出入力表!C331,"")</f>
        <v/>
      </c>
      <c r="D330" s="165" t="str">
        <f>IF(支出入力表!E331="謝金","謝金","")</f>
        <v/>
      </c>
      <c r="E330" s="165" t="str">
        <f>IF(支出入力表!F331="謝金","謝金","")</f>
        <v/>
      </c>
      <c r="F330" s="164" t="str">
        <f>IF(E330="謝金",VLOOKUP(E330,支出入力表!F331:$M$2000,3,FALSE),"")</f>
        <v/>
      </c>
      <c r="G330" s="164" t="str">
        <f>IF(E330="謝金",VLOOKUP(E330,支出入力表!F331:$M$2000,4,FALSE),"")</f>
        <v/>
      </c>
      <c r="H330" s="166" t="str">
        <f>IF(E330="謝金",VLOOKUP(E330,支出入力表!F331:$M$2000,5,FALSE),"")</f>
        <v/>
      </c>
      <c r="I330" s="167" t="str">
        <f>IF(E330="謝金",VLOOKUP(E330,支出入力表!F331:$M$2000,6,FALSE),"")</f>
        <v/>
      </c>
      <c r="J330" s="167" t="str">
        <f>IF(E330="謝金",VLOOKUP(E330,支出入力表!F331:$M$2000,7,FALSE),"")</f>
        <v/>
      </c>
      <c r="K330" s="168" t="str">
        <f>IF(E330="謝金",VLOOKUP(E330,支出入力表!F331:$M$2000,8,FALSE),"")</f>
        <v/>
      </c>
    </row>
    <row r="331" spans="2:11" x14ac:dyDescent="0.55000000000000004">
      <c r="B331" s="178" t="str">
        <f>IF(E331="謝金",支出入力表!A332,"")</f>
        <v/>
      </c>
      <c r="C331" s="164" t="str">
        <f>IF(E331="謝金",支出入力表!C332,"")</f>
        <v/>
      </c>
      <c r="D331" s="165" t="str">
        <f>IF(支出入力表!E332="謝金","謝金","")</f>
        <v/>
      </c>
      <c r="E331" s="165" t="str">
        <f>IF(支出入力表!F332="謝金","謝金","")</f>
        <v/>
      </c>
      <c r="F331" s="164" t="str">
        <f>IF(E331="謝金",VLOOKUP(E331,支出入力表!F332:$M$2000,3,FALSE),"")</f>
        <v/>
      </c>
      <c r="G331" s="164" t="str">
        <f>IF(E331="謝金",VLOOKUP(E331,支出入力表!F332:$M$2000,4,FALSE),"")</f>
        <v/>
      </c>
      <c r="H331" s="166" t="str">
        <f>IF(E331="謝金",VLOOKUP(E331,支出入力表!F332:$M$2000,5,FALSE),"")</f>
        <v/>
      </c>
      <c r="I331" s="167" t="str">
        <f>IF(E331="謝金",VLOOKUP(E331,支出入力表!F332:$M$2000,6,FALSE),"")</f>
        <v/>
      </c>
      <c r="J331" s="167" t="str">
        <f>IF(E331="謝金",VLOOKUP(E331,支出入力表!F332:$M$2000,7,FALSE),"")</f>
        <v/>
      </c>
      <c r="K331" s="168" t="str">
        <f>IF(E331="謝金",VLOOKUP(E331,支出入力表!F332:$M$2000,8,FALSE),"")</f>
        <v/>
      </c>
    </row>
    <row r="332" spans="2:11" x14ac:dyDescent="0.55000000000000004">
      <c r="B332" s="178" t="str">
        <f>IF(E332="謝金",支出入力表!A333,"")</f>
        <v/>
      </c>
      <c r="C332" s="164" t="str">
        <f>IF(E332="謝金",支出入力表!C333,"")</f>
        <v/>
      </c>
      <c r="D332" s="165" t="str">
        <f>IF(支出入力表!E333="謝金","謝金","")</f>
        <v/>
      </c>
      <c r="E332" s="165" t="str">
        <f>IF(支出入力表!F333="謝金","謝金","")</f>
        <v/>
      </c>
      <c r="F332" s="164" t="str">
        <f>IF(E332="謝金",VLOOKUP(E332,支出入力表!F333:$M$2000,3,FALSE),"")</f>
        <v/>
      </c>
      <c r="G332" s="164" t="str">
        <f>IF(E332="謝金",VLOOKUP(E332,支出入力表!F333:$M$2000,4,FALSE),"")</f>
        <v/>
      </c>
      <c r="H332" s="166" t="str">
        <f>IF(E332="謝金",VLOOKUP(E332,支出入力表!F333:$M$2000,5,FALSE),"")</f>
        <v/>
      </c>
      <c r="I332" s="167" t="str">
        <f>IF(E332="謝金",VLOOKUP(E332,支出入力表!F333:$M$2000,6,FALSE),"")</f>
        <v/>
      </c>
      <c r="J332" s="167" t="str">
        <f>IF(E332="謝金",VLOOKUP(E332,支出入力表!F333:$M$2000,7,FALSE),"")</f>
        <v/>
      </c>
      <c r="K332" s="168" t="str">
        <f>IF(E332="謝金",VLOOKUP(E332,支出入力表!F333:$M$2000,8,FALSE),"")</f>
        <v/>
      </c>
    </row>
    <row r="333" spans="2:11" x14ac:dyDescent="0.55000000000000004">
      <c r="B333" s="178" t="str">
        <f>IF(E333="謝金",支出入力表!A334,"")</f>
        <v/>
      </c>
      <c r="C333" s="164" t="str">
        <f>IF(E333="謝金",支出入力表!C334,"")</f>
        <v/>
      </c>
      <c r="D333" s="165" t="str">
        <f>IF(支出入力表!E334="謝金","謝金","")</f>
        <v/>
      </c>
      <c r="E333" s="165" t="str">
        <f>IF(支出入力表!F334="謝金","謝金","")</f>
        <v/>
      </c>
      <c r="F333" s="164" t="str">
        <f>IF(E333="謝金",VLOOKUP(E333,支出入力表!F334:$M$2000,3,FALSE),"")</f>
        <v/>
      </c>
      <c r="G333" s="164" t="str">
        <f>IF(E333="謝金",VLOOKUP(E333,支出入力表!F334:$M$2000,4,FALSE),"")</f>
        <v/>
      </c>
      <c r="H333" s="166" t="str">
        <f>IF(E333="謝金",VLOOKUP(E333,支出入力表!F334:$M$2000,5,FALSE),"")</f>
        <v/>
      </c>
      <c r="I333" s="167" t="str">
        <f>IF(E333="謝金",VLOOKUP(E333,支出入力表!F334:$M$2000,6,FALSE),"")</f>
        <v/>
      </c>
      <c r="J333" s="167" t="str">
        <f>IF(E333="謝金",VLOOKUP(E333,支出入力表!F334:$M$2000,7,FALSE),"")</f>
        <v/>
      </c>
      <c r="K333" s="168" t="str">
        <f>IF(E333="謝金",VLOOKUP(E333,支出入力表!F334:$M$2000,8,FALSE),"")</f>
        <v/>
      </c>
    </row>
    <row r="334" spans="2:11" x14ac:dyDescent="0.55000000000000004">
      <c r="B334" s="178" t="str">
        <f>IF(E334="謝金",支出入力表!A335,"")</f>
        <v/>
      </c>
      <c r="C334" s="164" t="str">
        <f>IF(E334="謝金",支出入力表!C335,"")</f>
        <v/>
      </c>
      <c r="D334" s="165" t="str">
        <f>IF(支出入力表!E335="謝金","謝金","")</f>
        <v/>
      </c>
      <c r="E334" s="165" t="str">
        <f>IF(支出入力表!F335="謝金","謝金","")</f>
        <v/>
      </c>
      <c r="F334" s="164" t="str">
        <f>IF(E334="謝金",VLOOKUP(E334,支出入力表!F335:$M$2000,3,FALSE),"")</f>
        <v/>
      </c>
      <c r="G334" s="164" t="str">
        <f>IF(E334="謝金",VLOOKUP(E334,支出入力表!F335:$M$2000,4,FALSE),"")</f>
        <v/>
      </c>
      <c r="H334" s="166" t="str">
        <f>IF(E334="謝金",VLOOKUP(E334,支出入力表!F335:$M$2000,5,FALSE),"")</f>
        <v/>
      </c>
      <c r="I334" s="167" t="str">
        <f>IF(E334="謝金",VLOOKUP(E334,支出入力表!F335:$M$2000,6,FALSE),"")</f>
        <v/>
      </c>
      <c r="J334" s="167" t="str">
        <f>IF(E334="謝金",VLOOKUP(E334,支出入力表!F335:$M$2000,7,FALSE),"")</f>
        <v/>
      </c>
      <c r="K334" s="168" t="str">
        <f>IF(E334="謝金",VLOOKUP(E334,支出入力表!F335:$M$2000,8,FALSE),"")</f>
        <v/>
      </c>
    </row>
    <row r="335" spans="2:11" x14ac:dyDescent="0.55000000000000004">
      <c r="B335" s="178" t="str">
        <f>IF(E335="謝金",支出入力表!A336,"")</f>
        <v/>
      </c>
      <c r="C335" s="164" t="str">
        <f>IF(E335="謝金",支出入力表!C336,"")</f>
        <v/>
      </c>
      <c r="D335" s="165" t="str">
        <f>IF(支出入力表!E336="謝金","謝金","")</f>
        <v/>
      </c>
      <c r="E335" s="165" t="str">
        <f>IF(支出入力表!F336="謝金","謝金","")</f>
        <v/>
      </c>
      <c r="F335" s="164" t="str">
        <f>IF(E335="謝金",VLOOKUP(E335,支出入力表!F336:$M$2000,3,FALSE),"")</f>
        <v/>
      </c>
      <c r="G335" s="164" t="str">
        <f>IF(E335="謝金",VLOOKUP(E335,支出入力表!F336:$M$2000,4,FALSE),"")</f>
        <v/>
      </c>
      <c r="H335" s="166" t="str">
        <f>IF(E335="謝金",VLOOKUP(E335,支出入力表!F336:$M$2000,5,FALSE),"")</f>
        <v/>
      </c>
      <c r="I335" s="167" t="str">
        <f>IF(E335="謝金",VLOOKUP(E335,支出入力表!F336:$M$2000,6,FALSE),"")</f>
        <v/>
      </c>
      <c r="J335" s="167" t="str">
        <f>IF(E335="謝金",VLOOKUP(E335,支出入力表!F336:$M$2000,7,FALSE),"")</f>
        <v/>
      </c>
      <c r="K335" s="168" t="str">
        <f>IF(E335="謝金",VLOOKUP(E335,支出入力表!F336:$M$2000,8,FALSE),"")</f>
        <v/>
      </c>
    </row>
    <row r="336" spans="2:11" x14ac:dyDescent="0.55000000000000004">
      <c r="B336" s="178" t="str">
        <f>IF(E336="謝金",支出入力表!A337,"")</f>
        <v/>
      </c>
      <c r="C336" s="164" t="str">
        <f>IF(E336="謝金",支出入力表!C337,"")</f>
        <v/>
      </c>
      <c r="D336" s="165" t="str">
        <f>IF(支出入力表!E337="謝金","謝金","")</f>
        <v/>
      </c>
      <c r="E336" s="165" t="str">
        <f>IF(支出入力表!F337="謝金","謝金","")</f>
        <v/>
      </c>
      <c r="F336" s="164" t="str">
        <f>IF(E336="謝金",VLOOKUP(E336,支出入力表!F337:$M$2000,3,FALSE),"")</f>
        <v/>
      </c>
      <c r="G336" s="164" t="str">
        <f>IF(E336="謝金",VLOOKUP(E336,支出入力表!F337:$M$2000,4,FALSE),"")</f>
        <v/>
      </c>
      <c r="H336" s="166" t="str">
        <f>IF(E336="謝金",VLOOKUP(E336,支出入力表!F337:$M$2000,5,FALSE),"")</f>
        <v/>
      </c>
      <c r="I336" s="167" t="str">
        <f>IF(E336="謝金",VLOOKUP(E336,支出入力表!F337:$M$2000,6,FALSE),"")</f>
        <v/>
      </c>
      <c r="J336" s="167" t="str">
        <f>IF(E336="謝金",VLOOKUP(E336,支出入力表!F337:$M$2000,7,FALSE),"")</f>
        <v/>
      </c>
      <c r="K336" s="168" t="str">
        <f>IF(E336="謝金",VLOOKUP(E336,支出入力表!F337:$M$2000,8,FALSE),"")</f>
        <v/>
      </c>
    </row>
    <row r="337" spans="2:11" x14ac:dyDescent="0.55000000000000004">
      <c r="B337" s="178" t="str">
        <f>IF(E337="謝金",支出入力表!A338,"")</f>
        <v/>
      </c>
      <c r="C337" s="164" t="str">
        <f>IF(E337="謝金",支出入力表!C338,"")</f>
        <v/>
      </c>
      <c r="D337" s="165" t="str">
        <f>IF(支出入力表!E338="謝金","謝金","")</f>
        <v/>
      </c>
      <c r="E337" s="165" t="str">
        <f>IF(支出入力表!F338="謝金","謝金","")</f>
        <v/>
      </c>
      <c r="F337" s="164" t="str">
        <f>IF(E337="謝金",VLOOKUP(E337,支出入力表!F338:$M$2000,3,FALSE),"")</f>
        <v/>
      </c>
      <c r="G337" s="164" t="str">
        <f>IF(E337="謝金",VLOOKUP(E337,支出入力表!F338:$M$2000,4,FALSE),"")</f>
        <v/>
      </c>
      <c r="H337" s="166" t="str">
        <f>IF(E337="謝金",VLOOKUP(E337,支出入力表!F338:$M$2000,5,FALSE),"")</f>
        <v/>
      </c>
      <c r="I337" s="167" t="str">
        <f>IF(E337="謝金",VLOOKUP(E337,支出入力表!F338:$M$2000,6,FALSE),"")</f>
        <v/>
      </c>
      <c r="J337" s="167" t="str">
        <f>IF(E337="謝金",VLOOKUP(E337,支出入力表!F338:$M$2000,7,FALSE),"")</f>
        <v/>
      </c>
      <c r="K337" s="168" t="str">
        <f>IF(E337="謝金",VLOOKUP(E337,支出入力表!F338:$M$2000,8,FALSE),"")</f>
        <v/>
      </c>
    </row>
    <row r="338" spans="2:11" x14ac:dyDescent="0.55000000000000004">
      <c r="B338" s="178" t="str">
        <f>IF(E338="謝金",支出入力表!A339,"")</f>
        <v/>
      </c>
      <c r="C338" s="164" t="str">
        <f>IF(E338="謝金",支出入力表!C339,"")</f>
        <v/>
      </c>
      <c r="D338" s="165" t="str">
        <f>IF(支出入力表!E339="謝金","謝金","")</f>
        <v/>
      </c>
      <c r="E338" s="165" t="str">
        <f>IF(支出入力表!F339="謝金","謝金","")</f>
        <v/>
      </c>
      <c r="F338" s="164" t="str">
        <f>IF(E338="謝金",VLOOKUP(E338,支出入力表!F339:$M$2000,3,FALSE),"")</f>
        <v/>
      </c>
      <c r="G338" s="164" t="str">
        <f>IF(E338="謝金",VLOOKUP(E338,支出入力表!F339:$M$2000,4,FALSE),"")</f>
        <v/>
      </c>
      <c r="H338" s="166" t="str">
        <f>IF(E338="謝金",VLOOKUP(E338,支出入力表!F339:$M$2000,5,FALSE),"")</f>
        <v/>
      </c>
      <c r="I338" s="167" t="str">
        <f>IF(E338="謝金",VLOOKUP(E338,支出入力表!F339:$M$2000,6,FALSE),"")</f>
        <v/>
      </c>
      <c r="J338" s="167" t="str">
        <f>IF(E338="謝金",VLOOKUP(E338,支出入力表!F339:$M$2000,7,FALSE),"")</f>
        <v/>
      </c>
      <c r="K338" s="168" t="str">
        <f>IF(E338="謝金",VLOOKUP(E338,支出入力表!F339:$M$2000,8,FALSE),"")</f>
        <v/>
      </c>
    </row>
    <row r="339" spans="2:11" x14ac:dyDescent="0.55000000000000004">
      <c r="B339" s="178" t="str">
        <f>IF(E339="謝金",支出入力表!A340,"")</f>
        <v/>
      </c>
      <c r="C339" s="164" t="str">
        <f>IF(E339="謝金",支出入力表!C340,"")</f>
        <v/>
      </c>
      <c r="D339" s="165" t="str">
        <f>IF(支出入力表!E340="謝金","謝金","")</f>
        <v/>
      </c>
      <c r="E339" s="165" t="str">
        <f>IF(支出入力表!F340="謝金","謝金","")</f>
        <v/>
      </c>
      <c r="F339" s="164" t="str">
        <f>IF(E339="謝金",VLOOKUP(E339,支出入力表!F340:$M$2000,3,FALSE),"")</f>
        <v/>
      </c>
      <c r="G339" s="164" t="str">
        <f>IF(E339="謝金",VLOOKUP(E339,支出入力表!F340:$M$2000,4,FALSE),"")</f>
        <v/>
      </c>
      <c r="H339" s="166" t="str">
        <f>IF(E339="謝金",VLOOKUP(E339,支出入力表!F340:$M$2000,5,FALSE),"")</f>
        <v/>
      </c>
      <c r="I339" s="167" t="str">
        <f>IF(E339="謝金",VLOOKUP(E339,支出入力表!F340:$M$2000,6,FALSE),"")</f>
        <v/>
      </c>
      <c r="J339" s="167" t="str">
        <f>IF(E339="謝金",VLOOKUP(E339,支出入力表!F340:$M$2000,7,FALSE),"")</f>
        <v/>
      </c>
      <c r="K339" s="168" t="str">
        <f>IF(E339="謝金",VLOOKUP(E339,支出入力表!F340:$M$2000,8,FALSE),"")</f>
        <v/>
      </c>
    </row>
    <row r="340" spans="2:11" x14ac:dyDescent="0.55000000000000004">
      <c r="B340" s="178" t="str">
        <f>IF(E340="謝金",支出入力表!A341,"")</f>
        <v/>
      </c>
      <c r="C340" s="164" t="str">
        <f>IF(E340="謝金",支出入力表!C341,"")</f>
        <v/>
      </c>
      <c r="D340" s="165" t="str">
        <f>IF(支出入力表!E341="謝金","謝金","")</f>
        <v/>
      </c>
      <c r="E340" s="165" t="str">
        <f>IF(支出入力表!F341="謝金","謝金","")</f>
        <v/>
      </c>
      <c r="F340" s="164" t="str">
        <f>IF(E340="謝金",VLOOKUP(E340,支出入力表!F341:$M$2000,3,FALSE),"")</f>
        <v/>
      </c>
      <c r="G340" s="164" t="str">
        <f>IF(E340="謝金",VLOOKUP(E340,支出入力表!F341:$M$2000,4,FALSE),"")</f>
        <v/>
      </c>
      <c r="H340" s="166" t="str">
        <f>IF(E340="謝金",VLOOKUP(E340,支出入力表!F341:$M$2000,5,FALSE),"")</f>
        <v/>
      </c>
      <c r="I340" s="167" t="str">
        <f>IF(E340="謝金",VLOOKUP(E340,支出入力表!F341:$M$2000,6,FALSE),"")</f>
        <v/>
      </c>
      <c r="J340" s="167" t="str">
        <f>IF(E340="謝金",VLOOKUP(E340,支出入力表!F341:$M$2000,7,FALSE),"")</f>
        <v/>
      </c>
      <c r="K340" s="168" t="str">
        <f>IF(E340="謝金",VLOOKUP(E340,支出入力表!F341:$M$2000,8,FALSE),"")</f>
        <v/>
      </c>
    </row>
    <row r="341" spans="2:11" x14ac:dyDescent="0.55000000000000004">
      <c r="B341" s="178" t="str">
        <f>IF(E341="謝金",支出入力表!A342,"")</f>
        <v/>
      </c>
      <c r="C341" s="164" t="str">
        <f>IF(E341="謝金",支出入力表!C342,"")</f>
        <v/>
      </c>
      <c r="D341" s="165" t="str">
        <f>IF(支出入力表!E342="謝金","謝金","")</f>
        <v/>
      </c>
      <c r="E341" s="165" t="str">
        <f>IF(支出入力表!F342="謝金","謝金","")</f>
        <v/>
      </c>
      <c r="F341" s="164" t="str">
        <f>IF(E341="謝金",VLOOKUP(E341,支出入力表!F342:$M$2000,3,FALSE),"")</f>
        <v/>
      </c>
      <c r="G341" s="164" t="str">
        <f>IF(E341="謝金",VLOOKUP(E341,支出入力表!F342:$M$2000,4,FALSE),"")</f>
        <v/>
      </c>
      <c r="H341" s="166" t="str">
        <f>IF(E341="謝金",VLOOKUP(E341,支出入力表!F342:$M$2000,5,FALSE),"")</f>
        <v/>
      </c>
      <c r="I341" s="167" t="str">
        <f>IF(E341="謝金",VLOOKUP(E341,支出入力表!F342:$M$2000,6,FALSE),"")</f>
        <v/>
      </c>
      <c r="J341" s="167" t="str">
        <f>IF(E341="謝金",VLOOKUP(E341,支出入力表!F342:$M$2000,7,FALSE),"")</f>
        <v/>
      </c>
      <c r="K341" s="168" t="str">
        <f>IF(E341="謝金",VLOOKUP(E341,支出入力表!F342:$M$2000,8,FALSE),"")</f>
        <v/>
      </c>
    </row>
    <row r="342" spans="2:11" x14ac:dyDescent="0.55000000000000004">
      <c r="B342" s="178" t="str">
        <f>IF(E342="謝金",支出入力表!A343,"")</f>
        <v/>
      </c>
      <c r="C342" s="164" t="str">
        <f>IF(E342="謝金",支出入力表!C343,"")</f>
        <v/>
      </c>
      <c r="D342" s="165" t="str">
        <f>IF(支出入力表!E343="謝金","謝金","")</f>
        <v/>
      </c>
      <c r="E342" s="165" t="str">
        <f>IF(支出入力表!F343="謝金","謝金","")</f>
        <v/>
      </c>
      <c r="F342" s="164" t="str">
        <f>IF(E342="謝金",VLOOKUP(E342,支出入力表!F343:$M$2000,3,FALSE),"")</f>
        <v/>
      </c>
      <c r="G342" s="164" t="str">
        <f>IF(E342="謝金",VLOOKUP(E342,支出入力表!F343:$M$2000,4,FALSE),"")</f>
        <v/>
      </c>
      <c r="H342" s="166" t="str">
        <f>IF(E342="謝金",VLOOKUP(E342,支出入力表!F343:$M$2000,5,FALSE),"")</f>
        <v/>
      </c>
      <c r="I342" s="167" t="str">
        <f>IF(E342="謝金",VLOOKUP(E342,支出入力表!F343:$M$2000,6,FALSE),"")</f>
        <v/>
      </c>
      <c r="J342" s="167" t="str">
        <f>IF(E342="謝金",VLOOKUP(E342,支出入力表!F343:$M$2000,7,FALSE),"")</f>
        <v/>
      </c>
      <c r="K342" s="168" t="str">
        <f>IF(E342="謝金",VLOOKUP(E342,支出入力表!F343:$M$2000,8,FALSE),"")</f>
        <v/>
      </c>
    </row>
    <row r="343" spans="2:11" x14ac:dyDescent="0.55000000000000004">
      <c r="B343" s="178" t="str">
        <f>IF(E343="謝金",支出入力表!A344,"")</f>
        <v/>
      </c>
      <c r="C343" s="164" t="str">
        <f>IF(E343="謝金",支出入力表!C344,"")</f>
        <v/>
      </c>
      <c r="D343" s="165" t="str">
        <f>IF(支出入力表!E344="謝金","謝金","")</f>
        <v/>
      </c>
      <c r="E343" s="165" t="str">
        <f>IF(支出入力表!F344="謝金","謝金","")</f>
        <v/>
      </c>
      <c r="F343" s="164" t="str">
        <f>IF(E343="謝金",VLOOKUP(E343,支出入力表!F344:$M$2000,3,FALSE),"")</f>
        <v/>
      </c>
      <c r="G343" s="164" t="str">
        <f>IF(E343="謝金",VLOOKUP(E343,支出入力表!F344:$M$2000,4,FALSE),"")</f>
        <v/>
      </c>
      <c r="H343" s="166" t="str">
        <f>IF(E343="謝金",VLOOKUP(E343,支出入力表!F344:$M$2000,5,FALSE),"")</f>
        <v/>
      </c>
      <c r="I343" s="167" t="str">
        <f>IF(E343="謝金",VLOOKUP(E343,支出入力表!F344:$M$2000,6,FALSE),"")</f>
        <v/>
      </c>
      <c r="J343" s="167" t="str">
        <f>IF(E343="謝金",VLOOKUP(E343,支出入力表!F344:$M$2000,7,FALSE),"")</f>
        <v/>
      </c>
      <c r="K343" s="168" t="str">
        <f>IF(E343="謝金",VLOOKUP(E343,支出入力表!F344:$M$2000,8,FALSE),"")</f>
        <v/>
      </c>
    </row>
    <row r="344" spans="2:11" x14ac:dyDescent="0.55000000000000004">
      <c r="B344" s="178" t="str">
        <f>IF(E344="謝金",支出入力表!A345,"")</f>
        <v/>
      </c>
      <c r="C344" s="164" t="str">
        <f>IF(E344="謝金",支出入力表!C345,"")</f>
        <v/>
      </c>
      <c r="D344" s="165" t="str">
        <f>IF(支出入力表!E345="謝金","謝金","")</f>
        <v/>
      </c>
      <c r="E344" s="165" t="str">
        <f>IF(支出入力表!F345="謝金","謝金","")</f>
        <v/>
      </c>
      <c r="F344" s="164" t="str">
        <f>IF(E344="謝金",VLOOKUP(E344,支出入力表!F345:$M$2000,3,FALSE),"")</f>
        <v/>
      </c>
      <c r="G344" s="164" t="str">
        <f>IF(E344="謝金",VLOOKUP(E344,支出入力表!F345:$M$2000,4,FALSE),"")</f>
        <v/>
      </c>
      <c r="H344" s="166" t="str">
        <f>IF(E344="謝金",VLOOKUP(E344,支出入力表!F345:$M$2000,5,FALSE),"")</f>
        <v/>
      </c>
      <c r="I344" s="167" t="str">
        <f>IF(E344="謝金",VLOOKUP(E344,支出入力表!F345:$M$2000,6,FALSE),"")</f>
        <v/>
      </c>
      <c r="J344" s="167" t="str">
        <f>IF(E344="謝金",VLOOKUP(E344,支出入力表!F345:$M$2000,7,FALSE),"")</f>
        <v/>
      </c>
      <c r="K344" s="168" t="str">
        <f>IF(E344="謝金",VLOOKUP(E344,支出入力表!F345:$M$2000,8,FALSE),"")</f>
        <v/>
      </c>
    </row>
    <row r="345" spans="2:11" x14ac:dyDescent="0.55000000000000004">
      <c r="B345" s="178" t="str">
        <f>IF(E345="謝金",支出入力表!A346,"")</f>
        <v/>
      </c>
      <c r="C345" s="164" t="str">
        <f>IF(E345="謝金",支出入力表!C346,"")</f>
        <v/>
      </c>
      <c r="D345" s="165" t="str">
        <f>IF(支出入力表!E346="謝金","謝金","")</f>
        <v/>
      </c>
      <c r="E345" s="165" t="str">
        <f>IF(支出入力表!F346="謝金","謝金","")</f>
        <v/>
      </c>
      <c r="F345" s="164" t="str">
        <f>IF(E345="謝金",VLOOKUP(E345,支出入力表!F346:$M$2000,3,FALSE),"")</f>
        <v/>
      </c>
      <c r="G345" s="164" t="str">
        <f>IF(E345="謝金",VLOOKUP(E345,支出入力表!F346:$M$2000,4,FALSE),"")</f>
        <v/>
      </c>
      <c r="H345" s="166" t="str">
        <f>IF(E345="謝金",VLOOKUP(E345,支出入力表!F346:$M$2000,5,FALSE),"")</f>
        <v/>
      </c>
      <c r="I345" s="167" t="str">
        <f>IF(E345="謝金",VLOOKUP(E345,支出入力表!F346:$M$2000,6,FALSE),"")</f>
        <v/>
      </c>
      <c r="J345" s="167" t="str">
        <f>IF(E345="謝金",VLOOKUP(E345,支出入力表!F346:$M$2000,7,FALSE),"")</f>
        <v/>
      </c>
      <c r="K345" s="168" t="str">
        <f>IF(E345="謝金",VLOOKUP(E345,支出入力表!F346:$M$2000,8,FALSE),"")</f>
        <v/>
      </c>
    </row>
    <row r="346" spans="2:11" x14ac:dyDescent="0.55000000000000004">
      <c r="B346" s="178" t="str">
        <f>IF(E346="謝金",支出入力表!A347,"")</f>
        <v/>
      </c>
      <c r="C346" s="164" t="str">
        <f>IF(E346="謝金",支出入力表!C347,"")</f>
        <v/>
      </c>
      <c r="D346" s="165" t="str">
        <f>IF(支出入力表!E347="謝金","謝金","")</f>
        <v/>
      </c>
      <c r="E346" s="165" t="str">
        <f>IF(支出入力表!F347="謝金","謝金","")</f>
        <v/>
      </c>
      <c r="F346" s="164" t="str">
        <f>IF(E346="謝金",VLOOKUP(E346,支出入力表!F347:$M$2000,3,FALSE),"")</f>
        <v/>
      </c>
      <c r="G346" s="164" t="str">
        <f>IF(E346="謝金",VLOOKUP(E346,支出入力表!F347:$M$2000,4,FALSE),"")</f>
        <v/>
      </c>
      <c r="H346" s="166" t="str">
        <f>IF(E346="謝金",VLOOKUP(E346,支出入力表!F347:$M$2000,5,FALSE),"")</f>
        <v/>
      </c>
      <c r="I346" s="167" t="str">
        <f>IF(E346="謝金",VLOOKUP(E346,支出入力表!F347:$M$2000,6,FALSE),"")</f>
        <v/>
      </c>
      <c r="J346" s="167" t="str">
        <f>IF(E346="謝金",VLOOKUP(E346,支出入力表!F347:$M$2000,7,FALSE),"")</f>
        <v/>
      </c>
      <c r="K346" s="168" t="str">
        <f>IF(E346="謝金",VLOOKUP(E346,支出入力表!F347:$M$2000,8,FALSE),"")</f>
        <v/>
      </c>
    </row>
    <row r="347" spans="2:11" x14ac:dyDescent="0.55000000000000004">
      <c r="B347" s="178" t="str">
        <f>IF(E347="謝金",支出入力表!A348,"")</f>
        <v/>
      </c>
      <c r="C347" s="164" t="str">
        <f>IF(E347="謝金",支出入力表!C348,"")</f>
        <v/>
      </c>
      <c r="D347" s="165" t="str">
        <f>IF(支出入力表!E348="謝金","謝金","")</f>
        <v/>
      </c>
      <c r="E347" s="165" t="str">
        <f>IF(支出入力表!F348="謝金","謝金","")</f>
        <v/>
      </c>
      <c r="F347" s="164" t="str">
        <f>IF(E347="謝金",VLOOKUP(E347,支出入力表!F348:$M$2000,3,FALSE),"")</f>
        <v/>
      </c>
      <c r="G347" s="164" t="str">
        <f>IF(E347="謝金",VLOOKUP(E347,支出入力表!F348:$M$2000,4,FALSE),"")</f>
        <v/>
      </c>
      <c r="H347" s="166" t="str">
        <f>IF(E347="謝金",VLOOKUP(E347,支出入力表!F348:$M$2000,5,FALSE),"")</f>
        <v/>
      </c>
      <c r="I347" s="167" t="str">
        <f>IF(E347="謝金",VLOOKUP(E347,支出入力表!F348:$M$2000,6,FALSE),"")</f>
        <v/>
      </c>
      <c r="J347" s="167" t="str">
        <f>IF(E347="謝金",VLOOKUP(E347,支出入力表!F348:$M$2000,7,FALSE),"")</f>
        <v/>
      </c>
      <c r="K347" s="168" t="str">
        <f>IF(E347="謝金",VLOOKUP(E347,支出入力表!F348:$M$2000,8,FALSE),"")</f>
        <v/>
      </c>
    </row>
    <row r="348" spans="2:11" x14ac:dyDescent="0.55000000000000004">
      <c r="B348" s="178" t="str">
        <f>IF(E348="謝金",支出入力表!A349,"")</f>
        <v/>
      </c>
      <c r="C348" s="164" t="str">
        <f>IF(E348="謝金",支出入力表!C349,"")</f>
        <v/>
      </c>
      <c r="D348" s="165" t="str">
        <f>IF(支出入力表!E349="謝金","謝金","")</f>
        <v/>
      </c>
      <c r="E348" s="165" t="str">
        <f>IF(支出入力表!F349="謝金","謝金","")</f>
        <v/>
      </c>
      <c r="F348" s="164" t="str">
        <f>IF(E348="謝金",VLOOKUP(E348,支出入力表!F349:$M$2000,3,FALSE),"")</f>
        <v/>
      </c>
      <c r="G348" s="164" t="str">
        <f>IF(E348="謝金",VLOOKUP(E348,支出入力表!F349:$M$2000,4,FALSE),"")</f>
        <v/>
      </c>
      <c r="H348" s="166" t="str">
        <f>IF(E348="謝金",VLOOKUP(E348,支出入力表!F349:$M$2000,5,FALSE),"")</f>
        <v/>
      </c>
      <c r="I348" s="167" t="str">
        <f>IF(E348="謝金",VLOOKUP(E348,支出入力表!F349:$M$2000,6,FALSE),"")</f>
        <v/>
      </c>
      <c r="J348" s="167" t="str">
        <f>IF(E348="謝金",VLOOKUP(E348,支出入力表!F349:$M$2000,7,FALSE),"")</f>
        <v/>
      </c>
      <c r="K348" s="168" t="str">
        <f>IF(E348="謝金",VLOOKUP(E348,支出入力表!F349:$M$2000,8,FALSE),"")</f>
        <v/>
      </c>
    </row>
    <row r="349" spans="2:11" x14ac:dyDescent="0.55000000000000004">
      <c r="B349" s="178" t="str">
        <f>IF(E349="謝金",支出入力表!A350,"")</f>
        <v/>
      </c>
      <c r="C349" s="164" t="str">
        <f>IF(E349="謝金",支出入力表!C350,"")</f>
        <v/>
      </c>
      <c r="D349" s="165" t="str">
        <f>IF(支出入力表!E350="謝金","謝金","")</f>
        <v/>
      </c>
      <c r="E349" s="165" t="str">
        <f>IF(支出入力表!F350="謝金","謝金","")</f>
        <v/>
      </c>
      <c r="F349" s="164" t="str">
        <f>IF(E349="謝金",VLOOKUP(E349,支出入力表!F350:$M$2000,3,FALSE),"")</f>
        <v/>
      </c>
      <c r="G349" s="164" t="str">
        <f>IF(E349="謝金",VLOOKUP(E349,支出入力表!F350:$M$2000,4,FALSE),"")</f>
        <v/>
      </c>
      <c r="H349" s="166" t="str">
        <f>IF(E349="謝金",VLOOKUP(E349,支出入力表!F350:$M$2000,5,FALSE),"")</f>
        <v/>
      </c>
      <c r="I349" s="167" t="str">
        <f>IF(E349="謝金",VLOOKUP(E349,支出入力表!F350:$M$2000,6,FALSE),"")</f>
        <v/>
      </c>
      <c r="J349" s="167" t="str">
        <f>IF(E349="謝金",VLOOKUP(E349,支出入力表!F350:$M$2000,7,FALSE),"")</f>
        <v/>
      </c>
      <c r="K349" s="168" t="str">
        <f>IF(E349="謝金",VLOOKUP(E349,支出入力表!F350:$M$2000,8,FALSE),"")</f>
        <v/>
      </c>
    </row>
    <row r="350" spans="2:11" x14ac:dyDescent="0.55000000000000004">
      <c r="B350" s="178" t="str">
        <f>IF(E350="謝金",支出入力表!A351,"")</f>
        <v/>
      </c>
      <c r="C350" s="164" t="str">
        <f>IF(E350="謝金",支出入力表!C351,"")</f>
        <v/>
      </c>
      <c r="D350" s="165" t="str">
        <f>IF(支出入力表!E351="謝金","謝金","")</f>
        <v/>
      </c>
      <c r="E350" s="165" t="str">
        <f>IF(支出入力表!F351="謝金","謝金","")</f>
        <v/>
      </c>
      <c r="F350" s="164" t="str">
        <f>IF(E350="謝金",VLOOKUP(E350,支出入力表!F351:$M$2000,3,FALSE),"")</f>
        <v/>
      </c>
      <c r="G350" s="164" t="str">
        <f>IF(E350="謝金",VLOOKUP(E350,支出入力表!F351:$M$2000,4,FALSE),"")</f>
        <v/>
      </c>
      <c r="H350" s="166" t="str">
        <f>IF(E350="謝金",VLOOKUP(E350,支出入力表!F351:$M$2000,5,FALSE),"")</f>
        <v/>
      </c>
      <c r="I350" s="167" t="str">
        <f>IF(E350="謝金",VLOOKUP(E350,支出入力表!F351:$M$2000,6,FALSE),"")</f>
        <v/>
      </c>
      <c r="J350" s="167" t="str">
        <f>IF(E350="謝金",VLOOKUP(E350,支出入力表!F351:$M$2000,7,FALSE),"")</f>
        <v/>
      </c>
      <c r="K350" s="168" t="str">
        <f>IF(E350="謝金",VLOOKUP(E350,支出入力表!F351:$M$2000,8,FALSE),"")</f>
        <v/>
      </c>
    </row>
    <row r="351" spans="2:11" x14ac:dyDescent="0.55000000000000004">
      <c r="B351" s="178" t="str">
        <f>IF(E351="謝金",支出入力表!A352,"")</f>
        <v/>
      </c>
      <c r="C351" s="164" t="str">
        <f>IF(E351="謝金",支出入力表!C352,"")</f>
        <v/>
      </c>
      <c r="D351" s="165" t="str">
        <f>IF(支出入力表!E352="謝金","謝金","")</f>
        <v/>
      </c>
      <c r="E351" s="165" t="str">
        <f>IF(支出入力表!F352="謝金","謝金","")</f>
        <v/>
      </c>
      <c r="F351" s="164" t="str">
        <f>IF(E351="謝金",VLOOKUP(E351,支出入力表!F352:$M$2000,3,FALSE),"")</f>
        <v/>
      </c>
      <c r="G351" s="164" t="str">
        <f>IF(E351="謝金",VLOOKUP(E351,支出入力表!F352:$M$2000,4,FALSE),"")</f>
        <v/>
      </c>
      <c r="H351" s="166" t="str">
        <f>IF(E351="謝金",VLOOKUP(E351,支出入力表!F352:$M$2000,5,FALSE),"")</f>
        <v/>
      </c>
      <c r="I351" s="167" t="str">
        <f>IF(E351="謝金",VLOOKUP(E351,支出入力表!F352:$M$2000,6,FALSE),"")</f>
        <v/>
      </c>
      <c r="J351" s="167" t="str">
        <f>IF(E351="謝金",VLOOKUP(E351,支出入力表!F352:$M$2000,7,FALSE),"")</f>
        <v/>
      </c>
      <c r="K351" s="168" t="str">
        <f>IF(E351="謝金",VLOOKUP(E351,支出入力表!F352:$M$2000,8,FALSE),"")</f>
        <v/>
      </c>
    </row>
    <row r="352" spans="2:11" x14ac:dyDescent="0.55000000000000004">
      <c r="B352" s="178" t="str">
        <f>IF(E352="謝金",支出入力表!A353,"")</f>
        <v/>
      </c>
      <c r="C352" s="164" t="str">
        <f>IF(E352="謝金",支出入力表!C353,"")</f>
        <v/>
      </c>
      <c r="D352" s="165" t="str">
        <f>IF(支出入力表!E353="謝金","謝金","")</f>
        <v/>
      </c>
      <c r="E352" s="165" t="str">
        <f>IF(支出入力表!F353="謝金","謝金","")</f>
        <v/>
      </c>
      <c r="F352" s="164" t="str">
        <f>IF(E352="謝金",VLOOKUP(E352,支出入力表!F353:$M$2000,3,FALSE),"")</f>
        <v/>
      </c>
      <c r="G352" s="164" t="str">
        <f>IF(E352="謝金",VLOOKUP(E352,支出入力表!F353:$M$2000,4,FALSE),"")</f>
        <v/>
      </c>
      <c r="H352" s="166" t="str">
        <f>IF(E352="謝金",VLOOKUP(E352,支出入力表!F353:$M$2000,5,FALSE),"")</f>
        <v/>
      </c>
      <c r="I352" s="167" t="str">
        <f>IF(E352="謝金",VLOOKUP(E352,支出入力表!F353:$M$2000,6,FALSE),"")</f>
        <v/>
      </c>
      <c r="J352" s="167" t="str">
        <f>IF(E352="謝金",VLOOKUP(E352,支出入力表!F353:$M$2000,7,FALSE),"")</f>
        <v/>
      </c>
      <c r="K352" s="168" t="str">
        <f>IF(E352="謝金",VLOOKUP(E352,支出入力表!F353:$M$2000,8,FALSE),"")</f>
        <v/>
      </c>
    </row>
    <row r="353" spans="2:11" x14ac:dyDescent="0.55000000000000004">
      <c r="B353" s="178" t="str">
        <f>IF(E353="謝金",支出入力表!A354,"")</f>
        <v/>
      </c>
      <c r="C353" s="164" t="str">
        <f>IF(E353="謝金",支出入力表!C354,"")</f>
        <v/>
      </c>
      <c r="D353" s="165" t="str">
        <f>IF(支出入力表!E354="謝金","謝金","")</f>
        <v/>
      </c>
      <c r="E353" s="165" t="str">
        <f>IF(支出入力表!F354="謝金","謝金","")</f>
        <v/>
      </c>
      <c r="F353" s="164" t="str">
        <f>IF(E353="謝金",VLOOKUP(E353,支出入力表!F354:$M$2000,3,FALSE),"")</f>
        <v/>
      </c>
      <c r="G353" s="164" t="str">
        <f>IF(E353="謝金",VLOOKUP(E353,支出入力表!F354:$M$2000,4,FALSE),"")</f>
        <v/>
      </c>
      <c r="H353" s="166" t="str">
        <f>IF(E353="謝金",VLOOKUP(E353,支出入力表!F354:$M$2000,5,FALSE),"")</f>
        <v/>
      </c>
      <c r="I353" s="167" t="str">
        <f>IF(E353="謝金",VLOOKUP(E353,支出入力表!F354:$M$2000,6,FALSE),"")</f>
        <v/>
      </c>
      <c r="J353" s="167" t="str">
        <f>IF(E353="謝金",VLOOKUP(E353,支出入力表!F354:$M$2000,7,FALSE),"")</f>
        <v/>
      </c>
      <c r="K353" s="168" t="str">
        <f>IF(E353="謝金",VLOOKUP(E353,支出入力表!F354:$M$2000,8,FALSE),"")</f>
        <v/>
      </c>
    </row>
    <row r="354" spans="2:11" x14ac:dyDescent="0.55000000000000004">
      <c r="B354" s="178" t="str">
        <f>IF(E354="謝金",支出入力表!A355,"")</f>
        <v/>
      </c>
      <c r="C354" s="164" t="str">
        <f>IF(E354="謝金",支出入力表!C355,"")</f>
        <v/>
      </c>
      <c r="D354" s="165" t="str">
        <f>IF(支出入力表!E355="謝金","謝金","")</f>
        <v/>
      </c>
      <c r="E354" s="165" t="str">
        <f>IF(支出入力表!F355="謝金","謝金","")</f>
        <v/>
      </c>
      <c r="F354" s="164" t="str">
        <f>IF(E354="謝金",VLOOKUP(E354,支出入力表!F355:$M$2000,3,FALSE),"")</f>
        <v/>
      </c>
      <c r="G354" s="164" t="str">
        <f>IF(E354="謝金",VLOOKUP(E354,支出入力表!F355:$M$2000,4,FALSE),"")</f>
        <v/>
      </c>
      <c r="H354" s="166" t="str">
        <f>IF(E354="謝金",VLOOKUP(E354,支出入力表!F355:$M$2000,5,FALSE),"")</f>
        <v/>
      </c>
      <c r="I354" s="167" t="str">
        <f>IF(E354="謝金",VLOOKUP(E354,支出入力表!F355:$M$2000,6,FALSE),"")</f>
        <v/>
      </c>
      <c r="J354" s="167" t="str">
        <f>IF(E354="謝金",VLOOKUP(E354,支出入力表!F355:$M$2000,7,FALSE),"")</f>
        <v/>
      </c>
      <c r="K354" s="168" t="str">
        <f>IF(E354="謝金",VLOOKUP(E354,支出入力表!F355:$M$2000,8,FALSE),"")</f>
        <v/>
      </c>
    </row>
    <row r="355" spans="2:11" x14ac:dyDescent="0.55000000000000004">
      <c r="B355" s="178" t="str">
        <f>IF(E355="謝金",支出入力表!A356,"")</f>
        <v/>
      </c>
      <c r="C355" s="164" t="str">
        <f>IF(E355="謝金",支出入力表!C356,"")</f>
        <v/>
      </c>
      <c r="D355" s="165" t="str">
        <f>IF(支出入力表!E356="謝金","謝金","")</f>
        <v/>
      </c>
      <c r="E355" s="165" t="str">
        <f>IF(支出入力表!F356="謝金","謝金","")</f>
        <v/>
      </c>
      <c r="F355" s="164" t="str">
        <f>IF(E355="謝金",VLOOKUP(E355,支出入力表!F356:$M$2000,3,FALSE),"")</f>
        <v/>
      </c>
      <c r="G355" s="164" t="str">
        <f>IF(E355="謝金",VLOOKUP(E355,支出入力表!F356:$M$2000,4,FALSE),"")</f>
        <v/>
      </c>
      <c r="H355" s="166" t="str">
        <f>IF(E355="謝金",VLOOKUP(E355,支出入力表!F356:$M$2000,5,FALSE),"")</f>
        <v/>
      </c>
      <c r="I355" s="167" t="str">
        <f>IF(E355="謝金",VLOOKUP(E355,支出入力表!F356:$M$2000,6,FALSE),"")</f>
        <v/>
      </c>
      <c r="J355" s="167" t="str">
        <f>IF(E355="謝金",VLOOKUP(E355,支出入力表!F356:$M$2000,7,FALSE),"")</f>
        <v/>
      </c>
      <c r="K355" s="168" t="str">
        <f>IF(E355="謝金",VLOOKUP(E355,支出入力表!F356:$M$2000,8,FALSE),"")</f>
        <v/>
      </c>
    </row>
    <row r="356" spans="2:11" x14ac:dyDescent="0.55000000000000004">
      <c r="B356" s="178" t="str">
        <f>IF(E356="謝金",支出入力表!A357,"")</f>
        <v/>
      </c>
      <c r="C356" s="164" t="str">
        <f>IF(E356="謝金",支出入力表!C357,"")</f>
        <v/>
      </c>
      <c r="D356" s="165" t="str">
        <f>IF(支出入力表!E357="謝金","謝金","")</f>
        <v/>
      </c>
      <c r="E356" s="165" t="str">
        <f>IF(支出入力表!F357="謝金","謝金","")</f>
        <v/>
      </c>
      <c r="F356" s="164" t="str">
        <f>IF(E356="謝金",VLOOKUP(E356,支出入力表!F357:$M$2000,3,FALSE),"")</f>
        <v/>
      </c>
      <c r="G356" s="164" t="str">
        <f>IF(E356="謝金",VLOOKUP(E356,支出入力表!F357:$M$2000,4,FALSE),"")</f>
        <v/>
      </c>
      <c r="H356" s="166" t="str">
        <f>IF(E356="謝金",VLOOKUP(E356,支出入力表!F357:$M$2000,5,FALSE),"")</f>
        <v/>
      </c>
      <c r="I356" s="167" t="str">
        <f>IF(E356="謝金",VLOOKUP(E356,支出入力表!F357:$M$2000,6,FALSE),"")</f>
        <v/>
      </c>
      <c r="J356" s="167" t="str">
        <f>IF(E356="謝金",VLOOKUP(E356,支出入力表!F357:$M$2000,7,FALSE),"")</f>
        <v/>
      </c>
      <c r="K356" s="168" t="str">
        <f>IF(E356="謝金",VLOOKUP(E356,支出入力表!F357:$M$2000,8,FALSE),"")</f>
        <v/>
      </c>
    </row>
    <row r="357" spans="2:11" x14ac:dyDescent="0.55000000000000004">
      <c r="B357" s="178" t="str">
        <f>IF(E357="謝金",支出入力表!A358,"")</f>
        <v/>
      </c>
      <c r="C357" s="164" t="str">
        <f>IF(E357="謝金",支出入力表!C358,"")</f>
        <v/>
      </c>
      <c r="D357" s="165" t="str">
        <f>IF(支出入力表!E358="謝金","謝金","")</f>
        <v/>
      </c>
      <c r="E357" s="165" t="str">
        <f>IF(支出入力表!F358="謝金","謝金","")</f>
        <v/>
      </c>
      <c r="F357" s="164" t="str">
        <f>IF(E357="謝金",VLOOKUP(E357,支出入力表!F358:$M$2000,3,FALSE),"")</f>
        <v/>
      </c>
      <c r="G357" s="164" t="str">
        <f>IF(E357="謝金",VLOOKUP(E357,支出入力表!F358:$M$2000,4,FALSE),"")</f>
        <v/>
      </c>
      <c r="H357" s="166" t="str">
        <f>IF(E357="謝金",VLOOKUP(E357,支出入力表!F358:$M$2000,5,FALSE),"")</f>
        <v/>
      </c>
      <c r="I357" s="167" t="str">
        <f>IF(E357="謝金",VLOOKUP(E357,支出入力表!F358:$M$2000,6,FALSE),"")</f>
        <v/>
      </c>
      <c r="J357" s="167" t="str">
        <f>IF(E357="謝金",VLOOKUP(E357,支出入力表!F358:$M$2000,7,FALSE),"")</f>
        <v/>
      </c>
      <c r="K357" s="168" t="str">
        <f>IF(E357="謝金",VLOOKUP(E357,支出入力表!F358:$M$2000,8,FALSE),"")</f>
        <v/>
      </c>
    </row>
    <row r="358" spans="2:11" x14ac:dyDescent="0.55000000000000004">
      <c r="B358" s="178" t="str">
        <f>IF(E358="謝金",支出入力表!A359,"")</f>
        <v/>
      </c>
      <c r="C358" s="164" t="str">
        <f>IF(E358="謝金",支出入力表!C359,"")</f>
        <v/>
      </c>
      <c r="D358" s="165" t="str">
        <f>IF(支出入力表!E359="謝金","謝金","")</f>
        <v/>
      </c>
      <c r="E358" s="165" t="str">
        <f>IF(支出入力表!F359="謝金","謝金","")</f>
        <v/>
      </c>
      <c r="F358" s="164" t="str">
        <f>IF(E358="謝金",VLOOKUP(E358,支出入力表!F359:$M$2000,3,FALSE),"")</f>
        <v/>
      </c>
      <c r="G358" s="164" t="str">
        <f>IF(E358="謝金",VLOOKUP(E358,支出入力表!F359:$M$2000,4,FALSE),"")</f>
        <v/>
      </c>
      <c r="H358" s="166" t="str">
        <f>IF(E358="謝金",VLOOKUP(E358,支出入力表!F359:$M$2000,5,FALSE),"")</f>
        <v/>
      </c>
      <c r="I358" s="167" t="str">
        <f>IF(E358="謝金",VLOOKUP(E358,支出入力表!F359:$M$2000,6,FALSE),"")</f>
        <v/>
      </c>
      <c r="J358" s="167" t="str">
        <f>IF(E358="謝金",VLOOKUP(E358,支出入力表!F359:$M$2000,7,FALSE),"")</f>
        <v/>
      </c>
      <c r="K358" s="168" t="str">
        <f>IF(E358="謝金",VLOOKUP(E358,支出入力表!F359:$M$2000,8,FALSE),"")</f>
        <v/>
      </c>
    </row>
    <row r="359" spans="2:11" x14ac:dyDescent="0.55000000000000004">
      <c r="B359" s="178" t="str">
        <f>IF(E359="謝金",支出入力表!A360,"")</f>
        <v/>
      </c>
      <c r="C359" s="164" t="str">
        <f>IF(E359="謝金",支出入力表!C360,"")</f>
        <v/>
      </c>
      <c r="D359" s="165" t="str">
        <f>IF(支出入力表!E360="謝金","謝金","")</f>
        <v/>
      </c>
      <c r="E359" s="165" t="str">
        <f>IF(支出入力表!F360="謝金","謝金","")</f>
        <v/>
      </c>
      <c r="F359" s="164" t="str">
        <f>IF(E359="謝金",VLOOKUP(E359,支出入力表!F360:$M$2000,3,FALSE),"")</f>
        <v/>
      </c>
      <c r="G359" s="164" t="str">
        <f>IF(E359="謝金",VLOOKUP(E359,支出入力表!F360:$M$2000,4,FALSE),"")</f>
        <v/>
      </c>
      <c r="H359" s="166" t="str">
        <f>IF(E359="謝金",VLOOKUP(E359,支出入力表!F360:$M$2000,5,FALSE),"")</f>
        <v/>
      </c>
      <c r="I359" s="167" t="str">
        <f>IF(E359="謝金",VLOOKUP(E359,支出入力表!F360:$M$2000,6,FALSE),"")</f>
        <v/>
      </c>
      <c r="J359" s="167" t="str">
        <f>IF(E359="謝金",VLOOKUP(E359,支出入力表!F360:$M$2000,7,FALSE),"")</f>
        <v/>
      </c>
      <c r="K359" s="168" t="str">
        <f>IF(E359="謝金",VLOOKUP(E359,支出入力表!F360:$M$2000,8,FALSE),"")</f>
        <v/>
      </c>
    </row>
    <row r="360" spans="2:11" x14ac:dyDescent="0.55000000000000004">
      <c r="B360" s="178" t="str">
        <f>IF(E360="謝金",支出入力表!A361,"")</f>
        <v/>
      </c>
      <c r="C360" s="164" t="str">
        <f>IF(E360="謝金",支出入力表!C361,"")</f>
        <v/>
      </c>
      <c r="D360" s="165" t="str">
        <f>IF(支出入力表!E361="謝金","謝金","")</f>
        <v/>
      </c>
      <c r="E360" s="165" t="str">
        <f>IF(支出入力表!F361="謝金","謝金","")</f>
        <v/>
      </c>
      <c r="F360" s="164" t="str">
        <f>IF(E360="謝金",VLOOKUP(E360,支出入力表!F361:$M$2000,3,FALSE),"")</f>
        <v/>
      </c>
      <c r="G360" s="164" t="str">
        <f>IF(E360="謝金",VLOOKUP(E360,支出入力表!F361:$M$2000,4,FALSE),"")</f>
        <v/>
      </c>
      <c r="H360" s="166" t="str">
        <f>IF(E360="謝金",VLOOKUP(E360,支出入力表!F361:$M$2000,5,FALSE),"")</f>
        <v/>
      </c>
      <c r="I360" s="167" t="str">
        <f>IF(E360="謝金",VLOOKUP(E360,支出入力表!F361:$M$2000,6,FALSE),"")</f>
        <v/>
      </c>
      <c r="J360" s="167" t="str">
        <f>IF(E360="謝金",VLOOKUP(E360,支出入力表!F361:$M$2000,7,FALSE),"")</f>
        <v/>
      </c>
      <c r="K360" s="168" t="str">
        <f>IF(E360="謝金",VLOOKUP(E360,支出入力表!F361:$M$2000,8,FALSE),"")</f>
        <v/>
      </c>
    </row>
    <row r="361" spans="2:11" x14ac:dyDescent="0.55000000000000004">
      <c r="B361" s="178" t="str">
        <f>IF(E361="謝金",支出入力表!A362,"")</f>
        <v/>
      </c>
      <c r="C361" s="164" t="str">
        <f>IF(E361="謝金",支出入力表!C362,"")</f>
        <v/>
      </c>
      <c r="D361" s="165" t="str">
        <f>IF(支出入力表!E362="謝金","謝金","")</f>
        <v/>
      </c>
      <c r="E361" s="165" t="str">
        <f>IF(支出入力表!F362="謝金","謝金","")</f>
        <v/>
      </c>
      <c r="F361" s="164" t="str">
        <f>IF(E361="謝金",VLOOKUP(E361,支出入力表!F362:$M$2000,3,FALSE),"")</f>
        <v/>
      </c>
      <c r="G361" s="164" t="str">
        <f>IF(E361="謝金",VLOOKUP(E361,支出入力表!F362:$M$2000,4,FALSE),"")</f>
        <v/>
      </c>
      <c r="H361" s="166" t="str">
        <f>IF(E361="謝金",VLOOKUP(E361,支出入力表!F362:$M$2000,5,FALSE),"")</f>
        <v/>
      </c>
      <c r="I361" s="167" t="str">
        <f>IF(E361="謝金",VLOOKUP(E361,支出入力表!F362:$M$2000,6,FALSE),"")</f>
        <v/>
      </c>
      <c r="J361" s="167" t="str">
        <f>IF(E361="謝金",VLOOKUP(E361,支出入力表!F362:$M$2000,7,FALSE),"")</f>
        <v/>
      </c>
      <c r="K361" s="168" t="str">
        <f>IF(E361="謝金",VLOOKUP(E361,支出入力表!F362:$M$2000,8,FALSE),"")</f>
        <v/>
      </c>
    </row>
    <row r="362" spans="2:11" x14ac:dyDescent="0.55000000000000004">
      <c r="B362" s="178" t="str">
        <f>IF(E362="謝金",支出入力表!A363,"")</f>
        <v/>
      </c>
      <c r="C362" s="164" t="str">
        <f>IF(E362="謝金",支出入力表!C363,"")</f>
        <v/>
      </c>
      <c r="D362" s="165" t="str">
        <f>IF(支出入力表!E363="謝金","謝金","")</f>
        <v/>
      </c>
      <c r="E362" s="165" t="str">
        <f>IF(支出入力表!F363="謝金","謝金","")</f>
        <v/>
      </c>
      <c r="F362" s="164" t="str">
        <f>IF(E362="謝金",VLOOKUP(E362,支出入力表!F363:$M$2000,3,FALSE),"")</f>
        <v/>
      </c>
      <c r="G362" s="164" t="str">
        <f>IF(E362="謝金",VLOOKUP(E362,支出入力表!F363:$M$2000,4,FALSE),"")</f>
        <v/>
      </c>
      <c r="H362" s="166" t="str">
        <f>IF(E362="謝金",VLOOKUP(E362,支出入力表!F363:$M$2000,5,FALSE),"")</f>
        <v/>
      </c>
      <c r="I362" s="167" t="str">
        <f>IF(E362="謝金",VLOOKUP(E362,支出入力表!F363:$M$2000,6,FALSE),"")</f>
        <v/>
      </c>
      <c r="J362" s="167" t="str">
        <f>IF(E362="謝金",VLOOKUP(E362,支出入力表!F363:$M$2000,7,FALSE),"")</f>
        <v/>
      </c>
      <c r="K362" s="168" t="str">
        <f>IF(E362="謝金",VLOOKUP(E362,支出入力表!F363:$M$2000,8,FALSE),"")</f>
        <v/>
      </c>
    </row>
    <row r="363" spans="2:11" x14ac:dyDescent="0.55000000000000004">
      <c r="B363" s="178" t="str">
        <f>IF(E363="謝金",支出入力表!A364,"")</f>
        <v/>
      </c>
      <c r="C363" s="164" t="str">
        <f>IF(E363="謝金",支出入力表!C364,"")</f>
        <v/>
      </c>
      <c r="D363" s="165" t="str">
        <f>IF(支出入力表!E364="謝金","謝金","")</f>
        <v/>
      </c>
      <c r="E363" s="165" t="str">
        <f>IF(支出入力表!F364="謝金","謝金","")</f>
        <v/>
      </c>
      <c r="F363" s="164" t="str">
        <f>IF(E363="謝金",VLOOKUP(E363,支出入力表!F364:$M$2000,3,FALSE),"")</f>
        <v/>
      </c>
      <c r="G363" s="164" t="str">
        <f>IF(E363="謝金",VLOOKUP(E363,支出入力表!F364:$M$2000,4,FALSE),"")</f>
        <v/>
      </c>
      <c r="H363" s="166" t="str">
        <f>IF(E363="謝金",VLOOKUP(E363,支出入力表!F364:$M$2000,5,FALSE),"")</f>
        <v/>
      </c>
      <c r="I363" s="167" t="str">
        <f>IF(E363="謝金",VLOOKUP(E363,支出入力表!F364:$M$2000,6,FALSE),"")</f>
        <v/>
      </c>
      <c r="J363" s="167" t="str">
        <f>IF(E363="謝金",VLOOKUP(E363,支出入力表!F364:$M$2000,7,FALSE),"")</f>
        <v/>
      </c>
      <c r="K363" s="168" t="str">
        <f>IF(E363="謝金",VLOOKUP(E363,支出入力表!F364:$M$2000,8,FALSE),"")</f>
        <v/>
      </c>
    </row>
    <row r="364" spans="2:11" x14ac:dyDescent="0.55000000000000004">
      <c r="B364" s="178" t="str">
        <f>IF(E364="謝金",支出入力表!A365,"")</f>
        <v/>
      </c>
      <c r="C364" s="164" t="str">
        <f>IF(E364="謝金",支出入力表!C365,"")</f>
        <v/>
      </c>
      <c r="D364" s="165" t="str">
        <f>IF(支出入力表!E365="謝金","謝金","")</f>
        <v/>
      </c>
      <c r="E364" s="165" t="str">
        <f>IF(支出入力表!F365="謝金","謝金","")</f>
        <v/>
      </c>
      <c r="F364" s="164" t="str">
        <f>IF(E364="謝金",VLOOKUP(E364,支出入力表!F365:$M$2000,3,FALSE),"")</f>
        <v/>
      </c>
      <c r="G364" s="164" t="str">
        <f>IF(E364="謝金",VLOOKUP(E364,支出入力表!F365:$M$2000,4,FALSE),"")</f>
        <v/>
      </c>
      <c r="H364" s="166" t="str">
        <f>IF(E364="謝金",VLOOKUP(E364,支出入力表!F365:$M$2000,5,FALSE),"")</f>
        <v/>
      </c>
      <c r="I364" s="167" t="str">
        <f>IF(E364="謝金",VLOOKUP(E364,支出入力表!F365:$M$2000,6,FALSE),"")</f>
        <v/>
      </c>
      <c r="J364" s="167" t="str">
        <f>IF(E364="謝金",VLOOKUP(E364,支出入力表!F365:$M$2000,7,FALSE),"")</f>
        <v/>
      </c>
      <c r="K364" s="168" t="str">
        <f>IF(E364="謝金",VLOOKUP(E364,支出入力表!F365:$M$2000,8,FALSE),"")</f>
        <v/>
      </c>
    </row>
    <row r="365" spans="2:11" x14ac:dyDescent="0.55000000000000004">
      <c r="B365" s="178" t="str">
        <f>IF(E365="謝金",支出入力表!A366,"")</f>
        <v/>
      </c>
      <c r="C365" s="164" t="str">
        <f>IF(E365="謝金",支出入力表!C366,"")</f>
        <v/>
      </c>
      <c r="D365" s="165" t="str">
        <f>IF(支出入力表!E366="謝金","謝金","")</f>
        <v/>
      </c>
      <c r="E365" s="165" t="str">
        <f>IF(支出入力表!F366="謝金","謝金","")</f>
        <v/>
      </c>
      <c r="F365" s="164" t="str">
        <f>IF(E365="謝金",VLOOKUP(E365,支出入力表!F366:$M$2000,3,FALSE),"")</f>
        <v/>
      </c>
      <c r="G365" s="164" t="str">
        <f>IF(E365="謝金",VLOOKUP(E365,支出入力表!F366:$M$2000,4,FALSE),"")</f>
        <v/>
      </c>
      <c r="H365" s="166" t="str">
        <f>IF(E365="謝金",VLOOKUP(E365,支出入力表!F366:$M$2000,5,FALSE),"")</f>
        <v/>
      </c>
      <c r="I365" s="167" t="str">
        <f>IF(E365="謝金",VLOOKUP(E365,支出入力表!F366:$M$2000,6,FALSE),"")</f>
        <v/>
      </c>
      <c r="J365" s="167" t="str">
        <f>IF(E365="謝金",VLOOKUP(E365,支出入力表!F366:$M$2000,7,FALSE),"")</f>
        <v/>
      </c>
      <c r="K365" s="168" t="str">
        <f>IF(E365="謝金",VLOOKUP(E365,支出入力表!F366:$M$2000,8,FALSE),"")</f>
        <v/>
      </c>
    </row>
    <row r="366" spans="2:11" x14ac:dyDescent="0.55000000000000004">
      <c r="B366" s="178" t="str">
        <f>IF(E366="謝金",支出入力表!A367,"")</f>
        <v/>
      </c>
      <c r="C366" s="164" t="str">
        <f>IF(E366="謝金",支出入力表!C367,"")</f>
        <v/>
      </c>
      <c r="D366" s="165" t="str">
        <f>IF(支出入力表!E367="謝金","謝金","")</f>
        <v/>
      </c>
      <c r="E366" s="165" t="str">
        <f>IF(支出入力表!F367="謝金","謝金","")</f>
        <v/>
      </c>
      <c r="F366" s="164" t="str">
        <f>IF(E366="謝金",VLOOKUP(E366,支出入力表!F367:$M$2000,3,FALSE),"")</f>
        <v/>
      </c>
      <c r="G366" s="164" t="str">
        <f>IF(E366="謝金",VLOOKUP(E366,支出入力表!F367:$M$2000,4,FALSE),"")</f>
        <v/>
      </c>
      <c r="H366" s="166" t="str">
        <f>IF(E366="謝金",VLOOKUP(E366,支出入力表!F367:$M$2000,5,FALSE),"")</f>
        <v/>
      </c>
      <c r="I366" s="167" t="str">
        <f>IF(E366="謝金",VLOOKUP(E366,支出入力表!F367:$M$2000,6,FALSE),"")</f>
        <v/>
      </c>
      <c r="J366" s="167" t="str">
        <f>IF(E366="謝金",VLOOKUP(E366,支出入力表!F367:$M$2000,7,FALSE),"")</f>
        <v/>
      </c>
      <c r="K366" s="168" t="str">
        <f>IF(E366="謝金",VLOOKUP(E366,支出入力表!F367:$M$2000,8,FALSE),"")</f>
        <v/>
      </c>
    </row>
    <row r="367" spans="2:11" x14ac:dyDescent="0.55000000000000004">
      <c r="B367" s="178" t="str">
        <f>IF(E367="謝金",支出入力表!A368,"")</f>
        <v/>
      </c>
      <c r="C367" s="164" t="str">
        <f>IF(E367="謝金",支出入力表!C368,"")</f>
        <v/>
      </c>
      <c r="D367" s="165" t="str">
        <f>IF(支出入力表!E368="謝金","謝金","")</f>
        <v/>
      </c>
      <c r="E367" s="165" t="str">
        <f>IF(支出入力表!F368="謝金","謝金","")</f>
        <v/>
      </c>
      <c r="F367" s="164" t="str">
        <f>IF(E367="謝金",VLOOKUP(E367,支出入力表!F368:$M$2000,3,FALSE),"")</f>
        <v/>
      </c>
      <c r="G367" s="164" t="str">
        <f>IF(E367="謝金",VLOOKUP(E367,支出入力表!F368:$M$2000,4,FALSE),"")</f>
        <v/>
      </c>
      <c r="H367" s="166" t="str">
        <f>IF(E367="謝金",VLOOKUP(E367,支出入力表!F368:$M$2000,5,FALSE),"")</f>
        <v/>
      </c>
      <c r="I367" s="167" t="str">
        <f>IF(E367="謝金",VLOOKUP(E367,支出入力表!F368:$M$2000,6,FALSE),"")</f>
        <v/>
      </c>
      <c r="J367" s="167" t="str">
        <f>IF(E367="謝金",VLOOKUP(E367,支出入力表!F368:$M$2000,7,FALSE),"")</f>
        <v/>
      </c>
      <c r="K367" s="168" t="str">
        <f>IF(E367="謝金",VLOOKUP(E367,支出入力表!F368:$M$2000,8,FALSE),"")</f>
        <v/>
      </c>
    </row>
    <row r="368" spans="2:11" x14ac:dyDescent="0.55000000000000004">
      <c r="B368" s="178" t="str">
        <f>IF(E368="謝金",支出入力表!A369,"")</f>
        <v/>
      </c>
      <c r="C368" s="164" t="str">
        <f>IF(E368="謝金",支出入力表!C369,"")</f>
        <v/>
      </c>
      <c r="D368" s="165" t="str">
        <f>IF(支出入力表!E369="謝金","謝金","")</f>
        <v/>
      </c>
      <c r="E368" s="165" t="str">
        <f>IF(支出入力表!F369="謝金","謝金","")</f>
        <v/>
      </c>
      <c r="F368" s="164" t="str">
        <f>IF(E368="謝金",VLOOKUP(E368,支出入力表!F369:$M$2000,3,FALSE),"")</f>
        <v/>
      </c>
      <c r="G368" s="164" t="str">
        <f>IF(E368="謝金",VLOOKUP(E368,支出入力表!F369:$M$2000,4,FALSE),"")</f>
        <v/>
      </c>
      <c r="H368" s="166" t="str">
        <f>IF(E368="謝金",VLOOKUP(E368,支出入力表!F369:$M$2000,5,FALSE),"")</f>
        <v/>
      </c>
      <c r="I368" s="167" t="str">
        <f>IF(E368="謝金",VLOOKUP(E368,支出入力表!F369:$M$2000,6,FALSE),"")</f>
        <v/>
      </c>
      <c r="J368" s="167" t="str">
        <f>IF(E368="謝金",VLOOKUP(E368,支出入力表!F369:$M$2000,7,FALSE),"")</f>
        <v/>
      </c>
      <c r="K368" s="168" t="str">
        <f>IF(E368="謝金",VLOOKUP(E368,支出入力表!F369:$M$2000,8,FALSE),"")</f>
        <v/>
      </c>
    </row>
    <row r="369" spans="2:11" x14ac:dyDescent="0.55000000000000004">
      <c r="B369" s="178" t="str">
        <f>IF(E369="謝金",支出入力表!A370,"")</f>
        <v/>
      </c>
      <c r="C369" s="164" t="str">
        <f>IF(E369="謝金",支出入力表!C370,"")</f>
        <v/>
      </c>
      <c r="D369" s="165" t="str">
        <f>IF(支出入力表!E370="謝金","謝金","")</f>
        <v/>
      </c>
      <c r="E369" s="165" t="str">
        <f>IF(支出入力表!F370="謝金","謝金","")</f>
        <v/>
      </c>
      <c r="F369" s="164" t="str">
        <f>IF(E369="謝金",VLOOKUP(E369,支出入力表!F370:$M$2000,3,FALSE),"")</f>
        <v/>
      </c>
      <c r="G369" s="164" t="str">
        <f>IF(E369="謝金",VLOOKUP(E369,支出入力表!F370:$M$2000,4,FALSE),"")</f>
        <v/>
      </c>
      <c r="H369" s="166" t="str">
        <f>IF(E369="謝金",VLOOKUP(E369,支出入力表!F370:$M$2000,5,FALSE),"")</f>
        <v/>
      </c>
      <c r="I369" s="167" t="str">
        <f>IF(E369="謝金",VLOOKUP(E369,支出入力表!F370:$M$2000,6,FALSE),"")</f>
        <v/>
      </c>
      <c r="J369" s="167" t="str">
        <f>IF(E369="謝金",VLOOKUP(E369,支出入力表!F370:$M$2000,7,FALSE),"")</f>
        <v/>
      </c>
      <c r="K369" s="168" t="str">
        <f>IF(E369="謝金",VLOOKUP(E369,支出入力表!F370:$M$2000,8,FALSE),"")</f>
        <v/>
      </c>
    </row>
    <row r="370" spans="2:11" x14ac:dyDescent="0.55000000000000004">
      <c r="B370" s="178" t="str">
        <f>IF(E370="謝金",支出入力表!A371,"")</f>
        <v/>
      </c>
      <c r="C370" s="164" t="str">
        <f>IF(E370="謝金",支出入力表!C371,"")</f>
        <v/>
      </c>
      <c r="D370" s="165" t="str">
        <f>IF(支出入力表!E371="謝金","謝金","")</f>
        <v/>
      </c>
      <c r="E370" s="165" t="str">
        <f>IF(支出入力表!F371="謝金","謝金","")</f>
        <v/>
      </c>
      <c r="F370" s="164" t="str">
        <f>IF(E370="謝金",VLOOKUP(E370,支出入力表!F371:$M$2000,3,FALSE),"")</f>
        <v/>
      </c>
      <c r="G370" s="164" t="str">
        <f>IF(E370="謝金",VLOOKUP(E370,支出入力表!F371:$M$2000,4,FALSE),"")</f>
        <v/>
      </c>
      <c r="H370" s="166" t="str">
        <f>IF(E370="謝金",VLOOKUP(E370,支出入力表!F371:$M$2000,5,FALSE),"")</f>
        <v/>
      </c>
      <c r="I370" s="167" t="str">
        <f>IF(E370="謝金",VLOOKUP(E370,支出入力表!F371:$M$2000,6,FALSE),"")</f>
        <v/>
      </c>
      <c r="J370" s="167" t="str">
        <f>IF(E370="謝金",VLOOKUP(E370,支出入力表!F371:$M$2000,7,FALSE),"")</f>
        <v/>
      </c>
      <c r="K370" s="168" t="str">
        <f>IF(E370="謝金",VLOOKUP(E370,支出入力表!F371:$M$2000,8,FALSE),"")</f>
        <v/>
      </c>
    </row>
    <row r="371" spans="2:11" x14ac:dyDescent="0.55000000000000004">
      <c r="B371" s="178" t="str">
        <f>IF(E371="謝金",支出入力表!A372,"")</f>
        <v/>
      </c>
      <c r="C371" s="164" t="str">
        <f>IF(E371="謝金",支出入力表!C372,"")</f>
        <v/>
      </c>
      <c r="D371" s="165" t="str">
        <f>IF(支出入力表!E372="謝金","謝金","")</f>
        <v/>
      </c>
      <c r="E371" s="165" t="str">
        <f>IF(支出入力表!F372="謝金","謝金","")</f>
        <v/>
      </c>
      <c r="F371" s="164" t="str">
        <f>IF(E371="謝金",VLOOKUP(E371,支出入力表!F372:$M$2000,3,FALSE),"")</f>
        <v/>
      </c>
      <c r="G371" s="164" t="str">
        <f>IF(E371="謝金",VLOOKUP(E371,支出入力表!F372:$M$2000,4,FALSE),"")</f>
        <v/>
      </c>
      <c r="H371" s="166" t="str">
        <f>IF(E371="謝金",VLOOKUP(E371,支出入力表!F372:$M$2000,5,FALSE),"")</f>
        <v/>
      </c>
      <c r="I371" s="167" t="str">
        <f>IF(E371="謝金",VLOOKUP(E371,支出入力表!F372:$M$2000,6,FALSE),"")</f>
        <v/>
      </c>
      <c r="J371" s="167" t="str">
        <f>IF(E371="謝金",VLOOKUP(E371,支出入力表!F372:$M$2000,7,FALSE),"")</f>
        <v/>
      </c>
      <c r="K371" s="168" t="str">
        <f>IF(E371="謝金",VLOOKUP(E371,支出入力表!F372:$M$2000,8,FALSE),"")</f>
        <v/>
      </c>
    </row>
    <row r="372" spans="2:11" x14ac:dyDescent="0.55000000000000004">
      <c r="B372" s="178" t="str">
        <f>IF(E372="謝金",支出入力表!A373,"")</f>
        <v/>
      </c>
      <c r="C372" s="164" t="str">
        <f>IF(E372="謝金",支出入力表!C373,"")</f>
        <v/>
      </c>
      <c r="D372" s="165" t="str">
        <f>IF(支出入力表!E373="謝金","謝金","")</f>
        <v/>
      </c>
      <c r="E372" s="165" t="str">
        <f>IF(支出入力表!F373="謝金","謝金","")</f>
        <v/>
      </c>
      <c r="F372" s="164" t="str">
        <f>IF(E372="謝金",VLOOKUP(E372,支出入力表!F373:$M$2000,3,FALSE),"")</f>
        <v/>
      </c>
      <c r="G372" s="164" t="str">
        <f>IF(E372="謝金",VLOOKUP(E372,支出入力表!F373:$M$2000,4,FALSE),"")</f>
        <v/>
      </c>
      <c r="H372" s="166" t="str">
        <f>IF(E372="謝金",VLOOKUP(E372,支出入力表!F373:$M$2000,5,FALSE),"")</f>
        <v/>
      </c>
      <c r="I372" s="167" t="str">
        <f>IF(E372="謝金",VLOOKUP(E372,支出入力表!F373:$M$2000,6,FALSE),"")</f>
        <v/>
      </c>
      <c r="J372" s="167" t="str">
        <f>IF(E372="謝金",VLOOKUP(E372,支出入力表!F373:$M$2000,7,FALSE),"")</f>
        <v/>
      </c>
      <c r="K372" s="168" t="str">
        <f>IF(E372="謝金",VLOOKUP(E372,支出入力表!F373:$M$2000,8,FALSE),"")</f>
        <v/>
      </c>
    </row>
    <row r="373" spans="2:11" x14ac:dyDescent="0.55000000000000004">
      <c r="B373" s="178" t="str">
        <f>IF(E373="謝金",支出入力表!A374,"")</f>
        <v/>
      </c>
      <c r="C373" s="164" t="str">
        <f>IF(E373="謝金",支出入力表!C374,"")</f>
        <v/>
      </c>
      <c r="D373" s="165" t="str">
        <f>IF(支出入力表!E374="謝金","謝金","")</f>
        <v/>
      </c>
      <c r="E373" s="165" t="str">
        <f>IF(支出入力表!F374="謝金","謝金","")</f>
        <v/>
      </c>
      <c r="F373" s="164" t="str">
        <f>IF(E373="謝金",VLOOKUP(E373,支出入力表!F374:$M$2000,3,FALSE),"")</f>
        <v/>
      </c>
      <c r="G373" s="164" t="str">
        <f>IF(E373="謝金",VLOOKUP(E373,支出入力表!F374:$M$2000,4,FALSE),"")</f>
        <v/>
      </c>
      <c r="H373" s="166" t="str">
        <f>IF(E373="謝金",VLOOKUP(E373,支出入力表!F374:$M$2000,5,FALSE),"")</f>
        <v/>
      </c>
      <c r="I373" s="167" t="str">
        <f>IF(E373="謝金",VLOOKUP(E373,支出入力表!F374:$M$2000,6,FALSE),"")</f>
        <v/>
      </c>
      <c r="J373" s="167" t="str">
        <f>IF(E373="謝金",VLOOKUP(E373,支出入力表!F374:$M$2000,7,FALSE),"")</f>
        <v/>
      </c>
      <c r="K373" s="168" t="str">
        <f>IF(E373="謝金",VLOOKUP(E373,支出入力表!F374:$M$2000,8,FALSE),"")</f>
        <v/>
      </c>
    </row>
    <row r="374" spans="2:11" x14ac:dyDescent="0.55000000000000004">
      <c r="B374" s="178" t="str">
        <f>IF(E374="謝金",支出入力表!A375,"")</f>
        <v/>
      </c>
      <c r="C374" s="164" t="str">
        <f>IF(E374="謝金",支出入力表!C375,"")</f>
        <v/>
      </c>
      <c r="D374" s="165" t="str">
        <f>IF(支出入力表!E375="謝金","謝金","")</f>
        <v/>
      </c>
      <c r="E374" s="165" t="str">
        <f>IF(支出入力表!F375="謝金","謝金","")</f>
        <v/>
      </c>
      <c r="F374" s="164" t="str">
        <f>IF(E374="謝金",VLOOKUP(E374,支出入力表!F375:$M$2000,3,FALSE),"")</f>
        <v/>
      </c>
      <c r="G374" s="164" t="str">
        <f>IF(E374="謝金",VLOOKUP(E374,支出入力表!F375:$M$2000,4,FALSE),"")</f>
        <v/>
      </c>
      <c r="H374" s="166" t="str">
        <f>IF(E374="謝金",VLOOKUP(E374,支出入力表!F375:$M$2000,5,FALSE),"")</f>
        <v/>
      </c>
      <c r="I374" s="167" t="str">
        <f>IF(E374="謝金",VLOOKUP(E374,支出入力表!F375:$M$2000,6,FALSE),"")</f>
        <v/>
      </c>
      <c r="J374" s="167" t="str">
        <f>IF(E374="謝金",VLOOKUP(E374,支出入力表!F375:$M$2000,7,FALSE),"")</f>
        <v/>
      </c>
      <c r="K374" s="168" t="str">
        <f>IF(E374="謝金",VLOOKUP(E374,支出入力表!F375:$M$2000,8,FALSE),"")</f>
        <v/>
      </c>
    </row>
    <row r="375" spans="2:11" x14ac:dyDescent="0.55000000000000004">
      <c r="B375" s="178" t="str">
        <f>IF(E375="謝金",支出入力表!A376,"")</f>
        <v/>
      </c>
      <c r="C375" s="164" t="str">
        <f>IF(E375="謝金",支出入力表!C376,"")</f>
        <v/>
      </c>
      <c r="D375" s="165" t="str">
        <f>IF(支出入力表!E376="謝金","謝金","")</f>
        <v/>
      </c>
      <c r="E375" s="165" t="str">
        <f>IF(支出入力表!F376="謝金","謝金","")</f>
        <v/>
      </c>
      <c r="F375" s="164" t="str">
        <f>IF(E375="謝金",VLOOKUP(E375,支出入力表!F376:$M$2000,3,FALSE),"")</f>
        <v/>
      </c>
      <c r="G375" s="164" t="str">
        <f>IF(E375="謝金",VLOOKUP(E375,支出入力表!F376:$M$2000,4,FALSE),"")</f>
        <v/>
      </c>
      <c r="H375" s="166" t="str">
        <f>IF(E375="謝金",VLOOKUP(E375,支出入力表!F376:$M$2000,5,FALSE),"")</f>
        <v/>
      </c>
      <c r="I375" s="167" t="str">
        <f>IF(E375="謝金",VLOOKUP(E375,支出入力表!F376:$M$2000,6,FALSE),"")</f>
        <v/>
      </c>
      <c r="J375" s="167" t="str">
        <f>IF(E375="謝金",VLOOKUP(E375,支出入力表!F376:$M$2000,7,FALSE),"")</f>
        <v/>
      </c>
      <c r="K375" s="168" t="str">
        <f>IF(E375="謝金",VLOOKUP(E375,支出入力表!F376:$M$2000,8,FALSE),"")</f>
        <v/>
      </c>
    </row>
    <row r="376" spans="2:11" x14ac:dyDescent="0.55000000000000004">
      <c r="B376" s="178" t="str">
        <f>IF(E376="謝金",支出入力表!A377,"")</f>
        <v/>
      </c>
      <c r="C376" s="164" t="str">
        <f>IF(E376="謝金",支出入力表!C377,"")</f>
        <v/>
      </c>
      <c r="D376" s="165" t="str">
        <f>IF(支出入力表!E377="謝金","謝金","")</f>
        <v/>
      </c>
      <c r="E376" s="165" t="str">
        <f>IF(支出入力表!F377="謝金","謝金","")</f>
        <v/>
      </c>
      <c r="F376" s="164" t="str">
        <f>IF(E376="謝金",VLOOKUP(E376,支出入力表!F377:$M$2000,3,FALSE),"")</f>
        <v/>
      </c>
      <c r="G376" s="164" t="str">
        <f>IF(E376="謝金",VLOOKUP(E376,支出入力表!F377:$M$2000,4,FALSE),"")</f>
        <v/>
      </c>
      <c r="H376" s="166" t="str">
        <f>IF(E376="謝金",VLOOKUP(E376,支出入力表!F377:$M$2000,5,FALSE),"")</f>
        <v/>
      </c>
      <c r="I376" s="167" t="str">
        <f>IF(E376="謝金",VLOOKUP(E376,支出入力表!F377:$M$2000,6,FALSE),"")</f>
        <v/>
      </c>
      <c r="J376" s="167" t="str">
        <f>IF(E376="謝金",VLOOKUP(E376,支出入力表!F377:$M$2000,7,FALSE),"")</f>
        <v/>
      </c>
      <c r="K376" s="168" t="str">
        <f>IF(E376="謝金",VLOOKUP(E376,支出入力表!F377:$M$2000,8,FALSE),"")</f>
        <v/>
      </c>
    </row>
    <row r="377" spans="2:11" x14ac:dyDescent="0.55000000000000004">
      <c r="B377" s="178" t="str">
        <f>IF(E377="謝金",支出入力表!A378,"")</f>
        <v/>
      </c>
      <c r="C377" s="164" t="str">
        <f>IF(E377="謝金",支出入力表!C378,"")</f>
        <v/>
      </c>
      <c r="D377" s="165" t="str">
        <f>IF(支出入力表!E378="謝金","謝金","")</f>
        <v/>
      </c>
      <c r="E377" s="165" t="str">
        <f>IF(支出入力表!F378="謝金","謝金","")</f>
        <v/>
      </c>
      <c r="F377" s="164" t="str">
        <f>IF(E377="謝金",VLOOKUP(E377,支出入力表!F378:$M$2000,3,FALSE),"")</f>
        <v/>
      </c>
      <c r="G377" s="164" t="str">
        <f>IF(E377="謝金",VLOOKUP(E377,支出入力表!F378:$M$2000,4,FALSE),"")</f>
        <v/>
      </c>
      <c r="H377" s="166" t="str">
        <f>IF(E377="謝金",VLOOKUP(E377,支出入力表!F378:$M$2000,5,FALSE),"")</f>
        <v/>
      </c>
      <c r="I377" s="167" t="str">
        <f>IF(E377="謝金",VLOOKUP(E377,支出入力表!F378:$M$2000,6,FALSE),"")</f>
        <v/>
      </c>
      <c r="J377" s="167" t="str">
        <f>IF(E377="謝金",VLOOKUP(E377,支出入力表!F378:$M$2000,7,FALSE),"")</f>
        <v/>
      </c>
      <c r="K377" s="168" t="str">
        <f>IF(E377="謝金",VLOOKUP(E377,支出入力表!F378:$M$2000,8,FALSE),"")</f>
        <v/>
      </c>
    </row>
    <row r="378" spans="2:11" x14ac:dyDescent="0.55000000000000004">
      <c r="B378" s="178" t="str">
        <f>IF(E378="謝金",支出入力表!A379,"")</f>
        <v/>
      </c>
      <c r="C378" s="164" t="str">
        <f>IF(E378="謝金",支出入力表!C379,"")</f>
        <v/>
      </c>
      <c r="D378" s="165" t="str">
        <f>IF(支出入力表!E379="謝金","謝金","")</f>
        <v/>
      </c>
      <c r="E378" s="165" t="str">
        <f>IF(支出入力表!F379="謝金","謝金","")</f>
        <v/>
      </c>
      <c r="F378" s="164" t="str">
        <f>IF(E378="謝金",VLOOKUP(E378,支出入力表!F379:$M$2000,3,FALSE),"")</f>
        <v/>
      </c>
      <c r="G378" s="164" t="str">
        <f>IF(E378="謝金",VLOOKUP(E378,支出入力表!F379:$M$2000,4,FALSE),"")</f>
        <v/>
      </c>
      <c r="H378" s="166" t="str">
        <f>IF(E378="謝金",VLOOKUP(E378,支出入力表!F379:$M$2000,5,FALSE),"")</f>
        <v/>
      </c>
      <c r="I378" s="167" t="str">
        <f>IF(E378="謝金",VLOOKUP(E378,支出入力表!F379:$M$2000,6,FALSE),"")</f>
        <v/>
      </c>
      <c r="J378" s="167" t="str">
        <f>IF(E378="謝金",VLOOKUP(E378,支出入力表!F379:$M$2000,7,FALSE),"")</f>
        <v/>
      </c>
      <c r="K378" s="168" t="str">
        <f>IF(E378="謝金",VLOOKUP(E378,支出入力表!F379:$M$2000,8,FALSE),"")</f>
        <v/>
      </c>
    </row>
    <row r="379" spans="2:11" x14ac:dyDescent="0.55000000000000004">
      <c r="B379" s="178" t="str">
        <f>IF(E379="謝金",支出入力表!A380,"")</f>
        <v/>
      </c>
      <c r="C379" s="164" t="str">
        <f>IF(E379="謝金",支出入力表!C380,"")</f>
        <v/>
      </c>
      <c r="D379" s="165" t="str">
        <f>IF(支出入力表!E380="謝金","謝金","")</f>
        <v/>
      </c>
      <c r="E379" s="165" t="str">
        <f>IF(支出入力表!F380="謝金","謝金","")</f>
        <v/>
      </c>
      <c r="F379" s="164" t="str">
        <f>IF(E379="謝金",VLOOKUP(E379,支出入力表!F380:$M$2000,3,FALSE),"")</f>
        <v/>
      </c>
      <c r="G379" s="164" t="str">
        <f>IF(E379="謝金",VLOOKUP(E379,支出入力表!F380:$M$2000,4,FALSE),"")</f>
        <v/>
      </c>
      <c r="H379" s="166" t="str">
        <f>IF(E379="謝金",VLOOKUP(E379,支出入力表!F380:$M$2000,5,FALSE),"")</f>
        <v/>
      </c>
      <c r="I379" s="167" t="str">
        <f>IF(E379="謝金",VLOOKUP(E379,支出入力表!F380:$M$2000,6,FALSE),"")</f>
        <v/>
      </c>
      <c r="J379" s="167" t="str">
        <f>IF(E379="謝金",VLOOKUP(E379,支出入力表!F380:$M$2000,7,FALSE),"")</f>
        <v/>
      </c>
      <c r="K379" s="168" t="str">
        <f>IF(E379="謝金",VLOOKUP(E379,支出入力表!F380:$M$2000,8,FALSE),"")</f>
        <v/>
      </c>
    </row>
    <row r="380" spans="2:11" x14ac:dyDescent="0.55000000000000004">
      <c r="B380" s="178" t="str">
        <f>IF(E380="謝金",支出入力表!A381,"")</f>
        <v/>
      </c>
      <c r="C380" s="164" t="str">
        <f>IF(E380="謝金",支出入力表!C381,"")</f>
        <v/>
      </c>
      <c r="D380" s="165" t="str">
        <f>IF(支出入力表!E381="謝金","謝金","")</f>
        <v/>
      </c>
      <c r="E380" s="165" t="str">
        <f>IF(支出入力表!F381="謝金","謝金","")</f>
        <v/>
      </c>
      <c r="F380" s="164" t="str">
        <f>IF(E380="謝金",VLOOKUP(E380,支出入力表!F381:$M$2000,3,FALSE),"")</f>
        <v/>
      </c>
      <c r="G380" s="164" t="str">
        <f>IF(E380="謝金",VLOOKUP(E380,支出入力表!F381:$M$2000,4,FALSE),"")</f>
        <v/>
      </c>
      <c r="H380" s="166" t="str">
        <f>IF(E380="謝金",VLOOKUP(E380,支出入力表!F381:$M$2000,5,FALSE),"")</f>
        <v/>
      </c>
      <c r="I380" s="167" t="str">
        <f>IF(E380="謝金",VLOOKUP(E380,支出入力表!F381:$M$2000,6,FALSE),"")</f>
        <v/>
      </c>
      <c r="J380" s="167" t="str">
        <f>IF(E380="謝金",VLOOKUP(E380,支出入力表!F381:$M$2000,7,FALSE),"")</f>
        <v/>
      </c>
      <c r="K380" s="168" t="str">
        <f>IF(E380="謝金",VLOOKUP(E380,支出入力表!F381:$M$2000,8,FALSE),"")</f>
        <v/>
      </c>
    </row>
    <row r="381" spans="2:11" x14ac:dyDescent="0.55000000000000004">
      <c r="B381" s="178" t="str">
        <f>IF(E381="謝金",支出入力表!A382,"")</f>
        <v/>
      </c>
      <c r="C381" s="164" t="str">
        <f>IF(E381="謝金",支出入力表!C382,"")</f>
        <v/>
      </c>
      <c r="D381" s="165" t="str">
        <f>IF(支出入力表!E382="謝金","謝金","")</f>
        <v/>
      </c>
      <c r="E381" s="165" t="str">
        <f>IF(支出入力表!F382="謝金","謝金","")</f>
        <v/>
      </c>
      <c r="F381" s="164" t="str">
        <f>IF(E381="謝金",VLOOKUP(E381,支出入力表!F382:$M$2000,3,FALSE),"")</f>
        <v/>
      </c>
      <c r="G381" s="164" t="str">
        <f>IF(E381="謝金",VLOOKUP(E381,支出入力表!F382:$M$2000,4,FALSE),"")</f>
        <v/>
      </c>
      <c r="H381" s="166" t="str">
        <f>IF(E381="謝金",VLOOKUP(E381,支出入力表!F382:$M$2000,5,FALSE),"")</f>
        <v/>
      </c>
      <c r="I381" s="167" t="str">
        <f>IF(E381="謝金",VLOOKUP(E381,支出入力表!F382:$M$2000,6,FALSE),"")</f>
        <v/>
      </c>
      <c r="J381" s="167" t="str">
        <f>IF(E381="謝金",VLOOKUP(E381,支出入力表!F382:$M$2000,7,FALSE),"")</f>
        <v/>
      </c>
      <c r="K381" s="168" t="str">
        <f>IF(E381="謝金",VLOOKUP(E381,支出入力表!F382:$M$2000,8,FALSE),"")</f>
        <v/>
      </c>
    </row>
    <row r="382" spans="2:11" x14ac:dyDescent="0.55000000000000004">
      <c r="B382" s="178" t="str">
        <f>IF(E382="謝金",支出入力表!A383,"")</f>
        <v/>
      </c>
      <c r="C382" s="164" t="str">
        <f>IF(E382="謝金",支出入力表!C383,"")</f>
        <v/>
      </c>
      <c r="D382" s="165" t="str">
        <f>IF(支出入力表!E383="謝金","謝金","")</f>
        <v/>
      </c>
      <c r="E382" s="165" t="str">
        <f>IF(支出入力表!F383="謝金","謝金","")</f>
        <v/>
      </c>
      <c r="F382" s="164" t="str">
        <f>IF(E382="謝金",VLOOKUP(E382,支出入力表!F383:$M$2000,3,FALSE),"")</f>
        <v/>
      </c>
      <c r="G382" s="164" t="str">
        <f>IF(E382="謝金",VLOOKUP(E382,支出入力表!F383:$M$2000,4,FALSE),"")</f>
        <v/>
      </c>
      <c r="H382" s="166" t="str">
        <f>IF(E382="謝金",VLOOKUP(E382,支出入力表!F383:$M$2000,5,FALSE),"")</f>
        <v/>
      </c>
      <c r="I382" s="167" t="str">
        <f>IF(E382="謝金",VLOOKUP(E382,支出入力表!F383:$M$2000,6,FALSE),"")</f>
        <v/>
      </c>
      <c r="J382" s="167" t="str">
        <f>IF(E382="謝金",VLOOKUP(E382,支出入力表!F383:$M$2000,7,FALSE),"")</f>
        <v/>
      </c>
      <c r="K382" s="168" t="str">
        <f>IF(E382="謝金",VLOOKUP(E382,支出入力表!F383:$M$2000,8,FALSE),"")</f>
        <v/>
      </c>
    </row>
    <row r="383" spans="2:11" x14ac:dyDescent="0.55000000000000004">
      <c r="B383" s="178" t="str">
        <f>IF(E383="謝金",支出入力表!A384,"")</f>
        <v/>
      </c>
      <c r="C383" s="164" t="str">
        <f>IF(E383="謝金",支出入力表!C384,"")</f>
        <v/>
      </c>
      <c r="D383" s="165" t="str">
        <f>IF(支出入力表!E384="謝金","謝金","")</f>
        <v/>
      </c>
      <c r="E383" s="165" t="str">
        <f>IF(支出入力表!F384="謝金","謝金","")</f>
        <v/>
      </c>
      <c r="F383" s="164" t="str">
        <f>IF(E383="謝金",VLOOKUP(E383,支出入力表!F384:$M$2000,3,FALSE),"")</f>
        <v/>
      </c>
      <c r="G383" s="164" t="str">
        <f>IF(E383="謝金",VLOOKUP(E383,支出入力表!F384:$M$2000,4,FALSE),"")</f>
        <v/>
      </c>
      <c r="H383" s="166" t="str">
        <f>IF(E383="謝金",VLOOKUP(E383,支出入力表!F384:$M$2000,5,FALSE),"")</f>
        <v/>
      </c>
      <c r="I383" s="167" t="str">
        <f>IF(E383="謝金",VLOOKUP(E383,支出入力表!F384:$M$2000,6,FALSE),"")</f>
        <v/>
      </c>
      <c r="J383" s="167" t="str">
        <f>IF(E383="謝金",VLOOKUP(E383,支出入力表!F384:$M$2000,7,FALSE),"")</f>
        <v/>
      </c>
      <c r="K383" s="168" t="str">
        <f>IF(E383="謝金",VLOOKUP(E383,支出入力表!F384:$M$2000,8,FALSE),"")</f>
        <v/>
      </c>
    </row>
    <row r="384" spans="2:11" x14ac:dyDescent="0.55000000000000004">
      <c r="B384" s="178" t="str">
        <f>IF(E384="謝金",支出入力表!A385,"")</f>
        <v/>
      </c>
      <c r="C384" s="164" t="str">
        <f>IF(E384="謝金",支出入力表!C385,"")</f>
        <v/>
      </c>
      <c r="D384" s="165" t="str">
        <f>IF(支出入力表!E385="謝金","謝金","")</f>
        <v/>
      </c>
      <c r="E384" s="165" t="str">
        <f>IF(支出入力表!F385="謝金","謝金","")</f>
        <v/>
      </c>
      <c r="F384" s="164" t="str">
        <f>IF(E384="謝金",VLOOKUP(E384,支出入力表!F385:$M$2000,3,FALSE),"")</f>
        <v/>
      </c>
      <c r="G384" s="164" t="str">
        <f>IF(E384="謝金",VLOOKUP(E384,支出入力表!F385:$M$2000,4,FALSE),"")</f>
        <v/>
      </c>
      <c r="H384" s="166" t="str">
        <f>IF(E384="謝金",VLOOKUP(E384,支出入力表!F385:$M$2000,5,FALSE),"")</f>
        <v/>
      </c>
      <c r="I384" s="167" t="str">
        <f>IF(E384="謝金",VLOOKUP(E384,支出入力表!F385:$M$2000,6,FALSE),"")</f>
        <v/>
      </c>
      <c r="J384" s="167" t="str">
        <f>IF(E384="謝金",VLOOKUP(E384,支出入力表!F385:$M$2000,7,FALSE),"")</f>
        <v/>
      </c>
      <c r="K384" s="168" t="str">
        <f>IF(E384="謝金",VLOOKUP(E384,支出入力表!F385:$M$2000,8,FALSE),"")</f>
        <v/>
      </c>
    </row>
    <row r="385" spans="2:11" x14ac:dyDescent="0.55000000000000004">
      <c r="B385" s="178" t="str">
        <f>IF(E385="謝金",支出入力表!A386,"")</f>
        <v/>
      </c>
      <c r="C385" s="164" t="str">
        <f>IF(E385="謝金",支出入力表!C386,"")</f>
        <v/>
      </c>
      <c r="D385" s="165" t="str">
        <f>IF(支出入力表!E386="謝金","謝金","")</f>
        <v/>
      </c>
      <c r="E385" s="165" t="str">
        <f>IF(支出入力表!F386="謝金","謝金","")</f>
        <v/>
      </c>
      <c r="F385" s="164" t="str">
        <f>IF(E385="謝金",VLOOKUP(E385,支出入力表!F386:$M$2000,3,FALSE),"")</f>
        <v/>
      </c>
      <c r="G385" s="164" t="str">
        <f>IF(E385="謝金",VLOOKUP(E385,支出入力表!F386:$M$2000,4,FALSE),"")</f>
        <v/>
      </c>
      <c r="H385" s="166" t="str">
        <f>IF(E385="謝金",VLOOKUP(E385,支出入力表!F386:$M$2000,5,FALSE),"")</f>
        <v/>
      </c>
      <c r="I385" s="167" t="str">
        <f>IF(E385="謝金",VLOOKUP(E385,支出入力表!F386:$M$2000,6,FALSE),"")</f>
        <v/>
      </c>
      <c r="J385" s="167" t="str">
        <f>IF(E385="謝金",VLOOKUP(E385,支出入力表!F386:$M$2000,7,FALSE),"")</f>
        <v/>
      </c>
      <c r="K385" s="168" t="str">
        <f>IF(E385="謝金",VLOOKUP(E385,支出入力表!F386:$M$2000,8,FALSE),"")</f>
        <v/>
      </c>
    </row>
    <row r="386" spans="2:11" x14ac:dyDescent="0.55000000000000004">
      <c r="B386" s="178" t="str">
        <f>IF(E386="謝金",支出入力表!A387,"")</f>
        <v/>
      </c>
      <c r="C386" s="164" t="str">
        <f>IF(E386="謝金",支出入力表!C387,"")</f>
        <v/>
      </c>
      <c r="D386" s="165" t="str">
        <f>IF(支出入力表!E387="謝金","謝金","")</f>
        <v/>
      </c>
      <c r="E386" s="165" t="str">
        <f>IF(支出入力表!F387="謝金","謝金","")</f>
        <v/>
      </c>
      <c r="F386" s="164" t="str">
        <f>IF(E386="謝金",VLOOKUP(E386,支出入力表!F387:$M$2000,3,FALSE),"")</f>
        <v/>
      </c>
      <c r="G386" s="164" t="str">
        <f>IF(E386="謝金",VLOOKUP(E386,支出入力表!F387:$M$2000,4,FALSE),"")</f>
        <v/>
      </c>
      <c r="H386" s="166" t="str">
        <f>IF(E386="謝金",VLOOKUP(E386,支出入力表!F387:$M$2000,5,FALSE),"")</f>
        <v/>
      </c>
      <c r="I386" s="167" t="str">
        <f>IF(E386="謝金",VLOOKUP(E386,支出入力表!F387:$M$2000,6,FALSE),"")</f>
        <v/>
      </c>
      <c r="J386" s="167" t="str">
        <f>IF(E386="謝金",VLOOKUP(E386,支出入力表!F387:$M$2000,7,FALSE),"")</f>
        <v/>
      </c>
      <c r="K386" s="168" t="str">
        <f>IF(E386="謝金",VLOOKUP(E386,支出入力表!F387:$M$2000,8,FALSE),"")</f>
        <v/>
      </c>
    </row>
    <row r="387" spans="2:11" x14ac:dyDescent="0.55000000000000004">
      <c r="B387" s="178" t="str">
        <f>IF(E387="謝金",支出入力表!A388,"")</f>
        <v/>
      </c>
      <c r="C387" s="164" t="str">
        <f>IF(E387="謝金",支出入力表!C388,"")</f>
        <v/>
      </c>
      <c r="D387" s="165" t="str">
        <f>IF(支出入力表!E388="謝金","謝金","")</f>
        <v/>
      </c>
      <c r="E387" s="165" t="str">
        <f>IF(支出入力表!F388="謝金","謝金","")</f>
        <v/>
      </c>
      <c r="F387" s="164" t="str">
        <f>IF(E387="謝金",VLOOKUP(E387,支出入力表!F388:$M$2000,3,FALSE),"")</f>
        <v/>
      </c>
      <c r="G387" s="164" t="str">
        <f>IF(E387="謝金",VLOOKUP(E387,支出入力表!F388:$M$2000,4,FALSE),"")</f>
        <v/>
      </c>
      <c r="H387" s="166" t="str">
        <f>IF(E387="謝金",VLOOKUP(E387,支出入力表!F388:$M$2000,5,FALSE),"")</f>
        <v/>
      </c>
      <c r="I387" s="167" t="str">
        <f>IF(E387="謝金",VLOOKUP(E387,支出入力表!F388:$M$2000,6,FALSE),"")</f>
        <v/>
      </c>
      <c r="J387" s="167" t="str">
        <f>IF(E387="謝金",VLOOKUP(E387,支出入力表!F388:$M$2000,7,FALSE),"")</f>
        <v/>
      </c>
      <c r="K387" s="168" t="str">
        <f>IF(E387="謝金",VLOOKUP(E387,支出入力表!F388:$M$2000,8,FALSE),"")</f>
        <v/>
      </c>
    </row>
    <row r="388" spans="2:11" x14ac:dyDescent="0.55000000000000004">
      <c r="B388" s="178" t="str">
        <f>IF(E388="謝金",支出入力表!A389,"")</f>
        <v/>
      </c>
      <c r="C388" s="164" t="str">
        <f>IF(E388="謝金",支出入力表!C389,"")</f>
        <v/>
      </c>
      <c r="D388" s="165" t="str">
        <f>IF(支出入力表!E389="謝金","謝金","")</f>
        <v/>
      </c>
      <c r="E388" s="165" t="str">
        <f>IF(支出入力表!F389="謝金","謝金","")</f>
        <v/>
      </c>
      <c r="F388" s="164" t="str">
        <f>IF(E388="謝金",VLOOKUP(E388,支出入力表!F389:$M$2000,3,FALSE),"")</f>
        <v/>
      </c>
      <c r="G388" s="164" t="str">
        <f>IF(E388="謝金",VLOOKUP(E388,支出入力表!F389:$M$2000,4,FALSE),"")</f>
        <v/>
      </c>
      <c r="H388" s="166" t="str">
        <f>IF(E388="謝金",VLOOKUP(E388,支出入力表!F389:$M$2000,5,FALSE),"")</f>
        <v/>
      </c>
      <c r="I388" s="167" t="str">
        <f>IF(E388="謝金",VLOOKUP(E388,支出入力表!F389:$M$2000,6,FALSE),"")</f>
        <v/>
      </c>
      <c r="J388" s="167" t="str">
        <f>IF(E388="謝金",VLOOKUP(E388,支出入力表!F389:$M$2000,7,FALSE),"")</f>
        <v/>
      </c>
      <c r="K388" s="168" t="str">
        <f>IF(E388="謝金",VLOOKUP(E388,支出入力表!F389:$M$2000,8,FALSE),"")</f>
        <v/>
      </c>
    </row>
    <row r="389" spans="2:11" x14ac:dyDescent="0.55000000000000004">
      <c r="B389" s="178" t="str">
        <f>IF(E389="謝金",支出入力表!A390,"")</f>
        <v/>
      </c>
      <c r="C389" s="164" t="str">
        <f>IF(E389="謝金",支出入力表!C390,"")</f>
        <v/>
      </c>
      <c r="D389" s="165" t="str">
        <f>IF(支出入力表!E390="謝金","謝金","")</f>
        <v/>
      </c>
      <c r="E389" s="165" t="str">
        <f>IF(支出入力表!F390="謝金","謝金","")</f>
        <v/>
      </c>
      <c r="F389" s="164" t="str">
        <f>IF(E389="謝金",VLOOKUP(E389,支出入力表!F390:$M$2000,3,FALSE),"")</f>
        <v/>
      </c>
      <c r="G389" s="164" t="str">
        <f>IF(E389="謝金",VLOOKUP(E389,支出入力表!F390:$M$2000,4,FALSE),"")</f>
        <v/>
      </c>
      <c r="H389" s="166" t="str">
        <f>IF(E389="謝金",VLOOKUP(E389,支出入力表!F390:$M$2000,5,FALSE),"")</f>
        <v/>
      </c>
      <c r="I389" s="167" t="str">
        <f>IF(E389="謝金",VLOOKUP(E389,支出入力表!F390:$M$2000,6,FALSE),"")</f>
        <v/>
      </c>
      <c r="J389" s="167" t="str">
        <f>IF(E389="謝金",VLOOKUP(E389,支出入力表!F390:$M$2000,7,FALSE),"")</f>
        <v/>
      </c>
      <c r="K389" s="168" t="str">
        <f>IF(E389="謝金",VLOOKUP(E389,支出入力表!F390:$M$2000,8,FALSE),"")</f>
        <v/>
      </c>
    </row>
    <row r="390" spans="2:11" x14ac:dyDescent="0.55000000000000004">
      <c r="B390" s="178" t="str">
        <f>IF(E390="謝金",支出入力表!A391,"")</f>
        <v/>
      </c>
      <c r="C390" s="164" t="str">
        <f>IF(E390="謝金",支出入力表!C391,"")</f>
        <v/>
      </c>
      <c r="D390" s="165" t="str">
        <f>IF(支出入力表!E391="謝金","謝金","")</f>
        <v/>
      </c>
      <c r="E390" s="165" t="str">
        <f>IF(支出入力表!F391="謝金","謝金","")</f>
        <v/>
      </c>
      <c r="F390" s="164" t="str">
        <f>IF(E390="謝金",VLOOKUP(E390,支出入力表!F391:$M$2000,3,FALSE),"")</f>
        <v/>
      </c>
      <c r="G390" s="164" t="str">
        <f>IF(E390="謝金",VLOOKUP(E390,支出入力表!F391:$M$2000,4,FALSE),"")</f>
        <v/>
      </c>
      <c r="H390" s="166" t="str">
        <f>IF(E390="謝金",VLOOKUP(E390,支出入力表!F391:$M$2000,5,FALSE),"")</f>
        <v/>
      </c>
      <c r="I390" s="167" t="str">
        <f>IF(E390="謝金",VLOOKUP(E390,支出入力表!F391:$M$2000,6,FALSE),"")</f>
        <v/>
      </c>
      <c r="J390" s="167" t="str">
        <f>IF(E390="謝金",VLOOKUP(E390,支出入力表!F391:$M$2000,7,FALSE),"")</f>
        <v/>
      </c>
      <c r="K390" s="168" t="str">
        <f>IF(E390="謝金",VLOOKUP(E390,支出入力表!F391:$M$2000,8,FALSE),"")</f>
        <v/>
      </c>
    </row>
    <row r="391" spans="2:11" x14ac:dyDescent="0.55000000000000004">
      <c r="B391" s="178" t="str">
        <f>IF(E391="謝金",支出入力表!A392,"")</f>
        <v/>
      </c>
      <c r="C391" s="164" t="str">
        <f>IF(E391="謝金",支出入力表!C392,"")</f>
        <v/>
      </c>
      <c r="D391" s="165" t="str">
        <f>IF(支出入力表!E392="謝金","謝金","")</f>
        <v/>
      </c>
      <c r="E391" s="165" t="str">
        <f>IF(支出入力表!F392="謝金","謝金","")</f>
        <v/>
      </c>
      <c r="F391" s="164" t="str">
        <f>IF(E391="謝金",VLOOKUP(E391,支出入力表!F392:$M$2000,3,FALSE),"")</f>
        <v/>
      </c>
      <c r="G391" s="164" t="str">
        <f>IF(E391="謝金",VLOOKUP(E391,支出入力表!F392:$M$2000,4,FALSE),"")</f>
        <v/>
      </c>
      <c r="H391" s="166" t="str">
        <f>IF(E391="謝金",VLOOKUP(E391,支出入力表!F392:$M$2000,5,FALSE),"")</f>
        <v/>
      </c>
      <c r="I391" s="167" t="str">
        <f>IF(E391="謝金",VLOOKUP(E391,支出入力表!F392:$M$2000,6,FALSE),"")</f>
        <v/>
      </c>
      <c r="J391" s="167" t="str">
        <f>IF(E391="謝金",VLOOKUP(E391,支出入力表!F392:$M$2000,7,FALSE),"")</f>
        <v/>
      </c>
      <c r="K391" s="168" t="str">
        <f>IF(E391="謝金",VLOOKUP(E391,支出入力表!F392:$M$2000,8,FALSE),"")</f>
        <v/>
      </c>
    </row>
    <row r="392" spans="2:11" x14ac:dyDescent="0.55000000000000004">
      <c r="B392" s="178" t="str">
        <f>IF(E392="謝金",支出入力表!A393,"")</f>
        <v/>
      </c>
      <c r="C392" s="164" t="str">
        <f>IF(E392="謝金",支出入力表!C393,"")</f>
        <v/>
      </c>
      <c r="D392" s="165" t="str">
        <f>IF(支出入力表!E393="謝金","謝金","")</f>
        <v/>
      </c>
      <c r="E392" s="165" t="str">
        <f>IF(支出入力表!F393="謝金","謝金","")</f>
        <v/>
      </c>
      <c r="F392" s="164" t="str">
        <f>IF(E392="謝金",VLOOKUP(E392,支出入力表!F393:$M$2000,3,FALSE),"")</f>
        <v/>
      </c>
      <c r="G392" s="164" t="str">
        <f>IF(E392="謝金",VLOOKUP(E392,支出入力表!F393:$M$2000,4,FALSE),"")</f>
        <v/>
      </c>
      <c r="H392" s="166" t="str">
        <f>IF(E392="謝金",VLOOKUP(E392,支出入力表!F393:$M$2000,5,FALSE),"")</f>
        <v/>
      </c>
      <c r="I392" s="167" t="str">
        <f>IF(E392="謝金",VLOOKUP(E392,支出入力表!F393:$M$2000,6,FALSE),"")</f>
        <v/>
      </c>
      <c r="J392" s="167" t="str">
        <f>IF(E392="謝金",VLOOKUP(E392,支出入力表!F393:$M$2000,7,FALSE),"")</f>
        <v/>
      </c>
      <c r="K392" s="168" t="str">
        <f>IF(E392="謝金",VLOOKUP(E392,支出入力表!F393:$M$2000,8,FALSE),"")</f>
        <v/>
      </c>
    </row>
    <row r="393" spans="2:11" x14ac:dyDescent="0.55000000000000004">
      <c r="B393" s="178" t="str">
        <f>IF(E393="謝金",支出入力表!A394,"")</f>
        <v/>
      </c>
      <c r="C393" s="164" t="str">
        <f>IF(E393="謝金",支出入力表!C394,"")</f>
        <v/>
      </c>
      <c r="D393" s="165" t="str">
        <f>IF(支出入力表!E394="謝金","謝金","")</f>
        <v/>
      </c>
      <c r="E393" s="165" t="str">
        <f>IF(支出入力表!F394="謝金","謝金","")</f>
        <v/>
      </c>
      <c r="F393" s="164" t="str">
        <f>IF(E393="謝金",VLOOKUP(E393,支出入力表!F394:$M$2000,3,FALSE),"")</f>
        <v/>
      </c>
      <c r="G393" s="164" t="str">
        <f>IF(E393="謝金",VLOOKUP(E393,支出入力表!F394:$M$2000,4,FALSE),"")</f>
        <v/>
      </c>
      <c r="H393" s="166" t="str">
        <f>IF(E393="謝金",VLOOKUP(E393,支出入力表!F394:$M$2000,5,FALSE),"")</f>
        <v/>
      </c>
      <c r="I393" s="167" t="str">
        <f>IF(E393="謝金",VLOOKUP(E393,支出入力表!F394:$M$2000,6,FALSE),"")</f>
        <v/>
      </c>
      <c r="J393" s="167" t="str">
        <f>IF(E393="謝金",VLOOKUP(E393,支出入力表!F394:$M$2000,7,FALSE),"")</f>
        <v/>
      </c>
      <c r="K393" s="168" t="str">
        <f>IF(E393="謝金",VLOOKUP(E393,支出入力表!F394:$M$2000,8,FALSE),"")</f>
        <v/>
      </c>
    </row>
    <row r="394" spans="2:11" x14ac:dyDescent="0.55000000000000004">
      <c r="B394" s="178" t="str">
        <f>IF(E394="謝金",支出入力表!A395,"")</f>
        <v/>
      </c>
      <c r="C394" s="164" t="str">
        <f>IF(E394="謝金",支出入力表!C395,"")</f>
        <v/>
      </c>
      <c r="D394" s="165" t="str">
        <f>IF(支出入力表!E395="謝金","謝金","")</f>
        <v/>
      </c>
      <c r="E394" s="165" t="str">
        <f>IF(支出入力表!F395="謝金","謝金","")</f>
        <v/>
      </c>
      <c r="F394" s="164" t="str">
        <f>IF(E394="謝金",VLOOKUP(E394,支出入力表!F395:$M$2000,3,FALSE),"")</f>
        <v/>
      </c>
      <c r="G394" s="164" t="str">
        <f>IF(E394="謝金",VLOOKUP(E394,支出入力表!F395:$M$2000,4,FALSE),"")</f>
        <v/>
      </c>
      <c r="H394" s="166" t="str">
        <f>IF(E394="謝金",VLOOKUP(E394,支出入力表!F395:$M$2000,5,FALSE),"")</f>
        <v/>
      </c>
      <c r="I394" s="167" t="str">
        <f>IF(E394="謝金",VLOOKUP(E394,支出入力表!F395:$M$2000,6,FALSE),"")</f>
        <v/>
      </c>
      <c r="J394" s="167" t="str">
        <f>IF(E394="謝金",VLOOKUP(E394,支出入力表!F395:$M$2000,7,FALSE),"")</f>
        <v/>
      </c>
      <c r="K394" s="168" t="str">
        <f>IF(E394="謝金",VLOOKUP(E394,支出入力表!F395:$M$2000,8,FALSE),"")</f>
        <v/>
      </c>
    </row>
    <row r="395" spans="2:11" x14ac:dyDescent="0.55000000000000004">
      <c r="B395" s="178" t="str">
        <f>IF(E395="謝金",支出入力表!A396,"")</f>
        <v/>
      </c>
      <c r="C395" s="164" t="str">
        <f>IF(E395="謝金",支出入力表!C396,"")</f>
        <v/>
      </c>
      <c r="D395" s="165" t="str">
        <f>IF(支出入力表!E396="謝金","謝金","")</f>
        <v/>
      </c>
      <c r="E395" s="165" t="str">
        <f>IF(支出入力表!F396="謝金","謝金","")</f>
        <v/>
      </c>
      <c r="F395" s="164" t="str">
        <f>IF(E395="謝金",VLOOKUP(E395,支出入力表!F396:$M$2000,3,FALSE),"")</f>
        <v/>
      </c>
      <c r="G395" s="164" t="str">
        <f>IF(E395="謝金",VLOOKUP(E395,支出入力表!F396:$M$2000,4,FALSE),"")</f>
        <v/>
      </c>
      <c r="H395" s="166" t="str">
        <f>IF(E395="謝金",VLOOKUP(E395,支出入力表!F396:$M$2000,5,FALSE),"")</f>
        <v/>
      </c>
      <c r="I395" s="167" t="str">
        <f>IF(E395="謝金",VLOOKUP(E395,支出入力表!F396:$M$2000,6,FALSE),"")</f>
        <v/>
      </c>
      <c r="J395" s="167" t="str">
        <f>IF(E395="謝金",VLOOKUP(E395,支出入力表!F396:$M$2000,7,FALSE),"")</f>
        <v/>
      </c>
      <c r="K395" s="168" t="str">
        <f>IF(E395="謝金",VLOOKUP(E395,支出入力表!F396:$M$2000,8,FALSE),"")</f>
        <v/>
      </c>
    </row>
    <row r="396" spans="2:11" x14ac:dyDescent="0.55000000000000004">
      <c r="B396" s="178" t="str">
        <f>IF(E396="謝金",支出入力表!A397,"")</f>
        <v/>
      </c>
      <c r="C396" s="164" t="str">
        <f>IF(E396="謝金",支出入力表!C397,"")</f>
        <v/>
      </c>
      <c r="D396" s="165" t="str">
        <f>IF(支出入力表!E397="謝金","謝金","")</f>
        <v/>
      </c>
      <c r="E396" s="165" t="str">
        <f>IF(支出入力表!F397="謝金","謝金","")</f>
        <v/>
      </c>
      <c r="F396" s="164" t="str">
        <f>IF(E396="謝金",VLOOKUP(E396,支出入力表!F397:$M$2000,3,FALSE),"")</f>
        <v/>
      </c>
      <c r="G396" s="164" t="str">
        <f>IF(E396="謝金",VLOOKUP(E396,支出入力表!F397:$M$2000,4,FALSE),"")</f>
        <v/>
      </c>
      <c r="H396" s="166" t="str">
        <f>IF(E396="謝金",VLOOKUP(E396,支出入力表!F397:$M$2000,5,FALSE),"")</f>
        <v/>
      </c>
      <c r="I396" s="167" t="str">
        <f>IF(E396="謝金",VLOOKUP(E396,支出入力表!F397:$M$2000,6,FALSE),"")</f>
        <v/>
      </c>
      <c r="J396" s="167" t="str">
        <f>IF(E396="謝金",VLOOKUP(E396,支出入力表!F397:$M$2000,7,FALSE),"")</f>
        <v/>
      </c>
      <c r="K396" s="168" t="str">
        <f>IF(E396="謝金",VLOOKUP(E396,支出入力表!F397:$M$2000,8,FALSE),"")</f>
        <v/>
      </c>
    </row>
    <row r="397" spans="2:11" x14ac:dyDescent="0.55000000000000004">
      <c r="B397" s="178" t="str">
        <f>IF(E397="謝金",支出入力表!A398,"")</f>
        <v/>
      </c>
      <c r="C397" s="164" t="str">
        <f>IF(E397="謝金",支出入力表!C398,"")</f>
        <v/>
      </c>
      <c r="D397" s="165" t="str">
        <f>IF(支出入力表!E398="謝金","謝金","")</f>
        <v/>
      </c>
      <c r="E397" s="165" t="str">
        <f>IF(支出入力表!F398="謝金","謝金","")</f>
        <v/>
      </c>
      <c r="F397" s="164" t="str">
        <f>IF(E397="謝金",VLOOKUP(E397,支出入力表!F398:$M$2000,3,FALSE),"")</f>
        <v/>
      </c>
      <c r="G397" s="164" t="str">
        <f>IF(E397="謝金",VLOOKUP(E397,支出入力表!F398:$M$2000,4,FALSE),"")</f>
        <v/>
      </c>
      <c r="H397" s="166" t="str">
        <f>IF(E397="謝金",VLOOKUP(E397,支出入力表!F398:$M$2000,5,FALSE),"")</f>
        <v/>
      </c>
      <c r="I397" s="167" t="str">
        <f>IF(E397="謝金",VLOOKUP(E397,支出入力表!F398:$M$2000,6,FALSE),"")</f>
        <v/>
      </c>
      <c r="J397" s="167" t="str">
        <f>IF(E397="謝金",VLOOKUP(E397,支出入力表!F398:$M$2000,7,FALSE),"")</f>
        <v/>
      </c>
      <c r="K397" s="168" t="str">
        <f>IF(E397="謝金",VLOOKUP(E397,支出入力表!F398:$M$2000,8,FALSE),"")</f>
        <v/>
      </c>
    </row>
    <row r="398" spans="2:11" x14ac:dyDescent="0.55000000000000004">
      <c r="B398" s="178" t="str">
        <f>IF(E398="謝金",支出入力表!A399,"")</f>
        <v/>
      </c>
      <c r="C398" s="164" t="str">
        <f>IF(E398="謝金",支出入力表!C399,"")</f>
        <v/>
      </c>
      <c r="D398" s="165" t="str">
        <f>IF(支出入力表!E399="謝金","謝金","")</f>
        <v/>
      </c>
      <c r="E398" s="165" t="str">
        <f>IF(支出入力表!F399="謝金","謝金","")</f>
        <v/>
      </c>
      <c r="F398" s="164" t="str">
        <f>IF(E398="謝金",VLOOKUP(E398,支出入力表!F399:$M$2000,3,FALSE),"")</f>
        <v/>
      </c>
      <c r="G398" s="164" t="str">
        <f>IF(E398="謝金",VLOOKUP(E398,支出入力表!F399:$M$2000,4,FALSE),"")</f>
        <v/>
      </c>
      <c r="H398" s="166" t="str">
        <f>IF(E398="謝金",VLOOKUP(E398,支出入力表!F399:$M$2000,5,FALSE),"")</f>
        <v/>
      </c>
      <c r="I398" s="167" t="str">
        <f>IF(E398="謝金",VLOOKUP(E398,支出入力表!F399:$M$2000,6,FALSE),"")</f>
        <v/>
      </c>
      <c r="J398" s="167" t="str">
        <f>IF(E398="謝金",VLOOKUP(E398,支出入力表!F399:$M$2000,7,FALSE),"")</f>
        <v/>
      </c>
      <c r="K398" s="168" t="str">
        <f>IF(E398="謝金",VLOOKUP(E398,支出入力表!F399:$M$2000,8,FALSE),"")</f>
        <v/>
      </c>
    </row>
    <row r="399" spans="2:11" x14ac:dyDescent="0.55000000000000004">
      <c r="B399" s="178" t="str">
        <f>IF(E399="謝金",支出入力表!A400,"")</f>
        <v/>
      </c>
      <c r="C399" s="164" t="str">
        <f>IF(E399="謝金",支出入力表!C400,"")</f>
        <v/>
      </c>
      <c r="D399" s="165" t="str">
        <f>IF(支出入力表!E400="謝金","謝金","")</f>
        <v/>
      </c>
      <c r="E399" s="165" t="str">
        <f>IF(支出入力表!F400="謝金","謝金","")</f>
        <v/>
      </c>
      <c r="F399" s="164" t="str">
        <f>IF(E399="謝金",VLOOKUP(E399,支出入力表!F400:$M$2000,3,FALSE),"")</f>
        <v/>
      </c>
      <c r="G399" s="164" t="str">
        <f>IF(E399="謝金",VLOOKUP(E399,支出入力表!F400:$M$2000,4,FALSE),"")</f>
        <v/>
      </c>
      <c r="H399" s="166" t="str">
        <f>IF(E399="謝金",VLOOKUP(E399,支出入力表!F400:$M$2000,5,FALSE),"")</f>
        <v/>
      </c>
      <c r="I399" s="167" t="str">
        <f>IF(E399="謝金",VLOOKUP(E399,支出入力表!F400:$M$2000,6,FALSE),"")</f>
        <v/>
      </c>
      <c r="J399" s="167" t="str">
        <f>IF(E399="謝金",VLOOKUP(E399,支出入力表!F400:$M$2000,7,FALSE),"")</f>
        <v/>
      </c>
      <c r="K399" s="168" t="str">
        <f>IF(E399="謝金",VLOOKUP(E399,支出入力表!F400:$M$2000,8,FALSE),"")</f>
        <v/>
      </c>
    </row>
    <row r="400" spans="2:11" x14ac:dyDescent="0.55000000000000004">
      <c r="B400" s="178" t="str">
        <f>IF(E400="謝金",支出入力表!A401,"")</f>
        <v/>
      </c>
      <c r="C400" s="164" t="str">
        <f>IF(E400="謝金",支出入力表!C401,"")</f>
        <v/>
      </c>
      <c r="D400" s="165" t="str">
        <f>IF(支出入力表!E401="謝金","謝金","")</f>
        <v/>
      </c>
      <c r="E400" s="165" t="str">
        <f>IF(支出入力表!F401="謝金","謝金","")</f>
        <v/>
      </c>
      <c r="F400" s="164" t="str">
        <f>IF(E400="謝金",VLOOKUP(E400,支出入力表!F401:$M$2000,3,FALSE),"")</f>
        <v/>
      </c>
      <c r="G400" s="164" t="str">
        <f>IF(E400="謝金",VLOOKUP(E400,支出入力表!F401:$M$2000,4,FALSE),"")</f>
        <v/>
      </c>
      <c r="H400" s="166" t="str">
        <f>IF(E400="謝金",VLOOKUP(E400,支出入力表!F401:$M$2000,5,FALSE),"")</f>
        <v/>
      </c>
      <c r="I400" s="167" t="str">
        <f>IF(E400="謝金",VLOOKUP(E400,支出入力表!F401:$M$2000,6,FALSE),"")</f>
        <v/>
      </c>
      <c r="J400" s="167" t="str">
        <f>IF(E400="謝金",VLOOKUP(E400,支出入力表!F401:$M$2000,7,FALSE),"")</f>
        <v/>
      </c>
      <c r="K400" s="168" t="str">
        <f>IF(E400="謝金",VLOOKUP(E400,支出入力表!F401:$M$2000,8,FALSE),"")</f>
        <v/>
      </c>
    </row>
    <row r="401" spans="2:11" x14ac:dyDescent="0.55000000000000004">
      <c r="B401" s="178" t="str">
        <f>IF(E401="謝金",支出入力表!A402,"")</f>
        <v/>
      </c>
      <c r="C401" s="164" t="str">
        <f>IF(E401="謝金",支出入力表!C402,"")</f>
        <v/>
      </c>
      <c r="D401" s="165" t="str">
        <f>IF(支出入力表!E402="謝金","謝金","")</f>
        <v/>
      </c>
      <c r="E401" s="165" t="str">
        <f>IF(支出入力表!F402="謝金","謝金","")</f>
        <v/>
      </c>
      <c r="F401" s="164" t="str">
        <f>IF(E401="謝金",VLOOKUP(E401,支出入力表!F402:$M$2000,3,FALSE),"")</f>
        <v/>
      </c>
      <c r="G401" s="164" t="str">
        <f>IF(E401="謝金",VLOOKUP(E401,支出入力表!F402:$M$2000,4,FALSE),"")</f>
        <v/>
      </c>
      <c r="H401" s="166" t="str">
        <f>IF(E401="謝金",VLOOKUP(E401,支出入力表!F402:$M$2000,5,FALSE),"")</f>
        <v/>
      </c>
      <c r="I401" s="167" t="str">
        <f>IF(E401="謝金",VLOOKUP(E401,支出入力表!F402:$M$2000,6,FALSE),"")</f>
        <v/>
      </c>
      <c r="J401" s="167" t="str">
        <f>IF(E401="謝金",VLOOKUP(E401,支出入力表!F402:$M$2000,7,FALSE),"")</f>
        <v/>
      </c>
      <c r="K401" s="168" t="str">
        <f>IF(E401="謝金",VLOOKUP(E401,支出入力表!F402:$M$2000,8,FALSE),"")</f>
        <v/>
      </c>
    </row>
    <row r="402" spans="2:11" x14ac:dyDescent="0.55000000000000004">
      <c r="B402" s="178" t="str">
        <f>IF(E402="謝金",支出入力表!A403,"")</f>
        <v/>
      </c>
      <c r="C402" s="164" t="str">
        <f>IF(E402="謝金",支出入力表!C403,"")</f>
        <v/>
      </c>
      <c r="D402" s="165" t="str">
        <f>IF(支出入力表!E403="謝金","謝金","")</f>
        <v/>
      </c>
      <c r="E402" s="165" t="str">
        <f>IF(支出入力表!F403="謝金","謝金","")</f>
        <v/>
      </c>
      <c r="F402" s="164" t="str">
        <f>IF(E402="謝金",VLOOKUP(E402,支出入力表!F403:$M$2000,3,FALSE),"")</f>
        <v/>
      </c>
      <c r="G402" s="164" t="str">
        <f>IF(E402="謝金",VLOOKUP(E402,支出入力表!F403:$M$2000,4,FALSE),"")</f>
        <v/>
      </c>
      <c r="H402" s="166" t="str">
        <f>IF(E402="謝金",VLOOKUP(E402,支出入力表!F403:$M$2000,5,FALSE),"")</f>
        <v/>
      </c>
      <c r="I402" s="167" t="str">
        <f>IF(E402="謝金",VLOOKUP(E402,支出入力表!F403:$M$2000,6,FALSE),"")</f>
        <v/>
      </c>
      <c r="J402" s="167" t="str">
        <f>IF(E402="謝金",VLOOKUP(E402,支出入力表!F403:$M$2000,7,FALSE),"")</f>
        <v/>
      </c>
      <c r="K402" s="168" t="str">
        <f>IF(E402="謝金",VLOOKUP(E402,支出入力表!F403:$M$2000,8,FALSE),"")</f>
        <v/>
      </c>
    </row>
    <row r="403" spans="2:11" x14ac:dyDescent="0.55000000000000004">
      <c r="B403" s="178" t="str">
        <f>IF(E403="謝金",支出入力表!A404,"")</f>
        <v/>
      </c>
      <c r="C403" s="164" t="str">
        <f>IF(E403="謝金",支出入力表!C404,"")</f>
        <v/>
      </c>
      <c r="D403" s="165" t="str">
        <f>IF(支出入力表!E404="謝金","謝金","")</f>
        <v/>
      </c>
      <c r="E403" s="165" t="str">
        <f>IF(支出入力表!F404="謝金","謝金","")</f>
        <v/>
      </c>
      <c r="F403" s="164" t="str">
        <f>IF(E403="謝金",VLOOKUP(E403,支出入力表!F404:$M$2000,3,FALSE),"")</f>
        <v/>
      </c>
      <c r="G403" s="164" t="str">
        <f>IF(E403="謝金",VLOOKUP(E403,支出入力表!F404:$M$2000,4,FALSE),"")</f>
        <v/>
      </c>
      <c r="H403" s="166" t="str">
        <f>IF(E403="謝金",VLOOKUP(E403,支出入力表!F404:$M$2000,5,FALSE),"")</f>
        <v/>
      </c>
      <c r="I403" s="167" t="str">
        <f>IF(E403="謝金",VLOOKUP(E403,支出入力表!F404:$M$2000,6,FALSE),"")</f>
        <v/>
      </c>
      <c r="J403" s="167" t="str">
        <f>IF(E403="謝金",VLOOKUP(E403,支出入力表!F404:$M$2000,7,FALSE),"")</f>
        <v/>
      </c>
      <c r="K403" s="168" t="str">
        <f>IF(E403="謝金",VLOOKUP(E403,支出入力表!F404:$M$2000,8,FALSE),"")</f>
        <v/>
      </c>
    </row>
    <row r="404" spans="2:11" x14ac:dyDescent="0.55000000000000004">
      <c r="B404" s="178" t="str">
        <f>IF(E404="謝金",支出入力表!A405,"")</f>
        <v/>
      </c>
      <c r="C404" s="164" t="str">
        <f>IF(E404="謝金",支出入力表!C405,"")</f>
        <v/>
      </c>
      <c r="D404" s="165" t="str">
        <f>IF(支出入力表!E405="謝金","謝金","")</f>
        <v/>
      </c>
      <c r="E404" s="165" t="str">
        <f>IF(支出入力表!F405="謝金","謝金","")</f>
        <v/>
      </c>
      <c r="F404" s="164" t="str">
        <f>IF(E404="謝金",VLOOKUP(E404,支出入力表!F405:$M$2000,3,FALSE),"")</f>
        <v/>
      </c>
      <c r="G404" s="164" t="str">
        <f>IF(E404="謝金",VLOOKUP(E404,支出入力表!F405:$M$2000,4,FALSE),"")</f>
        <v/>
      </c>
      <c r="H404" s="166" t="str">
        <f>IF(E404="謝金",VLOOKUP(E404,支出入力表!F405:$M$2000,5,FALSE),"")</f>
        <v/>
      </c>
      <c r="I404" s="167" t="str">
        <f>IF(E404="謝金",VLOOKUP(E404,支出入力表!F405:$M$2000,6,FALSE),"")</f>
        <v/>
      </c>
      <c r="J404" s="167" t="str">
        <f>IF(E404="謝金",VLOOKUP(E404,支出入力表!F405:$M$2000,7,FALSE),"")</f>
        <v/>
      </c>
      <c r="K404" s="168" t="str">
        <f>IF(E404="謝金",VLOOKUP(E404,支出入力表!F405:$M$2000,8,FALSE),"")</f>
        <v/>
      </c>
    </row>
    <row r="405" spans="2:11" x14ac:dyDescent="0.55000000000000004">
      <c r="B405" s="178" t="str">
        <f>IF(E405="謝金",支出入力表!A406,"")</f>
        <v/>
      </c>
      <c r="C405" s="164" t="str">
        <f>IF(E405="謝金",支出入力表!C406,"")</f>
        <v/>
      </c>
      <c r="D405" s="165" t="str">
        <f>IF(支出入力表!E406="謝金","謝金","")</f>
        <v/>
      </c>
      <c r="E405" s="165" t="str">
        <f>IF(支出入力表!F406="謝金","謝金","")</f>
        <v/>
      </c>
      <c r="F405" s="164" t="str">
        <f>IF(E405="謝金",VLOOKUP(E405,支出入力表!F406:$M$2000,3,FALSE),"")</f>
        <v/>
      </c>
      <c r="G405" s="164" t="str">
        <f>IF(E405="謝金",VLOOKUP(E405,支出入力表!F406:$M$2000,4,FALSE),"")</f>
        <v/>
      </c>
      <c r="H405" s="166" t="str">
        <f>IF(E405="謝金",VLOOKUP(E405,支出入力表!F406:$M$2000,5,FALSE),"")</f>
        <v/>
      </c>
      <c r="I405" s="167" t="str">
        <f>IF(E405="謝金",VLOOKUP(E405,支出入力表!F406:$M$2000,6,FALSE),"")</f>
        <v/>
      </c>
      <c r="J405" s="167" t="str">
        <f>IF(E405="謝金",VLOOKUP(E405,支出入力表!F406:$M$2000,7,FALSE),"")</f>
        <v/>
      </c>
      <c r="K405" s="168" t="str">
        <f>IF(E405="謝金",VLOOKUP(E405,支出入力表!F406:$M$2000,8,FALSE),"")</f>
        <v/>
      </c>
    </row>
    <row r="406" spans="2:11" x14ac:dyDescent="0.55000000000000004">
      <c r="B406" s="178" t="str">
        <f>IF(E406="謝金",支出入力表!A407,"")</f>
        <v/>
      </c>
      <c r="C406" s="164" t="str">
        <f>IF(E406="謝金",支出入力表!C407,"")</f>
        <v/>
      </c>
      <c r="D406" s="165" t="str">
        <f>IF(支出入力表!E407="謝金","謝金","")</f>
        <v/>
      </c>
      <c r="E406" s="165" t="str">
        <f>IF(支出入力表!F407="謝金","謝金","")</f>
        <v/>
      </c>
      <c r="F406" s="164" t="str">
        <f>IF(E406="謝金",VLOOKUP(E406,支出入力表!F407:$M$2000,3,FALSE),"")</f>
        <v/>
      </c>
      <c r="G406" s="164" t="str">
        <f>IF(E406="謝金",VLOOKUP(E406,支出入力表!F407:$M$2000,4,FALSE),"")</f>
        <v/>
      </c>
      <c r="H406" s="166" t="str">
        <f>IF(E406="謝金",VLOOKUP(E406,支出入力表!F407:$M$2000,5,FALSE),"")</f>
        <v/>
      </c>
      <c r="I406" s="167" t="str">
        <f>IF(E406="謝金",VLOOKUP(E406,支出入力表!F407:$M$2000,6,FALSE),"")</f>
        <v/>
      </c>
      <c r="J406" s="167" t="str">
        <f>IF(E406="謝金",VLOOKUP(E406,支出入力表!F407:$M$2000,7,FALSE),"")</f>
        <v/>
      </c>
      <c r="K406" s="168" t="str">
        <f>IF(E406="謝金",VLOOKUP(E406,支出入力表!F407:$M$2000,8,FALSE),"")</f>
        <v/>
      </c>
    </row>
    <row r="407" spans="2:11" x14ac:dyDescent="0.55000000000000004">
      <c r="B407" s="178" t="str">
        <f>IF(E407="謝金",支出入力表!A408,"")</f>
        <v/>
      </c>
      <c r="C407" s="164" t="str">
        <f>IF(E407="謝金",支出入力表!C408,"")</f>
        <v/>
      </c>
      <c r="D407" s="165" t="str">
        <f>IF(支出入力表!E408="謝金","謝金","")</f>
        <v/>
      </c>
      <c r="E407" s="165" t="str">
        <f>IF(支出入力表!F408="謝金","謝金","")</f>
        <v/>
      </c>
      <c r="F407" s="164" t="str">
        <f>IF(E407="謝金",VLOOKUP(E407,支出入力表!F408:$M$2000,3,FALSE),"")</f>
        <v/>
      </c>
      <c r="G407" s="164" t="str">
        <f>IF(E407="謝金",VLOOKUP(E407,支出入力表!F408:$M$2000,4,FALSE),"")</f>
        <v/>
      </c>
      <c r="H407" s="166" t="str">
        <f>IF(E407="謝金",VLOOKUP(E407,支出入力表!F408:$M$2000,5,FALSE),"")</f>
        <v/>
      </c>
      <c r="I407" s="167" t="str">
        <f>IF(E407="謝金",VLOOKUP(E407,支出入力表!F408:$M$2000,6,FALSE),"")</f>
        <v/>
      </c>
      <c r="J407" s="167" t="str">
        <f>IF(E407="謝金",VLOOKUP(E407,支出入力表!F408:$M$2000,7,FALSE),"")</f>
        <v/>
      </c>
      <c r="K407" s="168" t="str">
        <f>IF(E407="謝金",VLOOKUP(E407,支出入力表!F408:$M$2000,8,FALSE),"")</f>
        <v/>
      </c>
    </row>
    <row r="408" spans="2:11" x14ac:dyDescent="0.55000000000000004">
      <c r="B408" s="178" t="str">
        <f>IF(E408="謝金",支出入力表!A409,"")</f>
        <v/>
      </c>
      <c r="C408" s="164" t="str">
        <f>IF(E408="謝金",支出入力表!C409,"")</f>
        <v/>
      </c>
      <c r="D408" s="165" t="str">
        <f>IF(支出入力表!E409="謝金","謝金","")</f>
        <v/>
      </c>
      <c r="E408" s="165" t="str">
        <f>IF(支出入力表!F409="謝金","謝金","")</f>
        <v/>
      </c>
      <c r="F408" s="164" t="str">
        <f>IF(E408="謝金",VLOOKUP(E408,支出入力表!F409:$M$2000,3,FALSE),"")</f>
        <v/>
      </c>
      <c r="G408" s="164" t="str">
        <f>IF(E408="謝金",VLOOKUP(E408,支出入力表!F409:$M$2000,4,FALSE),"")</f>
        <v/>
      </c>
      <c r="H408" s="166" t="str">
        <f>IF(E408="謝金",VLOOKUP(E408,支出入力表!F409:$M$2000,5,FALSE),"")</f>
        <v/>
      </c>
      <c r="I408" s="167" t="str">
        <f>IF(E408="謝金",VLOOKUP(E408,支出入力表!F409:$M$2000,6,FALSE),"")</f>
        <v/>
      </c>
      <c r="J408" s="167" t="str">
        <f>IF(E408="謝金",VLOOKUP(E408,支出入力表!F409:$M$2000,7,FALSE),"")</f>
        <v/>
      </c>
      <c r="K408" s="168" t="str">
        <f>IF(E408="謝金",VLOOKUP(E408,支出入力表!F409:$M$2000,8,FALSE),"")</f>
        <v/>
      </c>
    </row>
    <row r="409" spans="2:11" x14ac:dyDescent="0.55000000000000004">
      <c r="B409" s="178" t="str">
        <f>IF(E409="謝金",支出入力表!A410,"")</f>
        <v/>
      </c>
      <c r="C409" s="164" t="str">
        <f>IF(E409="謝金",支出入力表!C410,"")</f>
        <v/>
      </c>
      <c r="D409" s="165" t="str">
        <f>IF(支出入力表!E410="謝金","謝金","")</f>
        <v/>
      </c>
      <c r="E409" s="165" t="str">
        <f>IF(支出入力表!F410="謝金","謝金","")</f>
        <v/>
      </c>
      <c r="F409" s="164" t="str">
        <f>IF(E409="謝金",VLOOKUP(E409,支出入力表!F410:$M$2000,3,FALSE),"")</f>
        <v/>
      </c>
      <c r="G409" s="164" t="str">
        <f>IF(E409="謝金",VLOOKUP(E409,支出入力表!F410:$M$2000,4,FALSE),"")</f>
        <v/>
      </c>
      <c r="H409" s="166" t="str">
        <f>IF(E409="謝金",VLOOKUP(E409,支出入力表!F410:$M$2000,5,FALSE),"")</f>
        <v/>
      </c>
      <c r="I409" s="167" t="str">
        <f>IF(E409="謝金",VLOOKUP(E409,支出入力表!F410:$M$2000,6,FALSE),"")</f>
        <v/>
      </c>
      <c r="J409" s="167" t="str">
        <f>IF(E409="謝金",VLOOKUP(E409,支出入力表!F410:$M$2000,7,FALSE),"")</f>
        <v/>
      </c>
      <c r="K409" s="168" t="str">
        <f>IF(E409="謝金",VLOOKUP(E409,支出入力表!F410:$M$2000,8,FALSE),"")</f>
        <v/>
      </c>
    </row>
    <row r="410" spans="2:11" x14ac:dyDescent="0.55000000000000004">
      <c r="B410" s="178" t="str">
        <f>IF(E410="謝金",支出入力表!A411,"")</f>
        <v/>
      </c>
      <c r="C410" s="164" t="str">
        <f>IF(E410="謝金",支出入力表!C411,"")</f>
        <v/>
      </c>
      <c r="D410" s="165" t="str">
        <f>IF(支出入力表!E411="謝金","謝金","")</f>
        <v/>
      </c>
      <c r="E410" s="165" t="str">
        <f>IF(支出入力表!F411="謝金","謝金","")</f>
        <v/>
      </c>
      <c r="F410" s="164" t="str">
        <f>IF(E410="謝金",VLOOKUP(E410,支出入力表!F411:$M$2000,3,FALSE),"")</f>
        <v/>
      </c>
      <c r="G410" s="164" t="str">
        <f>IF(E410="謝金",VLOOKUP(E410,支出入力表!F411:$M$2000,4,FALSE),"")</f>
        <v/>
      </c>
      <c r="H410" s="166" t="str">
        <f>IF(E410="謝金",VLOOKUP(E410,支出入力表!F411:$M$2000,5,FALSE),"")</f>
        <v/>
      </c>
      <c r="I410" s="167" t="str">
        <f>IF(E410="謝金",VLOOKUP(E410,支出入力表!F411:$M$2000,6,FALSE),"")</f>
        <v/>
      </c>
      <c r="J410" s="167" t="str">
        <f>IF(E410="謝金",VLOOKUP(E410,支出入力表!F411:$M$2000,7,FALSE),"")</f>
        <v/>
      </c>
      <c r="K410" s="168" t="str">
        <f>IF(E410="謝金",VLOOKUP(E410,支出入力表!F411:$M$2000,8,FALSE),"")</f>
        <v/>
      </c>
    </row>
    <row r="411" spans="2:11" x14ac:dyDescent="0.55000000000000004">
      <c r="B411" s="178" t="str">
        <f>IF(E411="謝金",支出入力表!A412,"")</f>
        <v/>
      </c>
      <c r="C411" s="164" t="str">
        <f>IF(E411="謝金",支出入力表!C412,"")</f>
        <v/>
      </c>
      <c r="D411" s="165" t="str">
        <f>IF(支出入力表!E412="謝金","謝金","")</f>
        <v/>
      </c>
      <c r="E411" s="165" t="str">
        <f>IF(支出入力表!F412="謝金","謝金","")</f>
        <v/>
      </c>
      <c r="F411" s="164" t="str">
        <f>IF(E411="謝金",VLOOKUP(E411,支出入力表!F412:$M$2000,3,FALSE),"")</f>
        <v/>
      </c>
      <c r="G411" s="164" t="str">
        <f>IF(E411="謝金",VLOOKUP(E411,支出入力表!F412:$M$2000,4,FALSE),"")</f>
        <v/>
      </c>
      <c r="H411" s="166" t="str">
        <f>IF(E411="謝金",VLOOKUP(E411,支出入力表!F412:$M$2000,5,FALSE),"")</f>
        <v/>
      </c>
      <c r="I411" s="167" t="str">
        <f>IF(E411="謝金",VLOOKUP(E411,支出入力表!F412:$M$2000,6,FALSE),"")</f>
        <v/>
      </c>
      <c r="J411" s="167" t="str">
        <f>IF(E411="謝金",VLOOKUP(E411,支出入力表!F412:$M$2000,7,FALSE),"")</f>
        <v/>
      </c>
      <c r="K411" s="168" t="str">
        <f>IF(E411="謝金",VLOOKUP(E411,支出入力表!F412:$M$2000,8,FALSE),"")</f>
        <v/>
      </c>
    </row>
    <row r="412" spans="2:11" x14ac:dyDescent="0.55000000000000004">
      <c r="B412" s="178" t="str">
        <f>IF(E412="謝金",支出入力表!A413,"")</f>
        <v/>
      </c>
      <c r="C412" s="164" t="str">
        <f>IF(E412="謝金",支出入力表!C413,"")</f>
        <v/>
      </c>
      <c r="D412" s="165" t="str">
        <f>IF(支出入力表!E413="謝金","謝金","")</f>
        <v/>
      </c>
      <c r="E412" s="165" t="str">
        <f>IF(支出入力表!F413="謝金","謝金","")</f>
        <v/>
      </c>
      <c r="F412" s="164" t="str">
        <f>IF(E412="謝金",VLOOKUP(E412,支出入力表!F413:$M$2000,3,FALSE),"")</f>
        <v/>
      </c>
      <c r="G412" s="164" t="str">
        <f>IF(E412="謝金",VLOOKUP(E412,支出入力表!F413:$M$2000,4,FALSE),"")</f>
        <v/>
      </c>
      <c r="H412" s="166" t="str">
        <f>IF(E412="謝金",VLOOKUP(E412,支出入力表!F413:$M$2000,5,FALSE),"")</f>
        <v/>
      </c>
      <c r="I412" s="167" t="str">
        <f>IF(E412="謝金",VLOOKUP(E412,支出入力表!F413:$M$2000,6,FALSE),"")</f>
        <v/>
      </c>
      <c r="J412" s="167" t="str">
        <f>IF(E412="謝金",VLOOKUP(E412,支出入力表!F413:$M$2000,7,FALSE),"")</f>
        <v/>
      </c>
      <c r="K412" s="168" t="str">
        <f>IF(E412="謝金",VLOOKUP(E412,支出入力表!F413:$M$2000,8,FALSE),"")</f>
        <v/>
      </c>
    </row>
    <row r="413" spans="2:11" x14ac:dyDescent="0.55000000000000004">
      <c r="B413" s="178" t="str">
        <f>IF(E413="謝金",支出入力表!A414,"")</f>
        <v/>
      </c>
      <c r="C413" s="164" t="str">
        <f>IF(E413="謝金",支出入力表!C414,"")</f>
        <v/>
      </c>
      <c r="D413" s="165" t="str">
        <f>IF(支出入力表!E414="謝金","謝金","")</f>
        <v/>
      </c>
      <c r="E413" s="165" t="str">
        <f>IF(支出入力表!F414="謝金","謝金","")</f>
        <v/>
      </c>
      <c r="F413" s="164" t="str">
        <f>IF(E413="謝金",VLOOKUP(E413,支出入力表!F414:$M$2000,3,FALSE),"")</f>
        <v/>
      </c>
      <c r="G413" s="164" t="str">
        <f>IF(E413="謝金",VLOOKUP(E413,支出入力表!F414:$M$2000,4,FALSE),"")</f>
        <v/>
      </c>
      <c r="H413" s="166" t="str">
        <f>IF(E413="謝金",VLOOKUP(E413,支出入力表!F414:$M$2000,5,FALSE),"")</f>
        <v/>
      </c>
      <c r="I413" s="167" t="str">
        <f>IF(E413="謝金",VLOOKUP(E413,支出入力表!F414:$M$2000,6,FALSE),"")</f>
        <v/>
      </c>
      <c r="J413" s="167" t="str">
        <f>IF(E413="謝金",VLOOKUP(E413,支出入力表!F414:$M$2000,7,FALSE),"")</f>
        <v/>
      </c>
      <c r="K413" s="168" t="str">
        <f>IF(E413="謝金",VLOOKUP(E413,支出入力表!F414:$M$2000,8,FALSE),"")</f>
        <v/>
      </c>
    </row>
    <row r="414" spans="2:11" x14ac:dyDescent="0.55000000000000004">
      <c r="B414" s="178" t="str">
        <f>IF(E414="謝金",支出入力表!A415,"")</f>
        <v/>
      </c>
      <c r="C414" s="164" t="str">
        <f>IF(E414="謝金",支出入力表!C415,"")</f>
        <v/>
      </c>
      <c r="D414" s="165" t="str">
        <f>IF(支出入力表!E415="謝金","謝金","")</f>
        <v/>
      </c>
      <c r="E414" s="165" t="str">
        <f>IF(支出入力表!F415="謝金","謝金","")</f>
        <v/>
      </c>
      <c r="F414" s="164" t="str">
        <f>IF(E414="謝金",VLOOKUP(E414,支出入力表!F415:$M$2000,3,FALSE),"")</f>
        <v/>
      </c>
      <c r="G414" s="164" t="str">
        <f>IF(E414="謝金",VLOOKUP(E414,支出入力表!F415:$M$2000,4,FALSE),"")</f>
        <v/>
      </c>
      <c r="H414" s="166" t="str">
        <f>IF(E414="謝金",VLOOKUP(E414,支出入力表!F415:$M$2000,5,FALSE),"")</f>
        <v/>
      </c>
      <c r="I414" s="167" t="str">
        <f>IF(E414="謝金",VLOOKUP(E414,支出入力表!F415:$M$2000,6,FALSE),"")</f>
        <v/>
      </c>
      <c r="J414" s="167" t="str">
        <f>IF(E414="謝金",VLOOKUP(E414,支出入力表!F415:$M$2000,7,FALSE),"")</f>
        <v/>
      </c>
      <c r="K414" s="168" t="str">
        <f>IF(E414="謝金",VLOOKUP(E414,支出入力表!F415:$M$2000,8,FALSE),"")</f>
        <v/>
      </c>
    </row>
    <row r="415" spans="2:11" x14ac:dyDescent="0.55000000000000004">
      <c r="B415" s="178" t="str">
        <f>IF(E415="謝金",支出入力表!A416,"")</f>
        <v/>
      </c>
      <c r="C415" s="164" t="str">
        <f>IF(E415="謝金",支出入力表!C416,"")</f>
        <v/>
      </c>
      <c r="D415" s="165" t="str">
        <f>IF(支出入力表!E416="謝金","謝金","")</f>
        <v/>
      </c>
      <c r="E415" s="165" t="str">
        <f>IF(支出入力表!F416="謝金","謝金","")</f>
        <v/>
      </c>
      <c r="F415" s="164" t="str">
        <f>IF(E415="謝金",VLOOKUP(E415,支出入力表!F416:$M$2000,3,FALSE),"")</f>
        <v/>
      </c>
      <c r="G415" s="164" t="str">
        <f>IF(E415="謝金",VLOOKUP(E415,支出入力表!F416:$M$2000,4,FALSE),"")</f>
        <v/>
      </c>
      <c r="H415" s="166" t="str">
        <f>IF(E415="謝金",VLOOKUP(E415,支出入力表!F416:$M$2000,5,FALSE),"")</f>
        <v/>
      </c>
      <c r="I415" s="167" t="str">
        <f>IF(E415="謝金",VLOOKUP(E415,支出入力表!F416:$M$2000,6,FALSE),"")</f>
        <v/>
      </c>
      <c r="J415" s="167" t="str">
        <f>IF(E415="謝金",VLOOKUP(E415,支出入力表!F416:$M$2000,7,FALSE),"")</f>
        <v/>
      </c>
      <c r="K415" s="168" t="str">
        <f>IF(E415="謝金",VLOOKUP(E415,支出入力表!F416:$M$2000,8,FALSE),"")</f>
        <v/>
      </c>
    </row>
    <row r="416" spans="2:11" x14ac:dyDescent="0.55000000000000004">
      <c r="B416" s="178" t="str">
        <f>IF(E416="謝金",支出入力表!A417,"")</f>
        <v/>
      </c>
      <c r="C416" s="164" t="str">
        <f>IF(E416="謝金",支出入力表!C417,"")</f>
        <v/>
      </c>
      <c r="D416" s="165" t="str">
        <f>IF(支出入力表!E417="謝金","謝金","")</f>
        <v/>
      </c>
      <c r="E416" s="165" t="str">
        <f>IF(支出入力表!F417="謝金","謝金","")</f>
        <v/>
      </c>
      <c r="F416" s="164" t="str">
        <f>IF(E416="謝金",VLOOKUP(E416,支出入力表!F417:$M$2000,3,FALSE),"")</f>
        <v/>
      </c>
      <c r="G416" s="164" t="str">
        <f>IF(E416="謝金",VLOOKUP(E416,支出入力表!F417:$M$2000,4,FALSE),"")</f>
        <v/>
      </c>
      <c r="H416" s="166" t="str">
        <f>IF(E416="謝金",VLOOKUP(E416,支出入力表!F417:$M$2000,5,FALSE),"")</f>
        <v/>
      </c>
      <c r="I416" s="167" t="str">
        <f>IF(E416="謝金",VLOOKUP(E416,支出入力表!F417:$M$2000,6,FALSE),"")</f>
        <v/>
      </c>
      <c r="J416" s="167" t="str">
        <f>IF(E416="謝金",VLOOKUP(E416,支出入力表!F417:$M$2000,7,FALSE),"")</f>
        <v/>
      </c>
      <c r="K416" s="168" t="str">
        <f>IF(E416="謝金",VLOOKUP(E416,支出入力表!F417:$M$2000,8,FALSE),"")</f>
        <v/>
      </c>
    </row>
    <row r="417" spans="2:11" x14ac:dyDescent="0.55000000000000004">
      <c r="B417" s="178" t="str">
        <f>IF(E417="謝金",支出入力表!A418,"")</f>
        <v/>
      </c>
      <c r="C417" s="164" t="str">
        <f>IF(E417="謝金",支出入力表!C418,"")</f>
        <v/>
      </c>
      <c r="D417" s="165" t="str">
        <f>IF(支出入力表!E418="謝金","謝金","")</f>
        <v/>
      </c>
      <c r="E417" s="165" t="str">
        <f>IF(支出入力表!F418="謝金","謝金","")</f>
        <v/>
      </c>
      <c r="F417" s="164" t="str">
        <f>IF(E417="謝金",VLOOKUP(E417,支出入力表!F418:$M$2000,3,FALSE),"")</f>
        <v/>
      </c>
      <c r="G417" s="164" t="str">
        <f>IF(E417="謝金",VLOOKUP(E417,支出入力表!F418:$M$2000,4,FALSE),"")</f>
        <v/>
      </c>
      <c r="H417" s="166" t="str">
        <f>IF(E417="謝金",VLOOKUP(E417,支出入力表!F418:$M$2000,5,FALSE),"")</f>
        <v/>
      </c>
      <c r="I417" s="167" t="str">
        <f>IF(E417="謝金",VLOOKUP(E417,支出入力表!F418:$M$2000,6,FALSE),"")</f>
        <v/>
      </c>
      <c r="J417" s="167" t="str">
        <f>IF(E417="謝金",VLOOKUP(E417,支出入力表!F418:$M$2000,7,FALSE),"")</f>
        <v/>
      </c>
      <c r="K417" s="168" t="str">
        <f>IF(E417="謝金",VLOOKUP(E417,支出入力表!F418:$M$2000,8,FALSE),"")</f>
        <v/>
      </c>
    </row>
    <row r="418" spans="2:11" x14ac:dyDescent="0.55000000000000004">
      <c r="B418" s="178" t="str">
        <f>IF(E418="謝金",支出入力表!A419,"")</f>
        <v/>
      </c>
      <c r="C418" s="164" t="str">
        <f>IF(E418="謝金",支出入力表!C419,"")</f>
        <v/>
      </c>
      <c r="D418" s="165" t="str">
        <f>IF(支出入力表!E419="謝金","謝金","")</f>
        <v/>
      </c>
      <c r="E418" s="165" t="str">
        <f>IF(支出入力表!F419="謝金","謝金","")</f>
        <v/>
      </c>
      <c r="F418" s="164" t="str">
        <f>IF(E418="謝金",VLOOKUP(E418,支出入力表!F419:$M$2000,3,FALSE),"")</f>
        <v/>
      </c>
      <c r="G418" s="164" t="str">
        <f>IF(E418="謝金",VLOOKUP(E418,支出入力表!F419:$M$2000,4,FALSE),"")</f>
        <v/>
      </c>
      <c r="H418" s="166" t="str">
        <f>IF(E418="謝金",VLOOKUP(E418,支出入力表!F419:$M$2000,5,FALSE),"")</f>
        <v/>
      </c>
      <c r="I418" s="167" t="str">
        <f>IF(E418="謝金",VLOOKUP(E418,支出入力表!F419:$M$2000,6,FALSE),"")</f>
        <v/>
      </c>
      <c r="J418" s="167" t="str">
        <f>IF(E418="謝金",VLOOKUP(E418,支出入力表!F419:$M$2000,7,FALSE),"")</f>
        <v/>
      </c>
      <c r="K418" s="168" t="str">
        <f>IF(E418="謝金",VLOOKUP(E418,支出入力表!F419:$M$2000,8,FALSE),"")</f>
        <v/>
      </c>
    </row>
    <row r="419" spans="2:11" x14ac:dyDescent="0.55000000000000004">
      <c r="B419" s="178" t="str">
        <f>IF(E419="謝金",支出入力表!A420,"")</f>
        <v/>
      </c>
      <c r="C419" s="164" t="str">
        <f>IF(E419="謝金",支出入力表!C420,"")</f>
        <v/>
      </c>
      <c r="D419" s="165" t="str">
        <f>IF(支出入力表!E420="謝金","謝金","")</f>
        <v/>
      </c>
      <c r="E419" s="165" t="str">
        <f>IF(支出入力表!F420="謝金","謝金","")</f>
        <v/>
      </c>
      <c r="F419" s="164" t="str">
        <f>IF(E419="謝金",VLOOKUP(E419,支出入力表!F420:$M$2000,3,FALSE),"")</f>
        <v/>
      </c>
      <c r="G419" s="164" t="str">
        <f>IF(E419="謝金",VLOOKUP(E419,支出入力表!F420:$M$2000,4,FALSE),"")</f>
        <v/>
      </c>
      <c r="H419" s="166" t="str">
        <f>IF(E419="謝金",VLOOKUP(E419,支出入力表!F420:$M$2000,5,FALSE),"")</f>
        <v/>
      </c>
      <c r="I419" s="167" t="str">
        <f>IF(E419="謝金",VLOOKUP(E419,支出入力表!F420:$M$2000,6,FALSE),"")</f>
        <v/>
      </c>
      <c r="J419" s="167" t="str">
        <f>IF(E419="謝金",VLOOKUP(E419,支出入力表!F420:$M$2000,7,FALSE),"")</f>
        <v/>
      </c>
      <c r="K419" s="168" t="str">
        <f>IF(E419="謝金",VLOOKUP(E419,支出入力表!F420:$M$2000,8,FALSE),"")</f>
        <v/>
      </c>
    </row>
    <row r="420" spans="2:11" x14ac:dyDescent="0.55000000000000004">
      <c r="B420" s="178" t="str">
        <f>IF(E420="謝金",支出入力表!A421,"")</f>
        <v/>
      </c>
      <c r="C420" s="164" t="str">
        <f>IF(E420="謝金",支出入力表!C421,"")</f>
        <v/>
      </c>
      <c r="D420" s="165" t="str">
        <f>IF(支出入力表!E421="謝金","謝金","")</f>
        <v/>
      </c>
      <c r="E420" s="165" t="str">
        <f>IF(支出入力表!F421="謝金","謝金","")</f>
        <v/>
      </c>
      <c r="F420" s="164" t="str">
        <f>IF(E420="謝金",VLOOKUP(E420,支出入力表!F421:$M$2000,3,FALSE),"")</f>
        <v/>
      </c>
      <c r="G420" s="164" t="str">
        <f>IF(E420="謝金",VLOOKUP(E420,支出入力表!F421:$M$2000,4,FALSE),"")</f>
        <v/>
      </c>
      <c r="H420" s="166" t="str">
        <f>IF(E420="謝金",VLOOKUP(E420,支出入力表!F421:$M$2000,5,FALSE),"")</f>
        <v/>
      </c>
      <c r="I420" s="167" t="str">
        <f>IF(E420="謝金",VLOOKUP(E420,支出入力表!F421:$M$2000,6,FALSE),"")</f>
        <v/>
      </c>
      <c r="J420" s="167" t="str">
        <f>IF(E420="謝金",VLOOKUP(E420,支出入力表!F421:$M$2000,7,FALSE),"")</f>
        <v/>
      </c>
      <c r="K420" s="168" t="str">
        <f>IF(E420="謝金",VLOOKUP(E420,支出入力表!F421:$M$2000,8,FALSE),"")</f>
        <v/>
      </c>
    </row>
    <row r="421" spans="2:11" x14ac:dyDescent="0.55000000000000004">
      <c r="B421" s="178" t="str">
        <f>IF(E421="謝金",支出入力表!A422,"")</f>
        <v/>
      </c>
      <c r="C421" s="164" t="str">
        <f>IF(E421="謝金",支出入力表!C422,"")</f>
        <v/>
      </c>
      <c r="D421" s="165" t="str">
        <f>IF(支出入力表!E422="謝金","謝金","")</f>
        <v/>
      </c>
      <c r="E421" s="165" t="str">
        <f>IF(支出入力表!F422="謝金","謝金","")</f>
        <v/>
      </c>
      <c r="F421" s="164" t="str">
        <f>IF(E421="謝金",VLOOKUP(E421,支出入力表!F422:$M$2000,3,FALSE),"")</f>
        <v/>
      </c>
      <c r="G421" s="164" t="str">
        <f>IF(E421="謝金",VLOOKUP(E421,支出入力表!F422:$M$2000,4,FALSE),"")</f>
        <v/>
      </c>
      <c r="H421" s="166" t="str">
        <f>IF(E421="謝金",VLOOKUP(E421,支出入力表!F422:$M$2000,5,FALSE),"")</f>
        <v/>
      </c>
      <c r="I421" s="167" t="str">
        <f>IF(E421="謝金",VLOOKUP(E421,支出入力表!F422:$M$2000,6,FALSE),"")</f>
        <v/>
      </c>
      <c r="J421" s="167" t="str">
        <f>IF(E421="謝金",VLOOKUP(E421,支出入力表!F422:$M$2000,7,FALSE),"")</f>
        <v/>
      </c>
      <c r="K421" s="168" t="str">
        <f>IF(E421="謝金",VLOOKUP(E421,支出入力表!F422:$M$2000,8,FALSE),"")</f>
        <v/>
      </c>
    </row>
    <row r="422" spans="2:11" x14ac:dyDescent="0.55000000000000004">
      <c r="B422" s="178" t="str">
        <f>IF(E422="謝金",支出入力表!A423,"")</f>
        <v/>
      </c>
      <c r="C422" s="164" t="str">
        <f>IF(E422="謝金",支出入力表!C423,"")</f>
        <v/>
      </c>
      <c r="D422" s="165" t="str">
        <f>IF(支出入力表!E423="謝金","謝金","")</f>
        <v/>
      </c>
      <c r="E422" s="165" t="str">
        <f>IF(支出入力表!F423="謝金","謝金","")</f>
        <v/>
      </c>
      <c r="F422" s="164" t="str">
        <f>IF(E422="謝金",VLOOKUP(E422,支出入力表!F423:$M$2000,3,FALSE),"")</f>
        <v/>
      </c>
      <c r="G422" s="164" t="str">
        <f>IF(E422="謝金",VLOOKUP(E422,支出入力表!F423:$M$2000,4,FALSE),"")</f>
        <v/>
      </c>
      <c r="H422" s="166" t="str">
        <f>IF(E422="謝金",VLOOKUP(E422,支出入力表!F423:$M$2000,5,FALSE),"")</f>
        <v/>
      </c>
      <c r="I422" s="167" t="str">
        <f>IF(E422="謝金",VLOOKUP(E422,支出入力表!F423:$M$2000,6,FALSE),"")</f>
        <v/>
      </c>
      <c r="J422" s="167" t="str">
        <f>IF(E422="謝金",VLOOKUP(E422,支出入力表!F423:$M$2000,7,FALSE),"")</f>
        <v/>
      </c>
      <c r="K422" s="168" t="str">
        <f>IF(E422="謝金",VLOOKUP(E422,支出入力表!F423:$M$2000,8,FALSE),"")</f>
        <v/>
      </c>
    </row>
    <row r="423" spans="2:11" x14ac:dyDescent="0.55000000000000004">
      <c r="B423" s="178" t="str">
        <f>IF(E423="謝金",支出入力表!A424,"")</f>
        <v/>
      </c>
      <c r="C423" s="164" t="str">
        <f>IF(E423="謝金",支出入力表!C424,"")</f>
        <v/>
      </c>
      <c r="D423" s="165" t="str">
        <f>IF(支出入力表!E424="謝金","謝金","")</f>
        <v/>
      </c>
      <c r="E423" s="165" t="str">
        <f>IF(支出入力表!F424="謝金","謝金","")</f>
        <v/>
      </c>
      <c r="F423" s="164" t="str">
        <f>IF(E423="謝金",VLOOKUP(E423,支出入力表!F424:$M$2000,3,FALSE),"")</f>
        <v/>
      </c>
      <c r="G423" s="164" t="str">
        <f>IF(E423="謝金",VLOOKUP(E423,支出入力表!F424:$M$2000,4,FALSE),"")</f>
        <v/>
      </c>
      <c r="H423" s="166" t="str">
        <f>IF(E423="謝金",VLOOKUP(E423,支出入力表!F424:$M$2000,5,FALSE),"")</f>
        <v/>
      </c>
      <c r="I423" s="167" t="str">
        <f>IF(E423="謝金",VLOOKUP(E423,支出入力表!F424:$M$2000,6,FALSE),"")</f>
        <v/>
      </c>
      <c r="J423" s="167" t="str">
        <f>IF(E423="謝金",VLOOKUP(E423,支出入力表!F424:$M$2000,7,FALSE),"")</f>
        <v/>
      </c>
      <c r="K423" s="168" t="str">
        <f>IF(E423="謝金",VLOOKUP(E423,支出入力表!F424:$M$2000,8,FALSE),"")</f>
        <v/>
      </c>
    </row>
    <row r="424" spans="2:11" x14ac:dyDescent="0.55000000000000004">
      <c r="B424" s="178" t="str">
        <f>IF(E424="謝金",支出入力表!A425,"")</f>
        <v/>
      </c>
      <c r="C424" s="164" t="str">
        <f>IF(E424="謝金",支出入力表!C425,"")</f>
        <v/>
      </c>
      <c r="D424" s="165" t="str">
        <f>IF(支出入力表!E425="謝金","謝金","")</f>
        <v/>
      </c>
      <c r="E424" s="165" t="str">
        <f>IF(支出入力表!F425="謝金","謝金","")</f>
        <v/>
      </c>
      <c r="F424" s="164" t="str">
        <f>IF(E424="謝金",VLOOKUP(E424,支出入力表!F425:$M$2000,3,FALSE),"")</f>
        <v/>
      </c>
      <c r="G424" s="164" t="str">
        <f>IF(E424="謝金",VLOOKUP(E424,支出入力表!F425:$M$2000,4,FALSE),"")</f>
        <v/>
      </c>
      <c r="H424" s="166" t="str">
        <f>IF(E424="謝金",VLOOKUP(E424,支出入力表!F425:$M$2000,5,FALSE),"")</f>
        <v/>
      </c>
      <c r="I424" s="167" t="str">
        <f>IF(E424="謝金",VLOOKUP(E424,支出入力表!F425:$M$2000,6,FALSE),"")</f>
        <v/>
      </c>
      <c r="J424" s="167" t="str">
        <f>IF(E424="謝金",VLOOKUP(E424,支出入力表!F425:$M$2000,7,FALSE),"")</f>
        <v/>
      </c>
      <c r="K424" s="168" t="str">
        <f>IF(E424="謝金",VLOOKUP(E424,支出入力表!F425:$M$2000,8,FALSE),"")</f>
        <v/>
      </c>
    </row>
    <row r="425" spans="2:11" x14ac:dyDescent="0.55000000000000004">
      <c r="B425" s="178" t="str">
        <f>IF(E425="謝金",支出入力表!A426,"")</f>
        <v/>
      </c>
      <c r="C425" s="164" t="str">
        <f>IF(E425="謝金",支出入力表!C426,"")</f>
        <v/>
      </c>
      <c r="D425" s="165" t="str">
        <f>IF(支出入力表!E426="謝金","謝金","")</f>
        <v/>
      </c>
      <c r="E425" s="165" t="str">
        <f>IF(支出入力表!F426="謝金","謝金","")</f>
        <v/>
      </c>
      <c r="F425" s="164" t="str">
        <f>IF(E425="謝金",VLOOKUP(E425,支出入力表!F426:$M$2000,3,FALSE),"")</f>
        <v/>
      </c>
      <c r="G425" s="164" t="str">
        <f>IF(E425="謝金",VLOOKUP(E425,支出入力表!F426:$M$2000,4,FALSE),"")</f>
        <v/>
      </c>
      <c r="H425" s="166" t="str">
        <f>IF(E425="謝金",VLOOKUP(E425,支出入力表!F426:$M$2000,5,FALSE),"")</f>
        <v/>
      </c>
      <c r="I425" s="167" t="str">
        <f>IF(E425="謝金",VLOOKUP(E425,支出入力表!F426:$M$2000,6,FALSE),"")</f>
        <v/>
      </c>
      <c r="J425" s="167" t="str">
        <f>IF(E425="謝金",VLOOKUP(E425,支出入力表!F426:$M$2000,7,FALSE),"")</f>
        <v/>
      </c>
      <c r="K425" s="168" t="str">
        <f>IF(E425="謝金",VLOOKUP(E425,支出入力表!F426:$M$2000,8,FALSE),"")</f>
        <v/>
      </c>
    </row>
    <row r="426" spans="2:11" x14ac:dyDescent="0.55000000000000004">
      <c r="B426" s="178" t="str">
        <f>IF(E426="謝金",支出入力表!A427,"")</f>
        <v/>
      </c>
      <c r="C426" s="164" t="str">
        <f>IF(E426="謝金",支出入力表!C427,"")</f>
        <v/>
      </c>
      <c r="D426" s="165" t="str">
        <f>IF(支出入力表!E427="謝金","謝金","")</f>
        <v/>
      </c>
      <c r="E426" s="165" t="str">
        <f>IF(支出入力表!F427="謝金","謝金","")</f>
        <v/>
      </c>
      <c r="F426" s="164" t="str">
        <f>IF(E426="謝金",VLOOKUP(E426,支出入力表!F427:$M$2000,3,FALSE),"")</f>
        <v/>
      </c>
      <c r="G426" s="164" t="str">
        <f>IF(E426="謝金",VLOOKUP(E426,支出入力表!F427:$M$2000,4,FALSE),"")</f>
        <v/>
      </c>
      <c r="H426" s="166" t="str">
        <f>IF(E426="謝金",VLOOKUP(E426,支出入力表!F427:$M$2000,5,FALSE),"")</f>
        <v/>
      </c>
      <c r="I426" s="167" t="str">
        <f>IF(E426="謝金",VLOOKUP(E426,支出入力表!F427:$M$2000,6,FALSE),"")</f>
        <v/>
      </c>
      <c r="J426" s="167" t="str">
        <f>IF(E426="謝金",VLOOKUP(E426,支出入力表!F427:$M$2000,7,FALSE),"")</f>
        <v/>
      </c>
      <c r="K426" s="168" t="str">
        <f>IF(E426="謝金",VLOOKUP(E426,支出入力表!F427:$M$2000,8,FALSE),"")</f>
        <v/>
      </c>
    </row>
    <row r="427" spans="2:11" x14ac:dyDescent="0.55000000000000004">
      <c r="B427" s="178" t="str">
        <f>IF(E427="謝金",支出入力表!A428,"")</f>
        <v/>
      </c>
      <c r="C427" s="164" t="str">
        <f>IF(E427="謝金",支出入力表!C428,"")</f>
        <v/>
      </c>
      <c r="D427" s="165" t="str">
        <f>IF(支出入力表!E428="謝金","謝金","")</f>
        <v/>
      </c>
      <c r="E427" s="165" t="str">
        <f>IF(支出入力表!F428="謝金","謝金","")</f>
        <v/>
      </c>
      <c r="F427" s="164" t="str">
        <f>IF(E427="謝金",VLOOKUP(E427,支出入力表!F428:$M$2000,3,FALSE),"")</f>
        <v/>
      </c>
      <c r="G427" s="164" t="str">
        <f>IF(E427="謝金",VLOOKUP(E427,支出入力表!F428:$M$2000,4,FALSE),"")</f>
        <v/>
      </c>
      <c r="H427" s="166" t="str">
        <f>IF(E427="謝金",VLOOKUP(E427,支出入力表!F428:$M$2000,5,FALSE),"")</f>
        <v/>
      </c>
      <c r="I427" s="167" t="str">
        <f>IF(E427="謝金",VLOOKUP(E427,支出入力表!F428:$M$2000,6,FALSE),"")</f>
        <v/>
      </c>
      <c r="J427" s="167" t="str">
        <f>IF(E427="謝金",VLOOKUP(E427,支出入力表!F428:$M$2000,7,FALSE),"")</f>
        <v/>
      </c>
      <c r="K427" s="168" t="str">
        <f>IF(E427="謝金",VLOOKUP(E427,支出入力表!F428:$M$2000,8,FALSE),"")</f>
        <v/>
      </c>
    </row>
    <row r="428" spans="2:11" x14ac:dyDescent="0.55000000000000004">
      <c r="B428" s="178" t="str">
        <f>IF(E428="謝金",支出入力表!A429,"")</f>
        <v/>
      </c>
      <c r="C428" s="164" t="str">
        <f>IF(E428="謝金",支出入力表!C429,"")</f>
        <v/>
      </c>
      <c r="D428" s="165" t="str">
        <f>IF(支出入力表!E429="謝金","謝金","")</f>
        <v/>
      </c>
      <c r="E428" s="165" t="str">
        <f>IF(支出入力表!F429="謝金","謝金","")</f>
        <v/>
      </c>
      <c r="F428" s="164" t="str">
        <f>IF(E428="謝金",VLOOKUP(E428,支出入力表!F429:$M$2000,3,FALSE),"")</f>
        <v/>
      </c>
      <c r="G428" s="164" t="str">
        <f>IF(E428="謝金",VLOOKUP(E428,支出入力表!F429:$M$2000,4,FALSE),"")</f>
        <v/>
      </c>
      <c r="H428" s="166" t="str">
        <f>IF(E428="謝金",VLOOKUP(E428,支出入力表!F429:$M$2000,5,FALSE),"")</f>
        <v/>
      </c>
      <c r="I428" s="167" t="str">
        <f>IF(E428="謝金",VLOOKUP(E428,支出入力表!F429:$M$2000,6,FALSE),"")</f>
        <v/>
      </c>
      <c r="J428" s="167" t="str">
        <f>IF(E428="謝金",VLOOKUP(E428,支出入力表!F429:$M$2000,7,FALSE),"")</f>
        <v/>
      </c>
      <c r="K428" s="168" t="str">
        <f>IF(E428="謝金",VLOOKUP(E428,支出入力表!F429:$M$2000,8,FALSE),"")</f>
        <v/>
      </c>
    </row>
    <row r="429" spans="2:11" x14ac:dyDescent="0.55000000000000004">
      <c r="B429" s="178" t="str">
        <f>IF(E429="謝金",支出入力表!A430,"")</f>
        <v/>
      </c>
      <c r="C429" s="164" t="str">
        <f>IF(E429="謝金",支出入力表!C430,"")</f>
        <v/>
      </c>
      <c r="D429" s="165" t="str">
        <f>IF(支出入力表!E430="謝金","謝金","")</f>
        <v/>
      </c>
      <c r="E429" s="165" t="str">
        <f>IF(支出入力表!F430="謝金","謝金","")</f>
        <v/>
      </c>
      <c r="F429" s="164" t="str">
        <f>IF(E429="謝金",VLOOKUP(E429,支出入力表!F430:$M$2000,3,FALSE),"")</f>
        <v/>
      </c>
      <c r="G429" s="164" t="str">
        <f>IF(E429="謝金",VLOOKUP(E429,支出入力表!F430:$M$2000,4,FALSE),"")</f>
        <v/>
      </c>
      <c r="H429" s="166" t="str">
        <f>IF(E429="謝金",VLOOKUP(E429,支出入力表!F430:$M$2000,5,FALSE),"")</f>
        <v/>
      </c>
      <c r="I429" s="167" t="str">
        <f>IF(E429="謝金",VLOOKUP(E429,支出入力表!F430:$M$2000,6,FALSE),"")</f>
        <v/>
      </c>
      <c r="J429" s="167" t="str">
        <f>IF(E429="謝金",VLOOKUP(E429,支出入力表!F430:$M$2000,7,FALSE),"")</f>
        <v/>
      </c>
      <c r="K429" s="168" t="str">
        <f>IF(E429="謝金",VLOOKUP(E429,支出入力表!F430:$M$2000,8,FALSE),"")</f>
        <v/>
      </c>
    </row>
    <row r="430" spans="2:11" x14ac:dyDescent="0.55000000000000004">
      <c r="B430" s="178" t="str">
        <f>IF(E430="謝金",支出入力表!A431,"")</f>
        <v/>
      </c>
      <c r="C430" s="164" t="str">
        <f>IF(E430="謝金",支出入力表!C431,"")</f>
        <v/>
      </c>
      <c r="D430" s="165" t="str">
        <f>IF(支出入力表!E431="謝金","謝金","")</f>
        <v/>
      </c>
      <c r="E430" s="165" t="str">
        <f>IF(支出入力表!F431="謝金","謝金","")</f>
        <v/>
      </c>
      <c r="F430" s="164" t="str">
        <f>IF(E430="謝金",VLOOKUP(E430,支出入力表!F431:$M$2000,3,FALSE),"")</f>
        <v/>
      </c>
      <c r="G430" s="164" t="str">
        <f>IF(E430="謝金",VLOOKUP(E430,支出入力表!F431:$M$2000,4,FALSE),"")</f>
        <v/>
      </c>
      <c r="H430" s="166" t="str">
        <f>IF(E430="謝金",VLOOKUP(E430,支出入力表!F431:$M$2000,5,FALSE),"")</f>
        <v/>
      </c>
      <c r="I430" s="167" t="str">
        <f>IF(E430="謝金",VLOOKUP(E430,支出入力表!F431:$M$2000,6,FALSE),"")</f>
        <v/>
      </c>
      <c r="J430" s="167" t="str">
        <f>IF(E430="謝金",VLOOKUP(E430,支出入力表!F431:$M$2000,7,FALSE),"")</f>
        <v/>
      </c>
      <c r="K430" s="168" t="str">
        <f>IF(E430="謝金",VLOOKUP(E430,支出入力表!F431:$M$2000,8,FALSE),"")</f>
        <v/>
      </c>
    </row>
    <row r="431" spans="2:11" x14ac:dyDescent="0.55000000000000004">
      <c r="B431" s="178" t="str">
        <f>IF(E431="謝金",支出入力表!A432,"")</f>
        <v/>
      </c>
      <c r="C431" s="164" t="str">
        <f>IF(E431="謝金",支出入力表!C432,"")</f>
        <v/>
      </c>
      <c r="D431" s="165" t="str">
        <f>IF(支出入力表!E432="謝金","謝金","")</f>
        <v/>
      </c>
      <c r="E431" s="165" t="str">
        <f>IF(支出入力表!F432="謝金","謝金","")</f>
        <v/>
      </c>
      <c r="F431" s="164" t="str">
        <f>IF(E431="謝金",VLOOKUP(E431,支出入力表!F432:$M$2000,3,FALSE),"")</f>
        <v/>
      </c>
      <c r="G431" s="164" t="str">
        <f>IF(E431="謝金",VLOOKUP(E431,支出入力表!F432:$M$2000,4,FALSE),"")</f>
        <v/>
      </c>
      <c r="H431" s="166" t="str">
        <f>IF(E431="謝金",VLOOKUP(E431,支出入力表!F432:$M$2000,5,FALSE),"")</f>
        <v/>
      </c>
      <c r="I431" s="167" t="str">
        <f>IF(E431="謝金",VLOOKUP(E431,支出入力表!F432:$M$2000,6,FALSE),"")</f>
        <v/>
      </c>
      <c r="J431" s="167" t="str">
        <f>IF(E431="謝金",VLOOKUP(E431,支出入力表!F432:$M$2000,7,FALSE),"")</f>
        <v/>
      </c>
      <c r="K431" s="168" t="str">
        <f>IF(E431="謝金",VLOOKUP(E431,支出入力表!F432:$M$2000,8,FALSE),"")</f>
        <v/>
      </c>
    </row>
    <row r="432" spans="2:11" x14ac:dyDescent="0.55000000000000004">
      <c r="B432" s="178" t="str">
        <f>IF(E432="謝金",支出入力表!A433,"")</f>
        <v/>
      </c>
      <c r="C432" s="164" t="str">
        <f>IF(E432="謝金",支出入力表!C433,"")</f>
        <v/>
      </c>
      <c r="D432" s="165" t="str">
        <f>IF(支出入力表!E433="謝金","謝金","")</f>
        <v/>
      </c>
      <c r="E432" s="165" t="str">
        <f>IF(支出入力表!F433="謝金","謝金","")</f>
        <v/>
      </c>
      <c r="F432" s="164" t="str">
        <f>IF(E432="謝金",VLOOKUP(E432,支出入力表!F433:$M$2000,3,FALSE),"")</f>
        <v/>
      </c>
      <c r="G432" s="164" t="str">
        <f>IF(E432="謝金",VLOOKUP(E432,支出入力表!F433:$M$2000,4,FALSE),"")</f>
        <v/>
      </c>
      <c r="H432" s="166" t="str">
        <f>IF(E432="謝金",VLOOKUP(E432,支出入力表!F433:$M$2000,5,FALSE),"")</f>
        <v/>
      </c>
      <c r="I432" s="167" t="str">
        <f>IF(E432="謝金",VLOOKUP(E432,支出入力表!F433:$M$2000,6,FALSE),"")</f>
        <v/>
      </c>
      <c r="J432" s="167" t="str">
        <f>IF(E432="謝金",VLOOKUP(E432,支出入力表!F433:$M$2000,7,FALSE),"")</f>
        <v/>
      </c>
      <c r="K432" s="168" t="str">
        <f>IF(E432="謝金",VLOOKUP(E432,支出入力表!F433:$M$2000,8,FALSE),"")</f>
        <v/>
      </c>
    </row>
    <row r="433" spans="2:11" x14ac:dyDescent="0.55000000000000004">
      <c r="B433" s="178" t="str">
        <f>IF(E433="謝金",支出入力表!A434,"")</f>
        <v/>
      </c>
      <c r="C433" s="164" t="str">
        <f>IF(E433="謝金",支出入力表!C434,"")</f>
        <v/>
      </c>
      <c r="D433" s="165" t="str">
        <f>IF(支出入力表!E434="謝金","謝金","")</f>
        <v/>
      </c>
      <c r="E433" s="165" t="str">
        <f>IF(支出入力表!F434="謝金","謝金","")</f>
        <v/>
      </c>
      <c r="F433" s="164" t="str">
        <f>IF(E433="謝金",VLOOKUP(E433,支出入力表!F434:$M$2000,3,FALSE),"")</f>
        <v/>
      </c>
      <c r="G433" s="164" t="str">
        <f>IF(E433="謝金",VLOOKUP(E433,支出入力表!F434:$M$2000,4,FALSE),"")</f>
        <v/>
      </c>
      <c r="H433" s="166" t="str">
        <f>IF(E433="謝金",VLOOKUP(E433,支出入力表!F434:$M$2000,5,FALSE),"")</f>
        <v/>
      </c>
      <c r="I433" s="167" t="str">
        <f>IF(E433="謝金",VLOOKUP(E433,支出入力表!F434:$M$2000,6,FALSE),"")</f>
        <v/>
      </c>
      <c r="J433" s="167" t="str">
        <f>IF(E433="謝金",VLOOKUP(E433,支出入力表!F434:$M$2000,7,FALSE),"")</f>
        <v/>
      </c>
      <c r="K433" s="168" t="str">
        <f>IF(E433="謝金",VLOOKUP(E433,支出入力表!F434:$M$2000,8,FALSE),"")</f>
        <v/>
      </c>
    </row>
    <row r="434" spans="2:11" x14ac:dyDescent="0.55000000000000004">
      <c r="B434" s="178" t="str">
        <f>IF(E434="謝金",支出入力表!A435,"")</f>
        <v/>
      </c>
      <c r="C434" s="164" t="str">
        <f>IF(E434="謝金",支出入力表!C435,"")</f>
        <v/>
      </c>
      <c r="D434" s="165" t="str">
        <f>IF(支出入力表!E435="謝金","謝金","")</f>
        <v/>
      </c>
      <c r="E434" s="165" t="str">
        <f>IF(支出入力表!F435="謝金","謝金","")</f>
        <v/>
      </c>
      <c r="F434" s="164" t="str">
        <f>IF(E434="謝金",VLOOKUP(E434,支出入力表!F435:$M$2000,3,FALSE),"")</f>
        <v/>
      </c>
      <c r="G434" s="164" t="str">
        <f>IF(E434="謝金",VLOOKUP(E434,支出入力表!F435:$M$2000,4,FALSE),"")</f>
        <v/>
      </c>
      <c r="H434" s="166" t="str">
        <f>IF(E434="謝金",VLOOKUP(E434,支出入力表!F435:$M$2000,5,FALSE),"")</f>
        <v/>
      </c>
      <c r="I434" s="167" t="str">
        <f>IF(E434="謝金",VLOOKUP(E434,支出入力表!F435:$M$2000,6,FALSE),"")</f>
        <v/>
      </c>
      <c r="J434" s="167" t="str">
        <f>IF(E434="謝金",VLOOKUP(E434,支出入力表!F435:$M$2000,7,FALSE),"")</f>
        <v/>
      </c>
      <c r="K434" s="168" t="str">
        <f>IF(E434="謝金",VLOOKUP(E434,支出入力表!F435:$M$2000,8,FALSE),"")</f>
        <v/>
      </c>
    </row>
    <row r="435" spans="2:11" x14ac:dyDescent="0.55000000000000004">
      <c r="B435" s="178" t="str">
        <f>IF(E435="謝金",支出入力表!A436,"")</f>
        <v/>
      </c>
      <c r="C435" s="164" t="str">
        <f>IF(E435="謝金",支出入力表!C436,"")</f>
        <v/>
      </c>
      <c r="D435" s="165" t="str">
        <f>IF(支出入力表!E436="謝金","謝金","")</f>
        <v/>
      </c>
      <c r="E435" s="165" t="str">
        <f>IF(支出入力表!F436="謝金","謝金","")</f>
        <v/>
      </c>
      <c r="F435" s="164" t="str">
        <f>IF(E435="謝金",VLOOKUP(E435,支出入力表!F436:$M$2000,3,FALSE),"")</f>
        <v/>
      </c>
      <c r="G435" s="164" t="str">
        <f>IF(E435="謝金",VLOOKUP(E435,支出入力表!F436:$M$2000,4,FALSE),"")</f>
        <v/>
      </c>
      <c r="H435" s="166" t="str">
        <f>IF(E435="謝金",VLOOKUP(E435,支出入力表!F436:$M$2000,5,FALSE),"")</f>
        <v/>
      </c>
      <c r="I435" s="167" t="str">
        <f>IF(E435="謝金",VLOOKUP(E435,支出入力表!F436:$M$2000,6,FALSE),"")</f>
        <v/>
      </c>
      <c r="J435" s="167" t="str">
        <f>IF(E435="謝金",VLOOKUP(E435,支出入力表!F436:$M$2000,7,FALSE),"")</f>
        <v/>
      </c>
      <c r="K435" s="168" t="str">
        <f>IF(E435="謝金",VLOOKUP(E435,支出入力表!F436:$M$2000,8,FALSE),"")</f>
        <v/>
      </c>
    </row>
    <row r="436" spans="2:11" x14ac:dyDescent="0.55000000000000004">
      <c r="B436" s="178" t="str">
        <f>IF(E436="謝金",支出入力表!A437,"")</f>
        <v/>
      </c>
      <c r="C436" s="164" t="str">
        <f>IF(E436="謝金",支出入力表!C437,"")</f>
        <v/>
      </c>
      <c r="D436" s="165" t="str">
        <f>IF(支出入力表!E437="謝金","謝金","")</f>
        <v/>
      </c>
      <c r="E436" s="165" t="str">
        <f>IF(支出入力表!F437="謝金","謝金","")</f>
        <v/>
      </c>
      <c r="F436" s="164" t="str">
        <f>IF(E436="謝金",VLOOKUP(E436,支出入力表!F437:$M$2000,3,FALSE),"")</f>
        <v/>
      </c>
      <c r="G436" s="164" t="str">
        <f>IF(E436="謝金",VLOOKUP(E436,支出入力表!F437:$M$2000,4,FALSE),"")</f>
        <v/>
      </c>
      <c r="H436" s="166" t="str">
        <f>IF(E436="謝金",VLOOKUP(E436,支出入力表!F437:$M$2000,5,FALSE),"")</f>
        <v/>
      </c>
      <c r="I436" s="167" t="str">
        <f>IF(E436="謝金",VLOOKUP(E436,支出入力表!F437:$M$2000,6,FALSE),"")</f>
        <v/>
      </c>
      <c r="J436" s="167" t="str">
        <f>IF(E436="謝金",VLOOKUP(E436,支出入力表!F437:$M$2000,7,FALSE),"")</f>
        <v/>
      </c>
      <c r="K436" s="168" t="str">
        <f>IF(E436="謝金",VLOOKUP(E436,支出入力表!F437:$M$2000,8,FALSE),"")</f>
        <v/>
      </c>
    </row>
    <row r="437" spans="2:11" x14ac:dyDescent="0.55000000000000004">
      <c r="B437" s="178" t="str">
        <f>IF(E437="謝金",支出入力表!A438,"")</f>
        <v/>
      </c>
      <c r="C437" s="164" t="str">
        <f>IF(E437="謝金",支出入力表!C438,"")</f>
        <v/>
      </c>
      <c r="D437" s="165" t="str">
        <f>IF(支出入力表!E438="謝金","謝金","")</f>
        <v/>
      </c>
      <c r="E437" s="165" t="str">
        <f>IF(支出入力表!F438="謝金","謝金","")</f>
        <v/>
      </c>
      <c r="F437" s="164" t="str">
        <f>IF(E437="謝金",VLOOKUP(E437,支出入力表!F438:$M$2000,3,FALSE),"")</f>
        <v/>
      </c>
      <c r="G437" s="164" t="str">
        <f>IF(E437="謝金",VLOOKUP(E437,支出入力表!F438:$M$2000,4,FALSE),"")</f>
        <v/>
      </c>
      <c r="H437" s="166" t="str">
        <f>IF(E437="謝金",VLOOKUP(E437,支出入力表!F438:$M$2000,5,FALSE),"")</f>
        <v/>
      </c>
      <c r="I437" s="167" t="str">
        <f>IF(E437="謝金",VLOOKUP(E437,支出入力表!F438:$M$2000,6,FALSE),"")</f>
        <v/>
      </c>
      <c r="J437" s="167" t="str">
        <f>IF(E437="謝金",VLOOKUP(E437,支出入力表!F438:$M$2000,7,FALSE),"")</f>
        <v/>
      </c>
      <c r="K437" s="168" t="str">
        <f>IF(E437="謝金",VLOOKUP(E437,支出入力表!F438:$M$2000,8,FALSE),"")</f>
        <v/>
      </c>
    </row>
    <row r="438" spans="2:11" x14ac:dyDescent="0.55000000000000004">
      <c r="B438" s="178" t="str">
        <f>IF(E438="謝金",支出入力表!A439,"")</f>
        <v/>
      </c>
      <c r="C438" s="164" t="str">
        <f>IF(E438="謝金",支出入力表!C439,"")</f>
        <v/>
      </c>
      <c r="D438" s="165" t="str">
        <f>IF(支出入力表!E439="謝金","謝金","")</f>
        <v/>
      </c>
      <c r="E438" s="165" t="str">
        <f>IF(支出入力表!F439="謝金","謝金","")</f>
        <v/>
      </c>
      <c r="F438" s="164" t="str">
        <f>IF(E438="謝金",VLOOKUP(E438,支出入力表!F439:$M$2000,3,FALSE),"")</f>
        <v/>
      </c>
      <c r="G438" s="164" t="str">
        <f>IF(E438="謝金",VLOOKUP(E438,支出入力表!F439:$M$2000,4,FALSE),"")</f>
        <v/>
      </c>
      <c r="H438" s="166" t="str">
        <f>IF(E438="謝金",VLOOKUP(E438,支出入力表!F439:$M$2000,5,FALSE),"")</f>
        <v/>
      </c>
      <c r="I438" s="167" t="str">
        <f>IF(E438="謝金",VLOOKUP(E438,支出入力表!F439:$M$2000,6,FALSE),"")</f>
        <v/>
      </c>
      <c r="J438" s="167" t="str">
        <f>IF(E438="謝金",VLOOKUP(E438,支出入力表!F439:$M$2000,7,FALSE),"")</f>
        <v/>
      </c>
      <c r="K438" s="168" t="str">
        <f>IF(E438="謝金",VLOOKUP(E438,支出入力表!F439:$M$2000,8,FALSE),"")</f>
        <v/>
      </c>
    </row>
    <row r="439" spans="2:11" x14ac:dyDescent="0.55000000000000004">
      <c r="B439" s="178" t="str">
        <f>IF(E439="謝金",支出入力表!A440,"")</f>
        <v/>
      </c>
      <c r="C439" s="164" t="str">
        <f>IF(E439="謝金",支出入力表!C440,"")</f>
        <v/>
      </c>
      <c r="D439" s="165" t="str">
        <f>IF(支出入力表!E440="謝金","謝金","")</f>
        <v/>
      </c>
      <c r="E439" s="165" t="str">
        <f>IF(支出入力表!F440="謝金","謝金","")</f>
        <v/>
      </c>
      <c r="F439" s="164" t="str">
        <f>IF(E439="謝金",VLOOKUP(E439,支出入力表!F440:$M$2000,3,FALSE),"")</f>
        <v/>
      </c>
      <c r="G439" s="164" t="str">
        <f>IF(E439="謝金",VLOOKUP(E439,支出入力表!F440:$M$2000,4,FALSE),"")</f>
        <v/>
      </c>
      <c r="H439" s="166" t="str">
        <f>IF(E439="謝金",VLOOKUP(E439,支出入力表!F440:$M$2000,5,FALSE),"")</f>
        <v/>
      </c>
      <c r="I439" s="167" t="str">
        <f>IF(E439="謝金",VLOOKUP(E439,支出入力表!F440:$M$2000,6,FALSE),"")</f>
        <v/>
      </c>
      <c r="J439" s="167" t="str">
        <f>IF(E439="謝金",VLOOKUP(E439,支出入力表!F440:$M$2000,7,FALSE),"")</f>
        <v/>
      </c>
      <c r="K439" s="168" t="str">
        <f>IF(E439="謝金",VLOOKUP(E439,支出入力表!F440:$M$2000,8,FALSE),"")</f>
        <v/>
      </c>
    </row>
    <row r="440" spans="2:11" x14ac:dyDescent="0.55000000000000004">
      <c r="B440" s="178" t="str">
        <f>IF(E440="謝金",支出入力表!A441,"")</f>
        <v/>
      </c>
      <c r="C440" s="164" t="str">
        <f>IF(E440="謝金",支出入力表!C441,"")</f>
        <v/>
      </c>
      <c r="D440" s="165" t="str">
        <f>IF(支出入力表!E441="謝金","謝金","")</f>
        <v/>
      </c>
      <c r="E440" s="165" t="str">
        <f>IF(支出入力表!F441="謝金","謝金","")</f>
        <v/>
      </c>
      <c r="F440" s="164" t="str">
        <f>IF(E440="謝金",VLOOKUP(E440,支出入力表!F441:$M$2000,3,FALSE),"")</f>
        <v/>
      </c>
      <c r="G440" s="164" t="str">
        <f>IF(E440="謝金",VLOOKUP(E440,支出入力表!F441:$M$2000,4,FALSE),"")</f>
        <v/>
      </c>
      <c r="H440" s="166" t="str">
        <f>IF(E440="謝金",VLOOKUP(E440,支出入力表!F441:$M$2000,5,FALSE),"")</f>
        <v/>
      </c>
      <c r="I440" s="167" t="str">
        <f>IF(E440="謝金",VLOOKUP(E440,支出入力表!F441:$M$2000,6,FALSE),"")</f>
        <v/>
      </c>
      <c r="J440" s="167" t="str">
        <f>IF(E440="謝金",VLOOKUP(E440,支出入力表!F441:$M$2000,7,FALSE),"")</f>
        <v/>
      </c>
      <c r="K440" s="168" t="str">
        <f>IF(E440="謝金",VLOOKUP(E440,支出入力表!F441:$M$2000,8,FALSE),"")</f>
        <v/>
      </c>
    </row>
    <row r="441" spans="2:11" x14ac:dyDescent="0.55000000000000004">
      <c r="B441" s="178" t="str">
        <f>IF(E441="謝金",支出入力表!A442,"")</f>
        <v/>
      </c>
      <c r="C441" s="164" t="str">
        <f>IF(E441="謝金",支出入力表!C442,"")</f>
        <v/>
      </c>
      <c r="D441" s="165" t="str">
        <f>IF(支出入力表!E442="謝金","謝金","")</f>
        <v/>
      </c>
      <c r="E441" s="165" t="str">
        <f>IF(支出入力表!F442="謝金","謝金","")</f>
        <v/>
      </c>
      <c r="F441" s="164" t="str">
        <f>IF(E441="謝金",VLOOKUP(E441,支出入力表!F442:$M$2000,3,FALSE),"")</f>
        <v/>
      </c>
      <c r="G441" s="164" t="str">
        <f>IF(E441="謝金",VLOOKUP(E441,支出入力表!F442:$M$2000,4,FALSE),"")</f>
        <v/>
      </c>
      <c r="H441" s="166" t="str">
        <f>IF(E441="謝金",VLOOKUP(E441,支出入力表!F442:$M$2000,5,FALSE),"")</f>
        <v/>
      </c>
      <c r="I441" s="167" t="str">
        <f>IF(E441="謝金",VLOOKUP(E441,支出入力表!F442:$M$2000,6,FALSE),"")</f>
        <v/>
      </c>
      <c r="J441" s="167" t="str">
        <f>IF(E441="謝金",VLOOKUP(E441,支出入力表!F442:$M$2000,7,FALSE),"")</f>
        <v/>
      </c>
      <c r="K441" s="168" t="str">
        <f>IF(E441="謝金",VLOOKUP(E441,支出入力表!F442:$M$2000,8,FALSE),"")</f>
        <v/>
      </c>
    </row>
    <row r="442" spans="2:11" x14ac:dyDescent="0.55000000000000004">
      <c r="B442" s="178" t="str">
        <f>IF(E442="謝金",支出入力表!A443,"")</f>
        <v/>
      </c>
      <c r="C442" s="164" t="str">
        <f>IF(E442="謝金",支出入力表!C443,"")</f>
        <v/>
      </c>
      <c r="D442" s="165" t="str">
        <f>IF(支出入力表!E443="謝金","謝金","")</f>
        <v/>
      </c>
      <c r="E442" s="165" t="str">
        <f>IF(支出入力表!F443="謝金","謝金","")</f>
        <v/>
      </c>
      <c r="F442" s="164" t="str">
        <f>IF(E442="謝金",VLOOKUP(E442,支出入力表!F443:$M$2000,3,FALSE),"")</f>
        <v/>
      </c>
      <c r="G442" s="164" t="str">
        <f>IF(E442="謝金",VLOOKUP(E442,支出入力表!F443:$M$2000,4,FALSE),"")</f>
        <v/>
      </c>
      <c r="H442" s="166" t="str">
        <f>IF(E442="謝金",VLOOKUP(E442,支出入力表!F443:$M$2000,5,FALSE),"")</f>
        <v/>
      </c>
      <c r="I442" s="167" t="str">
        <f>IF(E442="謝金",VLOOKUP(E442,支出入力表!F443:$M$2000,6,FALSE),"")</f>
        <v/>
      </c>
      <c r="J442" s="167" t="str">
        <f>IF(E442="謝金",VLOOKUP(E442,支出入力表!F443:$M$2000,7,FALSE),"")</f>
        <v/>
      </c>
      <c r="K442" s="168" t="str">
        <f>IF(E442="謝金",VLOOKUP(E442,支出入力表!F443:$M$2000,8,FALSE),"")</f>
        <v/>
      </c>
    </row>
    <row r="443" spans="2:11" x14ac:dyDescent="0.55000000000000004">
      <c r="B443" s="178" t="str">
        <f>IF(E443="謝金",支出入力表!A444,"")</f>
        <v/>
      </c>
      <c r="C443" s="164" t="str">
        <f>IF(E443="謝金",支出入力表!C444,"")</f>
        <v/>
      </c>
      <c r="D443" s="165" t="str">
        <f>IF(支出入力表!E444="謝金","謝金","")</f>
        <v/>
      </c>
      <c r="E443" s="165" t="str">
        <f>IF(支出入力表!F444="謝金","謝金","")</f>
        <v/>
      </c>
      <c r="F443" s="164" t="str">
        <f>IF(E443="謝金",VLOOKUP(E443,支出入力表!F444:$M$2000,3,FALSE),"")</f>
        <v/>
      </c>
      <c r="G443" s="164" t="str">
        <f>IF(E443="謝金",VLOOKUP(E443,支出入力表!F444:$M$2000,4,FALSE),"")</f>
        <v/>
      </c>
      <c r="H443" s="166" t="str">
        <f>IF(E443="謝金",VLOOKUP(E443,支出入力表!F444:$M$2000,5,FALSE),"")</f>
        <v/>
      </c>
      <c r="I443" s="167" t="str">
        <f>IF(E443="謝金",VLOOKUP(E443,支出入力表!F444:$M$2000,6,FALSE),"")</f>
        <v/>
      </c>
      <c r="J443" s="167" t="str">
        <f>IF(E443="謝金",VLOOKUP(E443,支出入力表!F444:$M$2000,7,FALSE),"")</f>
        <v/>
      </c>
      <c r="K443" s="168" t="str">
        <f>IF(E443="謝金",VLOOKUP(E443,支出入力表!F444:$M$2000,8,FALSE),"")</f>
        <v/>
      </c>
    </row>
    <row r="444" spans="2:11" x14ac:dyDescent="0.55000000000000004">
      <c r="B444" s="178" t="str">
        <f>IF(E444="謝金",支出入力表!A445,"")</f>
        <v/>
      </c>
      <c r="C444" s="164" t="str">
        <f>IF(E444="謝金",支出入力表!C445,"")</f>
        <v/>
      </c>
      <c r="D444" s="165" t="str">
        <f>IF(支出入力表!E445="謝金","謝金","")</f>
        <v/>
      </c>
      <c r="E444" s="165" t="str">
        <f>IF(支出入力表!F445="謝金","謝金","")</f>
        <v/>
      </c>
      <c r="F444" s="164" t="str">
        <f>IF(E444="謝金",VLOOKUP(E444,支出入力表!F445:$M$2000,3,FALSE),"")</f>
        <v/>
      </c>
      <c r="G444" s="164" t="str">
        <f>IF(E444="謝金",VLOOKUP(E444,支出入力表!F445:$M$2000,4,FALSE),"")</f>
        <v/>
      </c>
      <c r="H444" s="166" t="str">
        <f>IF(E444="謝金",VLOOKUP(E444,支出入力表!F445:$M$2000,5,FALSE),"")</f>
        <v/>
      </c>
      <c r="I444" s="167" t="str">
        <f>IF(E444="謝金",VLOOKUP(E444,支出入力表!F445:$M$2000,6,FALSE),"")</f>
        <v/>
      </c>
      <c r="J444" s="167" t="str">
        <f>IF(E444="謝金",VLOOKUP(E444,支出入力表!F445:$M$2000,7,FALSE),"")</f>
        <v/>
      </c>
      <c r="K444" s="168" t="str">
        <f>IF(E444="謝金",VLOOKUP(E444,支出入力表!F445:$M$2000,8,FALSE),"")</f>
        <v/>
      </c>
    </row>
    <row r="445" spans="2:11" x14ac:dyDescent="0.55000000000000004">
      <c r="B445" s="178" t="str">
        <f>IF(E445="謝金",支出入力表!A446,"")</f>
        <v/>
      </c>
      <c r="C445" s="164" t="str">
        <f>IF(E445="謝金",支出入力表!C446,"")</f>
        <v/>
      </c>
      <c r="D445" s="165" t="str">
        <f>IF(支出入力表!E446="謝金","謝金","")</f>
        <v/>
      </c>
      <c r="E445" s="165" t="str">
        <f>IF(支出入力表!F446="謝金","謝金","")</f>
        <v/>
      </c>
      <c r="F445" s="164" t="str">
        <f>IF(E445="謝金",VLOOKUP(E445,支出入力表!F446:$M$2000,3,FALSE),"")</f>
        <v/>
      </c>
      <c r="G445" s="164" t="str">
        <f>IF(E445="謝金",VLOOKUP(E445,支出入力表!F446:$M$2000,4,FALSE),"")</f>
        <v/>
      </c>
      <c r="H445" s="166" t="str">
        <f>IF(E445="謝金",VLOOKUP(E445,支出入力表!F446:$M$2000,5,FALSE),"")</f>
        <v/>
      </c>
      <c r="I445" s="167" t="str">
        <f>IF(E445="謝金",VLOOKUP(E445,支出入力表!F446:$M$2000,6,FALSE),"")</f>
        <v/>
      </c>
      <c r="J445" s="167" t="str">
        <f>IF(E445="謝金",VLOOKUP(E445,支出入力表!F446:$M$2000,7,FALSE),"")</f>
        <v/>
      </c>
      <c r="K445" s="168" t="str">
        <f>IF(E445="謝金",VLOOKUP(E445,支出入力表!F446:$M$2000,8,FALSE),"")</f>
        <v/>
      </c>
    </row>
    <row r="446" spans="2:11" x14ac:dyDescent="0.55000000000000004">
      <c r="B446" s="178" t="str">
        <f>IF(E446="謝金",支出入力表!A447,"")</f>
        <v/>
      </c>
      <c r="C446" s="164" t="str">
        <f>IF(E446="謝金",支出入力表!C447,"")</f>
        <v/>
      </c>
      <c r="D446" s="165" t="str">
        <f>IF(支出入力表!E447="謝金","謝金","")</f>
        <v/>
      </c>
      <c r="E446" s="165" t="str">
        <f>IF(支出入力表!F447="謝金","謝金","")</f>
        <v/>
      </c>
      <c r="F446" s="164" t="str">
        <f>IF(E446="謝金",VLOOKUP(E446,支出入力表!F447:$M$2000,3,FALSE),"")</f>
        <v/>
      </c>
      <c r="G446" s="164" t="str">
        <f>IF(E446="謝金",VLOOKUP(E446,支出入力表!F447:$M$2000,4,FALSE),"")</f>
        <v/>
      </c>
      <c r="H446" s="166" t="str">
        <f>IF(E446="謝金",VLOOKUP(E446,支出入力表!F447:$M$2000,5,FALSE),"")</f>
        <v/>
      </c>
      <c r="I446" s="167" t="str">
        <f>IF(E446="謝金",VLOOKUP(E446,支出入力表!F447:$M$2000,6,FALSE),"")</f>
        <v/>
      </c>
      <c r="J446" s="167" t="str">
        <f>IF(E446="謝金",VLOOKUP(E446,支出入力表!F447:$M$2000,7,FALSE),"")</f>
        <v/>
      </c>
      <c r="K446" s="168" t="str">
        <f>IF(E446="謝金",VLOOKUP(E446,支出入力表!F447:$M$2000,8,FALSE),"")</f>
        <v/>
      </c>
    </row>
    <row r="447" spans="2:11" x14ac:dyDescent="0.55000000000000004">
      <c r="B447" s="178" t="str">
        <f>IF(E447="謝金",支出入力表!A448,"")</f>
        <v/>
      </c>
      <c r="C447" s="164" t="str">
        <f>IF(E447="謝金",支出入力表!C448,"")</f>
        <v/>
      </c>
      <c r="D447" s="165" t="str">
        <f>IF(支出入力表!E448="謝金","謝金","")</f>
        <v/>
      </c>
      <c r="E447" s="165" t="str">
        <f>IF(支出入力表!F448="謝金","謝金","")</f>
        <v/>
      </c>
      <c r="F447" s="164" t="str">
        <f>IF(E447="謝金",VLOOKUP(E447,支出入力表!F448:$M$2000,3,FALSE),"")</f>
        <v/>
      </c>
      <c r="G447" s="164" t="str">
        <f>IF(E447="謝金",VLOOKUP(E447,支出入力表!F448:$M$2000,4,FALSE),"")</f>
        <v/>
      </c>
      <c r="H447" s="166" t="str">
        <f>IF(E447="謝金",VLOOKUP(E447,支出入力表!F448:$M$2000,5,FALSE),"")</f>
        <v/>
      </c>
      <c r="I447" s="167" t="str">
        <f>IF(E447="謝金",VLOOKUP(E447,支出入力表!F448:$M$2000,6,FALSE),"")</f>
        <v/>
      </c>
      <c r="J447" s="167" t="str">
        <f>IF(E447="謝金",VLOOKUP(E447,支出入力表!F448:$M$2000,7,FALSE),"")</f>
        <v/>
      </c>
      <c r="K447" s="168" t="str">
        <f>IF(E447="謝金",VLOOKUP(E447,支出入力表!F448:$M$2000,8,FALSE),"")</f>
        <v/>
      </c>
    </row>
    <row r="448" spans="2:11" x14ac:dyDescent="0.55000000000000004">
      <c r="B448" s="178" t="str">
        <f>IF(E448="謝金",支出入力表!A449,"")</f>
        <v/>
      </c>
      <c r="C448" s="164" t="str">
        <f>IF(E448="謝金",支出入力表!C449,"")</f>
        <v/>
      </c>
      <c r="D448" s="165" t="str">
        <f>IF(支出入力表!E449="謝金","謝金","")</f>
        <v/>
      </c>
      <c r="E448" s="165" t="str">
        <f>IF(支出入力表!F449="謝金","謝金","")</f>
        <v/>
      </c>
      <c r="F448" s="164" t="str">
        <f>IF(E448="謝金",VLOOKUP(E448,支出入力表!F449:$M$2000,3,FALSE),"")</f>
        <v/>
      </c>
      <c r="G448" s="164" t="str">
        <f>IF(E448="謝金",VLOOKUP(E448,支出入力表!F449:$M$2000,4,FALSE),"")</f>
        <v/>
      </c>
      <c r="H448" s="166" t="str">
        <f>IF(E448="謝金",VLOOKUP(E448,支出入力表!F449:$M$2000,5,FALSE),"")</f>
        <v/>
      </c>
      <c r="I448" s="167" t="str">
        <f>IF(E448="謝金",VLOOKUP(E448,支出入力表!F449:$M$2000,6,FALSE),"")</f>
        <v/>
      </c>
      <c r="J448" s="167" t="str">
        <f>IF(E448="謝金",VLOOKUP(E448,支出入力表!F449:$M$2000,7,FALSE),"")</f>
        <v/>
      </c>
      <c r="K448" s="168" t="str">
        <f>IF(E448="謝金",VLOOKUP(E448,支出入力表!F449:$M$2000,8,FALSE),"")</f>
        <v/>
      </c>
    </row>
    <row r="449" spans="2:11" x14ac:dyDescent="0.55000000000000004">
      <c r="B449" s="178" t="str">
        <f>IF(E449="謝金",支出入力表!A450,"")</f>
        <v/>
      </c>
      <c r="C449" s="164" t="str">
        <f>IF(E449="謝金",支出入力表!C450,"")</f>
        <v/>
      </c>
      <c r="D449" s="165" t="str">
        <f>IF(支出入力表!E450="謝金","謝金","")</f>
        <v/>
      </c>
      <c r="E449" s="165" t="str">
        <f>IF(支出入力表!F450="謝金","謝金","")</f>
        <v/>
      </c>
      <c r="F449" s="164" t="str">
        <f>IF(E449="謝金",VLOOKUP(E449,支出入力表!F450:$M$2000,3,FALSE),"")</f>
        <v/>
      </c>
      <c r="G449" s="164" t="str">
        <f>IF(E449="謝金",VLOOKUP(E449,支出入力表!F450:$M$2000,4,FALSE),"")</f>
        <v/>
      </c>
      <c r="H449" s="166" t="str">
        <f>IF(E449="謝金",VLOOKUP(E449,支出入力表!F450:$M$2000,5,FALSE),"")</f>
        <v/>
      </c>
      <c r="I449" s="167" t="str">
        <f>IF(E449="謝金",VLOOKUP(E449,支出入力表!F450:$M$2000,6,FALSE),"")</f>
        <v/>
      </c>
      <c r="J449" s="167" t="str">
        <f>IF(E449="謝金",VLOOKUP(E449,支出入力表!F450:$M$2000,7,FALSE),"")</f>
        <v/>
      </c>
      <c r="K449" s="168" t="str">
        <f>IF(E449="謝金",VLOOKUP(E449,支出入力表!F450:$M$2000,8,FALSE),"")</f>
        <v/>
      </c>
    </row>
    <row r="450" spans="2:11" x14ac:dyDescent="0.55000000000000004">
      <c r="B450" s="178" t="str">
        <f>IF(E450="謝金",支出入力表!A451,"")</f>
        <v/>
      </c>
      <c r="C450" s="164" t="str">
        <f>IF(E450="謝金",支出入力表!C451,"")</f>
        <v/>
      </c>
      <c r="D450" s="165" t="str">
        <f>IF(支出入力表!E451="謝金","謝金","")</f>
        <v/>
      </c>
      <c r="E450" s="165" t="str">
        <f>IF(支出入力表!F451="謝金","謝金","")</f>
        <v/>
      </c>
      <c r="F450" s="164" t="str">
        <f>IF(E450="謝金",VLOOKUP(E450,支出入力表!F451:$M$2000,3,FALSE),"")</f>
        <v/>
      </c>
      <c r="G450" s="164" t="str">
        <f>IF(E450="謝金",VLOOKUP(E450,支出入力表!F451:$M$2000,4,FALSE),"")</f>
        <v/>
      </c>
      <c r="H450" s="166" t="str">
        <f>IF(E450="謝金",VLOOKUP(E450,支出入力表!F451:$M$2000,5,FALSE),"")</f>
        <v/>
      </c>
      <c r="I450" s="167" t="str">
        <f>IF(E450="謝金",VLOOKUP(E450,支出入力表!F451:$M$2000,6,FALSE),"")</f>
        <v/>
      </c>
      <c r="J450" s="167" t="str">
        <f>IF(E450="謝金",VLOOKUP(E450,支出入力表!F451:$M$2000,7,FALSE),"")</f>
        <v/>
      </c>
      <c r="K450" s="168" t="str">
        <f>IF(E450="謝金",VLOOKUP(E450,支出入力表!F451:$M$2000,8,FALSE),"")</f>
        <v/>
      </c>
    </row>
    <row r="451" spans="2:11" x14ac:dyDescent="0.55000000000000004">
      <c r="B451" s="178" t="str">
        <f>IF(E451="謝金",支出入力表!A452,"")</f>
        <v/>
      </c>
      <c r="C451" s="164" t="str">
        <f>IF(E451="謝金",支出入力表!C452,"")</f>
        <v/>
      </c>
      <c r="D451" s="165" t="str">
        <f>IF(支出入力表!E452="謝金","謝金","")</f>
        <v/>
      </c>
      <c r="E451" s="165" t="str">
        <f>IF(支出入力表!F452="謝金","謝金","")</f>
        <v/>
      </c>
      <c r="F451" s="164" t="str">
        <f>IF(E451="謝金",VLOOKUP(E451,支出入力表!F452:$M$2000,3,FALSE),"")</f>
        <v/>
      </c>
      <c r="G451" s="164" t="str">
        <f>IF(E451="謝金",VLOOKUP(E451,支出入力表!F452:$M$2000,4,FALSE),"")</f>
        <v/>
      </c>
      <c r="H451" s="166" t="str">
        <f>IF(E451="謝金",VLOOKUP(E451,支出入力表!F452:$M$2000,5,FALSE),"")</f>
        <v/>
      </c>
      <c r="I451" s="167" t="str">
        <f>IF(E451="謝金",VLOOKUP(E451,支出入力表!F452:$M$2000,6,FALSE),"")</f>
        <v/>
      </c>
      <c r="J451" s="167" t="str">
        <f>IF(E451="謝金",VLOOKUP(E451,支出入力表!F452:$M$2000,7,FALSE),"")</f>
        <v/>
      </c>
      <c r="K451" s="168" t="str">
        <f>IF(E451="謝金",VLOOKUP(E451,支出入力表!F452:$M$2000,8,FALSE),"")</f>
        <v/>
      </c>
    </row>
    <row r="452" spans="2:11" x14ac:dyDescent="0.55000000000000004">
      <c r="B452" s="178" t="str">
        <f>IF(E452="謝金",支出入力表!A453,"")</f>
        <v/>
      </c>
      <c r="C452" s="164" t="str">
        <f>IF(E452="謝金",支出入力表!C453,"")</f>
        <v/>
      </c>
      <c r="D452" s="165" t="str">
        <f>IF(支出入力表!E453="謝金","謝金","")</f>
        <v/>
      </c>
      <c r="E452" s="165" t="str">
        <f>IF(支出入力表!F453="謝金","謝金","")</f>
        <v/>
      </c>
      <c r="F452" s="164" t="str">
        <f>IF(E452="謝金",VLOOKUP(E452,支出入力表!F453:$M$2000,3,FALSE),"")</f>
        <v/>
      </c>
      <c r="G452" s="164" t="str">
        <f>IF(E452="謝金",VLOOKUP(E452,支出入力表!F453:$M$2000,4,FALSE),"")</f>
        <v/>
      </c>
      <c r="H452" s="166" t="str">
        <f>IF(E452="謝金",VLOOKUP(E452,支出入力表!F453:$M$2000,5,FALSE),"")</f>
        <v/>
      </c>
      <c r="I452" s="167" t="str">
        <f>IF(E452="謝金",VLOOKUP(E452,支出入力表!F453:$M$2000,6,FALSE),"")</f>
        <v/>
      </c>
      <c r="J452" s="167" t="str">
        <f>IF(E452="謝金",VLOOKUP(E452,支出入力表!F453:$M$2000,7,FALSE),"")</f>
        <v/>
      </c>
      <c r="K452" s="168" t="str">
        <f>IF(E452="謝金",VLOOKUP(E452,支出入力表!F453:$M$2000,8,FALSE),"")</f>
        <v/>
      </c>
    </row>
    <row r="453" spans="2:11" x14ac:dyDescent="0.55000000000000004">
      <c r="B453" s="178" t="str">
        <f>IF(E453="謝金",支出入力表!A454,"")</f>
        <v/>
      </c>
      <c r="C453" s="164" t="str">
        <f>IF(E453="謝金",支出入力表!C454,"")</f>
        <v/>
      </c>
      <c r="D453" s="165" t="str">
        <f>IF(支出入力表!E454="謝金","謝金","")</f>
        <v/>
      </c>
      <c r="E453" s="165" t="str">
        <f>IF(支出入力表!F454="謝金","謝金","")</f>
        <v/>
      </c>
      <c r="F453" s="164" t="str">
        <f>IF(E453="謝金",VLOOKUP(E453,支出入力表!F454:$M$2000,3,FALSE),"")</f>
        <v/>
      </c>
      <c r="G453" s="164" t="str">
        <f>IF(E453="謝金",VLOOKUP(E453,支出入力表!F454:$M$2000,4,FALSE),"")</f>
        <v/>
      </c>
      <c r="H453" s="166" t="str">
        <f>IF(E453="謝金",VLOOKUP(E453,支出入力表!F454:$M$2000,5,FALSE),"")</f>
        <v/>
      </c>
      <c r="I453" s="167" t="str">
        <f>IF(E453="謝金",VLOOKUP(E453,支出入力表!F454:$M$2000,6,FALSE),"")</f>
        <v/>
      </c>
      <c r="J453" s="167" t="str">
        <f>IF(E453="謝金",VLOOKUP(E453,支出入力表!F454:$M$2000,7,FALSE),"")</f>
        <v/>
      </c>
      <c r="K453" s="168" t="str">
        <f>IF(E453="謝金",VLOOKUP(E453,支出入力表!F454:$M$2000,8,FALSE),"")</f>
        <v/>
      </c>
    </row>
    <row r="454" spans="2:11" x14ac:dyDescent="0.55000000000000004">
      <c r="B454" s="178" t="str">
        <f>IF(E454="謝金",支出入力表!A455,"")</f>
        <v/>
      </c>
      <c r="C454" s="164" t="str">
        <f>IF(E454="謝金",支出入力表!C455,"")</f>
        <v/>
      </c>
      <c r="D454" s="165" t="str">
        <f>IF(支出入力表!E455="謝金","謝金","")</f>
        <v/>
      </c>
      <c r="E454" s="165" t="str">
        <f>IF(支出入力表!F455="謝金","謝金","")</f>
        <v/>
      </c>
      <c r="F454" s="164" t="str">
        <f>IF(E454="謝金",VLOOKUP(E454,支出入力表!F455:$M$2000,3,FALSE),"")</f>
        <v/>
      </c>
      <c r="G454" s="164" t="str">
        <f>IF(E454="謝金",VLOOKUP(E454,支出入力表!F455:$M$2000,4,FALSE),"")</f>
        <v/>
      </c>
      <c r="H454" s="166" t="str">
        <f>IF(E454="謝金",VLOOKUP(E454,支出入力表!F455:$M$2000,5,FALSE),"")</f>
        <v/>
      </c>
      <c r="I454" s="167" t="str">
        <f>IF(E454="謝金",VLOOKUP(E454,支出入力表!F455:$M$2000,6,FALSE),"")</f>
        <v/>
      </c>
      <c r="J454" s="167" t="str">
        <f>IF(E454="謝金",VLOOKUP(E454,支出入力表!F455:$M$2000,7,FALSE),"")</f>
        <v/>
      </c>
      <c r="K454" s="168" t="str">
        <f>IF(E454="謝金",VLOOKUP(E454,支出入力表!F455:$M$2000,8,FALSE),"")</f>
        <v/>
      </c>
    </row>
    <row r="455" spans="2:11" x14ac:dyDescent="0.55000000000000004">
      <c r="B455" s="178" t="str">
        <f>IF(E455="謝金",支出入力表!A456,"")</f>
        <v/>
      </c>
      <c r="C455" s="164" t="str">
        <f>IF(E455="謝金",支出入力表!C456,"")</f>
        <v/>
      </c>
      <c r="D455" s="165" t="str">
        <f>IF(支出入力表!E456="謝金","謝金","")</f>
        <v/>
      </c>
      <c r="E455" s="165" t="str">
        <f>IF(支出入力表!F456="謝金","謝金","")</f>
        <v/>
      </c>
      <c r="F455" s="164" t="str">
        <f>IF(E455="謝金",VLOOKUP(E455,支出入力表!F456:$M$2000,3,FALSE),"")</f>
        <v/>
      </c>
      <c r="G455" s="164" t="str">
        <f>IF(E455="謝金",VLOOKUP(E455,支出入力表!F456:$M$2000,4,FALSE),"")</f>
        <v/>
      </c>
      <c r="H455" s="166" t="str">
        <f>IF(E455="謝金",VLOOKUP(E455,支出入力表!F456:$M$2000,5,FALSE),"")</f>
        <v/>
      </c>
      <c r="I455" s="167" t="str">
        <f>IF(E455="謝金",VLOOKUP(E455,支出入力表!F456:$M$2000,6,FALSE),"")</f>
        <v/>
      </c>
      <c r="J455" s="167" t="str">
        <f>IF(E455="謝金",VLOOKUP(E455,支出入力表!F456:$M$2000,7,FALSE),"")</f>
        <v/>
      </c>
      <c r="K455" s="168" t="str">
        <f>IF(E455="謝金",VLOOKUP(E455,支出入力表!F456:$M$2000,8,FALSE),"")</f>
        <v/>
      </c>
    </row>
    <row r="456" spans="2:11" x14ac:dyDescent="0.55000000000000004">
      <c r="B456" s="178" t="str">
        <f>IF(E456="謝金",支出入力表!A457,"")</f>
        <v/>
      </c>
      <c r="C456" s="164" t="str">
        <f>IF(E456="謝金",支出入力表!C457,"")</f>
        <v/>
      </c>
      <c r="D456" s="165" t="str">
        <f>IF(支出入力表!E457="謝金","謝金","")</f>
        <v/>
      </c>
      <c r="E456" s="165" t="str">
        <f>IF(支出入力表!F457="謝金","謝金","")</f>
        <v/>
      </c>
      <c r="F456" s="164" t="str">
        <f>IF(E456="謝金",VLOOKUP(E456,支出入力表!F457:$M$2000,3,FALSE),"")</f>
        <v/>
      </c>
      <c r="G456" s="164" t="str">
        <f>IF(E456="謝金",VLOOKUP(E456,支出入力表!F457:$M$2000,4,FALSE),"")</f>
        <v/>
      </c>
      <c r="H456" s="166" t="str">
        <f>IF(E456="謝金",VLOOKUP(E456,支出入力表!F457:$M$2000,5,FALSE),"")</f>
        <v/>
      </c>
      <c r="I456" s="167" t="str">
        <f>IF(E456="謝金",VLOOKUP(E456,支出入力表!F457:$M$2000,6,FALSE),"")</f>
        <v/>
      </c>
      <c r="J456" s="167" t="str">
        <f>IF(E456="謝金",VLOOKUP(E456,支出入力表!F457:$M$2000,7,FALSE),"")</f>
        <v/>
      </c>
      <c r="K456" s="168" t="str">
        <f>IF(E456="謝金",VLOOKUP(E456,支出入力表!F457:$M$2000,8,FALSE),"")</f>
        <v/>
      </c>
    </row>
    <row r="457" spans="2:11" x14ac:dyDescent="0.55000000000000004">
      <c r="B457" s="178" t="str">
        <f>IF(E457="謝金",支出入力表!A458,"")</f>
        <v/>
      </c>
      <c r="C457" s="164" t="str">
        <f>IF(E457="謝金",支出入力表!C458,"")</f>
        <v/>
      </c>
      <c r="D457" s="165" t="str">
        <f>IF(支出入力表!E458="謝金","謝金","")</f>
        <v/>
      </c>
      <c r="E457" s="165" t="str">
        <f>IF(支出入力表!F458="謝金","謝金","")</f>
        <v/>
      </c>
      <c r="F457" s="164" t="str">
        <f>IF(E457="謝金",VLOOKUP(E457,支出入力表!F458:$M$2000,3,FALSE),"")</f>
        <v/>
      </c>
      <c r="G457" s="164" t="str">
        <f>IF(E457="謝金",VLOOKUP(E457,支出入力表!F458:$M$2000,4,FALSE),"")</f>
        <v/>
      </c>
      <c r="H457" s="166" t="str">
        <f>IF(E457="謝金",VLOOKUP(E457,支出入力表!F458:$M$2000,5,FALSE),"")</f>
        <v/>
      </c>
      <c r="I457" s="167" t="str">
        <f>IF(E457="謝金",VLOOKUP(E457,支出入力表!F458:$M$2000,6,FALSE),"")</f>
        <v/>
      </c>
      <c r="J457" s="167" t="str">
        <f>IF(E457="謝金",VLOOKUP(E457,支出入力表!F458:$M$2000,7,FALSE),"")</f>
        <v/>
      </c>
      <c r="K457" s="168" t="str">
        <f>IF(E457="謝金",VLOOKUP(E457,支出入力表!F458:$M$2000,8,FALSE),"")</f>
        <v/>
      </c>
    </row>
    <row r="458" spans="2:11" x14ac:dyDescent="0.55000000000000004">
      <c r="B458" s="178" t="str">
        <f>IF(E458="謝金",支出入力表!A459,"")</f>
        <v/>
      </c>
      <c r="C458" s="164" t="str">
        <f>IF(E458="謝金",支出入力表!C459,"")</f>
        <v/>
      </c>
      <c r="D458" s="165" t="str">
        <f>IF(支出入力表!E459="謝金","謝金","")</f>
        <v/>
      </c>
      <c r="E458" s="165" t="str">
        <f>IF(支出入力表!F459="謝金","謝金","")</f>
        <v/>
      </c>
      <c r="F458" s="164" t="str">
        <f>IF(E458="謝金",VLOOKUP(E458,支出入力表!F459:$M$2000,3,FALSE),"")</f>
        <v/>
      </c>
      <c r="G458" s="164" t="str">
        <f>IF(E458="謝金",VLOOKUP(E458,支出入力表!F459:$M$2000,4,FALSE),"")</f>
        <v/>
      </c>
      <c r="H458" s="166" t="str">
        <f>IF(E458="謝金",VLOOKUP(E458,支出入力表!F459:$M$2000,5,FALSE),"")</f>
        <v/>
      </c>
      <c r="I458" s="167" t="str">
        <f>IF(E458="謝金",VLOOKUP(E458,支出入力表!F459:$M$2000,6,FALSE),"")</f>
        <v/>
      </c>
      <c r="J458" s="167" t="str">
        <f>IF(E458="謝金",VLOOKUP(E458,支出入力表!F459:$M$2000,7,FALSE),"")</f>
        <v/>
      </c>
      <c r="K458" s="168" t="str">
        <f>IF(E458="謝金",VLOOKUP(E458,支出入力表!F459:$M$2000,8,FALSE),"")</f>
        <v/>
      </c>
    </row>
    <row r="459" spans="2:11" x14ac:dyDescent="0.55000000000000004">
      <c r="B459" s="178" t="str">
        <f>IF(E459="謝金",支出入力表!A460,"")</f>
        <v/>
      </c>
      <c r="C459" s="164" t="str">
        <f>IF(E459="謝金",支出入力表!C460,"")</f>
        <v/>
      </c>
      <c r="D459" s="165" t="str">
        <f>IF(支出入力表!E460="謝金","謝金","")</f>
        <v/>
      </c>
      <c r="E459" s="165" t="str">
        <f>IF(支出入力表!F460="謝金","謝金","")</f>
        <v/>
      </c>
      <c r="F459" s="164" t="str">
        <f>IF(E459="謝金",VLOOKUP(E459,支出入力表!F460:$M$2000,3,FALSE),"")</f>
        <v/>
      </c>
      <c r="G459" s="164" t="str">
        <f>IF(E459="謝金",VLOOKUP(E459,支出入力表!F460:$M$2000,4,FALSE),"")</f>
        <v/>
      </c>
      <c r="H459" s="166" t="str">
        <f>IF(E459="謝金",VLOOKUP(E459,支出入力表!F460:$M$2000,5,FALSE),"")</f>
        <v/>
      </c>
      <c r="I459" s="167" t="str">
        <f>IF(E459="謝金",VLOOKUP(E459,支出入力表!F460:$M$2000,6,FALSE),"")</f>
        <v/>
      </c>
      <c r="J459" s="167" t="str">
        <f>IF(E459="謝金",VLOOKUP(E459,支出入力表!F460:$M$2000,7,FALSE),"")</f>
        <v/>
      </c>
      <c r="K459" s="168" t="str">
        <f>IF(E459="謝金",VLOOKUP(E459,支出入力表!F460:$M$2000,8,FALSE),"")</f>
        <v/>
      </c>
    </row>
    <row r="460" spans="2:11" x14ac:dyDescent="0.55000000000000004">
      <c r="B460" s="178" t="str">
        <f>IF(E460="謝金",支出入力表!A461,"")</f>
        <v/>
      </c>
      <c r="C460" s="164" t="str">
        <f>IF(E460="謝金",支出入力表!C461,"")</f>
        <v/>
      </c>
      <c r="D460" s="165" t="str">
        <f>IF(支出入力表!E461="謝金","謝金","")</f>
        <v/>
      </c>
      <c r="E460" s="165" t="str">
        <f>IF(支出入力表!F461="謝金","謝金","")</f>
        <v/>
      </c>
      <c r="F460" s="164" t="str">
        <f>IF(E460="謝金",VLOOKUP(E460,支出入力表!F461:$M$2000,3,FALSE),"")</f>
        <v/>
      </c>
      <c r="G460" s="164" t="str">
        <f>IF(E460="謝金",VLOOKUP(E460,支出入力表!F461:$M$2000,4,FALSE),"")</f>
        <v/>
      </c>
      <c r="H460" s="166" t="str">
        <f>IF(E460="謝金",VLOOKUP(E460,支出入力表!F461:$M$2000,5,FALSE),"")</f>
        <v/>
      </c>
      <c r="I460" s="167" t="str">
        <f>IF(E460="謝金",VLOOKUP(E460,支出入力表!F461:$M$2000,6,FALSE),"")</f>
        <v/>
      </c>
      <c r="J460" s="167" t="str">
        <f>IF(E460="謝金",VLOOKUP(E460,支出入力表!F461:$M$2000,7,FALSE),"")</f>
        <v/>
      </c>
      <c r="K460" s="168" t="str">
        <f>IF(E460="謝金",VLOOKUP(E460,支出入力表!F461:$M$2000,8,FALSE),"")</f>
        <v/>
      </c>
    </row>
    <row r="461" spans="2:11" x14ac:dyDescent="0.55000000000000004">
      <c r="B461" s="178" t="str">
        <f>IF(E461="謝金",支出入力表!A462,"")</f>
        <v/>
      </c>
      <c r="C461" s="164" t="str">
        <f>IF(E461="謝金",支出入力表!C462,"")</f>
        <v/>
      </c>
      <c r="D461" s="165" t="str">
        <f>IF(支出入力表!E462="謝金","謝金","")</f>
        <v/>
      </c>
      <c r="E461" s="165" t="str">
        <f>IF(支出入力表!F462="謝金","謝金","")</f>
        <v/>
      </c>
      <c r="F461" s="164" t="str">
        <f>IF(E461="謝金",VLOOKUP(E461,支出入力表!F462:$M$2000,3,FALSE),"")</f>
        <v/>
      </c>
      <c r="G461" s="164" t="str">
        <f>IF(E461="謝金",VLOOKUP(E461,支出入力表!F462:$M$2000,4,FALSE),"")</f>
        <v/>
      </c>
      <c r="H461" s="166" t="str">
        <f>IF(E461="謝金",VLOOKUP(E461,支出入力表!F462:$M$2000,5,FALSE),"")</f>
        <v/>
      </c>
      <c r="I461" s="167" t="str">
        <f>IF(E461="謝金",VLOOKUP(E461,支出入力表!F462:$M$2000,6,FALSE),"")</f>
        <v/>
      </c>
      <c r="J461" s="167" t="str">
        <f>IF(E461="謝金",VLOOKUP(E461,支出入力表!F462:$M$2000,7,FALSE),"")</f>
        <v/>
      </c>
      <c r="K461" s="168" t="str">
        <f>IF(E461="謝金",VLOOKUP(E461,支出入力表!F462:$M$2000,8,FALSE),"")</f>
        <v/>
      </c>
    </row>
    <row r="462" spans="2:11" x14ac:dyDescent="0.55000000000000004">
      <c r="B462" s="178" t="str">
        <f>IF(E462="謝金",支出入力表!A463,"")</f>
        <v/>
      </c>
      <c r="C462" s="164" t="str">
        <f>IF(E462="謝金",支出入力表!C463,"")</f>
        <v/>
      </c>
      <c r="D462" s="165" t="str">
        <f>IF(支出入力表!E463="謝金","謝金","")</f>
        <v/>
      </c>
      <c r="E462" s="165" t="str">
        <f>IF(支出入力表!F463="謝金","謝金","")</f>
        <v/>
      </c>
      <c r="F462" s="164" t="str">
        <f>IF(E462="謝金",VLOOKUP(E462,支出入力表!F463:$M$2000,3,FALSE),"")</f>
        <v/>
      </c>
      <c r="G462" s="164" t="str">
        <f>IF(E462="謝金",VLOOKUP(E462,支出入力表!F463:$M$2000,4,FALSE),"")</f>
        <v/>
      </c>
      <c r="H462" s="166" t="str">
        <f>IF(E462="謝金",VLOOKUP(E462,支出入力表!F463:$M$2000,5,FALSE),"")</f>
        <v/>
      </c>
      <c r="I462" s="167" t="str">
        <f>IF(E462="謝金",VLOOKUP(E462,支出入力表!F463:$M$2000,6,FALSE),"")</f>
        <v/>
      </c>
      <c r="J462" s="167" t="str">
        <f>IF(E462="謝金",VLOOKUP(E462,支出入力表!F463:$M$2000,7,FALSE),"")</f>
        <v/>
      </c>
      <c r="K462" s="168" t="str">
        <f>IF(E462="謝金",VLOOKUP(E462,支出入力表!F463:$M$2000,8,FALSE),"")</f>
        <v/>
      </c>
    </row>
    <row r="463" spans="2:11" x14ac:dyDescent="0.55000000000000004">
      <c r="B463" s="178" t="str">
        <f>IF(E463="謝金",支出入力表!A464,"")</f>
        <v/>
      </c>
      <c r="C463" s="164" t="str">
        <f>IF(E463="謝金",支出入力表!C464,"")</f>
        <v/>
      </c>
      <c r="D463" s="165" t="str">
        <f>IF(支出入力表!E464="謝金","謝金","")</f>
        <v/>
      </c>
      <c r="E463" s="165" t="str">
        <f>IF(支出入力表!F464="謝金","謝金","")</f>
        <v/>
      </c>
      <c r="F463" s="164" t="str">
        <f>IF(E463="謝金",VLOOKUP(E463,支出入力表!F464:$M$2000,3,FALSE),"")</f>
        <v/>
      </c>
      <c r="G463" s="164" t="str">
        <f>IF(E463="謝金",VLOOKUP(E463,支出入力表!F464:$M$2000,4,FALSE),"")</f>
        <v/>
      </c>
      <c r="H463" s="166" t="str">
        <f>IF(E463="謝金",VLOOKUP(E463,支出入力表!F464:$M$2000,5,FALSE),"")</f>
        <v/>
      </c>
      <c r="I463" s="167" t="str">
        <f>IF(E463="謝金",VLOOKUP(E463,支出入力表!F464:$M$2000,6,FALSE),"")</f>
        <v/>
      </c>
      <c r="J463" s="167" t="str">
        <f>IF(E463="謝金",VLOOKUP(E463,支出入力表!F464:$M$2000,7,FALSE),"")</f>
        <v/>
      </c>
      <c r="K463" s="168" t="str">
        <f>IF(E463="謝金",VLOOKUP(E463,支出入力表!F464:$M$2000,8,FALSE),"")</f>
        <v/>
      </c>
    </row>
    <row r="464" spans="2:11" x14ac:dyDescent="0.55000000000000004">
      <c r="B464" s="178" t="str">
        <f>IF(E464="謝金",支出入力表!A465,"")</f>
        <v/>
      </c>
      <c r="C464" s="164" t="str">
        <f>IF(E464="謝金",支出入力表!C465,"")</f>
        <v/>
      </c>
      <c r="D464" s="165" t="str">
        <f>IF(支出入力表!E465="謝金","謝金","")</f>
        <v/>
      </c>
      <c r="E464" s="165" t="str">
        <f>IF(支出入力表!F465="謝金","謝金","")</f>
        <v/>
      </c>
      <c r="F464" s="164" t="str">
        <f>IF(E464="謝金",VLOOKUP(E464,支出入力表!F465:$M$2000,3,FALSE),"")</f>
        <v/>
      </c>
      <c r="G464" s="164" t="str">
        <f>IF(E464="謝金",VLOOKUP(E464,支出入力表!F465:$M$2000,4,FALSE),"")</f>
        <v/>
      </c>
      <c r="H464" s="166" t="str">
        <f>IF(E464="謝金",VLOOKUP(E464,支出入力表!F465:$M$2000,5,FALSE),"")</f>
        <v/>
      </c>
      <c r="I464" s="167" t="str">
        <f>IF(E464="謝金",VLOOKUP(E464,支出入力表!F465:$M$2000,6,FALSE),"")</f>
        <v/>
      </c>
      <c r="J464" s="167" t="str">
        <f>IF(E464="謝金",VLOOKUP(E464,支出入力表!F465:$M$2000,7,FALSE),"")</f>
        <v/>
      </c>
      <c r="K464" s="168" t="str">
        <f>IF(E464="謝金",VLOOKUP(E464,支出入力表!F465:$M$2000,8,FALSE),"")</f>
        <v/>
      </c>
    </row>
    <row r="465" spans="2:11" x14ac:dyDescent="0.55000000000000004">
      <c r="B465" s="178" t="str">
        <f>IF(E465="謝金",支出入力表!A466,"")</f>
        <v/>
      </c>
      <c r="C465" s="164" t="str">
        <f>IF(E465="謝金",支出入力表!C466,"")</f>
        <v/>
      </c>
      <c r="D465" s="165" t="str">
        <f>IF(支出入力表!E466="謝金","謝金","")</f>
        <v/>
      </c>
      <c r="E465" s="165" t="str">
        <f>IF(支出入力表!F466="謝金","謝金","")</f>
        <v/>
      </c>
      <c r="F465" s="164" t="str">
        <f>IF(E465="謝金",VLOOKUP(E465,支出入力表!F466:$M$2000,3,FALSE),"")</f>
        <v/>
      </c>
      <c r="G465" s="164" t="str">
        <f>IF(E465="謝金",VLOOKUP(E465,支出入力表!F466:$M$2000,4,FALSE),"")</f>
        <v/>
      </c>
      <c r="H465" s="166" t="str">
        <f>IF(E465="謝金",VLOOKUP(E465,支出入力表!F466:$M$2000,5,FALSE),"")</f>
        <v/>
      </c>
      <c r="I465" s="167" t="str">
        <f>IF(E465="謝金",VLOOKUP(E465,支出入力表!F466:$M$2000,6,FALSE),"")</f>
        <v/>
      </c>
      <c r="J465" s="167" t="str">
        <f>IF(E465="謝金",VLOOKUP(E465,支出入力表!F466:$M$2000,7,FALSE),"")</f>
        <v/>
      </c>
      <c r="K465" s="168" t="str">
        <f>IF(E465="謝金",VLOOKUP(E465,支出入力表!F466:$M$2000,8,FALSE),"")</f>
        <v/>
      </c>
    </row>
    <row r="466" spans="2:11" x14ac:dyDescent="0.55000000000000004">
      <c r="B466" s="178" t="str">
        <f>IF(E466="謝金",支出入力表!A467,"")</f>
        <v/>
      </c>
      <c r="C466" s="164" t="str">
        <f>IF(E466="謝金",支出入力表!C467,"")</f>
        <v/>
      </c>
      <c r="D466" s="165" t="str">
        <f>IF(支出入力表!E467="謝金","謝金","")</f>
        <v/>
      </c>
      <c r="E466" s="165" t="str">
        <f>IF(支出入力表!F467="謝金","謝金","")</f>
        <v/>
      </c>
      <c r="F466" s="164" t="str">
        <f>IF(E466="謝金",VLOOKUP(E466,支出入力表!F467:$M$2000,3,FALSE),"")</f>
        <v/>
      </c>
      <c r="G466" s="164" t="str">
        <f>IF(E466="謝金",VLOOKUP(E466,支出入力表!F467:$M$2000,4,FALSE),"")</f>
        <v/>
      </c>
      <c r="H466" s="166" t="str">
        <f>IF(E466="謝金",VLOOKUP(E466,支出入力表!F467:$M$2000,5,FALSE),"")</f>
        <v/>
      </c>
      <c r="I466" s="167" t="str">
        <f>IF(E466="謝金",VLOOKUP(E466,支出入力表!F467:$M$2000,6,FALSE),"")</f>
        <v/>
      </c>
      <c r="J466" s="167" t="str">
        <f>IF(E466="謝金",VLOOKUP(E466,支出入力表!F467:$M$2000,7,FALSE),"")</f>
        <v/>
      </c>
      <c r="K466" s="168" t="str">
        <f>IF(E466="謝金",VLOOKUP(E466,支出入力表!F467:$M$2000,8,FALSE),"")</f>
        <v/>
      </c>
    </row>
    <row r="467" spans="2:11" x14ac:dyDescent="0.55000000000000004">
      <c r="B467" s="178" t="str">
        <f>IF(E467="謝金",支出入力表!A468,"")</f>
        <v/>
      </c>
      <c r="C467" s="164" t="str">
        <f>IF(E467="謝金",支出入力表!C468,"")</f>
        <v/>
      </c>
      <c r="D467" s="165" t="str">
        <f>IF(支出入力表!E468="謝金","謝金","")</f>
        <v/>
      </c>
      <c r="E467" s="165" t="str">
        <f>IF(支出入力表!F468="謝金","謝金","")</f>
        <v/>
      </c>
      <c r="F467" s="164" t="str">
        <f>IF(E467="謝金",VLOOKUP(E467,支出入力表!F468:$M$2000,3,FALSE),"")</f>
        <v/>
      </c>
      <c r="G467" s="164" t="str">
        <f>IF(E467="謝金",VLOOKUP(E467,支出入力表!F468:$M$2000,4,FALSE),"")</f>
        <v/>
      </c>
      <c r="H467" s="166" t="str">
        <f>IF(E467="謝金",VLOOKUP(E467,支出入力表!F468:$M$2000,5,FALSE),"")</f>
        <v/>
      </c>
      <c r="I467" s="167" t="str">
        <f>IF(E467="謝金",VLOOKUP(E467,支出入力表!F468:$M$2000,6,FALSE),"")</f>
        <v/>
      </c>
      <c r="J467" s="167" t="str">
        <f>IF(E467="謝金",VLOOKUP(E467,支出入力表!F468:$M$2000,7,FALSE),"")</f>
        <v/>
      </c>
      <c r="K467" s="168" t="str">
        <f>IF(E467="謝金",VLOOKUP(E467,支出入力表!F468:$M$2000,8,FALSE),"")</f>
        <v/>
      </c>
    </row>
    <row r="468" spans="2:11" x14ac:dyDescent="0.55000000000000004">
      <c r="B468" s="178" t="str">
        <f>IF(E468="謝金",支出入力表!A469,"")</f>
        <v/>
      </c>
      <c r="C468" s="164" t="str">
        <f>IF(E468="謝金",支出入力表!C469,"")</f>
        <v/>
      </c>
      <c r="D468" s="165" t="str">
        <f>IF(支出入力表!E469="謝金","謝金","")</f>
        <v/>
      </c>
      <c r="E468" s="165" t="str">
        <f>IF(支出入力表!F469="謝金","謝金","")</f>
        <v/>
      </c>
      <c r="F468" s="164" t="str">
        <f>IF(E468="謝金",VLOOKUP(E468,支出入力表!F469:$M$2000,3,FALSE),"")</f>
        <v/>
      </c>
      <c r="G468" s="164" t="str">
        <f>IF(E468="謝金",VLOOKUP(E468,支出入力表!F469:$M$2000,4,FALSE),"")</f>
        <v/>
      </c>
      <c r="H468" s="166" t="str">
        <f>IF(E468="謝金",VLOOKUP(E468,支出入力表!F469:$M$2000,5,FALSE),"")</f>
        <v/>
      </c>
      <c r="I468" s="167" t="str">
        <f>IF(E468="謝金",VLOOKUP(E468,支出入力表!F469:$M$2000,6,FALSE),"")</f>
        <v/>
      </c>
      <c r="J468" s="167" t="str">
        <f>IF(E468="謝金",VLOOKUP(E468,支出入力表!F469:$M$2000,7,FALSE),"")</f>
        <v/>
      </c>
      <c r="K468" s="168" t="str">
        <f>IF(E468="謝金",VLOOKUP(E468,支出入力表!F469:$M$2000,8,FALSE),"")</f>
        <v/>
      </c>
    </row>
    <row r="469" spans="2:11" x14ac:dyDescent="0.55000000000000004">
      <c r="B469" s="178" t="str">
        <f>IF(E469="謝金",支出入力表!A470,"")</f>
        <v/>
      </c>
      <c r="C469" s="164" t="str">
        <f>IF(E469="謝金",支出入力表!C470,"")</f>
        <v/>
      </c>
      <c r="D469" s="165" t="str">
        <f>IF(支出入力表!E470="謝金","謝金","")</f>
        <v/>
      </c>
      <c r="E469" s="165" t="str">
        <f>IF(支出入力表!F470="謝金","謝金","")</f>
        <v/>
      </c>
      <c r="F469" s="164" t="str">
        <f>IF(E469="謝金",VLOOKUP(E469,支出入力表!F470:$M$2000,3,FALSE),"")</f>
        <v/>
      </c>
      <c r="G469" s="164" t="str">
        <f>IF(E469="謝金",VLOOKUP(E469,支出入力表!F470:$M$2000,4,FALSE),"")</f>
        <v/>
      </c>
      <c r="H469" s="166" t="str">
        <f>IF(E469="謝金",VLOOKUP(E469,支出入力表!F470:$M$2000,5,FALSE),"")</f>
        <v/>
      </c>
      <c r="I469" s="167" t="str">
        <f>IF(E469="謝金",VLOOKUP(E469,支出入力表!F470:$M$2000,6,FALSE),"")</f>
        <v/>
      </c>
      <c r="J469" s="167" t="str">
        <f>IF(E469="謝金",VLOOKUP(E469,支出入力表!F470:$M$2000,7,FALSE),"")</f>
        <v/>
      </c>
      <c r="K469" s="168" t="str">
        <f>IF(E469="謝金",VLOOKUP(E469,支出入力表!F470:$M$2000,8,FALSE),"")</f>
        <v/>
      </c>
    </row>
    <row r="470" spans="2:11" x14ac:dyDescent="0.55000000000000004">
      <c r="B470" s="178" t="str">
        <f>IF(E470="謝金",支出入力表!A471,"")</f>
        <v/>
      </c>
      <c r="C470" s="164" t="str">
        <f>IF(E470="謝金",支出入力表!C471,"")</f>
        <v/>
      </c>
      <c r="D470" s="165" t="str">
        <f>IF(支出入力表!E471="謝金","謝金","")</f>
        <v/>
      </c>
      <c r="E470" s="165" t="str">
        <f>IF(支出入力表!F471="謝金","謝金","")</f>
        <v/>
      </c>
      <c r="F470" s="164" t="str">
        <f>IF(E470="謝金",VLOOKUP(E470,支出入力表!F471:$M$2000,3,FALSE),"")</f>
        <v/>
      </c>
      <c r="G470" s="164" t="str">
        <f>IF(E470="謝金",VLOOKUP(E470,支出入力表!F471:$M$2000,4,FALSE),"")</f>
        <v/>
      </c>
      <c r="H470" s="166" t="str">
        <f>IF(E470="謝金",VLOOKUP(E470,支出入力表!F471:$M$2000,5,FALSE),"")</f>
        <v/>
      </c>
      <c r="I470" s="167" t="str">
        <f>IF(E470="謝金",VLOOKUP(E470,支出入力表!F471:$M$2000,6,FALSE),"")</f>
        <v/>
      </c>
      <c r="J470" s="167" t="str">
        <f>IF(E470="謝金",VLOOKUP(E470,支出入力表!F471:$M$2000,7,FALSE),"")</f>
        <v/>
      </c>
      <c r="K470" s="168" t="str">
        <f>IF(E470="謝金",VLOOKUP(E470,支出入力表!F471:$M$2000,8,FALSE),"")</f>
        <v/>
      </c>
    </row>
    <row r="471" spans="2:11" x14ac:dyDescent="0.55000000000000004">
      <c r="B471" s="178" t="str">
        <f>IF(E471="謝金",支出入力表!A472,"")</f>
        <v/>
      </c>
      <c r="C471" s="164" t="str">
        <f>IF(E471="謝金",支出入力表!C472,"")</f>
        <v/>
      </c>
      <c r="D471" s="165" t="str">
        <f>IF(支出入力表!E472="謝金","謝金","")</f>
        <v/>
      </c>
      <c r="E471" s="165" t="str">
        <f>IF(支出入力表!F472="謝金","謝金","")</f>
        <v/>
      </c>
      <c r="F471" s="164" t="str">
        <f>IF(E471="謝金",VLOOKUP(E471,支出入力表!F472:$M$2000,3,FALSE),"")</f>
        <v/>
      </c>
      <c r="G471" s="164" t="str">
        <f>IF(E471="謝金",VLOOKUP(E471,支出入力表!F472:$M$2000,4,FALSE),"")</f>
        <v/>
      </c>
      <c r="H471" s="166" t="str">
        <f>IF(E471="謝金",VLOOKUP(E471,支出入力表!F472:$M$2000,5,FALSE),"")</f>
        <v/>
      </c>
      <c r="I471" s="167" t="str">
        <f>IF(E471="謝金",VLOOKUP(E471,支出入力表!F472:$M$2000,6,FALSE),"")</f>
        <v/>
      </c>
      <c r="J471" s="167" t="str">
        <f>IF(E471="謝金",VLOOKUP(E471,支出入力表!F472:$M$2000,7,FALSE),"")</f>
        <v/>
      </c>
      <c r="K471" s="168" t="str">
        <f>IF(E471="謝金",VLOOKUP(E471,支出入力表!F472:$M$2000,8,FALSE),"")</f>
        <v/>
      </c>
    </row>
    <row r="472" spans="2:11" x14ac:dyDescent="0.55000000000000004">
      <c r="B472" s="178" t="str">
        <f>IF(E472="謝金",支出入力表!A473,"")</f>
        <v/>
      </c>
      <c r="C472" s="164" t="str">
        <f>IF(E472="謝金",支出入力表!C473,"")</f>
        <v/>
      </c>
      <c r="D472" s="165" t="str">
        <f>IF(支出入力表!E473="謝金","謝金","")</f>
        <v/>
      </c>
      <c r="E472" s="165" t="str">
        <f>IF(支出入力表!F473="謝金","謝金","")</f>
        <v/>
      </c>
      <c r="F472" s="164" t="str">
        <f>IF(E472="謝金",VLOOKUP(E472,支出入力表!F473:$M$2000,3,FALSE),"")</f>
        <v/>
      </c>
      <c r="G472" s="164" t="str">
        <f>IF(E472="謝金",VLOOKUP(E472,支出入力表!F473:$M$2000,4,FALSE),"")</f>
        <v/>
      </c>
      <c r="H472" s="166" t="str">
        <f>IF(E472="謝金",VLOOKUP(E472,支出入力表!F473:$M$2000,5,FALSE),"")</f>
        <v/>
      </c>
      <c r="I472" s="167" t="str">
        <f>IF(E472="謝金",VLOOKUP(E472,支出入力表!F473:$M$2000,6,FALSE),"")</f>
        <v/>
      </c>
      <c r="J472" s="167" t="str">
        <f>IF(E472="謝金",VLOOKUP(E472,支出入力表!F473:$M$2000,7,FALSE),"")</f>
        <v/>
      </c>
      <c r="K472" s="168" t="str">
        <f>IF(E472="謝金",VLOOKUP(E472,支出入力表!F473:$M$2000,8,FALSE),"")</f>
        <v/>
      </c>
    </row>
    <row r="473" spans="2:11" x14ac:dyDescent="0.55000000000000004">
      <c r="B473" s="178" t="str">
        <f>IF(E473="謝金",支出入力表!A474,"")</f>
        <v/>
      </c>
      <c r="C473" s="164" t="str">
        <f>IF(E473="謝金",支出入力表!C474,"")</f>
        <v/>
      </c>
      <c r="D473" s="165" t="str">
        <f>IF(支出入力表!E474="謝金","謝金","")</f>
        <v/>
      </c>
      <c r="E473" s="165" t="str">
        <f>IF(支出入力表!F474="謝金","謝金","")</f>
        <v/>
      </c>
      <c r="F473" s="164" t="str">
        <f>IF(E473="謝金",VLOOKUP(E473,支出入力表!F474:$M$2000,3,FALSE),"")</f>
        <v/>
      </c>
      <c r="G473" s="164" t="str">
        <f>IF(E473="謝金",VLOOKUP(E473,支出入力表!F474:$M$2000,4,FALSE),"")</f>
        <v/>
      </c>
      <c r="H473" s="166" t="str">
        <f>IF(E473="謝金",VLOOKUP(E473,支出入力表!F474:$M$2000,5,FALSE),"")</f>
        <v/>
      </c>
      <c r="I473" s="167" t="str">
        <f>IF(E473="謝金",VLOOKUP(E473,支出入力表!F474:$M$2000,6,FALSE),"")</f>
        <v/>
      </c>
      <c r="J473" s="167" t="str">
        <f>IF(E473="謝金",VLOOKUP(E473,支出入力表!F474:$M$2000,7,FALSE),"")</f>
        <v/>
      </c>
      <c r="K473" s="168" t="str">
        <f>IF(E473="謝金",VLOOKUP(E473,支出入力表!F474:$M$2000,8,FALSE),"")</f>
        <v/>
      </c>
    </row>
    <row r="474" spans="2:11" x14ac:dyDescent="0.55000000000000004">
      <c r="B474" s="178" t="str">
        <f>IF(E474="謝金",支出入力表!A475,"")</f>
        <v/>
      </c>
      <c r="C474" s="164" t="str">
        <f>IF(E474="謝金",支出入力表!C475,"")</f>
        <v/>
      </c>
      <c r="D474" s="165" t="str">
        <f>IF(支出入力表!E475="謝金","謝金","")</f>
        <v/>
      </c>
      <c r="E474" s="165" t="str">
        <f>IF(支出入力表!F475="謝金","謝金","")</f>
        <v/>
      </c>
      <c r="F474" s="164" t="str">
        <f>IF(E474="謝金",VLOOKUP(E474,支出入力表!F475:$M$2000,3,FALSE),"")</f>
        <v/>
      </c>
      <c r="G474" s="164" t="str">
        <f>IF(E474="謝金",VLOOKUP(E474,支出入力表!F475:$M$2000,4,FALSE),"")</f>
        <v/>
      </c>
      <c r="H474" s="166" t="str">
        <f>IF(E474="謝金",VLOOKUP(E474,支出入力表!F475:$M$2000,5,FALSE),"")</f>
        <v/>
      </c>
      <c r="I474" s="167" t="str">
        <f>IF(E474="謝金",VLOOKUP(E474,支出入力表!F475:$M$2000,6,FALSE),"")</f>
        <v/>
      </c>
      <c r="J474" s="167" t="str">
        <f>IF(E474="謝金",VLOOKUP(E474,支出入力表!F475:$M$2000,7,FALSE),"")</f>
        <v/>
      </c>
      <c r="K474" s="168" t="str">
        <f>IF(E474="謝金",VLOOKUP(E474,支出入力表!F475:$M$2000,8,FALSE),"")</f>
        <v/>
      </c>
    </row>
    <row r="475" spans="2:11" x14ac:dyDescent="0.55000000000000004">
      <c r="B475" s="178" t="str">
        <f>IF(E475="謝金",支出入力表!A476,"")</f>
        <v/>
      </c>
      <c r="C475" s="164" t="str">
        <f>IF(E475="謝金",支出入力表!C476,"")</f>
        <v/>
      </c>
      <c r="D475" s="165" t="str">
        <f>IF(支出入力表!E476="謝金","謝金","")</f>
        <v/>
      </c>
      <c r="E475" s="165" t="str">
        <f>IF(支出入力表!F476="謝金","謝金","")</f>
        <v/>
      </c>
      <c r="F475" s="164" t="str">
        <f>IF(E475="謝金",VLOOKUP(E475,支出入力表!F476:$M$2000,3,FALSE),"")</f>
        <v/>
      </c>
      <c r="G475" s="164" t="str">
        <f>IF(E475="謝金",VLOOKUP(E475,支出入力表!F476:$M$2000,4,FALSE),"")</f>
        <v/>
      </c>
      <c r="H475" s="166" t="str">
        <f>IF(E475="謝金",VLOOKUP(E475,支出入力表!F476:$M$2000,5,FALSE),"")</f>
        <v/>
      </c>
      <c r="I475" s="167" t="str">
        <f>IF(E475="謝金",VLOOKUP(E475,支出入力表!F476:$M$2000,6,FALSE),"")</f>
        <v/>
      </c>
      <c r="J475" s="167" t="str">
        <f>IF(E475="謝金",VLOOKUP(E475,支出入力表!F476:$M$2000,7,FALSE),"")</f>
        <v/>
      </c>
      <c r="K475" s="168" t="str">
        <f>IF(E475="謝金",VLOOKUP(E475,支出入力表!F476:$M$2000,8,FALSE),"")</f>
        <v/>
      </c>
    </row>
    <row r="476" spans="2:11" x14ac:dyDescent="0.55000000000000004">
      <c r="B476" s="178" t="str">
        <f>IF(E476="謝金",支出入力表!A477,"")</f>
        <v/>
      </c>
      <c r="C476" s="164" t="str">
        <f>IF(E476="謝金",支出入力表!C477,"")</f>
        <v/>
      </c>
      <c r="D476" s="165" t="str">
        <f>IF(支出入力表!E477="謝金","謝金","")</f>
        <v/>
      </c>
      <c r="E476" s="165" t="str">
        <f>IF(支出入力表!F477="謝金","謝金","")</f>
        <v/>
      </c>
      <c r="F476" s="164" t="str">
        <f>IF(E476="謝金",VLOOKUP(E476,支出入力表!F477:$M$2000,3,FALSE),"")</f>
        <v/>
      </c>
      <c r="G476" s="164" t="str">
        <f>IF(E476="謝金",VLOOKUP(E476,支出入力表!F477:$M$2000,4,FALSE),"")</f>
        <v/>
      </c>
      <c r="H476" s="166" t="str">
        <f>IF(E476="謝金",VLOOKUP(E476,支出入力表!F477:$M$2000,5,FALSE),"")</f>
        <v/>
      </c>
      <c r="I476" s="167" t="str">
        <f>IF(E476="謝金",VLOOKUP(E476,支出入力表!F477:$M$2000,6,FALSE),"")</f>
        <v/>
      </c>
      <c r="J476" s="167" t="str">
        <f>IF(E476="謝金",VLOOKUP(E476,支出入力表!F477:$M$2000,7,FALSE),"")</f>
        <v/>
      </c>
      <c r="K476" s="168" t="str">
        <f>IF(E476="謝金",VLOOKUP(E476,支出入力表!F477:$M$2000,8,FALSE),"")</f>
        <v/>
      </c>
    </row>
    <row r="477" spans="2:11" x14ac:dyDescent="0.55000000000000004">
      <c r="B477" s="178" t="str">
        <f>IF(E477="謝金",支出入力表!A478,"")</f>
        <v/>
      </c>
      <c r="C477" s="164" t="str">
        <f>IF(E477="謝金",支出入力表!C478,"")</f>
        <v/>
      </c>
      <c r="D477" s="165" t="str">
        <f>IF(支出入力表!E478="謝金","謝金","")</f>
        <v/>
      </c>
      <c r="E477" s="165" t="str">
        <f>IF(支出入力表!F478="謝金","謝金","")</f>
        <v/>
      </c>
      <c r="F477" s="164" t="str">
        <f>IF(E477="謝金",VLOOKUP(E477,支出入力表!F478:$M$2000,3,FALSE),"")</f>
        <v/>
      </c>
      <c r="G477" s="164" t="str">
        <f>IF(E477="謝金",VLOOKUP(E477,支出入力表!F478:$M$2000,4,FALSE),"")</f>
        <v/>
      </c>
      <c r="H477" s="166" t="str">
        <f>IF(E477="謝金",VLOOKUP(E477,支出入力表!F478:$M$2000,5,FALSE),"")</f>
        <v/>
      </c>
      <c r="I477" s="167" t="str">
        <f>IF(E477="謝金",VLOOKUP(E477,支出入力表!F478:$M$2000,6,FALSE),"")</f>
        <v/>
      </c>
      <c r="J477" s="167" t="str">
        <f>IF(E477="謝金",VLOOKUP(E477,支出入力表!F478:$M$2000,7,FALSE),"")</f>
        <v/>
      </c>
      <c r="K477" s="168" t="str">
        <f>IF(E477="謝金",VLOOKUP(E477,支出入力表!F478:$M$2000,8,FALSE),"")</f>
        <v/>
      </c>
    </row>
    <row r="478" spans="2:11" x14ac:dyDescent="0.55000000000000004">
      <c r="B478" s="178" t="str">
        <f>IF(E478="謝金",支出入力表!A479,"")</f>
        <v/>
      </c>
      <c r="C478" s="164" t="str">
        <f>IF(E478="謝金",支出入力表!C479,"")</f>
        <v/>
      </c>
      <c r="D478" s="165" t="str">
        <f>IF(支出入力表!E479="謝金","謝金","")</f>
        <v/>
      </c>
      <c r="E478" s="165" t="str">
        <f>IF(支出入力表!F479="謝金","謝金","")</f>
        <v/>
      </c>
      <c r="F478" s="164" t="str">
        <f>IF(E478="謝金",VLOOKUP(E478,支出入力表!F479:$M$2000,3,FALSE),"")</f>
        <v/>
      </c>
      <c r="G478" s="164" t="str">
        <f>IF(E478="謝金",VLOOKUP(E478,支出入力表!F479:$M$2000,4,FALSE),"")</f>
        <v/>
      </c>
      <c r="H478" s="166" t="str">
        <f>IF(E478="謝金",VLOOKUP(E478,支出入力表!F479:$M$2000,5,FALSE),"")</f>
        <v/>
      </c>
      <c r="I478" s="167" t="str">
        <f>IF(E478="謝金",VLOOKUP(E478,支出入力表!F479:$M$2000,6,FALSE),"")</f>
        <v/>
      </c>
      <c r="J478" s="167" t="str">
        <f>IF(E478="謝金",VLOOKUP(E478,支出入力表!F479:$M$2000,7,FALSE),"")</f>
        <v/>
      </c>
      <c r="K478" s="168" t="str">
        <f>IF(E478="謝金",VLOOKUP(E478,支出入力表!F479:$M$2000,8,FALSE),"")</f>
        <v/>
      </c>
    </row>
    <row r="479" spans="2:11" x14ac:dyDescent="0.55000000000000004">
      <c r="B479" s="178" t="str">
        <f>IF(E479="謝金",支出入力表!A480,"")</f>
        <v/>
      </c>
      <c r="C479" s="164" t="str">
        <f>IF(E479="謝金",支出入力表!C480,"")</f>
        <v/>
      </c>
      <c r="D479" s="165" t="str">
        <f>IF(支出入力表!E480="謝金","謝金","")</f>
        <v/>
      </c>
      <c r="E479" s="165" t="str">
        <f>IF(支出入力表!F480="謝金","謝金","")</f>
        <v/>
      </c>
      <c r="F479" s="164" t="str">
        <f>IF(E479="謝金",VLOOKUP(E479,支出入力表!F480:$M$2000,3,FALSE),"")</f>
        <v/>
      </c>
      <c r="G479" s="164" t="str">
        <f>IF(E479="謝金",VLOOKUP(E479,支出入力表!F480:$M$2000,4,FALSE),"")</f>
        <v/>
      </c>
      <c r="H479" s="166" t="str">
        <f>IF(E479="謝金",VLOOKUP(E479,支出入力表!F480:$M$2000,5,FALSE),"")</f>
        <v/>
      </c>
      <c r="I479" s="167" t="str">
        <f>IF(E479="謝金",VLOOKUP(E479,支出入力表!F480:$M$2000,6,FALSE),"")</f>
        <v/>
      </c>
      <c r="J479" s="167" t="str">
        <f>IF(E479="謝金",VLOOKUP(E479,支出入力表!F480:$M$2000,7,FALSE),"")</f>
        <v/>
      </c>
      <c r="K479" s="168" t="str">
        <f>IF(E479="謝金",VLOOKUP(E479,支出入力表!F480:$M$2000,8,FALSE),"")</f>
        <v/>
      </c>
    </row>
    <row r="480" spans="2:11" x14ac:dyDescent="0.55000000000000004">
      <c r="B480" s="178" t="str">
        <f>IF(E480="謝金",支出入力表!A481,"")</f>
        <v/>
      </c>
      <c r="C480" s="164" t="str">
        <f>IF(E480="謝金",支出入力表!C481,"")</f>
        <v/>
      </c>
      <c r="D480" s="165" t="str">
        <f>IF(支出入力表!E481="謝金","謝金","")</f>
        <v/>
      </c>
      <c r="E480" s="165" t="str">
        <f>IF(支出入力表!F481="謝金","謝金","")</f>
        <v/>
      </c>
      <c r="F480" s="164" t="str">
        <f>IF(E480="謝金",VLOOKUP(E480,支出入力表!F481:$M$2000,3,FALSE),"")</f>
        <v/>
      </c>
      <c r="G480" s="164" t="str">
        <f>IF(E480="謝金",VLOOKUP(E480,支出入力表!F481:$M$2000,4,FALSE),"")</f>
        <v/>
      </c>
      <c r="H480" s="166" t="str">
        <f>IF(E480="謝金",VLOOKUP(E480,支出入力表!F481:$M$2000,5,FALSE),"")</f>
        <v/>
      </c>
      <c r="I480" s="167" t="str">
        <f>IF(E480="謝金",VLOOKUP(E480,支出入力表!F481:$M$2000,6,FALSE),"")</f>
        <v/>
      </c>
      <c r="J480" s="167" t="str">
        <f>IF(E480="謝金",VLOOKUP(E480,支出入力表!F481:$M$2000,7,FALSE),"")</f>
        <v/>
      </c>
      <c r="K480" s="168" t="str">
        <f>IF(E480="謝金",VLOOKUP(E480,支出入力表!F481:$M$2000,8,FALSE),"")</f>
        <v/>
      </c>
    </row>
    <row r="481" spans="2:11" x14ac:dyDescent="0.55000000000000004">
      <c r="B481" s="178" t="str">
        <f>IF(E481="謝金",支出入力表!A482,"")</f>
        <v/>
      </c>
      <c r="C481" s="164" t="str">
        <f>IF(E481="謝金",支出入力表!C482,"")</f>
        <v/>
      </c>
      <c r="D481" s="165" t="str">
        <f>IF(支出入力表!E482="謝金","謝金","")</f>
        <v/>
      </c>
      <c r="E481" s="165" t="str">
        <f>IF(支出入力表!F482="謝金","謝金","")</f>
        <v/>
      </c>
      <c r="F481" s="164" t="str">
        <f>IF(E481="謝金",VLOOKUP(E481,支出入力表!F482:$M$2000,3,FALSE),"")</f>
        <v/>
      </c>
      <c r="G481" s="164" t="str">
        <f>IF(E481="謝金",VLOOKUP(E481,支出入力表!F482:$M$2000,4,FALSE),"")</f>
        <v/>
      </c>
      <c r="H481" s="166" t="str">
        <f>IF(E481="謝金",VLOOKUP(E481,支出入力表!F482:$M$2000,5,FALSE),"")</f>
        <v/>
      </c>
      <c r="I481" s="167" t="str">
        <f>IF(E481="謝金",VLOOKUP(E481,支出入力表!F482:$M$2000,6,FALSE),"")</f>
        <v/>
      </c>
      <c r="J481" s="167" t="str">
        <f>IF(E481="謝金",VLOOKUP(E481,支出入力表!F482:$M$2000,7,FALSE),"")</f>
        <v/>
      </c>
      <c r="K481" s="168" t="str">
        <f>IF(E481="謝金",VLOOKUP(E481,支出入力表!F482:$M$2000,8,FALSE),"")</f>
        <v/>
      </c>
    </row>
    <row r="482" spans="2:11" x14ac:dyDescent="0.55000000000000004">
      <c r="B482" s="178" t="str">
        <f>IF(E482="謝金",支出入力表!A483,"")</f>
        <v/>
      </c>
      <c r="C482" s="164" t="str">
        <f>IF(E482="謝金",支出入力表!C483,"")</f>
        <v/>
      </c>
      <c r="D482" s="165" t="str">
        <f>IF(支出入力表!E483="謝金","謝金","")</f>
        <v/>
      </c>
      <c r="E482" s="165" t="str">
        <f>IF(支出入力表!F483="謝金","謝金","")</f>
        <v/>
      </c>
      <c r="F482" s="164" t="str">
        <f>IF(E482="謝金",VLOOKUP(E482,支出入力表!F483:$M$2000,3,FALSE),"")</f>
        <v/>
      </c>
      <c r="G482" s="164" t="str">
        <f>IF(E482="謝金",VLOOKUP(E482,支出入力表!F483:$M$2000,4,FALSE),"")</f>
        <v/>
      </c>
      <c r="H482" s="166" t="str">
        <f>IF(E482="謝金",VLOOKUP(E482,支出入力表!F483:$M$2000,5,FALSE),"")</f>
        <v/>
      </c>
      <c r="I482" s="167" t="str">
        <f>IF(E482="謝金",VLOOKUP(E482,支出入力表!F483:$M$2000,6,FALSE),"")</f>
        <v/>
      </c>
      <c r="J482" s="167" t="str">
        <f>IF(E482="謝金",VLOOKUP(E482,支出入力表!F483:$M$2000,7,FALSE),"")</f>
        <v/>
      </c>
      <c r="K482" s="168" t="str">
        <f>IF(E482="謝金",VLOOKUP(E482,支出入力表!F483:$M$2000,8,FALSE),"")</f>
        <v/>
      </c>
    </row>
    <row r="483" spans="2:11" x14ac:dyDescent="0.55000000000000004">
      <c r="B483" s="178" t="str">
        <f>IF(E483="謝金",支出入力表!A484,"")</f>
        <v/>
      </c>
      <c r="C483" s="164" t="str">
        <f>IF(E483="謝金",支出入力表!C484,"")</f>
        <v/>
      </c>
      <c r="D483" s="165" t="str">
        <f>IF(支出入力表!E484="謝金","謝金","")</f>
        <v/>
      </c>
      <c r="E483" s="165" t="str">
        <f>IF(支出入力表!F484="謝金","謝金","")</f>
        <v/>
      </c>
      <c r="F483" s="164" t="str">
        <f>IF(E483="謝金",VLOOKUP(E483,支出入力表!F484:$M$2000,3,FALSE),"")</f>
        <v/>
      </c>
      <c r="G483" s="164" t="str">
        <f>IF(E483="謝金",VLOOKUP(E483,支出入力表!F484:$M$2000,4,FALSE),"")</f>
        <v/>
      </c>
      <c r="H483" s="166" t="str">
        <f>IF(E483="謝金",VLOOKUP(E483,支出入力表!F484:$M$2000,5,FALSE),"")</f>
        <v/>
      </c>
      <c r="I483" s="167" t="str">
        <f>IF(E483="謝金",VLOOKUP(E483,支出入力表!F484:$M$2000,6,FALSE),"")</f>
        <v/>
      </c>
      <c r="J483" s="167" t="str">
        <f>IF(E483="謝金",VLOOKUP(E483,支出入力表!F484:$M$2000,7,FALSE),"")</f>
        <v/>
      </c>
      <c r="K483" s="168" t="str">
        <f>IF(E483="謝金",VLOOKUP(E483,支出入力表!F484:$M$2000,8,FALSE),"")</f>
        <v/>
      </c>
    </row>
    <row r="484" spans="2:11" x14ac:dyDescent="0.55000000000000004">
      <c r="B484" s="178" t="str">
        <f>IF(E484="謝金",支出入力表!A485,"")</f>
        <v/>
      </c>
      <c r="C484" s="164" t="str">
        <f>IF(E484="謝金",支出入力表!C485,"")</f>
        <v/>
      </c>
      <c r="D484" s="165" t="str">
        <f>IF(支出入力表!E485="謝金","謝金","")</f>
        <v/>
      </c>
      <c r="E484" s="165" t="str">
        <f>IF(支出入力表!F485="謝金","謝金","")</f>
        <v/>
      </c>
      <c r="F484" s="164" t="str">
        <f>IF(E484="謝金",VLOOKUP(E484,支出入力表!F485:$M$2000,3,FALSE),"")</f>
        <v/>
      </c>
      <c r="G484" s="164" t="str">
        <f>IF(E484="謝金",VLOOKUP(E484,支出入力表!F485:$M$2000,4,FALSE),"")</f>
        <v/>
      </c>
      <c r="H484" s="166" t="str">
        <f>IF(E484="謝金",VLOOKUP(E484,支出入力表!F485:$M$2000,5,FALSE),"")</f>
        <v/>
      </c>
      <c r="I484" s="167" t="str">
        <f>IF(E484="謝金",VLOOKUP(E484,支出入力表!F485:$M$2000,6,FALSE),"")</f>
        <v/>
      </c>
      <c r="J484" s="167" t="str">
        <f>IF(E484="謝金",VLOOKUP(E484,支出入力表!F485:$M$2000,7,FALSE),"")</f>
        <v/>
      </c>
      <c r="K484" s="168" t="str">
        <f>IF(E484="謝金",VLOOKUP(E484,支出入力表!F485:$M$2000,8,FALSE),"")</f>
        <v/>
      </c>
    </row>
    <row r="485" spans="2:11" x14ac:dyDescent="0.55000000000000004">
      <c r="B485" s="178" t="str">
        <f>IF(E485="謝金",支出入力表!A486,"")</f>
        <v/>
      </c>
      <c r="C485" s="164" t="str">
        <f>IF(E485="謝金",支出入力表!C486,"")</f>
        <v/>
      </c>
      <c r="D485" s="165" t="str">
        <f>IF(支出入力表!E486="謝金","謝金","")</f>
        <v/>
      </c>
      <c r="E485" s="165" t="str">
        <f>IF(支出入力表!F486="謝金","謝金","")</f>
        <v/>
      </c>
      <c r="F485" s="164" t="str">
        <f>IF(E485="謝金",VLOOKUP(E485,支出入力表!F486:$M$2000,3,FALSE),"")</f>
        <v/>
      </c>
      <c r="G485" s="164" t="str">
        <f>IF(E485="謝金",VLOOKUP(E485,支出入力表!F486:$M$2000,4,FALSE),"")</f>
        <v/>
      </c>
      <c r="H485" s="166" t="str">
        <f>IF(E485="謝金",VLOOKUP(E485,支出入力表!F486:$M$2000,5,FALSE),"")</f>
        <v/>
      </c>
      <c r="I485" s="167" t="str">
        <f>IF(E485="謝金",VLOOKUP(E485,支出入力表!F486:$M$2000,6,FALSE),"")</f>
        <v/>
      </c>
      <c r="J485" s="167" t="str">
        <f>IF(E485="謝金",VLOOKUP(E485,支出入力表!F486:$M$2000,7,FALSE),"")</f>
        <v/>
      </c>
      <c r="K485" s="168" t="str">
        <f>IF(E485="謝金",VLOOKUP(E485,支出入力表!F486:$M$2000,8,FALSE),"")</f>
        <v/>
      </c>
    </row>
    <row r="486" spans="2:11" x14ac:dyDescent="0.55000000000000004">
      <c r="B486" s="178" t="str">
        <f>IF(E486="謝金",支出入力表!A487,"")</f>
        <v/>
      </c>
      <c r="C486" s="164" t="str">
        <f>IF(E486="謝金",支出入力表!C487,"")</f>
        <v/>
      </c>
      <c r="D486" s="165" t="str">
        <f>IF(支出入力表!E487="謝金","謝金","")</f>
        <v/>
      </c>
      <c r="E486" s="165" t="str">
        <f>IF(支出入力表!F487="謝金","謝金","")</f>
        <v/>
      </c>
      <c r="F486" s="164" t="str">
        <f>IF(E486="謝金",VLOOKUP(E486,支出入力表!F487:$M$2000,3,FALSE),"")</f>
        <v/>
      </c>
      <c r="G486" s="164" t="str">
        <f>IF(E486="謝金",VLOOKUP(E486,支出入力表!F487:$M$2000,4,FALSE),"")</f>
        <v/>
      </c>
      <c r="H486" s="166" t="str">
        <f>IF(E486="謝金",VLOOKUP(E486,支出入力表!F487:$M$2000,5,FALSE),"")</f>
        <v/>
      </c>
      <c r="I486" s="167" t="str">
        <f>IF(E486="謝金",VLOOKUP(E486,支出入力表!F487:$M$2000,6,FALSE),"")</f>
        <v/>
      </c>
      <c r="J486" s="167" t="str">
        <f>IF(E486="謝金",VLOOKUP(E486,支出入力表!F487:$M$2000,7,FALSE),"")</f>
        <v/>
      </c>
      <c r="K486" s="168" t="str">
        <f>IF(E486="謝金",VLOOKUP(E486,支出入力表!F487:$M$2000,8,FALSE),"")</f>
        <v/>
      </c>
    </row>
    <row r="487" spans="2:11" x14ac:dyDescent="0.55000000000000004">
      <c r="B487" s="178" t="str">
        <f>IF(E487="謝金",支出入力表!A488,"")</f>
        <v/>
      </c>
      <c r="C487" s="164" t="str">
        <f>IF(E487="謝金",支出入力表!C488,"")</f>
        <v/>
      </c>
      <c r="D487" s="165" t="str">
        <f>IF(支出入力表!E488="謝金","謝金","")</f>
        <v/>
      </c>
      <c r="E487" s="165" t="str">
        <f>IF(支出入力表!F488="謝金","謝金","")</f>
        <v/>
      </c>
      <c r="F487" s="164" t="str">
        <f>IF(E487="謝金",VLOOKUP(E487,支出入力表!F488:$M$2000,3,FALSE),"")</f>
        <v/>
      </c>
      <c r="G487" s="164" t="str">
        <f>IF(E487="謝金",VLOOKUP(E487,支出入力表!F488:$M$2000,4,FALSE),"")</f>
        <v/>
      </c>
      <c r="H487" s="166" t="str">
        <f>IF(E487="謝金",VLOOKUP(E487,支出入力表!F488:$M$2000,5,FALSE),"")</f>
        <v/>
      </c>
      <c r="I487" s="167" t="str">
        <f>IF(E487="謝金",VLOOKUP(E487,支出入力表!F488:$M$2000,6,FALSE),"")</f>
        <v/>
      </c>
      <c r="J487" s="167" t="str">
        <f>IF(E487="謝金",VLOOKUP(E487,支出入力表!F488:$M$2000,7,FALSE),"")</f>
        <v/>
      </c>
      <c r="K487" s="168" t="str">
        <f>IF(E487="謝金",VLOOKUP(E487,支出入力表!F488:$M$2000,8,FALSE),"")</f>
        <v/>
      </c>
    </row>
    <row r="488" spans="2:11" x14ac:dyDescent="0.55000000000000004">
      <c r="B488" s="178" t="str">
        <f>IF(E488="謝金",支出入力表!A489,"")</f>
        <v/>
      </c>
      <c r="C488" s="164" t="str">
        <f>IF(E488="謝金",支出入力表!C489,"")</f>
        <v/>
      </c>
      <c r="D488" s="165" t="str">
        <f>IF(支出入力表!E489="謝金","謝金","")</f>
        <v/>
      </c>
      <c r="E488" s="165" t="str">
        <f>IF(支出入力表!F489="謝金","謝金","")</f>
        <v/>
      </c>
      <c r="F488" s="164" t="str">
        <f>IF(E488="謝金",VLOOKUP(E488,支出入力表!F489:$M$2000,3,FALSE),"")</f>
        <v/>
      </c>
      <c r="G488" s="164" t="str">
        <f>IF(E488="謝金",VLOOKUP(E488,支出入力表!F489:$M$2000,4,FALSE),"")</f>
        <v/>
      </c>
      <c r="H488" s="166" t="str">
        <f>IF(E488="謝金",VLOOKUP(E488,支出入力表!F489:$M$2000,5,FALSE),"")</f>
        <v/>
      </c>
      <c r="I488" s="167" t="str">
        <f>IF(E488="謝金",VLOOKUP(E488,支出入力表!F489:$M$2000,6,FALSE),"")</f>
        <v/>
      </c>
      <c r="J488" s="167" t="str">
        <f>IF(E488="謝金",VLOOKUP(E488,支出入力表!F489:$M$2000,7,FALSE),"")</f>
        <v/>
      </c>
      <c r="K488" s="168" t="str">
        <f>IF(E488="謝金",VLOOKUP(E488,支出入力表!F489:$M$2000,8,FALSE),"")</f>
        <v/>
      </c>
    </row>
    <row r="489" spans="2:11" x14ac:dyDescent="0.55000000000000004">
      <c r="B489" s="178" t="str">
        <f>IF(E489="謝金",支出入力表!A490,"")</f>
        <v/>
      </c>
      <c r="C489" s="164" t="str">
        <f>IF(E489="謝金",支出入力表!C490,"")</f>
        <v/>
      </c>
      <c r="D489" s="165" t="str">
        <f>IF(支出入力表!E490="謝金","謝金","")</f>
        <v/>
      </c>
      <c r="E489" s="165" t="str">
        <f>IF(支出入力表!F490="謝金","謝金","")</f>
        <v/>
      </c>
      <c r="F489" s="164" t="str">
        <f>IF(E489="謝金",VLOOKUP(E489,支出入力表!F490:$M$2000,3,FALSE),"")</f>
        <v/>
      </c>
      <c r="G489" s="164" t="str">
        <f>IF(E489="謝金",VLOOKUP(E489,支出入力表!F490:$M$2000,4,FALSE),"")</f>
        <v/>
      </c>
      <c r="H489" s="166" t="str">
        <f>IF(E489="謝金",VLOOKUP(E489,支出入力表!F490:$M$2000,5,FALSE),"")</f>
        <v/>
      </c>
      <c r="I489" s="167" t="str">
        <f>IF(E489="謝金",VLOOKUP(E489,支出入力表!F490:$M$2000,6,FALSE),"")</f>
        <v/>
      </c>
      <c r="J489" s="167" t="str">
        <f>IF(E489="謝金",VLOOKUP(E489,支出入力表!F490:$M$2000,7,FALSE),"")</f>
        <v/>
      </c>
      <c r="K489" s="168" t="str">
        <f>IF(E489="謝金",VLOOKUP(E489,支出入力表!F490:$M$2000,8,FALSE),"")</f>
        <v/>
      </c>
    </row>
    <row r="490" spans="2:11" x14ac:dyDescent="0.55000000000000004">
      <c r="B490" s="178" t="str">
        <f>IF(E490="謝金",支出入力表!A491,"")</f>
        <v/>
      </c>
      <c r="C490" s="164" t="str">
        <f>IF(E490="謝金",支出入力表!C491,"")</f>
        <v/>
      </c>
      <c r="D490" s="165" t="str">
        <f>IF(支出入力表!E491="謝金","謝金","")</f>
        <v/>
      </c>
      <c r="E490" s="165" t="str">
        <f>IF(支出入力表!F491="謝金","謝金","")</f>
        <v/>
      </c>
      <c r="F490" s="164" t="str">
        <f>IF(E490="謝金",VLOOKUP(E490,支出入力表!F491:$M$2000,3,FALSE),"")</f>
        <v/>
      </c>
      <c r="G490" s="164" t="str">
        <f>IF(E490="謝金",VLOOKUP(E490,支出入力表!F491:$M$2000,4,FALSE),"")</f>
        <v/>
      </c>
      <c r="H490" s="166" t="str">
        <f>IF(E490="謝金",VLOOKUP(E490,支出入力表!F491:$M$2000,5,FALSE),"")</f>
        <v/>
      </c>
      <c r="I490" s="167" t="str">
        <f>IF(E490="謝金",VLOOKUP(E490,支出入力表!F491:$M$2000,6,FALSE),"")</f>
        <v/>
      </c>
      <c r="J490" s="167" t="str">
        <f>IF(E490="謝金",VLOOKUP(E490,支出入力表!F491:$M$2000,7,FALSE),"")</f>
        <v/>
      </c>
      <c r="K490" s="168" t="str">
        <f>IF(E490="謝金",VLOOKUP(E490,支出入力表!F491:$M$2000,8,FALSE),"")</f>
        <v/>
      </c>
    </row>
    <row r="491" spans="2:11" x14ac:dyDescent="0.55000000000000004">
      <c r="B491" s="178" t="str">
        <f>IF(E491="謝金",支出入力表!A492,"")</f>
        <v/>
      </c>
      <c r="C491" s="164" t="str">
        <f>IF(E491="謝金",支出入力表!C492,"")</f>
        <v/>
      </c>
      <c r="D491" s="165" t="str">
        <f>IF(支出入力表!E492="謝金","謝金","")</f>
        <v/>
      </c>
      <c r="E491" s="165" t="str">
        <f>IF(支出入力表!F492="謝金","謝金","")</f>
        <v/>
      </c>
      <c r="F491" s="164" t="str">
        <f>IF(E491="謝金",VLOOKUP(E491,支出入力表!F492:$M$2000,3,FALSE),"")</f>
        <v/>
      </c>
      <c r="G491" s="164" t="str">
        <f>IF(E491="謝金",VLOOKUP(E491,支出入力表!F492:$M$2000,4,FALSE),"")</f>
        <v/>
      </c>
      <c r="H491" s="166" t="str">
        <f>IF(E491="謝金",VLOOKUP(E491,支出入力表!F492:$M$2000,5,FALSE),"")</f>
        <v/>
      </c>
      <c r="I491" s="167" t="str">
        <f>IF(E491="謝金",VLOOKUP(E491,支出入力表!F492:$M$2000,6,FALSE),"")</f>
        <v/>
      </c>
      <c r="J491" s="167" t="str">
        <f>IF(E491="謝金",VLOOKUP(E491,支出入力表!F492:$M$2000,7,FALSE),"")</f>
        <v/>
      </c>
      <c r="K491" s="168" t="str">
        <f>IF(E491="謝金",VLOOKUP(E491,支出入力表!F492:$M$2000,8,FALSE),"")</f>
        <v/>
      </c>
    </row>
    <row r="492" spans="2:11" x14ac:dyDescent="0.55000000000000004">
      <c r="B492" s="178" t="str">
        <f>IF(E492="謝金",支出入力表!A493,"")</f>
        <v/>
      </c>
      <c r="C492" s="164" t="str">
        <f>IF(E492="謝金",支出入力表!C493,"")</f>
        <v/>
      </c>
      <c r="D492" s="165" t="str">
        <f>IF(支出入力表!E493="謝金","謝金","")</f>
        <v/>
      </c>
      <c r="E492" s="165" t="str">
        <f>IF(支出入力表!F493="謝金","謝金","")</f>
        <v/>
      </c>
      <c r="F492" s="164" t="str">
        <f>IF(E492="謝金",VLOOKUP(E492,支出入力表!F493:$M$2000,3,FALSE),"")</f>
        <v/>
      </c>
      <c r="G492" s="164" t="str">
        <f>IF(E492="謝金",VLOOKUP(E492,支出入力表!F493:$M$2000,4,FALSE),"")</f>
        <v/>
      </c>
      <c r="H492" s="166" t="str">
        <f>IF(E492="謝金",VLOOKUP(E492,支出入力表!F493:$M$2000,5,FALSE),"")</f>
        <v/>
      </c>
      <c r="I492" s="167" t="str">
        <f>IF(E492="謝金",VLOOKUP(E492,支出入力表!F493:$M$2000,6,FALSE),"")</f>
        <v/>
      </c>
      <c r="J492" s="167" t="str">
        <f>IF(E492="謝金",VLOOKUP(E492,支出入力表!F493:$M$2000,7,FALSE),"")</f>
        <v/>
      </c>
      <c r="K492" s="168" t="str">
        <f>IF(E492="謝金",VLOOKUP(E492,支出入力表!F493:$M$2000,8,FALSE),"")</f>
        <v/>
      </c>
    </row>
    <row r="493" spans="2:11" x14ac:dyDescent="0.55000000000000004">
      <c r="B493" s="178" t="str">
        <f>IF(E493="謝金",支出入力表!A494,"")</f>
        <v/>
      </c>
      <c r="C493" s="164" t="str">
        <f>IF(E493="謝金",支出入力表!C494,"")</f>
        <v/>
      </c>
      <c r="D493" s="165" t="str">
        <f>IF(支出入力表!E494="謝金","謝金","")</f>
        <v/>
      </c>
      <c r="E493" s="165" t="str">
        <f>IF(支出入力表!F494="謝金","謝金","")</f>
        <v/>
      </c>
      <c r="F493" s="164" t="str">
        <f>IF(E493="謝金",VLOOKUP(E493,支出入力表!F494:$M$2000,3,FALSE),"")</f>
        <v/>
      </c>
      <c r="G493" s="164" t="str">
        <f>IF(E493="謝金",VLOOKUP(E493,支出入力表!F494:$M$2000,4,FALSE),"")</f>
        <v/>
      </c>
      <c r="H493" s="166" t="str">
        <f>IF(E493="謝金",VLOOKUP(E493,支出入力表!F494:$M$2000,5,FALSE),"")</f>
        <v/>
      </c>
      <c r="I493" s="167" t="str">
        <f>IF(E493="謝金",VLOOKUP(E493,支出入力表!F494:$M$2000,6,FALSE),"")</f>
        <v/>
      </c>
      <c r="J493" s="167" t="str">
        <f>IF(E493="謝金",VLOOKUP(E493,支出入力表!F494:$M$2000,7,FALSE),"")</f>
        <v/>
      </c>
      <c r="K493" s="168" t="str">
        <f>IF(E493="謝金",VLOOKUP(E493,支出入力表!F494:$M$2000,8,FALSE),"")</f>
        <v/>
      </c>
    </row>
    <row r="494" spans="2:11" x14ac:dyDescent="0.55000000000000004">
      <c r="B494" s="178" t="str">
        <f>IF(E494="謝金",支出入力表!A495,"")</f>
        <v/>
      </c>
      <c r="C494" s="164" t="str">
        <f>IF(E494="謝金",支出入力表!C495,"")</f>
        <v/>
      </c>
      <c r="D494" s="165" t="str">
        <f>IF(支出入力表!E495="謝金","謝金","")</f>
        <v/>
      </c>
      <c r="E494" s="165" t="str">
        <f>IF(支出入力表!F495="謝金","謝金","")</f>
        <v/>
      </c>
      <c r="F494" s="164" t="str">
        <f>IF(E494="謝金",VLOOKUP(E494,支出入力表!F495:$M$2000,3,FALSE),"")</f>
        <v/>
      </c>
      <c r="G494" s="164" t="str">
        <f>IF(E494="謝金",VLOOKUP(E494,支出入力表!F495:$M$2000,4,FALSE),"")</f>
        <v/>
      </c>
      <c r="H494" s="166" t="str">
        <f>IF(E494="謝金",VLOOKUP(E494,支出入力表!F495:$M$2000,5,FALSE),"")</f>
        <v/>
      </c>
      <c r="I494" s="167" t="str">
        <f>IF(E494="謝金",VLOOKUP(E494,支出入力表!F495:$M$2000,6,FALSE),"")</f>
        <v/>
      </c>
      <c r="J494" s="167" t="str">
        <f>IF(E494="謝金",VLOOKUP(E494,支出入力表!F495:$M$2000,7,FALSE),"")</f>
        <v/>
      </c>
      <c r="K494" s="168" t="str">
        <f>IF(E494="謝金",VLOOKUP(E494,支出入力表!F495:$M$2000,8,FALSE),"")</f>
        <v/>
      </c>
    </row>
    <row r="495" spans="2:11" x14ac:dyDescent="0.55000000000000004">
      <c r="B495" s="178" t="str">
        <f>IF(E495="謝金",支出入力表!A496,"")</f>
        <v/>
      </c>
      <c r="C495" s="164" t="str">
        <f>IF(E495="謝金",支出入力表!C496,"")</f>
        <v/>
      </c>
      <c r="D495" s="165" t="str">
        <f>IF(支出入力表!E496="謝金","謝金","")</f>
        <v/>
      </c>
      <c r="E495" s="165" t="str">
        <f>IF(支出入力表!F496="謝金","謝金","")</f>
        <v/>
      </c>
      <c r="F495" s="164" t="str">
        <f>IF(E495="謝金",VLOOKUP(E495,支出入力表!F496:$M$2000,3,FALSE),"")</f>
        <v/>
      </c>
      <c r="G495" s="164" t="str">
        <f>IF(E495="謝金",VLOOKUP(E495,支出入力表!F496:$M$2000,4,FALSE),"")</f>
        <v/>
      </c>
      <c r="H495" s="166" t="str">
        <f>IF(E495="謝金",VLOOKUP(E495,支出入力表!F496:$M$2000,5,FALSE),"")</f>
        <v/>
      </c>
      <c r="I495" s="167" t="str">
        <f>IF(E495="謝金",VLOOKUP(E495,支出入力表!F496:$M$2000,6,FALSE),"")</f>
        <v/>
      </c>
      <c r="J495" s="167" t="str">
        <f>IF(E495="謝金",VLOOKUP(E495,支出入力表!F496:$M$2000,7,FALSE),"")</f>
        <v/>
      </c>
      <c r="K495" s="168" t="str">
        <f>IF(E495="謝金",VLOOKUP(E495,支出入力表!F496:$M$2000,8,FALSE),"")</f>
        <v/>
      </c>
    </row>
    <row r="496" spans="2:11" x14ac:dyDescent="0.55000000000000004">
      <c r="B496" s="178" t="str">
        <f>IF(E496="謝金",支出入力表!A497,"")</f>
        <v/>
      </c>
      <c r="C496" s="164" t="str">
        <f>IF(E496="謝金",支出入力表!C497,"")</f>
        <v/>
      </c>
      <c r="D496" s="165" t="str">
        <f>IF(支出入力表!E497="謝金","謝金","")</f>
        <v/>
      </c>
      <c r="E496" s="165" t="str">
        <f>IF(支出入力表!F497="謝金","謝金","")</f>
        <v/>
      </c>
      <c r="F496" s="164" t="str">
        <f>IF(E496="謝金",VLOOKUP(E496,支出入力表!F497:$M$2000,3,FALSE),"")</f>
        <v/>
      </c>
      <c r="G496" s="164" t="str">
        <f>IF(E496="謝金",VLOOKUP(E496,支出入力表!F497:$M$2000,4,FALSE),"")</f>
        <v/>
      </c>
      <c r="H496" s="166" t="str">
        <f>IF(E496="謝金",VLOOKUP(E496,支出入力表!F497:$M$2000,5,FALSE),"")</f>
        <v/>
      </c>
      <c r="I496" s="167" t="str">
        <f>IF(E496="謝金",VLOOKUP(E496,支出入力表!F497:$M$2000,6,FALSE),"")</f>
        <v/>
      </c>
      <c r="J496" s="167" t="str">
        <f>IF(E496="謝金",VLOOKUP(E496,支出入力表!F497:$M$2000,7,FALSE),"")</f>
        <v/>
      </c>
      <c r="K496" s="168" t="str">
        <f>IF(E496="謝金",VLOOKUP(E496,支出入力表!F497:$M$2000,8,FALSE),"")</f>
        <v/>
      </c>
    </row>
    <row r="497" spans="2:11" x14ac:dyDescent="0.55000000000000004">
      <c r="B497" s="178" t="str">
        <f>IF(E497="謝金",支出入力表!A498,"")</f>
        <v/>
      </c>
      <c r="C497" s="164" t="str">
        <f>IF(E497="謝金",支出入力表!C498,"")</f>
        <v/>
      </c>
      <c r="D497" s="165" t="str">
        <f>IF(支出入力表!E498="謝金","謝金","")</f>
        <v/>
      </c>
      <c r="E497" s="165" t="str">
        <f>IF(支出入力表!F498="謝金","謝金","")</f>
        <v/>
      </c>
      <c r="F497" s="164" t="str">
        <f>IF(E497="謝金",VLOOKUP(E497,支出入力表!F498:$M$2000,3,FALSE),"")</f>
        <v/>
      </c>
      <c r="G497" s="164" t="str">
        <f>IF(E497="謝金",VLOOKUP(E497,支出入力表!F498:$M$2000,4,FALSE),"")</f>
        <v/>
      </c>
      <c r="H497" s="166" t="str">
        <f>IF(E497="謝金",VLOOKUP(E497,支出入力表!F498:$M$2000,5,FALSE),"")</f>
        <v/>
      </c>
      <c r="I497" s="167" t="str">
        <f>IF(E497="謝金",VLOOKUP(E497,支出入力表!F498:$M$2000,6,FALSE),"")</f>
        <v/>
      </c>
      <c r="J497" s="167" t="str">
        <f>IF(E497="謝金",VLOOKUP(E497,支出入力表!F498:$M$2000,7,FALSE),"")</f>
        <v/>
      </c>
      <c r="K497" s="168" t="str">
        <f>IF(E497="謝金",VLOOKUP(E497,支出入力表!F498:$M$2000,8,FALSE),"")</f>
        <v/>
      </c>
    </row>
    <row r="498" spans="2:11" x14ac:dyDescent="0.55000000000000004">
      <c r="B498" s="178" t="str">
        <f>IF(E498="謝金",支出入力表!A499,"")</f>
        <v/>
      </c>
      <c r="C498" s="164" t="str">
        <f>IF(E498="謝金",支出入力表!C499,"")</f>
        <v/>
      </c>
      <c r="D498" s="165" t="str">
        <f>IF(支出入力表!E499="謝金","謝金","")</f>
        <v/>
      </c>
      <c r="E498" s="165" t="str">
        <f>IF(支出入力表!F499="謝金","謝金","")</f>
        <v/>
      </c>
      <c r="F498" s="164" t="str">
        <f>IF(E498="謝金",VLOOKUP(E498,支出入力表!F499:$M$2000,3,FALSE),"")</f>
        <v/>
      </c>
      <c r="G498" s="164" t="str">
        <f>IF(E498="謝金",VLOOKUP(E498,支出入力表!F499:$M$2000,4,FALSE),"")</f>
        <v/>
      </c>
      <c r="H498" s="166" t="str">
        <f>IF(E498="謝金",VLOOKUP(E498,支出入力表!F499:$M$2000,5,FALSE),"")</f>
        <v/>
      </c>
      <c r="I498" s="167" t="str">
        <f>IF(E498="謝金",VLOOKUP(E498,支出入力表!F499:$M$2000,6,FALSE),"")</f>
        <v/>
      </c>
      <c r="J498" s="167" t="str">
        <f>IF(E498="謝金",VLOOKUP(E498,支出入力表!F499:$M$2000,7,FALSE),"")</f>
        <v/>
      </c>
      <c r="K498" s="168" t="str">
        <f>IF(E498="謝金",VLOOKUP(E498,支出入力表!F499:$M$2000,8,FALSE),"")</f>
        <v/>
      </c>
    </row>
    <row r="499" spans="2:11" x14ac:dyDescent="0.55000000000000004">
      <c r="B499" s="178" t="str">
        <f>IF(E499="謝金",支出入力表!A500,"")</f>
        <v/>
      </c>
      <c r="C499" s="164" t="str">
        <f>IF(E499="謝金",支出入力表!C500,"")</f>
        <v/>
      </c>
      <c r="D499" s="165" t="str">
        <f>IF(支出入力表!E500="謝金","謝金","")</f>
        <v/>
      </c>
      <c r="E499" s="165" t="str">
        <f>IF(支出入力表!F500="謝金","謝金","")</f>
        <v/>
      </c>
      <c r="F499" s="164" t="str">
        <f>IF(E499="謝金",VLOOKUP(E499,支出入力表!F500:$M$2000,3,FALSE),"")</f>
        <v/>
      </c>
      <c r="G499" s="164" t="str">
        <f>IF(E499="謝金",VLOOKUP(E499,支出入力表!F500:$M$2000,4,FALSE),"")</f>
        <v/>
      </c>
      <c r="H499" s="166" t="str">
        <f>IF(E499="謝金",VLOOKUP(E499,支出入力表!F500:$M$2000,5,FALSE),"")</f>
        <v/>
      </c>
      <c r="I499" s="167" t="str">
        <f>IF(E499="謝金",VLOOKUP(E499,支出入力表!F500:$M$2000,6,FALSE),"")</f>
        <v/>
      </c>
      <c r="J499" s="167" t="str">
        <f>IF(E499="謝金",VLOOKUP(E499,支出入力表!F500:$M$2000,7,FALSE),"")</f>
        <v/>
      </c>
      <c r="K499" s="168" t="str">
        <f>IF(E499="謝金",VLOOKUP(E499,支出入力表!F500:$M$2000,8,FALSE),"")</f>
        <v/>
      </c>
    </row>
    <row r="500" spans="2:11" x14ac:dyDescent="0.55000000000000004">
      <c r="B500" s="178" t="str">
        <f>IF(E500="謝金",支出入力表!A501,"")</f>
        <v/>
      </c>
      <c r="C500" s="164" t="str">
        <f>IF(E500="謝金",支出入力表!C501,"")</f>
        <v/>
      </c>
      <c r="D500" s="165" t="str">
        <f>IF(支出入力表!E501="謝金","謝金","")</f>
        <v/>
      </c>
      <c r="E500" s="165" t="str">
        <f>IF(支出入力表!F501="謝金","謝金","")</f>
        <v/>
      </c>
      <c r="F500" s="164" t="str">
        <f>IF(E500="謝金",VLOOKUP(E500,支出入力表!F501:$M$2000,3,FALSE),"")</f>
        <v/>
      </c>
      <c r="G500" s="164" t="str">
        <f>IF(E500="謝金",VLOOKUP(E500,支出入力表!F501:$M$2000,4,FALSE),"")</f>
        <v/>
      </c>
      <c r="H500" s="166" t="str">
        <f>IF(E500="謝金",VLOOKUP(E500,支出入力表!F501:$M$2000,5,FALSE),"")</f>
        <v/>
      </c>
      <c r="I500" s="167" t="str">
        <f>IF(E500="謝金",VLOOKUP(E500,支出入力表!F501:$M$2000,6,FALSE),"")</f>
        <v/>
      </c>
      <c r="J500" s="167" t="str">
        <f>IF(E500="謝金",VLOOKUP(E500,支出入力表!F501:$M$2000,7,FALSE),"")</f>
        <v/>
      </c>
      <c r="K500" s="168" t="str">
        <f>IF(E500="謝金",VLOOKUP(E500,支出入力表!F501:$M$2000,8,FALSE),"")</f>
        <v/>
      </c>
    </row>
    <row r="501" spans="2:11" x14ac:dyDescent="0.55000000000000004">
      <c r="B501" s="178" t="str">
        <f>IF(E501="謝金",支出入力表!A502,"")</f>
        <v/>
      </c>
      <c r="C501" s="164" t="str">
        <f>IF(E501="謝金",支出入力表!C502,"")</f>
        <v/>
      </c>
      <c r="D501" s="165" t="str">
        <f>IF(支出入力表!E502="謝金","謝金","")</f>
        <v/>
      </c>
      <c r="E501" s="165" t="str">
        <f>IF(支出入力表!F502="謝金","謝金","")</f>
        <v/>
      </c>
      <c r="F501" s="164" t="str">
        <f>IF(E501="謝金",VLOOKUP(E501,支出入力表!F502:$M$2000,3,FALSE),"")</f>
        <v/>
      </c>
      <c r="G501" s="164" t="str">
        <f>IF(E501="謝金",VLOOKUP(E501,支出入力表!F502:$M$2000,4,FALSE),"")</f>
        <v/>
      </c>
      <c r="H501" s="166" t="str">
        <f>IF(E501="謝金",VLOOKUP(E501,支出入力表!F502:$M$2000,5,FALSE),"")</f>
        <v/>
      </c>
      <c r="I501" s="167" t="str">
        <f>IF(E501="謝金",VLOOKUP(E501,支出入力表!F502:$M$2000,6,FALSE),"")</f>
        <v/>
      </c>
      <c r="J501" s="167" t="str">
        <f>IF(E501="謝金",VLOOKUP(E501,支出入力表!F502:$M$2000,7,FALSE),"")</f>
        <v/>
      </c>
      <c r="K501" s="168" t="str">
        <f>IF(E501="謝金",VLOOKUP(E501,支出入力表!F502:$M$2000,8,FALSE),"")</f>
        <v/>
      </c>
    </row>
    <row r="502" spans="2:11" x14ac:dyDescent="0.55000000000000004">
      <c r="B502" s="178" t="str">
        <f>IF(E502="謝金",支出入力表!A503,"")</f>
        <v/>
      </c>
      <c r="C502" s="164" t="str">
        <f>IF(E502="謝金",支出入力表!C503,"")</f>
        <v/>
      </c>
      <c r="D502" s="165" t="str">
        <f>IF(支出入力表!E503="謝金","謝金","")</f>
        <v/>
      </c>
      <c r="E502" s="165" t="str">
        <f>IF(支出入力表!F503="謝金","謝金","")</f>
        <v/>
      </c>
      <c r="F502" s="164" t="str">
        <f>IF(E502="謝金",VLOOKUP(E502,支出入力表!F503:$M$2000,3,FALSE),"")</f>
        <v/>
      </c>
      <c r="G502" s="164" t="str">
        <f>IF(E502="謝金",VLOOKUP(E502,支出入力表!F503:$M$2000,4,FALSE),"")</f>
        <v/>
      </c>
      <c r="H502" s="166" t="str">
        <f>IF(E502="謝金",VLOOKUP(E502,支出入力表!F503:$M$2000,5,FALSE),"")</f>
        <v/>
      </c>
      <c r="I502" s="167" t="str">
        <f>IF(E502="謝金",VLOOKUP(E502,支出入力表!F503:$M$2000,6,FALSE),"")</f>
        <v/>
      </c>
      <c r="J502" s="167" t="str">
        <f>IF(E502="謝金",VLOOKUP(E502,支出入力表!F503:$M$2000,7,FALSE),"")</f>
        <v/>
      </c>
      <c r="K502" s="168" t="str">
        <f>IF(E502="謝金",VLOOKUP(E502,支出入力表!F503:$M$2000,8,FALSE),"")</f>
        <v/>
      </c>
    </row>
    <row r="503" spans="2:11" x14ac:dyDescent="0.55000000000000004">
      <c r="B503" s="178" t="str">
        <f>IF(E503="謝金",支出入力表!A504,"")</f>
        <v/>
      </c>
      <c r="C503" s="164" t="str">
        <f>IF(E503="謝金",支出入力表!C504,"")</f>
        <v/>
      </c>
      <c r="D503" s="165" t="str">
        <f>IF(支出入力表!E504="謝金","謝金","")</f>
        <v/>
      </c>
      <c r="E503" s="165" t="str">
        <f>IF(支出入力表!F504="謝金","謝金","")</f>
        <v/>
      </c>
      <c r="F503" s="164" t="str">
        <f>IF(E503="謝金",VLOOKUP(E503,支出入力表!F504:$M$2000,3,FALSE),"")</f>
        <v/>
      </c>
      <c r="G503" s="164" t="str">
        <f>IF(E503="謝金",VLOOKUP(E503,支出入力表!F504:$M$2000,4,FALSE),"")</f>
        <v/>
      </c>
      <c r="H503" s="166" t="str">
        <f>IF(E503="謝金",VLOOKUP(E503,支出入力表!F504:$M$2000,5,FALSE),"")</f>
        <v/>
      </c>
      <c r="I503" s="167" t="str">
        <f>IF(E503="謝金",VLOOKUP(E503,支出入力表!F504:$M$2000,6,FALSE),"")</f>
        <v/>
      </c>
      <c r="J503" s="167" t="str">
        <f>IF(E503="謝金",VLOOKUP(E503,支出入力表!F504:$M$2000,7,FALSE),"")</f>
        <v/>
      </c>
      <c r="K503" s="168" t="str">
        <f>IF(E503="謝金",VLOOKUP(E503,支出入力表!F504:$M$2000,8,FALSE),"")</f>
        <v/>
      </c>
    </row>
    <row r="504" spans="2:11" x14ac:dyDescent="0.55000000000000004">
      <c r="B504" s="178" t="str">
        <f>IF(E504="謝金",支出入力表!A505,"")</f>
        <v/>
      </c>
      <c r="C504" s="164" t="str">
        <f>IF(E504="謝金",支出入力表!C505,"")</f>
        <v/>
      </c>
      <c r="D504" s="165" t="str">
        <f>IF(支出入力表!E505="謝金","謝金","")</f>
        <v/>
      </c>
      <c r="E504" s="165" t="str">
        <f>IF(支出入力表!F505="謝金","謝金","")</f>
        <v/>
      </c>
      <c r="F504" s="164" t="str">
        <f>IF(E504="謝金",VLOOKUP(E504,支出入力表!F505:$M$2000,3,FALSE),"")</f>
        <v/>
      </c>
      <c r="G504" s="164" t="str">
        <f>IF(E504="謝金",VLOOKUP(E504,支出入力表!F505:$M$2000,4,FALSE),"")</f>
        <v/>
      </c>
      <c r="H504" s="166" t="str">
        <f>IF(E504="謝金",VLOOKUP(E504,支出入力表!F505:$M$2000,5,FALSE),"")</f>
        <v/>
      </c>
      <c r="I504" s="167" t="str">
        <f>IF(E504="謝金",VLOOKUP(E504,支出入力表!F505:$M$2000,6,FALSE),"")</f>
        <v/>
      </c>
      <c r="J504" s="167" t="str">
        <f>IF(E504="謝金",VLOOKUP(E504,支出入力表!F505:$M$2000,7,FALSE),"")</f>
        <v/>
      </c>
      <c r="K504" s="168" t="str">
        <f>IF(E504="謝金",VLOOKUP(E504,支出入力表!F505:$M$2000,8,FALSE),"")</f>
        <v/>
      </c>
    </row>
    <row r="505" spans="2:11" x14ac:dyDescent="0.55000000000000004">
      <c r="B505" s="178" t="str">
        <f>IF(E505="謝金",支出入力表!A506,"")</f>
        <v/>
      </c>
      <c r="C505" s="164" t="str">
        <f>IF(E505="謝金",支出入力表!C506,"")</f>
        <v/>
      </c>
      <c r="D505" s="165" t="str">
        <f>IF(支出入力表!E506="謝金","謝金","")</f>
        <v/>
      </c>
      <c r="E505" s="165" t="str">
        <f>IF(支出入力表!F506="謝金","謝金","")</f>
        <v/>
      </c>
      <c r="F505" s="164" t="str">
        <f>IF(E505="謝金",VLOOKUP(E505,支出入力表!F506:$M$2000,3,FALSE),"")</f>
        <v/>
      </c>
      <c r="G505" s="164" t="str">
        <f>IF(E505="謝金",VLOOKUP(E505,支出入力表!F506:$M$2000,4,FALSE),"")</f>
        <v/>
      </c>
      <c r="H505" s="166" t="str">
        <f>IF(E505="謝金",VLOOKUP(E505,支出入力表!F506:$M$2000,5,FALSE),"")</f>
        <v/>
      </c>
      <c r="I505" s="167" t="str">
        <f>IF(E505="謝金",VLOOKUP(E505,支出入力表!F506:$M$2000,6,FALSE),"")</f>
        <v/>
      </c>
      <c r="J505" s="167" t="str">
        <f>IF(E505="謝金",VLOOKUP(E505,支出入力表!F506:$M$2000,7,FALSE),"")</f>
        <v/>
      </c>
      <c r="K505" s="168" t="str">
        <f>IF(E505="謝金",VLOOKUP(E505,支出入力表!F506:$M$2000,8,FALSE),"")</f>
        <v/>
      </c>
    </row>
    <row r="506" spans="2:11" x14ac:dyDescent="0.55000000000000004">
      <c r="B506" s="178" t="str">
        <f>IF(E506="謝金",支出入力表!A507,"")</f>
        <v/>
      </c>
      <c r="C506" s="164" t="str">
        <f>IF(E506="謝金",支出入力表!C507,"")</f>
        <v/>
      </c>
      <c r="D506" s="165" t="str">
        <f>IF(支出入力表!E507="謝金","謝金","")</f>
        <v/>
      </c>
      <c r="E506" s="165" t="str">
        <f>IF(支出入力表!F507="謝金","謝金","")</f>
        <v/>
      </c>
      <c r="F506" s="164" t="str">
        <f>IF(E506="謝金",VLOOKUP(E506,支出入力表!F507:$M$2000,3,FALSE),"")</f>
        <v/>
      </c>
      <c r="G506" s="164" t="str">
        <f>IF(E506="謝金",VLOOKUP(E506,支出入力表!F507:$M$2000,4,FALSE),"")</f>
        <v/>
      </c>
      <c r="H506" s="166" t="str">
        <f>IF(E506="謝金",VLOOKUP(E506,支出入力表!F507:$M$2000,5,FALSE),"")</f>
        <v/>
      </c>
      <c r="I506" s="167" t="str">
        <f>IF(E506="謝金",VLOOKUP(E506,支出入力表!F507:$M$2000,6,FALSE),"")</f>
        <v/>
      </c>
      <c r="J506" s="167" t="str">
        <f>IF(E506="謝金",VLOOKUP(E506,支出入力表!F507:$M$2000,7,FALSE),"")</f>
        <v/>
      </c>
      <c r="K506" s="168" t="str">
        <f>IF(E506="謝金",VLOOKUP(E506,支出入力表!F507:$M$2000,8,FALSE),"")</f>
        <v/>
      </c>
    </row>
    <row r="507" spans="2:11" x14ac:dyDescent="0.55000000000000004">
      <c r="B507" s="178" t="str">
        <f>IF(E507="謝金",支出入力表!A508,"")</f>
        <v/>
      </c>
      <c r="C507" s="164" t="str">
        <f>IF(E507="謝金",支出入力表!C508,"")</f>
        <v/>
      </c>
      <c r="D507" s="165" t="str">
        <f>IF(支出入力表!E508="謝金","謝金","")</f>
        <v/>
      </c>
      <c r="E507" s="165" t="str">
        <f>IF(支出入力表!F508="謝金","謝金","")</f>
        <v/>
      </c>
      <c r="F507" s="164" t="str">
        <f>IF(E507="謝金",VLOOKUP(E507,支出入力表!F508:$M$2000,3,FALSE),"")</f>
        <v/>
      </c>
      <c r="G507" s="164" t="str">
        <f>IF(E507="謝金",VLOOKUP(E507,支出入力表!F508:$M$2000,4,FALSE),"")</f>
        <v/>
      </c>
      <c r="H507" s="166" t="str">
        <f>IF(E507="謝金",VLOOKUP(E507,支出入力表!F508:$M$2000,5,FALSE),"")</f>
        <v/>
      </c>
      <c r="I507" s="167" t="str">
        <f>IF(E507="謝金",VLOOKUP(E507,支出入力表!F508:$M$2000,6,FALSE),"")</f>
        <v/>
      </c>
      <c r="J507" s="167" t="str">
        <f>IF(E507="謝金",VLOOKUP(E507,支出入力表!F508:$M$2000,7,FALSE),"")</f>
        <v/>
      </c>
      <c r="K507" s="168" t="str">
        <f>IF(E507="謝金",VLOOKUP(E507,支出入力表!F508:$M$2000,8,FALSE),"")</f>
        <v/>
      </c>
    </row>
    <row r="508" spans="2:11" x14ac:dyDescent="0.55000000000000004">
      <c r="B508" s="178" t="str">
        <f>IF(E508="謝金",支出入力表!A509,"")</f>
        <v/>
      </c>
      <c r="C508" s="164" t="str">
        <f>IF(E508="謝金",支出入力表!C509,"")</f>
        <v/>
      </c>
      <c r="D508" s="165" t="str">
        <f>IF(支出入力表!E509="謝金","謝金","")</f>
        <v/>
      </c>
      <c r="E508" s="165" t="str">
        <f>IF(支出入力表!F509="謝金","謝金","")</f>
        <v/>
      </c>
      <c r="F508" s="164" t="str">
        <f>IF(E508="謝金",VLOOKUP(E508,支出入力表!F509:$M$2000,3,FALSE),"")</f>
        <v/>
      </c>
      <c r="G508" s="164" t="str">
        <f>IF(E508="謝金",VLOOKUP(E508,支出入力表!F509:$M$2000,4,FALSE),"")</f>
        <v/>
      </c>
      <c r="H508" s="166" t="str">
        <f>IF(E508="謝金",VLOOKUP(E508,支出入力表!F509:$M$2000,5,FALSE),"")</f>
        <v/>
      </c>
      <c r="I508" s="167" t="str">
        <f>IF(E508="謝金",VLOOKUP(E508,支出入力表!F509:$M$2000,6,FALSE),"")</f>
        <v/>
      </c>
      <c r="J508" s="167" t="str">
        <f>IF(E508="謝金",VLOOKUP(E508,支出入力表!F509:$M$2000,7,FALSE),"")</f>
        <v/>
      </c>
      <c r="K508" s="168" t="str">
        <f>IF(E508="謝金",VLOOKUP(E508,支出入力表!F509:$M$2000,8,FALSE),"")</f>
        <v/>
      </c>
    </row>
    <row r="509" spans="2:11" x14ac:dyDescent="0.55000000000000004">
      <c r="B509" s="178" t="str">
        <f>IF(E509="謝金",支出入力表!A510,"")</f>
        <v/>
      </c>
      <c r="C509" s="164" t="str">
        <f>IF(E509="謝金",支出入力表!C510,"")</f>
        <v/>
      </c>
      <c r="D509" s="165" t="str">
        <f>IF(支出入力表!E510="謝金","謝金","")</f>
        <v/>
      </c>
      <c r="E509" s="165" t="str">
        <f>IF(支出入力表!F510="謝金","謝金","")</f>
        <v/>
      </c>
      <c r="F509" s="164" t="str">
        <f>IF(E509="謝金",VLOOKUP(E509,支出入力表!F510:$M$2000,3,FALSE),"")</f>
        <v/>
      </c>
      <c r="G509" s="164" t="str">
        <f>IF(E509="謝金",VLOOKUP(E509,支出入力表!F510:$M$2000,4,FALSE),"")</f>
        <v/>
      </c>
      <c r="H509" s="166" t="str">
        <f>IF(E509="謝金",VLOOKUP(E509,支出入力表!F510:$M$2000,5,FALSE),"")</f>
        <v/>
      </c>
      <c r="I509" s="167" t="str">
        <f>IF(E509="謝金",VLOOKUP(E509,支出入力表!F510:$M$2000,6,FALSE),"")</f>
        <v/>
      </c>
      <c r="J509" s="167" t="str">
        <f>IF(E509="謝金",VLOOKUP(E509,支出入力表!F510:$M$2000,7,FALSE),"")</f>
        <v/>
      </c>
      <c r="K509" s="168" t="str">
        <f>IF(E509="謝金",VLOOKUP(E509,支出入力表!F510:$M$2000,8,FALSE),"")</f>
        <v/>
      </c>
    </row>
    <row r="510" spans="2:11" x14ac:dyDescent="0.55000000000000004">
      <c r="B510" s="178" t="str">
        <f>IF(E510="謝金",支出入力表!A511,"")</f>
        <v/>
      </c>
      <c r="C510" s="164" t="str">
        <f>IF(E510="謝金",支出入力表!C511,"")</f>
        <v/>
      </c>
      <c r="D510" s="165" t="str">
        <f>IF(支出入力表!E511="謝金","謝金","")</f>
        <v/>
      </c>
      <c r="E510" s="165" t="str">
        <f>IF(支出入力表!F511="謝金","謝金","")</f>
        <v/>
      </c>
      <c r="F510" s="164" t="str">
        <f>IF(E510="謝金",VLOOKUP(E510,支出入力表!F511:$M$2000,3,FALSE),"")</f>
        <v/>
      </c>
      <c r="G510" s="164" t="str">
        <f>IF(E510="謝金",VLOOKUP(E510,支出入力表!F511:$M$2000,4,FALSE),"")</f>
        <v/>
      </c>
      <c r="H510" s="166" t="str">
        <f>IF(E510="謝金",VLOOKUP(E510,支出入力表!F511:$M$2000,5,FALSE),"")</f>
        <v/>
      </c>
      <c r="I510" s="167" t="str">
        <f>IF(E510="謝金",VLOOKUP(E510,支出入力表!F511:$M$2000,6,FALSE),"")</f>
        <v/>
      </c>
      <c r="J510" s="167" t="str">
        <f>IF(E510="謝金",VLOOKUP(E510,支出入力表!F511:$M$2000,7,FALSE),"")</f>
        <v/>
      </c>
      <c r="K510" s="168" t="str">
        <f>IF(E510="謝金",VLOOKUP(E510,支出入力表!F511:$M$2000,8,FALSE),"")</f>
        <v/>
      </c>
    </row>
    <row r="511" spans="2:11" x14ac:dyDescent="0.55000000000000004">
      <c r="B511" s="178" t="str">
        <f>IF(E511="謝金",支出入力表!A512,"")</f>
        <v/>
      </c>
      <c r="C511" s="164" t="str">
        <f>IF(E511="謝金",支出入力表!C512,"")</f>
        <v/>
      </c>
      <c r="D511" s="165" t="str">
        <f>IF(支出入力表!E512="謝金","謝金","")</f>
        <v/>
      </c>
      <c r="E511" s="165" t="str">
        <f>IF(支出入力表!F512="謝金","謝金","")</f>
        <v/>
      </c>
      <c r="F511" s="164" t="str">
        <f>IF(E511="謝金",VLOOKUP(E511,支出入力表!F512:$M$2000,3,FALSE),"")</f>
        <v/>
      </c>
      <c r="G511" s="164" t="str">
        <f>IF(E511="謝金",VLOOKUP(E511,支出入力表!F512:$M$2000,4,FALSE),"")</f>
        <v/>
      </c>
      <c r="H511" s="166" t="str">
        <f>IF(E511="謝金",VLOOKUP(E511,支出入力表!F512:$M$2000,5,FALSE),"")</f>
        <v/>
      </c>
      <c r="I511" s="167" t="str">
        <f>IF(E511="謝金",VLOOKUP(E511,支出入力表!F512:$M$2000,6,FALSE),"")</f>
        <v/>
      </c>
      <c r="J511" s="167" t="str">
        <f>IF(E511="謝金",VLOOKUP(E511,支出入力表!F512:$M$2000,7,FALSE),"")</f>
        <v/>
      </c>
      <c r="K511" s="168" t="str">
        <f>IF(E511="謝金",VLOOKUP(E511,支出入力表!F512:$M$2000,8,FALSE),"")</f>
        <v/>
      </c>
    </row>
    <row r="512" spans="2:11" x14ac:dyDescent="0.55000000000000004">
      <c r="B512" s="178" t="str">
        <f>IF(E512="謝金",支出入力表!A513,"")</f>
        <v/>
      </c>
      <c r="C512" s="164" t="str">
        <f>IF(E512="謝金",支出入力表!C513,"")</f>
        <v/>
      </c>
      <c r="D512" s="165" t="str">
        <f>IF(支出入力表!E513="謝金","謝金","")</f>
        <v/>
      </c>
      <c r="E512" s="165" t="str">
        <f>IF(支出入力表!F513="謝金","謝金","")</f>
        <v/>
      </c>
      <c r="F512" s="164" t="str">
        <f>IF(E512="謝金",VLOOKUP(E512,支出入力表!F513:$M$2000,3,FALSE),"")</f>
        <v/>
      </c>
      <c r="G512" s="164" t="str">
        <f>IF(E512="謝金",VLOOKUP(E512,支出入力表!F513:$M$2000,4,FALSE),"")</f>
        <v/>
      </c>
      <c r="H512" s="166" t="str">
        <f>IF(E512="謝金",VLOOKUP(E512,支出入力表!F513:$M$2000,5,FALSE),"")</f>
        <v/>
      </c>
      <c r="I512" s="167" t="str">
        <f>IF(E512="謝金",VLOOKUP(E512,支出入力表!F513:$M$2000,6,FALSE),"")</f>
        <v/>
      </c>
      <c r="J512" s="167" t="str">
        <f>IF(E512="謝金",VLOOKUP(E512,支出入力表!F513:$M$2000,7,FALSE),"")</f>
        <v/>
      </c>
      <c r="K512" s="168" t="str">
        <f>IF(E512="謝金",VLOOKUP(E512,支出入力表!F513:$M$2000,8,FALSE),"")</f>
        <v/>
      </c>
    </row>
    <row r="513" spans="2:11" x14ac:dyDescent="0.55000000000000004">
      <c r="B513" s="178" t="str">
        <f>IF(E513="謝金",支出入力表!A514,"")</f>
        <v/>
      </c>
      <c r="C513" s="164" t="str">
        <f>IF(E513="謝金",支出入力表!C514,"")</f>
        <v/>
      </c>
      <c r="D513" s="165" t="str">
        <f>IF(支出入力表!E514="謝金","謝金","")</f>
        <v/>
      </c>
      <c r="E513" s="165" t="str">
        <f>IF(支出入力表!F514="謝金","謝金","")</f>
        <v/>
      </c>
      <c r="F513" s="164" t="str">
        <f>IF(E513="謝金",VLOOKUP(E513,支出入力表!F514:$M$2000,3,FALSE),"")</f>
        <v/>
      </c>
      <c r="G513" s="164" t="str">
        <f>IF(E513="謝金",VLOOKUP(E513,支出入力表!F514:$M$2000,4,FALSE),"")</f>
        <v/>
      </c>
      <c r="H513" s="166" t="str">
        <f>IF(E513="謝金",VLOOKUP(E513,支出入力表!F514:$M$2000,5,FALSE),"")</f>
        <v/>
      </c>
      <c r="I513" s="167" t="str">
        <f>IF(E513="謝金",VLOOKUP(E513,支出入力表!F514:$M$2000,6,FALSE),"")</f>
        <v/>
      </c>
      <c r="J513" s="167" t="str">
        <f>IF(E513="謝金",VLOOKUP(E513,支出入力表!F514:$M$2000,7,FALSE),"")</f>
        <v/>
      </c>
      <c r="K513" s="168" t="str">
        <f>IF(E513="謝金",VLOOKUP(E513,支出入力表!F514:$M$2000,8,FALSE),"")</f>
        <v/>
      </c>
    </row>
    <row r="514" spans="2:11" x14ac:dyDescent="0.55000000000000004">
      <c r="B514" s="178" t="str">
        <f>IF(E514="謝金",支出入力表!A515,"")</f>
        <v/>
      </c>
      <c r="C514" s="164" t="str">
        <f>IF(E514="謝金",支出入力表!C515,"")</f>
        <v/>
      </c>
      <c r="D514" s="165" t="str">
        <f>IF(支出入力表!E515="謝金","謝金","")</f>
        <v/>
      </c>
      <c r="E514" s="165" t="str">
        <f>IF(支出入力表!F515="謝金","謝金","")</f>
        <v/>
      </c>
      <c r="F514" s="164" t="str">
        <f>IF(E514="謝金",VLOOKUP(E514,支出入力表!F515:$M$2000,3,FALSE),"")</f>
        <v/>
      </c>
      <c r="G514" s="164" t="str">
        <f>IF(E514="謝金",VLOOKUP(E514,支出入力表!F515:$M$2000,4,FALSE),"")</f>
        <v/>
      </c>
      <c r="H514" s="166" t="str">
        <f>IF(E514="謝金",VLOOKUP(E514,支出入力表!F515:$M$2000,5,FALSE),"")</f>
        <v/>
      </c>
      <c r="I514" s="167" t="str">
        <f>IF(E514="謝金",VLOOKUP(E514,支出入力表!F515:$M$2000,6,FALSE),"")</f>
        <v/>
      </c>
      <c r="J514" s="167" t="str">
        <f>IF(E514="謝金",VLOOKUP(E514,支出入力表!F515:$M$2000,7,FALSE),"")</f>
        <v/>
      </c>
      <c r="K514" s="168" t="str">
        <f>IF(E514="謝金",VLOOKUP(E514,支出入力表!F515:$M$2000,8,FALSE),"")</f>
        <v/>
      </c>
    </row>
    <row r="515" spans="2:11" x14ac:dyDescent="0.55000000000000004">
      <c r="B515" s="178" t="str">
        <f>IF(E515="謝金",支出入力表!A516,"")</f>
        <v/>
      </c>
      <c r="C515" s="164" t="str">
        <f>IF(E515="謝金",支出入力表!C516,"")</f>
        <v/>
      </c>
      <c r="D515" s="165" t="str">
        <f>IF(支出入力表!E516="謝金","謝金","")</f>
        <v/>
      </c>
      <c r="E515" s="165" t="str">
        <f>IF(支出入力表!F516="謝金","謝金","")</f>
        <v/>
      </c>
      <c r="F515" s="164" t="str">
        <f>IF(E515="謝金",VLOOKUP(E515,支出入力表!F516:$M$2000,3,FALSE),"")</f>
        <v/>
      </c>
      <c r="G515" s="164" t="str">
        <f>IF(E515="謝金",VLOOKUP(E515,支出入力表!F516:$M$2000,4,FALSE),"")</f>
        <v/>
      </c>
      <c r="H515" s="166" t="str">
        <f>IF(E515="謝金",VLOOKUP(E515,支出入力表!F516:$M$2000,5,FALSE),"")</f>
        <v/>
      </c>
      <c r="I515" s="167" t="str">
        <f>IF(E515="謝金",VLOOKUP(E515,支出入力表!F516:$M$2000,6,FALSE),"")</f>
        <v/>
      </c>
      <c r="J515" s="167" t="str">
        <f>IF(E515="謝金",VLOOKUP(E515,支出入力表!F516:$M$2000,7,FALSE),"")</f>
        <v/>
      </c>
      <c r="K515" s="168" t="str">
        <f>IF(E515="謝金",VLOOKUP(E515,支出入力表!F516:$M$2000,8,FALSE),"")</f>
        <v/>
      </c>
    </row>
    <row r="516" spans="2:11" x14ac:dyDescent="0.55000000000000004">
      <c r="B516" s="178" t="str">
        <f>IF(E516="謝金",支出入力表!A517,"")</f>
        <v/>
      </c>
      <c r="C516" s="164" t="str">
        <f>IF(E516="謝金",支出入力表!C517,"")</f>
        <v/>
      </c>
      <c r="D516" s="165" t="str">
        <f>IF(支出入力表!E517="謝金","謝金","")</f>
        <v/>
      </c>
      <c r="E516" s="165" t="str">
        <f>IF(支出入力表!F517="謝金","謝金","")</f>
        <v/>
      </c>
      <c r="F516" s="164" t="str">
        <f>IF(E516="謝金",VLOOKUP(E516,支出入力表!F517:$M$2000,3,FALSE),"")</f>
        <v/>
      </c>
      <c r="G516" s="164" t="str">
        <f>IF(E516="謝金",VLOOKUP(E516,支出入力表!F517:$M$2000,4,FALSE),"")</f>
        <v/>
      </c>
      <c r="H516" s="166" t="str">
        <f>IF(E516="謝金",VLOOKUP(E516,支出入力表!F517:$M$2000,5,FALSE),"")</f>
        <v/>
      </c>
      <c r="I516" s="167" t="str">
        <f>IF(E516="謝金",VLOOKUP(E516,支出入力表!F517:$M$2000,6,FALSE),"")</f>
        <v/>
      </c>
      <c r="J516" s="167" t="str">
        <f>IF(E516="謝金",VLOOKUP(E516,支出入力表!F517:$M$2000,7,FALSE),"")</f>
        <v/>
      </c>
      <c r="K516" s="168" t="str">
        <f>IF(E516="謝金",VLOOKUP(E516,支出入力表!F517:$M$2000,8,FALSE),"")</f>
        <v/>
      </c>
    </row>
    <row r="517" spans="2:11" x14ac:dyDescent="0.55000000000000004">
      <c r="B517" s="178" t="str">
        <f>IF(E517="謝金",支出入力表!A518,"")</f>
        <v/>
      </c>
      <c r="C517" s="164" t="str">
        <f>IF(E517="謝金",支出入力表!C518,"")</f>
        <v/>
      </c>
      <c r="D517" s="165" t="str">
        <f>IF(支出入力表!E518="謝金","謝金","")</f>
        <v/>
      </c>
      <c r="E517" s="165" t="str">
        <f>IF(支出入力表!F518="謝金","謝金","")</f>
        <v/>
      </c>
      <c r="F517" s="164" t="str">
        <f>IF(E517="謝金",VLOOKUP(E517,支出入力表!F518:$M$2000,3,FALSE),"")</f>
        <v/>
      </c>
      <c r="G517" s="164" t="str">
        <f>IF(E517="謝金",VLOOKUP(E517,支出入力表!F518:$M$2000,4,FALSE),"")</f>
        <v/>
      </c>
      <c r="H517" s="166" t="str">
        <f>IF(E517="謝金",VLOOKUP(E517,支出入力表!F518:$M$2000,5,FALSE),"")</f>
        <v/>
      </c>
      <c r="I517" s="167" t="str">
        <f>IF(E517="謝金",VLOOKUP(E517,支出入力表!F518:$M$2000,6,FALSE),"")</f>
        <v/>
      </c>
      <c r="J517" s="167" t="str">
        <f>IF(E517="謝金",VLOOKUP(E517,支出入力表!F518:$M$2000,7,FALSE),"")</f>
        <v/>
      </c>
      <c r="K517" s="168" t="str">
        <f>IF(E517="謝金",VLOOKUP(E517,支出入力表!F518:$M$2000,8,FALSE),"")</f>
        <v/>
      </c>
    </row>
    <row r="518" spans="2:11" x14ac:dyDescent="0.55000000000000004">
      <c r="B518" s="178" t="str">
        <f>IF(E518="謝金",支出入力表!A519,"")</f>
        <v/>
      </c>
      <c r="C518" s="164" t="str">
        <f>IF(E518="謝金",支出入力表!C519,"")</f>
        <v/>
      </c>
      <c r="D518" s="165" t="str">
        <f>IF(支出入力表!E519="謝金","謝金","")</f>
        <v/>
      </c>
      <c r="E518" s="165" t="str">
        <f>IF(支出入力表!F519="謝金","謝金","")</f>
        <v/>
      </c>
      <c r="F518" s="164" t="str">
        <f>IF(E518="謝金",VLOOKUP(E518,支出入力表!F519:$M$2000,3,FALSE),"")</f>
        <v/>
      </c>
      <c r="G518" s="164" t="str">
        <f>IF(E518="謝金",VLOOKUP(E518,支出入力表!F519:$M$2000,4,FALSE),"")</f>
        <v/>
      </c>
      <c r="H518" s="166" t="str">
        <f>IF(E518="謝金",VLOOKUP(E518,支出入力表!F519:$M$2000,5,FALSE),"")</f>
        <v/>
      </c>
      <c r="I518" s="167" t="str">
        <f>IF(E518="謝金",VLOOKUP(E518,支出入力表!F519:$M$2000,6,FALSE),"")</f>
        <v/>
      </c>
      <c r="J518" s="167" t="str">
        <f>IF(E518="謝金",VLOOKUP(E518,支出入力表!F519:$M$2000,7,FALSE),"")</f>
        <v/>
      </c>
      <c r="K518" s="168" t="str">
        <f>IF(E518="謝金",VLOOKUP(E518,支出入力表!F519:$M$2000,8,FALSE),"")</f>
        <v/>
      </c>
    </row>
    <row r="519" spans="2:11" x14ac:dyDescent="0.55000000000000004">
      <c r="B519" s="178" t="str">
        <f>IF(E519="謝金",支出入力表!A520,"")</f>
        <v/>
      </c>
      <c r="C519" s="164" t="str">
        <f>IF(E519="謝金",支出入力表!C520,"")</f>
        <v/>
      </c>
      <c r="D519" s="165" t="str">
        <f>IF(支出入力表!E520="謝金","謝金","")</f>
        <v/>
      </c>
      <c r="E519" s="165" t="str">
        <f>IF(支出入力表!F520="謝金","謝金","")</f>
        <v/>
      </c>
      <c r="F519" s="164" t="str">
        <f>IF(E519="謝金",VLOOKUP(E519,支出入力表!F520:$M$2000,3,FALSE),"")</f>
        <v/>
      </c>
      <c r="G519" s="164" t="str">
        <f>IF(E519="謝金",VLOOKUP(E519,支出入力表!F520:$M$2000,4,FALSE),"")</f>
        <v/>
      </c>
      <c r="H519" s="166" t="str">
        <f>IF(E519="謝金",VLOOKUP(E519,支出入力表!F520:$M$2000,5,FALSE),"")</f>
        <v/>
      </c>
      <c r="I519" s="167" t="str">
        <f>IF(E519="謝金",VLOOKUP(E519,支出入力表!F520:$M$2000,6,FALSE),"")</f>
        <v/>
      </c>
      <c r="J519" s="167" t="str">
        <f>IF(E519="謝金",VLOOKUP(E519,支出入力表!F520:$M$2000,7,FALSE),"")</f>
        <v/>
      </c>
      <c r="K519" s="168" t="str">
        <f>IF(E519="謝金",VLOOKUP(E519,支出入力表!F520:$M$2000,8,FALSE),"")</f>
        <v/>
      </c>
    </row>
    <row r="520" spans="2:11" x14ac:dyDescent="0.55000000000000004">
      <c r="B520" s="178" t="str">
        <f>IF(E520="謝金",支出入力表!A521,"")</f>
        <v/>
      </c>
      <c r="C520" s="164" t="str">
        <f>IF(E520="謝金",支出入力表!C521,"")</f>
        <v/>
      </c>
      <c r="D520" s="165" t="str">
        <f>IF(支出入力表!E521="謝金","謝金","")</f>
        <v/>
      </c>
      <c r="E520" s="165" t="str">
        <f>IF(支出入力表!F521="謝金","謝金","")</f>
        <v/>
      </c>
      <c r="F520" s="164" t="str">
        <f>IF(E520="謝金",VLOOKUP(E520,支出入力表!F521:$M$2000,3,FALSE),"")</f>
        <v/>
      </c>
      <c r="G520" s="164" t="str">
        <f>IF(E520="謝金",VLOOKUP(E520,支出入力表!F521:$M$2000,4,FALSE),"")</f>
        <v/>
      </c>
      <c r="H520" s="166" t="str">
        <f>IF(E520="謝金",VLOOKUP(E520,支出入力表!F521:$M$2000,5,FALSE),"")</f>
        <v/>
      </c>
      <c r="I520" s="167" t="str">
        <f>IF(E520="謝金",VLOOKUP(E520,支出入力表!F521:$M$2000,6,FALSE),"")</f>
        <v/>
      </c>
      <c r="J520" s="167" t="str">
        <f>IF(E520="謝金",VLOOKUP(E520,支出入力表!F521:$M$2000,7,FALSE),"")</f>
        <v/>
      </c>
      <c r="K520" s="168" t="str">
        <f>IF(E520="謝金",VLOOKUP(E520,支出入力表!F521:$M$2000,8,FALSE),"")</f>
        <v/>
      </c>
    </row>
    <row r="521" spans="2:11" x14ac:dyDescent="0.55000000000000004">
      <c r="B521" s="178" t="str">
        <f>IF(E521="謝金",支出入力表!A522,"")</f>
        <v/>
      </c>
      <c r="C521" s="164" t="str">
        <f>IF(E521="謝金",支出入力表!C522,"")</f>
        <v/>
      </c>
      <c r="D521" s="165" t="str">
        <f>IF(支出入力表!E522="謝金","謝金","")</f>
        <v/>
      </c>
      <c r="E521" s="165" t="str">
        <f>IF(支出入力表!F522="謝金","謝金","")</f>
        <v/>
      </c>
      <c r="F521" s="164" t="str">
        <f>IF(E521="謝金",VLOOKUP(E521,支出入力表!F522:$M$2000,3,FALSE),"")</f>
        <v/>
      </c>
      <c r="G521" s="164" t="str">
        <f>IF(E521="謝金",VLOOKUP(E521,支出入力表!F522:$M$2000,4,FALSE),"")</f>
        <v/>
      </c>
      <c r="H521" s="166" t="str">
        <f>IF(E521="謝金",VLOOKUP(E521,支出入力表!F522:$M$2000,5,FALSE),"")</f>
        <v/>
      </c>
      <c r="I521" s="167" t="str">
        <f>IF(E521="謝金",VLOOKUP(E521,支出入力表!F522:$M$2000,6,FALSE),"")</f>
        <v/>
      </c>
      <c r="J521" s="167" t="str">
        <f>IF(E521="謝金",VLOOKUP(E521,支出入力表!F522:$M$2000,7,FALSE),"")</f>
        <v/>
      </c>
      <c r="K521" s="168" t="str">
        <f>IF(E521="謝金",VLOOKUP(E521,支出入力表!F522:$M$2000,8,FALSE),"")</f>
        <v/>
      </c>
    </row>
    <row r="522" spans="2:11" x14ac:dyDescent="0.55000000000000004">
      <c r="B522" s="178" t="str">
        <f>IF(E522="謝金",支出入力表!A523,"")</f>
        <v/>
      </c>
      <c r="C522" s="164" t="str">
        <f>IF(E522="謝金",支出入力表!C523,"")</f>
        <v/>
      </c>
      <c r="D522" s="165" t="str">
        <f>IF(支出入力表!E523="謝金","謝金","")</f>
        <v/>
      </c>
      <c r="E522" s="165" t="str">
        <f>IF(支出入力表!F523="謝金","謝金","")</f>
        <v/>
      </c>
      <c r="F522" s="164" t="str">
        <f>IF(E522="謝金",VLOOKUP(E522,支出入力表!F523:$M$2000,3,FALSE),"")</f>
        <v/>
      </c>
      <c r="G522" s="164" t="str">
        <f>IF(E522="謝金",VLOOKUP(E522,支出入力表!F523:$M$2000,4,FALSE),"")</f>
        <v/>
      </c>
      <c r="H522" s="166" t="str">
        <f>IF(E522="謝金",VLOOKUP(E522,支出入力表!F523:$M$2000,5,FALSE),"")</f>
        <v/>
      </c>
      <c r="I522" s="167" t="str">
        <f>IF(E522="謝金",VLOOKUP(E522,支出入力表!F523:$M$2000,6,FALSE),"")</f>
        <v/>
      </c>
      <c r="J522" s="167" t="str">
        <f>IF(E522="謝金",VLOOKUP(E522,支出入力表!F523:$M$2000,7,FALSE),"")</f>
        <v/>
      </c>
      <c r="K522" s="168" t="str">
        <f>IF(E522="謝金",VLOOKUP(E522,支出入力表!F523:$M$2000,8,FALSE),"")</f>
        <v/>
      </c>
    </row>
    <row r="523" spans="2:11" x14ac:dyDescent="0.55000000000000004">
      <c r="B523" s="178" t="str">
        <f>IF(E523="謝金",支出入力表!A524,"")</f>
        <v/>
      </c>
      <c r="C523" s="164" t="str">
        <f>IF(E523="謝金",支出入力表!C524,"")</f>
        <v/>
      </c>
      <c r="D523" s="165" t="str">
        <f>IF(支出入力表!E524="謝金","謝金","")</f>
        <v/>
      </c>
      <c r="E523" s="165" t="str">
        <f>IF(支出入力表!F524="謝金","謝金","")</f>
        <v/>
      </c>
      <c r="F523" s="164" t="str">
        <f>IF(E523="謝金",VLOOKUP(E523,支出入力表!F524:$M$2000,3,FALSE),"")</f>
        <v/>
      </c>
      <c r="G523" s="164" t="str">
        <f>IF(E523="謝金",VLOOKUP(E523,支出入力表!F524:$M$2000,4,FALSE),"")</f>
        <v/>
      </c>
      <c r="H523" s="166" t="str">
        <f>IF(E523="謝金",VLOOKUP(E523,支出入力表!F524:$M$2000,5,FALSE),"")</f>
        <v/>
      </c>
      <c r="I523" s="167" t="str">
        <f>IF(E523="謝金",VLOOKUP(E523,支出入力表!F524:$M$2000,6,FALSE),"")</f>
        <v/>
      </c>
      <c r="J523" s="167" t="str">
        <f>IF(E523="謝金",VLOOKUP(E523,支出入力表!F524:$M$2000,7,FALSE),"")</f>
        <v/>
      </c>
      <c r="K523" s="168" t="str">
        <f>IF(E523="謝金",VLOOKUP(E523,支出入力表!F524:$M$2000,8,FALSE),"")</f>
        <v/>
      </c>
    </row>
    <row r="524" spans="2:11" x14ac:dyDescent="0.55000000000000004">
      <c r="B524" s="178" t="str">
        <f>IF(E524="謝金",支出入力表!A525,"")</f>
        <v/>
      </c>
      <c r="C524" s="164" t="str">
        <f>IF(E524="謝金",支出入力表!C525,"")</f>
        <v/>
      </c>
      <c r="D524" s="165" t="str">
        <f>IF(支出入力表!E525="謝金","謝金","")</f>
        <v/>
      </c>
      <c r="E524" s="165" t="str">
        <f>IF(支出入力表!F525="謝金","謝金","")</f>
        <v/>
      </c>
      <c r="F524" s="164" t="str">
        <f>IF(E524="謝金",VLOOKUP(E524,支出入力表!F525:$M$2000,3,FALSE),"")</f>
        <v/>
      </c>
      <c r="G524" s="164" t="str">
        <f>IF(E524="謝金",VLOOKUP(E524,支出入力表!F525:$M$2000,4,FALSE),"")</f>
        <v/>
      </c>
      <c r="H524" s="166" t="str">
        <f>IF(E524="謝金",VLOOKUP(E524,支出入力表!F525:$M$2000,5,FALSE),"")</f>
        <v/>
      </c>
      <c r="I524" s="167" t="str">
        <f>IF(E524="謝金",VLOOKUP(E524,支出入力表!F525:$M$2000,6,FALSE),"")</f>
        <v/>
      </c>
      <c r="J524" s="167" t="str">
        <f>IF(E524="謝金",VLOOKUP(E524,支出入力表!F525:$M$2000,7,FALSE),"")</f>
        <v/>
      </c>
      <c r="K524" s="168" t="str">
        <f>IF(E524="謝金",VLOOKUP(E524,支出入力表!F525:$M$2000,8,FALSE),"")</f>
        <v/>
      </c>
    </row>
    <row r="525" spans="2:11" x14ac:dyDescent="0.55000000000000004">
      <c r="B525" s="178" t="str">
        <f>IF(E525="謝金",支出入力表!A526,"")</f>
        <v/>
      </c>
      <c r="C525" s="164" t="str">
        <f>IF(E525="謝金",支出入力表!C526,"")</f>
        <v/>
      </c>
      <c r="D525" s="165" t="str">
        <f>IF(支出入力表!E526="謝金","謝金","")</f>
        <v/>
      </c>
      <c r="E525" s="165" t="str">
        <f>IF(支出入力表!F526="謝金","謝金","")</f>
        <v/>
      </c>
      <c r="F525" s="164" t="str">
        <f>IF(E525="謝金",VLOOKUP(E525,支出入力表!F526:$M$2000,3,FALSE),"")</f>
        <v/>
      </c>
      <c r="G525" s="164" t="str">
        <f>IF(E525="謝金",VLOOKUP(E525,支出入力表!F526:$M$2000,4,FALSE),"")</f>
        <v/>
      </c>
      <c r="H525" s="166" t="str">
        <f>IF(E525="謝金",VLOOKUP(E525,支出入力表!F526:$M$2000,5,FALSE),"")</f>
        <v/>
      </c>
      <c r="I525" s="167" t="str">
        <f>IF(E525="謝金",VLOOKUP(E525,支出入力表!F526:$M$2000,6,FALSE),"")</f>
        <v/>
      </c>
      <c r="J525" s="167" t="str">
        <f>IF(E525="謝金",VLOOKUP(E525,支出入力表!F526:$M$2000,7,FALSE),"")</f>
        <v/>
      </c>
      <c r="K525" s="168" t="str">
        <f>IF(E525="謝金",VLOOKUP(E525,支出入力表!F526:$M$2000,8,FALSE),"")</f>
        <v/>
      </c>
    </row>
    <row r="526" spans="2:11" x14ac:dyDescent="0.55000000000000004">
      <c r="B526" s="178" t="str">
        <f>IF(E526="謝金",支出入力表!A527,"")</f>
        <v/>
      </c>
      <c r="C526" s="164" t="str">
        <f>IF(E526="謝金",支出入力表!C527,"")</f>
        <v/>
      </c>
      <c r="D526" s="165" t="str">
        <f>IF(支出入力表!E527="謝金","謝金","")</f>
        <v/>
      </c>
      <c r="E526" s="165" t="str">
        <f>IF(支出入力表!F527="謝金","謝金","")</f>
        <v/>
      </c>
      <c r="F526" s="164" t="str">
        <f>IF(E526="謝金",VLOOKUP(E526,支出入力表!F527:$M$2000,3,FALSE),"")</f>
        <v/>
      </c>
      <c r="G526" s="164" t="str">
        <f>IF(E526="謝金",VLOOKUP(E526,支出入力表!F527:$M$2000,4,FALSE),"")</f>
        <v/>
      </c>
      <c r="H526" s="166" t="str">
        <f>IF(E526="謝金",VLOOKUP(E526,支出入力表!F527:$M$2000,5,FALSE),"")</f>
        <v/>
      </c>
      <c r="I526" s="167" t="str">
        <f>IF(E526="謝金",VLOOKUP(E526,支出入力表!F527:$M$2000,6,FALSE),"")</f>
        <v/>
      </c>
      <c r="J526" s="167" t="str">
        <f>IF(E526="謝金",VLOOKUP(E526,支出入力表!F527:$M$2000,7,FALSE),"")</f>
        <v/>
      </c>
      <c r="K526" s="168" t="str">
        <f>IF(E526="謝金",VLOOKUP(E526,支出入力表!F527:$M$2000,8,FALSE),"")</f>
        <v/>
      </c>
    </row>
    <row r="527" spans="2:11" x14ac:dyDescent="0.55000000000000004">
      <c r="B527" s="178" t="str">
        <f>IF(E527="謝金",支出入力表!A528,"")</f>
        <v/>
      </c>
      <c r="C527" s="164" t="str">
        <f>IF(E527="謝金",支出入力表!C528,"")</f>
        <v/>
      </c>
      <c r="D527" s="165" t="str">
        <f>IF(支出入力表!E528="謝金","謝金","")</f>
        <v/>
      </c>
      <c r="E527" s="165" t="str">
        <f>IF(支出入力表!F528="謝金","謝金","")</f>
        <v/>
      </c>
      <c r="F527" s="164" t="str">
        <f>IF(E527="謝金",VLOOKUP(E527,支出入力表!F528:$M$2000,3,FALSE),"")</f>
        <v/>
      </c>
      <c r="G527" s="164" t="str">
        <f>IF(E527="謝金",VLOOKUP(E527,支出入力表!F528:$M$2000,4,FALSE),"")</f>
        <v/>
      </c>
      <c r="H527" s="166" t="str">
        <f>IF(E527="謝金",VLOOKUP(E527,支出入力表!F528:$M$2000,5,FALSE),"")</f>
        <v/>
      </c>
      <c r="I527" s="167" t="str">
        <f>IF(E527="謝金",VLOOKUP(E527,支出入力表!F528:$M$2000,6,FALSE),"")</f>
        <v/>
      </c>
      <c r="J527" s="167" t="str">
        <f>IF(E527="謝金",VLOOKUP(E527,支出入力表!F528:$M$2000,7,FALSE),"")</f>
        <v/>
      </c>
      <c r="K527" s="168" t="str">
        <f>IF(E527="謝金",VLOOKUP(E527,支出入力表!F528:$M$2000,8,FALSE),"")</f>
        <v/>
      </c>
    </row>
    <row r="528" spans="2:11" x14ac:dyDescent="0.55000000000000004">
      <c r="B528" s="178" t="str">
        <f>IF(E528="謝金",支出入力表!A529,"")</f>
        <v/>
      </c>
      <c r="C528" s="164" t="str">
        <f>IF(E528="謝金",支出入力表!C529,"")</f>
        <v/>
      </c>
      <c r="D528" s="165" t="str">
        <f>IF(支出入力表!E529="謝金","謝金","")</f>
        <v/>
      </c>
      <c r="E528" s="165" t="str">
        <f>IF(支出入力表!F529="謝金","謝金","")</f>
        <v/>
      </c>
      <c r="F528" s="164" t="str">
        <f>IF(E528="謝金",VLOOKUP(E528,支出入力表!F529:$M$2000,3,FALSE),"")</f>
        <v/>
      </c>
      <c r="G528" s="164" t="str">
        <f>IF(E528="謝金",VLOOKUP(E528,支出入力表!F529:$M$2000,4,FALSE),"")</f>
        <v/>
      </c>
      <c r="H528" s="166" t="str">
        <f>IF(E528="謝金",VLOOKUP(E528,支出入力表!F529:$M$2000,5,FALSE),"")</f>
        <v/>
      </c>
      <c r="I528" s="167" t="str">
        <f>IF(E528="謝金",VLOOKUP(E528,支出入力表!F529:$M$2000,6,FALSE),"")</f>
        <v/>
      </c>
      <c r="J528" s="167" t="str">
        <f>IF(E528="謝金",VLOOKUP(E528,支出入力表!F529:$M$2000,7,FALSE),"")</f>
        <v/>
      </c>
      <c r="K528" s="168" t="str">
        <f>IF(E528="謝金",VLOOKUP(E528,支出入力表!F529:$M$2000,8,FALSE),"")</f>
        <v/>
      </c>
    </row>
    <row r="529" spans="2:11" x14ac:dyDescent="0.55000000000000004">
      <c r="B529" s="178" t="str">
        <f>IF(E529="謝金",支出入力表!A530,"")</f>
        <v/>
      </c>
      <c r="C529" s="164" t="str">
        <f>IF(E529="謝金",支出入力表!C530,"")</f>
        <v/>
      </c>
      <c r="D529" s="165" t="str">
        <f>IF(支出入力表!E530="謝金","謝金","")</f>
        <v/>
      </c>
      <c r="E529" s="165" t="str">
        <f>IF(支出入力表!F530="謝金","謝金","")</f>
        <v/>
      </c>
      <c r="F529" s="164" t="str">
        <f>IF(E529="謝金",VLOOKUP(E529,支出入力表!F530:$M$2000,3,FALSE),"")</f>
        <v/>
      </c>
      <c r="G529" s="164" t="str">
        <f>IF(E529="謝金",VLOOKUP(E529,支出入力表!F530:$M$2000,4,FALSE),"")</f>
        <v/>
      </c>
      <c r="H529" s="166" t="str">
        <f>IF(E529="謝金",VLOOKUP(E529,支出入力表!F530:$M$2000,5,FALSE),"")</f>
        <v/>
      </c>
      <c r="I529" s="167" t="str">
        <f>IF(E529="謝金",VLOOKUP(E529,支出入力表!F530:$M$2000,6,FALSE),"")</f>
        <v/>
      </c>
      <c r="J529" s="167" t="str">
        <f>IF(E529="謝金",VLOOKUP(E529,支出入力表!F530:$M$2000,7,FALSE),"")</f>
        <v/>
      </c>
      <c r="K529" s="168" t="str">
        <f>IF(E529="謝金",VLOOKUP(E529,支出入力表!F530:$M$2000,8,FALSE),"")</f>
        <v/>
      </c>
    </row>
    <row r="530" spans="2:11" x14ac:dyDescent="0.55000000000000004">
      <c r="B530" s="178" t="str">
        <f>IF(E530="謝金",支出入力表!A531,"")</f>
        <v/>
      </c>
      <c r="C530" s="164" t="str">
        <f>IF(E530="謝金",支出入力表!C531,"")</f>
        <v/>
      </c>
      <c r="D530" s="165" t="str">
        <f>IF(支出入力表!E531="謝金","謝金","")</f>
        <v/>
      </c>
      <c r="E530" s="165" t="str">
        <f>IF(支出入力表!F531="謝金","謝金","")</f>
        <v/>
      </c>
      <c r="F530" s="164" t="str">
        <f>IF(E530="謝金",VLOOKUP(E530,支出入力表!F531:$M$2000,3,FALSE),"")</f>
        <v/>
      </c>
      <c r="G530" s="164" t="str">
        <f>IF(E530="謝金",VLOOKUP(E530,支出入力表!F531:$M$2000,4,FALSE),"")</f>
        <v/>
      </c>
      <c r="H530" s="166" t="str">
        <f>IF(E530="謝金",VLOOKUP(E530,支出入力表!F531:$M$2000,5,FALSE),"")</f>
        <v/>
      </c>
      <c r="I530" s="167" t="str">
        <f>IF(E530="謝金",VLOOKUP(E530,支出入力表!F531:$M$2000,6,FALSE),"")</f>
        <v/>
      </c>
      <c r="J530" s="167" t="str">
        <f>IF(E530="謝金",VLOOKUP(E530,支出入力表!F531:$M$2000,7,FALSE),"")</f>
        <v/>
      </c>
      <c r="K530" s="168" t="str">
        <f>IF(E530="謝金",VLOOKUP(E530,支出入力表!F531:$M$2000,8,FALSE),"")</f>
        <v/>
      </c>
    </row>
    <row r="531" spans="2:11" x14ac:dyDescent="0.55000000000000004">
      <c r="B531" s="178" t="str">
        <f>IF(E531="謝金",支出入力表!A532,"")</f>
        <v/>
      </c>
      <c r="C531" s="164" t="str">
        <f>IF(E531="謝金",支出入力表!C532,"")</f>
        <v/>
      </c>
      <c r="D531" s="165" t="str">
        <f>IF(支出入力表!E532="謝金","謝金","")</f>
        <v/>
      </c>
      <c r="E531" s="165" t="str">
        <f>IF(支出入力表!F532="謝金","謝金","")</f>
        <v/>
      </c>
      <c r="F531" s="164" t="str">
        <f>IF(E531="謝金",VLOOKUP(E531,支出入力表!F532:$M$2000,3,FALSE),"")</f>
        <v/>
      </c>
      <c r="G531" s="164" t="str">
        <f>IF(E531="謝金",VLOOKUP(E531,支出入力表!F532:$M$2000,4,FALSE),"")</f>
        <v/>
      </c>
      <c r="H531" s="166" t="str">
        <f>IF(E531="謝金",VLOOKUP(E531,支出入力表!F532:$M$2000,5,FALSE),"")</f>
        <v/>
      </c>
      <c r="I531" s="167" t="str">
        <f>IF(E531="謝金",VLOOKUP(E531,支出入力表!F532:$M$2000,6,FALSE),"")</f>
        <v/>
      </c>
      <c r="J531" s="167" t="str">
        <f>IF(E531="謝金",VLOOKUP(E531,支出入力表!F532:$M$2000,7,FALSE),"")</f>
        <v/>
      </c>
      <c r="K531" s="168" t="str">
        <f>IF(E531="謝金",VLOOKUP(E531,支出入力表!F532:$M$2000,8,FALSE),"")</f>
        <v/>
      </c>
    </row>
    <row r="532" spans="2:11" x14ac:dyDescent="0.55000000000000004">
      <c r="B532" s="178" t="str">
        <f>IF(E532="謝金",支出入力表!A533,"")</f>
        <v/>
      </c>
      <c r="C532" s="164" t="str">
        <f>IF(E532="謝金",支出入力表!C533,"")</f>
        <v/>
      </c>
      <c r="D532" s="165" t="str">
        <f>IF(支出入力表!E533="謝金","謝金","")</f>
        <v/>
      </c>
      <c r="E532" s="165" t="str">
        <f>IF(支出入力表!F533="謝金","謝金","")</f>
        <v/>
      </c>
      <c r="F532" s="164" t="str">
        <f>IF(E532="謝金",VLOOKUP(E532,支出入力表!F533:$M$2000,3,FALSE),"")</f>
        <v/>
      </c>
      <c r="G532" s="164" t="str">
        <f>IF(E532="謝金",VLOOKUP(E532,支出入力表!F533:$M$2000,4,FALSE),"")</f>
        <v/>
      </c>
      <c r="H532" s="166" t="str">
        <f>IF(E532="謝金",VLOOKUP(E532,支出入力表!F533:$M$2000,5,FALSE),"")</f>
        <v/>
      </c>
      <c r="I532" s="167" t="str">
        <f>IF(E532="謝金",VLOOKUP(E532,支出入力表!F533:$M$2000,6,FALSE),"")</f>
        <v/>
      </c>
      <c r="J532" s="167" t="str">
        <f>IF(E532="謝金",VLOOKUP(E532,支出入力表!F533:$M$2000,7,FALSE),"")</f>
        <v/>
      </c>
      <c r="K532" s="168" t="str">
        <f>IF(E532="謝金",VLOOKUP(E532,支出入力表!F533:$M$2000,8,FALSE),"")</f>
        <v/>
      </c>
    </row>
    <row r="533" spans="2:11" x14ac:dyDescent="0.55000000000000004">
      <c r="B533" s="178" t="str">
        <f>IF(E533="謝金",支出入力表!A534,"")</f>
        <v/>
      </c>
      <c r="C533" s="164" t="str">
        <f>IF(E533="謝金",支出入力表!C534,"")</f>
        <v/>
      </c>
      <c r="D533" s="165" t="str">
        <f>IF(支出入力表!E534="謝金","謝金","")</f>
        <v/>
      </c>
      <c r="E533" s="165" t="str">
        <f>IF(支出入力表!F534="謝金","謝金","")</f>
        <v/>
      </c>
      <c r="F533" s="164" t="str">
        <f>IF(E533="謝金",VLOOKUP(E533,支出入力表!F534:$M$2000,3,FALSE),"")</f>
        <v/>
      </c>
      <c r="G533" s="164" t="str">
        <f>IF(E533="謝金",VLOOKUP(E533,支出入力表!F534:$M$2000,4,FALSE),"")</f>
        <v/>
      </c>
      <c r="H533" s="166" t="str">
        <f>IF(E533="謝金",VLOOKUP(E533,支出入力表!F534:$M$2000,5,FALSE),"")</f>
        <v/>
      </c>
      <c r="I533" s="167" t="str">
        <f>IF(E533="謝金",VLOOKUP(E533,支出入力表!F534:$M$2000,6,FALSE),"")</f>
        <v/>
      </c>
      <c r="J533" s="167" t="str">
        <f>IF(E533="謝金",VLOOKUP(E533,支出入力表!F534:$M$2000,7,FALSE),"")</f>
        <v/>
      </c>
      <c r="K533" s="168" t="str">
        <f>IF(E533="謝金",VLOOKUP(E533,支出入力表!F534:$M$2000,8,FALSE),"")</f>
        <v/>
      </c>
    </row>
    <row r="534" spans="2:11" x14ac:dyDescent="0.55000000000000004">
      <c r="B534" s="178" t="str">
        <f>IF(E534="謝金",支出入力表!A535,"")</f>
        <v/>
      </c>
      <c r="C534" s="164" t="str">
        <f>IF(E534="謝金",支出入力表!C535,"")</f>
        <v/>
      </c>
      <c r="D534" s="165" t="str">
        <f>IF(支出入力表!E535="謝金","謝金","")</f>
        <v/>
      </c>
      <c r="E534" s="165" t="str">
        <f>IF(支出入力表!F535="謝金","謝金","")</f>
        <v/>
      </c>
      <c r="F534" s="164" t="str">
        <f>IF(E534="謝金",VLOOKUP(E534,支出入力表!F535:$M$2000,3,FALSE),"")</f>
        <v/>
      </c>
      <c r="G534" s="164" t="str">
        <f>IF(E534="謝金",VLOOKUP(E534,支出入力表!F535:$M$2000,4,FALSE),"")</f>
        <v/>
      </c>
      <c r="H534" s="166" t="str">
        <f>IF(E534="謝金",VLOOKUP(E534,支出入力表!F535:$M$2000,5,FALSE),"")</f>
        <v/>
      </c>
      <c r="I534" s="167" t="str">
        <f>IF(E534="謝金",VLOOKUP(E534,支出入力表!F535:$M$2000,6,FALSE),"")</f>
        <v/>
      </c>
      <c r="J534" s="167" t="str">
        <f>IF(E534="謝金",VLOOKUP(E534,支出入力表!F535:$M$2000,7,FALSE),"")</f>
        <v/>
      </c>
      <c r="K534" s="168" t="str">
        <f>IF(E534="謝金",VLOOKUP(E534,支出入力表!F535:$M$2000,8,FALSE),"")</f>
        <v/>
      </c>
    </row>
    <row r="535" spans="2:11" x14ac:dyDescent="0.55000000000000004">
      <c r="B535" s="178" t="str">
        <f>IF(E535="謝金",支出入力表!A536,"")</f>
        <v/>
      </c>
      <c r="C535" s="164" t="str">
        <f>IF(E535="謝金",支出入力表!C536,"")</f>
        <v/>
      </c>
      <c r="D535" s="165" t="str">
        <f>IF(支出入力表!E536="謝金","謝金","")</f>
        <v/>
      </c>
      <c r="E535" s="165" t="str">
        <f>IF(支出入力表!F536="謝金","謝金","")</f>
        <v/>
      </c>
      <c r="F535" s="164" t="str">
        <f>IF(E535="謝金",VLOOKUP(E535,支出入力表!F536:$M$2000,3,FALSE),"")</f>
        <v/>
      </c>
      <c r="G535" s="164" t="str">
        <f>IF(E535="謝金",VLOOKUP(E535,支出入力表!F536:$M$2000,4,FALSE),"")</f>
        <v/>
      </c>
      <c r="H535" s="166" t="str">
        <f>IF(E535="謝金",VLOOKUP(E535,支出入力表!F536:$M$2000,5,FALSE),"")</f>
        <v/>
      </c>
      <c r="I535" s="167" t="str">
        <f>IF(E535="謝金",VLOOKUP(E535,支出入力表!F536:$M$2000,6,FALSE),"")</f>
        <v/>
      </c>
      <c r="J535" s="167" t="str">
        <f>IF(E535="謝金",VLOOKUP(E535,支出入力表!F536:$M$2000,7,FALSE),"")</f>
        <v/>
      </c>
      <c r="K535" s="168" t="str">
        <f>IF(E535="謝金",VLOOKUP(E535,支出入力表!F536:$M$2000,8,FALSE),"")</f>
        <v/>
      </c>
    </row>
    <row r="536" spans="2:11" x14ac:dyDescent="0.55000000000000004">
      <c r="B536" s="178" t="str">
        <f>IF(E536="謝金",支出入力表!A537,"")</f>
        <v/>
      </c>
      <c r="C536" s="164" t="str">
        <f>IF(E536="謝金",支出入力表!C537,"")</f>
        <v/>
      </c>
      <c r="D536" s="165" t="str">
        <f>IF(支出入力表!E537="謝金","謝金","")</f>
        <v/>
      </c>
      <c r="E536" s="165" t="str">
        <f>IF(支出入力表!F537="謝金","謝金","")</f>
        <v/>
      </c>
      <c r="F536" s="164" t="str">
        <f>IF(E536="謝金",VLOOKUP(E536,支出入力表!F537:$M$2000,3,FALSE),"")</f>
        <v/>
      </c>
      <c r="G536" s="164" t="str">
        <f>IF(E536="謝金",VLOOKUP(E536,支出入力表!F537:$M$2000,4,FALSE),"")</f>
        <v/>
      </c>
      <c r="H536" s="166" t="str">
        <f>IF(E536="謝金",VLOOKUP(E536,支出入力表!F537:$M$2000,5,FALSE),"")</f>
        <v/>
      </c>
      <c r="I536" s="167" t="str">
        <f>IF(E536="謝金",VLOOKUP(E536,支出入力表!F537:$M$2000,6,FALSE),"")</f>
        <v/>
      </c>
      <c r="J536" s="167" t="str">
        <f>IF(E536="謝金",VLOOKUP(E536,支出入力表!F537:$M$2000,7,FALSE),"")</f>
        <v/>
      </c>
      <c r="K536" s="168" t="str">
        <f>IF(E536="謝金",VLOOKUP(E536,支出入力表!F537:$M$2000,8,FALSE),"")</f>
        <v/>
      </c>
    </row>
    <row r="537" spans="2:11" x14ac:dyDescent="0.55000000000000004">
      <c r="B537" s="178" t="str">
        <f>IF(E537="謝金",支出入力表!A538,"")</f>
        <v/>
      </c>
      <c r="C537" s="164" t="str">
        <f>IF(E537="謝金",支出入力表!C538,"")</f>
        <v/>
      </c>
      <c r="D537" s="165" t="str">
        <f>IF(支出入力表!E538="謝金","謝金","")</f>
        <v/>
      </c>
      <c r="E537" s="165" t="str">
        <f>IF(支出入力表!F538="謝金","謝金","")</f>
        <v/>
      </c>
      <c r="F537" s="164" t="str">
        <f>IF(E537="謝金",VLOOKUP(E537,支出入力表!F538:$M$2000,3,FALSE),"")</f>
        <v/>
      </c>
      <c r="G537" s="164" t="str">
        <f>IF(E537="謝金",VLOOKUP(E537,支出入力表!F538:$M$2000,4,FALSE),"")</f>
        <v/>
      </c>
      <c r="H537" s="166" t="str">
        <f>IF(E537="謝金",VLOOKUP(E537,支出入力表!F538:$M$2000,5,FALSE),"")</f>
        <v/>
      </c>
      <c r="I537" s="167" t="str">
        <f>IF(E537="謝金",VLOOKUP(E537,支出入力表!F538:$M$2000,6,FALSE),"")</f>
        <v/>
      </c>
      <c r="J537" s="167" t="str">
        <f>IF(E537="謝金",VLOOKUP(E537,支出入力表!F538:$M$2000,7,FALSE),"")</f>
        <v/>
      </c>
      <c r="K537" s="168" t="str">
        <f>IF(E537="謝金",VLOOKUP(E537,支出入力表!F538:$M$2000,8,FALSE),"")</f>
        <v/>
      </c>
    </row>
    <row r="538" spans="2:11" x14ac:dyDescent="0.55000000000000004">
      <c r="B538" s="178" t="str">
        <f>IF(E538="謝金",支出入力表!A539,"")</f>
        <v/>
      </c>
      <c r="C538" s="164" t="str">
        <f>IF(E538="謝金",支出入力表!C539,"")</f>
        <v/>
      </c>
      <c r="D538" s="165" t="str">
        <f>IF(支出入力表!E539="謝金","謝金","")</f>
        <v/>
      </c>
      <c r="E538" s="165" t="str">
        <f>IF(支出入力表!F539="謝金","謝金","")</f>
        <v/>
      </c>
      <c r="F538" s="164" t="str">
        <f>IF(E538="謝金",VLOOKUP(E538,支出入力表!F539:$M$2000,3,FALSE),"")</f>
        <v/>
      </c>
      <c r="G538" s="164" t="str">
        <f>IF(E538="謝金",VLOOKUP(E538,支出入力表!F539:$M$2000,4,FALSE),"")</f>
        <v/>
      </c>
      <c r="H538" s="166" t="str">
        <f>IF(E538="謝金",VLOOKUP(E538,支出入力表!F539:$M$2000,5,FALSE),"")</f>
        <v/>
      </c>
      <c r="I538" s="167" t="str">
        <f>IF(E538="謝金",VLOOKUP(E538,支出入力表!F539:$M$2000,6,FALSE),"")</f>
        <v/>
      </c>
      <c r="J538" s="167" t="str">
        <f>IF(E538="謝金",VLOOKUP(E538,支出入力表!F539:$M$2000,7,FALSE),"")</f>
        <v/>
      </c>
      <c r="K538" s="168" t="str">
        <f>IF(E538="謝金",VLOOKUP(E538,支出入力表!F539:$M$2000,8,FALSE),"")</f>
        <v/>
      </c>
    </row>
    <row r="539" spans="2:11" x14ac:dyDescent="0.55000000000000004">
      <c r="B539" s="178" t="str">
        <f>IF(E539="謝金",支出入力表!A540,"")</f>
        <v/>
      </c>
      <c r="C539" s="164" t="str">
        <f>IF(E539="謝金",支出入力表!C540,"")</f>
        <v/>
      </c>
      <c r="D539" s="165" t="str">
        <f>IF(支出入力表!E540="謝金","謝金","")</f>
        <v/>
      </c>
      <c r="E539" s="165" t="str">
        <f>IF(支出入力表!F540="謝金","謝金","")</f>
        <v/>
      </c>
      <c r="F539" s="164" t="str">
        <f>IF(E539="謝金",VLOOKUP(E539,支出入力表!F540:$M$2000,3,FALSE),"")</f>
        <v/>
      </c>
      <c r="G539" s="164" t="str">
        <f>IF(E539="謝金",VLOOKUP(E539,支出入力表!F540:$M$2000,4,FALSE),"")</f>
        <v/>
      </c>
      <c r="H539" s="166" t="str">
        <f>IF(E539="謝金",VLOOKUP(E539,支出入力表!F540:$M$2000,5,FALSE),"")</f>
        <v/>
      </c>
      <c r="I539" s="167" t="str">
        <f>IF(E539="謝金",VLOOKUP(E539,支出入力表!F540:$M$2000,6,FALSE),"")</f>
        <v/>
      </c>
      <c r="J539" s="167" t="str">
        <f>IF(E539="謝金",VLOOKUP(E539,支出入力表!F540:$M$2000,7,FALSE),"")</f>
        <v/>
      </c>
      <c r="K539" s="168" t="str">
        <f>IF(E539="謝金",VLOOKUP(E539,支出入力表!F540:$M$2000,8,FALSE),"")</f>
        <v/>
      </c>
    </row>
    <row r="540" spans="2:11" x14ac:dyDescent="0.55000000000000004">
      <c r="B540" s="178" t="str">
        <f>IF(E540="謝金",支出入力表!A541,"")</f>
        <v/>
      </c>
      <c r="C540" s="164" t="str">
        <f>IF(E540="謝金",支出入力表!C541,"")</f>
        <v/>
      </c>
      <c r="D540" s="165" t="str">
        <f>IF(支出入力表!E541="謝金","謝金","")</f>
        <v/>
      </c>
      <c r="E540" s="165" t="str">
        <f>IF(支出入力表!F541="謝金","謝金","")</f>
        <v/>
      </c>
      <c r="F540" s="164" t="str">
        <f>IF(E540="謝金",VLOOKUP(E540,支出入力表!F541:$M$2000,3,FALSE),"")</f>
        <v/>
      </c>
      <c r="G540" s="164" t="str">
        <f>IF(E540="謝金",VLOOKUP(E540,支出入力表!F541:$M$2000,4,FALSE),"")</f>
        <v/>
      </c>
      <c r="H540" s="166" t="str">
        <f>IF(E540="謝金",VLOOKUP(E540,支出入力表!F541:$M$2000,5,FALSE),"")</f>
        <v/>
      </c>
      <c r="I540" s="167" t="str">
        <f>IF(E540="謝金",VLOOKUP(E540,支出入力表!F541:$M$2000,6,FALSE),"")</f>
        <v/>
      </c>
      <c r="J540" s="167" t="str">
        <f>IF(E540="謝金",VLOOKUP(E540,支出入力表!F541:$M$2000,7,FALSE),"")</f>
        <v/>
      </c>
      <c r="K540" s="168" t="str">
        <f>IF(E540="謝金",VLOOKUP(E540,支出入力表!F541:$M$2000,8,FALSE),"")</f>
        <v/>
      </c>
    </row>
    <row r="541" spans="2:11" x14ac:dyDescent="0.55000000000000004">
      <c r="B541" s="178" t="str">
        <f>IF(E541="謝金",支出入力表!A542,"")</f>
        <v/>
      </c>
      <c r="C541" s="164" t="str">
        <f>IF(E541="謝金",支出入力表!C542,"")</f>
        <v/>
      </c>
      <c r="D541" s="165" t="str">
        <f>IF(支出入力表!E542="謝金","謝金","")</f>
        <v/>
      </c>
      <c r="E541" s="165" t="str">
        <f>IF(支出入力表!F542="謝金","謝金","")</f>
        <v/>
      </c>
      <c r="F541" s="164" t="str">
        <f>IF(E541="謝金",VLOOKUP(E541,支出入力表!F542:$M$2000,3,FALSE),"")</f>
        <v/>
      </c>
      <c r="G541" s="164" t="str">
        <f>IF(E541="謝金",VLOOKUP(E541,支出入力表!F542:$M$2000,4,FALSE),"")</f>
        <v/>
      </c>
      <c r="H541" s="166" t="str">
        <f>IF(E541="謝金",VLOOKUP(E541,支出入力表!F542:$M$2000,5,FALSE),"")</f>
        <v/>
      </c>
      <c r="I541" s="167" t="str">
        <f>IF(E541="謝金",VLOOKUP(E541,支出入力表!F542:$M$2000,6,FALSE),"")</f>
        <v/>
      </c>
      <c r="J541" s="167" t="str">
        <f>IF(E541="謝金",VLOOKUP(E541,支出入力表!F542:$M$2000,7,FALSE),"")</f>
        <v/>
      </c>
      <c r="K541" s="168" t="str">
        <f>IF(E541="謝金",VLOOKUP(E541,支出入力表!F542:$M$2000,8,FALSE),"")</f>
        <v/>
      </c>
    </row>
    <row r="542" spans="2:11" x14ac:dyDescent="0.55000000000000004">
      <c r="B542" s="178" t="str">
        <f>IF(E542="謝金",支出入力表!A543,"")</f>
        <v/>
      </c>
      <c r="C542" s="164" t="str">
        <f>IF(E542="謝金",支出入力表!C543,"")</f>
        <v/>
      </c>
      <c r="D542" s="165" t="str">
        <f>IF(支出入力表!E543="謝金","謝金","")</f>
        <v/>
      </c>
      <c r="E542" s="165" t="str">
        <f>IF(支出入力表!F543="謝金","謝金","")</f>
        <v/>
      </c>
      <c r="F542" s="164" t="str">
        <f>IF(E542="謝金",VLOOKUP(E542,支出入力表!F543:$M$2000,3,FALSE),"")</f>
        <v/>
      </c>
      <c r="G542" s="164" t="str">
        <f>IF(E542="謝金",VLOOKUP(E542,支出入力表!F543:$M$2000,4,FALSE),"")</f>
        <v/>
      </c>
      <c r="H542" s="166" t="str">
        <f>IF(E542="謝金",VLOOKUP(E542,支出入力表!F543:$M$2000,5,FALSE),"")</f>
        <v/>
      </c>
      <c r="I542" s="167" t="str">
        <f>IF(E542="謝金",VLOOKUP(E542,支出入力表!F543:$M$2000,6,FALSE),"")</f>
        <v/>
      </c>
      <c r="J542" s="167" t="str">
        <f>IF(E542="謝金",VLOOKUP(E542,支出入力表!F543:$M$2000,7,FALSE),"")</f>
        <v/>
      </c>
      <c r="K542" s="168" t="str">
        <f>IF(E542="謝金",VLOOKUP(E542,支出入力表!F543:$M$2000,8,FALSE),"")</f>
        <v/>
      </c>
    </row>
    <row r="543" spans="2:11" x14ac:dyDescent="0.55000000000000004">
      <c r="B543" s="178" t="str">
        <f>IF(E543="謝金",支出入力表!A544,"")</f>
        <v/>
      </c>
      <c r="C543" s="164" t="str">
        <f>IF(E543="謝金",支出入力表!C544,"")</f>
        <v/>
      </c>
      <c r="D543" s="165" t="str">
        <f>IF(支出入力表!E544="謝金","謝金","")</f>
        <v/>
      </c>
      <c r="E543" s="165" t="str">
        <f>IF(支出入力表!F544="謝金","謝金","")</f>
        <v/>
      </c>
      <c r="F543" s="164" t="str">
        <f>IF(E543="謝金",VLOOKUP(E543,支出入力表!F544:$M$2000,3,FALSE),"")</f>
        <v/>
      </c>
      <c r="G543" s="164" t="str">
        <f>IF(E543="謝金",VLOOKUP(E543,支出入力表!F544:$M$2000,4,FALSE),"")</f>
        <v/>
      </c>
      <c r="H543" s="166" t="str">
        <f>IF(E543="謝金",VLOOKUP(E543,支出入力表!F544:$M$2000,5,FALSE),"")</f>
        <v/>
      </c>
      <c r="I543" s="167" t="str">
        <f>IF(E543="謝金",VLOOKUP(E543,支出入力表!F544:$M$2000,6,FALSE),"")</f>
        <v/>
      </c>
      <c r="J543" s="167" t="str">
        <f>IF(E543="謝金",VLOOKUP(E543,支出入力表!F544:$M$2000,7,FALSE),"")</f>
        <v/>
      </c>
      <c r="K543" s="168" t="str">
        <f>IF(E543="謝金",VLOOKUP(E543,支出入力表!F544:$M$2000,8,FALSE),"")</f>
        <v/>
      </c>
    </row>
    <row r="544" spans="2:11" x14ac:dyDescent="0.55000000000000004">
      <c r="B544" s="178" t="str">
        <f>IF(E544="謝金",支出入力表!A545,"")</f>
        <v/>
      </c>
      <c r="C544" s="164" t="str">
        <f>IF(E544="謝金",支出入力表!C545,"")</f>
        <v/>
      </c>
      <c r="D544" s="165" t="str">
        <f>IF(支出入力表!E545="謝金","謝金","")</f>
        <v/>
      </c>
      <c r="E544" s="165" t="str">
        <f>IF(支出入力表!F545="謝金","謝金","")</f>
        <v/>
      </c>
      <c r="F544" s="164" t="str">
        <f>IF(E544="謝金",VLOOKUP(E544,支出入力表!F545:$M$2000,3,FALSE),"")</f>
        <v/>
      </c>
      <c r="G544" s="164" t="str">
        <f>IF(E544="謝金",VLOOKUP(E544,支出入力表!F545:$M$2000,4,FALSE),"")</f>
        <v/>
      </c>
      <c r="H544" s="166" t="str">
        <f>IF(E544="謝金",VLOOKUP(E544,支出入力表!F545:$M$2000,5,FALSE),"")</f>
        <v/>
      </c>
      <c r="I544" s="167" t="str">
        <f>IF(E544="謝金",VLOOKUP(E544,支出入力表!F545:$M$2000,6,FALSE),"")</f>
        <v/>
      </c>
      <c r="J544" s="167" t="str">
        <f>IF(E544="謝金",VLOOKUP(E544,支出入力表!F545:$M$2000,7,FALSE),"")</f>
        <v/>
      </c>
      <c r="K544" s="168" t="str">
        <f>IF(E544="謝金",VLOOKUP(E544,支出入力表!F545:$M$2000,8,FALSE),"")</f>
        <v/>
      </c>
    </row>
    <row r="545" spans="2:11" x14ac:dyDescent="0.55000000000000004">
      <c r="B545" s="178" t="str">
        <f>IF(E545="謝金",支出入力表!A546,"")</f>
        <v/>
      </c>
      <c r="C545" s="164" t="str">
        <f>IF(E545="謝金",支出入力表!C546,"")</f>
        <v/>
      </c>
      <c r="D545" s="165" t="str">
        <f>IF(支出入力表!E546="謝金","謝金","")</f>
        <v/>
      </c>
      <c r="E545" s="165" t="str">
        <f>IF(支出入力表!F546="謝金","謝金","")</f>
        <v/>
      </c>
      <c r="F545" s="164" t="str">
        <f>IF(E545="謝金",VLOOKUP(E545,支出入力表!F546:$M$2000,3,FALSE),"")</f>
        <v/>
      </c>
      <c r="G545" s="164" t="str">
        <f>IF(E545="謝金",VLOOKUP(E545,支出入力表!F546:$M$2000,4,FALSE),"")</f>
        <v/>
      </c>
      <c r="H545" s="166" t="str">
        <f>IF(E545="謝金",VLOOKUP(E545,支出入力表!F546:$M$2000,5,FALSE),"")</f>
        <v/>
      </c>
      <c r="I545" s="167" t="str">
        <f>IF(E545="謝金",VLOOKUP(E545,支出入力表!F546:$M$2000,6,FALSE),"")</f>
        <v/>
      </c>
      <c r="J545" s="167" t="str">
        <f>IF(E545="謝金",VLOOKUP(E545,支出入力表!F546:$M$2000,7,FALSE),"")</f>
        <v/>
      </c>
      <c r="K545" s="168" t="str">
        <f>IF(E545="謝金",VLOOKUP(E545,支出入力表!F546:$M$2000,8,FALSE),"")</f>
        <v/>
      </c>
    </row>
    <row r="546" spans="2:11" x14ac:dyDescent="0.55000000000000004">
      <c r="B546" s="178" t="str">
        <f>IF(E546="謝金",支出入力表!A547,"")</f>
        <v/>
      </c>
      <c r="C546" s="164" t="str">
        <f>IF(E546="謝金",支出入力表!C547,"")</f>
        <v/>
      </c>
      <c r="D546" s="165" t="str">
        <f>IF(支出入力表!E547="謝金","謝金","")</f>
        <v/>
      </c>
      <c r="E546" s="165" t="str">
        <f>IF(支出入力表!F547="謝金","謝金","")</f>
        <v/>
      </c>
      <c r="F546" s="164" t="str">
        <f>IF(E546="謝金",VLOOKUP(E546,支出入力表!F547:$M$2000,3,FALSE),"")</f>
        <v/>
      </c>
      <c r="G546" s="164" t="str">
        <f>IF(E546="謝金",VLOOKUP(E546,支出入力表!F547:$M$2000,4,FALSE),"")</f>
        <v/>
      </c>
      <c r="H546" s="166" t="str">
        <f>IF(E546="謝金",VLOOKUP(E546,支出入力表!F547:$M$2000,5,FALSE),"")</f>
        <v/>
      </c>
      <c r="I546" s="167" t="str">
        <f>IF(E546="謝金",VLOOKUP(E546,支出入力表!F547:$M$2000,6,FALSE),"")</f>
        <v/>
      </c>
      <c r="J546" s="167" t="str">
        <f>IF(E546="謝金",VLOOKUP(E546,支出入力表!F547:$M$2000,7,FALSE),"")</f>
        <v/>
      </c>
      <c r="K546" s="168" t="str">
        <f>IF(E546="謝金",VLOOKUP(E546,支出入力表!F547:$M$2000,8,FALSE),"")</f>
        <v/>
      </c>
    </row>
    <row r="547" spans="2:11" x14ac:dyDescent="0.55000000000000004">
      <c r="B547" s="178" t="str">
        <f>IF(E547="謝金",支出入力表!A548,"")</f>
        <v/>
      </c>
      <c r="C547" s="164" t="str">
        <f>IF(E547="謝金",支出入力表!C548,"")</f>
        <v/>
      </c>
      <c r="D547" s="165" t="str">
        <f>IF(支出入力表!E548="謝金","謝金","")</f>
        <v/>
      </c>
      <c r="E547" s="165" t="str">
        <f>IF(支出入力表!F548="謝金","謝金","")</f>
        <v/>
      </c>
      <c r="F547" s="164" t="str">
        <f>IF(E547="謝金",VLOOKUP(E547,支出入力表!F548:$M$2000,3,FALSE),"")</f>
        <v/>
      </c>
      <c r="G547" s="164" t="str">
        <f>IF(E547="謝金",VLOOKUP(E547,支出入力表!F548:$M$2000,4,FALSE),"")</f>
        <v/>
      </c>
      <c r="H547" s="166" t="str">
        <f>IF(E547="謝金",VLOOKUP(E547,支出入力表!F548:$M$2000,5,FALSE),"")</f>
        <v/>
      </c>
      <c r="I547" s="167" t="str">
        <f>IF(E547="謝金",VLOOKUP(E547,支出入力表!F548:$M$2000,6,FALSE),"")</f>
        <v/>
      </c>
      <c r="J547" s="167" t="str">
        <f>IF(E547="謝金",VLOOKUP(E547,支出入力表!F548:$M$2000,7,FALSE),"")</f>
        <v/>
      </c>
      <c r="K547" s="168" t="str">
        <f>IF(E547="謝金",VLOOKUP(E547,支出入力表!F548:$M$2000,8,FALSE),"")</f>
        <v/>
      </c>
    </row>
    <row r="548" spans="2:11" x14ac:dyDescent="0.55000000000000004">
      <c r="B548" s="178" t="str">
        <f>IF(E548="謝金",支出入力表!A549,"")</f>
        <v/>
      </c>
      <c r="C548" s="164" t="str">
        <f>IF(E548="謝金",支出入力表!C549,"")</f>
        <v/>
      </c>
      <c r="D548" s="165" t="str">
        <f>IF(支出入力表!E549="謝金","謝金","")</f>
        <v/>
      </c>
      <c r="E548" s="165" t="str">
        <f>IF(支出入力表!F549="謝金","謝金","")</f>
        <v/>
      </c>
      <c r="F548" s="164" t="str">
        <f>IF(E548="謝金",VLOOKUP(E548,支出入力表!F549:$M$2000,3,FALSE),"")</f>
        <v/>
      </c>
      <c r="G548" s="164" t="str">
        <f>IF(E548="謝金",VLOOKUP(E548,支出入力表!F549:$M$2000,4,FALSE),"")</f>
        <v/>
      </c>
      <c r="H548" s="166" t="str">
        <f>IF(E548="謝金",VLOOKUP(E548,支出入力表!F549:$M$2000,5,FALSE),"")</f>
        <v/>
      </c>
      <c r="I548" s="167" t="str">
        <f>IF(E548="謝金",VLOOKUP(E548,支出入力表!F549:$M$2000,6,FALSE),"")</f>
        <v/>
      </c>
      <c r="J548" s="167" t="str">
        <f>IF(E548="謝金",VLOOKUP(E548,支出入力表!F549:$M$2000,7,FALSE),"")</f>
        <v/>
      </c>
      <c r="K548" s="168" t="str">
        <f>IF(E548="謝金",VLOOKUP(E548,支出入力表!F549:$M$2000,8,FALSE),"")</f>
        <v/>
      </c>
    </row>
    <row r="549" spans="2:11" x14ac:dyDescent="0.55000000000000004">
      <c r="B549" s="178" t="str">
        <f>IF(E549="謝金",支出入力表!A550,"")</f>
        <v/>
      </c>
      <c r="C549" s="164" t="str">
        <f>IF(E549="謝金",支出入力表!C550,"")</f>
        <v/>
      </c>
      <c r="D549" s="165" t="str">
        <f>IF(支出入力表!E550="謝金","謝金","")</f>
        <v/>
      </c>
      <c r="E549" s="165" t="str">
        <f>IF(支出入力表!F550="謝金","謝金","")</f>
        <v/>
      </c>
      <c r="F549" s="164" t="str">
        <f>IF(E549="謝金",VLOOKUP(E549,支出入力表!F550:$M$2000,3,FALSE),"")</f>
        <v/>
      </c>
      <c r="G549" s="164" t="str">
        <f>IF(E549="謝金",VLOOKUP(E549,支出入力表!F550:$M$2000,4,FALSE),"")</f>
        <v/>
      </c>
      <c r="H549" s="166" t="str">
        <f>IF(E549="謝金",VLOOKUP(E549,支出入力表!F550:$M$2000,5,FALSE),"")</f>
        <v/>
      </c>
      <c r="I549" s="167" t="str">
        <f>IF(E549="謝金",VLOOKUP(E549,支出入力表!F550:$M$2000,6,FALSE),"")</f>
        <v/>
      </c>
      <c r="J549" s="167" t="str">
        <f>IF(E549="謝金",VLOOKUP(E549,支出入力表!F550:$M$2000,7,FALSE),"")</f>
        <v/>
      </c>
      <c r="K549" s="168" t="str">
        <f>IF(E549="謝金",VLOOKUP(E549,支出入力表!F550:$M$2000,8,FALSE),"")</f>
        <v/>
      </c>
    </row>
    <row r="550" spans="2:11" x14ac:dyDescent="0.55000000000000004">
      <c r="B550" s="178" t="str">
        <f>IF(E550="謝金",支出入力表!A551,"")</f>
        <v/>
      </c>
      <c r="C550" s="164" t="str">
        <f>IF(E550="謝金",支出入力表!C551,"")</f>
        <v/>
      </c>
      <c r="D550" s="165" t="str">
        <f>IF(支出入力表!E551="謝金","謝金","")</f>
        <v/>
      </c>
      <c r="E550" s="165" t="str">
        <f>IF(支出入力表!F551="謝金","謝金","")</f>
        <v/>
      </c>
      <c r="F550" s="164" t="str">
        <f>IF(E550="謝金",VLOOKUP(E550,支出入力表!F551:$M$2000,3,FALSE),"")</f>
        <v/>
      </c>
      <c r="G550" s="164" t="str">
        <f>IF(E550="謝金",VLOOKUP(E550,支出入力表!F551:$M$2000,4,FALSE),"")</f>
        <v/>
      </c>
      <c r="H550" s="166" t="str">
        <f>IF(E550="謝金",VLOOKUP(E550,支出入力表!F551:$M$2000,5,FALSE),"")</f>
        <v/>
      </c>
      <c r="I550" s="167" t="str">
        <f>IF(E550="謝金",VLOOKUP(E550,支出入力表!F551:$M$2000,6,FALSE),"")</f>
        <v/>
      </c>
      <c r="J550" s="167" t="str">
        <f>IF(E550="謝金",VLOOKUP(E550,支出入力表!F551:$M$2000,7,FALSE),"")</f>
        <v/>
      </c>
      <c r="K550" s="168" t="str">
        <f>IF(E550="謝金",VLOOKUP(E550,支出入力表!F551:$M$2000,8,FALSE),"")</f>
        <v/>
      </c>
    </row>
    <row r="551" spans="2:11" x14ac:dyDescent="0.55000000000000004">
      <c r="B551" s="178" t="str">
        <f>IF(E551="謝金",支出入力表!A552,"")</f>
        <v/>
      </c>
      <c r="C551" s="164" t="str">
        <f>IF(E551="謝金",支出入力表!C552,"")</f>
        <v/>
      </c>
      <c r="D551" s="165" t="str">
        <f>IF(支出入力表!E552="謝金","謝金","")</f>
        <v/>
      </c>
      <c r="E551" s="165" t="str">
        <f>IF(支出入力表!F552="謝金","謝金","")</f>
        <v/>
      </c>
      <c r="F551" s="164" t="str">
        <f>IF(E551="謝金",VLOOKUP(E551,支出入力表!F552:$M$2000,3,FALSE),"")</f>
        <v/>
      </c>
      <c r="G551" s="164" t="str">
        <f>IF(E551="謝金",VLOOKUP(E551,支出入力表!F552:$M$2000,4,FALSE),"")</f>
        <v/>
      </c>
      <c r="H551" s="166" t="str">
        <f>IF(E551="謝金",VLOOKUP(E551,支出入力表!F552:$M$2000,5,FALSE),"")</f>
        <v/>
      </c>
      <c r="I551" s="167" t="str">
        <f>IF(E551="謝金",VLOOKUP(E551,支出入力表!F552:$M$2000,6,FALSE),"")</f>
        <v/>
      </c>
      <c r="J551" s="167" t="str">
        <f>IF(E551="謝金",VLOOKUP(E551,支出入力表!F552:$M$2000,7,FALSE),"")</f>
        <v/>
      </c>
      <c r="K551" s="168" t="str">
        <f>IF(E551="謝金",VLOOKUP(E551,支出入力表!F552:$M$2000,8,FALSE),"")</f>
        <v/>
      </c>
    </row>
    <row r="552" spans="2:11" x14ac:dyDescent="0.55000000000000004">
      <c r="B552" s="178" t="str">
        <f>IF(E552="謝金",支出入力表!A553,"")</f>
        <v/>
      </c>
      <c r="C552" s="164" t="str">
        <f>IF(E552="謝金",支出入力表!C553,"")</f>
        <v/>
      </c>
      <c r="D552" s="165" t="str">
        <f>IF(支出入力表!E553="謝金","謝金","")</f>
        <v/>
      </c>
      <c r="E552" s="165" t="str">
        <f>IF(支出入力表!F553="謝金","謝金","")</f>
        <v/>
      </c>
      <c r="F552" s="164" t="str">
        <f>IF(E552="謝金",VLOOKUP(E552,支出入力表!F553:$M$2000,3,FALSE),"")</f>
        <v/>
      </c>
      <c r="G552" s="164" t="str">
        <f>IF(E552="謝金",VLOOKUP(E552,支出入力表!F553:$M$2000,4,FALSE),"")</f>
        <v/>
      </c>
      <c r="H552" s="166" t="str">
        <f>IF(E552="謝金",VLOOKUP(E552,支出入力表!F553:$M$2000,5,FALSE),"")</f>
        <v/>
      </c>
      <c r="I552" s="167" t="str">
        <f>IF(E552="謝金",VLOOKUP(E552,支出入力表!F553:$M$2000,6,FALSE),"")</f>
        <v/>
      </c>
      <c r="J552" s="167" t="str">
        <f>IF(E552="謝金",VLOOKUP(E552,支出入力表!F553:$M$2000,7,FALSE),"")</f>
        <v/>
      </c>
      <c r="K552" s="168" t="str">
        <f>IF(E552="謝金",VLOOKUP(E552,支出入力表!F553:$M$2000,8,FALSE),"")</f>
        <v/>
      </c>
    </row>
    <row r="553" spans="2:11" x14ac:dyDescent="0.55000000000000004">
      <c r="B553" s="178" t="str">
        <f>IF(E553="謝金",支出入力表!A554,"")</f>
        <v/>
      </c>
      <c r="C553" s="164" t="str">
        <f>IF(E553="謝金",支出入力表!C554,"")</f>
        <v/>
      </c>
      <c r="D553" s="165" t="str">
        <f>IF(支出入力表!E554="謝金","謝金","")</f>
        <v/>
      </c>
      <c r="E553" s="165" t="str">
        <f>IF(支出入力表!F554="謝金","謝金","")</f>
        <v/>
      </c>
      <c r="F553" s="164" t="str">
        <f>IF(E553="謝金",VLOOKUP(E553,支出入力表!F554:$M$2000,3,FALSE),"")</f>
        <v/>
      </c>
      <c r="G553" s="164" t="str">
        <f>IF(E553="謝金",VLOOKUP(E553,支出入力表!F554:$M$2000,4,FALSE),"")</f>
        <v/>
      </c>
      <c r="H553" s="166" t="str">
        <f>IF(E553="謝金",VLOOKUP(E553,支出入力表!F554:$M$2000,5,FALSE),"")</f>
        <v/>
      </c>
      <c r="I553" s="167" t="str">
        <f>IF(E553="謝金",VLOOKUP(E553,支出入力表!F554:$M$2000,6,FALSE),"")</f>
        <v/>
      </c>
      <c r="J553" s="167" t="str">
        <f>IF(E553="謝金",VLOOKUP(E553,支出入力表!F554:$M$2000,7,FALSE),"")</f>
        <v/>
      </c>
      <c r="K553" s="168" t="str">
        <f>IF(E553="謝金",VLOOKUP(E553,支出入力表!F554:$M$2000,8,FALSE),"")</f>
        <v/>
      </c>
    </row>
    <row r="554" spans="2:11" x14ac:dyDescent="0.55000000000000004">
      <c r="B554" s="178" t="str">
        <f>IF(E554="謝金",支出入力表!A555,"")</f>
        <v/>
      </c>
      <c r="C554" s="164" t="str">
        <f>IF(E554="謝金",支出入力表!C555,"")</f>
        <v/>
      </c>
      <c r="D554" s="165" t="str">
        <f>IF(支出入力表!E555="謝金","謝金","")</f>
        <v/>
      </c>
      <c r="E554" s="165" t="str">
        <f>IF(支出入力表!F555="謝金","謝金","")</f>
        <v/>
      </c>
      <c r="F554" s="164" t="str">
        <f>IF(E554="謝金",VLOOKUP(E554,支出入力表!F555:$M$2000,3,FALSE),"")</f>
        <v/>
      </c>
      <c r="G554" s="164" t="str">
        <f>IF(E554="謝金",VLOOKUP(E554,支出入力表!F555:$M$2000,4,FALSE),"")</f>
        <v/>
      </c>
      <c r="H554" s="166" t="str">
        <f>IF(E554="謝金",VLOOKUP(E554,支出入力表!F555:$M$2000,5,FALSE),"")</f>
        <v/>
      </c>
      <c r="I554" s="167" t="str">
        <f>IF(E554="謝金",VLOOKUP(E554,支出入力表!F555:$M$2000,6,FALSE),"")</f>
        <v/>
      </c>
      <c r="J554" s="167" t="str">
        <f>IF(E554="謝金",VLOOKUP(E554,支出入力表!F555:$M$2000,7,FALSE),"")</f>
        <v/>
      </c>
      <c r="K554" s="168" t="str">
        <f>IF(E554="謝金",VLOOKUP(E554,支出入力表!F555:$M$2000,8,FALSE),"")</f>
        <v/>
      </c>
    </row>
    <row r="555" spans="2:11" x14ac:dyDescent="0.55000000000000004">
      <c r="B555" s="178" t="str">
        <f>IF(E555="謝金",支出入力表!A556,"")</f>
        <v/>
      </c>
      <c r="C555" s="164" t="str">
        <f>IF(E555="謝金",支出入力表!C556,"")</f>
        <v/>
      </c>
      <c r="D555" s="165" t="str">
        <f>IF(支出入力表!E556="謝金","謝金","")</f>
        <v/>
      </c>
      <c r="E555" s="165" t="str">
        <f>IF(支出入力表!F556="謝金","謝金","")</f>
        <v/>
      </c>
      <c r="F555" s="164" t="str">
        <f>IF(E555="謝金",VLOOKUP(E555,支出入力表!F556:$M$2000,3,FALSE),"")</f>
        <v/>
      </c>
      <c r="G555" s="164" t="str">
        <f>IF(E555="謝金",VLOOKUP(E555,支出入力表!F556:$M$2000,4,FALSE),"")</f>
        <v/>
      </c>
      <c r="H555" s="166" t="str">
        <f>IF(E555="謝金",VLOOKUP(E555,支出入力表!F556:$M$2000,5,FALSE),"")</f>
        <v/>
      </c>
      <c r="I555" s="167" t="str">
        <f>IF(E555="謝金",VLOOKUP(E555,支出入力表!F556:$M$2000,6,FALSE),"")</f>
        <v/>
      </c>
      <c r="J555" s="167" t="str">
        <f>IF(E555="謝金",VLOOKUP(E555,支出入力表!F556:$M$2000,7,FALSE),"")</f>
        <v/>
      </c>
      <c r="K555" s="168" t="str">
        <f>IF(E555="謝金",VLOOKUP(E555,支出入力表!F556:$M$2000,8,FALSE),"")</f>
        <v/>
      </c>
    </row>
    <row r="556" spans="2:11" x14ac:dyDescent="0.55000000000000004">
      <c r="B556" s="178" t="str">
        <f>IF(E556="謝金",支出入力表!A557,"")</f>
        <v/>
      </c>
      <c r="C556" s="164" t="str">
        <f>IF(E556="謝金",支出入力表!C557,"")</f>
        <v/>
      </c>
      <c r="D556" s="165" t="str">
        <f>IF(支出入力表!E557="謝金","謝金","")</f>
        <v/>
      </c>
      <c r="E556" s="165" t="str">
        <f>IF(支出入力表!F557="謝金","謝金","")</f>
        <v/>
      </c>
      <c r="F556" s="164" t="str">
        <f>IF(E556="謝金",VLOOKUP(E556,支出入力表!F557:$M$2000,3,FALSE),"")</f>
        <v/>
      </c>
      <c r="G556" s="164" t="str">
        <f>IF(E556="謝金",VLOOKUP(E556,支出入力表!F557:$M$2000,4,FALSE),"")</f>
        <v/>
      </c>
      <c r="H556" s="166" t="str">
        <f>IF(E556="謝金",VLOOKUP(E556,支出入力表!F557:$M$2000,5,FALSE),"")</f>
        <v/>
      </c>
      <c r="I556" s="167" t="str">
        <f>IF(E556="謝金",VLOOKUP(E556,支出入力表!F557:$M$2000,6,FALSE),"")</f>
        <v/>
      </c>
      <c r="J556" s="167" t="str">
        <f>IF(E556="謝金",VLOOKUP(E556,支出入力表!F557:$M$2000,7,FALSE),"")</f>
        <v/>
      </c>
      <c r="K556" s="168" t="str">
        <f>IF(E556="謝金",VLOOKUP(E556,支出入力表!F557:$M$2000,8,FALSE),"")</f>
        <v/>
      </c>
    </row>
    <row r="557" spans="2:11" x14ac:dyDescent="0.55000000000000004">
      <c r="B557" s="178" t="str">
        <f>IF(E557="謝金",支出入力表!A558,"")</f>
        <v/>
      </c>
      <c r="C557" s="164" t="str">
        <f>IF(E557="謝金",支出入力表!C558,"")</f>
        <v/>
      </c>
      <c r="D557" s="165" t="str">
        <f>IF(支出入力表!E558="謝金","謝金","")</f>
        <v/>
      </c>
      <c r="E557" s="165" t="str">
        <f>IF(支出入力表!F558="謝金","謝金","")</f>
        <v/>
      </c>
      <c r="F557" s="164" t="str">
        <f>IF(E557="謝金",VLOOKUP(E557,支出入力表!F558:$M$2000,3,FALSE),"")</f>
        <v/>
      </c>
      <c r="G557" s="164" t="str">
        <f>IF(E557="謝金",VLOOKUP(E557,支出入力表!F558:$M$2000,4,FALSE),"")</f>
        <v/>
      </c>
      <c r="H557" s="166" t="str">
        <f>IF(E557="謝金",VLOOKUP(E557,支出入力表!F558:$M$2000,5,FALSE),"")</f>
        <v/>
      </c>
      <c r="I557" s="167" t="str">
        <f>IF(E557="謝金",VLOOKUP(E557,支出入力表!F558:$M$2000,6,FALSE),"")</f>
        <v/>
      </c>
      <c r="J557" s="167" t="str">
        <f>IF(E557="謝金",VLOOKUP(E557,支出入力表!F558:$M$2000,7,FALSE),"")</f>
        <v/>
      </c>
      <c r="K557" s="168" t="str">
        <f>IF(E557="謝金",VLOOKUP(E557,支出入力表!F558:$M$2000,8,FALSE),"")</f>
        <v/>
      </c>
    </row>
    <row r="558" spans="2:11" x14ac:dyDescent="0.55000000000000004">
      <c r="B558" s="178" t="str">
        <f>IF(E558="謝金",支出入力表!A559,"")</f>
        <v/>
      </c>
      <c r="C558" s="164" t="str">
        <f>IF(E558="謝金",支出入力表!C559,"")</f>
        <v/>
      </c>
      <c r="D558" s="165" t="str">
        <f>IF(支出入力表!E559="謝金","謝金","")</f>
        <v/>
      </c>
      <c r="E558" s="165" t="str">
        <f>IF(支出入力表!F559="謝金","謝金","")</f>
        <v/>
      </c>
      <c r="F558" s="164" t="str">
        <f>IF(E558="謝金",VLOOKUP(E558,支出入力表!F559:$M$2000,3,FALSE),"")</f>
        <v/>
      </c>
      <c r="G558" s="164" t="str">
        <f>IF(E558="謝金",VLOOKUP(E558,支出入力表!F559:$M$2000,4,FALSE),"")</f>
        <v/>
      </c>
      <c r="H558" s="166" t="str">
        <f>IF(E558="謝金",VLOOKUP(E558,支出入力表!F559:$M$2000,5,FALSE),"")</f>
        <v/>
      </c>
      <c r="I558" s="167" t="str">
        <f>IF(E558="謝金",VLOOKUP(E558,支出入力表!F559:$M$2000,6,FALSE),"")</f>
        <v/>
      </c>
      <c r="J558" s="167" t="str">
        <f>IF(E558="謝金",VLOOKUP(E558,支出入力表!F559:$M$2000,7,FALSE),"")</f>
        <v/>
      </c>
      <c r="K558" s="168" t="str">
        <f>IF(E558="謝金",VLOOKUP(E558,支出入力表!F559:$M$2000,8,FALSE),"")</f>
        <v/>
      </c>
    </row>
    <row r="559" spans="2:11" x14ac:dyDescent="0.55000000000000004">
      <c r="B559" s="178" t="str">
        <f>IF(E559="謝金",支出入力表!A560,"")</f>
        <v/>
      </c>
      <c r="C559" s="164" t="str">
        <f>IF(E559="謝金",支出入力表!C560,"")</f>
        <v/>
      </c>
      <c r="D559" s="165" t="str">
        <f>IF(支出入力表!E560="謝金","謝金","")</f>
        <v/>
      </c>
      <c r="E559" s="165" t="str">
        <f>IF(支出入力表!F560="謝金","謝金","")</f>
        <v/>
      </c>
      <c r="F559" s="164" t="str">
        <f>IF(E559="謝金",VLOOKUP(E559,支出入力表!F560:$M$2000,3,FALSE),"")</f>
        <v/>
      </c>
      <c r="G559" s="164" t="str">
        <f>IF(E559="謝金",VLOOKUP(E559,支出入力表!F560:$M$2000,4,FALSE),"")</f>
        <v/>
      </c>
      <c r="H559" s="166" t="str">
        <f>IF(E559="謝金",VLOOKUP(E559,支出入力表!F560:$M$2000,5,FALSE),"")</f>
        <v/>
      </c>
      <c r="I559" s="167" t="str">
        <f>IF(E559="謝金",VLOOKUP(E559,支出入力表!F560:$M$2000,6,FALSE),"")</f>
        <v/>
      </c>
      <c r="J559" s="167" t="str">
        <f>IF(E559="謝金",VLOOKUP(E559,支出入力表!F560:$M$2000,7,FALSE),"")</f>
        <v/>
      </c>
      <c r="K559" s="168" t="str">
        <f>IF(E559="謝金",VLOOKUP(E559,支出入力表!F560:$M$2000,8,FALSE),"")</f>
        <v/>
      </c>
    </row>
    <row r="560" spans="2:11" x14ac:dyDescent="0.55000000000000004">
      <c r="B560" s="178" t="str">
        <f>IF(E560="謝金",支出入力表!A561,"")</f>
        <v/>
      </c>
      <c r="C560" s="164" t="str">
        <f>IF(E560="謝金",支出入力表!C561,"")</f>
        <v/>
      </c>
      <c r="D560" s="165" t="str">
        <f>IF(支出入力表!E561="謝金","謝金","")</f>
        <v/>
      </c>
      <c r="E560" s="165" t="str">
        <f>IF(支出入力表!F561="謝金","謝金","")</f>
        <v/>
      </c>
      <c r="F560" s="164" t="str">
        <f>IF(E560="謝金",VLOOKUP(E560,支出入力表!F561:$M$2000,3,FALSE),"")</f>
        <v/>
      </c>
      <c r="G560" s="164" t="str">
        <f>IF(E560="謝金",VLOOKUP(E560,支出入力表!F561:$M$2000,4,FALSE),"")</f>
        <v/>
      </c>
      <c r="H560" s="166" t="str">
        <f>IF(E560="謝金",VLOOKUP(E560,支出入力表!F561:$M$2000,5,FALSE),"")</f>
        <v/>
      </c>
      <c r="I560" s="167" t="str">
        <f>IF(E560="謝金",VLOOKUP(E560,支出入力表!F561:$M$2000,6,FALSE),"")</f>
        <v/>
      </c>
      <c r="J560" s="167" t="str">
        <f>IF(E560="謝金",VLOOKUP(E560,支出入力表!F561:$M$2000,7,FALSE),"")</f>
        <v/>
      </c>
      <c r="K560" s="168" t="str">
        <f>IF(E560="謝金",VLOOKUP(E560,支出入力表!F561:$M$2000,8,FALSE),"")</f>
        <v/>
      </c>
    </row>
    <row r="561" spans="2:11" x14ac:dyDescent="0.55000000000000004">
      <c r="B561" s="178" t="str">
        <f>IF(E561="謝金",支出入力表!A562,"")</f>
        <v/>
      </c>
      <c r="C561" s="164" t="str">
        <f>IF(E561="謝金",支出入力表!C562,"")</f>
        <v/>
      </c>
      <c r="D561" s="165" t="str">
        <f>IF(支出入力表!E562="謝金","謝金","")</f>
        <v/>
      </c>
      <c r="E561" s="165" t="str">
        <f>IF(支出入力表!F562="謝金","謝金","")</f>
        <v/>
      </c>
      <c r="F561" s="164" t="str">
        <f>IF(E561="謝金",VLOOKUP(E561,支出入力表!F562:$M$2000,3,FALSE),"")</f>
        <v/>
      </c>
      <c r="G561" s="164" t="str">
        <f>IF(E561="謝金",VLOOKUP(E561,支出入力表!F562:$M$2000,4,FALSE),"")</f>
        <v/>
      </c>
      <c r="H561" s="166" t="str">
        <f>IF(E561="謝金",VLOOKUP(E561,支出入力表!F562:$M$2000,5,FALSE),"")</f>
        <v/>
      </c>
      <c r="I561" s="167" t="str">
        <f>IF(E561="謝金",VLOOKUP(E561,支出入力表!F562:$M$2000,6,FALSE),"")</f>
        <v/>
      </c>
      <c r="J561" s="167" t="str">
        <f>IF(E561="謝金",VLOOKUP(E561,支出入力表!F562:$M$2000,7,FALSE),"")</f>
        <v/>
      </c>
      <c r="K561" s="168" t="str">
        <f>IF(E561="謝金",VLOOKUP(E561,支出入力表!F562:$M$2000,8,FALSE),"")</f>
        <v/>
      </c>
    </row>
    <row r="562" spans="2:11" x14ac:dyDescent="0.55000000000000004">
      <c r="B562" s="178" t="str">
        <f>IF(E562="謝金",支出入力表!A563,"")</f>
        <v/>
      </c>
      <c r="C562" s="164" t="str">
        <f>IF(E562="謝金",支出入力表!C563,"")</f>
        <v/>
      </c>
      <c r="D562" s="165" t="str">
        <f>IF(支出入力表!E563="謝金","謝金","")</f>
        <v/>
      </c>
      <c r="E562" s="165" t="str">
        <f>IF(支出入力表!F563="謝金","謝金","")</f>
        <v/>
      </c>
      <c r="F562" s="164" t="str">
        <f>IF(E562="謝金",VLOOKUP(E562,支出入力表!F563:$M$2000,3,FALSE),"")</f>
        <v/>
      </c>
      <c r="G562" s="164" t="str">
        <f>IF(E562="謝金",VLOOKUP(E562,支出入力表!F563:$M$2000,4,FALSE),"")</f>
        <v/>
      </c>
      <c r="H562" s="166" t="str">
        <f>IF(E562="謝金",VLOOKUP(E562,支出入力表!F563:$M$2000,5,FALSE),"")</f>
        <v/>
      </c>
      <c r="I562" s="167" t="str">
        <f>IF(E562="謝金",VLOOKUP(E562,支出入力表!F563:$M$2000,6,FALSE),"")</f>
        <v/>
      </c>
      <c r="J562" s="167" t="str">
        <f>IF(E562="謝金",VLOOKUP(E562,支出入力表!F563:$M$2000,7,FALSE),"")</f>
        <v/>
      </c>
      <c r="K562" s="168" t="str">
        <f>IF(E562="謝金",VLOOKUP(E562,支出入力表!F563:$M$2000,8,FALSE),"")</f>
        <v/>
      </c>
    </row>
    <row r="563" spans="2:11" x14ac:dyDescent="0.55000000000000004">
      <c r="B563" s="178" t="str">
        <f>IF(E563="謝金",支出入力表!A564,"")</f>
        <v/>
      </c>
      <c r="C563" s="164" t="str">
        <f>IF(E563="謝金",支出入力表!C564,"")</f>
        <v/>
      </c>
      <c r="D563" s="165" t="str">
        <f>IF(支出入力表!E564="謝金","謝金","")</f>
        <v/>
      </c>
      <c r="E563" s="165" t="str">
        <f>IF(支出入力表!F564="謝金","謝金","")</f>
        <v/>
      </c>
      <c r="F563" s="164" t="str">
        <f>IF(E563="謝金",VLOOKUP(E563,支出入力表!F564:$M$2000,3,FALSE),"")</f>
        <v/>
      </c>
      <c r="G563" s="164" t="str">
        <f>IF(E563="謝金",VLOOKUP(E563,支出入力表!F564:$M$2000,4,FALSE),"")</f>
        <v/>
      </c>
      <c r="H563" s="166" t="str">
        <f>IF(E563="謝金",VLOOKUP(E563,支出入力表!F564:$M$2000,5,FALSE),"")</f>
        <v/>
      </c>
      <c r="I563" s="167" t="str">
        <f>IF(E563="謝金",VLOOKUP(E563,支出入力表!F564:$M$2000,6,FALSE),"")</f>
        <v/>
      </c>
      <c r="J563" s="167" t="str">
        <f>IF(E563="謝金",VLOOKUP(E563,支出入力表!F564:$M$2000,7,FALSE),"")</f>
        <v/>
      </c>
      <c r="K563" s="168" t="str">
        <f>IF(E563="謝金",VLOOKUP(E563,支出入力表!F564:$M$2000,8,FALSE),"")</f>
        <v/>
      </c>
    </row>
    <row r="564" spans="2:11" x14ac:dyDescent="0.55000000000000004">
      <c r="B564" s="178" t="str">
        <f>IF(E564="謝金",支出入力表!A565,"")</f>
        <v/>
      </c>
      <c r="C564" s="164" t="str">
        <f>IF(E564="謝金",支出入力表!C565,"")</f>
        <v/>
      </c>
      <c r="D564" s="165" t="str">
        <f>IF(支出入力表!E565="謝金","謝金","")</f>
        <v/>
      </c>
      <c r="E564" s="165" t="str">
        <f>IF(支出入力表!F565="謝金","謝金","")</f>
        <v/>
      </c>
      <c r="F564" s="164" t="str">
        <f>IF(E564="謝金",VLOOKUP(E564,支出入力表!F565:$M$2000,3,FALSE),"")</f>
        <v/>
      </c>
      <c r="G564" s="164" t="str">
        <f>IF(E564="謝金",VLOOKUP(E564,支出入力表!F565:$M$2000,4,FALSE),"")</f>
        <v/>
      </c>
      <c r="H564" s="166" t="str">
        <f>IF(E564="謝金",VLOOKUP(E564,支出入力表!F565:$M$2000,5,FALSE),"")</f>
        <v/>
      </c>
      <c r="I564" s="167" t="str">
        <f>IF(E564="謝金",VLOOKUP(E564,支出入力表!F565:$M$2000,6,FALSE),"")</f>
        <v/>
      </c>
      <c r="J564" s="167" t="str">
        <f>IF(E564="謝金",VLOOKUP(E564,支出入力表!F565:$M$2000,7,FALSE),"")</f>
        <v/>
      </c>
      <c r="K564" s="168" t="str">
        <f>IF(E564="謝金",VLOOKUP(E564,支出入力表!F565:$M$2000,8,FALSE),"")</f>
        <v/>
      </c>
    </row>
    <row r="565" spans="2:11" x14ac:dyDescent="0.55000000000000004">
      <c r="B565" s="178" t="str">
        <f>IF(E565="謝金",支出入力表!A566,"")</f>
        <v/>
      </c>
      <c r="C565" s="164" t="str">
        <f>IF(E565="謝金",支出入力表!C566,"")</f>
        <v/>
      </c>
      <c r="D565" s="165" t="str">
        <f>IF(支出入力表!E566="謝金","謝金","")</f>
        <v/>
      </c>
      <c r="E565" s="165" t="str">
        <f>IF(支出入力表!F566="謝金","謝金","")</f>
        <v/>
      </c>
      <c r="F565" s="164" t="str">
        <f>IF(E565="謝金",VLOOKUP(E565,支出入力表!F566:$M$2000,3,FALSE),"")</f>
        <v/>
      </c>
      <c r="G565" s="164" t="str">
        <f>IF(E565="謝金",VLOOKUP(E565,支出入力表!F566:$M$2000,4,FALSE),"")</f>
        <v/>
      </c>
      <c r="H565" s="166" t="str">
        <f>IF(E565="謝金",VLOOKUP(E565,支出入力表!F566:$M$2000,5,FALSE),"")</f>
        <v/>
      </c>
      <c r="I565" s="167" t="str">
        <f>IF(E565="謝金",VLOOKUP(E565,支出入力表!F566:$M$2000,6,FALSE),"")</f>
        <v/>
      </c>
      <c r="J565" s="167" t="str">
        <f>IF(E565="謝金",VLOOKUP(E565,支出入力表!F566:$M$2000,7,FALSE),"")</f>
        <v/>
      </c>
      <c r="K565" s="168" t="str">
        <f>IF(E565="謝金",VLOOKUP(E565,支出入力表!F566:$M$2000,8,FALSE),"")</f>
        <v/>
      </c>
    </row>
    <row r="566" spans="2:11" x14ac:dyDescent="0.55000000000000004">
      <c r="B566" s="178" t="str">
        <f>IF(E566="謝金",支出入力表!A567,"")</f>
        <v/>
      </c>
      <c r="C566" s="164" t="str">
        <f>IF(E566="謝金",支出入力表!C567,"")</f>
        <v/>
      </c>
      <c r="D566" s="165" t="str">
        <f>IF(支出入力表!E567="謝金","謝金","")</f>
        <v/>
      </c>
      <c r="E566" s="165" t="str">
        <f>IF(支出入力表!F567="謝金","謝金","")</f>
        <v/>
      </c>
      <c r="F566" s="164" t="str">
        <f>IF(E566="謝金",VLOOKUP(E566,支出入力表!F567:$M$2000,3,FALSE),"")</f>
        <v/>
      </c>
      <c r="G566" s="164" t="str">
        <f>IF(E566="謝金",VLOOKUP(E566,支出入力表!F567:$M$2000,4,FALSE),"")</f>
        <v/>
      </c>
      <c r="H566" s="166" t="str">
        <f>IF(E566="謝金",VLOOKUP(E566,支出入力表!F567:$M$2000,5,FALSE),"")</f>
        <v/>
      </c>
      <c r="I566" s="167" t="str">
        <f>IF(E566="謝金",VLOOKUP(E566,支出入力表!F567:$M$2000,6,FALSE),"")</f>
        <v/>
      </c>
      <c r="J566" s="167" t="str">
        <f>IF(E566="謝金",VLOOKUP(E566,支出入力表!F567:$M$2000,7,FALSE),"")</f>
        <v/>
      </c>
      <c r="K566" s="168" t="str">
        <f>IF(E566="謝金",VLOOKUP(E566,支出入力表!F567:$M$2000,8,FALSE),"")</f>
        <v/>
      </c>
    </row>
    <row r="567" spans="2:11" x14ac:dyDescent="0.55000000000000004">
      <c r="B567" s="178" t="str">
        <f>IF(E567="謝金",支出入力表!A568,"")</f>
        <v/>
      </c>
      <c r="C567" s="164" t="str">
        <f>IF(E567="謝金",支出入力表!C568,"")</f>
        <v/>
      </c>
      <c r="D567" s="165" t="str">
        <f>IF(支出入力表!E568="謝金","謝金","")</f>
        <v/>
      </c>
      <c r="E567" s="165" t="str">
        <f>IF(支出入力表!F568="謝金","謝金","")</f>
        <v/>
      </c>
      <c r="F567" s="164" t="str">
        <f>IF(E567="謝金",VLOOKUP(E567,支出入力表!F568:$M$2000,3,FALSE),"")</f>
        <v/>
      </c>
      <c r="G567" s="164" t="str">
        <f>IF(E567="謝金",VLOOKUP(E567,支出入力表!F568:$M$2000,4,FALSE),"")</f>
        <v/>
      </c>
      <c r="H567" s="166" t="str">
        <f>IF(E567="謝金",VLOOKUP(E567,支出入力表!F568:$M$2000,5,FALSE),"")</f>
        <v/>
      </c>
      <c r="I567" s="167" t="str">
        <f>IF(E567="謝金",VLOOKUP(E567,支出入力表!F568:$M$2000,6,FALSE),"")</f>
        <v/>
      </c>
      <c r="J567" s="167" t="str">
        <f>IF(E567="謝金",VLOOKUP(E567,支出入力表!F568:$M$2000,7,FALSE),"")</f>
        <v/>
      </c>
      <c r="K567" s="168" t="str">
        <f>IF(E567="謝金",VLOOKUP(E567,支出入力表!F568:$M$2000,8,FALSE),"")</f>
        <v/>
      </c>
    </row>
    <row r="568" spans="2:11" x14ac:dyDescent="0.55000000000000004">
      <c r="B568" s="178" t="str">
        <f>IF(E568="謝金",支出入力表!A569,"")</f>
        <v/>
      </c>
      <c r="C568" s="164" t="str">
        <f>IF(E568="謝金",支出入力表!C569,"")</f>
        <v/>
      </c>
      <c r="D568" s="165" t="str">
        <f>IF(支出入力表!E569="謝金","謝金","")</f>
        <v/>
      </c>
      <c r="E568" s="165" t="str">
        <f>IF(支出入力表!F569="謝金","謝金","")</f>
        <v/>
      </c>
      <c r="F568" s="164" t="str">
        <f>IF(E568="謝金",VLOOKUP(E568,支出入力表!F569:$M$2000,3,FALSE),"")</f>
        <v/>
      </c>
      <c r="G568" s="164" t="str">
        <f>IF(E568="謝金",VLOOKUP(E568,支出入力表!F569:$M$2000,4,FALSE),"")</f>
        <v/>
      </c>
      <c r="H568" s="166" t="str">
        <f>IF(E568="謝金",VLOOKUP(E568,支出入力表!F569:$M$2000,5,FALSE),"")</f>
        <v/>
      </c>
      <c r="I568" s="167" t="str">
        <f>IF(E568="謝金",VLOOKUP(E568,支出入力表!F569:$M$2000,6,FALSE),"")</f>
        <v/>
      </c>
      <c r="J568" s="167" t="str">
        <f>IF(E568="謝金",VLOOKUP(E568,支出入力表!F569:$M$2000,7,FALSE),"")</f>
        <v/>
      </c>
      <c r="K568" s="168" t="str">
        <f>IF(E568="謝金",VLOOKUP(E568,支出入力表!F569:$M$2000,8,FALSE),"")</f>
        <v/>
      </c>
    </row>
    <row r="569" spans="2:11" x14ac:dyDescent="0.55000000000000004">
      <c r="B569" s="178" t="str">
        <f>IF(E569="謝金",支出入力表!A570,"")</f>
        <v/>
      </c>
      <c r="C569" s="164" t="str">
        <f>IF(E569="謝金",支出入力表!C570,"")</f>
        <v/>
      </c>
      <c r="D569" s="165" t="str">
        <f>IF(支出入力表!E570="謝金","謝金","")</f>
        <v/>
      </c>
      <c r="E569" s="165" t="str">
        <f>IF(支出入力表!F570="謝金","謝金","")</f>
        <v/>
      </c>
      <c r="F569" s="164" t="str">
        <f>IF(E569="謝金",VLOOKUP(E569,支出入力表!F570:$M$2000,3,FALSE),"")</f>
        <v/>
      </c>
      <c r="G569" s="164" t="str">
        <f>IF(E569="謝金",VLOOKUP(E569,支出入力表!F570:$M$2000,4,FALSE),"")</f>
        <v/>
      </c>
      <c r="H569" s="166" t="str">
        <f>IF(E569="謝金",VLOOKUP(E569,支出入力表!F570:$M$2000,5,FALSE),"")</f>
        <v/>
      </c>
      <c r="I569" s="167" t="str">
        <f>IF(E569="謝金",VLOOKUP(E569,支出入力表!F570:$M$2000,6,FALSE),"")</f>
        <v/>
      </c>
      <c r="J569" s="167" t="str">
        <f>IF(E569="謝金",VLOOKUP(E569,支出入力表!F570:$M$2000,7,FALSE),"")</f>
        <v/>
      </c>
      <c r="K569" s="168" t="str">
        <f>IF(E569="謝金",VLOOKUP(E569,支出入力表!F570:$M$2000,8,FALSE),"")</f>
        <v/>
      </c>
    </row>
    <row r="570" spans="2:11" x14ac:dyDescent="0.55000000000000004">
      <c r="B570" s="178" t="str">
        <f>IF(E570="謝金",支出入力表!A571,"")</f>
        <v/>
      </c>
      <c r="C570" s="164" t="str">
        <f>IF(E570="謝金",支出入力表!C571,"")</f>
        <v/>
      </c>
      <c r="D570" s="165" t="str">
        <f>IF(支出入力表!E571="謝金","謝金","")</f>
        <v/>
      </c>
      <c r="E570" s="165" t="str">
        <f>IF(支出入力表!F571="謝金","謝金","")</f>
        <v/>
      </c>
      <c r="F570" s="164" t="str">
        <f>IF(E570="謝金",VLOOKUP(E570,支出入力表!F571:$M$2000,3,FALSE),"")</f>
        <v/>
      </c>
      <c r="G570" s="164" t="str">
        <f>IF(E570="謝金",VLOOKUP(E570,支出入力表!F571:$M$2000,4,FALSE),"")</f>
        <v/>
      </c>
      <c r="H570" s="166" t="str">
        <f>IF(E570="謝金",VLOOKUP(E570,支出入力表!F571:$M$2000,5,FALSE),"")</f>
        <v/>
      </c>
      <c r="I570" s="167" t="str">
        <f>IF(E570="謝金",VLOOKUP(E570,支出入力表!F571:$M$2000,6,FALSE),"")</f>
        <v/>
      </c>
      <c r="J570" s="167" t="str">
        <f>IF(E570="謝金",VLOOKUP(E570,支出入力表!F571:$M$2000,7,FALSE),"")</f>
        <v/>
      </c>
      <c r="K570" s="168" t="str">
        <f>IF(E570="謝金",VLOOKUP(E570,支出入力表!F571:$M$2000,8,FALSE),"")</f>
        <v/>
      </c>
    </row>
    <row r="571" spans="2:11" x14ac:dyDescent="0.55000000000000004">
      <c r="B571" s="178" t="str">
        <f>IF(E571="謝金",支出入力表!A572,"")</f>
        <v/>
      </c>
      <c r="C571" s="164" t="str">
        <f>IF(E571="謝金",支出入力表!C572,"")</f>
        <v/>
      </c>
      <c r="D571" s="165" t="str">
        <f>IF(支出入力表!E572="謝金","謝金","")</f>
        <v/>
      </c>
      <c r="E571" s="165" t="str">
        <f>IF(支出入力表!F572="謝金","謝金","")</f>
        <v/>
      </c>
      <c r="F571" s="164" t="str">
        <f>IF(E571="謝金",VLOOKUP(E571,支出入力表!F572:$M$2000,3,FALSE),"")</f>
        <v/>
      </c>
      <c r="G571" s="164" t="str">
        <f>IF(E571="謝金",VLOOKUP(E571,支出入力表!F572:$M$2000,4,FALSE),"")</f>
        <v/>
      </c>
      <c r="H571" s="166" t="str">
        <f>IF(E571="謝金",VLOOKUP(E571,支出入力表!F572:$M$2000,5,FALSE),"")</f>
        <v/>
      </c>
      <c r="I571" s="167" t="str">
        <f>IF(E571="謝金",VLOOKUP(E571,支出入力表!F572:$M$2000,6,FALSE),"")</f>
        <v/>
      </c>
      <c r="J571" s="167" t="str">
        <f>IF(E571="謝金",VLOOKUP(E571,支出入力表!F572:$M$2000,7,FALSE),"")</f>
        <v/>
      </c>
      <c r="K571" s="168" t="str">
        <f>IF(E571="謝金",VLOOKUP(E571,支出入力表!F572:$M$2000,8,FALSE),"")</f>
        <v/>
      </c>
    </row>
    <row r="572" spans="2:11" x14ac:dyDescent="0.55000000000000004">
      <c r="B572" s="178" t="str">
        <f>IF(E572="謝金",支出入力表!A573,"")</f>
        <v/>
      </c>
      <c r="C572" s="164" t="str">
        <f>IF(E572="謝金",支出入力表!C573,"")</f>
        <v/>
      </c>
      <c r="D572" s="165" t="str">
        <f>IF(支出入力表!E573="謝金","謝金","")</f>
        <v/>
      </c>
      <c r="E572" s="165" t="str">
        <f>IF(支出入力表!F573="謝金","謝金","")</f>
        <v/>
      </c>
      <c r="F572" s="164" t="str">
        <f>IF(E572="謝金",VLOOKUP(E572,支出入力表!F573:$M$2000,3,FALSE),"")</f>
        <v/>
      </c>
      <c r="G572" s="164" t="str">
        <f>IF(E572="謝金",VLOOKUP(E572,支出入力表!F573:$M$2000,4,FALSE),"")</f>
        <v/>
      </c>
      <c r="H572" s="166" t="str">
        <f>IF(E572="謝金",VLOOKUP(E572,支出入力表!F573:$M$2000,5,FALSE),"")</f>
        <v/>
      </c>
      <c r="I572" s="167" t="str">
        <f>IF(E572="謝金",VLOOKUP(E572,支出入力表!F573:$M$2000,6,FALSE),"")</f>
        <v/>
      </c>
      <c r="J572" s="167" t="str">
        <f>IF(E572="謝金",VLOOKUP(E572,支出入力表!F573:$M$2000,7,FALSE),"")</f>
        <v/>
      </c>
      <c r="K572" s="168" t="str">
        <f>IF(E572="謝金",VLOOKUP(E572,支出入力表!F573:$M$2000,8,FALSE),"")</f>
        <v/>
      </c>
    </row>
    <row r="573" spans="2:11" x14ac:dyDescent="0.55000000000000004">
      <c r="B573" s="178" t="str">
        <f>IF(E573="謝金",支出入力表!A574,"")</f>
        <v/>
      </c>
      <c r="C573" s="164" t="str">
        <f>IF(E573="謝金",支出入力表!C574,"")</f>
        <v/>
      </c>
      <c r="D573" s="165" t="str">
        <f>IF(支出入力表!E574="謝金","謝金","")</f>
        <v/>
      </c>
      <c r="E573" s="165" t="str">
        <f>IF(支出入力表!F574="謝金","謝金","")</f>
        <v/>
      </c>
      <c r="F573" s="164" t="str">
        <f>IF(E573="謝金",VLOOKUP(E573,支出入力表!F574:$M$2000,3,FALSE),"")</f>
        <v/>
      </c>
      <c r="G573" s="164" t="str">
        <f>IF(E573="謝金",VLOOKUP(E573,支出入力表!F574:$M$2000,4,FALSE),"")</f>
        <v/>
      </c>
      <c r="H573" s="166" t="str">
        <f>IF(E573="謝金",VLOOKUP(E573,支出入力表!F574:$M$2000,5,FALSE),"")</f>
        <v/>
      </c>
      <c r="I573" s="167" t="str">
        <f>IF(E573="謝金",VLOOKUP(E573,支出入力表!F574:$M$2000,6,FALSE),"")</f>
        <v/>
      </c>
      <c r="J573" s="167" t="str">
        <f>IF(E573="謝金",VLOOKUP(E573,支出入力表!F574:$M$2000,7,FALSE),"")</f>
        <v/>
      </c>
      <c r="K573" s="168" t="str">
        <f>IF(E573="謝金",VLOOKUP(E573,支出入力表!F574:$M$2000,8,FALSE),"")</f>
        <v/>
      </c>
    </row>
    <row r="574" spans="2:11" x14ac:dyDescent="0.55000000000000004">
      <c r="B574" s="178" t="str">
        <f>IF(E574="謝金",支出入力表!A575,"")</f>
        <v/>
      </c>
      <c r="C574" s="164" t="str">
        <f>IF(E574="謝金",支出入力表!C575,"")</f>
        <v/>
      </c>
      <c r="D574" s="165" t="str">
        <f>IF(支出入力表!E575="謝金","謝金","")</f>
        <v/>
      </c>
      <c r="E574" s="165" t="str">
        <f>IF(支出入力表!F575="謝金","謝金","")</f>
        <v/>
      </c>
      <c r="F574" s="164" t="str">
        <f>IF(E574="謝金",VLOOKUP(E574,支出入力表!F575:$M$2000,3,FALSE),"")</f>
        <v/>
      </c>
      <c r="G574" s="164" t="str">
        <f>IF(E574="謝金",VLOOKUP(E574,支出入力表!F575:$M$2000,4,FALSE),"")</f>
        <v/>
      </c>
      <c r="H574" s="166" t="str">
        <f>IF(E574="謝金",VLOOKUP(E574,支出入力表!F575:$M$2000,5,FALSE),"")</f>
        <v/>
      </c>
      <c r="I574" s="167" t="str">
        <f>IF(E574="謝金",VLOOKUP(E574,支出入力表!F575:$M$2000,6,FALSE),"")</f>
        <v/>
      </c>
      <c r="J574" s="167" t="str">
        <f>IF(E574="謝金",VLOOKUP(E574,支出入力表!F575:$M$2000,7,FALSE),"")</f>
        <v/>
      </c>
      <c r="K574" s="168" t="str">
        <f>IF(E574="謝金",VLOOKUP(E574,支出入力表!F575:$M$2000,8,FALSE),"")</f>
        <v/>
      </c>
    </row>
    <row r="575" spans="2:11" x14ac:dyDescent="0.55000000000000004">
      <c r="B575" s="178" t="str">
        <f>IF(E575="謝金",支出入力表!A576,"")</f>
        <v/>
      </c>
      <c r="C575" s="164" t="str">
        <f>IF(E575="謝金",支出入力表!C576,"")</f>
        <v/>
      </c>
      <c r="D575" s="165" t="str">
        <f>IF(支出入力表!E576="謝金","謝金","")</f>
        <v/>
      </c>
      <c r="E575" s="165" t="str">
        <f>IF(支出入力表!F576="謝金","謝金","")</f>
        <v/>
      </c>
      <c r="F575" s="164" t="str">
        <f>IF(E575="謝金",VLOOKUP(E575,支出入力表!F576:$M$2000,3,FALSE),"")</f>
        <v/>
      </c>
      <c r="G575" s="164" t="str">
        <f>IF(E575="謝金",VLOOKUP(E575,支出入力表!F576:$M$2000,4,FALSE),"")</f>
        <v/>
      </c>
      <c r="H575" s="166" t="str">
        <f>IF(E575="謝金",VLOOKUP(E575,支出入力表!F576:$M$2000,5,FALSE),"")</f>
        <v/>
      </c>
      <c r="I575" s="167" t="str">
        <f>IF(E575="謝金",VLOOKUP(E575,支出入力表!F576:$M$2000,6,FALSE),"")</f>
        <v/>
      </c>
      <c r="J575" s="167" t="str">
        <f>IF(E575="謝金",VLOOKUP(E575,支出入力表!F576:$M$2000,7,FALSE),"")</f>
        <v/>
      </c>
      <c r="K575" s="168" t="str">
        <f>IF(E575="謝金",VLOOKUP(E575,支出入力表!F576:$M$2000,8,FALSE),"")</f>
        <v/>
      </c>
    </row>
    <row r="576" spans="2:11" x14ac:dyDescent="0.55000000000000004">
      <c r="B576" s="178" t="str">
        <f>IF(E576="謝金",支出入力表!A577,"")</f>
        <v/>
      </c>
      <c r="C576" s="164" t="str">
        <f>IF(E576="謝金",支出入力表!C577,"")</f>
        <v/>
      </c>
      <c r="D576" s="165" t="str">
        <f>IF(支出入力表!E577="謝金","謝金","")</f>
        <v/>
      </c>
      <c r="E576" s="165" t="str">
        <f>IF(支出入力表!F577="謝金","謝金","")</f>
        <v/>
      </c>
      <c r="F576" s="164" t="str">
        <f>IF(E576="謝金",VLOOKUP(E576,支出入力表!F577:$M$2000,3,FALSE),"")</f>
        <v/>
      </c>
      <c r="G576" s="164" t="str">
        <f>IF(E576="謝金",VLOOKUP(E576,支出入力表!F577:$M$2000,4,FALSE),"")</f>
        <v/>
      </c>
      <c r="H576" s="166" t="str">
        <f>IF(E576="謝金",VLOOKUP(E576,支出入力表!F577:$M$2000,5,FALSE),"")</f>
        <v/>
      </c>
      <c r="I576" s="167" t="str">
        <f>IF(E576="謝金",VLOOKUP(E576,支出入力表!F577:$M$2000,6,FALSE),"")</f>
        <v/>
      </c>
      <c r="J576" s="167" t="str">
        <f>IF(E576="謝金",VLOOKUP(E576,支出入力表!F577:$M$2000,7,FALSE),"")</f>
        <v/>
      </c>
      <c r="K576" s="168" t="str">
        <f>IF(E576="謝金",VLOOKUP(E576,支出入力表!F577:$M$2000,8,FALSE),"")</f>
        <v/>
      </c>
    </row>
    <row r="577" spans="2:11" x14ac:dyDescent="0.55000000000000004">
      <c r="B577" s="178" t="str">
        <f>IF(E577="謝金",支出入力表!A578,"")</f>
        <v/>
      </c>
      <c r="C577" s="164" t="str">
        <f>IF(E577="謝金",支出入力表!C578,"")</f>
        <v/>
      </c>
      <c r="D577" s="165" t="str">
        <f>IF(支出入力表!E578="謝金","謝金","")</f>
        <v/>
      </c>
      <c r="E577" s="165" t="str">
        <f>IF(支出入力表!F578="謝金","謝金","")</f>
        <v/>
      </c>
      <c r="F577" s="164" t="str">
        <f>IF(E577="謝金",VLOOKUP(E577,支出入力表!F578:$M$2000,3,FALSE),"")</f>
        <v/>
      </c>
      <c r="G577" s="164" t="str">
        <f>IF(E577="謝金",VLOOKUP(E577,支出入力表!F578:$M$2000,4,FALSE),"")</f>
        <v/>
      </c>
      <c r="H577" s="166" t="str">
        <f>IF(E577="謝金",VLOOKUP(E577,支出入力表!F578:$M$2000,5,FALSE),"")</f>
        <v/>
      </c>
      <c r="I577" s="167" t="str">
        <f>IF(E577="謝金",VLOOKUP(E577,支出入力表!F578:$M$2000,6,FALSE),"")</f>
        <v/>
      </c>
      <c r="J577" s="167" t="str">
        <f>IF(E577="謝金",VLOOKUP(E577,支出入力表!F578:$M$2000,7,FALSE),"")</f>
        <v/>
      </c>
      <c r="K577" s="168" t="str">
        <f>IF(E577="謝金",VLOOKUP(E577,支出入力表!F578:$M$2000,8,FALSE),"")</f>
        <v/>
      </c>
    </row>
    <row r="578" spans="2:11" x14ac:dyDescent="0.55000000000000004">
      <c r="B578" s="178" t="str">
        <f>IF(E578="謝金",支出入力表!A579,"")</f>
        <v/>
      </c>
      <c r="C578" s="164" t="str">
        <f>IF(E578="謝金",支出入力表!C579,"")</f>
        <v/>
      </c>
      <c r="D578" s="165" t="str">
        <f>IF(支出入力表!E579="謝金","謝金","")</f>
        <v/>
      </c>
      <c r="E578" s="165" t="str">
        <f>IF(支出入力表!F579="謝金","謝金","")</f>
        <v/>
      </c>
      <c r="F578" s="164" t="str">
        <f>IF(E578="謝金",VLOOKUP(E578,支出入力表!F579:$M$2000,3,FALSE),"")</f>
        <v/>
      </c>
      <c r="G578" s="164" t="str">
        <f>IF(E578="謝金",VLOOKUP(E578,支出入力表!F579:$M$2000,4,FALSE),"")</f>
        <v/>
      </c>
      <c r="H578" s="166" t="str">
        <f>IF(E578="謝金",VLOOKUP(E578,支出入力表!F579:$M$2000,5,FALSE),"")</f>
        <v/>
      </c>
      <c r="I578" s="167" t="str">
        <f>IF(E578="謝金",VLOOKUP(E578,支出入力表!F579:$M$2000,6,FALSE),"")</f>
        <v/>
      </c>
      <c r="J578" s="167" t="str">
        <f>IF(E578="謝金",VLOOKUP(E578,支出入力表!F579:$M$2000,7,FALSE),"")</f>
        <v/>
      </c>
      <c r="K578" s="168" t="str">
        <f>IF(E578="謝金",VLOOKUP(E578,支出入力表!F579:$M$2000,8,FALSE),"")</f>
        <v/>
      </c>
    </row>
    <row r="579" spans="2:11" x14ac:dyDescent="0.55000000000000004">
      <c r="B579" s="178" t="str">
        <f>IF(E579="謝金",支出入力表!A580,"")</f>
        <v/>
      </c>
      <c r="C579" s="164" t="str">
        <f>IF(E579="謝金",支出入力表!C580,"")</f>
        <v/>
      </c>
      <c r="D579" s="165" t="str">
        <f>IF(支出入力表!E580="謝金","謝金","")</f>
        <v/>
      </c>
      <c r="E579" s="165" t="str">
        <f>IF(支出入力表!F580="謝金","謝金","")</f>
        <v/>
      </c>
      <c r="F579" s="164" t="str">
        <f>IF(E579="謝金",VLOOKUP(E579,支出入力表!F580:$M$2000,3,FALSE),"")</f>
        <v/>
      </c>
      <c r="G579" s="164" t="str">
        <f>IF(E579="謝金",VLOOKUP(E579,支出入力表!F580:$M$2000,4,FALSE),"")</f>
        <v/>
      </c>
      <c r="H579" s="166" t="str">
        <f>IF(E579="謝金",VLOOKUP(E579,支出入力表!F580:$M$2000,5,FALSE),"")</f>
        <v/>
      </c>
      <c r="I579" s="167" t="str">
        <f>IF(E579="謝金",VLOOKUP(E579,支出入力表!F580:$M$2000,6,FALSE),"")</f>
        <v/>
      </c>
      <c r="J579" s="167" t="str">
        <f>IF(E579="謝金",VLOOKUP(E579,支出入力表!F580:$M$2000,7,FALSE),"")</f>
        <v/>
      </c>
      <c r="K579" s="168" t="str">
        <f>IF(E579="謝金",VLOOKUP(E579,支出入力表!F580:$M$2000,8,FALSE),"")</f>
        <v/>
      </c>
    </row>
    <row r="580" spans="2:11" x14ac:dyDescent="0.55000000000000004">
      <c r="B580" s="178" t="str">
        <f>IF(E580="謝金",支出入力表!A581,"")</f>
        <v/>
      </c>
      <c r="C580" s="164" t="str">
        <f>IF(E580="謝金",支出入力表!C581,"")</f>
        <v/>
      </c>
      <c r="D580" s="165" t="str">
        <f>IF(支出入力表!E581="謝金","謝金","")</f>
        <v/>
      </c>
      <c r="E580" s="165" t="str">
        <f>IF(支出入力表!F581="謝金","謝金","")</f>
        <v/>
      </c>
      <c r="F580" s="164" t="str">
        <f>IF(E580="謝金",VLOOKUP(E580,支出入力表!F581:$M$2000,3,FALSE),"")</f>
        <v/>
      </c>
      <c r="G580" s="164" t="str">
        <f>IF(E580="謝金",VLOOKUP(E580,支出入力表!F581:$M$2000,4,FALSE),"")</f>
        <v/>
      </c>
      <c r="H580" s="166" t="str">
        <f>IF(E580="謝金",VLOOKUP(E580,支出入力表!F581:$M$2000,5,FALSE),"")</f>
        <v/>
      </c>
      <c r="I580" s="167" t="str">
        <f>IF(E580="謝金",VLOOKUP(E580,支出入力表!F581:$M$2000,6,FALSE),"")</f>
        <v/>
      </c>
      <c r="J580" s="167" t="str">
        <f>IF(E580="謝金",VLOOKUP(E580,支出入力表!F581:$M$2000,7,FALSE),"")</f>
        <v/>
      </c>
      <c r="K580" s="168" t="str">
        <f>IF(E580="謝金",VLOOKUP(E580,支出入力表!F581:$M$2000,8,FALSE),"")</f>
        <v/>
      </c>
    </row>
    <row r="581" spans="2:11" x14ac:dyDescent="0.55000000000000004">
      <c r="B581" s="178" t="str">
        <f>IF(E581="謝金",支出入力表!A582,"")</f>
        <v/>
      </c>
      <c r="C581" s="164" t="str">
        <f>IF(E581="謝金",支出入力表!C582,"")</f>
        <v/>
      </c>
      <c r="D581" s="165" t="str">
        <f>IF(支出入力表!E582="謝金","謝金","")</f>
        <v/>
      </c>
      <c r="E581" s="165" t="str">
        <f>IF(支出入力表!F582="謝金","謝金","")</f>
        <v/>
      </c>
      <c r="F581" s="164" t="str">
        <f>IF(E581="謝金",VLOOKUP(E581,支出入力表!F582:$M$2000,3,FALSE),"")</f>
        <v/>
      </c>
      <c r="G581" s="164" t="str">
        <f>IF(E581="謝金",VLOOKUP(E581,支出入力表!F582:$M$2000,4,FALSE),"")</f>
        <v/>
      </c>
      <c r="H581" s="166" t="str">
        <f>IF(E581="謝金",VLOOKUP(E581,支出入力表!F582:$M$2000,5,FALSE),"")</f>
        <v/>
      </c>
      <c r="I581" s="167" t="str">
        <f>IF(E581="謝金",VLOOKUP(E581,支出入力表!F582:$M$2000,6,FALSE),"")</f>
        <v/>
      </c>
      <c r="J581" s="167" t="str">
        <f>IF(E581="謝金",VLOOKUP(E581,支出入力表!F582:$M$2000,7,FALSE),"")</f>
        <v/>
      </c>
      <c r="K581" s="168" t="str">
        <f>IF(E581="謝金",VLOOKUP(E581,支出入力表!F582:$M$2000,8,FALSE),"")</f>
        <v/>
      </c>
    </row>
    <row r="582" spans="2:11" x14ac:dyDescent="0.55000000000000004">
      <c r="B582" s="178" t="str">
        <f>IF(E582="謝金",支出入力表!A583,"")</f>
        <v/>
      </c>
      <c r="C582" s="164" t="str">
        <f>IF(E582="謝金",支出入力表!C583,"")</f>
        <v/>
      </c>
      <c r="D582" s="165" t="str">
        <f>IF(支出入力表!E583="謝金","謝金","")</f>
        <v/>
      </c>
      <c r="E582" s="165" t="str">
        <f>IF(支出入力表!F583="謝金","謝金","")</f>
        <v/>
      </c>
      <c r="F582" s="164" t="str">
        <f>IF(E582="謝金",VLOOKUP(E582,支出入力表!F583:$M$2000,3,FALSE),"")</f>
        <v/>
      </c>
      <c r="G582" s="164" t="str">
        <f>IF(E582="謝金",VLOOKUP(E582,支出入力表!F583:$M$2000,4,FALSE),"")</f>
        <v/>
      </c>
      <c r="H582" s="166" t="str">
        <f>IF(E582="謝金",VLOOKUP(E582,支出入力表!F583:$M$2000,5,FALSE),"")</f>
        <v/>
      </c>
      <c r="I582" s="167" t="str">
        <f>IF(E582="謝金",VLOOKUP(E582,支出入力表!F583:$M$2000,6,FALSE),"")</f>
        <v/>
      </c>
      <c r="J582" s="167" t="str">
        <f>IF(E582="謝金",VLOOKUP(E582,支出入力表!F583:$M$2000,7,FALSE),"")</f>
        <v/>
      </c>
      <c r="K582" s="168" t="str">
        <f>IF(E582="謝金",VLOOKUP(E582,支出入力表!F583:$M$2000,8,FALSE),"")</f>
        <v/>
      </c>
    </row>
    <row r="583" spans="2:11" x14ac:dyDescent="0.55000000000000004">
      <c r="B583" s="178" t="str">
        <f>IF(E583="謝金",支出入力表!A584,"")</f>
        <v/>
      </c>
      <c r="C583" s="164" t="str">
        <f>IF(E583="謝金",支出入力表!C584,"")</f>
        <v/>
      </c>
      <c r="D583" s="165" t="str">
        <f>IF(支出入力表!E584="謝金","謝金","")</f>
        <v/>
      </c>
      <c r="E583" s="165" t="str">
        <f>IF(支出入力表!F584="謝金","謝金","")</f>
        <v/>
      </c>
      <c r="F583" s="164" t="str">
        <f>IF(E583="謝金",VLOOKUP(E583,支出入力表!F584:$M$2000,3,FALSE),"")</f>
        <v/>
      </c>
      <c r="G583" s="164" t="str">
        <f>IF(E583="謝金",VLOOKUP(E583,支出入力表!F584:$M$2000,4,FALSE),"")</f>
        <v/>
      </c>
      <c r="H583" s="166" t="str">
        <f>IF(E583="謝金",VLOOKUP(E583,支出入力表!F584:$M$2000,5,FALSE),"")</f>
        <v/>
      </c>
      <c r="I583" s="167" t="str">
        <f>IF(E583="謝金",VLOOKUP(E583,支出入力表!F584:$M$2000,6,FALSE),"")</f>
        <v/>
      </c>
      <c r="J583" s="167" t="str">
        <f>IF(E583="謝金",VLOOKUP(E583,支出入力表!F584:$M$2000,7,FALSE),"")</f>
        <v/>
      </c>
      <c r="K583" s="168" t="str">
        <f>IF(E583="謝金",VLOOKUP(E583,支出入力表!F584:$M$2000,8,FALSE),"")</f>
        <v/>
      </c>
    </row>
    <row r="584" spans="2:11" x14ac:dyDescent="0.55000000000000004">
      <c r="B584" s="178" t="str">
        <f>IF(E584="謝金",支出入力表!A585,"")</f>
        <v/>
      </c>
      <c r="C584" s="164" t="str">
        <f>IF(E584="謝金",支出入力表!C585,"")</f>
        <v/>
      </c>
      <c r="D584" s="165" t="str">
        <f>IF(支出入力表!E585="謝金","謝金","")</f>
        <v/>
      </c>
      <c r="E584" s="165" t="str">
        <f>IF(支出入力表!F585="謝金","謝金","")</f>
        <v/>
      </c>
      <c r="F584" s="164" t="str">
        <f>IF(E584="謝金",VLOOKUP(E584,支出入力表!F585:$M$2000,3,FALSE),"")</f>
        <v/>
      </c>
      <c r="G584" s="164" t="str">
        <f>IF(E584="謝金",VLOOKUP(E584,支出入力表!F585:$M$2000,4,FALSE),"")</f>
        <v/>
      </c>
      <c r="H584" s="166" t="str">
        <f>IF(E584="謝金",VLOOKUP(E584,支出入力表!F585:$M$2000,5,FALSE),"")</f>
        <v/>
      </c>
      <c r="I584" s="167" t="str">
        <f>IF(E584="謝金",VLOOKUP(E584,支出入力表!F585:$M$2000,6,FALSE),"")</f>
        <v/>
      </c>
      <c r="J584" s="167" t="str">
        <f>IF(E584="謝金",VLOOKUP(E584,支出入力表!F585:$M$2000,7,FALSE),"")</f>
        <v/>
      </c>
      <c r="K584" s="168" t="str">
        <f>IF(E584="謝金",VLOOKUP(E584,支出入力表!F585:$M$2000,8,FALSE),"")</f>
        <v/>
      </c>
    </row>
    <row r="585" spans="2:11" x14ac:dyDescent="0.55000000000000004">
      <c r="B585" s="178" t="str">
        <f>IF(E585="謝金",支出入力表!A586,"")</f>
        <v/>
      </c>
      <c r="C585" s="164" t="str">
        <f>IF(E585="謝金",支出入力表!C586,"")</f>
        <v/>
      </c>
      <c r="D585" s="165" t="str">
        <f>IF(支出入力表!E586="謝金","謝金","")</f>
        <v/>
      </c>
      <c r="E585" s="165" t="str">
        <f>IF(支出入力表!F586="謝金","謝金","")</f>
        <v/>
      </c>
      <c r="F585" s="164" t="str">
        <f>IF(E585="謝金",VLOOKUP(E585,支出入力表!F586:$M$2000,3,FALSE),"")</f>
        <v/>
      </c>
      <c r="G585" s="164" t="str">
        <f>IF(E585="謝金",VLOOKUP(E585,支出入力表!F586:$M$2000,4,FALSE),"")</f>
        <v/>
      </c>
      <c r="H585" s="166" t="str">
        <f>IF(E585="謝金",VLOOKUP(E585,支出入力表!F586:$M$2000,5,FALSE),"")</f>
        <v/>
      </c>
      <c r="I585" s="167" t="str">
        <f>IF(E585="謝金",VLOOKUP(E585,支出入力表!F586:$M$2000,6,FALSE),"")</f>
        <v/>
      </c>
      <c r="J585" s="167" t="str">
        <f>IF(E585="謝金",VLOOKUP(E585,支出入力表!F586:$M$2000,7,FALSE),"")</f>
        <v/>
      </c>
      <c r="K585" s="168" t="str">
        <f>IF(E585="謝金",VLOOKUP(E585,支出入力表!F586:$M$2000,8,FALSE),"")</f>
        <v/>
      </c>
    </row>
    <row r="586" spans="2:11" x14ac:dyDescent="0.55000000000000004">
      <c r="B586" s="178" t="str">
        <f>IF(E586="謝金",支出入力表!A587,"")</f>
        <v/>
      </c>
      <c r="C586" s="164" t="str">
        <f>IF(E586="謝金",支出入力表!C587,"")</f>
        <v/>
      </c>
      <c r="D586" s="165" t="str">
        <f>IF(支出入力表!E587="謝金","謝金","")</f>
        <v/>
      </c>
      <c r="E586" s="165" t="str">
        <f>IF(支出入力表!F587="謝金","謝金","")</f>
        <v/>
      </c>
      <c r="F586" s="164" t="str">
        <f>IF(E586="謝金",VLOOKUP(E586,支出入力表!F587:$M$2000,3,FALSE),"")</f>
        <v/>
      </c>
      <c r="G586" s="164" t="str">
        <f>IF(E586="謝金",VLOOKUP(E586,支出入力表!F587:$M$2000,4,FALSE),"")</f>
        <v/>
      </c>
      <c r="H586" s="166" t="str">
        <f>IF(E586="謝金",VLOOKUP(E586,支出入力表!F587:$M$2000,5,FALSE),"")</f>
        <v/>
      </c>
      <c r="I586" s="167" t="str">
        <f>IF(E586="謝金",VLOOKUP(E586,支出入力表!F587:$M$2000,6,FALSE),"")</f>
        <v/>
      </c>
      <c r="J586" s="167" t="str">
        <f>IF(E586="謝金",VLOOKUP(E586,支出入力表!F587:$M$2000,7,FALSE),"")</f>
        <v/>
      </c>
      <c r="K586" s="168" t="str">
        <f>IF(E586="謝金",VLOOKUP(E586,支出入力表!F587:$M$2000,8,FALSE),"")</f>
        <v/>
      </c>
    </row>
    <row r="587" spans="2:11" x14ac:dyDescent="0.55000000000000004">
      <c r="B587" s="178" t="str">
        <f>IF(E587="謝金",支出入力表!A588,"")</f>
        <v/>
      </c>
      <c r="C587" s="164" t="str">
        <f>IF(E587="謝金",支出入力表!C588,"")</f>
        <v/>
      </c>
      <c r="D587" s="165" t="str">
        <f>IF(支出入力表!E588="謝金","謝金","")</f>
        <v/>
      </c>
      <c r="E587" s="165" t="str">
        <f>IF(支出入力表!F588="謝金","謝金","")</f>
        <v/>
      </c>
      <c r="F587" s="164" t="str">
        <f>IF(E587="謝金",VLOOKUP(E587,支出入力表!F588:$M$2000,3,FALSE),"")</f>
        <v/>
      </c>
      <c r="G587" s="164" t="str">
        <f>IF(E587="謝金",VLOOKUP(E587,支出入力表!F588:$M$2000,4,FALSE),"")</f>
        <v/>
      </c>
      <c r="H587" s="166" t="str">
        <f>IF(E587="謝金",VLOOKUP(E587,支出入力表!F588:$M$2000,5,FALSE),"")</f>
        <v/>
      </c>
      <c r="I587" s="167" t="str">
        <f>IF(E587="謝金",VLOOKUP(E587,支出入力表!F588:$M$2000,6,FALSE),"")</f>
        <v/>
      </c>
      <c r="J587" s="167" t="str">
        <f>IF(E587="謝金",VLOOKUP(E587,支出入力表!F588:$M$2000,7,FALSE),"")</f>
        <v/>
      </c>
      <c r="K587" s="168" t="str">
        <f>IF(E587="謝金",VLOOKUP(E587,支出入力表!F588:$M$2000,8,FALSE),"")</f>
        <v/>
      </c>
    </row>
    <row r="588" spans="2:11" x14ac:dyDescent="0.55000000000000004">
      <c r="B588" s="178" t="str">
        <f>IF(E588="謝金",支出入力表!A589,"")</f>
        <v/>
      </c>
      <c r="C588" s="164" t="str">
        <f>IF(E588="謝金",支出入力表!C589,"")</f>
        <v/>
      </c>
      <c r="D588" s="165" t="str">
        <f>IF(支出入力表!E589="謝金","謝金","")</f>
        <v/>
      </c>
      <c r="E588" s="165" t="str">
        <f>IF(支出入力表!F589="謝金","謝金","")</f>
        <v/>
      </c>
      <c r="F588" s="164" t="str">
        <f>IF(E588="謝金",VLOOKUP(E588,支出入力表!F589:$M$2000,3,FALSE),"")</f>
        <v/>
      </c>
      <c r="G588" s="164" t="str">
        <f>IF(E588="謝金",VLOOKUP(E588,支出入力表!F589:$M$2000,4,FALSE),"")</f>
        <v/>
      </c>
      <c r="H588" s="166" t="str">
        <f>IF(E588="謝金",VLOOKUP(E588,支出入力表!F589:$M$2000,5,FALSE),"")</f>
        <v/>
      </c>
      <c r="I588" s="167" t="str">
        <f>IF(E588="謝金",VLOOKUP(E588,支出入力表!F589:$M$2000,6,FALSE),"")</f>
        <v/>
      </c>
      <c r="J588" s="167" t="str">
        <f>IF(E588="謝金",VLOOKUP(E588,支出入力表!F589:$M$2000,7,FALSE),"")</f>
        <v/>
      </c>
      <c r="K588" s="168" t="str">
        <f>IF(E588="謝金",VLOOKUP(E588,支出入力表!F589:$M$2000,8,FALSE),"")</f>
        <v/>
      </c>
    </row>
    <row r="589" spans="2:11" x14ac:dyDescent="0.55000000000000004">
      <c r="B589" s="178" t="str">
        <f>IF(E589="謝金",支出入力表!A590,"")</f>
        <v/>
      </c>
      <c r="C589" s="164" t="str">
        <f>IF(E589="謝金",支出入力表!C590,"")</f>
        <v/>
      </c>
      <c r="D589" s="165" t="str">
        <f>IF(支出入力表!E590="謝金","謝金","")</f>
        <v/>
      </c>
      <c r="E589" s="165" t="str">
        <f>IF(支出入力表!F590="謝金","謝金","")</f>
        <v/>
      </c>
      <c r="F589" s="164" t="str">
        <f>IF(E589="謝金",VLOOKUP(E589,支出入力表!F590:$M$2000,3,FALSE),"")</f>
        <v/>
      </c>
      <c r="G589" s="164" t="str">
        <f>IF(E589="謝金",VLOOKUP(E589,支出入力表!F590:$M$2000,4,FALSE),"")</f>
        <v/>
      </c>
      <c r="H589" s="166" t="str">
        <f>IF(E589="謝金",VLOOKUP(E589,支出入力表!F590:$M$2000,5,FALSE),"")</f>
        <v/>
      </c>
      <c r="I589" s="167" t="str">
        <f>IF(E589="謝金",VLOOKUP(E589,支出入力表!F590:$M$2000,6,FALSE),"")</f>
        <v/>
      </c>
      <c r="J589" s="167" t="str">
        <f>IF(E589="謝金",VLOOKUP(E589,支出入力表!F590:$M$2000,7,FALSE),"")</f>
        <v/>
      </c>
      <c r="K589" s="168" t="str">
        <f>IF(E589="謝金",VLOOKUP(E589,支出入力表!F590:$M$2000,8,FALSE),"")</f>
        <v/>
      </c>
    </row>
    <row r="590" spans="2:11" x14ac:dyDescent="0.55000000000000004">
      <c r="B590" s="178" t="str">
        <f>IF(E590="謝金",支出入力表!A591,"")</f>
        <v/>
      </c>
      <c r="C590" s="164" t="str">
        <f>IF(E590="謝金",支出入力表!C591,"")</f>
        <v/>
      </c>
      <c r="D590" s="165" t="str">
        <f>IF(支出入力表!E591="謝金","謝金","")</f>
        <v/>
      </c>
      <c r="E590" s="165" t="str">
        <f>IF(支出入力表!F591="謝金","謝金","")</f>
        <v/>
      </c>
      <c r="F590" s="164" t="str">
        <f>IF(E590="謝金",VLOOKUP(E590,支出入力表!F591:$M$2000,3,FALSE),"")</f>
        <v/>
      </c>
      <c r="G590" s="164" t="str">
        <f>IF(E590="謝金",VLOOKUP(E590,支出入力表!F591:$M$2000,4,FALSE),"")</f>
        <v/>
      </c>
      <c r="H590" s="166" t="str">
        <f>IF(E590="謝金",VLOOKUP(E590,支出入力表!F591:$M$2000,5,FALSE),"")</f>
        <v/>
      </c>
      <c r="I590" s="167" t="str">
        <f>IF(E590="謝金",VLOOKUP(E590,支出入力表!F591:$M$2000,6,FALSE),"")</f>
        <v/>
      </c>
      <c r="J590" s="167" t="str">
        <f>IF(E590="謝金",VLOOKUP(E590,支出入力表!F591:$M$2000,7,FALSE),"")</f>
        <v/>
      </c>
      <c r="K590" s="168" t="str">
        <f>IF(E590="謝金",VLOOKUP(E590,支出入力表!F591:$M$2000,8,FALSE),"")</f>
        <v/>
      </c>
    </row>
    <row r="591" spans="2:11" x14ac:dyDescent="0.55000000000000004">
      <c r="B591" s="178" t="str">
        <f>IF(E591="謝金",支出入力表!A592,"")</f>
        <v/>
      </c>
      <c r="C591" s="164" t="str">
        <f>IF(E591="謝金",支出入力表!C592,"")</f>
        <v/>
      </c>
      <c r="D591" s="165" t="str">
        <f>IF(支出入力表!E592="謝金","謝金","")</f>
        <v/>
      </c>
      <c r="E591" s="165" t="str">
        <f>IF(支出入力表!F592="謝金","謝金","")</f>
        <v/>
      </c>
      <c r="F591" s="164" t="str">
        <f>IF(E591="謝金",VLOOKUP(E591,支出入力表!F592:$M$2000,3,FALSE),"")</f>
        <v/>
      </c>
      <c r="G591" s="164" t="str">
        <f>IF(E591="謝金",VLOOKUP(E591,支出入力表!F592:$M$2000,4,FALSE),"")</f>
        <v/>
      </c>
      <c r="H591" s="166" t="str">
        <f>IF(E591="謝金",VLOOKUP(E591,支出入力表!F592:$M$2000,5,FALSE),"")</f>
        <v/>
      </c>
      <c r="I591" s="167" t="str">
        <f>IF(E591="謝金",VLOOKUP(E591,支出入力表!F592:$M$2000,6,FALSE),"")</f>
        <v/>
      </c>
      <c r="J591" s="167" t="str">
        <f>IF(E591="謝金",VLOOKUP(E591,支出入力表!F592:$M$2000,7,FALSE),"")</f>
        <v/>
      </c>
      <c r="K591" s="168" t="str">
        <f>IF(E591="謝金",VLOOKUP(E591,支出入力表!F592:$M$2000,8,FALSE),"")</f>
        <v/>
      </c>
    </row>
    <row r="592" spans="2:11" x14ac:dyDescent="0.55000000000000004">
      <c r="B592" s="178" t="str">
        <f>IF(E592="謝金",支出入力表!A593,"")</f>
        <v/>
      </c>
      <c r="C592" s="164" t="str">
        <f>IF(E592="謝金",支出入力表!C593,"")</f>
        <v/>
      </c>
      <c r="D592" s="165" t="str">
        <f>IF(支出入力表!E593="謝金","謝金","")</f>
        <v/>
      </c>
      <c r="E592" s="165" t="str">
        <f>IF(支出入力表!F593="謝金","謝金","")</f>
        <v/>
      </c>
      <c r="F592" s="164" t="str">
        <f>IF(E592="謝金",VLOOKUP(E592,支出入力表!F593:$M$2000,3,FALSE),"")</f>
        <v/>
      </c>
      <c r="G592" s="164" t="str">
        <f>IF(E592="謝金",VLOOKUP(E592,支出入力表!F593:$M$2000,4,FALSE),"")</f>
        <v/>
      </c>
      <c r="H592" s="166" t="str">
        <f>IF(E592="謝金",VLOOKUP(E592,支出入力表!F593:$M$2000,5,FALSE),"")</f>
        <v/>
      </c>
      <c r="I592" s="167" t="str">
        <f>IF(E592="謝金",VLOOKUP(E592,支出入力表!F593:$M$2000,6,FALSE),"")</f>
        <v/>
      </c>
      <c r="J592" s="167" t="str">
        <f>IF(E592="謝金",VLOOKUP(E592,支出入力表!F593:$M$2000,7,FALSE),"")</f>
        <v/>
      </c>
      <c r="K592" s="168" t="str">
        <f>IF(E592="謝金",VLOOKUP(E592,支出入力表!F593:$M$2000,8,FALSE),"")</f>
        <v/>
      </c>
    </row>
    <row r="593" spans="2:11" x14ac:dyDescent="0.55000000000000004">
      <c r="B593" s="178" t="str">
        <f>IF(E593="謝金",支出入力表!A594,"")</f>
        <v/>
      </c>
      <c r="C593" s="164" t="str">
        <f>IF(E593="謝金",支出入力表!C594,"")</f>
        <v/>
      </c>
      <c r="D593" s="165" t="str">
        <f>IF(支出入力表!E594="謝金","謝金","")</f>
        <v/>
      </c>
      <c r="E593" s="165" t="str">
        <f>IF(支出入力表!F594="謝金","謝金","")</f>
        <v/>
      </c>
      <c r="F593" s="164" t="str">
        <f>IF(E593="謝金",VLOOKUP(E593,支出入力表!F594:$M$2000,3,FALSE),"")</f>
        <v/>
      </c>
      <c r="G593" s="164" t="str">
        <f>IF(E593="謝金",VLOOKUP(E593,支出入力表!F594:$M$2000,4,FALSE),"")</f>
        <v/>
      </c>
      <c r="H593" s="166" t="str">
        <f>IF(E593="謝金",VLOOKUP(E593,支出入力表!F594:$M$2000,5,FALSE),"")</f>
        <v/>
      </c>
      <c r="I593" s="167" t="str">
        <f>IF(E593="謝金",VLOOKUP(E593,支出入力表!F594:$M$2000,6,FALSE),"")</f>
        <v/>
      </c>
      <c r="J593" s="167" t="str">
        <f>IF(E593="謝金",VLOOKUP(E593,支出入力表!F594:$M$2000,7,FALSE),"")</f>
        <v/>
      </c>
      <c r="K593" s="168" t="str">
        <f>IF(E593="謝金",VLOOKUP(E593,支出入力表!F594:$M$2000,8,FALSE),"")</f>
        <v/>
      </c>
    </row>
    <row r="594" spans="2:11" x14ac:dyDescent="0.55000000000000004">
      <c r="B594" s="178" t="str">
        <f>IF(E594="謝金",支出入力表!A595,"")</f>
        <v/>
      </c>
      <c r="C594" s="164" t="str">
        <f>IF(E594="謝金",支出入力表!C595,"")</f>
        <v/>
      </c>
      <c r="D594" s="165" t="str">
        <f>IF(支出入力表!E595="謝金","謝金","")</f>
        <v/>
      </c>
      <c r="E594" s="165" t="str">
        <f>IF(支出入力表!F595="謝金","謝金","")</f>
        <v/>
      </c>
      <c r="F594" s="164" t="str">
        <f>IF(E594="謝金",VLOOKUP(E594,支出入力表!F595:$M$2000,3,FALSE),"")</f>
        <v/>
      </c>
      <c r="G594" s="164" t="str">
        <f>IF(E594="謝金",VLOOKUP(E594,支出入力表!F595:$M$2000,4,FALSE),"")</f>
        <v/>
      </c>
      <c r="H594" s="166" t="str">
        <f>IF(E594="謝金",VLOOKUP(E594,支出入力表!F595:$M$2000,5,FALSE),"")</f>
        <v/>
      </c>
      <c r="I594" s="167" t="str">
        <f>IF(E594="謝金",VLOOKUP(E594,支出入力表!F595:$M$2000,6,FALSE),"")</f>
        <v/>
      </c>
      <c r="J594" s="167" t="str">
        <f>IF(E594="謝金",VLOOKUP(E594,支出入力表!F595:$M$2000,7,FALSE),"")</f>
        <v/>
      </c>
      <c r="K594" s="168" t="str">
        <f>IF(E594="謝金",VLOOKUP(E594,支出入力表!F595:$M$2000,8,FALSE),"")</f>
        <v/>
      </c>
    </row>
    <row r="595" spans="2:11" x14ac:dyDescent="0.55000000000000004">
      <c r="B595" s="178" t="str">
        <f>IF(E595="謝金",支出入力表!A596,"")</f>
        <v/>
      </c>
      <c r="C595" s="164" t="str">
        <f>IF(E595="謝金",支出入力表!C596,"")</f>
        <v/>
      </c>
      <c r="D595" s="165" t="str">
        <f>IF(支出入力表!E596="謝金","謝金","")</f>
        <v/>
      </c>
      <c r="E595" s="165" t="str">
        <f>IF(支出入力表!F596="謝金","謝金","")</f>
        <v/>
      </c>
      <c r="F595" s="164" t="str">
        <f>IF(E595="謝金",VLOOKUP(E595,支出入力表!F596:$M$2000,3,FALSE),"")</f>
        <v/>
      </c>
      <c r="G595" s="164" t="str">
        <f>IF(E595="謝金",VLOOKUP(E595,支出入力表!F596:$M$2000,4,FALSE),"")</f>
        <v/>
      </c>
      <c r="H595" s="166" t="str">
        <f>IF(E595="謝金",VLOOKUP(E595,支出入力表!F596:$M$2000,5,FALSE),"")</f>
        <v/>
      </c>
      <c r="I595" s="167" t="str">
        <f>IF(E595="謝金",VLOOKUP(E595,支出入力表!F596:$M$2000,6,FALSE),"")</f>
        <v/>
      </c>
      <c r="J595" s="167" t="str">
        <f>IF(E595="謝金",VLOOKUP(E595,支出入力表!F596:$M$2000,7,FALSE),"")</f>
        <v/>
      </c>
      <c r="K595" s="168" t="str">
        <f>IF(E595="謝金",VLOOKUP(E595,支出入力表!F596:$M$2000,8,FALSE),"")</f>
        <v/>
      </c>
    </row>
    <row r="596" spans="2:11" x14ac:dyDescent="0.55000000000000004">
      <c r="B596" s="178" t="str">
        <f>IF(E596="謝金",支出入力表!A597,"")</f>
        <v/>
      </c>
      <c r="C596" s="164" t="str">
        <f>IF(E596="謝金",支出入力表!C597,"")</f>
        <v/>
      </c>
      <c r="D596" s="165" t="str">
        <f>IF(支出入力表!E597="謝金","謝金","")</f>
        <v/>
      </c>
      <c r="E596" s="165" t="str">
        <f>IF(支出入力表!F597="謝金","謝金","")</f>
        <v/>
      </c>
      <c r="F596" s="164" t="str">
        <f>IF(E596="謝金",VLOOKUP(E596,支出入力表!F597:$M$2000,3,FALSE),"")</f>
        <v/>
      </c>
      <c r="G596" s="164" t="str">
        <f>IF(E596="謝金",VLOOKUP(E596,支出入力表!F597:$M$2000,4,FALSE),"")</f>
        <v/>
      </c>
      <c r="H596" s="166" t="str">
        <f>IF(E596="謝金",VLOOKUP(E596,支出入力表!F597:$M$2000,5,FALSE),"")</f>
        <v/>
      </c>
      <c r="I596" s="167" t="str">
        <f>IF(E596="謝金",VLOOKUP(E596,支出入力表!F597:$M$2000,6,FALSE),"")</f>
        <v/>
      </c>
      <c r="J596" s="167" t="str">
        <f>IF(E596="謝金",VLOOKUP(E596,支出入力表!F597:$M$2000,7,FALSE),"")</f>
        <v/>
      </c>
      <c r="K596" s="168" t="str">
        <f>IF(E596="謝金",VLOOKUP(E596,支出入力表!F597:$M$2000,8,FALSE),"")</f>
        <v/>
      </c>
    </row>
    <row r="597" spans="2:11" x14ac:dyDescent="0.55000000000000004">
      <c r="B597" s="178" t="str">
        <f>IF(E597="謝金",支出入力表!A598,"")</f>
        <v/>
      </c>
      <c r="C597" s="164" t="str">
        <f>IF(E597="謝金",支出入力表!C598,"")</f>
        <v/>
      </c>
      <c r="D597" s="165" t="str">
        <f>IF(支出入力表!E598="謝金","謝金","")</f>
        <v/>
      </c>
      <c r="E597" s="165" t="str">
        <f>IF(支出入力表!F598="謝金","謝金","")</f>
        <v/>
      </c>
      <c r="F597" s="164" t="str">
        <f>IF(E597="謝金",VLOOKUP(E597,支出入力表!F598:$M$2000,3,FALSE),"")</f>
        <v/>
      </c>
      <c r="G597" s="164" t="str">
        <f>IF(E597="謝金",VLOOKUP(E597,支出入力表!F598:$M$2000,4,FALSE),"")</f>
        <v/>
      </c>
      <c r="H597" s="166" t="str">
        <f>IF(E597="謝金",VLOOKUP(E597,支出入力表!F598:$M$2000,5,FALSE),"")</f>
        <v/>
      </c>
      <c r="I597" s="167" t="str">
        <f>IF(E597="謝金",VLOOKUP(E597,支出入力表!F598:$M$2000,6,FALSE),"")</f>
        <v/>
      </c>
      <c r="J597" s="167" t="str">
        <f>IF(E597="謝金",VLOOKUP(E597,支出入力表!F598:$M$2000,7,FALSE),"")</f>
        <v/>
      </c>
      <c r="K597" s="168" t="str">
        <f>IF(E597="謝金",VLOOKUP(E597,支出入力表!F598:$M$2000,8,FALSE),"")</f>
        <v/>
      </c>
    </row>
    <row r="598" spans="2:11" x14ac:dyDescent="0.55000000000000004">
      <c r="B598" s="178" t="str">
        <f>IF(E598="謝金",支出入力表!A599,"")</f>
        <v/>
      </c>
      <c r="C598" s="164" t="str">
        <f>IF(E598="謝金",支出入力表!C599,"")</f>
        <v/>
      </c>
      <c r="D598" s="165" t="str">
        <f>IF(支出入力表!E599="謝金","謝金","")</f>
        <v/>
      </c>
      <c r="E598" s="165" t="str">
        <f>IF(支出入力表!F599="謝金","謝金","")</f>
        <v/>
      </c>
      <c r="F598" s="164" t="str">
        <f>IF(E598="謝金",VLOOKUP(E598,支出入力表!F599:$M$2000,3,FALSE),"")</f>
        <v/>
      </c>
      <c r="G598" s="164" t="str">
        <f>IF(E598="謝金",VLOOKUP(E598,支出入力表!F599:$M$2000,4,FALSE),"")</f>
        <v/>
      </c>
      <c r="H598" s="166" t="str">
        <f>IF(E598="謝金",VLOOKUP(E598,支出入力表!F599:$M$2000,5,FALSE),"")</f>
        <v/>
      </c>
      <c r="I598" s="167" t="str">
        <f>IF(E598="謝金",VLOOKUP(E598,支出入力表!F599:$M$2000,6,FALSE),"")</f>
        <v/>
      </c>
      <c r="J598" s="167" t="str">
        <f>IF(E598="謝金",VLOOKUP(E598,支出入力表!F599:$M$2000,7,FALSE),"")</f>
        <v/>
      </c>
      <c r="K598" s="168" t="str">
        <f>IF(E598="謝金",VLOOKUP(E598,支出入力表!F599:$M$2000,8,FALSE),"")</f>
        <v/>
      </c>
    </row>
    <row r="599" spans="2:11" x14ac:dyDescent="0.55000000000000004">
      <c r="B599" s="178" t="str">
        <f>IF(E599="謝金",支出入力表!A600,"")</f>
        <v/>
      </c>
      <c r="C599" s="164" t="str">
        <f>IF(E599="謝金",支出入力表!C600,"")</f>
        <v/>
      </c>
      <c r="D599" s="165" t="str">
        <f>IF(支出入力表!E600="謝金","謝金","")</f>
        <v/>
      </c>
      <c r="E599" s="165" t="str">
        <f>IF(支出入力表!F600="謝金","謝金","")</f>
        <v/>
      </c>
      <c r="F599" s="164" t="str">
        <f>IF(E599="謝金",VLOOKUP(E599,支出入力表!F600:$M$2000,3,FALSE),"")</f>
        <v/>
      </c>
      <c r="G599" s="164" t="str">
        <f>IF(E599="謝金",VLOOKUP(E599,支出入力表!F600:$M$2000,4,FALSE),"")</f>
        <v/>
      </c>
      <c r="H599" s="166" t="str">
        <f>IF(E599="謝金",VLOOKUP(E599,支出入力表!F600:$M$2000,5,FALSE),"")</f>
        <v/>
      </c>
      <c r="I599" s="167" t="str">
        <f>IF(E599="謝金",VLOOKUP(E599,支出入力表!F600:$M$2000,6,FALSE),"")</f>
        <v/>
      </c>
      <c r="J599" s="167" t="str">
        <f>IF(E599="謝金",VLOOKUP(E599,支出入力表!F600:$M$2000,7,FALSE),"")</f>
        <v/>
      </c>
      <c r="K599" s="168" t="str">
        <f>IF(E599="謝金",VLOOKUP(E599,支出入力表!F600:$M$2000,8,FALSE),"")</f>
        <v/>
      </c>
    </row>
    <row r="600" spans="2:11" x14ac:dyDescent="0.55000000000000004">
      <c r="B600" s="178" t="str">
        <f>IF(E600="謝金",支出入力表!A601,"")</f>
        <v/>
      </c>
      <c r="C600" s="164" t="str">
        <f>IF(E600="謝金",支出入力表!C601,"")</f>
        <v/>
      </c>
      <c r="D600" s="165" t="str">
        <f>IF(支出入力表!E601="謝金","謝金","")</f>
        <v/>
      </c>
      <c r="E600" s="165" t="str">
        <f>IF(支出入力表!F601="謝金","謝金","")</f>
        <v/>
      </c>
      <c r="F600" s="164" t="str">
        <f>IF(E600="謝金",VLOOKUP(E600,支出入力表!F601:$M$2000,3,FALSE),"")</f>
        <v/>
      </c>
      <c r="G600" s="164" t="str">
        <f>IF(E600="謝金",VLOOKUP(E600,支出入力表!F601:$M$2000,4,FALSE),"")</f>
        <v/>
      </c>
      <c r="H600" s="166" t="str">
        <f>IF(E600="謝金",VLOOKUP(E600,支出入力表!F601:$M$2000,5,FALSE),"")</f>
        <v/>
      </c>
      <c r="I600" s="167" t="str">
        <f>IF(E600="謝金",VLOOKUP(E600,支出入力表!F601:$M$2000,6,FALSE),"")</f>
        <v/>
      </c>
      <c r="J600" s="167" t="str">
        <f>IF(E600="謝金",VLOOKUP(E600,支出入力表!F601:$M$2000,7,FALSE),"")</f>
        <v/>
      </c>
      <c r="K600" s="168" t="str">
        <f>IF(E600="謝金",VLOOKUP(E600,支出入力表!F601:$M$2000,8,FALSE),"")</f>
        <v/>
      </c>
    </row>
    <row r="601" spans="2:11" x14ac:dyDescent="0.55000000000000004">
      <c r="B601" s="178" t="str">
        <f>IF(E601="謝金",支出入力表!A602,"")</f>
        <v/>
      </c>
      <c r="C601" s="164" t="str">
        <f>IF(E601="謝金",支出入力表!C602,"")</f>
        <v/>
      </c>
      <c r="D601" s="165" t="str">
        <f>IF(支出入力表!E602="謝金","謝金","")</f>
        <v/>
      </c>
      <c r="E601" s="165" t="str">
        <f>IF(支出入力表!F602="謝金","謝金","")</f>
        <v/>
      </c>
      <c r="F601" s="164" t="str">
        <f>IF(E601="謝金",VLOOKUP(E601,支出入力表!F602:$M$2000,3,FALSE),"")</f>
        <v/>
      </c>
      <c r="G601" s="164" t="str">
        <f>IF(E601="謝金",VLOOKUP(E601,支出入力表!F602:$M$2000,4,FALSE),"")</f>
        <v/>
      </c>
      <c r="H601" s="166" t="str">
        <f>IF(E601="謝金",VLOOKUP(E601,支出入力表!F602:$M$2000,5,FALSE),"")</f>
        <v/>
      </c>
      <c r="I601" s="167" t="str">
        <f>IF(E601="謝金",VLOOKUP(E601,支出入力表!F602:$M$2000,6,FALSE),"")</f>
        <v/>
      </c>
      <c r="J601" s="167" t="str">
        <f>IF(E601="謝金",VLOOKUP(E601,支出入力表!F602:$M$2000,7,FALSE),"")</f>
        <v/>
      </c>
      <c r="K601" s="168" t="str">
        <f>IF(E601="謝金",VLOOKUP(E601,支出入力表!F602:$M$2000,8,FALSE),"")</f>
        <v/>
      </c>
    </row>
    <row r="602" spans="2:11" x14ac:dyDescent="0.55000000000000004">
      <c r="B602" s="178" t="str">
        <f>IF(E602="謝金",支出入力表!A603,"")</f>
        <v/>
      </c>
      <c r="C602" s="164" t="str">
        <f>IF(E602="謝金",支出入力表!C603,"")</f>
        <v/>
      </c>
      <c r="D602" s="165" t="str">
        <f>IF(支出入力表!E603="謝金","謝金","")</f>
        <v/>
      </c>
      <c r="E602" s="165" t="str">
        <f>IF(支出入力表!F603="謝金","謝金","")</f>
        <v/>
      </c>
      <c r="F602" s="164" t="str">
        <f>IF(E602="謝金",VLOOKUP(E602,支出入力表!F603:$M$2000,3,FALSE),"")</f>
        <v/>
      </c>
      <c r="G602" s="164" t="str">
        <f>IF(E602="謝金",VLOOKUP(E602,支出入力表!F603:$M$2000,4,FALSE),"")</f>
        <v/>
      </c>
      <c r="H602" s="166" t="str">
        <f>IF(E602="謝金",VLOOKUP(E602,支出入力表!F603:$M$2000,5,FALSE),"")</f>
        <v/>
      </c>
      <c r="I602" s="167" t="str">
        <f>IF(E602="謝金",VLOOKUP(E602,支出入力表!F603:$M$2000,6,FALSE),"")</f>
        <v/>
      </c>
      <c r="J602" s="167" t="str">
        <f>IF(E602="謝金",VLOOKUP(E602,支出入力表!F603:$M$2000,7,FALSE),"")</f>
        <v/>
      </c>
      <c r="K602" s="168" t="str">
        <f>IF(E602="謝金",VLOOKUP(E602,支出入力表!F603:$M$2000,8,FALSE),"")</f>
        <v/>
      </c>
    </row>
    <row r="603" spans="2:11" x14ac:dyDescent="0.55000000000000004">
      <c r="B603" s="178" t="str">
        <f>IF(E603="謝金",支出入力表!A604,"")</f>
        <v/>
      </c>
      <c r="C603" s="164" t="str">
        <f>IF(E603="謝金",支出入力表!C604,"")</f>
        <v/>
      </c>
      <c r="D603" s="165" t="str">
        <f>IF(支出入力表!E604="謝金","謝金","")</f>
        <v/>
      </c>
      <c r="E603" s="165" t="str">
        <f>IF(支出入力表!F604="謝金","謝金","")</f>
        <v/>
      </c>
      <c r="F603" s="164" t="str">
        <f>IF(E603="謝金",VLOOKUP(E603,支出入力表!F604:$M$2000,3,FALSE),"")</f>
        <v/>
      </c>
      <c r="G603" s="164" t="str">
        <f>IF(E603="謝金",VLOOKUP(E603,支出入力表!F604:$M$2000,4,FALSE),"")</f>
        <v/>
      </c>
      <c r="H603" s="166" t="str">
        <f>IF(E603="謝金",VLOOKUP(E603,支出入力表!F604:$M$2000,5,FALSE),"")</f>
        <v/>
      </c>
      <c r="I603" s="167" t="str">
        <f>IF(E603="謝金",VLOOKUP(E603,支出入力表!F604:$M$2000,6,FALSE),"")</f>
        <v/>
      </c>
      <c r="J603" s="167" t="str">
        <f>IF(E603="謝金",VLOOKUP(E603,支出入力表!F604:$M$2000,7,FALSE),"")</f>
        <v/>
      </c>
      <c r="K603" s="168" t="str">
        <f>IF(E603="謝金",VLOOKUP(E603,支出入力表!F604:$M$2000,8,FALSE),"")</f>
        <v/>
      </c>
    </row>
    <row r="604" spans="2:11" x14ac:dyDescent="0.55000000000000004">
      <c r="B604" s="178" t="str">
        <f>IF(E604="謝金",支出入力表!A605,"")</f>
        <v/>
      </c>
      <c r="C604" s="164" t="str">
        <f>IF(E604="謝金",支出入力表!C605,"")</f>
        <v/>
      </c>
      <c r="D604" s="165" t="str">
        <f>IF(支出入力表!E605="謝金","謝金","")</f>
        <v/>
      </c>
      <c r="E604" s="165" t="str">
        <f>IF(支出入力表!F605="謝金","謝金","")</f>
        <v/>
      </c>
      <c r="F604" s="164" t="str">
        <f>IF(E604="謝金",VLOOKUP(E604,支出入力表!F605:$M$2000,3,FALSE),"")</f>
        <v/>
      </c>
      <c r="G604" s="164" t="str">
        <f>IF(E604="謝金",VLOOKUP(E604,支出入力表!F605:$M$2000,4,FALSE),"")</f>
        <v/>
      </c>
      <c r="H604" s="166" t="str">
        <f>IF(E604="謝金",VLOOKUP(E604,支出入力表!F605:$M$2000,5,FALSE),"")</f>
        <v/>
      </c>
      <c r="I604" s="167" t="str">
        <f>IF(E604="謝金",VLOOKUP(E604,支出入力表!F605:$M$2000,6,FALSE),"")</f>
        <v/>
      </c>
      <c r="J604" s="167" t="str">
        <f>IF(E604="謝金",VLOOKUP(E604,支出入力表!F605:$M$2000,7,FALSE),"")</f>
        <v/>
      </c>
      <c r="K604" s="168" t="str">
        <f>IF(E604="謝金",VLOOKUP(E604,支出入力表!F605:$M$2000,8,FALSE),"")</f>
        <v/>
      </c>
    </row>
    <row r="605" spans="2:11" x14ac:dyDescent="0.55000000000000004">
      <c r="B605" s="178" t="str">
        <f>IF(E605="謝金",支出入力表!A606,"")</f>
        <v/>
      </c>
      <c r="C605" s="164" t="str">
        <f>IF(E605="謝金",支出入力表!C606,"")</f>
        <v/>
      </c>
      <c r="D605" s="165" t="str">
        <f>IF(支出入力表!E606="謝金","謝金","")</f>
        <v/>
      </c>
      <c r="E605" s="165" t="str">
        <f>IF(支出入力表!F606="謝金","謝金","")</f>
        <v/>
      </c>
      <c r="F605" s="164" t="str">
        <f>IF(E605="謝金",VLOOKUP(E605,支出入力表!F606:$M$2000,3,FALSE),"")</f>
        <v/>
      </c>
      <c r="G605" s="164" t="str">
        <f>IF(E605="謝金",VLOOKUP(E605,支出入力表!F606:$M$2000,4,FALSE),"")</f>
        <v/>
      </c>
      <c r="H605" s="166" t="str">
        <f>IF(E605="謝金",VLOOKUP(E605,支出入力表!F606:$M$2000,5,FALSE),"")</f>
        <v/>
      </c>
      <c r="I605" s="167" t="str">
        <f>IF(E605="謝金",VLOOKUP(E605,支出入力表!F606:$M$2000,6,FALSE),"")</f>
        <v/>
      </c>
      <c r="J605" s="167" t="str">
        <f>IF(E605="謝金",VLOOKUP(E605,支出入力表!F606:$M$2000,7,FALSE),"")</f>
        <v/>
      </c>
      <c r="K605" s="168" t="str">
        <f>IF(E605="謝金",VLOOKUP(E605,支出入力表!F606:$M$2000,8,FALSE),"")</f>
        <v/>
      </c>
    </row>
    <row r="606" spans="2:11" x14ac:dyDescent="0.55000000000000004">
      <c r="B606" s="178" t="str">
        <f>IF(E606="謝金",支出入力表!A607,"")</f>
        <v/>
      </c>
      <c r="C606" s="164" t="str">
        <f>IF(E606="謝金",支出入力表!C607,"")</f>
        <v/>
      </c>
      <c r="D606" s="165" t="str">
        <f>IF(支出入力表!E607="謝金","謝金","")</f>
        <v/>
      </c>
      <c r="E606" s="165" t="str">
        <f>IF(支出入力表!F607="謝金","謝金","")</f>
        <v/>
      </c>
      <c r="F606" s="164" t="str">
        <f>IF(E606="謝金",VLOOKUP(E606,支出入力表!F607:$M$2000,3,FALSE),"")</f>
        <v/>
      </c>
      <c r="G606" s="164" t="str">
        <f>IF(E606="謝金",VLOOKUP(E606,支出入力表!F607:$M$2000,4,FALSE),"")</f>
        <v/>
      </c>
      <c r="H606" s="166" t="str">
        <f>IF(E606="謝金",VLOOKUP(E606,支出入力表!F607:$M$2000,5,FALSE),"")</f>
        <v/>
      </c>
      <c r="I606" s="167" t="str">
        <f>IF(E606="謝金",VLOOKUP(E606,支出入力表!F607:$M$2000,6,FALSE),"")</f>
        <v/>
      </c>
      <c r="J606" s="167" t="str">
        <f>IF(E606="謝金",VLOOKUP(E606,支出入力表!F607:$M$2000,7,FALSE),"")</f>
        <v/>
      </c>
      <c r="K606" s="168" t="str">
        <f>IF(E606="謝金",VLOOKUP(E606,支出入力表!F607:$M$2000,8,FALSE),"")</f>
        <v/>
      </c>
    </row>
    <row r="607" spans="2:11" x14ac:dyDescent="0.55000000000000004">
      <c r="B607" s="178" t="str">
        <f>IF(E607="謝金",支出入力表!A608,"")</f>
        <v/>
      </c>
      <c r="C607" s="164" t="str">
        <f>IF(E607="謝金",支出入力表!C608,"")</f>
        <v/>
      </c>
      <c r="D607" s="165" t="str">
        <f>IF(支出入力表!E608="謝金","謝金","")</f>
        <v/>
      </c>
      <c r="E607" s="165" t="str">
        <f>IF(支出入力表!F608="謝金","謝金","")</f>
        <v/>
      </c>
      <c r="F607" s="164" t="str">
        <f>IF(E607="謝金",VLOOKUP(E607,支出入力表!F608:$M$2000,3,FALSE),"")</f>
        <v/>
      </c>
      <c r="G607" s="164" t="str">
        <f>IF(E607="謝金",VLOOKUP(E607,支出入力表!F608:$M$2000,4,FALSE),"")</f>
        <v/>
      </c>
      <c r="H607" s="166" t="str">
        <f>IF(E607="謝金",VLOOKUP(E607,支出入力表!F608:$M$2000,5,FALSE),"")</f>
        <v/>
      </c>
      <c r="I607" s="167" t="str">
        <f>IF(E607="謝金",VLOOKUP(E607,支出入力表!F608:$M$2000,6,FALSE),"")</f>
        <v/>
      </c>
      <c r="J607" s="167" t="str">
        <f>IF(E607="謝金",VLOOKUP(E607,支出入力表!F608:$M$2000,7,FALSE),"")</f>
        <v/>
      </c>
      <c r="K607" s="168" t="str">
        <f>IF(E607="謝金",VLOOKUP(E607,支出入力表!F608:$M$2000,8,FALSE),"")</f>
        <v/>
      </c>
    </row>
    <row r="608" spans="2:11" x14ac:dyDescent="0.55000000000000004">
      <c r="B608" s="178" t="str">
        <f>IF(E608="謝金",支出入力表!A609,"")</f>
        <v/>
      </c>
      <c r="C608" s="164" t="str">
        <f>IF(E608="謝金",支出入力表!C609,"")</f>
        <v/>
      </c>
      <c r="D608" s="165" t="str">
        <f>IF(支出入力表!E609="謝金","謝金","")</f>
        <v/>
      </c>
      <c r="E608" s="165" t="str">
        <f>IF(支出入力表!F609="謝金","謝金","")</f>
        <v/>
      </c>
      <c r="F608" s="164" t="str">
        <f>IF(E608="謝金",VLOOKUP(E608,支出入力表!F609:$M$2000,3,FALSE),"")</f>
        <v/>
      </c>
      <c r="G608" s="164" t="str">
        <f>IF(E608="謝金",VLOOKUP(E608,支出入力表!F609:$M$2000,4,FALSE),"")</f>
        <v/>
      </c>
      <c r="H608" s="166" t="str">
        <f>IF(E608="謝金",VLOOKUP(E608,支出入力表!F609:$M$2000,5,FALSE),"")</f>
        <v/>
      </c>
      <c r="I608" s="167" t="str">
        <f>IF(E608="謝金",VLOOKUP(E608,支出入力表!F609:$M$2000,6,FALSE),"")</f>
        <v/>
      </c>
      <c r="J608" s="167" t="str">
        <f>IF(E608="謝金",VLOOKUP(E608,支出入力表!F609:$M$2000,7,FALSE),"")</f>
        <v/>
      </c>
      <c r="K608" s="168" t="str">
        <f>IF(E608="謝金",VLOOKUP(E608,支出入力表!F609:$M$2000,8,FALSE),"")</f>
        <v/>
      </c>
    </row>
    <row r="609" spans="2:11" x14ac:dyDescent="0.55000000000000004">
      <c r="B609" s="178" t="str">
        <f>IF(E609="謝金",支出入力表!A610,"")</f>
        <v/>
      </c>
      <c r="C609" s="164" t="str">
        <f>IF(E609="謝金",支出入力表!C610,"")</f>
        <v/>
      </c>
      <c r="D609" s="165" t="str">
        <f>IF(支出入力表!E610="謝金","謝金","")</f>
        <v/>
      </c>
      <c r="E609" s="165" t="str">
        <f>IF(支出入力表!F610="謝金","謝金","")</f>
        <v/>
      </c>
      <c r="F609" s="164" t="str">
        <f>IF(E609="謝金",VLOOKUP(E609,支出入力表!F610:$M$2000,3,FALSE),"")</f>
        <v/>
      </c>
      <c r="G609" s="164" t="str">
        <f>IF(E609="謝金",VLOOKUP(E609,支出入力表!F610:$M$2000,4,FALSE),"")</f>
        <v/>
      </c>
      <c r="H609" s="166" t="str">
        <f>IF(E609="謝金",VLOOKUP(E609,支出入力表!F610:$M$2000,5,FALSE),"")</f>
        <v/>
      </c>
      <c r="I609" s="167" t="str">
        <f>IF(E609="謝金",VLOOKUP(E609,支出入力表!F610:$M$2000,6,FALSE),"")</f>
        <v/>
      </c>
      <c r="J609" s="167" t="str">
        <f>IF(E609="謝金",VLOOKUP(E609,支出入力表!F610:$M$2000,7,FALSE),"")</f>
        <v/>
      </c>
      <c r="K609" s="168" t="str">
        <f>IF(E609="謝金",VLOOKUP(E609,支出入力表!F610:$M$2000,8,FALSE),"")</f>
        <v/>
      </c>
    </row>
    <row r="610" spans="2:11" x14ac:dyDescent="0.55000000000000004">
      <c r="B610" s="178" t="str">
        <f>IF(E610="謝金",支出入力表!A611,"")</f>
        <v/>
      </c>
      <c r="C610" s="164" t="str">
        <f>IF(E610="謝金",支出入力表!C611,"")</f>
        <v/>
      </c>
      <c r="D610" s="165" t="str">
        <f>IF(支出入力表!E611="謝金","謝金","")</f>
        <v/>
      </c>
      <c r="E610" s="165" t="str">
        <f>IF(支出入力表!F611="謝金","謝金","")</f>
        <v/>
      </c>
      <c r="F610" s="164" t="str">
        <f>IF(E610="謝金",VLOOKUP(E610,支出入力表!F611:$M$2000,3,FALSE),"")</f>
        <v/>
      </c>
      <c r="G610" s="164" t="str">
        <f>IF(E610="謝金",VLOOKUP(E610,支出入力表!F611:$M$2000,4,FALSE),"")</f>
        <v/>
      </c>
      <c r="H610" s="166" t="str">
        <f>IF(E610="謝金",VLOOKUP(E610,支出入力表!F611:$M$2000,5,FALSE),"")</f>
        <v/>
      </c>
      <c r="I610" s="167" t="str">
        <f>IF(E610="謝金",VLOOKUP(E610,支出入力表!F611:$M$2000,6,FALSE),"")</f>
        <v/>
      </c>
      <c r="J610" s="167" t="str">
        <f>IF(E610="謝金",VLOOKUP(E610,支出入力表!F611:$M$2000,7,FALSE),"")</f>
        <v/>
      </c>
      <c r="K610" s="168" t="str">
        <f>IF(E610="謝金",VLOOKUP(E610,支出入力表!F611:$M$2000,8,FALSE),"")</f>
        <v/>
      </c>
    </row>
    <row r="611" spans="2:11" x14ac:dyDescent="0.55000000000000004">
      <c r="B611" s="178" t="str">
        <f>IF(E611="謝金",支出入力表!A612,"")</f>
        <v/>
      </c>
      <c r="C611" s="164" t="str">
        <f>IF(E611="謝金",支出入力表!C612,"")</f>
        <v/>
      </c>
      <c r="D611" s="165" t="str">
        <f>IF(支出入力表!E612="謝金","謝金","")</f>
        <v/>
      </c>
      <c r="E611" s="165" t="str">
        <f>IF(支出入力表!F612="謝金","謝金","")</f>
        <v/>
      </c>
      <c r="F611" s="164" t="str">
        <f>IF(E611="謝金",VLOOKUP(E611,支出入力表!F612:$M$2000,3,FALSE),"")</f>
        <v/>
      </c>
      <c r="G611" s="164" t="str">
        <f>IF(E611="謝金",VLOOKUP(E611,支出入力表!F612:$M$2000,4,FALSE),"")</f>
        <v/>
      </c>
      <c r="H611" s="166" t="str">
        <f>IF(E611="謝金",VLOOKUP(E611,支出入力表!F612:$M$2000,5,FALSE),"")</f>
        <v/>
      </c>
      <c r="I611" s="167" t="str">
        <f>IF(E611="謝金",VLOOKUP(E611,支出入力表!F612:$M$2000,6,FALSE),"")</f>
        <v/>
      </c>
      <c r="J611" s="167" t="str">
        <f>IF(E611="謝金",VLOOKUP(E611,支出入力表!F612:$M$2000,7,FALSE),"")</f>
        <v/>
      </c>
      <c r="K611" s="168" t="str">
        <f>IF(E611="謝金",VLOOKUP(E611,支出入力表!F612:$M$2000,8,FALSE),"")</f>
        <v/>
      </c>
    </row>
    <row r="612" spans="2:11" x14ac:dyDescent="0.55000000000000004">
      <c r="B612" s="178" t="str">
        <f>IF(E612="謝金",支出入力表!A613,"")</f>
        <v/>
      </c>
      <c r="C612" s="164" t="str">
        <f>IF(E612="謝金",支出入力表!C613,"")</f>
        <v/>
      </c>
      <c r="D612" s="165" t="str">
        <f>IF(支出入力表!E613="謝金","謝金","")</f>
        <v/>
      </c>
      <c r="E612" s="165" t="str">
        <f>IF(支出入力表!F613="謝金","謝金","")</f>
        <v/>
      </c>
      <c r="F612" s="164" t="str">
        <f>IF(E612="謝金",VLOOKUP(E612,支出入力表!F613:$M$2000,3,FALSE),"")</f>
        <v/>
      </c>
      <c r="G612" s="164" t="str">
        <f>IF(E612="謝金",VLOOKUP(E612,支出入力表!F613:$M$2000,4,FALSE),"")</f>
        <v/>
      </c>
      <c r="H612" s="166" t="str">
        <f>IF(E612="謝金",VLOOKUP(E612,支出入力表!F613:$M$2000,5,FALSE),"")</f>
        <v/>
      </c>
      <c r="I612" s="167" t="str">
        <f>IF(E612="謝金",VLOOKUP(E612,支出入力表!F613:$M$2000,6,FALSE),"")</f>
        <v/>
      </c>
      <c r="J612" s="167" t="str">
        <f>IF(E612="謝金",VLOOKUP(E612,支出入力表!F613:$M$2000,7,FALSE),"")</f>
        <v/>
      </c>
      <c r="K612" s="168" t="str">
        <f>IF(E612="謝金",VLOOKUP(E612,支出入力表!F613:$M$2000,8,FALSE),"")</f>
        <v/>
      </c>
    </row>
    <row r="613" spans="2:11" x14ac:dyDescent="0.55000000000000004">
      <c r="B613" s="178" t="str">
        <f>IF(E613="謝金",支出入力表!A614,"")</f>
        <v/>
      </c>
      <c r="C613" s="164" t="str">
        <f>IF(E613="謝金",支出入力表!C614,"")</f>
        <v/>
      </c>
      <c r="D613" s="165" t="str">
        <f>IF(支出入力表!E614="謝金","謝金","")</f>
        <v/>
      </c>
      <c r="E613" s="165" t="str">
        <f>IF(支出入力表!F614="謝金","謝金","")</f>
        <v/>
      </c>
      <c r="F613" s="164" t="str">
        <f>IF(E613="謝金",VLOOKUP(E613,支出入力表!F614:$M$2000,3,FALSE),"")</f>
        <v/>
      </c>
      <c r="G613" s="164" t="str">
        <f>IF(E613="謝金",VLOOKUP(E613,支出入力表!F614:$M$2000,4,FALSE),"")</f>
        <v/>
      </c>
      <c r="H613" s="166" t="str">
        <f>IF(E613="謝金",VLOOKUP(E613,支出入力表!F614:$M$2000,5,FALSE),"")</f>
        <v/>
      </c>
      <c r="I613" s="167" t="str">
        <f>IF(E613="謝金",VLOOKUP(E613,支出入力表!F614:$M$2000,6,FALSE),"")</f>
        <v/>
      </c>
      <c r="J613" s="167" t="str">
        <f>IF(E613="謝金",VLOOKUP(E613,支出入力表!F614:$M$2000,7,FALSE),"")</f>
        <v/>
      </c>
      <c r="K613" s="168" t="str">
        <f>IF(E613="謝金",VLOOKUP(E613,支出入力表!F614:$M$2000,8,FALSE),"")</f>
        <v/>
      </c>
    </row>
    <row r="614" spans="2:11" x14ac:dyDescent="0.55000000000000004">
      <c r="B614" s="178" t="str">
        <f>IF(E614="謝金",支出入力表!A615,"")</f>
        <v/>
      </c>
      <c r="C614" s="164" t="str">
        <f>IF(E614="謝金",支出入力表!C615,"")</f>
        <v/>
      </c>
      <c r="D614" s="165" t="str">
        <f>IF(支出入力表!E615="謝金","謝金","")</f>
        <v/>
      </c>
      <c r="E614" s="165" t="str">
        <f>IF(支出入力表!F615="謝金","謝金","")</f>
        <v/>
      </c>
      <c r="F614" s="164" t="str">
        <f>IF(E614="謝金",VLOOKUP(E614,支出入力表!F615:$M$2000,3,FALSE),"")</f>
        <v/>
      </c>
      <c r="G614" s="164" t="str">
        <f>IF(E614="謝金",VLOOKUP(E614,支出入力表!F615:$M$2000,4,FALSE),"")</f>
        <v/>
      </c>
      <c r="H614" s="166" t="str">
        <f>IF(E614="謝金",VLOOKUP(E614,支出入力表!F615:$M$2000,5,FALSE),"")</f>
        <v/>
      </c>
      <c r="I614" s="167" t="str">
        <f>IF(E614="謝金",VLOOKUP(E614,支出入力表!F615:$M$2000,6,FALSE),"")</f>
        <v/>
      </c>
      <c r="J614" s="167" t="str">
        <f>IF(E614="謝金",VLOOKUP(E614,支出入力表!F615:$M$2000,7,FALSE),"")</f>
        <v/>
      </c>
      <c r="K614" s="168" t="str">
        <f>IF(E614="謝金",VLOOKUP(E614,支出入力表!F615:$M$2000,8,FALSE),"")</f>
        <v/>
      </c>
    </row>
    <row r="615" spans="2:11" x14ac:dyDescent="0.55000000000000004">
      <c r="B615" s="178" t="str">
        <f>IF(E615="謝金",支出入力表!A616,"")</f>
        <v/>
      </c>
      <c r="C615" s="164" t="str">
        <f>IF(E615="謝金",支出入力表!C616,"")</f>
        <v/>
      </c>
      <c r="D615" s="165" t="str">
        <f>IF(支出入力表!E616="謝金","謝金","")</f>
        <v/>
      </c>
      <c r="E615" s="165" t="str">
        <f>IF(支出入力表!F616="謝金","謝金","")</f>
        <v/>
      </c>
      <c r="F615" s="164" t="str">
        <f>IF(E615="謝金",VLOOKUP(E615,支出入力表!F616:$M$2000,3,FALSE),"")</f>
        <v/>
      </c>
      <c r="G615" s="164" t="str">
        <f>IF(E615="謝金",VLOOKUP(E615,支出入力表!F616:$M$2000,4,FALSE),"")</f>
        <v/>
      </c>
      <c r="H615" s="166" t="str">
        <f>IF(E615="謝金",VLOOKUP(E615,支出入力表!F616:$M$2000,5,FALSE),"")</f>
        <v/>
      </c>
      <c r="I615" s="167" t="str">
        <f>IF(E615="謝金",VLOOKUP(E615,支出入力表!F616:$M$2000,6,FALSE),"")</f>
        <v/>
      </c>
      <c r="J615" s="167" t="str">
        <f>IF(E615="謝金",VLOOKUP(E615,支出入力表!F616:$M$2000,7,FALSE),"")</f>
        <v/>
      </c>
      <c r="K615" s="168" t="str">
        <f>IF(E615="謝金",VLOOKUP(E615,支出入力表!F616:$M$2000,8,FALSE),"")</f>
        <v/>
      </c>
    </row>
    <row r="616" spans="2:11" x14ac:dyDescent="0.55000000000000004">
      <c r="B616" s="178" t="str">
        <f>IF(E616="謝金",支出入力表!A617,"")</f>
        <v/>
      </c>
      <c r="C616" s="164" t="str">
        <f>IF(E616="謝金",支出入力表!C617,"")</f>
        <v/>
      </c>
      <c r="D616" s="165" t="str">
        <f>IF(支出入力表!E617="謝金","謝金","")</f>
        <v/>
      </c>
      <c r="E616" s="165" t="str">
        <f>IF(支出入力表!F617="謝金","謝金","")</f>
        <v/>
      </c>
      <c r="F616" s="164" t="str">
        <f>IF(E616="謝金",VLOOKUP(E616,支出入力表!F617:$M$2000,3,FALSE),"")</f>
        <v/>
      </c>
      <c r="G616" s="164" t="str">
        <f>IF(E616="謝金",VLOOKUP(E616,支出入力表!F617:$M$2000,4,FALSE),"")</f>
        <v/>
      </c>
      <c r="H616" s="166" t="str">
        <f>IF(E616="謝金",VLOOKUP(E616,支出入力表!F617:$M$2000,5,FALSE),"")</f>
        <v/>
      </c>
      <c r="I616" s="167" t="str">
        <f>IF(E616="謝金",VLOOKUP(E616,支出入力表!F617:$M$2000,6,FALSE),"")</f>
        <v/>
      </c>
      <c r="J616" s="167" t="str">
        <f>IF(E616="謝金",VLOOKUP(E616,支出入力表!F617:$M$2000,7,FALSE),"")</f>
        <v/>
      </c>
      <c r="K616" s="168" t="str">
        <f>IF(E616="謝金",VLOOKUP(E616,支出入力表!F617:$M$2000,8,FALSE),"")</f>
        <v/>
      </c>
    </row>
    <row r="617" spans="2:11" x14ac:dyDescent="0.55000000000000004">
      <c r="B617" s="178" t="str">
        <f>IF(E617="謝金",支出入力表!A618,"")</f>
        <v/>
      </c>
      <c r="C617" s="164" t="str">
        <f>IF(E617="謝金",支出入力表!C618,"")</f>
        <v/>
      </c>
      <c r="D617" s="165" t="str">
        <f>IF(支出入力表!E618="謝金","謝金","")</f>
        <v/>
      </c>
      <c r="E617" s="165" t="str">
        <f>IF(支出入力表!F618="謝金","謝金","")</f>
        <v/>
      </c>
      <c r="F617" s="164" t="str">
        <f>IF(E617="謝金",VLOOKUP(E617,支出入力表!F618:$M$2000,3,FALSE),"")</f>
        <v/>
      </c>
      <c r="G617" s="164" t="str">
        <f>IF(E617="謝金",VLOOKUP(E617,支出入力表!F618:$M$2000,4,FALSE),"")</f>
        <v/>
      </c>
      <c r="H617" s="166" t="str">
        <f>IF(E617="謝金",VLOOKUP(E617,支出入力表!F618:$M$2000,5,FALSE),"")</f>
        <v/>
      </c>
      <c r="I617" s="167" t="str">
        <f>IF(E617="謝金",VLOOKUP(E617,支出入力表!F618:$M$2000,6,FALSE),"")</f>
        <v/>
      </c>
      <c r="J617" s="167" t="str">
        <f>IF(E617="謝金",VLOOKUP(E617,支出入力表!F618:$M$2000,7,FALSE),"")</f>
        <v/>
      </c>
      <c r="K617" s="168" t="str">
        <f>IF(E617="謝金",VLOOKUP(E617,支出入力表!F618:$M$2000,8,FALSE),"")</f>
        <v/>
      </c>
    </row>
    <row r="618" spans="2:11" x14ac:dyDescent="0.55000000000000004">
      <c r="B618" s="178" t="str">
        <f>IF(E618="謝金",支出入力表!A619,"")</f>
        <v/>
      </c>
      <c r="C618" s="164" t="str">
        <f>IF(E618="謝金",支出入力表!C619,"")</f>
        <v/>
      </c>
      <c r="D618" s="165" t="str">
        <f>IF(支出入力表!E619="謝金","謝金","")</f>
        <v/>
      </c>
      <c r="E618" s="165" t="str">
        <f>IF(支出入力表!F619="謝金","謝金","")</f>
        <v/>
      </c>
      <c r="F618" s="164" t="str">
        <f>IF(E618="謝金",VLOOKUP(E618,支出入力表!F619:$M$2000,3,FALSE),"")</f>
        <v/>
      </c>
      <c r="G618" s="164" t="str">
        <f>IF(E618="謝金",VLOOKUP(E618,支出入力表!F619:$M$2000,4,FALSE),"")</f>
        <v/>
      </c>
      <c r="H618" s="166" t="str">
        <f>IF(E618="謝金",VLOOKUP(E618,支出入力表!F619:$M$2000,5,FALSE),"")</f>
        <v/>
      </c>
      <c r="I618" s="167" t="str">
        <f>IF(E618="謝金",VLOOKUP(E618,支出入力表!F619:$M$2000,6,FALSE),"")</f>
        <v/>
      </c>
      <c r="J618" s="167" t="str">
        <f>IF(E618="謝金",VLOOKUP(E618,支出入力表!F619:$M$2000,7,FALSE),"")</f>
        <v/>
      </c>
      <c r="K618" s="168" t="str">
        <f>IF(E618="謝金",VLOOKUP(E618,支出入力表!F619:$M$2000,8,FALSE),"")</f>
        <v/>
      </c>
    </row>
    <row r="619" spans="2:11" x14ac:dyDescent="0.55000000000000004">
      <c r="B619" s="178" t="str">
        <f>IF(E619="謝金",支出入力表!A620,"")</f>
        <v/>
      </c>
      <c r="C619" s="164" t="str">
        <f>IF(E619="謝金",支出入力表!C620,"")</f>
        <v/>
      </c>
      <c r="D619" s="165" t="str">
        <f>IF(支出入力表!E620="謝金","謝金","")</f>
        <v/>
      </c>
      <c r="E619" s="165" t="str">
        <f>IF(支出入力表!F620="謝金","謝金","")</f>
        <v/>
      </c>
      <c r="F619" s="164" t="str">
        <f>IF(E619="謝金",VLOOKUP(E619,支出入力表!F620:$M$2000,3,FALSE),"")</f>
        <v/>
      </c>
      <c r="G619" s="164" t="str">
        <f>IF(E619="謝金",VLOOKUP(E619,支出入力表!F620:$M$2000,4,FALSE),"")</f>
        <v/>
      </c>
      <c r="H619" s="166" t="str">
        <f>IF(E619="謝金",VLOOKUP(E619,支出入力表!F620:$M$2000,5,FALSE),"")</f>
        <v/>
      </c>
      <c r="I619" s="167" t="str">
        <f>IF(E619="謝金",VLOOKUP(E619,支出入力表!F620:$M$2000,6,FALSE),"")</f>
        <v/>
      </c>
      <c r="J619" s="167" t="str">
        <f>IF(E619="謝金",VLOOKUP(E619,支出入力表!F620:$M$2000,7,FALSE),"")</f>
        <v/>
      </c>
      <c r="K619" s="168" t="str">
        <f>IF(E619="謝金",VLOOKUP(E619,支出入力表!F620:$M$2000,8,FALSE),"")</f>
        <v/>
      </c>
    </row>
    <row r="620" spans="2:11" x14ac:dyDescent="0.55000000000000004">
      <c r="B620" s="178" t="str">
        <f>IF(E620="謝金",支出入力表!A621,"")</f>
        <v/>
      </c>
      <c r="C620" s="164" t="str">
        <f>IF(E620="謝金",支出入力表!C621,"")</f>
        <v/>
      </c>
      <c r="D620" s="165" t="str">
        <f>IF(支出入力表!E621="謝金","謝金","")</f>
        <v/>
      </c>
      <c r="E620" s="165" t="str">
        <f>IF(支出入力表!F621="謝金","謝金","")</f>
        <v/>
      </c>
      <c r="F620" s="164" t="str">
        <f>IF(E620="謝金",VLOOKUP(E620,支出入力表!F621:$M$2000,3,FALSE),"")</f>
        <v/>
      </c>
      <c r="G620" s="164" t="str">
        <f>IF(E620="謝金",VLOOKUP(E620,支出入力表!F621:$M$2000,4,FALSE),"")</f>
        <v/>
      </c>
      <c r="H620" s="166" t="str">
        <f>IF(E620="謝金",VLOOKUP(E620,支出入力表!F621:$M$2000,5,FALSE),"")</f>
        <v/>
      </c>
      <c r="I620" s="167" t="str">
        <f>IF(E620="謝金",VLOOKUP(E620,支出入力表!F621:$M$2000,6,FALSE),"")</f>
        <v/>
      </c>
      <c r="J620" s="167" t="str">
        <f>IF(E620="謝金",VLOOKUP(E620,支出入力表!F621:$M$2000,7,FALSE),"")</f>
        <v/>
      </c>
      <c r="K620" s="168" t="str">
        <f>IF(E620="謝金",VLOOKUP(E620,支出入力表!F621:$M$2000,8,FALSE),"")</f>
        <v/>
      </c>
    </row>
    <row r="621" spans="2:11" x14ac:dyDescent="0.55000000000000004">
      <c r="B621" s="178" t="str">
        <f>IF(E621="謝金",支出入力表!A622,"")</f>
        <v/>
      </c>
      <c r="C621" s="164" t="str">
        <f>IF(E621="謝金",支出入力表!C622,"")</f>
        <v/>
      </c>
      <c r="D621" s="165" t="str">
        <f>IF(支出入力表!E622="謝金","謝金","")</f>
        <v/>
      </c>
      <c r="E621" s="165" t="str">
        <f>IF(支出入力表!F622="謝金","謝金","")</f>
        <v/>
      </c>
      <c r="F621" s="164" t="str">
        <f>IF(E621="謝金",VLOOKUP(E621,支出入力表!F622:$M$2000,3,FALSE),"")</f>
        <v/>
      </c>
      <c r="G621" s="164" t="str">
        <f>IF(E621="謝金",VLOOKUP(E621,支出入力表!F622:$M$2000,4,FALSE),"")</f>
        <v/>
      </c>
      <c r="H621" s="166" t="str">
        <f>IF(E621="謝金",VLOOKUP(E621,支出入力表!F622:$M$2000,5,FALSE),"")</f>
        <v/>
      </c>
      <c r="I621" s="167" t="str">
        <f>IF(E621="謝金",VLOOKUP(E621,支出入力表!F622:$M$2000,6,FALSE),"")</f>
        <v/>
      </c>
      <c r="J621" s="167" t="str">
        <f>IF(E621="謝金",VLOOKUP(E621,支出入力表!F622:$M$2000,7,FALSE),"")</f>
        <v/>
      </c>
      <c r="K621" s="168" t="str">
        <f>IF(E621="謝金",VLOOKUP(E621,支出入力表!F622:$M$2000,8,FALSE),"")</f>
        <v/>
      </c>
    </row>
    <row r="622" spans="2:11" x14ac:dyDescent="0.55000000000000004">
      <c r="B622" s="178" t="str">
        <f>IF(E622="謝金",支出入力表!A623,"")</f>
        <v/>
      </c>
      <c r="C622" s="164" t="str">
        <f>IF(E622="謝金",支出入力表!C623,"")</f>
        <v/>
      </c>
      <c r="D622" s="165" t="str">
        <f>IF(支出入力表!E623="謝金","謝金","")</f>
        <v/>
      </c>
      <c r="E622" s="165" t="str">
        <f>IF(支出入力表!F623="謝金","謝金","")</f>
        <v/>
      </c>
      <c r="F622" s="164" t="str">
        <f>IF(E622="謝金",VLOOKUP(E622,支出入力表!F623:$M$2000,3,FALSE),"")</f>
        <v/>
      </c>
      <c r="G622" s="164" t="str">
        <f>IF(E622="謝金",VLOOKUP(E622,支出入力表!F623:$M$2000,4,FALSE),"")</f>
        <v/>
      </c>
      <c r="H622" s="166" t="str">
        <f>IF(E622="謝金",VLOOKUP(E622,支出入力表!F623:$M$2000,5,FALSE),"")</f>
        <v/>
      </c>
      <c r="I622" s="167" t="str">
        <f>IF(E622="謝金",VLOOKUP(E622,支出入力表!F623:$M$2000,6,FALSE),"")</f>
        <v/>
      </c>
      <c r="J622" s="167" t="str">
        <f>IF(E622="謝金",VLOOKUP(E622,支出入力表!F623:$M$2000,7,FALSE),"")</f>
        <v/>
      </c>
      <c r="K622" s="168" t="str">
        <f>IF(E622="謝金",VLOOKUP(E622,支出入力表!F623:$M$2000,8,FALSE),"")</f>
        <v/>
      </c>
    </row>
    <row r="623" spans="2:11" x14ac:dyDescent="0.55000000000000004">
      <c r="B623" s="178" t="str">
        <f>IF(E623="謝金",支出入力表!A624,"")</f>
        <v/>
      </c>
      <c r="C623" s="164" t="str">
        <f>IF(E623="謝金",支出入力表!C624,"")</f>
        <v/>
      </c>
      <c r="D623" s="165" t="str">
        <f>IF(支出入力表!E624="謝金","謝金","")</f>
        <v/>
      </c>
      <c r="E623" s="165" t="str">
        <f>IF(支出入力表!F624="謝金","謝金","")</f>
        <v/>
      </c>
      <c r="F623" s="164" t="str">
        <f>IF(E623="謝金",VLOOKUP(E623,支出入力表!F624:$M$2000,3,FALSE),"")</f>
        <v/>
      </c>
      <c r="G623" s="164" t="str">
        <f>IF(E623="謝金",VLOOKUP(E623,支出入力表!F624:$M$2000,4,FALSE),"")</f>
        <v/>
      </c>
      <c r="H623" s="166" t="str">
        <f>IF(E623="謝金",VLOOKUP(E623,支出入力表!F624:$M$2000,5,FALSE),"")</f>
        <v/>
      </c>
      <c r="I623" s="167" t="str">
        <f>IF(E623="謝金",VLOOKUP(E623,支出入力表!F624:$M$2000,6,FALSE),"")</f>
        <v/>
      </c>
      <c r="J623" s="167" t="str">
        <f>IF(E623="謝金",VLOOKUP(E623,支出入力表!F624:$M$2000,7,FALSE),"")</f>
        <v/>
      </c>
      <c r="K623" s="168" t="str">
        <f>IF(E623="謝金",VLOOKUP(E623,支出入力表!F624:$M$2000,8,FALSE),"")</f>
        <v/>
      </c>
    </row>
    <row r="624" spans="2:11" x14ac:dyDescent="0.55000000000000004">
      <c r="B624" s="178" t="str">
        <f>IF(E624="謝金",支出入力表!A625,"")</f>
        <v/>
      </c>
      <c r="C624" s="164" t="str">
        <f>IF(E624="謝金",支出入力表!C625,"")</f>
        <v/>
      </c>
      <c r="D624" s="165" t="str">
        <f>IF(支出入力表!E625="謝金","謝金","")</f>
        <v/>
      </c>
      <c r="E624" s="165" t="str">
        <f>IF(支出入力表!F625="謝金","謝金","")</f>
        <v/>
      </c>
      <c r="F624" s="164" t="str">
        <f>IF(E624="謝金",VLOOKUP(E624,支出入力表!F625:$M$2000,3,FALSE),"")</f>
        <v/>
      </c>
      <c r="G624" s="164" t="str">
        <f>IF(E624="謝金",VLOOKUP(E624,支出入力表!F625:$M$2000,4,FALSE),"")</f>
        <v/>
      </c>
      <c r="H624" s="166" t="str">
        <f>IF(E624="謝金",VLOOKUP(E624,支出入力表!F625:$M$2000,5,FALSE),"")</f>
        <v/>
      </c>
      <c r="I624" s="167" t="str">
        <f>IF(E624="謝金",VLOOKUP(E624,支出入力表!F625:$M$2000,6,FALSE),"")</f>
        <v/>
      </c>
      <c r="J624" s="167" t="str">
        <f>IF(E624="謝金",VLOOKUP(E624,支出入力表!F625:$M$2000,7,FALSE),"")</f>
        <v/>
      </c>
      <c r="K624" s="168" t="str">
        <f>IF(E624="謝金",VLOOKUP(E624,支出入力表!F625:$M$2000,8,FALSE),"")</f>
        <v/>
      </c>
    </row>
    <row r="625" spans="2:11" x14ac:dyDescent="0.55000000000000004">
      <c r="B625" s="178" t="str">
        <f>IF(E625="謝金",支出入力表!A626,"")</f>
        <v/>
      </c>
      <c r="C625" s="164" t="str">
        <f>IF(E625="謝金",支出入力表!C626,"")</f>
        <v/>
      </c>
      <c r="D625" s="165" t="str">
        <f>IF(支出入力表!E626="謝金","謝金","")</f>
        <v/>
      </c>
      <c r="E625" s="165" t="str">
        <f>IF(支出入力表!F626="謝金","謝金","")</f>
        <v/>
      </c>
      <c r="F625" s="164" t="str">
        <f>IF(E625="謝金",VLOOKUP(E625,支出入力表!F626:$M$2000,3,FALSE),"")</f>
        <v/>
      </c>
      <c r="G625" s="164" t="str">
        <f>IF(E625="謝金",VLOOKUP(E625,支出入力表!F626:$M$2000,4,FALSE),"")</f>
        <v/>
      </c>
      <c r="H625" s="166" t="str">
        <f>IF(E625="謝金",VLOOKUP(E625,支出入力表!F626:$M$2000,5,FALSE),"")</f>
        <v/>
      </c>
      <c r="I625" s="167" t="str">
        <f>IF(E625="謝金",VLOOKUP(E625,支出入力表!F626:$M$2000,6,FALSE),"")</f>
        <v/>
      </c>
      <c r="J625" s="167" t="str">
        <f>IF(E625="謝金",VLOOKUP(E625,支出入力表!F626:$M$2000,7,FALSE),"")</f>
        <v/>
      </c>
      <c r="K625" s="168" t="str">
        <f>IF(E625="謝金",VLOOKUP(E625,支出入力表!F626:$M$2000,8,FALSE),"")</f>
        <v/>
      </c>
    </row>
    <row r="626" spans="2:11" x14ac:dyDescent="0.55000000000000004">
      <c r="B626" s="178" t="str">
        <f>IF(E626="謝金",支出入力表!A627,"")</f>
        <v/>
      </c>
      <c r="C626" s="164" t="str">
        <f>IF(E626="謝金",支出入力表!C627,"")</f>
        <v/>
      </c>
      <c r="D626" s="165" t="str">
        <f>IF(支出入力表!E627="謝金","謝金","")</f>
        <v/>
      </c>
      <c r="E626" s="165" t="str">
        <f>IF(支出入力表!F627="謝金","謝金","")</f>
        <v/>
      </c>
      <c r="F626" s="164" t="str">
        <f>IF(E626="謝金",VLOOKUP(E626,支出入力表!F627:$M$2000,3,FALSE),"")</f>
        <v/>
      </c>
      <c r="G626" s="164" t="str">
        <f>IF(E626="謝金",VLOOKUP(E626,支出入力表!F627:$M$2000,4,FALSE),"")</f>
        <v/>
      </c>
      <c r="H626" s="166" t="str">
        <f>IF(E626="謝金",VLOOKUP(E626,支出入力表!F627:$M$2000,5,FALSE),"")</f>
        <v/>
      </c>
      <c r="I626" s="167" t="str">
        <f>IF(E626="謝金",VLOOKUP(E626,支出入力表!F627:$M$2000,6,FALSE),"")</f>
        <v/>
      </c>
      <c r="J626" s="167" t="str">
        <f>IF(E626="謝金",VLOOKUP(E626,支出入力表!F627:$M$2000,7,FALSE),"")</f>
        <v/>
      </c>
      <c r="K626" s="168" t="str">
        <f>IF(E626="謝金",VLOOKUP(E626,支出入力表!F627:$M$2000,8,FALSE),"")</f>
        <v/>
      </c>
    </row>
    <row r="627" spans="2:11" x14ac:dyDescent="0.55000000000000004">
      <c r="B627" s="178" t="str">
        <f>IF(E627="謝金",支出入力表!A628,"")</f>
        <v/>
      </c>
      <c r="C627" s="164" t="str">
        <f>IF(E627="謝金",支出入力表!C628,"")</f>
        <v/>
      </c>
      <c r="D627" s="165" t="str">
        <f>IF(支出入力表!E628="謝金","謝金","")</f>
        <v/>
      </c>
      <c r="E627" s="165" t="str">
        <f>IF(支出入力表!F628="謝金","謝金","")</f>
        <v/>
      </c>
      <c r="F627" s="164" t="str">
        <f>IF(E627="謝金",VLOOKUP(E627,支出入力表!F628:$M$2000,3,FALSE),"")</f>
        <v/>
      </c>
      <c r="G627" s="164" t="str">
        <f>IF(E627="謝金",VLOOKUP(E627,支出入力表!F628:$M$2000,4,FALSE),"")</f>
        <v/>
      </c>
      <c r="H627" s="166" t="str">
        <f>IF(E627="謝金",VLOOKUP(E627,支出入力表!F628:$M$2000,5,FALSE),"")</f>
        <v/>
      </c>
      <c r="I627" s="167" t="str">
        <f>IF(E627="謝金",VLOOKUP(E627,支出入力表!F628:$M$2000,6,FALSE),"")</f>
        <v/>
      </c>
      <c r="J627" s="167" t="str">
        <f>IF(E627="謝金",VLOOKUP(E627,支出入力表!F628:$M$2000,7,FALSE),"")</f>
        <v/>
      </c>
      <c r="K627" s="168" t="str">
        <f>IF(E627="謝金",VLOOKUP(E627,支出入力表!F628:$M$2000,8,FALSE),"")</f>
        <v/>
      </c>
    </row>
    <row r="628" spans="2:11" x14ac:dyDescent="0.55000000000000004">
      <c r="B628" s="178" t="str">
        <f>IF(E628="謝金",支出入力表!A629,"")</f>
        <v/>
      </c>
      <c r="C628" s="164" t="str">
        <f>IF(E628="謝金",支出入力表!C629,"")</f>
        <v/>
      </c>
      <c r="D628" s="165" t="str">
        <f>IF(支出入力表!E629="謝金","謝金","")</f>
        <v/>
      </c>
      <c r="E628" s="165" t="str">
        <f>IF(支出入力表!F629="謝金","謝金","")</f>
        <v/>
      </c>
      <c r="F628" s="164" t="str">
        <f>IF(E628="謝金",VLOOKUP(E628,支出入力表!F629:$M$2000,3,FALSE),"")</f>
        <v/>
      </c>
      <c r="G628" s="164" t="str">
        <f>IF(E628="謝金",VLOOKUP(E628,支出入力表!F629:$M$2000,4,FALSE),"")</f>
        <v/>
      </c>
      <c r="H628" s="166" t="str">
        <f>IF(E628="謝金",VLOOKUP(E628,支出入力表!F629:$M$2000,5,FALSE),"")</f>
        <v/>
      </c>
      <c r="I628" s="167" t="str">
        <f>IF(E628="謝金",VLOOKUP(E628,支出入力表!F629:$M$2000,6,FALSE),"")</f>
        <v/>
      </c>
      <c r="J628" s="167" t="str">
        <f>IF(E628="謝金",VLOOKUP(E628,支出入力表!F629:$M$2000,7,FALSE),"")</f>
        <v/>
      </c>
      <c r="K628" s="168" t="str">
        <f>IF(E628="謝金",VLOOKUP(E628,支出入力表!F629:$M$2000,8,FALSE),"")</f>
        <v/>
      </c>
    </row>
    <row r="629" spans="2:11" x14ac:dyDescent="0.55000000000000004">
      <c r="B629" s="178" t="str">
        <f>IF(E629="謝金",支出入力表!A630,"")</f>
        <v/>
      </c>
      <c r="C629" s="164" t="str">
        <f>IF(E629="謝金",支出入力表!C630,"")</f>
        <v/>
      </c>
      <c r="D629" s="165" t="str">
        <f>IF(支出入力表!E630="謝金","謝金","")</f>
        <v/>
      </c>
      <c r="E629" s="165" t="str">
        <f>IF(支出入力表!F630="謝金","謝金","")</f>
        <v/>
      </c>
      <c r="F629" s="164" t="str">
        <f>IF(E629="謝金",VLOOKUP(E629,支出入力表!F630:$M$2000,3,FALSE),"")</f>
        <v/>
      </c>
      <c r="G629" s="164" t="str">
        <f>IF(E629="謝金",VLOOKUP(E629,支出入力表!F630:$M$2000,4,FALSE),"")</f>
        <v/>
      </c>
      <c r="H629" s="166" t="str">
        <f>IF(E629="謝金",VLOOKUP(E629,支出入力表!F630:$M$2000,5,FALSE),"")</f>
        <v/>
      </c>
      <c r="I629" s="167" t="str">
        <f>IF(E629="謝金",VLOOKUP(E629,支出入力表!F630:$M$2000,6,FALSE),"")</f>
        <v/>
      </c>
      <c r="J629" s="167" t="str">
        <f>IF(E629="謝金",VLOOKUP(E629,支出入力表!F630:$M$2000,7,FALSE),"")</f>
        <v/>
      </c>
      <c r="K629" s="168" t="str">
        <f>IF(E629="謝金",VLOOKUP(E629,支出入力表!F630:$M$2000,8,FALSE),"")</f>
        <v/>
      </c>
    </row>
    <row r="630" spans="2:11" x14ac:dyDescent="0.55000000000000004">
      <c r="B630" s="178" t="str">
        <f>IF(E630="謝金",支出入力表!A631,"")</f>
        <v/>
      </c>
      <c r="C630" s="164" t="str">
        <f>IF(E630="謝金",支出入力表!C631,"")</f>
        <v/>
      </c>
      <c r="D630" s="165" t="str">
        <f>IF(支出入力表!E631="謝金","謝金","")</f>
        <v/>
      </c>
      <c r="E630" s="165" t="str">
        <f>IF(支出入力表!F631="謝金","謝金","")</f>
        <v/>
      </c>
      <c r="F630" s="164" t="str">
        <f>IF(E630="謝金",VLOOKUP(E630,支出入力表!F631:$M$2000,3,FALSE),"")</f>
        <v/>
      </c>
      <c r="G630" s="164" t="str">
        <f>IF(E630="謝金",VLOOKUP(E630,支出入力表!F631:$M$2000,4,FALSE),"")</f>
        <v/>
      </c>
      <c r="H630" s="166" t="str">
        <f>IF(E630="謝金",VLOOKUP(E630,支出入力表!F631:$M$2000,5,FALSE),"")</f>
        <v/>
      </c>
      <c r="I630" s="167" t="str">
        <f>IF(E630="謝金",VLOOKUP(E630,支出入力表!F631:$M$2000,6,FALSE),"")</f>
        <v/>
      </c>
      <c r="J630" s="167" t="str">
        <f>IF(E630="謝金",VLOOKUP(E630,支出入力表!F631:$M$2000,7,FALSE),"")</f>
        <v/>
      </c>
      <c r="K630" s="168" t="str">
        <f>IF(E630="謝金",VLOOKUP(E630,支出入力表!F631:$M$2000,8,FALSE),"")</f>
        <v/>
      </c>
    </row>
    <row r="631" spans="2:11" x14ac:dyDescent="0.55000000000000004">
      <c r="B631" s="178" t="str">
        <f>IF(E631="謝金",支出入力表!A632,"")</f>
        <v/>
      </c>
      <c r="C631" s="164" t="str">
        <f>IF(E631="謝金",支出入力表!C632,"")</f>
        <v/>
      </c>
      <c r="D631" s="165" t="str">
        <f>IF(支出入力表!E632="謝金","謝金","")</f>
        <v/>
      </c>
      <c r="E631" s="165" t="str">
        <f>IF(支出入力表!F632="謝金","謝金","")</f>
        <v/>
      </c>
      <c r="F631" s="164" t="str">
        <f>IF(E631="謝金",VLOOKUP(E631,支出入力表!F632:$M$2000,3,FALSE),"")</f>
        <v/>
      </c>
      <c r="G631" s="164" t="str">
        <f>IF(E631="謝金",VLOOKUP(E631,支出入力表!F632:$M$2000,4,FALSE),"")</f>
        <v/>
      </c>
      <c r="H631" s="166" t="str">
        <f>IF(E631="謝金",VLOOKUP(E631,支出入力表!F632:$M$2000,5,FALSE),"")</f>
        <v/>
      </c>
      <c r="I631" s="167" t="str">
        <f>IF(E631="謝金",VLOOKUP(E631,支出入力表!F632:$M$2000,6,FALSE),"")</f>
        <v/>
      </c>
      <c r="J631" s="167" t="str">
        <f>IF(E631="謝金",VLOOKUP(E631,支出入力表!F632:$M$2000,7,FALSE),"")</f>
        <v/>
      </c>
      <c r="K631" s="168" t="str">
        <f>IF(E631="謝金",VLOOKUP(E631,支出入力表!F632:$M$2000,8,FALSE),"")</f>
        <v/>
      </c>
    </row>
    <row r="632" spans="2:11" x14ac:dyDescent="0.55000000000000004">
      <c r="B632" s="178" t="str">
        <f>IF(E632="謝金",支出入力表!A633,"")</f>
        <v/>
      </c>
      <c r="C632" s="164" t="str">
        <f>IF(E632="謝金",支出入力表!C633,"")</f>
        <v/>
      </c>
      <c r="D632" s="165" t="str">
        <f>IF(支出入力表!E633="謝金","謝金","")</f>
        <v/>
      </c>
      <c r="E632" s="165" t="str">
        <f>IF(支出入力表!F633="謝金","謝金","")</f>
        <v/>
      </c>
      <c r="F632" s="164" t="str">
        <f>IF(E632="謝金",VLOOKUP(E632,支出入力表!F633:$M$2000,3,FALSE),"")</f>
        <v/>
      </c>
      <c r="G632" s="164" t="str">
        <f>IF(E632="謝金",VLOOKUP(E632,支出入力表!F633:$M$2000,4,FALSE),"")</f>
        <v/>
      </c>
      <c r="H632" s="166" t="str">
        <f>IF(E632="謝金",VLOOKUP(E632,支出入力表!F633:$M$2000,5,FALSE),"")</f>
        <v/>
      </c>
      <c r="I632" s="167" t="str">
        <f>IF(E632="謝金",VLOOKUP(E632,支出入力表!F633:$M$2000,6,FALSE),"")</f>
        <v/>
      </c>
      <c r="J632" s="167" t="str">
        <f>IF(E632="謝金",VLOOKUP(E632,支出入力表!F633:$M$2000,7,FALSE),"")</f>
        <v/>
      </c>
      <c r="K632" s="168" t="str">
        <f>IF(E632="謝金",VLOOKUP(E632,支出入力表!F633:$M$2000,8,FALSE),"")</f>
        <v/>
      </c>
    </row>
    <row r="633" spans="2:11" x14ac:dyDescent="0.55000000000000004">
      <c r="B633" s="178" t="str">
        <f>IF(E633="謝金",支出入力表!A634,"")</f>
        <v/>
      </c>
      <c r="C633" s="164" t="str">
        <f>IF(E633="謝金",支出入力表!C634,"")</f>
        <v/>
      </c>
      <c r="D633" s="165" t="str">
        <f>IF(支出入力表!E634="謝金","謝金","")</f>
        <v/>
      </c>
      <c r="E633" s="165" t="str">
        <f>IF(支出入力表!F634="謝金","謝金","")</f>
        <v/>
      </c>
      <c r="F633" s="164" t="str">
        <f>IF(E633="謝金",VLOOKUP(E633,支出入力表!F634:$M$2000,3,FALSE),"")</f>
        <v/>
      </c>
      <c r="G633" s="164" t="str">
        <f>IF(E633="謝金",VLOOKUP(E633,支出入力表!F634:$M$2000,4,FALSE),"")</f>
        <v/>
      </c>
      <c r="H633" s="166" t="str">
        <f>IF(E633="謝金",VLOOKUP(E633,支出入力表!F634:$M$2000,5,FALSE),"")</f>
        <v/>
      </c>
      <c r="I633" s="167" t="str">
        <f>IF(E633="謝金",VLOOKUP(E633,支出入力表!F634:$M$2000,6,FALSE),"")</f>
        <v/>
      </c>
      <c r="J633" s="167" t="str">
        <f>IF(E633="謝金",VLOOKUP(E633,支出入力表!F634:$M$2000,7,FALSE),"")</f>
        <v/>
      </c>
      <c r="K633" s="168" t="str">
        <f>IF(E633="謝金",VLOOKUP(E633,支出入力表!F634:$M$2000,8,FALSE),"")</f>
        <v/>
      </c>
    </row>
    <row r="634" spans="2:11" x14ac:dyDescent="0.55000000000000004">
      <c r="B634" s="178" t="str">
        <f>IF(E634="謝金",支出入力表!A635,"")</f>
        <v/>
      </c>
      <c r="C634" s="164" t="str">
        <f>IF(E634="謝金",支出入力表!C635,"")</f>
        <v/>
      </c>
      <c r="D634" s="165" t="str">
        <f>IF(支出入力表!E635="謝金","謝金","")</f>
        <v/>
      </c>
      <c r="E634" s="165" t="str">
        <f>IF(支出入力表!F635="謝金","謝金","")</f>
        <v/>
      </c>
      <c r="F634" s="164" t="str">
        <f>IF(E634="謝金",VLOOKUP(E634,支出入力表!F635:$M$2000,3,FALSE),"")</f>
        <v/>
      </c>
      <c r="G634" s="164" t="str">
        <f>IF(E634="謝金",VLOOKUP(E634,支出入力表!F635:$M$2000,4,FALSE),"")</f>
        <v/>
      </c>
      <c r="H634" s="166" t="str">
        <f>IF(E634="謝金",VLOOKUP(E634,支出入力表!F635:$M$2000,5,FALSE),"")</f>
        <v/>
      </c>
      <c r="I634" s="167" t="str">
        <f>IF(E634="謝金",VLOOKUP(E634,支出入力表!F635:$M$2000,6,FALSE),"")</f>
        <v/>
      </c>
      <c r="J634" s="167" t="str">
        <f>IF(E634="謝金",VLOOKUP(E634,支出入力表!F635:$M$2000,7,FALSE),"")</f>
        <v/>
      </c>
      <c r="K634" s="168" t="str">
        <f>IF(E634="謝金",VLOOKUP(E634,支出入力表!F635:$M$2000,8,FALSE),"")</f>
        <v/>
      </c>
    </row>
    <row r="635" spans="2:11" x14ac:dyDescent="0.55000000000000004">
      <c r="B635" s="178" t="str">
        <f>IF(E635="謝金",支出入力表!A636,"")</f>
        <v/>
      </c>
      <c r="C635" s="164" t="str">
        <f>IF(E635="謝金",支出入力表!C636,"")</f>
        <v/>
      </c>
      <c r="D635" s="165" t="str">
        <f>IF(支出入力表!E636="謝金","謝金","")</f>
        <v/>
      </c>
      <c r="E635" s="165" t="str">
        <f>IF(支出入力表!F636="謝金","謝金","")</f>
        <v/>
      </c>
      <c r="F635" s="164" t="str">
        <f>IF(E635="謝金",VLOOKUP(E635,支出入力表!F636:$M$2000,3,FALSE),"")</f>
        <v/>
      </c>
      <c r="G635" s="164" t="str">
        <f>IF(E635="謝金",VLOOKUP(E635,支出入力表!F636:$M$2000,4,FALSE),"")</f>
        <v/>
      </c>
      <c r="H635" s="166" t="str">
        <f>IF(E635="謝金",VLOOKUP(E635,支出入力表!F636:$M$2000,5,FALSE),"")</f>
        <v/>
      </c>
      <c r="I635" s="167" t="str">
        <f>IF(E635="謝金",VLOOKUP(E635,支出入力表!F636:$M$2000,6,FALSE),"")</f>
        <v/>
      </c>
      <c r="J635" s="167" t="str">
        <f>IF(E635="謝金",VLOOKUP(E635,支出入力表!F636:$M$2000,7,FALSE),"")</f>
        <v/>
      </c>
      <c r="K635" s="168" t="str">
        <f>IF(E635="謝金",VLOOKUP(E635,支出入力表!F636:$M$2000,8,FALSE),"")</f>
        <v/>
      </c>
    </row>
    <row r="636" spans="2:11" x14ac:dyDescent="0.55000000000000004">
      <c r="B636" s="178" t="str">
        <f>IF(E636="謝金",支出入力表!A637,"")</f>
        <v/>
      </c>
      <c r="C636" s="164" t="str">
        <f>IF(E636="謝金",支出入力表!C637,"")</f>
        <v/>
      </c>
      <c r="D636" s="165" t="str">
        <f>IF(支出入力表!E637="謝金","謝金","")</f>
        <v/>
      </c>
      <c r="E636" s="165" t="str">
        <f>IF(支出入力表!F637="謝金","謝金","")</f>
        <v/>
      </c>
      <c r="F636" s="164" t="str">
        <f>IF(E636="謝金",VLOOKUP(E636,支出入力表!F637:$M$2000,3,FALSE),"")</f>
        <v/>
      </c>
      <c r="G636" s="164" t="str">
        <f>IF(E636="謝金",VLOOKUP(E636,支出入力表!F637:$M$2000,4,FALSE),"")</f>
        <v/>
      </c>
      <c r="H636" s="166" t="str">
        <f>IF(E636="謝金",VLOOKUP(E636,支出入力表!F637:$M$2000,5,FALSE),"")</f>
        <v/>
      </c>
      <c r="I636" s="167" t="str">
        <f>IF(E636="謝金",VLOOKUP(E636,支出入力表!F637:$M$2000,6,FALSE),"")</f>
        <v/>
      </c>
      <c r="J636" s="167" t="str">
        <f>IF(E636="謝金",VLOOKUP(E636,支出入力表!F637:$M$2000,7,FALSE),"")</f>
        <v/>
      </c>
      <c r="K636" s="168" t="str">
        <f>IF(E636="謝金",VLOOKUP(E636,支出入力表!F637:$M$2000,8,FALSE),"")</f>
        <v/>
      </c>
    </row>
    <row r="637" spans="2:11" x14ac:dyDescent="0.55000000000000004">
      <c r="B637" s="178" t="str">
        <f>IF(E637="謝金",支出入力表!A638,"")</f>
        <v/>
      </c>
      <c r="C637" s="164" t="str">
        <f>IF(E637="謝金",支出入力表!C638,"")</f>
        <v/>
      </c>
      <c r="D637" s="165" t="str">
        <f>IF(支出入力表!E638="謝金","謝金","")</f>
        <v/>
      </c>
      <c r="E637" s="165" t="str">
        <f>IF(支出入力表!F638="謝金","謝金","")</f>
        <v/>
      </c>
      <c r="F637" s="164" t="str">
        <f>IF(E637="謝金",VLOOKUP(E637,支出入力表!F638:$M$2000,3,FALSE),"")</f>
        <v/>
      </c>
      <c r="G637" s="164" t="str">
        <f>IF(E637="謝金",VLOOKUP(E637,支出入力表!F638:$M$2000,4,FALSE),"")</f>
        <v/>
      </c>
      <c r="H637" s="166" t="str">
        <f>IF(E637="謝金",VLOOKUP(E637,支出入力表!F638:$M$2000,5,FALSE),"")</f>
        <v/>
      </c>
      <c r="I637" s="167" t="str">
        <f>IF(E637="謝金",VLOOKUP(E637,支出入力表!F638:$M$2000,6,FALSE),"")</f>
        <v/>
      </c>
      <c r="J637" s="167" t="str">
        <f>IF(E637="謝金",VLOOKUP(E637,支出入力表!F638:$M$2000,7,FALSE),"")</f>
        <v/>
      </c>
      <c r="K637" s="168" t="str">
        <f>IF(E637="謝金",VLOOKUP(E637,支出入力表!F638:$M$2000,8,FALSE),"")</f>
        <v/>
      </c>
    </row>
    <row r="638" spans="2:11" x14ac:dyDescent="0.55000000000000004">
      <c r="B638" s="178" t="str">
        <f>IF(E638="謝金",支出入力表!A639,"")</f>
        <v/>
      </c>
      <c r="C638" s="164" t="str">
        <f>IF(E638="謝金",支出入力表!C639,"")</f>
        <v/>
      </c>
      <c r="D638" s="165" t="str">
        <f>IF(支出入力表!E639="謝金","謝金","")</f>
        <v/>
      </c>
      <c r="E638" s="165" t="str">
        <f>IF(支出入力表!F639="謝金","謝金","")</f>
        <v/>
      </c>
      <c r="F638" s="164" t="str">
        <f>IF(E638="謝金",VLOOKUP(E638,支出入力表!F639:$M$2000,3,FALSE),"")</f>
        <v/>
      </c>
      <c r="G638" s="164" t="str">
        <f>IF(E638="謝金",VLOOKUP(E638,支出入力表!F639:$M$2000,4,FALSE),"")</f>
        <v/>
      </c>
      <c r="H638" s="166" t="str">
        <f>IF(E638="謝金",VLOOKUP(E638,支出入力表!F639:$M$2000,5,FALSE),"")</f>
        <v/>
      </c>
      <c r="I638" s="167" t="str">
        <f>IF(E638="謝金",VLOOKUP(E638,支出入力表!F639:$M$2000,6,FALSE),"")</f>
        <v/>
      </c>
      <c r="J638" s="167" t="str">
        <f>IF(E638="謝金",VLOOKUP(E638,支出入力表!F639:$M$2000,7,FALSE),"")</f>
        <v/>
      </c>
      <c r="K638" s="168" t="str">
        <f>IF(E638="謝金",VLOOKUP(E638,支出入力表!F639:$M$2000,8,FALSE),"")</f>
        <v/>
      </c>
    </row>
    <row r="639" spans="2:11" x14ac:dyDescent="0.55000000000000004">
      <c r="B639" s="178" t="str">
        <f>IF(E639="謝金",支出入力表!A640,"")</f>
        <v/>
      </c>
      <c r="C639" s="164" t="str">
        <f>IF(E639="謝金",支出入力表!C640,"")</f>
        <v/>
      </c>
      <c r="D639" s="165" t="str">
        <f>IF(支出入力表!E640="謝金","謝金","")</f>
        <v/>
      </c>
      <c r="E639" s="165" t="str">
        <f>IF(支出入力表!F640="謝金","謝金","")</f>
        <v/>
      </c>
      <c r="F639" s="164" t="str">
        <f>IF(E639="謝金",VLOOKUP(E639,支出入力表!F640:$M$2000,3,FALSE),"")</f>
        <v/>
      </c>
      <c r="G639" s="164" t="str">
        <f>IF(E639="謝金",VLOOKUP(E639,支出入力表!F640:$M$2000,4,FALSE),"")</f>
        <v/>
      </c>
      <c r="H639" s="166" t="str">
        <f>IF(E639="謝金",VLOOKUP(E639,支出入力表!F640:$M$2000,5,FALSE),"")</f>
        <v/>
      </c>
      <c r="I639" s="167" t="str">
        <f>IF(E639="謝金",VLOOKUP(E639,支出入力表!F640:$M$2000,6,FALSE),"")</f>
        <v/>
      </c>
      <c r="J639" s="167" t="str">
        <f>IF(E639="謝金",VLOOKUP(E639,支出入力表!F640:$M$2000,7,FALSE),"")</f>
        <v/>
      </c>
      <c r="K639" s="168" t="str">
        <f>IF(E639="謝金",VLOOKUP(E639,支出入力表!F640:$M$2000,8,FALSE),"")</f>
        <v/>
      </c>
    </row>
    <row r="640" spans="2:11" x14ac:dyDescent="0.55000000000000004">
      <c r="B640" s="178" t="str">
        <f>IF(E640="謝金",支出入力表!A641,"")</f>
        <v/>
      </c>
      <c r="C640" s="164" t="str">
        <f>IF(E640="謝金",支出入力表!C641,"")</f>
        <v/>
      </c>
      <c r="D640" s="165" t="str">
        <f>IF(支出入力表!E641="謝金","謝金","")</f>
        <v/>
      </c>
      <c r="E640" s="165" t="str">
        <f>IF(支出入力表!F641="謝金","謝金","")</f>
        <v/>
      </c>
      <c r="F640" s="164" t="str">
        <f>IF(E640="謝金",VLOOKUP(E640,支出入力表!F641:$M$2000,3,FALSE),"")</f>
        <v/>
      </c>
      <c r="G640" s="164" t="str">
        <f>IF(E640="謝金",VLOOKUP(E640,支出入力表!F641:$M$2000,4,FALSE),"")</f>
        <v/>
      </c>
      <c r="H640" s="166" t="str">
        <f>IF(E640="謝金",VLOOKUP(E640,支出入力表!F641:$M$2000,5,FALSE),"")</f>
        <v/>
      </c>
      <c r="I640" s="167" t="str">
        <f>IF(E640="謝金",VLOOKUP(E640,支出入力表!F641:$M$2000,6,FALSE),"")</f>
        <v/>
      </c>
      <c r="J640" s="167" t="str">
        <f>IF(E640="謝金",VLOOKUP(E640,支出入力表!F641:$M$2000,7,FALSE),"")</f>
        <v/>
      </c>
      <c r="K640" s="168" t="str">
        <f>IF(E640="謝金",VLOOKUP(E640,支出入力表!F641:$M$2000,8,FALSE),"")</f>
        <v/>
      </c>
    </row>
    <row r="641" spans="2:11" x14ac:dyDescent="0.55000000000000004">
      <c r="B641" s="178" t="str">
        <f>IF(E641="謝金",支出入力表!A642,"")</f>
        <v/>
      </c>
      <c r="C641" s="164" t="str">
        <f>IF(E641="謝金",支出入力表!C642,"")</f>
        <v/>
      </c>
      <c r="D641" s="165" t="str">
        <f>IF(支出入力表!E642="謝金","謝金","")</f>
        <v/>
      </c>
      <c r="E641" s="165" t="str">
        <f>IF(支出入力表!F642="謝金","謝金","")</f>
        <v/>
      </c>
      <c r="F641" s="164" t="str">
        <f>IF(E641="謝金",VLOOKUP(E641,支出入力表!F642:$M$2000,3,FALSE),"")</f>
        <v/>
      </c>
      <c r="G641" s="164" t="str">
        <f>IF(E641="謝金",VLOOKUP(E641,支出入力表!F642:$M$2000,4,FALSE),"")</f>
        <v/>
      </c>
      <c r="H641" s="166" t="str">
        <f>IF(E641="謝金",VLOOKUP(E641,支出入力表!F642:$M$2000,5,FALSE),"")</f>
        <v/>
      </c>
      <c r="I641" s="167" t="str">
        <f>IF(E641="謝金",VLOOKUP(E641,支出入力表!F642:$M$2000,6,FALSE),"")</f>
        <v/>
      </c>
      <c r="J641" s="167" t="str">
        <f>IF(E641="謝金",VLOOKUP(E641,支出入力表!F642:$M$2000,7,FALSE),"")</f>
        <v/>
      </c>
      <c r="K641" s="168" t="str">
        <f>IF(E641="謝金",VLOOKUP(E641,支出入力表!F642:$M$2000,8,FALSE),"")</f>
        <v/>
      </c>
    </row>
    <row r="642" spans="2:11" x14ac:dyDescent="0.55000000000000004">
      <c r="B642" s="178" t="str">
        <f>IF(E642="謝金",支出入力表!A643,"")</f>
        <v/>
      </c>
      <c r="C642" s="164" t="str">
        <f>IF(E642="謝金",支出入力表!C643,"")</f>
        <v/>
      </c>
      <c r="D642" s="165" t="str">
        <f>IF(支出入力表!E643="謝金","謝金","")</f>
        <v/>
      </c>
      <c r="E642" s="165" t="str">
        <f>IF(支出入力表!F643="謝金","謝金","")</f>
        <v/>
      </c>
      <c r="F642" s="164" t="str">
        <f>IF(E642="謝金",VLOOKUP(E642,支出入力表!F643:$M$2000,3,FALSE),"")</f>
        <v/>
      </c>
      <c r="G642" s="164" t="str">
        <f>IF(E642="謝金",VLOOKUP(E642,支出入力表!F643:$M$2000,4,FALSE),"")</f>
        <v/>
      </c>
      <c r="H642" s="166" t="str">
        <f>IF(E642="謝金",VLOOKUP(E642,支出入力表!F643:$M$2000,5,FALSE),"")</f>
        <v/>
      </c>
      <c r="I642" s="167" t="str">
        <f>IF(E642="謝金",VLOOKUP(E642,支出入力表!F643:$M$2000,6,FALSE),"")</f>
        <v/>
      </c>
      <c r="J642" s="167" t="str">
        <f>IF(E642="謝金",VLOOKUP(E642,支出入力表!F643:$M$2000,7,FALSE),"")</f>
        <v/>
      </c>
      <c r="K642" s="168" t="str">
        <f>IF(E642="謝金",VLOOKUP(E642,支出入力表!F643:$M$2000,8,FALSE),"")</f>
        <v/>
      </c>
    </row>
    <row r="643" spans="2:11" x14ac:dyDescent="0.55000000000000004">
      <c r="B643" s="178" t="str">
        <f>IF(E643="謝金",支出入力表!A644,"")</f>
        <v/>
      </c>
      <c r="C643" s="164" t="str">
        <f>IF(E643="謝金",支出入力表!C644,"")</f>
        <v/>
      </c>
      <c r="D643" s="165" t="str">
        <f>IF(支出入力表!E644="謝金","謝金","")</f>
        <v/>
      </c>
      <c r="E643" s="165" t="str">
        <f>IF(支出入力表!F644="謝金","謝金","")</f>
        <v/>
      </c>
      <c r="F643" s="164" t="str">
        <f>IF(E643="謝金",VLOOKUP(E643,支出入力表!F644:$M$2000,3,FALSE),"")</f>
        <v/>
      </c>
      <c r="G643" s="164" t="str">
        <f>IF(E643="謝金",VLOOKUP(E643,支出入力表!F644:$M$2000,4,FALSE),"")</f>
        <v/>
      </c>
      <c r="H643" s="166" t="str">
        <f>IF(E643="謝金",VLOOKUP(E643,支出入力表!F644:$M$2000,5,FALSE),"")</f>
        <v/>
      </c>
      <c r="I643" s="167" t="str">
        <f>IF(E643="謝金",VLOOKUP(E643,支出入力表!F644:$M$2000,6,FALSE),"")</f>
        <v/>
      </c>
      <c r="J643" s="167" t="str">
        <f>IF(E643="謝金",VLOOKUP(E643,支出入力表!F644:$M$2000,7,FALSE),"")</f>
        <v/>
      </c>
      <c r="K643" s="168" t="str">
        <f>IF(E643="謝金",VLOOKUP(E643,支出入力表!F644:$M$2000,8,FALSE),"")</f>
        <v/>
      </c>
    </row>
    <row r="644" spans="2:11" x14ac:dyDescent="0.55000000000000004">
      <c r="B644" s="178" t="str">
        <f>IF(E644="謝金",支出入力表!A645,"")</f>
        <v/>
      </c>
      <c r="C644" s="164" t="str">
        <f>IF(E644="謝金",支出入力表!C645,"")</f>
        <v/>
      </c>
      <c r="D644" s="165" t="str">
        <f>IF(支出入力表!E645="謝金","謝金","")</f>
        <v/>
      </c>
      <c r="E644" s="165" t="str">
        <f>IF(支出入力表!F645="謝金","謝金","")</f>
        <v/>
      </c>
      <c r="F644" s="164" t="str">
        <f>IF(E644="謝金",VLOOKUP(E644,支出入力表!F645:$M$2000,3,FALSE),"")</f>
        <v/>
      </c>
      <c r="G644" s="164" t="str">
        <f>IF(E644="謝金",VLOOKUP(E644,支出入力表!F645:$M$2000,4,FALSE),"")</f>
        <v/>
      </c>
      <c r="H644" s="166" t="str">
        <f>IF(E644="謝金",VLOOKUP(E644,支出入力表!F645:$M$2000,5,FALSE),"")</f>
        <v/>
      </c>
      <c r="I644" s="167" t="str">
        <f>IF(E644="謝金",VLOOKUP(E644,支出入力表!F645:$M$2000,6,FALSE),"")</f>
        <v/>
      </c>
      <c r="J644" s="167" t="str">
        <f>IF(E644="謝金",VLOOKUP(E644,支出入力表!F645:$M$2000,7,FALSE),"")</f>
        <v/>
      </c>
      <c r="K644" s="168" t="str">
        <f>IF(E644="謝金",VLOOKUP(E644,支出入力表!F645:$M$2000,8,FALSE),"")</f>
        <v/>
      </c>
    </row>
    <row r="645" spans="2:11" x14ac:dyDescent="0.55000000000000004">
      <c r="B645" s="178" t="str">
        <f>IF(E645="謝金",支出入力表!A646,"")</f>
        <v/>
      </c>
      <c r="C645" s="164" t="str">
        <f>IF(E645="謝金",支出入力表!C646,"")</f>
        <v/>
      </c>
      <c r="D645" s="165" t="str">
        <f>IF(支出入力表!E646="謝金","謝金","")</f>
        <v/>
      </c>
      <c r="E645" s="165" t="str">
        <f>IF(支出入力表!F646="謝金","謝金","")</f>
        <v/>
      </c>
      <c r="F645" s="164" t="str">
        <f>IF(E645="謝金",VLOOKUP(E645,支出入力表!F646:$M$2000,3,FALSE),"")</f>
        <v/>
      </c>
      <c r="G645" s="164" t="str">
        <f>IF(E645="謝金",VLOOKUP(E645,支出入力表!F646:$M$2000,4,FALSE),"")</f>
        <v/>
      </c>
      <c r="H645" s="166" t="str">
        <f>IF(E645="謝金",VLOOKUP(E645,支出入力表!F646:$M$2000,5,FALSE),"")</f>
        <v/>
      </c>
      <c r="I645" s="167" t="str">
        <f>IF(E645="謝金",VLOOKUP(E645,支出入力表!F646:$M$2000,6,FALSE),"")</f>
        <v/>
      </c>
      <c r="J645" s="167" t="str">
        <f>IF(E645="謝金",VLOOKUP(E645,支出入力表!F646:$M$2000,7,FALSE),"")</f>
        <v/>
      </c>
      <c r="K645" s="168" t="str">
        <f>IF(E645="謝金",VLOOKUP(E645,支出入力表!F646:$M$2000,8,FALSE),"")</f>
        <v/>
      </c>
    </row>
    <row r="646" spans="2:11" x14ac:dyDescent="0.55000000000000004">
      <c r="B646" s="178" t="str">
        <f>IF(E646="謝金",支出入力表!A647,"")</f>
        <v/>
      </c>
      <c r="C646" s="164" t="str">
        <f>IF(E646="謝金",支出入力表!C647,"")</f>
        <v/>
      </c>
      <c r="D646" s="165" t="str">
        <f>IF(支出入力表!E647="謝金","謝金","")</f>
        <v/>
      </c>
      <c r="E646" s="165" t="str">
        <f>IF(支出入力表!F647="謝金","謝金","")</f>
        <v/>
      </c>
      <c r="F646" s="164" t="str">
        <f>IF(E646="謝金",VLOOKUP(E646,支出入力表!F647:$M$2000,3,FALSE),"")</f>
        <v/>
      </c>
      <c r="G646" s="164" t="str">
        <f>IF(E646="謝金",VLOOKUP(E646,支出入力表!F647:$M$2000,4,FALSE),"")</f>
        <v/>
      </c>
      <c r="H646" s="166" t="str">
        <f>IF(E646="謝金",VLOOKUP(E646,支出入力表!F647:$M$2000,5,FALSE),"")</f>
        <v/>
      </c>
      <c r="I646" s="167" t="str">
        <f>IF(E646="謝金",VLOOKUP(E646,支出入力表!F647:$M$2000,6,FALSE),"")</f>
        <v/>
      </c>
      <c r="J646" s="167" t="str">
        <f>IF(E646="謝金",VLOOKUP(E646,支出入力表!F647:$M$2000,7,FALSE),"")</f>
        <v/>
      </c>
      <c r="K646" s="168" t="str">
        <f>IF(E646="謝金",VLOOKUP(E646,支出入力表!F647:$M$2000,8,FALSE),"")</f>
        <v/>
      </c>
    </row>
    <row r="647" spans="2:11" x14ac:dyDescent="0.55000000000000004">
      <c r="B647" s="178" t="str">
        <f>IF(E647="謝金",支出入力表!A648,"")</f>
        <v/>
      </c>
      <c r="C647" s="164" t="str">
        <f>IF(E647="謝金",支出入力表!C648,"")</f>
        <v/>
      </c>
      <c r="D647" s="165" t="str">
        <f>IF(支出入力表!E648="謝金","謝金","")</f>
        <v/>
      </c>
      <c r="E647" s="165" t="str">
        <f>IF(支出入力表!F648="謝金","謝金","")</f>
        <v/>
      </c>
      <c r="F647" s="164" t="str">
        <f>IF(E647="謝金",VLOOKUP(E647,支出入力表!F648:$M$2000,3,FALSE),"")</f>
        <v/>
      </c>
      <c r="G647" s="164" t="str">
        <f>IF(E647="謝金",VLOOKUP(E647,支出入力表!F648:$M$2000,4,FALSE),"")</f>
        <v/>
      </c>
      <c r="H647" s="166" t="str">
        <f>IF(E647="謝金",VLOOKUP(E647,支出入力表!F648:$M$2000,5,FALSE),"")</f>
        <v/>
      </c>
      <c r="I647" s="167" t="str">
        <f>IF(E647="謝金",VLOOKUP(E647,支出入力表!F648:$M$2000,6,FALSE),"")</f>
        <v/>
      </c>
      <c r="J647" s="167" t="str">
        <f>IF(E647="謝金",VLOOKUP(E647,支出入力表!F648:$M$2000,7,FALSE),"")</f>
        <v/>
      </c>
      <c r="K647" s="168" t="str">
        <f>IF(E647="謝金",VLOOKUP(E647,支出入力表!F648:$M$2000,8,FALSE),"")</f>
        <v/>
      </c>
    </row>
    <row r="648" spans="2:11" x14ac:dyDescent="0.55000000000000004">
      <c r="B648" s="178" t="str">
        <f>IF(E648="謝金",支出入力表!A649,"")</f>
        <v/>
      </c>
      <c r="C648" s="164" t="str">
        <f>IF(E648="謝金",支出入力表!C649,"")</f>
        <v/>
      </c>
      <c r="D648" s="165" t="str">
        <f>IF(支出入力表!E649="謝金","謝金","")</f>
        <v/>
      </c>
      <c r="E648" s="165" t="str">
        <f>IF(支出入力表!F649="謝金","謝金","")</f>
        <v/>
      </c>
      <c r="F648" s="164" t="str">
        <f>IF(E648="謝金",VLOOKUP(E648,支出入力表!F649:$M$2000,3,FALSE),"")</f>
        <v/>
      </c>
      <c r="G648" s="164" t="str">
        <f>IF(E648="謝金",VLOOKUP(E648,支出入力表!F649:$M$2000,4,FALSE),"")</f>
        <v/>
      </c>
      <c r="H648" s="166" t="str">
        <f>IF(E648="謝金",VLOOKUP(E648,支出入力表!F649:$M$2000,5,FALSE),"")</f>
        <v/>
      </c>
      <c r="I648" s="167" t="str">
        <f>IF(E648="謝金",VLOOKUP(E648,支出入力表!F649:$M$2000,6,FALSE),"")</f>
        <v/>
      </c>
      <c r="J648" s="167" t="str">
        <f>IF(E648="謝金",VLOOKUP(E648,支出入力表!F649:$M$2000,7,FALSE),"")</f>
        <v/>
      </c>
      <c r="K648" s="168" t="str">
        <f>IF(E648="謝金",VLOOKUP(E648,支出入力表!F649:$M$2000,8,FALSE),"")</f>
        <v/>
      </c>
    </row>
    <row r="649" spans="2:11" x14ac:dyDescent="0.55000000000000004">
      <c r="B649" s="178" t="str">
        <f>IF(E649="謝金",支出入力表!A650,"")</f>
        <v/>
      </c>
      <c r="C649" s="164" t="str">
        <f>IF(E649="謝金",支出入力表!C650,"")</f>
        <v/>
      </c>
      <c r="D649" s="165" t="str">
        <f>IF(支出入力表!E650="謝金","謝金","")</f>
        <v/>
      </c>
      <c r="E649" s="165" t="str">
        <f>IF(支出入力表!F650="謝金","謝金","")</f>
        <v/>
      </c>
      <c r="F649" s="164" t="str">
        <f>IF(E649="謝金",VLOOKUP(E649,支出入力表!F650:$M$2000,3,FALSE),"")</f>
        <v/>
      </c>
      <c r="G649" s="164" t="str">
        <f>IF(E649="謝金",VLOOKUP(E649,支出入力表!F650:$M$2000,4,FALSE),"")</f>
        <v/>
      </c>
      <c r="H649" s="166" t="str">
        <f>IF(E649="謝金",VLOOKUP(E649,支出入力表!F650:$M$2000,5,FALSE),"")</f>
        <v/>
      </c>
      <c r="I649" s="167" t="str">
        <f>IF(E649="謝金",VLOOKUP(E649,支出入力表!F650:$M$2000,6,FALSE),"")</f>
        <v/>
      </c>
      <c r="J649" s="167" t="str">
        <f>IF(E649="謝金",VLOOKUP(E649,支出入力表!F650:$M$2000,7,FALSE),"")</f>
        <v/>
      </c>
      <c r="K649" s="168" t="str">
        <f>IF(E649="謝金",VLOOKUP(E649,支出入力表!F650:$M$2000,8,FALSE),"")</f>
        <v/>
      </c>
    </row>
    <row r="650" spans="2:11" x14ac:dyDescent="0.55000000000000004">
      <c r="B650" s="178" t="str">
        <f>IF(E650="謝金",支出入力表!A651,"")</f>
        <v/>
      </c>
      <c r="C650" s="164" t="str">
        <f>IF(E650="謝金",支出入力表!C651,"")</f>
        <v/>
      </c>
      <c r="D650" s="165" t="str">
        <f>IF(支出入力表!E651="謝金","謝金","")</f>
        <v/>
      </c>
      <c r="E650" s="165" t="str">
        <f>IF(支出入力表!F651="謝金","謝金","")</f>
        <v/>
      </c>
      <c r="F650" s="164" t="str">
        <f>IF(E650="謝金",VLOOKUP(E650,支出入力表!F651:$M$2000,3,FALSE),"")</f>
        <v/>
      </c>
      <c r="G650" s="164" t="str">
        <f>IF(E650="謝金",VLOOKUP(E650,支出入力表!F651:$M$2000,4,FALSE),"")</f>
        <v/>
      </c>
      <c r="H650" s="166" t="str">
        <f>IF(E650="謝金",VLOOKUP(E650,支出入力表!F651:$M$2000,5,FALSE),"")</f>
        <v/>
      </c>
      <c r="I650" s="167" t="str">
        <f>IF(E650="謝金",VLOOKUP(E650,支出入力表!F651:$M$2000,6,FALSE),"")</f>
        <v/>
      </c>
      <c r="J650" s="167" t="str">
        <f>IF(E650="謝金",VLOOKUP(E650,支出入力表!F651:$M$2000,7,FALSE),"")</f>
        <v/>
      </c>
      <c r="K650" s="168" t="str">
        <f>IF(E650="謝金",VLOOKUP(E650,支出入力表!F651:$M$2000,8,FALSE),"")</f>
        <v/>
      </c>
    </row>
    <row r="651" spans="2:11" x14ac:dyDescent="0.55000000000000004">
      <c r="B651" s="178" t="str">
        <f>IF(E651="謝金",支出入力表!A652,"")</f>
        <v/>
      </c>
      <c r="C651" s="164" t="str">
        <f>IF(E651="謝金",支出入力表!C652,"")</f>
        <v/>
      </c>
      <c r="D651" s="165" t="str">
        <f>IF(支出入力表!E652="謝金","謝金","")</f>
        <v/>
      </c>
      <c r="E651" s="165" t="str">
        <f>IF(支出入力表!F652="謝金","謝金","")</f>
        <v/>
      </c>
      <c r="F651" s="164" t="str">
        <f>IF(E651="謝金",VLOOKUP(E651,支出入力表!F652:$M$2000,3,FALSE),"")</f>
        <v/>
      </c>
      <c r="G651" s="164" t="str">
        <f>IF(E651="謝金",VLOOKUP(E651,支出入力表!F652:$M$2000,4,FALSE),"")</f>
        <v/>
      </c>
      <c r="H651" s="166" t="str">
        <f>IF(E651="謝金",VLOOKUP(E651,支出入力表!F652:$M$2000,5,FALSE),"")</f>
        <v/>
      </c>
      <c r="I651" s="167" t="str">
        <f>IF(E651="謝金",VLOOKUP(E651,支出入力表!F652:$M$2000,6,FALSE),"")</f>
        <v/>
      </c>
      <c r="J651" s="167" t="str">
        <f>IF(E651="謝金",VLOOKUP(E651,支出入力表!F652:$M$2000,7,FALSE),"")</f>
        <v/>
      </c>
      <c r="K651" s="168" t="str">
        <f>IF(E651="謝金",VLOOKUP(E651,支出入力表!F652:$M$2000,8,FALSE),"")</f>
        <v/>
      </c>
    </row>
    <row r="652" spans="2:11" x14ac:dyDescent="0.55000000000000004">
      <c r="B652" s="178" t="str">
        <f>IF(E652="謝金",支出入力表!A653,"")</f>
        <v/>
      </c>
      <c r="C652" s="164" t="str">
        <f>IF(E652="謝金",支出入力表!C653,"")</f>
        <v/>
      </c>
      <c r="D652" s="165" t="str">
        <f>IF(支出入力表!E653="謝金","謝金","")</f>
        <v/>
      </c>
      <c r="E652" s="165" t="str">
        <f>IF(支出入力表!F653="謝金","謝金","")</f>
        <v/>
      </c>
      <c r="F652" s="164" t="str">
        <f>IF(E652="謝金",VLOOKUP(E652,支出入力表!F653:$M$2000,3,FALSE),"")</f>
        <v/>
      </c>
      <c r="G652" s="164" t="str">
        <f>IF(E652="謝金",VLOOKUP(E652,支出入力表!F653:$M$2000,4,FALSE),"")</f>
        <v/>
      </c>
      <c r="H652" s="166" t="str">
        <f>IF(E652="謝金",VLOOKUP(E652,支出入力表!F653:$M$2000,5,FALSE),"")</f>
        <v/>
      </c>
      <c r="I652" s="167" t="str">
        <f>IF(E652="謝金",VLOOKUP(E652,支出入力表!F653:$M$2000,6,FALSE),"")</f>
        <v/>
      </c>
      <c r="J652" s="167" t="str">
        <f>IF(E652="謝金",VLOOKUP(E652,支出入力表!F653:$M$2000,7,FALSE),"")</f>
        <v/>
      </c>
      <c r="K652" s="168" t="str">
        <f>IF(E652="謝金",VLOOKUP(E652,支出入力表!F653:$M$2000,8,FALSE),"")</f>
        <v/>
      </c>
    </row>
    <row r="653" spans="2:11" x14ac:dyDescent="0.55000000000000004">
      <c r="B653" s="178" t="str">
        <f>IF(E653="謝金",支出入力表!A654,"")</f>
        <v/>
      </c>
      <c r="C653" s="164" t="str">
        <f>IF(E653="謝金",支出入力表!C654,"")</f>
        <v/>
      </c>
      <c r="D653" s="165" t="str">
        <f>IF(支出入力表!E654="謝金","謝金","")</f>
        <v/>
      </c>
      <c r="E653" s="165" t="str">
        <f>IF(支出入力表!F654="謝金","謝金","")</f>
        <v/>
      </c>
      <c r="F653" s="164" t="str">
        <f>IF(E653="謝金",VLOOKUP(E653,支出入力表!F654:$M$2000,3,FALSE),"")</f>
        <v/>
      </c>
      <c r="G653" s="164" t="str">
        <f>IF(E653="謝金",VLOOKUP(E653,支出入力表!F654:$M$2000,4,FALSE),"")</f>
        <v/>
      </c>
      <c r="H653" s="166" t="str">
        <f>IF(E653="謝金",VLOOKUP(E653,支出入力表!F654:$M$2000,5,FALSE),"")</f>
        <v/>
      </c>
      <c r="I653" s="167" t="str">
        <f>IF(E653="謝金",VLOOKUP(E653,支出入力表!F654:$M$2000,6,FALSE),"")</f>
        <v/>
      </c>
      <c r="J653" s="167" t="str">
        <f>IF(E653="謝金",VLOOKUP(E653,支出入力表!F654:$M$2000,7,FALSE),"")</f>
        <v/>
      </c>
      <c r="K653" s="168" t="str">
        <f>IF(E653="謝金",VLOOKUP(E653,支出入力表!F654:$M$2000,8,FALSE),"")</f>
        <v/>
      </c>
    </row>
    <row r="654" spans="2:11" x14ac:dyDescent="0.55000000000000004">
      <c r="B654" s="178" t="str">
        <f>IF(E654="謝金",支出入力表!A655,"")</f>
        <v/>
      </c>
      <c r="C654" s="164" t="str">
        <f>IF(E654="謝金",支出入力表!C655,"")</f>
        <v/>
      </c>
      <c r="D654" s="165" t="str">
        <f>IF(支出入力表!E655="謝金","謝金","")</f>
        <v/>
      </c>
      <c r="E654" s="165" t="str">
        <f>IF(支出入力表!F655="謝金","謝金","")</f>
        <v/>
      </c>
      <c r="F654" s="164" t="str">
        <f>IF(E654="謝金",VLOOKUP(E654,支出入力表!F655:$M$2000,3,FALSE),"")</f>
        <v/>
      </c>
      <c r="G654" s="164" t="str">
        <f>IF(E654="謝金",VLOOKUP(E654,支出入力表!F655:$M$2000,4,FALSE),"")</f>
        <v/>
      </c>
      <c r="H654" s="166" t="str">
        <f>IF(E654="謝金",VLOOKUP(E654,支出入力表!F655:$M$2000,5,FALSE),"")</f>
        <v/>
      </c>
      <c r="I654" s="167" t="str">
        <f>IF(E654="謝金",VLOOKUP(E654,支出入力表!F655:$M$2000,6,FALSE),"")</f>
        <v/>
      </c>
      <c r="J654" s="167" t="str">
        <f>IF(E654="謝金",VLOOKUP(E654,支出入力表!F655:$M$2000,7,FALSE),"")</f>
        <v/>
      </c>
      <c r="K654" s="168" t="str">
        <f>IF(E654="謝金",VLOOKUP(E654,支出入力表!F655:$M$2000,8,FALSE),"")</f>
        <v/>
      </c>
    </row>
    <row r="655" spans="2:11" x14ac:dyDescent="0.55000000000000004">
      <c r="B655" s="178" t="str">
        <f>IF(E655="謝金",支出入力表!A656,"")</f>
        <v/>
      </c>
      <c r="C655" s="164" t="str">
        <f>IF(E655="謝金",支出入力表!C656,"")</f>
        <v/>
      </c>
      <c r="D655" s="165" t="str">
        <f>IF(支出入力表!E656="謝金","謝金","")</f>
        <v/>
      </c>
      <c r="E655" s="165" t="str">
        <f>IF(支出入力表!F656="謝金","謝金","")</f>
        <v/>
      </c>
      <c r="F655" s="164" t="str">
        <f>IF(E655="謝金",VLOOKUP(E655,支出入力表!F656:$M$2000,3,FALSE),"")</f>
        <v/>
      </c>
      <c r="G655" s="164" t="str">
        <f>IF(E655="謝金",VLOOKUP(E655,支出入力表!F656:$M$2000,4,FALSE),"")</f>
        <v/>
      </c>
      <c r="H655" s="166" t="str">
        <f>IF(E655="謝金",VLOOKUP(E655,支出入力表!F656:$M$2000,5,FALSE),"")</f>
        <v/>
      </c>
      <c r="I655" s="167" t="str">
        <f>IF(E655="謝金",VLOOKUP(E655,支出入力表!F656:$M$2000,6,FALSE),"")</f>
        <v/>
      </c>
      <c r="J655" s="167" t="str">
        <f>IF(E655="謝金",VLOOKUP(E655,支出入力表!F656:$M$2000,7,FALSE),"")</f>
        <v/>
      </c>
      <c r="K655" s="168" t="str">
        <f>IF(E655="謝金",VLOOKUP(E655,支出入力表!F656:$M$2000,8,FALSE),"")</f>
        <v/>
      </c>
    </row>
    <row r="656" spans="2:11" x14ac:dyDescent="0.55000000000000004">
      <c r="B656" s="178" t="str">
        <f>IF(E656="謝金",支出入力表!A657,"")</f>
        <v/>
      </c>
      <c r="C656" s="164" t="str">
        <f>IF(E656="謝金",支出入力表!C657,"")</f>
        <v/>
      </c>
      <c r="D656" s="165" t="str">
        <f>IF(支出入力表!E657="謝金","謝金","")</f>
        <v/>
      </c>
      <c r="E656" s="165" t="str">
        <f>IF(支出入力表!F657="謝金","謝金","")</f>
        <v/>
      </c>
      <c r="F656" s="164" t="str">
        <f>IF(E656="謝金",VLOOKUP(E656,支出入力表!F657:$M$2000,3,FALSE),"")</f>
        <v/>
      </c>
      <c r="G656" s="164" t="str">
        <f>IF(E656="謝金",VLOOKUP(E656,支出入力表!F657:$M$2000,4,FALSE),"")</f>
        <v/>
      </c>
      <c r="H656" s="166" t="str">
        <f>IF(E656="謝金",VLOOKUP(E656,支出入力表!F657:$M$2000,5,FALSE),"")</f>
        <v/>
      </c>
      <c r="I656" s="167" t="str">
        <f>IF(E656="謝金",VLOOKUP(E656,支出入力表!F657:$M$2000,6,FALSE),"")</f>
        <v/>
      </c>
      <c r="J656" s="167" t="str">
        <f>IF(E656="謝金",VLOOKUP(E656,支出入力表!F657:$M$2000,7,FALSE),"")</f>
        <v/>
      </c>
      <c r="K656" s="168" t="str">
        <f>IF(E656="謝金",VLOOKUP(E656,支出入力表!F657:$M$2000,8,FALSE),"")</f>
        <v/>
      </c>
    </row>
    <row r="657" spans="2:11" x14ac:dyDescent="0.55000000000000004">
      <c r="B657" s="178" t="str">
        <f>IF(E657="謝金",支出入力表!A658,"")</f>
        <v/>
      </c>
      <c r="C657" s="164" t="str">
        <f>IF(E657="謝金",支出入力表!C658,"")</f>
        <v/>
      </c>
      <c r="D657" s="165" t="str">
        <f>IF(支出入力表!E658="謝金","謝金","")</f>
        <v/>
      </c>
      <c r="E657" s="165" t="str">
        <f>IF(支出入力表!F658="謝金","謝金","")</f>
        <v/>
      </c>
      <c r="F657" s="164" t="str">
        <f>IF(E657="謝金",VLOOKUP(E657,支出入力表!F658:$M$2000,3,FALSE),"")</f>
        <v/>
      </c>
      <c r="G657" s="164" t="str">
        <f>IF(E657="謝金",VLOOKUP(E657,支出入力表!F658:$M$2000,4,FALSE),"")</f>
        <v/>
      </c>
      <c r="H657" s="166" t="str">
        <f>IF(E657="謝金",VLOOKUP(E657,支出入力表!F658:$M$2000,5,FALSE),"")</f>
        <v/>
      </c>
      <c r="I657" s="167" t="str">
        <f>IF(E657="謝金",VLOOKUP(E657,支出入力表!F658:$M$2000,6,FALSE),"")</f>
        <v/>
      </c>
      <c r="J657" s="167" t="str">
        <f>IF(E657="謝金",VLOOKUP(E657,支出入力表!F658:$M$2000,7,FALSE),"")</f>
        <v/>
      </c>
      <c r="K657" s="168" t="str">
        <f>IF(E657="謝金",VLOOKUP(E657,支出入力表!F658:$M$2000,8,FALSE),"")</f>
        <v/>
      </c>
    </row>
    <row r="658" spans="2:11" x14ac:dyDescent="0.55000000000000004">
      <c r="B658" s="178" t="str">
        <f>IF(E658="謝金",支出入力表!A659,"")</f>
        <v/>
      </c>
      <c r="C658" s="164" t="str">
        <f>IF(E658="謝金",支出入力表!C659,"")</f>
        <v/>
      </c>
      <c r="D658" s="165" t="str">
        <f>IF(支出入力表!E659="謝金","謝金","")</f>
        <v/>
      </c>
      <c r="E658" s="165" t="str">
        <f>IF(支出入力表!F659="謝金","謝金","")</f>
        <v/>
      </c>
      <c r="F658" s="164" t="str">
        <f>IF(E658="謝金",VLOOKUP(E658,支出入力表!F659:$M$2000,3,FALSE),"")</f>
        <v/>
      </c>
      <c r="G658" s="164" t="str">
        <f>IF(E658="謝金",VLOOKUP(E658,支出入力表!F659:$M$2000,4,FALSE),"")</f>
        <v/>
      </c>
      <c r="H658" s="166" t="str">
        <f>IF(E658="謝金",VLOOKUP(E658,支出入力表!F659:$M$2000,5,FALSE),"")</f>
        <v/>
      </c>
      <c r="I658" s="167" t="str">
        <f>IF(E658="謝金",VLOOKUP(E658,支出入力表!F659:$M$2000,6,FALSE),"")</f>
        <v/>
      </c>
      <c r="J658" s="167" t="str">
        <f>IF(E658="謝金",VLOOKUP(E658,支出入力表!F659:$M$2000,7,FALSE),"")</f>
        <v/>
      </c>
      <c r="K658" s="168" t="str">
        <f>IF(E658="謝金",VLOOKUP(E658,支出入力表!F659:$M$2000,8,FALSE),"")</f>
        <v/>
      </c>
    </row>
    <row r="659" spans="2:11" x14ac:dyDescent="0.55000000000000004">
      <c r="B659" s="178" t="str">
        <f>IF(E659="謝金",支出入力表!A660,"")</f>
        <v/>
      </c>
      <c r="C659" s="164" t="str">
        <f>IF(E659="謝金",支出入力表!C660,"")</f>
        <v/>
      </c>
      <c r="D659" s="165" t="str">
        <f>IF(支出入力表!E660="謝金","謝金","")</f>
        <v/>
      </c>
      <c r="E659" s="165" t="str">
        <f>IF(支出入力表!F660="謝金","謝金","")</f>
        <v/>
      </c>
      <c r="F659" s="164" t="str">
        <f>IF(E659="謝金",VLOOKUP(E659,支出入力表!F660:$M$2000,3,FALSE),"")</f>
        <v/>
      </c>
      <c r="G659" s="164" t="str">
        <f>IF(E659="謝金",VLOOKUP(E659,支出入力表!F660:$M$2000,4,FALSE),"")</f>
        <v/>
      </c>
      <c r="H659" s="166" t="str">
        <f>IF(E659="謝金",VLOOKUP(E659,支出入力表!F660:$M$2000,5,FALSE),"")</f>
        <v/>
      </c>
      <c r="I659" s="167" t="str">
        <f>IF(E659="謝金",VLOOKUP(E659,支出入力表!F660:$M$2000,6,FALSE),"")</f>
        <v/>
      </c>
      <c r="J659" s="167" t="str">
        <f>IF(E659="謝金",VLOOKUP(E659,支出入力表!F660:$M$2000,7,FALSE),"")</f>
        <v/>
      </c>
      <c r="K659" s="168" t="str">
        <f>IF(E659="謝金",VLOOKUP(E659,支出入力表!F660:$M$2000,8,FALSE),"")</f>
        <v/>
      </c>
    </row>
    <row r="660" spans="2:11" x14ac:dyDescent="0.55000000000000004">
      <c r="B660" s="178" t="str">
        <f>IF(E660="謝金",支出入力表!A661,"")</f>
        <v/>
      </c>
      <c r="C660" s="164" t="str">
        <f>IF(E660="謝金",支出入力表!C661,"")</f>
        <v/>
      </c>
      <c r="D660" s="165" t="str">
        <f>IF(支出入力表!E661="謝金","謝金","")</f>
        <v/>
      </c>
      <c r="E660" s="165" t="str">
        <f>IF(支出入力表!F661="謝金","謝金","")</f>
        <v/>
      </c>
      <c r="F660" s="164" t="str">
        <f>IF(E660="謝金",VLOOKUP(E660,支出入力表!F661:$M$2000,3,FALSE),"")</f>
        <v/>
      </c>
      <c r="G660" s="164" t="str">
        <f>IF(E660="謝金",VLOOKUP(E660,支出入力表!F661:$M$2000,4,FALSE),"")</f>
        <v/>
      </c>
      <c r="H660" s="166" t="str">
        <f>IF(E660="謝金",VLOOKUP(E660,支出入力表!F661:$M$2000,5,FALSE),"")</f>
        <v/>
      </c>
      <c r="I660" s="167" t="str">
        <f>IF(E660="謝金",VLOOKUP(E660,支出入力表!F661:$M$2000,6,FALSE),"")</f>
        <v/>
      </c>
      <c r="J660" s="167" t="str">
        <f>IF(E660="謝金",VLOOKUP(E660,支出入力表!F661:$M$2000,7,FALSE),"")</f>
        <v/>
      </c>
      <c r="K660" s="168" t="str">
        <f>IF(E660="謝金",VLOOKUP(E660,支出入力表!F661:$M$2000,8,FALSE),"")</f>
        <v/>
      </c>
    </row>
    <row r="661" spans="2:11" x14ac:dyDescent="0.55000000000000004">
      <c r="B661" s="178" t="str">
        <f>IF(E661="謝金",支出入力表!A662,"")</f>
        <v/>
      </c>
      <c r="C661" s="164" t="str">
        <f>IF(E661="謝金",支出入力表!C662,"")</f>
        <v/>
      </c>
      <c r="D661" s="165" t="str">
        <f>IF(支出入力表!E662="謝金","謝金","")</f>
        <v/>
      </c>
      <c r="E661" s="165" t="str">
        <f>IF(支出入力表!F662="謝金","謝金","")</f>
        <v/>
      </c>
      <c r="F661" s="164" t="str">
        <f>IF(E661="謝金",VLOOKUP(E661,支出入力表!F662:$M$2000,3,FALSE),"")</f>
        <v/>
      </c>
      <c r="G661" s="164" t="str">
        <f>IF(E661="謝金",VLOOKUP(E661,支出入力表!F662:$M$2000,4,FALSE),"")</f>
        <v/>
      </c>
      <c r="H661" s="166" t="str">
        <f>IF(E661="謝金",VLOOKUP(E661,支出入力表!F662:$M$2000,5,FALSE),"")</f>
        <v/>
      </c>
      <c r="I661" s="167" t="str">
        <f>IF(E661="謝金",VLOOKUP(E661,支出入力表!F662:$M$2000,6,FALSE),"")</f>
        <v/>
      </c>
      <c r="J661" s="167" t="str">
        <f>IF(E661="謝金",VLOOKUP(E661,支出入力表!F662:$M$2000,7,FALSE),"")</f>
        <v/>
      </c>
      <c r="K661" s="168" t="str">
        <f>IF(E661="謝金",VLOOKUP(E661,支出入力表!F662:$M$2000,8,FALSE),"")</f>
        <v/>
      </c>
    </row>
    <row r="662" spans="2:11" x14ac:dyDescent="0.55000000000000004">
      <c r="B662" s="178" t="str">
        <f>IF(E662="謝金",支出入力表!A663,"")</f>
        <v/>
      </c>
      <c r="C662" s="164" t="str">
        <f>IF(E662="謝金",支出入力表!C663,"")</f>
        <v/>
      </c>
      <c r="D662" s="165" t="str">
        <f>IF(支出入力表!E663="謝金","謝金","")</f>
        <v/>
      </c>
      <c r="E662" s="165" t="str">
        <f>IF(支出入力表!F663="謝金","謝金","")</f>
        <v/>
      </c>
      <c r="F662" s="164" t="str">
        <f>IF(E662="謝金",VLOOKUP(E662,支出入力表!F663:$M$2000,3,FALSE),"")</f>
        <v/>
      </c>
      <c r="G662" s="164" t="str">
        <f>IF(E662="謝金",VLOOKUP(E662,支出入力表!F663:$M$2000,4,FALSE),"")</f>
        <v/>
      </c>
      <c r="H662" s="166" t="str">
        <f>IF(E662="謝金",VLOOKUP(E662,支出入力表!F663:$M$2000,5,FALSE),"")</f>
        <v/>
      </c>
      <c r="I662" s="167" t="str">
        <f>IF(E662="謝金",VLOOKUP(E662,支出入力表!F663:$M$2000,6,FALSE),"")</f>
        <v/>
      </c>
      <c r="J662" s="167" t="str">
        <f>IF(E662="謝金",VLOOKUP(E662,支出入力表!F663:$M$2000,7,FALSE),"")</f>
        <v/>
      </c>
      <c r="K662" s="168" t="str">
        <f>IF(E662="謝金",VLOOKUP(E662,支出入力表!F663:$M$2000,8,FALSE),"")</f>
        <v/>
      </c>
    </row>
    <row r="663" spans="2:11" x14ac:dyDescent="0.55000000000000004">
      <c r="B663" s="178" t="str">
        <f>IF(E663="謝金",支出入力表!A664,"")</f>
        <v/>
      </c>
      <c r="C663" s="164" t="str">
        <f>IF(E663="謝金",支出入力表!C664,"")</f>
        <v/>
      </c>
      <c r="D663" s="165" t="str">
        <f>IF(支出入力表!E664="謝金","謝金","")</f>
        <v/>
      </c>
      <c r="E663" s="165" t="str">
        <f>IF(支出入力表!F664="謝金","謝金","")</f>
        <v/>
      </c>
      <c r="F663" s="164" t="str">
        <f>IF(E663="謝金",VLOOKUP(E663,支出入力表!F664:$M$2000,3,FALSE),"")</f>
        <v/>
      </c>
      <c r="G663" s="164" t="str">
        <f>IF(E663="謝金",VLOOKUP(E663,支出入力表!F664:$M$2000,4,FALSE),"")</f>
        <v/>
      </c>
      <c r="H663" s="166" t="str">
        <f>IF(E663="謝金",VLOOKUP(E663,支出入力表!F664:$M$2000,5,FALSE),"")</f>
        <v/>
      </c>
      <c r="I663" s="167" t="str">
        <f>IF(E663="謝金",VLOOKUP(E663,支出入力表!F664:$M$2000,6,FALSE),"")</f>
        <v/>
      </c>
      <c r="J663" s="167" t="str">
        <f>IF(E663="謝金",VLOOKUP(E663,支出入力表!F664:$M$2000,7,FALSE),"")</f>
        <v/>
      </c>
      <c r="K663" s="168" t="str">
        <f>IF(E663="謝金",VLOOKUP(E663,支出入力表!F664:$M$2000,8,FALSE),"")</f>
        <v/>
      </c>
    </row>
    <row r="664" spans="2:11" x14ac:dyDescent="0.55000000000000004">
      <c r="B664" s="178" t="str">
        <f>IF(E664="謝金",支出入力表!A665,"")</f>
        <v/>
      </c>
      <c r="C664" s="164" t="str">
        <f>IF(E664="謝金",支出入力表!C665,"")</f>
        <v/>
      </c>
      <c r="D664" s="165" t="str">
        <f>IF(支出入力表!E665="謝金","謝金","")</f>
        <v/>
      </c>
      <c r="E664" s="165" t="str">
        <f>IF(支出入力表!F665="謝金","謝金","")</f>
        <v/>
      </c>
      <c r="F664" s="164" t="str">
        <f>IF(E664="謝金",VLOOKUP(E664,支出入力表!F665:$M$2000,3,FALSE),"")</f>
        <v/>
      </c>
      <c r="G664" s="164" t="str">
        <f>IF(E664="謝金",VLOOKUP(E664,支出入力表!F665:$M$2000,4,FALSE),"")</f>
        <v/>
      </c>
      <c r="H664" s="166" t="str">
        <f>IF(E664="謝金",VLOOKUP(E664,支出入力表!F665:$M$2000,5,FALSE),"")</f>
        <v/>
      </c>
      <c r="I664" s="167" t="str">
        <f>IF(E664="謝金",VLOOKUP(E664,支出入力表!F665:$M$2000,6,FALSE),"")</f>
        <v/>
      </c>
      <c r="J664" s="167" t="str">
        <f>IF(E664="謝金",VLOOKUP(E664,支出入力表!F665:$M$2000,7,FALSE),"")</f>
        <v/>
      </c>
      <c r="K664" s="168" t="str">
        <f>IF(E664="謝金",VLOOKUP(E664,支出入力表!F665:$M$2000,8,FALSE),"")</f>
        <v/>
      </c>
    </row>
    <row r="665" spans="2:11" x14ac:dyDescent="0.55000000000000004">
      <c r="B665" s="178" t="str">
        <f>IF(E665="謝金",支出入力表!A666,"")</f>
        <v/>
      </c>
      <c r="C665" s="164" t="str">
        <f>IF(E665="謝金",支出入力表!C666,"")</f>
        <v/>
      </c>
      <c r="D665" s="165" t="str">
        <f>IF(支出入力表!E666="謝金","謝金","")</f>
        <v/>
      </c>
      <c r="E665" s="165" t="str">
        <f>IF(支出入力表!F666="謝金","謝金","")</f>
        <v/>
      </c>
      <c r="F665" s="164" t="str">
        <f>IF(E665="謝金",VLOOKUP(E665,支出入力表!F666:$M$2000,3,FALSE),"")</f>
        <v/>
      </c>
      <c r="G665" s="164" t="str">
        <f>IF(E665="謝金",VLOOKUP(E665,支出入力表!F666:$M$2000,4,FALSE),"")</f>
        <v/>
      </c>
      <c r="H665" s="166" t="str">
        <f>IF(E665="謝金",VLOOKUP(E665,支出入力表!F666:$M$2000,5,FALSE),"")</f>
        <v/>
      </c>
      <c r="I665" s="167" t="str">
        <f>IF(E665="謝金",VLOOKUP(E665,支出入力表!F666:$M$2000,6,FALSE),"")</f>
        <v/>
      </c>
      <c r="J665" s="167" t="str">
        <f>IF(E665="謝金",VLOOKUP(E665,支出入力表!F666:$M$2000,7,FALSE),"")</f>
        <v/>
      </c>
      <c r="K665" s="168" t="str">
        <f>IF(E665="謝金",VLOOKUP(E665,支出入力表!F666:$M$2000,8,FALSE),"")</f>
        <v/>
      </c>
    </row>
    <row r="666" spans="2:11" x14ac:dyDescent="0.55000000000000004">
      <c r="B666" s="178" t="str">
        <f>IF(E666="謝金",支出入力表!A667,"")</f>
        <v/>
      </c>
      <c r="C666" s="164" t="str">
        <f>IF(E666="謝金",支出入力表!C667,"")</f>
        <v/>
      </c>
      <c r="D666" s="165" t="str">
        <f>IF(支出入力表!E667="謝金","謝金","")</f>
        <v/>
      </c>
      <c r="E666" s="165" t="str">
        <f>IF(支出入力表!F667="謝金","謝金","")</f>
        <v/>
      </c>
      <c r="F666" s="164" t="str">
        <f>IF(E666="謝金",VLOOKUP(E666,支出入力表!F667:$M$2000,3,FALSE),"")</f>
        <v/>
      </c>
      <c r="G666" s="164" t="str">
        <f>IF(E666="謝金",VLOOKUP(E666,支出入力表!F667:$M$2000,4,FALSE),"")</f>
        <v/>
      </c>
      <c r="H666" s="166" t="str">
        <f>IF(E666="謝金",VLOOKUP(E666,支出入力表!F667:$M$2000,5,FALSE),"")</f>
        <v/>
      </c>
      <c r="I666" s="167" t="str">
        <f>IF(E666="謝金",VLOOKUP(E666,支出入力表!F667:$M$2000,6,FALSE),"")</f>
        <v/>
      </c>
      <c r="J666" s="167" t="str">
        <f>IF(E666="謝金",VLOOKUP(E666,支出入力表!F667:$M$2000,7,FALSE),"")</f>
        <v/>
      </c>
      <c r="K666" s="168" t="str">
        <f>IF(E666="謝金",VLOOKUP(E666,支出入力表!F667:$M$2000,8,FALSE),"")</f>
        <v/>
      </c>
    </row>
    <row r="667" spans="2:11" x14ac:dyDescent="0.55000000000000004">
      <c r="B667" s="178" t="str">
        <f>IF(E667="謝金",支出入力表!A668,"")</f>
        <v/>
      </c>
      <c r="C667" s="164" t="str">
        <f>IF(E667="謝金",支出入力表!C668,"")</f>
        <v/>
      </c>
      <c r="D667" s="165" t="str">
        <f>IF(支出入力表!E668="謝金","謝金","")</f>
        <v/>
      </c>
      <c r="E667" s="165" t="str">
        <f>IF(支出入力表!F668="謝金","謝金","")</f>
        <v/>
      </c>
      <c r="F667" s="164" t="str">
        <f>IF(E667="謝金",VLOOKUP(E667,支出入力表!F668:$M$2000,3,FALSE),"")</f>
        <v/>
      </c>
      <c r="G667" s="164" t="str">
        <f>IF(E667="謝金",VLOOKUP(E667,支出入力表!F668:$M$2000,4,FALSE),"")</f>
        <v/>
      </c>
      <c r="H667" s="166" t="str">
        <f>IF(E667="謝金",VLOOKUP(E667,支出入力表!F668:$M$2000,5,FALSE),"")</f>
        <v/>
      </c>
      <c r="I667" s="167" t="str">
        <f>IF(E667="謝金",VLOOKUP(E667,支出入力表!F668:$M$2000,6,FALSE),"")</f>
        <v/>
      </c>
      <c r="J667" s="167" t="str">
        <f>IF(E667="謝金",VLOOKUP(E667,支出入力表!F668:$M$2000,7,FALSE),"")</f>
        <v/>
      </c>
      <c r="K667" s="168" t="str">
        <f>IF(E667="謝金",VLOOKUP(E667,支出入力表!F668:$M$2000,8,FALSE),"")</f>
        <v/>
      </c>
    </row>
    <row r="668" spans="2:11" x14ac:dyDescent="0.55000000000000004">
      <c r="B668" s="178" t="str">
        <f>IF(E668="謝金",支出入力表!A669,"")</f>
        <v/>
      </c>
      <c r="C668" s="164" t="str">
        <f>IF(E668="謝金",支出入力表!C669,"")</f>
        <v/>
      </c>
      <c r="D668" s="165" t="str">
        <f>IF(支出入力表!E669="謝金","謝金","")</f>
        <v/>
      </c>
      <c r="E668" s="165" t="str">
        <f>IF(支出入力表!F669="謝金","謝金","")</f>
        <v/>
      </c>
      <c r="F668" s="164" t="str">
        <f>IF(E668="謝金",VLOOKUP(E668,支出入力表!F669:$M$2000,3,FALSE),"")</f>
        <v/>
      </c>
      <c r="G668" s="164" t="str">
        <f>IF(E668="謝金",VLOOKUP(E668,支出入力表!F669:$M$2000,4,FALSE),"")</f>
        <v/>
      </c>
      <c r="H668" s="166" t="str">
        <f>IF(E668="謝金",VLOOKUP(E668,支出入力表!F669:$M$2000,5,FALSE),"")</f>
        <v/>
      </c>
      <c r="I668" s="167" t="str">
        <f>IF(E668="謝金",VLOOKUP(E668,支出入力表!F669:$M$2000,6,FALSE),"")</f>
        <v/>
      </c>
      <c r="J668" s="167" t="str">
        <f>IF(E668="謝金",VLOOKUP(E668,支出入力表!F669:$M$2000,7,FALSE),"")</f>
        <v/>
      </c>
      <c r="K668" s="168" t="str">
        <f>IF(E668="謝金",VLOOKUP(E668,支出入力表!F669:$M$2000,8,FALSE),"")</f>
        <v/>
      </c>
    </row>
    <row r="669" spans="2:11" x14ac:dyDescent="0.55000000000000004">
      <c r="B669" s="178" t="str">
        <f>IF(E669="謝金",支出入力表!A670,"")</f>
        <v/>
      </c>
      <c r="C669" s="164" t="str">
        <f>IF(E669="謝金",支出入力表!C670,"")</f>
        <v/>
      </c>
      <c r="D669" s="165" t="str">
        <f>IF(支出入力表!E670="謝金","謝金","")</f>
        <v/>
      </c>
      <c r="E669" s="165" t="str">
        <f>IF(支出入力表!F670="謝金","謝金","")</f>
        <v/>
      </c>
      <c r="F669" s="164" t="str">
        <f>IF(E669="謝金",VLOOKUP(E669,支出入力表!F670:$M$2000,3,FALSE),"")</f>
        <v/>
      </c>
      <c r="G669" s="164" t="str">
        <f>IF(E669="謝金",VLOOKUP(E669,支出入力表!F670:$M$2000,4,FALSE),"")</f>
        <v/>
      </c>
      <c r="H669" s="166" t="str">
        <f>IF(E669="謝金",VLOOKUP(E669,支出入力表!F670:$M$2000,5,FALSE),"")</f>
        <v/>
      </c>
      <c r="I669" s="167" t="str">
        <f>IF(E669="謝金",VLOOKUP(E669,支出入力表!F670:$M$2000,6,FALSE),"")</f>
        <v/>
      </c>
      <c r="J669" s="167" t="str">
        <f>IF(E669="謝金",VLOOKUP(E669,支出入力表!F670:$M$2000,7,FALSE),"")</f>
        <v/>
      </c>
      <c r="K669" s="168" t="str">
        <f>IF(E669="謝金",VLOOKUP(E669,支出入力表!F670:$M$2000,8,FALSE),"")</f>
        <v/>
      </c>
    </row>
    <row r="670" spans="2:11" x14ac:dyDescent="0.55000000000000004">
      <c r="B670" s="178" t="str">
        <f>IF(E670="謝金",支出入力表!A671,"")</f>
        <v/>
      </c>
      <c r="C670" s="164" t="str">
        <f>IF(E670="謝金",支出入力表!C671,"")</f>
        <v/>
      </c>
      <c r="D670" s="165" t="str">
        <f>IF(支出入力表!E671="謝金","謝金","")</f>
        <v/>
      </c>
      <c r="E670" s="165" t="str">
        <f>IF(支出入力表!F671="謝金","謝金","")</f>
        <v/>
      </c>
      <c r="F670" s="164" t="str">
        <f>IF(E670="謝金",VLOOKUP(E670,支出入力表!F671:$M$2000,3,FALSE),"")</f>
        <v/>
      </c>
      <c r="G670" s="164" t="str">
        <f>IF(E670="謝金",VLOOKUP(E670,支出入力表!F671:$M$2000,4,FALSE),"")</f>
        <v/>
      </c>
      <c r="H670" s="166" t="str">
        <f>IF(E670="謝金",VLOOKUP(E670,支出入力表!F671:$M$2000,5,FALSE),"")</f>
        <v/>
      </c>
      <c r="I670" s="167" t="str">
        <f>IF(E670="謝金",VLOOKUP(E670,支出入力表!F671:$M$2000,6,FALSE),"")</f>
        <v/>
      </c>
      <c r="J670" s="167" t="str">
        <f>IF(E670="謝金",VLOOKUP(E670,支出入力表!F671:$M$2000,7,FALSE),"")</f>
        <v/>
      </c>
      <c r="K670" s="168" t="str">
        <f>IF(E670="謝金",VLOOKUP(E670,支出入力表!F671:$M$2000,8,FALSE),"")</f>
        <v/>
      </c>
    </row>
    <row r="671" spans="2:11" x14ac:dyDescent="0.55000000000000004">
      <c r="B671" s="178" t="str">
        <f>IF(E671="謝金",支出入力表!A672,"")</f>
        <v/>
      </c>
      <c r="C671" s="164" t="str">
        <f>IF(E671="謝金",支出入力表!C672,"")</f>
        <v/>
      </c>
      <c r="D671" s="165" t="str">
        <f>IF(支出入力表!E672="謝金","謝金","")</f>
        <v/>
      </c>
      <c r="E671" s="165" t="str">
        <f>IF(支出入力表!F672="謝金","謝金","")</f>
        <v/>
      </c>
      <c r="F671" s="164" t="str">
        <f>IF(E671="謝金",VLOOKUP(E671,支出入力表!F672:$M$2000,3,FALSE),"")</f>
        <v/>
      </c>
      <c r="G671" s="164" t="str">
        <f>IF(E671="謝金",VLOOKUP(E671,支出入力表!F672:$M$2000,4,FALSE),"")</f>
        <v/>
      </c>
      <c r="H671" s="166" t="str">
        <f>IF(E671="謝金",VLOOKUP(E671,支出入力表!F672:$M$2000,5,FALSE),"")</f>
        <v/>
      </c>
      <c r="I671" s="167" t="str">
        <f>IF(E671="謝金",VLOOKUP(E671,支出入力表!F672:$M$2000,6,FALSE),"")</f>
        <v/>
      </c>
      <c r="J671" s="167" t="str">
        <f>IF(E671="謝金",VLOOKUP(E671,支出入力表!F672:$M$2000,7,FALSE),"")</f>
        <v/>
      </c>
      <c r="K671" s="168" t="str">
        <f>IF(E671="謝金",VLOOKUP(E671,支出入力表!F672:$M$2000,8,FALSE),"")</f>
        <v/>
      </c>
    </row>
    <row r="672" spans="2:11" x14ac:dyDescent="0.55000000000000004">
      <c r="B672" s="178" t="str">
        <f>IF(E672="謝金",支出入力表!A673,"")</f>
        <v/>
      </c>
      <c r="C672" s="164" t="str">
        <f>IF(E672="謝金",支出入力表!C673,"")</f>
        <v/>
      </c>
      <c r="D672" s="165" t="str">
        <f>IF(支出入力表!E673="謝金","謝金","")</f>
        <v/>
      </c>
      <c r="E672" s="165" t="str">
        <f>IF(支出入力表!F673="謝金","謝金","")</f>
        <v/>
      </c>
      <c r="F672" s="164" t="str">
        <f>IF(E672="謝金",VLOOKUP(E672,支出入力表!F673:$M$2000,3,FALSE),"")</f>
        <v/>
      </c>
      <c r="G672" s="164" t="str">
        <f>IF(E672="謝金",VLOOKUP(E672,支出入力表!F673:$M$2000,4,FALSE),"")</f>
        <v/>
      </c>
      <c r="H672" s="166" t="str">
        <f>IF(E672="謝金",VLOOKUP(E672,支出入力表!F673:$M$2000,5,FALSE),"")</f>
        <v/>
      </c>
      <c r="I672" s="167" t="str">
        <f>IF(E672="謝金",VLOOKUP(E672,支出入力表!F673:$M$2000,6,FALSE),"")</f>
        <v/>
      </c>
      <c r="J672" s="167" t="str">
        <f>IF(E672="謝金",VLOOKUP(E672,支出入力表!F673:$M$2000,7,FALSE),"")</f>
        <v/>
      </c>
      <c r="K672" s="168" t="str">
        <f>IF(E672="謝金",VLOOKUP(E672,支出入力表!F673:$M$2000,8,FALSE),"")</f>
        <v/>
      </c>
    </row>
    <row r="673" spans="2:11" x14ac:dyDescent="0.55000000000000004">
      <c r="B673" s="178" t="str">
        <f>IF(E673="謝金",支出入力表!A674,"")</f>
        <v/>
      </c>
      <c r="C673" s="164" t="str">
        <f>IF(E673="謝金",支出入力表!C674,"")</f>
        <v/>
      </c>
      <c r="D673" s="165" t="str">
        <f>IF(支出入力表!E674="謝金","謝金","")</f>
        <v/>
      </c>
      <c r="E673" s="165" t="str">
        <f>IF(支出入力表!F674="謝金","謝金","")</f>
        <v/>
      </c>
      <c r="F673" s="164" t="str">
        <f>IF(E673="謝金",VLOOKUP(E673,支出入力表!F674:$M$2000,3,FALSE),"")</f>
        <v/>
      </c>
      <c r="G673" s="164" t="str">
        <f>IF(E673="謝金",VLOOKUP(E673,支出入力表!F674:$M$2000,4,FALSE),"")</f>
        <v/>
      </c>
      <c r="H673" s="166" t="str">
        <f>IF(E673="謝金",VLOOKUP(E673,支出入力表!F674:$M$2000,5,FALSE),"")</f>
        <v/>
      </c>
      <c r="I673" s="167" t="str">
        <f>IF(E673="謝金",VLOOKUP(E673,支出入力表!F674:$M$2000,6,FALSE),"")</f>
        <v/>
      </c>
      <c r="J673" s="167" t="str">
        <f>IF(E673="謝金",VLOOKUP(E673,支出入力表!F674:$M$2000,7,FALSE),"")</f>
        <v/>
      </c>
      <c r="K673" s="168" t="str">
        <f>IF(E673="謝金",VLOOKUP(E673,支出入力表!F674:$M$2000,8,FALSE),"")</f>
        <v/>
      </c>
    </row>
    <row r="674" spans="2:11" x14ac:dyDescent="0.55000000000000004">
      <c r="B674" s="178" t="str">
        <f>IF(E674="謝金",支出入力表!A675,"")</f>
        <v/>
      </c>
      <c r="C674" s="164" t="str">
        <f>IF(E674="謝金",支出入力表!C675,"")</f>
        <v/>
      </c>
      <c r="D674" s="165" t="str">
        <f>IF(支出入力表!E675="謝金","謝金","")</f>
        <v/>
      </c>
      <c r="E674" s="165" t="str">
        <f>IF(支出入力表!F675="謝金","謝金","")</f>
        <v/>
      </c>
      <c r="F674" s="164" t="str">
        <f>IF(E674="謝金",VLOOKUP(E674,支出入力表!F675:$M$2000,3,FALSE),"")</f>
        <v/>
      </c>
      <c r="G674" s="164" t="str">
        <f>IF(E674="謝金",VLOOKUP(E674,支出入力表!F675:$M$2000,4,FALSE),"")</f>
        <v/>
      </c>
      <c r="H674" s="166" t="str">
        <f>IF(E674="謝金",VLOOKUP(E674,支出入力表!F675:$M$2000,5,FALSE),"")</f>
        <v/>
      </c>
      <c r="I674" s="167" t="str">
        <f>IF(E674="謝金",VLOOKUP(E674,支出入力表!F675:$M$2000,6,FALSE),"")</f>
        <v/>
      </c>
      <c r="J674" s="167" t="str">
        <f>IF(E674="謝金",VLOOKUP(E674,支出入力表!F675:$M$2000,7,FALSE),"")</f>
        <v/>
      </c>
      <c r="K674" s="168" t="str">
        <f>IF(E674="謝金",VLOOKUP(E674,支出入力表!F675:$M$2000,8,FALSE),"")</f>
        <v/>
      </c>
    </row>
    <row r="675" spans="2:11" x14ac:dyDescent="0.55000000000000004">
      <c r="B675" s="178" t="str">
        <f>IF(E675="謝金",支出入力表!A676,"")</f>
        <v/>
      </c>
      <c r="C675" s="164" t="str">
        <f>IF(E675="謝金",支出入力表!C676,"")</f>
        <v/>
      </c>
      <c r="D675" s="165" t="str">
        <f>IF(支出入力表!E676="謝金","謝金","")</f>
        <v/>
      </c>
      <c r="E675" s="165" t="str">
        <f>IF(支出入力表!F676="謝金","謝金","")</f>
        <v/>
      </c>
      <c r="F675" s="164" t="str">
        <f>IF(E675="謝金",VLOOKUP(E675,支出入力表!F676:$M$2000,3,FALSE),"")</f>
        <v/>
      </c>
      <c r="G675" s="164" t="str">
        <f>IF(E675="謝金",VLOOKUP(E675,支出入力表!F676:$M$2000,4,FALSE),"")</f>
        <v/>
      </c>
      <c r="H675" s="166" t="str">
        <f>IF(E675="謝金",VLOOKUP(E675,支出入力表!F676:$M$2000,5,FALSE),"")</f>
        <v/>
      </c>
      <c r="I675" s="167" t="str">
        <f>IF(E675="謝金",VLOOKUP(E675,支出入力表!F676:$M$2000,6,FALSE),"")</f>
        <v/>
      </c>
      <c r="J675" s="167" t="str">
        <f>IF(E675="謝金",VLOOKUP(E675,支出入力表!F676:$M$2000,7,FALSE),"")</f>
        <v/>
      </c>
      <c r="K675" s="168" t="str">
        <f>IF(E675="謝金",VLOOKUP(E675,支出入力表!F676:$M$2000,8,FALSE),"")</f>
        <v/>
      </c>
    </row>
    <row r="676" spans="2:11" x14ac:dyDescent="0.55000000000000004">
      <c r="B676" s="178" t="str">
        <f>IF(E676="謝金",支出入力表!A677,"")</f>
        <v/>
      </c>
      <c r="C676" s="164" t="str">
        <f>IF(E676="謝金",支出入力表!C677,"")</f>
        <v/>
      </c>
      <c r="D676" s="165" t="str">
        <f>IF(支出入力表!E677="謝金","謝金","")</f>
        <v/>
      </c>
      <c r="E676" s="165" t="str">
        <f>IF(支出入力表!F677="謝金","謝金","")</f>
        <v/>
      </c>
      <c r="F676" s="164" t="str">
        <f>IF(E676="謝金",VLOOKUP(E676,支出入力表!F677:$M$2000,3,FALSE),"")</f>
        <v/>
      </c>
      <c r="G676" s="164" t="str">
        <f>IF(E676="謝金",VLOOKUP(E676,支出入力表!F677:$M$2000,4,FALSE),"")</f>
        <v/>
      </c>
      <c r="H676" s="166" t="str">
        <f>IF(E676="謝金",VLOOKUP(E676,支出入力表!F677:$M$2000,5,FALSE),"")</f>
        <v/>
      </c>
      <c r="I676" s="167" t="str">
        <f>IF(E676="謝金",VLOOKUP(E676,支出入力表!F677:$M$2000,6,FALSE),"")</f>
        <v/>
      </c>
      <c r="J676" s="167" t="str">
        <f>IF(E676="謝金",VLOOKUP(E676,支出入力表!F677:$M$2000,7,FALSE),"")</f>
        <v/>
      </c>
      <c r="K676" s="168" t="str">
        <f>IF(E676="謝金",VLOOKUP(E676,支出入力表!F677:$M$2000,8,FALSE),"")</f>
        <v/>
      </c>
    </row>
    <row r="677" spans="2:11" x14ac:dyDescent="0.55000000000000004">
      <c r="B677" s="178" t="str">
        <f>IF(E677="謝金",支出入力表!A678,"")</f>
        <v/>
      </c>
      <c r="C677" s="164" t="str">
        <f>IF(E677="謝金",支出入力表!C678,"")</f>
        <v/>
      </c>
      <c r="D677" s="165" t="str">
        <f>IF(支出入力表!E678="謝金","謝金","")</f>
        <v/>
      </c>
      <c r="E677" s="165" t="str">
        <f>IF(支出入力表!F678="謝金","謝金","")</f>
        <v/>
      </c>
      <c r="F677" s="164" t="str">
        <f>IF(E677="謝金",VLOOKUP(E677,支出入力表!F678:$M$2000,3,FALSE),"")</f>
        <v/>
      </c>
      <c r="G677" s="164" t="str">
        <f>IF(E677="謝金",VLOOKUP(E677,支出入力表!F678:$M$2000,4,FALSE),"")</f>
        <v/>
      </c>
      <c r="H677" s="166" t="str">
        <f>IF(E677="謝金",VLOOKUP(E677,支出入力表!F678:$M$2000,5,FALSE),"")</f>
        <v/>
      </c>
      <c r="I677" s="167" t="str">
        <f>IF(E677="謝金",VLOOKUP(E677,支出入力表!F678:$M$2000,6,FALSE),"")</f>
        <v/>
      </c>
      <c r="J677" s="167" t="str">
        <f>IF(E677="謝金",VLOOKUP(E677,支出入力表!F678:$M$2000,7,FALSE),"")</f>
        <v/>
      </c>
      <c r="K677" s="168" t="str">
        <f>IF(E677="謝金",VLOOKUP(E677,支出入力表!F678:$M$2000,8,FALSE),"")</f>
        <v/>
      </c>
    </row>
    <row r="678" spans="2:11" x14ac:dyDescent="0.55000000000000004">
      <c r="B678" s="178" t="str">
        <f>IF(E678="謝金",支出入力表!A679,"")</f>
        <v/>
      </c>
      <c r="C678" s="164" t="str">
        <f>IF(E678="謝金",支出入力表!C679,"")</f>
        <v/>
      </c>
      <c r="D678" s="165" t="str">
        <f>IF(支出入力表!E679="謝金","謝金","")</f>
        <v/>
      </c>
      <c r="E678" s="165" t="str">
        <f>IF(支出入力表!F679="謝金","謝金","")</f>
        <v/>
      </c>
      <c r="F678" s="164" t="str">
        <f>IF(E678="謝金",VLOOKUP(E678,支出入力表!F679:$M$2000,3,FALSE),"")</f>
        <v/>
      </c>
      <c r="G678" s="164" t="str">
        <f>IF(E678="謝金",VLOOKUP(E678,支出入力表!F679:$M$2000,4,FALSE),"")</f>
        <v/>
      </c>
      <c r="H678" s="166" t="str">
        <f>IF(E678="謝金",VLOOKUP(E678,支出入力表!F679:$M$2000,5,FALSE),"")</f>
        <v/>
      </c>
      <c r="I678" s="167" t="str">
        <f>IF(E678="謝金",VLOOKUP(E678,支出入力表!F679:$M$2000,6,FALSE),"")</f>
        <v/>
      </c>
      <c r="J678" s="167" t="str">
        <f>IF(E678="謝金",VLOOKUP(E678,支出入力表!F679:$M$2000,7,FALSE),"")</f>
        <v/>
      </c>
      <c r="K678" s="168" t="str">
        <f>IF(E678="謝金",VLOOKUP(E678,支出入力表!F679:$M$2000,8,FALSE),"")</f>
        <v/>
      </c>
    </row>
    <row r="679" spans="2:11" x14ac:dyDescent="0.55000000000000004">
      <c r="B679" s="178" t="str">
        <f>IF(E679="謝金",支出入力表!A680,"")</f>
        <v/>
      </c>
      <c r="C679" s="164" t="str">
        <f>IF(E679="謝金",支出入力表!C680,"")</f>
        <v/>
      </c>
      <c r="D679" s="165" t="str">
        <f>IF(支出入力表!E680="謝金","謝金","")</f>
        <v/>
      </c>
      <c r="E679" s="165" t="str">
        <f>IF(支出入力表!F680="謝金","謝金","")</f>
        <v/>
      </c>
      <c r="F679" s="164" t="str">
        <f>IF(E679="謝金",VLOOKUP(E679,支出入力表!F680:$M$2000,3,FALSE),"")</f>
        <v/>
      </c>
      <c r="G679" s="164" t="str">
        <f>IF(E679="謝金",VLOOKUP(E679,支出入力表!F680:$M$2000,4,FALSE),"")</f>
        <v/>
      </c>
      <c r="H679" s="166" t="str">
        <f>IF(E679="謝金",VLOOKUP(E679,支出入力表!F680:$M$2000,5,FALSE),"")</f>
        <v/>
      </c>
      <c r="I679" s="167" t="str">
        <f>IF(E679="謝金",VLOOKUP(E679,支出入力表!F680:$M$2000,6,FALSE),"")</f>
        <v/>
      </c>
      <c r="J679" s="167" t="str">
        <f>IF(E679="謝金",VLOOKUP(E679,支出入力表!F680:$M$2000,7,FALSE),"")</f>
        <v/>
      </c>
      <c r="K679" s="168" t="str">
        <f>IF(E679="謝金",VLOOKUP(E679,支出入力表!F680:$M$2000,8,FALSE),"")</f>
        <v/>
      </c>
    </row>
    <row r="680" spans="2:11" x14ac:dyDescent="0.55000000000000004">
      <c r="B680" s="178" t="str">
        <f>IF(E680="謝金",支出入力表!A681,"")</f>
        <v/>
      </c>
      <c r="C680" s="164" t="str">
        <f>IF(E680="謝金",支出入力表!C681,"")</f>
        <v/>
      </c>
      <c r="D680" s="165" t="str">
        <f>IF(支出入力表!E681="謝金","謝金","")</f>
        <v/>
      </c>
      <c r="E680" s="165" t="str">
        <f>IF(支出入力表!F681="謝金","謝金","")</f>
        <v/>
      </c>
      <c r="F680" s="164" t="str">
        <f>IF(E680="謝金",VLOOKUP(E680,支出入力表!F681:$M$2000,3,FALSE),"")</f>
        <v/>
      </c>
      <c r="G680" s="164" t="str">
        <f>IF(E680="謝金",VLOOKUP(E680,支出入力表!F681:$M$2000,4,FALSE),"")</f>
        <v/>
      </c>
      <c r="H680" s="166" t="str">
        <f>IF(E680="謝金",VLOOKUP(E680,支出入力表!F681:$M$2000,5,FALSE),"")</f>
        <v/>
      </c>
      <c r="I680" s="167" t="str">
        <f>IF(E680="謝金",VLOOKUP(E680,支出入力表!F681:$M$2000,6,FALSE),"")</f>
        <v/>
      </c>
      <c r="J680" s="167" t="str">
        <f>IF(E680="謝金",VLOOKUP(E680,支出入力表!F681:$M$2000,7,FALSE),"")</f>
        <v/>
      </c>
      <c r="K680" s="168" t="str">
        <f>IF(E680="謝金",VLOOKUP(E680,支出入力表!F681:$M$2000,8,FALSE),"")</f>
        <v/>
      </c>
    </row>
    <row r="681" spans="2:11" x14ac:dyDescent="0.55000000000000004">
      <c r="B681" s="178" t="str">
        <f>IF(E681="謝金",支出入力表!A682,"")</f>
        <v/>
      </c>
      <c r="C681" s="164" t="str">
        <f>IF(E681="謝金",支出入力表!C682,"")</f>
        <v/>
      </c>
      <c r="D681" s="165" t="str">
        <f>IF(支出入力表!E682="謝金","謝金","")</f>
        <v/>
      </c>
      <c r="E681" s="165" t="str">
        <f>IF(支出入力表!F682="謝金","謝金","")</f>
        <v/>
      </c>
      <c r="F681" s="164" t="str">
        <f>IF(E681="謝金",VLOOKUP(E681,支出入力表!F682:$M$2000,3,FALSE),"")</f>
        <v/>
      </c>
      <c r="G681" s="164" t="str">
        <f>IF(E681="謝金",VLOOKUP(E681,支出入力表!F682:$M$2000,4,FALSE),"")</f>
        <v/>
      </c>
      <c r="H681" s="166" t="str">
        <f>IF(E681="謝金",VLOOKUP(E681,支出入力表!F682:$M$2000,5,FALSE),"")</f>
        <v/>
      </c>
      <c r="I681" s="167" t="str">
        <f>IF(E681="謝金",VLOOKUP(E681,支出入力表!F682:$M$2000,6,FALSE),"")</f>
        <v/>
      </c>
      <c r="J681" s="167" t="str">
        <f>IF(E681="謝金",VLOOKUP(E681,支出入力表!F682:$M$2000,7,FALSE),"")</f>
        <v/>
      </c>
      <c r="K681" s="168" t="str">
        <f>IF(E681="謝金",VLOOKUP(E681,支出入力表!F682:$M$2000,8,FALSE),"")</f>
        <v/>
      </c>
    </row>
    <row r="682" spans="2:11" x14ac:dyDescent="0.55000000000000004">
      <c r="B682" s="178" t="str">
        <f>IF(E682="謝金",支出入力表!A683,"")</f>
        <v/>
      </c>
      <c r="C682" s="164" t="str">
        <f>IF(E682="謝金",支出入力表!C683,"")</f>
        <v/>
      </c>
      <c r="D682" s="165" t="str">
        <f>IF(支出入力表!E683="謝金","謝金","")</f>
        <v/>
      </c>
      <c r="E682" s="165" t="str">
        <f>IF(支出入力表!F683="謝金","謝金","")</f>
        <v/>
      </c>
      <c r="F682" s="164" t="str">
        <f>IF(E682="謝金",VLOOKUP(E682,支出入力表!F683:$M$2000,3,FALSE),"")</f>
        <v/>
      </c>
      <c r="G682" s="164" t="str">
        <f>IF(E682="謝金",VLOOKUP(E682,支出入力表!F683:$M$2000,4,FALSE),"")</f>
        <v/>
      </c>
      <c r="H682" s="166" t="str">
        <f>IF(E682="謝金",VLOOKUP(E682,支出入力表!F683:$M$2000,5,FALSE),"")</f>
        <v/>
      </c>
      <c r="I682" s="167" t="str">
        <f>IF(E682="謝金",VLOOKUP(E682,支出入力表!F683:$M$2000,6,FALSE),"")</f>
        <v/>
      </c>
      <c r="J682" s="167" t="str">
        <f>IF(E682="謝金",VLOOKUP(E682,支出入力表!F683:$M$2000,7,FALSE),"")</f>
        <v/>
      </c>
      <c r="K682" s="168" t="str">
        <f>IF(E682="謝金",VLOOKUP(E682,支出入力表!F683:$M$2000,8,FALSE),"")</f>
        <v/>
      </c>
    </row>
    <row r="683" spans="2:11" x14ac:dyDescent="0.55000000000000004">
      <c r="B683" s="178" t="str">
        <f>IF(E683="謝金",支出入力表!A684,"")</f>
        <v/>
      </c>
      <c r="C683" s="164" t="str">
        <f>IF(E683="謝金",支出入力表!C684,"")</f>
        <v/>
      </c>
      <c r="D683" s="165" t="str">
        <f>IF(支出入力表!E684="謝金","謝金","")</f>
        <v/>
      </c>
      <c r="E683" s="165" t="str">
        <f>IF(支出入力表!F684="謝金","謝金","")</f>
        <v/>
      </c>
      <c r="F683" s="164" t="str">
        <f>IF(E683="謝金",VLOOKUP(E683,支出入力表!F684:$M$2000,3,FALSE),"")</f>
        <v/>
      </c>
      <c r="G683" s="164" t="str">
        <f>IF(E683="謝金",VLOOKUP(E683,支出入力表!F684:$M$2000,4,FALSE),"")</f>
        <v/>
      </c>
      <c r="H683" s="166" t="str">
        <f>IF(E683="謝金",VLOOKUP(E683,支出入力表!F684:$M$2000,5,FALSE),"")</f>
        <v/>
      </c>
      <c r="I683" s="167" t="str">
        <f>IF(E683="謝金",VLOOKUP(E683,支出入力表!F684:$M$2000,6,FALSE),"")</f>
        <v/>
      </c>
      <c r="J683" s="167" t="str">
        <f>IF(E683="謝金",VLOOKUP(E683,支出入力表!F684:$M$2000,7,FALSE),"")</f>
        <v/>
      </c>
      <c r="K683" s="168" t="str">
        <f>IF(E683="謝金",VLOOKUP(E683,支出入力表!F684:$M$2000,8,FALSE),"")</f>
        <v/>
      </c>
    </row>
    <row r="684" spans="2:11" x14ac:dyDescent="0.55000000000000004">
      <c r="B684" s="178" t="str">
        <f>IF(E684="謝金",支出入力表!A685,"")</f>
        <v/>
      </c>
      <c r="C684" s="164" t="str">
        <f>IF(E684="謝金",支出入力表!C685,"")</f>
        <v/>
      </c>
      <c r="D684" s="165" t="str">
        <f>IF(支出入力表!E685="謝金","謝金","")</f>
        <v/>
      </c>
      <c r="E684" s="165" t="str">
        <f>IF(支出入力表!F685="謝金","謝金","")</f>
        <v/>
      </c>
      <c r="F684" s="164" t="str">
        <f>IF(E684="謝金",VLOOKUP(E684,支出入力表!F685:$M$2000,3,FALSE),"")</f>
        <v/>
      </c>
      <c r="G684" s="164" t="str">
        <f>IF(E684="謝金",VLOOKUP(E684,支出入力表!F685:$M$2000,4,FALSE),"")</f>
        <v/>
      </c>
      <c r="H684" s="166" t="str">
        <f>IF(E684="謝金",VLOOKUP(E684,支出入力表!F685:$M$2000,5,FALSE),"")</f>
        <v/>
      </c>
      <c r="I684" s="167" t="str">
        <f>IF(E684="謝金",VLOOKUP(E684,支出入力表!F685:$M$2000,6,FALSE),"")</f>
        <v/>
      </c>
      <c r="J684" s="167" t="str">
        <f>IF(E684="謝金",VLOOKUP(E684,支出入力表!F685:$M$2000,7,FALSE),"")</f>
        <v/>
      </c>
      <c r="K684" s="168" t="str">
        <f>IF(E684="謝金",VLOOKUP(E684,支出入力表!F685:$M$2000,8,FALSE),"")</f>
        <v/>
      </c>
    </row>
    <row r="685" spans="2:11" x14ac:dyDescent="0.55000000000000004">
      <c r="B685" s="178" t="str">
        <f>IF(E685="謝金",支出入力表!A686,"")</f>
        <v/>
      </c>
      <c r="C685" s="164" t="str">
        <f>IF(E685="謝金",支出入力表!C686,"")</f>
        <v/>
      </c>
      <c r="D685" s="165" t="str">
        <f>IF(支出入力表!E686="謝金","謝金","")</f>
        <v/>
      </c>
      <c r="E685" s="165" t="str">
        <f>IF(支出入力表!F686="謝金","謝金","")</f>
        <v/>
      </c>
      <c r="F685" s="164" t="str">
        <f>IF(E685="謝金",VLOOKUP(E685,支出入力表!F686:$M$2000,3,FALSE),"")</f>
        <v/>
      </c>
      <c r="G685" s="164" t="str">
        <f>IF(E685="謝金",VLOOKUP(E685,支出入力表!F686:$M$2000,4,FALSE),"")</f>
        <v/>
      </c>
      <c r="H685" s="166" t="str">
        <f>IF(E685="謝金",VLOOKUP(E685,支出入力表!F686:$M$2000,5,FALSE),"")</f>
        <v/>
      </c>
      <c r="I685" s="167" t="str">
        <f>IF(E685="謝金",VLOOKUP(E685,支出入力表!F686:$M$2000,6,FALSE),"")</f>
        <v/>
      </c>
      <c r="J685" s="167" t="str">
        <f>IF(E685="謝金",VLOOKUP(E685,支出入力表!F686:$M$2000,7,FALSE),"")</f>
        <v/>
      </c>
      <c r="K685" s="168" t="str">
        <f>IF(E685="謝金",VLOOKUP(E685,支出入力表!F686:$M$2000,8,FALSE),"")</f>
        <v/>
      </c>
    </row>
    <row r="686" spans="2:11" x14ac:dyDescent="0.55000000000000004">
      <c r="B686" s="178" t="str">
        <f>IF(E686="謝金",支出入力表!A687,"")</f>
        <v/>
      </c>
      <c r="C686" s="164" t="str">
        <f>IF(E686="謝金",支出入力表!C687,"")</f>
        <v/>
      </c>
      <c r="D686" s="165" t="str">
        <f>IF(支出入力表!E687="謝金","謝金","")</f>
        <v/>
      </c>
      <c r="E686" s="165" t="str">
        <f>IF(支出入力表!F687="謝金","謝金","")</f>
        <v/>
      </c>
      <c r="F686" s="164" t="str">
        <f>IF(E686="謝金",VLOOKUP(E686,支出入力表!F687:$M$2000,3,FALSE),"")</f>
        <v/>
      </c>
      <c r="G686" s="164" t="str">
        <f>IF(E686="謝金",VLOOKUP(E686,支出入力表!F687:$M$2000,4,FALSE),"")</f>
        <v/>
      </c>
      <c r="H686" s="166" t="str">
        <f>IF(E686="謝金",VLOOKUP(E686,支出入力表!F687:$M$2000,5,FALSE),"")</f>
        <v/>
      </c>
      <c r="I686" s="167" t="str">
        <f>IF(E686="謝金",VLOOKUP(E686,支出入力表!F687:$M$2000,6,FALSE),"")</f>
        <v/>
      </c>
      <c r="J686" s="167" t="str">
        <f>IF(E686="謝金",VLOOKUP(E686,支出入力表!F687:$M$2000,7,FALSE),"")</f>
        <v/>
      </c>
      <c r="K686" s="168" t="str">
        <f>IF(E686="謝金",VLOOKUP(E686,支出入力表!F687:$M$2000,8,FALSE),"")</f>
        <v/>
      </c>
    </row>
    <row r="687" spans="2:11" x14ac:dyDescent="0.55000000000000004">
      <c r="B687" s="178" t="str">
        <f>IF(E687="謝金",支出入力表!A688,"")</f>
        <v/>
      </c>
      <c r="C687" s="164" t="str">
        <f>IF(E687="謝金",支出入力表!C688,"")</f>
        <v/>
      </c>
      <c r="D687" s="165" t="str">
        <f>IF(支出入力表!E688="謝金","謝金","")</f>
        <v/>
      </c>
      <c r="E687" s="165" t="str">
        <f>IF(支出入力表!F688="謝金","謝金","")</f>
        <v/>
      </c>
      <c r="F687" s="164" t="str">
        <f>IF(E687="謝金",VLOOKUP(E687,支出入力表!F688:$M$2000,3,FALSE),"")</f>
        <v/>
      </c>
      <c r="G687" s="164" t="str">
        <f>IF(E687="謝金",VLOOKUP(E687,支出入力表!F688:$M$2000,4,FALSE),"")</f>
        <v/>
      </c>
      <c r="H687" s="166" t="str">
        <f>IF(E687="謝金",VLOOKUP(E687,支出入力表!F688:$M$2000,5,FALSE),"")</f>
        <v/>
      </c>
      <c r="I687" s="167" t="str">
        <f>IF(E687="謝金",VLOOKUP(E687,支出入力表!F688:$M$2000,6,FALSE),"")</f>
        <v/>
      </c>
      <c r="J687" s="167" t="str">
        <f>IF(E687="謝金",VLOOKUP(E687,支出入力表!F688:$M$2000,7,FALSE),"")</f>
        <v/>
      </c>
      <c r="K687" s="168" t="str">
        <f>IF(E687="謝金",VLOOKUP(E687,支出入力表!F688:$M$2000,8,FALSE),"")</f>
        <v/>
      </c>
    </row>
    <row r="688" spans="2:11" x14ac:dyDescent="0.55000000000000004">
      <c r="B688" s="178" t="str">
        <f>IF(E688="謝金",支出入力表!A689,"")</f>
        <v/>
      </c>
      <c r="C688" s="164" t="str">
        <f>IF(E688="謝金",支出入力表!C689,"")</f>
        <v/>
      </c>
      <c r="D688" s="165" t="str">
        <f>IF(支出入力表!E689="謝金","謝金","")</f>
        <v/>
      </c>
      <c r="E688" s="165" t="str">
        <f>IF(支出入力表!F689="謝金","謝金","")</f>
        <v/>
      </c>
      <c r="F688" s="164" t="str">
        <f>IF(E688="謝金",VLOOKUP(E688,支出入力表!F689:$M$2000,3,FALSE),"")</f>
        <v/>
      </c>
      <c r="G688" s="164" t="str">
        <f>IF(E688="謝金",VLOOKUP(E688,支出入力表!F689:$M$2000,4,FALSE),"")</f>
        <v/>
      </c>
      <c r="H688" s="166" t="str">
        <f>IF(E688="謝金",VLOOKUP(E688,支出入力表!F689:$M$2000,5,FALSE),"")</f>
        <v/>
      </c>
      <c r="I688" s="167" t="str">
        <f>IF(E688="謝金",VLOOKUP(E688,支出入力表!F689:$M$2000,6,FALSE),"")</f>
        <v/>
      </c>
      <c r="J688" s="167" t="str">
        <f>IF(E688="謝金",VLOOKUP(E688,支出入力表!F689:$M$2000,7,FALSE),"")</f>
        <v/>
      </c>
      <c r="K688" s="168" t="str">
        <f>IF(E688="謝金",VLOOKUP(E688,支出入力表!F689:$M$2000,8,FALSE),"")</f>
        <v/>
      </c>
    </row>
    <row r="689" spans="2:11" x14ac:dyDescent="0.55000000000000004">
      <c r="B689" s="178" t="str">
        <f>IF(E689="謝金",支出入力表!A690,"")</f>
        <v/>
      </c>
      <c r="C689" s="164" t="str">
        <f>IF(E689="謝金",支出入力表!C690,"")</f>
        <v/>
      </c>
      <c r="D689" s="165" t="str">
        <f>IF(支出入力表!E690="謝金","謝金","")</f>
        <v/>
      </c>
      <c r="E689" s="165" t="str">
        <f>IF(支出入力表!F690="謝金","謝金","")</f>
        <v/>
      </c>
      <c r="F689" s="164" t="str">
        <f>IF(E689="謝金",VLOOKUP(E689,支出入力表!F690:$M$2000,3,FALSE),"")</f>
        <v/>
      </c>
      <c r="G689" s="164" t="str">
        <f>IF(E689="謝金",VLOOKUP(E689,支出入力表!F690:$M$2000,4,FALSE),"")</f>
        <v/>
      </c>
      <c r="H689" s="166" t="str">
        <f>IF(E689="謝金",VLOOKUP(E689,支出入力表!F690:$M$2000,5,FALSE),"")</f>
        <v/>
      </c>
      <c r="I689" s="167" t="str">
        <f>IF(E689="謝金",VLOOKUP(E689,支出入力表!F690:$M$2000,6,FALSE),"")</f>
        <v/>
      </c>
      <c r="J689" s="167" t="str">
        <f>IF(E689="謝金",VLOOKUP(E689,支出入力表!F690:$M$2000,7,FALSE),"")</f>
        <v/>
      </c>
      <c r="K689" s="168" t="str">
        <f>IF(E689="謝金",VLOOKUP(E689,支出入力表!F690:$M$2000,8,FALSE),"")</f>
        <v/>
      </c>
    </row>
    <row r="690" spans="2:11" x14ac:dyDescent="0.55000000000000004">
      <c r="B690" s="178" t="str">
        <f>IF(E690="謝金",支出入力表!A691,"")</f>
        <v/>
      </c>
      <c r="C690" s="164" t="str">
        <f>IF(E690="謝金",支出入力表!C691,"")</f>
        <v/>
      </c>
      <c r="D690" s="165" t="str">
        <f>IF(支出入力表!E691="謝金","謝金","")</f>
        <v/>
      </c>
      <c r="E690" s="165" t="str">
        <f>IF(支出入力表!F691="謝金","謝金","")</f>
        <v/>
      </c>
      <c r="F690" s="164" t="str">
        <f>IF(E690="謝金",VLOOKUP(E690,支出入力表!F691:$M$2000,3,FALSE),"")</f>
        <v/>
      </c>
      <c r="G690" s="164" t="str">
        <f>IF(E690="謝金",VLOOKUP(E690,支出入力表!F691:$M$2000,4,FALSE),"")</f>
        <v/>
      </c>
      <c r="H690" s="166" t="str">
        <f>IF(E690="謝金",VLOOKUP(E690,支出入力表!F691:$M$2000,5,FALSE),"")</f>
        <v/>
      </c>
      <c r="I690" s="167" t="str">
        <f>IF(E690="謝金",VLOOKUP(E690,支出入力表!F691:$M$2000,6,FALSE),"")</f>
        <v/>
      </c>
      <c r="J690" s="167" t="str">
        <f>IF(E690="謝金",VLOOKUP(E690,支出入力表!F691:$M$2000,7,FALSE),"")</f>
        <v/>
      </c>
      <c r="K690" s="168" t="str">
        <f>IF(E690="謝金",VLOOKUP(E690,支出入力表!F691:$M$2000,8,FALSE),"")</f>
        <v/>
      </c>
    </row>
    <row r="691" spans="2:11" x14ac:dyDescent="0.55000000000000004">
      <c r="B691" s="178" t="str">
        <f>IF(E691="謝金",支出入力表!A692,"")</f>
        <v/>
      </c>
      <c r="C691" s="164" t="str">
        <f>IF(E691="謝金",支出入力表!C692,"")</f>
        <v/>
      </c>
      <c r="D691" s="165" t="str">
        <f>IF(支出入力表!E692="謝金","謝金","")</f>
        <v/>
      </c>
      <c r="E691" s="165" t="str">
        <f>IF(支出入力表!F692="謝金","謝金","")</f>
        <v/>
      </c>
      <c r="F691" s="164" t="str">
        <f>IF(E691="謝金",VLOOKUP(E691,支出入力表!F692:$M$2000,3,FALSE),"")</f>
        <v/>
      </c>
      <c r="G691" s="164" t="str">
        <f>IF(E691="謝金",VLOOKUP(E691,支出入力表!F692:$M$2000,4,FALSE),"")</f>
        <v/>
      </c>
      <c r="H691" s="166" t="str">
        <f>IF(E691="謝金",VLOOKUP(E691,支出入力表!F692:$M$2000,5,FALSE),"")</f>
        <v/>
      </c>
      <c r="I691" s="167" t="str">
        <f>IF(E691="謝金",VLOOKUP(E691,支出入力表!F692:$M$2000,6,FALSE),"")</f>
        <v/>
      </c>
      <c r="J691" s="167" t="str">
        <f>IF(E691="謝金",VLOOKUP(E691,支出入力表!F692:$M$2000,7,FALSE),"")</f>
        <v/>
      </c>
      <c r="K691" s="168" t="str">
        <f>IF(E691="謝金",VLOOKUP(E691,支出入力表!F692:$M$2000,8,FALSE),"")</f>
        <v/>
      </c>
    </row>
    <row r="692" spans="2:11" x14ac:dyDescent="0.55000000000000004">
      <c r="B692" s="178" t="str">
        <f>IF(E692="謝金",支出入力表!A693,"")</f>
        <v/>
      </c>
      <c r="C692" s="164" t="str">
        <f>IF(E692="謝金",支出入力表!C693,"")</f>
        <v/>
      </c>
      <c r="D692" s="165" t="str">
        <f>IF(支出入力表!E693="謝金","謝金","")</f>
        <v/>
      </c>
      <c r="E692" s="165" t="str">
        <f>IF(支出入力表!F693="謝金","謝金","")</f>
        <v/>
      </c>
      <c r="F692" s="164" t="str">
        <f>IF(E692="謝金",VLOOKUP(E692,支出入力表!F693:$M$2000,3,FALSE),"")</f>
        <v/>
      </c>
      <c r="G692" s="164" t="str">
        <f>IF(E692="謝金",VLOOKUP(E692,支出入力表!F693:$M$2000,4,FALSE),"")</f>
        <v/>
      </c>
      <c r="H692" s="166" t="str">
        <f>IF(E692="謝金",VLOOKUP(E692,支出入力表!F693:$M$2000,5,FALSE),"")</f>
        <v/>
      </c>
      <c r="I692" s="167" t="str">
        <f>IF(E692="謝金",VLOOKUP(E692,支出入力表!F693:$M$2000,6,FALSE),"")</f>
        <v/>
      </c>
      <c r="J692" s="167" t="str">
        <f>IF(E692="謝金",VLOOKUP(E692,支出入力表!F693:$M$2000,7,FALSE),"")</f>
        <v/>
      </c>
      <c r="K692" s="168" t="str">
        <f>IF(E692="謝金",VLOOKUP(E692,支出入力表!F693:$M$2000,8,FALSE),"")</f>
        <v/>
      </c>
    </row>
    <row r="693" spans="2:11" x14ac:dyDescent="0.55000000000000004">
      <c r="B693" s="178" t="str">
        <f>IF(E693="謝金",支出入力表!A694,"")</f>
        <v/>
      </c>
      <c r="C693" s="164" t="str">
        <f>IF(E693="謝金",支出入力表!C694,"")</f>
        <v/>
      </c>
      <c r="D693" s="165" t="str">
        <f>IF(支出入力表!E694="謝金","謝金","")</f>
        <v/>
      </c>
      <c r="E693" s="165" t="str">
        <f>IF(支出入力表!F694="謝金","謝金","")</f>
        <v/>
      </c>
      <c r="F693" s="164" t="str">
        <f>IF(E693="謝金",VLOOKUP(E693,支出入力表!F694:$M$2000,3,FALSE),"")</f>
        <v/>
      </c>
      <c r="G693" s="164" t="str">
        <f>IF(E693="謝金",VLOOKUP(E693,支出入力表!F694:$M$2000,4,FALSE),"")</f>
        <v/>
      </c>
      <c r="H693" s="166" t="str">
        <f>IF(E693="謝金",VLOOKUP(E693,支出入力表!F694:$M$2000,5,FALSE),"")</f>
        <v/>
      </c>
      <c r="I693" s="167" t="str">
        <f>IF(E693="謝金",VLOOKUP(E693,支出入力表!F694:$M$2000,6,FALSE),"")</f>
        <v/>
      </c>
      <c r="J693" s="167" t="str">
        <f>IF(E693="謝金",VLOOKUP(E693,支出入力表!F694:$M$2000,7,FALSE),"")</f>
        <v/>
      </c>
      <c r="K693" s="168" t="str">
        <f>IF(E693="謝金",VLOOKUP(E693,支出入力表!F694:$M$2000,8,FALSE),"")</f>
        <v/>
      </c>
    </row>
    <row r="694" spans="2:11" x14ac:dyDescent="0.55000000000000004">
      <c r="B694" s="178" t="str">
        <f>IF(E694="謝金",支出入力表!A695,"")</f>
        <v/>
      </c>
      <c r="C694" s="164" t="str">
        <f>IF(E694="謝金",支出入力表!C695,"")</f>
        <v/>
      </c>
      <c r="D694" s="165" t="str">
        <f>IF(支出入力表!E695="謝金","謝金","")</f>
        <v/>
      </c>
      <c r="E694" s="165" t="str">
        <f>IF(支出入力表!F695="謝金","謝金","")</f>
        <v/>
      </c>
      <c r="F694" s="164" t="str">
        <f>IF(E694="謝金",VLOOKUP(E694,支出入力表!F695:$M$2000,3,FALSE),"")</f>
        <v/>
      </c>
      <c r="G694" s="164" t="str">
        <f>IF(E694="謝金",VLOOKUP(E694,支出入力表!F695:$M$2000,4,FALSE),"")</f>
        <v/>
      </c>
      <c r="H694" s="166" t="str">
        <f>IF(E694="謝金",VLOOKUP(E694,支出入力表!F695:$M$2000,5,FALSE),"")</f>
        <v/>
      </c>
      <c r="I694" s="167" t="str">
        <f>IF(E694="謝金",VLOOKUP(E694,支出入力表!F695:$M$2000,6,FALSE),"")</f>
        <v/>
      </c>
      <c r="J694" s="167" t="str">
        <f>IF(E694="謝金",VLOOKUP(E694,支出入力表!F695:$M$2000,7,FALSE),"")</f>
        <v/>
      </c>
      <c r="K694" s="168" t="str">
        <f>IF(E694="謝金",VLOOKUP(E694,支出入力表!F695:$M$2000,8,FALSE),"")</f>
        <v/>
      </c>
    </row>
    <row r="695" spans="2:11" x14ac:dyDescent="0.55000000000000004">
      <c r="B695" s="178" t="str">
        <f>IF(E695="謝金",支出入力表!A696,"")</f>
        <v/>
      </c>
      <c r="C695" s="164" t="str">
        <f>IF(E695="謝金",支出入力表!C696,"")</f>
        <v/>
      </c>
      <c r="D695" s="165" t="str">
        <f>IF(支出入力表!E696="謝金","謝金","")</f>
        <v/>
      </c>
      <c r="E695" s="165" t="str">
        <f>IF(支出入力表!F696="謝金","謝金","")</f>
        <v/>
      </c>
      <c r="F695" s="164" t="str">
        <f>IF(E695="謝金",VLOOKUP(E695,支出入力表!F696:$M$2000,3,FALSE),"")</f>
        <v/>
      </c>
      <c r="G695" s="164" t="str">
        <f>IF(E695="謝金",VLOOKUP(E695,支出入力表!F696:$M$2000,4,FALSE),"")</f>
        <v/>
      </c>
      <c r="H695" s="166" t="str">
        <f>IF(E695="謝金",VLOOKUP(E695,支出入力表!F696:$M$2000,5,FALSE),"")</f>
        <v/>
      </c>
      <c r="I695" s="167" t="str">
        <f>IF(E695="謝金",VLOOKUP(E695,支出入力表!F696:$M$2000,6,FALSE),"")</f>
        <v/>
      </c>
      <c r="J695" s="167" t="str">
        <f>IF(E695="謝金",VLOOKUP(E695,支出入力表!F696:$M$2000,7,FALSE),"")</f>
        <v/>
      </c>
      <c r="K695" s="168" t="str">
        <f>IF(E695="謝金",VLOOKUP(E695,支出入力表!F696:$M$2000,8,FALSE),"")</f>
        <v/>
      </c>
    </row>
    <row r="696" spans="2:11" x14ac:dyDescent="0.55000000000000004">
      <c r="B696" s="178" t="str">
        <f>IF(E696="謝金",支出入力表!A697,"")</f>
        <v/>
      </c>
      <c r="C696" s="164" t="str">
        <f>IF(E696="謝金",支出入力表!C697,"")</f>
        <v/>
      </c>
      <c r="D696" s="165" t="str">
        <f>IF(支出入力表!E697="謝金","謝金","")</f>
        <v/>
      </c>
      <c r="E696" s="165" t="str">
        <f>IF(支出入力表!F697="謝金","謝金","")</f>
        <v/>
      </c>
      <c r="F696" s="164" t="str">
        <f>IF(E696="謝金",VLOOKUP(E696,支出入力表!F697:$M$2000,3,FALSE),"")</f>
        <v/>
      </c>
      <c r="G696" s="164" t="str">
        <f>IF(E696="謝金",VLOOKUP(E696,支出入力表!F697:$M$2000,4,FALSE),"")</f>
        <v/>
      </c>
      <c r="H696" s="166" t="str">
        <f>IF(E696="謝金",VLOOKUP(E696,支出入力表!F697:$M$2000,5,FALSE),"")</f>
        <v/>
      </c>
      <c r="I696" s="167" t="str">
        <f>IF(E696="謝金",VLOOKUP(E696,支出入力表!F697:$M$2000,6,FALSE),"")</f>
        <v/>
      </c>
      <c r="J696" s="167" t="str">
        <f>IF(E696="謝金",VLOOKUP(E696,支出入力表!F697:$M$2000,7,FALSE),"")</f>
        <v/>
      </c>
      <c r="K696" s="168" t="str">
        <f>IF(E696="謝金",VLOOKUP(E696,支出入力表!F697:$M$2000,8,FALSE),"")</f>
        <v/>
      </c>
    </row>
    <row r="697" spans="2:11" x14ac:dyDescent="0.55000000000000004">
      <c r="B697" s="178" t="str">
        <f>IF(E697="謝金",支出入力表!A698,"")</f>
        <v/>
      </c>
      <c r="C697" s="164" t="str">
        <f>IF(E697="謝金",支出入力表!C698,"")</f>
        <v/>
      </c>
      <c r="D697" s="165" t="str">
        <f>IF(支出入力表!E698="謝金","謝金","")</f>
        <v/>
      </c>
      <c r="E697" s="165" t="str">
        <f>IF(支出入力表!F698="謝金","謝金","")</f>
        <v/>
      </c>
      <c r="F697" s="164" t="str">
        <f>IF(E697="謝金",VLOOKUP(E697,支出入力表!F698:$M$2000,3,FALSE),"")</f>
        <v/>
      </c>
      <c r="G697" s="164" t="str">
        <f>IF(E697="謝金",VLOOKUP(E697,支出入力表!F698:$M$2000,4,FALSE),"")</f>
        <v/>
      </c>
      <c r="H697" s="166" t="str">
        <f>IF(E697="謝金",VLOOKUP(E697,支出入力表!F698:$M$2000,5,FALSE),"")</f>
        <v/>
      </c>
      <c r="I697" s="167" t="str">
        <f>IF(E697="謝金",VLOOKUP(E697,支出入力表!F698:$M$2000,6,FALSE),"")</f>
        <v/>
      </c>
      <c r="J697" s="167" t="str">
        <f>IF(E697="謝金",VLOOKUP(E697,支出入力表!F698:$M$2000,7,FALSE),"")</f>
        <v/>
      </c>
      <c r="K697" s="168" t="str">
        <f>IF(E697="謝金",VLOOKUP(E697,支出入力表!F698:$M$2000,8,FALSE),"")</f>
        <v/>
      </c>
    </row>
    <row r="698" spans="2:11" x14ac:dyDescent="0.55000000000000004">
      <c r="B698" s="178" t="str">
        <f>IF(E698="謝金",支出入力表!A699,"")</f>
        <v/>
      </c>
      <c r="C698" s="164" t="str">
        <f>IF(E698="謝金",支出入力表!C699,"")</f>
        <v/>
      </c>
      <c r="D698" s="165" t="str">
        <f>IF(支出入力表!E699="謝金","謝金","")</f>
        <v/>
      </c>
      <c r="E698" s="165" t="str">
        <f>IF(支出入力表!F699="謝金","謝金","")</f>
        <v/>
      </c>
      <c r="F698" s="164" t="str">
        <f>IF(E698="謝金",VLOOKUP(E698,支出入力表!F699:$M$2000,3,FALSE),"")</f>
        <v/>
      </c>
      <c r="G698" s="164" t="str">
        <f>IF(E698="謝金",VLOOKUP(E698,支出入力表!F699:$M$2000,4,FALSE),"")</f>
        <v/>
      </c>
      <c r="H698" s="166" t="str">
        <f>IF(E698="謝金",VLOOKUP(E698,支出入力表!F699:$M$2000,5,FALSE),"")</f>
        <v/>
      </c>
      <c r="I698" s="167" t="str">
        <f>IF(E698="謝金",VLOOKUP(E698,支出入力表!F699:$M$2000,6,FALSE),"")</f>
        <v/>
      </c>
      <c r="J698" s="167" t="str">
        <f>IF(E698="謝金",VLOOKUP(E698,支出入力表!F699:$M$2000,7,FALSE),"")</f>
        <v/>
      </c>
      <c r="K698" s="168" t="str">
        <f>IF(E698="謝金",VLOOKUP(E698,支出入力表!F699:$M$2000,8,FALSE),"")</f>
        <v/>
      </c>
    </row>
    <row r="699" spans="2:11" x14ac:dyDescent="0.55000000000000004">
      <c r="B699" s="178" t="str">
        <f>IF(E699="謝金",支出入力表!A700,"")</f>
        <v/>
      </c>
      <c r="C699" s="164" t="str">
        <f>IF(E699="謝金",支出入力表!C700,"")</f>
        <v/>
      </c>
      <c r="D699" s="165" t="str">
        <f>IF(支出入力表!E700="謝金","謝金","")</f>
        <v/>
      </c>
      <c r="E699" s="165" t="str">
        <f>IF(支出入力表!F700="謝金","謝金","")</f>
        <v/>
      </c>
      <c r="F699" s="164" t="str">
        <f>IF(E699="謝金",VLOOKUP(E699,支出入力表!F700:$M$2000,3,FALSE),"")</f>
        <v/>
      </c>
      <c r="G699" s="164" t="str">
        <f>IF(E699="謝金",VLOOKUP(E699,支出入力表!F700:$M$2000,4,FALSE),"")</f>
        <v/>
      </c>
      <c r="H699" s="166" t="str">
        <f>IF(E699="謝金",VLOOKUP(E699,支出入力表!F700:$M$2000,5,FALSE),"")</f>
        <v/>
      </c>
      <c r="I699" s="167" t="str">
        <f>IF(E699="謝金",VLOOKUP(E699,支出入力表!F700:$M$2000,6,FALSE),"")</f>
        <v/>
      </c>
      <c r="J699" s="167" t="str">
        <f>IF(E699="謝金",VLOOKUP(E699,支出入力表!F700:$M$2000,7,FALSE),"")</f>
        <v/>
      </c>
      <c r="K699" s="168" t="str">
        <f>IF(E699="謝金",VLOOKUP(E699,支出入力表!F700:$M$2000,8,FALSE),"")</f>
        <v/>
      </c>
    </row>
    <row r="700" spans="2:11" x14ac:dyDescent="0.55000000000000004">
      <c r="B700" s="178" t="str">
        <f>IF(E700="謝金",支出入力表!A701,"")</f>
        <v/>
      </c>
      <c r="C700" s="164" t="str">
        <f>IF(E700="謝金",支出入力表!C701,"")</f>
        <v/>
      </c>
      <c r="D700" s="165" t="str">
        <f>IF(支出入力表!E701="謝金","謝金","")</f>
        <v/>
      </c>
      <c r="E700" s="165" t="str">
        <f>IF(支出入力表!F701="謝金","謝金","")</f>
        <v/>
      </c>
      <c r="F700" s="164" t="str">
        <f>IF(E700="謝金",VLOOKUP(E700,支出入力表!F701:$M$2000,3,FALSE),"")</f>
        <v/>
      </c>
      <c r="G700" s="164" t="str">
        <f>IF(E700="謝金",VLOOKUP(E700,支出入力表!F701:$M$2000,4,FALSE),"")</f>
        <v/>
      </c>
      <c r="H700" s="166" t="str">
        <f>IF(E700="謝金",VLOOKUP(E700,支出入力表!F701:$M$2000,5,FALSE),"")</f>
        <v/>
      </c>
      <c r="I700" s="167" t="str">
        <f>IF(E700="謝金",VLOOKUP(E700,支出入力表!F701:$M$2000,6,FALSE),"")</f>
        <v/>
      </c>
      <c r="J700" s="167" t="str">
        <f>IF(E700="謝金",VLOOKUP(E700,支出入力表!F701:$M$2000,7,FALSE),"")</f>
        <v/>
      </c>
      <c r="K700" s="168" t="str">
        <f>IF(E700="謝金",VLOOKUP(E700,支出入力表!F701:$M$2000,8,FALSE),"")</f>
        <v/>
      </c>
    </row>
    <row r="701" spans="2:11" x14ac:dyDescent="0.55000000000000004">
      <c r="B701" s="178" t="str">
        <f>IF(E701="謝金",支出入力表!A702,"")</f>
        <v/>
      </c>
      <c r="C701" s="164" t="str">
        <f>IF(E701="謝金",支出入力表!C702,"")</f>
        <v/>
      </c>
      <c r="D701" s="165" t="str">
        <f>IF(支出入力表!E702="謝金","謝金","")</f>
        <v/>
      </c>
      <c r="E701" s="165" t="str">
        <f>IF(支出入力表!F702="謝金","謝金","")</f>
        <v/>
      </c>
      <c r="F701" s="164" t="str">
        <f>IF(E701="謝金",VLOOKUP(E701,支出入力表!F702:$M$2000,3,FALSE),"")</f>
        <v/>
      </c>
      <c r="G701" s="164" t="str">
        <f>IF(E701="謝金",VLOOKUP(E701,支出入力表!F702:$M$2000,4,FALSE),"")</f>
        <v/>
      </c>
      <c r="H701" s="166" t="str">
        <f>IF(E701="謝金",VLOOKUP(E701,支出入力表!F702:$M$2000,5,FALSE),"")</f>
        <v/>
      </c>
      <c r="I701" s="167" t="str">
        <f>IF(E701="謝金",VLOOKUP(E701,支出入力表!F702:$M$2000,6,FALSE),"")</f>
        <v/>
      </c>
      <c r="J701" s="167" t="str">
        <f>IF(E701="謝金",VLOOKUP(E701,支出入力表!F702:$M$2000,7,FALSE),"")</f>
        <v/>
      </c>
      <c r="K701" s="168" t="str">
        <f>IF(E701="謝金",VLOOKUP(E701,支出入力表!F702:$M$2000,8,FALSE),"")</f>
        <v/>
      </c>
    </row>
    <row r="702" spans="2:11" x14ac:dyDescent="0.55000000000000004">
      <c r="B702" s="178" t="str">
        <f>IF(E702="謝金",支出入力表!A703,"")</f>
        <v/>
      </c>
      <c r="C702" s="164" t="str">
        <f>IF(E702="謝金",支出入力表!C703,"")</f>
        <v/>
      </c>
      <c r="D702" s="165" t="str">
        <f>IF(支出入力表!E703="謝金","謝金","")</f>
        <v/>
      </c>
      <c r="E702" s="165" t="str">
        <f>IF(支出入力表!F703="謝金","謝金","")</f>
        <v/>
      </c>
      <c r="F702" s="164" t="str">
        <f>IF(E702="謝金",VLOOKUP(E702,支出入力表!F703:$M$2000,3,FALSE),"")</f>
        <v/>
      </c>
      <c r="G702" s="164" t="str">
        <f>IF(E702="謝金",VLOOKUP(E702,支出入力表!F703:$M$2000,4,FALSE),"")</f>
        <v/>
      </c>
      <c r="H702" s="166" t="str">
        <f>IF(E702="謝金",VLOOKUP(E702,支出入力表!F703:$M$2000,5,FALSE),"")</f>
        <v/>
      </c>
      <c r="I702" s="167" t="str">
        <f>IF(E702="謝金",VLOOKUP(E702,支出入力表!F703:$M$2000,6,FALSE),"")</f>
        <v/>
      </c>
      <c r="J702" s="167" t="str">
        <f>IF(E702="謝金",VLOOKUP(E702,支出入力表!F703:$M$2000,7,FALSE),"")</f>
        <v/>
      </c>
      <c r="K702" s="168" t="str">
        <f>IF(E702="謝金",VLOOKUP(E702,支出入力表!F703:$M$2000,8,FALSE),"")</f>
        <v/>
      </c>
    </row>
    <row r="703" spans="2:11" x14ac:dyDescent="0.55000000000000004">
      <c r="B703" s="178" t="str">
        <f>IF(E703="謝金",支出入力表!A704,"")</f>
        <v/>
      </c>
      <c r="C703" s="164" t="str">
        <f>IF(E703="謝金",支出入力表!C704,"")</f>
        <v/>
      </c>
      <c r="D703" s="165" t="str">
        <f>IF(支出入力表!E704="謝金","謝金","")</f>
        <v/>
      </c>
      <c r="E703" s="165" t="str">
        <f>IF(支出入力表!F704="謝金","謝金","")</f>
        <v/>
      </c>
      <c r="F703" s="164" t="str">
        <f>IF(E703="謝金",VLOOKUP(E703,支出入力表!F704:$M$2000,3,FALSE),"")</f>
        <v/>
      </c>
      <c r="G703" s="164" t="str">
        <f>IF(E703="謝金",VLOOKUP(E703,支出入力表!F704:$M$2000,4,FALSE),"")</f>
        <v/>
      </c>
      <c r="H703" s="166" t="str">
        <f>IF(E703="謝金",VLOOKUP(E703,支出入力表!F704:$M$2000,5,FALSE),"")</f>
        <v/>
      </c>
      <c r="I703" s="167" t="str">
        <f>IF(E703="謝金",VLOOKUP(E703,支出入力表!F704:$M$2000,6,FALSE),"")</f>
        <v/>
      </c>
      <c r="J703" s="167" t="str">
        <f>IF(E703="謝金",VLOOKUP(E703,支出入力表!F704:$M$2000,7,FALSE),"")</f>
        <v/>
      </c>
      <c r="K703" s="168" t="str">
        <f>IF(E703="謝金",VLOOKUP(E703,支出入力表!F704:$M$2000,8,FALSE),"")</f>
        <v/>
      </c>
    </row>
    <row r="704" spans="2:11" x14ac:dyDescent="0.55000000000000004">
      <c r="B704" s="178" t="str">
        <f>IF(E704="謝金",支出入力表!A705,"")</f>
        <v/>
      </c>
      <c r="C704" s="164" t="str">
        <f>IF(E704="謝金",支出入力表!C705,"")</f>
        <v/>
      </c>
      <c r="D704" s="165" t="str">
        <f>IF(支出入力表!E705="謝金","謝金","")</f>
        <v/>
      </c>
      <c r="E704" s="165" t="str">
        <f>IF(支出入力表!F705="謝金","謝金","")</f>
        <v/>
      </c>
      <c r="F704" s="164" t="str">
        <f>IF(E704="謝金",VLOOKUP(E704,支出入力表!F705:$M$2000,3,FALSE),"")</f>
        <v/>
      </c>
      <c r="G704" s="164" t="str">
        <f>IF(E704="謝金",VLOOKUP(E704,支出入力表!F705:$M$2000,4,FALSE),"")</f>
        <v/>
      </c>
      <c r="H704" s="166" t="str">
        <f>IF(E704="謝金",VLOOKUP(E704,支出入力表!F705:$M$2000,5,FALSE),"")</f>
        <v/>
      </c>
      <c r="I704" s="167" t="str">
        <f>IF(E704="謝金",VLOOKUP(E704,支出入力表!F705:$M$2000,6,FALSE),"")</f>
        <v/>
      </c>
      <c r="J704" s="167" t="str">
        <f>IF(E704="謝金",VLOOKUP(E704,支出入力表!F705:$M$2000,7,FALSE),"")</f>
        <v/>
      </c>
      <c r="K704" s="168" t="str">
        <f>IF(E704="謝金",VLOOKUP(E704,支出入力表!F705:$M$2000,8,FALSE),"")</f>
        <v/>
      </c>
    </row>
    <row r="705" spans="2:11" x14ac:dyDescent="0.55000000000000004">
      <c r="B705" s="178" t="str">
        <f>IF(E705="謝金",支出入力表!A706,"")</f>
        <v/>
      </c>
      <c r="C705" s="164" t="str">
        <f>IF(E705="謝金",支出入力表!C706,"")</f>
        <v/>
      </c>
      <c r="D705" s="165" t="str">
        <f>IF(支出入力表!E706="謝金","謝金","")</f>
        <v/>
      </c>
      <c r="E705" s="165" t="str">
        <f>IF(支出入力表!F706="謝金","謝金","")</f>
        <v/>
      </c>
      <c r="F705" s="164" t="str">
        <f>IF(E705="謝金",VLOOKUP(E705,支出入力表!F706:$M$2000,3,FALSE),"")</f>
        <v/>
      </c>
      <c r="G705" s="164" t="str">
        <f>IF(E705="謝金",VLOOKUP(E705,支出入力表!F706:$M$2000,4,FALSE),"")</f>
        <v/>
      </c>
      <c r="H705" s="166" t="str">
        <f>IF(E705="謝金",VLOOKUP(E705,支出入力表!F706:$M$2000,5,FALSE),"")</f>
        <v/>
      </c>
      <c r="I705" s="167" t="str">
        <f>IF(E705="謝金",VLOOKUP(E705,支出入力表!F706:$M$2000,6,FALSE),"")</f>
        <v/>
      </c>
      <c r="J705" s="167" t="str">
        <f>IF(E705="謝金",VLOOKUP(E705,支出入力表!F706:$M$2000,7,FALSE),"")</f>
        <v/>
      </c>
      <c r="K705" s="168" t="str">
        <f>IF(E705="謝金",VLOOKUP(E705,支出入力表!F706:$M$2000,8,FALSE),"")</f>
        <v/>
      </c>
    </row>
    <row r="706" spans="2:11" x14ac:dyDescent="0.55000000000000004">
      <c r="B706" s="178" t="str">
        <f>IF(E706="謝金",支出入力表!A707,"")</f>
        <v/>
      </c>
      <c r="C706" s="164" t="str">
        <f>IF(E706="謝金",支出入力表!C707,"")</f>
        <v/>
      </c>
      <c r="D706" s="165" t="str">
        <f>IF(支出入力表!E707="謝金","謝金","")</f>
        <v/>
      </c>
      <c r="E706" s="165" t="str">
        <f>IF(支出入力表!F707="謝金","謝金","")</f>
        <v/>
      </c>
      <c r="F706" s="164" t="str">
        <f>IF(E706="謝金",VLOOKUP(E706,支出入力表!F707:$M$2000,3,FALSE),"")</f>
        <v/>
      </c>
      <c r="G706" s="164" t="str">
        <f>IF(E706="謝金",VLOOKUP(E706,支出入力表!F707:$M$2000,4,FALSE),"")</f>
        <v/>
      </c>
      <c r="H706" s="166" t="str">
        <f>IF(E706="謝金",VLOOKUP(E706,支出入力表!F707:$M$2000,5,FALSE),"")</f>
        <v/>
      </c>
      <c r="I706" s="167" t="str">
        <f>IF(E706="謝金",VLOOKUP(E706,支出入力表!F707:$M$2000,6,FALSE),"")</f>
        <v/>
      </c>
      <c r="J706" s="167" t="str">
        <f>IF(E706="謝金",VLOOKUP(E706,支出入力表!F707:$M$2000,7,FALSE),"")</f>
        <v/>
      </c>
      <c r="K706" s="168" t="str">
        <f>IF(E706="謝金",VLOOKUP(E706,支出入力表!F707:$M$2000,8,FALSE),"")</f>
        <v/>
      </c>
    </row>
    <row r="707" spans="2:11" x14ac:dyDescent="0.55000000000000004">
      <c r="B707" s="178" t="str">
        <f>IF(E707="謝金",支出入力表!A708,"")</f>
        <v/>
      </c>
      <c r="C707" s="164" t="str">
        <f>IF(E707="謝金",支出入力表!C708,"")</f>
        <v/>
      </c>
      <c r="D707" s="165" t="str">
        <f>IF(支出入力表!E708="謝金","謝金","")</f>
        <v/>
      </c>
      <c r="E707" s="165" t="str">
        <f>IF(支出入力表!F708="謝金","謝金","")</f>
        <v/>
      </c>
      <c r="F707" s="164" t="str">
        <f>IF(E707="謝金",VLOOKUP(E707,支出入力表!F708:$M$2000,3,FALSE),"")</f>
        <v/>
      </c>
      <c r="G707" s="164" t="str">
        <f>IF(E707="謝金",VLOOKUP(E707,支出入力表!F708:$M$2000,4,FALSE),"")</f>
        <v/>
      </c>
      <c r="H707" s="166" t="str">
        <f>IF(E707="謝金",VLOOKUP(E707,支出入力表!F708:$M$2000,5,FALSE),"")</f>
        <v/>
      </c>
      <c r="I707" s="167" t="str">
        <f>IF(E707="謝金",VLOOKUP(E707,支出入力表!F708:$M$2000,6,FALSE),"")</f>
        <v/>
      </c>
      <c r="J707" s="167" t="str">
        <f>IF(E707="謝金",VLOOKUP(E707,支出入力表!F708:$M$2000,7,FALSE),"")</f>
        <v/>
      </c>
      <c r="K707" s="168" t="str">
        <f>IF(E707="謝金",VLOOKUP(E707,支出入力表!F708:$M$2000,8,FALSE),"")</f>
        <v/>
      </c>
    </row>
    <row r="708" spans="2:11" x14ac:dyDescent="0.55000000000000004">
      <c r="B708" s="178" t="str">
        <f>IF(E708="謝金",支出入力表!A709,"")</f>
        <v/>
      </c>
      <c r="C708" s="164" t="str">
        <f>IF(E708="謝金",支出入力表!C709,"")</f>
        <v/>
      </c>
      <c r="D708" s="165" t="str">
        <f>IF(支出入力表!E709="謝金","謝金","")</f>
        <v/>
      </c>
      <c r="E708" s="165" t="str">
        <f>IF(支出入力表!F709="謝金","謝金","")</f>
        <v/>
      </c>
      <c r="F708" s="164" t="str">
        <f>IF(E708="謝金",VLOOKUP(E708,支出入力表!F709:$M$2000,3,FALSE),"")</f>
        <v/>
      </c>
      <c r="G708" s="164" t="str">
        <f>IF(E708="謝金",VLOOKUP(E708,支出入力表!F709:$M$2000,4,FALSE),"")</f>
        <v/>
      </c>
      <c r="H708" s="166" t="str">
        <f>IF(E708="謝金",VLOOKUP(E708,支出入力表!F709:$M$2000,5,FALSE),"")</f>
        <v/>
      </c>
      <c r="I708" s="167" t="str">
        <f>IF(E708="謝金",VLOOKUP(E708,支出入力表!F709:$M$2000,6,FALSE),"")</f>
        <v/>
      </c>
      <c r="J708" s="167" t="str">
        <f>IF(E708="謝金",VLOOKUP(E708,支出入力表!F709:$M$2000,7,FALSE),"")</f>
        <v/>
      </c>
      <c r="K708" s="168" t="str">
        <f>IF(E708="謝金",VLOOKUP(E708,支出入力表!F709:$M$2000,8,FALSE),"")</f>
        <v/>
      </c>
    </row>
    <row r="709" spans="2:11" x14ac:dyDescent="0.55000000000000004">
      <c r="B709" s="178" t="str">
        <f>IF(E709="謝金",支出入力表!A710,"")</f>
        <v/>
      </c>
      <c r="C709" s="164" t="str">
        <f>IF(E709="謝金",支出入力表!C710,"")</f>
        <v/>
      </c>
      <c r="D709" s="165" t="str">
        <f>IF(支出入力表!E710="謝金","謝金","")</f>
        <v/>
      </c>
      <c r="E709" s="165" t="str">
        <f>IF(支出入力表!F710="謝金","謝金","")</f>
        <v/>
      </c>
      <c r="F709" s="164" t="str">
        <f>IF(E709="謝金",VLOOKUP(E709,支出入力表!F710:$M$2000,3,FALSE),"")</f>
        <v/>
      </c>
      <c r="G709" s="164" t="str">
        <f>IF(E709="謝金",VLOOKUP(E709,支出入力表!F710:$M$2000,4,FALSE),"")</f>
        <v/>
      </c>
      <c r="H709" s="166" t="str">
        <f>IF(E709="謝金",VLOOKUP(E709,支出入力表!F710:$M$2000,5,FALSE),"")</f>
        <v/>
      </c>
      <c r="I709" s="167" t="str">
        <f>IF(E709="謝金",VLOOKUP(E709,支出入力表!F710:$M$2000,6,FALSE),"")</f>
        <v/>
      </c>
      <c r="J709" s="167" t="str">
        <f>IF(E709="謝金",VLOOKUP(E709,支出入力表!F710:$M$2000,7,FALSE),"")</f>
        <v/>
      </c>
      <c r="K709" s="168" t="str">
        <f>IF(E709="謝金",VLOOKUP(E709,支出入力表!F710:$M$2000,8,FALSE),"")</f>
        <v/>
      </c>
    </row>
    <row r="710" spans="2:11" x14ac:dyDescent="0.55000000000000004">
      <c r="B710" s="178" t="str">
        <f>IF(E710="謝金",支出入力表!A711,"")</f>
        <v/>
      </c>
      <c r="C710" s="164" t="str">
        <f>IF(E710="謝金",支出入力表!C711,"")</f>
        <v/>
      </c>
      <c r="D710" s="165" t="str">
        <f>IF(支出入力表!E711="謝金","謝金","")</f>
        <v/>
      </c>
      <c r="E710" s="165" t="str">
        <f>IF(支出入力表!F711="謝金","謝金","")</f>
        <v/>
      </c>
      <c r="F710" s="164" t="str">
        <f>IF(E710="謝金",VLOOKUP(E710,支出入力表!F711:$M$2000,3,FALSE),"")</f>
        <v/>
      </c>
      <c r="G710" s="164" t="str">
        <f>IF(E710="謝金",VLOOKUP(E710,支出入力表!F711:$M$2000,4,FALSE),"")</f>
        <v/>
      </c>
      <c r="H710" s="166" t="str">
        <f>IF(E710="謝金",VLOOKUP(E710,支出入力表!F711:$M$2000,5,FALSE),"")</f>
        <v/>
      </c>
      <c r="I710" s="167" t="str">
        <f>IF(E710="謝金",VLOOKUP(E710,支出入力表!F711:$M$2000,6,FALSE),"")</f>
        <v/>
      </c>
      <c r="J710" s="167" t="str">
        <f>IF(E710="謝金",VLOOKUP(E710,支出入力表!F711:$M$2000,7,FALSE),"")</f>
        <v/>
      </c>
      <c r="K710" s="168" t="str">
        <f>IF(E710="謝金",VLOOKUP(E710,支出入力表!F711:$M$2000,8,FALSE),"")</f>
        <v/>
      </c>
    </row>
    <row r="711" spans="2:11" x14ac:dyDescent="0.55000000000000004">
      <c r="B711" s="178" t="str">
        <f>IF(E711="謝金",支出入力表!A712,"")</f>
        <v/>
      </c>
      <c r="C711" s="164" t="str">
        <f>IF(E711="謝金",支出入力表!C712,"")</f>
        <v/>
      </c>
      <c r="D711" s="165" t="str">
        <f>IF(支出入力表!E712="謝金","謝金","")</f>
        <v/>
      </c>
      <c r="E711" s="165" t="str">
        <f>IF(支出入力表!F712="謝金","謝金","")</f>
        <v/>
      </c>
      <c r="F711" s="164" t="str">
        <f>IF(E711="謝金",VLOOKUP(E711,支出入力表!F712:$M$2000,3,FALSE),"")</f>
        <v/>
      </c>
      <c r="G711" s="164" t="str">
        <f>IF(E711="謝金",VLOOKUP(E711,支出入力表!F712:$M$2000,4,FALSE),"")</f>
        <v/>
      </c>
      <c r="H711" s="166" t="str">
        <f>IF(E711="謝金",VLOOKUP(E711,支出入力表!F712:$M$2000,5,FALSE),"")</f>
        <v/>
      </c>
      <c r="I711" s="167" t="str">
        <f>IF(E711="謝金",VLOOKUP(E711,支出入力表!F712:$M$2000,6,FALSE),"")</f>
        <v/>
      </c>
      <c r="J711" s="167" t="str">
        <f>IF(E711="謝金",VLOOKUP(E711,支出入力表!F712:$M$2000,7,FALSE),"")</f>
        <v/>
      </c>
      <c r="K711" s="168" t="str">
        <f>IF(E711="謝金",VLOOKUP(E711,支出入力表!F712:$M$2000,8,FALSE),"")</f>
        <v/>
      </c>
    </row>
    <row r="712" spans="2:11" x14ac:dyDescent="0.55000000000000004">
      <c r="B712" s="178" t="str">
        <f>IF(E712="謝金",支出入力表!A713,"")</f>
        <v/>
      </c>
      <c r="C712" s="164" t="str">
        <f>IF(E712="謝金",支出入力表!C713,"")</f>
        <v/>
      </c>
      <c r="D712" s="165" t="str">
        <f>IF(支出入力表!E713="謝金","謝金","")</f>
        <v/>
      </c>
      <c r="E712" s="165" t="str">
        <f>IF(支出入力表!F713="謝金","謝金","")</f>
        <v/>
      </c>
      <c r="F712" s="164" t="str">
        <f>IF(E712="謝金",VLOOKUP(E712,支出入力表!F713:$M$2000,3,FALSE),"")</f>
        <v/>
      </c>
      <c r="G712" s="164" t="str">
        <f>IF(E712="謝金",VLOOKUP(E712,支出入力表!F713:$M$2000,4,FALSE),"")</f>
        <v/>
      </c>
      <c r="H712" s="166" t="str">
        <f>IF(E712="謝金",VLOOKUP(E712,支出入力表!F713:$M$2000,5,FALSE),"")</f>
        <v/>
      </c>
      <c r="I712" s="167" t="str">
        <f>IF(E712="謝金",VLOOKUP(E712,支出入力表!F713:$M$2000,6,FALSE),"")</f>
        <v/>
      </c>
      <c r="J712" s="167" t="str">
        <f>IF(E712="謝金",VLOOKUP(E712,支出入力表!F713:$M$2000,7,FALSE),"")</f>
        <v/>
      </c>
      <c r="K712" s="168" t="str">
        <f>IF(E712="謝金",VLOOKUP(E712,支出入力表!F713:$M$2000,8,FALSE),"")</f>
        <v/>
      </c>
    </row>
    <row r="713" spans="2:11" x14ac:dyDescent="0.55000000000000004">
      <c r="B713" s="178" t="str">
        <f>IF(E713="謝金",支出入力表!A714,"")</f>
        <v/>
      </c>
      <c r="C713" s="164" t="str">
        <f>IF(E713="謝金",支出入力表!C714,"")</f>
        <v/>
      </c>
      <c r="D713" s="165" t="str">
        <f>IF(支出入力表!E714="謝金","謝金","")</f>
        <v/>
      </c>
      <c r="E713" s="165" t="str">
        <f>IF(支出入力表!F714="謝金","謝金","")</f>
        <v/>
      </c>
      <c r="F713" s="164" t="str">
        <f>IF(E713="謝金",VLOOKUP(E713,支出入力表!F714:$M$2000,3,FALSE),"")</f>
        <v/>
      </c>
      <c r="G713" s="164" t="str">
        <f>IF(E713="謝金",VLOOKUP(E713,支出入力表!F714:$M$2000,4,FALSE),"")</f>
        <v/>
      </c>
      <c r="H713" s="166" t="str">
        <f>IF(E713="謝金",VLOOKUP(E713,支出入力表!F714:$M$2000,5,FALSE),"")</f>
        <v/>
      </c>
      <c r="I713" s="167" t="str">
        <f>IF(E713="謝金",VLOOKUP(E713,支出入力表!F714:$M$2000,6,FALSE),"")</f>
        <v/>
      </c>
      <c r="J713" s="167" t="str">
        <f>IF(E713="謝金",VLOOKUP(E713,支出入力表!F714:$M$2000,7,FALSE),"")</f>
        <v/>
      </c>
      <c r="K713" s="168" t="str">
        <f>IF(E713="謝金",VLOOKUP(E713,支出入力表!F714:$M$2000,8,FALSE),"")</f>
        <v/>
      </c>
    </row>
    <row r="714" spans="2:11" x14ac:dyDescent="0.55000000000000004">
      <c r="B714" s="178" t="str">
        <f>IF(E714="謝金",支出入力表!A715,"")</f>
        <v/>
      </c>
      <c r="C714" s="164" t="str">
        <f>IF(E714="謝金",支出入力表!C715,"")</f>
        <v/>
      </c>
      <c r="D714" s="165" t="str">
        <f>IF(支出入力表!E715="謝金","謝金","")</f>
        <v/>
      </c>
      <c r="E714" s="165" t="str">
        <f>IF(支出入力表!F715="謝金","謝金","")</f>
        <v/>
      </c>
      <c r="F714" s="164" t="str">
        <f>IF(E714="謝金",VLOOKUP(E714,支出入力表!F715:$M$2000,3,FALSE),"")</f>
        <v/>
      </c>
      <c r="G714" s="164" t="str">
        <f>IF(E714="謝金",VLOOKUP(E714,支出入力表!F715:$M$2000,4,FALSE),"")</f>
        <v/>
      </c>
      <c r="H714" s="166" t="str">
        <f>IF(E714="謝金",VLOOKUP(E714,支出入力表!F715:$M$2000,5,FALSE),"")</f>
        <v/>
      </c>
      <c r="I714" s="167" t="str">
        <f>IF(E714="謝金",VLOOKUP(E714,支出入力表!F715:$M$2000,6,FALSE),"")</f>
        <v/>
      </c>
      <c r="J714" s="167" t="str">
        <f>IF(E714="謝金",VLOOKUP(E714,支出入力表!F715:$M$2000,7,FALSE),"")</f>
        <v/>
      </c>
      <c r="K714" s="168" t="str">
        <f>IF(E714="謝金",VLOOKUP(E714,支出入力表!F715:$M$2000,8,FALSE),"")</f>
        <v/>
      </c>
    </row>
    <row r="715" spans="2:11" x14ac:dyDescent="0.55000000000000004">
      <c r="B715" s="178" t="str">
        <f>IF(E715="謝金",支出入力表!A716,"")</f>
        <v/>
      </c>
      <c r="C715" s="164" t="str">
        <f>IF(E715="謝金",支出入力表!C716,"")</f>
        <v/>
      </c>
      <c r="D715" s="165" t="str">
        <f>IF(支出入力表!E716="謝金","謝金","")</f>
        <v/>
      </c>
      <c r="E715" s="165" t="str">
        <f>IF(支出入力表!F716="謝金","謝金","")</f>
        <v/>
      </c>
      <c r="F715" s="164" t="str">
        <f>IF(E715="謝金",VLOOKUP(E715,支出入力表!F716:$M$2000,3,FALSE),"")</f>
        <v/>
      </c>
      <c r="G715" s="164" t="str">
        <f>IF(E715="謝金",VLOOKUP(E715,支出入力表!F716:$M$2000,4,FALSE),"")</f>
        <v/>
      </c>
      <c r="H715" s="166" t="str">
        <f>IF(E715="謝金",VLOOKUP(E715,支出入力表!F716:$M$2000,5,FALSE),"")</f>
        <v/>
      </c>
      <c r="I715" s="167" t="str">
        <f>IF(E715="謝金",VLOOKUP(E715,支出入力表!F716:$M$2000,6,FALSE),"")</f>
        <v/>
      </c>
      <c r="J715" s="167" t="str">
        <f>IF(E715="謝金",VLOOKUP(E715,支出入力表!F716:$M$2000,7,FALSE),"")</f>
        <v/>
      </c>
      <c r="K715" s="168" t="str">
        <f>IF(E715="謝金",VLOOKUP(E715,支出入力表!F716:$M$2000,8,FALSE),"")</f>
        <v/>
      </c>
    </row>
    <row r="716" spans="2:11" x14ac:dyDescent="0.55000000000000004">
      <c r="B716" s="178" t="str">
        <f>IF(E716="謝金",支出入力表!A717,"")</f>
        <v/>
      </c>
      <c r="C716" s="164" t="str">
        <f>IF(E716="謝金",支出入力表!C717,"")</f>
        <v/>
      </c>
      <c r="D716" s="165" t="str">
        <f>IF(支出入力表!E717="謝金","謝金","")</f>
        <v/>
      </c>
      <c r="E716" s="165" t="str">
        <f>IF(支出入力表!F717="謝金","謝金","")</f>
        <v/>
      </c>
      <c r="F716" s="164" t="str">
        <f>IF(E716="謝金",VLOOKUP(E716,支出入力表!F717:$M$2000,3,FALSE),"")</f>
        <v/>
      </c>
      <c r="G716" s="164" t="str">
        <f>IF(E716="謝金",VLOOKUP(E716,支出入力表!F717:$M$2000,4,FALSE),"")</f>
        <v/>
      </c>
      <c r="H716" s="166" t="str">
        <f>IF(E716="謝金",VLOOKUP(E716,支出入力表!F717:$M$2000,5,FALSE),"")</f>
        <v/>
      </c>
      <c r="I716" s="167" t="str">
        <f>IF(E716="謝金",VLOOKUP(E716,支出入力表!F717:$M$2000,6,FALSE),"")</f>
        <v/>
      </c>
      <c r="J716" s="167" t="str">
        <f>IF(E716="謝金",VLOOKUP(E716,支出入力表!F717:$M$2000,7,FALSE),"")</f>
        <v/>
      </c>
      <c r="K716" s="168" t="str">
        <f>IF(E716="謝金",VLOOKUP(E716,支出入力表!F717:$M$2000,8,FALSE),"")</f>
        <v/>
      </c>
    </row>
    <row r="717" spans="2:11" x14ac:dyDescent="0.55000000000000004">
      <c r="B717" s="178" t="str">
        <f>IF(E717="謝金",支出入力表!A718,"")</f>
        <v/>
      </c>
      <c r="C717" s="164" t="str">
        <f>IF(E717="謝金",支出入力表!C718,"")</f>
        <v/>
      </c>
      <c r="D717" s="165" t="str">
        <f>IF(支出入力表!E718="謝金","謝金","")</f>
        <v/>
      </c>
      <c r="E717" s="165" t="str">
        <f>IF(支出入力表!F718="謝金","謝金","")</f>
        <v/>
      </c>
      <c r="F717" s="164" t="str">
        <f>IF(E717="謝金",VLOOKUP(E717,支出入力表!F718:$M$2000,3,FALSE),"")</f>
        <v/>
      </c>
      <c r="G717" s="164" t="str">
        <f>IF(E717="謝金",VLOOKUP(E717,支出入力表!F718:$M$2000,4,FALSE),"")</f>
        <v/>
      </c>
      <c r="H717" s="166" t="str">
        <f>IF(E717="謝金",VLOOKUP(E717,支出入力表!F718:$M$2000,5,FALSE),"")</f>
        <v/>
      </c>
      <c r="I717" s="167" t="str">
        <f>IF(E717="謝金",VLOOKUP(E717,支出入力表!F718:$M$2000,6,FALSE),"")</f>
        <v/>
      </c>
      <c r="J717" s="167" t="str">
        <f>IF(E717="謝金",VLOOKUP(E717,支出入力表!F718:$M$2000,7,FALSE),"")</f>
        <v/>
      </c>
      <c r="K717" s="168" t="str">
        <f>IF(E717="謝金",VLOOKUP(E717,支出入力表!F718:$M$2000,8,FALSE),"")</f>
        <v/>
      </c>
    </row>
    <row r="718" spans="2:11" x14ac:dyDescent="0.55000000000000004">
      <c r="B718" s="178" t="str">
        <f>IF(E718="謝金",支出入力表!A719,"")</f>
        <v/>
      </c>
      <c r="C718" s="164" t="str">
        <f>IF(E718="謝金",支出入力表!C719,"")</f>
        <v/>
      </c>
      <c r="D718" s="165" t="str">
        <f>IF(支出入力表!E719="謝金","謝金","")</f>
        <v/>
      </c>
      <c r="E718" s="165" t="str">
        <f>IF(支出入力表!F719="謝金","謝金","")</f>
        <v/>
      </c>
      <c r="F718" s="164" t="str">
        <f>IF(E718="謝金",VLOOKUP(E718,支出入力表!F719:$M$2000,3,FALSE),"")</f>
        <v/>
      </c>
      <c r="G718" s="164" t="str">
        <f>IF(E718="謝金",VLOOKUP(E718,支出入力表!F719:$M$2000,4,FALSE),"")</f>
        <v/>
      </c>
      <c r="H718" s="166" t="str">
        <f>IF(E718="謝金",VLOOKUP(E718,支出入力表!F719:$M$2000,5,FALSE),"")</f>
        <v/>
      </c>
      <c r="I718" s="167" t="str">
        <f>IF(E718="謝金",VLOOKUP(E718,支出入力表!F719:$M$2000,6,FALSE),"")</f>
        <v/>
      </c>
      <c r="J718" s="167" t="str">
        <f>IF(E718="謝金",VLOOKUP(E718,支出入力表!F719:$M$2000,7,FALSE),"")</f>
        <v/>
      </c>
      <c r="K718" s="168" t="str">
        <f>IF(E718="謝金",VLOOKUP(E718,支出入力表!F719:$M$2000,8,FALSE),"")</f>
        <v/>
      </c>
    </row>
    <row r="719" spans="2:11" x14ac:dyDescent="0.55000000000000004">
      <c r="B719" s="178" t="str">
        <f>IF(E719="謝金",支出入力表!A720,"")</f>
        <v/>
      </c>
      <c r="C719" s="164" t="str">
        <f>IF(E719="謝金",支出入力表!C720,"")</f>
        <v/>
      </c>
      <c r="D719" s="165" t="str">
        <f>IF(支出入力表!E720="謝金","謝金","")</f>
        <v/>
      </c>
      <c r="E719" s="165" t="str">
        <f>IF(支出入力表!F720="謝金","謝金","")</f>
        <v/>
      </c>
      <c r="F719" s="164" t="str">
        <f>IF(E719="謝金",VLOOKUP(E719,支出入力表!F720:$M$2000,3,FALSE),"")</f>
        <v/>
      </c>
      <c r="G719" s="164" t="str">
        <f>IF(E719="謝金",VLOOKUP(E719,支出入力表!F720:$M$2000,4,FALSE),"")</f>
        <v/>
      </c>
      <c r="H719" s="166" t="str">
        <f>IF(E719="謝金",VLOOKUP(E719,支出入力表!F720:$M$2000,5,FALSE),"")</f>
        <v/>
      </c>
      <c r="I719" s="167" t="str">
        <f>IF(E719="謝金",VLOOKUP(E719,支出入力表!F720:$M$2000,6,FALSE),"")</f>
        <v/>
      </c>
      <c r="J719" s="167" t="str">
        <f>IF(E719="謝金",VLOOKUP(E719,支出入力表!F720:$M$2000,7,FALSE),"")</f>
        <v/>
      </c>
      <c r="K719" s="168" t="str">
        <f>IF(E719="謝金",VLOOKUP(E719,支出入力表!F720:$M$2000,8,FALSE),"")</f>
        <v/>
      </c>
    </row>
    <row r="720" spans="2:11" x14ac:dyDescent="0.55000000000000004">
      <c r="B720" s="178" t="str">
        <f>IF(E720="謝金",支出入力表!A721,"")</f>
        <v/>
      </c>
      <c r="C720" s="164" t="str">
        <f>IF(E720="謝金",支出入力表!C721,"")</f>
        <v/>
      </c>
      <c r="D720" s="165" t="str">
        <f>IF(支出入力表!E721="謝金","謝金","")</f>
        <v/>
      </c>
      <c r="E720" s="165" t="str">
        <f>IF(支出入力表!F721="謝金","謝金","")</f>
        <v/>
      </c>
      <c r="F720" s="164" t="str">
        <f>IF(E720="謝金",VLOOKUP(E720,支出入力表!F721:$M$2000,3,FALSE),"")</f>
        <v/>
      </c>
      <c r="G720" s="164" t="str">
        <f>IF(E720="謝金",VLOOKUP(E720,支出入力表!F721:$M$2000,4,FALSE),"")</f>
        <v/>
      </c>
      <c r="H720" s="166" t="str">
        <f>IF(E720="謝金",VLOOKUP(E720,支出入力表!F721:$M$2000,5,FALSE),"")</f>
        <v/>
      </c>
      <c r="I720" s="167" t="str">
        <f>IF(E720="謝金",VLOOKUP(E720,支出入力表!F721:$M$2000,6,FALSE),"")</f>
        <v/>
      </c>
      <c r="J720" s="167" t="str">
        <f>IF(E720="謝金",VLOOKUP(E720,支出入力表!F721:$M$2000,7,FALSE),"")</f>
        <v/>
      </c>
      <c r="K720" s="168" t="str">
        <f>IF(E720="謝金",VLOOKUP(E720,支出入力表!F721:$M$2000,8,FALSE),"")</f>
        <v/>
      </c>
    </row>
    <row r="721" spans="2:11" x14ac:dyDescent="0.55000000000000004">
      <c r="B721" s="178" t="str">
        <f>IF(E721="謝金",支出入力表!A722,"")</f>
        <v/>
      </c>
      <c r="C721" s="164" t="str">
        <f>IF(E721="謝金",支出入力表!C722,"")</f>
        <v/>
      </c>
      <c r="D721" s="165" t="str">
        <f>IF(支出入力表!E722="謝金","謝金","")</f>
        <v/>
      </c>
      <c r="E721" s="165" t="str">
        <f>IF(支出入力表!F722="謝金","謝金","")</f>
        <v/>
      </c>
      <c r="F721" s="164" t="str">
        <f>IF(E721="謝金",VLOOKUP(E721,支出入力表!F722:$M$2000,3,FALSE),"")</f>
        <v/>
      </c>
      <c r="G721" s="164" t="str">
        <f>IF(E721="謝金",VLOOKUP(E721,支出入力表!F722:$M$2000,4,FALSE),"")</f>
        <v/>
      </c>
      <c r="H721" s="166" t="str">
        <f>IF(E721="謝金",VLOOKUP(E721,支出入力表!F722:$M$2000,5,FALSE),"")</f>
        <v/>
      </c>
      <c r="I721" s="167" t="str">
        <f>IF(E721="謝金",VLOOKUP(E721,支出入力表!F722:$M$2000,6,FALSE),"")</f>
        <v/>
      </c>
      <c r="J721" s="167" t="str">
        <f>IF(E721="謝金",VLOOKUP(E721,支出入力表!F722:$M$2000,7,FALSE),"")</f>
        <v/>
      </c>
      <c r="K721" s="168" t="str">
        <f>IF(E721="謝金",VLOOKUP(E721,支出入力表!F722:$M$2000,8,FALSE),"")</f>
        <v/>
      </c>
    </row>
    <row r="722" spans="2:11" x14ac:dyDescent="0.55000000000000004">
      <c r="B722" s="178" t="str">
        <f>IF(E722="謝金",支出入力表!A723,"")</f>
        <v/>
      </c>
      <c r="C722" s="164" t="str">
        <f>IF(E722="謝金",支出入力表!C723,"")</f>
        <v/>
      </c>
      <c r="D722" s="165" t="str">
        <f>IF(支出入力表!E723="謝金","謝金","")</f>
        <v/>
      </c>
      <c r="E722" s="165" t="str">
        <f>IF(支出入力表!F723="謝金","謝金","")</f>
        <v/>
      </c>
      <c r="F722" s="164" t="str">
        <f>IF(E722="謝金",VLOOKUP(E722,支出入力表!F723:$M$2000,3,FALSE),"")</f>
        <v/>
      </c>
      <c r="G722" s="164" t="str">
        <f>IF(E722="謝金",VLOOKUP(E722,支出入力表!F723:$M$2000,4,FALSE),"")</f>
        <v/>
      </c>
      <c r="H722" s="166" t="str">
        <f>IF(E722="謝金",VLOOKUP(E722,支出入力表!F723:$M$2000,5,FALSE),"")</f>
        <v/>
      </c>
      <c r="I722" s="167" t="str">
        <f>IF(E722="謝金",VLOOKUP(E722,支出入力表!F723:$M$2000,6,FALSE),"")</f>
        <v/>
      </c>
      <c r="J722" s="167" t="str">
        <f>IF(E722="謝金",VLOOKUP(E722,支出入力表!F723:$M$2000,7,FALSE),"")</f>
        <v/>
      </c>
      <c r="K722" s="168" t="str">
        <f>IF(E722="謝金",VLOOKUP(E722,支出入力表!F723:$M$2000,8,FALSE),"")</f>
        <v/>
      </c>
    </row>
    <row r="723" spans="2:11" x14ac:dyDescent="0.55000000000000004">
      <c r="B723" s="178" t="str">
        <f>IF(E723="謝金",支出入力表!A724,"")</f>
        <v/>
      </c>
      <c r="C723" s="164" t="str">
        <f>IF(E723="謝金",支出入力表!C724,"")</f>
        <v/>
      </c>
      <c r="D723" s="165" t="str">
        <f>IF(支出入力表!E724="謝金","謝金","")</f>
        <v/>
      </c>
      <c r="E723" s="165" t="str">
        <f>IF(支出入力表!F724="謝金","謝金","")</f>
        <v/>
      </c>
      <c r="F723" s="164" t="str">
        <f>IF(E723="謝金",VLOOKUP(E723,支出入力表!F724:$M$2000,3,FALSE),"")</f>
        <v/>
      </c>
      <c r="G723" s="164" t="str">
        <f>IF(E723="謝金",VLOOKUP(E723,支出入力表!F724:$M$2000,4,FALSE),"")</f>
        <v/>
      </c>
      <c r="H723" s="166" t="str">
        <f>IF(E723="謝金",VLOOKUP(E723,支出入力表!F724:$M$2000,5,FALSE),"")</f>
        <v/>
      </c>
      <c r="I723" s="167" t="str">
        <f>IF(E723="謝金",VLOOKUP(E723,支出入力表!F724:$M$2000,6,FALSE),"")</f>
        <v/>
      </c>
      <c r="J723" s="167" t="str">
        <f>IF(E723="謝金",VLOOKUP(E723,支出入力表!F724:$M$2000,7,FALSE),"")</f>
        <v/>
      </c>
      <c r="K723" s="168" t="str">
        <f>IF(E723="謝金",VLOOKUP(E723,支出入力表!F724:$M$2000,8,FALSE),"")</f>
        <v/>
      </c>
    </row>
    <row r="724" spans="2:11" x14ac:dyDescent="0.55000000000000004">
      <c r="B724" s="178" t="str">
        <f>IF(E724="謝金",支出入力表!A725,"")</f>
        <v/>
      </c>
      <c r="C724" s="164" t="str">
        <f>IF(E724="謝金",支出入力表!C725,"")</f>
        <v/>
      </c>
      <c r="D724" s="165" t="str">
        <f>IF(支出入力表!E725="謝金","謝金","")</f>
        <v/>
      </c>
      <c r="E724" s="165" t="str">
        <f>IF(支出入力表!F725="謝金","謝金","")</f>
        <v/>
      </c>
      <c r="F724" s="164" t="str">
        <f>IF(E724="謝金",VLOOKUP(E724,支出入力表!F725:$M$2000,3,FALSE),"")</f>
        <v/>
      </c>
      <c r="G724" s="164" t="str">
        <f>IF(E724="謝金",VLOOKUP(E724,支出入力表!F725:$M$2000,4,FALSE),"")</f>
        <v/>
      </c>
      <c r="H724" s="166" t="str">
        <f>IF(E724="謝金",VLOOKUP(E724,支出入力表!F725:$M$2000,5,FALSE),"")</f>
        <v/>
      </c>
      <c r="I724" s="167" t="str">
        <f>IF(E724="謝金",VLOOKUP(E724,支出入力表!F725:$M$2000,6,FALSE),"")</f>
        <v/>
      </c>
      <c r="J724" s="167" t="str">
        <f>IF(E724="謝金",VLOOKUP(E724,支出入力表!F725:$M$2000,7,FALSE),"")</f>
        <v/>
      </c>
      <c r="K724" s="168" t="str">
        <f>IF(E724="謝金",VLOOKUP(E724,支出入力表!F725:$M$2000,8,FALSE),"")</f>
        <v/>
      </c>
    </row>
    <row r="725" spans="2:11" x14ac:dyDescent="0.55000000000000004">
      <c r="B725" s="178" t="str">
        <f>IF(E725="謝金",支出入力表!A726,"")</f>
        <v/>
      </c>
      <c r="C725" s="164" t="str">
        <f>IF(E725="謝金",支出入力表!C726,"")</f>
        <v/>
      </c>
      <c r="D725" s="165" t="str">
        <f>IF(支出入力表!E726="謝金","謝金","")</f>
        <v/>
      </c>
      <c r="E725" s="165" t="str">
        <f>IF(支出入力表!F726="謝金","謝金","")</f>
        <v/>
      </c>
      <c r="F725" s="164" t="str">
        <f>IF(E725="謝金",VLOOKUP(E725,支出入力表!F726:$M$2000,3,FALSE),"")</f>
        <v/>
      </c>
      <c r="G725" s="164" t="str">
        <f>IF(E725="謝金",VLOOKUP(E725,支出入力表!F726:$M$2000,4,FALSE),"")</f>
        <v/>
      </c>
      <c r="H725" s="166" t="str">
        <f>IF(E725="謝金",VLOOKUP(E725,支出入力表!F726:$M$2000,5,FALSE),"")</f>
        <v/>
      </c>
      <c r="I725" s="167" t="str">
        <f>IF(E725="謝金",VLOOKUP(E725,支出入力表!F726:$M$2000,6,FALSE),"")</f>
        <v/>
      </c>
      <c r="J725" s="167" t="str">
        <f>IF(E725="謝金",VLOOKUP(E725,支出入力表!F726:$M$2000,7,FALSE),"")</f>
        <v/>
      </c>
      <c r="K725" s="168" t="str">
        <f>IF(E725="謝金",VLOOKUP(E725,支出入力表!F726:$M$2000,8,FALSE),"")</f>
        <v/>
      </c>
    </row>
    <row r="726" spans="2:11" x14ac:dyDescent="0.55000000000000004">
      <c r="B726" s="178" t="str">
        <f>IF(E726="謝金",支出入力表!A727,"")</f>
        <v/>
      </c>
      <c r="C726" s="164" t="str">
        <f>IF(E726="謝金",支出入力表!C727,"")</f>
        <v/>
      </c>
      <c r="D726" s="165" t="str">
        <f>IF(支出入力表!E727="謝金","謝金","")</f>
        <v/>
      </c>
      <c r="E726" s="165" t="str">
        <f>IF(支出入力表!F727="謝金","謝金","")</f>
        <v/>
      </c>
      <c r="F726" s="164" t="str">
        <f>IF(E726="謝金",VLOOKUP(E726,支出入力表!F727:$M$2000,3,FALSE),"")</f>
        <v/>
      </c>
      <c r="G726" s="164" t="str">
        <f>IF(E726="謝金",VLOOKUP(E726,支出入力表!F727:$M$2000,4,FALSE),"")</f>
        <v/>
      </c>
      <c r="H726" s="166" t="str">
        <f>IF(E726="謝金",VLOOKUP(E726,支出入力表!F727:$M$2000,5,FALSE),"")</f>
        <v/>
      </c>
      <c r="I726" s="167" t="str">
        <f>IF(E726="謝金",VLOOKUP(E726,支出入力表!F727:$M$2000,6,FALSE),"")</f>
        <v/>
      </c>
      <c r="J726" s="167" t="str">
        <f>IF(E726="謝金",VLOOKUP(E726,支出入力表!F727:$M$2000,7,FALSE),"")</f>
        <v/>
      </c>
      <c r="K726" s="168" t="str">
        <f>IF(E726="謝金",VLOOKUP(E726,支出入力表!F727:$M$2000,8,FALSE),"")</f>
        <v/>
      </c>
    </row>
    <row r="727" spans="2:11" x14ac:dyDescent="0.55000000000000004">
      <c r="B727" s="178" t="str">
        <f>IF(E727="謝金",支出入力表!A728,"")</f>
        <v/>
      </c>
      <c r="C727" s="164" t="str">
        <f>IF(E727="謝金",支出入力表!C728,"")</f>
        <v/>
      </c>
      <c r="D727" s="165" t="str">
        <f>IF(支出入力表!E728="謝金","謝金","")</f>
        <v/>
      </c>
      <c r="E727" s="165" t="str">
        <f>IF(支出入力表!F728="謝金","謝金","")</f>
        <v/>
      </c>
      <c r="F727" s="164" t="str">
        <f>IF(E727="謝金",VLOOKUP(E727,支出入力表!F728:$M$2000,3,FALSE),"")</f>
        <v/>
      </c>
      <c r="G727" s="164" t="str">
        <f>IF(E727="謝金",VLOOKUP(E727,支出入力表!F728:$M$2000,4,FALSE),"")</f>
        <v/>
      </c>
      <c r="H727" s="166" t="str">
        <f>IF(E727="謝金",VLOOKUP(E727,支出入力表!F728:$M$2000,5,FALSE),"")</f>
        <v/>
      </c>
      <c r="I727" s="167" t="str">
        <f>IF(E727="謝金",VLOOKUP(E727,支出入力表!F728:$M$2000,6,FALSE),"")</f>
        <v/>
      </c>
      <c r="J727" s="167" t="str">
        <f>IF(E727="謝金",VLOOKUP(E727,支出入力表!F728:$M$2000,7,FALSE),"")</f>
        <v/>
      </c>
      <c r="K727" s="168" t="str">
        <f>IF(E727="謝金",VLOOKUP(E727,支出入力表!F728:$M$2000,8,FALSE),"")</f>
        <v/>
      </c>
    </row>
    <row r="728" spans="2:11" x14ac:dyDescent="0.55000000000000004">
      <c r="B728" s="178" t="str">
        <f>IF(E728="謝金",支出入力表!A729,"")</f>
        <v/>
      </c>
      <c r="C728" s="164" t="str">
        <f>IF(E728="謝金",支出入力表!C729,"")</f>
        <v/>
      </c>
      <c r="D728" s="165" t="str">
        <f>IF(支出入力表!E729="謝金","謝金","")</f>
        <v/>
      </c>
      <c r="E728" s="165" t="str">
        <f>IF(支出入力表!F729="謝金","謝金","")</f>
        <v/>
      </c>
      <c r="F728" s="164" t="str">
        <f>IF(E728="謝金",VLOOKUP(E728,支出入力表!F729:$M$2000,3,FALSE),"")</f>
        <v/>
      </c>
      <c r="G728" s="164" t="str">
        <f>IF(E728="謝金",VLOOKUP(E728,支出入力表!F729:$M$2000,4,FALSE),"")</f>
        <v/>
      </c>
      <c r="H728" s="166" t="str">
        <f>IF(E728="謝金",VLOOKUP(E728,支出入力表!F729:$M$2000,5,FALSE),"")</f>
        <v/>
      </c>
      <c r="I728" s="167" t="str">
        <f>IF(E728="謝金",VLOOKUP(E728,支出入力表!F729:$M$2000,6,FALSE),"")</f>
        <v/>
      </c>
      <c r="J728" s="167" t="str">
        <f>IF(E728="謝金",VLOOKUP(E728,支出入力表!F729:$M$2000,7,FALSE),"")</f>
        <v/>
      </c>
      <c r="K728" s="168" t="str">
        <f>IF(E728="謝金",VLOOKUP(E728,支出入力表!F729:$M$2000,8,FALSE),"")</f>
        <v/>
      </c>
    </row>
    <row r="729" spans="2:11" x14ac:dyDescent="0.55000000000000004">
      <c r="B729" s="178" t="str">
        <f>IF(E729="謝金",支出入力表!A730,"")</f>
        <v/>
      </c>
      <c r="C729" s="164" t="str">
        <f>IF(E729="謝金",支出入力表!C730,"")</f>
        <v/>
      </c>
      <c r="D729" s="165" t="str">
        <f>IF(支出入力表!E730="謝金","謝金","")</f>
        <v/>
      </c>
      <c r="E729" s="165" t="str">
        <f>IF(支出入力表!F730="謝金","謝金","")</f>
        <v/>
      </c>
      <c r="F729" s="164" t="str">
        <f>IF(E729="謝金",VLOOKUP(E729,支出入力表!F730:$M$2000,3,FALSE),"")</f>
        <v/>
      </c>
      <c r="G729" s="164" t="str">
        <f>IF(E729="謝金",VLOOKUP(E729,支出入力表!F730:$M$2000,4,FALSE),"")</f>
        <v/>
      </c>
      <c r="H729" s="166" t="str">
        <f>IF(E729="謝金",VLOOKUP(E729,支出入力表!F730:$M$2000,5,FALSE),"")</f>
        <v/>
      </c>
      <c r="I729" s="167" t="str">
        <f>IF(E729="謝金",VLOOKUP(E729,支出入力表!F730:$M$2000,6,FALSE),"")</f>
        <v/>
      </c>
      <c r="J729" s="167" t="str">
        <f>IF(E729="謝金",VLOOKUP(E729,支出入力表!F730:$M$2000,7,FALSE),"")</f>
        <v/>
      </c>
      <c r="K729" s="168" t="str">
        <f>IF(E729="謝金",VLOOKUP(E729,支出入力表!F730:$M$2000,8,FALSE),"")</f>
        <v/>
      </c>
    </row>
    <row r="730" spans="2:11" x14ac:dyDescent="0.55000000000000004">
      <c r="B730" s="178" t="str">
        <f>IF(E730="謝金",支出入力表!A731,"")</f>
        <v/>
      </c>
      <c r="C730" s="164" t="str">
        <f>IF(E730="謝金",支出入力表!C731,"")</f>
        <v/>
      </c>
      <c r="D730" s="165" t="str">
        <f>IF(支出入力表!E731="謝金","謝金","")</f>
        <v/>
      </c>
      <c r="E730" s="165" t="str">
        <f>IF(支出入力表!F731="謝金","謝金","")</f>
        <v/>
      </c>
      <c r="F730" s="164" t="str">
        <f>IF(E730="謝金",VLOOKUP(E730,支出入力表!F731:$M$2000,3,FALSE),"")</f>
        <v/>
      </c>
      <c r="G730" s="164" t="str">
        <f>IF(E730="謝金",VLOOKUP(E730,支出入力表!F731:$M$2000,4,FALSE),"")</f>
        <v/>
      </c>
      <c r="H730" s="166" t="str">
        <f>IF(E730="謝金",VLOOKUP(E730,支出入力表!F731:$M$2000,5,FALSE),"")</f>
        <v/>
      </c>
      <c r="I730" s="167" t="str">
        <f>IF(E730="謝金",VLOOKUP(E730,支出入力表!F731:$M$2000,6,FALSE),"")</f>
        <v/>
      </c>
      <c r="J730" s="167" t="str">
        <f>IF(E730="謝金",VLOOKUP(E730,支出入力表!F731:$M$2000,7,FALSE),"")</f>
        <v/>
      </c>
      <c r="K730" s="168" t="str">
        <f>IF(E730="謝金",VLOOKUP(E730,支出入力表!F731:$M$2000,8,FALSE),"")</f>
        <v/>
      </c>
    </row>
    <row r="731" spans="2:11" x14ac:dyDescent="0.55000000000000004">
      <c r="B731" s="178" t="str">
        <f>IF(E731="謝金",支出入力表!A732,"")</f>
        <v/>
      </c>
      <c r="C731" s="164" t="str">
        <f>IF(E731="謝金",支出入力表!C732,"")</f>
        <v/>
      </c>
      <c r="D731" s="165" t="str">
        <f>IF(支出入力表!E732="謝金","謝金","")</f>
        <v/>
      </c>
      <c r="E731" s="165" t="str">
        <f>IF(支出入力表!F732="謝金","謝金","")</f>
        <v/>
      </c>
      <c r="F731" s="164" t="str">
        <f>IF(E731="謝金",VLOOKUP(E731,支出入力表!F732:$M$2000,3,FALSE),"")</f>
        <v/>
      </c>
      <c r="G731" s="164" t="str">
        <f>IF(E731="謝金",VLOOKUP(E731,支出入力表!F732:$M$2000,4,FALSE),"")</f>
        <v/>
      </c>
      <c r="H731" s="166" t="str">
        <f>IF(E731="謝金",VLOOKUP(E731,支出入力表!F732:$M$2000,5,FALSE),"")</f>
        <v/>
      </c>
      <c r="I731" s="167" t="str">
        <f>IF(E731="謝金",VLOOKUP(E731,支出入力表!F732:$M$2000,6,FALSE),"")</f>
        <v/>
      </c>
      <c r="J731" s="167" t="str">
        <f>IF(E731="謝金",VLOOKUP(E731,支出入力表!F732:$M$2000,7,FALSE),"")</f>
        <v/>
      </c>
      <c r="K731" s="168" t="str">
        <f>IF(E731="謝金",VLOOKUP(E731,支出入力表!F732:$M$2000,8,FALSE),"")</f>
        <v/>
      </c>
    </row>
    <row r="732" spans="2:11" x14ac:dyDescent="0.55000000000000004">
      <c r="B732" s="178" t="str">
        <f>IF(E732="謝金",支出入力表!A733,"")</f>
        <v/>
      </c>
      <c r="C732" s="164" t="str">
        <f>IF(E732="謝金",支出入力表!C733,"")</f>
        <v/>
      </c>
      <c r="D732" s="165" t="str">
        <f>IF(支出入力表!E733="謝金","謝金","")</f>
        <v/>
      </c>
      <c r="E732" s="165" t="str">
        <f>IF(支出入力表!F733="謝金","謝金","")</f>
        <v/>
      </c>
      <c r="F732" s="164" t="str">
        <f>IF(E732="謝金",VLOOKUP(E732,支出入力表!F733:$M$2000,3,FALSE),"")</f>
        <v/>
      </c>
      <c r="G732" s="164" t="str">
        <f>IF(E732="謝金",VLOOKUP(E732,支出入力表!F733:$M$2000,4,FALSE),"")</f>
        <v/>
      </c>
      <c r="H732" s="166" t="str">
        <f>IF(E732="謝金",VLOOKUP(E732,支出入力表!F733:$M$2000,5,FALSE),"")</f>
        <v/>
      </c>
      <c r="I732" s="167" t="str">
        <f>IF(E732="謝金",VLOOKUP(E732,支出入力表!F733:$M$2000,6,FALSE),"")</f>
        <v/>
      </c>
      <c r="J732" s="167" t="str">
        <f>IF(E732="謝金",VLOOKUP(E732,支出入力表!F733:$M$2000,7,FALSE),"")</f>
        <v/>
      </c>
      <c r="K732" s="168" t="str">
        <f>IF(E732="謝金",VLOOKUP(E732,支出入力表!F733:$M$2000,8,FALSE),"")</f>
        <v/>
      </c>
    </row>
    <row r="733" spans="2:11" x14ac:dyDescent="0.55000000000000004">
      <c r="B733" s="178" t="str">
        <f>IF(E733="謝金",支出入力表!A734,"")</f>
        <v/>
      </c>
      <c r="C733" s="164" t="str">
        <f>IF(E733="謝金",支出入力表!C734,"")</f>
        <v/>
      </c>
      <c r="D733" s="165" t="str">
        <f>IF(支出入力表!E734="謝金","謝金","")</f>
        <v/>
      </c>
      <c r="E733" s="165" t="str">
        <f>IF(支出入力表!F734="謝金","謝金","")</f>
        <v/>
      </c>
      <c r="F733" s="164" t="str">
        <f>IF(E733="謝金",VLOOKUP(E733,支出入力表!F734:$M$2000,3,FALSE),"")</f>
        <v/>
      </c>
      <c r="G733" s="164" t="str">
        <f>IF(E733="謝金",VLOOKUP(E733,支出入力表!F734:$M$2000,4,FALSE),"")</f>
        <v/>
      </c>
      <c r="H733" s="166" t="str">
        <f>IF(E733="謝金",VLOOKUP(E733,支出入力表!F734:$M$2000,5,FALSE),"")</f>
        <v/>
      </c>
      <c r="I733" s="167" t="str">
        <f>IF(E733="謝金",VLOOKUP(E733,支出入力表!F734:$M$2000,6,FALSE),"")</f>
        <v/>
      </c>
      <c r="J733" s="167" t="str">
        <f>IF(E733="謝金",VLOOKUP(E733,支出入力表!F734:$M$2000,7,FALSE),"")</f>
        <v/>
      </c>
      <c r="K733" s="168" t="str">
        <f>IF(E733="謝金",VLOOKUP(E733,支出入力表!F734:$M$2000,8,FALSE),"")</f>
        <v/>
      </c>
    </row>
    <row r="734" spans="2:11" x14ac:dyDescent="0.55000000000000004">
      <c r="B734" s="178" t="str">
        <f>IF(E734="謝金",支出入力表!A735,"")</f>
        <v/>
      </c>
      <c r="C734" s="164" t="str">
        <f>IF(E734="謝金",支出入力表!C735,"")</f>
        <v/>
      </c>
      <c r="D734" s="165" t="str">
        <f>IF(支出入力表!E735="謝金","謝金","")</f>
        <v/>
      </c>
      <c r="E734" s="165" t="str">
        <f>IF(支出入力表!F735="謝金","謝金","")</f>
        <v/>
      </c>
      <c r="F734" s="164" t="str">
        <f>IF(E734="謝金",VLOOKUP(E734,支出入力表!F735:$M$2000,3,FALSE),"")</f>
        <v/>
      </c>
      <c r="G734" s="164" t="str">
        <f>IF(E734="謝金",VLOOKUP(E734,支出入力表!F735:$M$2000,4,FALSE),"")</f>
        <v/>
      </c>
      <c r="H734" s="166" t="str">
        <f>IF(E734="謝金",VLOOKUP(E734,支出入力表!F735:$M$2000,5,FALSE),"")</f>
        <v/>
      </c>
      <c r="I734" s="167" t="str">
        <f>IF(E734="謝金",VLOOKUP(E734,支出入力表!F735:$M$2000,6,FALSE),"")</f>
        <v/>
      </c>
      <c r="J734" s="167" t="str">
        <f>IF(E734="謝金",VLOOKUP(E734,支出入力表!F735:$M$2000,7,FALSE),"")</f>
        <v/>
      </c>
      <c r="K734" s="168" t="str">
        <f>IF(E734="謝金",VLOOKUP(E734,支出入力表!F735:$M$2000,8,FALSE),"")</f>
        <v/>
      </c>
    </row>
    <row r="735" spans="2:11" x14ac:dyDescent="0.55000000000000004">
      <c r="B735" s="178" t="str">
        <f>IF(E735="謝金",支出入力表!A736,"")</f>
        <v/>
      </c>
      <c r="C735" s="164" t="str">
        <f>IF(E735="謝金",支出入力表!C736,"")</f>
        <v/>
      </c>
      <c r="D735" s="165" t="str">
        <f>IF(支出入力表!E736="謝金","謝金","")</f>
        <v/>
      </c>
      <c r="E735" s="165" t="str">
        <f>IF(支出入力表!F736="謝金","謝金","")</f>
        <v/>
      </c>
      <c r="F735" s="164" t="str">
        <f>IF(E735="謝金",VLOOKUP(E735,支出入力表!F736:$M$2000,3,FALSE),"")</f>
        <v/>
      </c>
      <c r="G735" s="164" t="str">
        <f>IF(E735="謝金",VLOOKUP(E735,支出入力表!F736:$M$2000,4,FALSE),"")</f>
        <v/>
      </c>
      <c r="H735" s="166" t="str">
        <f>IF(E735="謝金",VLOOKUP(E735,支出入力表!F736:$M$2000,5,FALSE),"")</f>
        <v/>
      </c>
      <c r="I735" s="167" t="str">
        <f>IF(E735="謝金",VLOOKUP(E735,支出入力表!F736:$M$2000,6,FALSE),"")</f>
        <v/>
      </c>
      <c r="J735" s="167" t="str">
        <f>IF(E735="謝金",VLOOKUP(E735,支出入力表!F736:$M$2000,7,FALSE),"")</f>
        <v/>
      </c>
      <c r="K735" s="168" t="str">
        <f>IF(E735="謝金",VLOOKUP(E735,支出入力表!F736:$M$2000,8,FALSE),"")</f>
        <v/>
      </c>
    </row>
    <row r="736" spans="2:11" x14ac:dyDescent="0.55000000000000004">
      <c r="B736" s="178" t="str">
        <f>IF(E736="謝金",支出入力表!A737,"")</f>
        <v/>
      </c>
      <c r="C736" s="164" t="str">
        <f>IF(E736="謝金",支出入力表!C737,"")</f>
        <v/>
      </c>
      <c r="D736" s="165" t="str">
        <f>IF(支出入力表!E737="謝金","謝金","")</f>
        <v/>
      </c>
      <c r="E736" s="165" t="str">
        <f>IF(支出入力表!F737="謝金","謝金","")</f>
        <v/>
      </c>
      <c r="F736" s="164" t="str">
        <f>IF(E736="謝金",VLOOKUP(E736,支出入力表!F737:$M$2000,3,FALSE),"")</f>
        <v/>
      </c>
      <c r="G736" s="164" t="str">
        <f>IF(E736="謝金",VLOOKUP(E736,支出入力表!F737:$M$2000,4,FALSE),"")</f>
        <v/>
      </c>
      <c r="H736" s="166" t="str">
        <f>IF(E736="謝金",VLOOKUP(E736,支出入力表!F737:$M$2000,5,FALSE),"")</f>
        <v/>
      </c>
      <c r="I736" s="167" t="str">
        <f>IF(E736="謝金",VLOOKUP(E736,支出入力表!F737:$M$2000,6,FALSE),"")</f>
        <v/>
      </c>
      <c r="J736" s="167" t="str">
        <f>IF(E736="謝金",VLOOKUP(E736,支出入力表!F737:$M$2000,7,FALSE),"")</f>
        <v/>
      </c>
      <c r="K736" s="168" t="str">
        <f>IF(E736="謝金",VLOOKUP(E736,支出入力表!F737:$M$2000,8,FALSE),"")</f>
        <v/>
      </c>
    </row>
    <row r="737" spans="2:11" x14ac:dyDescent="0.55000000000000004">
      <c r="B737" s="178" t="str">
        <f>IF(E737="謝金",支出入力表!A738,"")</f>
        <v/>
      </c>
      <c r="C737" s="164" t="str">
        <f>IF(E737="謝金",支出入力表!C738,"")</f>
        <v/>
      </c>
      <c r="D737" s="165" t="str">
        <f>IF(支出入力表!E738="謝金","謝金","")</f>
        <v/>
      </c>
      <c r="E737" s="165" t="str">
        <f>IF(支出入力表!F738="謝金","謝金","")</f>
        <v/>
      </c>
      <c r="F737" s="164" t="str">
        <f>IF(E737="謝金",VLOOKUP(E737,支出入力表!F738:$M$2000,3,FALSE),"")</f>
        <v/>
      </c>
      <c r="G737" s="164" t="str">
        <f>IF(E737="謝金",VLOOKUP(E737,支出入力表!F738:$M$2000,4,FALSE),"")</f>
        <v/>
      </c>
      <c r="H737" s="166" t="str">
        <f>IF(E737="謝金",VLOOKUP(E737,支出入力表!F738:$M$2000,5,FALSE),"")</f>
        <v/>
      </c>
      <c r="I737" s="167" t="str">
        <f>IF(E737="謝金",VLOOKUP(E737,支出入力表!F738:$M$2000,6,FALSE),"")</f>
        <v/>
      </c>
      <c r="J737" s="167" t="str">
        <f>IF(E737="謝金",VLOOKUP(E737,支出入力表!F738:$M$2000,7,FALSE),"")</f>
        <v/>
      </c>
      <c r="K737" s="168" t="str">
        <f>IF(E737="謝金",VLOOKUP(E737,支出入力表!F738:$M$2000,8,FALSE),"")</f>
        <v/>
      </c>
    </row>
    <row r="738" spans="2:11" x14ac:dyDescent="0.55000000000000004">
      <c r="B738" s="178" t="str">
        <f>IF(E738="謝金",支出入力表!A739,"")</f>
        <v/>
      </c>
      <c r="C738" s="164" t="str">
        <f>IF(E738="謝金",支出入力表!C739,"")</f>
        <v/>
      </c>
      <c r="D738" s="165" t="str">
        <f>IF(支出入力表!E739="謝金","謝金","")</f>
        <v/>
      </c>
      <c r="E738" s="165" t="str">
        <f>IF(支出入力表!F739="謝金","謝金","")</f>
        <v/>
      </c>
      <c r="F738" s="164" t="str">
        <f>IF(E738="謝金",VLOOKUP(E738,支出入力表!F739:$M$2000,3,FALSE),"")</f>
        <v/>
      </c>
      <c r="G738" s="164" t="str">
        <f>IF(E738="謝金",VLOOKUP(E738,支出入力表!F739:$M$2000,4,FALSE),"")</f>
        <v/>
      </c>
      <c r="H738" s="166" t="str">
        <f>IF(E738="謝金",VLOOKUP(E738,支出入力表!F739:$M$2000,5,FALSE),"")</f>
        <v/>
      </c>
      <c r="I738" s="167" t="str">
        <f>IF(E738="謝金",VLOOKUP(E738,支出入力表!F739:$M$2000,6,FALSE),"")</f>
        <v/>
      </c>
      <c r="J738" s="167" t="str">
        <f>IF(E738="謝金",VLOOKUP(E738,支出入力表!F739:$M$2000,7,FALSE),"")</f>
        <v/>
      </c>
      <c r="K738" s="168" t="str">
        <f>IF(E738="謝金",VLOOKUP(E738,支出入力表!F739:$M$2000,8,FALSE),"")</f>
        <v/>
      </c>
    </row>
    <row r="739" spans="2:11" x14ac:dyDescent="0.55000000000000004">
      <c r="B739" s="178" t="str">
        <f>IF(E739="謝金",支出入力表!A740,"")</f>
        <v/>
      </c>
      <c r="C739" s="164" t="str">
        <f>IF(E739="謝金",支出入力表!C740,"")</f>
        <v/>
      </c>
      <c r="D739" s="165" t="str">
        <f>IF(支出入力表!E740="謝金","謝金","")</f>
        <v/>
      </c>
      <c r="E739" s="165" t="str">
        <f>IF(支出入力表!F740="謝金","謝金","")</f>
        <v/>
      </c>
      <c r="F739" s="164" t="str">
        <f>IF(E739="謝金",VLOOKUP(E739,支出入力表!F740:$M$2000,3,FALSE),"")</f>
        <v/>
      </c>
      <c r="G739" s="164" t="str">
        <f>IF(E739="謝金",VLOOKUP(E739,支出入力表!F740:$M$2000,4,FALSE),"")</f>
        <v/>
      </c>
      <c r="H739" s="166" t="str">
        <f>IF(E739="謝金",VLOOKUP(E739,支出入力表!F740:$M$2000,5,FALSE),"")</f>
        <v/>
      </c>
      <c r="I739" s="167" t="str">
        <f>IF(E739="謝金",VLOOKUP(E739,支出入力表!F740:$M$2000,6,FALSE),"")</f>
        <v/>
      </c>
      <c r="J739" s="167" t="str">
        <f>IF(E739="謝金",VLOOKUP(E739,支出入力表!F740:$M$2000,7,FALSE),"")</f>
        <v/>
      </c>
      <c r="K739" s="168" t="str">
        <f>IF(E739="謝金",VLOOKUP(E739,支出入力表!F740:$M$2000,8,FALSE),"")</f>
        <v/>
      </c>
    </row>
    <row r="740" spans="2:11" x14ac:dyDescent="0.55000000000000004">
      <c r="B740" s="178" t="str">
        <f>IF(E740="謝金",支出入力表!A741,"")</f>
        <v/>
      </c>
      <c r="C740" s="164" t="str">
        <f>IF(E740="謝金",支出入力表!C741,"")</f>
        <v/>
      </c>
      <c r="D740" s="165" t="str">
        <f>IF(支出入力表!E741="謝金","謝金","")</f>
        <v/>
      </c>
      <c r="E740" s="165" t="str">
        <f>IF(支出入力表!F741="謝金","謝金","")</f>
        <v/>
      </c>
      <c r="F740" s="164" t="str">
        <f>IF(E740="謝金",VLOOKUP(E740,支出入力表!F741:$M$2000,3,FALSE),"")</f>
        <v/>
      </c>
      <c r="G740" s="164" t="str">
        <f>IF(E740="謝金",VLOOKUP(E740,支出入力表!F741:$M$2000,4,FALSE),"")</f>
        <v/>
      </c>
      <c r="H740" s="166" t="str">
        <f>IF(E740="謝金",VLOOKUP(E740,支出入力表!F741:$M$2000,5,FALSE),"")</f>
        <v/>
      </c>
      <c r="I740" s="167" t="str">
        <f>IF(E740="謝金",VLOOKUP(E740,支出入力表!F741:$M$2000,6,FALSE),"")</f>
        <v/>
      </c>
      <c r="J740" s="167" t="str">
        <f>IF(E740="謝金",VLOOKUP(E740,支出入力表!F741:$M$2000,7,FALSE),"")</f>
        <v/>
      </c>
      <c r="K740" s="168" t="str">
        <f>IF(E740="謝金",VLOOKUP(E740,支出入力表!F741:$M$2000,8,FALSE),"")</f>
        <v/>
      </c>
    </row>
    <row r="741" spans="2:11" x14ac:dyDescent="0.55000000000000004">
      <c r="B741" s="178" t="str">
        <f>IF(E741="謝金",支出入力表!A742,"")</f>
        <v/>
      </c>
      <c r="C741" s="164" t="str">
        <f>IF(E741="謝金",支出入力表!C742,"")</f>
        <v/>
      </c>
      <c r="D741" s="165" t="str">
        <f>IF(支出入力表!E742="謝金","謝金","")</f>
        <v/>
      </c>
      <c r="E741" s="165" t="str">
        <f>IF(支出入力表!F742="謝金","謝金","")</f>
        <v/>
      </c>
      <c r="F741" s="164" t="str">
        <f>IF(E741="謝金",VLOOKUP(E741,支出入力表!F742:$M$2000,3,FALSE),"")</f>
        <v/>
      </c>
      <c r="G741" s="164" t="str">
        <f>IF(E741="謝金",VLOOKUP(E741,支出入力表!F742:$M$2000,4,FALSE),"")</f>
        <v/>
      </c>
      <c r="H741" s="166" t="str">
        <f>IF(E741="謝金",VLOOKUP(E741,支出入力表!F742:$M$2000,5,FALSE),"")</f>
        <v/>
      </c>
      <c r="I741" s="167" t="str">
        <f>IF(E741="謝金",VLOOKUP(E741,支出入力表!F742:$M$2000,6,FALSE),"")</f>
        <v/>
      </c>
      <c r="J741" s="167" t="str">
        <f>IF(E741="謝金",VLOOKUP(E741,支出入力表!F742:$M$2000,7,FALSE),"")</f>
        <v/>
      </c>
      <c r="K741" s="168" t="str">
        <f>IF(E741="謝金",VLOOKUP(E741,支出入力表!F742:$M$2000,8,FALSE),"")</f>
        <v/>
      </c>
    </row>
    <row r="742" spans="2:11" x14ac:dyDescent="0.55000000000000004">
      <c r="B742" s="178" t="str">
        <f>IF(E742="謝金",支出入力表!A743,"")</f>
        <v/>
      </c>
      <c r="C742" s="164" t="str">
        <f>IF(E742="謝金",支出入力表!C743,"")</f>
        <v/>
      </c>
      <c r="D742" s="165" t="str">
        <f>IF(支出入力表!E743="謝金","謝金","")</f>
        <v/>
      </c>
      <c r="E742" s="165" t="str">
        <f>IF(支出入力表!F743="謝金","謝金","")</f>
        <v/>
      </c>
      <c r="F742" s="164" t="str">
        <f>IF(E742="謝金",VLOOKUP(E742,支出入力表!F743:$M$2000,3,FALSE),"")</f>
        <v/>
      </c>
      <c r="G742" s="164" t="str">
        <f>IF(E742="謝金",VLOOKUP(E742,支出入力表!F743:$M$2000,4,FALSE),"")</f>
        <v/>
      </c>
      <c r="H742" s="166" t="str">
        <f>IF(E742="謝金",VLOOKUP(E742,支出入力表!F743:$M$2000,5,FALSE),"")</f>
        <v/>
      </c>
      <c r="I742" s="167" t="str">
        <f>IF(E742="謝金",VLOOKUP(E742,支出入力表!F743:$M$2000,6,FALSE),"")</f>
        <v/>
      </c>
      <c r="J742" s="167" t="str">
        <f>IF(E742="謝金",VLOOKUP(E742,支出入力表!F743:$M$2000,7,FALSE),"")</f>
        <v/>
      </c>
      <c r="K742" s="168" t="str">
        <f>IF(E742="謝金",VLOOKUP(E742,支出入力表!F743:$M$2000,8,FALSE),"")</f>
        <v/>
      </c>
    </row>
    <row r="743" spans="2:11" x14ac:dyDescent="0.55000000000000004">
      <c r="B743" s="178" t="str">
        <f>IF(E743="謝金",支出入力表!A744,"")</f>
        <v/>
      </c>
      <c r="C743" s="164" t="str">
        <f>IF(E743="謝金",支出入力表!C744,"")</f>
        <v/>
      </c>
      <c r="D743" s="165" t="str">
        <f>IF(支出入力表!E744="謝金","謝金","")</f>
        <v/>
      </c>
      <c r="E743" s="165" t="str">
        <f>IF(支出入力表!F744="謝金","謝金","")</f>
        <v/>
      </c>
      <c r="F743" s="164" t="str">
        <f>IF(E743="謝金",VLOOKUP(E743,支出入力表!F744:$M$2000,3,FALSE),"")</f>
        <v/>
      </c>
      <c r="G743" s="164" t="str">
        <f>IF(E743="謝金",VLOOKUP(E743,支出入力表!F744:$M$2000,4,FALSE),"")</f>
        <v/>
      </c>
      <c r="H743" s="166" t="str">
        <f>IF(E743="謝金",VLOOKUP(E743,支出入力表!F744:$M$2000,5,FALSE),"")</f>
        <v/>
      </c>
      <c r="I743" s="167" t="str">
        <f>IF(E743="謝金",VLOOKUP(E743,支出入力表!F744:$M$2000,6,FALSE),"")</f>
        <v/>
      </c>
      <c r="J743" s="167" t="str">
        <f>IF(E743="謝金",VLOOKUP(E743,支出入力表!F744:$M$2000,7,FALSE),"")</f>
        <v/>
      </c>
      <c r="K743" s="168" t="str">
        <f>IF(E743="謝金",VLOOKUP(E743,支出入力表!F744:$M$2000,8,FALSE),"")</f>
        <v/>
      </c>
    </row>
    <row r="744" spans="2:11" x14ac:dyDescent="0.55000000000000004">
      <c r="B744" s="178" t="str">
        <f>IF(E744="謝金",支出入力表!A745,"")</f>
        <v/>
      </c>
      <c r="C744" s="164" t="str">
        <f>IF(E744="謝金",支出入力表!C745,"")</f>
        <v/>
      </c>
      <c r="D744" s="165" t="str">
        <f>IF(支出入力表!E745="謝金","謝金","")</f>
        <v/>
      </c>
      <c r="E744" s="165" t="str">
        <f>IF(支出入力表!F745="謝金","謝金","")</f>
        <v/>
      </c>
      <c r="F744" s="164" t="str">
        <f>IF(E744="謝金",VLOOKUP(E744,支出入力表!F745:$M$2000,3,FALSE),"")</f>
        <v/>
      </c>
      <c r="G744" s="164" t="str">
        <f>IF(E744="謝金",VLOOKUP(E744,支出入力表!F745:$M$2000,4,FALSE),"")</f>
        <v/>
      </c>
      <c r="H744" s="166" t="str">
        <f>IF(E744="謝金",VLOOKUP(E744,支出入力表!F745:$M$2000,5,FALSE),"")</f>
        <v/>
      </c>
      <c r="I744" s="167" t="str">
        <f>IF(E744="謝金",VLOOKUP(E744,支出入力表!F745:$M$2000,6,FALSE),"")</f>
        <v/>
      </c>
      <c r="J744" s="167" t="str">
        <f>IF(E744="謝金",VLOOKUP(E744,支出入力表!F745:$M$2000,7,FALSE),"")</f>
        <v/>
      </c>
      <c r="K744" s="168" t="str">
        <f>IF(E744="謝金",VLOOKUP(E744,支出入力表!F745:$M$2000,8,FALSE),"")</f>
        <v/>
      </c>
    </row>
    <row r="745" spans="2:11" x14ac:dyDescent="0.55000000000000004">
      <c r="B745" s="178" t="str">
        <f>IF(E745="謝金",支出入力表!A746,"")</f>
        <v/>
      </c>
      <c r="C745" s="164" t="str">
        <f>IF(E745="謝金",支出入力表!C746,"")</f>
        <v/>
      </c>
      <c r="D745" s="165" t="str">
        <f>IF(支出入力表!E746="謝金","謝金","")</f>
        <v/>
      </c>
      <c r="E745" s="165" t="str">
        <f>IF(支出入力表!F746="謝金","謝金","")</f>
        <v/>
      </c>
      <c r="F745" s="164" t="str">
        <f>IF(E745="謝金",VLOOKUP(E745,支出入力表!F746:$M$2000,3,FALSE),"")</f>
        <v/>
      </c>
      <c r="G745" s="164" t="str">
        <f>IF(E745="謝金",VLOOKUP(E745,支出入力表!F746:$M$2000,4,FALSE),"")</f>
        <v/>
      </c>
      <c r="H745" s="166" t="str">
        <f>IF(E745="謝金",VLOOKUP(E745,支出入力表!F746:$M$2000,5,FALSE),"")</f>
        <v/>
      </c>
      <c r="I745" s="167" t="str">
        <f>IF(E745="謝金",VLOOKUP(E745,支出入力表!F746:$M$2000,6,FALSE),"")</f>
        <v/>
      </c>
      <c r="J745" s="167" t="str">
        <f>IF(E745="謝金",VLOOKUP(E745,支出入力表!F746:$M$2000,7,FALSE),"")</f>
        <v/>
      </c>
      <c r="K745" s="168" t="str">
        <f>IF(E745="謝金",VLOOKUP(E745,支出入力表!F746:$M$2000,8,FALSE),"")</f>
        <v/>
      </c>
    </row>
    <row r="746" spans="2:11" x14ac:dyDescent="0.55000000000000004">
      <c r="B746" s="178" t="str">
        <f>IF(E746="謝金",支出入力表!A747,"")</f>
        <v/>
      </c>
      <c r="C746" s="164" t="str">
        <f>IF(E746="謝金",支出入力表!C747,"")</f>
        <v/>
      </c>
      <c r="D746" s="165" t="str">
        <f>IF(支出入力表!E747="謝金","謝金","")</f>
        <v/>
      </c>
      <c r="E746" s="165" t="str">
        <f>IF(支出入力表!F747="謝金","謝金","")</f>
        <v/>
      </c>
      <c r="F746" s="164" t="str">
        <f>IF(E746="謝金",VLOOKUP(E746,支出入力表!F747:$M$2000,3,FALSE),"")</f>
        <v/>
      </c>
      <c r="G746" s="164" t="str">
        <f>IF(E746="謝金",VLOOKUP(E746,支出入力表!F747:$M$2000,4,FALSE),"")</f>
        <v/>
      </c>
      <c r="H746" s="166" t="str">
        <f>IF(E746="謝金",VLOOKUP(E746,支出入力表!F747:$M$2000,5,FALSE),"")</f>
        <v/>
      </c>
      <c r="I746" s="167" t="str">
        <f>IF(E746="謝金",VLOOKUP(E746,支出入力表!F747:$M$2000,6,FALSE),"")</f>
        <v/>
      </c>
      <c r="J746" s="167" t="str">
        <f>IF(E746="謝金",VLOOKUP(E746,支出入力表!F747:$M$2000,7,FALSE),"")</f>
        <v/>
      </c>
      <c r="K746" s="168" t="str">
        <f>IF(E746="謝金",VLOOKUP(E746,支出入力表!F747:$M$2000,8,FALSE),"")</f>
        <v/>
      </c>
    </row>
    <row r="747" spans="2:11" x14ac:dyDescent="0.55000000000000004">
      <c r="B747" s="178" t="str">
        <f>IF(E747="謝金",支出入力表!A748,"")</f>
        <v/>
      </c>
      <c r="C747" s="164" t="str">
        <f>IF(E747="謝金",支出入力表!C748,"")</f>
        <v/>
      </c>
      <c r="D747" s="165" t="str">
        <f>IF(支出入力表!E748="謝金","謝金","")</f>
        <v/>
      </c>
      <c r="E747" s="165" t="str">
        <f>IF(支出入力表!F748="謝金","謝金","")</f>
        <v/>
      </c>
      <c r="F747" s="164" t="str">
        <f>IF(E747="謝金",VLOOKUP(E747,支出入力表!F748:$M$2000,3,FALSE),"")</f>
        <v/>
      </c>
      <c r="G747" s="164" t="str">
        <f>IF(E747="謝金",VLOOKUP(E747,支出入力表!F748:$M$2000,4,FALSE),"")</f>
        <v/>
      </c>
      <c r="H747" s="166" t="str">
        <f>IF(E747="謝金",VLOOKUP(E747,支出入力表!F748:$M$2000,5,FALSE),"")</f>
        <v/>
      </c>
      <c r="I747" s="167" t="str">
        <f>IF(E747="謝金",VLOOKUP(E747,支出入力表!F748:$M$2000,6,FALSE),"")</f>
        <v/>
      </c>
      <c r="J747" s="167" t="str">
        <f>IF(E747="謝金",VLOOKUP(E747,支出入力表!F748:$M$2000,7,FALSE),"")</f>
        <v/>
      </c>
      <c r="K747" s="168" t="str">
        <f>IF(E747="謝金",VLOOKUP(E747,支出入力表!F748:$M$2000,8,FALSE),"")</f>
        <v/>
      </c>
    </row>
    <row r="748" spans="2:11" x14ac:dyDescent="0.55000000000000004">
      <c r="B748" s="178" t="str">
        <f>IF(E748="謝金",支出入力表!A749,"")</f>
        <v/>
      </c>
      <c r="C748" s="164" t="str">
        <f>IF(E748="謝金",支出入力表!C749,"")</f>
        <v/>
      </c>
      <c r="D748" s="165" t="str">
        <f>IF(支出入力表!E749="謝金","謝金","")</f>
        <v/>
      </c>
      <c r="E748" s="165" t="str">
        <f>IF(支出入力表!F749="謝金","謝金","")</f>
        <v/>
      </c>
      <c r="F748" s="164" t="str">
        <f>IF(E748="謝金",VLOOKUP(E748,支出入力表!F749:$M$2000,3,FALSE),"")</f>
        <v/>
      </c>
      <c r="G748" s="164" t="str">
        <f>IF(E748="謝金",VLOOKUP(E748,支出入力表!F749:$M$2000,4,FALSE),"")</f>
        <v/>
      </c>
      <c r="H748" s="166" t="str">
        <f>IF(E748="謝金",VLOOKUP(E748,支出入力表!F749:$M$2000,5,FALSE),"")</f>
        <v/>
      </c>
      <c r="I748" s="167" t="str">
        <f>IF(E748="謝金",VLOOKUP(E748,支出入力表!F749:$M$2000,6,FALSE),"")</f>
        <v/>
      </c>
      <c r="J748" s="167" t="str">
        <f>IF(E748="謝金",VLOOKUP(E748,支出入力表!F749:$M$2000,7,FALSE),"")</f>
        <v/>
      </c>
      <c r="K748" s="168" t="str">
        <f>IF(E748="謝金",VLOOKUP(E748,支出入力表!F749:$M$2000,8,FALSE),"")</f>
        <v/>
      </c>
    </row>
    <row r="749" spans="2:11" x14ac:dyDescent="0.55000000000000004">
      <c r="B749" s="178" t="str">
        <f>IF(E749="謝金",支出入力表!A750,"")</f>
        <v/>
      </c>
      <c r="C749" s="164" t="str">
        <f>IF(E749="謝金",支出入力表!C750,"")</f>
        <v/>
      </c>
      <c r="D749" s="165" t="str">
        <f>IF(支出入力表!E750="謝金","謝金","")</f>
        <v/>
      </c>
      <c r="E749" s="165" t="str">
        <f>IF(支出入力表!F750="謝金","謝金","")</f>
        <v/>
      </c>
      <c r="F749" s="164" t="str">
        <f>IF(E749="謝金",VLOOKUP(E749,支出入力表!F750:$M$2000,3,FALSE),"")</f>
        <v/>
      </c>
      <c r="G749" s="164" t="str">
        <f>IF(E749="謝金",VLOOKUP(E749,支出入力表!F750:$M$2000,4,FALSE),"")</f>
        <v/>
      </c>
      <c r="H749" s="166" t="str">
        <f>IF(E749="謝金",VLOOKUP(E749,支出入力表!F750:$M$2000,5,FALSE),"")</f>
        <v/>
      </c>
      <c r="I749" s="167" t="str">
        <f>IF(E749="謝金",VLOOKUP(E749,支出入力表!F750:$M$2000,6,FALSE),"")</f>
        <v/>
      </c>
      <c r="J749" s="167" t="str">
        <f>IF(E749="謝金",VLOOKUP(E749,支出入力表!F750:$M$2000,7,FALSE),"")</f>
        <v/>
      </c>
      <c r="K749" s="168" t="str">
        <f>IF(E749="謝金",VLOOKUP(E749,支出入力表!F750:$M$2000,8,FALSE),"")</f>
        <v/>
      </c>
    </row>
    <row r="750" spans="2:11" x14ac:dyDescent="0.55000000000000004">
      <c r="B750" s="178" t="str">
        <f>IF(E750="謝金",支出入力表!A751,"")</f>
        <v/>
      </c>
      <c r="C750" s="164" t="str">
        <f>IF(E750="謝金",支出入力表!C751,"")</f>
        <v/>
      </c>
      <c r="D750" s="165" t="str">
        <f>IF(支出入力表!E751="謝金","謝金","")</f>
        <v/>
      </c>
      <c r="E750" s="165" t="str">
        <f>IF(支出入力表!F751="謝金","謝金","")</f>
        <v/>
      </c>
      <c r="F750" s="164" t="str">
        <f>IF(E750="謝金",VLOOKUP(E750,支出入力表!F751:$M$2000,3,FALSE),"")</f>
        <v/>
      </c>
      <c r="G750" s="164" t="str">
        <f>IF(E750="謝金",VLOOKUP(E750,支出入力表!F751:$M$2000,4,FALSE),"")</f>
        <v/>
      </c>
      <c r="H750" s="166" t="str">
        <f>IF(E750="謝金",VLOOKUP(E750,支出入力表!F751:$M$2000,5,FALSE),"")</f>
        <v/>
      </c>
      <c r="I750" s="167" t="str">
        <f>IF(E750="謝金",VLOOKUP(E750,支出入力表!F751:$M$2000,6,FALSE),"")</f>
        <v/>
      </c>
      <c r="J750" s="167" t="str">
        <f>IF(E750="謝金",VLOOKUP(E750,支出入力表!F751:$M$2000,7,FALSE),"")</f>
        <v/>
      </c>
      <c r="K750" s="168" t="str">
        <f>IF(E750="謝金",VLOOKUP(E750,支出入力表!F751:$M$2000,8,FALSE),"")</f>
        <v/>
      </c>
    </row>
    <row r="751" spans="2:11" x14ac:dyDescent="0.55000000000000004">
      <c r="B751" s="178" t="str">
        <f>IF(E751="謝金",支出入力表!A752,"")</f>
        <v/>
      </c>
      <c r="C751" s="164" t="str">
        <f>IF(E751="謝金",支出入力表!C752,"")</f>
        <v/>
      </c>
      <c r="D751" s="165" t="str">
        <f>IF(支出入力表!E752="謝金","謝金","")</f>
        <v/>
      </c>
      <c r="E751" s="165" t="str">
        <f>IF(支出入力表!F752="謝金","謝金","")</f>
        <v/>
      </c>
      <c r="F751" s="164" t="str">
        <f>IF(E751="謝金",VLOOKUP(E751,支出入力表!F752:$M$2000,3,FALSE),"")</f>
        <v/>
      </c>
      <c r="G751" s="164" t="str">
        <f>IF(E751="謝金",VLOOKUP(E751,支出入力表!F752:$M$2000,4,FALSE),"")</f>
        <v/>
      </c>
      <c r="H751" s="166" t="str">
        <f>IF(E751="謝金",VLOOKUP(E751,支出入力表!F752:$M$2000,5,FALSE),"")</f>
        <v/>
      </c>
      <c r="I751" s="167" t="str">
        <f>IF(E751="謝金",VLOOKUP(E751,支出入力表!F752:$M$2000,6,FALSE),"")</f>
        <v/>
      </c>
      <c r="J751" s="167" t="str">
        <f>IF(E751="謝金",VLOOKUP(E751,支出入力表!F752:$M$2000,7,FALSE),"")</f>
        <v/>
      </c>
      <c r="K751" s="168" t="str">
        <f>IF(E751="謝金",VLOOKUP(E751,支出入力表!F752:$M$2000,8,FALSE),"")</f>
        <v/>
      </c>
    </row>
    <row r="752" spans="2:11" x14ac:dyDescent="0.55000000000000004">
      <c r="B752" s="178" t="str">
        <f>IF(E752="謝金",支出入力表!A753,"")</f>
        <v/>
      </c>
      <c r="C752" s="164" t="str">
        <f>IF(E752="謝金",支出入力表!C753,"")</f>
        <v/>
      </c>
      <c r="D752" s="165" t="str">
        <f>IF(支出入力表!E753="謝金","謝金","")</f>
        <v/>
      </c>
      <c r="E752" s="165" t="str">
        <f>IF(支出入力表!F753="謝金","謝金","")</f>
        <v/>
      </c>
      <c r="F752" s="164" t="str">
        <f>IF(E752="謝金",VLOOKUP(E752,支出入力表!F753:$M$2000,3,FALSE),"")</f>
        <v/>
      </c>
      <c r="G752" s="164" t="str">
        <f>IF(E752="謝金",VLOOKUP(E752,支出入力表!F753:$M$2000,4,FALSE),"")</f>
        <v/>
      </c>
      <c r="H752" s="166" t="str">
        <f>IF(E752="謝金",VLOOKUP(E752,支出入力表!F753:$M$2000,5,FALSE),"")</f>
        <v/>
      </c>
      <c r="I752" s="167" t="str">
        <f>IF(E752="謝金",VLOOKUP(E752,支出入力表!F753:$M$2000,6,FALSE),"")</f>
        <v/>
      </c>
      <c r="J752" s="167" t="str">
        <f>IF(E752="謝金",VLOOKUP(E752,支出入力表!F753:$M$2000,7,FALSE),"")</f>
        <v/>
      </c>
      <c r="K752" s="168" t="str">
        <f>IF(E752="謝金",VLOOKUP(E752,支出入力表!F753:$M$2000,8,FALSE),"")</f>
        <v/>
      </c>
    </row>
    <row r="753" spans="2:11" x14ac:dyDescent="0.55000000000000004">
      <c r="B753" s="178" t="str">
        <f>IF(E753="謝金",支出入力表!A754,"")</f>
        <v/>
      </c>
      <c r="C753" s="164" t="str">
        <f>IF(E753="謝金",支出入力表!C754,"")</f>
        <v/>
      </c>
      <c r="D753" s="165" t="str">
        <f>IF(支出入力表!E754="謝金","謝金","")</f>
        <v/>
      </c>
      <c r="E753" s="165" t="str">
        <f>IF(支出入力表!F754="謝金","謝金","")</f>
        <v/>
      </c>
      <c r="F753" s="164" t="str">
        <f>IF(E753="謝金",VLOOKUP(E753,支出入力表!F754:$M$2000,3,FALSE),"")</f>
        <v/>
      </c>
      <c r="G753" s="164" t="str">
        <f>IF(E753="謝金",VLOOKUP(E753,支出入力表!F754:$M$2000,4,FALSE),"")</f>
        <v/>
      </c>
      <c r="H753" s="166" t="str">
        <f>IF(E753="謝金",VLOOKUP(E753,支出入力表!F754:$M$2000,5,FALSE),"")</f>
        <v/>
      </c>
      <c r="I753" s="167" t="str">
        <f>IF(E753="謝金",VLOOKUP(E753,支出入力表!F754:$M$2000,6,FALSE),"")</f>
        <v/>
      </c>
      <c r="J753" s="167" t="str">
        <f>IF(E753="謝金",VLOOKUP(E753,支出入力表!F754:$M$2000,7,FALSE),"")</f>
        <v/>
      </c>
      <c r="K753" s="168" t="str">
        <f>IF(E753="謝金",VLOOKUP(E753,支出入力表!F754:$M$2000,8,FALSE),"")</f>
        <v/>
      </c>
    </row>
    <row r="754" spans="2:11" x14ac:dyDescent="0.55000000000000004">
      <c r="B754" s="178" t="str">
        <f>IF(E754="謝金",支出入力表!A755,"")</f>
        <v/>
      </c>
      <c r="C754" s="164" t="str">
        <f>IF(E754="謝金",支出入力表!C755,"")</f>
        <v/>
      </c>
      <c r="D754" s="165" t="str">
        <f>IF(支出入力表!E755="謝金","謝金","")</f>
        <v/>
      </c>
      <c r="E754" s="165" t="str">
        <f>IF(支出入力表!F755="謝金","謝金","")</f>
        <v/>
      </c>
      <c r="F754" s="164" t="str">
        <f>IF(E754="謝金",VLOOKUP(E754,支出入力表!F755:$M$2000,3,FALSE),"")</f>
        <v/>
      </c>
      <c r="G754" s="164" t="str">
        <f>IF(E754="謝金",VLOOKUP(E754,支出入力表!F755:$M$2000,4,FALSE),"")</f>
        <v/>
      </c>
      <c r="H754" s="166" t="str">
        <f>IF(E754="謝金",VLOOKUP(E754,支出入力表!F755:$M$2000,5,FALSE),"")</f>
        <v/>
      </c>
      <c r="I754" s="167" t="str">
        <f>IF(E754="謝金",VLOOKUP(E754,支出入力表!F755:$M$2000,6,FALSE),"")</f>
        <v/>
      </c>
      <c r="J754" s="167" t="str">
        <f>IF(E754="謝金",VLOOKUP(E754,支出入力表!F755:$M$2000,7,FALSE),"")</f>
        <v/>
      </c>
      <c r="K754" s="168" t="str">
        <f>IF(E754="謝金",VLOOKUP(E754,支出入力表!F755:$M$2000,8,FALSE),"")</f>
        <v/>
      </c>
    </row>
    <row r="755" spans="2:11" x14ac:dyDescent="0.55000000000000004">
      <c r="B755" s="178" t="str">
        <f>IF(E755="謝金",支出入力表!A756,"")</f>
        <v/>
      </c>
      <c r="C755" s="164" t="str">
        <f>IF(E755="謝金",支出入力表!C756,"")</f>
        <v/>
      </c>
      <c r="D755" s="165" t="str">
        <f>IF(支出入力表!E756="謝金","謝金","")</f>
        <v/>
      </c>
      <c r="E755" s="165" t="str">
        <f>IF(支出入力表!F756="謝金","謝金","")</f>
        <v/>
      </c>
      <c r="F755" s="164" t="str">
        <f>IF(E755="謝金",VLOOKUP(E755,支出入力表!F756:$M$2000,3,FALSE),"")</f>
        <v/>
      </c>
      <c r="G755" s="164" t="str">
        <f>IF(E755="謝金",VLOOKUP(E755,支出入力表!F756:$M$2000,4,FALSE),"")</f>
        <v/>
      </c>
      <c r="H755" s="166" t="str">
        <f>IF(E755="謝金",VLOOKUP(E755,支出入力表!F756:$M$2000,5,FALSE),"")</f>
        <v/>
      </c>
      <c r="I755" s="167" t="str">
        <f>IF(E755="謝金",VLOOKUP(E755,支出入力表!F756:$M$2000,6,FALSE),"")</f>
        <v/>
      </c>
      <c r="J755" s="167" t="str">
        <f>IF(E755="謝金",VLOOKUP(E755,支出入力表!F756:$M$2000,7,FALSE),"")</f>
        <v/>
      </c>
      <c r="K755" s="168" t="str">
        <f>IF(E755="謝金",VLOOKUP(E755,支出入力表!F756:$M$2000,8,FALSE),"")</f>
        <v/>
      </c>
    </row>
    <row r="756" spans="2:11" x14ac:dyDescent="0.55000000000000004">
      <c r="B756" s="178" t="str">
        <f>IF(E756="謝金",支出入力表!A757,"")</f>
        <v/>
      </c>
      <c r="C756" s="164" t="str">
        <f>IF(E756="謝金",支出入力表!C757,"")</f>
        <v/>
      </c>
      <c r="D756" s="165" t="str">
        <f>IF(支出入力表!E757="謝金","謝金","")</f>
        <v/>
      </c>
      <c r="E756" s="165" t="str">
        <f>IF(支出入力表!F757="謝金","謝金","")</f>
        <v/>
      </c>
      <c r="F756" s="164" t="str">
        <f>IF(E756="謝金",VLOOKUP(E756,支出入力表!F757:$M$2000,3,FALSE),"")</f>
        <v/>
      </c>
      <c r="G756" s="164" t="str">
        <f>IF(E756="謝金",VLOOKUP(E756,支出入力表!F757:$M$2000,4,FALSE),"")</f>
        <v/>
      </c>
      <c r="H756" s="166" t="str">
        <f>IF(E756="謝金",VLOOKUP(E756,支出入力表!F757:$M$2000,5,FALSE),"")</f>
        <v/>
      </c>
      <c r="I756" s="167" t="str">
        <f>IF(E756="謝金",VLOOKUP(E756,支出入力表!F757:$M$2000,6,FALSE),"")</f>
        <v/>
      </c>
      <c r="J756" s="167" t="str">
        <f>IF(E756="謝金",VLOOKUP(E756,支出入力表!F757:$M$2000,7,FALSE),"")</f>
        <v/>
      </c>
      <c r="K756" s="168" t="str">
        <f>IF(E756="謝金",VLOOKUP(E756,支出入力表!F757:$M$2000,8,FALSE),"")</f>
        <v/>
      </c>
    </row>
    <row r="757" spans="2:11" x14ac:dyDescent="0.55000000000000004">
      <c r="B757" s="178" t="str">
        <f>IF(E757="謝金",支出入力表!A758,"")</f>
        <v/>
      </c>
      <c r="C757" s="164" t="str">
        <f>IF(E757="謝金",支出入力表!C758,"")</f>
        <v/>
      </c>
      <c r="D757" s="165" t="str">
        <f>IF(支出入力表!E758="謝金","謝金","")</f>
        <v/>
      </c>
      <c r="E757" s="165" t="str">
        <f>IF(支出入力表!F758="謝金","謝金","")</f>
        <v/>
      </c>
      <c r="F757" s="164" t="str">
        <f>IF(E757="謝金",VLOOKUP(E757,支出入力表!F758:$M$2000,3,FALSE),"")</f>
        <v/>
      </c>
      <c r="G757" s="164" t="str">
        <f>IF(E757="謝金",VLOOKUP(E757,支出入力表!F758:$M$2000,4,FALSE),"")</f>
        <v/>
      </c>
      <c r="H757" s="166" t="str">
        <f>IF(E757="謝金",VLOOKUP(E757,支出入力表!F758:$M$2000,5,FALSE),"")</f>
        <v/>
      </c>
      <c r="I757" s="167" t="str">
        <f>IF(E757="謝金",VLOOKUP(E757,支出入力表!F758:$M$2000,6,FALSE),"")</f>
        <v/>
      </c>
      <c r="J757" s="167" t="str">
        <f>IF(E757="謝金",VLOOKUP(E757,支出入力表!F758:$M$2000,7,FALSE),"")</f>
        <v/>
      </c>
      <c r="K757" s="168" t="str">
        <f>IF(E757="謝金",VLOOKUP(E757,支出入力表!F758:$M$2000,8,FALSE),"")</f>
        <v/>
      </c>
    </row>
    <row r="758" spans="2:11" x14ac:dyDescent="0.55000000000000004">
      <c r="B758" s="178" t="str">
        <f>IF(E758="謝金",支出入力表!A759,"")</f>
        <v/>
      </c>
      <c r="C758" s="164" t="str">
        <f>IF(E758="謝金",支出入力表!C759,"")</f>
        <v/>
      </c>
      <c r="D758" s="165" t="str">
        <f>IF(支出入力表!E759="謝金","謝金","")</f>
        <v/>
      </c>
      <c r="E758" s="165" t="str">
        <f>IF(支出入力表!F759="謝金","謝金","")</f>
        <v/>
      </c>
      <c r="F758" s="164" t="str">
        <f>IF(E758="謝金",VLOOKUP(E758,支出入力表!F759:$M$2000,3,FALSE),"")</f>
        <v/>
      </c>
      <c r="G758" s="164" t="str">
        <f>IF(E758="謝金",VLOOKUP(E758,支出入力表!F759:$M$2000,4,FALSE),"")</f>
        <v/>
      </c>
      <c r="H758" s="166" t="str">
        <f>IF(E758="謝金",VLOOKUP(E758,支出入力表!F759:$M$2000,5,FALSE),"")</f>
        <v/>
      </c>
      <c r="I758" s="167" t="str">
        <f>IF(E758="謝金",VLOOKUP(E758,支出入力表!F759:$M$2000,6,FALSE),"")</f>
        <v/>
      </c>
      <c r="J758" s="167" t="str">
        <f>IF(E758="謝金",VLOOKUP(E758,支出入力表!F759:$M$2000,7,FALSE),"")</f>
        <v/>
      </c>
      <c r="K758" s="168" t="str">
        <f>IF(E758="謝金",VLOOKUP(E758,支出入力表!F759:$M$2000,8,FALSE),"")</f>
        <v/>
      </c>
    </row>
    <row r="759" spans="2:11" x14ac:dyDescent="0.55000000000000004">
      <c r="B759" s="178" t="str">
        <f>IF(E759="謝金",支出入力表!A760,"")</f>
        <v/>
      </c>
      <c r="C759" s="164" t="str">
        <f>IF(E759="謝金",支出入力表!C760,"")</f>
        <v/>
      </c>
      <c r="D759" s="165" t="str">
        <f>IF(支出入力表!E760="謝金","謝金","")</f>
        <v/>
      </c>
      <c r="E759" s="165" t="str">
        <f>IF(支出入力表!F760="謝金","謝金","")</f>
        <v/>
      </c>
      <c r="F759" s="164" t="str">
        <f>IF(E759="謝金",VLOOKUP(E759,支出入力表!F760:$M$2000,3,FALSE),"")</f>
        <v/>
      </c>
      <c r="G759" s="164" t="str">
        <f>IF(E759="謝金",VLOOKUP(E759,支出入力表!F760:$M$2000,4,FALSE),"")</f>
        <v/>
      </c>
      <c r="H759" s="166" t="str">
        <f>IF(E759="謝金",VLOOKUP(E759,支出入力表!F760:$M$2000,5,FALSE),"")</f>
        <v/>
      </c>
      <c r="I759" s="167" t="str">
        <f>IF(E759="謝金",VLOOKUP(E759,支出入力表!F760:$M$2000,6,FALSE),"")</f>
        <v/>
      </c>
      <c r="J759" s="167" t="str">
        <f>IF(E759="謝金",VLOOKUP(E759,支出入力表!F760:$M$2000,7,FALSE),"")</f>
        <v/>
      </c>
      <c r="K759" s="168" t="str">
        <f>IF(E759="謝金",VLOOKUP(E759,支出入力表!F760:$M$2000,8,FALSE),"")</f>
        <v/>
      </c>
    </row>
    <row r="760" spans="2:11" x14ac:dyDescent="0.55000000000000004">
      <c r="B760" s="178" t="str">
        <f>IF(E760="謝金",支出入力表!A761,"")</f>
        <v/>
      </c>
      <c r="C760" s="164" t="str">
        <f>IF(E760="謝金",支出入力表!C761,"")</f>
        <v/>
      </c>
      <c r="D760" s="165" t="str">
        <f>IF(支出入力表!E761="謝金","謝金","")</f>
        <v/>
      </c>
      <c r="E760" s="165" t="str">
        <f>IF(支出入力表!F761="謝金","謝金","")</f>
        <v/>
      </c>
      <c r="F760" s="164" t="str">
        <f>IF(E760="謝金",VLOOKUP(E760,支出入力表!F761:$M$2000,3,FALSE),"")</f>
        <v/>
      </c>
      <c r="G760" s="164" t="str">
        <f>IF(E760="謝金",VLOOKUP(E760,支出入力表!F761:$M$2000,4,FALSE),"")</f>
        <v/>
      </c>
      <c r="H760" s="166" t="str">
        <f>IF(E760="謝金",VLOOKUP(E760,支出入力表!F761:$M$2000,5,FALSE),"")</f>
        <v/>
      </c>
      <c r="I760" s="167" t="str">
        <f>IF(E760="謝金",VLOOKUP(E760,支出入力表!F761:$M$2000,6,FALSE),"")</f>
        <v/>
      </c>
      <c r="J760" s="167" t="str">
        <f>IF(E760="謝金",VLOOKUP(E760,支出入力表!F761:$M$2000,7,FALSE),"")</f>
        <v/>
      </c>
      <c r="K760" s="168" t="str">
        <f>IF(E760="謝金",VLOOKUP(E760,支出入力表!F761:$M$2000,8,FALSE),"")</f>
        <v/>
      </c>
    </row>
    <row r="761" spans="2:11" x14ac:dyDescent="0.55000000000000004">
      <c r="B761" s="178" t="str">
        <f>IF(E761="謝金",支出入力表!A762,"")</f>
        <v/>
      </c>
      <c r="C761" s="164" t="str">
        <f>IF(E761="謝金",支出入力表!C762,"")</f>
        <v/>
      </c>
      <c r="D761" s="165" t="str">
        <f>IF(支出入力表!E762="謝金","謝金","")</f>
        <v/>
      </c>
      <c r="E761" s="165" t="str">
        <f>IF(支出入力表!F762="謝金","謝金","")</f>
        <v/>
      </c>
      <c r="F761" s="164" t="str">
        <f>IF(E761="謝金",VLOOKUP(E761,支出入力表!F762:$M$2000,3,FALSE),"")</f>
        <v/>
      </c>
      <c r="G761" s="164" t="str">
        <f>IF(E761="謝金",VLOOKUP(E761,支出入力表!F762:$M$2000,4,FALSE),"")</f>
        <v/>
      </c>
      <c r="H761" s="166" t="str">
        <f>IF(E761="謝金",VLOOKUP(E761,支出入力表!F762:$M$2000,5,FALSE),"")</f>
        <v/>
      </c>
      <c r="I761" s="167" t="str">
        <f>IF(E761="謝金",VLOOKUP(E761,支出入力表!F762:$M$2000,6,FALSE),"")</f>
        <v/>
      </c>
      <c r="J761" s="167" t="str">
        <f>IF(E761="謝金",VLOOKUP(E761,支出入力表!F762:$M$2000,7,FALSE),"")</f>
        <v/>
      </c>
      <c r="K761" s="168" t="str">
        <f>IF(E761="謝金",VLOOKUP(E761,支出入力表!F762:$M$2000,8,FALSE),"")</f>
        <v/>
      </c>
    </row>
    <row r="762" spans="2:11" x14ac:dyDescent="0.55000000000000004">
      <c r="B762" s="178" t="str">
        <f>IF(E762="謝金",支出入力表!A763,"")</f>
        <v/>
      </c>
      <c r="C762" s="164" t="str">
        <f>IF(E762="謝金",支出入力表!C763,"")</f>
        <v/>
      </c>
      <c r="D762" s="165" t="str">
        <f>IF(支出入力表!E763="謝金","謝金","")</f>
        <v/>
      </c>
      <c r="E762" s="165" t="str">
        <f>IF(支出入力表!F763="謝金","謝金","")</f>
        <v/>
      </c>
      <c r="F762" s="164" t="str">
        <f>IF(E762="謝金",VLOOKUP(E762,支出入力表!F763:$M$2000,3,FALSE),"")</f>
        <v/>
      </c>
      <c r="G762" s="164" t="str">
        <f>IF(E762="謝金",VLOOKUP(E762,支出入力表!F763:$M$2000,4,FALSE),"")</f>
        <v/>
      </c>
      <c r="H762" s="166" t="str">
        <f>IF(E762="謝金",VLOOKUP(E762,支出入力表!F763:$M$2000,5,FALSE),"")</f>
        <v/>
      </c>
      <c r="I762" s="167" t="str">
        <f>IF(E762="謝金",VLOOKUP(E762,支出入力表!F763:$M$2000,6,FALSE),"")</f>
        <v/>
      </c>
      <c r="J762" s="167" t="str">
        <f>IF(E762="謝金",VLOOKUP(E762,支出入力表!F763:$M$2000,7,FALSE),"")</f>
        <v/>
      </c>
      <c r="K762" s="168" t="str">
        <f>IF(E762="謝金",VLOOKUP(E762,支出入力表!F763:$M$2000,8,FALSE),"")</f>
        <v/>
      </c>
    </row>
    <row r="763" spans="2:11" x14ac:dyDescent="0.55000000000000004">
      <c r="B763" s="178" t="str">
        <f>IF(E763="謝金",支出入力表!A764,"")</f>
        <v/>
      </c>
      <c r="C763" s="164" t="str">
        <f>IF(E763="謝金",支出入力表!C764,"")</f>
        <v/>
      </c>
      <c r="D763" s="165" t="str">
        <f>IF(支出入力表!E764="謝金","謝金","")</f>
        <v/>
      </c>
      <c r="E763" s="165" t="str">
        <f>IF(支出入力表!F764="謝金","謝金","")</f>
        <v/>
      </c>
      <c r="F763" s="164" t="str">
        <f>IF(E763="謝金",VLOOKUP(E763,支出入力表!F764:$M$2000,3,FALSE),"")</f>
        <v/>
      </c>
      <c r="G763" s="164" t="str">
        <f>IF(E763="謝金",VLOOKUP(E763,支出入力表!F764:$M$2000,4,FALSE),"")</f>
        <v/>
      </c>
      <c r="H763" s="166" t="str">
        <f>IF(E763="謝金",VLOOKUP(E763,支出入力表!F764:$M$2000,5,FALSE),"")</f>
        <v/>
      </c>
      <c r="I763" s="167" t="str">
        <f>IF(E763="謝金",VLOOKUP(E763,支出入力表!F764:$M$2000,6,FALSE),"")</f>
        <v/>
      </c>
      <c r="J763" s="167" t="str">
        <f>IF(E763="謝金",VLOOKUP(E763,支出入力表!F764:$M$2000,7,FALSE),"")</f>
        <v/>
      </c>
      <c r="K763" s="168" t="str">
        <f>IF(E763="謝金",VLOOKUP(E763,支出入力表!F764:$M$2000,8,FALSE),"")</f>
        <v/>
      </c>
    </row>
    <row r="764" spans="2:11" x14ac:dyDescent="0.55000000000000004">
      <c r="B764" s="178" t="str">
        <f>IF(E764="謝金",支出入力表!A765,"")</f>
        <v/>
      </c>
      <c r="C764" s="164" t="str">
        <f>IF(E764="謝金",支出入力表!C765,"")</f>
        <v/>
      </c>
      <c r="D764" s="165" t="str">
        <f>IF(支出入力表!E765="謝金","謝金","")</f>
        <v/>
      </c>
      <c r="E764" s="165" t="str">
        <f>IF(支出入力表!F765="謝金","謝金","")</f>
        <v/>
      </c>
      <c r="F764" s="164" t="str">
        <f>IF(E764="謝金",VLOOKUP(E764,支出入力表!F765:$M$2000,3,FALSE),"")</f>
        <v/>
      </c>
      <c r="G764" s="164" t="str">
        <f>IF(E764="謝金",VLOOKUP(E764,支出入力表!F765:$M$2000,4,FALSE),"")</f>
        <v/>
      </c>
      <c r="H764" s="166" t="str">
        <f>IF(E764="謝金",VLOOKUP(E764,支出入力表!F765:$M$2000,5,FALSE),"")</f>
        <v/>
      </c>
      <c r="I764" s="167" t="str">
        <f>IF(E764="謝金",VLOOKUP(E764,支出入力表!F765:$M$2000,6,FALSE),"")</f>
        <v/>
      </c>
      <c r="J764" s="167" t="str">
        <f>IF(E764="謝金",VLOOKUP(E764,支出入力表!F765:$M$2000,7,FALSE),"")</f>
        <v/>
      </c>
      <c r="K764" s="168" t="str">
        <f>IF(E764="謝金",VLOOKUP(E764,支出入力表!F765:$M$2000,8,FALSE),"")</f>
        <v/>
      </c>
    </row>
    <row r="765" spans="2:11" x14ac:dyDescent="0.55000000000000004">
      <c r="B765" s="178" t="str">
        <f>IF(E765="謝金",支出入力表!A766,"")</f>
        <v/>
      </c>
      <c r="C765" s="164" t="str">
        <f>IF(E765="謝金",支出入力表!C766,"")</f>
        <v/>
      </c>
      <c r="D765" s="165" t="str">
        <f>IF(支出入力表!E766="謝金","謝金","")</f>
        <v/>
      </c>
      <c r="E765" s="165" t="str">
        <f>IF(支出入力表!F766="謝金","謝金","")</f>
        <v/>
      </c>
      <c r="F765" s="164" t="str">
        <f>IF(E765="謝金",VLOOKUP(E765,支出入力表!F766:$M$2000,3,FALSE),"")</f>
        <v/>
      </c>
      <c r="G765" s="164" t="str">
        <f>IF(E765="謝金",VLOOKUP(E765,支出入力表!F766:$M$2000,4,FALSE),"")</f>
        <v/>
      </c>
      <c r="H765" s="166" t="str">
        <f>IF(E765="謝金",VLOOKUP(E765,支出入力表!F766:$M$2000,5,FALSE),"")</f>
        <v/>
      </c>
      <c r="I765" s="167" t="str">
        <f>IF(E765="謝金",VLOOKUP(E765,支出入力表!F766:$M$2000,6,FALSE),"")</f>
        <v/>
      </c>
      <c r="J765" s="167" t="str">
        <f>IF(E765="謝金",VLOOKUP(E765,支出入力表!F766:$M$2000,7,FALSE),"")</f>
        <v/>
      </c>
      <c r="K765" s="168" t="str">
        <f>IF(E765="謝金",VLOOKUP(E765,支出入力表!F766:$M$2000,8,FALSE),"")</f>
        <v/>
      </c>
    </row>
    <row r="766" spans="2:11" x14ac:dyDescent="0.55000000000000004">
      <c r="B766" s="178" t="str">
        <f>IF(E766="謝金",支出入力表!A767,"")</f>
        <v/>
      </c>
      <c r="C766" s="164" t="str">
        <f>IF(E766="謝金",支出入力表!C767,"")</f>
        <v/>
      </c>
      <c r="D766" s="165" t="str">
        <f>IF(支出入力表!E767="謝金","謝金","")</f>
        <v/>
      </c>
      <c r="E766" s="165" t="str">
        <f>IF(支出入力表!F767="謝金","謝金","")</f>
        <v/>
      </c>
      <c r="F766" s="164" t="str">
        <f>IF(E766="謝金",VLOOKUP(E766,支出入力表!F767:$M$2000,3,FALSE),"")</f>
        <v/>
      </c>
      <c r="G766" s="164" t="str">
        <f>IF(E766="謝金",VLOOKUP(E766,支出入力表!F767:$M$2000,4,FALSE),"")</f>
        <v/>
      </c>
      <c r="H766" s="166" t="str">
        <f>IF(E766="謝金",VLOOKUP(E766,支出入力表!F767:$M$2000,5,FALSE),"")</f>
        <v/>
      </c>
      <c r="I766" s="167" t="str">
        <f>IF(E766="謝金",VLOOKUP(E766,支出入力表!F767:$M$2000,6,FALSE),"")</f>
        <v/>
      </c>
      <c r="J766" s="167" t="str">
        <f>IF(E766="謝金",VLOOKUP(E766,支出入力表!F767:$M$2000,7,FALSE),"")</f>
        <v/>
      </c>
      <c r="K766" s="168" t="str">
        <f>IF(E766="謝金",VLOOKUP(E766,支出入力表!F767:$M$2000,8,FALSE),"")</f>
        <v/>
      </c>
    </row>
    <row r="767" spans="2:11" x14ac:dyDescent="0.55000000000000004">
      <c r="B767" s="178" t="str">
        <f>IF(E767="謝金",支出入力表!A768,"")</f>
        <v/>
      </c>
      <c r="C767" s="164" t="str">
        <f>IF(E767="謝金",支出入力表!C768,"")</f>
        <v/>
      </c>
      <c r="D767" s="165" t="str">
        <f>IF(支出入力表!E768="謝金","謝金","")</f>
        <v/>
      </c>
      <c r="E767" s="165" t="str">
        <f>IF(支出入力表!F768="謝金","謝金","")</f>
        <v/>
      </c>
      <c r="F767" s="164" t="str">
        <f>IF(E767="謝金",VLOOKUP(E767,支出入力表!F768:$M$2000,3,FALSE),"")</f>
        <v/>
      </c>
      <c r="G767" s="164" t="str">
        <f>IF(E767="謝金",VLOOKUP(E767,支出入力表!F768:$M$2000,4,FALSE),"")</f>
        <v/>
      </c>
      <c r="H767" s="166" t="str">
        <f>IF(E767="謝金",VLOOKUP(E767,支出入力表!F768:$M$2000,5,FALSE),"")</f>
        <v/>
      </c>
      <c r="I767" s="167" t="str">
        <f>IF(E767="謝金",VLOOKUP(E767,支出入力表!F768:$M$2000,6,FALSE),"")</f>
        <v/>
      </c>
      <c r="J767" s="167" t="str">
        <f>IF(E767="謝金",VLOOKUP(E767,支出入力表!F768:$M$2000,7,FALSE),"")</f>
        <v/>
      </c>
      <c r="K767" s="168" t="str">
        <f>IF(E767="謝金",VLOOKUP(E767,支出入力表!F768:$M$2000,8,FALSE),"")</f>
        <v/>
      </c>
    </row>
    <row r="768" spans="2:11" x14ac:dyDescent="0.55000000000000004">
      <c r="B768" s="178" t="str">
        <f>IF(E768="謝金",支出入力表!A769,"")</f>
        <v/>
      </c>
      <c r="C768" s="164" t="str">
        <f>IF(E768="謝金",支出入力表!C769,"")</f>
        <v/>
      </c>
      <c r="D768" s="165" t="str">
        <f>IF(支出入力表!E769="謝金","謝金","")</f>
        <v/>
      </c>
      <c r="E768" s="165" t="str">
        <f>IF(支出入力表!F769="謝金","謝金","")</f>
        <v/>
      </c>
      <c r="F768" s="164" t="str">
        <f>IF(E768="謝金",VLOOKUP(E768,支出入力表!F769:$M$2000,3,FALSE),"")</f>
        <v/>
      </c>
      <c r="G768" s="164" t="str">
        <f>IF(E768="謝金",VLOOKUP(E768,支出入力表!F769:$M$2000,4,FALSE),"")</f>
        <v/>
      </c>
      <c r="H768" s="166" t="str">
        <f>IF(E768="謝金",VLOOKUP(E768,支出入力表!F769:$M$2000,5,FALSE),"")</f>
        <v/>
      </c>
      <c r="I768" s="167" t="str">
        <f>IF(E768="謝金",VLOOKUP(E768,支出入力表!F769:$M$2000,6,FALSE),"")</f>
        <v/>
      </c>
      <c r="J768" s="167" t="str">
        <f>IF(E768="謝金",VLOOKUP(E768,支出入力表!F769:$M$2000,7,FALSE),"")</f>
        <v/>
      </c>
      <c r="K768" s="168" t="str">
        <f>IF(E768="謝金",VLOOKUP(E768,支出入力表!F769:$M$2000,8,FALSE),"")</f>
        <v/>
      </c>
    </row>
    <row r="769" spans="2:11" x14ac:dyDescent="0.55000000000000004">
      <c r="B769" s="178" t="str">
        <f>IF(E769="謝金",支出入力表!A770,"")</f>
        <v/>
      </c>
      <c r="C769" s="164" t="str">
        <f>IF(E769="謝金",支出入力表!C770,"")</f>
        <v/>
      </c>
      <c r="D769" s="165" t="str">
        <f>IF(支出入力表!E770="謝金","謝金","")</f>
        <v/>
      </c>
      <c r="E769" s="165" t="str">
        <f>IF(支出入力表!F770="謝金","謝金","")</f>
        <v/>
      </c>
      <c r="F769" s="164" t="str">
        <f>IF(E769="謝金",VLOOKUP(E769,支出入力表!F770:$M$2000,3,FALSE),"")</f>
        <v/>
      </c>
      <c r="G769" s="164" t="str">
        <f>IF(E769="謝金",VLOOKUP(E769,支出入力表!F770:$M$2000,4,FALSE),"")</f>
        <v/>
      </c>
      <c r="H769" s="166" t="str">
        <f>IF(E769="謝金",VLOOKUP(E769,支出入力表!F770:$M$2000,5,FALSE),"")</f>
        <v/>
      </c>
      <c r="I769" s="167" t="str">
        <f>IF(E769="謝金",VLOOKUP(E769,支出入力表!F770:$M$2000,6,FALSE),"")</f>
        <v/>
      </c>
      <c r="J769" s="167" t="str">
        <f>IF(E769="謝金",VLOOKUP(E769,支出入力表!F770:$M$2000,7,FALSE),"")</f>
        <v/>
      </c>
      <c r="K769" s="168" t="str">
        <f>IF(E769="謝金",VLOOKUP(E769,支出入力表!F770:$M$2000,8,FALSE),"")</f>
        <v/>
      </c>
    </row>
    <row r="770" spans="2:11" x14ac:dyDescent="0.55000000000000004">
      <c r="B770" s="178" t="str">
        <f>IF(E770="謝金",支出入力表!A771,"")</f>
        <v/>
      </c>
      <c r="C770" s="164" t="str">
        <f>IF(E770="謝金",支出入力表!C771,"")</f>
        <v/>
      </c>
      <c r="D770" s="165" t="str">
        <f>IF(支出入力表!E771="謝金","謝金","")</f>
        <v/>
      </c>
      <c r="E770" s="165" t="str">
        <f>IF(支出入力表!F771="謝金","謝金","")</f>
        <v/>
      </c>
      <c r="F770" s="164" t="str">
        <f>IF(E770="謝金",VLOOKUP(E770,支出入力表!F771:$M$2000,3,FALSE),"")</f>
        <v/>
      </c>
      <c r="G770" s="164" t="str">
        <f>IF(E770="謝金",VLOOKUP(E770,支出入力表!F771:$M$2000,4,FALSE),"")</f>
        <v/>
      </c>
      <c r="H770" s="166" t="str">
        <f>IF(E770="謝金",VLOOKUP(E770,支出入力表!F771:$M$2000,5,FALSE),"")</f>
        <v/>
      </c>
      <c r="I770" s="167" t="str">
        <f>IF(E770="謝金",VLOOKUP(E770,支出入力表!F771:$M$2000,6,FALSE),"")</f>
        <v/>
      </c>
      <c r="J770" s="167" t="str">
        <f>IF(E770="謝金",VLOOKUP(E770,支出入力表!F771:$M$2000,7,FALSE),"")</f>
        <v/>
      </c>
      <c r="K770" s="168" t="str">
        <f>IF(E770="謝金",VLOOKUP(E770,支出入力表!F771:$M$2000,8,FALSE),"")</f>
        <v/>
      </c>
    </row>
    <row r="771" spans="2:11" x14ac:dyDescent="0.55000000000000004">
      <c r="B771" s="178" t="str">
        <f>IF(E771="謝金",支出入力表!A772,"")</f>
        <v/>
      </c>
      <c r="C771" s="164" t="str">
        <f>IF(E771="謝金",支出入力表!C772,"")</f>
        <v/>
      </c>
      <c r="D771" s="165" t="str">
        <f>IF(支出入力表!E772="謝金","謝金","")</f>
        <v/>
      </c>
      <c r="E771" s="165" t="str">
        <f>IF(支出入力表!F772="謝金","謝金","")</f>
        <v/>
      </c>
      <c r="F771" s="164" t="str">
        <f>IF(E771="謝金",VLOOKUP(E771,支出入力表!F772:$M$2000,3,FALSE),"")</f>
        <v/>
      </c>
      <c r="G771" s="164" t="str">
        <f>IF(E771="謝金",VLOOKUP(E771,支出入力表!F772:$M$2000,4,FALSE),"")</f>
        <v/>
      </c>
      <c r="H771" s="166" t="str">
        <f>IF(E771="謝金",VLOOKUP(E771,支出入力表!F772:$M$2000,5,FALSE),"")</f>
        <v/>
      </c>
      <c r="I771" s="167" t="str">
        <f>IF(E771="謝金",VLOOKUP(E771,支出入力表!F772:$M$2000,6,FALSE),"")</f>
        <v/>
      </c>
      <c r="J771" s="167" t="str">
        <f>IF(E771="謝金",VLOOKUP(E771,支出入力表!F772:$M$2000,7,FALSE),"")</f>
        <v/>
      </c>
      <c r="K771" s="168" t="str">
        <f>IF(E771="謝金",VLOOKUP(E771,支出入力表!F772:$M$2000,8,FALSE),"")</f>
        <v/>
      </c>
    </row>
    <row r="772" spans="2:11" x14ac:dyDescent="0.55000000000000004">
      <c r="B772" s="178" t="str">
        <f>IF(E772="謝金",支出入力表!A773,"")</f>
        <v/>
      </c>
      <c r="C772" s="164" t="str">
        <f>IF(E772="謝金",支出入力表!C773,"")</f>
        <v/>
      </c>
      <c r="D772" s="165" t="str">
        <f>IF(支出入力表!E773="謝金","謝金","")</f>
        <v/>
      </c>
      <c r="E772" s="165" t="str">
        <f>IF(支出入力表!F773="謝金","謝金","")</f>
        <v/>
      </c>
      <c r="F772" s="164" t="str">
        <f>IF(E772="謝金",VLOOKUP(E772,支出入力表!F773:$M$2000,3,FALSE),"")</f>
        <v/>
      </c>
      <c r="G772" s="164" t="str">
        <f>IF(E772="謝金",VLOOKUP(E772,支出入力表!F773:$M$2000,4,FALSE),"")</f>
        <v/>
      </c>
      <c r="H772" s="166" t="str">
        <f>IF(E772="謝金",VLOOKUP(E772,支出入力表!F773:$M$2000,5,FALSE),"")</f>
        <v/>
      </c>
      <c r="I772" s="167" t="str">
        <f>IF(E772="謝金",VLOOKUP(E772,支出入力表!F773:$M$2000,6,FALSE),"")</f>
        <v/>
      </c>
      <c r="J772" s="167" t="str">
        <f>IF(E772="謝金",VLOOKUP(E772,支出入力表!F773:$M$2000,7,FALSE),"")</f>
        <v/>
      </c>
      <c r="K772" s="168" t="str">
        <f>IF(E772="謝金",VLOOKUP(E772,支出入力表!F773:$M$2000,8,FALSE),"")</f>
        <v/>
      </c>
    </row>
    <row r="773" spans="2:11" x14ac:dyDescent="0.55000000000000004">
      <c r="B773" s="178" t="str">
        <f>IF(E773="謝金",支出入力表!A774,"")</f>
        <v/>
      </c>
      <c r="C773" s="164" t="str">
        <f>IF(E773="謝金",支出入力表!C774,"")</f>
        <v/>
      </c>
      <c r="D773" s="165" t="str">
        <f>IF(支出入力表!E774="謝金","謝金","")</f>
        <v/>
      </c>
      <c r="E773" s="165" t="str">
        <f>IF(支出入力表!F774="謝金","謝金","")</f>
        <v/>
      </c>
      <c r="F773" s="164" t="str">
        <f>IF(E773="謝金",VLOOKUP(E773,支出入力表!F774:$M$2000,3,FALSE),"")</f>
        <v/>
      </c>
      <c r="G773" s="164" t="str">
        <f>IF(E773="謝金",VLOOKUP(E773,支出入力表!F774:$M$2000,4,FALSE),"")</f>
        <v/>
      </c>
      <c r="H773" s="166" t="str">
        <f>IF(E773="謝金",VLOOKUP(E773,支出入力表!F774:$M$2000,5,FALSE),"")</f>
        <v/>
      </c>
      <c r="I773" s="167" t="str">
        <f>IF(E773="謝金",VLOOKUP(E773,支出入力表!F774:$M$2000,6,FALSE),"")</f>
        <v/>
      </c>
      <c r="J773" s="167" t="str">
        <f>IF(E773="謝金",VLOOKUP(E773,支出入力表!F774:$M$2000,7,FALSE),"")</f>
        <v/>
      </c>
      <c r="K773" s="168" t="str">
        <f>IF(E773="謝金",VLOOKUP(E773,支出入力表!F774:$M$2000,8,FALSE),"")</f>
        <v/>
      </c>
    </row>
    <row r="774" spans="2:11" x14ac:dyDescent="0.55000000000000004">
      <c r="B774" s="178" t="str">
        <f>IF(E774="謝金",支出入力表!A775,"")</f>
        <v/>
      </c>
      <c r="C774" s="164" t="str">
        <f>IF(E774="謝金",支出入力表!C775,"")</f>
        <v/>
      </c>
      <c r="D774" s="165" t="str">
        <f>IF(支出入力表!E775="謝金","謝金","")</f>
        <v/>
      </c>
      <c r="E774" s="165" t="str">
        <f>IF(支出入力表!F775="謝金","謝金","")</f>
        <v/>
      </c>
      <c r="F774" s="164" t="str">
        <f>IF(E774="謝金",VLOOKUP(E774,支出入力表!F775:$M$2000,3,FALSE),"")</f>
        <v/>
      </c>
      <c r="G774" s="164" t="str">
        <f>IF(E774="謝金",VLOOKUP(E774,支出入力表!F775:$M$2000,4,FALSE),"")</f>
        <v/>
      </c>
      <c r="H774" s="166" t="str">
        <f>IF(E774="謝金",VLOOKUP(E774,支出入力表!F775:$M$2000,5,FALSE),"")</f>
        <v/>
      </c>
      <c r="I774" s="167" t="str">
        <f>IF(E774="謝金",VLOOKUP(E774,支出入力表!F775:$M$2000,6,FALSE),"")</f>
        <v/>
      </c>
      <c r="J774" s="167" t="str">
        <f>IF(E774="謝金",VLOOKUP(E774,支出入力表!F775:$M$2000,7,FALSE),"")</f>
        <v/>
      </c>
      <c r="K774" s="168" t="str">
        <f>IF(E774="謝金",VLOOKUP(E774,支出入力表!F775:$M$2000,8,FALSE),"")</f>
        <v/>
      </c>
    </row>
    <row r="775" spans="2:11" x14ac:dyDescent="0.55000000000000004">
      <c r="B775" s="178" t="str">
        <f>IF(E775="謝金",支出入力表!A776,"")</f>
        <v/>
      </c>
      <c r="C775" s="164" t="str">
        <f>IF(E775="謝金",支出入力表!C776,"")</f>
        <v/>
      </c>
      <c r="D775" s="165" t="str">
        <f>IF(支出入力表!E776="謝金","謝金","")</f>
        <v/>
      </c>
      <c r="E775" s="165" t="str">
        <f>IF(支出入力表!F776="謝金","謝金","")</f>
        <v/>
      </c>
      <c r="F775" s="164" t="str">
        <f>IF(E775="謝金",VLOOKUP(E775,支出入力表!F776:$M$2000,3,FALSE),"")</f>
        <v/>
      </c>
      <c r="G775" s="164" t="str">
        <f>IF(E775="謝金",VLOOKUP(E775,支出入力表!F776:$M$2000,4,FALSE),"")</f>
        <v/>
      </c>
      <c r="H775" s="166" t="str">
        <f>IF(E775="謝金",VLOOKUP(E775,支出入力表!F776:$M$2000,5,FALSE),"")</f>
        <v/>
      </c>
      <c r="I775" s="167" t="str">
        <f>IF(E775="謝金",VLOOKUP(E775,支出入力表!F776:$M$2000,6,FALSE),"")</f>
        <v/>
      </c>
      <c r="J775" s="167" t="str">
        <f>IF(E775="謝金",VLOOKUP(E775,支出入力表!F776:$M$2000,7,FALSE),"")</f>
        <v/>
      </c>
      <c r="K775" s="168" t="str">
        <f>IF(E775="謝金",VLOOKUP(E775,支出入力表!F776:$M$2000,8,FALSE),"")</f>
        <v/>
      </c>
    </row>
    <row r="776" spans="2:11" x14ac:dyDescent="0.55000000000000004">
      <c r="B776" s="178" t="str">
        <f>IF(E776="謝金",支出入力表!A777,"")</f>
        <v/>
      </c>
      <c r="C776" s="164" t="str">
        <f>IF(E776="謝金",支出入力表!C777,"")</f>
        <v/>
      </c>
      <c r="D776" s="165" t="str">
        <f>IF(支出入力表!E777="謝金","謝金","")</f>
        <v/>
      </c>
      <c r="E776" s="165" t="str">
        <f>IF(支出入力表!F777="謝金","謝金","")</f>
        <v/>
      </c>
      <c r="F776" s="164" t="str">
        <f>IF(E776="謝金",VLOOKUP(E776,支出入力表!F777:$M$2000,3,FALSE),"")</f>
        <v/>
      </c>
      <c r="G776" s="164" t="str">
        <f>IF(E776="謝金",VLOOKUP(E776,支出入力表!F777:$M$2000,4,FALSE),"")</f>
        <v/>
      </c>
      <c r="H776" s="166" t="str">
        <f>IF(E776="謝金",VLOOKUP(E776,支出入力表!F777:$M$2000,5,FALSE),"")</f>
        <v/>
      </c>
      <c r="I776" s="167" t="str">
        <f>IF(E776="謝金",VLOOKUP(E776,支出入力表!F777:$M$2000,6,FALSE),"")</f>
        <v/>
      </c>
      <c r="J776" s="167" t="str">
        <f>IF(E776="謝金",VLOOKUP(E776,支出入力表!F777:$M$2000,7,FALSE),"")</f>
        <v/>
      </c>
      <c r="K776" s="168" t="str">
        <f>IF(E776="謝金",VLOOKUP(E776,支出入力表!F777:$M$2000,8,FALSE),"")</f>
        <v/>
      </c>
    </row>
    <row r="777" spans="2:11" x14ac:dyDescent="0.55000000000000004">
      <c r="B777" s="178" t="str">
        <f>IF(E777="謝金",支出入力表!A778,"")</f>
        <v/>
      </c>
      <c r="C777" s="164" t="str">
        <f>IF(E777="謝金",支出入力表!C778,"")</f>
        <v/>
      </c>
      <c r="D777" s="165" t="str">
        <f>IF(支出入力表!E778="謝金","謝金","")</f>
        <v/>
      </c>
      <c r="E777" s="165" t="str">
        <f>IF(支出入力表!F778="謝金","謝金","")</f>
        <v/>
      </c>
      <c r="F777" s="164" t="str">
        <f>IF(E777="謝金",VLOOKUP(E777,支出入力表!F778:$M$2000,3,FALSE),"")</f>
        <v/>
      </c>
      <c r="G777" s="164" t="str">
        <f>IF(E777="謝金",VLOOKUP(E777,支出入力表!F778:$M$2000,4,FALSE),"")</f>
        <v/>
      </c>
      <c r="H777" s="166" t="str">
        <f>IF(E777="謝金",VLOOKUP(E777,支出入力表!F778:$M$2000,5,FALSE),"")</f>
        <v/>
      </c>
      <c r="I777" s="167" t="str">
        <f>IF(E777="謝金",VLOOKUP(E777,支出入力表!F778:$M$2000,6,FALSE),"")</f>
        <v/>
      </c>
      <c r="J777" s="167" t="str">
        <f>IF(E777="謝金",VLOOKUP(E777,支出入力表!F778:$M$2000,7,FALSE),"")</f>
        <v/>
      </c>
      <c r="K777" s="168" t="str">
        <f>IF(E777="謝金",VLOOKUP(E777,支出入力表!F778:$M$2000,8,FALSE),"")</f>
        <v/>
      </c>
    </row>
    <row r="778" spans="2:11" x14ac:dyDescent="0.55000000000000004">
      <c r="B778" s="178" t="str">
        <f>IF(E778="謝金",支出入力表!A779,"")</f>
        <v/>
      </c>
      <c r="C778" s="164" t="str">
        <f>IF(E778="謝金",支出入力表!C779,"")</f>
        <v/>
      </c>
      <c r="D778" s="165" t="str">
        <f>IF(支出入力表!E779="謝金","謝金","")</f>
        <v/>
      </c>
      <c r="E778" s="165" t="str">
        <f>IF(支出入力表!F779="謝金","謝金","")</f>
        <v/>
      </c>
      <c r="F778" s="164" t="str">
        <f>IF(E778="謝金",VLOOKUP(E778,支出入力表!F779:$M$2000,3,FALSE),"")</f>
        <v/>
      </c>
      <c r="G778" s="164" t="str">
        <f>IF(E778="謝金",VLOOKUP(E778,支出入力表!F779:$M$2000,4,FALSE),"")</f>
        <v/>
      </c>
      <c r="H778" s="166" t="str">
        <f>IF(E778="謝金",VLOOKUP(E778,支出入力表!F779:$M$2000,5,FALSE),"")</f>
        <v/>
      </c>
      <c r="I778" s="167" t="str">
        <f>IF(E778="謝金",VLOOKUP(E778,支出入力表!F779:$M$2000,6,FALSE),"")</f>
        <v/>
      </c>
      <c r="J778" s="167" t="str">
        <f>IF(E778="謝金",VLOOKUP(E778,支出入力表!F779:$M$2000,7,FALSE),"")</f>
        <v/>
      </c>
      <c r="K778" s="168" t="str">
        <f>IF(E778="謝金",VLOOKUP(E778,支出入力表!F779:$M$2000,8,FALSE),"")</f>
        <v/>
      </c>
    </row>
    <row r="779" spans="2:11" x14ac:dyDescent="0.55000000000000004">
      <c r="B779" s="178" t="str">
        <f>IF(E779="謝金",支出入力表!A780,"")</f>
        <v/>
      </c>
      <c r="C779" s="164" t="str">
        <f>IF(E779="謝金",支出入力表!C780,"")</f>
        <v/>
      </c>
      <c r="D779" s="165" t="str">
        <f>IF(支出入力表!E780="謝金","謝金","")</f>
        <v/>
      </c>
      <c r="E779" s="165" t="str">
        <f>IF(支出入力表!F780="謝金","謝金","")</f>
        <v/>
      </c>
      <c r="F779" s="164" t="str">
        <f>IF(E779="謝金",VLOOKUP(E779,支出入力表!F780:$M$2000,3,FALSE),"")</f>
        <v/>
      </c>
      <c r="G779" s="164" t="str">
        <f>IF(E779="謝金",VLOOKUP(E779,支出入力表!F780:$M$2000,4,FALSE),"")</f>
        <v/>
      </c>
      <c r="H779" s="166" t="str">
        <f>IF(E779="謝金",VLOOKUP(E779,支出入力表!F780:$M$2000,5,FALSE),"")</f>
        <v/>
      </c>
      <c r="I779" s="167" t="str">
        <f>IF(E779="謝金",VLOOKUP(E779,支出入力表!F780:$M$2000,6,FALSE),"")</f>
        <v/>
      </c>
      <c r="J779" s="167" t="str">
        <f>IF(E779="謝金",VLOOKUP(E779,支出入力表!F780:$M$2000,7,FALSE),"")</f>
        <v/>
      </c>
      <c r="K779" s="168" t="str">
        <f>IF(E779="謝金",VLOOKUP(E779,支出入力表!F780:$M$2000,8,FALSE),"")</f>
        <v/>
      </c>
    </row>
    <row r="780" spans="2:11" x14ac:dyDescent="0.55000000000000004">
      <c r="B780" s="178" t="str">
        <f>IF(E780="謝金",支出入力表!A781,"")</f>
        <v/>
      </c>
      <c r="C780" s="164" t="str">
        <f>IF(E780="謝金",支出入力表!C781,"")</f>
        <v/>
      </c>
      <c r="D780" s="165" t="str">
        <f>IF(支出入力表!E781="謝金","謝金","")</f>
        <v/>
      </c>
      <c r="E780" s="165" t="str">
        <f>IF(支出入力表!F781="謝金","謝金","")</f>
        <v/>
      </c>
      <c r="F780" s="164" t="str">
        <f>IF(E780="謝金",VLOOKUP(E780,支出入力表!F781:$M$2000,3,FALSE),"")</f>
        <v/>
      </c>
      <c r="G780" s="164" t="str">
        <f>IF(E780="謝金",VLOOKUP(E780,支出入力表!F781:$M$2000,4,FALSE),"")</f>
        <v/>
      </c>
      <c r="H780" s="166" t="str">
        <f>IF(E780="謝金",VLOOKUP(E780,支出入力表!F781:$M$2000,5,FALSE),"")</f>
        <v/>
      </c>
      <c r="I780" s="167" t="str">
        <f>IF(E780="謝金",VLOOKUP(E780,支出入力表!F781:$M$2000,6,FALSE),"")</f>
        <v/>
      </c>
      <c r="J780" s="167" t="str">
        <f>IF(E780="謝金",VLOOKUP(E780,支出入力表!F781:$M$2000,7,FALSE),"")</f>
        <v/>
      </c>
      <c r="K780" s="168" t="str">
        <f>IF(E780="謝金",VLOOKUP(E780,支出入力表!F781:$M$2000,8,FALSE),"")</f>
        <v/>
      </c>
    </row>
    <row r="781" spans="2:11" x14ac:dyDescent="0.55000000000000004">
      <c r="B781" s="178" t="str">
        <f>IF(E781="謝金",支出入力表!A782,"")</f>
        <v/>
      </c>
      <c r="C781" s="164" t="str">
        <f>IF(E781="謝金",支出入力表!C782,"")</f>
        <v/>
      </c>
      <c r="D781" s="165" t="str">
        <f>IF(支出入力表!E782="謝金","謝金","")</f>
        <v/>
      </c>
      <c r="E781" s="165" t="str">
        <f>IF(支出入力表!F782="謝金","謝金","")</f>
        <v/>
      </c>
      <c r="F781" s="164" t="str">
        <f>IF(E781="謝金",VLOOKUP(E781,支出入力表!F782:$M$2000,3,FALSE),"")</f>
        <v/>
      </c>
      <c r="G781" s="164" t="str">
        <f>IF(E781="謝金",VLOOKUP(E781,支出入力表!F782:$M$2000,4,FALSE),"")</f>
        <v/>
      </c>
      <c r="H781" s="166" t="str">
        <f>IF(E781="謝金",VLOOKUP(E781,支出入力表!F782:$M$2000,5,FALSE),"")</f>
        <v/>
      </c>
      <c r="I781" s="167" t="str">
        <f>IF(E781="謝金",VLOOKUP(E781,支出入力表!F782:$M$2000,6,FALSE),"")</f>
        <v/>
      </c>
      <c r="J781" s="167" t="str">
        <f>IF(E781="謝金",VLOOKUP(E781,支出入力表!F782:$M$2000,7,FALSE),"")</f>
        <v/>
      </c>
      <c r="K781" s="168" t="str">
        <f>IF(E781="謝金",VLOOKUP(E781,支出入力表!F782:$M$2000,8,FALSE),"")</f>
        <v/>
      </c>
    </row>
    <row r="782" spans="2:11" x14ac:dyDescent="0.55000000000000004">
      <c r="B782" s="178" t="str">
        <f>IF(E782="謝金",支出入力表!A783,"")</f>
        <v/>
      </c>
      <c r="C782" s="164" t="str">
        <f>IF(E782="謝金",支出入力表!C783,"")</f>
        <v/>
      </c>
      <c r="D782" s="165" t="str">
        <f>IF(支出入力表!E783="謝金","謝金","")</f>
        <v/>
      </c>
      <c r="E782" s="165" t="str">
        <f>IF(支出入力表!F783="謝金","謝金","")</f>
        <v/>
      </c>
      <c r="F782" s="164" t="str">
        <f>IF(E782="謝金",VLOOKUP(E782,支出入力表!F783:$M$2000,3,FALSE),"")</f>
        <v/>
      </c>
      <c r="G782" s="164" t="str">
        <f>IF(E782="謝金",VLOOKUP(E782,支出入力表!F783:$M$2000,4,FALSE),"")</f>
        <v/>
      </c>
      <c r="H782" s="166" t="str">
        <f>IF(E782="謝金",VLOOKUP(E782,支出入力表!F783:$M$2000,5,FALSE),"")</f>
        <v/>
      </c>
      <c r="I782" s="167" t="str">
        <f>IF(E782="謝金",VLOOKUP(E782,支出入力表!F783:$M$2000,6,FALSE),"")</f>
        <v/>
      </c>
      <c r="J782" s="167" t="str">
        <f>IF(E782="謝金",VLOOKUP(E782,支出入力表!F783:$M$2000,7,FALSE),"")</f>
        <v/>
      </c>
      <c r="K782" s="168" t="str">
        <f>IF(E782="謝金",VLOOKUP(E782,支出入力表!F783:$M$2000,8,FALSE),"")</f>
        <v/>
      </c>
    </row>
    <row r="783" spans="2:11" x14ac:dyDescent="0.55000000000000004">
      <c r="B783" s="178" t="str">
        <f>IF(E783="謝金",支出入力表!A784,"")</f>
        <v/>
      </c>
      <c r="C783" s="164" t="str">
        <f>IF(E783="謝金",支出入力表!C784,"")</f>
        <v/>
      </c>
      <c r="D783" s="165" t="str">
        <f>IF(支出入力表!E784="謝金","謝金","")</f>
        <v/>
      </c>
      <c r="E783" s="165" t="str">
        <f>IF(支出入力表!F784="謝金","謝金","")</f>
        <v/>
      </c>
      <c r="F783" s="164" t="str">
        <f>IF(E783="謝金",VLOOKUP(E783,支出入力表!F784:$M$2000,3,FALSE),"")</f>
        <v/>
      </c>
      <c r="G783" s="164" t="str">
        <f>IF(E783="謝金",VLOOKUP(E783,支出入力表!F784:$M$2000,4,FALSE),"")</f>
        <v/>
      </c>
      <c r="H783" s="166" t="str">
        <f>IF(E783="謝金",VLOOKUP(E783,支出入力表!F784:$M$2000,5,FALSE),"")</f>
        <v/>
      </c>
      <c r="I783" s="167" t="str">
        <f>IF(E783="謝金",VLOOKUP(E783,支出入力表!F784:$M$2000,6,FALSE),"")</f>
        <v/>
      </c>
      <c r="J783" s="167" t="str">
        <f>IF(E783="謝金",VLOOKUP(E783,支出入力表!F784:$M$2000,7,FALSE),"")</f>
        <v/>
      </c>
      <c r="K783" s="168" t="str">
        <f>IF(E783="謝金",VLOOKUP(E783,支出入力表!F784:$M$2000,8,FALSE),"")</f>
        <v/>
      </c>
    </row>
    <row r="784" spans="2:11" x14ac:dyDescent="0.55000000000000004">
      <c r="B784" s="178" t="str">
        <f>IF(E784="謝金",支出入力表!A785,"")</f>
        <v/>
      </c>
      <c r="C784" s="164" t="str">
        <f>IF(E784="謝金",支出入力表!C785,"")</f>
        <v/>
      </c>
      <c r="D784" s="165" t="str">
        <f>IF(支出入力表!E785="謝金","謝金","")</f>
        <v/>
      </c>
      <c r="E784" s="165" t="str">
        <f>IF(支出入力表!F785="謝金","謝金","")</f>
        <v/>
      </c>
      <c r="F784" s="164" t="str">
        <f>IF(E784="謝金",VLOOKUP(E784,支出入力表!F785:$M$2000,3,FALSE),"")</f>
        <v/>
      </c>
      <c r="G784" s="164" t="str">
        <f>IF(E784="謝金",VLOOKUP(E784,支出入力表!F785:$M$2000,4,FALSE),"")</f>
        <v/>
      </c>
      <c r="H784" s="166" t="str">
        <f>IF(E784="謝金",VLOOKUP(E784,支出入力表!F785:$M$2000,5,FALSE),"")</f>
        <v/>
      </c>
      <c r="I784" s="167" t="str">
        <f>IF(E784="謝金",VLOOKUP(E784,支出入力表!F785:$M$2000,6,FALSE),"")</f>
        <v/>
      </c>
      <c r="J784" s="167" t="str">
        <f>IF(E784="謝金",VLOOKUP(E784,支出入力表!F785:$M$2000,7,FALSE),"")</f>
        <v/>
      </c>
      <c r="K784" s="168" t="str">
        <f>IF(E784="謝金",VLOOKUP(E784,支出入力表!F785:$M$2000,8,FALSE),"")</f>
        <v/>
      </c>
    </row>
    <row r="785" spans="2:11" x14ac:dyDescent="0.55000000000000004">
      <c r="B785" s="178" t="str">
        <f>IF(E785="謝金",支出入力表!A786,"")</f>
        <v/>
      </c>
      <c r="C785" s="164" t="str">
        <f>IF(E785="謝金",支出入力表!C786,"")</f>
        <v/>
      </c>
      <c r="D785" s="165" t="str">
        <f>IF(支出入力表!E786="謝金","謝金","")</f>
        <v/>
      </c>
      <c r="E785" s="165" t="str">
        <f>IF(支出入力表!F786="謝金","謝金","")</f>
        <v/>
      </c>
      <c r="F785" s="164" t="str">
        <f>IF(E785="謝金",VLOOKUP(E785,支出入力表!F786:$M$2000,3,FALSE),"")</f>
        <v/>
      </c>
      <c r="G785" s="164" t="str">
        <f>IF(E785="謝金",VLOOKUP(E785,支出入力表!F786:$M$2000,4,FALSE),"")</f>
        <v/>
      </c>
      <c r="H785" s="166" t="str">
        <f>IF(E785="謝金",VLOOKUP(E785,支出入力表!F786:$M$2000,5,FALSE),"")</f>
        <v/>
      </c>
      <c r="I785" s="167" t="str">
        <f>IF(E785="謝金",VLOOKUP(E785,支出入力表!F786:$M$2000,6,FALSE),"")</f>
        <v/>
      </c>
      <c r="J785" s="167" t="str">
        <f>IF(E785="謝金",VLOOKUP(E785,支出入力表!F786:$M$2000,7,FALSE),"")</f>
        <v/>
      </c>
      <c r="K785" s="168" t="str">
        <f>IF(E785="謝金",VLOOKUP(E785,支出入力表!F786:$M$2000,8,FALSE),"")</f>
        <v/>
      </c>
    </row>
    <row r="786" spans="2:11" x14ac:dyDescent="0.55000000000000004">
      <c r="B786" s="178" t="str">
        <f>IF(E786="謝金",支出入力表!A787,"")</f>
        <v/>
      </c>
      <c r="C786" s="164" t="str">
        <f>IF(E786="謝金",支出入力表!C787,"")</f>
        <v/>
      </c>
      <c r="D786" s="165" t="str">
        <f>IF(支出入力表!E787="謝金","謝金","")</f>
        <v/>
      </c>
      <c r="E786" s="165" t="str">
        <f>IF(支出入力表!F787="謝金","謝金","")</f>
        <v/>
      </c>
      <c r="F786" s="164" t="str">
        <f>IF(E786="謝金",VLOOKUP(E786,支出入力表!F787:$M$2000,3,FALSE),"")</f>
        <v/>
      </c>
      <c r="G786" s="164" t="str">
        <f>IF(E786="謝金",VLOOKUP(E786,支出入力表!F787:$M$2000,4,FALSE),"")</f>
        <v/>
      </c>
      <c r="H786" s="166" t="str">
        <f>IF(E786="謝金",VLOOKUP(E786,支出入力表!F787:$M$2000,5,FALSE),"")</f>
        <v/>
      </c>
      <c r="I786" s="167" t="str">
        <f>IF(E786="謝金",VLOOKUP(E786,支出入力表!F787:$M$2000,6,FALSE),"")</f>
        <v/>
      </c>
      <c r="J786" s="167" t="str">
        <f>IF(E786="謝金",VLOOKUP(E786,支出入力表!F787:$M$2000,7,FALSE),"")</f>
        <v/>
      </c>
      <c r="K786" s="168" t="str">
        <f>IF(E786="謝金",VLOOKUP(E786,支出入力表!F787:$M$2000,8,FALSE),"")</f>
        <v/>
      </c>
    </row>
    <row r="787" spans="2:11" x14ac:dyDescent="0.55000000000000004">
      <c r="B787" s="178" t="str">
        <f>IF(E787="謝金",支出入力表!A788,"")</f>
        <v/>
      </c>
      <c r="C787" s="164" t="str">
        <f>IF(E787="謝金",支出入力表!C788,"")</f>
        <v/>
      </c>
      <c r="D787" s="165" t="str">
        <f>IF(支出入力表!E788="謝金","謝金","")</f>
        <v/>
      </c>
      <c r="E787" s="165" t="str">
        <f>IF(支出入力表!F788="謝金","謝金","")</f>
        <v/>
      </c>
      <c r="F787" s="164" t="str">
        <f>IF(E787="謝金",VLOOKUP(E787,支出入力表!F788:$M$2000,3,FALSE),"")</f>
        <v/>
      </c>
      <c r="G787" s="164" t="str">
        <f>IF(E787="謝金",VLOOKUP(E787,支出入力表!F788:$M$2000,4,FALSE),"")</f>
        <v/>
      </c>
      <c r="H787" s="166" t="str">
        <f>IF(E787="謝金",VLOOKUP(E787,支出入力表!F788:$M$2000,5,FALSE),"")</f>
        <v/>
      </c>
      <c r="I787" s="167" t="str">
        <f>IF(E787="謝金",VLOOKUP(E787,支出入力表!F788:$M$2000,6,FALSE),"")</f>
        <v/>
      </c>
      <c r="J787" s="167" t="str">
        <f>IF(E787="謝金",VLOOKUP(E787,支出入力表!F788:$M$2000,7,FALSE),"")</f>
        <v/>
      </c>
      <c r="K787" s="168" t="str">
        <f>IF(E787="謝金",VLOOKUP(E787,支出入力表!F788:$M$2000,8,FALSE),"")</f>
        <v/>
      </c>
    </row>
    <row r="788" spans="2:11" x14ac:dyDescent="0.55000000000000004">
      <c r="B788" s="178" t="str">
        <f>IF(E788="謝金",支出入力表!A789,"")</f>
        <v/>
      </c>
      <c r="C788" s="164" t="str">
        <f>IF(E788="謝金",支出入力表!C789,"")</f>
        <v/>
      </c>
      <c r="D788" s="165" t="str">
        <f>IF(支出入力表!E789="謝金","謝金","")</f>
        <v/>
      </c>
      <c r="E788" s="165" t="str">
        <f>IF(支出入力表!F789="謝金","謝金","")</f>
        <v/>
      </c>
      <c r="F788" s="164" t="str">
        <f>IF(E788="謝金",VLOOKUP(E788,支出入力表!F789:$M$2000,3,FALSE),"")</f>
        <v/>
      </c>
      <c r="G788" s="164" t="str">
        <f>IF(E788="謝金",VLOOKUP(E788,支出入力表!F789:$M$2000,4,FALSE),"")</f>
        <v/>
      </c>
      <c r="H788" s="166" t="str">
        <f>IF(E788="謝金",VLOOKUP(E788,支出入力表!F789:$M$2000,5,FALSE),"")</f>
        <v/>
      </c>
      <c r="I788" s="167" t="str">
        <f>IF(E788="謝金",VLOOKUP(E788,支出入力表!F789:$M$2000,6,FALSE),"")</f>
        <v/>
      </c>
      <c r="J788" s="167" t="str">
        <f>IF(E788="謝金",VLOOKUP(E788,支出入力表!F789:$M$2000,7,FALSE),"")</f>
        <v/>
      </c>
      <c r="K788" s="168" t="str">
        <f>IF(E788="謝金",VLOOKUP(E788,支出入力表!F789:$M$2000,8,FALSE),"")</f>
        <v/>
      </c>
    </row>
    <row r="789" spans="2:11" x14ac:dyDescent="0.55000000000000004">
      <c r="B789" s="178" t="str">
        <f>IF(E789="謝金",支出入力表!A790,"")</f>
        <v/>
      </c>
      <c r="C789" s="164" t="str">
        <f>IF(E789="謝金",支出入力表!C790,"")</f>
        <v/>
      </c>
      <c r="D789" s="165" t="str">
        <f>IF(支出入力表!E790="謝金","謝金","")</f>
        <v/>
      </c>
      <c r="E789" s="165" t="str">
        <f>IF(支出入力表!F790="謝金","謝金","")</f>
        <v/>
      </c>
      <c r="F789" s="164" t="str">
        <f>IF(E789="謝金",VLOOKUP(E789,支出入力表!F790:$M$2000,3,FALSE),"")</f>
        <v/>
      </c>
      <c r="G789" s="164" t="str">
        <f>IF(E789="謝金",VLOOKUP(E789,支出入力表!F790:$M$2000,4,FALSE),"")</f>
        <v/>
      </c>
      <c r="H789" s="166" t="str">
        <f>IF(E789="謝金",VLOOKUP(E789,支出入力表!F790:$M$2000,5,FALSE),"")</f>
        <v/>
      </c>
      <c r="I789" s="167" t="str">
        <f>IF(E789="謝金",VLOOKUP(E789,支出入力表!F790:$M$2000,6,FALSE),"")</f>
        <v/>
      </c>
      <c r="J789" s="167" t="str">
        <f>IF(E789="謝金",VLOOKUP(E789,支出入力表!F790:$M$2000,7,FALSE),"")</f>
        <v/>
      </c>
      <c r="K789" s="168" t="str">
        <f>IF(E789="謝金",VLOOKUP(E789,支出入力表!F790:$M$2000,8,FALSE),"")</f>
        <v/>
      </c>
    </row>
    <row r="790" spans="2:11" x14ac:dyDescent="0.55000000000000004">
      <c r="B790" s="178" t="str">
        <f>IF(E790="謝金",支出入力表!A791,"")</f>
        <v/>
      </c>
      <c r="C790" s="164" t="str">
        <f>IF(E790="謝金",支出入力表!C791,"")</f>
        <v/>
      </c>
      <c r="D790" s="165" t="str">
        <f>IF(支出入力表!E791="謝金","謝金","")</f>
        <v/>
      </c>
      <c r="E790" s="165" t="str">
        <f>IF(支出入力表!F791="謝金","謝金","")</f>
        <v/>
      </c>
      <c r="F790" s="164" t="str">
        <f>IF(E790="謝金",VLOOKUP(E790,支出入力表!F791:$M$2000,3,FALSE),"")</f>
        <v/>
      </c>
      <c r="G790" s="164" t="str">
        <f>IF(E790="謝金",VLOOKUP(E790,支出入力表!F791:$M$2000,4,FALSE),"")</f>
        <v/>
      </c>
      <c r="H790" s="166" t="str">
        <f>IF(E790="謝金",VLOOKUP(E790,支出入力表!F791:$M$2000,5,FALSE),"")</f>
        <v/>
      </c>
      <c r="I790" s="167" t="str">
        <f>IF(E790="謝金",VLOOKUP(E790,支出入力表!F791:$M$2000,6,FALSE),"")</f>
        <v/>
      </c>
      <c r="J790" s="167" t="str">
        <f>IF(E790="謝金",VLOOKUP(E790,支出入力表!F791:$M$2000,7,FALSE),"")</f>
        <v/>
      </c>
      <c r="K790" s="168" t="str">
        <f>IF(E790="謝金",VLOOKUP(E790,支出入力表!F791:$M$2000,8,FALSE),"")</f>
        <v/>
      </c>
    </row>
    <row r="791" spans="2:11" x14ac:dyDescent="0.55000000000000004">
      <c r="B791" s="178" t="str">
        <f>IF(E791="謝金",支出入力表!A792,"")</f>
        <v/>
      </c>
      <c r="C791" s="164" t="str">
        <f>IF(E791="謝金",支出入力表!C792,"")</f>
        <v/>
      </c>
      <c r="D791" s="165" t="str">
        <f>IF(支出入力表!E792="謝金","謝金","")</f>
        <v/>
      </c>
      <c r="E791" s="165" t="str">
        <f>IF(支出入力表!F792="謝金","謝金","")</f>
        <v/>
      </c>
      <c r="F791" s="164" t="str">
        <f>IF(E791="謝金",VLOOKUP(E791,支出入力表!F792:$M$2000,3,FALSE),"")</f>
        <v/>
      </c>
      <c r="G791" s="164" t="str">
        <f>IF(E791="謝金",VLOOKUP(E791,支出入力表!F792:$M$2000,4,FALSE),"")</f>
        <v/>
      </c>
      <c r="H791" s="166" t="str">
        <f>IF(E791="謝金",VLOOKUP(E791,支出入力表!F792:$M$2000,5,FALSE),"")</f>
        <v/>
      </c>
      <c r="I791" s="167" t="str">
        <f>IF(E791="謝金",VLOOKUP(E791,支出入力表!F792:$M$2000,6,FALSE),"")</f>
        <v/>
      </c>
      <c r="J791" s="167" t="str">
        <f>IF(E791="謝金",VLOOKUP(E791,支出入力表!F792:$M$2000,7,FALSE),"")</f>
        <v/>
      </c>
      <c r="K791" s="168" t="str">
        <f>IF(E791="謝金",VLOOKUP(E791,支出入力表!F792:$M$2000,8,FALSE),"")</f>
        <v/>
      </c>
    </row>
    <row r="792" spans="2:11" x14ac:dyDescent="0.55000000000000004">
      <c r="B792" s="178" t="str">
        <f>IF(E792="謝金",支出入力表!A793,"")</f>
        <v/>
      </c>
      <c r="C792" s="164" t="str">
        <f>IF(E792="謝金",支出入力表!C793,"")</f>
        <v/>
      </c>
      <c r="D792" s="165" t="str">
        <f>IF(支出入力表!E793="謝金","謝金","")</f>
        <v/>
      </c>
      <c r="E792" s="165" t="str">
        <f>IF(支出入力表!F793="謝金","謝金","")</f>
        <v/>
      </c>
      <c r="F792" s="164" t="str">
        <f>IF(E792="謝金",VLOOKUP(E792,支出入力表!F793:$M$2000,3,FALSE),"")</f>
        <v/>
      </c>
      <c r="G792" s="164" t="str">
        <f>IF(E792="謝金",VLOOKUP(E792,支出入力表!F793:$M$2000,4,FALSE),"")</f>
        <v/>
      </c>
      <c r="H792" s="166" t="str">
        <f>IF(E792="謝金",VLOOKUP(E792,支出入力表!F793:$M$2000,5,FALSE),"")</f>
        <v/>
      </c>
      <c r="I792" s="167" t="str">
        <f>IF(E792="謝金",VLOOKUP(E792,支出入力表!F793:$M$2000,6,FALSE),"")</f>
        <v/>
      </c>
      <c r="J792" s="167" t="str">
        <f>IF(E792="謝金",VLOOKUP(E792,支出入力表!F793:$M$2000,7,FALSE),"")</f>
        <v/>
      </c>
      <c r="K792" s="168" t="str">
        <f>IF(E792="謝金",VLOOKUP(E792,支出入力表!F793:$M$2000,8,FALSE),"")</f>
        <v/>
      </c>
    </row>
    <row r="793" spans="2:11" x14ac:dyDescent="0.55000000000000004">
      <c r="B793" s="178" t="str">
        <f>IF(E793="謝金",支出入力表!A794,"")</f>
        <v/>
      </c>
      <c r="C793" s="164" t="str">
        <f>IF(E793="謝金",支出入力表!C794,"")</f>
        <v/>
      </c>
      <c r="D793" s="165" t="str">
        <f>IF(支出入力表!E794="謝金","謝金","")</f>
        <v/>
      </c>
      <c r="E793" s="165" t="str">
        <f>IF(支出入力表!F794="謝金","謝金","")</f>
        <v/>
      </c>
      <c r="F793" s="164" t="str">
        <f>IF(E793="謝金",VLOOKUP(E793,支出入力表!F794:$M$2000,3,FALSE),"")</f>
        <v/>
      </c>
      <c r="G793" s="164" t="str">
        <f>IF(E793="謝金",VLOOKUP(E793,支出入力表!F794:$M$2000,4,FALSE),"")</f>
        <v/>
      </c>
      <c r="H793" s="166" t="str">
        <f>IF(E793="謝金",VLOOKUP(E793,支出入力表!F794:$M$2000,5,FALSE),"")</f>
        <v/>
      </c>
      <c r="I793" s="167" t="str">
        <f>IF(E793="謝金",VLOOKUP(E793,支出入力表!F794:$M$2000,6,FALSE),"")</f>
        <v/>
      </c>
      <c r="J793" s="167" t="str">
        <f>IF(E793="謝金",VLOOKUP(E793,支出入力表!F794:$M$2000,7,FALSE),"")</f>
        <v/>
      </c>
      <c r="K793" s="168" t="str">
        <f>IF(E793="謝金",VLOOKUP(E793,支出入力表!F794:$M$2000,8,FALSE),"")</f>
        <v/>
      </c>
    </row>
    <row r="794" spans="2:11" x14ac:dyDescent="0.55000000000000004">
      <c r="B794" s="178" t="str">
        <f>IF(E794="謝金",支出入力表!A795,"")</f>
        <v/>
      </c>
      <c r="C794" s="164" t="str">
        <f>IF(E794="謝金",支出入力表!C795,"")</f>
        <v/>
      </c>
      <c r="D794" s="165" t="str">
        <f>IF(支出入力表!E795="謝金","謝金","")</f>
        <v/>
      </c>
      <c r="E794" s="165" t="str">
        <f>IF(支出入力表!F795="謝金","謝金","")</f>
        <v/>
      </c>
      <c r="F794" s="164" t="str">
        <f>IF(E794="謝金",VLOOKUP(E794,支出入力表!F795:$M$2000,3,FALSE),"")</f>
        <v/>
      </c>
      <c r="G794" s="164" t="str">
        <f>IF(E794="謝金",VLOOKUP(E794,支出入力表!F795:$M$2000,4,FALSE),"")</f>
        <v/>
      </c>
      <c r="H794" s="166" t="str">
        <f>IF(E794="謝金",VLOOKUP(E794,支出入力表!F795:$M$2000,5,FALSE),"")</f>
        <v/>
      </c>
      <c r="I794" s="167" t="str">
        <f>IF(E794="謝金",VLOOKUP(E794,支出入力表!F795:$M$2000,6,FALSE),"")</f>
        <v/>
      </c>
      <c r="J794" s="167" t="str">
        <f>IF(E794="謝金",VLOOKUP(E794,支出入力表!F795:$M$2000,7,FALSE),"")</f>
        <v/>
      </c>
      <c r="K794" s="168" t="str">
        <f>IF(E794="謝金",VLOOKUP(E794,支出入力表!F795:$M$2000,8,FALSE),"")</f>
        <v/>
      </c>
    </row>
    <row r="795" spans="2:11" x14ac:dyDescent="0.55000000000000004">
      <c r="B795" s="178" t="str">
        <f>IF(E795="謝金",支出入力表!A796,"")</f>
        <v/>
      </c>
      <c r="C795" s="164" t="str">
        <f>IF(E795="謝金",支出入力表!C796,"")</f>
        <v/>
      </c>
      <c r="D795" s="165" t="str">
        <f>IF(支出入力表!E796="謝金","謝金","")</f>
        <v/>
      </c>
      <c r="E795" s="165" t="str">
        <f>IF(支出入力表!F796="謝金","謝金","")</f>
        <v/>
      </c>
      <c r="F795" s="164" t="str">
        <f>IF(E795="謝金",VLOOKUP(E795,支出入力表!F796:$M$2000,3,FALSE),"")</f>
        <v/>
      </c>
      <c r="G795" s="164" t="str">
        <f>IF(E795="謝金",VLOOKUP(E795,支出入力表!F796:$M$2000,4,FALSE),"")</f>
        <v/>
      </c>
      <c r="H795" s="166" t="str">
        <f>IF(E795="謝金",VLOOKUP(E795,支出入力表!F796:$M$2000,5,FALSE),"")</f>
        <v/>
      </c>
      <c r="I795" s="167" t="str">
        <f>IF(E795="謝金",VLOOKUP(E795,支出入力表!F796:$M$2000,6,FALSE),"")</f>
        <v/>
      </c>
      <c r="J795" s="167" t="str">
        <f>IF(E795="謝金",VLOOKUP(E795,支出入力表!F796:$M$2000,7,FALSE),"")</f>
        <v/>
      </c>
      <c r="K795" s="168" t="str">
        <f>IF(E795="謝金",VLOOKUP(E795,支出入力表!F796:$M$2000,8,FALSE),"")</f>
        <v/>
      </c>
    </row>
    <row r="796" spans="2:11" x14ac:dyDescent="0.55000000000000004">
      <c r="B796" s="178" t="str">
        <f>IF(E796="謝金",支出入力表!A797,"")</f>
        <v/>
      </c>
      <c r="C796" s="164" t="str">
        <f>IF(E796="謝金",支出入力表!C797,"")</f>
        <v/>
      </c>
      <c r="D796" s="165" t="str">
        <f>IF(支出入力表!E797="謝金","謝金","")</f>
        <v/>
      </c>
      <c r="E796" s="165" t="str">
        <f>IF(支出入力表!F797="謝金","謝金","")</f>
        <v/>
      </c>
      <c r="F796" s="164" t="str">
        <f>IF(E796="謝金",VLOOKUP(E796,支出入力表!F797:$M$2000,3,FALSE),"")</f>
        <v/>
      </c>
      <c r="G796" s="164" t="str">
        <f>IF(E796="謝金",VLOOKUP(E796,支出入力表!F797:$M$2000,4,FALSE),"")</f>
        <v/>
      </c>
      <c r="H796" s="166" t="str">
        <f>IF(E796="謝金",VLOOKUP(E796,支出入力表!F797:$M$2000,5,FALSE),"")</f>
        <v/>
      </c>
      <c r="I796" s="167" t="str">
        <f>IF(E796="謝金",VLOOKUP(E796,支出入力表!F797:$M$2000,6,FALSE),"")</f>
        <v/>
      </c>
      <c r="J796" s="167" t="str">
        <f>IF(E796="謝金",VLOOKUP(E796,支出入力表!F797:$M$2000,7,FALSE),"")</f>
        <v/>
      </c>
      <c r="K796" s="168" t="str">
        <f>IF(E796="謝金",VLOOKUP(E796,支出入力表!F797:$M$2000,8,FALSE),"")</f>
        <v/>
      </c>
    </row>
    <row r="797" spans="2:11" x14ac:dyDescent="0.55000000000000004">
      <c r="B797" s="178" t="str">
        <f>IF(E797="謝金",支出入力表!A798,"")</f>
        <v/>
      </c>
      <c r="C797" s="164" t="str">
        <f>IF(E797="謝金",支出入力表!C798,"")</f>
        <v/>
      </c>
      <c r="D797" s="165" t="str">
        <f>IF(支出入力表!E798="謝金","謝金","")</f>
        <v/>
      </c>
      <c r="E797" s="165" t="str">
        <f>IF(支出入力表!F798="謝金","謝金","")</f>
        <v/>
      </c>
      <c r="F797" s="164" t="str">
        <f>IF(E797="謝金",VLOOKUP(E797,支出入力表!F798:$M$2000,3,FALSE),"")</f>
        <v/>
      </c>
      <c r="G797" s="164" t="str">
        <f>IF(E797="謝金",VLOOKUP(E797,支出入力表!F798:$M$2000,4,FALSE),"")</f>
        <v/>
      </c>
      <c r="H797" s="166" t="str">
        <f>IF(E797="謝金",VLOOKUP(E797,支出入力表!F798:$M$2000,5,FALSE),"")</f>
        <v/>
      </c>
      <c r="I797" s="167" t="str">
        <f>IF(E797="謝金",VLOOKUP(E797,支出入力表!F798:$M$2000,6,FALSE),"")</f>
        <v/>
      </c>
      <c r="J797" s="167" t="str">
        <f>IF(E797="謝金",VLOOKUP(E797,支出入力表!F798:$M$2000,7,FALSE),"")</f>
        <v/>
      </c>
      <c r="K797" s="168" t="str">
        <f>IF(E797="謝金",VLOOKUP(E797,支出入力表!F798:$M$2000,8,FALSE),"")</f>
        <v/>
      </c>
    </row>
    <row r="798" spans="2:11" x14ac:dyDescent="0.55000000000000004">
      <c r="B798" s="178" t="str">
        <f>IF(E798="謝金",支出入力表!A799,"")</f>
        <v/>
      </c>
      <c r="C798" s="164" t="str">
        <f>IF(E798="謝金",支出入力表!C799,"")</f>
        <v/>
      </c>
      <c r="D798" s="165" t="str">
        <f>IF(支出入力表!E799="謝金","謝金","")</f>
        <v/>
      </c>
      <c r="E798" s="165" t="str">
        <f>IF(支出入力表!F799="謝金","謝金","")</f>
        <v/>
      </c>
      <c r="F798" s="164" t="str">
        <f>IF(E798="謝金",VLOOKUP(E798,支出入力表!F799:$M$2000,3,FALSE),"")</f>
        <v/>
      </c>
      <c r="G798" s="164" t="str">
        <f>IF(E798="謝金",VLOOKUP(E798,支出入力表!F799:$M$2000,4,FALSE),"")</f>
        <v/>
      </c>
      <c r="H798" s="166" t="str">
        <f>IF(E798="謝金",VLOOKUP(E798,支出入力表!F799:$M$2000,5,FALSE),"")</f>
        <v/>
      </c>
      <c r="I798" s="167" t="str">
        <f>IF(E798="謝金",VLOOKUP(E798,支出入力表!F799:$M$2000,6,FALSE),"")</f>
        <v/>
      </c>
      <c r="J798" s="167" t="str">
        <f>IF(E798="謝金",VLOOKUP(E798,支出入力表!F799:$M$2000,7,FALSE),"")</f>
        <v/>
      </c>
      <c r="K798" s="168" t="str">
        <f>IF(E798="謝金",VLOOKUP(E798,支出入力表!F799:$M$2000,8,FALSE),"")</f>
        <v/>
      </c>
    </row>
    <row r="799" spans="2:11" x14ac:dyDescent="0.55000000000000004">
      <c r="B799" s="178" t="str">
        <f>IF(E799="謝金",支出入力表!A800,"")</f>
        <v/>
      </c>
      <c r="C799" s="164" t="str">
        <f>IF(E799="謝金",支出入力表!C800,"")</f>
        <v/>
      </c>
      <c r="D799" s="165" t="str">
        <f>IF(支出入力表!E800="謝金","謝金","")</f>
        <v/>
      </c>
      <c r="E799" s="165" t="str">
        <f>IF(支出入力表!F800="謝金","謝金","")</f>
        <v/>
      </c>
      <c r="F799" s="164" t="str">
        <f>IF(E799="謝金",VLOOKUP(E799,支出入力表!F800:$M$2000,3,FALSE),"")</f>
        <v/>
      </c>
      <c r="G799" s="164" t="str">
        <f>IF(E799="謝金",VLOOKUP(E799,支出入力表!F800:$M$2000,4,FALSE),"")</f>
        <v/>
      </c>
      <c r="H799" s="166" t="str">
        <f>IF(E799="謝金",VLOOKUP(E799,支出入力表!F800:$M$2000,5,FALSE),"")</f>
        <v/>
      </c>
      <c r="I799" s="167" t="str">
        <f>IF(E799="謝金",VLOOKUP(E799,支出入力表!F800:$M$2000,6,FALSE),"")</f>
        <v/>
      </c>
      <c r="J799" s="167" t="str">
        <f>IF(E799="謝金",VLOOKUP(E799,支出入力表!F800:$M$2000,7,FALSE),"")</f>
        <v/>
      </c>
      <c r="K799" s="168" t="str">
        <f>IF(E799="謝金",VLOOKUP(E799,支出入力表!F800:$M$2000,8,FALSE),"")</f>
        <v/>
      </c>
    </row>
    <row r="800" spans="2:11" x14ac:dyDescent="0.55000000000000004">
      <c r="B800" s="178" t="str">
        <f>IF(E800="謝金",支出入力表!A801,"")</f>
        <v/>
      </c>
      <c r="C800" s="164" t="str">
        <f>IF(E800="謝金",支出入力表!C801,"")</f>
        <v/>
      </c>
      <c r="D800" s="165" t="str">
        <f>IF(支出入力表!E801="謝金","謝金","")</f>
        <v/>
      </c>
      <c r="E800" s="165" t="str">
        <f>IF(支出入力表!F801="謝金","謝金","")</f>
        <v/>
      </c>
      <c r="F800" s="164" t="str">
        <f>IF(E800="謝金",VLOOKUP(E800,支出入力表!F801:$M$2000,3,FALSE),"")</f>
        <v/>
      </c>
      <c r="G800" s="164" t="str">
        <f>IF(E800="謝金",VLOOKUP(E800,支出入力表!F801:$M$2000,4,FALSE),"")</f>
        <v/>
      </c>
      <c r="H800" s="166" t="str">
        <f>IF(E800="謝金",VLOOKUP(E800,支出入力表!F801:$M$2000,5,FALSE),"")</f>
        <v/>
      </c>
      <c r="I800" s="167" t="str">
        <f>IF(E800="謝金",VLOOKUP(E800,支出入力表!F801:$M$2000,6,FALSE),"")</f>
        <v/>
      </c>
      <c r="J800" s="167" t="str">
        <f>IF(E800="謝金",VLOOKUP(E800,支出入力表!F801:$M$2000,7,FALSE),"")</f>
        <v/>
      </c>
      <c r="K800" s="168" t="str">
        <f>IF(E800="謝金",VLOOKUP(E800,支出入力表!F801:$M$2000,8,FALSE),"")</f>
        <v/>
      </c>
    </row>
    <row r="801" spans="2:11" x14ac:dyDescent="0.55000000000000004">
      <c r="B801" s="178" t="str">
        <f>IF(E801="謝金",支出入力表!A802,"")</f>
        <v/>
      </c>
      <c r="C801" s="164" t="str">
        <f>IF(E801="謝金",支出入力表!C802,"")</f>
        <v/>
      </c>
      <c r="D801" s="165" t="str">
        <f>IF(支出入力表!E802="謝金","謝金","")</f>
        <v/>
      </c>
      <c r="E801" s="165" t="str">
        <f>IF(支出入力表!F802="謝金","謝金","")</f>
        <v/>
      </c>
      <c r="F801" s="164" t="str">
        <f>IF(E801="謝金",VLOOKUP(E801,支出入力表!F802:$M$2000,3,FALSE),"")</f>
        <v/>
      </c>
      <c r="G801" s="164" t="str">
        <f>IF(E801="謝金",VLOOKUP(E801,支出入力表!F802:$M$2000,4,FALSE),"")</f>
        <v/>
      </c>
      <c r="H801" s="166" t="str">
        <f>IF(E801="謝金",VLOOKUP(E801,支出入力表!F802:$M$2000,5,FALSE),"")</f>
        <v/>
      </c>
      <c r="I801" s="167" t="str">
        <f>IF(E801="謝金",VLOOKUP(E801,支出入力表!F802:$M$2000,6,FALSE),"")</f>
        <v/>
      </c>
      <c r="J801" s="167" t="str">
        <f>IF(E801="謝金",VLOOKUP(E801,支出入力表!F802:$M$2000,7,FALSE),"")</f>
        <v/>
      </c>
      <c r="K801" s="168" t="str">
        <f>IF(E801="謝金",VLOOKUP(E801,支出入力表!F802:$M$2000,8,FALSE),"")</f>
        <v/>
      </c>
    </row>
    <row r="802" spans="2:11" x14ac:dyDescent="0.55000000000000004">
      <c r="B802" s="178" t="str">
        <f>IF(E802="謝金",支出入力表!A803,"")</f>
        <v/>
      </c>
      <c r="C802" s="164" t="str">
        <f>IF(E802="謝金",支出入力表!C803,"")</f>
        <v/>
      </c>
      <c r="D802" s="165" t="str">
        <f>IF(支出入力表!E803="謝金","謝金","")</f>
        <v/>
      </c>
      <c r="E802" s="165" t="str">
        <f>IF(支出入力表!F803="謝金","謝金","")</f>
        <v/>
      </c>
      <c r="F802" s="164" t="str">
        <f>IF(E802="謝金",VLOOKUP(E802,支出入力表!F803:$M$2000,3,FALSE),"")</f>
        <v/>
      </c>
      <c r="G802" s="164" t="str">
        <f>IF(E802="謝金",VLOOKUP(E802,支出入力表!F803:$M$2000,4,FALSE),"")</f>
        <v/>
      </c>
      <c r="H802" s="166" t="str">
        <f>IF(E802="謝金",VLOOKUP(E802,支出入力表!F803:$M$2000,5,FALSE),"")</f>
        <v/>
      </c>
      <c r="I802" s="167" t="str">
        <f>IF(E802="謝金",VLOOKUP(E802,支出入力表!F803:$M$2000,6,FALSE),"")</f>
        <v/>
      </c>
      <c r="J802" s="167" t="str">
        <f>IF(E802="謝金",VLOOKUP(E802,支出入力表!F803:$M$2000,7,FALSE),"")</f>
        <v/>
      </c>
      <c r="K802" s="168" t="str">
        <f>IF(E802="謝金",VLOOKUP(E802,支出入力表!F803:$M$2000,8,FALSE),"")</f>
        <v/>
      </c>
    </row>
    <row r="803" spans="2:11" x14ac:dyDescent="0.55000000000000004">
      <c r="B803" s="178" t="str">
        <f>IF(E803="謝金",支出入力表!A804,"")</f>
        <v/>
      </c>
      <c r="C803" s="164" t="str">
        <f>IF(E803="謝金",支出入力表!C804,"")</f>
        <v/>
      </c>
      <c r="D803" s="165" t="str">
        <f>IF(支出入力表!E804="謝金","謝金","")</f>
        <v/>
      </c>
      <c r="E803" s="165" t="str">
        <f>IF(支出入力表!F804="謝金","謝金","")</f>
        <v/>
      </c>
      <c r="F803" s="164" t="str">
        <f>IF(E803="謝金",VLOOKUP(E803,支出入力表!F804:$M$2000,3,FALSE),"")</f>
        <v/>
      </c>
      <c r="G803" s="164" t="str">
        <f>IF(E803="謝金",VLOOKUP(E803,支出入力表!F804:$M$2000,4,FALSE),"")</f>
        <v/>
      </c>
      <c r="H803" s="166" t="str">
        <f>IF(E803="謝金",VLOOKUP(E803,支出入力表!F804:$M$2000,5,FALSE),"")</f>
        <v/>
      </c>
      <c r="I803" s="167" t="str">
        <f>IF(E803="謝金",VLOOKUP(E803,支出入力表!F804:$M$2000,6,FALSE),"")</f>
        <v/>
      </c>
      <c r="J803" s="167" t="str">
        <f>IF(E803="謝金",VLOOKUP(E803,支出入力表!F804:$M$2000,7,FALSE),"")</f>
        <v/>
      </c>
      <c r="K803" s="168" t="str">
        <f>IF(E803="謝金",VLOOKUP(E803,支出入力表!F804:$M$2000,8,FALSE),"")</f>
        <v/>
      </c>
    </row>
    <row r="804" spans="2:11" x14ac:dyDescent="0.55000000000000004">
      <c r="B804" s="178" t="str">
        <f>IF(E804="謝金",支出入力表!A805,"")</f>
        <v/>
      </c>
      <c r="C804" s="164" t="str">
        <f>IF(E804="謝金",支出入力表!C805,"")</f>
        <v/>
      </c>
      <c r="D804" s="165" t="str">
        <f>IF(支出入力表!E805="謝金","謝金","")</f>
        <v/>
      </c>
      <c r="E804" s="165" t="str">
        <f>IF(支出入力表!F805="謝金","謝金","")</f>
        <v/>
      </c>
      <c r="F804" s="164" t="str">
        <f>IF(E804="謝金",VLOOKUP(E804,支出入力表!F805:$M$2000,3,FALSE),"")</f>
        <v/>
      </c>
      <c r="G804" s="164" t="str">
        <f>IF(E804="謝金",VLOOKUP(E804,支出入力表!F805:$M$2000,4,FALSE),"")</f>
        <v/>
      </c>
      <c r="H804" s="166" t="str">
        <f>IF(E804="謝金",VLOOKUP(E804,支出入力表!F805:$M$2000,5,FALSE),"")</f>
        <v/>
      </c>
      <c r="I804" s="167" t="str">
        <f>IF(E804="謝金",VLOOKUP(E804,支出入力表!F805:$M$2000,6,FALSE),"")</f>
        <v/>
      </c>
      <c r="J804" s="167" t="str">
        <f>IF(E804="謝金",VLOOKUP(E804,支出入力表!F805:$M$2000,7,FALSE),"")</f>
        <v/>
      </c>
      <c r="K804" s="168" t="str">
        <f>IF(E804="謝金",VLOOKUP(E804,支出入力表!F805:$M$2000,8,FALSE),"")</f>
        <v/>
      </c>
    </row>
    <row r="805" spans="2:11" x14ac:dyDescent="0.55000000000000004">
      <c r="B805" s="178" t="str">
        <f>IF(E805="謝金",支出入力表!A806,"")</f>
        <v/>
      </c>
      <c r="C805" s="164" t="str">
        <f>IF(E805="謝金",支出入力表!C806,"")</f>
        <v/>
      </c>
      <c r="D805" s="165" t="str">
        <f>IF(支出入力表!E806="謝金","謝金","")</f>
        <v/>
      </c>
      <c r="E805" s="165" t="str">
        <f>IF(支出入力表!F806="謝金","謝金","")</f>
        <v/>
      </c>
      <c r="F805" s="164" t="str">
        <f>IF(E805="謝金",VLOOKUP(E805,支出入力表!F806:$M$2000,3,FALSE),"")</f>
        <v/>
      </c>
      <c r="G805" s="164" t="str">
        <f>IF(E805="謝金",VLOOKUP(E805,支出入力表!F806:$M$2000,4,FALSE),"")</f>
        <v/>
      </c>
      <c r="H805" s="166" t="str">
        <f>IF(E805="謝金",VLOOKUP(E805,支出入力表!F806:$M$2000,5,FALSE),"")</f>
        <v/>
      </c>
      <c r="I805" s="167" t="str">
        <f>IF(E805="謝金",VLOOKUP(E805,支出入力表!F806:$M$2000,6,FALSE),"")</f>
        <v/>
      </c>
      <c r="J805" s="167" t="str">
        <f>IF(E805="謝金",VLOOKUP(E805,支出入力表!F806:$M$2000,7,FALSE),"")</f>
        <v/>
      </c>
      <c r="K805" s="168" t="str">
        <f>IF(E805="謝金",VLOOKUP(E805,支出入力表!F806:$M$2000,8,FALSE),"")</f>
        <v/>
      </c>
    </row>
    <row r="806" spans="2:11" x14ac:dyDescent="0.55000000000000004">
      <c r="B806" s="178" t="str">
        <f>IF(E806="謝金",支出入力表!A807,"")</f>
        <v/>
      </c>
      <c r="C806" s="164" t="str">
        <f>IF(E806="謝金",支出入力表!C807,"")</f>
        <v/>
      </c>
      <c r="D806" s="165" t="str">
        <f>IF(支出入力表!E807="謝金","謝金","")</f>
        <v/>
      </c>
      <c r="E806" s="165" t="str">
        <f>IF(支出入力表!F807="謝金","謝金","")</f>
        <v/>
      </c>
      <c r="F806" s="164" t="str">
        <f>IF(E806="謝金",VLOOKUP(E806,支出入力表!F807:$M$2000,3,FALSE),"")</f>
        <v/>
      </c>
      <c r="G806" s="164" t="str">
        <f>IF(E806="謝金",VLOOKUP(E806,支出入力表!F807:$M$2000,4,FALSE),"")</f>
        <v/>
      </c>
      <c r="H806" s="166" t="str">
        <f>IF(E806="謝金",VLOOKUP(E806,支出入力表!F807:$M$2000,5,FALSE),"")</f>
        <v/>
      </c>
      <c r="I806" s="167" t="str">
        <f>IF(E806="謝金",VLOOKUP(E806,支出入力表!F807:$M$2000,6,FALSE),"")</f>
        <v/>
      </c>
      <c r="J806" s="167" t="str">
        <f>IF(E806="謝金",VLOOKUP(E806,支出入力表!F807:$M$2000,7,FALSE),"")</f>
        <v/>
      </c>
      <c r="K806" s="168" t="str">
        <f>IF(E806="謝金",VLOOKUP(E806,支出入力表!F807:$M$2000,8,FALSE),"")</f>
        <v/>
      </c>
    </row>
    <row r="807" spans="2:11" x14ac:dyDescent="0.55000000000000004">
      <c r="B807" s="178" t="str">
        <f>IF(E807="謝金",支出入力表!A808,"")</f>
        <v/>
      </c>
      <c r="C807" s="164" t="str">
        <f>IF(E807="謝金",支出入力表!C808,"")</f>
        <v/>
      </c>
      <c r="D807" s="165" t="str">
        <f>IF(支出入力表!E808="謝金","謝金","")</f>
        <v/>
      </c>
      <c r="E807" s="165" t="str">
        <f>IF(支出入力表!F808="謝金","謝金","")</f>
        <v/>
      </c>
      <c r="F807" s="164" t="str">
        <f>IF(E807="謝金",VLOOKUP(E807,支出入力表!F808:$M$2000,3,FALSE),"")</f>
        <v/>
      </c>
      <c r="G807" s="164" t="str">
        <f>IF(E807="謝金",VLOOKUP(E807,支出入力表!F808:$M$2000,4,FALSE),"")</f>
        <v/>
      </c>
      <c r="H807" s="166" t="str">
        <f>IF(E807="謝金",VLOOKUP(E807,支出入力表!F808:$M$2000,5,FALSE),"")</f>
        <v/>
      </c>
      <c r="I807" s="167" t="str">
        <f>IF(E807="謝金",VLOOKUP(E807,支出入力表!F808:$M$2000,6,FALSE),"")</f>
        <v/>
      </c>
      <c r="J807" s="167" t="str">
        <f>IF(E807="謝金",VLOOKUP(E807,支出入力表!F808:$M$2000,7,FALSE),"")</f>
        <v/>
      </c>
      <c r="K807" s="168" t="str">
        <f>IF(E807="謝金",VLOOKUP(E807,支出入力表!F808:$M$2000,8,FALSE),"")</f>
        <v/>
      </c>
    </row>
    <row r="808" spans="2:11" x14ac:dyDescent="0.55000000000000004">
      <c r="B808" s="178" t="str">
        <f>IF(E808="謝金",支出入力表!A809,"")</f>
        <v/>
      </c>
      <c r="C808" s="164" t="str">
        <f>IF(E808="謝金",支出入力表!C809,"")</f>
        <v/>
      </c>
      <c r="D808" s="165" t="str">
        <f>IF(支出入力表!E809="謝金","謝金","")</f>
        <v/>
      </c>
      <c r="E808" s="165" t="str">
        <f>IF(支出入力表!F809="謝金","謝金","")</f>
        <v/>
      </c>
      <c r="F808" s="164" t="str">
        <f>IF(E808="謝金",VLOOKUP(E808,支出入力表!F809:$M$2000,3,FALSE),"")</f>
        <v/>
      </c>
      <c r="G808" s="164" t="str">
        <f>IF(E808="謝金",VLOOKUP(E808,支出入力表!F809:$M$2000,4,FALSE),"")</f>
        <v/>
      </c>
      <c r="H808" s="166" t="str">
        <f>IF(E808="謝金",VLOOKUP(E808,支出入力表!F809:$M$2000,5,FALSE),"")</f>
        <v/>
      </c>
      <c r="I808" s="167" t="str">
        <f>IF(E808="謝金",VLOOKUP(E808,支出入力表!F809:$M$2000,6,FALSE),"")</f>
        <v/>
      </c>
      <c r="J808" s="167" t="str">
        <f>IF(E808="謝金",VLOOKUP(E808,支出入力表!F809:$M$2000,7,FALSE),"")</f>
        <v/>
      </c>
      <c r="K808" s="168" t="str">
        <f>IF(E808="謝金",VLOOKUP(E808,支出入力表!F809:$M$2000,8,FALSE),"")</f>
        <v/>
      </c>
    </row>
    <row r="809" spans="2:11" x14ac:dyDescent="0.55000000000000004">
      <c r="B809" s="178" t="str">
        <f>IF(E809="謝金",支出入力表!A810,"")</f>
        <v/>
      </c>
      <c r="C809" s="164" t="str">
        <f>IF(E809="謝金",支出入力表!C810,"")</f>
        <v/>
      </c>
      <c r="D809" s="165" t="str">
        <f>IF(支出入力表!E810="謝金","謝金","")</f>
        <v/>
      </c>
      <c r="E809" s="165" t="str">
        <f>IF(支出入力表!F810="謝金","謝金","")</f>
        <v/>
      </c>
      <c r="F809" s="164" t="str">
        <f>IF(E809="謝金",VLOOKUP(E809,支出入力表!F810:$M$2000,3,FALSE),"")</f>
        <v/>
      </c>
      <c r="G809" s="164" t="str">
        <f>IF(E809="謝金",VLOOKUP(E809,支出入力表!F810:$M$2000,4,FALSE),"")</f>
        <v/>
      </c>
      <c r="H809" s="166" t="str">
        <f>IF(E809="謝金",VLOOKUP(E809,支出入力表!F810:$M$2000,5,FALSE),"")</f>
        <v/>
      </c>
      <c r="I809" s="167" t="str">
        <f>IF(E809="謝金",VLOOKUP(E809,支出入力表!F810:$M$2000,6,FALSE),"")</f>
        <v/>
      </c>
      <c r="J809" s="167" t="str">
        <f>IF(E809="謝金",VLOOKUP(E809,支出入力表!F810:$M$2000,7,FALSE),"")</f>
        <v/>
      </c>
      <c r="K809" s="168" t="str">
        <f>IF(E809="謝金",VLOOKUP(E809,支出入力表!F810:$M$2000,8,FALSE),"")</f>
        <v/>
      </c>
    </row>
    <row r="810" spans="2:11" x14ac:dyDescent="0.55000000000000004">
      <c r="B810" s="178" t="str">
        <f>IF(E810="謝金",支出入力表!A811,"")</f>
        <v/>
      </c>
      <c r="C810" s="164" t="str">
        <f>IF(E810="謝金",支出入力表!C811,"")</f>
        <v/>
      </c>
      <c r="D810" s="165" t="str">
        <f>IF(支出入力表!E811="謝金","謝金","")</f>
        <v/>
      </c>
      <c r="E810" s="165" t="str">
        <f>IF(支出入力表!F811="謝金","謝金","")</f>
        <v/>
      </c>
      <c r="F810" s="164" t="str">
        <f>IF(E810="謝金",VLOOKUP(E810,支出入力表!F811:$M$2000,3,FALSE),"")</f>
        <v/>
      </c>
      <c r="G810" s="164" t="str">
        <f>IF(E810="謝金",VLOOKUP(E810,支出入力表!F811:$M$2000,4,FALSE),"")</f>
        <v/>
      </c>
      <c r="H810" s="166" t="str">
        <f>IF(E810="謝金",VLOOKUP(E810,支出入力表!F811:$M$2000,5,FALSE),"")</f>
        <v/>
      </c>
      <c r="I810" s="167" t="str">
        <f>IF(E810="謝金",VLOOKUP(E810,支出入力表!F811:$M$2000,6,FALSE),"")</f>
        <v/>
      </c>
      <c r="J810" s="167" t="str">
        <f>IF(E810="謝金",VLOOKUP(E810,支出入力表!F811:$M$2000,7,FALSE),"")</f>
        <v/>
      </c>
      <c r="K810" s="168" t="str">
        <f>IF(E810="謝金",VLOOKUP(E810,支出入力表!F811:$M$2000,8,FALSE),"")</f>
        <v/>
      </c>
    </row>
    <row r="811" spans="2:11" x14ac:dyDescent="0.55000000000000004">
      <c r="B811" s="178" t="str">
        <f>IF(E811="謝金",支出入力表!A812,"")</f>
        <v/>
      </c>
      <c r="C811" s="164" t="str">
        <f>IF(E811="謝金",支出入力表!C812,"")</f>
        <v/>
      </c>
      <c r="D811" s="165" t="str">
        <f>IF(支出入力表!E812="謝金","謝金","")</f>
        <v/>
      </c>
      <c r="E811" s="165" t="str">
        <f>IF(支出入力表!F812="謝金","謝金","")</f>
        <v/>
      </c>
      <c r="F811" s="164" t="str">
        <f>IF(E811="謝金",VLOOKUP(E811,支出入力表!F812:$M$2000,3,FALSE),"")</f>
        <v/>
      </c>
      <c r="G811" s="164" t="str">
        <f>IF(E811="謝金",VLOOKUP(E811,支出入力表!F812:$M$2000,4,FALSE),"")</f>
        <v/>
      </c>
      <c r="H811" s="166" t="str">
        <f>IF(E811="謝金",VLOOKUP(E811,支出入力表!F812:$M$2000,5,FALSE),"")</f>
        <v/>
      </c>
      <c r="I811" s="167" t="str">
        <f>IF(E811="謝金",VLOOKUP(E811,支出入力表!F812:$M$2000,6,FALSE),"")</f>
        <v/>
      </c>
      <c r="J811" s="167" t="str">
        <f>IF(E811="謝金",VLOOKUP(E811,支出入力表!F812:$M$2000,7,FALSE),"")</f>
        <v/>
      </c>
      <c r="K811" s="168" t="str">
        <f>IF(E811="謝金",VLOOKUP(E811,支出入力表!F812:$M$2000,8,FALSE),"")</f>
        <v/>
      </c>
    </row>
    <row r="812" spans="2:11" x14ac:dyDescent="0.55000000000000004">
      <c r="B812" s="178" t="str">
        <f>IF(E812="謝金",支出入力表!A813,"")</f>
        <v/>
      </c>
      <c r="C812" s="164" t="str">
        <f>IF(E812="謝金",支出入力表!C813,"")</f>
        <v/>
      </c>
      <c r="D812" s="165" t="str">
        <f>IF(支出入力表!E813="謝金","謝金","")</f>
        <v/>
      </c>
      <c r="E812" s="165" t="str">
        <f>IF(支出入力表!F813="謝金","謝金","")</f>
        <v/>
      </c>
      <c r="F812" s="164" t="str">
        <f>IF(E812="謝金",VLOOKUP(E812,支出入力表!F813:$M$2000,3,FALSE),"")</f>
        <v/>
      </c>
      <c r="G812" s="164" t="str">
        <f>IF(E812="謝金",VLOOKUP(E812,支出入力表!F813:$M$2000,4,FALSE),"")</f>
        <v/>
      </c>
      <c r="H812" s="166" t="str">
        <f>IF(E812="謝金",VLOOKUP(E812,支出入力表!F813:$M$2000,5,FALSE),"")</f>
        <v/>
      </c>
      <c r="I812" s="167" t="str">
        <f>IF(E812="謝金",VLOOKUP(E812,支出入力表!F813:$M$2000,6,FALSE),"")</f>
        <v/>
      </c>
      <c r="J812" s="167" t="str">
        <f>IF(E812="謝金",VLOOKUP(E812,支出入力表!F813:$M$2000,7,FALSE),"")</f>
        <v/>
      </c>
      <c r="K812" s="168" t="str">
        <f>IF(E812="謝金",VLOOKUP(E812,支出入力表!F813:$M$2000,8,FALSE),"")</f>
        <v/>
      </c>
    </row>
    <row r="813" spans="2:11" x14ac:dyDescent="0.55000000000000004">
      <c r="B813" s="178" t="str">
        <f>IF(E813="謝金",支出入力表!A814,"")</f>
        <v/>
      </c>
      <c r="C813" s="164" t="str">
        <f>IF(E813="謝金",支出入力表!C814,"")</f>
        <v/>
      </c>
      <c r="D813" s="165" t="str">
        <f>IF(支出入力表!E814="謝金","謝金","")</f>
        <v/>
      </c>
      <c r="E813" s="165" t="str">
        <f>IF(支出入力表!F814="謝金","謝金","")</f>
        <v/>
      </c>
      <c r="F813" s="164" t="str">
        <f>IF(E813="謝金",VLOOKUP(E813,支出入力表!F814:$M$2000,3,FALSE),"")</f>
        <v/>
      </c>
      <c r="G813" s="164" t="str">
        <f>IF(E813="謝金",VLOOKUP(E813,支出入力表!F814:$M$2000,4,FALSE),"")</f>
        <v/>
      </c>
      <c r="H813" s="166" t="str">
        <f>IF(E813="謝金",VLOOKUP(E813,支出入力表!F814:$M$2000,5,FALSE),"")</f>
        <v/>
      </c>
      <c r="I813" s="167" t="str">
        <f>IF(E813="謝金",VLOOKUP(E813,支出入力表!F814:$M$2000,6,FALSE),"")</f>
        <v/>
      </c>
      <c r="J813" s="167" t="str">
        <f>IF(E813="謝金",VLOOKUP(E813,支出入力表!F814:$M$2000,7,FALSE),"")</f>
        <v/>
      </c>
      <c r="K813" s="168" t="str">
        <f>IF(E813="謝金",VLOOKUP(E813,支出入力表!F814:$M$2000,8,FALSE),"")</f>
        <v/>
      </c>
    </row>
    <row r="814" spans="2:11" x14ac:dyDescent="0.55000000000000004">
      <c r="B814" s="178" t="str">
        <f>IF(E814="謝金",支出入力表!A815,"")</f>
        <v/>
      </c>
      <c r="C814" s="164" t="str">
        <f>IF(E814="謝金",支出入力表!C815,"")</f>
        <v/>
      </c>
      <c r="D814" s="165" t="str">
        <f>IF(支出入力表!E815="謝金","謝金","")</f>
        <v/>
      </c>
      <c r="E814" s="165" t="str">
        <f>IF(支出入力表!F815="謝金","謝金","")</f>
        <v/>
      </c>
      <c r="F814" s="164" t="str">
        <f>IF(E814="謝金",VLOOKUP(E814,支出入力表!F815:$M$2000,3,FALSE),"")</f>
        <v/>
      </c>
      <c r="G814" s="164" t="str">
        <f>IF(E814="謝金",VLOOKUP(E814,支出入力表!F815:$M$2000,4,FALSE),"")</f>
        <v/>
      </c>
      <c r="H814" s="166" t="str">
        <f>IF(E814="謝金",VLOOKUP(E814,支出入力表!F815:$M$2000,5,FALSE),"")</f>
        <v/>
      </c>
      <c r="I814" s="167" t="str">
        <f>IF(E814="謝金",VLOOKUP(E814,支出入力表!F815:$M$2000,6,FALSE),"")</f>
        <v/>
      </c>
      <c r="J814" s="167" t="str">
        <f>IF(E814="謝金",VLOOKUP(E814,支出入力表!F815:$M$2000,7,FALSE),"")</f>
        <v/>
      </c>
      <c r="K814" s="168" t="str">
        <f>IF(E814="謝金",VLOOKUP(E814,支出入力表!F815:$M$2000,8,FALSE),"")</f>
        <v/>
      </c>
    </row>
    <row r="815" spans="2:11" x14ac:dyDescent="0.55000000000000004">
      <c r="B815" s="178" t="str">
        <f>IF(E815="謝金",支出入力表!A816,"")</f>
        <v/>
      </c>
      <c r="C815" s="164" t="str">
        <f>IF(E815="謝金",支出入力表!C816,"")</f>
        <v/>
      </c>
      <c r="D815" s="165" t="str">
        <f>IF(支出入力表!E816="謝金","謝金","")</f>
        <v/>
      </c>
      <c r="E815" s="165" t="str">
        <f>IF(支出入力表!F816="謝金","謝金","")</f>
        <v/>
      </c>
      <c r="F815" s="164" t="str">
        <f>IF(E815="謝金",VLOOKUP(E815,支出入力表!F816:$M$2000,3,FALSE),"")</f>
        <v/>
      </c>
      <c r="G815" s="164" t="str">
        <f>IF(E815="謝金",VLOOKUP(E815,支出入力表!F816:$M$2000,4,FALSE),"")</f>
        <v/>
      </c>
      <c r="H815" s="166" t="str">
        <f>IF(E815="謝金",VLOOKUP(E815,支出入力表!F816:$M$2000,5,FALSE),"")</f>
        <v/>
      </c>
      <c r="I815" s="167" t="str">
        <f>IF(E815="謝金",VLOOKUP(E815,支出入力表!F816:$M$2000,6,FALSE),"")</f>
        <v/>
      </c>
      <c r="J815" s="167" t="str">
        <f>IF(E815="謝金",VLOOKUP(E815,支出入力表!F816:$M$2000,7,FALSE),"")</f>
        <v/>
      </c>
      <c r="K815" s="168" t="str">
        <f>IF(E815="謝金",VLOOKUP(E815,支出入力表!F816:$M$2000,8,FALSE),"")</f>
        <v/>
      </c>
    </row>
    <row r="816" spans="2:11" x14ac:dyDescent="0.55000000000000004">
      <c r="B816" s="178" t="str">
        <f>IF(E816="謝金",支出入力表!A817,"")</f>
        <v/>
      </c>
      <c r="C816" s="164" t="str">
        <f>IF(E816="謝金",支出入力表!C817,"")</f>
        <v/>
      </c>
      <c r="D816" s="165" t="str">
        <f>IF(支出入力表!E817="謝金","謝金","")</f>
        <v/>
      </c>
      <c r="E816" s="165" t="str">
        <f>IF(支出入力表!F817="謝金","謝金","")</f>
        <v/>
      </c>
      <c r="F816" s="164" t="str">
        <f>IF(E816="謝金",VLOOKUP(E816,支出入力表!F817:$M$2000,3,FALSE),"")</f>
        <v/>
      </c>
      <c r="G816" s="164" t="str">
        <f>IF(E816="謝金",VLOOKUP(E816,支出入力表!F817:$M$2000,4,FALSE),"")</f>
        <v/>
      </c>
      <c r="H816" s="166" t="str">
        <f>IF(E816="謝金",VLOOKUP(E816,支出入力表!F817:$M$2000,5,FALSE),"")</f>
        <v/>
      </c>
      <c r="I816" s="167" t="str">
        <f>IF(E816="謝金",VLOOKUP(E816,支出入力表!F817:$M$2000,6,FALSE),"")</f>
        <v/>
      </c>
      <c r="J816" s="167" t="str">
        <f>IF(E816="謝金",VLOOKUP(E816,支出入力表!F817:$M$2000,7,FALSE),"")</f>
        <v/>
      </c>
      <c r="K816" s="168" t="str">
        <f>IF(E816="謝金",VLOOKUP(E816,支出入力表!F817:$M$2000,8,FALSE),"")</f>
        <v/>
      </c>
    </row>
    <row r="817" spans="2:11" x14ac:dyDescent="0.55000000000000004">
      <c r="B817" s="178" t="str">
        <f>IF(E817="謝金",支出入力表!A818,"")</f>
        <v/>
      </c>
      <c r="C817" s="164" t="str">
        <f>IF(E817="謝金",支出入力表!C818,"")</f>
        <v/>
      </c>
      <c r="D817" s="165" t="str">
        <f>IF(支出入力表!E818="謝金","謝金","")</f>
        <v/>
      </c>
      <c r="E817" s="165" t="str">
        <f>IF(支出入力表!F818="謝金","謝金","")</f>
        <v/>
      </c>
      <c r="F817" s="164" t="str">
        <f>IF(E817="謝金",VLOOKUP(E817,支出入力表!F818:$M$2000,3,FALSE),"")</f>
        <v/>
      </c>
      <c r="G817" s="164" t="str">
        <f>IF(E817="謝金",VLOOKUP(E817,支出入力表!F818:$M$2000,4,FALSE),"")</f>
        <v/>
      </c>
      <c r="H817" s="166" t="str">
        <f>IF(E817="謝金",VLOOKUP(E817,支出入力表!F818:$M$2000,5,FALSE),"")</f>
        <v/>
      </c>
      <c r="I817" s="167" t="str">
        <f>IF(E817="謝金",VLOOKUP(E817,支出入力表!F818:$M$2000,6,FALSE),"")</f>
        <v/>
      </c>
      <c r="J817" s="167" t="str">
        <f>IF(E817="謝金",VLOOKUP(E817,支出入力表!F818:$M$2000,7,FALSE),"")</f>
        <v/>
      </c>
      <c r="K817" s="168" t="str">
        <f>IF(E817="謝金",VLOOKUP(E817,支出入力表!F818:$M$2000,8,FALSE),"")</f>
        <v/>
      </c>
    </row>
    <row r="818" spans="2:11" x14ac:dyDescent="0.55000000000000004">
      <c r="B818" s="178" t="str">
        <f>IF(E818="謝金",支出入力表!A819,"")</f>
        <v/>
      </c>
      <c r="C818" s="164" t="str">
        <f>IF(E818="謝金",支出入力表!C819,"")</f>
        <v/>
      </c>
      <c r="D818" s="165" t="str">
        <f>IF(支出入力表!E819="謝金","謝金","")</f>
        <v/>
      </c>
      <c r="E818" s="165" t="str">
        <f>IF(支出入力表!F819="謝金","謝金","")</f>
        <v/>
      </c>
      <c r="F818" s="164" t="str">
        <f>IF(E818="謝金",VLOOKUP(E818,支出入力表!F819:$M$2000,3,FALSE),"")</f>
        <v/>
      </c>
      <c r="G818" s="164" t="str">
        <f>IF(E818="謝金",VLOOKUP(E818,支出入力表!F819:$M$2000,4,FALSE),"")</f>
        <v/>
      </c>
      <c r="H818" s="166" t="str">
        <f>IF(E818="謝金",VLOOKUP(E818,支出入力表!F819:$M$2000,5,FALSE),"")</f>
        <v/>
      </c>
      <c r="I818" s="167" t="str">
        <f>IF(E818="謝金",VLOOKUP(E818,支出入力表!F819:$M$2000,6,FALSE),"")</f>
        <v/>
      </c>
      <c r="J818" s="167" t="str">
        <f>IF(E818="謝金",VLOOKUP(E818,支出入力表!F819:$M$2000,7,FALSE),"")</f>
        <v/>
      </c>
      <c r="K818" s="168" t="str">
        <f>IF(E818="謝金",VLOOKUP(E818,支出入力表!F819:$M$2000,8,FALSE),"")</f>
        <v/>
      </c>
    </row>
    <row r="819" spans="2:11" x14ac:dyDescent="0.55000000000000004">
      <c r="B819" s="178" t="str">
        <f>IF(E819="謝金",支出入力表!A820,"")</f>
        <v/>
      </c>
      <c r="C819" s="164" t="str">
        <f>IF(E819="謝金",支出入力表!C820,"")</f>
        <v/>
      </c>
      <c r="D819" s="165" t="str">
        <f>IF(支出入力表!E820="謝金","謝金","")</f>
        <v/>
      </c>
      <c r="E819" s="165" t="str">
        <f>IF(支出入力表!F820="謝金","謝金","")</f>
        <v/>
      </c>
      <c r="F819" s="164" t="str">
        <f>IF(E819="謝金",VLOOKUP(E819,支出入力表!F820:$M$2000,3,FALSE),"")</f>
        <v/>
      </c>
      <c r="G819" s="164" t="str">
        <f>IF(E819="謝金",VLOOKUP(E819,支出入力表!F820:$M$2000,4,FALSE),"")</f>
        <v/>
      </c>
      <c r="H819" s="166" t="str">
        <f>IF(E819="謝金",VLOOKUP(E819,支出入力表!F820:$M$2000,5,FALSE),"")</f>
        <v/>
      </c>
      <c r="I819" s="167" t="str">
        <f>IF(E819="謝金",VLOOKUP(E819,支出入力表!F820:$M$2000,6,FALSE),"")</f>
        <v/>
      </c>
      <c r="J819" s="167" t="str">
        <f>IF(E819="謝金",VLOOKUP(E819,支出入力表!F820:$M$2000,7,FALSE),"")</f>
        <v/>
      </c>
      <c r="K819" s="168" t="str">
        <f>IF(E819="謝金",VLOOKUP(E819,支出入力表!F820:$M$2000,8,FALSE),"")</f>
        <v/>
      </c>
    </row>
    <row r="820" spans="2:11" x14ac:dyDescent="0.55000000000000004">
      <c r="B820" s="178" t="str">
        <f>IF(E820="謝金",支出入力表!A821,"")</f>
        <v/>
      </c>
      <c r="C820" s="164" t="str">
        <f>IF(E820="謝金",支出入力表!C821,"")</f>
        <v/>
      </c>
      <c r="D820" s="165" t="str">
        <f>IF(支出入力表!E821="謝金","謝金","")</f>
        <v/>
      </c>
      <c r="E820" s="165" t="str">
        <f>IF(支出入力表!F821="謝金","謝金","")</f>
        <v/>
      </c>
      <c r="F820" s="164" t="str">
        <f>IF(E820="謝金",VLOOKUP(E820,支出入力表!F821:$M$2000,3,FALSE),"")</f>
        <v/>
      </c>
      <c r="G820" s="164" t="str">
        <f>IF(E820="謝金",VLOOKUP(E820,支出入力表!F821:$M$2000,4,FALSE),"")</f>
        <v/>
      </c>
      <c r="H820" s="166" t="str">
        <f>IF(E820="謝金",VLOOKUP(E820,支出入力表!F821:$M$2000,5,FALSE),"")</f>
        <v/>
      </c>
      <c r="I820" s="167" t="str">
        <f>IF(E820="謝金",VLOOKUP(E820,支出入力表!F821:$M$2000,6,FALSE),"")</f>
        <v/>
      </c>
      <c r="J820" s="167" t="str">
        <f>IF(E820="謝金",VLOOKUP(E820,支出入力表!F821:$M$2000,7,FALSE),"")</f>
        <v/>
      </c>
      <c r="K820" s="168" t="str">
        <f>IF(E820="謝金",VLOOKUP(E820,支出入力表!F821:$M$2000,8,FALSE),"")</f>
        <v/>
      </c>
    </row>
    <row r="821" spans="2:11" x14ac:dyDescent="0.55000000000000004">
      <c r="B821" s="178" t="str">
        <f>IF(E821="謝金",支出入力表!A822,"")</f>
        <v/>
      </c>
      <c r="C821" s="164" t="str">
        <f>IF(E821="謝金",支出入力表!C822,"")</f>
        <v/>
      </c>
      <c r="D821" s="165" t="str">
        <f>IF(支出入力表!E822="謝金","謝金","")</f>
        <v/>
      </c>
      <c r="E821" s="165" t="str">
        <f>IF(支出入力表!F822="謝金","謝金","")</f>
        <v/>
      </c>
      <c r="F821" s="164" t="str">
        <f>IF(E821="謝金",VLOOKUP(E821,支出入力表!F822:$M$2000,3,FALSE),"")</f>
        <v/>
      </c>
      <c r="G821" s="164" t="str">
        <f>IF(E821="謝金",VLOOKUP(E821,支出入力表!F822:$M$2000,4,FALSE),"")</f>
        <v/>
      </c>
      <c r="H821" s="166" t="str">
        <f>IF(E821="謝金",VLOOKUP(E821,支出入力表!F822:$M$2000,5,FALSE),"")</f>
        <v/>
      </c>
      <c r="I821" s="167" t="str">
        <f>IF(E821="謝金",VLOOKUP(E821,支出入力表!F822:$M$2000,6,FALSE),"")</f>
        <v/>
      </c>
      <c r="J821" s="167" t="str">
        <f>IF(E821="謝金",VLOOKUP(E821,支出入力表!F822:$M$2000,7,FALSE),"")</f>
        <v/>
      </c>
      <c r="K821" s="168" t="str">
        <f>IF(E821="謝金",VLOOKUP(E821,支出入力表!F822:$M$2000,8,FALSE),"")</f>
        <v/>
      </c>
    </row>
    <row r="822" spans="2:11" x14ac:dyDescent="0.55000000000000004">
      <c r="B822" s="178" t="str">
        <f>IF(E822="謝金",支出入力表!A823,"")</f>
        <v/>
      </c>
      <c r="C822" s="164" t="str">
        <f>IF(E822="謝金",支出入力表!C823,"")</f>
        <v/>
      </c>
      <c r="D822" s="165" t="str">
        <f>IF(支出入力表!E823="謝金","謝金","")</f>
        <v/>
      </c>
      <c r="E822" s="165" t="str">
        <f>IF(支出入力表!F823="謝金","謝金","")</f>
        <v/>
      </c>
      <c r="F822" s="164" t="str">
        <f>IF(E822="謝金",VLOOKUP(E822,支出入力表!F823:$M$2000,3,FALSE),"")</f>
        <v/>
      </c>
      <c r="G822" s="164" t="str">
        <f>IF(E822="謝金",VLOOKUP(E822,支出入力表!F823:$M$2000,4,FALSE),"")</f>
        <v/>
      </c>
      <c r="H822" s="166" t="str">
        <f>IF(E822="謝金",VLOOKUP(E822,支出入力表!F823:$M$2000,5,FALSE),"")</f>
        <v/>
      </c>
      <c r="I822" s="167" t="str">
        <f>IF(E822="謝金",VLOOKUP(E822,支出入力表!F823:$M$2000,6,FALSE),"")</f>
        <v/>
      </c>
      <c r="J822" s="167" t="str">
        <f>IF(E822="謝金",VLOOKUP(E822,支出入力表!F823:$M$2000,7,FALSE),"")</f>
        <v/>
      </c>
      <c r="K822" s="168" t="str">
        <f>IF(E822="謝金",VLOOKUP(E822,支出入力表!F823:$M$2000,8,FALSE),"")</f>
        <v/>
      </c>
    </row>
    <row r="823" spans="2:11" x14ac:dyDescent="0.55000000000000004">
      <c r="B823" s="178" t="str">
        <f>IF(E823="謝金",支出入力表!A824,"")</f>
        <v/>
      </c>
      <c r="C823" s="164" t="str">
        <f>IF(E823="謝金",支出入力表!C824,"")</f>
        <v/>
      </c>
      <c r="D823" s="165" t="str">
        <f>IF(支出入力表!E824="謝金","謝金","")</f>
        <v/>
      </c>
      <c r="E823" s="165" t="str">
        <f>IF(支出入力表!F824="謝金","謝金","")</f>
        <v/>
      </c>
      <c r="F823" s="164" t="str">
        <f>IF(E823="謝金",VLOOKUP(E823,支出入力表!F824:$M$2000,3,FALSE),"")</f>
        <v/>
      </c>
      <c r="G823" s="164" t="str">
        <f>IF(E823="謝金",VLOOKUP(E823,支出入力表!F824:$M$2000,4,FALSE),"")</f>
        <v/>
      </c>
      <c r="H823" s="166" t="str">
        <f>IF(E823="謝金",VLOOKUP(E823,支出入力表!F824:$M$2000,5,FALSE),"")</f>
        <v/>
      </c>
      <c r="I823" s="167" t="str">
        <f>IF(E823="謝金",VLOOKUP(E823,支出入力表!F824:$M$2000,6,FALSE),"")</f>
        <v/>
      </c>
      <c r="J823" s="167" t="str">
        <f>IF(E823="謝金",VLOOKUP(E823,支出入力表!F824:$M$2000,7,FALSE),"")</f>
        <v/>
      </c>
      <c r="K823" s="168" t="str">
        <f>IF(E823="謝金",VLOOKUP(E823,支出入力表!F824:$M$2000,8,FALSE),"")</f>
        <v/>
      </c>
    </row>
    <row r="824" spans="2:11" x14ac:dyDescent="0.55000000000000004">
      <c r="B824" s="178" t="str">
        <f>IF(E824="謝金",支出入力表!A825,"")</f>
        <v/>
      </c>
      <c r="C824" s="164" t="str">
        <f>IF(E824="謝金",支出入力表!C825,"")</f>
        <v/>
      </c>
      <c r="D824" s="165" t="str">
        <f>IF(支出入力表!E825="謝金","謝金","")</f>
        <v/>
      </c>
      <c r="E824" s="165" t="str">
        <f>IF(支出入力表!F825="謝金","謝金","")</f>
        <v/>
      </c>
      <c r="F824" s="164" t="str">
        <f>IF(E824="謝金",VLOOKUP(E824,支出入力表!F825:$M$2000,3,FALSE),"")</f>
        <v/>
      </c>
      <c r="G824" s="164" t="str">
        <f>IF(E824="謝金",VLOOKUP(E824,支出入力表!F825:$M$2000,4,FALSE),"")</f>
        <v/>
      </c>
      <c r="H824" s="166" t="str">
        <f>IF(E824="謝金",VLOOKUP(E824,支出入力表!F825:$M$2000,5,FALSE),"")</f>
        <v/>
      </c>
      <c r="I824" s="167" t="str">
        <f>IF(E824="謝金",VLOOKUP(E824,支出入力表!F825:$M$2000,6,FALSE),"")</f>
        <v/>
      </c>
      <c r="J824" s="167" t="str">
        <f>IF(E824="謝金",VLOOKUP(E824,支出入力表!F825:$M$2000,7,FALSE),"")</f>
        <v/>
      </c>
      <c r="K824" s="168" t="str">
        <f>IF(E824="謝金",VLOOKUP(E824,支出入力表!F825:$M$2000,8,FALSE),"")</f>
        <v/>
      </c>
    </row>
    <row r="825" spans="2:11" x14ac:dyDescent="0.55000000000000004">
      <c r="B825" s="178" t="str">
        <f>IF(E825="謝金",支出入力表!A826,"")</f>
        <v/>
      </c>
      <c r="C825" s="164" t="str">
        <f>IF(E825="謝金",支出入力表!C826,"")</f>
        <v/>
      </c>
      <c r="D825" s="165" t="str">
        <f>IF(支出入力表!E826="謝金","謝金","")</f>
        <v/>
      </c>
      <c r="E825" s="165" t="str">
        <f>IF(支出入力表!F826="謝金","謝金","")</f>
        <v/>
      </c>
      <c r="F825" s="164" t="str">
        <f>IF(E825="謝金",VLOOKUP(E825,支出入力表!F826:$M$2000,3,FALSE),"")</f>
        <v/>
      </c>
      <c r="G825" s="164" t="str">
        <f>IF(E825="謝金",VLOOKUP(E825,支出入力表!F826:$M$2000,4,FALSE),"")</f>
        <v/>
      </c>
      <c r="H825" s="166" t="str">
        <f>IF(E825="謝金",VLOOKUP(E825,支出入力表!F826:$M$2000,5,FALSE),"")</f>
        <v/>
      </c>
      <c r="I825" s="167" t="str">
        <f>IF(E825="謝金",VLOOKUP(E825,支出入力表!F826:$M$2000,6,FALSE),"")</f>
        <v/>
      </c>
      <c r="J825" s="167" t="str">
        <f>IF(E825="謝金",VLOOKUP(E825,支出入力表!F826:$M$2000,7,FALSE),"")</f>
        <v/>
      </c>
      <c r="K825" s="168" t="str">
        <f>IF(E825="謝金",VLOOKUP(E825,支出入力表!F826:$M$2000,8,FALSE),"")</f>
        <v/>
      </c>
    </row>
    <row r="826" spans="2:11" x14ac:dyDescent="0.55000000000000004">
      <c r="B826" s="178" t="str">
        <f>IF(E826="謝金",支出入力表!A827,"")</f>
        <v/>
      </c>
      <c r="C826" s="164" t="str">
        <f>IF(E826="謝金",支出入力表!C827,"")</f>
        <v/>
      </c>
      <c r="D826" s="165" t="str">
        <f>IF(支出入力表!E827="謝金","謝金","")</f>
        <v/>
      </c>
      <c r="E826" s="165" t="str">
        <f>IF(支出入力表!F827="謝金","謝金","")</f>
        <v/>
      </c>
      <c r="F826" s="164" t="str">
        <f>IF(E826="謝金",VLOOKUP(E826,支出入力表!F827:$M$2000,3,FALSE),"")</f>
        <v/>
      </c>
      <c r="G826" s="164" t="str">
        <f>IF(E826="謝金",VLOOKUP(E826,支出入力表!F827:$M$2000,4,FALSE),"")</f>
        <v/>
      </c>
      <c r="H826" s="166" t="str">
        <f>IF(E826="謝金",VLOOKUP(E826,支出入力表!F827:$M$2000,5,FALSE),"")</f>
        <v/>
      </c>
      <c r="I826" s="167" t="str">
        <f>IF(E826="謝金",VLOOKUP(E826,支出入力表!F827:$M$2000,6,FALSE),"")</f>
        <v/>
      </c>
      <c r="J826" s="167" t="str">
        <f>IF(E826="謝金",VLOOKUP(E826,支出入力表!F827:$M$2000,7,FALSE),"")</f>
        <v/>
      </c>
      <c r="K826" s="168" t="str">
        <f>IF(E826="謝金",VLOOKUP(E826,支出入力表!F827:$M$2000,8,FALSE),"")</f>
        <v/>
      </c>
    </row>
    <row r="827" spans="2:11" x14ac:dyDescent="0.55000000000000004">
      <c r="B827" s="178" t="str">
        <f>IF(E827="謝金",支出入力表!A828,"")</f>
        <v/>
      </c>
      <c r="C827" s="164" t="str">
        <f>IF(E827="謝金",支出入力表!C828,"")</f>
        <v/>
      </c>
      <c r="D827" s="165" t="str">
        <f>IF(支出入力表!E828="謝金","謝金","")</f>
        <v/>
      </c>
      <c r="E827" s="165" t="str">
        <f>IF(支出入力表!F828="謝金","謝金","")</f>
        <v/>
      </c>
      <c r="F827" s="164" t="str">
        <f>IF(E827="謝金",VLOOKUP(E827,支出入力表!F828:$M$2000,3,FALSE),"")</f>
        <v/>
      </c>
      <c r="G827" s="164" t="str">
        <f>IF(E827="謝金",VLOOKUP(E827,支出入力表!F828:$M$2000,4,FALSE),"")</f>
        <v/>
      </c>
      <c r="H827" s="166" t="str">
        <f>IF(E827="謝金",VLOOKUP(E827,支出入力表!F828:$M$2000,5,FALSE),"")</f>
        <v/>
      </c>
      <c r="I827" s="167" t="str">
        <f>IF(E827="謝金",VLOOKUP(E827,支出入力表!F828:$M$2000,6,FALSE),"")</f>
        <v/>
      </c>
      <c r="J827" s="167" t="str">
        <f>IF(E827="謝金",VLOOKUP(E827,支出入力表!F828:$M$2000,7,FALSE),"")</f>
        <v/>
      </c>
      <c r="K827" s="168" t="str">
        <f>IF(E827="謝金",VLOOKUP(E827,支出入力表!F828:$M$2000,8,FALSE),"")</f>
        <v/>
      </c>
    </row>
    <row r="828" spans="2:11" x14ac:dyDescent="0.55000000000000004">
      <c r="B828" s="178" t="str">
        <f>IF(E828="謝金",支出入力表!A829,"")</f>
        <v/>
      </c>
      <c r="C828" s="164" t="str">
        <f>IF(E828="謝金",支出入力表!C829,"")</f>
        <v/>
      </c>
      <c r="D828" s="165" t="str">
        <f>IF(支出入力表!E829="謝金","謝金","")</f>
        <v/>
      </c>
      <c r="E828" s="165" t="str">
        <f>IF(支出入力表!F829="謝金","謝金","")</f>
        <v/>
      </c>
      <c r="F828" s="164" t="str">
        <f>IF(E828="謝金",VLOOKUP(E828,支出入力表!F829:$M$2000,3,FALSE),"")</f>
        <v/>
      </c>
      <c r="G828" s="164" t="str">
        <f>IF(E828="謝金",VLOOKUP(E828,支出入力表!F829:$M$2000,4,FALSE),"")</f>
        <v/>
      </c>
      <c r="H828" s="166" t="str">
        <f>IF(E828="謝金",VLOOKUP(E828,支出入力表!F829:$M$2000,5,FALSE),"")</f>
        <v/>
      </c>
      <c r="I828" s="167" t="str">
        <f>IF(E828="謝金",VLOOKUP(E828,支出入力表!F829:$M$2000,6,FALSE),"")</f>
        <v/>
      </c>
      <c r="J828" s="167" t="str">
        <f>IF(E828="謝金",VLOOKUP(E828,支出入力表!F829:$M$2000,7,FALSE),"")</f>
        <v/>
      </c>
      <c r="K828" s="168" t="str">
        <f>IF(E828="謝金",VLOOKUP(E828,支出入力表!F829:$M$2000,8,FALSE),"")</f>
        <v/>
      </c>
    </row>
    <row r="829" spans="2:11" x14ac:dyDescent="0.55000000000000004">
      <c r="B829" s="178" t="str">
        <f>IF(E829="謝金",支出入力表!A830,"")</f>
        <v/>
      </c>
      <c r="C829" s="164" t="str">
        <f>IF(E829="謝金",支出入力表!C830,"")</f>
        <v/>
      </c>
      <c r="D829" s="165" t="str">
        <f>IF(支出入力表!E830="謝金","謝金","")</f>
        <v/>
      </c>
      <c r="E829" s="165" t="str">
        <f>IF(支出入力表!F830="謝金","謝金","")</f>
        <v/>
      </c>
      <c r="F829" s="164" t="str">
        <f>IF(E829="謝金",VLOOKUP(E829,支出入力表!F830:$M$2000,3,FALSE),"")</f>
        <v/>
      </c>
      <c r="G829" s="164" t="str">
        <f>IF(E829="謝金",VLOOKUP(E829,支出入力表!F830:$M$2000,4,FALSE),"")</f>
        <v/>
      </c>
      <c r="H829" s="166" t="str">
        <f>IF(E829="謝金",VLOOKUP(E829,支出入力表!F830:$M$2000,5,FALSE),"")</f>
        <v/>
      </c>
      <c r="I829" s="167" t="str">
        <f>IF(E829="謝金",VLOOKUP(E829,支出入力表!F830:$M$2000,6,FALSE),"")</f>
        <v/>
      </c>
      <c r="J829" s="167" t="str">
        <f>IF(E829="謝金",VLOOKUP(E829,支出入力表!F830:$M$2000,7,FALSE),"")</f>
        <v/>
      </c>
      <c r="K829" s="168" t="str">
        <f>IF(E829="謝金",VLOOKUP(E829,支出入力表!F830:$M$2000,8,FALSE),"")</f>
        <v/>
      </c>
    </row>
    <row r="830" spans="2:11" x14ac:dyDescent="0.55000000000000004">
      <c r="B830" s="178" t="str">
        <f>IF(E830="謝金",支出入力表!A831,"")</f>
        <v/>
      </c>
      <c r="C830" s="164" t="str">
        <f>IF(E830="謝金",支出入力表!C831,"")</f>
        <v/>
      </c>
      <c r="D830" s="165" t="str">
        <f>IF(支出入力表!E831="謝金","謝金","")</f>
        <v/>
      </c>
      <c r="E830" s="165" t="str">
        <f>IF(支出入力表!F831="謝金","謝金","")</f>
        <v/>
      </c>
      <c r="F830" s="164" t="str">
        <f>IF(E830="謝金",VLOOKUP(E830,支出入力表!F831:$M$2000,3,FALSE),"")</f>
        <v/>
      </c>
      <c r="G830" s="164" t="str">
        <f>IF(E830="謝金",VLOOKUP(E830,支出入力表!F831:$M$2000,4,FALSE),"")</f>
        <v/>
      </c>
      <c r="H830" s="166" t="str">
        <f>IF(E830="謝金",VLOOKUP(E830,支出入力表!F831:$M$2000,5,FALSE),"")</f>
        <v/>
      </c>
      <c r="I830" s="167" t="str">
        <f>IF(E830="謝金",VLOOKUP(E830,支出入力表!F831:$M$2000,6,FALSE),"")</f>
        <v/>
      </c>
      <c r="J830" s="167" t="str">
        <f>IF(E830="謝金",VLOOKUP(E830,支出入力表!F831:$M$2000,7,FALSE),"")</f>
        <v/>
      </c>
      <c r="K830" s="168" t="str">
        <f>IF(E830="謝金",VLOOKUP(E830,支出入力表!F831:$M$2000,8,FALSE),"")</f>
        <v/>
      </c>
    </row>
    <row r="831" spans="2:11" x14ac:dyDescent="0.55000000000000004">
      <c r="B831" s="178" t="str">
        <f>IF(E831="謝金",支出入力表!A832,"")</f>
        <v/>
      </c>
      <c r="C831" s="164" t="str">
        <f>IF(E831="謝金",支出入力表!C832,"")</f>
        <v/>
      </c>
      <c r="D831" s="165" t="str">
        <f>IF(支出入力表!E832="謝金","謝金","")</f>
        <v/>
      </c>
      <c r="E831" s="165" t="str">
        <f>IF(支出入力表!F832="謝金","謝金","")</f>
        <v/>
      </c>
      <c r="F831" s="164" t="str">
        <f>IF(E831="謝金",VLOOKUP(E831,支出入力表!F832:$M$2000,3,FALSE),"")</f>
        <v/>
      </c>
      <c r="G831" s="164" t="str">
        <f>IF(E831="謝金",VLOOKUP(E831,支出入力表!F832:$M$2000,4,FALSE),"")</f>
        <v/>
      </c>
      <c r="H831" s="166" t="str">
        <f>IF(E831="謝金",VLOOKUP(E831,支出入力表!F832:$M$2000,5,FALSE),"")</f>
        <v/>
      </c>
      <c r="I831" s="167" t="str">
        <f>IF(E831="謝金",VLOOKUP(E831,支出入力表!F832:$M$2000,6,FALSE),"")</f>
        <v/>
      </c>
      <c r="J831" s="167" t="str">
        <f>IF(E831="謝金",VLOOKUP(E831,支出入力表!F832:$M$2000,7,FALSE),"")</f>
        <v/>
      </c>
      <c r="K831" s="168" t="str">
        <f>IF(E831="謝金",VLOOKUP(E831,支出入力表!F832:$M$2000,8,FALSE),"")</f>
        <v/>
      </c>
    </row>
    <row r="832" spans="2:11" x14ac:dyDescent="0.55000000000000004">
      <c r="B832" s="178" t="str">
        <f>IF(E832="謝金",支出入力表!A833,"")</f>
        <v/>
      </c>
      <c r="C832" s="164" t="str">
        <f>IF(E832="謝金",支出入力表!C833,"")</f>
        <v/>
      </c>
      <c r="D832" s="165" t="str">
        <f>IF(支出入力表!E833="謝金","謝金","")</f>
        <v/>
      </c>
      <c r="E832" s="165" t="str">
        <f>IF(支出入力表!F833="謝金","謝金","")</f>
        <v/>
      </c>
      <c r="F832" s="164" t="str">
        <f>IF(E832="謝金",VLOOKUP(E832,支出入力表!F833:$M$2000,3,FALSE),"")</f>
        <v/>
      </c>
      <c r="G832" s="164" t="str">
        <f>IF(E832="謝金",VLOOKUP(E832,支出入力表!F833:$M$2000,4,FALSE),"")</f>
        <v/>
      </c>
      <c r="H832" s="166" t="str">
        <f>IF(E832="謝金",VLOOKUP(E832,支出入力表!F833:$M$2000,5,FALSE),"")</f>
        <v/>
      </c>
      <c r="I832" s="167" t="str">
        <f>IF(E832="謝金",VLOOKUP(E832,支出入力表!F833:$M$2000,6,FALSE),"")</f>
        <v/>
      </c>
      <c r="J832" s="167" t="str">
        <f>IF(E832="謝金",VLOOKUP(E832,支出入力表!F833:$M$2000,7,FALSE),"")</f>
        <v/>
      </c>
      <c r="K832" s="168" t="str">
        <f>IF(E832="謝金",VLOOKUP(E832,支出入力表!F833:$M$2000,8,FALSE),"")</f>
        <v/>
      </c>
    </row>
    <row r="833" spans="2:11" x14ac:dyDescent="0.55000000000000004">
      <c r="B833" s="178" t="str">
        <f>IF(E833="謝金",支出入力表!A834,"")</f>
        <v/>
      </c>
      <c r="C833" s="164" t="str">
        <f>IF(E833="謝金",支出入力表!C834,"")</f>
        <v/>
      </c>
      <c r="D833" s="165" t="str">
        <f>IF(支出入力表!E834="謝金","謝金","")</f>
        <v/>
      </c>
      <c r="E833" s="165" t="str">
        <f>IF(支出入力表!F834="謝金","謝金","")</f>
        <v/>
      </c>
      <c r="F833" s="164" t="str">
        <f>IF(E833="謝金",VLOOKUP(E833,支出入力表!F834:$M$2000,3,FALSE),"")</f>
        <v/>
      </c>
      <c r="G833" s="164" t="str">
        <f>IF(E833="謝金",VLOOKUP(E833,支出入力表!F834:$M$2000,4,FALSE),"")</f>
        <v/>
      </c>
      <c r="H833" s="166" t="str">
        <f>IF(E833="謝金",VLOOKUP(E833,支出入力表!F834:$M$2000,5,FALSE),"")</f>
        <v/>
      </c>
      <c r="I833" s="167" t="str">
        <f>IF(E833="謝金",VLOOKUP(E833,支出入力表!F834:$M$2000,6,FALSE),"")</f>
        <v/>
      </c>
      <c r="J833" s="167" t="str">
        <f>IF(E833="謝金",VLOOKUP(E833,支出入力表!F834:$M$2000,7,FALSE),"")</f>
        <v/>
      </c>
      <c r="K833" s="168" t="str">
        <f>IF(E833="謝金",VLOOKUP(E833,支出入力表!F834:$M$2000,8,FALSE),"")</f>
        <v/>
      </c>
    </row>
    <row r="834" spans="2:11" x14ac:dyDescent="0.55000000000000004">
      <c r="B834" s="178" t="str">
        <f>IF(E834="謝金",支出入力表!A835,"")</f>
        <v/>
      </c>
      <c r="C834" s="164" t="str">
        <f>IF(E834="謝金",支出入力表!C835,"")</f>
        <v/>
      </c>
      <c r="D834" s="165" t="str">
        <f>IF(支出入力表!E835="謝金","謝金","")</f>
        <v/>
      </c>
      <c r="E834" s="165" t="str">
        <f>IF(支出入力表!F835="謝金","謝金","")</f>
        <v/>
      </c>
      <c r="F834" s="164" t="str">
        <f>IF(E834="謝金",VLOOKUP(E834,支出入力表!F835:$M$2000,3,FALSE),"")</f>
        <v/>
      </c>
      <c r="G834" s="164" t="str">
        <f>IF(E834="謝金",VLOOKUP(E834,支出入力表!F835:$M$2000,4,FALSE),"")</f>
        <v/>
      </c>
      <c r="H834" s="166" t="str">
        <f>IF(E834="謝金",VLOOKUP(E834,支出入力表!F835:$M$2000,5,FALSE),"")</f>
        <v/>
      </c>
      <c r="I834" s="167" t="str">
        <f>IF(E834="謝金",VLOOKUP(E834,支出入力表!F835:$M$2000,6,FALSE),"")</f>
        <v/>
      </c>
      <c r="J834" s="167" t="str">
        <f>IF(E834="謝金",VLOOKUP(E834,支出入力表!F835:$M$2000,7,FALSE),"")</f>
        <v/>
      </c>
      <c r="K834" s="168" t="str">
        <f>IF(E834="謝金",VLOOKUP(E834,支出入力表!F835:$M$2000,8,FALSE),"")</f>
        <v/>
      </c>
    </row>
    <row r="835" spans="2:11" x14ac:dyDescent="0.55000000000000004">
      <c r="B835" s="178" t="str">
        <f>IF(E835="謝金",支出入力表!A836,"")</f>
        <v/>
      </c>
      <c r="C835" s="164" t="str">
        <f>IF(E835="謝金",支出入力表!C836,"")</f>
        <v/>
      </c>
      <c r="D835" s="165" t="str">
        <f>IF(支出入力表!E836="謝金","謝金","")</f>
        <v/>
      </c>
      <c r="E835" s="165" t="str">
        <f>IF(支出入力表!F836="謝金","謝金","")</f>
        <v/>
      </c>
      <c r="F835" s="164" t="str">
        <f>IF(E835="謝金",VLOOKUP(E835,支出入力表!F836:$M$2000,3,FALSE),"")</f>
        <v/>
      </c>
      <c r="G835" s="164" t="str">
        <f>IF(E835="謝金",VLOOKUP(E835,支出入力表!F836:$M$2000,4,FALSE),"")</f>
        <v/>
      </c>
      <c r="H835" s="166" t="str">
        <f>IF(E835="謝金",VLOOKUP(E835,支出入力表!F836:$M$2000,5,FALSE),"")</f>
        <v/>
      </c>
      <c r="I835" s="167" t="str">
        <f>IF(E835="謝金",VLOOKUP(E835,支出入力表!F836:$M$2000,6,FALSE),"")</f>
        <v/>
      </c>
      <c r="J835" s="167" t="str">
        <f>IF(E835="謝金",VLOOKUP(E835,支出入力表!F836:$M$2000,7,FALSE),"")</f>
        <v/>
      </c>
      <c r="K835" s="168" t="str">
        <f>IF(E835="謝金",VLOOKUP(E835,支出入力表!F836:$M$2000,8,FALSE),"")</f>
        <v/>
      </c>
    </row>
    <row r="836" spans="2:11" x14ac:dyDescent="0.55000000000000004">
      <c r="B836" s="178" t="str">
        <f>IF(E836="謝金",支出入力表!A837,"")</f>
        <v/>
      </c>
      <c r="C836" s="164" t="str">
        <f>IF(E836="謝金",支出入力表!C837,"")</f>
        <v/>
      </c>
      <c r="D836" s="165" t="str">
        <f>IF(支出入力表!E837="謝金","謝金","")</f>
        <v/>
      </c>
      <c r="E836" s="165" t="str">
        <f>IF(支出入力表!F837="謝金","謝金","")</f>
        <v/>
      </c>
      <c r="F836" s="164" t="str">
        <f>IF(E836="謝金",VLOOKUP(E836,支出入力表!F837:$M$2000,3,FALSE),"")</f>
        <v/>
      </c>
      <c r="G836" s="164" t="str">
        <f>IF(E836="謝金",VLOOKUP(E836,支出入力表!F837:$M$2000,4,FALSE),"")</f>
        <v/>
      </c>
      <c r="H836" s="166" t="str">
        <f>IF(E836="謝金",VLOOKUP(E836,支出入力表!F837:$M$2000,5,FALSE),"")</f>
        <v/>
      </c>
      <c r="I836" s="167" t="str">
        <f>IF(E836="謝金",VLOOKUP(E836,支出入力表!F837:$M$2000,6,FALSE),"")</f>
        <v/>
      </c>
      <c r="J836" s="167" t="str">
        <f>IF(E836="謝金",VLOOKUP(E836,支出入力表!F837:$M$2000,7,FALSE),"")</f>
        <v/>
      </c>
      <c r="K836" s="168" t="str">
        <f>IF(E836="謝金",VLOOKUP(E836,支出入力表!F837:$M$2000,8,FALSE),"")</f>
        <v/>
      </c>
    </row>
    <row r="837" spans="2:11" x14ac:dyDescent="0.55000000000000004">
      <c r="B837" s="178" t="str">
        <f>IF(E837="謝金",支出入力表!A838,"")</f>
        <v/>
      </c>
      <c r="C837" s="164" t="str">
        <f>IF(E837="謝金",支出入力表!C838,"")</f>
        <v/>
      </c>
      <c r="D837" s="165" t="str">
        <f>IF(支出入力表!E838="謝金","謝金","")</f>
        <v/>
      </c>
      <c r="E837" s="165" t="str">
        <f>IF(支出入力表!F838="謝金","謝金","")</f>
        <v/>
      </c>
      <c r="F837" s="164" t="str">
        <f>IF(E837="謝金",VLOOKUP(E837,支出入力表!F838:$M$2000,3,FALSE),"")</f>
        <v/>
      </c>
      <c r="G837" s="164" t="str">
        <f>IF(E837="謝金",VLOOKUP(E837,支出入力表!F838:$M$2000,4,FALSE),"")</f>
        <v/>
      </c>
      <c r="H837" s="166" t="str">
        <f>IF(E837="謝金",VLOOKUP(E837,支出入力表!F838:$M$2000,5,FALSE),"")</f>
        <v/>
      </c>
      <c r="I837" s="167" t="str">
        <f>IF(E837="謝金",VLOOKUP(E837,支出入力表!F838:$M$2000,6,FALSE),"")</f>
        <v/>
      </c>
      <c r="J837" s="167" t="str">
        <f>IF(E837="謝金",VLOOKUP(E837,支出入力表!F838:$M$2000,7,FALSE),"")</f>
        <v/>
      </c>
      <c r="K837" s="168" t="str">
        <f>IF(E837="謝金",VLOOKUP(E837,支出入力表!F838:$M$2000,8,FALSE),"")</f>
        <v/>
      </c>
    </row>
    <row r="838" spans="2:11" x14ac:dyDescent="0.55000000000000004">
      <c r="B838" s="178" t="str">
        <f>IF(E838="謝金",支出入力表!A839,"")</f>
        <v/>
      </c>
      <c r="C838" s="164" t="str">
        <f>IF(E838="謝金",支出入力表!C839,"")</f>
        <v/>
      </c>
      <c r="D838" s="165" t="str">
        <f>IF(支出入力表!E839="謝金","謝金","")</f>
        <v/>
      </c>
      <c r="E838" s="165" t="str">
        <f>IF(支出入力表!F839="謝金","謝金","")</f>
        <v/>
      </c>
      <c r="F838" s="164" t="str">
        <f>IF(E838="謝金",VLOOKUP(E838,支出入力表!F839:$M$2000,3,FALSE),"")</f>
        <v/>
      </c>
      <c r="G838" s="164" t="str">
        <f>IF(E838="謝金",VLOOKUP(E838,支出入力表!F839:$M$2000,4,FALSE),"")</f>
        <v/>
      </c>
      <c r="H838" s="166" t="str">
        <f>IF(E838="謝金",VLOOKUP(E838,支出入力表!F839:$M$2000,5,FALSE),"")</f>
        <v/>
      </c>
      <c r="I838" s="167" t="str">
        <f>IF(E838="謝金",VLOOKUP(E838,支出入力表!F839:$M$2000,6,FALSE),"")</f>
        <v/>
      </c>
      <c r="J838" s="167" t="str">
        <f>IF(E838="謝金",VLOOKUP(E838,支出入力表!F839:$M$2000,7,FALSE),"")</f>
        <v/>
      </c>
      <c r="K838" s="168" t="str">
        <f>IF(E838="謝金",VLOOKUP(E838,支出入力表!F839:$M$2000,8,FALSE),"")</f>
        <v/>
      </c>
    </row>
    <row r="839" spans="2:11" x14ac:dyDescent="0.55000000000000004">
      <c r="B839" s="178" t="str">
        <f>IF(E839="謝金",支出入力表!A840,"")</f>
        <v/>
      </c>
      <c r="C839" s="164" t="str">
        <f>IF(E839="謝金",支出入力表!C840,"")</f>
        <v/>
      </c>
      <c r="D839" s="165" t="str">
        <f>IF(支出入力表!E840="謝金","謝金","")</f>
        <v/>
      </c>
      <c r="E839" s="165" t="str">
        <f>IF(支出入力表!F840="謝金","謝金","")</f>
        <v/>
      </c>
      <c r="F839" s="164" t="str">
        <f>IF(E839="謝金",VLOOKUP(E839,支出入力表!F840:$M$2000,3,FALSE),"")</f>
        <v/>
      </c>
      <c r="G839" s="164" t="str">
        <f>IF(E839="謝金",VLOOKUP(E839,支出入力表!F840:$M$2000,4,FALSE),"")</f>
        <v/>
      </c>
      <c r="H839" s="166" t="str">
        <f>IF(E839="謝金",VLOOKUP(E839,支出入力表!F840:$M$2000,5,FALSE),"")</f>
        <v/>
      </c>
      <c r="I839" s="167" t="str">
        <f>IF(E839="謝金",VLOOKUP(E839,支出入力表!F840:$M$2000,6,FALSE),"")</f>
        <v/>
      </c>
      <c r="J839" s="167" t="str">
        <f>IF(E839="謝金",VLOOKUP(E839,支出入力表!F840:$M$2000,7,FALSE),"")</f>
        <v/>
      </c>
      <c r="K839" s="168" t="str">
        <f>IF(E839="謝金",VLOOKUP(E839,支出入力表!F840:$M$2000,8,FALSE),"")</f>
        <v/>
      </c>
    </row>
    <row r="840" spans="2:11" x14ac:dyDescent="0.55000000000000004">
      <c r="B840" s="178" t="str">
        <f>IF(E840="謝金",支出入力表!A841,"")</f>
        <v/>
      </c>
      <c r="C840" s="164" t="str">
        <f>IF(E840="謝金",支出入力表!C841,"")</f>
        <v/>
      </c>
      <c r="D840" s="165" t="str">
        <f>IF(支出入力表!E841="謝金","謝金","")</f>
        <v/>
      </c>
      <c r="E840" s="165" t="str">
        <f>IF(支出入力表!F841="謝金","謝金","")</f>
        <v/>
      </c>
      <c r="F840" s="164" t="str">
        <f>IF(E840="謝金",VLOOKUP(E840,支出入力表!F841:$M$2000,3,FALSE),"")</f>
        <v/>
      </c>
      <c r="G840" s="164" t="str">
        <f>IF(E840="謝金",VLOOKUP(E840,支出入力表!F841:$M$2000,4,FALSE),"")</f>
        <v/>
      </c>
      <c r="H840" s="166" t="str">
        <f>IF(E840="謝金",VLOOKUP(E840,支出入力表!F841:$M$2000,5,FALSE),"")</f>
        <v/>
      </c>
      <c r="I840" s="167" t="str">
        <f>IF(E840="謝金",VLOOKUP(E840,支出入力表!F841:$M$2000,6,FALSE),"")</f>
        <v/>
      </c>
      <c r="J840" s="167" t="str">
        <f>IF(E840="謝金",VLOOKUP(E840,支出入力表!F841:$M$2000,7,FALSE),"")</f>
        <v/>
      </c>
      <c r="K840" s="168" t="str">
        <f>IF(E840="謝金",VLOOKUP(E840,支出入力表!F841:$M$2000,8,FALSE),"")</f>
        <v/>
      </c>
    </row>
    <row r="841" spans="2:11" x14ac:dyDescent="0.55000000000000004">
      <c r="B841" s="178" t="str">
        <f>IF(E841="謝金",支出入力表!A842,"")</f>
        <v/>
      </c>
      <c r="C841" s="164" t="str">
        <f>IF(E841="謝金",支出入力表!C842,"")</f>
        <v/>
      </c>
      <c r="D841" s="165" t="str">
        <f>IF(支出入力表!E842="謝金","謝金","")</f>
        <v/>
      </c>
      <c r="E841" s="165" t="str">
        <f>IF(支出入力表!F842="謝金","謝金","")</f>
        <v/>
      </c>
      <c r="F841" s="164" t="str">
        <f>IF(E841="謝金",VLOOKUP(E841,支出入力表!F842:$M$2000,3,FALSE),"")</f>
        <v/>
      </c>
      <c r="G841" s="164" t="str">
        <f>IF(E841="謝金",VLOOKUP(E841,支出入力表!F842:$M$2000,4,FALSE),"")</f>
        <v/>
      </c>
      <c r="H841" s="166" t="str">
        <f>IF(E841="謝金",VLOOKUP(E841,支出入力表!F842:$M$2000,5,FALSE),"")</f>
        <v/>
      </c>
      <c r="I841" s="167" t="str">
        <f>IF(E841="謝金",VLOOKUP(E841,支出入力表!F842:$M$2000,6,FALSE),"")</f>
        <v/>
      </c>
      <c r="J841" s="167" t="str">
        <f>IF(E841="謝金",VLOOKUP(E841,支出入力表!F842:$M$2000,7,FALSE),"")</f>
        <v/>
      </c>
      <c r="K841" s="168" t="str">
        <f>IF(E841="謝金",VLOOKUP(E841,支出入力表!F842:$M$2000,8,FALSE),"")</f>
        <v/>
      </c>
    </row>
    <row r="842" spans="2:11" x14ac:dyDescent="0.55000000000000004">
      <c r="B842" s="178" t="str">
        <f>IF(E842="謝金",支出入力表!A843,"")</f>
        <v/>
      </c>
      <c r="C842" s="164" t="str">
        <f>IF(E842="謝金",支出入力表!C843,"")</f>
        <v/>
      </c>
      <c r="D842" s="165" t="str">
        <f>IF(支出入力表!E843="謝金","謝金","")</f>
        <v/>
      </c>
      <c r="E842" s="165" t="str">
        <f>IF(支出入力表!F843="謝金","謝金","")</f>
        <v/>
      </c>
      <c r="F842" s="164" t="str">
        <f>IF(E842="謝金",VLOOKUP(E842,支出入力表!F843:$M$2000,3,FALSE),"")</f>
        <v/>
      </c>
      <c r="G842" s="164" t="str">
        <f>IF(E842="謝金",VLOOKUP(E842,支出入力表!F843:$M$2000,4,FALSE),"")</f>
        <v/>
      </c>
      <c r="H842" s="166" t="str">
        <f>IF(E842="謝金",VLOOKUP(E842,支出入力表!F843:$M$2000,5,FALSE),"")</f>
        <v/>
      </c>
      <c r="I842" s="167" t="str">
        <f>IF(E842="謝金",VLOOKUP(E842,支出入力表!F843:$M$2000,6,FALSE),"")</f>
        <v/>
      </c>
      <c r="J842" s="167" t="str">
        <f>IF(E842="謝金",VLOOKUP(E842,支出入力表!F843:$M$2000,7,FALSE),"")</f>
        <v/>
      </c>
      <c r="K842" s="168" t="str">
        <f>IF(E842="謝金",VLOOKUP(E842,支出入力表!F843:$M$2000,8,FALSE),"")</f>
        <v/>
      </c>
    </row>
    <row r="843" spans="2:11" x14ac:dyDescent="0.55000000000000004">
      <c r="B843" s="178" t="str">
        <f>IF(E843="謝金",支出入力表!A844,"")</f>
        <v/>
      </c>
      <c r="C843" s="164" t="str">
        <f>IF(E843="謝金",支出入力表!C844,"")</f>
        <v/>
      </c>
      <c r="D843" s="165" t="str">
        <f>IF(支出入力表!E844="謝金","謝金","")</f>
        <v/>
      </c>
      <c r="E843" s="165" t="str">
        <f>IF(支出入力表!F844="謝金","謝金","")</f>
        <v/>
      </c>
      <c r="F843" s="164" t="str">
        <f>IF(E843="謝金",VLOOKUP(E843,支出入力表!F844:$M$2000,3,FALSE),"")</f>
        <v/>
      </c>
      <c r="G843" s="164" t="str">
        <f>IF(E843="謝金",VLOOKUP(E843,支出入力表!F844:$M$2000,4,FALSE),"")</f>
        <v/>
      </c>
      <c r="H843" s="166" t="str">
        <f>IF(E843="謝金",VLOOKUP(E843,支出入力表!F844:$M$2000,5,FALSE),"")</f>
        <v/>
      </c>
      <c r="I843" s="167" t="str">
        <f>IF(E843="謝金",VLOOKUP(E843,支出入力表!F844:$M$2000,6,FALSE),"")</f>
        <v/>
      </c>
      <c r="J843" s="167" t="str">
        <f>IF(E843="謝金",VLOOKUP(E843,支出入力表!F844:$M$2000,7,FALSE),"")</f>
        <v/>
      </c>
      <c r="K843" s="168" t="str">
        <f>IF(E843="謝金",VLOOKUP(E843,支出入力表!F844:$M$2000,8,FALSE),"")</f>
        <v/>
      </c>
    </row>
    <row r="844" spans="2:11" x14ac:dyDescent="0.55000000000000004">
      <c r="B844" s="178" t="str">
        <f>IF(E844="謝金",支出入力表!A845,"")</f>
        <v/>
      </c>
      <c r="C844" s="164" t="str">
        <f>IF(E844="謝金",支出入力表!C845,"")</f>
        <v/>
      </c>
      <c r="D844" s="165" t="str">
        <f>IF(支出入力表!E845="謝金","謝金","")</f>
        <v/>
      </c>
      <c r="E844" s="165" t="str">
        <f>IF(支出入力表!F845="謝金","謝金","")</f>
        <v/>
      </c>
      <c r="F844" s="164" t="str">
        <f>IF(E844="謝金",VLOOKUP(E844,支出入力表!F845:$M$2000,3,FALSE),"")</f>
        <v/>
      </c>
      <c r="G844" s="164" t="str">
        <f>IF(E844="謝金",VLOOKUP(E844,支出入力表!F845:$M$2000,4,FALSE),"")</f>
        <v/>
      </c>
      <c r="H844" s="166" t="str">
        <f>IF(E844="謝金",VLOOKUP(E844,支出入力表!F845:$M$2000,5,FALSE),"")</f>
        <v/>
      </c>
      <c r="I844" s="167" t="str">
        <f>IF(E844="謝金",VLOOKUP(E844,支出入力表!F845:$M$2000,6,FALSE),"")</f>
        <v/>
      </c>
      <c r="J844" s="167" t="str">
        <f>IF(E844="謝金",VLOOKUP(E844,支出入力表!F845:$M$2000,7,FALSE),"")</f>
        <v/>
      </c>
      <c r="K844" s="168" t="str">
        <f>IF(E844="謝金",VLOOKUP(E844,支出入力表!F845:$M$2000,8,FALSE),"")</f>
        <v/>
      </c>
    </row>
    <row r="845" spans="2:11" x14ac:dyDescent="0.55000000000000004">
      <c r="B845" s="178" t="str">
        <f>IF(E845="謝金",支出入力表!A846,"")</f>
        <v/>
      </c>
      <c r="C845" s="164" t="str">
        <f>IF(E845="謝金",支出入力表!C846,"")</f>
        <v/>
      </c>
      <c r="D845" s="165" t="str">
        <f>IF(支出入力表!E846="謝金","謝金","")</f>
        <v/>
      </c>
      <c r="E845" s="165" t="str">
        <f>IF(支出入力表!F846="謝金","謝金","")</f>
        <v/>
      </c>
      <c r="F845" s="164" t="str">
        <f>IF(E845="謝金",VLOOKUP(E845,支出入力表!F846:$M$2000,3,FALSE),"")</f>
        <v/>
      </c>
      <c r="G845" s="164" t="str">
        <f>IF(E845="謝金",VLOOKUP(E845,支出入力表!F846:$M$2000,4,FALSE),"")</f>
        <v/>
      </c>
      <c r="H845" s="166" t="str">
        <f>IF(E845="謝金",VLOOKUP(E845,支出入力表!F846:$M$2000,5,FALSE),"")</f>
        <v/>
      </c>
      <c r="I845" s="167" t="str">
        <f>IF(E845="謝金",VLOOKUP(E845,支出入力表!F846:$M$2000,6,FALSE),"")</f>
        <v/>
      </c>
      <c r="J845" s="167" t="str">
        <f>IF(E845="謝金",VLOOKUP(E845,支出入力表!F846:$M$2000,7,FALSE),"")</f>
        <v/>
      </c>
      <c r="K845" s="168" t="str">
        <f>IF(E845="謝金",VLOOKUP(E845,支出入力表!F846:$M$2000,8,FALSE),"")</f>
        <v/>
      </c>
    </row>
    <row r="846" spans="2:11" x14ac:dyDescent="0.55000000000000004">
      <c r="B846" s="178" t="str">
        <f>IF(E846="謝金",支出入力表!A847,"")</f>
        <v/>
      </c>
      <c r="C846" s="164" t="str">
        <f>IF(E846="謝金",支出入力表!C847,"")</f>
        <v/>
      </c>
      <c r="D846" s="165" t="str">
        <f>IF(支出入力表!E847="謝金","謝金","")</f>
        <v/>
      </c>
      <c r="E846" s="165" t="str">
        <f>IF(支出入力表!F847="謝金","謝金","")</f>
        <v/>
      </c>
      <c r="F846" s="164" t="str">
        <f>IF(E846="謝金",VLOOKUP(E846,支出入力表!F847:$M$2000,3,FALSE),"")</f>
        <v/>
      </c>
      <c r="G846" s="164" t="str">
        <f>IF(E846="謝金",VLOOKUP(E846,支出入力表!F847:$M$2000,4,FALSE),"")</f>
        <v/>
      </c>
      <c r="H846" s="166" t="str">
        <f>IF(E846="謝金",VLOOKUP(E846,支出入力表!F847:$M$2000,5,FALSE),"")</f>
        <v/>
      </c>
      <c r="I846" s="167" t="str">
        <f>IF(E846="謝金",VLOOKUP(E846,支出入力表!F847:$M$2000,6,FALSE),"")</f>
        <v/>
      </c>
      <c r="J846" s="167" t="str">
        <f>IF(E846="謝金",VLOOKUP(E846,支出入力表!F847:$M$2000,7,FALSE),"")</f>
        <v/>
      </c>
      <c r="K846" s="168" t="str">
        <f>IF(E846="謝金",VLOOKUP(E846,支出入力表!F847:$M$2000,8,FALSE),"")</f>
        <v/>
      </c>
    </row>
    <row r="847" spans="2:11" x14ac:dyDescent="0.55000000000000004">
      <c r="B847" s="178" t="str">
        <f>IF(E847="謝金",支出入力表!A848,"")</f>
        <v/>
      </c>
      <c r="C847" s="164" t="str">
        <f>IF(E847="謝金",支出入力表!C848,"")</f>
        <v/>
      </c>
      <c r="D847" s="165" t="str">
        <f>IF(支出入力表!E848="謝金","謝金","")</f>
        <v/>
      </c>
      <c r="E847" s="165" t="str">
        <f>IF(支出入力表!F848="謝金","謝金","")</f>
        <v/>
      </c>
      <c r="F847" s="164" t="str">
        <f>IF(E847="謝金",VLOOKUP(E847,支出入力表!F848:$M$2000,3,FALSE),"")</f>
        <v/>
      </c>
      <c r="G847" s="164" t="str">
        <f>IF(E847="謝金",VLOOKUP(E847,支出入力表!F848:$M$2000,4,FALSE),"")</f>
        <v/>
      </c>
      <c r="H847" s="166" t="str">
        <f>IF(E847="謝金",VLOOKUP(E847,支出入力表!F848:$M$2000,5,FALSE),"")</f>
        <v/>
      </c>
      <c r="I847" s="167" t="str">
        <f>IF(E847="謝金",VLOOKUP(E847,支出入力表!F848:$M$2000,6,FALSE),"")</f>
        <v/>
      </c>
      <c r="J847" s="167" t="str">
        <f>IF(E847="謝金",VLOOKUP(E847,支出入力表!F848:$M$2000,7,FALSE),"")</f>
        <v/>
      </c>
      <c r="K847" s="168" t="str">
        <f>IF(E847="謝金",VLOOKUP(E847,支出入力表!F848:$M$2000,8,FALSE),"")</f>
        <v/>
      </c>
    </row>
    <row r="848" spans="2:11" x14ac:dyDescent="0.55000000000000004">
      <c r="B848" s="178" t="str">
        <f>IF(E848="謝金",支出入力表!A849,"")</f>
        <v/>
      </c>
      <c r="C848" s="164" t="str">
        <f>IF(E848="謝金",支出入力表!C849,"")</f>
        <v/>
      </c>
      <c r="D848" s="165" t="str">
        <f>IF(支出入力表!E849="謝金","謝金","")</f>
        <v/>
      </c>
      <c r="E848" s="165" t="str">
        <f>IF(支出入力表!F849="謝金","謝金","")</f>
        <v/>
      </c>
      <c r="F848" s="164" t="str">
        <f>IF(E848="謝金",VLOOKUP(E848,支出入力表!F849:$M$2000,3,FALSE),"")</f>
        <v/>
      </c>
      <c r="G848" s="164" t="str">
        <f>IF(E848="謝金",VLOOKUP(E848,支出入力表!F849:$M$2000,4,FALSE),"")</f>
        <v/>
      </c>
      <c r="H848" s="166" t="str">
        <f>IF(E848="謝金",VLOOKUP(E848,支出入力表!F849:$M$2000,5,FALSE),"")</f>
        <v/>
      </c>
      <c r="I848" s="167" t="str">
        <f>IF(E848="謝金",VLOOKUP(E848,支出入力表!F849:$M$2000,6,FALSE),"")</f>
        <v/>
      </c>
      <c r="J848" s="167" t="str">
        <f>IF(E848="謝金",VLOOKUP(E848,支出入力表!F849:$M$2000,7,FALSE),"")</f>
        <v/>
      </c>
      <c r="K848" s="168" t="str">
        <f>IF(E848="謝金",VLOOKUP(E848,支出入力表!F849:$M$2000,8,FALSE),"")</f>
        <v/>
      </c>
    </row>
    <row r="849" spans="2:11" x14ac:dyDescent="0.55000000000000004">
      <c r="B849" s="178" t="str">
        <f>IF(E849="謝金",支出入力表!A850,"")</f>
        <v/>
      </c>
      <c r="C849" s="164" t="str">
        <f>IF(E849="謝金",支出入力表!C850,"")</f>
        <v/>
      </c>
      <c r="D849" s="165" t="str">
        <f>IF(支出入力表!E850="謝金","謝金","")</f>
        <v/>
      </c>
      <c r="E849" s="165" t="str">
        <f>IF(支出入力表!F850="謝金","謝金","")</f>
        <v/>
      </c>
      <c r="F849" s="164" t="str">
        <f>IF(E849="謝金",VLOOKUP(E849,支出入力表!F850:$M$2000,3,FALSE),"")</f>
        <v/>
      </c>
      <c r="G849" s="164" t="str">
        <f>IF(E849="謝金",VLOOKUP(E849,支出入力表!F850:$M$2000,4,FALSE),"")</f>
        <v/>
      </c>
      <c r="H849" s="166" t="str">
        <f>IF(E849="謝金",VLOOKUP(E849,支出入力表!F850:$M$2000,5,FALSE),"")</f>
        <v/>
      </c>
      <c r="I849" s="167" t="str">
        <f>IF(E849="謝金",VLOOKUP(E849,支出入力表!F850:$M$2000,6,FALSE),"")</f>
        <v/>
      </c>
      <c r="J849" s="167" t="str">
        <f>IF(E849="謝金",VLOOKUP(E849,支出入力表!F850:$M$2000,7,FALSE),"")</f>
        <v/>
      </c>
      <c r="K849" s="168" t="str">
        <f>IF(E849="謝金",VLOOKUP(E849,支出入力表!F850:$M$2000,8,FALSE),"")</f>
        <v/>
      </c>
    </row>
    <row r="850" spans="2:11" x14ac:dyDescent="0.55000000000000004">
      <c r="B850" s="178" t="str">
        <f>IF(E850="謝金",支出入力表!A851,"")</f>
        <v/>
      </c>
      <c r="C850" s="164" t="str">
        <f>IF(E850="謝金",支出入力表!C851,"")</f>
        <v/>
      </c>
      <c r="D850" s="165" t="str">
        <f>IF(支出入力表!E851="謝金","謝金","")</f>
        <v/>
      </c>
      <c r="E850" s="165" t="str">
        <f>IF(支出入力表!F851="謝金","謝金","")</f>
        <v/>
      </c>
      <c r="F850" s="164" t="str">
        <f>IF(E850="謝金",VLOOKUP(E850,支出入力表!F851:$M$2000,3,FALSE),"")</f>
        <v/>
      </c>
      <c r="G850" s="164" t="str">
        <f>IF(E850="謝金",VLOOKUP(E850,支出入力表!F851:$M$2000,4,FALSE),"")</f>
        <v/>
      </c>
      <c r="H850" s="166" t="str">
        <f>IF(E850="謝金",VLOOKUP(E850,支出入力表!F851:$M$2000,5,FALSE),"")</f>
        <v/>
      </c>
      <c r="I850" s="167" t="str">
        <f>IF(E850="謝金",VLOOKUP(E850,支出入力表!F851:$M$2000,6,FALSE),"")</f>
        <v/>
      </c>
      <c r="J850" s="167" t="str">
        <f>IF(E850="謝金",VLOOKUP(E850,支出入力表!F851:$M$2000,7,FALSE),"")</f>
        <v/>
      </c>
      <c r="K850" s="168" t="str">
        <f>IF(E850="謝金",VLOOKUP(E850,支出入力表!F851:$M$2000,8,FALSE),"")</f>
        <v/>
      </c>
    </row>
    <row r="851" spans="2:11" x14ac:dyDescent="0.55000000000000004">
      <c r="B851" s="178" t="str">
        <f>IF(E851="謝金",支出入力表!A852,"")</f>
        <v/>
      </c>
      <c r="C851" s="164" t="str">
        <f>IF(E851="謝金",支出入力表!C852,"")</f>
        <v/>
      </c>
      <c r="D851" s="165" t="str">
        <f>IF(支出入力表!E852="謝金","謝金","")</f>
        <v/>
      </c>
      <c r="E851" s="165" t="str">
        <f>IF(支出入力表!F852="謝金","謝金","")</f>
        <v/>
      </c>
      <c r="F851" s="164" t="str">
        <f>IF(E851="謝金",VLOOKUP(E851,支出入力表!F852:$M$2000,3,FALSE),"")</f>
        <v/>
      </c>
      <c r="G851" s="164" t="str">
        <f>IF(E851="謝金",VLOOKUP(E851,支出入力表!F852:$M$2000,4,FALSE),"")</f>
        <v/>
      </c>
      <c r="H851" s="166" t="str">
        <f>IF(E851="謝金",VLOOKUP(E851,支出入力表!F852:$M$2000,5,FALSE),"")</f>
        <v/>
      </c>
      <c r="I851" s="167" t="str">
        <f>IF(E851="謝金",VLOOKUP(E851,支出入力表!F852:$M$2000,6,FALSE),"")</f>
        <v/>
      </c>
      <c r="J851" s="167" t="str">
        <f>IF(E851="謝金",VLOOKUP(E851,支出入力表!F852:$M$2000,7,FALSE),"")</f>
        <v/>
      </c>
      <c r="K851" s="168" t="str">
        <f>IF(E851="謝金",VLOOKUP(E851,支出入力表!F852:$M$2000,8,FALSE),"")</f>
        <v/>
      </c>
    </row>
    <row r="852" spans="2:11" x14ac:dyDescent="0.55000000000000004">
      <c r="B852" s="178" t="str">
        <f>IF(E852="謝金",支出入力表!A853,"")</f>
        <v/>
      </c>
      <c r="C852" s="164" t="str">
        <f>IF(E852="謝金",支出入力表!C853,"")</f>
        <v/>
      </c>
      <c r="D852" s="165" t="str">
        <f>IF(支出入力表!E853="謝金","謝金","")</f>
        <v/>
      </c>
      <c r="E852" s="165" t="str">
        <f>IF(支出入力表!F853="謝金","謝金","")</f>
        <v/>
      </c>
      <c r="F852" s="164" t="str">
        <f>IF(E852="謝金",VLOOKUP(E852,支出入力表!F853:$M$2000,3,FALSE),"")</f>
        <v/>
      </c>
      <c r="G852" s="164" t="str">
        <f>IF(E852="謝金",VLOOKUP(E852,支出入力表!F853:$M$2000,4,FALSE),"")</f>
        <v/>
      </c>
      <c r="H852" s="166" t="str">
        <f>IF(E852="謝金",VLOOKUP(E852,支出入力表!F853:$M$2000,5,FALSE),"")</f>
        <v/>
      </c>
      <c r="I852" s="167" t="str">
        <f>IF(E852="謝金",VLOOKUP(E852,支出入力表!F853:$M$2000,6,FALSE),"")</f>
        <v/>
      </c>
      <c r="J852" s="167" t="str">
        <f>IF(E852="謝金",VLOOKUP(E852,支出入力表!F853:$M$2000,7,FALSE),"")</f>
        <v/>
      </c>
      <c r="K852" s="168" t="str">
        <f>IF(E852="謝金",VLOOKUP(E852,支出入力表!F853:$M$2000,8,FALSE),"")</f>
        <v/>
      </c>
    </row>
    <row r="853" spans="2:11" x14ac:dyDescent="0.55000000000000004">
      <c r="B853" s="178" t="str">
        <f>IF(E853="謝金",支出入力表!A854,"")</f>
        <v/>
      </c>
      <c r="C853" s="164" t="str">
        <f>IF(E853="謝金",支出入力表!C854,"")</f>
        <v/>
      </c>
      <c r="D853" s="165" t="str">
        <f>IF(支出入力表!E854="謝金","謝金","")</f>
        <v/>
      </c>
      <c r="E853" s="165" t="str">
        <f>IF(支出入力表!F854="謝金","謝金","")</f>
        <v/>
      </c>
      <c r="F853" s="164" t="str">
        <f>IF(E853="謝金",VLOOKUP(E853,支出入力表!F854:$M$2000,3,FALSE),"")</f>
        <v/>
      </c>
      <c r="G853" s="164" t="str">
        <f>IF(E853="謝金",VLOOKUP(E853,支出入力表!F854:$M$2000,4,FALSE),"")</f>
        <v/>
      </c>
      <c r="H853" s="166" t="str">
        <f>IF(E853="謝金",VLOOKUP(E853,支出入力表!F854:$M$2000,5,FALSE),"")</f>
        <v/>
      </c>
      <c r="I853" s="167" t="str">
        <f>IF(E853="謝金",VLOOKUP(E853,支出入力表!F854:$M$2000,6,FALSE),"")</f>
        <v/>
      </c>
      <c r="J853" s="167" t="str">
        <f>IF(E853="謝金",VLOOKUP(E853,支出入力表!F854:$M$2000,7,FALSE),"")</f>
        <v/>
      </c>
      <c r="K853" s="168" t="str">
        <f>IF(E853="謝金",VLOOKUP(E853,支出入力表!F854:$M$2000,8,FALSE),"")</f>
        <v/>
      </c>
    </row>
    <row r="854" spans="2:11" x14ac:dyDescent="0.55000000000000004">
      <c r="B854" s="178" t="str">
        <f>IF(E854="謝金",支出入力表!A855,"")</f>
        <v/>
      </c>
      <c r="C854" s="164" t="str">
        <f>IF(E854="謝金",支出入力表!C855,"")</f>
        <v/>
      </c>
      <c r="D854" s="165" t="str">
        <f>IF(支出入力表!E855="謝金","謝金","")</f>
        <v/>
      </c>
      <c r="E854" s="165" t="str">
        <f>IF(支出入力表!F855="謝金","謝金","")</f>
        <v/>
      </c>
      <c r="F854" s="164" t="str">
        <f>IF(E854="謝金",VLOOKUP(E854,支出入力表!F855:$M$2000,3,FALSE),"")</f>
        <v/>
      </c>
      <c r="G854" s="164" t="str">
        <f>IF(E854="謝金",VLOOKUP(E854,支出入力表!F855:$M$2000,4,FALSE),"")</f>
        <v/>
      </c>
      <c r="H854" s="166" t="str">
        <f>IF(E854="謝金",VLOOKUP(E854,支出入力表!F855:$M$2000,5,FALSE),"")</f>
        <v/>
      </c>
      <c r="I854" s="167" t="str">
        <f>IF(E854="謝金",VLOOKUP(E854,支出入力表!F855:$M$2000,6,FALSE),"")</f>
        <v/>
      </c>
      <c r="J854" s="167" t="str">
        <f>IF(E854="謝金",VLOOKUP(E854,支出入力表!F855:$M$2000,7,FALSE),"")</f>
        <v/>
      </c>
      <c r="K854" s="168" t="str">
        <f>IF(E854="謝金",VLOOKUP(E854,支出入力表!F855:$M$2000,8,FALSE),"")</f>
        <v/>
      </c>
    </row>
    <row r="855" spans="2:11" x14ac:dyDescent="0.55000000000000004">
      <c r="B855" s="178" t="str">
        <f>IF(E855="謝金",支出入力表!A856,"")</f>
        <v/>
      </c>
      <c r="C855" s="164" t="str">
        <f>IF(E855="謝金",支出入力表!C856,"")</f>
        <v/>
      </c>
      <c r="D855" s="165" t="str">
        <f>IF(支出入力表!E856="謝金","謝金","")</f>
        <v/>
      </c>
      <c r="E855" s="165" t="str">
        <f>IF(支出入力表!F856="謝金","謝金","")</f>
        <v/>
      </c>
      <c r="F855" s="164" t="str">
        <f>IF(E855="謝金",VLOOKUP(E855,支出入力表!F856:$M$2000,3,FALSE),"")</f>
        <v/>
      </c>
      <c r="G855" s="164" t="str">
        <f>IF(E855="謝金",VLOOKUP(E855,支出入力表!F856:$M$2000,4,FALSE),"")</f>
        <v/>
      </c>
      <c r="H855" s="166" t="str">
        <f>IF(E855="謝金",VLOOKUP(E855,支出入力表!F856:$M$2000,5,FALSE),"")</f>
        <v/>
      </c>
      <c r="I855" s="167" t="str">
        <f>IF(E855="謝金",VLOOKUP(E855,支出入力表!F856:$M$2000,6,FALSE),"")</f>
        <v/>
      </c>
      <c r="J855" s="167" t="str">
        <f>IF(E855="謝金",VLOOKUP(E855,支出入力表!F856:$M$2000,7,FALSE),"")</f>
        <v/>
      </c>
      <c r="K855" s="168" t="str">
        <f>IF(E855="謝金",VLOOKUP(E855,支出入力表!F856:$M$2000,8,FALSE),"")</f>
        <v/>
      </c>
    </row>
    <row r="856" spans="2:11" x14ac:dyDescent="0.55000000000000004">
      <c r="B856" s="178" t="str">
        <f>IF(E856="謝金",支出入力表!A857,"")</f>
        <v/>
      </c>
      <c r="C856" s="164" t="str">
        <f>IF(E856="謝金",支出入力表!C857,"")</f>
        <v/>
      </c>
      <c r="D856" s="165" t="str">
        <f>IF(支出入力表!E857="謝金","謝金","")</f>
        <v/>
      </c>
      <c r="E856" s="165" t="str">
        <f>IF(支出入力表!F857="謝金","謝金","")</f>
        <v/>
      </c>
      <c r="F856" s="164" t="str">
        <f>IF(E856="謝金",VLOOKUP(E856,支出入力表!F857:$M$2000,3,FALSE),"")</f>
        <v/>
      </c>
      <c r="G856" s="164" t="str">
        <f>IF(E856="謝金",VLOOKUP(E856,支出入力表!F857:$M$2000,4,FALSE),"")</f>
        <v/>
      </c>
      <c r="H856" s="166" t="str">
        <f>IF(E856="謝金",VLOOKUP(E856,支出入力表!F857:$M$2000,5,FALSE),"")</f>
        <v/>
      </c>
      <c r="I856" s="167" t="str">
        <f>IF(E856="謝金",VLOOKUP(E856,支出入力表!F857:$M$2000,6,FALSE),"")</f>
        <v/>
      </c>
      <c r="J856" s="167" t="str">
        <f>IF(E856="謝金",VLOOKUP(E856,支出入力表!F857:$M$2000,7,FALSE),"")</f>
        <v/>
      </c>
      <c r="K856" s="168" t="str">
        <f>IF(E856="謝金",VLOOKUP(E856,支出入力表!F857:$M$2000,8,FALSE),"")</f>
        <v/>
      </c>
    </row>
    <row r="857" spans="2:11" x14ac:dyDescent="0.55000000000000004">
      <c r="B857" s="178" t="str">
        <f>IF(E857="謝金",支出入力表!A858,"")</f>
        <v/>
      </c>
      <c r="C857" s="164" t="str">
        <f>IF(E857="謝金",支出入力表!C858,"")</f>
        <v/>
      </c>
      <c r="D857" s="165" t="str">
        <f>IF(支出入力表!E858="謝金","謝金","")</f>
        <v/>
      </c>
      <c r="E857" s="165" t="str">
        <f>IF(支出入力表!F858="謝金","謝金","")</f>
        <v/>
      </c>
      <c r="F857" s="164" t="str">
        <f>IF(E857="謝金",VLOOKUP(E857,支出入力表!F858:$M$2000,3,FALSE),"")</f>
        <v/>
      </c>
      <c r="G857" s="164" t="str">
        <f>IF(E857="謝金",VLOOKUP(E857,支出入力表!F858:$M$2000,4,FALSE),"")</f>
        <v/>
      </c>
      <c r="H857" s="166" t="str">
        <f>IF(E857="謝金",VLOOKUP(E857,支出入力表!F858:$M$2000,5,FALSE),"")</f>
        <v/>
      </c>
      <c r="I857" s="167" t="str">
        <f>IF(E857="謝金",VLOOKUP(E857,支出入力表!F858:$M$2000,6,FALSE),"")</f>
        <v/>
      </c>
      <c r="J857" s="167" t="str">
        <f>IF(E857="謝金",VLOOKUP(E857,支出入力表!F858:$M$2000,7,FALSE),"")</f>
        <v/>
      </c>
      <c r="K857" s="168" t="str">
        <f>IF(E857="謝金",VLOOKUP(E857,支出入力表!F858:$M$2000,8,FALSE),"")</f>
        <v/>
      </c>
    </row>
    <row r="858" spans="2:11" x14ac:dyDescent="0.55000000000000004">
      <c r="B858" s="178" t="str">
        <f>IF(E858="謝金",支出入力表!A859,"")</f>
        <v/>
      </c>
      <c r="C858" s="164" t="str">
        <f>IF(E858="謝金",支出入力表!C859,"")</f>
        <v/>
      </c>
      <c r="D858" s="165" t="str">
        <f>IF(支出入力表!E859="謝金","謝金","")</f>
        <v/>
      </c>
      <c r="E858" s="165" t="str">
        <f>IF(支出入力表!F859="謝金","謝金","")</f>
        <v/>
      </c>
      <c r="F858" s="164" t="str">
        <f>IF(E858="謝金",VLOOKUP(E858,支出入力表!F859:$M$2000,3,FALSE),"")</f>
        <v/>
      </c>
      <c r="G858" s="164" t="str">
        <f>IF(E858="謝金",VLOOKUP(E858,支出入力表!F859:$M$2000,4,FALSE),"")</f>
        <v/>
      </c>
      <c r="H858" s="166" t="str">
        <f>IF(E858="謝金",VLOOKUP(E858,支出入力表!F859:$M$2000,5,FALSE),"")</f>
        <v/>
      </c>
      <c r="I858" s="167" t="str">
        <f>IF(E858="謝金",VLOOKUP(E858,支出入力表!F859:$M$2000,6,FALSE),"")</f>
        <v/>
      </c>
      <c r="J858" s="167" t="str">
        <f>IF(E858="謝金",VLOOKUP(E858,支出入力表!F859:$M$2000,7,FALSE),"")</f>
        <v/>
      </c>
      <c r="K858" s="168" t="str">
        <f>IF(E858="謝金",VLOOKUP(E858,支出入力表!F859:$M$2000,8,FALSE),"")</f>
        <v/>
      </c>
    </row>
    <row r="859" spans="2:11" x14ac:dyDescent="0.55000000000000004">
      <c r="B859" s="178" t="str">
        <f>IF(E859="謝金",支出入力表!A860,"")</f>
        <v/>
      </c>
      <c r="C859" s="164" t="str">
        <f>IF(E859="謝金",支出入力表!C860,"")</f>
        <v/>
      </c>
      <c r="D859" s="165" t="str">
        <f>IF(支出入力表!E860="謝金","謝金","")</f>
        <v/>
      </c>
      <c r="E859" s="165" t="str">
        <f>IF(支出入力表!F860="謝金","謝金","")</f>
        <v/>
      </c>
      <c r="F859" s="164" t="str">
        <f>IF(E859="謝金",VLOOKUP(E859,支出入力表!F860:$M$2000,3,FALSE),"")</f>
        <v/>
      </c>
      <c r="G859" s="164" t="str">
        <f>IF(E859="謝金",VLOOKUP(E859,支出入力表!F860:$M$2000,4,FALSE),"")</f>
        <v/>
      </c>
      <c r="H859" s="166" t="str">
        <f>IF(E859="謝金",VLOOKUP(E859,支出入力表!F860:$M$2000,5,FALSE),"")</f>
        <v/>
      </c>
      <c r="I859" s="167" t="str">
        <f>IF(E859="謝金",VLOOKUP(E859,支出入力表!F860:$M$2000,6,FALSE),"")</f>
        <v/>
      </c>
      <c r="J859" s="167" t="str">
        <f>IF(E859="謝金",VLOOKUP(E859,支出入力表!F860:$M$2000,7,FALSE),"")</f>
        <v/>
      </c>
      <c r="K859" s="168" t="str">
        <f>IF(E859="謝金",VLOOKUP(E859,支出入力表!F860:$M$2000,8,FALSE),"")</f>
        <v/>
      </c>
    </row>
    <row r="860" spans="2:11" x14ac:dyDescent="0.55000000000000004">
      <c r="B860" s="178" t="str">
        <f>IF(E860="謝金",支出入力表!A861,"")</f>
        <v/>
      </c>
      <c r="C860" s="164" t="str">
        <f>IF(E860="謝金",支出入力表!C861,"")</f>
        <v/>
      </c>
      <c r="D860" s="165" t="str">
        <f>IF(支出入力表!E861="謝金","謝金","")</f>
        <v/>
      </c>
      <c r="E860" s="165" t="str">
        <f>IF(支出入力表!F861="謝金","謝金","")</f>
        <v/>
      </c>
      <c r="F860" s="164" t="str">
        <f>IF(E860="謝金",VLOOKUP(E860,支出入力表!F861:$M$2000,3,FALSE),"")</f>
        <v/>
      </c>
      <c r="G860" s="164" t="str">
        <f>IF(E860="謝金",VLOOKUP(E860,支出入力表!F861:$M$2000,4,FALSE),"")</f>
        <v/>
      </c>
      <c r="H860" s="166" t="str">
        <f>IF(E860="謝金",VLOOKUP(E860,支出入力表!F861:$M$2000,5,FALSE),"")</f>
        <v/>
      </c>
      <c r="I860" s="167" t="str">
        <f>IF(E860="謝金",VLOOKUP(E860,支出入力表!F861:$M$2000,6,FALSE),"")</f>
        <v/>
      </c>
      <c r="J860" s="167" t="str">
        <f>IF(E860="謝金",VLOOKUP(E860,支出入力表!F861:$M$2000,7,FALSE),"")</f>
        <v/>
      </c>
      <c r="K860" s="168" t="str">
        <f>IF(E860="謝金",VLOOKUP(E860,支出入力表!F861:$M$2000,8,FALSE),"")</f>
        <v/>
      </c>
    </row>
    <row r="861" spans="2:11" x14ac:dyDescent="0.55000000000000004">
      <c r="B861" s="178" t="str">
        <f>IF(E861="謝金",支出入力表!A862,"")</f>
        <v/>
      </c>
      <c r="C861" s="164" t="str">
        <f>IF(E861="謝金",支出入力表!C862,"")</f>
        <v/>
      </c>
      <c r="D861" s="165" t="str">
        <f>IF(支出入力表!E862="謝金","謝金","")</f>
        <v/>
      </c>
      <c r="E861" s="165" t="str">
        <f>IF(支出入力表!F862="謝金","謝金","")</f>
        <v/>
      </c>
      <c r="F861" s="164" t="str">
        <f>IF(E861="謝金",VLOOKUP(E861,支出入力表!F862:$M$2000,3,FALSE),"")</f>
        <v/>
      </c>
      <c r="G861" s="164" t="str">
        <f>IF(E861="謝金",VLOOKUP(E861,支出入力表!F862:$M$2000,4,FALSE),"")</f>
        <v/>
      </c>
      <c r="H861" s="166" t="str">
        <f>IF(E861="謝金",VLOOKUP(E861,支出入力表!F862:$M$2000,5,FALSE),"")</f>
        <v/>
      </c>
      <c r="I861" s="167" t="str">
        <f>IF(E861="謝金",VLOOKUP(E861,支出入力表!F862:$M$2000,6,FALSE),"")</f>
        <v/>
      </c>
      <c r="J861" s="167" t="str">
        <f>IF(E861="謝金",VLOOKUP(E861,支出入力表!F862:$M$2000,7,FALSE),"")</f>
        <v/>
      </c>
      <c r="K861" s="168" t="str">
        <f>IF(E861="謝金",VLOOKUP(E861,支出入力表!F862:$M$2000,8,FALSE),"")</f>
        <v/>
      </c>
    </row>
    <row r="862" spans="2:11" x14ac:dyDescent="0.55000000000000004">
      <c r="B862" s="178" t="str">
        <f>IF(E862="謝金",支出入力表!A863,"")</f>
        <v/>
      </c>
      <c r="C862" s="164" t="str">
        <f>IF(E862="謝金",支出入力表!C863,"")</f>
        <v/>
      </c>
      <c r="D862" s="165" t="str">
        <f>IF(支出入力表!E863="謝金","謝金","")</f>
        <v/>
      </c>
      <c r="E862" s="165" t="str">
        <f>IF(支出入力表!F863="謝金","謝金","")</f>
        <v/>
      </c>
      <c r="F862" s="164" t="str">
        <f>IF(E862="謝金",VLOOKUP(E862,支出入力表!F863:$M$2000,3,FALSE),"")</f>
        <v/>
      </c>
      <c r="G862" s="164" t="str">
        <f>IF(E862="謝金",VLOOKUP(E862,支出入力表!F863:$M$2000,4,FALSE),"")</f>
        <v/>
      </c>
      <c r="H862" s="166" t="str">
        <f>IF(E862="謝金",VLOOKUP(E862,支出入力表!F863:$M$2000,5,FALSE),"")</f>
        <v/>
      </c>
      <c r="I862" s="167" t="str">
        <f>IF(E862="謝金",VLOOKUP(E862,支出入力表!F863:$M$2000,6,FALSE),"")</f>
        <v/>
      </c>
      <c r="J862" s="167" t="str">
        <f>IF(E862="謝金",VLOOKUP(E862,支出入力表!F863:$M$2000,7,FALSE),"")</f>
        <v/>
      </c>
      <c r="K862" s="168" t="str">
        <f>IF(E862="謝金",VLOOKUP(E862,支出入力表!F863:$M$2000,8,FALSE),"")</f>
        <v/>
      </c>
    </row>
    <row r="863" spans="2:11" x14ac:dyDescent="0.55000000000000004">
      <c r="B863" s="178" t="str">
        <f>IF(E863="謝金",支出入力表!A864,"")</f>
        <v/>
      </c>
      <c r="C863" s="164" t="str">
        <f>IF(E863="謝金",支出入力表!C864,"")</f>
        <v/>
      </c>
      <c r="D863" s="165" t="str">
        <f>IF(支出入力表!E864="謝金","謝金","")</f>
        <v/>
      </c>
      <c r="E863" s="165" t="str">
        <f>IF(支出入力表!F864="謝金","謝金","")</f>
        <v/>
      </c>
      <c r="F863" s="164" t="str">
        <f>IF(E863="謝金",VLOOKUP(E863,支出入力表!F864:$M$2000,3,FALSE),"")</f>
        <v/>
      </c>
      <c r="G863" s="164" t="str">
        <f>IF(E863="謝金",VLOOKUP(E863,支出入力表!F864:$M$2000,4,FALSE),"")</f>
        <v/>
      </c>
      <c r="H863" s="166" t="str">
        <f>IF(E863="謝金",VLOOKUP(E863,支出入力表!F864:$M$2000,5,FALSE),"")</f>
        <v/>
      </c>
      <c r="I863" s="167" t="str">
        <f>IF(E863="謝金",VLOOKUP(E863,支出入力表!F864:$M$2000,6,FALSE),"")</f>
        <v/>
      </c>
      <c r="J863" s="167" t="str">
        <f>IF(E863="謝金",VLOOKUP(E863,支出入力表!F864:$M$2000,7,FALSE),"")</f>
        <v/>
      </c>
      <c r="K863" s="168" t="str">
        <f>IF(E863="謝金",VLOOKUP(E863,支出入力表!F864:$M$2000,8,FALSE),"")</f>
        <v/>
      </c>
    </row>
    <row r="864" spans="2:11" x14ac:dyDescent="0.55000000000000004">
      <c r="B864" s="178" t="str">
        <f>IF(E864="謝金",支出入力表!A865,"")</f>
        <v/>
      </c>
      <c r="C864" s="164" t="str">
        <f>IF(E864="謝金",支出入力表!C865,"")</f>
        <v/>
      </c>
      <c r="D864" s="165" t="str">
        <f>IF(支出入力表!E865="謝金","謝金","")</f>
        <v/>
      </c>
      <c r="E864" s="165" t="str">
        <f>IF(支出入力表!F865="謝金","謝金","")</f>
        <v/>
      </c>
      <c r="F864" s="164" t="str">
        <f>IF(E864="謝金",VLOOKUP(E864,支出入力表!F865:$M$2000,3,FALSE),"")</f>
        <v/>
      </c>
      <c r="G864" s="164" t="str">
        <f>IF(E864="謝金",VLOOKUP(E864,支出入力表!F865:$M$2000,4,FALSE),"")</f>
        <v/>
      </c>
      <c r="H864" s="166" t="str">
        <f>IF(E864="謝金",VLOOKUP(E864,支出入力表!F865:$M$2000,5,FALSE),"")</f>
        <v/>
      </c>
      <c r="I864" s="167" t="str">
        <f>IF(E864="謝金",VLOOKUP(E864,支出入力表!F865:$M$2000,6,FALSE),"")</f>
        <v/>
      </c>
      <c r="J864" s="167" t="str">
        <f>IF(E864="謝金",VLOOKUP(E864,支出入力表!F865:$M$2000,7,FALSE),"")</f>
        <v/>
      </c>
      <c r="K864" s="168" t="str">
        <f>IF(E864="謝金",VLOOKUP(E864,支出入力表!F865:$M$2000,8,FALSE),"")</f>
        <v/>
      </c>
    </row>
    <row r="865" spans="2:11" x14ac:dyDescent="0.55000000000000004">
      <c r="B865" s="178" t="str">
        <f>IF(E865="謝金",支出入力表!A866,"")</f>
        <v/>
      </c>
      <c r="C865" s="164" t="str">
        <f>IF(E865="謝金",支出入力表!C866,"")</f>
        <v/>
      </c>
      <c r="D865" s="165" t="str">
        <f>IF(支出入力表!E866="謝金","謝金","")</f>
        <v/>
      </c>
      <c r="E865" s="165" t="str">
        <f>IF(支出入力表!F866="謝金","謝金","")</f>
        <v/>
      </c>
      <c r="F865" s="164" t="str">
        <f>IF(E865="謝金",VLOOKUP(E865,支出入力表!F866:$M$2000,3,FALSE),"")</f>
        <v/>
      </c>
      <c r="G865" s="164" t="str">
        <f>IF(E865="謝金",VLOOKUP(E865,支出入力表!F866:$M$2000,4,FALSE),"")</f>
        <v/>
      </c>
      <c r="H865" s="166" t="str">
        <f>IF(E865="謝金",VLOOKUP(E865,支出入力表!F866:$M$2000,5,FALSE),"")</f>
        <v/>
      </c>
      <c r="I865" s="167" t="str">
        <f>IF(E865="謝金",VLOOKUP(E865,支出入力表!F866:$M$2000,6,FALSE),"")</f>
        <v/>
      </c>
      <c r="J865" s="167" t="str">
        <f>IF(E865="謝金",VLOOKUP(E865,支出入力表!F866:$M$2000,7,FALSE),"")</f>
        <v/>
      </c>
      <c r="K865" s="168" t="str">
        <f>IF(E865="謝金",VLOOKUP(E865,支出入力表!F866:$M$2000,8,FALSE),"")</f>
        <v/>
      </c>
    </row>
    <row r="866" spans="2:11" x14ac:dyDescent="0.55000000000000004">
      <c r="B866" s="178" t="str">
        <f>IF(E866="謝金",支出入力表!A867,"")</f>
        <v/>
      </c>
      <c r="C866" s="164" t="str">
        <f>IF(E866="謝金",支出入力表!C867,"")</f>
        <v/>
      </c>
      <c r="D866" s="165" t="str">
        <f>IF(支出入力表!E867="謝金","謝金","")</f>
        <v/>
      </c>
      <c r="E866" s="165" t="str">
        <f>IF(支出入力表!F867="謝金","謝金","")</f>
        <v/>
      </c>
      <c r="F866" s="164" t="str">
        <f>IF(E866="謝金",VLOOKUP(E866,支出入力表!F867:$M$2000,3,FALSE),"")</f>
        <v/>
      </c>
      <c r="G866" s="164" t="str">
        <f>IF(E866="謝金",VLOOKUP(E866,支出入力表!F867:$M$2000,4,FALSE),"")</f>
        <v/>
      </c>
      <c r="H866" s="166" t="str">
        <f>IF(E866="謝金",VLOOKUP(E866,支出入力表!F867:$M$2000,5,FALSE),"")</f>
        <v/>
      </c>
      <c r="I866" s="167" t="str">
        <f>IF(E866="謝金",VLOOKUP(E866,支出入力表!F867:$M$2000,6,FALSE),"")</f>
        <v/>
      </c>
      <c r="J866" s="167" t="str">
        <f>IF(E866="謝金",VLOOKUP(E866,支出入力表!F867:$M$2000,7,FALSE),"")</f>
        <v/>
      </c>
      <c r="K866" s="168" t="str">
        <f>IF(E866="謝金",VLOOKUP(E866,支出入力表!F867:$M$2000,8,FALSE),"")</f>
        <v/>
      </c>
    </row>
    <row r="867" spans="2:11" x14ac:dyDescent="0.55000000000000004">
      <c r="B867" s="178" t="str">
        <f>IF(E867="謝金",支出入力表!A868,"")</f>
        <v/>
      </c>
      <c r="C867" s="164" t="str">
        <f>IF(E867="謝金",支出入力表!C868,"")</f>
        <v/>
      </c>
      <c r="D867" s="165" t="str">
        <f>IF(支出入力表!E868="謝金","謝金","")</f>
        <v/>
      </c>
      <c r="E867" s="165" t="str">
        <f>IF(支出入力表!F868="謝金","謝金","")</f>
        <v/>
      </c>
      <c r="F867" s="164" t="str">
        <f>IF(E867="謝金",VLOOKUP(E867,支出入力表!F868:$M$2000,3,FALSE),"")</f>
        <v/>
      </c>
      <c r="G867" s="164" t="str">
        <f>IF(E867="謝金",VLOOKUP(E867,支出入力表!F868:$M$2000,4,FALSE),"")</f>
        <v/>
      </c>
      <c r="H867" s="166" t="str">
        <f>IF(E867="謝金",VLOOKUP(E867,支出入力表!F868:$M$2000,5,FALSE),"")</f>
        <v/>
      </c>
      <c r="I867" s="167" t="str">
        <f>IF(E867="謝金",VLOOKUP(E867,支出入力表!F868:$M$2000,6,FALSE),"")</f>
        <v/>
      </c>
      <c r="J867" s="167" t="str">
        <f>IF(E867="謝金",VLOOKUP(E867,支出入力表!F868:$M$2000,7,FALSE),"")</f>
        <v/>
      </c>
      <c r="K867" s="168" t="str">
        <f>IF(E867="謝金",VLOOKUP(E867,支出入力表!F868:$M$2000,8,FALSE),"")</f>
        <v/>
      </c>
    </row>
    <row r="868" spans="2:11" x14ac:dyDescent="0.55000000000000004">
      <c r="B868" s="178" t="str">
        <f>IF(E868="謝金",支出入力表!A869,"")</f>
        <v/>
      </c>
      <c r="C868" s="164" t="str">
        <f>IF(E868="謝金",支出入力表!C869,"")</f>
        <v/>
      </c>
      <c r="D868" s="165" t="str">
        <f>IF(支出入力表!E869="謝金","謝金","")</f>
        <v/>
      </c>
      <c r="E868" s="165" t="str">
        <f>IF(支出入力表!F869="謝金","謝金","")</f>
        <v/>
      </c>
      <c r="F868" s="164" t="str">
        <f>IF(E868="謝金",VLOOKUP(E868,支出入力表!F869:$M$2000,3,FALSE),"")</f>
        <v/>
      </c>
      <c r="G868" s="164" t="str">
        <f>IF(E868="謝金",VLOOKUP(E868,支出入力表!F869:$M$2000,4,FALSE),"")</f>
        <v/>
      </c>
      <c r="H868" s="166" t="str">
        <f>IF(E868="謝金",VLOOKUP(E868,支出入力表!F869:$M$2000,5,FALSE),"")</f>
        <v/>
      </c>
      <c r="I868" s="167" t="str">
        <f>IF(E868="謝金",VLOOKUP(E868,支出入力表!F869:$M$2000,6,FALSE),"")</f>
        <v/>
      </c>
      <c r="J868" s="167" t="str">
        <f>IF(E868="謝金",VLOOKUP(E868,支出入力表!F869:$M$2000,7,FALSE),"")</f>
        <v/>
      </c>
      <c r="K868" s="168" t="str">
        <f>IF(E868="謝金",VLOOKUP(E868,支出入力表!F869:$M$2000,8,FALSE),"")</f>
        <v/>
      </c>
    </row>
    <row r="869" spans="2:11" x14ac:dyDescent="0.55000000000000004">
      <c r="B869" s="178" t="str">
        <f>IF(E869="謝金",支出入力表!A870,"")</f>
        <v/>
      </c>
      <c r="C869" s="164" t="str">
        <f>IF(E869="謝金",支出入力表!C870,"")</f>
        <v/>
      </c>
      <c r="D869" s="165" t="str">
        <f>IF(支出入力表!E870="謝金","謝金","")</f>
        <v/>
      </c>
      <c r="E869" s="165" t="str">
        <f>IF(支出入力表!F870="謝金","謝金","")</f>
        <v/>
      </c>
      <c r="F869" s="164" t="str">
        <f>IF(E869="謝金",VLOOKUP(E869,支出入力表!F870:$M$2000,3,FALSE),"")</f>
        <v/>
      </c>
      <c r="G869" s="164" t="str">
        <f>IF(E869="謝金",VLOOKUP(E869,支出入力表!F870:$M$2000,4,FALSE),"")</f>
        <v/>
      </c>
      <c r="H869" s="166" t="str">
        <f>IF(E869="謝金",VLOOKUP(E869,支出入力表!F870:$M$2000,5,FALSE),"")</f>
        <v/>
      </c>
      <c r="I869" s="167" t="str">
        <f>IF(E869="謝金",VLOOKUP(E869,支出入力表!F870:$M$2000,6,FALSE),"")</f>
        <v/>
      </c>
      <c r="J869" s="167" t="str">
        <f>IF(E869="謝金",VLOOKUP(E869,支出入力表!F870:$M$2000,7,FALSE),"")</f>
        <v/>
      </c>
      <c r="K869" s="168" t="str">
        <f>IF(E869="謝金",VLOOKUP(E869,支出入力表!F870:$M$2000,8,FALSE),"")</f>
        <v/>
      </c>
    </row>
    <row r="870" spans="2:11" x14ac:dyDescent="0.55000000000000004">
      <c r="B870" s="178" t="str">
        <f>IF(E870="謝金",支出入力表!A871,"")</f>
        <v/>
      </c>
      <c r="C870" s="164" t="str">
        <f>IF(E870="謝金",支出入力表!C871,"")</f>
        <v/>
      </c>
      <c r="D870" s="165" t="str">
        <f>IF(支出入力表!E871="謝金","謝金","")</f>
        <v/>
      </c>
      <c r="E870" s="165" t="str">
        <f>IF(支出入力表!F871="謝金","謝金","")</f>
        <v/>
      </c>
      <c r="F870" s="164" t="str">
        <f>IF(E870="謝金",VLOOKUP(E870,支出入力表!F871:$M$2000,3,FALSE),"")</f>
        <v/>
      </c>
      <c r="G870" s="164" t="str">
        <f>IF(E870="謝金",VLOOKUP(E870,支出入力表!F871:$M$2000,4,FALSE),"")</f>
        <v/>
      </c>
      <c r="H870" s="166" t="str">
        <f>IF(E870="謝金",VLOOKUP(E870,支出入力表!F871:$M$2000,5,FALSE),"")</f>
        <v/>
      </c>
      <c r="I870" s="167" t="str">
        <f>IF(E870="謝金",VLOOKUP(E870,支出入力表!F871:$M$2000,6,FALSE),"")</f>
        <v/>
      </c>
      <c r="J870" s="167" t="str">
        <f>IF(E870="謝金",VLOOKUP(E870,支出入力表!F871:$M$2000,7,FALSE),"")</f>
        <v/>
      </c>
      <c r="K870" s="168" t="str">
        <f>IF(E870="謝金",VLOOKUP(E870,支出入力表!F871:$M$2000,8,FALSE),"")</f>
        <v/>
      </c>
    </row>
    <row r="871" spans="2:11" x14ac:dyDescent="0.55000000000000004">
      <c r="B871" s="178" t="str">
        <f>IF(E871="謝金",支出入力表!A872,"")</f>
        <v/>
      </c>
      <c r="C871" s="164" t="str">
        <f>IF(E871="謝金",支出入力表!C872,"")</f>
        <v/>
      </c>
      <c r="D871" s="165" t="str">
        <f>IF(支出入力表!E872="謝金","謝金","")</f>
        <v/>
      </c>
      <c r="E871" s="165" t="str">
        <f>IF(支出入力表!F872="謝金","謝金","")</f>
        <v/>
      </c>
      <c r="F871" s="164" t="str">
        <f>IF(E871="謝金",VLOOKUP(E871,支出入力表!F872:$M$2000,3,FALSE),"")</f>
        <v/>
      </c>
      <c r="G871" s="164" t="str">
        <f>IF(E871="謝金",VLOOKUP(E871,支出入力表!F872:$M$2000,4,FALSE),"")</f>
        <v/>
      </c>
      <c r="H871" s="166" t="str">
        <f>IF(E871="謝金",VLOOKUP(E871,支出入力表!F872:$M$2000,5,FALSE),"")</f>
        <v/>
      </c>
      <c r="I871" s="167" t="str">
        <f>IF(E871="謝金",VLOOKUP(E871,支出入力表!F872:$M$2000,6,FALSE),"")</f>
        <v/>
      </c>
      <c r="J871" s="167" t="str">
        <f>IF(E871="謝金",VLOOKUP(E871,支出入力表!F872:$M$2000,7,FALSE),"")</f>
        <v/>
      </c>
      <c r="K871" s="168" t="str">
        <f>IF(E871="謝金",VLOOKUP(E871,支出入力表!F872:$M$2000,8,FALSE),"")</f>
        <v/>
      </c>
    </row>
    <row r="872" spans="2:11" x14ac:dyDescent="0.55000000000000004">
      <c r="B872" s="178" t="str">
        <f>IF(E872="謝金",支出入力表!A873,"")</f>
        <v/>
      </c>
      <c r="C872" s="164" t="str">
        <f>IF(E872="謝金",支出入力表!C873,"")</f>
        <v/>
      </c>
      <c r="D872" s="165" t="str">
        <f>IF(支出入力表!E873="謝金","謝金","")</f>
        <v/>
      </c>
      <c r="E872" s="165" t="str">
        <f>IF(支出入力表!F873="謝金","謝金","")</f>
        <v/>
      </c>
      <c r="F872" s="164" t="str">
        <f>IF(E872="謝金",VLOOKUP(E872,支出入力表!F873:$M$2000,3,FALSE),"")</f>
        <v/>
      </c>
      <c r="G872" s="164" t="str">
        <f>IF(E872="謝金",VLOOKUP(E872,支出入力表!F873:$M$2000,4,FALSE),"")</f>
        <v/>
      </c>
      <c r="H872" s="166" t="str">
        <f>IF(E872="謝金",VLOOKUP(E872,支出入力表!F873:$M$2000,5,FALSE),"")</f>
        <v/>
      </c>
      <c r="I872" s="167" t="str">
        <f>IF(E872="謝金",VLOOKUP(E872,支出入力表!F873:$M$2000,6,FALSE),"")</f>
        <v/>
      </c>
      <c r="J872" s="167" t="str">
        <f>IF(E872="謝金",VLOOKUP(E872,支出入力表!F873:$M$2000,7,FALSE),"")</f>
        <v/>
      </c>
      <c r="K872" s="168" t="str">
        <f>IF(E872="謝金",VLOOKUP(E872,支出入力表!F873:$M$2000,8,FALSE),"")</f>
        <v/>
      </c>
    </row>
    <row r="873" spans="2:11" x14ac:dyDescent="0.55000000000000004">
      <c r="B873" s="178" t="str">
        <f>IF(E873="謝金",支出入力表!A874,"")</f>
        <v/>
      </c>
      <c r="C873" s="164" t="str">
        <f>IF(E873="謝金",支出入力表!C874,"")</f>
        <v/>
      </c>
      <c r="D873" s="165" t="str">
        <f>IF(支出入力表!E874="謝金","謝金","")</f>
        <v/>
      </c>
      <c r="E873" s="165" t="str">
        <f>IF(支出入力表!F874="謝金","謝金","")</f>
        <v/>
      </c>
      <c r="F873" s="164" t="str">
        <f>IF(E873="謝金",VLOOKUP(E873,支出入力表!F874:$M$2000,3,FALSE),"")</f>
        <v/>
      </c>
      <c r="G873" s="164" t="str">
        <f>IF(E873="謝金",VLOOKUP(E873,支出入力表!F874:$M$2000,4,FALSE),"")</f>
        <v/>
      </c>
      <c r="H873" s="166" t="str">
        <f>IF(E873="謝金",VLOOKUP(E873,支出入力表!F874:$M$2000,5,FALSE),"")</f>
        <v/>
      </c>
      <c r="I873" s="167" t="str">
        <f>IF(E873="謝金",VLOOKUP(E873,支出入力表!F874:$M$2000,6,FALSE),"")</f>
        <v/>
      </c>
      <c r="J873" s="167" t="str">
        <f>IF(E873="謝金",VLOOKUP(E873,支出入力表!F874:$M$2000,7,FALSE),"")</f>
        <v/>
      </c>
      <c r="K873" s="168" t="str">
        <f>IF(E873="謝金",VLOOKUP(E873,支出入力表!F874:$M$2000,8,FALSE),"")</f>
        <v/>
      </c>
    </row>
    <row r="874" spans="2:11" x14ac:dyDescent="0.55000000000000004">
      <c r="B874" s="178" t="str">
        <f>IF(E874="謝金",支出入力表!A875,"")</f>
        <v/>
      </c>
      <c r="C874" s="164" t="str">
        <f>IF(E874="謝金",支出入力表!C875,"")</f>
        <v/>
      </c>
      <c r="D874" s="165" t="str">
        <f>IF(支出入力表!E875="謝金","謝金","")</f>
        <v/>
      </c>
      <c r="E874" s="165" t="str">
        <f>IF(支出入力表!F875="謝金","謝金","")</f>
        <v/>
      </c>
      <c r="F874" s="164" t="str">
        <f>IF(E874="謝金",VLOOKUP(E874,支出入力表!F875:$M$2000,3,FALSE),"")</f>
        <v/>
      </c>
      <c r="G874" s="164" t="str">
        <f>IF(E874="謝金",VLOOKUP(E874,支出入力表!F875:$M$2000,4,FALSE),"")</f>
        <v/>
      </c>
      <c r="H874" s="166" t="str">
        <f>IF(E874="謝金",VLOOKUP(E874,支出入力表!F875:$M$2000,5,FALSE),"")</f>
        <v/>
      </c>
      <c r="I874" s="167" t="str">
        <f>IF(E874="謝金",VLOOKUP(E874,支出入力表!F875:$M$2000,6,FALSE),"")</f>
        <v/>
      </c>
      <c r="J874" s="167" t="str">
        <f>IF(E874="謝金",VLOOKUP(E874,支出入力表!F875:$M$2000,7,FALSE),"")</f>
        <v/>
      </c>
      <c r="K874" s="168" t="str">
        <f>IF(E874="謝金",VLOOKUP(E874,支出入力表!F875:$M$2000,8,FALSE),"")</f>
        <v/>
      </c>
    </row>
    <row r="875" spans="2:11" x14ac:dyDescent="0.55000000000000004">
      <c r="B875" s="178" t="str">
        <f>IF(E875="謝金",支出入力表!A876,"")</f>
        <v/>
      </c>
      <c r="C875" s="164" t="str">
        <f>IF(E875="謝金",支出入力表!C876,"")</f>
        <v/>
      </c>
      <c r="D875" s="165" t="str">
        <f>IF(支出入力表!E876="謝金","謝金","")</f>
        <v/>
      </c>
      <c r="E875" s="165" t="str">
        <f>IF(支出入力表!F876="謝金","謝金","")</f>
        <v/>
      </c>
      <c r="F875" s="164" t="str">
        <f>IF(E875="謝金",VLOOKUP(E875,支出入力表!F876:$M$2000,3,FALSE),"")</f>
        <v/>
      </c>
      <c r="G875" s="164" t="str">
        <f>IF(E875="謝金",VLOOKUP(E875,支出入力表!F876:$M$2000,4,FALSE),"")</f>
        <v/>
      </c>
      <c r="H875" s="166" t="str">
        <f>IF(E875="謝金",VLOOKUP(E875,支出入力表!F876:$M$2000,5,FALSE),"")</f>
        <v/>
      </c>
      <c r="I875" s="167" t="str">
        <f>IF(E875="謝金",VLOOKUP(E875,支出入力表!F876:$M$2000,6,FALSE),"")</f>
        <v/>
      </c>
      <c r="J875" s="167" t="str">
        <f>IF(E875="謝金",VLOOKUP(E875,支出入力表!F876:$M$2000,7,FALSE),"")</f>
        <v/>
      </c>
      <c r="K875" s="168" t="str">
        <f>IF(E875="謝金",VLOOKUP(E875,支出入力表!F876:$M$2000,8,FALSE),"")</f>
        <v/>
      </c>
    </row>
    <row r="876" spans="2:11" x14ac:dyDescent="0.55000000000000004">
      <c r="B876" s="178" t="str">
        <f>IF(E876="謝金",支出入力表!A877,"")</f>
        <v/>
      </c>
      <c r="C876" s="164" t="str">
        <f>IF(E876="謝金",支出入力表!C877,"")</f>
        <v/>
      </c>
      <c r="D876" s="165" t="str">
        <f>IF(支出入力表!E877="謝金","謝金","")</f>
        <v/>
      </c>
      <c r="E876" s="165" t="str">
        <f>IF(支出入力表!F877="謝金","謝金","")</f>
        <v/>
      </c>
      <c r="F876" s="164" t="str">
        <f>IF(E876="謝金",VLOOKUP(E876,支出入力表!F877:$M$2000,3,FALSE),"")</f>
        <v/>
      </c>
      <c r="G876" s="164" t="str">
        <f>IF(E876="謝金",VLOOKUP(E876,支出入力表!F877:$M$2000,4,FALSE),"")</f>
        <v/>
      </c>
      <c r="H876" s="166" t="str">
        <f>IF(E876="謝金",VLOOKUP(E876,支出入力表!F877:$M$2000,5,FALSE),"")</f>
        <v/>
      </c>
      <c r="I876" s="167" t="str">
        <f>IF(E876="謝金",VLOOKUP(E876,支出入力表!F877:$M$2000,6,FALSE),"")</f>
        <v/>
      </c>
      <c r="J876" s="167" t="str">
        <f>IF(E876="謝金",VLOOKUP(E876,支出入力表!F877:$M$2000,7,FALSE),"")</f>
        <v/>
      </c>
      <c r="K876" s="168" t="str">
        <f>IF(E876="謝金",VLOOKUP(E876,支出入力表!F877:$M$2000,8,FALSE),"")</f>
        <v/>
      </c>
    </row>
    <row r="877" spans="2:11" x14ac:dyDescent="0.55000000000000004">
      <c r="B877" s="178" t="str">
        <f>IF(E877="謝金",支出入力表!A878,"")</f>
        <v/>
      </c>
      <c r="C877" s="164" t="str">
        <f>IF(E877="謝金",支出入力表!C878,"")</f>
        <v/>
      </c>
      <c r="D877" s="165" t="str">
        <f>IF(支出入力表!E878="謝金","謝金","")</f>
        <v/>
      </c>
      <c r="E877" s="165" t="str">
        <f>IF(支出入力表!F878="謝金","謝金","")</f>
        <v/>
      </c>
      <c r="F877" s="164" t="str">
        <f>IF(E877="謝金",VLOOKUP(E877,支出入力表!F878:$M$2000,3,FALSE),"")</f>
        <v/>
      </c>
      <c r="G877" s="164" t="str">
        <f>IF(E877="謝金",VLOOKUP(E877,支出入力表!F878:$M$2000,4,FALSE),"")</f>
        <v/>
      </c>
      <c r="H877" s="166" t="str">
        <f>IF(E877="謝金",VLOOKUP(E877,支出入力表!F878:$M$2000,5,FALSE),"")</f>
        <v/>
      </c>
      <c r="I877" s="167" t="str">
        <f>IF(E877="謝金",VLOOKUP(E877,支出入力表!F878:$M$2000,6,FALSE),"")</f>
        <v/>
      </c>
      <c r="J877" s="167" t="str">
        <f>IF(E877="謝金",VLOOKUP(E877,支出入力表!F878:$M$2000,7,FALSE),"")</f>
        <v/>
      </c>
      <c r="K877" s="168" t="str">
        <f>IF(E877="謝金",VLOOKUP(E877,支出入力表!F878:$M$2000,8,FALSE),"")</f>
        <v/>
      </c>
    </row>
    <row r="878" spans="2:11" x14ac:dyDescent="0.55000000000000004">
      <c r="B878" s="178" t="str">
        <f>IF(E878="謝金",支出入力表!A879,"")</f>
        <v/>
      </c>
      <c r="C878" s="164" t="str">
        <f>IF(E878="謝金",支出入力表!C879,"")</f>
        <v/>
      </c>
      <c r="D878" s="165" t="str">
        <f>IF(支出入力表!E879="謝金","謝金","")</f>
        <v/>
      </c>
      <c r="E878" s="165" t="str">
        <f>IF(支出入力表!F879="謝金","謝金","")</f>
        <v/>
      </c>
      <c r="F878" s="164" t="str">
        <f>IF(E878="謝金",VLOOKUP(E878,支出入力表!F879:$M$2000,3,FALSE),"")</f>
        <v/>
      </c>
      <c r="G878" s="164" t="str">
        <f>IF(E878="謝金",VLOOKUP(E878,支出入力表!F879:$M$2000,4,FALSE),"")</f>
        <v/>
      </c>
      <c r="H878" s="166" t="str">
        <f>IF(E878="謝金",VLOOKUP(E878,支出入力表!F879:$M$2000,5,FALSE),"")</f>
        <v/>
      </c>
      <c r="I878" s="167" t="str">
        <f>IF(E878="謝金",VLOOKUP(E878,支出入力表!F879:$M$2000,6,FALSE),"")</f>
        <v/>
      </c>
      <c r="J878" s="167" t="str">
        <f>IF(E878="謝金",VLOOKUP(E878,支出入力表!F879:$M$2000,7,FALSE),"")</f>
        <v/>
      </c>
      <c r="K878" s="168" t="str">
        <f>IF(E878="謝金",VLOOKUP(E878,支出入力表!F879:$M$2000,8,FALSE),"")</f>
        <v/>
      </c>
    </row>
    <row r="879" spans="2:11" x14ac:dyDescent="0.55000000000000004">
      <c r="B879" s="178" t="str">
        <f>IF(E879="謝金",支出入力表!A880,"")</f>
        <v/>
      </c>
      <c r="C879" s="164" t="str">
        <f>IF(E879="謝金",支出入力表!C880,"")</f>
        <v/>
      </c>
      <c r="D879" s="165" t="str">
        <f>IF(支出入力表!E880="謝金","謝金","")</f>
        <v/>
      </c>
      <c r="E879" s="165" t="str">
        <f>IF(支出入力表!F880="謝金","謝金","")</f>
        <v/>
      </c>
      <c r="F879" s="164" t="str">
        <f>IF(E879="謝金",VLOOKUP(E879,支出入力表!F880:$M$2000,3,FALSE),"")</f>
        <v/>
      </c>
      <c r="G879" s="164" t="str">
        <f>IF(E879="謝金",VLOOKUP(E879,支出入力表!F880:$M$2000,4,FALSE),"")</f>
        <v/>
      </c>
      <c r="H879" s="166" t="str">
        <f>IF(E879="謝金",VLOOKUP(E879,支出入力表!F880:$M$2000,5,FALSE),"")</f>
        <v/>
      </c>
      <c r="I879" s="167" t="str">
        <f>IF(E879="謝金",VLOOKUP(E879,支出入力表!F880:$M$2000,6,FALSE),"")</f>
        <v/>
      </c>
      <c r="J879" s="167" t="str">
        <f>IF(E879="謝金",VLOOKUP(E879,支出入力表!F880:$M$2000,7,FALSE),"")</f>
        <v/>
      </c>
      <c r="K879" s="168" t="str">
        <f>IF(E879="謝金",VLOOKUP(E879,支出入力表!F880:$M$2000,8,FALSE),"")</f>
        <v/>
      </c>
    </row>
    <row r="880" spans="2:11" x14ac:dyDescent="0.55000000000000004">
      <c r="B880" s="178" t="str">
        <f>IF(E880="謝金",支出入力表!A881,"")</f>
        <v/>
      </c>
      <c r="C880" s="164" t="str">
        <f>IF(E880="謝金",支出入力表!C881,"")</f>
        <v/>
      </c>
      <c r="D880" s="165" t="str">
        <f>IF(支出入力表!E881="謝金","謝金","")</f>
        <v/>
      </c>
      <c r="E880" s="165" t="str">
        <f>IF(支出入力表!F881="謝金","謝金","")</f>
        <v/>
      </c>
      <c r="F880" s="164" t="str">
        <f>IF(E880="謝金",VLOOKUP(E880,支出入力表!F881:$M$2000,3,FALSE),"")</f>
        <v/>
      </c>
      <c r="G880" s="164" t="str">
        <f>IF(E880="謝金",VLOOKUP(E880,支出入力表!F881:$M$2000,4,FALSE),"")</f>
        <v/>
      </c>
      <c r="H880" s="166" t="str">
        <f>IF(E880="謝金",VLOOKUP(E880,支出入力表!F881:$M$2000,5,FALSE),"")</f>
        <v/>
      </c>
      <c r="I880" s="167" t="str">
        <f>IF(E880="謝金",VLOOKUP(E880,支出入力表!F881:$M$2000,6,FALSE),"")</f>
        <v/>
      </c>
      <c r="J880" s="167" t="str">
        <f>IF(E880="謝金",VLOOKUP(E880,支出入力表!F881:$M$2000,7,FALSE),"")</f>
        <v/>
      </c>
      <c r="K880" s="168" t="str">
        <f>IF(E880="謝金",VLOOKUP(E880,支出入力表!F881:$M$2000,8,FALSE),"")</f>
        <v/>
      </c>
    </row>
    <row r="881" spans="2:11" x14ac:dyDescent="0.55000000000000004">
      <c r="B881" s="178" t="str">
        <f>IF(E881="謝金",支出入力表!A882,"")</f>
        <v/>
      </c>
      <c r="C881" s="164" t="str">
        <f>IF(E881="謝金",支出入力表!C882,"")</f>
        <v/>
      </c>
      <c r="D881" s="165" t="str">
        <f>IF(支出入力表!E882="謝金","謝金","")</f>
        <v/>
      </c>
      <c r="E881" s="165" t="str">
        <f>IF(支出入力表!F882="謝金","謝金","")</f>
        <v/>
      </c>
      <c r="F881" s="164" t="str">
        <f>IF(E881="謝金",VLOOKUP(E881,支出入力表!F882:$M$2000,3,FALSE),"")</f>
        <v/>
      </c>
      <c r="G881" s="164" t="str">
        <f>IF(E881="謝金",VLOOKUP(E881,支出入力表!F882:$M$2000,4,FALSE),"")</f>
        <v/>
      </c>
      <c r="H881" s="166" t="str">
        <f>IF(E881="謝金",VLOOKUP(E881,支出入力表!F882:$M$2000,5,FALSE),"")</f>
        <v/>
      </c>
      <c r="I881" s="167" t="str">
        <f>IF(E881="謝金",VLOOKUP(E881,支出入力表!F882:$M$2000,6,FALSE),"")</f>
        <v/>
      </c>
      <c r="J881" s="167" t="str">
        <f>IF(E881="謝金",VLOOKUP(E881,支出入力表!F882:$M$2000,7,FALSE),"")</f>
        <v/>
      </c>
      <c r="K881" s="168" t="str">
        <f>IF(E881="謝金",VLOOKUP(E881,支出入力表!F882:$M$2000,8,FALSE),"")</f>
        <v/>
      </c>
    </row>
    <row r="882" spans="2:11" x14ac:dyDescent="0.55000000000000004">
      <c r="B882" s="178" t="str">
        <f>IF(E882="謝金",支出入力表!A883,"")</f>
        <v/>
      </c>
      <c r="C882" s="164" t="str">
        <f>IF(E882="謝金",支出入力表!C883,"")</f>
        <v/>
      </c>
      <c r="D882" s="165" t="str">
        <f>IF(支出入力表!E883="謝金","謝金","")</f>
        <v/>
      </c>
      <c r="E882" s="165" t="str">
        <f>IF(支出入力表!F883="謝金","謝金","")</f>
        <v/>
      </c>
      <c r="F882" s="164" t="str">
        <f>IF(E882="謝金",VLOOKUP(E882,支出入力表!F883:$M$2000,3,FALSE),"")</f>
        <v/>
      </c>
      <c r="G882" s="164" t="str">
        <f>IF(E882="謝金",VLOOKUP(E882,支出入力表!F883:$M$2000,4,FALSE),"")</f>
        <v/>
      </c>
      <c r="H882" s="166" t="str">
        <f>IF(E882="謝金",VLOOKUP(E882,支出入力表!F883:$M$2000,5,FALSE),"")</f>
        <v/>
      </c>
      <c r="I882" s="167" t="str">
        <f>IF(E882="謝金",VLOOKUP(E882,支出入力表!F883:$M$2000,6,FALSE),"")</f>
        <v/>
      </c>
      <c r="J882" s="167" t="str">
        <f>IF(E882="謝金",VLOOKUP(E882,支出入力表!F883:$M$2000,7,FALSE),"")</f>
        <v/>
      </c>
      <c r="K882" s="168" t="str">
        <f>IF(E882="謝金",VLOOKUP(E882,支出入力表!F883:$M$2000,8,FALSE),"")</f>
        <v/>
      </c>
    </row>
    <row r="883" spans="2:11" x14ac:dyDescent="0.55000000000000004">
      <c r="B883" s="178" t="str">
        <f>IF(E883="謝金",支出入力表!A884,"")</f>
        <v/>
      </c>
      <c r="C883" s="164" t="str">
        <f>IF(E883="謝金",支出入力表!C884,"")</f>
        <v/>
      </c>
      <c r="D883" s="165" t="str">
        <f>IF(支出入力表!E884="謝金","謝金","")</f>
        <v/>
      </c>
      <c r="E883" s="165" t="str">
        <f>IF(支出入力表!F884="謝金","謝金","")</f>
        <v/>
      </c>
      <c r="F883" s="164" t="str">
        <f>IF(E883="謝金",VLOOKUP(E883,支出入力表!F884:$M$2000,3,FALSE),"")</f>
        <v/>
      </c>
      <c r="G883" s="164" t="str">
        <f>IF(E883="謝金",VLOOKUP(E883,支出入力表!F884:$M$2000,4,FALSE),"")</f>
        <v/>
      </c>
      <c r="H883" s="166" t="str">
        <f>IF(E883="謝金",VLOOKUP(E883,支出入力表!F884:$M$2000,5,FALSE),"")</f>
        <v/>
      </c>
      <c r="I883" s="167" t="str">
        <f>IF(E883="謝金",VLOOKUP(E883,支出入力表!F884:$M$2000,6,FALSE),"")</f>
        <v/>
      </c>
      <c r="J883" s="167" t="str">
        <f>IF(E883="謝金",VLOOKUP(E883,支出入力表!F884:$M$2000,7,FALSE),"")</f>
        <v/>
      </c>
      <c r="K883" s="168" t="str">
        <f>IF(E883="謝金",VLOOKUP(E883,支出入力表!F884:$M$2000,8,FALSE),"")</f>
        <v/>
      </c>
    </row>
    <row r="884" spans="2:11" x14ac:dyDescent="0.55000000000000004">
      <c r="B884" s="178" t="str">
        <f>IF(E884="謝金",支出入力表!A885,"")</f>
        <v/>
      </c>
      <c r="C884" s="164" t="str">
        <f>IF(E884="謝金",支出入力表!C885,"")</f>
        <v/>
      </c>
      <c r="D884" s="165" t="str">
        <f>IF(支出入力表!E885="謝金","謝金","")</f>
        <v/>
      </c>
      <c r="E884" s="165" t="str">
        <f>IF(支出入力表!F885="謝金","謝金","")</f>
        <v/>
      </c>
      <c r="F884" s="164" t="str">
        <f>IF(E884="謝金",VLOOKUP(E884,支出入力表!F885:$M$2000,3,FALSE),"")</f>
        <v/>
      </c>
      <c r="G884" s="164" t="str">
        <f>IF(E884="謝金",VLOOKUP(E884,支出入力表!F885:$M$2000,4,FALSE),"")</f>
        <v/>
      </c>
      <c r="H884" s="166" t="str">
        <f>IF(E884="謝金",VLOOKUP(E884,支出入力表!F885:$M$2000,5,FALSE),"")</f>
        <v/>
      </c>
      <c r="I884" s="167" t="str">
        <f>IF(E884="謝金",VLOOKUP(E884,支出入力表!F885:$M$2000,6,FALSE),"")</f>
        <v/>
      </c>
      <c r="J884" s="167" t="str">
        <f>IF(E884="謝金",VLOOKUP(E884,支出入力表!F885:$M$2000,7,FALSE),"")</f>
        <v/>
      </c>
      <c r="K884" s="168" t="str">
        <f>IF(E884="謝金",VLOOKUP(E884,支出入力表!F885:$M$2000,8,FALSE),"")</f>
        <v/>
      </c>
    </row>
    <row r="885" spans="2:11" x14ac:dyDescent="0.55000000000000004">
      <c r="B885" s="178" t="str">
        <f>IF(E885="謝金",支出入力表!A886,"")</f>
        <v/>
      </c>
      <c r="C885" s="164" t="str">
        <f>IF(E885="謝金",支出入力表!C886,"")</f>
        <v/>
      </c>
      <c r="D885" s="165" t="str">
        <f>IF(支出入力表!E886="謝金","謝金","")</f>
        <v/>
      </c>
      <c r="E885" s="165" t="str">
        <f>IF(支出入力表!F886="謝金","謝金","")</f>
        <v/>
      </c>
      <c r="F885" s="164" t="str">
        <f>IF(E885="謝金",VLOOKUP(E885,支出入力表!F886:$M$2000,3,FALSE),"")</f>
        <v/>
      </c>
      <c r="G885" s="164" t="str">
        <f>IF(E885="謝金",VLOOKUP(E885,支出入力表!F886:$M$2000,4,FALSE),"")</f>
        <v/>
      </c>
      <c r="H885" s="166" t="str">
        <f>IF(E885="謝金",VLOOKUP(E885,支出入力表!F886:$M$2000,5,FALSE),"")</f>
        <v/>
      </c>
      <c r="I885" s="167" t="str">
        <f>IF(E885="謝金",VLOOKUP(E885,支出入力表!F886:$M$2000,6,FALSE),"")</f>
        <v/>
      </c>
      <c r="J885" s="167" t="str">
        <f>IF(E885="謝金",VLOOKUP(E885,支出入力表!F886:$M$2000,7,FALSE),"")</f>
        <v/>
      </c>
      <c r="K885" s="168" t="str">
        <f>IF(E885="謝金",VLOOKUP(E885,支出入力表!F886:$M$2000,8,FALSE),"")</f>
        <v/>
      </c>
    </row>
    <row r="886" spans="2:11" x14ac:dyDescent="0.55000000000000004">
      <c r="B886" s="178" t="str">
        <f>IF(E886="謝金",支出入力表!A887,"")</f>
        <v/>
      </c>
      <c r="C886" s="164" t="str">
        <f>IF(E886="謝金",支出入力表!C887,"")</f>
        <v/>
      </c>
      <c r="D886" s="165" t="str">
        <f>IF(支出入力表!E887="謝金","謝金","")</f>
        <v/>
      </c>
      <c r="E886" s="165" t="str">
        <f>IF(支出入力表!F887="謝金","謝金","")</f>
        <v/>
      </c>
      <c r="F886" s="164" t="str">
        <f>IF(E886="謝金",VLOOKUP(E886,支出入力表!F887:$M$2000,3,FALSE),"")</f>
        <v/>
      </c>
      <c r="G886" s="164" t="str">
        <f>IF(E886="謝金",VLOOKUP(E886,支出入力表!F887:$M$2000,4,FALSE),"")</f>
        <v/>
      </c>
      <c r="H886" s="166" t="str">
        <f>IF(E886="謝金",VLOOKUP(E886,支出入力表!F887:$M$2000,5,FALSE),"")</f>
        <v/>
      </c>
      <c r="I886" s="167" t="str">
        <f>IF(E886="謝金",VLOOKUP(E886,支出入力表!F887:$M$2000,6,FALSE),"")</f>
        <v/>
      </c>
      <c r="J886" s="167" t="str">
        <f>IF(E886="謝金",VLOOKUP(E886,支出入力表!F887:$M$2000,7,FALSE),"")</f>
        <v/>
      </c>
      <c r="K886" s="168" t="str">
        <f>IF(E886="謝金",VLOOKUP(E886,支出入力表!F887:$M$2000,8,FALSE),"")</f>
        <v/>
      </c>
    </row>
    <row r="887" spans="2:11" x14ac:dyDescent="0.55000000000000004">
      <c r="B887" s="178" t="str">
        <f>IF(E887="謝金",支出入力表!A888,"")</f>
        <v/>
      </c>
      <c r="C887" s="164" t="str">
        <f>IF(E887="謝金",支出入力表!C888,"")</f>
        <v/>
      </c>
      <c r="D887" s="165" t="str">
        <f>IF(支出入力表!E888="謝金","謝金","")</f>
        <v/>
      </c>
      <c r="E887" s="165" t="str">
        <f>IF(支出入力表!F888="謝金","謝金","")</f>
        <v/>
      </c>
      <c r="F887" s="164" t="str">
        <f>IF(E887="謝金",VLOOKUP(E887,支出入力表!F888:$M$2000,3,FALSE),"")</f>
        <v/>
      </c>
      <c r="G887" s="164" t="str">
        <f>IF(E887="謝金",VLOOKUP(E887,支出入力表!F888:$M$2000,4,FALSE),"")</f>
        <v/>
      </c>
      <c r="H887" s="166" t="str">
        <f>IF(E887="謝金",VLOOKUP(E887,支出入力表!F888:$M$2000,5,FALSE),"")</f>
        <v/>
      </c>
      <c r="I887" s="167" t="str">
        <f>IF(E887="謝金",VLOOKUP(E887,支出入力表!F888:$M$2000,6,FALSE),"")</f>
        <v/>
      </c>
      <c r="J887" s="167" t="str">
        <f>IF(E887="謝金",VLOOKUP(E887,支出入力表!F888:$M$2000,7,FALSE),"")</f>
        <v/>
      </c>
      <c r="K887" s="168" t="str">
        <f>IF(E887="謝金",VLOOKUP(E887,支出入力表!F888:$M$2000,8,FALSE),"")</f>
        <v/>
      </c>
    </row>
    <row r="888" spans="2:11" x14ac:dyDescent="0.55000000000000004">
      <c r="B888" s="178" t="str">
        <f>IF(E888="謝金",支出入力表!A889,"")</f>
        <v/>
      </c>
      <c r="C888" s="164" t="str">
        <f>IF(E888="謝金",支出入力表!C889,"")</f>
        <v/>
      </c>
      <c r="D888" s="165" t="str">
        <f>IF(支出入力表!E889="謝金","謝金","")</f>
        <v/>
      </c>
      <c r="E888" s="165" t="str">
        <f>IF(支出入力表!F889="謝金","謝金","")</f>
        <v/>
      </c>
      <c r="F888" s="164" t="str">
        <f>IF(E888="謝金",VLOOKUP(E888,支出入力表!F889:$M$2000,3,FALSE),"")</f>
        <v/>
      </c>
      <c r="G888" s="164" t="str">
        <f>IF(E888="謝金",VLOOKUP(E888,支出入力表!F889:$M$2000,4,FALSE),"")</f>
        <v/>
      </c>
      <c r="H888" s="166" t="str">
        <f>IF(E888="謝金",VLOOKUP(E888,支出入力表!F889:$M$2000,5,FALSE),"")</f>
        <v/>
      </c>
      <c r="I888" s="167" t="str">
        <f>IF(E888="謝金",VLOOKUP(E888,支出入力表!F889:$M$2000,6,FALSE),"")</f>
        <v/>
      </c>
      <c r="J888" s="167" t="str">
        <f>IF(E888="謝金",VLOOKUP(E888,支出入力表!F889:$M$2000,7,FALSE),"")</f>
        <v/>
      </c>
      <c r="K888" s="168" t="str">
        <f>IF(E888="謝金",VLOOKUP(E888,支出入力表!F889:$M$2000,8,FALSE),"")</f>
        <v/>
      </c>
    </row>
    <row r="889" spans="2:11" x14ac:dyDescent="0.55000000000000004">
      <c r="B889" s="178" t="str">
        <f>IF(E889="謝金",支出入力表!A890,"")</f>
        <v/>
      </c>
      <c r="C889" s="164" t="str">
        <f>IF(E889="謝金",支出入力表!C890,"")</f>
        <v/>
      </c>
      <c r="D889" s="165" t="str">
        <f>IF(支出入力表!E890="謝金","謝金","")</f>
        <v/>
      </c>
      <c r="E889" s="165" t="str">
        <f>IF(支出入力表!F890="謝金","謝金","")</f>
        <v/>
      </c>
      <c r="F889" s="164" t="str">
        <f>IF(E889="謝金",VLOOKUP(E889,支出入力表!F890:$M$2000,3,FALSE),"")</f>
        <v/>
      </c>
      <c r="G889" s="164" t="str">
        <f>IF(E889="謝金",VLOOKUP(E889,支出入力表!F890:$M$2000,4,FALSE),"")</f>
        <v/>
      </c>
      <c r="H889" s="166" t="str">
        <f>IF(E889="謝金",VLOOKUP(E889,支出入力表!F890:$M$2000,5,FALSE),"")</f>
        <v/>
      </c>
      <c r="I889" s="167" t="str">
        <f>IF(E889="謝金",VLOOKUP(E889,支出入力表!F890:$M$2000,6,FALSE),"")</f>
        <v/>
      </c>
      <c r="J889" s="167" t="str">
        <f>IF(E889="謝金",VLOOKUP(E889,支出入力表!F890:$M$2000,7,FALSE),"")</f>
        <v/>
      </c>
      <c r="K889" s="168" t="str">
        <f>IF(E889="謝金",VLOOKUP(E889,支出入力表!F890:$M$2000,8,FALSE),"")</f>
        <v/>
      </c>
    </row>
    <row r="890" spans="2:11" x14ac:dyDescent="0.55000000000000004">
      <c r="B890" s="178" t="str">
        <f>IF(E890="謝金",支出入力表!A891,"")</f>
        <v/>
      </c>
      <c r="C890" s="164" t="str">
        <f>IF(E890="謝金",支出入力表!C891,"")</f>
        <v/>
      </c>
      <c r="D890" s="165" t="str">
        <f>IF(支出入力表!E891="謝金","謝金","")</f>
        <v/>
      </c>
      <c r="E890" s="165" t="str">
        <f>IF(支出入力表!F891="謝金","謝金","")</f>
        <v/>
      </c>
      <c r="F890" s="164" t="str">
        <f>IF(E890="謝金",VLOOKUP(E890,支出入力表!F891:$M$2000,3,FALSE),"")</f>
        <v/>
      </c>
      <c r="G890" s="164" t="str">
        <f>IF(E890="謝金",VLOOKUP(E890,支出入力表!F891:$M$2000,4,FALSE),"")</f>
        <v/>
      </c>
      <c r="H890" s="166" t="str">
        <f>IF(E890="謝金",VLOOKUP(E890,支出入力表!F891:$M$2000,5,FALSE),"")</f>
        <v/>
      </c>
      <c r="I890" s="167" t="str">
        <f>IF(E890="謝金",VLOOKUP(E890,支出入力表!F891:$M$2000,6,FALSE),"")</f>
        <v/>
      </c>
      <c r="J890" s="167" t="str">
        <f>IF(E890="謝金",VLOOKUP(E890,支出入力表!F891:$M$2000,7,FALSE),"")</f>
        <v/>
      </c>
      <c r="K890" s="168" t="str">
        <f>IF(E890="謝金",VLOOKUP(E890,支出入力表!F891:$M$2000,8,FALSE),"")</f>
        <v/>
      </c>
    </row>
    <row r="891" spans="2:11" x14ac:dyDescent="0.55000000000000004">
      <c r="B891" s="178" t="str">
        <f>IF(E891="謝金",支出入力表!A892,"")</f>
        <v/>
      </c>
      <c r="C891" s="164" t="str">
        <f>IF(E891="謝金",支出入力表!C892,"")</f>
        <v/>
      </c>
      <c r="D891" s="165" t="str">
        <f>IF(支出入力表!E892="謝金","謝金","")</f>
        <v/>
      </c>
      <c r="E891" s="165" t="str">
        <f>IF(支出入力表!F892="謝金","謝金","")</f>
        <v/>
      </c>
      <c r="F891" s="164" t="str">
        <f>IF(E891="謝金",VLOOKUP(E891,支出入力表!F892:$M$2000,3,FALSE),"")</f>
        <v/>
      </c>
      <c r="G891" s="164" t="str">
        <f>IF(E891="謝金",VLOOKUP(E891,支出入力表!F892:$M$2000,4,FALSE),"")</f>
        <v/>
      </c>
      <c r="H891" s="166" t="str">
        <f>IF(E891="謝金",VLOOKUP(E891,支出入力表!F892:$M$2000,5,FALSE),"")</f>
        <v/>
      </c>
      <c r="I891" s="167" t="str">
        <f>IF(E891="謝金",VLOOKUP(E891,支出入力表!F892:$M$2000,6,FALSE),"")</f>
        <v/>
      </c>
      <c r="J891" s="167" t="str">
        <f>IF(E891="謝金",VLOOKUP(E891,支出入力表!F892:$M$2000,7,FALSE),"")</f>
        <v/>
      </c>
      <c r="K891" s="168" t="str">
        <f>IF(E891="謝金",VLOOKUP(E891,支出入力表!F892:$M$2000,8,FALSE),"")</f>
        <v/>
      </c>
    </row>
    <row r="892" spans="2:11" x14ac:dyDescent="0.55000000000000004">
      <c r="B892" s="178" t="str">
        <f>IF(E892="謝金",支出入力表!A893,"")</f>
        <v/>
      </c>
      <c r="C892" s="164" t="str">
        <f>IF(E892="謝金",支出入力表!C893,"")</f>
        <v/>
      </c>
      <c r="D892" s="165" t="str">
        <f>IF(支出入力表!E893="謝金","謝金","")</f>
        <v/>
      </c>
      <c r="E892" s="165" t="str">
        <f>IF(支出入力表!F893="謝金","謝金","")</f>
        <v/>
      </c>
      <c r="F892" s="164" t="str">
        <f>IF(E892="謝金",VLOOKUP(E892,支出入力表!F893:$M$2000,3,FALSE),"")</f>
        <v/>
      </c>
      <c r="G892" s="164" t="str">
        <f>IF(E892="謝金",VLOOKUP(E892,支出入力表!F893:$M$2000,4,FALSE),"")</f>
        <v/>
      </c>
      <c r="H892" s="166" t="str">
        <f>IF(E892="謝金",VLOOKUP(E892,支出入力表!F893:$M$2000,5,FALSE),"")</f>
        <v/>
      </c>
      <c r="I892" s="167" t="str">
        <f>IF(E892="謝金",VLOOKUP(E892,支出入力表!F893:$M$2000,6,FALSE),"")</f>
        <v/>
      </c>
      <c r="J892" s="167" t="str">
        <f>IF(E892="謝金",VLOOKUP(E892,支出入力表!F893:$M$2000,7,FALSE),"")</f>
        <v/>
      </c>
      <c r="K892" s="168" t="str">
        <f>IF(E892="謝金",VLOOKUP(E892,支出入力表!F893:$M$2000,8,FALSE),"")</f>
        <v/>
      </c>
    </row>
    <row r="893" spans="2:11" x14ac:dyDescent="0.55000000000000004">
      <c r="B893" s="178" t="str">
        <f>IF(E893="謝金",支出入力表!A894,"")</f>
        <v/>
      </c>
      <c r="C893" s="164" t="str">
        <f>IF(E893="謝金",支出入力表!C894,"")</f>
        <v/>
      </c>
      <c r="D893" s="165" t="str">
        <f>IF(支出入力表!E894="謝金","謝金","")</f>
        <v/>
      </c>
      <c r="E893" s="165" t="str">
        <f>IF(支出入力表!F894="謝金","謝金","")</f>
        <v/>
      </c>
      <c r="F893" s="164" t="str">
        <f>IF(E893="謝金",VLOOKUP(E893,支出入力表!F894:$M$2000,3,FALSE),"")</f>
        <v/>
      </c>
      <c r="G893" s="164" t="str">
        <f>IF(E893="謝金",VLOOKUP(E893,支出入力表!F894:$M$2000,4,FALSE),"")</f>
        <v/>
      </c>
      <c r="H893" s="166" t="str">
        <f>IF(E893="謝金",VLOOKUP(E893,支出入力表!F894:$M$2000,5,FALSE),"")</f>
        <v/>
      </c>
      <c r="I893" s="167" t="str">
        <f>IF(E893="謝金",VLOOKUP(E893,支出入力表!F894:$M$2000,6,FALSE),"")</f>
        <v/>
      </c>
      <c r="J893" s="167" t="str">
        <f>IF(E893="謝金",VLOOKUP(E893,支出入力表!F894:$M$2000,7,FALSE),"")</f>
        <v/>
      </c>
      <c r="K893" s="168" t="str">
        <f>IF(E893="謝金",VLOOKUP(E893,支出入力表!F894:$M$2000,8,FALSE),"")</f>
        <v/>
      </c>
    </row>
    <row r="894" spans="2:11" x14ac:dyDescent="0.55000000000000004">
      <c r="B894" s="178" t="str">
        <f>IF(E894="謝金",支出入力表!A895,"")</f>
        <v/>
      </c>
      <c r="C894" s="164" t="str">
        <f>IF(E894="謝金",支出入力表!C895,"")</f>
        <v/>
      </c>
      <c r="D894" s="165" t="str">
        <f>IF(支出入力表!E895="謝金","謝金","")</f>
        <v/>
      </c>
      <c r="E894" s="165" t="str">
        <f>IF(支出入力表!F895="謝金","謝金","")</f>
        <v/>
      </c>
      <c r="F894" s="164" t="str">
        <f>IF(E894="謝金",VLOOKUP(E894,支出入力表!F895:$M$2000,3,FALSE),"")</f>
        <v/>
      </c>
      <c r="G894" s="164" t="str">
        <f>IF(E894="謝金",VLOOKUP(E894,支出入力表!F895:$M$2000,4,FALSE),"")</f>
        <v/>
      </c>
      <c r="H894" s="166" t="str">
        <f>IF(E894="謝金",VLOOKUP(E894,支出入力表!F895:$M$2000,5,FALSE),"")</f>
        <v/>
      </c>
      <c r="I894" s="167" t="str">
        <f>IF(E894="謝金",VLOOKUP(E894,支出入力表!F895:$M$2000,6,FALSE),"")</f>
        <v/>
      </c>
      <c r="J894" s="167" t="str">
        <f>IF(E894="謝金",VLOOKUP(E894,支出入力表!F895:$M$2000,7,FALSE),"")</f>
        <v/>
      </c>
      <c r="K894" s="168" t="str">
        <f>IF(E894="謝金",VLOOKUP(E894,支出入力表!F895:$M$2000,8,FALSE),"")</f>
        <v/>
      </c>
    </row>
    <row r="895" spans="2:11" x14ac:dyDescent="0.55000000000000004">
      <c r="B895" s="178" t="str">
        <f>IF(E895="謝金",支出入力表!A896,"")</f>
        <v/>
      </c>
      <c r="C895" s="164" t="str">
        <f>IF(E895="謝金",支出入力表!C896,"")</f>
        <v/>
      </c>
      <c r="D895" s="165" t="str">
        <f>IF(支出入力表!E896="謝金","謝金","")</f>
        <v/>
      </c>
      <c r="E895" s="165" t="str">
        <f>IF(支出入力表!F896="謝金","謝金","")</f>
        <v/>
      </c>
      <c r="F895" s="164" t="str">
        <f>IF(E895="謝金",VLOOKUP(E895,支出入力表!F896:$M$2000,3,FALSE),"")</f>
        <v/>
      </c>
      <c r="G895" s="164" t="str">
        <f>IF(E895="謝金",VLOOKUP(E895,支出入力表!F896:$M$2000,4,FALSE),"")</f>
        <v/>
      </c>
      <c r="H895" s="166" t="str">
        <f>IF(E895="謝金",VLOOKUP(E895,支出入力表!F896:$M$2000,5,FALSE),"")</f>
        <v/>
      </c>
      <c r="I895" s="167" t="str">
        <f>IF(E895="謝金",VLOOKUP(E895,支出入力表!F896:$M$2000,6,FALSE),"")</f>
        <v/>
      </c>
      <c r="J895" s="167" t="str">
        <f>IF(E895="謝金",VLOOKUP(E895,支出入力表!F896:$M$2000,7,FALSE),"")</f>
        <v/>
      </c>
      <c r="K895" s="168" t="str">
        <f>IF(E895="謝金",VLOOKUP(E895,支出入力表!F896:$M$2000,8,FALSE),"")</f>
        <v/>
      </c>
    </row>
    <row r="896" spans="2:11" x14ac:dyDescent="0.55000000000000004">
      <c r="B896" s="178" t="str">
        <f>IF(E896="謝金",支出入力表!A897,"")</f>
        <v/>
      </c>
      <c r="C896" s="164" t="str">
        <f>IF(E896="謝金",支出入力表!C897,"")</f>
        <v/>
      </c>
      <c r="D896" s="165" t="str">
        <f>IF(支出入力表!E897="謝金","謝金","")</f>
        <v/>
      </c>
      <c r="E896" s="165" t="str">
        <f>IF(支出入力表!F897="謝金","謝金","")</f>
        <v/>
      </c>
      <c r="F896" s="164" t="str">
        <f>IF(E896="謝金",VLOOKUP(E896,支出入力表!F897:$M$2000,3,FALSE),"")</f>
        <v/>
      </c>
      <c r="G896" s="164" t="str">
        <f>IF(E896="謝金",VLOOKUP(E896,支出入力表!F897:$M$2000,4,FALSE),"")</f>
        <v/>
      </c>
      <c r="H896" s="166" t="str">
        <f>IF(E896="謝金",VLOOKUP(E896,支出入力表!F897:$M$2000,5,FALSE),"")</f>
        <v/>
      </c>
      <c r="I896" s="167" t="str">
        <f>IF(E896="謝金",VLOOKUP(E896,支出入力表!F897:$M$2000,6,FALSE),"")</f>
        <v/>
      </c>
      <c r="J896" s="167" t="str">
        <f>IF(E896="謝金",VLOOKUP(E896,支出入力表!F897:$M$2000,7,FALSE),"")</f>
        <v/>
      </c>
      <c r="K896" s="168" t="str">
        <f>IF(E896="謝金",VLOOKUP(E896,支出入力表!F897:$M$2000,8,FALSE),"")</f>
        <v/>
      </c>
    </row>
    <row r="897" spans="2:11" x14ac:dyDescent="0.55000000000000004">
      <c r="B897" s="178" t="str">
        <f>IF(E897="謝金",支出入力表!A898,"")</f>
        <v/>
      </c>
      <c r="C897" s="164" t="str">
        <f>IF(E897="謝金",支出入力表!C898,"")</f>
        <v/>
      </c>
      <c r="D897" s="165" t="str">
        <f>IF(支出入力表!E898="謝金","謝金","")</f>
        <v/>
      </c>
      <c r="E897" s="165" t="str">
        <f>IF(支出入力表!F898="謝金","謝金","")</f>
        <v/>
      </c>
      <c r="F897" s="164" t="str">
        <f>IF(E897="謝金",VLOOKUP(E897,支出入力表!F898:$M$2000,3,FALSE),"")</f>
        <v/>
      </c>
      <c r="G897" s="164" t="str">
        <f>IF(E897="謝金",VLOOKUP(E897,支出入力表!F898:$M$2000,4,FALSE),"")</f>
        <v/>
      </c>
      <c r="H897" s="166" t="str">
        <f>IF(E897="謝金",VLOOKUP(E897,支出入力表!F898:$M$2000,5,FALSE),"")</f>
        <v/>
      </c>
      <c r="I897" s="167" t="str">
        <f>IF(E897="謝金",VLOOKUP(E897,支出入力表!F898:$M$2000,6,FALSE),"")</f>
        <v/>
      </c>
      <c r="J897" s="167" t="str">
        <f>IF(E897="謝金",VLOOKUP(E897,支出入力表!F898:$M$2000,7,FALSE),"")</f>
        <v/>
      </c>
      <c r="K897" s="168" t="str">
        <f>IF(E897="謝金",VLOOKUP(E897,支出入力表!F898:$M$2000,8,FALSE),"")</f>
        <v/>
      </c>
    </row>
    <row r="898" spans="2:11" x14ac:dyDescent="0.55000000000000004">
      <c r="B898" s="178" t="str">
        <f>IF(E898="謝金",支出入力表!A899,"")</f>
        <v/>
      </c>
      <c r="C898" s="164" t="str">
        <f>IF(E898="謝金",支出入力表!C899,"")</f>
        <v/>
      </c>
      <c r="D898" s="165" t="str">
        <f>IF(支出入力表!E899="謝金","謝金","")</f>
        <v/>
      </c>
      <c r="E898" s="165" t="str">
        <f>IF(支出入力表!F899="謝金","謝金","")</f>
        <v/>
      </c>
      <c r="F898" s="164" t="str">
        <f>IF(E898="謝金",VLOOKUP(E898,支出入力表!F899:$M$2000,3,FALSE),"")</f>
        <v/>
      </c>
      <c r="G898" s="164" t="str">
        <f>IF(E898="謝金",VLOOKUP(E898,支出入力表!F899:$M$2000,4,FALSE),"")</f>
        <v/>
      </c>
      <c r="H898" s="166" t="str">
        <f>IF(E898="謝金",VLOOKUP(E898,支出入力表!F899:$M$2000,5,FALSE),"")</f>
        <v/>
      </c>
      <c r="I898" s="167" t="str">
        <f>IF(E898="謝金",VLOOKUP(E898,支出入力表!F899:$M$2000,6,FALSE),"")</f>
        <v/>
      </c>
      <c r="J898" s="167" t="str">
        <f>IF(E898="謝金",VLOOKUP(E898,支出入力表!F899:$M$2000,7,FALSE),"")</f>
        <v/>
      </c>
      <c r="K898" s="168" t="str">
        <f>IF(E898="謝金",VLOOKUP(E898,支出入力表!F899:$M$2000,8,FALSE),"")</f>
        <v/>
      </c>
    </row>
    <row r="899" spans="2:11" x14ac:dyDescent="0.55000000000000004">
      <c r="B899" s="178" t="str">
        <f>IF(E899="謝金",支出入力表!A900,"")</f>
        <v/>
      </c>
      <c r="C899" s="164" t="str">
        <f>IF(E899="謝金",支出入力表!C900,"")</f>
        <v/>
      </c>
      <c r="D899" s="165" t="str">
        <f>IF(支出入力表!E900="謝金","謝金","")</f>
        <v/>
      </c>
      <c r="E899" s="165" t="str">
        <f>IF(支出入力表!F900="謝金","謝金","")</f>
        <v/>
      </c>
      <c r="F899" s="164" t="str">
        <f>IF(E899="謝金",VLOOKUP(E899,支出入力表!F900:$M$2000,3,FALSE),"")</f>
        <v/>
      </c>
      <c r="G899" s="164" t="str">
        <f>IF(E899="謝金",VLOOKUP(E899,支出入力表!F900:$M$2000,4,FALSE),"")</f>
        <v/>
      </c>
      <c r="H899" s="166" t="str">
        <f>IF(E899="謝金",VLOOKUP(E899,支出入力表!F900:$M$2000,5,FALSE),"")</f>
        <v/>
      </c>
      <c r="I899" s="167" t="str">
        <f>IF(E899="謝金",VLOOKUP(E899,支出入力表!F900:$M$2000,6,FALSE),"")</f>
        <v/>
      </c>
      <c r="J899" s="167" t="str">
        <f>IF(E899="謝金",VLOOKUP(E899,支出入力表!F900:$M$2000,7,FALSE),"")</f>
        <v/>
      </c>
      <c r="K899" s="168" t="str">
        <f>IF(E899="謝金",VLOOKUP(E899,支出入力表!F900:$M$2000,8,FALSE),"")</f>
        <v/>
      </c>
    </row>
    <row r="900" spans="2:11" x14ac:dyDescent="0.55000000000000004">
      <c r="B900" s="178" t="str">
        <f>IF(E900="謝金",支出入力表!A901,"")</f>
        <v/>
      </c>
      <c r="C900" s="164" t="str">
        <f>IF(E900="謝金",支出入力表!C901,"")</f>
        <v/>
      </c>
      <c r="D900" s="165" t="str">
        <f>IF(支出入力表!E901="謝金","謝金","")</f>
        <v/>
      </c>
      <c r="E900" s="165" t="str">
        <f>IF(支出入力表!F901="謝金","謝金","")</f>
        <v/>
      </c>
      <c r="F900" s="164" t="str">
        <f>IF(E900="謝金",VLOOKUP(E900,支出入力表!F901:$M$2000,3,FALSE),"")</f>
        <v/>
      </c>
      <c r="G900" s="164" t="str">
        <f>IF(E900="謝金",VLOOKUP(E900,支出入力表!F901:$M$2000,4,FALSE),"")</f>
        <v/>
      </c>
      <c r="H900" s="166" t="str">
        <f>IF(E900="謝金",VLOOKUP(E900,支出入力表!F901:$M$2000,5,FALSE),"")</f>
        <v/>
      </c>
      <c r="I900" s="167" t="str">
        <f>IF(E900="謝金",VLOOKUP(E900,支出入力表!F901:$M$2000,6,FALSE),"")</f>
        <v/>
      </c>
      <c r="J900" s="167" t="str">
        <f>IF(E900="謝金",VLOOKUP(E900,支出入力表!F901:$M$2000,7,FALSE),"")</f>
        <v/>
      </c>
      <c r="K900" s="168" t="str">
        <f>IF(E900="謝金",VLOOKUP(E900,支出入力表!F901:$M$2000,8,FALSE),"")</f>
        <v/>
      </c>
    </row>
    <row r="901" spans="2:11" x14ac:dyDescent="0.55000000000000004">
      <c r="B901" s="178" t="str">
        <f>IF(E901="謝金",支出入力表!A902,"")</f>
        <v/>
      </c>
      <c r="C901" s="164" t="str">
        <f>IF(E901="謝金",支出入力表!C902,"")</f>
        <v/>
      </c>
      <c r="D901" s="165" t="str">
        <f>IF(支出入力表!E902="謝金","謝金","")</f>
        <v/>
      </c>
      <c r="E901" s="165" t="str">
        <f>IF(支出入力表!F902="謝金","謝金","")</f>
        <v/>
      </c>
      <c r="F901" s="164" t="str">
        <f>IF(E901="謝金",VLOOKUP(E901,支出入力表!F902:$M$2000,3,FALSE),"")</f>
        <v/>
      </c>
      <c r="G901" s="164" t="str">
        <f>IF(E901="謝金",VLOOKUP(E901,支出入力表!F902:$M$2000,4,FALSE),"")</f>
        <v/>
      </c>
      <c r="H901" s="166" t="str">
        <f>IF(E901="謝金",VLOOKUP(E901,支出入力表!F902:$M$2000,5,FALSE),"")</f>
        <v/>
      </c>
      <c r="I901" s="167" t="str">
        <f>IF(E901="謝金",VLOOKUP(E901,支出入力表!F902:$M$2000,6,FALSE),"")</f>
        <v/>
      </c>
      <c r="J901" s="167" t="str">
        <f>IF(E901="謝金",VLOOKUP(E901,支出入力表!F902:$M$2000,7,FALSE),"")</f>
        <v/>
      </c>
      <c r="K901" s="168" t="str">
        <f>IF(E901="謝金",VLOOKUP(E901,支出入力表!F902:$M$2000,8,FALSE),"")</f>
        <v/>
      </c>
    </row>
    <row r="902" spans="2:11" x14ac:dyDescent="0.55000000000000004">
      <c r="B902" s="178" t="str">
        <f>IF(E902="謝金",支出入力表!A903,"")</f>
        <v/>
      </c>
      <c r="C902" s="164" t="str">
        <f>IF(E902="謝金",支出入力表!C903,"")</f>
        <v/>
      </c>
      <c r="D902" s="165" t="str">
        <f>IF(支出入力表!E903="謝金","謝金","")</f>
        <v/>
      </c>
      <c r="E902" s="165" t="str">
        <f>IF(支出入力表!F903="謝金","謝金","")</f>
        <v/>
      </c>
      <c r="F902" s="164" t="str">
        <f>IF(E902="謝金",VLOOKUP(E902,支出入力表!F903:$M$2000,3,FALSE),"")</f>
        <v/>
      </c>
      <c r="G902" s="164" t="str">
        <f>IF(E902="謝金",VLOOKUP(E902,支出入力表!F903:$M$2000,4,FALSE),"")</f>
        <v/>
      </c>
      <c r="H902" s="166" t="str">
        <f>IF(E902="謝金",VLOOKUP(E902,支出入力表!F903:$M$2000,5,FALSE),"")</f>
        <v/>
      </c>
      <c r="I902" s="167" t="str">
        <f>IF(E902="謝金",VLOOKUP(E902,支出入力表!F903:$M$2000,6,FALSE),"")</f>
        <v/>
      </c>
      <c r="J902" s="167" t="str">
        <f>IF(E902="謝金",VLOOKUP(E902,支出入力表!F903:$M$2000,7,FALSE),"")</f>
        <v/>
      </c>
      <c r="K902" s="168" t="str">
        <f>IF(E902="謝金",VLOOKUP(E902,支出入力表!F903:$M$2000,8,FALSE),"")</f>
        <v/>
      </c>
    </row>
    <row r="903" spans="2:11" x14ac:dyDescent="0.55000000000000004">
      <c r="B903" s="178" t="str">
        <f>IF(E903="謝金",支出入力表!A904,"")</f>
        <v/>
      </c>
      <c r="C903" s="164" t="str">
        <f>IF(E903="謝金",支出入力表!C904,"")</f>
        <v/>
      </c>
      <c r="D903" s="165" t="str">
        <f>IF(支出入力表!E904="謝金","謝金","")</f>
        <v/>
      </c>
      <c r="E903" s="165" t="str">
        <f>IF(支出入力表!F904="謝金","謝金","")</f>
        <v/>
      </c>
      <c r="F903" s="164" t="str">
        <f>IF(E903="謝金",VLOOKUP(E903,支出入力表!F904:$M$2000,3,FALSE),"")</f>
        <v/>
      </c>
      <c r="G903" s="164" t="str">
        <f>IF(E903="謝金",VLOOKUP(E903,支出入力表!F904:$M$2000,4,FALSE),"")</f>
        <v/>
      </c>
      <c r="H903" s="166" t="str">
        <f>IF(E903="謝金",VLOOKUP(E903,支出入力表!F904:$M$2000,5,FALSE),"")</f>
        <v/>
      </c>
      <c r="I903" s="167" t="str">
        <f>IF(E903="謝金",VLOOKUP(E903,支出入力表!F904:$M$2000,6,FALSE),"")</f>
        <v/>
      </c>
      <c r="J903" s="167" t="str">
        <f>IF(E903="謝金",VLOOKUP(E903,支出入力表!F904:$M$2000,7,FALSE),"")</f>
        <v/>
      </c>
      <c r="K903" s="168" t="str">
        <f>IF(E903="謝金",VLOOKUP(E903,支出入力表!F904:$M$2000,8,FALSE),"")</f>
        <v/>
      </c>
    </row>
    <row r="904" spans="2:11" x14ac:dyDescent="0.55000000000000004">
      <c r="B904" s="178" t="str">
        <f>IF(E904="謝金",支出入力表!A905,"")</f>
        <v/>
      </c>
      <c r="C904" s="164" t="str">
        <f>IF(E904="謝金",支出入力表!C905,"")</f>
        <v/>
      </c>
      <c r="D904" s="165" t="str">
        <f>IF(支出入力表!E905="謝金","謝金","")</f>
        <v/>
      </c>
      <c r="E904" s="165" t="str">
        <f>IF(支出入力表!F905="謝金","謝金","")</f>
        <v/>
      </c>
      <c r="F904" s="164" t="str">
        <f>IF(E904="謝金",VLOOKUP(E904,支出入力表!F905:$M$2000,3,FALSE),"")</f>
        <v/>
      </c>
      <c r="G904" s="164" t="str">
        <f>IF(E904="謝金",VLOOKUP(E904,支出入力表!F905:$M$2000,4,FALSE),"")</f>
        <v/>
      </c>
      <c r="H904" s="166" t="str">
        <f>IF(E904="謝金",VLOOKUP(E904,支出入力表!F905:$M$2000,5,FALSE),"")</f>
        <v/>
      </c>
      <c r="I904" s="167" t="str">
        <f>IF(E904="謝金",VLOOKUP(E904,支出入力表!F905:$M$2000,6,FALSE),"")</f>
        <v/>
      </c>
      <c r="J904" s="167" t="str">
        <f>IF(E904="謝金",VLOOKUP(E904,支出入力表!F905:$M$2000,7,FALSE),"")</f>
        <v/>
      </c>
      <c r="K904" s="168" t="str">
        <f>IF(E904="謝金",VLOOKUP(E904,支出入力表!F905:$M$2000,8,FALSE),"")</f>
        <v/>
      </c>
    </row>
    <row r="905" spans="2:11" x14ac:dyDescent="0.55000000000000004">
      <c r="B905" s="178" t="str">
        <f>IF(E905="謝金",支出入力表!A906,"")</f>
        <v/>
      </c>
      <c r="C905" s="164" t="str">
        <f>IF(E905="謝金",支出入力表!C906,"")</f>
        <v/>
      </c>
      <c r="D905" s="165" t="str">
        <f>IF(支出入力表!E906="謝金","謝金","")</f>
        <v/>
      </c>
      <c r="E905" s="165" t="str">
        <f>IF(支出入力表!F906="謝金","謝金","")</f>
        <v/>
      </c>
      <c r="F905" s="164" t="str">
        <f>IF(E905="謝金",VLOOKUP(E905,支出入力表!F906:$M$2000,3,FALSE),"")</f>
        <v/>
      </c>
      <c r="G905" s="164" t="str">
        <f>IF(E905="謝金",VLOOKUP(E905,支出入力表!F906:$M$2000,4,FALSE),"")</f>
        <v/>
      </c>
      <c r="H905" s="166" t="str">
        <f>IF(E905="謝金",VLOOKUP(E905,支出入力表!F906:$M$2000,5,FALSE),"")</f>
        <v/>
      </c>
      <c r="I905" s="167" t="str">
        <f>IF(E905="謝金",VLOOKUP(E905,支出入力表!F906:$M$2000,6,FALSE),"")</f>
        <v/>
      </c>
      <c r="J905" s="167" t="str">
        <f>IF(E905="謝金",VLOOKUP(E905,支出入力表!F906:$M$2000,7,FALSE),"")</f>
        <v/>
      </c>
      <c r="K905" s="168" t="str">
        <f>IF(E905="謝金",VLOOKUP(E905,支出入力表!F906:$M$2000,8,FALSE),"")</f>
        <v/>
      </c>
    </row>
    <row r="906" spans="2:11" x14ac:dyDescent="0.55000000000000004">
      <c r="B906" s="178" t="str">
        <f>IF(E906="謝金",支出入力表!A907,"")</f>
        <v/>
      </c>
      <c r="C906" s="164" t="str">
        <f>IF(E906="謝金",支出入力表!C907,"")</f>
        <v/>
      </c>
      <c r="D906" s="165" t="str">
        <f>IF(支出入力表!E907="謝金","謝金","")</f>
        <v/>
      </c>
      <c r="E906" s="165" t="str">
        <f>IF(支出入力表!F907="謝金","謝金","")</f>
        <v/>
      </c>
      <c r="F906" s="164" t="str">
        <f>IF(E906="謝金",VLOOKUP(E906,支出入力表!F907:$M$2000,3,FALSE),"")</f>
        <v/>
      </c>
      <c r="G906" s="164" t="str">
        <f>IF(E906="謝金",VLOOKUP(E906,支出入力表!F907:$M$2000,4,FALSE),"")</f>
        <v/>
      </c>
      <c r="H906" s="166" t="str">
        <f>IF(E906="謝金",VLOOKUP(E906,支出入力表!F907:$M$2000,5,FALSE),"")</f>
        <v/>
      </c>
      <c r="I906" s="167" t="str">
        <f>IF(E906="謝金",VLOOKUP(E906,支出入力表!F907:$M$2000,6,FALSE),"")</f>
        <v/>
      </c>
      <c r="J906" s="167" t="str">
        <f>IF(E906="謝金",VLOOKUP(E906,支出入力表!F907:$M$2000,7,FALSE),"")</f>
        <v/>
      </c>
      <c r="K906" s="168" t="str">
        <f>IF(E906="謝金",VLOOKUP(E906,支出入力表!F907:$M$2000,8,FALSE),"")</f>
        <v/>
      </c>
    </row>
    <row r="907" spans="2:11" x14ac:dyDescent="0.55000000000000004">
      <c r="B907" s="178" t="str">
        <f>IF(E907="謝金",支出入力表!A908,"")</f>
        <v/>
      </c>
      <c r="C907" s="164" t="str">
        <f>IF(E907="謝金",支出入力表!C908,"")</f>
        <v/>
      </c>
      <c r="D907" s="165" t="str">
        <f>IF(支出入力表!E908="謝金","謝金","")</f>
        <v/>
      </c>
      <c r="E907" s="165" t="str">
        <f>IF(支出入力表!F908="謝金","謝金","")</f>
        <v/>
      </c>
      <c r="F907" s="164" t="str">
        <f>IF(E907="謝金",VLOOKUP(E907,支出入力表!F908:$M$2000,3,FALSE),"")</f>
        <v/>
      </c>
      <c r="G907" s="164" t="str">
        <f>IF(E907="謝金",VLOOKUP(E907,支出入力表!F908:$M$2000,4,FALSE),"")</f>
        <v/>
      </c>
      <c r="H907" s="166" t="str">
        <f>IF(E907="謝金",VLOOKUP(E907,支出入力表!F908:$M$2000,5,FALSE),"")</f>
        <v/>
      </c>
      <c r="I907" s="167" t="str">
        <f>IF(E907="謝金",VLOOKUP(E907,支出入力表!F908:$M$2000,6,FALSE),"")</f>
        <v/>
      </c>
      <c r="J907" s="167" t="str">
        <f>IF(E907="謝金",VLOOKUP(E907,支出入力表!F908:$M$2000,7,FALSE),"")</f>
        <v/>
      </c>
      <c r="K907" s="168" t="str">
        <f>IF(E907="謝金",VLOOKUP(E907,支出入力表!F908:$M$2000,8,FALSE),"")</f>
        <v/>
      </c>
    </row>
    <row r="908" spans="2:11" x14ac:dyDescent="0.55000000000000004">
      <c r="B908" s="178" t="str">
        <f>IF(E908="謝金",支出入力表!A909,"")</f>
        <v/>
      </c>
      <c r="C908" s="164" t="str">
        <f>IF(E908="謝金",支出入力表!C909,"")</f>
        <v/>
      </c>
      <c r="D908" s="165" t="str">
        <f>IF(支出入力表!E909="謝金","謝金","")</f>
        <v/>
      </c>
      <c r="E908" s="165" t="str">
        <f>IF(支出入力表!F909="謝金","謝金","")</f>
        <v/>
      </c>
      <c r="F908" s="164" t="str">
        <f>IF(E908="謝金",VLOOKUP(E908,支出入力表!F909:$M$2000,3,FALSE),"")</f>
        <v/>
      </c>
      <c r="G908" s="164" t="str">
        <f>IF(E908="謝金",VLOOKUP(E908,支出入力表!F909:$M$2000,4,FALSE),"")</f>
        <v/>
      </c>
      <c r="H908" s="166" t="str">
        <f>IF(E908="謝金",VLOOKUP(E908,支出入力表!F909:$M$2000,5,FALSE),"")</f>
        <v/>
      </c>
      <c r="I908" s="167" t="str">
        <f>IF(E908="謝金",VLOOKUP(E908,支出入力表!F909:$M$2000,6,FALSE),"")</f>
        <v/>
      </c>
      <c r="J908" s="167" t="str">
        <f>IF(E908="謝金",VLOOKUP(E908,支出入力表!F909:$M$2000,7,FALSE),"")</f>
        <v/>
      </c>
      <c r="K908" s="168" t="str">
        <f>IF(E908="謝金",VLOOKUP(E908,支出入力表!F909:$M$2000,8,FALSE),"")</f>
        <v/>
      </c>
    </row>
    <row r="909" spans="2:11" x14ac:dyDescent="0.55000000000000004">
      <c r="B909" s="178" t="str">
        <f>IF(E909="謝金",支出入力表!A910,"")</f>
        <v/>
      </c>
      <c r="C909" s="164" t="str">
        <f>IF(E909="謝金",支出入力表!C910,"")</f>
        <v/>
      </c>
      <c r="D909" s="165" t="str">
        <f>IF(支出入力表!E910="謝金","謝金","")</f>
        <v/>
      </c>
      <c r="E909" s="165" t="str">
        <f>IF(支出入力表!F910="謝金","謝金","")</f>
        <v/>
      </c>
      <c r="F909" s="164" t="str">
        <f>IF(E909="謝金",VLOOKUP(E909,支出入力表!F910:$M$2000,3,FALSE),"")</f>
        <v/>
      </c>
      <c r="G909" s="164" t="str">
        <f>IF(E909="謝金",VLOOKUP(E909,支出入力表!F910:$M$2000,4,FALSE),"")</f>
        <v/>
      </c>
      <c r="H909" s="166" t="str">
        <f>IF(E909="謝金",VLOOKUP(E909,支出入力表!F910:$M$2000,5,FALSE),"")</f>
        <v/>
      </c>
      <c r="I909" s="167" t="str">
        <f>IF(E909="謝金",VLOOKUP(E909,支出入力表!F910:$M$2000,6,FALSE),"")</f>
        <v/>
      </c>
      <c r="J909" s="167" t="str">
        <f>IF(E909="謝金",VLOOKUP(E909,支出入力表!F910:$M$2000,7,FALSE),"")</f>
        <v/>
      </c>
      <c r="K909" s="168" t="str">
        <f>IF(E909="謝金",VLOOKUP(E909,支出入力表!F910:$M$2000,8,FALSE),"")</f>
        <v/>
      </c>
    </row>
    <row r="910" spans="2:11" x14ac:dyDescent="0.55000000000000004">
      <c r="B910" s="178" t="str">
        <f>IF(E910="謝金",支出入力表!A911,"")</f>
        <v/>
      </c>
      <c r="C910" s="164" t="str">
        <f>IF(E910="謝金",支出入力表!C911,"")</f>
        <v/>
      </c>
      <c r="D910" s="165" t="str">
        <f>IF(支出入力表!E911="謝金","謝金","")</f>
        <v/>
      </c>
      <c r="E910" s="165" t="str">
        <f>IF(支出入力表!F911="謝金","謝金","")</f>
        <v/>
      </c>
      <c r="F910" s="164" t="str">
        <f>IF(E910="謝金",VLOOKUP(E910,支出入力表!F911:$M$2000,3,FALSE),"")</f>
        <v/>
      </c>
      <c r="G910" s="164" t="str">
        <f>IF(E910="謝金",VLOOKUP(E910,支出入力表!F911:$M$2000,4,FALSE),"")</f>
        <v/>
      </c>
      <c r="H910" s="166" t="str">
        <f>IF(E910="謝金",VLOOKUP(E910,支出入力表!F911:$M$2000,5,FALSE),"")</f>
        <v/>
      </c>
      <c r="I910" s="167" t="str">
        <f>IF(E910="謝金",VLOOKUP(E910,支出入力表!F911:$M$2000,6,FALSE),"")</f>
        <v/>
      </c>
      <c r="J910" s="167" t="str">
        <f>IF(E910="謝金",VLOOKUP(E910,支出入力表!F911:$M$2000,7,FALSE),"")</f>
        <v/>
      </c>
      <c r="K910" s="168" t="str">
        <f>IF(E910="謝金",VLOOKUP(E910,支出入力表!F911:$M$2000,8,FALSE),"")</f>
        <v/>
      </c>
    </row>
    <row r="911" spans="2:11" x14ac:dyDescent="0.55000000000000004">
      <c r="B911" s="178" t="str">
        <f>IF(E911="謝金",支出入力表!A912,"")</f>
        <v/>
      </c>
      <c r="C911" s="164" t="str">
        <f>IF(E911="謝金",支出入力表!C912,"")</f>
        <v/>
      </c>
      <c r="D911" s="165" t="str">
        <f>IF(支出入力表!E912="謝金","謝金","")</f>
        <v/>
      </c>
      <c r="E911" s="165" t="str">
        <f>IF(支出入力表!F912="謝金","謝金","")</f>
        <v/>
      </c>
      <c r="F911" s="164" t="str">
        <f>IF(E911="謝金",VLOOKUP(E911,支出入力表!F912:$M$2000,3,FALSE),"")</f>
        <v/>
      </c>
      <c r="G911" s="164" t="str">
        <f>IF(E911="謝金",VLOOKUP(E911,支出入力表!F912:$M$2000,4,FALSE),"")</f>
        <v/>
      </c>
      <c r="H911" s="166" t="str">
        <f>IF(E911="謝金",VLOOKUP(E911,支出入力表!F912:$M$2000,5,FALSE),"")</f>
        <v/>
      </c>
      <c r="I911" s="167" t="str">
        <f>IF(E911="謝金",VLOOKUP(E911,支出入力表!F912:$M$2000,6,FALSE),"")</f>
        <v/>
      </c>
      <c r="J911" s="167" t="str">
        <f>IF(E911="謝金",VLOOKUP(E911,支出入力表!F912:$M$2000,7,FALSE),"")</f>
        <v/>
      </c>
      <c r="K911" s="168" t="str">
        <f>IF(E911="謝金",VLOOKUP(E911,支出入力表!F912:$M$2000,8,FALSE),"")</f>
        <v/>
      </c>
    </row>
    <row r="912" spans="2:11" x14ac:dyDescent="0.55000000000000004">
      <c r="B912" s="178" t="str">
        <f>IF(E912="謝金",支出入力表!A913,"")</f>
        <v/>
      </c>
      <c r="C912" s="164" t="str">
        <f>IF(E912="謝金",支出入力表!C913,"")</f>
        <v/>
      </c>
      <c r="D912" s="165" t="str">
        <f>IF(支出入力表!E913="謝金","謝金","")</f>
        <v/>
      </c>
      <c r="E912" s="165" t="str">
        <f>IF(支出入力表!F913="謝金","謝金","")</f>
        <v/>
      </c>
      <c r="F912" s="164" t="str">
        <f>IF(E912="謝金",VLOOKUP(E912,支出入力表!F913:$M$2000,3,FALSE),"")</f>
        <v/>
      </c>
      <c r="G912" s="164" t="str">
        <f>IF(E912="謝金",VLOOKUP(E912,支出入力表!F913:$M$2000,4,FALSE),"")</f>
        <v/>
      </c>
      <c r="H912" s="166" t="str">
        <f>IF(E912="謝金",VLOOKUP(E912,支出入力表!F913:$M$2000,5,FALSE),"")</f>
        <v/>
      </c>
      <c r="I912" s="167" t="str">
        <f>IF(E912="謝金",VLOOKUP(E912,支出入力表!F913:$M$2000,6,FALSE),"")</f>
        <v/>
      </c>
      <c r="J912" s="167" t="str">
        <f>IF(E912="謝金",VLOOKUP(E912,支出入力表!F913:$M$2000,7,FALSE),"")</f>
        <v/>
      </c>
      <c r="K912" s="168" t="str">
        <f>IF(E912="謝金",VLOOKUP(E912,支出入力表!F913:$M$2000,8,FALSE),"")</f>
        <v/>
      </c>
    </row>
    <row r="913" spans="2:11" x14ac:dyDescent="0.55000000000000004">
      <c r="B913" s="178" t="str">
        <f>IF(E913="謝金",支出入力表!A914,"")</f>
        <v/>
      </c>
      <c r="C913" s="164" t="str">
        <f>IF(E913="謝金",支出入力表!C914,"")</f>
        <v/>
      </c>
      <c r="D913" s="165" t="str">
        <f>IF(支出入力表!E914="謝金","謝金","")</f>
        <v/>
      </c>
      <c r="E913" s="165" t="str">
        <f>IF(支出入力表!F914="謝金","謝金","")</f>
        <v/>
      </c>
      <c r="F913" s="164" t="str">
        <f>IF(E913="謝金",VLOOKUP(E913,支出入力表!F914:$M$2000,3,FALSE),"")</f>
        <v/>
      </c>
      <c r="G913" s="164" t="str">
        <f>IF(E913="謝金",VLOOKUP(E913,支出入力表!F914:$M$2000,4,FALSE),"")</f>
        <v/>
      </c>
      <c r="H913" s="166" t="str">
        <f>IF(E913="謝金",VLOOKUP(E913,支出入力表!F914:$M$2000,5,FALSE),"")</f>
        <v/>
      </c>
      <c r="I913" s="167" t="str">
        <f>IF(E913="謝金",VLOOKUP(E913,支出入力表!F914:$M$2000,6,FALSE),"")</f>
        <v/>
      </c>
      <c r="J913" s="167" t="str">
        <f>IF(E913="謝金",VLOOKUP(E913,支出入力表!F914:$M$2000,7,FALSE),"")</f>
        <v/>
      </c>
      <c r="K913" s="168" t="str">
        <f>IF(E913="謝金",VLOOKUP(E913,支出入力表!F914:$M$2000,8,FALSE),"")</f>
        <v/>
      </c>
    </row>
    <row r="914" spans="2:11" x14ac:dyDescent="0.55000000000000004">
      <c r="B914" s="178" t="str">
        <f>IF(E914="謝金",支出入力表!A915,"")</f>
        <v/>
      </c>
      <c r="C914" s="164" t="str">
        <f>IF(E914="謝金",支出入力表!C915,"")</f>
        <v/>
      </c>
      <c r="D914" s="165" t="str">
        <f>IF(支出入力表!E915="謝金","謝金","")</f>
        <v/>
      </c>
      <c r="E914" s="165" t="str">
        <f>IF(支出入力表!F915="謝金","謝金","")</f>
        <v/>
      </c>
      <c r="F914" s="164" t="str">
        <f>IF(E914="謝金",VLOOKUP(E914,支出入力表!F915:$M$2000,3,FALSE),"")</f>
        <v/>
      </c>
      <c r="G914" s="164" t="str">
        <f>IF(E914="謝金",VLOOKUP(E914,支出入力表!F915:$M$2000,4,FALSE),"")</f>
        <v/>
      </c>
      <c r="H914" s="166" t="str">
        <f>IF(E914="謝金",VLOOKUP(E914,支出入力表!F915:$M$2000,5,FALSE),"")</f>
        <v/>
      </c>
      <c r="I914" s="167" t="str">
        <f>IF(E914="謝金",VLOOKUP(E914,支出入力表!F915:$M$2000,6,FALSE),"")</f>
        <v/>
      </c>
      <c r="J914" s="167" t="str">
        <f>IF(E914="謝金",VLOOKUP(E914,支出入力表!F915:$M$2000,7,FALSE),"")</f>
        <v/>
      </c>
      <c r="K914" s="168" t="str">
        <f>IF(E914="謝金",VLOOKUP(E914,支出入力表!F915:$M$2000,8,FALSE),"")</f>
        <v/>
      </c>
    </row>
    <row r="915" spans="2:11" x14ac:dyDescent="0.55000000000000004">
      <c r="B915" s="178" t="str">
        <f>IF(E915="謝金",支出入力表!A916,"")</f>
        <v/>
      </c>
      <c r="C915" s="164" t="str">
        <f>IF(E915="謝金",支出入力表!C916,"")</f>
        <v/>
      </c>
      <c r="D915" s="165" t="str">
        <f>IF(支出入力表!E916="謝金","謝金","")</f>
        <v/>
      </c>
      <c r="E915" s="165" t="str">
        <f>IF(支出入力表!F916="謝金","謝金","")</f>
        <v/>
      </c>
      <c r="F915" s="164" t="str">
        <f>IF(E915="謝金",VLOOKUP(E915,支出入力表!F916:$M$2000,3,FALSE),"")</f>
        <v/>
      </c>
      <c r="G915" s="164" t="str">
        <f>IF(E915="謝金",VLOOKUP(E915,支出入力表!F916:$M$2000,4,FALSE),"")</f>
        <v/>
      </c>
      <c r="H915" s="166" t="str">
        <f>IF(E915="謝金",VLOOKUP(E915,支出入力表!F916:$M$2000,5,FALSE),"")</f>
        <v/>
      </c>
      <c r="I915" s="167" t="str">
        <f>IF(E915="謝金",VLOOKUP(E915,支出入力表!F916:$M$2000,6,FALSE),"")</f>
        <v/>
      </c>
      <c r="J915" s="167" t="str">
        <f>IF(E915="謝金",VLOOKUP(E915,支出入力表!F916:$M$2000,7,FALSE),"")</f>
        <v/>
      </c>
      <c r="K915" s="168" t="str">
        <f>IF(E915="謝金",VLOOKUP(E915,支出入力表!F916:$M$2000,8,FALSE),"")</f>
        <v/>
      </c>
    </row>
    <row r="916" spans="2:11" x14ac:dyDescent="0.55000000000000004">
      <c r="B916" s="178" t="str">
        <f>IF(E916="謝金",支出入力表!A917,"")</f>
        <v/>
      </c>
      <c r="C916" s="164" t="str">
        <f>IF(E916="謝金",支出入力表!C917,"")</f>
        <v/>
      </c>
      <c r="D916" s="165" t="str">
        <f>IF(支出入力表!E917="謝金","謝金","")</f>
        <v/>
      </c>
      <c r="E916" s="165" t="str">
        <f>IF(支出入力表!F917="謝金","謝金","")</f>
        <v/>
      </c>
      <c r="F916" s="164" t="str">
        <f>IF(E916="謝金",VLOOKUP(E916,支出入力表!F917:$M$2000,3,FALSE),"")</f>
        <v/>
      </c>
      <c r="G916" s="164" t="str">
        <f>IF(E916="謝金",VLOOKUP(E916,支出入力表!F917:$M$2000,4,FALSE),"")</f>
        <v/>
      </c>
      <c r="H916" s="166" t="str">
        <f>IF(E916="謝金",VLOOKUP(E916,支出入力表!F917:$M$2000,5,FALSE),"")</f>
        <v/>
      </c>
      <c r="I916" s="167" t="str">
        <f>IF(E916="謝金",VLOOKUP(E916,支出入力表!F917:$M$2000,6,FALSE),"")</f>
        <v/>
      </c>
      <c r="J916" s="167" t="str">
        <f>IF(E916="謝金",VLOOKUP(E916,支出入力表!F917:$M$2000,7,FALSE),"")</f>
        <v/>
      </c>
      <c r="K916" s="168" t="str">
        <f>IF(E916="謝金",VLOOKUP(E916,支出入力表!F917:$M$2000,8,FALSE),"")</f>
        <v/>
      </c>
    </row>
    <row r="917" spans="2:11" x14ac:dyDescent="0.55000000000000004">
      <c r="B917" s="178" t="str">
        <f>IF(E917="謝金",支出入力表!A918,"")</f>
        <v/>
      </c>
      <c r="C917" s="164" t="str">
        <f>IF(E917="謝金",支出入力表!C918,"")</f>
        <v/>
      </c>
      <c r="D917" s="165" t="str">
        <f>IF(支出入力表!E918="謝金","謝金","")</f>
        <v/>
      </c>
      <c r="E917" s="165" t="str">
        <f>IF(支出入力表!F918="謝金","謝金","")</f>
        <v/>
      </c>
      <c r="F917" s="164" t="str">
        <f>IF(E917="謝金",VLOOKUP(E917,支出入力表!F918:$M$2000,3,FALSE),"")</f>
        <v/>
      </c>
      <c r="G917" s="164" t="str">
        <f>IF(E917="謝金",VLOOKUP(E917,支出入力表!F918:$M$2000,4,FALSE),"")</f>
        <v/>
      </c>
      <c r="H917" s="166" t="str">
        <f>IF(E917="謝金",VLOOKUP(E917,支出入力表!F918:$M$2000,5,FALSE),"")</f>
        <v/>
      </c>
      <c r="I917" s="167" t="str">
        <f>IF(E917="謝金",VLOOKUP(E917,支出入力表!F918:$M$2000,6,FALSE),"")</f>
        <v/>
      </c>
      <c r="J917" s="167" t="str">
        <f>IF(E917="謝金",VLOOKUP(E917,支出入力表!F918:$M$2000,7,FALSE),"")</f>
        <v/>
      </c>
      <c r="K917" s="168" t="str">
        <f>IF(E917="謝金",VLOOKUP(E917,支出入力表!F918:$M$2000,8,FALSE),"")</f>
        <v/>
      </c>
    </row>
    <row r="918" spans="2:11" x14ac:dyDescent="0.55000000000000004">
      <c r="B918" s="178" t="str">
        <f>IF(E918="謝金",支出入力表!A919,"")</f>
        <v/>
      </c>
      <c r="C918" s="164" t="str">
        <f>IF(E918="謝金",支出入力表!C919,"")</f>
        <v/>
      </c>
      <c r="D918" s="165" t="str">
        <f>IF(支出入力表!E919="謝金","謝金","")</f>
        <v/>
      </c>
      <c r="E918" s="165" t="str">
        <f>IF(支出入力表!F919="謝金","謝金","")</f>
        <v/>
      </c>
      <c r="F918" s="164" t="str">
        <f>IF(E918="謝金",VLOOKUP(E918,支出入力表!F919:$M$2000,3,FALSE),"")</f>
        <v/>
      </c>
      <c r="G918" s="164" t="str">
        <f>IF(E918="謝金",VLOOKUP(E918,支出入力表!F919:$M$2000,4,FALSE),"")</f>
        <v/>
      </c>
      <c r="H918" s="166" t="str">
        <f>IF(E918="謝金",VLOOKUP(E918,支出入力表!F919:$M$2000,5,FALSE),"")</f>
        <v/>
      </c>
      <c r="I918" s="167" t="str">
        <f>IF(E918="謝金",VLOOKUP(E918,支出入力表!F919:$M$2000,6,FALSE),"")</f>
        <v/>
      </c>
      <c r="J918" s="167" t="str">
        <f>IF(E918="謝金",VLOOKUP(E918,支出入力表!F919:$M$2000,7,FALSE),"")</f>
        <v/>
      </c>
      <c r="K918" s="168" t="str">
        <f>IF(E918="謝金",VLOOKUP(E918,支出入力表!F919:$M$2000,8,FALSE),"")</f>
        <v/>
      </c>
    </row>
    <row r="919" spans="2:11" x14ac:dyDescent="0.55000000000000004">
      <c r="B919" s="178" t="str">
        <f>IF(E919="謝金",支出入力表!A920,"")</f>
        <v/>
      </c>
      <c r="C919" s="164" t="str">
        <f>IF(E919="謝金",支出入力表!C920,"")</f>
        <v/>
      </c>
      <c r="D919" s="165" t="str">
        <f>IF(支出入力表!E920="謝金","謝金","")</f>
        <v/>
      </c>
      <c r="E919" s="165" t="str">
        <f>IF(支出入力表!F920="謝金","謝金","")</f>
        <v/>
      </c>
      <c r="F919" s="164" t="str">
        <f>IF(E919="謝金",VLOOKUP(E919,支出入力表!F920:$M$2000,3,FALSE),"")</f>
        <v/>
      </c>
      <c r="G919" s="164" t="str">
        <f>IF(E919="謝金",VLOOKUP(E919,支出入力表!F920:$M$2000,4,FALSE),"")</f>
        <v/>
      </c>
      <c r="H919" s="166" t="str">
        <f>IF(E919="謝金",VLOOKUP(E919,支出入力表!F920:$M$2000,5,FALSE),"")</f>
        <v/>
      </c>
      <c r="I919" s="167" t="str">
        <f>IF(E919="謝金",VLOOKUP(E919,支出入力表!F920:$M$2000,6,FALSE),"")</f>
        <v/>
      </c>
      <c r="J919" s="167" t="str">
        <f>IF(E919="謝金",VLOOKUP(E919,支出入力表!F920:$M$2000,7,FALSE),"")</f>
        <v/>
      </c>
      <c r="K919" s="168" t="str">
        <f>IF(E919="謝金",VLOOKUP(E919,支出入力表!F920:$M$2000,8,FALSE),"")</f>
        <v/>
      </c>
    </row>
    <row r="920" spans="2:11" x14ac:dyDescent="0.55000000000000004">
      <c r="B920" s="178" t="str">
        <f>IF(E920="謝金",支出入力表!A921,"")</f>
        <v/>
      </c>
      <c r="C920" s="164" t="str">
        <f>IF(E920="謝金",支出入力表!C921,"")</f>
        <v/>
      </c>
      <c r="D920" s="165" t="str">
        <f>IF(支出入力表!E921="謝金","謝金","")</f>
        <v/>
      </c>
      <c r="E920" s="165" t="str">
        <f>IF(支出入力表!F921="謝金","謝金","")</f>
        <v/>
      </c>
      <c r="F920" s="164" t="str">
        <f>IF(E920="謝金",VLOOKUP(E920,支出入力表!F921:$M$2000,3,FALSE),"")</f>
        <v/>
      </c>
      <c r="G920" s="164" t="str">
        <f>IF(E920="謝金",VLOOKUP(E920,支出入力表!F921:$M$2000,4,FALSE),"")</f>
        <v/>
      </c>
      <c r="H920" s="166" t="str">
        <f>IF(E920="謝金",VLOOKUP(E920,支出入力表!F921:$M$2000,5,FALSE),"")</f>
        <v/>
      </c>
      <c r="I920" s="167" t="str">
        <f>IF(E920="謝金",VLOOKUP(E920,支出入力表!F921:$M$2000,6,FALSE),"")</f>
        <v/>
      </c>
      <c r="J920" s="167" t="str">
        <f>IF(E920="謝金",VLOOKUP(E920,支出入力表!F921:$M$2000,7,FALSE),"")</f>
        <v/>
      </c>
      <c r="K920" s="168" t="str">
        <f>IF(E920="謝金",VLOOKUP(E920,支出入力表!F921:$M$2000,8,FALSE),"")</f>
        <v/>
      </c>
    </row>
    <row r="921" spans="2:11" x14ac:dyDescent="0.55000000000000004">
      <c r="B921" s="178" t="str">
        <f>IF(E921="謝金",支出入力表!A922,"")</f>
        <v/>
      </c>
      <c r="C921" s="164" t="str">
        <f>IF(E921="謝金",支出入力表!C922,"")</f>
        <v/>
      </c>
      <c r="D921" s="165" t="str">
        <f>IF(支出入力表!E922="謝金","謝金","")</f>
        <v/>
      </c>
      <c r="E921" s="165" t="str">
        <f>IF(支出入力表!F922="謝金","謝金","")</f>
        <v/>
      </c>
      <c r="F921" s="164" t="str">
        <f>IF(E921="謝金",VLOOKUP(E921,支出入力表!F922:$M$2000,3,FALSE),"")</f>
        <v/>
      </c>
      <c r="G921" s="164" t="str">
        <f>IF(E921="謝金",VLOOKUP(E921,支出入力表!F922:$M$2000,4,FALSE),"")</f>
        <v/>
      </c>
      <c r="H921" s="166" t="str">
        <f>IF(E921="謝金",VLOOKUP(E921,支出入力表!F922:$M$2000,5,FALSE),"")</f>
        <v/>
      </c>
      <c r="I921" s="167" t="str">
        <f>IF(E921="謝金",VLOOKUP(E921,支出入力表!F922:$M$2000,6,FALSE),"")</f>
        <v/>
      </c>
      <c r="J921" s="167" t="str">
        <f>IF(E921="謝金",VLOOKUP(E921,支出入力表!F922:$M$2000,7,FALSE),"")</f>
        <v/>
      </c>
      <c r="K921" s="168" t="str">
        <f>IF(E921="謝金",VLOOKUP(E921,支出入力表!F922:$M$2000,8,FALSE),"")</f>
        <v/>
      </c>
    </row>
    <row r="922" spans="2:11" x14ac:dyDescent="0.55000000000000004">
      <c r="B922" s="178" t="str">
        <f>IF(E922="謝金",支出入力表!A923,"")</f>
        <v/>
      </c>
      <c r="C922" s="164" t="str">
        <f>IF(E922="謝金",支出入力表!C923,"")</f>
        <v/>
      </c>
      <c r="D922" s="165" t="str">
        <f>IF(支出入力表!E923="謝金","謝金","")</f>
        <v/>
      </c>
      <c r="E922" s="165" t="str">
        <f>IF(支出入力表!F923="謝金","謝金","")</f>
        <v/>
      </c>
      <c r="F922" s="164" t="str">
        <f>IF(E922="謝金",VLOOKUP(E922,支出入力表!F923:$M$2000,3,FALSE),"")</f>
        <v/>
      </c>
      <c r="G922" s="164" t="str">
        <f>IF(E922="謝金",VLOOKUP(E922,支出入力表!F923:$M$2000,4,FALSE),"")</f>
        <v/>
      </c>
      <c r="H922" s="166" t="str">
        <f>IF(E922="謝金",VLOOKUP(E922,支出入力表!F923:$M$2000,5,FALSE),"")</f>
        <v/>
      </c>
      <c r="I922" s="167" t="str">
        <f>IF(E922="謝金",VLOOKUP(E922,支出入力表!F923:$M$2000,6,FALSE),"")</f>
        <v/>
      </c>
      <c r="J922" s="167" t="str">
        <f>IF(E922="謝金",VLOOKUP(E922,支出入力表!F923:$M$2000,7,FALSE),"")</f>
        <v/>
      </c>
      <c r="K922" s="168" t="str">
        <f>IF(E922="謝金",VLOOKUP(E922,支出入力表!F923:$M$2000,8,FALSE),"")</f>
        <v/>
      </c>
    </row>
    <row r="923" spans="2:11" x14ac:dyDescent="0.55000000000000004">
      <c r="B923" s="178" t="str">
        <f>IF(E923="謝金",支出入力表!A924,"")</f>
        <v/>
      </c>
      <c r="C923" s="164" t="str">
        <f>IF(E923="謝金",支出入力表!C924,"")</f>
        <v/>
      </c>
      <c r="D923" s="165" t="str">
        <f>IF(支出入力表!E924="謝金","謝金","")</f>
        <v/>
      </c>
      <c r="E923" s="165" t="str">
        <f>IF(支出入力表!F924="謝金","謝金","")</f>
        <v/>
      </c>
      <c r="F923" s="164" t="str">
        <f>IF(E923="謝金",VLOOKUP(E923,支出入力表!F924:$M$2000,3,FALSE),"")</f>
        <v/>
      </c>
      <c r="G923" s="164" t="str">
        <f>IF(E923="謝金",VLOOKUP(E923,支出入力表!F924:$M$2000,4,FALSE),"")</f>
        <v/>
      </c>
      <c r="H923" s="166" t="str">
        <f>IF(E923="謝金",VLOOKUP(E923,支出入力表!F924:$M$2000,5,FALSE),"")</f>
        <v/>
      </c>
      <c r="I923" s="167" t="str">
        <f>IF(E923="謝金",VLOOKUP(E923,支出入力表!F924:$M$2000,6,FALSE),"")</f>
        <v/>
      </c>
      <c r="J923" s="167" t="str">
        <f>IF(E923="謝金",VLOOKUP(E923,支出入力表!F924:$M$2000,7,FALSE),"")</f>
        <v/>
      </c>
      <c r="K923" s="168" t="str">
        <f>IF(E923="謝金",VLOOKUP(E923,支出入力表!F924:$M$2000,8,FALSE),"")</f>
        <v/>
      </c>
    </row>
    <row r="924" spans="2:11" x14ac:dyDescent="0.55000000000000004">
      <c r="B924" s="178" t="str">
        <f>IF(E924="謝金",支出入力表!A925,"")</f>
        <v/>
      </c>
      <c r="C924" s="164" t="str">
        <f>IF(E924="謝金",支出入力表!C925,"")</f>
        <v/>
      </c>
      <c r="D924" s="165" t="str">
        <f>IF(支出入力表!E925="謝金","謝金","")</f>
        <v/>
      </c>
      <c r="E924" s="165" t="str">
        <f>IF(支出入力表!F925="謝金","謝金","")</f>
        <v/>
      </c>
      <c r="F924" s="164" t="str">
        <f>IF(E924="謝金",VLOOKUP(E924,支出入力表!F925:$M$2000,3,FALSE),"")</f>
        <v/>
      </c>
      <c r="G924" s="164" t="str">
        <f>IF(E924="謝金",VLOOKUP(E924,支出入力表!F925:$M$2000,4,FALSE),"")</f>
        <v/>
      </c>
      <c r="H924" s="166" t="str">
        <f>IF(E924="謝金",VLOOKUP(E924,支出入力表!F925:$M$2000,5,FALSE),"")</f>
        <v/>
      </c>
      <c r="I924" s="167" t="str">
        <f>IF(E924="謝金",VLOOKUP(E924,支出入力表!F925:$M$2000,6,FALSE),"")</f>
        <v/>
      </c>
      <c r="J924" s="167" t="str">
        <f>IF(E924="謝金",VLOOKUP(E924,支出入力表!F925:$M$2000,7,FALSE),"")</f>
        <v/>
      </c>
      <c r="K924" s="168" t="str">
        <f>IF(E924="謝金",VLOOKUP(E924,支出入力表!F925:$M$2000,8,FALSE),"")</f>
        <v/>
      </c>
    </row>
    <row r="925" spans="2:11" x14ac:dyDescent="0.55000000000000004">
      <c r="B925" s="178" t="str">
        <f>IF(E925="謝金",支出入力表!A926,"")</f>
        <v/>
      </c>
      <c r="C925" s="164" t="str">
        <f>IF(E925="謝金",支出入力表!C926,"")</f>
        <v/>
      </c>
      <c r="D925" s="165" t="str">
        <f>IF(支出入力表!E926="謝金","謝金","")</f>
        <v/>
      </c>
      <c r="E925" s="165" t="str">
        <f>IF(支出入力表!F926="謝金","謝金","")</f>
        <v/>
      </c>
      <c r="F925" s="164" t="str">
        <f>IF(E925="謝金",VLOOKUP(E925,支出入力表!F926:$M$2000,3,FALSE),"")</f>
        <v/>
      </c>
      <c r="G925" s="164" t="str">
        <f>IF(E925="謝金",VLOOKUP(E925,支出入力表!F926:$M$2000,4,FALSE),"")</f>
        <v/>
      </c>
      <c r="H925" s="166" t="str">
        <f>IF(E925="謝金",VLOOKUP(E925,支出入力表!F926:$M$2000,5,FALSE),"")</f>
        <v/>
      </c>
      <c r="I925" s="167" t="str">
        <f>IF(E925="謝金",VLOOKUP(E925,支出入力表!F926:$M$2000,6,FALSE),"")</f>
        <v/>
      </c>
      <c r="J925" s="167" t="str">
        <f>IF(E925="謝金",VLOOKUP(E925,支出入力表!F926:$M$2000,7,FALSE),"")</f>
        <v/>
      </c>
      <c r="K925" s="168" t="str">
        <f>IF(E925="謝金",VLOOKUP(E925,支出入力表!F926:$M$2000,8,FALSE),"")</f>
        <v/>
      </c>
    </row>
    <row r="926" spans="2:11" x14ac:dyDescent="0.55000000000000004">
      <c r="B926" s="178" t="str">
        <f>IF(E926="謝金",支出入力表!A927,"")</f>
        <v/>
      </c>
      <c r="C926" s="164" t="str">
        <f>IF(E926="謝金",支出入力表!C927,"")</f>
        <v/>
      </c>
      <c r="D926" s="165" t="str">
        <f>IF(支出入力表!E927="謝金","謝金","")</f>
        <v/>
      </c>
      <c r="E926" s="165" t="str">
        <f>IF(支出入力表!F927="謝金","謝金","")</f>
        <v/>
      </c>
      <c r="F926" s="164" t="str">
        <f>IF(E926="謝金",VLOOKUP(E926,支出入力表!F927:$M$2000,3,FALSE),"")</f>
        <v/>
      </c>
      <c r="G926" s="164" t="str">
        <f>IF(E926="謝金",VLOOKUP(E926,支出入力表!F927:$M$2000,4,FALSE),"")</f>
        <v/>
      </c>
      <c r="H926" s="166" t="str">
        <f>IF(E926="謝金",VLOOKUP(E926,支出入力表!F927:$M$2000,5,FALSE),"")</f>
        <v/>
      </c>
      <c r="I926" s="167" t="str">
        <f>IF(E926="謝金",VLOOKUP(E926,支出入力表!F927:$M$2000,6,FALSE),"")</f>
        <v/>
      </c>
      <c r="J926" s="167" t="str">
        <f>IF(E926="謝金",VLOOKUP(E926,支出入力表!F927:$M$2000,7,FALSE),"")</f>
        <v/>
      </c>
      <c r="K926" s="168" t="str">
        <f>IF(E926="謝金",VLOOKUP(E926,支出入力表!F927:$M$2000,8,FALSE),"")</f>
        <v/>
      </c>
    </row>
    <row r="927" spans="2:11" x14ac:dyDescent="0.55000000000000004">
      <c r="B927" s="178" t="str">
        <f>IF(E927="謝金",支出入力表!A928,"")</f>
        <v/>
      </c>
      <c r="C927" s="164" t="str">
        <f>IF(E927="謝金",支出入力表!C928,"")</f>
        <v/>
      </c>
      <c r="D927" s="165" t="str">
        <f>IF(支出入力表!E928="謝金","謝金","")</f>
        <v/>
      </c>
      <c r="E927" s="165" t="str">
        <f>IF(支出入力表!F928="謝金","謝金","")</f>
        <v/>
      </c>
      <c r="F927" s="164" t="str">
        <f>IF(E927="謝金",VLOOKUP(E927,支出入力表!F928:$M$2000,3,FALSE),"")</f>
        <v/>
      </c>
      <c r="G927" s="164" t="str">
        <f>IF(E927="謝金",VLOOKUP(E927,支出入力表!F928:$M$2000,4,FALSE),"")</f>
        <v/>
      </c>
      <c r="H927" s="166" t="str">
        <f>IF(E927="謝金",VLOOKUP(E927,支出入力表!F928:$M$2000,5,FALSE),"")</f>
        <v/>
      </c>
      <c r="I927" s="167" t="str">
        <f>IF(E927="謝金",VLOOKUP(E927,支出入力表!F928:$M$2000,6,FALSE),"")</f>
        <v/>
      </c>
      <c r="J927" s="167" t="str">
        <f>IF(E927="謝金",VLOOKUP(E927,支出入力表!F928:$M$2000,7,FALSE),"")</f>
        <v/>
      </c>
      <c r="K927" s="168" t="str">
        <f>IF(E927="謝金",VLOOKUP(E927,支出入力表!F928:$M$2000,8,FALSE),"")</f>
        <v/>
      </c>
    </row>
    <row r="928" spans="2:11" x14ac:dyDescent="0.55000000000000004">
      <c r="B928" s="178" t="str">
        <f>IF(E928="謝金",支出入力表!A929,"")</f>
        <v/>
      </c>
      <c r="C928" s="164" t="str">
        <f>IF(E928="謝金",支出入力表!C929,"")</f>
        <v/>
      </c>
      <c r="D928" s="165" t="str">
        <f>IF(支出入力表!E929="謝金","謝金","")</f>
        <v/>
      </c>
      <c r="E928" s="165" t="str">
        <f>IF(支出入力表!F929="謝金","謝金","")</f>
        <v/>
      </c>
      <c r="F928" s="164" t="str">
        <f>IF(E928="謝金",VLOOKUP(E928,支出入力表!F929:$M$2000,3,FALSE),"")</f>
        <v/>
      </c>
      <c r="G928" s="164" t="str">
        <f>IF(E928="謝金",VLOOKUP(E928,支出入力表!F929:$M$2000,4,FALSE),"")</f>
        <v/>
      </c>
      <c r="H928" s="166" t="str">
        <f>IF(E928="謝金",VLOOKUP(E928,支出入力表!F929:$M$2000,5,FALSE),"")</f>
        <v/>
      </c>
      <c r="I928" s="167" t="str">
        <f>IF(E928="謝金",VLOOKUP(E928,支出入力表!F929:$M$2000,6,FALSE),"")</f>
        <v/>
      </c>
      <c r="J928" s="167" t="str">
        <f>IF(E928="謝金",VLOOKUP(E928,支出入力表!F929:$M$2000,7,FALSE),"")</f>
        <v/>
      </c>
      <c r="K928" s="168" t="str">
        <f>IF(E928="謝金",VLOOKUP(E928,支出入力表!F929:$M$2000,8,FALSE),"")</f>
        <v/>
      </c>
    </row>
    <row r="929" spans="2:11" x14ac:dyDescent="0.55000000000000004">
      <c r="B929" s="178" t="str">
        <f>IF(E929="謝金",支出入力表!A930,"")</f>
        <v/>
      </c>
      <c r="C929" s="164" t="str">
        <f>IF(E929="謝金",支出入力表!C930,"")</f>
        <v/>
      </c>
      <c r="D929" s="165" t="str">
        <f>IF(支出入力表!E930="謝金","謝金","")</f>
        <v/>
      </c>
      <c r="E929" s="165" t="str">
        <f>IF(支出入力表!F930="謝金","謝金","")</f>
        <v/>
      </c>
      <c r="F929" s="164" t="str">
        <f>IF(E929="謝金",VLOOKUP(E929,支出入力表!F930:$M$2000,3,FALSE),"")</f>
        <v/>
      </c>
      <c r="G929" s="164" t="str">
        <f>IF(E929="謝金",VLOOKUP(E929,支出入力表!F930:$M$2000,4,FALSE),"")</f>
        <v/>
      </c>
      <c r="H929" s="166" t="str">
        <f>IF(E929="謝金",VLOOKUP(E929,支出入力表!F930:$M$2000,5,FALSE),"")</f>
        <v/>
      </c>
      <c r="I929" s="167" t="str">
        <f>IF(E929="謝金",VLOOKUP(E929,支出入力表!F930:$M$2000,6,FALSE),"")</f>
        <v/>
      </c>
      <c r="J929" s="167" t="str">
        <f>IF(E929="謝金",VLOOKUP(E929,支出入力表!F930:$M$2000,7,FALSE),"")</f>
        <v/>
      </c>
      <c r="K929" s="168" t="str">
        <f>IF(E929="謝金",VLOOKUP(E929,支出入力表!F930:$M$2000,8,FALSE),"")</f>
        <v/>
      </c>
    </row>
    <row r="930" spans="2:11" x14ac:dyDescent="0.55000000000000004">
      <c r="B930" s="178" t="str">
        <f>IF(E930="謝金",支出入力表!A931,"")</f>
        <v/>
      </c>
      <c r="C930" s="164" t="str">
        <f>IF(E930="謝金",支出入力表!C931,"")</f>
        <v/>
      </c>
      <c r="D930" s="165" t="str">
        <f>IF(支出入力表!E931="謝金","謝金","")</f>
        <v/>
      </c>
      <c r="E930" s="165" t="str">
        <f>IF(支出入力表!F931="謝金","謝金","")</f>
        <v/>
      </c>
      <c r="F930" s="164" t="str">
        <f>IF(E930="謝金",VLOOKUP(E930,支出入力表!F931:$M$2000,3,FALSE),"")</f>
        <v/>
      </c>
      <c r="G930" s="164" t="str">
        <f>IF(E930="謝金",VLOOKUP(E930,支出入力表!F931:$M$2000,4,FALSE),"")</f>
        <v/>
      </c>
      <c r="H930" s="166" t="str">
        <f>IF(E930="謝金",VLOOKUP(E930,支出入力表!F931:$M$2000,5,FALSE),"")</f>
        <v/>
      </c>
      <c r="I930" s="167" t="str">
        <f>IF(E930="謝金",VLOOKUP(E930,支出入力表!F931:$M$2000,6,FALSE),"")</f>
        <v/>
      </c>
      <c r="J930" s="167" t="str">
        <f>IF(E930="謝金",VLOOKUP(E930,支出入力表!F931:$M$2000,7,FALSE),"")</f>
        <v/>
      </c>
      <c r="K930" s="168" t="str">
        <f>IF(E930="謝金",VLOOKUP(E930,支出入力表!F931:$M$2000,8,FALSE),"")</f>
        <v/>
      </c>
    </row>
    <row r="931" spans="2:11" x14ac:dyDescent="0.55000000000000004">
      <c r="B931" s="178" t="str">
        <f>IF(E931="謝金",支出入力表!A932,"")</f>
        <v/>
      </c>
      <c r="C931" s="164" t="str">
        <f>IF(E931="謝金",支出入力表!C932,"")</f>
        <v/>
      </c>
      <c r="D931" s="165" t="str">
        <f>IF(支出入力表!E932="謝金","謝金","")</f>
        <v/>
      </c>
      <c r="E931" s="165" t="str">
        <f>IF(支出入力表!F932="謝金","謝金","")</f>
        <v/>
      </c>
      <c r="F931" s="164" t="str">
        <f>IF(E931="謝金",VLOOKUP(E931,支出入力表!F932:$M$2000,3,FALSE),"")</f>
        <v/>
      </c>
      <c r="G931" s="164" t="str">
        <f>IF(E931="謝金",VLOOKUP(E931,支出入力表!F932:$M$2000,4,FALSE),"")</f>
        <v/>
      </c>
      <c r="H931" s="166" t="str">
        <f>IF(E931="謝金",VLOOKUP(E931,支出入力表!F932:$M$2000,5,FALSE),"")</f>
        <v/>
      </c>
      <c r="I931" s="167" t="str">
        <f>IF(E931="謝金",VLOOKUP(E931,支出入力表!F932:$M$2000,6,FALSE),"")</f>
        <v/>
      </c>
      <c r="J931" s="167" t="str">
        <f>IF(E931="謝金",VLOOKUP(E931,支出入力表!F932:$M$2000,7,FALSE),"")</f>
        <v/>
      </c>
      <c r="K931" s="168" t="str">
        <f>IF(E931="謝金",VLOOKUP(E931,支出入力表!F932:$M$2000,8,FALSE),"")</f>
        <v/>
      </c>
    </row>
    <row r="932" spans="2:11" x14ac:dyDescent="0.55000000000000004">
      <c r="B932" s="178" t="str">
        <f>IF(E932="謝金",支出入力表!A933,"")</f>
        <v/>
      </c>
      <c r="C932" s="164" t="str">
        <f>IF(E932="謝金",支出入力表!C933,"")</f>
        <v/>
      </c>
      <c r="D932" s="165" t="str">
        <f>IF(支出入力表!E933="謝金","謝金","")</f>
        <v/>
      </c>
      <c r="E932" s="165" t="str">
        <f>IF(支出入力表!F933="謝金","謝金","")</f>
        <v/>
      </c>
      <c r="F932" s="164" t="str">
        <f>IF(E932="謝金",VLOOKUP(E932,支出入力表!F933:$M$2000,3,FALSE),"")</f>
        <v/>
      </c>
      <c r="G932" s="164" t="str">
        <f>IF(E932="謝金",VLOOKUP(E932,支出入力表!F933:$M$2000,4,FALSE),"")</f>
        <v/>
      </c>
      <c r="H932" s="166" t="str">
        <f>IF(E932="謝金",VLOOKUP(E932,支出入力表!F933:$M$2000,5,FALSE),"")</f>
        <v/>
      </c>
      <c r="I932" s="167" t="str">
        <f>IF(E932="謝金",VLOOKUP(E932,支出入力表!F933:$M$2000,6,FALSE),"")</f>
        <v/>
      </c>
      <c r="J932" s="167" t="str">
        <f>IF(E932="謝金",VLOOKUP(E932,支出入力表!F933:$M$2000,7,FALSE),"")</f>
        <v/>
      </c>
      <c r="K932" s="168" t="str">
        <f>IF(E932="謝金",VLOOKUP(E932,支出入力表!F933:$M$2000,8,FALSE),"")</f>
        <v/>
      </c>
    </row>
    <row r="933" spans="2:11" x14ac:dyDescent="0.55000000000000004">
      <c r="B933" s="178" t="str">
        <f>IF(E933="謝金",支出入力表!A934,"")</f>
        <v/>
      </c>
      <c r="C933" s="164" t="str">
        <f>IF(E933="謝金",支出入力表!C934,"")</f>
        <v/>
      </c>
      <c r="D933" s="165" t="str">
        <f>IF(支出入力表!E934="謝金","謝金","")</f>
        <v/>
      </c>
      <c r="E933" s="165" t="str">
        <f>IF(支出入力表!F934="謝金","謝金","")</f>
        <v/>
      </c>
      <c r="F933" s="164" t="str">
        <f>IF(E933="謝金",VLOOKUP(E933,支出入力表!F934:$M$2000,3,FALSE),"")</f>
        <v/>
      </c>
      <c r="G933" s="164" t="str">
        <f>IF(E933="謝金",VLOOKUP(E933,支出入力表!F934:$M$2000,4,FALSE),"")</f>
        <v/>
      </c>
      <c r="H933" s="166" t="str">
        <f>IF(E933="謝金",VLOOKUP(E933,支出入力表!F934:$M$2000,5,FALSE),"")</f>
        <v/>
      </c>
      <c r="I933" s="167" t="str">
        <f>IF(E933="謝金",VLOOKUP(E933,支出入力表!F934:$M$2000,6,FALSE),"")</f>
        <v/>
      </c>
      <c r="J933" s="167" t="str">
        <f>IF(E933="謝金",VLOOKUP(E933,支出入力表!F934:$M$2000,7,FALSE),"")</f>
        <v/>
      </c>
      <c r="K933" s="168" t="str">
        <f>IF(E933="謝金",VLOOKUP(E933,支出入力表!F934:$M$2000,8,FALSE),"")</f>
        <v/>
      </c>
    </row>
    <row r="934" spans="2:11" x14ac:dyDescent="0.55000000000000004">
      <c r="B934" s="178" t="str">
        <f>IF(E934="謝金",支出入力表!A935,"")</f>
        <v/>
      </c>
      <c r="C934" s="164" t="str">
        <f>IF(E934="謝金",支出入力表!C935,"")</f>
        <v/>
      </c>
      <c r="D934" s="165" t="str">
        <f>IF(支出入力表!E935="謝金","謝金","")</f>
        <v/>
      </c>
      <c r="E934" s="165" t="str">
        <f>IF(支出入力表!F935="謝金","謝金","")</f>
        <v/>
      </c>
      <c r="F934" s="164" t="str">
        <f>IF(E934="謝金",VLOOKUP(E934,支出入力表!F935:$M$2000,3,FALSE),"")</f>
        <v/>
      </c>
      <c r="G934" s="164" t="str">
        <f>IF(E934="謝金",VLOOKUP(E934,支出入力表!F935:$M$2000,4,FALSE),"")</f>
        <v/>
      </c>
      <c r="H934" s="166" t="str">
        <f>IF(E934="謝金",VLOOKUP(E934,支出入力表!F935:$M$2000,5,FALSE),"")</f>
        <v/>
      </c>
      <c r="I934" s="167" t="str">
        <f>IF(E934="謝金",VLOOKUP(E934,支出入力表!F935:$M$2000,6,FALSE),"")</f>
        <v/>
      </c>
      <c r="J934" s="167" t="str">
        <f>IF(E934="謝金",VLOOKUP(E934,支出入力表!F935:$M$2000,7,FALSE),"")</f>
        <v/>
      </c>
      <c r="K934" s="168" t="str">
        <f>IF(E934="謝金",VLOOKUP(E934,支出入力表!F935:$M$2000,8,FALSE),"")</f>
        <v/>
      </c>
    </row>
    <row r="935" spans="2:11" x14ac:dyDescent="0.55000000000000004">
      <c r="B935" s="178" t="str">
        <f>IF(E935="謝金",支出入力表!A936,"")</f>
        <v/>
      </c>
      <c r="C935" s="164" t="str">
        <f>IF(E935="謝金",支出入力表!C936,"")</f>
        <v/>
      </c>
      <c r="D935" s="165" t="str">
        <f>IF(支出入力表!E936="謝金","謝金","")</f>
        <v/>
      </c>
      <c r="E935" s="165" t="str">
        <f>IF(支出入力表!F936="謝金","謝金","")</f>
        <v/>
      </c>
      <c r="F935" s="164" t="str">
        <f>IF(E935="謝金",VLOOKUP(E935,支出入力表!F936:$M$2000,3,FALSE),"")</f>
        <v/>
      </c>
      <c r="G935" s="164" t="str">
        <f>IF(E935="謝金",VLOOKUP(E935,支出入力表!F936:$M$2000,4,FALSE),"")</f>
        <v/>
      </c>
      <c r="H935" s="166" t="str">
        <f>IF(E935="謝金",VLOOKUP(E935,支出入力表!F936:$M$2000,5,FALSE),"")</f>
        <v/>
      </c>
      <c r="I935" s="167" t="str">
        <f>IF(E935="謝金",VLOOKUP(E935,支出入力表!F936:$M$2000,6,FALSE),"")</f>
        <v/>
      </c>
      <c r="J935" s="167" t="str">
        <f>IF(E935="謝金",VLOOKUP(E935,支出入力表!F936:$M$2000,7,FALSE),"")</f>
        <v/>
      </c>
      <c r="K935" s="168" t="str">
        <f>IF(E935="謝金",VLOOKUP(E935,支出入力表!F936:$M$2000,8,FALSE),"")</f>
        <v/>
      </c>
    </row>
    <row r="936" spans="2:11" x14ac:dyDescent="0.55000000000000004">
      <c r="B936" s="178" t="str">
        <f>IF(E936="謝金",支出入力表!A937,"")</f>
        <v/>
      </c>
      <c r="C936" s="164" t="str">
        <f>IF(E936="謝金",支出入力表!C937,"")</f>
        <v/>
      </c>
      <c r="D936" s="165" t="str">
        <f>IF(支出入力表!E937="謝金","謝金","")</f>
        <v/>
      </c>
      <c r="E936" s="165" t="str">
        <f>IF(支出入力表!F937="謝金","謝金","")</f>
        <v/>
      </c>
      <c r="F936" s="164" t="str">
        <f>IF(E936="謝金",VLOOKUP(E936,支出入力表!F937:$M$2000,3,FALSE),"")</f>
        <v/>
      </c>
      <c r="G936" s="164" t="str">
        <f>IF(E936="謝金",VLOOKUP(E936,支出入力表!F937:$M$2000,4,FALSE),"")</f>
        <v/>
      </c>
      <c r="H936" s="166" t="str">
        <f>IF(E936="謝金",VLOOKUP(E936,支出入力表!F937:$M$2000,5,FALSE),"")</f>
        <v/>
      </c>
      <c r="I936" s="167" t="str">
        <f>IF(E936="謝金",VLOOKUP(E936,支出入力表!F937:$M$2000,6,FALSE),"")</f>
        <v/>
      </c>
      <c r="J936" s="167" t="str">
        <f>IF(E936="謝金",VLOOKUP(E936,支出入力表!F937:$M$2000,7,FALSE),"")</f>
        <v/>
      </c>
      <c r="K936" s="168" t="str">
        <f>IF(E936="謝金",VLOOKUP(E936,支出入力表!F937:$M$2000,8,FALSE),"")</f>
        <v/>
      </c>
    </row>
    <row r="937" spans="2:11" x14ac:dyDescent="0.55000000000000004">
      <c r="B937" s="178" t="str">
        <f>IF(E937="謝金",支出入力表!A938,"")</f>
        <v/>
      </c>
      <c r="C937" s="164" t="str">
        <f>IF(E937="謝金",支出入力表!C938,"")</f>
        <v/>
      </c>
      <c r="D937" s="165" t="str">
        <f>IF(支出入力表!E938="謝金","謝金","")</f>
        <v/>
      </c>
      <c r="E937" s="165" t="str">
        <f>IF(支出入力表!F938="謝金","謝金","")</f>
        <v/>
      </c>
      <c r="F937" s="164" t="str">
        <f>IF(E937="謝金",VLOOKUP(E937,支出入力表!F938:$M$2000,3,FALSE),"")</f>
        <v/>
      </c>
      <c r="G937" s="164" t="str">
        <f>IF(E937="謝金",VLOOKUP(E937,支出入力表!F938:$M$2000,4,FALSE),"")</f>
        <v/>
      </c>
      <c r="H937" s="166" t="str">
        <f>IF(E937="謝金",VLOOKUP(E937,支出入力表!F938:$M$2000,5,FALSE),"")</f>
        <v/>
      </c>
      <c r="I937" s="167" t="str">
        <f>IF(E937="謝金",VLOOKUP(E937,支出入力表!F938:$M$2000,6,FALSE),"")</f>
        <v/>
      </c>
      <c r="J937" s="167" t="str">
        <f>IF(E937="謝金",VLOOKUP(E937,支出入力表!F938:$M$2000,7,FALSE),"")</f>
        <v/>
      </c>
      <c r="K937" s="168" t="str">
        <f>IF(E937="謝金",VLOOKUP(E937,支出入力表!F938:$M$2000,8,FALSE),"")</f>
        <v/>
      </c>
    </row>
    <row r="938" spans="2:11" x14ac:dyDescent="0.55000000000000004">
      <c r="B938" s="178" t="str">
        <f>IF(E938="謝金",支出入力表!A939,"")</f>
        <v/>
      </c>
      <c r="C938" s="164" t="str">
        <f>IF(E938="謝金",支出入力表!C939,"")</f>
        <v/>
      </c>
      <c r="D938" s="165" t="str">
        <f>IF(支出入力表!E939="謝金","謝金","")</f>
        <v/>
      </c>
      <c r="E938" s="165" t="str">
        <f>IF(支出入力表!F939="謝金","謝金","")</f>
        <v/>
      </c>
      <c r="F938" s="164" t="str">
        <f>IF(E938="謝金",VLOOKUP(E938,支出入力表!F939:$M$2000,3,FALSE),"")</f>
        <v/>
      </c>
      <c r="G938" s="164" t="str">
        <f>IF(E938="謝金",VLOOKUP(E938,支出入力表!F939:$M$2000,4,FALSE),"")</f>
        <v/>
      </c>
      <c r="H938" s="166" t="str">
        <f>IF(E938="謝金",VLOOKUP(E938,支出入力表!F939:$M$2000,5,FALSE),"")</f>
        <v/>
      </c>
      <c r="I938" s="167" t="str">
        <f>IF(E938="謝金",VLOOKUP(E938,支出入力表!F939:$M$2000,6,FALSE),"")</f>
        <v/>
      </c>
      <c r="J938" s="167" t="str">
        <f>IF(E938="謝金",VLOOKUP(E938,支出入力表!F939:$M$2000,7,FALSE),"")</f>
        <v/>
      </c>
      <c r="K938" s="168" t="str">
        <f>IF(E938="謝金",VLOOKUP(E938,支出入力表!F939:$M$2000,8,FALSE),"")</f>
        <v/>
      </c>
    </row>
    <row r="939" spans="2:11" x14ac:dyDescent="0.55000000000000004">
      <c r="B939" s="178" t="str">
        <f>IF(E939="謝金",支出入力表!A940,"")</f>
        <v/>
      </c>
      <c r="C939" s="164" t="str">
        <f>IF(E939="謝金",支出入力表!C940,"")</f>
        <v/>
      </c>
      <c r="D939" s="165" t="str">
        <f>IF(支出入力表!E940="謝金","謝金","")</f>
        <v/>
      </c>
      <c r="E939" s="165" t="str">
        <f>IF(支出入力表!F940="謝金","謝金","")</f>
        <v/>
      </c>
      <c r="F939" s="164" t="str">
        <f>IF(E939="謝金",VLOOKUP(E939,支出入力表!F940:$M$2000,3,FALSE),"")</f>
        <v/>
      </c>
      <c r="G939" s="164" t="str">
        <f>IF(E939="謝金",VLOOKUP(E939,支出入力表!F940:$M$2000,4,FALSE),"")</f>
        <v/>
      </c>
      <c r="H939" s="166" t="str">
        <f>IF(E939="謝金",VLOOKUP(E939,支出入力表!F940:$M$2000,5,FALSE),"")</f>
        <v/>
      </c>
      <c r="I939" s="167" t="str">
        <f>IF(E939="謝金",VLOOKUP(E939,支出入力表!F940:$M$2000,6,FALSE),"")</f>
        <v/>
      </c>
      <c r="J939" s="167" t="str">
        <f>IF(E939="謝金",VLOOKUP(E939,支出入力表!F940:$M$2000,7,FALSE),"")</f>
        <v/>
      </c>
      <c r="K939" s="168" t="str">
        <f>IF(E939="謝金",VLOOKUP(E939,支出入力表!F940:$M$2000,8,FALSE),"")</f>
        <v/>
      </c>
    </row>
    <row r="940" spans="2:11" x14ac:dyDescent="0.55000000000000004">
      <c r="B940" s="178" t="str">
        <f>IF(E940="謝金",支出入力表!A941,"")</f>
        <v/>
      </c>
      <c r="C940" s="164" t="str">
        <f>IF(E940="謝金",支出入力表!C941,"")</f>
        <v/>
      </c>
      <c r="D940" s="165" t="str">
        <f>IF(支出入力表!E941="謝金","謝金","")</f>
        <v/>
      </c>
      <c r="E940" s="165" t="str">
        <f>IF(支出入力表!F941="謝金","謝金","")</f>
        <v/>
      </c>
      <c r="F940" s="164" t="str">
        <f>IF(E940="謝金",VLOOKUP(E940,支出入力表!F941:$M$2000,3,FALSE),"")</f>
        <v/>
      </c>
      <c r="G940" s="164" t="str">
        <f>IF(E940="謝金",VLOOKUP(E940,支出入力表!F941:$M$2000,4,FALSE),"")</f>
        <v/>
      </c>
      <c r="H940" s="166" t="str">
        <f>IF(E940="謝金",VLOOKUP(E940,支出入力表!F941:$M$2000,5,FALSE),"")</f>
        <v/>
      </c>
      <c r="I940" s="167" t="str">
        <f>IF(E940="謝金",VLOOKUP(E940,支出入力表!F941:$M$2000,6,FALSE),"")</f>
        <v/>
      </c>
      <c r="J940" s="167" t="str">
        <f>IF(E940="謝金",VLOOKUP(E940,支出入力表!F941:$M$2000,7,FALSE),"")</f>
        <v/>
      </c>
      <c r="K940" s="168" t="str">
        <f>IF(E940="謝金",VLOOKUP(E940,支出入力表!F941:$M$2000,8,FALSE),"")</f>
        <v/>
      </c>
    </row>
    <row r="941" spans="2:11" x14ac:dyDescent="0.55000000000000004">
      <c r="B941" s="178" t="str">
        <f>IF(E941="謝金",支出入力表!A942,"")</f>
        <v/>
      </c>
      <c r="C941" s="164" t="str">
        <f>IF(E941="謝金",支出入力表!C942,"")</f>
        <v/>
      </c>
      <c r="D941" s="165" t="str">
        <f>IF(支出入力表!E942="謝金","謝金","")</f>
        <v/>
      </c>
      <c r="E941" s="165" t="str">
        <f>IF(支出入力表!F942="謝金","謝金","")</f>
        <v/>
      </c>
      <c r="F941" s="164" t="str">
        <f>IF(E941="謝金",VLOOKUP(E941,支出入力表!F942:$M$2000,3,FALSE),"")</f>
        <v/>
      </c>
      <c r="G941" s="164" t="str">
        <f>IF(E941="謝金",VLOOKUP(E941,支出入力表!F942:$M$2000,4,FALSE),"")</f>
        <v/>
      </c>
      <c r="H941" s="166" t="str">
        <f>IF(E941="謝金",VLOOKUP(E941,支出入力表!F942:$M$2000,5,FALSE),"")</f>
        <v/>
      </c>
      <c r="I941" s="167" t="str">
        <f>IF(E941="謝金",VLOOKUP(E941,支出入力表!F942:$M$2000,6,FALSE),"")</f>
        <v/>
      </c>
      <c r="J941" s="167" t="str">
        <f>IF(E941="謝金",VLOOKUP(E941,支出入力表!F942:$M$2000,7,FALSE),"")</f>
        <v/>
      </c>
      <c r="K941" s="168" t="str">
        <f>IF(E941="謝金",VLOOKUP(E941,支出入力表!F942:$M$2000,8,FALSE),"")</f>
        <v/>
      </c>
    </row>
    <row r="942" spans="2:11" x14ac:dyDescent="0.55000000000000004">
      <c r="B942" s="178" t="str">
        <f>IF(E942="謝金",支出入力表!A943,"")</f>
        <v/>
      </c>
      <c r="C942" s="164" t="str">
        <f>IF(E942="謝金",支出入力表!C943,"")</f>
        <v/>
      </c>
      <c r="D942" s="165" t="str">
        <f>IF(支出入力表!E943="謝金","謝金","")</f>
        <v/>
      </c>
      <c r="E942" s="165" t="str">
        <f>IF(支出入力表!F943="謝金","謝金","")</f>
        <v/>
      </c>
      <c r="F942" s="164" t="str">
        <f>IF(E942="謝金",VLOOKUP(E942,支出入力表!F943:$M$2000,3,FALSE),"")</f>
        <v/>
      </c>
      <c r="G942" s="164" t="str">
        <f>IF(E942="謝金",VLOOKUP(E942,支出入力表!F943:$M$2000,4,FALSE),"")</f>
        <v/>
      </c>
      <c r="H942" s="166" t="str">
        <f>IF(E942="謝金",VLOOKUP(E942,支出入力表!F943:$M$2000,5,FALSE),"")</f>
        <v/>
      </c>
      <c r="I942" s="167" t="str">
        <f>IF(E942="謝金",VLOOKUP(E942,支出入力表!F943:$M$2000,6,FALSE),"")</f>
        <v/>
      </c>
      <c r="J942" s="167" t="str">
        <f>IF(E942="謝金",VLOOKUP(E942,支出入力表!F943:$M$2000,7,FALSE),"")</f>
        <v/>
      </c>
      <c r="K942" s="168" t="str">
        <f>IF(E942="謝金",VLOOKUP(E942,支出入力表!F943:$M$2000,8,FALSE),"")</f>
        <v/>
      </c>
    </row>
    <row r="943" spans="2:11" x14ac:dyDescent="0.55000000000000004">
      <c r="B943" s="178" t="str">
        <f>IF(E943="謝金",支出入力表!A944,"")</f>
        <v/>
      </c>
      <c r="C943" s="164" t="str">
        <f>IF(E943="謝金",支出入力表!C944,"")</f>
        <v/>
      </c>
      <c r="D943" s="165" t="str">
        <f>IF(支出入力表!E944="謝金","謝金","")</f>
        <v/>
      </c>
      <c r="E943" s="165" t="str">
        <f>IF(支出入力表!F944="謝金","謝金","")</f>
        <v/>
      </c>
      <c r="F943" s="164" t="str">
        <f>IF(E943="謝金",VLOOKUP(E943,支出入力表!F944:$M$2000,3,FALSE),"")</f>
        <v/>
      </c>
      <c r="G943" s="164" t="str">
        <f>IF(E943="謝金",VLOOKUP(E943,支出入力表!F944:$M$2000,4,FALSE),"")</f>
        <v/>
      </c>
      <c r="H943" s="166" t="str">
        <f>IF(E943="謝金",VLOOKUP(E943,支出入力表!F944:$M$2000,5,FALSE),"")</f>
        <v/>
      </c>
      <c r="I943" s="167" t="str">
        <f>IF(E943="謝金",VLOOKUP(E943,支出入力表!F944:$M$2000,6,FALSE),"")</f>
        <v/>
      </c>
      <c r="J943" s="167" t="str">
        <f>IF(E943="謝金",VLOOKUP(E943,支出入力表!F944:$M$2000,7,FALSE),"")</f>
        <v/>
      </c>
      <c r="K943" s="168" t="str">
        <f>IF(E943="謝金",VLOOKUP(E943,支出入力表!F944:$M$2000,8,FALSE),"")</f>
        <v/>
      </c>
    </row>
    <row r="944" spans="2:11" x14ac:dyDescent="0.55000000000000004">
      <c r="B944" s="178" t="str">
        <f>IF(E944="謝金",支出入力表!A945,"")</f>
        <v/>
      </c>
      <c r="C944" s="164" t="str">
        <f>IF(E944="謝金",支出入力表!C945,"")</f>
        <v/>
      </c>
      <c r="D944" s="165" t="str">
        <f>IF(支出入力表!E945="謝金","謝金","")</f>
        <v/>
      </c>
      <c r="E944" s="165" t="str">
        <f>IF(支出入力表!F945="謝金","謝金","")</f>
        <v/>
      </c>
      <c r="F944" s="164" t="str">
        <f>IF(E944="謝金",VLOOKUP(E944,支出入力表!F945:$M$2000,3,FALSE),"")</f>
        <v/>
      </c>
      <c r="G944" s="164" t="str">
        <f>IF(E944="謝金",VLOOKUP(E944,支出入力表!F945:$M$2000,4,FALSE),"")</f>
        <v/>
      </c>
      <c r="H944" s="166" t="str">
        <f>IF(E944="謝金",VLOOKUP(E944,支出入力表!F945:$M$2000,5,FALSE),"")</f>
        <v/>
      </c>
      <c r="I944" s="167" t="str">
        <f>IF(E944="謝金",VLOOKUP(E944,支出入力表!F945:$M$2000,6,FALSE),"")</f>
        <v/>
      </c>
      <c r="J944" s="167" t="str">
        <f>IF(E944="謝金",VLOOKUP(E944,支出入力表!F945:$M$2000,7,FALSE),"")</f>
        <v/>
      </c>
      <c r="K944" s="168" t="str">
        <f>IF(E944="謝金",VLOOKUP(E944,支出入力表!F945:$M$2000,8,FALSE),"")</f>
        <v/>
      </c>
    </row>
    <row r="945" spans="2:11" x14ac:dyDescent="0.55000000000000004">
      <c r="B945" s="178" t="str">
        <f>IF(E945="謝金",支出入力表!A946,"")</f>
        <v/>
      </c>
      <c r="C945" s="164" t="str">
        <f>IF(E945="謝金",支出入力表!C946,"")</f>
        <v/>
      </c>
      <c r="D945" s="165" t="str">
        <f>IF(支出入力表!E946="謝金","謝金","")</f>
        <v/>
      </c>
      <c r="E945" s="165" t="str">
        <f>IF(支出入力表!F946="謝金","謝金","")</f>
        <v/>
      </c>
      <c r="F945" s="164" t="str">
        <f>IF(E945="謝金",VLOOKUP(E945,支出入力表!F946:$M$2000,3,FALSE),"")</f>
        <v/>
      </c>
      <c r="G945" s="164" t="str">
        <f>IF(E945="謝金",VLOOKUP(E945,支出入力表!F946:$M$2000,4,FALSE),"")</f>
        <v/>
      </c>
      <c r="H945" s="166" t="str">
        <f>IF(E945="謝金",VLOOKUP(E945,支出入力表!F946:$M$2000,5,FALSE),"")</f>
        <v/>
      </c>
      <c r="I945" s="167" t="str">
        <f>IF(E945="謝金",VLOOKUP(E945,支出入力表!F946:$M$2000,6,FALSE),"")</f>
        <v/>
      </c>
      <c r="J945" s="167" t="str">
        <f>IF(E945="謝金",VLOOKUP(E945,支出入力表!F946:$M$2000,7,FALSE),"")</f>
        <v/>
      </c>
      <c r="K945" s="168" t="str">
        <f>IF(E945="謝金",VLOOKUP(E945,支出入力表!F946:$M$2000,8,FALSE),"")</f>
        <v/>
      </c>
    </row>
    <row r="946" spans="2:11" x14ac:dyDescent="0.55000000000000004">
      <c r="B946" s="178" t="str">
        <f>IF(E946="謝金",支出入力表!A947,"")</f>
        <v/>
      </c>
      <c r="C946" s="164" t="str">
        <f>IF(E946="謝金",支出入力表!C947,"")</f>
        <v/>
      </c>
      <c r="D946" s="165" t="str">
        <f>IF(支出入力表!E947="謝金","謝金","")</f>
        <v/>
      </c>
      <c r="E946" s="165" t="str">
        <f>IF(支出入力表!F947="謝金","謝金","")</f>
        <v/>
      </c>
      <c r="F946" s="164" t="str">
        <f>IF(E946="謝金",VLOOKUP(E946,支出入力表!F947:$M$2000,3,FALSE),"")</f>
        <v/>
      </c>
      <c r="G946" s="164" t="str">
        <f>IF(E946="謝金",VLOOKUP(E946,支出入力表!F947:$M$2000,4,FALSE),"")</f>
        <v/>
      </c>
      <c r="H946" s="166" t="str">
        <f>IF(E946="謝金",VLOOKUP(E946,支出入力表!F947:$M$2000,5,FALSE),"")</f>
        <v/>
      </c>
      <c r="I946" s="167" t="str">
        <f>IF(E946="謝金",VLOOKUP(E946,支出入力表!F947:$M$2000,6,FALSE),"")</f>
        <v/>
      </c>
      <c r="J946" s="167" t="str">
        <f>IF(E946="謝金",VLOOKUP(E946,支出入力表!F947:$M$2000,7,FALSE),"")</f>
        <v/>
      </c>
      <c r="K946" s="168" t="str">
        <f>IF(E946="謝金",VLOOKUP(E946,支出入力表!F947:$M$2000,8,FALSE),"")</f>
        <v/>
      </c>
    </row>
    <row r="947" spans="2:11" x14ac:dyDescent="0.55000000000000004">
      <c r="B947" s="178" t="str">
        <f>IF(E947="謝金",支出入力表!A948,"")</f>
        <v/>
      </c>
      <c r="C947" s="164" t="str">
        <f>IF(E947="謝金",支出入力表!C948,"")</f>
        <v/>
      </c>
      <c r="D947" s="165" t="str">
        <f>IF(支出入力表!E948="謝金","謝金","")</f>
        <v/>
      </c>
      <c r="E947" s="165" t="str">
        <f>IF(支出入力表!F948="謝金","謝金","")</f>
        <v/>
      </c>
      <c r="F947" s="164" t="str">
        <f>IF(E947="謝金",VLOOKUP(E947,支出入力表!F948:$M$2000,3,FALSE),"")</f>
        <v/>
      </c>
      <c r="G947" s="164" t="str">
        <f>IF(E947="謝金",VLOOKUP(E947,支出入力表!F948:$M$2000,4,FALSE),"")</f>
        <v/>
      </c>
      <c r="H947" s="166" t="str">
        <f>IF(E947="謝金",VLOOKUP(E947,支出入力表!F948:$M$2000,5,FALSE),"")</f>
        <v/>
      </c>
      <c r="I947" s="167" t="str">
        <f>IF(E947="謝金",VLOOKUP(E947,支出入力表!F948:$M$2000,6,FALSE),"")</f>
        <v/>
      </c>
      <c r="J947" s="167" t="str">
        <f>IF(E947="謝金",VLOOKUP(E947,支出入力表!F948:$M$2000,7,FALSE),"")</f>
        <v/>
      </c>
      <c r="K947" s="168" t="str">
        <f>IF(E947="謝金",VLOOKUP(E947,支出入力表!F948:$M$2000,8,FALSE),"")</f>
        <v/>
      </c>
    </row>
    <row r="948" spans="2:11" x14ac:dyDescent="0.55000000000000004">
      <c r="B948" s="178" t="str">
        <f>IF(E948="謝金",支出入力表!A949,"")</f>
        <v/>
      </c>
      <c r="C948" s="164" t="str">
        <f>IF(E948="謝金",支出入力表!C949,"")</f>
        <v/>
      </c>
      <c r="D948" s="165" t="str">
        <f>IF(支出入力表!E949="謝金","謝金","")</f>
        <v/>
      </c>
      <c r="E948" s="165" t="str">
        <f>IF(支出入力表!F949="謝金","謝金","")</f>
        <v/>
      </c>
      <c r="F948" s="164" t="str">
        <f>IF(E948="謝金",VLOOKUP(E948,支出入力表!F949:$M$2000,3,FALSE),"")</f>
        <v/>
      </c>
      <c r="G948" s="164" t="str">
        <f>IF(E948="謝金",VLOOKUP(E948,支出入力表!F949:$M$2000,4,FALSE),"")</f>
        <v/>
      </c>
      <c r="H948" s="166" t="str">
        <f>IF(E948="謝金",VLOOKUP(E948,支出入力表!F949:$M$2000,5,FALSE),"")</f>
        <v/>
      </c>
      <c r="I948" s="167" t="str">
        <f>IF(E948="謝金",VLOOKUP(E948,支出入力表!F949:$M$2000,6,FALSE),"")</f>
        <v/>
      </c>
      <c r="J948" s="167" t="str">
        <f>IF(E948="謝金",VLOOKUP(E948,支出入力表!F949:$M$2000,7,FALSE),"")</f>
        <v/>
      </c>
      <c r="K948" s="168" t="str">
        <f>IF(E948="謝金",VLOOKUP(E948,支出入力表!F949:$M$2000,8,FALSE),"")</f>
        <v/>
      </c>
    </row>
    <row r="949" spans="2:11" x14ac:dyDescent="0.55000000000000004">
      <c r="B949" s="178" t="str">
        <f>IF(E949="謝金",支出入力表!A950,"")</f>
        <v/>
      </c>
      <c r="C949" s="164" t="str">
        <f>IF(E949="謝金",支出入力表!C950,"")</f>
        <v/>
      </c>
      <c r="D949" s="165" t="str">
        <f>IF(支出入力表!E950="謝金","謝金","")</f>
        <v/>
      </c>
      <c r="E949" s="165" t="str">
        <f>IF(支出入力表!F950="謝金","謝金","")</f>
        <v/>
      </c>
      <c r="F949" s="164" t="str">
        <f>IF(E949="謝金",VLOOKUP(E949,支出入力表!F950:$M$2000,3,FALSE),"")</f>
        <v/>
      </c>
      <c r="G949" s="164" t="str">
        <f>IF(E949="謝金",VLOOKUP(E949,支出入力表!F950:$M$2000,4,FALSE),"")</f>
        <v/>
      </c>
      <c r="H949" s="166" t="str">
        <f>IF(E949="謝金",VLOOKUP(E949,支出入力表!F950:$M$2000,5,FALSE),"")</f>
        <v/>
      </c>
      <c r="I949" s="167" t="str">
        <f>IF(E949="謝金",VLOOKUP(E949,支出入力表!F950:$M$2000,6,FALSE),"")</f>
        <v/>
      </c>
      <c r="J949" s="167" t="str">
        <f>IF(E949="謝金",VLOOKUP(E949,支出入力表!F950:$M$2000,7,FALSE),"")</f>
        <v/>
      </c>
      <c r="K949" s="168" t="str">
        <f>IF(E949="謝金",VLOOKUP(E949,支出入力表!F950:$M$2000,8,FALSE),"")</f>
        <v/>
      </c>
    </row>
    <row r="950" spans="2:11" x14ac:dyDescent="0.55000000000000004">
      <c r="B950" s="178" t="str">
        <f>IF(E950="謝金",支出入力表!A951,"")</f>
        <v/>
      </c>
      <c r="C950" s="164" t="str">
        <f>IF(E950="謝金",支出入力表!C951,"")</f>
        <v/>
      </c>
      <c r="D950" s="165" t="str">
        <f>IF(支出入力表!E951="謝金","謝金","")</f>
        <v/>
      </c>
      <c r="E950" s="165" t="str">
        <f>IF(支出入力表!F951="謝金","謝金","")</f>
        <v/>
      </c>
      <c r="F950" s="164" t="str">
        <f>IF(E950="謝金",VLOOKUP(E950,支出入力表!F951:$M$2000,3,FALSE),"")</f>
        <v/>
      </c>
      <c r="G950" s="164" t="str">
        <f>IF(E950="謝金",VLOOKUP(E950,支出入力表!F951:$M$2000,4,FALSE),"")</f>
        <v/>
      </c>
      <c r="H950" s="166" t="str">
        <f>IF(E950="謝金",VLOOKUP(E950,支出入力表!F951:$M$2000,5,FALSE),"")</f>
        <v/>
      </c>
      <c r="I950" s="167" t="str">
        <f>IF(E950="謝金",VLOOKUP(E950,支出入力表!F951:$M$2000,6,FALSE),"")</f>
        <v/>
      </c>
      <c r="J950" s="167" t="str">
        <f>IF(E950="謝金",VLOOKUP(E950,支出入力表!F951:$M$2000,7,FALSE),"")</f>
        <v/>
      </c>
      <c r="K950" s="168" t="str">
        <f>IF(E950="謝金",VLOOKUP(E950,支出入力表!F951:$M$2000,8,FALSE),"")</f>
        <v/>
      </c>
    </row>
    <row r="951" spans="2:11" x14ac:dyDescent="0.55000000000000004">
      <c r="B951" s="178" t="str">
        <f>IF(E951="謝金",支出入力表!A952,"")</f>
        <v/>
      </c>
      <c r="C951" s="164" t="str">
        <f>IF(E951="謝金",支出入力表!C952,"")</f>
        <v/>
      </c>
      <c r="D951" s="165" t="str">
        <f>IF(支出入力表!E952="謝金","謝金","")</f>
        <v/>
      </c>
      <c r="E951" s="165" t="str">
        <f>IF(支出入力表!F952="謝金","謝金","")</f>
        <v/>
      </c>
      <c r="F951" s="164" t="str">
        <f>IF(E951="謝金",VLOOKUP(E951,支出入力表!F952:$M$2000,3,FALSE),"")</f>
        <v/>
      </c>
      <c r="G951" s="164" t="str">
        <f>IF(E951="謝金",VLOOKUP(E951,支出入力表!F952:$M$2000,4,FALSE),"")</f>
        <v/>
      </c>
      <c r="H951" s="166" t="str">
        <f>IF(E951="謝金",VLOOKUP(E951,支出入力表!F952:$M$2000,5,FALSE),"")</f>
        <v/>
      </c>
      <c r="I951" s="167" t="str">
        <f>IF(E951="謝金",VLOOKUP(E951,支出入力表!F952:$M$2000,6,FALSE),"")</f>
        <v/>
      </c>
      <c r="J951" s="167" t="str">
        <f>IF(E951="謝金",VLOOKUP(E951,支出入力表!F952:$M$2000,7,FALSE),"")</f>
        <v/>
      </c>
      <c r="K951" s="168" t="str">
        <f>IF(E951="謝金",VLOOKUP(E951,支出入力表!F952:$M$2000,8,FALSE),"")</f>
        <v/>
      </c>
    </row>
    <row r="952" spans="2:11" x14ac:dyDescent="0.55000000000000004">
      <c r="B952" s="178" t="str">
        <f>IF(E952="謝金",支出入力表!A953,"")</f>
        <v/>
      </c>
      <c r="C952" s="164" t="str">
        <f>IF(E952="謝金",支出入力表!C953,"")</f>
        <v/>
      </c>
      <c r="D952" s="165" t="str">
        <f>IF(支出入力表!E953="謝金","謝金","")</f>
        <v/>
      </c>
      <c r="E952" s="165" t="str">
        <f>IF(支出入力表!F953="謝金","謝金","")</f>
        <v/>
      </c>
      <c r="F952" s="164" t="str">
        <f>IF(E952="謝金",VLOOKUP(E952,支出入力表!F953:$M$2000,3,FALSE),"")</f>
        <v/>
      </c>
      <c r="G952" s="164" t="str">
        <f>IF(E952="謝金",VLOOKUP(E952,支出入力表!F953:$M$2000,4,FALSE),"")</f>
        <v/>
      </c>
      <c r="H952" s="166" t="str">
        <f>IF(E952="謝金",VLOOKUP(E952,支出入力表!F953:$M$2000,5,FALSE),"")</f>
        <v/>
      </c>
      <c r="I952" s="167" t="str">
        <f>IF(E952="謝金",VLOOKUP(E952,支出入力表!F953:$M$2000,6,FALSE),"")</f>
        <v/>
      </c>
      <c r="J952" s="167" t="str">
        <f>IF(E952="謝金",VLOOKUP(E952,支出入力表!F953:$M$2000,7,FALSE),"")</f>
        <v/>
      </c>
      <c r="K952" s="168" t="str">
        <f>IF(E952="謝金",VLOOKUP(E952,支出入力表!F953:$M$2000,8,FALSE),"")</f>
        <v/>
      </c>
    </row>
    <row r="953" spans="2:11" x14ac:dyDescent="0.55000000000000004">
      <c r="B953" s="178" t="str">
        <f>IF(E953="謝金",支出入力表!A954,"")</f>
        <v/>
      </c>
      <c r="C953" s="164" t="str">
        <f>IF(E953="謝金",支出入力表!C954,"")</f>
        <v/>
      </c>
      <c r="D953" s="165" t="str">
        <f>IF(支出入力表!E954="謝金","謝金","")</f>
        <v/>
      </c>
      <c r="E953" s="165" t="str">
        <f>IF(支出入力表!F954="謝金","謝金","")</f>
        <v/>
      </c>
      <c r="F953" s="164" t="str">
        <f>IF(E953="謝金",VLOOKUP(E953,支出入力表!F954:$M$2000,3,FALSE),"")</f>
        <v/>
      </c>
      <c r="G953" s="164" t="str">
        <f>IF(E953="謝金",VLOOKUP(E953,支出入力表!F954:$M$2000,4,FALSE),"")</f>
        <v/>
      </c>
      <c r="H953" s="166" t="str">
        <f>IF(E953="謝金",VLOOKUP(E953,支出入力表!F954:$M$2000,5,FALSE),"")</f>
        <v/>
      </c>
      <c r="I953" s="167" t="str">
        <f>IF(E953="謝金",VLOOKUP(E953,支出入力表!F954:$M$2000,6,FALSE),"")</f>
        <v/>
      </c>
      <c r="J953" s="167" t="str">
        <f>IF(E953="謝金",VLOOKUP(E953,支出入力表!F954:$M$2000,7,FALSE),"")</f>
        <v/>
      </c>
      <c r="K953" s="168" t="str">
        <f>IF(E953="謝金",VLOOKUP(E953,支出入力表!F954:$M$2000,8,FALSE),"")</f>
        <v/>
      </c>
    </row>
    <row r="954" spans="2:11" x14ac:dyDescent="0.55000000000000004">
      <c r="B954" s="178" t="str">
        <f>IF(E954="謝金",支出入力表!A955,"")</f>
        <v/>
      </c>
      <c r="C954" s="164" t="str">
        <f>IF(E954="謝金",支出入力表!C955,"")</f>
        <v/>
      </c>
      <c r="D954" s="165" t="str">
        <f>IF(支出入力表!E955="謝金","謝金","")</f>
        <v/>
      </c>
      <c r="E954" s="165" t="str">
        <f>IF(支出入力表!F955="謝金","謝金","")</f>
        <v/>
      </c>
      <c r="F954" s="164" t="str">
        <f>IF(E954="謝金",VLOOKUP(E954,支出入力表!F955:$M$2000,3,FALSE),"")</f>
        <v/>
      </c>
      <c r="G954" s="164" t="str">
        <f>IF(E954="謝金",VLOOKUP(E954,支出入力表!F955:$M$2000,4,FALSE),"")</f>
        <v/>
      </c>
      <c r="H954" s="166" t="str">
        <f>IF(E954="謝金",VLOOKUP(E954,支出入力表!F955:$M$2000,5,FALSE),"")</f>
        <v/>
      </c>
      <c r="I954" s="167" t="str">
        <f>IF(E954="謝金",VLOOKUP(E954,支出入力表!F955:$M$2000,6,FALSE),"")</f>
        <v/>
      </c>
      <c r="J954" s="167" t="str">
        <f>IF(E954="謝金",VLOOKUP(E954,支出入力表!F955:$M$2000,7,FALSE),"")</f>
        <v/>
      </c>
      <c r="K954" s="168" t="str">
        <f>IF(E954="謝金",VLOOKUP(E954,支出入力表!F955:$M$2000,8,FALSE),"")</f>
        <v/>
      </c>
    </row>
    <row r="955" spans="2:11" x14ac:dyDescent="0.55000000000000004">
      <c r="B955" s="178" t="str">
        <f>IF(E955="謝金",支出入力表!A956,"")</f>
        <v/>
      </c>
      <c r="C955" s="164" t="str">
        <f>IF(E955="謝金",支出入力表!C956,"")</f>
        <v/>
      </c>
      <c r="D955" s="165" t="str">
        <f>IF(支出入力表!E956="謝金","謝金","")</f>
        <v/>
      </c>
      <c r="E955" s="165" t="str">
        <f>IF(支出入力表!F956="謝金","謝金","")</f>
        <v/>
      </c>
      <c r="F955" s="164" t="str">
        <f>IF(E955="謝金",VLOOKUP(E955,支出入力表!F956:$M$2000,3,FALSE),"")</f>
        <v/>
      </c>
      <c r="G955" s="164" t="str">
        <f>IF(E955="謝金",VLOOKUP(E955,支出入力表!F956:$M$2000,4,FALSE),"")</f>
        <v/>
      </c>
      <c r="H955" s="166" t="str">
        <f>IF(E955="謝金",VLOOKUP(E955,支出入力表!F956:$M$2000,5,FALSE),"")</f>
        <v/>
      </c>
      <c r="I955" s="167" t="str">
        <f>IF(E955="謝金",VLOOKUP(E955,支出入力表!F956:$M$2000,6,FALSE),"")</f>
        <v/>
      </c>
      <c r="J955" s="167" t="str">
        <f>IF(E955="謝金",VLOOKUP(E955,支出入力表!F956:$M$2000,7,FALSE),"")</f>
        <v/>
      </c>
      <c r="K955" s="168" t="str">
        <f>IF(E955="謝金",VLOOKUP(E955,支出入力表!F956:$M$2000,8,FALSE),"")</f>
        <v/>
      </c>
    </row>
    <row r="956" spans="2:11" x14ac:dyDescent="0.55000000000000004">
      <c r="B956" s="178" t="str">
        <f>IF(E956="謝金",支出入力表!A957,"")</f>
        <v/>
      </c>
      <c r="C956" s="164" t="str">
        <f>IF(E956="謝金",支出入力表!C957,"")</f>
        <v/>
      </c>
      <c r="D956" s="165" t="str">
        <f>IF(支出入力表!E957="謝金","謝金","")</f>
        <v/>
      </c>
      <c r="E956" s="165" t="str">
        <f>IF(支出入力表!F957="謝金","謝金","")</f>
        <v/>
      </c>
      <c r="F956" s="164" t="str">
        <f>IF(E956="謝金",VLOOKUP(E956,支出入力表!F957:$M$2000,3,FALSE),"")</f>
        <v/>
      </c>
      <c r="G956" s="164" t="str">
        <f>IF(E956="謝金",VLOOKUP(E956,支出入力表!F957:$M$2000,4,FALSE),"")</f>
        <v/>
      </c>
      <c r="H956" s="166" t="str">
        <f>IF(E956="謝金",VLOOKUP(E956,支出入力表!F957:$M$2000,5,FALSE),"")</f>
        <v/>
      </c>
      <c r="I956" s="167" t="str">
        <f>IF(E956="謝金",VLOOKUP(E956,支出入力表!F957:$M$2000,6,FALSE),"")</f>
        <v/>
      </c>
      <c r="J956" s="167" t="str">
        <f>IF(E956="謝金",VLOOKUP(E956,支出入力表!F957:$M$2000,7,FALSE),"")</f>
        <v/>
      </c>
      <c r="K956" s="168" t="str">
        <f>IF(E956="謝金",VLOOKUP(E956,支出入力表!F957:$M$2000,8,FALSE),"")</f>
        <v/>
      </c>
    </row>
    <row r="957" spans="2:11" x14ac:dyDescent="0.55000000000000004">
      <c r="B957" s="178" t="str">
        <f>IF(E957="謝金",支出入力表!A958,"")</f>
        <v/>
      </c>
      <c r="C957" s="164" t="str">
        <f>IF(E957="謝金",支出入力表!C958,"")</f>
        <v/>
      </c>
      <c r="D957" s="165" t="str">
        <f>IF(支出入力表!E958="謝金","謝金","")</f>
        <v/>
      </c>
      <c r="E957" s="165" t="str">
        <f>IF(支出入力表!F958="謝金","謝金","")</f>
        <v/>
      </c>
      <c r="F957" s="164" t="str">
        <f>IF(E957="謝金",VLOOKUP(E957,支出入力表!F958:$M$2000,3,FALSE),"")</f>
        <v/>
      </c>
      <c r="G957" s="164" t="str">
        <f>IF(E957="謝金",VLOOKUP(E957,支出入力表!F958:$M$2000,4,FALSE),"")</f>
        <v/>
      </c>
      <c r="H957" s="166" t="str">
        <f>IF(E957="謝金",VLOOKUP(E957,支出入力表!F958:$M$2000,5,FALSE),"")</f>
        <v/>
      </c>
      <c r="I957" s="167" t="str">
        <f>IF(E957="謝金",VLOOKUP(E957,支出入力表!F958:$M$2000,6,FALSE),"")</f>
        <v/>
      </c>
      <c r="J957" s="167" t="str">
        <f>IF(E957="謝金",VLOOKUP(E957,支出入力表!F958:$M$2000,7,FALSE),"")</f>
        <v/>
      </c>
      <c r="K957" s="168" t="str">
        <f>IF(E957="謝金",VLOOKUP(E957,支出入力表!F958:$M$2000,8,FALSE),"")</f>
        <v/>
      </c>
    </row>
    <row r="958" spans="2:11" x14ac:dyDescent="0.55000000000000004">
      <c r="B958" s="178" t="str">
        <f>IF(E958="謝金",支出入力表!A959,"")</f>
        <v/>
      </c>
      <c r="C958" s="164" t="str">
        <f>IF(E958="謝金",支出入力表!C959,"")</f>
        <v/>
      </c>
      <c r="D958" s="165" t="str">
        <f>IF(支出入力表!E959="謝金","謝金","")</f>
        <v/>
      </c>
      <c r="E958" s="165" t="str">
        <f>IF(支出入力表!F959="謝金","謝金","")</f>
        <v/>
      </c>
      <c r="F958" s="164" t="str">
        <f>IF(E958="謝金",VLOOKUP(E958,支出入力表!F959:$M$2000,3,FALSE),"")</f>
        <v/>
      </c>
      <c r="G958" s="164" t="str">
        <f>IF(E958="謝金",VLOOKUP(E958,支出入力表!F959:$M$2000,4,FALSE),"")</f>
        <v/>
      </c>
      <c r="H958" s="166" t="str">
        <f>IF(E958="謝金",VLOOKUP(E958,支出入力表!F959:$M$2000,5,FALSE),"")</f>
        <v/>
      </c>
      <c r="I958" s="167" t="str">
        <f>IF(E958="謝金",VLOOKUP(E958,支出入力表!F959:$M$2000,6,FALSE),"")</f>
        <v/>
      </c>
      <c r="J958" s="167" t="str">
        <f>IF(E958="謝金",VLOOKUP(E958,支出入力表!F959:$M$2000,7,FALSE),"")</f>
        <v/>
      </c>
      <c r="K958" s="168" t="str">
        <f>IF(E958="謝金",VLOOKUP(E958,支出入力表!F959:$M$2000,8,FALSE),"")</f>
        <v/>
      </c>
    </row>
    <row r="959" spans="2:11" x14ac:dyDescent="0.55000000000000004">
      <c r="B959" s="178" t="str">
        <f>IF(E959="謝金",支出入力表!A960,"")</f>
        <v/>
      </c>
      <c r="C959" s="164" t="str">
        <f>IF(E959="謝金",支出入力表!C960,"")</f>
        <v/>
      </c>
      <c r="D959" s="165" t="str">
        <f>IF(支出入力表!E960="謝金","謝金","")</f>
        <v/>
      </c>
      <c r="E959" s="165" t="str">
        <f>IF(支出入力表!F960="謝金","謝金","")</f>
        <v/>
      </c>
      <c r="F959" s="164" t="str">
        <f>IF(E959="謝金",VLOOKUP(E959,支出入力表!F960:$M$2000,3,FALSE),"")</f>
        <v/>
      </c>
      <c r="G959" s="164" t="str">
        <f>IF(E959="謝金",VLOOKUP(E959,支出入力表!F960:$M$2000,4,FALSE),"")</f>
        <v/>
      </c>
      <c r="H959" s="166" t="str">
        <f>IF(E959="謝金",VLOOKUP(E959,支出入力表!F960:$M$2000,5,FALSE),"")</f>
        <v/>
      </c>
      <c r="I959" s="167" t="str">
        <f>IF(E959="謝金",VLOOKUP(E959,支出入力表!F960:$M$2000,6,FALSE),"")</f>
        <v/>
      </c>
      <c r="J959" s="167" t="str">
        <f>IF(E959="謝金",VLOOKUP(E959,支出入力表!F960:$M$2000,7,FALSE),"")</f>
        <v/>
      </c>
      <c r="K959" s="168" t="str">
        <f>IF(E959="謝金",VLOOKUP(E959,支出入力表!F960:$M$2000,8,FALSE),"")</f>
        <v/>
      </c>
    </row>
    <row r="960" spans="2:11" x14ac:dyDescent="0.55000000000000004">
      <c r="B960" s="178" t="str">
        <f>IF(E960="謝金",支出入力表!A961,"")</f>
        <v/>
      </c>
      <c r="C960" s="164" t="str">
        <f>IF(E960="謝金",支出入力表!C961,"")</f>
        <v/>
      </c>
      <c r="D960" s="165" t="str">
        <f>IF(支出入力表!E961="謝金","謝金","")</f>
        <v/>
      </c>
      <c r="E960" s="165" t="str">
        <f>IF(支出入力表!F961="謝金","謝金","")</f>
        <v/>
      </c>
      <c r="F960" s="164" t="str">
        <f>IF(E960="謝金",VLOOKUP(E960,支出入力表!F961:$M$2000,3,FALSE),"")</f>
        <v/>
      </c>
      <c r="G960" s="164" t="str">
        <f>IF(E960="謝金",VLOOKUP(E960,支出入力表!F961:$M$2000,4,FALSE),"")</f>
        <v/>
      </c>
      <c r="H960" s="166" t="str">
        <f>IF(E960="謝金",VLOOKUP(E960,支出入力表!F961:$M$2000,5,FALSE),"")</f>
        <v/>
      </c>
      <c r="I960" s="167" t="str">
        <f>IF(E960="謝金",VLOOKUP(E960,支出入力表!F961:$M$2000,6,FALSE),"")</f>
        <v/>
      </c>
      <c r="J960" s="167" t="str">
        <f>IF(E960="謝金",VLOOKUP(E960,支出入力表!F961:$M$2000,7,FALSE),"")</f>
        <v/>
      </c>
      <c r="K960" s="168" t="str">
        <f>IF(E960="謝金",VLOOKUP(E960,支出入力表!F961:$M$2000,8,FALSE),"")</f>
        <v/>
      </c>
    </row>
    <row r="961" spans="2:11" x14ac:dyDescent="0.55000000000000004">
      <c r="B961" s="178" t="str">
        <f>IF(E961="謝金",支出入力表!A962,"")</f>
        <v/>
      </c>
      <c r="C961" s="164" t="str">
        <f>IF(E961="謝金",支出入力表!C962,"")</f>
        <v/>
      </c>
      <c r="D961" s="165" t="str">
        <f>IF(支出入力表!E962="謝金","謝金","")</f>
        <v/>
      </c>
      <c r="E961" s="165" t="str">
        <f>IF(支出入力表!F962="謝金","謝金","")</f>
        <v/>
      </c>
      <c r="F961" s="164" t="str">
        <f>IF(E961="謝金",VLOOKUP(E961,支出入力表!F962:$M$2000,3,FALSE),"")</f>
        <v/>
      </c>
      <c r="G961" s="164" t="str">
        <f>IF(E961="謝金",VLOOKUP(E961,支出入力表!F962:$M$2000,4,FALSE),"")</f>
        <v/>
      </c>
      <c r="H961" s="166" t="str">
        <f>IF(E961="謝金",VLOOKUP(E961,支出入力表!F962:$M$2000,5,FALSE),"")</f>
        <v/>
      </c>
      <c r="I961" s="167" t="str">
        <f>IF(E961="謝金",VLOOKUP(E961,支出入力表!F962:$M$2000,6,FALSE),"")</f>
        <v/>
      </c>
      <c r="J961" s="167" t="str">
        <f>IF(E961="謝金",VLOOKUP(E961,支出入力表!F962:$M$2000,7,FALSE),"")</f>
        <v/>
      </c>
      <c r="K961" s="168" t="str">
        <f>IF(E961="謝金",VLOOKUP(E961,支出入力表!F962:$M$2000,8,FALSE),"")</f>
        <v/>
      </c>
    </row>
    <row r="962" spans="2:11" x14ac:dyDescent="0.55000000000000004">
      <c r="B962" s="178" t="str">
        <f>IF(E962="謝金",支出入力表!A963,"")</f>
        <v/>
      </c>
      <c r="C962" s="164" t="str">
        <f>IF(E962="謝金",支出入力表!C963,"")</f>
        <v/>
      </c>
      <c r="D962" s="165" t="str">
        <f>IF(支出入力表!E963="謝金","謝金","")</f>
        <v/>
      </c>
      <c r="E962" s="165" t="str">
        <f>IF(支出入力表!F963="謝金","謝金","")</f>
        <v/>
      </c>
      <c r="F962" s="164" t="str">
        <f>IF(E962="謝金",VLOOKUP(E962,支出入力表!F963:$M$2000,3,FALSE),"")</f>
        <v/>
      </c>
      <c r="G962" s="164" t="str">
        <f>IF(E962="謝金",VLOOKUP(E962,支出入力表!F963:$M$2000,4,FALSE),"")</f>
        <v/>
      </c>
      <c r="H962" s="166" t="str">
        <f>IF(E962="謝金",VLOOKUP(E962,支出入力表!F963:$M$2000,5,FALSE),"")</f>
        <v/>
      </c>
      <c r="I962" s="167" t="str">
        <f>IF(E962="謝金",VLOOKUP(E962,支出入力表!F963:$M$2000,6,FALSE),"")</f>
        <v/>
      </c>
      <c r="J962" s="167" t="str">
        <f>IF(E962="謝金",VLOOKUP(E962,支出入力表!F963:$M$2000,7,FALSE),"")</f>
        <v/>
      </c>
      <c r="K962" s="168" t="str">
        <f>IF(E962="謝金",VLOOKUP(E962,支出入力表!F963:$M$2000,8,FALSE),"")</f>
        <v/>
      </c>
    </row>
    <row r="963" spans="2:11" x14ac:dyDescent="0.55000000000000004">
      <c r="B963" s="178" t="str">
        <f>IF(E963="謝金",支出入力表!A964,"")</f>
        <v/>
      </c>
      <c r="C963" s="164" t="str">
        <f>IF(E963="謝金",支出入力表!C964,"")</f>
        <v/>
      </c>
      <c r="D963" s="165" t="str">
        <f>IF(支出入力表!E964="謝金","謝金","")</f>
        <v/>
      </c>
      <c r="E963" s="165" t="str">
        <f>IF(支出入力表!F964="謝金","謝金","")</f>
        <v/>
      </c>
      <c r="F963" s="164" t="str">
        <f>IF(E963="謝金",VLOOKUP(E963,支出入力表!F964:$M$2000,3,FALSE),"")</f>
        <v/>
      </c>
      <c r="G963" s="164" t="str">
        <f>IF(E963="謝金",VLOOKUP(E963,支出入力表!F964:$M$2000,4,FALSE),"")</f>
        <v/>
      </c>
      <c r="H963" s="166" t="str">
        <f>IF(E963="謝金",VLOOKUP(E963,支出入力表!F964:$M$2000,5,FALSE),"")</f>
        <v/>
      </c>
      <c r="I963" s="167" t="str">
        <f>IF(E963="謝金",VLOOKUP(E963,支出入力表!F964:$M$2000,6,FALSE),"")</f>
        <v/>
      </c>
      <c r="J963" s="167" t="str">
        <f>IF(E963="謝金",VLOOKUP(E963,支出入力表!F964:$M$2000,7,FALSE),"")</f>
        <v/>
      </c>
      <c r="K963" s="168" t="str">
        <f>IF(E963="謝金",VLOOKUP(E963,支出入力表!F964:$M$2000,8,FALSE),"")</f>
        <v/>
      </c>
    </row>
    <row r="964" spans="2:11" x14ac:dyDescent="0.55000000000000004">
      <c r="B964" s="178" t="str">
        <f>IF(E964="謝金",支出入力表!A965,"")</f>
        <v/>
      </c>
      <c r="C964" s="164" t="str">
        <f>IF(E964="謝金",支出入力表!C965,"")</f>
        <v/>
      </c>
      <c r="D964" s="165" t="str">
        <f>IF(支出入力表!E965="謝金","謝金","")</f>
        <v/>
      </c>
      <c r="E964" s="165" t="str">
        <f>IF(支出入力表!F965="謝金","謝金","")</f>
        <v/>
      </c>
      <c r="F964" s="164" t="str">
        <f>IF(E964="謝金",VLOOKUP(E964,支出入力表!F965:$M$2000,3,FALSE),"")</f>
        <v/>
      </c>
      <c r="G964" s="164" t="str">
        <f>IF(E964="謝金",VLOOKUP(E964,支出入力表!F965:$M$2000,4,FALSE),"")</f>
        <v/>
      </c>
      <c r="H964" s="166" t="str">
        <f>IF(E964="謝金",VLOOKUP(E964,支出入力表!F965:$M$2000,5,FALSE),"")</f>
        <v/>
      </c>
      <c r="I964" s="167" t="str">
        <f>IF(E964="謝金",VLOOKUP(E964,支出入力表!F965:$M$2000,6,FALSE),"")</f>
        <v/>
      </c>
      <c r="J964" s="167" t="str">
        <f>IF(E964="謝金",VLOOKUP(E964,支出入力表!F965:$M$2000,7,FALSE),"")</f>
        <v/>
      </c>
      <c r="K964" s="168" t="str">
        <f>IF(E964="謝金",VLOOKUP(E964,支出入力表!F965:$M$2000,8,FALSE),"")</f>
        <v/>
      </c>
    </row>
    <row r="965" spans="2:11" x14ac:dyDescent="0.55000000000000004">
      <c r="B965" s="178" t="str">
        <f>IF(E965="謝金",支出入力表!A966,"")</f>
        <v/>
      </c>
      <c r="C965" s="164" t="str">
        <f>IF(E965="謝金",支出入力表!C966,"")</f>
        <v/>
      </c>
      <c r="D965" s="165" t="str">
        <f>IF(支出入力表!E966="謝金","謝金","")</f>
        <v/>
      </c>
      <c r="E965" s="165" t="str">
        <f>IF(支出入力表!F966="謝金","謝金","")</f>
        <v/>
      </c>
      <c r="F965" s="164" t="str">
        <f>IF(E965="謝金",VLOOKUP(E965,支出入力表!F966:$M$2000,3,FALSE),"")</f>
        <v/>
      </c>
      <c r="G965" s="164" t="str">
        <f>IF(E965="謝金",VLOOKUP(E965,支出入力表!F966:$M$2000,4,FALSE),"")</f>
        <v/>
      </c>
      <c r="H965" s="166" t="str">
        <f>IF(E965="謝金",VLOOKUP(E965,支出入力表!F966:$M$2000,5,FALSE),"")</f>
        <v/>
      </c>
      <c r="I965" s="167" t="str">
        <f>IF(E965="謝金",VLOOKUP(E965,支出入力表!F966:$M$2000,6,FALSE),"")</f>
        <v/>
      </c>
      <c r="J965" s="167" t="str">
        <f>IF(E965="謝金",VLOOKUP(E965,支出入力表!F966:$M$2000,7,FALSE),"")</f>
        <v/>
      </c>
      <c r="K965" s="168" t="str">
        <f>IF(E965="謝金",VLOOKUP(E965,支出入力表!F966:$M$2000,8,FALSE),"")</f>
        <v/>
      </c>
    </row>
    <row r="966" spans="2:11" x14ac:dyDescent="0.55000000000000004">
      <c r="B966" s="178" t="str">
        <f>IF(E966="謝金",支出入力表!A967,"")</f>
        <v/>
      </c>
      <c r="C966" s="164" t="str">
        <f>IF(E966="謝金",支出入力表!C967,"")</f>
        <v/>
      </c>
      <c r="D966" s="165" t="str">
        <f>IF(支出入力表!E967="謝金","謝金","")</f>
        <v/>
      </c>
      <c r="E966" s="165" t="str">
        <f>IF(支出入力表!F967="謝金","謝金","")</f>
        <v/>
      </c>
      <c r="F966" s="164" t="str">
        <f>IF(E966="謝金",VLOOKUP(E966,支出入力表!F967:$M$2000,3,FALSE),"")</f>
        <v/>
      </c>
      <c r="G966" s="164" t="str">
        <f>IF(E966="謝金",VLOOKUP(E966,支出入力表!F967:$M$2000,4,FALSE),"")</f>
        <v/>
      </c>
      <c r="H966" s="166" t="str">
        <f>IF(E966="謝金",VLOOKUP(E966,支出入力表!F967:$M$2000,5,FALSE),"")</f>
        <v/>
      </c>
      <c r="I966" s="167" t="str">
        <f>IF(E966="謝金",VLOOKUP(E966,支出入力表!F967:$M$2000,6,FALSE),"")</f>
        <v/>
      </c>
      <c r="J966" s="167" t="str">
        <f>IF(E966="謝金",VLOOKUP(E966,支出入力表!F967:$M$2000,7,FALSE),"")</f>
        <v/>
      </c>
      <c r="K966" s="168" t="str">
        <f>IF(E966="謝金",VLOOKUP(E966,支出入力表!F967:$M$2000,8,FALSE),"")</f>
        <v/>
      </c>
    </row>
    <row r="967" spans="2:11" x14ac:dyDescent="0.55000000000000004">
      <c r="B967" s="178" t="str">
        <f>IF(E967="謝金",支出入力表!A968,"")</f>
        <v/>
      </c>
      <c r="C967" s="164" t="str">
        <f>IF(E967="謝金",支出入力表!C968,"")</f>
        <v/>
      </c>
      <c r="D967" s="165" t="str">
        <f>IF(支出入力表!E968="謝金","謝金","")</f>
        <v/>
      </c>
      <c r="E967" s="165" t="str">
        <f>IF(支出入力表!F968="謝金","謝金","")</f>
        <v/>
      </c>
      <c r="F967" s="164" t="str">
        <f>IF(E967="謝金",VLOOKUP(E967,支出入力表!F968:$M$2000,3,FALSE),"")</f>
        <v/>
      </c>
      <c r="G967" s="164" t="str">
        <f>IF(E967="謝金",VLOOKUP(E967,支出入力表!F968:$M$2000,4,FALSE),"")</f>
        <v/>
      </c>
      <c r="H967" s="166" t="str">
        <f>IF(E967="謝金",VLOOKUP(E967,支出入力表!F968:$M$2000,5,FALSE),"")</f>
        <v/>
      </c>
      <c r="I967" s="167" t="str">
        <f>IF(E967="謝金",VLOOKUP(E967,支出入力表!F968:$M$2000,6,FALSE),"")</f>
        <v/>
      </c>
      <c r="J967" s="167" t="str">
        <f>IF(E967="謝金",VLOOKUP(E967,支出入力表!F968:$M$2000,7,FALSE),"")</f>
        <v/>
      </c>
      <c r="K967" s="168" t="str">
        <f>IF(E967="謝金",VLOOKUP(E967,支出入力表!F968:$M$2000,8,FALSE),"")</f>
        <v/>
      </c>
    </row>
    <row r="968" spans="2:11" x14ac:dyDescent="0.55000000000000004">
      <c r="B968" s="178" t="str">
        <f>IF(E968="謝金",支出入力表!A969,"")</f>
        <v/>
      </c>
      <c r="C968" s="164" t="str">
        <f>IF(E968="謝金",支出入力表!C969,"")</f>
        <v/>
      </c>
      <c r="D968" s="165" t="str">
        <f>IF(支出入力表!E969="謝金","謝金","")</f>
        <v/>
      </c>
      <c r="E968" s="165" t="str">
        <f>IF(支出入力表!F969="謝金","謝金","")</f>
        <v/>
      </c>
      <c r="F968" s="164" t="str">
        <f>IF(E968="謝金",VLOOKUP(E968,支出入力表!F969:$M$2000,3,FALSE),"")</f>
        <v/>
      </c>
      <c r="G968" s="164" t="str">
        <f>IF(E968="謝金",VLOOKUP(E968,支出入力表!F969:$M$2000,4,FALSE),"")</f>
        <v/>
      </c>
      <c r="H968" s="166" t="str">
        <f>IF(E968="謝金",VLOOKUP(E968,支出入力表!F969:$M$2000,5,FALSE),"")</f>
        <v/>
      </c>
      <c r="I968" s="167" t="str">
        <f>IF(E968="謝金",VLOOKUP(E968,支出入力表!F969:$M$2000,6,FALSE),"")</f>
        <v/>
      </c>
      <c r="J968" s="167" t="str">
        <f>IF(E968="謝金",VLOOKUP(E968,支出入力表!F969:$M$2000,7,FALSE),"")</f>
        <v/>
      </c>
      <c r="K968" s="168" t="str">
        <f>IF(E968="謝金",VLOOKUP(E968,支出入力表!F969:$M$2000,8,FALSE),"")</f>
        <v/>
      </c>
    </row>
    <row r="969" spans="2:11" x14ac:dyDescent="0.55000000000000004">
      <c r="B969" s="178" t="str">
        <f>IF(E969="謝金",支出入力表!A970,"")</f>
        <v/>
      </c>
      <c r="C969" s="164" t="str">
        <f>IF(E969="謝金",支出入力表!C970,"")</f>
        <v/>
      </c>
      <c r="D969" s="165" t="str">
        <f>IF(支出入力表!E970="謝金","謝金","")</f>
        <v/>
      </c>
      <c r="E969" s="165" t="str">
        <f>IF(支出入力表!F970="謝金","謝金","")</f>
        <v/>
      </c>
      <c r="F969" s="164" t="str">
        <f>IF(E969="謝金",VLOOKUP(E969,支出入力表!F970:$M$2000,3,FALSE),"")</f>
        <v/>
      </c>
      <c r="G969" s="164" t="str">
        <f>IF(E969="謝金",VLOOKUP(E969,支出入力表!F970:$M$2000,4,FALSE),"")</f>
        <v/>
      </c>
      <c r="H969" s="166" t="str">
        <f>IF(E969="謝金",VLOOKUP(E969,支出入力表!F970:$M$2000,5,FALSE),"")</f>
        <v/>
      </c>
      <c r="I969" s="167" t="str">
        <f>IF(E969="謝金",VLOOKUP(E969,支出入力表!F970:$M$2000,6,FALSE),"")</f>
        <v/>
      </c>
      <c r="J969" s="167" t="str">
        <f>IF(E969="謝金",VLOOKUP(E969,支出入力表!F970:$M$2000,7,FALSE),"")</f>
        <v/>
      </c>
      <c r="K969" s="168" t="str">
        <f>IF(E969="謝金",VLOOKUP(E969,支出入力表!F970:$M$2000,8,FALSE),"")</f>
        <v/>
      </c>
    </row>
    <row r="970" spans="2:11" x14ac:dyDescent="0.55000000000000004">
      <c r="B970" s="178" t="str">
        <f>IF(E970="謝金",支出入力表!A971,"")</f>
        <v/>
      </c>
      <c r="C970" s="164" t="str">
        <f>IF(E970="謝金",支出入力表!C971,"")</f>
        <v/>
      </c>
      <c r="D970" s="165" t="str">
        <f>IF(支出入力表!E971="謝金","謝金","")</f>
        <v/>
      </c>
      <c r="E970" s="165" t="str">
        <f>IF(支出入力表!F971="謝金","謝金","")</f>
        <v/>
      </c>
      <c r="F970" s="164" t="str">
        <f>IF(E970="謝金",VLOOKUP(E970,支出入力表!F971:$M$2000,3,FALSE),"")</f>
        <v/>
      </c>
      <c r="G970" s="164" t="str">
        <f>IF(E970="謝金",VLOOKUP(E970,支出入力表!F971:$M$2000,4,FALSE),"")</f>
        <v/>
      </c>
      <c r="H970" s="166" t="str">
        <f>IF(E970="謝金",VLOOKUP(E970,支出入力表!F971:$M$2000,5,FALSE),"")</f>
        <v/>
      </c>
      <c r="I970" s="167" t="str">
        <f>IF(E970="謝金",VLOOKUP(E970,支出入力表!F971:$M$2000,6,FALSE),"")</f>
        <v/>
      </c>
      <c r="J970" s="167" t="str">
        <f>IF(E970="謝金",VLOOKUP(E970,支出入力表!F971:$M$2000,7,FALSE),"")</f>
        <v/>
      </c>
      <c r="K970" s="168" t="str">
        <f>IF(E970="謝金",VLOOKUP(E970,支出入力表!F971:$M$2000,8,FALSE),"")</f>
        <v/>
      </c>
    </row>
    <row r="971" spans="2:11" x14ac:dyDescent="0.55000000000000004">
      <c r="B971" s="178" t="str">
        <f>IF(E971="謝金",支出入力表!A972,"")</f>
        <v/>
      </c>
      <c r="C971" s="164" t="str">
        <f>IF(E971="謝金",支出入力表!C972,"")</f>
        <v/>
      </c>
      <c r="D971" s="165" t="str">
        <f>IF(支出入力表!E972="謝金","謝金","")</f>
        <v/>
      </c>
      <c r="E971" s="165" t="str">
        <f>IF(支出入力表!F972="謝金","謝金","")</f>
        <v/>
      </c>
      <c r="F971" s="164" t="str">
        <f>IF(E971="謝金",VLOOKUP(E971,支出入力表!F972:$M$2000,3,FALSE),"")</f>
        <v/>
      </c>
      <c r="G971" s="164" t="str">
        <f>IF(E971="謝金",VLOOKUP(E971,支出入力表!F972:$M$2000,4,FALSE),"")</f>
        <v/>
      </c>
      <c r="H971" s="166" t="str">
        <f>IF(E971="謝金",VLOOKUP(E971,支出入力表!F972:$M$2000,5,FALSE),"")</f>
        <v/>
      </c>
      <c r="I971" s="167" t="str">
        <f>IF(E971="謝金",VLOOKUP(E971,支出入力表!F972:$M$2000,6,FALSE),"")</f>
        <v/>
      </c>
      <c r="J971" s="167" t="str">
        <f>IF(E971="謝金",VLOOKUP(E971,支出入力表!F972:$M$2000,7,FALSE),"")</f>
        <v/>
      </c>
      <c r="K971" s="168" t="str">
        <f>IF(E971="謝金",VLOOKUP(E971,支出入力表!F972:$M$2000,8,FALSE),"")</f>
        <v/>
      </c>
    </row>
    <row r="972" spans="2:11" x14ac:dyDescent="0.55000000000000004">
      <c r="B972" s="178" t="str">
        <f>IF(E972="謝金",支出入力表!A973,"")</f>
        <v/>
      </c>
      <c r="C972" s="164" t="str">
        <f>IF(E972="謝金",支出入力表!C973,"")</f>
        <v/>
      </c>
      <c r="D972" s="165" t="str">
        <f>IF(支出入力表!E973="謝金","謝金","")</f>
        <v/>
      </c>
      <c r="E972" s="165" t="str">
        <f>IF(支出入力表!F973="謝金","謝金","")</f>
        <v/>
      </c>
      <c r="F972" s="164" t="str">
        <f>IF(E972="謝金",VLOOKUP(E972,支出入力表!F973:$M$2000,3,FALSE),"")</f>
        <v/>
      </c>
      <c r="G972" s="164" t="str">
        <f>IF(E972="謝金",VLOOKUP(E972,支出入力表!F973:$M$2000,4,FALSE),"")</f>
        <v/>
      </c>
      <c r="H972" s="166" t="str">
        <f>IF(E972="謝金",VLOOKUP(E972,支出入力表!F973:$M$2000,5,FALSE),"")</f>
        <v/>
      </c>
      <c r="I972" s="167" t="str">
        <f>IF(E972="謝金",VLOOKUP(E972,支出入力表!F973:$M$2000,6,FALSE),"")</f>
        <v/>
      </c>
      <c r="J972" s="167" t="str">
        <f>IF(E972="謝金",VLOOKUP(E972,支出入力表!F973:$M$2000,7,FALSE),"")</f>
        <v/>
      </c>
      <c r="K972" s="168" t="str">
        <f>IF(E972="謝金",VLOOKUP(E972,支出入力表!F973:$M$2000,8,FALSE),"")</f>
        <v/>
      </c>
    </row>
    <row r="973" spans="2:11" x14ac:dyDescent="0.55000000000000004">
      <c r="B973" s="178" t="str">
        <f>IF(E973="謝金",支出入力表!A974,"")</f>
        <v/>
      </c>
      <c r="C973" s="164" t="str">
        <f>IF(E973="謝金",支出入力表!C974,"")</f>
        <v/>
      </c>
      <c r="D973" s="165" t="str">
        <f>IF(支出入力表!E974="謝金","謝金","")</f>
        <v/>
      </c>
      <c r="E973" s="165" t="str">
        <f>IF(支出入力表!F974="謝金","謝金","")</f>
        <v/>
      </c>
      <c r="F973" s="164" t="str">
        <f>IF(E973="謝金",VLOOKUP(E973,支出入力表!F974:$M$2000,3,FALSE),"")</f>
        <v/>
      </c>
      <c r="G973" s="164" t="str">
        <f>IF(E973="謝金",VLOOKUP(E973,支出入力表!F974:$M$2000,4,FALSE),"")</f>
        <v/>
      </c>
      <c r="H973" s="166" t="str">
        <f>IF(E973="謝金",VLOOKUP(E973,支出入力表!F974:$M$2000,5,FALSE),"")</f>
        <v/>
      </c>
      <c r="I973" s="167" t="str">
        <f>IF(E973="謝金",VLOOKUP(E973,支出入力表!F974:$M$2000,6,FALSE),"")</f>
        <v/>
      </c>
      <c r="J973" s="167" t="str">
        <f>IF(E973="謝金",VLOOKUP(E973,支出入力表!F974:$M$2000,7,FALSE),"")</f>
        <v/>
      </c>
      <c r="K973" s="168" t="str">
        <f>IF(E973="謝金",VLOOKUP(E973,支出入力表!F974:$M$2000,8,FALSE),"")</f>
        <v/>
      </c>
    </row>
    <row r="974" spans="2:11" x14ac:dyDescent="0.55000000000000004">
      <c r="B974" s="178" t="str">
        <f>IF(E974="謝金",支出入力表!A975,"")</f>
        <v/>
      </c>
      <c r="C974" s="164" t="str">
        <f>IF(E974="謝金",支出入力表!C975,"")</f>
        <v/>
      </c>
      <c r="D974" s="165" t="str">
        <f>IF(支出入力表!E975="謝金","謝金","")</f>
        <v/>
      </c>
      <c r="E974" s="165" t="str">
        <f>IF(支出入力表!F975="謝金","謝金","")</f>
        <v/>
      </c>
      <c r="F974" s="164" t="str">
        <f>IF(E974="謝金",VLOOKUP(E974,支出入力表!F975:$M$2000,3,FALSE),"")</f>
        <v/>
      </c>
      <c r="G974" s="164" t="str">
        <f>IF(E974="謝金",VLOOKUP(E974,支出入力表!F975:$M$2000,4,FALSE),"")</f>
        <v/>
      </c>
      <c r="H974" s="166" t="str">
        <f>IF(E974="謝金",VLOOKUP(E974,支出入力表!F975:$M$2000,5,FALSE),"")</f>
        <v/>
      </c>
      <c r="I974" s="167" t="str">
        <f>IF(E974="謝金",VLOOKUP(E974,支出入力表!F975:$M$2000,6,FALSE),"")</f>
        <v/>
      </c>
      <c r="J974" s="167" t="str">
        <f>IF(E974="謝金",VLOOKUP(E974,支出入力表!F975:$M$2000,7,FALSE),"")</f>
        <v/>
      </c>
      <c r="K974" s="168" t="str">
        <f>IF(E974="謝金",VLOOKUP(E974,支出入力表!F975:$M$2000,8,FALSE),"")</f>
        <v/>
      </c>
    </row>
    <row r="975" spans="2:11" x14ac:dyDescent="0.55000000000000004">
      <c r="B975" s="178" t="str">
        <f>IF(E975="謝金",支出入力表!A976,"")</f>
        <v/>
      </c>
      <c r="C975" s="164" t="str">
        <f>IF(E975="謝金",支出入力表!C976,"")</f>
        <v/>
      </c>
      <c r="D975" s="165" t="str">
        <f>IF(支出入力表!E976="謝金","謝金","")</f>
        <v/>
      </c>
      <c r="E975" s="165" t="str">
        <f>IF(支出入力表!F976="謝金","謝金","")</f>
        <v/>
      </c>
      <c r="F975" s="164" t="str">
        <f>IF(E975="謝金",VLOOKUP(E975,支出入力表!F976:$M$2000,3,FALSE),"")</f>
        <v/>
      </c>
      <c r="G975" s="164" t="str">
        <f>IF(E975="謝金",VLOOKUP(E975,支出入力表!F976:$M$2000,4,FALSE),"")</f>
        <v/>
      </c>
      <c r="H975" s="166" t="str">
        <f>IF(E975="謝金",VLOOKUP(E975,支出入力表!F976:$M$2000,5,FALSE),"")</f>
        <v/>
      </c>
      <c r="I975" s="167" t="str">
        <f>IF(E975="謝金",VLOOKUP(E975,支出入力表!F976:$M$2000,6,FALSE),"")</f>
        <v/>
      </c>
      <c r="J975" s="167" t="str">
        <f>IF(E975="謝金",VLOOKUP(E975,支出入力表!F976:$M$2000,7,FALSE),"")</f>
        <v/>
      </c>
      <c r="K975" s="168" t="str">
        <f>IF(E975="謝金",VLOOKUP(E975,支出入力表!F976:$M$2000,8,FALSE),"")</f>
        <v/>
      </c>
    </row>
    <row r="976" spans="2:11" x14ac:dyDescent="0.55000000000000004">
      <c r="B976" s="178" t="str">
        <f>IF(E976="謝金",支出入力表!A977,"")</f>
        <v/>
      </c>
      <c r="C976" s="164" t="str">
        <f>IF(E976="謝金",支出入力表!C977,"")</f>
        <v/>
      </c>
      <c r="D976" s="165" t="str">
        <f>IF(支出入力表!E977="謝金","謝金","")</f>
        <v/>
      </c>
      <c r="E976" s="165" t="str">
        <f>IF(支出入力表!F977="謝金","謝金","")</f>
        <v/>
      </c>
      <c r="F976" s="164" t="str">
        <f>IF(E976="謝金",VLOOKUP(E976,支出入力表!F977:$M$2000,3,FALSE),"")</f>
        <v/>
      </c>
      <c r="G976" s="164" t="str">
        <f>IF(E976="謝金",VLOOKUP(E976,支出入力表!F977:$M$2000,4,FALSE),"")</f>
        <v/>
      </c>
      <c r="H976" s="166" t="str">
        <f>IF(E976="謝金",VLOOKUP(E976,支出入力表!F977:$M$2000,5,FALSE),"")</f>
        <v/>
      </c>
      <c r="I976" s="167" t="str">
        <f>IF(E976="謝金",VLOOKUP(E976,支出入力表!F977:$M$2000,6,FALSE),"")</f>
        <v/>
      </c>
      <c r="J976" s="167" t="str">
        <f>IF(E976="謝金",VLOOKUP(E976,支出入力表!F977:$M$2000,7,FALSE),"")</f>
        <v/>
      </c>
      <c r="K976" s="168" t="str">
        <f>IF(E976="謝金",VLOOKUP(E976,支出入力表!F977:$M$2000,8,FALSE),"")</f>
        <v/>
      </c>
    </row>
    <row r="977" spans="2:11" x14ac:dyDescent="0.55000000000000004">
      <c r="B977" s="178" t="str">
        <f>IF(E977="謝金",支出入力表!A978,"")</f>
        <v/>
      </c>
      <c r="C977" s="164" t="str">
        <f>IF(E977="謝金",支出入力表!C978,"")</f>
        <v/>
      </c>
      <c r="D977" s="165" t="str">
        <f>IF(支出入力表!E978="謝金","謝金","")</f>
        <v/>
      </c>
      <c r="E977" s="165" t="str">
        <f>IF(支出入力表!F978="謝金","謝金","")</f>
        <v/>
      </c>
      <c r="F977" s="164" t="str">
        <f>IF(E977="謝金",VLOOKUP(E977,支出入力表!F978:$M$2000,3,FALSE),"")</f>
        <v/>
      </c>
      <c r="G977" s="164" t="str">
        <f>IF(E977="謝金",VLOOKUP(E977,支出入力表!F978:$M$2000,4,FALSE),"")</f>
        <v/>
      </c>
      <c r="H977" s="166" t="str">
        <f>IF(E977="謝金",VLOOKUP(E977,支出入力表!F978:$M$2000,5,FALSE),"")</f>
        <v/>
      </c>
      <c r="I977" s="167" t="str">
        <f>IF(E977="謝金",VLOOKUP(E977,支出入力表!F978:$M$2000,6,FALSE),"")</f>
        <v/>
      </c>
      <c r="J977" s="167" t="str">
        <f>IF(E977="謝金",VLOOKUP(E977,支出入力表!F978:$M$2000,7,FALSE),"")</f>
        <v/>
      </c>
      <c r="K977" s="168" t="str">
        <f>IF(E977="謝金",VLOOKUP(E977,支出入力表!F978:$M$2000,8,FALSE),"")</f>
        <v/>
      </c>
    </row>
    <row r="978" spans="2:11" x14ac:dyDescent="0.55000000000000004">
      <c r="B978" s="178" t="str">
        <f>IF(E978="謝金",支出入力表!A979,"")</f>
        <v/>
      </c>
      <c r="C978" s="164" t="str">
        <f>IF(E978="謝金",支出入力表!C979,"")</f>
        <v/>
      </c>
      <c r="D978" s="165" t="str">
        <f>IF(支出入力表!E979="謝金","謝金","")</f>
        <v/>
      </c>
      <c r="E978" s="165" t="str">
        <f>IF(支出入力表!F979="謝金","謝金","")</f>
        <v/>
      </c>
      <c r="F978" s="164" t="str">
        <f>IF(E978="謝金",VLOOKUP(E978,支出入力表!F979:$M$2000,3,FALSE),"")</f>
        <v/>
      </c>
      <c r="G978" s="164" t="str">
        <f>IF(E978="謝金",VLOOKUP(E978,支出入力表!F979:$M$2000,4,FALSE),"")</f>
        <v/>
      </c>
      <c r="H978" s="166" t="str">
        <f>IF(E978="謝金",VLOOKUP(E978,支出入力表!F979:$M$2000,5,FALSE),"")</f>
        <v/>
      </c>
      <c r="I978" s="167" t="str">
        <f>IF(E978="謝金",VLOOKUP(E978,支出入力表!F979:$M$2000,6,FALSE),"")</f>
        <v/>
      </c>
      <c r="J978" s="167" t="str">
        <f>IF(E978="謝金",VLOOKUP(E978,支出入力表!F979:$M$2000,7,FALSE),"")</f>
        <v/>
      </c>
      <c r="K978" s="168" t="str">
        <f>IF(E978="謝金",VLOOKUP(E978,支出入力表!F979:$M$2000,8,FALSE),"")</f>
        <v/>
      </c>
    </row>
    <row r="979" spans="2:11" x14ac:dyDescent="0.55000000000000004">
      <c r="B979" s="178" t="str">
        <f>IF(E979="謝金",支出入力表!A980,"")</f>
        <v/>
      </c>
      <c r="C979" s="164" t="str">
        <f>IF(E979="謝金",支出入力表!C980,"")</f>
        <v/>
      </c>
      <c r="D979" s="165" t="str">
        <f>IF(支出入力表!E980="謝金","謝金","")</f>
        <v/>
      </c>
      <c r="E979" s="165" t="str">
        <f>IF(支出入力表!F980="謝金","謝金","")</f>
        <v/>
      </c>
      <c r="F979" s="164" t="str">
        <f>IF(E979="謝金",VLOOKUP(E979,支出入力表!F980:$M$2000,3,FALSE),"")</f>
        <v/>
      </c>
      <c r="G979" s="164" t="str">
        <f>IF(E979="謝金",VLOOKUP(E979,支出入力表!F980:$M$2000,4,FALSE),"")</f>
        <v/>
      </c>
      <c r="H979" s="166" t="str">
        <f>IF(E979="謝金",VLOOKUP(E979,支出入力表!F980:$M$2000,5,FALSE),"")</f>
        <v/>
      </c>
      <c r="I979" s="167" t="str">
        <f>IF(E979="謝金",VLOOKUP(E979,支出入力表!F980:$M$2000,6,FALSE),"")</f>
        <v/>
      </c>
      <c r="J979" s="167" t="str">
        <f>IF(E979="謝金",VLOOKUP(E979,支出入力表!F980:$M$2000,7,FALSE),"")</f>
        <v/>
      </c>
      <c r="K979" s="168" t="str">
        <f>IF(E979="謝金",VLOOKUP(E979,支出入力表!F980:$M$2000,8,FALSE),"")</f>
        <v/>
      </c>
    </row>
    <row r="980" spans="2:11" x14ac:dyDescent="0.55000000000000004">
      <c r="B980" s="178" t="str">
        <f>IF(E980="謝金",支出入力表!A981,"")</f>
        <v/>
      </c>
      <c r="C980" s="164" t="str">
        <f>IF(E980="謝金",支出入力表!C981,"")</f>
        <v/>
      </c>
      <c r="D980" s="165" t="str">
        <f>IF(支出入力表!E981="謝金","謝金","")</f>
        <v/>
      </c>
      <c r="E980" s="165" t="str">
        <f>IF(支出入力表!F981="謝金","謝金","")</f>
        <v/>
      </c>
      <c r="F980" s="164" t="str">
        <f>IF(E980="謝金",VLOOKUP(E980,支出入力表!F981:$M$2000,3,FALSE),"")</f>
        <v/>
      </c>
      <c r="G980" s="164" t="str">
        <f>IF(E980="謝金",VLOOKUP(E980,支出入力表!F981:$M$2000,4,FALSE),"")</f>
        <v/>
      </c>
      <c r="H980" s="166" t="str">
        <f>IF(E980="謝金",VLOOKUP(E980,支出入力表!F981:$M$2000,5,FALSE),"")</f>
        <v/>
      </c>
      <c r="I980" s="167" t="str">
        <f>IF(E980="謝金",VLOOKUP(E980,支出入力表!F981:$M$2000,6,FALSE),"")</f>
        <v/>
      </c>
      <c r="J980" s="167" t="str">
        <f>IF(E980="謝金",VLOOKUP(E980,支出入力表!F981:$M$2000,7,FALSE),"")</f>
        <v/>
      </c>
      <c r="K980" s="168" t="str">
        <f>IF(E980="謝金",VLOOKUP(E980,支出入力表!F981:$M$2000,8,FALSE),"")</f>
        <v/>
      </c>
    </row>
    <row r="981" spans="2:11" x14ac:dyDescent="0.55000000000000004">
      <c r="B981" s="178" t="str">
        <f>IF(E981="謝金",支出入力表!A982,"")</f>
        <v/>
      </c>
      <c r="C981" s="164" t="str">
        <f>IF(E981="謝金",支出入力表!C982,"")</f>
        <v/>
      </c>
      <c r="D981" s="165" t="str">
        <f>IF(支出入力表!E982="謝金","謝金","")</f>
        <v/>
      </c>
      <c r="E981" s="165" t="str">
        <f>IF(支出入力表!F982="謝金","謝金","")</f>
        <v/>
      </c>
      <c r="F981" s="164" t="str">
        <f>IF(E981="謝金",VLOOKUP(E981,支出入力表!F982:$M$2000,3,FALSE),"")</f>
        <v/>
      </c>
      <c r="G981" s="164" t="str">
        <f>IF(E981="謝金",VLOOKUP(E981,支出入力表!F982:$M$2000,4,FALSE),"")</f>
        <v/>
      </c>
      <c r="H981" s="166" t="str">
        <f>IF(E981="謝金",VLOOKUP(E981,支出入力表!F982:$M$2000,5,FALSE),"")</f>
        <v/>
      </c>
      <c r="I981" s="167" t="str">
        <f>IF(E981="謝金",VLOOKUP(E981,支出入力表!F982:$M$2000,6,FALSE),"")</f>
        <v/>
      </c>
      <c r="J981" s="167" t="str">
        <f>IF(E981="謝金",VLOOKUP(E981,支出入力表!F982:$M$2000,7,FALSE),"")</f>
        <v/>
      </c>
      <c r="K981" s="168" t="str">
        <f>IF(E981="謝金",VLOOKUP(E981,支出入力表!F982:$M$2000,8,FALSE),"")</f>
        <v/>
      </c>
    </row>
    <row r="982" spans="2:11" x14ac:dyDescent="0.55000000000000004">
      <c r="B982" s="178" t="str">
        <f>IF(E982="謝金",支出入力表!A983,"")</f>
        <v/>
      </c>
      <c r="C982" s="164" t="str">
        <f>IF(E982="謝金",支出入力表!C983,"")</f>
        <v/>
      </c>
      <c r="D982" s="165" t="str">
        <f>IF(支出入力表!E983="謝金","謝金","")</f>
        <v/>
      </c>
      <c r="E982" s="165" t="str">
        <f>IF(支出入力表!F983="謝金","謝金","")</f>
        <v/>
      </c>
      <c r="F982" s="164" t="str">
        <f>IF(E982="謝金",VLOOKUP(E982,支出入力表!F983:$M$2000,3,FALSE),"")</f>
        <v/>
      </c>
      <c r="G982" s="164" t="str">
        <f>IF(E982="謝金",VLOOKUP(E982,支出入力表!F983:$M$2000,4,FALSE),"")</f>
        <v/>
      </c>
      <c r="H982" s="166" t="str">
        <f>IF(E982="謝金",VLOOKUP(E982,支出入力表!F983:$M$2000,5,FALSE),"")</f>
        <v/>
      </c>
      <c r="I982" s="167" t="str">
        <f>IF(E982="謝金",VLOOKUP(E982,支出入力表!F983:$M$2000,6,FALSE),"")</f>
        <v/>
      </c>
      <c r="J982" s="167" t="str">
        <f>IF(E982="謝金",VLOOKUP(E982,支出入力表!F983:$M$2000,7,FALSE),"")</f>
        <v/>
      </c>
      <c r="K982" s="168" t="str">
        <f>IF(E982="謝金",VLOOKUP(E982,支出入力表!F983:$M$2000,8,FALSE),"")</f>
        <v/>
      </c>
    </row>
    <row r="983" spans="2:11" x14ac:dyDescent="0.55000000000000004">
      <c r="B983" s="178" t="str">
        <f>IF(E983="謝金",支出入力表!A984,"")</f>
        <v/>
      </c>
      <c r="C983" s="164" t="str">
        <f>IF(E983="謝金",支出入力表!C984,"")</f>
        <v/>
      </c>
      <c r="D983" s="165" t="str">
        <f>IF(支出入力表!E984="謝金","謝金","")</f>
        <v/>
      </c>
      <c r="E983" s="165" t="str">
        <f>IF(支出入力表!F984="謝金","謝金","")</f>
        <v/>
      </c>
      <c r="F983" s="164" t="str">
        <f>IF(E983="謝金",VLOOKUP(E983,支出入力表!F984:$M$2000,3,FALSE),"")</f>
        <v/>
      </c>
      <c r="G983" s="164" t="str">
        <f>IF(E983="謝金",VLOOKUP(E983,支出入力表!F984:$M$2000,4,FALSE),"")</f>
        <v/>
      </c>
      <c r="H983" s="166" t="str">
        <f>IF(E983="謝金",VLOOKUP(E983,支出入力表!F984:$M$2000,5,FALSE),"")</f>
        <v/>
      </c>
      <c r="I983" s="167" t="str">
        <f>IF(E983="謝金",VLOOKUP(E983,支出入力表!F984:$M$2000,6,FALSE),"")</f>
        <v/>
      </c>
      <c r="J983" s="167" t="str">
        <f>IF(E983="謝金",VLOOKUP(E983,支出入力表!F984:$M$2000,7,FALSE),"")</f>
        <v/>
      </c>
      <c r="K983" s="168" t="str">
        <f>IF(E983="謝金",VLOOKUP(E983,支出入力表!F984:$M$2000,8,FALSE),"")</f>
        <v/>
      </c>
    </row>
    <row r="984" spans="2:11" x14ac:dyDescent="0.55000000000000004">
      <c r="B984" s="178" t="str">
        <f>IF(E984="謝金",支出入力表!A985,"")</f>
        <v/>
      </c>
      <c r="C984" s="164" t="str">
        <f>IF(E984="謝金",支出入力表!C985,"")</f>
        <v/>
      </c>
      <c r="D984" s="165" t="str">
        <f>IF(支出入力表!E985="謝金","謝金","")</f>
        <v/>
      </c>
      <c r="E984" s="165" t="str">
        <f>IF(支出入力表!F985="謝金","謝金","")</f>
        <v/>
      </c>
      <c r="F984" s="164" t="str">
        <f>IF(E984="謝金",VLOOKUP(E984,支出入力表!F985:$M$2000,3,FALSE),"")</f>
        <v/>
      </c>
      <c r="G984" s="164" t="str">
        <f>IF(E984="謝金",VLOOKUP(E984,支出入力表!F985:$M$2000,4,FALSE),"")</f>
        <v/>
      </c>
      <c r="H984" s="166" t="str">
        <f>IF(E984="謝金",VLOOKUP(E984,支出入力表!F985:$M$2000,5,FALSE),"")</f>
        <v/>
      </c>
      <c r="I984" s="167" t="str">
        <f>IF(E984="謝金",VLOOKUP(E984,支出入力表!F985:$M$2000,6,FALSE),"")</f>
        <v/>
      </c>
      <c r="J984" s="167" t="str">
        <f>IF(E984="謝金",VLOOKUP(E984,支出入力表!F985:$M$2000,7,FALSE),"")</f>
        <v/>
      </c>
      <c r="K984" s="168" t="str">
        <f>IF(E984="謝金",VLOOKUP(E984,支出入力表!F985:$M$2000,8,FALSE),"")</f>
        <v/>
      </c>
    </row>
    <row r="985" spans="2:11" x14ac:dyDescent="0.55000000000000004">
      <c r="B985" s="178" t="str">
        <f>IF(E985="謝金",支出入力表!A986,"")</f>
        <v/>
      </c>
      <c r="C985" s="164" t="str">
        <f>IF(E985="謝金",支出入力表!C986,"")</f>
        <v/>
      </c>
      <c r="D985" s="165" t="str">
        <f>IF(支出入力表!E986="謝金","謝金","")</f>
        <v/>
      </c>
      <c r="E985" s="165" t="str">
        <f>IF(支出入力表!F986="謝金","謝金","")</f>
        <v/>
      </c>
      <c r="F985" s="164" t="str">
        <f>IF(E985="謝金",VLOOKUP(E985,支出入力表!F986:$M$2000,3,FALSE),"")</f>
        <v/>
      </c>
      <c r="G985" s="164" t="str">
        <f>IF(E985="謝金",VLOOKUP(E985,支出入力表!F986:$M$2000,4,FALSE),"")</f>
        <v/>
      </c>
      <c r="H985" s="166" t="str">
        <f>IF(E985="謝金",VLOOKUP(E985,支出入力表!F986:$M$2000,5,FALSE),"")</f>
        <v/>
      </c>
      <c r="I985" s="167" t="str">
        <f>IF(E985="謝金",VLOOKUP(E985,支出入力表!F986:$M$2000,6,FALSE),"")</f>
        <v/>
      </c>
      <c r="J985" s="167" t="str">
        <f>IF(E985="謝金",VLOOKUP(E985,支出入力表!F986:$M$2000,7,FALSE),"")</f>
        <v/>
      </c>
      <c r="K985" s="168" t="str">
        <f>IF(E985="謝金",VLOOKUP(E985,支出入力表!F986:$M$2000,8,FALSE),"")</f>
        <v/>
      </c>
    </row>
    <row r="986" spans="2:11" x14ac:dyDescent="0.55000000000000004">
      <c r="B986" s="178" t="str">
        <f>IF(E986="謝金",支出入力表!A987,"")</f>
        <v/>
      </c>
      <c r="C986" s="164" t="str">
        <f>IF(E986="謝金",支出入力表!C987,"")</f>
        <v/>
      </c>
      <c r="D986" s="165" t="str">
        <f>IF(支出入力表!E987="謝金","謝金","")</f>
        <v/>
      </c>
      <c r="E986" s="165" t="str">
        <f>IF(支出入力表!F987="謝金","謝金","")</f>
        <v/>
      </c>
      <c r="F986" s="164" t="str">
        <f>IF(E986="謝金",VLOOKUP(E986,支出入力表!F987:$M$2000,3,FALSE),"")</f>
        <v/>
      </c>
      <c r="G986" s="164" t="str">
        <f>IF(E986="謝金",VLOOKUP(E986,支出入力表!F987:$M$2000,4,FALSE),"")</f>
        <v/>
      </c>
      <c r="H986" s="166" t="str">
        <f>IF(E986="謝金",VLOOKUP(E986,支出入力表!F987:$M$2000,5,FALSE),"")</f>
        <v/>
      </c>
      <c r="I986" s="167" t="str">
        <f>IF(E986="謝金",VLOOKUP(E986,支出入力表!F987:$M$2000,6,FALSE),"")</f>
        <v/>
      </c>
      <c r="J986" s="167" t="str">
        <f>IF(E986="謝金",VLOOKUP(E986,支出入力表!F987:$M$2000,7,FALSE),"")</f>
        <v/>
      </c>
      <c r="K986" s="168" t="str">
        <f>IF(E986="謝金",VLOOKUP(E986,支出入力表!F987:$M$2000,8,FALSE),"")</f>
        <v/>
      </c>
    </row>
    <row r="987" spans="2:11" x14ac:dyDescent="0.55000000000000004">
      <c r="B987" s="178" t="str">
        <f>IF(E987="謝金",支出入力表!A988,"")</f>
        <v/>
      </c>
      <c r="C987" s="164" t="str">
        <f>IF(E987="謝金",支出入力表!C988,"")</f>
        <v/>
      </c>
      <c r="D987" s="165" t="str">
        <f>IF(支出入力表!E988="謝金","謝金","")</f>
        <v/>
      </c>
      <c r="E987" s="165" t="str">
        <f>IF(支出入力表!F988="謝金","謝金","")</f>
        <v/>
      </c>
      <c r="F987" s="164" t="str">
        <f>IF(E987="謝金",VLOOKUP(E987,支出入力表!F988:$M$2000,3,FALSE),"")</f>
        <v/>
      </c>
      <c r="G987" s="164" t="str">
        <f>IF(E987="謝金",VLOOKUP(E987,支出入力表!F988:$M$2000,4,FALSE),"")</f>
        <v/>
      </c>
      <c r="H987" s="166" t="str">
        <f>IF(E987="謝金",VLOOKUP(E987,支出入力表!F988:$M$2000,5,FALSE),"")</f>
        <v/>
      </c>
      <c r="I987" s="167" t="str">
        <f>IF(E987="謝金",VLOOKUP(E987,支出入力表!F988:$M$2000,6,FALSE),"")</f>
        <v/>
      </c>
      <c r="J987" s="167" t="str">
        <f>IF(E987="謝金",VLOOKUP(E987,支出入力表!F988:$M$2000,7,FALSE),"")</f>
        <v/>
      </c>
      <c r="K987" s="168" t="str">
        <f>IF(E987="謝金",VLOOKUP(E987,支出入力表!F988:$M$2000,8,FALSE),"")</f>
        <v/>
      </c>
    </row>
    <row r="988" spans="2:11" x14ac:dyDescent="0.55000000000000004">
      <c r="B988" s="178" t="str">
        <f>IF(E988="謝金",支出入力表!A989,"")</f>
        <v/>
      </c>
      <c r="C988" s="164" t="str">
        <f>IF(E988="謝金",支出入力表!C989,"")</f>
        <v/>
      </c>
      <c r="D988" s="165" t="str">
        <f>IF(支出入力表!E989="謝金","謝金","")</f>
        <v/>
      </c>
      <c r="E988" s="165" t="str">
        <f>IF(支出入力表!F989="謝金","謝金","")</f>
        <v/>
      </c>
      <c r="F988" s="164" t="str">
        <f>IF(E988="謝金",VLOOKUP(E988,支出入力表!F989:$M$2000,3,FALSE),"")</f>
        <v/>
      </c>
      <c r="G988" s="164" t="str">
        <f>IF(E988="謝金",VLOOKUP(E988,支出入力表!F989:$M$2000,4,FALSE),"")</f>
        <v/>
      </c>
      <c r="H988" s="166" t="str">
        <f>IF(E988="謝金",VLOOKUP(E988,支出入力表!F989:$M$2000,5,FALSE),"")</f>
        <v/>
      </c>
      <c r="I988" s="167" t="str">
        <f>IF(E988="謝金",VLOOKUP(E988,支出入力表!F989:$M$2000,6,FALSE),"")</f>
        <v/>
      </c>
      <c r="J988" s="167" t="str">
        <f>IF(E988="謝金",VLOOKUP(E988,支出入力表!F989:$M$2000,7,FALSE),"")</f>
        <v/>
      </c>
      <c r="K988" s="168" t="str">
        <f>IF(E988="謝金",VLOOKUP(E988,支出入力表!F989:$M$2000,8,FALSE),"")</f>
        <v/>
      </c>
    </row>
    <row r="989" spans="2:11" x14ac:dyDescent="0.55000000000000004">
      <c r="B989" s="178" t="str">
        <f>IF(E989="謝金",支出入力表!A990,"")</f>
        <v/>
      </c>
      <c r="C989" s="164" t="str">
        <f>IF(E989="謝金",支出入力表!C990,"")</f>
        <v/>
      </c>
      <c r="D989" s="165" t="str">
        <f>IF(支出入力表!E990="謝金","謝金","")</f>
        <v/>
      </c>
      <c r="E989" s="165" t="str">
        <f>IF(支出入力表!F990="謝金","謝金","")</f>
        <v/>
      </c>
      <c r="F989" s="164" t="str">
        <f>IF(E989="謝金",VLOOKUP(E989,支出入力表!F990:$M$2000,3,FALSE),"")</f>
        <v/>
      </c>
      <c r="G989" s="164" t="str">
        <f>IF(E989="謝金",VLOOKUP(E989,支出入力表!F990:$M$2000,4,FALSE),"")</f>
        <v/>
      </c>
      <c r="H989" s="166" t="str">
        <f>IF(E989="謝金",VLOOKUP(E989,支出入力表!F990:$M$2000,5,FALSE),"")</f>
        <v/>
      </c>
      <c r="I989" s="167" t="str">
        <f>IF(E989="謝金",VLOOKUP(E989,支出入力表!F990:$M$2000,6,FALSE),"")</f>
        <v/>
      </c>
      <c r="J989" s="167" t="str">
        <f>IF(E989="謝金",VLOOKUP(E989,支出入力表!F990:$M$2000,7,FALSE),"")</f>
        <v/>
      </c>
      <c r="K989" s="168" t="str">
        <f>IF(E989="謝金",VLOOKUP(E989,支出入力表!F990:$M$2000,8,FALSE),"")</f>
        <v/>
      </c>
    </row>
    <row r="990" spans="2:11" x14ac:dyDescent="0.55000000000000004">
      <c r="B990" s="178" t="str">
        <f>IF(E990="謝金",支出入力表!A991,"")</f>
        <v/>
      </c>
      <c r="C990" s="164" t="str">
        <f>IF(E990="謝金",支出入力表!C991,"")</f>
        <v/>
      </c>
      <c r="D990" s="165" t="str">
        <f>IF(支出入力表!E991="謝金","謝金","")</f>
        <v/>
      </c>
      <c r="E990" s="165" t="str">
        <f>IF(支出入力表!F991="謝金","謝金","")</f>
        <v/>
      </c>
      <c r="F990" s="164" t="str">
        <f>IF(E990="謝金",VLOOKUP(E990,支出入力表!F991:$M$2000,3,FALSE),"")</f>
        <v/>
      </c>
      <c r="G990" s="164" t="str">
        <f>IF(E990="謝金",VLOOKUP(E990,支出入力表!F991:$M$2000,4,FALSE),"")</f>
        <v/>
      </c>
      <c r="H990" s="166" t="str">
        <f>IF(E990="謝金",VLOOKUP(E990,支出入力表!F991:$M$2000,5,FALSE),"")</f>
        <v/>
      </c>
      <c r="I990" s="167" t="str">
        <f>IF(E990="謝金",VLOOKUP(E990,支出入力表!F991:$M$2000,6,FALSE),"")</f>
        <v/>
      </c>
      <c r="J990" s="167" t="str">
        <f>IF(E990="謝金",VLOOKUP(E990,支出入力表!F991:$M$2000,7,FALSE),"")</f>
        <v/>
      </c>
      <c r="K990" s="168" t="str">
        <f>IF(E990="謝金",VLOOKUP(E990,支出入力表!F991:$M$2000,8,FALSE),"")</f>
        <v/>
      </c>
    </row>
    <row r="991" spans="2:11" x14ac:dyDescent="0.55000000000000004">
      <c r="B991" s="178" t="str">
        <f>IF(E991="謝金",支出入力表!A992,"")</f>
        <v/>
      </c>
      <c r="C991" s="164" t="str">
        <f>IF(E991="謝金",支出入力表!C992,"")</f>
        <v/>
      </c>
      <c r="D991" s="165" t="str">
        <f>IF(支出入力表!E992="謝金","謝金","")</f>
        <v/>
      </c>
      <c r="E991" s="165" t="str">
        <f>IF(支出入力表!F992="謝金","謝金","")</f>
        <v/>
      </c>
      <c r="F991" s="164" t="str">
        <f>IF(E991="謝金",VLOOKUP(E991,支出入力表!F992:$M$2000,3,FALSE),"")</f>
        <v/>
      </c>
      <c r="G991" s="164" t="str">
        <f>IF(E991="謝金",VLOOKUP(E991,支出入力表!F992:$M$2000,4,FALSE),"")</f>
        <v/>
      </c>
      <c r="H991" s="166" t="str">
        <f>IF(E991="謝金",VLOOKUP(E991,支出入力表!F992:$M$2000,5,FALSE),"")</f>
        <v/>
      </c>
      <c r="I991" s="167" t="str">
        <f>IF(E991="謝金",VLOOKUP(E991,支出入力表!F992:$M$2000,6,FALSE),"")</f>
        <v/>
      </c>
      <c r="J991" s="167" t="str">
        <f>IF(E991="謝金",VLOOKUP(E991,支出入力表!F992:$M$2000,7,FALSE),"")</f>
        <v/>
      </c>
      <c r="K991" s="168" t="str">
        <f>IF(E991="謝金",VLOOKUP(E991,支出入力表!F992:$M$2000,8,FALSE),"")</f>
        <v/>
      </c>
    </row>
    <row r="992" spans="2:11" x14ac:dyDescent="0.55000000000000004">
      <c r="B992" s="178" t="str">
        <f>IF(E992="謝金",支出入力表!A993,"")</f>
        <v/>
      </c>
      <c r="C992" s="164" t="str">
        <f>IF(E992="謝金",支出入力表!C993,"")</f>
        <v/>
      </c>
      <c r="D992" s="165" t="str">
        <f>IF(支出入力表!E993="謝金","謝金","")</f>
        <v/>
      </c>
      <c r="E992" s="165" t="str">
        <f>IF(支出入力表!F993="謝金","謝金","")</f>
        <v/>
      </c>
      <c r="F992" s="164" t="str">
        <f>IF(E992="謝金",VLOOKUP(E992,支出入力表!F993:$M$2000,3,FALSE),"")</f>
        <v/>
      </c>
      <c r="G992" s="164" t="str">
        <f>IF(E992="謝金",VLOOKUP(E992,支出入力表!F993:$M$2000,4,FALSE),"")</f>
        <v/>
      </c>
      <c r="H992" s="166" t="str">
        <f>IF(E992="謝金",VLOOKUP(E992,支出入力表!F993:$M$2000,5,FALSE),"")</f>
        <v/>
      </c>
      <c r="I992" s="167" t="str">
        <f>IF(E992="謝金",VLOOKUP(E992,支出入力表!F993:$M$2000,6,FALSE),"")</f>
        <v/>
      </c>
      <c r="J992" s="167" t="str">
        <f>IF(E992="謝金",VLOOKUP(E992,支出入力表!F993:$M$2000,7,FALSE),"")</f>
        <v/>
      </c>
      <c r="K992" s="168" t="str">
        <f>IF(E992="謝金",VLOOKUP(E992,支出入力表!F993:$M$2000,8,FALSE),"")</f>
        <v/>
      </c>
    </row>
    <row r="993" spans="2:11" x14ac:dyDescent="0.55000000000000004">
      <c r="B993" s="178" t="str">
        <f>IF(E993="謝金",支出入力表!A994,"")</f>
        <v/>
      </c>
      <c r="C993" s="164" t="str">
        <f>IF(E993="謝金",支出入力表!C994,"")</f>
        <v/>
      </c>
      <c r="D993" s="165" t="str">
        <f>IF(支出入力表!E994="謝金","謝金","")</f>
        <v/>
      </c>
      <c r="E993" s="165" t="str">
        <f>IF(支出入力表!F994="謝金","謝金","")</f>
        <v/>
      </c>
      <c r="F993" s="164" t="str">
        <f>IF(E993="謝金",VLOOKUP(E993,支出入力表!F994:$M$2000,3,FALSE),"")</f>
        <v/>
      </c>
      <c r="G993" s="164" t="str">
        <f>IF(E993="謝金",VLOOKUP(E993,支出入力表!F994:$M$2000,4,FALSE),"")</f>
        <v/>
      </c>
      <c r="H993" s="166" t="str">
        <f>IF(E993="謝金",VLOOKUP(E993,支出入力表!F994:$M$2000,5,FALSE),"")</f>
        <v/>
      </c>
      <c r="I993" s="167" t="str">
        <f>IF(E993="謝金",VLOOKUP(E993,支出入力表!F994:$M$2000,6,FALSE),"")</f>
        <v/>
      </c>
      <c r="J993" s="167" t="str">
        <f>IF(E993="謝金",VLOOKUP(E993,支出入力表!F994:$M$2000,7,FALSE),"")</f>
        <v/>
      </c>
      <c r="K993" s="168" t="str">
        <f>IF(E993="謝金",VLOOKUP(E993,支出入力表!F994:$M$2000,8,FALSE),"")</f>
        <v/>
      </c>
    </row>
    <row r="994" spans="2:11" x14ac:dyDescent="0.55000000000000004">
      <c r="B994" s="178" t="str">
        <f>IF(E994="謝金",支出入力表!A995,"")</f>
        <v/>
      </c>
      <c r="C994" s="164" t="str">
        <f>IF(E994="謝金",支出入力表!C995,"")</f>
        <v/>
      </c>
      <c r="D994" s="165" t="str">
        <f>IF(支出入力表!E995="謝金","謝金","")</f>
        <v/>
      </c>
      <c r="E994" s="165" t="str">
        <f>IF(支出入力表!F995="謝金","謝金","")</f>
        <v/>
      </c>
      <c r="F994" s="164" t="str">
        <f>IF(E994="謝金",VLOOKUP(E994,支出入力表!F995:$M$2000,3,FALSE),"")</f>
        <v/>
      </c>
      <c r="G994" s="164" t="str">
        <f>IF(E994="謝金",VLOOKUP(E994,支出入力表!F995:$M$2000,4,FALSE),"")</f>
        <v/>
      </c>
      <c r="H994" s="166" t="str">
        <f>IF(E994="謝金",VLOOKUP(E994,支出入力表!F995:$M$2000,5,FALSE),"")</f>
        <v/>
      </c>
      <c r="I994" s="167" t="str">
        <f>IF(E994="謝金",VLOOKUP(E994,支出入力表!F995:$M$2000,6,FALSE),"")</f>
        <v/>
      </c>
      <c r="J994" s="167" t="str">
        <f>IF(E994="謝金",VLOOKUP(E994,支出入力表!F995:$M$2000,7,FALSE),"")</f>
        <v/>
      </c>
      <c r="K994" s="168" t="str">
        <f>IF(E994="謝金",VLOOKUP(E994,支出入力表!F995:$M$2000,8,FALSE),"")</f>
        <v/>
      </c>
    </row>
    <row r="995" spans="2:11" x14ac:dyDescent="0.55000000000000004">
      <c r="B995" s="178" t="str">
        <f>IF(E995="謝金",支出入力表!A996,"")</f>
        <v/>
      </c>
      <c r="C995" s="164" t="str">
        <f>IF(E995="謝金",支出入力表!C996,"")</f>
        <v/>
      </c>
      <c r="D995" s="165" t="str">
        <f>IF(支出入力表!E996="謝金","謝金","")</f>
        <v/>
      </c>
      <c r="E995" s="165" t="str">
        <f>IF(支出入力表!F996="謝金","謝金","")</f>
        <v/>
      </c>
      <c r="F995" s="164" t="str">
        <f>IF(E995="謝金",VLOOKUP(E995,支出入力表!F996:$M$2000,3,FALSE),"")</f>
        <v/>
      </c>
      <c r="G995" s="164" t="str">
        <f>IF(E995="謝金",VLOOKUP(E995,支出入力表!F996:$M$2000,4,FALSE),"")</f>
        <v/>
      </c>
      <c r="H995" s="166" t="str">
        <f>IF(E995="謝金",VLOOKUP(E995,支出入力表!F996:$M$2000,5,FALSE),"")</f>
        <v/>
      </c>
      <c r="I995" s="167" t="str">
        <f>IF(E995="謝金",VLOOKUP(E995,支出入力表!F996:$M$2000,6,FALSE),"")</f>
        <v/>
      </c>
      <c r="J995" s="167" t="str">
        <f>IF(E995="謝金",VLOOKUP(E995,支出入力表!F996:$M$2000,7,FALSE),"")</f>
        <v/>
      </c>
      <c r="K995" s="168" t="str">
        <f>IF(E995="謝金",VLOOKUP(E995,支出入力表!F996:$M$2000,8,FALSE),"")</f>
        <v/>
      </c>
    </row>
    <row r="996" spans="2:11" x14ac:dyDescent="0.55000000000000004">
      <c r="B996" s="178" t="str">
        <f>IF(E996="謝金",支出入力表!A997,"")</f>
        <v/>
      </c>
      <c r="C996" s="164" t="str">
        <f>IF(E996="謝金",支出入力表!C997,"")</f>
        <v/>
      </c>
      <c r="D996" s="165" t="str">
        <f>IF(支出入力表!E997="謝金","謝金","")</f>
        <v/>
      </c>
      <c r="E996" s="165" t="str">
        <f>IF(支出入力表!F997="謝金","謝金","")</f>
        <v/>
      </c>
      <c r="F996" s="164" t="str">
        <f>IF(E996="謝金",VLOOKUP(E996,支出入力表!F997:$M$2000,3,FALSE),"")</f>
        <v/>
      </c>
      <c r="G996" s="164" t="str">
        <f>IF(E996="謝金",VLOOKUP(E996,支出入力表!F997:$M$2000,4,FALSE),"")</f>
        <v/>
      </c>
      <c r="H996" s="166" t="str">
        <f>IF(E996="謝金",VLOOKUP(E996,支出入力表!F997:$M$2000,5,FALSE),"")</f>
        <v/>
      </c>
      <c r="I996" s="167" t="str">
        <f>IF(E996="謝金",VLOOKUP(E996,支出入力表!F997:$M$2000,6,FALSE),"")</f>
        <v/>
      </c>
      <c r="J996" s="167" t="str">
        <f>IF(E996="謝金",VLOOKUP(E996,支出入力表!F997:$M$2000,7,FALSE),"")</f>
        <v/>
      </c>
      <c r="K996" s="168" t="str">
        <f>IF(E996="謝金",VLOOKUP(E996,支出入力表!F997:$M$2000,8,FALSE),"")</f>
        <v/>
      </c>
    </row>
    <row r="997" spans="2:11" x14ac:dyDescent="0.55000000000000004">
      <c r="B997" s="178" t="str">
        <f>IF(E997="謝金",支出入力表!A998,"")</f>
        <v/>
      </c>
      <c r="C997" s="164" t="str">
        <f>IF(E997="謝金",支出入力表!C998,"")</f>
        <v/>
      </c>
      <c r="D997" s="165" t="str">
        <f>IF(支出入力表!E998="謝金","謝金","")</f>
        <v/>
      </c>
      <c r="E997" s="165" t="str">
        <f>IF(支出入力表!F998="謝金","謝金","")</f>
        <v/>
      </c>
      <c r="F997" s="164" t="str">
        <f>IF(E997="謝金",VLOOKUP(E997,支出入力表!F998:$M$2000,3,FALSE),"")</f>
        <v/>
      </c>
      <c r="G997" s="164" t="str">
        <f>IF(E997="謝金",VLOOKUP(E997,支出入力表!F998:$M$2000,4,FALSE),"")</f>
        <v/>
      </c>
      <c r="H997" s="166" t="str">
        <f>IF(E997="謝金",VLOOKUP(E997,支出入力表!F998:$M$2000,5,FALSE),"")</f>
        <v/>
      </c>
      <c r="I997" s="167" t="str">
        <f>IF(E997="謝金",VLOOKUP(E997,支出入力表!F998:$M$2000,6,FALSE),"")</f>
        <v/>
      </c>
      <c r="J997" s="167" t="str">
        <f>IF(E997="謝金",VLOOKUP(E997,支出入力表!F998:$M$2000,7,FALSE),"")</f>
        <v/>
      </c>
      <c r="K997" s="168" t="str">
        <f>IF(E997="謝金",VLOOKUP(E997,支出入力表!F998:$M$2000,8,FALSE),"")</f>
        <v/>
      </c>
    </row>
    <row r="998" spans="2:11" x14ac:dyDescent="0.55000000000000004">
      <c r="B998" s="178" t="str">
        <f>IF(E998="謝金",支出入力表!A999,"")</f>
        <v/>
      </c>
      <c r="C998" s="164" t="str">
        <f>IF(E998="謝金",支出入力表!C999,"")</f>
        <v/>
      </c>
      <c r="D998" s="165" t="str">
        <f>IF(支出入力表!E999="謝金","謝金","")</f>
        <v/>
      </c>
      <c r="E998" s="165" t="str">
        <f>IF(支出入力表!F999="謝金","謝金","")</f>
        <v/>
      </c>
      <c r="F998" s="164" t="str">
        <f>IF(E998="謝金",VLOOKUP(E998,支出入力表!F999:$M$2000,3,FALSE),"")</f>
        <v/>
      </c>
      <c r="G998" s="164" t="str">
        <f>IF(E998="謝金",VLOOKUP(E998,支出入力表!F999:$M$2000,4,FALSE),"")</f>
        <v/>
      </c>
      <c r="H998" s="166" t="str">
        <f>IF(E998="謝金",VLOOKUP(E998,支出入力表!F999:$M$2000,5,FALSE),"")</f>
        <v/>
      </c>
      <c r="I998" s="167" t="str">
        <f>IF(E998="謝金",VLOOKUP(E998,支出入力表!F999:$M$2000,6,FALSE),"")</f>
        <v/>
      </c>
      <c r="J998" s="167" t="str">
        <f>IF(E998="謝金",VLOOKUP(E998,支出入力表!F999:$M$2000,7,FALSE),"")</f>
        <v/>
      </c>
      <c r="K998" s="168" t="str">
        <f>IF(E998="謝金",VLOOKUP(E998,支出入力表!F999:$M$2000,8,FALSE),"")</f>
        <v/>
      </c>
    </row>
    <row r="999" spans="2:11" x14ac:dyDescent="0.55000000000000004">
      <c r="B999" s="178" t="str">
        <f>IF(E999="謝金",支出入力表!A1000,"")</f>
        <v/>
      </c>
      <c r="C999" s="164" t="str">
        <f>IF(E999="謝金",支出入力表!C1000,"")</f>
        <v/>
      </c>
      <c r="D999" s="165" t="str">
        <f>IF(支出入力表!E1000="謝金","謝金","")</f>
        <v/>
      </c>
      <c r="E999" s="165" t="str">
        <f>IF(支出入力表!F1000="謝金","謝金","")</f>
        <v/>
      </c>
      <c r="F999" s="164" t="str">
        <f>IF(E999="謝金",VLOOKUP(E999,支出入力表!F1000:$M$2000,3,FALSE),"")</f>
        <v/>
      </c>
      <c r="G999" s="164" t="str">
        <f>IF(E999="謝金",VLOOKUP(E999,支出入力表!F1000:$M$2000,4,FALSE),"")</f>
        <v/>
      </c>
      <c r="H999" s="166" t="str">
        <f>IF(E999="謝金",VLOOKUP(E999,支出入力表!F1000:$M$2000,5,FALSE),"")</f>
        <v/>
      </c>
      <c r="I999" s="167" t="str">
        <f>IF(E999="謝金",VLOOKUP(E999,支出入力表!F1000:$M$2000,6,FALSE),"")</f>
        <v/>
      </c>
      <c r="J999" s="167" t="str">
        <f>IF(E999="謝金",VLOOKUP(E999,支出入力表!F1000:$M$2000,7,FALSE),"")</f>
        <v/>
      </c>
      <c r="K999" s="168" t="str">
        <f>IF(E999="謝金",VLOOKUP(E999,支出入力表!F1000:$M$2000,8,FALSE),"")</f>
        <v/>
      </c>
    </row>
    <row r="1000" spans="2:11" x14ac:dyDescent="0.55000000000000004">
      <c r="B1000" s="178" t="str">
        <f>IF(E1000="謝金",支出入力表!A1001,"")</f>
        <v/>
      </c>
      <c r="C1000" s="164" t="str">
        <f>IF(E1000="謝金",支出入力表!C1001,"")</f>
        <v/>
      </c>
      <c r="D1000" s="165" t="str">
        <f>IF(支出入力表!E1001="謝金","謝金","")</f>
        <v/>
      </c>
      <c r="E1000" s="165" t="str">
        <f>IF(支出入力表!F1001="謝金","謝金","")</f>
        <v/>
      </c>
      <c r="F1000" s="164" t="str">
        <f>IF(E1000="謝金",VLOOKUP(E1000,支出入力表!F1001:$M$2000,3,FALSE),"")</f>
        <v/>
      </c>
      <c r="G1000" s="164" t="str">
        <f>IF(E1000="謝金",VLOOKUP(E1000,支出入力表!F1001:$M$2000,4,FALSE),"")</f>
        <v/>
      </c>
      <c r="H1000" s="166" t="str">
        <f>IF(E1000="謝金",VLOOKUP(E1000,支出入力表!F1001:$M$2000,5,FALSE),"")</f>
        <v/>
      </c>
      <c r="I1000" s="167" t="str">
        <f>IF(E1000="謝金",VLOOKUP(E1000,支出入力表!F1001:$M$2000,6,FALSE),"")</f>
        <v/>
      </c>
      <c r="J1000" s="167" t="str">
        <f>IF(E1000="謝金",VLOOKUP(E1000,支出入力表!F1001:$M$2000,7,FALSE),"")</f>
        <v/>
      </c>
      <c r="K1000" s="168" t="str">
        <f>IF(E1000="謝金",VLOOKUP(E1000,支出入力表!F1001:$M$2000,8,FALSE),"")</f>
        <v/>
      </c>
    </row>
    <row r="1001" spans="2:11" x14ac:dyDescent="0.55000000000000004">
      <c r="B1001" s="178" t="str">
        <f>IF(E1001="謝金",支出入力表!A1002,"")</f>
        <v/>
      </c>
      <c r="C1001" s="164" t="str">
        <f>IF(E1001="謝金",支出入力表!C1002,"")</f>
        <v/>
      </c>
      <c r="D1001" s="165" t="str">
        <f>IF(支出入力表!E1002="謝金","謝金","")</f>
        <v/>
      </c>
      <c r="E1001" s="165" t="str">
        <f>IF(支出入力表!F1002="謝金","謝金","")</f>
        <v/>
      </c>
      <c r="F1001" s="164" t="str">
        <f>IF(E1001="謝金",VLOOKUP(E1001,支出入力表!F1002:$M$2000,3,FALSE),"")</f>
        <v/>
      </c>
      <c r="G1001" s="164" t="str">
        <f>IF(E1001="謝金",VLOOKUP(E1001,支出入力表!F1002:$M$2000,4,FALSE),"")</f>
        <v/>
      </c>
      <c r="H1001" s="166" t="str">
        <f>IF(E1001="謝金",VLOOKUP(E1001,支出入力表!F1002:$M$2000,5,FALSE),"")</f>
        <v/>
      </c>
      <c r="I1001" s="167" t="str">
        <f>IF(E1001="謝金",VLOOKUP(E1001,支出入力表!F1002:$M$2000,6,FALSE),"")</f>
        <v/>
      </c>
      <c r="J1001" s="167" t="str">
        <f>IF(E1001="謝金",VLOOKUP(E1001,支出入力表!F1002:$M$2000,7,FALSE),"")</f>
        <v/>
      </c>
      <c r="K1001" s="168" t="str">
        <f>IF(E1001="謝金",VLOOKUP(E1001,支出入力表!F1002:$M$2000,8,FALSE),"")</f>
        <v/>
      </c>
    </row>
    <row r="1002" spans="2:11" x14ac:dyDescent="0.55000000000000004">
      <c r="B1002" s="178" t="str">
        <f>IF(E1002="謝金",支出入力表!A1003,"")</f>
        <v/>
      </c>
      <c r="C1002" s="164" t="str">
        <f>IF(E1002="謝金",支出入力表!C1003,"")</f>
        <v/>
      </c>
      <c r="D1002" s="165" t="str">
        <f>IF(支出入力表!E1003="謝金","謝金","")</f>
        <v/>
      </c>
      <c r="E1002" s="165" t="str">
        <f>IF(支出入力表!F1003="謝金","謝金","")</f>
        <v/>
      </c>
      <c r="F1002" s="164" t="str">
        <f>IF(E1002="謝金",VLOOKUP(E1002,支出入力表!F1003:$M$2000,3,FALSE),"")</f>
        <v/>
      </c>
      <c r="G1002" s="164" t="str">
        <f>IF(E1002="謝金",VLOOKUP(E1002,支出入力表!F1003:$M$2000,4,FALSE),"")</f>
        <v/>
      </c>
      <c r="H1002" s="166" t="str">
        <f>IF(E1002="謝金",VLOOKUP(E1002,支出入力表!F1003:$M$2000,5,FALSE),"")</f>
        <v/>
      </c>
      <c r="I1002" s="167" t="str">
        <f>IF(E1002="謝金",VLOOKUP(E1002,支出入力表!F1003:$M$2000,6,FALSE),"")</f>
        <v/>
      </c>
      <c r="J1002" s="167" t="str">
        <f>IF(E1002="謝金",VLOOKUP(E1002,支出入力表!F1003:$M$2000,7,FALSE),"")</f>
        <v/>
      </c>
      <c r="K1002" s="168" t="str">
        <f>IF(E1002="謝金",VLOOKUP(E1002,支出入力表!F1003:$M$2000,8,FALSE),"")</f>
        <v/>
      </c>
    </row>
    <row r="1003" spans="2:11" x14ac:dyDescent="0.55000000000000004">
      <c r="B1003" s="178" t="str">
        <f>IF(E1003="謝金",支出入力表!A1004,"")</f>
        <v/>
      </c>
      <c r="C1003" s="164" t="str">
        <f>IF(E1003="謝金",支出入力表!C1004,"")</f>
        <v/>
      </c>
      <c r="D1003" s="165" t="str">
        <f>IF(支出入力表!E1004="謝金","謝金","")</f>
        <v/>
      </c>
      <c r="E1003" s="165" t="str">
        <f>IF(支出入力表!F1004="謝金","謝金","")</f>
        <v/>
      </c>
      <c r="F1003" s="164" t="str">
        <f>IF(E1003="謝金",VLOOKUP(E1003,支出入力表!F1004:$M$2000,3,FALSE),"")</f>
        <v/>
      </c>
      <c r="G1003" s="164" t="str">
        <f>IF(E1003="謝金",VLOOKUP(E1003,支出入力表!F1004:$M$2000,4,FALSE),"")</f>
        <v/>
      </c>
      <c r="H1003" s="166" t="str">
        <f>IF(E1003="謝金",VLOOKUP(E1003,支出入力表!F1004:$M$2000,5,FALSE),"")</f>
        <v/>
      </c>
      <c r="I1003" s="167" t="str">
        <f>IF(E1003="謝金",VLOOKUP(E1003,支出入力表!F1004:$M$2000,6,FALSE),"")</f>
        <v/>
      </c>
      <c r="J1003" s="167" t="str">
        <f>IF(E1003="謝金",VLOOKUP(E1003,支出入力表!F1004:$M$2000,7,FALSE),"")</f>
        <v/>
      </c>
      <c r="K1003" s="168" t="str">
        <f>IF(E1003="謝金",VLOOKUP(E1003,支出入力表!F1004:$M$2000,8,FALSE),"")</f>
        <v/>
      </c>
    </row>
    <row r="1004" spans="2:11" x14ac:dyDescent="0.55000000000000004">
      <c r="B1004" s="178" t="str">
        <f>IF(E1004="謝金",支出入力表!A1005,"")</f>
        <v/>
      </c>
      <c r="C1004" s="164" t="str">
        <f>IF(E1004="謝金",支出入力表!C1005,"")</f>
        <v/>
      </c>
      <c r="D1004" s="165" t="str">
        <f>IF(支出入力表!E1005="謝金","謝金","")</f>
        <v/>
      </c>
      <c r="E1004" s="165" t="str">
        <f>IF(支出入力表!F1005="謝金","謝金","")</f>
        <v/>
      </c>
      <c r="F1004" s="164" t="str">
        <f>IF(E1004="謝金",VLOOKUP(E1004,支出入力表!F1005:$M$2000,3,FALSE),"")</f>
        <v/>
      </c>
      <c r="G1004" s="164" t="str">
        <f>IF(E1004="謝金",VLOOKUP(E1004,支出入力表!F1005:$M$2000,4,FALSE),"")</f>
        <v/>
      </c>
      <c r="H1004" s="166" t="str">
        <f>IF(E1004="謝金",VLOOKUP(E1004,支出入力表!F1005:$M$2000,5,FALSE),"")</f>
        <v/>
      </c>
      <c r="I1004" s="167" t="str">
        <f>IF(E1004="謝金",VLOOKUP(E1004,支出入力表!F1005:$M$2000,6,FALSE),"")</f>
        <v/>
      </c>
      <c r="J1004" s="167" t="str">
        <f>IF(E1004="謝金",VLOOKUP(E1004,支出入力表!F1005:$M$2000,7,FALSE),"")</f>
        <v/>
      </c>
      <c r="K1004" s="168" t="str">
        <f>IF(E1004="謝金",VLOOKUP(E1004,支出入力表!F1005:$M$2000,8,FALSE),"")</f>
        <v/>
      </c>
    </row>
    <row r="1005" spans="2:11" x14ac:dyDescent="0.55000000000000004">
      <c r="B1005" s="178" t="str">
        <f>IF(E1005="謝金",支出入力表!A1006,"")</f>
        <v/>
      </c>
      <c r="C1005" s="164" t="str">
        <f>IF(E1005="謝金",支出入力表!C1006,"")</f>
        <v/>
      </c>
      <c r="D1005" s="165" t="str">
        <f>IF(支出入力表!E1006="謝金","謝金","")</f>
        <v/>
      </c>
      <c r="E1005" s="165" t="str">
        <f>IF(支出入力表!F1006="謝金","謝金","")</f>
        <v/>
      </c>
      <c r="F1005" s="164" t="str">
        <f>IF(E1005="謝金",VLOOKUP(E1005,支出入力表!F1006:$M$2000,3,FALSE),"")</f>
        <v/>
      </c>
      <c r="G1005" s="164" t="str">
        <f>IF(E1005="謝金",VLOOKUP(E1005,支出入力表!F1006:$M$2000,4,FALSE),"")</f>
        <v/>
      </c>
      <c r="H1005" s="166" t="str">
        <f>IF(E1005="謝金",VLOOKUP(E1005,支出入力表!F1006:$M$2000,5,FALSE),"")</f>
        <v/>
      </c>
      <c r="I1005" s="167" t="str">
        <f>IF(E1005="謝金",VLOOKUP(E1005,支出入力表!F1006:$M$2000,6,FALSE),"")</f>
        <v/>
      </c>
      <c r="J1005" s="167" t="str">
        <f>IF(E1005="謝金",VLOOKUP(E1005,支出入力表!F1006:$M$2000,7,FALSE),"")</f>
        <v/>
      </c>
      <c r="K1005" s="168" t="str">
        <f>IF(E1005="謝金",VLOOKUP(E1005,支出入力表!F1006:$M$2000,8,FALSE),"")</f>
        <v/>
      </c>
    </row>
    <row r="1006" spans="2:11" x14ac:dyDescent="0.55000000000000004">
      <c r="B1006" s="178" t="str">
        <f>IF(E1006="謝金",支出入力表!A1007,"")</f>
        <v/>
      </c>
      <c r="C1006" s="164" t="str">
        <f>IF(E1006="謝金",支出入力表!C1007,"")</f>
        <v/>
      </c>
      <c r="D1006" s="165" t="str">
        <f>IF(支出入力表!E1007="謝金","謝金","")</f>
        <v/>
      </c>
      <c r="E1006" s="165" t="str">
        <f>IF(支出入力表!F1007="謝金","謝金","")</f>
        <v/>
      </c>
      <c r="F1006" s="164" t="str">
        <f>IF(E1006="謝金",VLOOKUP(E1006,支出入力表!F1007:$M$2000,3,FALSE),"")</f>
        <v/>
      </c>
      <c r="G1006" s="164" t="str">
        <f>IF(E1006="謝金",VLOOKUP(E1006,支出入力表!F1007:$M$2000,4,FALSE),"")</f>
        <v/>
      </c>
      <c r="H1006" s="166" t="str">
        <f>IF(E1006="謝金",VLOOKUP(E1006,支出入力表!F1007:$M$2000,5,FALSE),"")</f>
        <v/>
      </c>
      <c r="I1006" s="167" t="str">
        <f>IF(E1006="謝金",VLOOKUP(E1006,支出入力表!F1007:$M$2000,6,FALSE),"")</f>
        <v/>
      </c>
      <c r="J1006" s="167" t="str">
        <f>IF(E1006="謝金",VLOOKUP(E1006,支出入力表!F1007:$M$2000,7,FALSE),"")</f>
        <v/>
      </c>
      <c r="K1006" s="168" t="str">
        <f>IF(E1006="謝金",VLOOKUP(E1006,支出入力表!F1007:$M$2000,8,FALSE),"")</f>
        <v/>
      </c>
    </row>
    <row r="1007" spans="2:11" x14ac:dyDescent="0.55000000000000004">
      <c r="B1007" s="178" t="str">
        <f>IF(E1007="謝金",支出入力表!A1008,"")</f>
        <v/>
      </c>
      <c r="C1007" s="164" t="str">
        <f>IF(E1007="謝金",支出入力表!C1008,"")</f>
        <v/>
      </c>
      <c r="D1007" s="165" t="str">
        <f>IF(支出入力表!E1008="謝金","謝金","")</f>
        <v/>
      </c>
      <c r="E1007" s="165" t="str">
        <f>IF(支出入力表!F1008="謝金","謝金","")</f>
        <v/>
      </c>
      <c r="F1007" s="164" t="str">
        <f>IF(E1007="謝金",VLOOKUP(E1007,支出入力表!F1008:$M$2000,3,FALSE),"")</f>
        <v/>
      </c>
      <c r="G1007" s="164" t="str">
        <f>IF(E1007="謝金",VLOOKUP(E1007,支出入力表!F1008:$M$2000,4,FALSE),"")</f>
        <v/>
      </c>
      <c r="H1007" s="166" t="str">
        <f>IF(E1007="謝金",VLOOKUP(E1007,支出入力表!F1008:$M$2000,5,FALSE),"")</f>
        <v/>
      </c>
      <c r="I1007" s="167" t="str">
        <f>IF(E1007="謝金",VLOOKUP(E1007,支出入力表!F1008:$M$2000,6,FALSE),"")</f>
        <v/>
      </c>
      <c r="J1007" s="167" t="str">
        <f>IF(E1007="謝金",VLOOKUP(E1007,支出入力表!F1008:$M$2000,7,FALSE),"")</f>
        <v/>
      </c>
      <c r="K1007" s="168" t="str">
        <f>IF(E1007="謝金",VLOOKUP(E1007,支出入力表!F1008:$M$2000,8,FALSE),"")</f>
        <v/>
      </c>
    </row>
    <row r="1008" spans="2:11" x14ac:dyDescent="0.55000000000000004">
      <c r="B1008" s="178" t="str">
        <f>IF(E1008="謝金",支出入力表!A1009,"")</f>
        <v/>
      </c>
      <c r="C1008" s="164" t="str">
        <f>IF(E1008="謝金",支出入力表!C1009,"")</f>
        <v/>
      </c>
      <c r="D1008" s="165" t="str">
        <f>IF(支出入力表!E1009="謝金","謝金","")</f>
        <v/>
      </c>
      <c r="E1008" s="165" t="str">
        <f>IF(支出入力表!F1009="謝金","謝金","")</f>
        <v/>
      </c>
      <c r="F1008" s="164" t="str">
        <f>IF(E1008="謝金",VLOOKUP(E1008,支出入力表!F1009:$M$2000,3,FALSE),"")</f>
        <v/>
      </c>
      <c r="G1008" s="164" t="str">
        <f>IF(E1008="謝金",VLOOKUP(E1008,支出入力表!F1009:$M$2000,4,FALSE),"")</f>
        <v/>
      </c>
      <c r="H1008" s="166" t="str">
        <f>IF(E1008="謝金",VLOOKUP(E1008,支出入力表!F1009:$M$2000,5,FALSE),"")</f>
        <v/>
      </c>
      <c r="I1008" s="167" t="str">
        <f>IF(E1008="謝金",VLOOKUP(E1008,支出入力表!F1009:$M$2000,6,FALSE),"")</f>
        <v/>
      </c>
      <c r="J1008" s="167" t="str">
        <f>IF(E1008="謝金",VLOOKUP(E1008,支出入力表!F1009:$M$2000,7,FALSE),"")</f>
        <v/>
      </c>
      <c r="K1008" s="168" t="str">
        <f>IF(E1008="謝金",VLOOKUP(E1008,支出入力表!F1009:$M$2000,8,FALSE),"")</f>
        <v/>
      </c>
    </row>
    <row r="1009" spans="2:11" x14ac:dyDescent="0.55000000000000004">
      <c r="B1009" s="178" t="str">
        <f>IF(E1009="謝金",支出入力表!A1010,"")</f>
        <v/>
      </c>
      <c r="C1009" s="164" t="str">
        <f>IF(E1009="謝金",支出入力表!C1010,"")</f>
        <v/>
      </c>
      <c r="D1009" s="165" t="str">
        <f>IF(支出入力表!E1010="謝金","謝金","")</f>
        <v/>
      </c>
      <c r="E1009" s="165" t="str">
        <f>IF(支出入力表!F1010="謝金","謝金","")</f>
        <v/>
      </c>
      <c r="F1009" s="164" t="str">
        <f>IF(E1009="謝金",VLOOKUP(E1009,支出入力表!F1010:$M$2000,3,FALSE),"")</f>
        <v/>
      </c>
      <c r="G1009" s="164" t="str">
        <f>IF(E1009="謝金",VLOOKUP(E1009,支出入力表!F1010:$M$2000,4,FALSE),"")</f>
        <v/>
      </c>
      <c r="H1009" s="166" t="str">
        <f>IF(E1009="謝金",VLOOKUP(E1009,支出入力表!F1010:$M$2000,5,FALSE),"")</f>
        <v/>
      </c>
      <c r="I1009" s="167" t="str">
        <f>IF(E1009="謝金",VLOOKUP(E1009,支出入力表!F1010:$M$2000,6,FALSE),"")</f>
        <v/>
      </c>
      <c r="J1009" s="167" t="str">
        <f>IF(E1009="謝金",VLOOKUP(E1009,支出入力表!F1010:$M$2000,7,FALSE),"")</f>
        <v/>
      </c>
      <c r="K1009" s="168" t="str">
        <f>IF(E1009="謝金",VLOOKUP(E1009,支出入力表!F1010:$M$2000,8,FALSE),"")</f>
        <v/>
      </c>
    </row>
    <row r="1010" spans="2:11" x14ac:dyDescent="0.55000000000000004">
      <c r="B1010" s="178" t="str">
        <f>IF(E1010="謝金",支出入力表!A1011,"")</f>
        <v/>
      </c>
      <c r="C1010" s="164" t="str">
        <f>IF(E1010="謝金",支出入力表!C1011,"")</f>
        <v/>
      </c>
      <c r="D1010" s="165" t="str">
        <f>IF(支出入力表!E1011="謝金","謝金","")</f>
        <v/>
      </c>
      <c r="E1010" s="165" t="str">
        <f>IF(支出入力表!F1011="謝金","謝金","")</f>
        <v/>
      </c>
      <c r="F1010" s="164" t="str">
        <f>IF(E1010="謝金",VLOOKUP(E1010,支出入力表!F1011:$M$2000,3,FALSE),"")</f>
        <v/>
      </c>
      <c r="G1010" s="164" t="str">
        <f>IF(E1010="謝金",VLOOKUP(E1010,支出入力表!F1011:$M$2000,4,FALSE),"")</f>
        <v/>
      </c>
      <c r="H1010" s="166" t="str">
        <f>IF(E1010="謝金",VLOOKUP(E1010,支出入力表!F1011:$M$2000,5,FALSE),"")</f>
        <v/>
      </c>
      <c r="I1010" s="167" t="str">
        <f>IF(E1010="謝金",VLOOKUP(E1010,支出入力表!F1011:$M$2000,6,FALSE),"")</f>
        <v/>
      </c>
      <c r="J1010" s="167" t="str">
        <f>IF(E1010="謝金",VLOOKUP(E1010,支出入力表!F1011:$M$2000,7,FALSE),"")</f>
        <v/>
      </c>
      <c r="K1010" s="168" t="str">
        <f>IF(E1010="謝金",VLOOKUP(E1010,支出入力表!F1011:$M$2000,8,FALSE),"")</f>
        <v/>
      </c>
    </row>
    <row r="1011" spans="2:11" x14ac:dyDescent="0.55000000000000004">
      <c r="B1011" s="178" t="str">
        <f>IF(E1011="謝金",支出入力表!A1012,"")</f>
        <v/>
      </c>
      <c r="C1011" s="164" t="str">
        <f>IF(E1011="謝金",支出入力表!C1012,"")</f>
        <v/>
      </c>
      <c r="D1011" s="165" t="str">
        <f>IF(支出入力表!E1012="謝金","謝金","")</f>
        <v/>
      </c>
      <c r="E1011" s="165" t="str">
        <f>IF(支出入力表!F1012="謝金","謝金","")</f>
        <v/>
      </c>
      <c r="F1011" s="164" t="str">
        <f>IF(E1011="謝金",VLOOKUP(E1011,支出入力表!F1012:$M$2000,3,FALSE),"")</f>
        <v/>
      </c>
      <c r="G1011" s="164" t="str">
        <f>IF(E1011="謝金",VLOOKUP(E1011,支出入力表!F1012:$M$2000,4,FALSE),"")</f>
        <v/>
      </c>
      <c r="H1011" s="166" t="str">
        <f>IF(E1011="謝金",VLOOKUP(E1011,支出入力表!F1012:$M$2000,5,FALSE),"")</f>
        <v/>
      </c>
      <c r="I1011" s="167" t="str">
        <f>IF(E1011="謝金",VLOOKUP(E1011,支出入力表!F1012:$M$2000,6,FALSE),"")</f>
        <v/>
      </c>
      <c r="J1011" s="167" t="str">
        <f>IF(E1011="謝金",VLOOKUP(E1011,支出入力表!F1012:$M$2000,7,FALSE),"")</f>
        <v/>
      </c>
      <c r="K1011" s="168" t="str">
        <f>IF(E1011="謝金",VLOOKUP(E1011,支出入力表!F1012:$M$2000,8,FALSE),"")</f>
        <v/>
      </c>
    </row>
    <row r="1012" spans="2:11" x14ac:dyDescent="0.55000000000000004">
      <c r="B1012" s="178" t="str">
        <f>IF(E1012="謝金",支出入力表!A1013,"")</f>
        <v/>
      </c>
      <c r="C1012" s="164" t="str">
        <f>IF(E1012="謝金",支出入力表!C1013,"")</f>
        <v/>
      </c>
      <c r="D1012" s="165" t="str">
        <f>IF(支出入力表!E1013="謝金","謝金","")</f>
        <v/>
      </c>
      <c r="E1012" s="165" t="str">
        <f>IF(支出入力表!F1013="謝金","謝金","")</f>
        <v/>
      </c>
      <c r="F1012" s="164" t="str">
        <f>IF(E1012="謝金",VLOOKUP(E1012,支出入力表!F1013:$M$2000,3,FALSE),"")</f>
        <v/>
      </c>
      <c r="G1012" s="164" t="str">
        <f>IF(E1012="謝金",VLOOKUP(E1012,支出入力表!F1013:$M$2000,4,FALSE),"")</f>
        <v/>
      </c>
      <c r="H1012" s="166" t="str">
        <f>IF(E1012="謝金",VLOOKUP(E1012,支出入力表!F1013:$M$2000,5,FALSE),"")</f>
        <v/>
      </c>
      <c r="I1012" s="167" t="str">
        <f>IF(E1012="謝金",VLOOKUP(E1012,支出入力表!F1013:$M$2000,6,FALSE),"")</f>
        <v/>
      </c>
      <c r="J1012" s="167" t="str">
        <f>IF(E1012="謝金",VLOOKUP(E1012,支出入力表!F1013:$M$2000,7,FALSE),"")</f>
        <v/>
      </c>
      <c r="K1012" s="168" t="str">
        <f>IF(E1012="謝金",VLOOKUP(E1012,支出入力表!F1013:$M$2000,8,FALSE),"")</f>
        <v/>
      </c>
    </row>
    <row r="1013" spans="2:11" x14ac:dyDescent="0.55000000000000004">
      <c r="B1013" s="178" t="str">
        <f>IF(E1013="謝金",支出入力表!A1014,"")</f>
        <v/>
      </c>
      <c r="C1013" s="164" t="str">
        <f>IF(E1013="謝金",支出入力表!C1014,"")</f>
        <v/>
      </c>
      <c r="D1013" s="165" t="str">
        <f>IF(支出入力表!E1014="謝金","謝金","")</f>
        <v/>
      </c>
      <c r="E1013" s="165" t="str">
        <f>IF(支出入力表!F1014="謝金","謝金","")</f>
        <v/>
      </c>
      <c r="F1013" s="164" t="str">
        <f>IF(E1013="謝金",VLOOKUP(E1013,支出入力表!F1014:$M$2000,3,FALSE),"")</f>
        <v/>
      </c>
      <c r="G1013" s="164" t="str">
        <f>IF(E1013="謝金",VLOOKUP(E1013,支出入力表!F1014:$M$2000,4,FALSE),"")</f>
        <v/>
      </c>
      <c r="H1013" s="166" t="str">
        <f>IF(E1013="謝金",VLOOKUP(E1013,支出入力表!F1014:$M$2000,5,FALSE),"")</f>
        <v/>
      </c>
      <c r="I1013" s="167" t="str">
        <f>IF(E1013="謝金",VLOOKUP(E1013,支出入力表!F1014:$M$2000,6,FALSE),"")</f>
        <v/>
      </c>
      <c r="J1013" s="167" t="str">
        <f>IF(E1013="謝金",VLOOKUP(E1013,支出入力表!F1014:$M$2000,7,FALSE),"")</f>
        <v/>
      </c>
      <c r="K1013" s="168" t="str">
        <f>IF(E1013="謝金",VLOOKUP(E1013,支出入力表!F1014:$M$2000,8,FALSE),"")</f>
        <v/>
      </c>
    </row>
    <row r="1014" spans="2:11" x14ac:dyDescent="0.55000000000000004">
      <c r="B1014" s="178" t="str">
        <f>IF(E1014="謝金",支出入力表!A1015,"")</f>
        <v/>
      </c>
      <c r="C1014" s="164" t="str">
        <f>IF(E1014="謝金",支出入力表!C1015,"")</f>
        <v/>
      </c>
      <c r="D1014" s="165" t="str">
        <f>IF(支出入力表!E1015="謝金","謝金","")</f>
        <v/>
      </c>
      <c r="E1014" s="165" t="str">
        <f>IF(支出入力表!F1015="謝金","謝金","")</f>
        <v/>
      </c>
      <c r="F1014" s="164" t="str">
        <f>IF(E1014="謝金",VLOOKUP(E1014,支出入力表!F1015:$M$2000,3,FALSE),"")</f>
        <v/>
      </c>
      <c r="G1014" s="164" t="str">
        <f>IF(E1014="謝金",VLOOKUP(E1014,支出入力表!F1015:$M$2000,4,FALSE),"")</f>
        <v/>
      </c>
      <c r="H1014" s="166" t="str">
        <f>IF(E1014="謝金",VLOOKUP(E1014,支出入力表!F1015:$M$2000,5,FALSE),"")</f>
        <v/>
      </c>
      <c r="I1014" s="167" t="str">
        <f>IF(E1014="謝金",VLOOKUP(E1014,支出入力表!F1015:$M$2000,6,FALSE),"")</f>
        <v/>
      </c>
      <c r="J1014" s="167" t="str">
        <f>IF(E1014="謝金",VLOOKUP(E1014,支出入力表!F1015:$M$2000,7,FALSE),"")</f>
        <v/>
      </c>
      <c r="K1014" s="168" t="str">
        <f>IF(E1014="謝金",VLOOKUP(E1014,支出入力表!F1015:$M$2000,8,FALSE),"")</f>
        <v/>
      </c>
    </row>
    <row r="1015" spans="2:11" x14ac:dyDescent="0.55000000000000004">
      <c r="B1015" s="178" t="str">
        <f>IF(E1015="謝金",支出入力表!A1016,"")</f>
        <v/>
      </c>
      <c r="C1015" s="164" t="str">
        <f>IF(E1015="謝金",支出入力表!C1016,"")</f>
        <v/>
      </c>
      <c r="D1015" s="165" t="str">
        <f>IF(支出入力表!E1016="謝金","謝金","")</f>
        <v/>
      </c>
      <c r="E1015" s="165" t="str">
        <f>IF(支出入力表!F1016="謝金","謝金","")</f>
        <v/>
      </c>
      <c r="F1015" s="164" t="str">
        <f>IF(E1015="謝金",VLOOKUP(E1015,支出入力表!F1016:$M$2000,3,FALSE),"")</f>
        <v/>
      </c>
      <c r="G1015" s="164" t="str">
        <f>IF(E1015="謝金",VLOOKUP(E1015,支出入力表!F1016:$M$2000,4,FALSE),"")</f>
        <v/>
      </c>
      <c r="H1015" s="166" t="str">
        <f>IF(E1015="謝金",VLOOKUP(E1015,支出入力表!F1016:$M$2000,5,FALSE),"")</f>
        <v/>
      </c>
      <c r="I1015" s="167" t="str">
        <f>IF(E1015="謝金",VLOOKUP(E1015,支出入力表!F1016:$M$2000,6,FALSE),"")</f>
        <v/>
      </c>
      <c r="J1015" s="167" t="str">
        <f>IF(E1015="謝金",VLOOKUP(E1015,支出入力表!F1016:$M$2000,7,FALSE),"")</f>
        <v/>
      </c>
      <c r="K1015" s="168" t="str">
        <f>IF(E1015="謝金",VLOOKUP(E1015,支出入力表!F1016:$M$2000,8,FALSE),"")</f>
        <v/>
      </c>
    </row>
    <row r="1016" spans="2:11" x14ac:dyDescent="0.55000000000000004">
      <c r="B1016" s="178" t="str">
        <f>IF(E1016="謝金",支出入力表!A1017,"")</f>
        <v/>
      </c>
      <c r="C1016" s="164" t="str">
        <f>IF(E1016="謝金",支出入力表!C1017,"")</f>
        <v/>
      </c>
      <c r="D1016" s="165" t="str">
        <f>IF(支出入力表!E1017="謝金","謝金","")</f>
        <v/>
      </c>
      <c r="E1016" s="165" t="str">
        <f>IF(支出入力表!F1017="謝金","謝金","")</f>
        <v/>
      </c>
      <c r="F1016" s="164" t="str">
        <f>IF(E1016="謝金",VLOOKUP(E1016,支出入力表!F1017:$M$2000,3,FALSE),"")</f>
        <v/>
      </c>
      <c r="G1016" s="164" t="str">
        <f>IF(E1016="謝金",VLOOKUP(E1016,支出入力表!F1017:$M$2000,4,FALSE),"")</f>
        <v/>
      </c>
      <c r="H1016" s="166" t="str">
        <f>IF(E1016="謝金",VLOOKUP(E1016,支出入力表!F1017:$M$2000,5,FALSE),"")</f>
        <v/>
      </c>
      <c r="I1016" s="167" t="str">
        <f>IF(E1016="謝金",VLOOKUP(E1016,支出入力表!F1017:$M$2000,6,FALSE),"")</f>
        <v/>
      </c>
      <c r="J1016" s="167" t="str">
        <f>IF(E1016="謝金",VLOOKUP(E1016,支出入力表!F1017:$M$2000,7,FALSE),"")</f>
        <v/>
      </c>
      <c r="K1016" s="168" t="str">
        <f>IF(E1016="謝金",VLOOKUP(E1016,支出入力表!F1017:$M$2000,8,FALSE),"")</f>
        <v/>
      </c>
    </row>
    <row r="1017" spans="2:11" x14ac:dyDescent="0.55000000000000004">
      <c r="B1017" s="178" t="str">
        <f>IF(E1017="謝金",支出入力表!A1018,"")</f>
        <v/>
      </c>
      <c r="C1017" s="164" t="str">
        <f>IF(E1017="謝金",支出入力表!C1018,"")</f>
        <v/>
      </c>
      <c r="D1017" s="165" t="str">
        <f>IF(支出入力表!E1018="謝金","謝金","")</f>
        <v/>
      </c>
      <c r="E1017" s="165" t="str">
        <f>IF(支出入力表!F1018="謝金","謝金","")</f>
        <v/>
      </c>
      <c r="F1017" s="164" t="str">
        <f>IF(E1017="謝金",VLOOKUP(E1017,支出入力表!F1018:$M$2000,3,FALSE),"")</f>
        <v/>
      </c>
      <c r="G1017" s="164" t="str">
        <f>IF(E1017="謝金",VLOOKUP(E1017,支出入力表!F1018:$M$2000,4,FALSE),"")</f>
        <v/>
      </c>
      <c r="H1017" s="166" t="str">
        <f>IF(E1017="謝金",VLOOKUP(E1017,支出入力表!F1018:$M$2000,5,FALSE),"")</f>
        <v/>
      </c>
      <c r="I1017" s="167" t="str">
        <f>IF(E1017="謝金",VLOOKUP(E1017,支出入力表!F1018:$M$2000,6,FALSE),"")</f>
        <v/>
      </c>
      <c r="J1017" s="167" t="str">
        <f>IF(E1017="謝金",VLOOKUP(E1017,支出入力表!F1018:$M$2000,7,FALSE),"")</f>
        <v/>
      </c>
      <c r="K1017" s="168" t="str">
        <f>IF(E1017="謝金",VLOOKUP(E1017,支出入力表!F1018:$M$2000,8,FALSE),"")</f>
        <v/>
      </c>
    </row>
    <row r="1018" spans="2:11" x14ac:dyDescent="0.55000000000000004">
      <c r="B1018" s="178" t="str">
        <f>IF(E1018="謝金",支出入力表!A1019,"")</f>
        <v/>
      </c>
      <c r="C1018" s="164" t="str">
        <f>IF(E1018="謝金",支出入力表!C1019,"")</f>
        <v/>
      </c>
      <c r="D1018" s="165" t="str">
        <f>IF(支出入力表!E1019="謝金","謝金","")</f>
        <v/>
      </c>
      <c r="E1018" s="165" t="str">
        <f>IF(支出入力表!F1019="謝金","謝金","")</f>
        <v/>
      </c>
      <c r="F1018" s="164" t="str">
        <f>IF(E1018="謝金",VLOOKUP(E1018,支出入力表!F1019:$M$2000,3,FALSE),"")</f>
        <v/>
      </c>
      <c r="G1018" s="164" t="str">
        <f>IF(E1018="謝金",VLOOKUP(E1018,支出入力表!F1019:$M$2000,4,FALSE),"")</f>
        <v/>
      </c>
      <c r="H1018" s="166" t="str">
        <f>IF(E1018="謝金",VLOOKUP(E1018,支出入力表!F1019:$M$2000,5,FALSE),"")</f>
        <v/>
      </c>
      <c r="I1018" s="167" t="str">
        <f>IF(E1018="謝金",VLOOKUP(E1018,支出入力表!F1019:$M$2000,6,FALSE),"")</f>
        <v/>
      </c>
      <c r="J1018" s="167" t="str">
        <f>IF(E1018="謝金",VLOOKUP(E1018,支出入力表!F1019:$M$2000,7,FALSE),"")</f>
        <v/>
      </c>
      <c r="K1018" s="168" t="str">
        <f>IF(E1018="謝金",VLOOKUP(E1018,支出入力表!F1019:$M$2000,8,FALSE),"")</f>
        <v/>
      </c>
    </row>
    <row r="1019" spans="2:11" x14ac:dyDescent="0.55000000000000004">
      <c r="B1019" s="178" t="str">
        <f>IF(E1019="謝金",支出入力表!A1020,"")</f>
        <v/>
      </c>
      <c r="C1019" s="164" t="str">
        <f>IF(E1019="謝金",支出入力表!C1020,"")</f>
        <v/>
      </c>
      <c r="D1019" s="165" t="str">
        <f>IF(支出入力表!E1020="謝金","謝金","")</f>
        <v/>
      </c>
      <c r="E1019" s="165" t="str">
        <f>IF(支出入力表!F1020="謝金","謝金","")</f>
        <v/>
      </c>
      <c r="F1019" s="164" t="str">
        <f>IF(E1019="謝金",VLOOKUP(E1019,支出入力表!F1020:$M$2000,3,FALSE),"")</f>
        <v/>
      </c>
      <c r="G1019" s="164" t="str">
        <f>IF(E1019="謝金",VLOOKUP(E1019,支出入力表!F1020:$M$2000,4,FALSE),"")</f>
        <v/>
      </c>
      <c r="H1019" s="166" t="str">
        <f>IF(E1019="謝金",VLOOKUP(E1019,支出入力表!F1020:$M$2000,5,FALSE),"")</f>
        <v/>
      </c>
      <c r="I1019" s="167" t="str">
        <f>IF(E1019="謝金",VLOOKUP(E1019,支出入力表!F1020:$M$2000,6,FALSE),"")</f>
        <v/>
      </c>
      <c r="J1019" s="167" t="str">
        <f>IF(E1019="謝金",VLOOKUP(E1019,支出入力表!F1020:$M$2000,7,FALSE),"")</f>
        <v/>
      </c>
      <c r="K1019" s="168" t="str">
        <f>IF(E1019="謝金",VLOOKUP(E1019,支出入力表!F1020:$M$2000,8,FALSE),"")</f>
        <v/>
      </c>
    </row>
    <row r="1020" spans="2:11" x14ac:dyDescent="0.55000000000000004">
      <c r="B1020" s="178" t="str">
        <f>IF(E1020="謝金",支出入力表!A1021,"")</f>
        <v/>
      </c>
      <c r="C1020" s="164" t="str">
        <f>IF(E1020="謝金",支出入力表!C1021,"")</f>
        <v/>
      </c>
      <c r="D1020" s="165" t="str">
        <f>IF(支出入力表!E1021="謝金","謝金","")</f>
        <v/>
      </c>
      <c r="E1020" s="165" t="str">
        <f>IF(支出入力表!F1021="謝金","謝金","")</f>
        <v/>
      </c>
      <c r="F1020" s="164" t="str">
        <f>IF(E1020="謝金",VLOOKUP(E1020,支出入力表!F1021:$M$2000,3,FALSE),"")</f>
        <v/>
      </c>
      <c r="G1020" s="164" t="str">
        <f>IF(E1020="謝金",VLOOKUP(E1020,支出入力表!F1021:$M$2000,4,FALSE),"")</f>
        <v/>
      </c>
      <c r="H1020" s="166" t="str">
        <f>IF(E1020="謝金",VLOOKUP(E1020,支出入力表!F1021:$M$2000,5,FALSE),"")</f>
        <v/>
      </c>
      <c r="I1020" s="167" t="str">
        <f>IF(E1020="謝金",VLOOKUP(E1020,支出入力表!F1021:$M$2000,6,FALSE),"")</f>
        <v/>
      </c>
      <c r="J1020" s="167" t="str">
        <f>IF(E1020="謝金",VLOOKUP(E1020,支出入力表!F1021:$M$2000,7,FALSE),"")</f>
        <v/>
      </c>
      <c r="K1020" s="168" t="str">
        <f>IF(E1020="謝金",VLOOKUP(E1020,支出入力表!F1021:$M$2000,8,FALSE),"")</f>
        <v/>
      </c>
    </row>
    <row r="1021" spans="2:11" x14ac:dyDescent="0.55000000000000004">
      <c r="B1021" s="178" t="str">
        <f>IF(E1021="謝金",支出入力表!A1022,"")</f>
        <v/>
      </c>
      <c r="C1021" s="164" t="str">
        <f>IF(E1021="謝金",支出入力表!C1022,"")</f>
        <v/>
      </c>
      <c r="D1021" s="165" t="str">
        <f>IF(支出入力表!E1022="謝金","謝金","")</f>
        <v/>
      </c>
      <c r="E1021" s="165" t="str">
        <f>IF(支出入力表!F1022="謝金","謝金","")</f>
        <v/>
      </c>
      <c r="F1021" s="164" t="str">
        <f>IF(E1021="謝金",VLOOKUP(E1021,支出入力表!F1022:$M$2000,3,FALSE),"")</f>
        <v/>
      </c>
      <c r="G1021" s="164" t="str">
        <f>IF(E1021="謝金",VLOOKUP(E1021,支出入力表!F1022:$M$2000,4,FALSE),"")</f>
        <v/>
      </c>
      <c r="H1021" s="166" t="str">
        <f>IF(E1021="謝金",VLOOKUP(E1021,支出入力表!F1022:$M$2000,5,FALSE),"")</f>
        <v/>
      </c>
      <c r="I1021" s="167" t="str">
        <f>IF(E1021="謝金",VLOOKUP(E1021,支出入力表!F1022:$M$2000,6,FALSE),"")</f>
        <v/>
      </c>
      <c r="J1021" s="167" t="str">
        <f>IF(E1021="謝金",VLOOKUP(E1021,支出入力表!F1022:$M$2000,7,FALSE),"")</f>
        <v/>
      </c>
      <c r="K1021" s="168" t="str">
        <f>IF(E1021="謝金",VLOOKUP(E1021,支出入力表!F1022:$M$2000,8,FALSE),"")</f>
        <v/>
      </c>
    </row>
    <row r="1022" spans="2:11" x14ac:dyDescent="0.55000000000000004">
      <c r="B1022" s="178" t="str">
        <f>IF(E1022="謝金",支出入力表!A1023,"")</f>
        <v/>
      </c>
      <c r="C1022" s="164" t="str">
        <f>IF(E1022="謝金",支出入力表!C1023,"")</f>
        <v/>
      </c>
      <c r="D1022" s="165" t="str">
        <f>IF(支出入力表!E1023="謝金","謝金","")</f>
        <v/>
      </c>
      <c r="E1022" s="165" t="str">
        <f>IF(支出入力表!F1023="謝金","謝金","")</f>
        <v/>
      </c>
      <c r="F1022" s="164" t="str">
        <f>IF(E1022="謝金",VLOOKUP(E1022,支出入力表!F1023:$M$2000,3,FALSE),"")</f>
        <v/>
      </c>
      <c r="G1022" s="164" t="str">
        <f>IF(E1022="謝金",VLOOKUP(E1022,支出入力表!F1023:$M$2000,4,FALSE),"")</f>
        <v/>
      </c>
      <c r="H1022" s="166" t="str">
        <f>IF(E1022="謝金",VLOOKUP(E1022,支出入力表!F1023:$M$2000,5,FALSE),"")</f>
        <v/>
      </c>
      <c r="I1022" s="167" t="str">
        <f>IF(E1022="謝金",VLOOKUP(E1022,支出入力表!F1023:$M$2000,6,FALSE),"")</f>
        <v/>
      </c>
      <c r="J1022" s="167" t="str">
        <f>IF(E1022="謝金",VLOOKUP(E1022,支出入力表!F1023:$M$2000,7,FALSE),"")</f>
        <v/>
      </c>
      <c r="K1022" s="168" t="str">
        <f>IF(E1022="謝金",VLOOKUP(E1022,支出入力表!F1023:$M$2000,8,FALSE),"")</f>
        <v/>
      </c>
    </row>
    <row r="1023" spans="2:11" x14ac:dyDescent="0.55000000000000004">
      <c r="B1023" s="178" t="str">
        <f>IF(E1023="謝金",支出入力表!A1024,"")</f>
        <v/>
      </c>
      <c r="C1023" s="164" t="str">
        <f>IF(E1023="謝金",支出入力表!C1024,"")</f>
        <v/>
      </c>
      <c r="D1023" s="165" t="str">
        <f>IF(支出入力表!E1024="謝金","謝金","")</f>
        <v/>
      </c>
      <c r="E1023" s="165" t="str">
        <f>IF(支出入力表!F1024="謝金","謝金","")</f>
        <v/>
      </c>
      <c r="F1023" s="164" t="str">
        <f>IF(E1023="謝金",VLOOKUP(E1023,支出入力表!F1024:$M$2000,3,FALSE),"")</f>
        <v/>
      </c>
      <c r="G1023" s="164" t="str">
        <f>IF(E1023="謝金",VLOOKUP(E1023,支出入力表!F1024:$M$2000,4,FALSE),"")</f>
        <v/>
      </c>
      <c r="H1023" s="166" t="str">
        <f>IF(E1023="謝金",VLOOKUP(E1023,支出入力表!F1024:$M$2000,5,FALSE),"")</f>
        <v/>
      </c>
      <c r="I1023" s="167" t="str">
        <f>IF(E1023="謝金",VLOOKUP(E1023,支出入力表!F1024:$M$2000,6,FALSE),"")</f>
        <v/>
      </c>
      <c r="J1023" s="167" t="str">
        <f>IF(E1023="謝金",VLOOKUP(E1023,支出入力表!F1024:$M$2000,7,FALSE),"")</f>
        <v/>
      </c>
      <c r="K1023" s="168" t="str">
        <f>IF(E1023="謝金",VLOOKUP(E1023,支出入力表!F1024:$M$2000,8,FALSE),"")</f>
        <v/>
      </c>
    </row>
    <row r="1024" spans="2:11" x14ac:dyDescent="0.55000000000000004">
      <c r="B1024" s="178" t="str">
        <f>IF(E1024="謝金",支出入力表!A1025,"")</f>
        <v/>
      </c>
      <c r="C1024" s="164" t="str">
        <f>IF(E1024="謝金",支出入力表!C1025,"")</f>
        <v/>
      </c>
      <c r="D1024" s="165" t="str">
        <f>IF(支出入力表!E1025="謝金","謝金","")</f>
        <v/>
      </c>
      <c r="E1024" s="165" t="str">
        <f>IF(支出入力表!F1025="謝金","謝金","")</f>
        <v/>
      </c>
      <c r="F1024" s="164" t="str">
        <f>IF(E1024="謝金",VLOOKUP(E1024,支出入力表!F1025:$M$2000,3,FALSE),"")</f>
        <v/>
      </c>
      <c r="G1024" s="164" t="str">
        <f>IF(E1024="謝金",VLOOKUP(E1024,支出入力表!F1025:$M$2000,4,FALSE),"")</f>
        <v/>
      </c>
      <c r="H1024" s="166" t="str">
        <f>IF(E1024="謝金",VLOOKUP(E1024,支出入力表!F1025:$M$2000,5,FALSE),"")</f>
        <v/>
      </c>
      <c r="I1024" s="167" t="str">
        <f>IF(E1024="謝金",VLOOKUP(E1024,支出入力表!F1025:$M$2000,6,FALSE),"")</f>
        <v/>
      </c>
      <c r="J1024" s="167" t="str">
        <f>IF(E1024="謝金",VLOOKUP(E1024,支出入力表!F1025:$M$2000,7,FALSE),"")</f>
        <v/>
      </c>
      <c r="K1024" s="168" t="str">
        <f>IF(E1024="謝金",VLOOKUP(E1024,支出入力表!F1025:$M$2000,8,FALSE),"")</f>
        <v/>
      </c>
    </row>
    <row r="1025" spans="2:11" x14ac:dyDescent="0.55000000000000004">
      <c r="B1025" s="178" t="str">
        <f>IF(E1025="謝金",支出入力表!A1026,"")</f>
        <v/>
      </c>
      <c r="C1025" s="164" t="str">
        <f>IF(E1025="謝金",支出入力表!C1026,"")</f>
        <v/>
      </c>
      <c r="D1025" s="165" t="str">
        <f>IF(支出入力表!E1026="謝金","謝金","")</f>
        <v/>
      </c>
      <c r="E1025" s="165" t="str">
        <f>IF(支出入力表!F1026="謝金","謝金","")</f>
        <v/>
      </c>
      <c r="F1025" s="164" t="str">
        <f>IF(E1025="謝金",VLOOKUP(E1025,支出入力表!F1026:$M$2000,3,FALSE),"")</f>
        <v/>
      </c>
      <c r="G1025" s="164" t="str">
        <f>IF(E1025="謝金",VLOOKUP(E1025,支出入力表!F1026:$M$2000,4,FALSE),"")</f>
        <v/>
      </c>
      <c r="H1025" s="166" t="str">
        <f>IF(E1025="謝金",VLOOKUP(E1025,支出入力表!F1026:$M$2000,5,FALSE),"")</f>
        <v/>
      </c>
      <c r="I1025" s="167" t="str">
        <f>IF(E1025="謝金",VLOOKUP(E1025,支出入力表!F1026:$M$2000,6,FALSE),"")</f>
        <v/>
      </c>
      <c r="J1025" s="167" t="str">
        <f>IF(E1025="謝金",VLOOKUP(E1025,支出入力表!F1026:$M$2000,7,FALSE),"")</f>
        <v/>
      </c>
      <c r="K1025" s="168" t="str">
        <f>IF(E1025="謝金",VLOOKUP(E1025,支出入力表!F1026:$M$2000,8,FALSE),"")</f>
        <v/>
      </c>
    </row>
    <row r="1026" spans="2:11" x14ac:dyDescent="0.55000000000000004">
      <c r="B1026" s="178" t="str">
        <f>IF(E1026="謝金",支出入力表!A1027,"")</f>
        <v/>
      </c>
      <c r="C1026" s="164" t="str">
        <f>IF(E1026="謝金",支出入力表!C1027,"")</f>
        <v/>
      </c>
      <c r="D1026" s="165" t="str">
        <f>IF(支出入力表!E1027="謝金","謝金","")</f>
        <v/>
      </c>
      <c r="E1026" s="165" t="str">
        <f>IF(支出入力表!F1027="謝金","謝金","")</f>
        <v/>
      </c>
      <c r="F1026" s="164" t="str">
        <f>IF(E1026="謝金",VLOOKUP(E1026,支出入力表!F1027:$M$2000,3,FALSE),"")</f>
        <v/>
      </c>
      <c r="G1026" s="164" t="str">
        <f>IF(E1026="謝金",VLOOKUP(E1026,支出入力表!F1027:$M$2000,4,FALSE),"")</f>
        <v/>
      </c>
      <c r="H1026" s="166" t="str">
        <f>IF(E1026="謝金",VLOOKUP(E1026,支出入力表!F1027:$M$2000,5,FALSE),"")</f>
        <v/>
      </c>
      <c r="I1026" s="167" t="str">
        <f>IF(E1026="謝金",VLOOKUP(E1026,支出入力表!F1027:$M$2000,6,FALSE),"")</f>
        <v/>
      </c>
      <c r="J1026" s="167" t="str">
        <f>IF(E1026="謝金",VLOOKUP(E1026,支出入力表!F1027:$M$2000,7,FALSE),"")</f>
        <v/>
      </c>
      <c r="K1026" s="168" t="str">
        <f>IF(E1026="謝金",VLOOKUP(E1026,支出入力表!F1027:$M$2000,8,FALSE),"")</f>
        <v/>
      </c>
    </row>
    <row r="1027" spans="2:11" x14ac:dyDescent="0.55000000000000004">
      <c r="B1027" s="178" t="str">
        <f>IF(E1027="謝金",支出入力表!A1028,"")</f>
        <v/>
      </c>
      <c r="C1027" s="164" t="str">
        <f>IF(E1027="謝金",支出入力表!C1028,"")</f>
        <v/>
      </c>
      <c r="D1027" s="165" t="str">
        <f>IF(支出入力表!E1028="謝金","謝金","")</f>
        <v/>
      </c>
      <c r="E1027" s="165" t="str">
        <f>IF(支出入力表!F1028="謝金","謝金","")</f>
        <v/>
      </c>
      <c r="F1027" s="164" t="str">
        <f>IF(E1027="謝金",VLOOKUP(E1027,支出入力表!F1028:$M$2000,3,FALSE),"")</f>
        <v/>
      </c>
      <c r="G1027" s="164" t="str">
        <f>IF(E1027="謝金",VLOOKUP(E1027,支出入力表!F1028:$M$2000,4,FALSE),"")</f>
        <v/>
      </c>
      <c r="H1027" s="166" t="str">
        <f>IF(E1027="謝金",VLOOKUP(E1027,支出入力表!F1028:$M$2000,5,FALSE),"")</f>
        <v/>
      </c>
      <c r="I1027" s="167" t="str">
        <f>IF(E1027="謝金",VLOOKUP(E1027,支出入力表!F1028:$M$2000,6,FALSE),"")</f>
        <v/>
      </c>
      <c r="J1027" s="167" t="str">
        <f>IF(E1027="謝金",VLOOKUP(E1027,支出入力表!F1028:$M$2000,7,FALSE),"")</f>
        <v/>
      </c>
      <c r="K1027" s="168" t="str">
        <f>IF(E1027="謝金",VLOOKUP(E1027,支出入力表!F1028:$M$2000,8,FALSE),"")</f>
        <v/>
      </c>
    </row>
    <row r="1028" spans="2:11" x14ac:dyDescent="0.55000000000000004">
      <c r="B1028" s="178" t="str">
        <f>IF(E1028="謝金",支出入力表!A1029,"")</f>
        <v/>
      </c>
      <c r="C1028" s="164" t="str">
        <f>IF(E1028="謝金",支出入力表!C1029,"")</f>
        <v/>
      </c>
      <c r="D1028" s="165" t="str">
        <f>IF(支出入力表!E1029="謝金","謝金","")</f>
        <v/>
      </c>
      <c r="E1028" s="165" t="str">
        <f>IF(支出入力表!F1029="謝金","謝金","")</f>
        <v/>
      </c>
      <c r="F1028" s="164" t="str">
        <f>IF(E1028="謝金",VLOOKUP(E1028,支出入力表!F1029:$M$2000,3,FALSE),"")</f>
        <v/>
      </c>
      <c r="G1028" s="164" t="str">
        <f>IF(E1028="謝金",VLOOKUP(E1028,支出入力表!F1029:$M$2000,4,FALSE),"")</f>
        <v/>
      </c>
      <c r="H1028" s="166" t="str">
        <f>IF(E1028="謝金",VLOOKUP(E1028,支出入力表!F1029:$M$2000,5,FALSE),"")</f>
        <v/>
      </c>
      <c r="I1028" s="167" t="str">
        <f>IF(E1028="謝金",VLOOKUP(E1028,支出入力表!F1029:$M$2000,6,FALSE),"")</f>
        <v/>
      </c>
      <c r="J1028" s="167" t="str">
        <f>IF(E1028="謝金",VLOOKUP(E1028,支出入力表!F1029:$M$2000,7,FALSE),"")</f>
        <v/>
      </c>
      <c r="K1028" s="168" t="str">
        <f>IF(E1028="謝金",VLOOKUP(E1028,支出入力表!F1029:$M$2000,8,FALSE),"")</f>
        <v/>
      </c>
    </row>
    <row r="1029" spans="2:11" x14ac:dyDescent="0.55000000000000004">
      <c r="B1029" s="178" t="str">
        <f>IF(E1029="謝金",支出入力表!A1030,"")</f>
        <v/>
      </c>
      <c r="C1029" s="164" t="str">
        <f>IF(E1029="謝金",支出入力表!C1030,"")</f>
        <v/>
      </c>
      <c r="D1029" s="165" t="str">
        <f>IF(支出入力表!E1030="謝金","謝金","")</f>
        <v/>
      </c>
      <c r="E1029" s="165" t="str">
        <f>IF(支出入力表!F1030="謝金","謝金","")</f>
        <v/>
      </c>
      <c r="F1029" s="164" t="str">
        <f>IF(E1029="謝金",VLOOKUP(E1029,支出入力表!F1030:$M$2000,3,FALSE),"")</f>
        <v/>
      </c>
      <c r="G1029" s="164" t="str">
        <f>IF(E1029="謝金",VLOOKUP(E1029,支出入力表!F1030:$M$2000,4,FALSE),"")</f>
        <v/>
      </c>
      <c r="H1029" s="166" t="str">
        <f>IF(E1029="謝金",VLOOKUP(E1029,支出入力表!F1030:$M$2000,5,FALSE),"")</f>
        <v/>
      </c>
      <c r="I1029" s="167" t="str">
        <f>IF(E1029="謝金",VLOOKUP(E1029,支出入力表!F1030:$M$2000,6,FALSE),"")</f>
        <v/>
      </c>
      <c r="J1029" s="167" t="str">
        <f>IF(E1029="謝金",VLOOKUP(E1029,支出入力表!F1030:$M$2000,7,FALSE),"")</f>
        <v/>
      </c>
      <c r="K1029" s="168" t="str">
        <f>IF(E1029="謝金",VLOOKUP(E1029,支出入力表!F1030:$M$2000,8,FALSE),"")</f>
        <v/>
      </c>
    </row>
    <row r="1030" spans="2:11" x14ac:dyDescent="0.55000000000000004">
      <c r="B1030" s="178" t="str">
        <f>IF(E1030="謝金",支出入力表!A1031,"")</f>
        <v/>
      </c>
      <c r="C1030" s="164" t="str">
        <f>IF(E1030="謝金",支出入力表!C1031,"")</f>
        <v/>
      </c>
      <c r="D1030" s="165" t="str">
        <f>IF(支出入力表!E1031="謝金","謝金","")</f>
        <v/>
      </c>
      <c r="E1030" s="165" t="str">
        <f>IF(支出入力表!F1031="謝金","謝金","")</f>
        <v/>
      </c>
      <c r="F1030" s="164" t="str">
        <f>IF(E1030="謝金",VLOOKUP(E1030,支出入力表!F1031:$M$2000,3,FALSE),"")</f>
        <v/>
      </c>
      <c r="G1030" s="164" t="str">
        <f>IF(E1030="謝金",VLOOKUP(E1030,支出入力表!F1031:$M$2000,4,FALSE),"")</f>
        <v/>
      </c>
      <c r="H1030" s="166" t="str">
        <f>IF(E1030="謝金",VLOOKUP(E1030,支出入力表!F1031:$M$2000,5,FALSE),"")</f>
        <v/>
      </c>
      <c r="I1030" s="167" t="str">
        <f>IF(E1030="謝金",VLOOKUP(E1030,支出入力表!F1031:$M$2000,6,FALSE),"")</f>
        <v/>
      </c>
      <c r="J1030" s="167" t="str">
        <f>IF(E1030="謝金",VLOOKUP(E1030,支出入力表!F1031:$M$2000,7,FALSE),"")</f>
        <v/>
      </c>
      <c r="K1030" s="168" t="str">
        <f>IF(E1030="謝金",VLOOKUP(E1030,支出入力表!F1031:$M$2000,8,FALSE),"")</f>
        <v/>
      </c>
    </row>
    <row r="1031" spans="2:11" x14ac:dyDescent="0.55000000000000004">
      <c r="B1031" s="178" t="str">
        <f>IF(E1031="謝金",支出入力表!A1032,"")</f>
        <v/>
      </c>
      <c r="C1031" s="164" t="str">
        <f>IF(E1031="謝金",支出入力表!C1032,"")</f>
        <v/>
      </c>
      <c r="D1031" s="165" t="str">
        <f>IF(支出入力表!E1032="謝金","謝金","")</f>
        <v/>
      </c>
      <c r="E1031" s="165" t="str">
        <f>IF(支出入力表!F1032="謝金","謝金","")</f>
        <v/>
      </c>
      <c r="F1031" s="164" t="str">
        <f>IF(E1031="謝金",VLOOKUP(E1031,支出入力表!F1032:$M$2000,3,FALSE),"")</f>
        <v/>
      </c>
      <c r="G1031" s="164" t="str">
        <f>IF(E1031="謝金",VLOOKUP(E1031,支出入力表!F1032:$M$2000,4,FALSE),"")</f>
        <v/>
      </c>
      <c r="H1031" s="166" t="str">
        <f>IF(E1031="謝金",VLOOKUP(E1031,支出入力表!F1032:$M$2000,5,FALSE),"")</f>
        <v/>
      </c>
      <c r="I1031" s="167" t="str">
        <f>IF(E1031="謝金",VLOOKUP(E1031,支出入力表!F1032:$M$2000,6,FALSE),"")</f>
        <v/>
      </c>
      <c r="J1031" s="167" t="str">
        <f>IF(E1031="謝金",VLOOKUP(E1031,支出入力表!F1032:$M$2000,7,FALSE),"")</f>
        <v/>
      </c>
      <c r="K1031" s="168" t="str">
        <f>IF(E1031="謝金",VLOOKUP(E1031,支出入力表!F1032:$M$2000,8,FALSE),"")</f>
        <v/>
      </c>
    </row>
    <row r="1032" spans="2:11" x14ac:dyDescent="0.55000000000000004">
      <c r="B1032" s="178" t="str">
        <f>IF(E1032="謝金",支出入力表!A1033,"")</f>
        <v/>
      </c>
      <c r="C1032" s="164" t="str">
        <f>IF(E1032="謝金",支出入力表!C1033,"")</f>
        <v/>
      </c>
      <c r="D1032" s="165" t="str">
        <f>IF(支出入力表!E1033="謝金","謝金","")</f>
        <v/>
      </c>
      <c r="E1032" s="165" t="str">
        <f>IF(支出入力表!F1033="謝金","謝金","")</f>
        <v/>
      </c>
      <c r="F1032" s="164" t="str">
        <f>IF(E1032="謝金",VLOOKUP(E1032,支出入力表!F1033:$M$2000,3,FALSE),"")</f>
        <v/>
      </c>
      <c r="G1032" s="164" t="str">
        <f>IF(E1032="謝金",VLOOKUP(E1032,支出入力表!F1033:$M$2000,4,FALSE),"")</f>
        <v/>
      </c>
      <c r="H1032" s="166" t="str">
        <f>IF(E1032="謝金",VLOOKUP(E1032,支出入力表!F1033:$M$2000,5,FALSE),"")</f>
        <v/>
      </c>
      <c r="I1032" s="167" t="str">
        <f>IF(E1032="謝金",VLOOKUP(E1032,支出入力表!F1033:$M$2000,6,FALSE),"")</f>
        <v/>
      </c>
      <c r="J1032" s="167" t="str">
        <f>IF(E1032="謝金",VLOOKUP(E1032,支出入力表!F1033:$M$2000,7,FALSE),"")</f>
        <v/>
      </c>
      <c r="K1032" s="168" t="str">
        <f>IF(E1032="謝金",VLOOKUP(E1032,支出入力表!F1033:$M$2000,8,FALSE),"")</f>
        <v/>
      </c>
    </row>
    <row r="1033" spans="2:11" x14ac:dyDescent="0.55000000000000004">
      <c r="B1033" s="178" t="str">
        <f>IF(E1033="謝金",支出入力表!A1034,"")</f>
        <v/>
      </c>
      <c r="C1033" s="164" t="str">
        <f>IF(E1033="謝金",支出入力表!C1034,"")</f>
        <v/>
      </c>
      <c r="D1033" s="165" t="str">
        <f>IF(支出入力表!E1034="謝金","謝金","")</f>
        <v/>
      </c>
      <c r="E1033" s="165" t="str">
        <f>IF(支出入力表!F1034="謝金","謝金","")</f>
        <v/>
      </c>
      <c r="F1033" s="164" t="str">
        <f>IF(E1033="謝金",VLOOKUP(E1033,支出入力表!F1034:$M$2000,3,FALSE),"")</f>
        <v/>
      </c>
      <c r="G1033" s="164" t="str">
        <f>IF(E1033="謝金",VLOOKUP(E1033,支出入力表!F1034:$M$2000,4,FALSE),"")</f>
        <v/>
      </c>
      <c r="H1033" s="166" t="str">
        <f>IF(E1033="謝金",VLOOKUP(E1033,支出入力表!F1034:$M$2000,5,FALSE),"")</f>
        <v/>
      </c>
      <c r="I1033" s="167" t="str">
        <f>IF(E1033="謝金",VLOOKUP(E1033,支出入力表!F1034:$M$2000,6,FALSE),"")</f>
        <v/>
      </c>
      <c r="J1033" s="167" t="str">
        <f>IF(E1033="謝金",VLOOKUP(E1033,支出入力表!F1034:$M$2000,7,FALSE),"")</f>
        <v/>
      </c>
      <c r="K1033" s="168" t="str">
        <f>IF(E1033="謝金",VLOOKUP(E1033,支出入力表!F1034:$M$2000,8,FALSE),"")</f>
        <v/>
      </c>
    </row>
    <row r="1034" spans="2:11" x14ac:dyDescent="0.55000000000000004">
      <c r="B1034" s="178" t="str">
        <f>IF(E1034="謝金",支出入力表!A1035,"")</f>
        <v/>
      </c>
      <c r="C1034" s="164" t="str">
        <f>IF(E1034="謝金",支出入力表!C1035,"")</f>
        <v/>
      </c>
      <c r="D1034" s="165" t="str">
        <f>IF(支出入力表!E1035="謝金","謝金","")</f>
        <v/>
      </c>
      <c r="E1034" s="165" t="str">
        <f>IF(支出入力表!F1035="謝金","謝金","")</f>
        <v/>
      </c>
      <c r="F1034" s="164" t="str">
        <f>IF(E1034="謝金",VLOOKUP(E1034,支出入力表!F1035:$M$2000,3,FALSE),"")</f>
        <v/>
      </c>
      <c r="G1034" s="164" t="str">
        <f>IF(E1034="謝金",VLOOKUP(E1034,支出入力表!F1035:$M$2000,4,FALSE),"")</f>
        <v/>
      </c>
      <c r="H1034" s="166" t="str">
        <f>IF(E1034="謝金",VLOOKUP(E1034,支出入力表!F1035:$M$2000,5,FALSE),"")</f>
        <v/>
      </c>
      <c r="I1034" s="167" t="str">
        <f>IF(E1034="謝金",VLOOKUP(E1034,支出入力表!F1035:$M$2000,6,FALSE),"")</f>
        <v/>
      </c>
      <c r="J1034" s="167" t="str">
        <f>IF(E1034="謝金",VLOOKUP(E1034,支出入力表!F1035:$M$2000,7,FALSE),"")</f>
        <v/>
      </c>
      <c r="K1034" s="168" t="str">
        <f>IF(E1034="謝金",VLOOKUP(E1034,支出入力表!F1035:$M$2000,8,FALSE),"")</f>
        <v/>
      </c>
    </row>
    <row r="1035" spans="2:11" x14ac:dyDescent="0.55000000000000004">
      <c r="B1035" s="178" t="str">
        <f>IF(E1035="謝金",支出入力表!A1036,"")</f>
        <v/>
      </c>
      <c r="C1035" s="164" t="str">
        <f>IF(E1035="謝金",支出入力表!C1036,"")</f>
        <v/>
      </c>
      <c r="D1035" s="165" t="str">
        <f>IF(支出入力表!E1036="謝金","謝金","")</f>
        <v/>
      </c>
      <c r="E1035" s="165" t="str">
        <f>IF(支出入力表!F1036="謝金","謝金","")</f>
        <v/>
      </c>
      <c r="F1035" s="164" t="str">
        <f>IF(E1035="謝金",VLOOKUP(E1035,支出入力表!F1036:$M$2000,3,FALSE),"")</f>
        <v/>
      </c>
      <c r="G1035" s="164" t="str">
        <f>IF(E1035="謝金",VLOOKUP(E1035,支出入力表!F1036:$M$2000,4,FALSE),"")</f>
        <v/>
      </c>
      <c r="H1035" s="166" t="str">
        <f>IF(E1035="謝金",VLOOKUP(E1035,支出入力表!F1036:$M$2000,5,FALSE),"")</f>
        <v/>
      </c>
      <c r="I1035" s="167" t="str">
        <f>IF(E1035="謝金",VLOOKUP(E1035,支出入力表!F1036:$M$2000,6,FALSE),"")</f>
        <v/>
      </c>
      <c r="J1035" s="167" t="str">
        <f>IF(E1035="謝金",VLOOKUP(E1035,支出入力表!F1036:$M$2000,7,FALSE),"")</f>
        <v/>
      </c>
      <c r="K1035" s="168" t="str">
        <f>IF(E1035="謝金",VLOOKUP(E1035,支出入力表!F1036:$M$2000,8,FALSE),"")</f>
        <v/>
      </c>
    </row>
    <row r="1036" spans="2:11" x14ac:dyDescent="0.55000000000000004">
      <c r="B1036" s="178" t="str">
        <f>IF(E1036="謝金",支出入力表!A1037,"")</f>
        <v/>
      </c>
      <c r="C1036" s="164" t="str">
        <f>IF(E1036="謝金",支出入力表!C1037,"")</f>
        <v/>
      </c>
      <c r="D1036" s="165" t="str">
        <f>IF(支出入力表!E1037="謝金","謝金","")</f>
        <v/>
      </c>
      <c r="E1036" s="165" t="str">
        <f>IF(支出入力表!F1037="謝金","謝金","")</f>
        <v/>
      </c>
      <c r="F1036" s="164" t="str">
        <f>IF(E1036="謝金",VLOOKUP(E1036,支出入力表!F1037:$M$2000,3,FALSE),"")</f>
        <v/>
      </c>
      <c r="G1036" s="164" t="str">
        <f>IF(E1036="謝金",VLOOKUP(E1036,支出入力表!F1037:$M$2000,4,FALSE),"")</f>
        <v/>
      </c>
      <c r="H1036" s="166" t="str">
        <f>IF(E1036="謝金",VLOOKUP(E1036,支出入力表!F1037:$M$2000,5,FALSE),"")</f>
        <v/>
      </c>
      <c r="I1036" s="167" t="str">
        <f>IF(E1036="謝金",VLOOKUP(E1036,支出入力表!F1037:$M$2000,6,FALSE),"")</f>
        <v/>
      </c>
      <c r="J1036" s="167" t="str">
        <f>IF(E1036="謝金",VLOOKUP(E1036,支出入力表!F1037:$M$2000,7,FALSE),"")</f>
        <v/>
      </c>
      <c r="K1036" s="168" t="str">
        <f>IF(E1036="謝金",VLOOKUP(E1036,支出入力表!F1037:$M$2000,8,FALSE),"")</f>
        <v/>
      </c>
    </row>
    <row r="1037" spans="2:11" x14ac:dyDescent="0.55000000000000004">
      <c r="B1037" s="178" t="str">
        <f>IF(E1037="謝金",支出入力表!A1038,"")</f>
        <v/>
      </c>
      <c r="C1037" s="164" t="str">
        <f>IF(E1037="謝金",支出入力表!C1038,"")</f>
        <v/>
      </c>
      <c r="D1037" s="165" t="str">
        <f>IF(支出入力表!E1038="謝金","謝金","")</f>
        <v/>
      </c>
      <c r="E1037" s="165" t="str">
        <f>IF(支出入力表!F1038="謝金","謝金","")</f>
        <v/>
      </c>
      <c r="F1037" s="164" t="str">
        <f>IF(E1037="謝金",VLOOKUP(E1037,支出入力表!F1038:$M$2000,3,FALSE),"")</f>
        <v/>
      </c>
      <c r="G1037" s="164" t="str">
        <f>IF(E1037="謝金",VLOOKUP(E1037,支出入力表!F1038:$M$2000,4,FALSE),"")</f>
        <v/>
      </c>
      <c r="H1037" s="166" t="str">
        <f>IF(E1037="謝金",VLOOKUP(E1037,支出入力表!F1038:$M$2000,5,FALSE),"")</f>
        <v/>
      </c>
      <c r="I1037" s="167" t="str">
        <f>IF(E1037="謝金",VLOOKUP(E1037,支出入力表!F1038:$M$2000,6,FALSE),"")</f>
        <v/>
      </c>
      <c r="J1037" s="167" t="str">
        <f>IF(E1037="謝金",VLOOKUP(E1037,支出入力表!F1038:$M$2000,7,FALSE),"")</f>
        <v/>
      </c>
      <c r="K1037" s="168" t="str">
        <f>IF(E1037="謝金",VLOOKUP(E1037,支出入力表!F1038:$M$2000,8,FALSE),"")</f>
        <v/>
      </c>
    </row>
    <row r="1038" spans="2:11" x14ac:dyDescent="0.55000000000000004">
      <c r="B1038" s="178" t="str">
        <f>IF(E1038="謝金",支出入力表!A1039,"")</f>
        <v/>
      </c>
      <c r="C1038" s="164" t="str">
        <f>IF(E1038="謝金",支出入力表!C1039,"")</f>
        <v/>
      </c>
      <c r="D1038" s="165" t="str">
        <f>IF(支出入力表!E1039="謝金","謝金","")</f>
        <v/>
      </c>
      <c r="E1038" s="165" t="str">
        <f>IF(支出入力表!F1039="謝金","謝金","")</f>
        <v/>
      </c>
      <c r="F1038" s="164" t="str">
        <f>IF(E1038="謝金",VLOOKUP(E1038,支出入力表!F1039:$M$2000,3,FALSE),"")</f>
        <v/>
      </c>
      <c r="G1038" s="164" t="str">
        <f>IF(E1038="謝金",VLOOKUP(E1038,支出入力表!F1039:$M$2000,4,FALSE),"")</f>
        <v/>
      </c>
      <c r="H1038" s="166" t="str">
        <f>IF(E1038="謝金",VLOOKUP(E1038,支出入力表!F1039:$M$2000,5,FALSE),"")</f>
        <v/>
      </c>
      <c r="I1038" s="167" t="str">
        <f>IF(E1038="謝金",VLOOKUP(E1038,支出入力表!F1039:$M$2000,6,FALSE),"")</f>
        <v/>
      </c>
      <c r="J1038" s="167" t="str">
        <f>IF(E1038="謝金",VLOOKUP(E1038,支出入力表!F1039:$M$2000,7,FALSE),"")</f>
        <v/>
      </c>
      <c r="K1038" s="168" t="str">
        <f>IF(E1038="謝金",VLOOKUP(E1038,支出入力表!F1039:$M$2000,8,FALSE),"")</f>
        <v/>
      </c>
    </row>
    <row r="1039" spans="2:11" x14ac:dyDescent="0.55000000000000004">
      <c r="B1039" s="178" t="str">
        <f>IF(E1039="謝金",支出入力表!A1040,"")</f>
        <v/>
      </c>
      <c r="C1039" s="164" t="str">
        <f>IF(E1039="謝金",支出入力表!C1040,"")</f>
        <v/>
      </c>
      <c r="D1039" s="165" t="str">
        <f>IF(支出入力表!E1040="謝金","謝金","")</f>
        <v/>
      </c>
      <c r="E1039" s="165" t="str">
        <f>IF(支出入力表!F1040="謝金","謝金","")</f>
        <v/>
      </c>
      <c r="F1039" s="164" t="str">
        <f>IF(E1039="謝金",VLOOKUP(E1039,支出入力表!F1040:$M$2000,3,FALSE),"")</f>
        <v/>
      </c>
      <c r="G1039" s="164" t="str">
        <f>IF(E1039="謝金",VLOOKUP(E1039,支出入力表!F1040:$M$2000,4,FALSE),"")</f>
        <v/>
      </c>
      <c r="H1039" s="166" t="str">
        <f>IF(E1039="謝金",VLOOKUP(E1039,支出入力表!F1040:$M$2000,5,FALSE),"")</f>
        <v/>
      </c>
      <c r="I1039" s="167" t="str">
        <f>IF(E1039="謝金",VLOOKUP(E1039,支出入力表!F1040:$M$2000,6,FALSE),"")</f>
        <v/>
      </c>
      <c r="J1039" s="167" t="str">
        <f>IF(E1039="謝金",VLOOKUP(E1039,支出入力表!F1040:$M$2000,7,FALSE),"")</f>
        <v/>
      </c>
      <c r="K1039" s="168" t="str">
        <f>IF(E1039="謝金",VLOOKUP(E1039,支出入力表!F1040:$M$2000,8,FALSE),"")</f>
        <v/>
      </c>
    </row>
    <row r="1040" spans="2:11" x14ac:dyDescent="0.55000000000000004">
      <c r="B1040" s="178" t="str">
        <f>IF(E1040="謝金",支出入力表!A1041,"")</f>
        <v/>
      </c>
      <c r="C1040" s="164" t="str">
        <f>IF(E1040="謝金",支出入力表!C1041,"")</f>
        <v/>
      </c>
      <c r="D1040" s="165" t="str">
        <f>IF(支出入力表!E1041="謝金","謝金","")</f>
        <v/>
      </c>
      <c r="E1040" s="165" t="str">
        <f>IF(支出入力表!F1041="謝金","謝金","")</f>
        <v/>
      </c>
      <c r="F1040" s="164" t="str">
        <f>IF(E1040="謝金",VLOOKUP(E1040,支出入力表!F1041:$M$2000,3,FALSE),"")</f>
        <v/>
      </c>
      <c r="G1040" s="164" t="str">
        <f>IF(E1040="謝金",VLOOKUP(E1040,支出入力表!F1041:$M$2000,4,FALSE),"")</f>
        <v/>
      </c>
      <c r="H1040" s="166" t="str">
        <f>IF(E1040="謝金",VLOOKUP(E1040,支出入力表!F1041:$M$2000,5,FALSE),"")</f>
        <v/>
      </c>
      <c r="I1040" s="167" t="str">
        <f>IF(E1040="謝金",VLOOKUP(E1040,支出入力表!F1041:$M$2000,6,FALSE),"")</f>
        <v/>
      </c>
      <c r="J1040" s="167" t="str">
        <f>IF(E1040="謝金",VLOOKUP(E1040,支出入力表!F1041:$M$2000,7,FALSE),"")</f>
        <v/>
      </c>
      <c r="K1040" s="168" t="str">
        <f>IF(E1040="謝金",VLOOKUP(E1040,支出入力表!F1041:$M$2000,8,FALSE),"")</f>
        <v/>
      </c>
    </row>
    <row r="1041" spans="2:11" x14ac:dyDescent="0.55000000000000004">
      <c r="B1041" s="178" t="str">
        <f>IF(E1041="謝金",支出入力表!A1042,"")</f>
        <v/>
      </c>
      <c r="C1041" s="164" t="str">
        <f>IF(E1041="謝金",支出入力表!C1042,"")</f>
        <v/>
      </c>
      <c r="D1041" s="165" t="str">
        <f>IF(支出入力表!E1042="謝金","謝金","")</f>
        <v/>
      </c>
      <c r="E1041" s="165" t="str">
        <f>IF(支出入力表!F1042="謝金","謝金","")</f>
        <v/>
      </c>
      <c r="F1041" s="164" t="str">
        <f>IF(E1041="謝金",VLOOKUP(E1041,支出入力表!F1042:$M$2000,3,FALSE),"")</f>
        <v/>
      </c>
      <c r="G1041" s="164" t="str">
        <f>IF(E1041="謝金",VLOOKUP(E1041,支出入力表!F1042:$M$2000,4,FALSE),"")</f>
        <v/>
      </c>
      <c r="H1041" s="166" t="str">
        <f>IF(E1041="謝金",VLOOKUP(E1041,支出入力表!F1042:$M$2000,5,FALSE),"")</f>
        <v/>
      </c>
      <c r="I1041" s="167" t="str">
        <f>IF(E1041="謝金",VLOOKUP(E1041,支出入力表!F1042:$M$2000,6,FALSE),"")</f>
        <v/>
      </c>
      <c r="J1041" s="167" t="str">
        <f>IF(E1041="謝金",VLOOKUP(E1041,支出入力表!F1042:$M$2000,7,FALSE),"")</f>
        <v/>
      </c>
      <c r="K1041" s="168" t="str">
        <f>IF(E1041="謝金",VLOOKUP(E1041,支出入力表!F1042:$M$2000,8,FALSE),"")</f>
        <v/>
      </c>
    </row>
    <row r="1042" spans="2:11" x14ac:dyDescent="0.55000000000000004">
      <c r="B1042" s="178" t="str">
        <f>IF(E1042="謝金",支出入力表!A1043,"")</f>
        <v/>
      </c>
      <c r="C1042" s="164" t="str">
        <f>IF(E1042="謝金",支出入力表!C1043,"")</f>
        <v/>
      </c>
      <c r="D1042" s="165" t="str">
        <f>IF(支出入力表!E1043="謝金","謝金","")</f>
        <v/>
      </c>
      <c r="E1042" s="165" t="str">
        <f>IF(支出入力表!F1043="謝金","謝金","")</f>
        <v/>
      </c>
      <c r="F1042" s="164" t="str">
        <f>IF(E1042="謝金",VLOOKUP(E1042,支出入力表!F1043:$M$2000,3,FALSE),"")</f>
        <v/>
      </c>
      <c r="G1042" s="164" t="str">
        <f>IF(E1042="謝金",VLOOKUP(E1042,支出入力表!F1043:$M$2000,4,FALSE),"")</f>
        <v/>
      </c>
      <c r="H1042" s="166" t="str">
        <f>IF(E1042="謝金",VLOOKUP(E1042,支出入力表!F1043:$M$2000,5,FALSE),"")</f>
        <v/>
      </c>
      <c r="I1042" s="167" t="str">
        <f>IF(E1042="謝金",VLOOKUP(E1042,支出入力表!F1043:$M$2000,6,FALSE),"")</f>
        <v/>
      </c>
      <c r="J1042" s="167" t="str">
        <f>IF(E1042="謝金",VLOOKUP(E1042,支出入力表!F1043:$M$2000,7,FALSE),"")</f>
        <v/>
      </c>
      <c r="K1042" s="168" t="str">
        <f>IF(E1042="謝金",VLOOKUP(E1042,支出入力表!F1043:$M$2000,8,FALSE),"")</f>
        <v/>
      </c>
    </row>
    <row r="1043" spans="2:11" x14ac:dyDescent="0.55000000000000004">
      <c r="B1043" s="178" t="str">
        <f>IF(E1043="謝金",支出入力表!A1044,"")</f>
        <v/>
      </c>
      <c r="C1043" s="164" t="str">
        <f>IF(E1043="謝金",支出入力表!C1044,"")</f>
        <v/>
      </c>
      <c r="D1043" s="165" t="str">
        <f>IF(支出入力表!E1044="謝金","謝金","")</f>
        <v/>
      </c>
      <c r="E1043" s="165" t="str">
        <f>IF(支出入力表!F1044="謝金","謝金","")</f>
        <v/>
      </c>
      <c r="F1043" s="164" t="str">
        <f>IF(E1043="謝金",VLOOKUP(E1043,支出入力表!F1044:$M$2000,3,FALSE),"")</f>
        <v/>
      </c>
      <c r="G1043" s="164" t="str">
        <f>IF(E1043="謝金",VLOOKUP(E1043,支出入力表!F1044:$M$2000,4,FALSE),"")</f>
        <v/>
      </c>
      <c r="H1043" s="166" t="str">
        <f>IF(E1043="謝金",VLOOKUP(E1043,支出入力表!F1044:$M$2000,5,FALSE),"")</f>
        <v/>
      </c>
      <c r="I1043" s="167" t="str">
        <f>IF(E1043="謝金",VLOOKUP(E1043,支出入力表!F1044:$M$2000,6,FALSE),"")</f>
        <v/>
      </c>
      <c r="J1043" s="167" t="str">
        <f>IF(E1043="謝金",VLOOKUP(E1043,支出入力表!F1044:$M$2000,7,FALSE),"")</f>
        <v/>
      </c>
      <c r="K1043" s="168" t="str">
        <f>IF(E1043="謝金",VLOOKUP(E1043,支出入力表!F1044:$M$2000,8,FALSE),"")</f>
        <v/>
      </c>
    </row>
    <row r="1044" spans="2:11" x14ac:dyDescent="0.55000000000000004">
      <c r="B1044" s="178" t="str">
        <f>IF(E1044="謝金",支出入力表!A1045,"")</f>
        <v/>
      </c>
      <c r="C1044" s="164" t="str">
        <f>IF(E1044="謝金",支出入力表!C1045,"")</f>
        <v/>
      </c>
      <c r="D1044" s="165" t="str">
        <f>IF(支出入力表!E1045="謝金","謝金","")</f>
        <v/>
      </c>
      <c r="E1044" s="165" t="str">
        <f>IF(支出入力表!F1045="謝金","謝金","")</f>
        <v/>
      </c>
      <c r="F1044" s="164" t="str">
        <f>IF(E1044="謝金",VLOOKUP(E1044,支出入力表!F1045:$M$2000,3,FALSE),"")</f>
        <v/>
      </c>
      <c r="G1044" s="164" t="str">
        <f>IF(E1044="謝金",VLOOKUP(E1044,支出入力表!F1045:$M$2000,4,FALSE),"")</f>
        <v/>
      </c>
      <c r="H1044" s="166" t="str">
        <f>IF(E1044="謝金",VLOOKUP(E1044,支出入力表!F1045:$M$2000,5,FALSE),"")</f>
        <v/>
      </c>
      <c r="I1044" s="167" t="str">
        <f>IF(E1044="謝金",VLOOKUP(E1044,支出入力表!F1045:$M$2000,6,FALSE),"")</f>
        <v/>
      </c>
      <c r="J1044" s="167" t="str">
        <f>IF(E1044="謝金",VLOOKUP(E1044,支出入力表!F1045:$M$2000,7,FALSE),"")</f>
        <v/>
      </c>
      <c r="K1044" s="168" t="str">
        <f>IF(E1044="謝金",VLOOKUP(E1044,支出入力表!F1045:$M$2000,8,FALSE),"")</f>
        <v/>
      </c>
    </row>
    <row r="1045" spans="2:11" x14ac:dyDescent="0.55000000000000004">
      <c r="B1045" s="178" t="str">
        <f>IF(E1045="謝金",支出入力表!A1046,"")</f>
        <v/>
      </c>
      <c r="C1045" s="164" t="str">
        <f>IF(E1045="謝金",支出入力表!C1046,"")</f>
        <v/>
      </c>
      <c r="D1045" s="165" t="str">
        <f>IF(支出入力表!E1046="謝金","謝金","")</f>
        <v/>
      </c>
      <c r="E1045" s="165" t="str">
        <f>IF(支出入力表!F1046="謝金","謝金","")</f>
        <v/>
      </c>
      <c r="F1045" s="164" t="str">
        <f>IF(E1045="謝金",VLOOKUP(E1045,支出入力表!F1046:$M$2000,3,FALSE),"")</f>
        <v/>
      </c>
      <c r="G1045" s="164" t="str">
        <f>IF(E1045="謝金",VLOOKUP(E1045,支出入力表!F1046:$M$2000,4,FALSE),"")</f>
        <v/>
      </c>
      <c r="H1045" s="166" t="str">
        <f>IF(E1045="謝金",VLOOKUP(E1045,支出入力表!F1046:$M$2000,5,FALSE),"")</f>
        <v/>
      </c>
      <c r="I1045" s="167" t="str">
        <f>IF(E1045="謝金",VLOOKUP(E1045,支出入力表!F1046:$M$2000,6,FALSE),"")</f>
        <v/>
      </c>
      <c r="J1045" s="167" t="str">
        <f>IF(E1045="謝金",VLOOKUP(E1045,支出入力表!F1046:$M$2000,7,FALSE),"")</f>
        <v/>
      </c>
      <c r="K1045" s="168" t="str">
        <f>IF(E1045="謝金",VLOOKUP(E1045,支出入力表!F1046:$M$2000,8,FALSE),"")</f>
        <v/>
      </c>
    </row>
    <row r="1046" spans="2:11" x14ac:dyDescent="0.55000000000000004">
      <c r="B1046" s="178" t="str">
        <f>IF(E1046="謝金",支出入力表!A1047,"")</f>
        <v/>
      </c>
      <c r="C1046" s="164" t="str">
        <f>IF(E1046="謝金",支出入力表!C1047,"")</f>
        <v/>
      </c>
      <c r="D1046" s="165" t="str">
        <f>IF(支出入力表!E1047="謝金","謝金","")</f>
        <v/>
      </c>
      <c r="E1046" s="165" t="str">
        <f>IF(支出入力表!F1047="謝金","謝金","")</f>
        <v/>
      </c>
      <c r="F1046" s="164" t="str">
        <f>IF(E1046="謝金",VLOOKUP(E1046,支出入力表!F1047:$M$2000,3,FALSE),"")</f>
        <v/>
      </c>
      <c r="G1046" s="164" t="str">
        <f>IF(E1046="謝金",VLOOKUP(E1046,支出入力表!F1047:$M$2000,4,FALSE),"")</f>
        <v/>
      </c>
      <c r="H1046" s="166" t="str">
        <f>IF(E1046="謝金",VLOOKUP(E1046,支出入力表!F1047:$M$2000,5,FALSE),"")</f>
        <v/>
      </c>
      <c r="I1046" s="167" t="str">
        <f>IF(E1046="謝金",VLOOKUP(E1046,支出入力表!F1047:$M$2000,6,FALSE),"")</f>
        <v/>
      </c>
      <c r="J1046" s="167" t="str">
        <f>IF(E1046="謝金",VLOOKUP(E1046,支出入力表!F1047:$M$2000,7,FALSE),"")</f>
        <v/>
      </c>
      <c r="K1046" s="168" t="str">
        <f>IF(E1046="謝金",VLOOKUP(E1046,支出入力表!F1047:$M$2000,8,FALSE),"")</f>
        <v/>
      </c>
    </row>
    <row r="1047" spans="2:11" x14ac:dyDescent="0.55000000000000004">
      <c r="B1047" s="178" t="str">
        <f>IF(E1047="謝金",支出入力表!A1048,"")</f>
        <v/>
      </c>
      <c r="C1047" s="164" t="str">
        <f>IF(E1047="謝金",支出入力表!C1048,"")</f>
        <v/>
      </c>
      <c r="D1047" s="165" t="str">
        <f>IF(支出入力表!E1048="謝金","謝金","")</f>
        <v/>
      </c>
      <c r="E1047" s="165" t="str">
        <f>IF(支出入力表!F1048="謝金","謝金","")</f>
        <v/>
      </c>
      <c r="F1047" s="164" t="str">
        <f>IF(E1047="謝金",VLOOKUP(E1047,支出入力表!F1048:$M$2000,3,FALSE),"")</f>
        <v/>
      </c>
      <c r="G1047" s="164" t="str">
        <f>IF(E1047="謝金",VLOOKUP(E1047,支出入力表!F1048:$M$2000,4,FALSE),"")</f>
        <v/>
      </c>
      <c r="H1047" s="166" t="str">
        <f>IF(E1047="謝金",VLOOKUP(E1047,支出入力表!F1048:$M$2000,5,FALSE),"")</f>
        <v/>
      </c>
      <c r="I1047" s="167" t="str">
        <f>IF(E1047="謝金",VLOOKUP(E1047,支出入力表!F1048:$M$2000,6,FALSE),"")</f>
        <v/>
      </c>
      <c r="J1047" s="167" t="str">
        <f>IF(E1047="謝金",VLOOKUP(E1047,支出入力表!F1048:$M$2000,7,FALSE),"")</f>
        <v/>
      </c>
      <c r="K1047" s="168" t="str">
        <f>IF(E1047="謝金",VLOOKUP(E1047,支出入力表!F1048:$M$2000,8,FALSE),"")</f>
        <v/>
      </c>
    </row>
    <row r="1048" spans="2:11" x14ac:dyDescent="0.55000000000000004">
      <c r="B1048" s="178" t="str">
        <f>IF(E1048="謝金",支出入力表!A1049,"")</f>
        <v/>
      </c>
      <c r="C1048" s="164" t="str">
        <f>IF(E1048="謝金",支出入力表!C1049,"")</f>
        <v/>
      </c>
      <c r="D1048" s="165" t="str">
        <f>IF(支出入力表!E1049="謝金","謝金","")</f>
        <v/>
      </c>
      <c r="E1048" s="165" t="str">
        <f>IF(支出入力表!F1049="謝金","謝金","")</f>
        <v/>
      </c>
      <c r="F1048" s="164" t="str">
        <f>IF(E1048="謝金",VLOOKUP(E1048,支出入力表!F1049:$M$2000,3,FALSE),"")</f>
        <v/>
      </c>
      <c r="G1048" s="164" t="str">
        <f>IF(E1048="謝金",VLOOKUP(E1048,支出入力表!F1049:$M$2000,4,FALSE),"")</f>
        <v/>
      </c>
      <c r="H1048" s="166" t="str">
        <f>IF(E1048="謝金",VLOOKUP(E1048,支出入力表!F1049:$M$2000,5,FALSE),"")</f>
        <v/>
      </c>
      <c r="I1048" s="167" t="str">
        <f>IF(E1048="謝金",VLOOKUP(E1048,支出入力表!F1049:$M$2000,6,FALSE),"")</f>
        <v/>
      </c>
      <c r="J1048" s="167" t="str">
        <f>IF(E1048="謝金",VLOOKUP(E1048,支出入力表!F1049:$M$2000,7,FALSE),"")</f>
        <v/>
      </c>
      <c r="K1048" s="168" t="str">
        <f>IF(E1048="謝金",VLOOKUP(E1048,支出入力表!F1049:$M$2000,8,FALSE),"")</f>
        <v/>
      </c>
    </row>
    <row r="1049" spans="2:11" x14ac:dyDescent="0.55000000000000004">
      <c r="B1049" s="178" t="str">
        <f>IF(E1049="謝金",支出入力表!A1050,"")</f>
        <v/>
      </c>
      <c r="C1049" s="164" t="str">
        <f>IF(E1049="謝金",支出入力表!C1050,"")</f>
        <v/>
      </c>
      <c r="D1049" s="165" t="str">
        <f>IF(支出入力表!E1050="謝金","謝金","")</f>
        <v/>
      </c>
      <c r="E1049" s="165" t="str">
        <f>IF(支出入力表!F1050="謝金","謝金","")</f>
        <v/>
      </c>
      <c r="F1049" s="164" t="str">
        <f>IF(E1049="謝金",VLOOKUP(E1049,支出入力表!F1050:$M$2000,3,FALSE),"")</f>
        <v/>
      </c>
      <c r="G1049" s="164" t="str">
        <f>IF(E1049="謝金",VLOOKUP(E1049,支出入力表!F1050:$M$2000,4,FALSE),"")</f>
        <v/>
      </c>
      <c r="H1049" s="166" t="str">
        <f>IF(E1049="謝金",VLOOKUP(E1049,支出入力表!F1050:$M$2000,5,FALSE),"")</f>
        <v/>
      </c>
      <c r="I1049" s="167" t="str">
        <f>IF(E1049="謝金",VLOOKUP(E1049,支出入力表!F1050:$M$2000,6,FALSE),"")</f>
        <v/>
      </c>
      <c r="J1049" s="167" t="str">
        <f>IF(E1049="謝金",VLOOKUP(E1049,支出入力表!F1050:$M$2000,7,FALSE),"")</f>
        <v/>
      </c>
      <c r="K1049" s="168" t="str">
        <f>IF(E1049="謝金",VLOOKUP(E1049,支出入力表!F1050:$M$2000,8,FALSE),"")</f>
        <v/>
      </c>
    </row>
    <row r="1050" spans="2:11" x14ac:dyDescent="0.55000000000000004">
      <c r="B1050" s="178" t="str">
        <f>IF(E1050="謝金",支出入力表!A1051,"")</f>
        <v/>
      </c>
      <c r="C1050" s="164" t="str">
        <f>IF(E1050="謝金",支出入力表!C1051,"")</f>
        <v/>
      </c>
      <c r="D1050" s="165" t="str">
        <f>IF(支出入力表!E1051="謝金","謝金","")</f>
        <v/>
      </c>
      <c r="E1050" s="165" t="str">
        <f>IF(支出入力表!F1051="謝金","謝金","")</f>
        <v/>
      </c>
      <c r="F1050" s="164" t="str">
        <f>IF(E1050="謝金",VLOOKUP(E1050,支出入力表!F1051:$M$2000,3,FALSE),"")</f>
        <v/>
      </c>
      <c r="G1050" s="164" t="str">
        <f>IF(E1050="謝金",VLOOKUP(E1050,支出入力表!F1051:$M$2000,4,FALSE),"")</f>
        <v/>
      </c>
      <c r="H1050" s="166" t="str">
        <f>IF(E1050="謝金",VLOOKUP(E1050,支出入力表!F1051:$M$2000,5,FALSE),"")</f>
        <v/>
      </c>
      <c r="I1050" s="167" t="str">
        <f>IF(E1050="謝金",VLOOKUP(E1050,支出入力表!F1051:$M$2000,6,FALSE),"")</f>
        <v/>
      </c>
      <c r="J1050" s="167" t="str">
        <f>IF(E1050="謝金",VLOOKUP(E1050,支出入力表!F1051:$M$2000,7,FALSE),"")</f>
        <v/>
      </c>
      <c r="K1050" s="168" t="str">
        <f>IF(E1050="謝金",VLOOKUP(E1050,支出入力表!F1051:$M$2000,8,FALSE),"")</f>
        <v/>
      </c>
    </row>
    <row r="1051" spans="2:11" x14ac:dyDescent="0.55000000000000004">
      <c r="B1051" s="178" t="str">
        <f>IF(E1051="謝金",支出入力表!A1052,"")</f>
        <v/>
      </c>
      <c r="C1051" s="164" t="str">
        <f>IF(E1051="謝金",支出入力表!C1052,"")</f>
        <v/>
      </c>
      <c r="D1051" s="165" t="str">
        <f>IF(支出入力表!E1052="謝金","謝金","")</f>
        <v/>
      </c>
      <c r="E1051" s="165" t="str">
        <f>IF(支出入力表!F1052="謝金","謝金","")</f>
        <v/>
      </c>
      <c r="F1051" s="164" t="str">
        <f>IF(E1051="謝金",VLOOKUP(E1051,支出入力表!F1052:$M$2000,3,FALSE),"")</f>
        <v/>
      </c>
      <c r="G1051" s="164" t="str">
        <f>IF(E1051="謝金",VLOOKUP(E1051,支出入力表!F1052:$M$2000,4,FALSE),"")</f>
        <v/>
      </c>
      <c r="H1051" s="166" t="str">
        <f>IF(E1051="謝金",VLOOKUP(E1051,支出入力表!F1052:$M$2000,5,FALSE),"")</f>
        <v/>
      </c>
      <c r="I1051" s="167" t="str">
        <f>IF(E1051="謝金",VLOOKUP(E1051,支出入力表!F1052:$M$2000,6,FALSE),"")</f>
        <v/>
      </c>
      <c r="J1051" s="167" t="str">
        <f>IF(E1051="謝金",VLOOKUP(E1051,支出入力表!F1052:$M$2000,7,FALSE),"")</f>
        <v/>
      </c>
      <c r="K1051" s="168" t="str">
        <f>IF(E1051="謝金",VLOOKUP(E1051,支出入力表!F1052:$M$2000,8,FALSE),"")</f>
        <v/>
      </c>
    </row>
    <row r="1052" spans="2:11" x14ac:dyDescent="0.55000000000000004">
      <c r="B1052" s="178" t="str">
        <f>IF(E1052="謝金",支出入力表!A1053,"")</f>
        <v/>
      </c>
      <c r="C1052" s="164" t="str">
        <f>IF(E1052="謝金",支出入力表!C1053,"")</f>
        <v/>
      </c>
      <c r="D1052" s="165" t="str">
        <f>IF(支出入力表!E1053="謝金","謝金","")</f>
        <v/>
      </c>
      <c r="E1052" s="165" t="str">
        <f>IF(支出入力表!F1053="謝金","謝金","")</f>
        <v/>
      </c>
      <c r="F1052" s="164" t="str">
        <f>IF(E1052="謝金",VLOOKUP(E1052,支出入力表!F1053:$M$2000,3,FALSE),"")</f>
        <v/>
      </c>
      <c r="G1052" s="164" t="str">
        <f>IF(E1052="謝金",VLOOKUP(E1052,支出入力表!F1053:$M$2000,4,FALSE),"")</f>
        <v/>
      </c>
      <c r="H1052" s="166" t="str">
        <f>IF(E1052="謝金",VLOOKUP(E1052,支出入力表!F1053:$M$2000,5,FALSE),"")</f>
        <v/>
      </c>
      <c r="I1052" s="167" t="str">
        <f>IF(E1052="謝金",VLOOKUP(E1052,支出入力表!F1053:$M$2000,6,FALSE),"")</f>
        <v/>
      </c>
      <c r="J1052" s="167" t="str">
        <f>IF(E1052="謝金",VLOOKUP(E1052,支出入力表!F1053:$M$2000,7,FALSE),"")</f>
        <v/>
      </c>
      <c r="K1052" s="168" t="str">
        <f>IF(E1052="謝金",VLOOKUP(E1052,支出入力表!F1053:$M$2000,8,FALSE),"")</f>
        <v/>
      </c>
    </row>
    <row r="1053" spans="2:11" x14ac:dyDescent="0.55000000000000004">
      <c r="B1053" s="178" t="str">
        <f>IF(E1053="謝金",支出入力表!A1054,"")</f>
        <v/>
      </c>
      <c r="C1053" s="164" t="str">
        <f>IF(E1053="謝金",支出入力表!C1054,"")</f>
        <v/>
      </c>
      <c r="D1053" s="165" t="str">
        <f>IF(支出入力表!E1054="謝金","謝金","")</f>
        <v/>
      </c>
      <c r="E1053" s="165" t="str">
        <f>IF(支出入力表!F1054="謝金","謝金","")</f>
        <v/>
      </c>
      <c r="F1053" s="164" t="str">
        <f>IF(E1053="謝金",VLOOKUP(E1053,支出入力表!F1054:$M$2000,3,FALSE),"")</f>
        <v/>
      </c>
      <c r="G1053" s="164" t="str">
        <f>IF(E1053="謝金",VLOOKUP(E1053,支出入力表!F1054:$M$2000,4,FALSE),"")</f>
        <v/>
      </c>
      <c r="H1053" s="166" t="str">
        <f>IF(E1053="謝金",VLOOKUP(E1053,支出入力表!F1054:$M$2000,5,FALSE),"")</f>
        <v/>
      </c>
      <c r="I1053" s="167" t="str">
        <f>IF(E1053="謝金",VLOOKUP(E1053,支出入力表!F1054:$M$2000,6,FALSE),"")</f>
        <v/>
      </c>
      <c r="J1053" s="167" t="str">
        <f>IF(E1053="謝金",VLOOKUP(E1053,支出入力表!F1054:$M$2000,7,FALSE),"")</f>
        <v/>
      </c>
      <c r="K1053" s="168" t="str">
        <f>IF(E1053="謝金",VLOOKUP(E1053,支出入力表!F1054:$M$2000,8,FALSE),"")</f>
        <v/>
      </c>
    </row>
    <row r="1054" spans="2:11" x14ac:dyDescent="0.55000000000000004">
      <c r="B1054" s="178" t="str">
        <f>IF(E1054="謝金",支出入力表!A1055,"")</f>
        <v/>
      </c>
      <c r="C1054" s="164" t="str">
        <f>IF(E1054="謝金",支出入力表!C1055,"")</f>
        <v/>
      </c>
      <c r="D1054" s="165" t="str">
        <f>IF(支出入力表!E1055="謝金","謝金","")</f>
        <v/>
      </c>
      <c r="E1054" s="165" t="str">
        <f>IF(支出入力表!F1055="謝金","謝金","")</f>
        <v/>
      </c>
      <c r="F1054" s="164" t="str">
        <f>IF(E1054="謝金",VLOOKUP(E1054,支出入力表!F1055:$M$2000,3,FALSE),"")</f>
        <v/>
      </c>
      <c r="G1054" s="164" t="str">
        <f>IF(E1054="謝金",VLOOKUP(E1054,支出入力表!F1055:$M$2000,4,FALSE),"")</f>
        <v/>
      </c>
      <c r="H1054" s="166" t="str">
        <f>IF(E1054="謝金",VLOOKUP(E1054,支出入力表!F1055:$M$2000,5,FALSE),"")</f>
        <v/>
      </c>
      <c r="I1054" s="167" t="str">
        <f>IF(E1054="謝金",VLOOKUP(E1054,支出入力表!F1055:$M$2000,6,FALSE),"")</f>
        <v/>
      </c>
      <c r="J1054" s="167" t="str">
        <f>IF(E1054="謝金",VLOOKUP(E1054,支出入力表!F1055:$M$2000,7,FALSE),"")</f>
        <v/>
      </c>
      <c r="K1054" s="168" t="str">
        <f>IF(E1054="謝金",VLOOKUP(E1054,支出入力表!F1055:$M$2000,8,FALSE),"")</f>
        <v/>
      </c>
    </row>
    <row r="1055" spans="2:11" x14ac:dyDescent="0.55000000000000004">
      <c r="B1055" s="178" t="str">
        <f>IF(E1055="謝金",支出入力表!A1056,"")</f>
        <v/>
      </c>
      <c r="C1055" s="164" t="str">
        <f>IF(E1055="謝金",支出入力表!C1056,"")</f>
        <v/>
      </c>
      <c r="D1055" s="165" t="str">
        <f>IF(支出入力表!E1056="謝金","謝金","")</f>
        <v/>
      </c>
      <c r="E1055" s="165" t="str">
        <f>IF(支出入力表!F1056="謝金","謝金","")</f>
        <v/>
      </c>
      <c r="F1055" s="164" t="str">
        <f>IF(E1055="謝金",VLOOKUP(E1055,支出入力表!F1056:$M$2000,3,FALSE),"")</f>
        <v/>
      </c>
      <c r="G1055" s="164" t="str">
        <f>IF(E1055="謝金",VLOOKUP(E1055,支出入力表!F1056:$M$2000,4,FALSE),"")</f>
        <v/>
      </c>
      <c r="H1055" s="166" t="str">
        <f>IF(E1055="謝金",VLOOKUP(E1055,支出入力表!F1056:$M$2000,5,FALSE),"")</f>
        <v/>
      </c>
      <c r="I1055" s="167" t="str">
        <f>IF(E1055="謝金",VLOOKUP(E1055,支出入力表!F1056:$M$2000,6,FALSE),"")</f>
        <v/>
      </c>
      <c r="J1055" s="167" t="str">
        <f>IF(E1055="謝金",VLOOKUP(E1055,支出入力表!F1056:$M$2000,7,FALSE),"")</f>
        <v/>
      </c>
      <c r="K1055" s="168" t="str">
        <f>IF(E1055="謝金",VLOOKUP(E1055,支出入力表!F1056:$M$2000,8,FALSE),"")</f>
        <v/>
      </c>
    </row>
    <row r="1056" spans="2:11" x14ac:dyDescent="0.55000000000000004">
      <c r="B1056" s="178" t="str">
        <f>IF(E1056="謝金",支出入力表!A1057,"")</f>
        <v/>
      </c>
      <c r="C1056" s="164" t="str">
        <f>IF(E1056="謝金",支出入力表!C1057,"")</f>
        <v/>
      </c>
      <c r="D1056" s="165" t="str">
        <f>IF(支出入力表!E1057="謝金","謝金","")</f>
        <v/>
      </c>
      <c r="E1056" s="165" t="str">
        <f>IF(支出入力表!F1057="謝金","謝金","")</f>
        <v/>
      </c>
      <c r="F1056" s="164" t="str">
        <f>IF(E1056="謝金",VLOOKUP(E1056,支出入力表!F1057:$M$2000,3,FALSE),"")</f>
        <v/>
      </c>
      <c r="G1056" s="164" t="str">
        <f>IF(E1056="謝金",VLOOKUP(E1056,支出入力表!F1057:$M$2000,4,FALSE),"")</f>
        <v/>
      </c>
      <c r="H1056" s="166" t="str">
        <f>IF(E1056="謝金",VLOOKUP(E1056,支出入力表!F1057:$M$2000,5,FALSE),"")</f>
        <v/>
      </c>
      <c r="I1056" s="167" t="str">
        <f>IF(E1056="謝金",VLOOKUP(E1056,支出入力表!F1057:$M$2000,6,FALSE),"")</f>
        <v/>
      </c>
      <c r="J1056" s="167" t="str">
        <f>IF(E1056="謝金",VLOOKUP(E1056,支出入力表!F1057:$M$2000,7,FALSE),"")</f>
        <v/>
      </c>
      <c r="K1056" s="168" t="str">
        <f>IF(E1056="謝金",VLOOKUP(E1056,支出入力表!F1057:$M$2000,8,FALSE),"")</f>
        <v/>
      </c>
    </row>
    <row r="1057" spans="2:11" x14ac:dyDescent="0.55000000000000004">
      <c r="B1057" s="178" t="str">
        <f>IF(E1057="謝金",支出入力表!A1058,"")</f>
        <v/>
      </c>
      <c r="C1057" s="164" t="str">
        <f>IF(E1057="謝金",支出入力表!C1058,"")</f>
        <v/>
      </c>
      <c r="D1057" s="165" t="str">
        <f>IF(支出入力表!E1058="謝金","謝金","")</f>
        <v/>
      </c>
      <c r="E1057" s="165" t="str">
        <f>IF(支出入力表!F1058="謝金","謝金","")</f>
        <v/>
      </c>
      <c r="F1057" s="164" t="str">
        <f>IF(E1057="謝金",VLOOKUP(E1057,支出入力表!F1058:$M$2000,3,FALSE),"")</f>
        <v/>
      </c>
      <c r="G1057" s="164" t="str">
        <f>IF(E1057="謝金",VLOOKUP(E1057,支出入力表!F1058:$M$2000,4,FALSE),"")</f>
        <v/>
      </c>
      <c r="H1057" s="166" t="str">
        <f>IF(E1057="謝金",VLOOKUP(E1057,支出入力表!F1058:$M$2000,5,FALSE),"")</f>
        <v/>
      </c>
      <c r="I1057" s="167" t="str">
        <f>IF(E1057="謝金",VLOOKUP(E1057,支出入力表!F1058:$M$2000,6,FALSE),"")</f>
        <v/>
      </c>
      <c r="J1057" s="167" t="str">
        <f>IF(E1057="謝金",VLOOKUP(E1057,支出入力表!F1058:$M$2000,7,FALSE),"")</f>
        <v/>
      </c>
      <c r="K1057" s="168" t="str">
        <f>IF(E1057="謝金",VLOOKUP(E1057,支出入力表!F1058:$M$2000,8,FALSE),"")</f>
        <v/>
      </c>
    </row>
    <row r="1058" spans="2:11" x14ac:dyDescent="0.55000000000000004">
      <c r="B1058" s="178" t="str">
        <f>IF(E1058="謝金",支出入力表!A1059,"")</f>
        <v/>
      </c>
      <c r="C1058" s="164" t="str">
        <f>IF(E1058="謝金",支出入力表!C1059,"")</f>
        <v/>
      </c>
      <c r="D1058" s="165" t="str">
        <f>IF(支出入力表!E1059="謝金","謝金","")</f>
        <v/>
      </c>
      <c r="E1058" s="165" t="str">
        <f>IF(支出入力表!F1059="謝金","謝金","")</f>
        <v/>
      </c>
      <c r="F1058" s="164" t="str">
        <f>IF(E1058="謝金",VLOOKUP(E1058,支出入力表!F1059:$M$2000,3,FALSE),"")</f>
        <v/>
      </c>
      <c r="G1058" s="164" t="str">
        <f>IF(E1058="謝金",VLOOKUP(E1058,支出入力表!F1059:$M$2000,4,FALSE),"")</f>
        <v/>
      </c>
      <c r="H1058" s="166" t="str">
        <f>IF(E1058="謝金",VLOOKUP(E1058,支出入力表!F1059:$M$2000,5,FALSE),"")</f>
        <v/>
      </c>
      <c r="I1058" s="167" t="str">
        <f>IF(E1058="謝金",VLOOKUP(E1058,支出入力表!F1059:$M$2000,6,FALSE),"")</f>
        <v/>
      </c>
      <c r="J1058" s="167" t="str">
        <f>IF(E1058="謝金",VLOOKUP(E1058,支出入力表!F1059:$M$2000,7,FALSE),"")</f>
        <v/>
      </c>
      <c r="K1058" s="168" t="str">
        <f>IF(E1058="謝金",VLOOKUP(E1058,支出入力表!F1059:$M$2000,8,FALSE),"")</f>
        <v/>
      </c>
    </row>
    <row r="1059" spans="2:11" x14ac:dyDescent="0.55000000000000004">
      <c r="B1059" s="178" t="str">
        <f>IF(E1059="謝金",支出入力表!A1060,"")</f>
        <v/>
      </c>
      <c r="C1059" s="164" t="str">
        <f>IF(E1059="謝金",支出入力表!C1060,"")</f>
        <v/>
      </c>
      <c r="D1059" s="165" t="str">
        <f>IF(支出入力表!E1060="謝金","謝金","")</f>
        <v/>
      </c>
      <c r="E1059" s="165" t="str">
        <f>IF(支出入力表!F1060="謝金","謝金","")</f>
        <v/>
      </c>
      <c r="F1059" s="164" t="str">
        <f>IF(E1059="謝金",VLOOKUP(E1059,支出入力表!F1060:$M$2000,3,FALSE),"")</f>
        <v/>
      </c>
      <c r="G1059" s="164" t="str">
        <f>IF(E1059="謝金",VLOOKUP(E1059,支出入力表!F1060:$M$2000,4,FALSE),"")</f>
        <v/>
      </c>
      <c r="H1059" s="166" t="str">
        <f>IF(E1059="謝金",VLOOKUP(E1059,支出入力表!F1060:$M$2000,5,FALSE),"")</f>
        <v/>
      </c>
      <c r="I1059" s="167" t="str">
        <f>IF(E1059="謝金",VLOOKUP(E1059,支出入力表!F1060:$M$2000,6,FALSE),"")</f>
        <v/>
      </c>
      <c r="J1059" s="167" t="str">
        <f>IF(E1059="謝金",VLOOKUP(E1059,支出入力表!F1060:$M$2000,7,FALSE),"")</f>
        <v/>
      </c>
      <c r="K1059" s="168" t="str">
        <f>IF(E1059="謝金",VLOOKUP(E1059,支出入力表!F1060:$M$2000,8,FALSE),"")</f>
        <v/>
      </c>
    </row>
    <row r="1060" spans="2:11" x14ac:dyDescent="0.55000000000000004">
      <c r="B1060" s="178" t="str">
        <f>IF(E1060="謝金",支出入力表!A1061,"")</f>
        <v/>
      </c>
      <c r="C1060" s="164" t="str">
        <f>IF(E1060="謝金",支出入力表!C1061,"")</f>
        <v/>
      </c>
      <c r="D1060" s="165" t="str">
        <f>IF(支出入力表!E1061="謝金","謝金","")</f>
        <v/>
      </c>
      <c r="E1060" s="165" t="str">
        <f>IF(支出入力表!F1061="謝金","謝金","")</f>
        <v/>
      </c>
      <c r="F1060" s="164" t="str">
        <f>IF(E1060="謝金",VLOOKUP(E1060,支出入力表!F1061:$M$2000,3,FALSE),"")</f>
        <v/>
      </c>
      <c r="G1060" s="164" t="str">
        <f>IF(E1060="謝金",VLOOKUP(E1060,支出入力表!F1061:$M$2000,4,FALSE),"")</f>
        <v/>
      </c>
      <c r="H1060" s="166" t="str">
        <f>IF(E1060="謝金",VLOOKUP(E1060,支出入力表!F1061:$M$2000,5,FALSE),"")</f>
        <v/>
      </c>
      <c r="I1060" s="167" t="str">
        <f>IF(E1060="謝金",VLOOKUP(E1060,支出入力表!F1061:$M$2000,6,FALSE),"")</f>
        <v/>
      </c>
      <c r="J1060" s="167" t="str">
        <f>IF(E1060="謝金",VLOOKUP(E1060,支出入力表!F1061:$M$2000,7,FALSE),"")</f>
        <v/>
      </c>
      <c r="K1060" s="168" t="str">
        <f>IF(E1060="謝金",VLOOKUP(E1060,支出入力表!F1061:$M$2000,8,FALSE),"")</f>
        <v/>
      </c>
    </row>
    <row r="1061" spans="2:11" x14ac:dyDescent="0.55000000000000004">
      <c r="B1061" s="178" t="str">
        <f>IF(E1061="謝金",支出入力表!A1062,"")</f>
        <v/>
      </c>
      <c r="C1061" s="164" t="str">
        <f>IF(E1061="謝金",支出入力表!C1062,"")</f>
        <v/>
      </c>
      <c r="D1061" s="165" t="str">
        <f>IF(支出入力表!E1062="謝金","謝金","")</f>
        <v/>
      </c>
      <c r="E1061" s="165" t="str">
        <f>IF(支出入力表!F1062="謝金","謝金","")</f>
        <v/>
      </c>
      <c r="F1061" s="164" t="str">
        <f>IF(E1061="謝金",VLOOKUP(E1061,支出入力表!F1062:$M$2000,3,FALSE),"")</f>
        <v/>
      </c>
      <c r="G1061" s="164" t="str">
        <f>IF(E1061="謝金",VLOOKUP(E1061,支出入力表!F1062:$M$2000,4,FALSE),"")</f>
        <v/>
      </c>
      <c r="H1061" s="166" t="str">
        <f>IF(E1061="謝金",VLOOKUP(E1061,支出入力表!F1062:$M$2000,5,FALSE),"")</f>
        <v/>
      </c>
      <c r="I1061" s="167" t="str">
        <f>IF(E1061="謝金",VLOOKUP(E1061,支出入力表!F1062:$M$2000,6,FALSE),"")</f>
        <v/>
      </c>
      <c r="J1061" s="167" t="str">
        <f>IF(E1061="謝金",VLOOKUP(E1061,支出入力表!F1062:$M$2000,7,FALSE),"")</f>
        <v/>
      </c>
      <c r="K1061" s="168" t="str">
        <f>IF(E1061="謝金",VLOOKUP(E1061,支出入力表!F1062:$M$2000,8,FALSE),"")</f>
        <v/>
      </c>
    </row>
    <row r="1062" spans="2:11" x14ac:dyDescent="0.55000000000000004">
      <c r="B1062" s="178" t="str">
        <f>IF(E1062="謝金",支出入力表!A1063,"")</f>
        <v/>
      </c>
      <c r="C1062" s="164" t="str">
        <f>IF(E1062="謝金",支出入力表!C1063,"")</f>
        <v/>
      </c>
      <c r="D1062" s="165" t="str">
        <f>IF(支出入力表!E1063="謝金","謝金","")</f>
        <v/>
      </c>
      <c r="E1062" s="165" t="str">
        <f>IF(支出入力表!F1063="謝金","謝金","")</f>
        <v/>
      </c>
      <c r="F1062" s="164" t="str">
        <f>IF(E1062="謝金",VLOOKUP(E1062,支出入力表!F1063:$M$2000,3,FALSE),"")</f>
        <v/>
      </c>
      <c r="G1062" s="164" t="str">
        <f>IF(E1062="謝金",VLOOKUP(E1062,支出入力表!F1063:$M$2000,4,FALSE),"")</f>
        <v/>
      </c>
      <c r="H1062" s="166" t="str">
        <f>IF(E1062="謝金",VLOOKUP(E1062,支出入力表!F1063:$M$2000,5,FALSE),"")</f>
        <v/>
      </c>
      <c r="I1062" s="167" t="str">
        <f>IF(E1062="謝金",VLOOKUP(E1062,支出入力表!F1063:$M$2000,6,FALSE),"")</f>
        <v/>
      </c>
      <c r="J1062" s="167" t="str">
        <f>IF(E1062="謝金",VLOOKUP(E1062,支出入力表!F1063:$M$2000,7,FALSE),"")</f>
        <v/>
      </c>
      <c r="K1062" s="168" t="str">
        <f>IF(E1062="謝金",VLOOKUP(E1062,支出入力表!F1063:$M$2000,8,FALSE),"")</f>
        <v/>
      </c>
    </row>
    <row r="1063" spans="2:11" x14ac:dyDescent="0.55000000000000004">
      <c r="B1063" s="178" t="str">
        <f>IF(E1063="謝金",支出入力表!A1064,"")</f>
        <v/>
      </c>
      <c r="C1063" s="164" t="str">
        <f>IF(E1063="謝金",支出入力表!C1064,"")</f>
        <v/>
      </c>
      <c r="D1063" s="165" t="str">
        <f>IF(支出入力表!E1064="謝金","謝金","")</f>
        <v/>
      </c>
      <c r="E1063" s="165" t="str">
        <f>IF(支出入力表!F1064="謝金","謝金","")</f>
        <v/>
      </c>
      <c r="F1063" s="164" t="str">
        <f>IF(E1063="謝金",VLOOKUP(E1063,支出入力表!F1064:$M$2000,3,FALSE),"")</f>
        <v/>
      </c>
      <c r="G1063" s="164" t="str">
        <f>IF(E1063="謝金",VLOOKUP(E1063,支出入力表!F1064:$M$2000,4,FALSE),"")</f>
        <v/>
      </c>
      <c r="H1063" s="166" t="str">
        <f>IF(E1063="謝金",VLOOKUP(E1063,支出入力表!F1064:$M$2000,5,FALSE),"")</f>
        <v/>
      </c>
      <c r="I1063" s="167" t="str">
        <f>IF(E1063="謝金",VLOOKUP(E1063,支出入力表!F1064:$M$2000,6,FALSE),"")</f>
        <v/>
      </c>
      <c r="J1063" s="167" t="str">
        <f>IF(E1063="謝金",VLOOKUP(E1063,支出入力表!F1064:$M$2000,7,FALSE),"")</f>
        <v/>
      </c>
      <c r="K1063" s="168" t="str">
        <f>IF(E1063="謝金",VLOOKUP(E1063,支出入力表!F1064:$M$2000,8,FALSE),"")</f>
        <v/>
      </c>
    </row>
    <row r="1064" spans="2:11" x14ac:dyDescent="0.55000000000000004">
      <c r="B1064" s="178" t="str">
        <f>IF(E1064="謝金",支出入力表!A1065,"")</f>
        <v/>
      </c>
      <c r="C1064" s="164" t="str">
        <f>IF(E1064="謝金",支出入力表!C1065,"")</f>
        <v/>
      </c>
      <c r="D1064" s="165" t="str">
        <f>IF(支出入力表!E1065="謝金","謝金","")</f>
        <v/>
      </c>
      <c r="E1064" s="165" t="str">
        <f>IF(支出入力表!F1065="謝金","謝金","")</f>
        <v/>
      </c>
      <c r="F1064" s="164" t="str">
        <f>IF(E1064="謝金",VLOOKUP(E1064,支出入力表!F1065:$M$2000,3,FALSE),"")</f>
        <v/>
      </c>
      <c r="G1064" s="164" t="str">
        <f>IF(E1064="謝金",VLOOKUP(E1064,支出入力表!F1065:$M$2000,4,FALSE),"")</f>
        <v/>
      </c>
      <c r="H1064" s="166" t="str">
        <f>IF(E1064="謝金",VLOOKUP(E1064,支出入力表!F1065:$M$2000,5,FALSE),"")</f>
        <v/>
      </c>
      <c r="I1064" s="167" t="str">
        <f>IF(E1064="謝金",VLOOKUP(E1064,支出入力表!F1065:$M$2000,6,FALSE),"")</f>
        <v/>
      </c>
      <c r="J1064" s="167" t="str">
        <f>IF(E1064="謝金",VLOOKUP(E1064,支出入力表!F1065:$M$2000,7,FALSE),"")</f>
        <v/>
      </c>
      <c r="K1064" s="168" t="str">
        <f>IF(E1064="謝金",VLOOKUP(E1064,支出入力表!F1065:$M$2000,8,FALSE),"")</f>
        <v/>
      </c>
    </row>
    <row r="1065" spans="2:11" x14ac:dyDescent="0.55000000000000004">
      <c r="B1065" s="178" t="str">
        <f>IF(E1065="謝金",支出入力表!A1066,"")</f>
        <v/>
      </c>
      <c r="C1065" s="164" t="str">
        <f>IF(E1065="謝金",支出入力表!C1066,"")</f>
        <v/>
      </c>
      <c r="D1065" s="165" t="str">
        <f>IF(支出入力表!E1066="謝金","謝金","")</f>
        <v/>
      </c>
      <c r="E1065" s="165" t="str">
        <f>IF(支出入力表!F1066="謝金","謝金","")</f>
        <v/>
      </c>
      <c r="F1065" s="164" t="str">
        <f>IF(E1065="謝金",VLOOKUP(E1065,支出入力表!F1066:$M$2000,3,FALSE),"")</f>
        <v/>
      </c>
      <c r="G1065" s="164" t="str">
        <f>IF(E1065="謝金",VLOOKUP(E1065,支出入力表!F1066:$M$2000,4,FALSE),"")</f>
        <v/>
      </c>
      <c r="H1065" s="166" t="str">
        <f>IF(E1065="謝金",VLOOKUP(E1065,支出入力表!F1066:$M$2000,5,FALSE),"")</f>
        <v/>
      </c>
      <c r="I1065" s="167" t="str">
        <f>IF(E1065="謝金",VLOOKUP(E1065,支出入力表!F1066:$M$2000,6,FALSE),"")</f>
        <v/>
      </c>
      <c r="J1065" s="167" t="str">
        <f>IF(E1065="謝金",VLOOKUP(E1065,支出入力表!F1066:$M$2000,7,FALSE),"")</f>
        <v/>
      </c>
      <c r="K1065" s="168" t="str">
        <f>IF(E1065="謝金",VLOOKUP(E1065,支出入力表!F1066:$M$2000,8,FALSE),"")</f>
        <v/>
      </c>
    </row>
    <row r="1066" spans="2:11" x14ac:dyDescent="0.55000000000000004">
      <c r="B1066" s="178" t="str">
        <f>IF(E1066="謝金",支出入力表!A1067,"")</f>
        <v/>
      </c>
      <c r="C1066" s="164" t="str">
        <f>IF(E1066="謝金",支出入力表!C1067,"")</f>
        <v/>
      </c>
      <c r="D1066" s="165" t="str">
        <f>IF(支出入力表!E1067="謝金","謝金","")</f>
        <v/>
      </c>
      <c r="E1066" s="165" t="str">
        <f>IF(支出入力表!F1067="謝金","謝金","")</f>
        <v/>
      </c>
      <c r="F1066" s="164" t="str">
        <f>IF(E1066="謝金",VLOOKUP(E1066,支出入力表!F1067:$M$2000,3,FALSE),"")</f>
        <v/>
      </c>
      <c r="G1066" s="164" t="str">
        <f>IF(E1066="謝金",VLOOKUP(E1066,支出入力表!F1067:$M$2000,4,FALSE),"")</f>
        <v/>
      </c>
      <c r="H1066" s="166" t="str">
        <f>IF(E1066="謝金",VLOOKUP(E1066,支出入力表!F1067:$M$2000,5,FALSE),"")</f>
        <v/>
      </c>
      <c r="I1066" s="167" t="str">
        <f>IF(E1066="謝金",VLOOKUP(E1066,支出入力表!F1067:$M$2000,6,FALSE),"")</f>
        <v/>
      </c>
      <c r="J1066" s="167" t="str">
        <f>IF(E1066="謝金",VLOOKUP(E1066,支出入力表!F1067:$M$2000,7,FALSE),"")</f>
        <v/>
      </c>
      <c r="K1066" s="168" t="str">
        <f>IF(E1066="謝金",VLOOKUP(E1066,支出入力表!F1067:$M$2000,8,FALSE),"")</f>
        <v/>
      </c>
    </row>
    <row r="1067" spans="2:11" x14ac:dyDescent="0.55000000000000004">
      <c r="B1067" s="178" t="str">
        <f>IF(E1067="謝金",支出入力表!A1068,"")</f>
        <v/>
      </c>
      <c r="C1067" s="164" t="str">
        <f>IF(E1067="謝金",支出入力表!C1068,"")</f>
        <v/>
      </c>
      <c r="D1067" s="165" t="str">
        <f>IF(支出入力表!E1068="謝金","謝金","")</f>
        <v/>
      </c>
      <c r="E1067" s="165" t="str">
        <f>IF(支出入力表!F1068="謝金","謝金","")</f>
        <v/>
      </c>
      <c r="F1067" s="164" t="str">
        <f>IF(E1067="謝金",VLOOKUP(E1067,支出入力表!F1068:$M$2000,3,FALSE),"")</f>
        <v/>
      </c>
      <c r="G1067" s="164" t="str">
        <f>IF(E1067="謝金",VLOOKUP(E1067,支出入力表!F1068:$M$2000,4,FALSE),"")</f>
        <v/>
      </c>
      <c r="H1067" s="166" t="str">
        <f>IF(E1067="謝金",VLOOKUP(E1067,支出入力表!F1068:$M$2000,5,FALSE),"")</f>
        <v/>
      </c>
      <c r="I1067" s="167" t="str">
        <f>IF(E1067="謝金",VLOOKUP(E1067,支出入力表!F1068:$M$2000,6,FALSE),"")</f>
        <v/>
      </c>
      <c r="J1067" s="167" t="str">
        <f>IF(E1067="謝金",VLOOKUP(E1067,支出入力表!F1068:$M$2000,7,FALSE),"")</f>
        <v/>
      </c>
      <c r="K1067" s="168" t="str">
        <f>IF(E1067="謝金",VLOOKUP(E1067,支出入力表!F1068:$M$2000,8,FALSE),"")</f>
        <v/>
      </c>
    </row>
    <row r="1068" spans="2:11" x14ac:dyDescent="0.55000000000000004">
      <c r="B1068" s="178" t="str">
        <f>IF(E1068="謝金",支出入力表!A1069,"")</f>
        <v/>
      </c>
      <c r="C1068" s="164" t="str">
        <f>IF(E1068="謝金",支出入力表!C1069,"")</f>
        <v/>
      </c>
      <c r="D1068" s="165" t="str">
        <f>IF(支出入力表!E1069="謝金","謝金","")</f>
        <v/>
      </c>
      <c r="E1068" s="165" t="str">
        <f>IF(支出入力表!F1069="謝金","謝金","")</f>
        <v/>
      </c>
      <c r="F1068" s="164" t="str">
        <f>IF(E1068="謝金",VLOOKUP(E1068,支出入力表!F1069:$M$2000,3,FALSE),"")</f>
        <v/>
      </c>
      <c r="G1068" s="164" t="str">
        <f>IF(E1068="謝金",VLOOKUP(E1068,支出入力表!F1069:$M$2000,4,FALSE),"")</f>
        <v/>
      </c>
      <c r="H1068" s="166" t="str">
        <f>IF(E1068="謝金",VLOOKUP(E1068,支出入力表!F1069:$M$2000,5,FALSE),"")</f>
        <v/>
      </c>
      <c r="I1068" s="167" t="str">
        <f>IF(E1068="謝金",VLOOKUP(E1068,支出入力表!F1069:$M$2000,6,FALSE),"")</f>
        <v/>
      </c>
      <c r="J1068" s="167" t="str">
        <f>IF(E1068="謝金",VLOOKUP(E1068,支出入力表!F1069:$M$2000,7,FALSE),"")</f>
        <v/>
      </c>
      <c r="K1068" s="168" t="str">
        <f>IF(E1068="謝金",VLOOKUP(E1068,支出入力表!F1069:$M$2000,8,FALSE),"")</f>
        <v/>
      </c>
    </row>
    <row r="1069" spans="2:11" x14ac:dyDescent="0.55000000000000004">
      <c r="B1069" s="178" t="str">
        <f>IF(E1069="謝金",支出入力表!A1070,"")</f>
        <v/>
      </c>
      <c r="C1069" s="164" t="str">
        <f>IF(E1069="謝金",支出入力表!C1070,"")</f>
        <v/>
      </c>
      <c r="D1069" s="165" t="str">
        <f>IF(支出入力表!E1070="謝金","謝金","")</f>
        <v/>
      </c>
      <c r="E1069" s="165" t="str">
        <f>IF(支出入力表!F1070="謝金","謝金","")</f>
        <v/>
      </c>
      <c r="F1069" s="164" t="str">
        <f>IF(E1069="謝金",VLOOKUP(E1069,支出入力表!F1070:$M$2000,3,FALSE),"")</f>
        <v/>
      </c>
      <c r="G1069" s="164" t="str">
        <f>IF(E1069="謝金",VLOOKUP(E1069,支出入力表!F1070:$M$2000,4,FALSE),"")</f>
        <v/>
      </c>
      <c r="H1069" s="166" t="str">
        <f>IF(E1069="謝金",VLOOKUP(E1069,支出入力表!F1070:$M$2000,5,FALSE),"")</f>
        <v/>
      </c>
      <c r="I1069" s="167" t="str">
        <f>IF(E1069="謝金",VLOOKUP(E1069,支出入力表!F1070:$M$2000,6,FALSE),"")</f>
        <v/>
      </c>
      <c r="J1069" s="167" t="str">
        <f>IF(E1069="謝金",VLOOKUP(E1069,支出入力表!F1070:$M$2000,7,FALSE),"")</f>
        <v/>
      </c>
      <c r="K1069" s="168" t="str">
        <f>IF(E1069="謝金",VLOOKUP(E1069,支出入力表!F1070:$M$2000,8,FALSE),"")</f>
        <v/>
      </c>
    </row>
    <row r="1070" spans="2:11" x14ac:dyDescent="0.55000000000000004">
      <c r="B1070" s="178" t="str">
        <f>IF(E1070="謝金",支出入力表!A1071,"")</f>
        <v/>
      </c>
      <c r="C1070" s="164" t="str">
        <f>IF(E1070="謝金",支出入力表!C1071,"")</f>
        <v/>
      </c>
      <c r="D1070" s="165" t="str">
        <f>IF(支出入力表!E1071="謝金","謝金","")</f>
        <v/>
      </c>
      <c r="E1070" s="165" t="str">
        <f>IF(支出入力表!F1071="謝金","謝金","")</f>
        <v/>
      </c>
      <c r="F1070" s="164" t="str">
        <f>IF(E1070="謝金",VLOOKUP(E1070,支出入力表!F1071:$M$2000,3,FALSE),"")</f>
        <v/>
      </c>
      <c r="G1070" s="164" t="str">
        <f>IF(E1070="謝金",VLOOKUP(E1070,支出入力表!F1071:$M$2000,4,FALSE),"")</f>
        <v/>
      </c>
      <c r="H1070" s="166" t="str">
        <f>IF(E1070="謝金",VLOOKUP(E1070,支出入力表!F1071:$M$2000,5,FALSE),"")</f>
        <v/>
      </c>
      <c r="I1070" s="167" t="str">
        <f>IF(E1070="謝金",VLOOKUP(E1070,支出入力表!F1071:$M$2000,6,FALSE),"")</f>
        <v/>
      </c>
      <c r="J1070" s="167" t="str">
        <f>IF(E1070="謝金",VLOOKUP(E1070,支出入力表!F1071:$M$2000,7,FALSE),"")</f>
        <v/>
      </c>
      <c r="K1070" s="168" t="str">
        <f>IF(E1070="謝金",VLOOKUP(E1070,支出入力表!F1071:$M$2000,8,FALSE),"")</f>
        <v/>
      </c>
    </row>
    <row r="1071" spans="2:11" x14ac:dyDescent="0.55000000000000004">
      <c r="B1071" s="178" t="str">
        <f>IF(E1071="謝金",支出入力表!A1072,"")</f>
        <v/>
      </c>
      <c r="C1071" s="164" t="str">
        <f>IF(E1071="謝金",支出入力表!C1072,"")</f>
        <v/>
      </c>
      <c r="D1071" s="165" t="str">
        <f>IF(支出入力表!E1072="謝金","謝金","")</f>
        <v/>
      </c>
      <c r="E1071" s="165" t="str">
        <f>IF(支出入力表!F1072="謝金","謝金","")</f>
        <v/>
      </c>
      <c r="F1071" s="164" t="str">
        <f>IF(E1071="謝金",VLOOKUP(E1071,支出入力表!F1072:$M$2000,3,FALSE),"")</f>
        <v/>
      </c>
      <c r="G1071" s="164" t="str">
        <f>IF(E1071="謝金",VLOOKUP(E1071,支出入力表!F1072:$M$2000,4,FALSE),"")</f>
        <v/>
      </c>
      <c r="H1071" s="166" t="str">
        <f>IF(E1071="謝金",VLOOKUP(E1071,支出入力表!F1072:$M$2000,5,FALSE),"")</f>
        <v/>
      </c>
      <c r="I1071" s="167" t="str">
        <f>IF(E1071="謝金",VLOOKUP(E1071,支出入力表!F1072:$M$2000,6,FALSE),"")</f>
        <v/>
      </c>
      <c r="J1071" s="167" t="str">
        <f>IF(E1071="謝金",VLOOKUP(E1071,支出入力表!F1072:$M$2000,7,FALSE),"")</f>
        <v/>
      </c>
      <c r="K1071" s="168" t="str">
        <f>IF(E1071="謝金",VLOOKUP(E1071,支出入力表!F1072:$M$2000,8,FALSE),"")</f>
        <v/>
      </c>
    </row>
    <row r="1072" spans="2:11" x14ac:dyDescent="0.55000000000000004">
      <c r="B1072" s="178" t="str">
        <f>IF(E1072="謝金",支出入力表!A1073,"")</f>
        <v/>
      </c>
      <c r="C1072" s="164" t="str">
        <f>IF(E1072="謝金",支出入力表!C1073,"")</f>
        <v/>
      </c>
      <c r="D1072" s="165" t="str">
        <f>IF(支出入力表!E1073="謝金","謝金","")</f>
        <v/>
      </c>
      <c r="E1072" s="165" t="str">
        <f>IF(支出入力表!F1073="謝金","謝金","")</f>
        <v/>
      </c>
      <c r="F1072" s="164" t="str">
        <f>IF(E1072="謝金",VLOOKUP(E1072,支出入力表!F1073:$M$2000,3,FALSE),"")</f>
        <v/>
      </c>
      <c r="G1072" s="164" t="str">
        <f>IF(E1072="謝金",VLOOKUP(E1072,支出入力表!F1073:$M$2000,4,FALSE),"")</f>
        <v/>
      </c>
      <c r="H1072" s="166" t="str">
        <f>IF(E1072="謝金",VLOOKUP(E1072,支出入力表!F1073:$M$2000,5,FALSE),"")</f>
        <v/>
      </c>
      <c r="I1072" s="167" t="str">
        <f>IF(E1072="謝金",VLOOKUP(E1072,支出入力表!F1073:$M$2000,6,FALSE),"")</f>
        <v/>
      </c>
      <c r="J1072" s="167" t="str">
        <f>IF(E1072="謝金",VLOOKUP(E1072,支出入力表!F1073:$M$2000,7,FALSE),"")</f>
        <v/>
      </c>
      <c r="K1072" s="168" t="str">
        <f>IF(E1072="謝金",VLOOKUP(E1072,支出入力表!F1073:$M$2000,8,FALSE),"")</f>
        <v/>
      </c>
    </row>
    <row r="1073" spans="2:11" x14ac:dyDescent="0.55000000000000004">
      <c r="B1073" s="178" t="str">
        <f>IF(E1073="謝金",支出入力表!A1074,"")</f>
        <v/>
      </c>
      <c r="C1073" s="164" t="str">
        <f>IF(E1073="謝金",支出入力表!C1074,"")</f>
        <v/>
      </c>
      <c r="D1073" s="165" t="str">
        <f>IF(支出入力表!E1074="謝金","謝金","")</f>
        <v/>
      </c>
      <c r="E1073" s="165" t="str">
        <f>IF(支出入力表!F1074="謝金","謝金","")</f>
        <v/>
      </c>
      <c r="F1073" s="164" t="str">
        <f>IF(E1073="謝金",VLOOKUP(E1073,支出入力表!F1074:$M$2000,3,FALSE),"")</f>
        <v/>
      </c>
      <c r="G1073" s="164" t="str">
        <f>IF(E1073="謝金",VLOOKUP(E1073,支出入力表!F1074:$M$2000,4,FALSE),"")</f>
        <v/>
      </c>
      <c r="H1073" s="166" t="str">
        <f>IF(E1073="謝金",VLOOKUP(E1073,支出入力表!F1074:$M$2000,5,FALSE),"")</f>
        <v/>
      </c>
      <c r="I1073" s="167" t="str">
        <f>IF(E1073="謝金",VLOOKUP(E1073,支出入力表!F1074:$M$2000,6,FALSE),"")</f>
        <v/>
      </c>
      <c r="J1073" s="167" t="str">
        <f>IF(E1073="謝金",VLOOKUP(E1073,支出入力表!F1074:$M$2000,7,FALSE),"")</f>
        <v/>
      </c>
      <c r="K1073" s="168" t="str">
        <f>IF(E1073="謝金",VLOOKUP(E1073,支出入力表!F1074:$M$2000,8,FALSE),"")</f>
        <v/>
      </c>
    </row>
    <row r="1074" spans="2:11" x14ac:dyDescent="0.55000000000000004">
      <c r="B1074" s="178" t="str">
        <f>IF(E1074="謝金",支出入力表!A1075,"")</f>
        <v/>
      </c>
      <c r="C1074" s="164" t="str">
        <f>IF(E1074="謝金",支出入力表!C1075,"")</f>
        <v/>
      </c>
      <c r="D1074" s="165" t="str">
        <f>IF(支出入力表!E1075="謝金","謝金","")</f>
        <v/>
      </c>
      <c r="E1074" s="165" t="str">
        <f>IF(支出入力表!F1075="謝金","謝金","")</f>
        <v/>
      </c>
      <c r="F1074" s="164" t="str">
        <f>IF(E1074="謝金",VLOOKUP(E1074,支出入力表!F1075:$M$2000,3,FALSE),"")</f>
        <v/>
      </c>
      <c r="G1074" s="164" t="str">
        <f>IF(E1074="謝金",VLOOKUP(E1074,支出入力表!F1075:$M$2000,4,FALSE),"")</f>
        <v/>
      </c>
      <c r="H1074" s="166" t="str">
        <f>IF(E1074="謝金",VLOOKUP(E1074,支出入力表!F1075:$M$2000,5,FALSE),"")</f>
        <v/>
      </c>
      <c r="I1074" s="167" t="str">
        <f>IF(E1074="謝金",VLOOKUP(E1074,支出入力表!F1075:$M$2000,6,FALSE),"")</f>
        <v/>
      </c>
      <c r="J1074" s="167" t="str">
        <f>IF(E1074="謝金",VLOOKUP(E1074,支出入力表!F1075:$M$2000,7,FALSE),"")</f>
        <v/>
      </c>
      <c r="K1074" s="168" t="str">
        <f>IF(E1074="謝金",VLOOKUP(E1074,支出入力表!F1075:$M$2000,8,FALSE),"")</f>
        <v/>
      </c>
    </row>
    <row r="1075" spans="2:11" x14ac:dyDescent="0.55000000000000004">
      <c r="B1075" s="178" t="str">
        <f>IF(E1075="謝金",支出入力表!A1076,"")</f>
        <v/>
      </c>
      <c r="C1075" s="164" t="str">
        <f>IF(E1075="謝金",支出入力表!C1076,"")</f>
        <v/>
      </c>
      <c r="D1075" s="165" t="str">
        <f>IF(支出入力表!E1076="謝金","謝金","")</f>
        <v/>
      </c>
      <c r="E1075" s="165" t="str">
        <f>IF(支出入力表!F1076="謝金","謝金","")</f>
        <v/>
      </c>
      <c r="F1075" s="164" t="str">
        <f>IF(E1075="謝金",VLOOKUP(E1075,支出入力表!F1076:$M$2000,3,FALSE),"")</f>
        <v/>
      </c>
      <c r="G1075" s="164" t="str">
        <f>IF(E1075="謝金",VLOOKUP(E1075,支出入力表!F1076:$M$2000,4,FALSE),"")</f>
        <v/>
      </c>
      <c r="H1075" s="166" t="str">
        <f>IF(E1075="謝金",VLOOKUP(E1075,支出入力表!F1076:$M$2000,5,FALSE),"")</f>
        <v/>
      </c>
      <c r="I1075" s="167" t="str">
        <f>IF(E1075="謝金",VLOOKUP(E1075,支出入力表!F1076:$M$2000,6,FALSE),"")</f>
        <v/>
      </c>
      <c r="J1075" s="167" t="str">
        <f>IF(E1075="謝金",VLOOKUP(E1075,支出入力表!F1076:$M$2000,7,FALSE),"")</f>
        <v/>
      </c>
      <c r="K1075" s="168" t="str">
        <f>IF(E1075="謝金",VLOOKUP(E1075,支出入力表!F1076:$M$2000,8,FALSE),"")</f>
        <v/>
      </c>
    </row>
    <row r="1076" spans="2:11" x14ac:dyDescent="0.55000000000000004">
      <c r="B1076" s="178" t="str">
        <f>IF(E1076="謝金",支出入力表!A1077,"")</f>
        <v/>
      </c>
      <c r="C1076" s="164" t="str">
        <f>IF(E1076="謝金",支出入力表!C1077,"")</f>
        <v/>
      </c>
      <c r="D1076" s="165" t="str">
        <f>IF(支出入力表!E1077="謝金","謝金","")</f>
        <v/>
      </c>
      <c r="E1076" s="165" t="str">
        <f>IF(支出入力表!F1077="謝金","謝金","")</f>
        <v/>
      </c>
      <c r="F1076" s="164" t="str">
        <f>IF(E1076="謝金",VLOOKUP(E1076,支出入力表!F1077:$M$2000,3,FALSE),"")</f>
        <v/>
      </c>
      <c r="G1076" s="164" t="str">
        <f>IF(E1076="謝金",VLOOKUP(E1076,支出入力表!F1077:$M$2000,4,FALSE),"")</f>
        <v/>
      </c>
      <c r="H1076" s="166" t="str">
        <f>IF(E1076="謝金",VLOOKUP(E1076,支出入力表!F1077:$M$2000,5,FALSE),"")</f>
        <v/>
      </c>
      <c r="I1076" s="167" t="str">
        <f>IF(E1076="謝金",VLOOKUP(E1076,支出入力表!F1077:$M$2000,6,FALSE),"")</f>
        <v/>
      </c>
      <c r="J1076" s="167" t="str">
        <f>IF(E1076="謝金",VLOOKUP(E1076,支出入力表!F1077:$M$2000,7,FALSE),"")</f>
        <v/>
      </c>
      <c r="K1076" s="168" t="str">
        <f>IF(E1076="謝金",VLOOKUP(E1076,支出入力表!F1077:$M$2000,8,FALSE),"")</f>
        <v/>
      </c>
    </row>
    <row r="1077" spans="2:11" x14ac:dyDescent="0.55000000000000004">
      <c r="B1077" s="178" t="str">
        <f>IF(E1077="謝金",支出入力表!A1078,"")</f>
        <v/>
      </c>
      <c r="C1077" s="164" t="str">
        <f>IF(E1077="謝金",支出入力表!C1078,"")</f>
        <v/>
      </c>
      <c r="D1077" s="165" t="str">
        <f>IF(支出入力表!E1078="謝金","謝金","")</f>
        <v/>
      </c>
      <c r="E1077" s="165" t="str">
        <f>IF(支出入力表!F1078="謝金","謝金","")</f>
        <v/>
      </c>
      <c r="F1077" s="164" t="str">
        <f>IF(E1077="謝金",VLOOKUP(E1077,支出入力表!F1078:$M$2000,3,FALSE),"")</f>
        <v/>
      </c>
      <c r="G1077" s="164" t="str">
        <f>IF(E1077="謝金",VLOOKUP(E1077,支出入力表!F1078:$M$2000,4,FALSE),"")</f>
        <v/>
      </c>
      <c r="H1077" s="166" t="str">
        <f>IF(E1077="謝金",VLOOKUP(E1077,支出入力表!F1078:$M$2000,5,FALSE),"")</f>
        <v/>
      </c>
      <c r="I1077" s="167" t="str">
        <f>IF(E1077="謝金",VLOOKUP(E1077,支出入力表!F1078:$M$2000,6,FALSE),"")</f>
        <v/>
      </c>
      <c r="J1077" s="167" t="str">
        <f>IF(E1077="謝金",VLOOKUP(E1077,支出入力表!F1078:$M$2000,7,FALSE),"")</f>
        <v/>
      </c>
      <c r="K1077" s="168" t="str">
        <f>IF(E1077="謝金",VLOOKUP(E1077,支出入力表!F1078:$M$2000,8,FALSE),"")</f>
        <v/>
      </c>
    </row>
    <row r="1078" spans="2:11" x14ac:dyDescent="0.55000000000000004">
      <c r="B1078" s="178" t="str">
        <f>IF(E1078="謝金",支出入力表!A1079,"")</f>
        <v/>
      </c>
      <c r="C1078" s="164" t="str">
        <f>IF(E1078="謝金",支出入力表!C1079,"")</f>
        <v/>
      </c>
      <c r="D1078" s="165" t="str">
        <f>IF(支出入力表!E1079="謝金","謝金","")</f>
        <v/>
      </c>
      <c r="E1078" s="165" t="str">
        <f>IF(支出入力表!F1079="謝金","謝金","")</f>
        <v/>
      </c>
      <c r="F1078" s="164" t="str">
        <f>IF(E1078="謝金",VLOOKUP(E1078,支出入力表!F1079:$M$2000,3,FALSE),"")</f>
        <v/>
      </c>
      <c r="G1078" s="164" t="str">
        <f>IF(E1078="謝金",VLOOKUP(E1078,支出入力表!F1079:$M$2000,4,FALSE),"")</f>
        <v/>
      </c>
      <c r="H1078" s="166" t="str">
        <f>IF(E1078="謝金",VLOOKUP(E1078,支出入力表!F1079:$M$2000,5,FALSE),"")</f>
        <v/>
      </c>
      <c r="I1078" s="167" t="str">
        <f>IF(E1078="謝金",VLOOKUP(E1078,支出入力表!F1079:$M$2000,6,FALSE),"")</f>
        <v/>
      </c>
      <c r="J1078" s="167" t="str">
        <f>IF(E1078="謝金",VLOOKUP(E1078,支出入力表!F1079:$M$2000,7,FALSE),"")</f>
        <v/>
      </c>
      <c r="K1078" s="168" t="str">
        <f>IF(E1078="謝金",VLOOKUP(E1078,支出入力表!F1079:$M$2000,8,FALSE),"")</f>
        <v/>
      </c>
    </row>
    <row r="1079" spans="2:11" x14ac:dyDescent="0.55000000000000004">
      <c r="B1079" s="178" t="str">
        <f>IF(E1079="謝金",支出入力表!A1080,"")</f>
        <v/>
      </c>
      <c r="C1079" s="164" t="str">
        <f>IF(E1079="謝金",支出入力表!C1080,"")</f>
        <v/>
      </c>
      <c r="D1079" s="165" t="str">
        <f>IF(支出入力表!E1080="謝金","謝金","")</f>
        <v/>
      </c>
      <c r="E1079" s="165" t="str">
        <f>IF(支出入力表!F1080="謝金","謝金","")</f>
        <v/>
      </c>
      <c r="F1079" s="164" t="str">
        <f>IF(E1079="謝金",VLOOKUP(E1079,支出入力表!F1080:$M$2000,3,FALSE),"")</f>
        <v/>
      </c>
      <c r="G1079" s="164" t="str">
        <f>IF(E1079="謝金",VLOOKUP(E1079,支出入力表!F1080:$M$2000,4,FALSE),"")</f>
        <v/>
      </c>
      <c r="H1079" s="166" t="str">
        <f>IF(E1079="謝金",VLOOKUP(E1079,支出入力表!F1080:$M$2000,5,FALSE),"")</f>
        <v/>
      </c>
      <c r="I1079" s="167" t="str">
        <f>IF(E1079="謝金",VLOOKUP(E1079,支出入力表!F1080:$M$2000,6,FALSE),"")</f>
        <v/>
      </c>
      <c r="J1079" s="167" t="str">
        <f>IF(E1079="謝金",VLOOKUP(E1079,支出入力表!F1080:$M$2000,7,FALSE),"")</f>
        <v/>
      </c>
      <c r="K1079" s="168" t="str">
        <f>IF(E1079="謝金",VLOOKUP(E1079,支出入力表!F1080:$M$2000,8,FALSE),"")</f>
        <v/>
      </c>
    </row>
    <row r="1080" spans="2:11" x14ac:dyDescent="0.55000000000000004">
      <c r="B1080" s="178" t="str">
        <f>IF(E1080="謝金",支出入力表!A1081,"")</f>
        <v/>
      </c>
      <c r="C1080" s="164" t="str">
        <f>IF(E1080="謝金",支出入力表!C1081,"")</f>
        <v/>
      </c>
      <c r="D1080" s="165" t="str">
        <f>IF(支出入力表!E1081="謝金","謝金","")</f>
        <v/>
      </c>
      <c r="E1080" s="165" t="str">
        <f>IF(支出入力表!F1081="謝金","謝金","")</f>
        <v/>
      </c>
      <c r="F1080" s="164" t="str">
        <f>IF(E1080="謝金",VLOOKUP(E1080,支出入力表!F1081:$M$2000,3,FALSE),"")</f>
        <v/>
      </c>
      <c r="G1080" s="164" t="str">
        <f>IF(E1080="謝金",VLOOKUP(E1080,支出入力表!F1081:$M$2000,4,FALSE),"")</f>
        <v/>
      </c>
      <c r="H1080" s="166" t="str">
        <f>IF(E1080="謝金",VLOOKUP(E1080,支出入力表!F1081:$M$2000,5,FALSE),"")</f>
        <v/>
      </c>
      <c r="I1080" s="167" t="str">
        <f>IF(E1080="謝金",VLOOKUP(E1080,支出入力表!F1081:$M$2000,6,FALSE),"")</f>
        <v/>
      </c>
      <c r="J1080" s="167" t="str">
        <f>IF(E1080="謝金",VLOOKUP(E1080,支出入力表!F1081:$M$2000,7,FALSE),"")</f>
        <v/>
      </c>
      <c r="K1080" s="168" t="str">
        <f>IF(E1080="謝金",VLOOKUP(E1080,支出入力表!F1081:$M$2000,8,FALSE),"")</f>
        <v/>
      </c>
    </row>
    <row r="1081" spans="2:11" x14ac:dyDescent="0.55000000000000004">
      <c r="B1081" s="178" t="str">
        <f>IF(E1081="謝金",支出入力表!A1082,"")</f>
        <v/>
      </c>
      <c r="C1081" s="164" t="str">
        <f>IF(E1081="謝金",支出入力表!C1082,"")</f>
        <v/>
      </c>
      <c r="D1081" s="165" t="str">
        <f>IF(支出入力表!E1082="謝金","謝金","")</f>
        <v/>
      </c>
      <c r="E1081" s="165" t="str">
        <f>IF(支出入力表!F1082="謝金","謝金","")</f>
        <v/>
      </c>
      <c r="F1081" s="164" t="str">
        <f>IF(E1081="謝金",VLOOKUP(E1081,支出入力表!F1082:$M$2000,3,FALSE),"")</f>
        <v/>
      </c>
      <c r="G1081" s="164" t="str">
        <f>IF(E1081="謝金",VLOOKUP(E1081,支出入力表!F1082:$M$2000,4,FALSE),"")</f>
        <v/>
      </c>
      <c r="H1081" s="166" t="str">
        <f>IF(E1081="謝金",VLOOKUP(E1081,支出入力表!F1082:$M$2000,5,FALSE),"")</f>
        <v/>
      </c>
      <c r="I1081" s="167" t="str">
        <f>IF(E1081="謝金",VLOOKUP(E1081,支出入力表!F1082:$M$2000,6,FALSE),"")</f>
        <v/>
      </c>
      <c r="J1081" s="167" t="str">
        <f>IF(E1081="謝金",VLOOKUP(E1081,支出入力表!F1082:$M$2000,7,FALSE),"")</f>
        <v/>
      </c>
      <c r="K1081" s="168" t="str">
        <f>IF(E1081="謝金",VLOOKUP(E1081,支出入力表!F1082:$M$2000,8,FALSE),"")</f>
        <v/>
      </c>
    </row>
    <row r="1082" spans="2:11" x14ac:dyDescent="0.55000000000000004">
      <c r="B1082" s="178" t="str">
        <f>IF(E1082="謝金",支出入力表!A1083,"")</f>
        <v/>
      </c>
      <c r="C1082" s="164" t="str">
        <f>IF(E1082="謝金",支出入力表!C1083,"")</f>
        <v/>
      </c>
      <c r="D1082" s="165" t="str">
        <f>IF(支出入力表!E1083="謝金","謝金","")</f>
        <v/>
      </c>
      <c r="E1082" s="165" t="str">
        <f>IF(支出入力表!F1083="謝金","謝金","")</f>
        <v/>
      </c>
      <c r="F1082" s="164" t="str">
        <f>IF(E1082="謝金",VLOOKUP(E1082,支出入力表!F1083:$M$2000,3,FALSE),"")</f>
        <v/>
      </c>
      <c r="G1082" s="164" t="str">
        <f>IF(E1082="謝金",VLOOKUP(E1082,支出入力表!F1083:$M$2000,4,FALSE),"")</f>
        <v/>
      </c>
      <c r="H1082" s="166" t="str">
        <f>IF(E1082="謝金",VLOOKUP(E1082,支出入力表!F1083:$M$2000,5,FALSE),"")</f>
        <v/>
      </c>
      <c r="I1082" s="167" t="str">
        <f>IF(E1082="謝金",VLOOKUP(E1082,支出入力表!F1083:$M$2000,6,FALSE),"")</f>
        <v/>
      </c>
      <c r="J1082" s="167" t="str">
        <f>IF(E1082="謝金",VLOOKUP(E1082,支出入力表!F1083:$M$2000,7,FALSE),"")</f>
        <v/>
      </c>
      <c r="K1082" s="168" t="str">
        <f>IF(E1082="謝金",VLOOKUP(E1082,支出入力表!F1083:$M$2000,8,FALSE),"")</f>
        <v/>
      </c>
    </row>
    <row r="1083" spans="2:11" x14ac:dyDescent="0.55000000000000004">
      <c r="B1083" s="178" t="str">
        <f>IF(E1083="謝金",支出入力表!A1084,"")</f>
        <v/>
      </c>
      <c r="C1083" s="164" t="str">
        <f>IF(E1083="謝金",支出入力表!C1084,"")</f>
        <v/>
      </c>
      <c r="D1083" s="165" t="str">
        <f>IF(支出入力表!E1084="謝金","謝金","")</f>
        <v/>
      </c>
      <c r="E1083" s="165" t="str">
        <f>IF(支出入力表!F1084="謝金","謝金","")</f>
        <v/>
      </c>
      <c r="F1083" s="164" t="str">
        <f>IF(E1083="謝金",VLOOKUP(E1083,支出入力表!F1084:$M$2000,3,FALSE),"")</f>
        <v/>
      </c>
      <c r="G1083" s="164" t="str">
        <f>IF(E1083="謝金",VLOOKUP(E1083,支出入力表!F1084:$M$2000,4,FALSE),"")</f>
        <v/>
      </c>
      <c r="H1083" s="166" t="str">
        <f>IF(E1083="謝金",VLOOKUP(E1083,支出入力表!F1084:$M$2000,5,FALSE),"")</f>
        <v/>
      </c>
      <c r="I1083" s="167" t="str">
        <f>IF(E1083="謝金",VLOOKUP(E1083,支出入力表!F1084:$M$2000,6,FALSE),"")</f>
        <v/>
      </c>
      <c r="J1083" s="167" t="str">
        <f>IF(E1083="謝金",VLOOKUP(E1083,支出入力表!F1084:$M$2000,7,FALSE),"")</f>
        <v/>
      </c>
      <c r="K1083" s="168" t="str">
        <f>IF(E1083="謝金",VLOOKUP(E1083,支出入力表!F1084:$M$2000,8,FALSE),"")</f>
        <v/>
      </c>
    </row>
    <row r="1084" spans="2:11" x14ac:dyDescent="0.55000000000000004">
      <c r="B1084" s="178" t="str">
        <f>IF(E1084="謝金",支出入力表!A1085,"")</f>
        <v/>
      </c>
      <c r="C1084" s="164" t="str">
        <f>IF(E1084="謝金",支出入力表!C1085,"")</f>
        <v/>
      </c>
      <c r="D1084" s="165" t="str">
        <f>IF(支出入力表!E1085="謝金","謝金","")</f>
        <v/>
      </c>
      <c r="E1084" s="165" t="str">
        <f>IF(支出入力表!F1085="謝金","謝金","")</f>
        <v/>
      </c>
      <c r="F1084" s="164" t="str">
        <f>IF(E1084="謝金",VLOOKUP(E1084,支出入力表!F1085:$M$2000,3,FALSE),"")</f>
        <v/>
      </c>
      <c r="G1084" s="164" t="str">
        <f>IF(E1084="謝金",VLOOKUP(E1084,支出入力表!F1085:$M$2000,4,FALSE),"")</f>
        <v/>
      </c>
      <c r="H1084" s="166" t="str">
        <f>IF(E1084="謝金",VLOOKUP(E1084,支出入力表!F1085:$M$2000,5,FALSE),"")</f>
        <v/>
      </c>
      <c r="I1084" s="167" t="str">
        <f>IF(E1084="謝金",VLOOKUP(E1084,支出入力表!F1085:$M$2000,6,FALSE),"")</f>
        <v/>
      </c>
      <c r="J1084" s="167" t="str">
        <f>IF(E1084="謝金",VLOOKUP(E1084,支出入力表!F1085:$M$2000,7,FALSE),"")</f>
        <v/>
      </c>
      <c r="K1084" s="168" t="str">
        <f>IF(E1084="謝金",VLOOKUP(E1084,支出入力表!F1085:$M$2000,8,FALSE),"")</f>
        <v/>
      </c>
    </row>
    <row r="1085" spans="2:11" x14ac:dyDescent="0.55000000000000004">
      <c r="B1085" s="178" t="str">
        <f>IF(E1085="謝金",支出入力表!A1086,"")</f>
        <v/>
      </c>
      <c r="C1085" s="164" t="str">
        <f>IF(E1085="謝金",支出入力表!C1086,"")</f>
        <v/>
      </c>
      <c r="D1085" s="165" t="str">
        <f>IF(支出入力表!E1086="謝金","謝金","")</f>
        <v/>
      </c>
      <c r="E1085" s="165" t="str">
        <f>IF(支出入力表!F1086="謝金","謝金","")</f>
        <v/>
      </c>
      <c r="F1085" s="164" t="str">
        <f>IF(E1085="謝金",VLOOKUP(E1085,支出入力表!F1086:$M$2000,3,FALSE),"")</f>
        <v/>
      </c>
      <c r="G1085" s="164" t="str">
        <f>IF(E1085="謝金",VLOOKUP(E1085,支出入力表!F1086:$M$2000,4,FALSE),"")</f>
        <v/>
      </c>
      <c r="H1085" s="166" t="str">
        <f>IF(E1085="謝金",VLOOKUP(E1085,支出入力表!F1086:$M$2000,5,FALSE),"")</f>
        <v/>
      </c>
      <c r="I1085" s="167" t="str">
        <f>IF(E1085="謝金",VLOOKUP(E1085,支出入力表!F1086:$M$2000,6,FALSE),"")</f>
        <v/>
      </c>
      <c r="J1085" s="167" t="str">
        <f>IF(E1085="謝金",VLOOKUP(E1085,支出入力表!F1086:$M$2000,7,FALSE),"")</f>
        <v/>
      </c>
      <c r="K1085" s="168" t="str">
        <f>IF(E1085="謝金",VLOOKUP(E1085,支出入力表!F1086:$M$2000,8,FALSE),"")</f>
        <v/>
      </c>
    </row>
    <row r="1086" spans="2:11" x14ac:dyDescent="0.55000000000000004">
      <c r="B1086" s="178" t="str">
        <f>IF(E1086="謝金",支出入力表!A1087,"")</f>
        <v/>
      </c>
      <c r="C1086" s="164" t="str">
        <f>IF(E1086="謝金",支出入力表!C1087,"")</f>
        <v/>
      </c>
      <c r="D1086" s="165" t="str">
        <f>IF(支出入力表!E1087="謝金","謝金","")</f>
        <v/>
      </c>
      <c r="E1086" s="165" t="str">
        <f>IF(支出入力表!F1087="謝金","謝金","")</f>
        <v/>
      </c>
      <c r="F1086" s="164" t="str">
        <f>IF(E1086="謝金",VLOOKUP(E1086,支出入力表!F1087:$M$2000,3,FALSE),"")</f>
        <v/>
      </c>
      <c r="G1086" s="164" t="str">
        <f>IF(E1086="謝金",VLOOKUP(E1086,支出入力表!F1087:$M$2000,4,FALSE),"")</f>
        <v/>
      </c>
      <c r="H1086" s="166" t="str">
        <f>IF(E1086="謝金",VLOOKUP(E1086,支出入力表!F1087:$M$2000,5,FALSE),"")</f>
        <v/>
      </c>
      <c r="I1086" s="167" t="str">
        <f>IF(E1086="謝金",VLOOKUP(E1086,支出入力表!F1087:$M$2000,6,FALSE),"")</f>
        <v/>
      </c>
      <c r="J1086" s="167" t="str">
        <f>IF(E1086="謝金",VLOOKUP(E1086,支出入力表!F1087:$M$2000,7,FALSE),"")</f>
        <v/>
      </c>
      <c r="K1086" s="168" t="str">
        <f>IF(E1086="謝金",VLOOKUP(E1086,支出入力表!F1087:$M$2000,8,FALSE),"")</f>
        <v/>
      </c>
    </row>
    <row r="1087" spans="2:11" x14ac:dyDescent="0.55000000000000004">
      <c r="B1087" s="178" t="str">
        <f>IF(E1087="謝金",支出入力表!A1088,"")</f>
        <v/>
      </c>
      <c r="C1087" s="164" t="str">
        <f>IF(E1087="謝金",支出入力表!C1088,"")</f>
        <v/>
      </c>
      <c r="D1087" s="165" t="str">
        <f>IF(支出入力表!E1088="謝金","謝金","")</f>
        <v/>
      </c>
      <c r="E1087" s="165" t="str">
        <f>IF(支出入力表!F1088="謝金","謝金","")</f>
        <v/>
      </c>
      <c r="F1087" s="164" t="str">
        <f>IF(E1087="謝金",VLOOKUP(E1087,支出入力表!F1088:$M$2000,3,FALSE),"")</f>
        <v/>
      </c>
      <c r="G1087" s="164" t="str">
        <f>IF(E1087="謝金",VLOOKUP(E1087,支出入力表!F1088:$M$2000,4,FALSE),"")</f>
        <v/>
      </c>
      <c r="H1087" s="166" t="str">
        <f>IF(E1087="謝金",VLOOKUP(E1087,支出入力表!F1088:$M$2000,5,FALSE),"")</f>
        <v/>
      </c>
      <c r="I1087" s="167" t="str">
        <f>IF(E1087="謝金",VLOOKUP(E1087,支出入力表!F1088:$M$2000,6,FALSE),"")</f>
        <v/>
      </c>
      <c r="J1087" s="167" t="str">
        <f>IF(E1087="謝金",VLOOKUP(E1087,支出入力表!F1088:$M$2000,7,FALSE),"")</f>
        <v/>
      </c>
      <c r="K1087" s="168" t="str">
        <f>IF(E1087="謝金",VLOOKUP(E1087,支出入力表!F1088:$M$2000,8,FALSE),"")</f>
        <v/>
      </c>
    </row>
    <row r="1088" spans="2:11" x14ac:dyDescent="0.55000000000000004">
      <c r="B1088" s="178" t="str">
        <f>IF(E1088="謝金",支出入力表!A1089,"")</f>
        <v/>
      </c>
      <c r="C1088" s="164" t="str">
        <f>IF(E1088="謝金",支出入力表!C1089,"")</f>
        <v/>
      </c>
      <c r="D1088" s="165" t="str">
        <f>IF(支出入力表!E1089="謝金","謝金","")</f>
        <v/>
      </c>
      <c r="E1088" s="165" t="str">
        <f>IF(支出入力表!F1089="謝金","謝金","")</f>
        <v/>
      </c>
      <c r="F1088" s="164" t="str">
        <f>IF(E1088="謝金",VLOOKUP(E1088,支出入力表!F1089:$M$2000,3,FALSE),"")</f>
        <v/>
      </c>
      <c r="G1088" s="164" t="str">
        <f>IF(E1088="謝金",VLOOKUP(E1088,支出入力表!F1089:$M$2000,4,FALSE),"")</f>
        <v/>
      </c>
      <c r="H1088" s="166" t="str">
        <f>IF(E1088="謝金",VLOOKUP(E1088,支出入力表!F1089:$M$2000,5,FALSE),"")</f>
        <v/>
      </c>
      <c r="I1088" s="167" t="str">
        <f>IF(E1088="謝金",VLOOKUP(E1088,支出入力表!F1089:$M$2000,6,FALSE),"")</f>
        <v/>
      </c>
      <c r="J1088" s="167" t="str">
        <f>IF(E1088="謝金",VLOOKUP(E1088,支出入力表!F1089:$M$2000,7,FALSE),"")</f>
        <v/>
      </c>
      <c r="K1088" s="168" t="str">
        <f>IF(E1088="謝金",VLOOKUP(E1088,支出入力表!F1089:$M$2000,8,FALSE),"")</f>
        <v/>
      </c>
    </row>
    <row r="1089" spans="2:11" x14ac:dyDescent="0.55000000000000004">
      <c r="B1089" s="178" t="str">
        <f>IF(E1089="謝金",支出入力表!A1090,"")</f>
        <v/>
      </c>
      <c r="C1089" s="164" t="str">
        <f>IF(E1089="謝金",支出入力表!C1090,"")</f>
        <v/>
      </c>
      <c r="D1089" s="165" t="str">
        <f>IF(支出入力表!E1090="謝金","謝金","")</f>
        <v/>
      </c>
      <c r="E1089" s="165" t="str">
        <f>IF(支出入力表!F1090="謝金","謝金","")</f>
        <v/>
      </c>
      <c r="F1089" s="164" t="str">
        <f>IF(E1089="謝金",VLOOKUP(E1089,支出入力表!F1090:$M$2000,3,FALSE),"")</f>
        <v/>
      </c>
      <c r="G1089" s="164" t="str">
        <f>IF(E1089="謝金",VLOOKUP(E1089,支出入力表!F1090:$M$2000,4,FALSE),"")</f>
        <v/>
      </c>
      <c r="H1089" s="166" t="str">
        <f>IF(E1089="謝金",VLOOKUP(E1089,支出入力表!F1090:$M$2000,5,FALSE),"")</f>
        <v/>
      </c>
      <c r="I1089" s="167" t="str">
        <f>IF(E1089="謝金",VLOOKUP(E1089,支出入力表!F1090:$M$2000,6,FALSE),"")</f>
        <v/>
      </c>
      <c r="J1089" s="167" t="str">
        <f>IF(E1089="謝金",VLOOKUP(E1089,支出入力表!F1090:$M$2000,7,FALSE),"")</f>
        <v/>
      </c>
      <c r="K1089" s="168" t="str">
        <f>IF(E1089="謝金",VLOOKUP(E1089,支出入力表!F1090:$M$2000,8,FALSE),"")</f>
        <v/>
      </c>
    </row>
    <row r="1090" spans="2:11" x14ac:dyDescent="0.55000000000000004">
      <c r="B1090" s="178" t="str">
        <f>IF(E1090="謝金",支出入力表!A1091,"")</f>
        <v/>
      </c>
      <c r="C1090" s="164" t="str">
        <f>IF(E1090="謝金",支出入力表!C1091,"")</f>
        <v/>
      </c>
      <c r="D1090" s="165" t="str">
        <f>IF(支出入力表!E1091="謝金","謝金","")</f>
        <v/>
      </c>
      <c r="E1090" s="165" t="str">
        <f>IF(支出入力表!F1091="謝金","謝金","")</f>
        <v/>
      </c>
      <c r="F1090" s="164" t="str">
        <f>IF(E1090="謝金",VLOOKUP(E1090,支出入力表!F1091:$M$2000,3,FALSE),"")</f>
        <v/>
      </c>
      <c r="G1090" s="164" t="str">
        <f>IF(E1090="謝金",VLOOKUP(E1090,支出入力表!F1091:$M$2000,4,FALSE),"")</f>
        <v/>
      </c>
      <c r="H1090" s="166" t="str">
        <f>IF(E1090="謝金",VLOOKUP(E1090,支出入力表!F1091:$M$2000,5,FALSE),"")</f>
        <v/>
      </c>
      <c r="I1090" s="167" t="str">
        <f>IF(E1090="謝金",VLOOKUP(E1090,支出入力表!F1091:$M$2000,6,FALSE),"")</f>
        <v/>
      </c>
      <c r="J1090" s="167" t="str">
        <f>IF(E1090="謝金",VLOOKUP(E1090,支出入力表!F1091:$M$2000,7,FALSE),"")</f>
        <v/>
      </c>
      <c r="K1090" s="168" t="str">
        <f>IF(E1090="謝金",VLOOKUP(E1090,支出入力表!F1091:$M$2000,8,FALSE),"")</f>
        <v/>
      </c>
    </row>
    <row r="1091" spans="2:11" x14ac:dyDescent="0.55000000000000004">
      <c r="B1091" s="178" t="str">
        <f>IF(E1091="謝金",支出入力表!A1092,"")</f>
        <v/>
      </c>
      <c r="C1091" s="164" t="str">
        <f>IF(E1091="謝金",支出入力表!C1092,"")</f>
        <v/>
      </c>
      <c r="D1091" s="165" t="str">
        <f>IF(支出入力表!E1092="謝金","謝金","")</f>
        <v/>
      </c>
      <c r="E1091" s="165" t="str">
        <f>IF(支出入力表!F1092="謝金","謝金","")</f>
        <v/>
      </c>
      <c r="F1091" s="164" t="str">
        <f>IF(E1091="謝金",VLOOKUP(E1091,支出入力表!F1092:$M$2000,3,FALSE),"")</f>
        <v/>
      </c>
      <c r="G1091" s="164" t="str">
        <f>IF(E1091="謝金",VLOOKUP(E1091,支出入力表!F1092:$M$2000,4,FALSE),"")</f>
        <v/>
      </c>
      <c r="H1091" s="166" t="str">
        <f>IF(E1091="謝金",VLOOKUP(E1091,支出入力表!F1092:$M$2000,5,FALSE),"")</f>
        <v/>
      </c>
      <c r="I1091" s="167" t="str">
        <f>IF(E1091="謝金",VLOOKUP(E1091,支出入力表!F1092:$M$2000,6,FALSE),"")</f>
        <v/>
      </c>
      <c r="J1091" s="167" t="str">
        <f>IF(E1091="謝金",VLOOKUP(E1091,支出入力表!F1092:$M$2000,7,FALSE),"")</f>
        <v/>
      </c>
      <c r="K1091" s="168" t="str">
        <f>IF(E1091="謝金",VLOOKUP(E1091,支出入力表!F1092:$M$2000,8,FALSE),"")</f>
        <v/>
      </c>
    </row>
    <row r="1092" spans="2:11" x14ac:dyDescent="0.55000000000000004">
      <c r="B1092" s="178" t="str">
        <f>IF(E1092="謝金",支出入力表!A1093,"")</f>
        <v/>
      </c>
      <c r="C1092" s="164" t="str">
        <f>IF(E1092="謝金",支出入力表!C1093,"")</f>
        <v/>
      </c>
      <c r="D1092" s="165" t="str">
        <f>IF(支出入力表!E1093="謝金","謝金","")</f>
        <v/>
      </c>
      <c r="E1092" s="165" t="str">
        <f>IF(支出入力表!F1093="謝金","謝金","")</f>
        <v/>
      </c>
      <c r="F1092" s="164" t="str">
        <f>IF(E1092="謝金",VLOOKUP(E1092,支出入力表!F1093:$M$2000,3,FALSE),"")</f>
        <v/>
      </c>
      <c r="G1092" s="164" t="str">
        <f>IF(E1092="謝金",VLOOKUP(E1092,支出入力表!F1093:$M$2000,4,FALSE),"")</f>
        <v/>
      </c>
      <c r="H1092" s="166" t="str">
        <f>IF(E1092="謝金",VLOOKUP(E1092,支出入力表!F1093:$M$2000,5,FALSE),"")</f>
        <v/>
      </c>
      <c r="I1092" s="167" t="str">
        <f>IF(E1092="謝金",VLOOKUP(E1092,支出入力表!F1093:$M$2000,6,FALSE),"")</f>
        <v/>
      </c>
      <c r="J1092" s="167" t="str">
        <f>IF(E1092="謝金",VLOOKUP(E1092,支出入力表!F1093:$M$2000,7,FALSE),"")</f>
        <v/>
      </c>
      <c r="K1092" s="168" t="str">
        <f>IF(E1092="謝金",VLOOKUP(E1092,支出入力表!F1093:$M$2000,8,FALSE),"")</f>
        <v/>
      </c>
    </row>
    <row r="1093" spans="2:11" x14ac:dyDescent="0.55000000000000004">
      <c r="B1093" s="178" t="str">
        <f>IF(E1093="謝金",支出入力表!A1094,"")</f>
        <v/>
      </c>
      <c r="C1093" s="164" t="str">
        <f>IF(E1093="謝金",支出入力表!C1094,"")</f>
        <v/>
      </c>
      <c r="D1093" s="165" t="str">
        <f>IF(支出入力表!E1094="謝金","謝金","")</f>
        <v/>
      </c>
      <c r="E1093" s="165" t="str">
        <f>IF(支出入力表!F1094="謝金","謝金","")</f>
        <v/>
      </c>
      <c r="F1093" s="164" t="str">
        <f>IF(E1093="謝金",VLOOKUP(E1093,支出入力表!F1094:$M$2000,3,FALSE),"")</f>
        <v/>
      </c>
      <c r="G1093" s="164" t="str">
        <f>IF(E1093="謝金",VLOOKUP(E1093,支出入力表!F1094:$M$2000,4,FALSE),"")</f>
        <v/>
      </c>
      <c r="H1093" s="166" t="str">
        <f>IF(E1093="謝金",VLOOKUP(E1093,支出入力表!F1094:$M$2000,5,FALSE),"")</f>
        <v/>
      </c>
      <c r="I1093" s="167" t="str">
        <f>IF(E1093="謝金",VLOOKUP(E1093,支出入力表!F1094:$M$2000,6,FALSE),"")</f>
        <v/>
      </c>
      <c r="J1093" s="167" t="str">
        <f>IF(E1093="謝金",VLOOKUP(E1093,支出入力表!F1094:$M$2000,7,FALSE),"")</f>
        <v/>
      </c>
      <c r="K1093" s="168" t="str">
        <f>IF(E1093="謝金",VLOOKUP(E1093,支出入力表!F1094:$M$2000,8,FALSE),"")</f>
        <v/>
      </c>
    </row>
    <row r="1094" spans="2:11" x14ac:dyDescent="0.55000000000000004">
      <c r="B1094" s="178" t="str">
        <f>IF(E1094="謝金",支出入力表!A1095,"")</f>
        <v/>
      </c>
      <c r="C1094" s="164" t="str">
        <f>IF(E1094="謝金",支出入力表!C1095,"")</f>
        <v/>
      </c>
      <c r="D1094" s="165" t="str">
        <f>IF(支出入力表!E1095="謝金","謝金","")</f>
        <v/>
      </c>
      <c r="E1094" s="165" t="str">
        <f>IF(支出入力表!F1095="謝金","謝金","")</f>
        <v/>
      </c>
      <c r="F1094" s="164" t="str">
        <f>IF(E1094="謝金",VLOOKUP(E1094,支出入力表!F1095:$M$2000,3,FALSE),"")</f>
        <v/>
      </c>
      <c r="G1094" s="164" t="str">
        <f>IF(E1094="謝金",VLOOKUP(E1094,支出入力表!F1095:$M$2000,4,FALSE),"")</f>
        <v/>
      </c>
      <c r="H1094" s="166" t="str">
        <f>IF(E1094="謝金",VLOOKUP(E1094,支出入力表!F1095:$M$2000,5,FALSE),"")</f>
        <v/>
      </c>
      <c r="I1094" s="167" t="str">
        <f>IF(E1094="謝金",VLOOKUP(E1094,支出入力表!F1095:$M$2000,6,FALSE),"")</f>
        <v/>
      </c>
      <c r="J1094" s="167" t="str">
        <f>IF(E1094="謝金",VLOOKUP(E1094,支出入力表!F1095:$M$2000,7,FALSE),"")</f>
        <v/>
      </c>
      <c r="K1094" s="168" t="str">
        <f>IF(E1094="謝金",VLOOKUP(E1094,支出入力表!F1095:$M$2000,8,FALSE),"")</f>
        <v/>
      </c>
    </row>
    <row r="1095" spans="2:11" x14ac:dyDescent="0.55000000000000004">
      <c r="B1095" s="178" t="str">
        <f>IF(E1095="謝金",支出入力表!A1096,"")</f>
        <v/>
      </c>
      <c r="C1095" s="164" t="str">
        <f>IF(E1095="謝金",支出入力表!C1096,"")</f>
        <v/>
      </c>
      <c r="D1095" s="165" t="str">
        <f>IF(支出入力表!E1096="謝金","謝金","")</f>
        <v/>
      </c>
      <c r="E1095" s="165" t="str">
        <f>IF(支出入力表!F1096="謝金","謝金","")</f>
        <v/>
      </c>
      <c r="F1095" s="164" t="str">
        <f>IF(E1095="謝金",VLOOKUP(E1095,支出入力表!F1096:$M$2000,3,FALSE),"")</f>
        <v/>
      </c>
      <c r="G1095" s="164" t="str">
        <f>IF(E1095="謝金",VLOOKUP(E1095,支出入力表!F1096:$M$2000,4,FALSE),"")</f>
        <v/>
      </c>
      <c r="H1095" s="166" t="str">
        <f>IF(E1095="謝金",VLOOKUP(E1095,支出入力表!F1096:$M$2000,5,FALSE),"")</f>
        <v/>
      </c>
      <c r="I1095" s="167" t="str">
        <f>IF(E1095="謝金",VLOOKUP(E1095,支出入力表!F1096:$M$2000,6,FALSE),"")</f>
        <v/>
      </c>
      <c r="J1095" s="167" t="str">
        <f>IF(E1095="謝金",VLOOKUP(E1095,支出入力表!F1096:$M$2000,7,FALSE),"")</f>
        <v/>
      </c>
      <c r="K1095" s="168" t="str">
        <f>IF(E1095="謝金",VLOOKUP(E1095,支出入力表!F1096:$M$2000,8,FALSE),"")</f>
        <v/>
      </c>
    </row>
    <row r="1096" spans="2:11" x14ac:dyDescent="0.55000000000000004">
      <c r="B1096" s="178" t="str">
        <f>IF(E1096="謝金",支出入力表!A1097,"")</f>
        <v/>
      </c>
      <c r="C1096" s="164" t="str">
        <f>IF(E1096="謝金",支出入力表!C1097,"")</f>
        <v/>
      </c>
      <c r="D1096" s="165" t="str">
        <f>IF(支出入力表!E1097="謝金","謝金","")</f>
        <v/>
      </c>
      <c r="E1096" s="165" t="str">
        <f>IF(支出入力表!F1097="謝金","謝金","")</f>
        <v/>
      </c>
      <c r="F1096" s="164" t="str">
        <f>IF(E1096="謝金",VLOOKUP(E1096,支出入力表!F1097:$M$2000,3,FALSE),"")</f>
        <v/>
      </c>
      <c r="G1096" s="164" t="str">
        <f>IF(E1096="謝金",VLOOKUP(E1096,支出入力表!F1097:$M$2000,4,FALSE),"")</f>
        <v/>
      </c>
      <c r="H1096" s="166" t="str">
        <f>IF(E1096="謝金",VLOOKUP(E1096,支出入力表!F1097:$M$2000,5,FALSE),"")</f>
        <v/>
      </c>
      <c r="I1096" s="167" t="str">
        <f>IF(E1096="謝金",VLOOKUP(E1096,支出入力表!F1097:$M$2000,6,FALSE),"")</f>
        <v/>
      </c>
      <c r="J1096" s="167" t="str">
        <f>IF(E1096="謝金",VLOOKUP(E1096,支出入力表!F1097:$M$2000,7,FALSE),"")</f>
        <v/>
      </c>
      <c r="K1096" s="168" t="str">
        <f>IF(E1096="謝金",VLOOKUP(E1096,支出入力表!F1097:$M$2000,8,FALSE),"")</f>
        <v/>
      </c>
    </row>
    <row r="1097" spans="2:11" x14ac:dyDescent="0.55000000000000004">
      <c r="B1097" s="178" t="str">
        <f>IF(E1097="謝金",支出入力表!A1098,"")</f>
        <v/>
      </c>
      <c r="C1097" s="164" t="str">
        <f>IF(E1097="謝金",支出入力表!C1098,"")</f>
        <v/>
      </c>
      <c r="D1097" s="165" t="str">
        <f>IF(支出入力表!E1098="謝金","謝金","")</f>
        <v/>
      </c>
      <c r="E1097" s="165" t="str">
        <f>IF(支出入力表!F1098="謝金","謝金","")</f>
        <v/>
      </c>
      <c r="F1097" s="164" t="str">
        <f>IF(E1097="謝金",VLOOKUP(E1097,支出入力表!F1098:$M$2000,3,FALSE),"")</f>
        <v/>
      </c>
      <c r="G1097" s="164" t="str">
        <f>IF(E1097="謝金",VLOOKUP(E1097,支出入力表!F1098:$M$2000,4,FALSE),"")</f>
        <v/>
      </c>
      <c r="H1097" s="166" t="str">
        <f>IF(E1097="謝金",VLOOKUP(E1097,支出入力表!F1098:$M$2000,5,FALSE),"")</f>
        <v/>
      </c>
      <c r="I1097" s="167" t="str">
        <f>IF(E1097="謝金",VLOOKUP(E1097,支出入力表!F1098:$M$2000,6,FALSE),"")</f>
        <v/>
      </c>
      <c r="J1097" s="167" t="str">
        <f>IF(E1097="謝金",VLOOKUP(E1097,支出入力表!F1098:$M$2000,7,FALSE),"")</f>
        <v/>
      </c>
      <c r="K1097" s="168" t="str">
        <f>IF(E1097="謝金",VLOOKUP(E1097,支出入力表!F1098:$M$2000,8,FALSE),"")</f>
        <v/>
      </c>
    </row>
    <row r="1098" spans="2:11" x14ac:dyDescent="0.55000000000000004">
      <c r="B1098" s="178" t="str">
        <f>IF(E1098="謝金",支出入力表!A1099,"")</f>
        <v/>
      </c>
      <c r="C1098" s="164" t="str">
        <f>IF(E1098="謝金",支出入力表!C1099,"")</f>
        <v/>
      </c>
      <c r="D1098" s="165" t="str">
        <f>IF(支出入力表!E1099="謝金","謝金","")</f>
        <v/>
      </c>
      <c r="E1098" s="165" t="str">
        <f>IF(支出入力表!F1099="謝金","謝金","")</f>
        <v/>
      </c>
      <c r="F1098" s="164" t="str">
        <f>IF(E1098="謝金",VLOOKUP(E1098,支出入力表!F1099:$M$2000,3,FALSE),"")</f>
        <v/>
      </c>
      <c r="G1098" s="164" t="str">
        <f>IF(E1098="謝金",VLOOKUP(E1098,支出入力表!F1099:$M$2000,4,FALSE),"")</f>
        <v/>
      </c>
      <c r="H1098" s="166" t="str">
        <f>IF(E1098="謝金",VLOOKUP(E1098,支出入力表!F1099:$M$2000,5,FALSE),"")</f>
        <v/>
      </c>
      <c r="I1098" s="167" t="str">
        <f>IF(E1098="謝金",VLOOKUP(E1098,支出入力表!F1099:$M$2000,6,FALSE),"")</f>
        <v/>
      </c>
      <c r="J1098" s="167" t="str">
        <f>IF(E1098="謝金",VLOOKUP(E1098,支出入力表!F1099:$M$2000,7,FALSE),"")</f>
        <v/>
      </c>
      <c r="K1098" s="168" t="str">
        <f>IF(E1098="謝金",VLOOKUP(E1098,支出入力表!F1099:$M$2000,8,FALSE),"")</f>
        <v/>
      </c>
    </row>
    <row r="1099" spans="2:11" x14ac:dyDescent="0.55000000000000004">
      <c r="B1099" s="178" t="str">
        <f>IF(E1099="謝金",支出入力表!A1100,"")</f>
        <v/>
      </c>
      <c r="C1099" s="164" t="str">
        <f>IF(E1099="謝金",支出入力表!C1100,"")</f>
        <v/>
      </c>
      <c r="D1099" s="165" t="str">
        <f>IF(支出入力表!E1100="謝金","謝金","")</f>
        <v/>
      </c>
      <c r="E1099" s="165" t="str">
        <f>IF(支出入力表!F1100="謝金","謝金","")</f>
        <v/>
      </c>
      <c r="F1099" s="164" t="str">
        <f>IF(E1099="謝金",VLOOKUP(E1099,支出入力表!F1100:$M$2000,3,FALSE),"")</f>
        <v/>
      </c>
      <c r="G1099" s="164" t="str">
        <f>IF(E1099="謝金",VLOOKUP(E1099,支出入力表!F1100:$M$2000,4,FALSE),"")</f>
        <v/>
      </c>
      <c r="H1099" s="166" t="str">
        <f>IF(E1099="謝金",VLOOKUP(E1099,支出入力表!F1100:$M$2000,5,FALSE),"")</f>
        <v/>
      </c>
      <c r="I1099" s="167" t="str">
        <f>IF(E1099="謝金",VLOOKUP(E1099,支出入力表!F1100:$M$2000,6,FALSE),"")</f>
        <v/>
      </c>
      <c r="J1099" s="167" t="str">
        <f>IF(E1099="謝金",VLOOKUP(E1099,支出入力表!F1100:$M$2000,7,FALSE),"")</f>
        <v/>
      </c>
      <c r="K1099" s="168" t="str">
        <f>IF(E1099="謝金",VLOOKUP(E1099,支出入力表!F1100:$M$2000,8,FALSE),"")</f>
        <v/>
      </c>
    </row>
    <row r="1100" spans="2:11" x14ac:dyDescent="0.55000000000000004">
      <c r="B1100" s="178" t="str">
        <f>IF(E1100="謝金",支出入力表!A1101,"")</f>
        <v/>
      </c>
      <c r="C1100" s="164" t="str">
        <f>IF(E1100="謝金",支出入力表!C1101,"")</f>
        <v/>
      </c>
      <c r="D1100" s="165" t="str">
        <f>IF(支出入力表!E1101="謝金","謝金","")</f>
        <v/>
      </c>
      <c r="E1100" s="165" t="str">
        <f>IF(支出入力表!F1101="謝金","謝金","")</f>
        <v/>
      </c>
      <c r="F1100" s="164" t="str">
        <f>IF(E1100="謝金",VLOOKUP(E1100,支出入力表!F1101:$M$2000,3,FALSE),"")</f>
        <v/>
      </c>
      <c r="G1100" s="164" t="str">
        <f>IF(E1100="謝金",VLOOKUP(E1100,支出入力表!F1101:$M$2000,4,FALSE),"")</f>
        <v/>
      </c>
      <c r="H1100" s="166" t="str">
        <f>IF(E1100="謝金",VLOOKUP(E1100,支出入力表!F1101:$M$2000,5,FALSE),"")</f>
        <v/>
      </c>
      <c r="I1100" s="167" t="str">
        <f>IF(E1100="謝金",VLOOKUP(E1100,支出入力表!F1101:$M$2000,6,FALSE),"")</f>
        <v/>
      </c>
      <c r="J1100" s="167" t="str">
        <f>IF(E1100="謝金",VLOOKUP(E1100,支出入力表!F1101:$M$2000,7,FALSE),"")</f>
        <v/>
      </c>
      <c r="K1100" s="168" t="str">
        <f>IF(E1100="謝金",VLOOKUP(E1100,支出入力表!F1101:$M$2000,8,FALSE),"")</f>
        <v/>
      </c>
    </row>
    <row r="1101" spans="2:11" x14ac:dyDescent="0.55000000000000004">
      <c r="B1101" s="178" t="str">
        <f>IF(E1101="謝金",支出入力表!A1102,"")</f>
        <v/>
      </c>
      <c r="C1101" s="164" t="str">
        <f>IF(E1101="謝金",支出入力表!C1102,"")</f>
        <v/>
      </c>
      <c r="D1101" s="165" t="str">
        <f>IF(支出入力表!E1102="謝金","謝金","")</f>
        <v/>
      </c>
      <c r="E1101" s="165" t="str">
        <f>IF(支出入力表!F1102="謝金","謝金","")</f>
        <v/>
      </c>
      <c r="F1101" s="164" t="str">
        <f>IF(E1101="謝金",VLOOKUP(E1101,支出入力表!F1102:$M$2000,3,FALSE),"")</f>
        <v/>
      </c>
      <c r="G1101" s="164" t="str">
        <f>IF(E1101="謝金",VLOOKUP(E1101,支出入力表!F1102:$M$2000,4,FALSE),"")</f>
        <v/>
      </c>
      <c r="H1101" s="166" t="str">
        <f>IF(E1101="謝金",VLOOKUP(E1101,支出入力表!F1102:$M$2000,5,FALSE),"")</f>
        <v/>
      </c>
      <c r="I1101" s="167" t="str">
        <f>IF(E1101="謝金",VLOOKUP(E1101,支出入力表!F1102:$M$2000,6,FALSE),"")</f>
        <v/>
      </c>
      <c r="J1101" s="167" t="str">
        <f>IF(E1101="謝金",VLOOKUP(E1101,支出入力表!F1102:$M$2000,7,FALSE),"")</f>
        <v/>
      </c>
      <c r="K1101" s="168" t="str">
        <f>IF(E1101="謝金",VLOOKUP(E1101,支出入力表!F1102:$M$2000,8,FALSE),"")</f>
        <v/>
      </c>
    </row>
    <row r="1102" spans="2:11" x14ac:dyDescent="0.55000000000000004">
      <c r="B1102" s="178" t="str">
        <f>IF(E1102="謝金",支出入力表!A1103,"")</f>
        <v/>
      </c>
      <c r="C1102" s="164" t="str">
        <f>IF(E1102="謝金",支出入力表!C1103,"")</f>
        <v/>
      </c>
      <c r="D1102" s="165" t="str">
        <f>IF(支出入力表!E1103="謝金","謝金","")</f>
        <v/>
      </c>
      <c r="E1102" s="165" t="str">
        <f>IF(支出入力表!F1103="謝金","謝金","")</f>
        <v/>
      </c>
      <c r="F1102" s="164" t="str">
        <f>IF(E1102="謝金",VLOOKUP(E1102,支出入力表!F1103:$M$2000,3,FALSE),"")</f>
        <v/>
      </c>
      <c r="G1102" s="164" t="str">
        <f>IF(E1102="謝金",VLOOKUP(E1102,支出入力表!F1103:$M$2000,4,FALSE),"")</f>
        <v/>
      </c>
      <c r="H1102" s="166" t="str">
        <f>IF(E1102="謝金",VLOOKUP(E1102,支出入力表!F1103:$M$2000,5,FALSE),"")</f>
        <v/>
      </c>
      <c r="I1102" s="167" t="str">
        <f>IF(E1102="謝金",VLOOKUP(E1102,支出入力表!F1103:$M$2000,6,FALSE),"")</f>
        <v/>
      </c>
      <c r="J1102" s="167" t="str">
        <f>IF(E1102="謝金",VLOOKUP(E1102,支出入力表!F1103:$M$2000,7,FALSE),"")</f>
        <v/>
      </c>
      <c r="K1102" s="168" t="str">
        <f>IF(E1102="謝金",VLOOKUP(E1102,支出入力表!F1103:$M$2000,8,FALSE),"")</f>
        <v/>
      </c>
    </row>
    <row r="1103" spans="2:11" x14ac:dyDescent="0.55000000000000004">
      <c r="B1103" s="178" t="str">
        <f>IF(E1103="謝金",支出入力表!A1104,"")</f>
        <v/>
      </c>
      <c r="C1103" s="164" t="str">
        <f>IF(E1103="謝金",支出入力表!C1104,"")</f>
        <v/>
      </c>
      <c r="D1103" s="165" t="str">
        <f>IF(支出入力表!E1104="謝金","謝金","")</f>
        <v/>
      </c>
      <c r="E1103" s="165" t="str">
        <f>IF(支出入力表!F1104="謝金","謝金","")</f>
        <v/>
      </c>
      <c r="F1103" s="164" t="str">
        <f>IF(E1103="謝金",VLOOKUP(E1103,支出入力表!F1104:$M$2000,3,FALSE),"")</f>
        <v/>
      </c>
      <c r="G1103" s="164" t="str">
        <f>IF(E1103="謝金",VLOOKUP(E1103,支出入力表!F1104:$M$2000,4,FALSE),"")</f>
        <v/>
      </c>
      <c r="H1103" s="166" t="str">
        <f>IF(E1103="謝金",VLOOKUP(E1103,支出入力表!F1104:$M$2000,5,FALSE),"")</f>
        <v/>
      </c>
      <c r="I1103" s="167" t="str">
        <f>IF(E1103="謝金",VLOOKUP(E1103,支出入力表!F1104:$M$2000,6,FALSE),"")</f>
        <v/>
      </c>
      <c r="J1103" s="167" t="str">
        <f>IF(E1103="謝金",VLOOKUP(E1103,支出入力表!F1104:$M$2000,7,FALSE),"")</f>
        <v/>
      </c>
      <c r="K1103" s="168" t="str">
        <f>IF(E1103="謝金",VLOOKUP(E1103,支出入力表!F1104:$M$2000,8,FALSE),"")</f>
        <v/>
      </c>
    </row>
    <row r="1104" spans="2:11" x14ac:dyDescent="0.55000000000000004">
      <c r="B1104" s="178" t="str">
        <f>IF(E1104="謝金",支出入力表!A1105,"")</f>
        <v/>
      </c>
      <c r="C1104" s="164" t="str">
        <f>IF(E1104="謝金",支出入力表!C1105,"")</f>
        <v/>
      </c>
      <c r="D1104" s="165" t="str">
        <f>IF(支出入力表!E1105="謝金","謝金","")</f>
        <v/>
      </c>
      <c r="E1104" s="165" t="str">
        <f>IF(支出入力表!F1105="謝金","謝金","")</f>
        <v/>
      </c>
      <c r="F1104" s="164" t="str">
        <f>IF(E1104="謝金",VLOOKUP(E1104,支出入力表!F1105:$M$2000,3,FALSE),"")</f>
        <v/>
      </c>
      <c r="G1104" s="164" t="str">
        <f>IF(E1104="謝金",VLOOKUP(E1104,支出入力表!F1105:$M$2000,4,FALSE),"")</f>
        <v/>
      </c>
      <c r="H1104" s="166" t="str">
        <f>IF(E1104="謝金",VLOOKUP(E1104,支出入力表!F1105:$M$2000,5,FALSE),"")</f>
        <v/>
      </c>
      <c r="I1104" s="167" t="str">
        <f>IF(E1104="謝金",VLOOKUP(E1104,支出入力表!F1105:$M$2000,6,FALSE),"")</f>
        <v/>
      </c>
      <c r="J1104" s="167" t="str">
        <f>IF(E1104="謝金",VLOOKUP(E1104,支出入力表!F1105:$M$2000,7,FALSE),"")</f>
        <v/>
      </c>
      <c r="K1104" s="168" t="str">
        <f>IF(E1104="謝金",VLOOKUP(E1104,支出入力表!F1105:$M$2000,8,FALSE),"")</f>
        <v/>
      </c>
    </row>
    <row r="1105" spans="2:11" x14ac:dyDescent="0.55000000000000004">
      <c r="B1105" s="178" t="str">
        <f>IF(E1105="謝金",支出入力表!A1106,"")</f>
        <v/>
      </c>
      <c r="C1105" s="164" t="str">
        <f>IF(E1105="謝金",支出入力表!C1106,"")</f>
        <v/>
      </c>
      <c r="D1105" s="165" t="str">
        <f>IF(支出入力表!E1106="謝金","謝金","")</f>
        <v/>
      </c>
      <c r="E1105" s="165" t="str">
        <f>IF(支出入力表!F1106="謝金","謝金","")</f>
        <v/>
      </c>
      <c r="F1105" s="164" t="str">
        <f>IF(E1105="謝金",VLOOKUP(E1105,支出入力表!F1106:$M$2000,3,FALSE),"")</f>
        <v/>
      </c>
      <c r="G1105" s="164" t="str">
        <f>IF(E1105="謝金",VLOOKUP(E1105,支出入力表!F1106:$M$2000,4,FALSE),"")</f>
        <v/>
      </c>
      <c r="H1105" s="166" t="str">
        <f>IF(E1105="謝金",VLOOKUP(E1105,支出入力表!F1106:$M$2000,5,FALSE),"")</f>
        <v/>
      </c>
      <c r="I1105" s="167" t="str">
        <f>IF(E1105="謝金",VLOOKUP(E1105,支出入力表!F1106:$M$2000,6,FALSE),"")</f>
        <v/>
      </c>
      <c r="J1105" s="167" t="str">
        <f>IF(E1105="謝金",VLOOKUP(E1105,支出入力表!F1106:$M$2000,7,FALSE),"")</f>
        <v/>
      </c>
      <c r="K1105" s="168" t="str">
        <f>IF(E1105="謝金",VLOOKUP(E1105,支出入力表!F1106:$M$2000,8,FALSE),"")</f>
        <v/>
      </c>
    </row>
    <row r="1106" spans="2:11" x14ac:dyDescent="0.55000000000000004">
      <c r="B1106" s="178" t="str">
        <f>IF(E1106="謝金",支出入力表!A1107,"")</f>
        <v/>
      </c>
      <c r="C1106" s="164" t="str">
        <f>IF(E1106="謝金",支出入力表!C1107,"")</f>
        <v/>
      </c>
      <c r="D1106" s="165" t="str">
        <f>IF(支出入力表!E1107="謝金","謝金","")</f>
        <v/>
      </c>
      <c r="E1106" s="165" t="str">
        <f>IF(支出入力表!F1107="謝金","謝金","")</f>
        <v/>
      </c>
      <c r="F1106" s="164" t="str">
        <f>IF(E1106="謝金",VLOOKUP(E1106,支出入力表!F1107:$M$2000,3,FALSE),"")</f>
        <v/>
      </c>
      <c r="G1106" s="164" t="str">
        <f>IF(E1106="謝金",VLOOKUP(E1106,支出入力表!F1107:$M$2000,4,FALSE),"")</f>
        <v/>
      </c>
      <c r="H1106" s="166" t="str">
        <f>IF(E1106="謝金",VLOOKUP(E1106,支出入力表!F1107:$M$2000,5,FALSE),"")</f>
        <v/>
      </c>
      <c r="I1106" s="167" t="str">
        <f>IF(E1106="謝金",VLOOKUP(E1106,支出入力表!F1107:$M$2000,6,FALSE),"")</f>
        <v/>
      </c>
      <c r="J1106" s="167" t="str">
        <f>IF(E1106="謝金",VLOOKUP(E1106,支出入力表!F1107:$M$2000,7,FALSE),"")</f>
        <v/>
      </c>
      <c r="K1106" s="168" t="str">
        <f>IF(E1106="謝金",VLOOKUP(E1106,支出入力表!F1107:$M$2000,8,FALSE),"")</f>
        <v/>
      </c>
    </row>
    <row r="1107" spans="2:11" x14ac:dyDescent="0.55000000000000004">
      <c r="B1107" s="178" t="str">
        <f>IF(E1107="謝金",支出入力表!A1108,"")</f>
        <v/>
      </c>
      <c r="C1107" s="164" t="str">
        <f>IF(E1107="謝金",支出入力表!C1108,"")</f>
        <v/>
      </c>
      <c r="D1107" s="165" t="str">
        <f>IF(支出入力表!E1108="謝金","謝金","")</f>
        <v/>
      </c>
      <c r="E1107" s="165" t="str">
        <f>IF(支出入力表!F1108="謝金","謝金","")</f>
        <v/>
      </c>
      <c r="F1107" s="164" t="str">
        <f>IF(E1107="謝金",VLOOKUP(E1107,支出入力表!F1108:$M$2000,3,FALSE),"")</f>
        <v/>
      </c>
      <c r="G1107" s="164" t="str">
        <f>IF(E1107="謝金",VLOOKUP(E1107,支出入力表!F1108:$M$2000,4,FALSE),"")</f>
        <v/>
      </c>
      <c r="H1107" s="166" t="str">
        <f>IF(E1107="謝金",VLOOKUP(E1107,支出入力表!F1108:$M$2000,5,FALSE),"")</f>
        <v/>
      </c>
      <c r="I1107" s="167" t="str">
        <f>IF(E1107="謝金",VLOOKUP(E1107,支出入力表!F1108:$M$2000,6,FALSE),"")</f>
        <v/>
      </c>
      <c r="J1107" s="167" t="str">
        <f>IF(E1107="謝金",VLOOKUP(E1107,支出入力表!F1108:$M$2000,7,FALSE),"")</f>
        <v/>
      </c>
      <c r="K1107" s="168" t="str">
        <f>IF(E1107="謝金",VLOOKUP(E1107,支出入力表!F1108:$M$2000,8,FALSE),"")</f>
        <v/>
      </c>
    </row>
    <row r="1108" spans="2:11" x14ac:dyDescent="0.55000000000000004">
      <c r="B1108" s="178" t="str">
        <f>IF(E1108="謝金",支出入力表!A1109,"")</f>
        <v/>
      </c>
      <c r="C1108" s="164" t="str">
        <f>IF(E1108="謝金",支出入力表!C1109,"")</f>
        <v/>
      </c>
      <c r="D1108" s="165" t="str">
        <f>IF(支出入力表!E1109="謝金","謝金","")</f>
        <v/>
      </c>
      <c r="E1108" s="165" t="str">
        <f>IF(支出入力表!F1109="謝金","謝金","")</f>
        <v/>
      </c>
      <c r="F1108" s="164" t="str">
        <f>IF(E1108="謝金",VLOOKUP(E1108,支出入力表!F1109:$M$2000,3,FALSE),"")</f>
        <v/>
      </c>
      <c r="G1108" s="164" t="str">
        <f>IF(E1108="謝金",VLOOKUP(E1108,支出入力表!F1109:$M$2000,4,FALSE),"")</f>
        <v/>
      </c>
      <c r="H1108" s="166" t="str">
        <f>IF(E1108="謝金",VLOOKUP(E1108,支出入力表!F1109:$M$2000,5,FALSE),"")</f>
        <v/>
      </c>
      <c r="I1108" s="167" t="str">
        <f>IF(E1108="謝金",VLOOKUP(E1108,支出入力表!F1109:$M$2000,6,FALSE),"")</f>
        <v/>
      </c>
      <c r="J1108" s="167" t="str">
        <f>IF(E1108="謝金",VLOOKUP(E1108,支出入力表!F1109:$M$2000,7,FALSE),"")</f>
        <v/>
      </c>
      <c r="K1108" s="168" t="str">
        <f>IF(E1108="謝金",VLOOKUP(E1108,支出入力表!F1109:$M$2000,8,FALSE),"")</f>
        <v/>
      </c>
    </row>
    <row r="1109" spans="2:11" x14ac:dyDescent="0.55000000000000004">
      <c r="B1109" s="178" t="str">
        <f>IF(E1109="謝金",支出入力表!A1110,"")</f>
        <v/>
      </c>
      <c r="C1109" s="164" t="str">
        <f>IF(E1109="謝金",支出入力表!C1110,"")</f>
        <v/>
      </c>
      <c r="D1109" s="165" t="str">
        <f>IF(支出入力表!E1110="謝金","謝金","")</f>
        <v/>
      </c>
      <c r="E1109" s="165" t="str">
        <f>IF(支出入力表!F1110="謝金","謝金","")</f>
        <v/>
      </c>
      <c r="F1109" s="164" t="str">
        <f>IF(E1109="謝金",VLOOKUP(E1109,支出入力表!F1110:$M$2000,3,FALSE),"")</f>
        <v/>
      </c>
      <c r="G1109" s="164" t="str">
        <f>IF(E1109="謝金",VLOOKUP(E1109,支出入力表!F1110:$M$2000,4,FALSE),"")</f>
        <v/>
      </c>
      <c r="H1109" s="166" t="str">
        <f>IF(E1109="謝金",VLOOKUP(E1109,支出入力表!F1110:$M$2000,5,FALSE),"")</f>
        <v/>
      </c>
      <c r="I1109" s="167" t="str">
        <f>IF(E1109="謝金",VLOOKUP(E1109,支出入力表!F1110:$M$2000,6,FALSE),"")</f>
        <v/>
      </c>
      <c r="J1109" s="167" t="str">
        <f>IF(E1109="謝金",VLOOKUP(E1109,支出入力表!F1110:$M$2000,7,FALSE),"")</f>
        <v/>
      </c>
      <c r="K1109" s="168" t="str">
        <f>IF(E1109="謝金",VLOOKUP(E1109,支出入力表!F1110:$M$2000,8,FALSE),"")</f>
        <v/>
      </c>
    </row>
    <row r="1110" spans="2:11" x14ac:dyDescent="0.55000000000000004">
      <c r="B1110" s="178" t="str">
        <f>IF(E1110="謝金",支出入力表!A1111,"")</f>
        <v/>
      </c>
      <c r="C1110" s="164" t="str">
        <f>IF(E1110="謝金",支出入力表!C1111,"")</f>
        <v/>
      </c>
      <c r="D1110" s="165" t="str">
        <f>IF(支出入力表!E1111="謝金","謝金","")</f>
        <v/>
      </c>
      <c r="E1110" s="165" t="str">
        <f>IF(支出入力表!F1111="謝金","謝金","")</f>
        <v/>
      </c>
      <c r="F1110" s="164" t="str">
        <f>IF(E1110="謝金",VLOOKUP(E1110,支出入力表!F1111:$M$2000,3,FALSE),"")</f>
        <v/>
      </c>
      <c r="G1110" s="164" t="str">
        <f>IF(E1110="謝金",VLOOKUP(E1110,支出入力表!F1111:$M$2000,4,FALSE),"")</f>
        <v/>
      </c>
      <c r="H1110" s="166" t="str">
        <f>IF(E1110="謝金",VLOOKUP(E1110,支出入力表!F1111:$M$2000,5,FALSE),"")</f>
        <v/>
      </c>
      <c r="I1110" s="167" t="str">
        <f>IF(E1110="謝金",VLOOKUP(E1110,支出入力表!F1111:$M$2000,6,FALSE),"")</f>
        <v/>
      </c>
      <c r="J1110" s="167" t="str">
        <f>IF(E1110="謝金",VLOOKUP(E1110,支出入力表!F1111:$M$2000,7,FALSE),"")</f>
        <v/>
      </c>
      <c r="K1110" s="168" t="str">
        <f>IF(E1110="謝金",VLOOKUP(E1110,支出入力表!F1111:$M$2000,8,FALSE),"")</f>
        <v/>
      </c>
    </row>
    <row r="1111" spans="2:11" x14ac:dyDescent="0.55000000000000004">
      <c r="B1111" s="178" t="str">
        <f>IF(E1111="謝金",支出入力表!A1112,"")</f>
        <v/>
      </c>
      <c r="C1111" s="164" t="str">
        <f>IF(E1111="謝金",支出入力表!C1112,"")</f>
        <v/>
      </c>
      <c r="D1111" s="165" t="str">
        <f>IF(支出入力表!E1112="謝金","謝金","")</f>
        <v/>
      </c>
      <c r="E1111" s="165" t="str">
        <f>IF(支出入力表!F1112="謝金","謝金","")</f>
        <v/>
      </c>
      <c r="F1111" s="164" t="str">
        <f>IF(E1111="謝金",VLOOKUP(E1111,支出入力表!F1112:$M$2000,3,FALSE),"")</f>
        <v/>
      </c>
      <c r="G1111" s="164" t="str">
        <f>IF(E1111="謝金",VLOOKUP(E1111,支出入力表!F1112:$M$2000,4,FALSE),"")</f>
        <v/>
      </c>
      <c r="H1111" s="166" t="str">
        <f>IF(E1111="謝金",VLOOKUP(E1111,支出入力表!F1112:$M$2000,5,FALSE),"")</f>
        <v/>
      </c>
      <c r="I1111" s="167" t="str">
        <f>IF(E1111="謝金",VLOOKUP(E1111,支出入力表!F1112:$M$2000,6,FALSE),"")</f>
        <v/>
      </c>
      <c r="J1111" s="167" t="str">
        <f>IF(E1111="謝金",VLOOKUP(E1111,支出入力表!F1112:$M$2000,7,FALSE),"")</f>
        <v/>
      </c>
      <c r="K1111" s="168" t="str">
        <f>IF(E1111="謝金",VLOOKUP(E1111,支出入力表!F1112:$M$2000,8,FALSE),"")</f>
        <v/>
      </c>
    </row>
    <row r="1112" spans="2:11" x14ac:dyDescent="0.55000000000000004">
      <c r="B1112" s="178" t="str">
        <f>IF(E1112="謝金",支出入力表!A1113,"")</f>
        <v/>
      </c>
      <c r="C1112" s="164" t="str">
        <f>IF(E1112="謝金",支出入力表!C1113,"")</f>
        <v/>
      </c>
      <c r="D1112" s="165" t="str">
        <f>IF(支出入力表!E1113="謝金","謝金","")</f>
        <v/>
      </c>
      <c r="E1112" s="165" t="str">
        <f>IF(支出入力表!F1113="謝金","謝金","")</f>
        <v/>
      </c>
      <c r="F1112" s="164" t="str">
        <f>IF(E1112="謝金",VLOOKUP(E1112,支出入力表!F1113:$M$2000,3,FALSE),"")</f>
        <v/>
      </c>
      <c r="G1112" s="164" t="str">
        <f>IF(E1112="謝金",VLOOKUP(E1112,支出入力表!F1113:$M$2000,4,FALSE),"")</f>
        <v/>
      </c>
      <c r="H1112" s="166" t="str">
        <f>IF(E1112="謝金",VLOOKUP(E1112,支出入力表!F1113:$M$2000,5,FALSE),"")</f>
        <v/>
      </c>
      <c r="I1112" s="167" t="str">
        <f>IF(E1112="謝金",VLOOKUP(E1112,支出入力表!F1113:$M$2000,6,FALSE),"")</f>
        <v/>
      </c>
      <c r="J1112" s="167" t="str">
        <f>IF(E1112="謝金",VLOOKUP(E1112,支出入力表!F1113:$M$2000,7,FALSE),"")</f>
        <v/>
      </c>
      <c r="K1112" s="168" t="str">
        <f>IF(E1112="謝金",VLOOKUP(E1112,支出入力表!F1113:$M$2000,8,FALSE),"")</f>
        <v/>
      </c>
    </row>
    <row r="1113" spans="2:11" x14ac:dyDescent="0.55000000000000004">
      <c r="B1113" s="178" t="str">
        <f>IF(E1113="謝金",支出入力表!A1114,"")</f>
        <v/>
      </c>
      <c r="C1113" s="164" t="str">
        <f>IF(E1113="謝金",支出入力表!C1114,"")</f>
        <v/>
      </c>
      <c r="D1113" s="165" t="str">
        <f>IF(支出入力表!E1114="謝金","謝金","")</f>
        <v/>
      </c>
      <c r="E1113" s="165" t="str">
        <f>IF(支出入力表!F1114="謝金","謝金","")</f>
        <v/>
      </c>
      <c r="F1113" s="164" t="str">
        <f>IF(E1113="謝金",VLOOKUP(E1113,支出入力表!F1114:$M$2000,3,FALSE),"")</f>
        <v/>
      </c>
      <c r="G1113" s="164" t="str">
        <f>IF(E1113="謝金",VLOOKUP(E1113,支出入力表!F1114:$M$2000,4,FALSE),"")</f>
        <v/>
      </c>
      <c r="H1113" s="166" t="str">
        <f>IF(E1113="謝金",VLOOKUP(E1113,支出入力表!F1114:$M$2000,5,FALSE),"")</f>
        <v/>
      </c>
      <c r="I1113" s="167" t="str">
        <f>IF(E1113="謝金",VLOOKUP(E1113,支出入力表!F1114:$M$2000,6,FALSE),"")</f>
        <v/>
      </c>
      <c r="J1113" s="167" t="str">
        <f>IF(E1113="謝金",VLOOKUP(E1113,支出入力表!F1114:$M$2000,7,FALSE),"")</f>
        <v/>
      </c>
      <c r="K1113" s="168" t="str">
        <f>IF(E1113="謝金",VLOOKUP(E1113,支出入力表!F1114:$M$2000,8,FALSE),"")</f>
        <v/>
      </c>
    </row>
    <row r="1114" spans="2:11" x14ac:dyDescent="0.55000000000000004">
      <c r="B1114" s="178" t="str">
        <f>IF(E1114="謝金",支出入力表!A1115,"")</f>
        <v/>
      </c>
      <c r="C1114" s="164" t="str">
        <f>IF(E1114="謝金",支出入力表!C1115,"")</f>
        <v/>
      </c>
      <c r="D1114" s="165" t="str">
        <f>IF(支出入力表!E1115="謝金","謝金","")</f>
        <v/>
      </c>
      <c r="E1114" s="165" t="str">
        <f>IF(支出入力表!F1115="謝金","謝金","")</f>
        <v/>
      </c>
      <c r="F1114" s="164" t="str">
        <f>IF(E1114="謝金",VLOOKUP(E1114,支出入力表!F1115:$M$2000,3,FALSE),"")</f>
        <v/>
      </c>
      <c r="G1114" s="164" t="str">
        <f>IF(E1114="謝金",VLOOKUP(E1114,支出入力表!F1115:$M$2000,4,FALSE),"")</f>
        <v/>
      </c>
      <c r="H1114" s="166" t="str">
        <f>IF(E1114="謝金",VLOOKUP(E1114,支出入力表!F1115:$M$2000,5,FALSE),"")</f>
        <v/>
      </c>
      <c r="I1114" s="167" t="str">
        <f>IF(E1114="謝金",VLOOKUP(E1114,支出入力表!F1115:$M$2000,6,FALSE),"")</f>
        <v/>
      </c>
      <c r="J1114" s="167" t="str">
        <f>IF(E1114="謝金",VLOOKUP(E1114,支出入力表!F1115:$M$2000,7,FALSE),"")</f>
        <v/>
      </c>
      <c r="K1114" s="168" t="str">
        <f>IF(E1114="謝金",VLOOKUP(E1114,支出入力表!F1115:$M$2000,8,FALSE),"")</f>
        <v/>
      </c>
    </row>
    <row r="1115" spans="2:11" x14ac:dyDescent="0.55000000000000004">
      <c r="B1115" s="178" t="str">
        <f>IF(E1115="謝金",支出入力表!A1116,"")</f>
        <v/>
      </c>
      <c r="C1115" s="164" t="str">
        <f>IF(E1115="謝金",支出入力表!C1116,"")</f>
        <v/>
      </c>
      <c r="D1115" s="165" t="str">
        <f>IF(支出入力表!E1116="謝金","謝金","")</f>
        <v/>
      </c>
      <c r="E1115" s="165" t="str">
        <f>IF(支出入力表!F1116="謝金","謝金","")</f>
        <v/>
      </c>
      <c r="F1115" s="164" t="str">
        <f>IF(E1115="謝金",VLOOKUP(E1115,支出入力表!F1116:$M$2000,3,FALSE),"")</f>
        <v/>
      </c>
      <c r="G1115" s="164" t="str">
        <f>IF(E1115="謝金",VLOOKUP(E1115,支出入力表!F1116:$M$2000,4,FALSE),"")</f>
        <v/>
      </c>
      <c r="H1115" s="166" t="str">
        <f>IF(E1115="謝金",VLOOKUP(E1115,支出入力表!F1116:$M$2000,5,FALSE),"")</f>
        <v/>
      </c>
      <c r="I1115" s="167" t="str">
        <f>IF(E1115="謝金",VLOOKUP(E1115,支出入力表!F1116:$M$2000,6,FALSE),"")</f>
        <v/>
      </c>
      <c r="J1115" s="167" t="str">
        <f>IF(E1115="謝金",VLOOKUP(E1115,支出入力表!F1116:$M$2000,7,FALSE),"")</f>
        <v/>
      </c>
      <c r="K1115" s="168" t="str">
        <f>IF(E1115="謝金",VLOOKUP(E1115,支出入力表!F1116:$M$2000,8,FALSE),"")</f>
        <v/>
      </c>
    </row>
    <row r="1116" spans="2:11" x14ac:dyDescent="0.55000000000000004">
      <c r="B1116" s="178" t="str">
        <f>IF(E1116="謝金",支出入力表!A1117,"")</f>
        <v/>
      </c>
      <c r="C1116" s="164" t="str">
        <f>IF(E1116="謝金",支出入力表!C1117,"")</f>
        <v/>
      </c>
      <c r="D1116" s="165" t="str">
        <f>IF(支出入力表!E1117="謝金","謝金","")</f>
        <v/>
      </c>
      <c r="E1116" s="165" t="str">
        <f>IF(支出入力表!F1117="謝金","謝金","")</f>
        <v/>
      </c>
      <c r="F1116" s="164" t="str">
        <f>IF(E1116="謝金",VLOOKUP(E1116,支出入力表!F1117:$M$2000,3,FALSE),"")</f>
        <v/>
      </c>
      <c r="G1116" s="164" t="str">
        <f>IF(E1116="謝金",VLOOKUP(E1116,支出入力表!F1117:$M$2000,4,FALSE),"")</f>
        <v/>
      </c>
      <c r="H1116" s="166" t="str">
        <f>IF(E1116="謝金",VLOOKUP(E1116,支出入力表!F1117:$M$2000,5,FALSE),"")</f>
        <v/>
      </c>
      <c r="I1116" s="167" t="str">
        <f>IF(E1116="謝金",VLOOKUP(E1116,支出入力表!F1117:$M$2000,6,FALSE),"")</f>
        <v/>
      </c>
      <c r="J1116" s="167" t="str">
        <f>IF(E1116="謝金",VLOOKUP(E1116,支出入力表!F1117:$M$2000,7,FALSE),"")</f>
        <v/>
      </c>
      <c r="K1116" s="168" t="str">
        <f>IF(E1116="謝金",VLOOKUP(E1116,支出入力表!F1117:$M$2000,8,FALSE),"")</f>
        <v/>
      </c>
    </row>
    <row r="1117" spans="2:11" x14ac:dyDescent="0.55000000000000004">
      <c r="B1117" s="178" t="str">
        <f>IF(E1117="謝金",支出入力表!A1118,"")</f>
        <v/>
      </c>
      <c r="C1117" s="164" t="str">
        <f>IF(E1117="謝金",支出入力表!C1118,"")</f>
        <v/>
      </c>
      <c r="D1117" s="165" t="str">
        <f>IF(支出入力表!E1118="謝金","謝金","")</f>
        <v/>
      </c>
      <c r="E1117" s="165" t="str">
        <f>IF(支出入力表!F1118="謝金","謝金","")</f>
        <v/>
      </c>
      <c r="F1117" s="164" t="str">
        <f>IF(E1117="謝金",VLOOKUP(E1117,支出入力表!F1118:$M$2000,3,FALSE),"")</f>
        <v/>
      </c>
      <c r="G1117" s="164" t="str">
        <f>IF(E1117="謝金",VLOOKUP(E1117,支出入力表!F1118:$M$2000,4,FALSE),"")</f>
        <v/>
      </c>
      <c r="H1117" s="166" t="str">
        <f>IF(E1117="謝金",VLOOKUP(E1117,支出入力表!F1118:$M$2000,5,FALSE),"")</f>
        <v/>
      </c>
      <c r="I1117" s="167" t="str">
        <f>IF(E1117="謝金",VLOOKUP(E1117,支出入力表!F1118:$M$2000,6,FALSE),"")</f>
        <v/>
      </c>
      <c r="J1117" s="167" t="str">
        <f>IF(E1117="謝金",VLOOKUP(E1117,支出入力表!F1118:$M$2000,7,FALSE),"")</f>
        <v/>
      </c>
      <c r="K1117" s="168" t="str">
        <f>IF(E1117="謝金",VLOOKUP(E1117,支出入力表!F1118:$M$2000,8,FALSE),"")</f>
        <v/>
      </c>
    </row>
    <row r="1118" spans="2:11" x14ac:dyDescent="0.55000000000000004">
      <c r="B1118" s="178" t="str">
        <f>IF(E1118="謝金",支出入力表!A1119,"")</f>
        <v/>
      </c>
      <c r="C1118" s="164" t="str">
        <f>IF(E1118="謝金",支出入力表!C1119,"")</f>
        <v/>
      </c>
      <c r="D1118" s="165" t="str">
        <f>IF(支出入力表!E1119="謝金","謝金","")</f>
        <v/>
      </c>
      <c r="E1118" s="165" t="str">
        <f>IF(支出入力表!F1119="謝金","謝金","")</f>
        <v/>
      </c>
      <c r="F1118" s="164" t="str">
        <f>IF(E1118="謝金",VLOOKUP(E1118,支出入力表!F1119:$M$2000,3,FALSE),"")</f>
        <v/>
      </c>
      <c r="G1118" s="164" t="str">
        <f>IF(E1118="謝金",VLOOKUP(E1118,支出入力表!F1119:$M$2000,4,FALSE),"")</f>
        <v/>
      </c>
      <c r="H1118" s="166" t="str">
        <f>IF(E1118="謝金",VLOOKUP(E1118,支出入力表!F1119:$M$2000,5,FALSE),"")</f>
        <v/>
      </c>
      <c r="I1118" s="167" t="str">
        <f>IF(E1118="謝金",VLOOKUP(E1118,支出入力表!F1119:$M$2000,6,FALSE),"")</f>
        <v/>
      </c>
      <c r="J1118" s="167" t="str">
        <f>IF(E1118="謝金",VLOOKUP(E1118,支出入力表!F1119:$M$2000,7,FALSE),"")</f>
        <v/>
      </c>
      <c r="K1118" s="168" t="str">
        <f>IF(E1118="謝金",VLOOKUP(E1118,支出入力表!F1119:$M$2000,8,FALSE),"")</f>
        <v/>
      </c>
    </row>
    <row r="1119" spans="2:11" x14ac:dyDescent="0.55000000000000004">
      <c r="B1119" s="178" t="str">
        <f>IF(E1119="謝金",支出入力表!A1120,"")</f>
        <v/>
      </c>
      <c r="C1119" s="164" t="str">
        <f>IF(E1119="謝金",支出入力表!C1120,"")</f>
        <v/>
      </c>
      <c r="D1119" s="165" t="str">
        <f>IF(支出入力表!E1120="謝金","謝金","")</f>
        <v/>
      </c>
      <c r="E1119" s="165" t="str">
        <f>IF(支出入力表!F1120="謝金","謝金","")</f>
        <v/>
      </c>
      <c r="F1119" s="164" t="str">
        <f>IF(E1119="謝金",VLOOKUP(E1119,支出入力表!F1120:$M$2000,3,FALSE),"")</f>
        <v/>
      </c>
      <c r="G1119" s="164" t="str">
        <f>IF(E1119="謝金",VLOOKUP(E1119,支出入力表!F1120:$M$2000,4,FALSE),"")</f>
        <v/>
      </c>
      <c r="H1119" s="166" t="str">
        <f>IF(E1119="謝金",VLOOKUP(E1119,支出入力表!F1120:$M$2000,5,FALSE),"")</f>
        <v/>
      </c>
      <c r="I1119" s="167" t="str">
        <f>IF(E1119="謝金",VLOOKUP(E1119,支出入力表!F1120:$M$2000,6,FALSE),"")</f>
        <v/>
      </c>
      <c r="J1119" s="167" t="str">
        <f>IF(E1119="謝金",VLOOKUP(E1119,支出入力表!F1120:$M$2000,7,FALSE),"")</f>
        <v/>
      </c>
      <c r="K1119" s="168" t="str">
        <f>IF(E1119="謝金",VLOOKUP(E1119,支出入力表!F1120:$M$2000,8,FALSE),"")</f>
        <v/>
      </c>
    </row>
    <row r="1120" spans="2:11" x14ac:dyDescent="0.55000000000000004">
      <c r="B1120" s="178" t="str">
        <f>IF(E1120="謝金",支出入力表!A1121,"")</f>
        <v/>
      </c>
      <c r="C1120" s="164" t="str">
        <f>IF(E1120="謝金",支出入力表!C1121,"")</f>
        <v/>
      </c>
      <c r="D1120" s="165" t="str">
        <f>IF(支出入力表!E1121="謝金","謝金","")</f>
        <v/>
      </c>
      <c r="E1120" s="165" t="str">
        <f>IF(支出入力表!F1121="謝金","謝金","")</f>
        <v/>
      </c>
      <c r="F1120" s="164" t="str">
        <f>IF(E1120="謝金",VLOOKUP(E1120,支出入力表!F1121:$M$2000,3,FALSE),"")</f>
        <v/>
      </c>
      <c r="G1120" s="164" t="str">
        <f>IF(E1120="謝金",VLOOKUP(E1120,支出入力表!F1121:$M$2000,4,FALSE),"")</f>
        <v/>
      </c>
      <c r="H1120" s="166" t="str">
        <f>IF(E1120="謝金",VLOOKUP(E1120,支出入力表!F1121:$M$2000,5,FALSE),"")</f>
        <v/>
      </c>
      <c r="I1120" s="167" t="str">
        <f>IF(E1120="謝金",VLOOKUP(E1120,支出入力表!F1121:$M$2000,6,FALSE),"")</f>
        <v/>
      </c>
      <c r="J1120" s="167" t="str">
        <f>IF(E1120="謝金",VLOOKUP(E1120,支出入力表!F1121:$M$2000,7,FALSE),"")</f>
        <v/>
      </c>
      <c r="K1120" s="168" t="str">
        <f>IF(E1120="謝金",VLOOKUP(E1120,支出入力表!F1121:$M$2000,8,FALSE),"")</f>
        <v/>
      </c>
    </row>
    <row r="1121" spans="2:11" x14ac:dyDescent="0.55000000000000004">
      <c r="B1121" s="178" t="str">
        <f>IF(E1121="謝金",支出入力表!A1122,"")</f>
        <v/>
      </c>
      <c r="C1121" s="164" t="str">
        <f>IF(E1121="謝金",支出入力表!C1122,"")</f>
        <v/>
      </c>
      <c r="D1121" s="165" t="str">
        <f>IF(支出入力表!E1122="謝金","謝金","")</f>
        <v/>
      </c>
      <c r="E1121" s="165" t="str">
        <f>IF(支出入力表!F1122="謝金","謝金","")</f>
        <v/>
      </c>
      <c r="F1121" s="164" t="str">
        <f>IF(E1121="謝金",VLOOKUP(E1121,支出入力表!F1122:$M$2000,3,FALSE),"")</f>
        <v/>
      </c>
      <c r="G1121" s="164" t="str">
        <f>IF(E1121="謝金",VLOOKUP(E1121,支出入力表!F1122:$M$2000,4,FALSE),"")</f>
        <v/>
      </c>
      <c r="H1121" s="166" t="str">
        <f>IF(E1121="謝金",VLOOKUP(E1121,支出入力表!F1122:$M$2000,5,FALSE),"")</f>
        <v/>
      </c>
      <c r="I1121" s="167" t="str">
        <f>IF(E1121="謝金",VLOOKUP(E1121,支出入力表!F1122:$M$2000,6,FALSE),"")</f>
        <v/>
      </c>
      <c r="J1121" s="167" t="str">
        <f>IF(E1121="謝金",VLOOKUP(E1121,支出入力表!F1122:$M$2000,7,FALSE),"")</f>
        <v/>
      </c>
      <c r="K1121" s="168" t="str">
        <f>IF(E1121="謝金",VLOOKUP(E1121,支出入力表!F1122:$M$2000,8,FALSE),"")</f>
        <v/>
      </c>
    </row>
    <row r="1122" spans="2:11" x14ac:dyDescent="0.55000000000000004">
      <c r="B1122" s="178" t="str">
        <f>IF(E1122="謝金",支出入力表!A1123,"")</f>
        <v/>
      </c>
      <c r="C1122" s="164" t="str">
        <f>IF(E1122="謝金",支出入力表!C1123,"")</f>
        <v/>
      </c>
      <c r="D1122" s="165" t="str">
        <f>IF(支出入力表!E1123="謝金","謝金","")</f>
        <v/>
      </c>
      <c r="E1122" s="165" t="str">
        <f>IF(支出入力表!F1123="謝金","謝金","")</f>
        <v/>
      </c>
      <c r="F1122" s="164" t="str">
        <f>IF(E1122="謝金",VLOOKUP(E1122,支出入力表!F1123:$M$2000,3,FALSE),"")</f>
        <v/>
      </c>
      <c r="G1122" s="164" t="str">
        <f>IF(E1122="謝金",VLOOKUP(E1122,支出入力表!F1123:$M$2000,4,FALSE),"")</f>
        <v/>
      </c>
      <c r="H1122" s="166" t="str">
        <f>IF(E1122="謝金",VLOOKUP(E1122,支出入力表!F1123:$M$2000,5,FALSE),"")</f>
        <v/>
      </c>
      <c r="I1122" s="167" t="str">
        <f>IF(E1122="謝金",VLOOKUP(E1122,支出入力表!F1123:$M$2000,6,FALSE),"")</f>
        <v/>
      </c>
      <c r="J1122" s="167" t="str">
        <f>IF(E1122="謝金",VLOOKUP(E1122,支出入力表!F1123:$M$2000,7,FALSE),"")</f>
        <v/>
      </c>
      <c r="K1122" s="168" t="str">
        <f>IF(E1122="謝金",VLOOKUP(E1122,支出入力表!F1123:$M$2000,8,FALSE),"")</f>
        <v/>
      </c>
    </row>
    <row r="1123" spans="2:11" x14ac:dyDescent="0.55000000000000004">
      <c r="B1123" s="178" t="str">
        <f>IF(E1123="謝金",支出入力表!A1124,"")</f>
        <v/>
      </c>
      <c r="C1123" s="164" t="str">
        <f>IF(E1123="謝金",支出入力表!C1124,"")</f>
        <v/>
      </c>
      <c r="D1123" s="165" t="str">
        <f>IF(支出入力表!E1124="謝金","謝金","")</f>
        <v/>
      </c>
      <c r="E1123" s="165" t="str">
        <f>IF(支出入力表!F1124="謝金","謝金","")</f>
        <v/>
      </c>
      <c r="F1123" s="164" t="str">
        <f>IF(E1123="謝金",VLOOKUP(E1123,支出入力表!F1124:$M$2000,3,FALSE),"")</f>
        <v/>
      </c>
      <c r="G1123" s="164" t="str">
        <f>IF(E1123="謝金",VLOOKUP(E1123,支出入力表!F1124:$M$2000,4,FALSE),"")</f>
        <v/>
      </c>
      <c r="H1123" s="166" t="str">
        <f>IF(E1123="謝金",VLOOKUP(E1123,支出入力表!F1124:$M$2000,5,FALSE),"")</f>
        <v/>
      </c>
      <c r="I1123" s="167" t="str">
        <f>IF(E1123="謝金",VLOOKUP(E1123,支出入力表!F1124:$M$2000,6,FALSE),"")</f>
        <v/>
      </c>
      <c r="J1123" s="167" t="str">
        <f>IF(E1123="謝金",VLOOKUP(E1123,支出入力表!F1124:$M$2000,7,FALSE),"")</f>
        <v/>
      </c>
      <c r="K1123" s="168" t="str">
        <f>IF(E1123="謝金",VLOOKUP(E1123,支出入力表!F1124:$M$2000,8,FALSE),"")</f>
        <v/>
      </c>
    </row>
    <row r="1124" spans="2:11" x14ac:dyDescent="0.55000000000000004">
      <c r="B1124" s="178" t="str">
        <f>IF(E1124="謝金",支出入力表!A1125,"")</f>
        <v/>
      </c>
      <c r="C1124" s="164" t="str">
        <f>IF(E1124="謝金",支出入力表!C1125,"")</f>
        <v/>
      </c>
      <c r="D1124" s="165" t="str">
        <f>IF(支出入力表!E1125="謝金","謝金","")</f>
        <v/>
      </c>
      <c r="E1124" s="165" t="str">
        <f>IF(支出入力表!F1125="謝金","謝金","")</f>
        <v/>
      </c>
      <c r="F1124" s="164" t="str">
        <f>IF(E1124="謝金",VLOOKUP(E1124,支出入力表!F1125:$M$2000,3,FALSE),"")</f>
        <v/>
      </c>
      <c r="G1124" s="164" t="str">
        <f>IF(E1124="謝金",VLOOKUP(E1124,支出入力表!F1125:$M$2000,4,FALSE),"")</f>
        <v/>
      </c>
      <c r="H1124" s="166" t="str">
        <f>IF(E1124="謝金",VLOOKUP(E1124,支出入力表!F1125:$M$2000,5,FALSE),"")</f>
        <v/>
      </c>
      <c r="I1124" s="167" t="str">
        <f>IF(E1124="謝金",VLOOKUP(E1124,支出入力表!F1125:$M$2000,6,FALSE),"")</f>
        <v/>
      </c>
      <c r="J1124" s="167" t="str">
        <f>IF(E1124="謝金",VLOOKUP(E1124,支出入力表!F1125:$M$2000,7,FALSE),"")</f>
        <v/>
      </c>
      <c r="K1124" s="168" t="str">
        <f>IF(E1124="謝金",VLOOKUP(E1124,支出入力表!F1125:$M$2000,8,FALSE),"")</f>
        <v/>
      </c>
    </row>
    <row r="1125" spans="2:11" x14ac:dyDescent="0.55000000000000004">
      <c r="B1125" s="178" t="str">
        <f>IF(E1125="謝金",支出入力表!A1126,"")</f>
        <v/>
      </c>
      <c r="C1125" s="164" t="str">
        <f>IF(E1125="謝金",支出入力表!C1126,"")</f>
        <v/>
      </c>
      <c r="D1125" s="165" t="str">
        <f>IF(支出入力表!E1126="謝金","謝金","")</f>
        <v/>
      </c>
      <c r="E1125" s="165" t="str">
        <f>IF(支出入力表!F1126="謝金","謝金","")</f>
        <v/>
      </c>
      <c r="F1125" s="164" t="str">
        <f>IF(E1125="謝金",VLOOKUP(E1125,支出入力表!F1126:$M$2000,3,FALSE),"")</f>
        <v/>
      </c>
      <c r="G1125" s="164" t="str">
        <f>IF(E1125="謝金",VLOOKUP(E1125,支出入力表!F1126:$M$2000,4,FALSE),"")</f>
        <v/>
      </c>
      <c r="H1125" s="166" t="str">
        <f>IF(E1125="謝金",VLOOKUP(E1125,支出入力表!F1126:$M$2000,5,FALSE),"")</f>
        <v/>
      </c>
      <c r="I1125" s="167" t="str">
        <f>IF(E1125="謝金",VLOOKUP(E1125,支出入力表!F1126:$M$2000,6,FALSE),"")</f>
        <v/>
      </c>
      <c r="J1125" s="167" t="str">
        <f>IF(E1125="謝金",VLOOKUP(E1125,支出入力表!F1126:$M$2000,7,FALSE),"")</f>
        <v/>
      </c>
      <c r="K1125" s="168" t="str">
        <f>IF(E1125="謝金",VLOOKUP(E1125,支出入力表!F1126:$M$2000,8,FALSE),"")</f>
        <v/>
      </c>
    </row>
    <row r="1126" spans="2:11" x14ac:dyDescent="0.55000000000000004">
      <c r="B1126" s="178" t="str">
        <f>IF(E1126="謝金",支出入力表!A1127,"")</f>
        <v/>
      </c>
      <c r="C1126" s="164" t="str">
        <f>IF(E1126="謝金",支出入力表!C1127,"")</f>
        <v/>
      </c>
      <c r="D1126" s="165" t="str">
        <f>IF(支出入力表!E1127="謝金","謝金","")</f>
        <v/>
      </c>
      <c r="E1126" s="165" t="str">
        <f>IF(支出入力表!F1127="謝金","謝金","")</f>
        <v/>
      </c>
      <c r="F1126" s="164" t="str">
        <f>IF(E1126="謝金",VLOOKUP(E1126,支出入力表!F1127:$M$2000,3,FALSE),"")</f>
        <v/>
      </c>
      <c r="G1126" s="164" t="str">
        <f>IF(E1126="謝金",VLOOKUP(E1126,支出入力表!F1127:$M$2000,4,FALSE),"")</f>
        <v/>
      </c>
      <c r="H1126" s="166" t="str">
        <f>IF(E1126="謝金",VLOOKUP(E1126,支出入力表!F1127:$M$2000,5,FALSE),"")</f>
        <v/>
      </c>
      <c r="I1126" s="167" t="str">
        <f>IF(E1126="謝金",VLOOKUP(E1126,支出入力表!F1127:$M$2000,6,FALSE),"")</f>
        <v/>
      </c>
      <c r="J1126" s="167" t="str">
        <f>IF(E1126="謝金",VLOOKUP(E1126,支出入力表!F1127:$M$2000,7,FALSE),"")</f>
        <v/>
      </c>
      <c r="K1126" s="168" t="str">
        <f>IF(E1126="謝金",VLOOKUP(E1126,支出入力表!F1127:$M$2000,8,FALSE),"")</f>
        <v/>
      </c>
    </row>
    <row r="1127" spans="2:11" x14ac:dyDescent="0.55000000000000004">
      <c r="B1127" s="178" t="str">
        <f>IF(E1127="謝金",支出入力表!A1128,"")</f>
        <v/>
      </c>
      <c r="C1127" s="164" t="str">
        <f>IF(E1127="謝金",支出入力表!C1128,"")</f>
        <v/>
      </c>
      <c r="D1127" s="165" t="str">
        <f>IF(支出入力表!E1128="謝金","謝金","")</f>
        <v/>
      </c>
      <c r="E1127" s="165" t="str">
        <f>IF(支出入力表!F1128="謝金","謝金","")</f>
        <v/>
      </c>
      <c r="F1127" s="164" t="str">
        <f>IF(E1127="謝金",VLOOKUP(E1127,支出入力表!F1128:$M$2000,3,FALSE),"")</f>
        <v/>
      </c>
      <c r="G1127" s="164" t="str">
        <f>IF(E1127="謝金",VLOOKUP(E1127,支出入力表!F1128:$M$2000,4,FALSE),"")</f>
        <v/>
      </c>
      <c r="H1127" s="166" t="str">
        <f>IF(E1127="謝金",VLOOKUP(E1127,支出入力表!F1128:$M$2000,5,FALSE),"")</f>
        <v/>
      </c>
      <c r="I1127" s="167" t="str">
        <f>IF(E1127="謝金",VLOOKUP(E1127,支出入力表!F1128:$M$2000,6,FALSE),"")</f>
        <v/>
      </c>
      <c r="J1127" s="167" t="str">
        <f>IF(E1127="謝金",VLOOKUP(E1127,支出入力表!F1128:$M$2000,7,FALSE),"")</f>
        <v/>
      </c>
      <c r="K1127" s="168" t="str">
        <f>IF(E1127="謝金",VLOOKUP(E1127,支出入力表!F1128:$M$2000,8,FALSE),"")</f>
        <v/>
      </c>
    </row>
    <row r="1128" spans="2:11" x14ac:dyDescent="0.55000000000000004">
      <c r="B1128" s="178" t="str">
        <f>IF(E1128="謝金",支出入力表!A1129,"")</f>
        <v/>
      </c>
      <c r="C1128" s="164" t="str">
        <f>IF(E1128="謝金",支出入力表!C1129,"")</f>
        <v/>
      </c>
      <c r="D1128" s="165" t="str">
        <f>IF(支出入力表!E1129="謝金","謝金","")</f>
        <v/>
      </c>
      <c r="E1128" s="165" t="str">
        <f>IF(支出入力表!F1129="謝金","謝金","")</f>
        <v/>
      </c>
      <c r="F1128" s="164" t="str">
        <f>IF(E1128="謝金",VLOOKUP(E1128,支出入力表!F1129:$M$2000,3,FALSE),"")</f>
        <v/>
      </c>
      <c r="G1128" s="164" t="str">
        <f>IF(E1128="謝金",VLOOKUP(E1128,支出入力表!F1129:$M$2000,4,FALSE),"")</f>
        <v/>
      </c>
      <c r="H1128" s="166" t="str">
        <f>IF(E1128="謝金",VLOOKUP(E1128,支出入力表!F1129:$M$2000,5,FALSE),"")</f>
        <v/>
      </c>
      <c r="I1128" s="167" t="str">
        <f>IF(E1128="謝金",VLOOKUP(E1128,支出入力表!F1129:$M$2000,6,FALSE),"")</f>
        <v/>
      </c>
      <c r="J1128" s="167" t="str">
        <f>IF(E1128="謝金",VLOOKUP(E1128,支出入力表!F1129:$M$2000,7,FALSE),"")</f>
        <v/>
      </c>
      <c r="K1128" s="168" t="str">
        <f>IF(E1128="謝金",VLOOKUP(E1128,支出入力表!F1129:$M$2000,8,FALSE),"")</f>
        <v/>
      </c>
    </row>
    <row r="1129" spans="2:11" x14ac:dyDescent="0.55000000000000004">
      <c r="B1129" s="178" t="str">
        <f>IF(E1129="謝金",支出入力表!A1130,"")</f>
        <v/>
      </c>
      <c r="C1129" s="164" t="str">
        <f>IF(E1129="謝金",支出入力表!C1130,"")</f>
        <v/>
      </c>
      <c r="D1129" s="165" t="str">
        <f>IF(支出入力表!E1130="謝金","謝金","")</f>
        <v/>
      </c>
      <c r="E1129" s="165" t="str">
        <f>IF(支出入力表!F1130="謝金","謝金","")</f>
        <v/>
      </c>
      <c r="F1129" s="164" t="str">
        <f>IF(E1129="謝金",VLOOKUP(E1129,支出入力表!F1130:$M$2000,3,FALSE),"")</f>
        <v/>
      </c>
      <c r="G1129" s="164" t="str">
        <f>IF(E1129="謝金",VLOOKUP(E1129,支出入力表!F1130:$M$2000,4,FALSE),"")</f>
        <v/>
      </c>
      <c r="H1129" s="166" t="str">
        <f>IF(E1129="謝金",VLOOKUP(E1129,支出入力表!F1130:$M$2000,5,FALSE),"")</f>
        <v/>
      </c>
      <c r="I1129" s="167" t="str">
        <f>IF(E1129="謝金",VLOOKUP(E1129,支出入力表!F1130:$M$2000,6,FALSE),"")</f>
        <v/>
      </c>
      <c r="J1129" s="167" t="str">
        <f>IF(E1129="謝金",VLOOKUP(E1129,支出入力表!F1130:$M$2000,7,FALSE),"")</f>
        <v/>
      </c>
      <c r="K1129" s="168" t="str">
        <f>IF(E1129="謝金",VLOOKUP(E1129,支出入力表!F1130:$M$2000,8,FALSE),"")</f>
        <v/>
      </c>
    </row>
    <row r="1130" spans="2:11" x14ac:dyDescent="0.55000000000000004">
      <c r="B1130" s="178" t="str">
        <f>IF(E1130="謝金",支出入力表!A1131,"")</f>
        <v/>
      </c>
      <c r="C1130" s="164" t="str">
        <f>IF(E1130="謝金",支出入力表!C1131,"")</f>
        <v/>
      </c>
      <c r="D1130" s="165" t="str">
        <f>IF(支出入力表!E1131="謝金","謝金","")</f>
        <v/>
      </c>
      <c r="E1130" s="165" t="str">
        <f>IF(支出入力表!F1131="謝金","謝金","")</f>
        <v/>
      </c>
      <c r="F1130" s="164" t="str">
        <f>IF(E1130="謝金",VLOOKUP(E1130,支出入力表!F1131:$M$2000,3,FALSE),"")</f>
        <v/>
      </c>
      <c r="G1130" s="164" t="str">
        <f>IF(E1130="謝金",VLOOKUP(E1130,支出入力表!F1131:$M$2000,4,FALSE),"")</f>
        <v/>
      </c>
      <c r="H1130" s="166" t="str">
        <f>IF(E1130="謝金",VLOOKUP(E1130,支出入力表!F1131:$M$2000,5,FALSE),"")</f>
        <v/>
      </c>
      <c r="I1130" s="167" t="str">
        <f>IF(E1130="謝金",VLOOKUP(E1130,支出入力表!F1131:$M$2000,6,FALSE),"")</f>
        <v/>
      </c>
      <c r="J1130" s="167" t="str">
        <f>IF(E1130="謝金",VLOOKUP(E1130,支出入力表!F1131:$M$2000,7,FALSE),"")</f>
        <v/>
      </c>
      <c r="K1130" s="168" t="str">
        <f>IF(E1130="謝金",VLOOKUP(E1130,支出入力表!F1131:$M$2000,8,FALSE),"")</f>
        <v/>
      </c>
    </row>
    <row r="1131" spans="2:11" x14ac:dyDescent="0.55000000000000004">
      <c r="B1131" s="178" t="str">
        <f>IF(E1131="謝金",支出入力表!A1132,"")</f>
        <v/>
      </c>
      <c r="C1131" s="164" t="str">
        <f>IF(E1131="謝金",支出入力表!C1132,"")</f>
        <v/>
      </c>
      <c r="D1131" s="165" t="str">
        <f>IF(支出入力表!E1132="謝金","謝金","")</f>
        <v/>
      </c>
      <c r="E1131" s="165" t="str">
        <f>IF(支出入力表!F1132="謝金","謝金","")</f>
        <v/>
      </c>
      <c r="F1131" s="164" t="str">
        <f>IF(E1131="謝金",VLOOKUP(E1131,支出入力表!F1132:$M$2000,3,FALSE),"")</f>
        <v/>
      </c>
      <c r="G1131" s="164" t="str">
        <f>IF(E1131="謝金",VLOOKUP(E1131,支出入力表!F1132:$M$2000,4,FALSE),"")</f>
        <v/>
      </c>
      <c r="H1131" s="166" t="str">
        <f>IF(E1131="謝金",VLOOKUP(E1131,支出入力表!F1132:$M$2000,5,FALSE),"")</f>
        <v/>
      </c>
      <c r="I1131" s="167" t="str">
        <f>IF(E1131="謝金",VLOOKUP(E1131,支出入力表!F1132:$M$2000,6,FALSE),"")</f>
        <v/>
      </c>
      <c r="J1131" s="167" t="str">
        <f>IF(E1131="謝金",VLOOKUP(E1131,支出入力表!F1132:$M$2000,7,FALSE),"")</f>
        <v/>
      </c>
      <c r="K1131" s="168" t="str">
        <f>IF(E1131="謝金",VLOOKUP(E1131,支出入力表!F1132:$M$2000,8,FALSE),"")</f>
        <v/>
      </c>
    </row>
    <row r="1132" spans="2:11" x14ac:dyDescent="0.55000000000000004">
      <c r="B1132" s="178" t="str">
        <f>IF(E1132="謝金",支出入力表!A1133,"")</f>
        <v/>
      </c>
      <c r="C1132" s="164" t="str">
        <f>IF(E1132="謝金",支出入力表!C1133,"")</f>
        <v/>
      </c>
      <c r="D1132" s="165" t="str">
        <f>IF(支出入力表!E1133="謝金","謝金","")</f>
        <v/>
      </c>
      <c r="E1132" s="165" t="str">
        <f>IF(支出入力表!F1133="謝金","謝金","")</f>
        <v/>
      </c>
      <c r="F1132" s="164" t="str">
        <f>IF(E1132="謝金",VLOOKUP(E1132,支出入力表!F1133:$M$2000,3,FALSE),"")</f>
        <v/>
      </c>
      <c r="G1132" s="164" t="str">
        <f>IF(E1132="謝金",VLOOKUP(E1132,支出入力表!F1133:$M$2000,4,FALSE),"")</f>
        <v/>
      </c>
      <c r="H1132" s="166" t="str">
        <f>IF(E1132="謝金",VLOOKUP(E1132,支出入力表!F1133:$M$2000,5,FALSE),"")</f>
        <v/>
      </c>
      <c r="I1132" s="167" t="str">
        <f>IF(E1132="謝金",VLOOKUP(E1132,支出入力表!F1133:$M$2000,6,FALSE),"")</f>
        <v/>
      </c>
      <c r="J1132" s="167" t="str">
        <f>IF(E1132="謝金",VLOOKUP(E1132,支出入力表!F1133:$M$2000,7,FALSE),"")</f>
        <v/>
      </c>
      <c r="K1132" s="168" t="str">
        <f>IF(E1132="謝金",VLOOKUP(E1132,支出入力表!F1133:$M$2000,8,FALSE),"")</f>
        <v/>
      </c>
    </row>
    <row r="1133" spans="2:11" x14ac:dyDescent="0.55000000000000004">
      <c r="B1133" s="178" t="str">
        <f>IF(E1133="謝金",支出入力表!A1134,"")</f>
        <v/>
      </c>
      <c r="C1133" s="164" t="str">
        <f>IF(E1133="謝金",支出入力表!C1134,"")</f>
        <v/>
      </c>
      <c r="D1133" s="165" t="str">
        <f>IF(支出入力表!E1134="謝金","謝金","")</f>
        <v/>
      </c>
      <c r="E1133" s="165" t="str">
        <f>IF(支出入力表!F1134="謝金","謝金","")</f>
        <v/>
      </c>
      <c r="F1133" s="164" t="str">
        <f>IF(E1133="謝金",VLOOKUP(E1133,支出入力表!F1134:$M$2000,3,FALSE),"")</f>
        <v/>
      </c>
      <c r="G1133" s="164" t="str">
        <f>IF(E1133="謝金",VLOOKUP(E1133,支出入力表!F1134:$M$2000,4,FALSE),"")</f>
        <v/>
      </c>
      <c r="H1133" s="166" t="str">
        <f>IF(E1133="謝金",VLOOKUP(E1133,支出入力表!F1134:$M$2000,5,FALSE),"")</f>
        <v/>
      </c>
      <c r="I1133" s="167" t="str">
        <f>IF(E1133="謝金",VLOOKUP(E1133,支出入力表!F1134:$M$2000,6,FALSE),"")</f>
        <v/>
      </c>
      <c r="J1133" s="167" t="str">
        <f>IF(E1133="謝金",VLOOKUP(E1133,支出入力表!F1134:$M$2000,7,FALSE),"")</f>
        <v/>
      </c>
      <c r="K1133" s="168" t="str">
        <f>IF(E1133="謝金",VLOOKUP(E1133,支出入力表!F1134:$M$2000,8,FALSE),"")</f>
        <v/>
      </c>
    </row>
    <row r="1134" spans="2:11" x14ac:dyDescent="0.55000000000000004">
      <c r="B1134" s="178" t="str">
        <f>IF(E1134="謝金",支出入力表!A1135,"")</f>
        <v/>
      </c>
      <c r="C1134" s="164" t="str">
        <f>IF(E1134="謝金",支出入力表!C1135,"")</f>
        <v/>
      </c>
      <c r="D1134" s="165" t="str">
        <f>IF(支出入力表!E1135="謝金","謝金","")</f>
        <v/>
      </c>
      <c r="E1134" s="165" t="str">
        <f>IF(支出入力表!F1135="謝金","謝金","")</f>
        <v/>
      </c>
      <c r="F1134" s="164" t="str">
        <f>IF(E1134="謝金",VLOOKUP(E1134,支出入力表!F1135:$M$2000,3,FALSE),"")</f>
        <v/>
      </c>
      <c r="G1134" s="164" t="str">
        <f>IF(E1134="謝金",VLOOKUP(E1134,支出入力表!F1135:$M$2000,4,FALSE),"")</f>
        <v/>
      </c>
      <c r="H1134" s="166" t="str">
        <f>IF(E1134="謝金",VLOOKUP(E1134,支出入力表!F1135:$M$2000,5,FALSE),"")</f>
        <v/>
      </c>
      <c r="I1134" s="167" t="str">
        <f>IF(E1134="謝金",VLOOKUP(E1134,支出入力表!F1135:$M$2000,6,FALSE),"")</f>
        <v/>
      </c>
      <c r="J1134" s="167" t="str">
        <f>IF(E1134="謝金",VLOOKUP(E1134,支出入力表!F1135:$M$2000,7,FALSE),"")</f>
        <v/>
      </c>
      <c r="K1134" s="168" t="str">
        <f>IF(E1134="謝金",VLOOKUP(E1134,支出入力表!F1135:$M$2000,8,FALSE),"")</f>
        <v/>
      </c>
    </row>
    <row r="1135" spans="2:11" x14ac:dyDescent="0.55000000000000004">
      <c r="B1135" s="178" t="str">
        <f>IF(E1135="謝金",支出入力表!A1136,"")</f>
        <v/>
      </c>
      <c r="C1135" s="164" t="str">
        <f>IF(E1135="謝金",支出入力表!C1136,"")</f>
        <v/>
      </c>
      <c r="D1135" s="165" t="str">
        <f>IF(支出入力表!E1136="謝金","謝金","")</f>
        <v/>
      </c>
      <c r="E1135" s="165" t="str">
        <f>IF(支出入力表!F1136="謝金","謝金","")</f>
        <v/>
      </c>
      <c r="F1135" s="164" t="str">
        <f>IF(E1135="謝金",VLOOKUP(E1135,支出入力表!F1136:$M$2000,3,FALSE),"")</f>
        <v/>
      </c>
      <c r="G1135" s="164" t="str">
        <f>IF(E1135="謝金",VLOOKUP(E1135,支出入力表!F1136:$M$2000,4,FALSE),"")</f>
        <v/>
      </c>
      <c r="H1135" s="166" t="str">
        <f>IF(E1135="謝金",VLOOKUP(E1135,支出入力表!F1136:$M$2000,5,FALSE),"")</f>
        <v/>
      </c>
      <c r="I1135" s="167" t="str">
        <f>IF(E1135="謝金",VLOOKUP(E1135,支出入力表!F1136:$M$2000,6,FALSE),"")</f>
        <v/>
      </c>
      <c r="J1135" s="167" t="str">
        <f>IF(E1135="謝金",VLOOKUP(E1135,支出入力表!F1136:$M$2000,7,FALSE),"")</f>
        <v/>
      </c>
      <c r="K1135" s="168" t="str">
        <f>IF(E1135="謝金",VLOOKUP(E1135,支出入力表!F1136:$M$2000,8,FALSE),"")</f>
        <v/>
      </c>
    </row>
    <row r="1136" spans="2:11" x14ac:dyDescent="0.55000000000000004">
      <c r="B1136" s="178" t="str">
        <f>IF(E1136="謝金",支出入力表!A1137,"")</f>
        <v/>
      </c>
      <c r="C1136" s="164" t="str">
        <f>IF(E1136="謝金",支出入力表!C1137,"")</f>
        <v/>
      </c>
      <c r="D1136" s="165" t="str">
        <f>IF(支出入力表!E1137="謝金","謝金","")</f>
        <v/>
      </c>
      <c r="E1136" s="165" t="str">
        <f>IF(支出入力表!F1137="謝金","謝金","")</f>
        <v/>
      </c>
      <c r="F1136" s="164" t="str">
        <f>IF(E1136="謝金",VLOOKUP(E1136,支出入力表!F1137:$M$2000,3,FALSE),"")</f>
        <v/>
      </c>
      <c r="G1136" s="164" t="str">
        <f>IF(E1136="謝金",VLOOKUP(E1136,支出入力表!F1137:$M$2000,4,FALSE),"")</f>
        <v/>
      </c>
      <c r="H1136" s="166" t="str">
        <f>IF(E1136="謝金",VLOOKUP(E1136,支出入力表!F1137:$M$2000,5,FALSE),"")</f>
        <v/>
      </c>
      <c r="I1136" s="167" t="str">
        <f>IF(E1136="謝金",VLOOKUP(E1136,支出入力表!F1137:$M$2000,6,FALSE),"")</f>
        <v/>
      </c>
      <c r="J1136" s="167" t="str">
        <f>IF(E1136="謝金",VLOOKUP(E1136,支出入力表!F1137:$M$2000,7,FALSE),"")</f>
        <v/>
      </c>
      <c r="K1136" s="168" t="str">
        <f>IF(E1136="謝金",VLOOKUP(E1136,支出入力表!F1137:$M$2000,8,FALSE),"")</f>
        <v/>
      </c>
    </row>
    <row r="1137" spans="2:11" x14ac:dyDescent="0.55000000000000004">
      <c r="B1137" s="178" t="str">
        <f>IF(E1137="謝金",支出入力表!A1138,"")</f>
        <v/>
      </c>
      <c r="C1137" s="164" t="str">
        <f>IF(E1137="謝金",支出入力表!C1138,"")</f>
        <v/>
      </c>
      <c r="D1137" s="165" t="str">
        <f>IF(支出入力表!E1138="謝金","謝金","")</f>
        <v/>
      </c>
      <c r="E1137" s="165" t="str">
        <f>IF(支出入力表!F1138="謝金","謝金","")</f>
        <v/>
      </c>
      <c r="F1137" s="164" t="str">
        <f>IF(E1137="謝金",VLOOKUP(E1137,支出入力表!F1138:$M$2000,3,FALSE),"")</f>
        <v/>
      </c>
      <c r="G1137" s="164" t="str">
        <f>IF(E1137="謝金",VLOOKUP(E1137,支出入力表!F1138:$M$2000,4,FALSE),"")</f>
        <v/>
      </c>
      <c r="H1137" s="166" t="str">
        <f>IF(E1137="謝金",VLOOKUP(E1137,支出入力表!F1138:$M$2000,5,FALSE),"")</f>
        <v/>
      </c>
      <c r="I1137" s="167" t="str">
        <f>IF(E1137="謝金",VLOOKUP(E1137,支出入力表!F1138:$M$2000,6,FALSE),"")</f>
        <v/>
      </c>
      <c r="J1137" s="167" t="str">
        <f>IF(E1137="謝金",VLOOKUP(E1137,支出入力表!F1138:$M$2000,7,FALSE),"")</f>
        <v/>
      </c>
      <c r="K1137" s="168" t="str">
        <f>IF(E1137="謝金",VLOOKUP(E1137,支出入力表!F1138:$M$2000,8,FALSE),"")</f>
        <v/>
      </c>
    </row>
    <row r="1138" spans="2:11" x14ac:dyDescent="0.55000000000000004">
      <c r="B1138" s="178" t="str">
        <f>IF(E1138="謝金",支出入力表!A1139,"")</f>
        <v/>
      </c>
      <c r="C1138" s="164" t="str">
        <f>IF(E1138="謝金",支出入力表!C1139,"")</f>
        <v/>
      </c>
      <c r="D1138" s="165" t="str">
        <f>IF(支出入力表!E1139="謝金","謝金","")</f>
        <v/>
      </c>
      <c r="E1138" s="165" t="str">
        <f>IF(支出入力表!F1139="謝金","謝金","")</f>
        <v/>
      </c>
      <c r="F1138" s="164" t="str">
        <f>IF(E1138="謝金",VLOOKUP(E1138,支出入力表!F1139:$M$2000,3,FALSE),"")</f>
        <v/>
      </c>
      <c r="G1138" s="164" t="str">
        <f>IF(E1138="謝金",VLOOKUP(E1138,支出入力表!F1139:$M$2000,4,FALSE),"")</f>
        <v/>
      </c>
      <c r="H1138" s="166" t="str">
        <f>IF(E1138="謝金",VLOOKUP(E1138,支出入力表!F1139:$M$2000,5,FALSE),"")</f>
        <v/>
      </c>
      <c r="I1138" s="167" t="str">
        <f>IF(E1138="謝金",VLOOKUP(E1138,支出入力表!F1139:$M$2000,6,FALSE),"")</f>
        <v/>
      </c>
      <c r="J1138" s="167" t="str">
        <f>IF(E1138="謝金",VLOOKUP(E1138,支出入力表!F1139:$M$2000,7,FALSE),"")</f>
        <v/>
      </c>
      <c r="K1138" s="168" t="str">
        <f>IF(E1138="謝金",VLOOKUP(E1138,支出入力表!F1139:$M$2000,8,FALSE),"")</f>
        <v/>
      </c>
    </row>
    <row r="1139" spans="2:11" x14ac:dyDescent="0.55000000000000004">
      <c r="B1139" s="178" t="str">
        <f>IF(E1139="謝金",支出入力表!A1140,"")</f>
        <v/>
      </c>
      <c r="C1139" s="164" t="str">
        <f>IF(E1139="謝金",支出入力表!C1140,"")</f>
        <v/>
      </c>
      <c r="D1139" s="165" t="str">
        <f>IF(支出入力表!E1140="謝金","謝金","")</f>
        <v/>
      </c>
      <c r="E1139" s="165" t="str">
        <f>IF(支出入力表!F1140="謝金","謝金","")</f>
        <v/>
      </c>
      <c r="F1139" s="164" t="str">
        <f>IF(E1139="謝金",VLOOKUP(E1139,支出入力表!F1140:$M$2000,3,FALSE),"")</f>
        <v/>
      </c>
      <c r="G1139" s="164" t="str">
        <f>IF(E1139="謝金",VLOOKUP(E1139,支出入力表!F1140:$M$2000,4,FALSE),"")</f>
        <v/>
      </c>
      <c r="H1139" s="166" t="str">
        <f>IF(E1139="謝金",VLOOKUP(E1139,支出入力表!F1140:$M$2000,5,FALSE),"")</f>
        <v/>
      </c>
      <c r="I1139" s="167" t="str">
        <f>IF(E1139="謝金",VLOOKUP(E1139,支出入力表!F1140:$M$2000,6,FALSE),"")</f>
        <v/>
      </c>
      <c r="J1139" s="167" t="str">
        <f>IF(E1139="謝金",VLOOKUP(E1139,支出入力表!F1140:$M$2000,7,FALSE),"")</f>
        <v/>
      </c>
      <c r="K1139" s="168" t="str">
        <f>IF(E1139="謝金",VLOOKUP(E1139,支出入力表!F1140:$M$2000,8,FALSE),"")</f>
        <v/>
      </c>
    </row>
    <row r="1140" spans="2:11" x14ac:dyDescent="0.55000000000000004">
      <c r="B1140" s="178" t="str">
        <f>IF(E1140="謝金",支出入力表!A1141,"")</f>
        <v/>
      </c>
      <c r="C1140" s="164" t="str">
        <f>IF(E1140="謝金",支出入力表!C1141,"")</f>
        <v/>
      </c>
      <c r="D1140" s="165" t="str">
        <f>IF(支出入力表!E1141="謝金","謝金","")</f>
        <v/>
      </c>
      <c r="E1140" s="165" t="str">
        <f>IF(支出入力表!F1141="謝金","謝金","")</f>
        <v/>
      </c>
      <c r="F1140" s="164" t="str">
        <f>IF(E1140="謝金",VLOOKUP(E1140,支出入力表!F1141:$M$2000,3,FALSE),"")</f>
        <v/>
      </c>
      <c r="G1140" s="164" t="str">
        <f>IF(E1140="謝金",VLOOKUP(E1140,支出入力表!F1141:$M$2000,4,FALSE),"")</f>
        <v/>
      </c>
      <c r="H1140" s="166" t="str">
        <f>IF(E1140="謝金",VLOOKUP(E1140,支出入力表!F1141:$M$2000,5,FALSE),"")</f>
        <v/>
      </c>
      <c r="I1140" s="167" t="str">
        <f>IF(E1140="謝金",VLOOKUP(E1140,支出入力表!F1141:$M$2000,6,FALSE),"")</f>
        <v/>
      </c>
      <c r="J1140" s="167" t="str">
        <f>IF(E1140="謝金",VLOOKUP(E1140,支出入力表!F1141:$M$2000,7,FALSE),"")</f>
        <v/>
      </c>
      <c r="K1140" s="168" t="str">
        <f>IF(E1140="謝金",VLOOKUP(E1140,支出入力表!F1141:$M$2000,8,FALSE),"")</f>
        <v/>
      </c>
    </row>
    <row r="1141" spans="2:11" x14ac:dyDescent="0.55000000000000004">
      <c r="B1141" s="178" t="str">
        <f>IF(E1141="謝金",支出入力表!A1142,"")</f>
        <v/>
      </c>
      <c r="C1141" s="164" t="str">
        <f>IF(E1141="謝金",支出入力表!C1142,"")</f>
        <v/>
      </c>
      <c r="D1141" s="165" t="str">
        <f>IF(支出入力表!E1142="謝金","謝金","")</f>
        <v/>
      </c>
      <c r="E1141" s="165" t="str">
        <f>IF(支出入力表!F1142="謝金","謝金","")</f>
        <v/>
      </c>
      <c r="F1141" s="164" t="str">
        <f>IF(E1141="謝金",VLOOKUP(E1141,支出入力表!F1142:$M$2000,3,FALSE),"")</f>
        <v/>
      </c>
      <c r="G1141" s="164" t="str">
        <f>IF(E1141="謝金",VLOOKUP(E1141,支出入力表!F1142:$M$2000,4,FALSE),"")</f>
        <v/>
      </c>
      <c r="H1141" s="166" t="str">
        <f>IF(E1141="謝金",VLOOKUP(E1141,支出入力表!F1142:$M$2000,5,FALSE),"")</f>
        <v/>
      </c>
      <c r="I1141" s="167" t="str">
        <f>IF(E1141="謝金",VLOOKUP(E1141,支出入力表!F1142:$M$2000,6,FALSE),"")</f>
        <v/>
      </c>
      <c r="J1141" s="167" t="str">
        <f>IF(E1141="謝金",VLOOKUP(E1141,支出入力表!F1142:$M$2000,7,FALSE),"")</f>
        <v/>
      </c>
      <c r="K1141" s="168" t="str">
        <f>IF(E1141="謝金",VLOOKUP(E1141,支出入力表!F1142:$M$2000,8,FALSE),"")</f>
        <v/>
      </c>
    </row>
    <row r="1142" spans="2:11" x14ac:dyDescent="0.55000000000000004">
      <c r="B1142" s="178" t="str">
        <f>IF(E1142="謝金",支出入力表!A1143,"")</f>
        <v/>
      </c>
      <c r="C1142" s="164" t="str">
        <f>IF(E1142="謝金",支出入力表!C1143,"")</f>
        <v/>
      </c>
      <c r="D1142" s="165" t="str">
        <f>IF(支出入力表!E1143="謝金","謝金","")</f>
        <v/>
      </c>
      <c r="E1142" s="165" t="str">
        <f>IF(支出入力表!F1143="謝金","謝金","")</f>
        <v/>
      </c>
      <c r="F1142" s="164" t="str">
        <f>IF(E1142="謝金",VLOOKUP(E1142,支出入力表!F1143:$M$2000,3,FALSE),"")</f>
        <v/>
      </c>
      <c r="G1142" s="164" t="str">
        <f>IF(E1142="謝金",VLOOKUP(E1142,支出入力表!F1143:$M$2000,4,FALSE),"")</f>
        <v/>
      </c>
      <c r="H1142" s="166" t="str">
        <f>IF(E1142="謝金",VLOOKUP(E1142,支出入力表!F1143:$M$2000,5,FALSE),"")</f>
        <v/>
      </c>
      <c r="I1142" s="167" t="str">
        <f>IF(E1142="謝金",VLOOKUP(E1142,支出入力表!F1143:$M$2000,6,FALSE),"")</f>
        <v/>
      </c>
      <c r="J1142" s="167" t="str">
        <f>IF(E1142="謝金",VLOOKUP(E1142,支出入力表!F1143:$M$2000,7,FALSE),"")</f>
        <v/>
      </c>
      <c r="K1142" s="168" t="str">
        <f>IF(E1142="謝金",VLOOKUP(E1142,支出入力表!F1143:$M$2000,8,FALSE),"")</f>
        <v/>
      </c>
    </row>
    <row r="1143" spans="2:11" x14ac:dyDescent="0.55000000000000004">
      <c r="B1143" s="178" t="str">
        <f>IF(E1143="謝金",支出入力表!A1144,"")</f>
        <v/>
      </c>
      <c r="C1143" s="164" t="str">
        <f>IF(E1143="謝金",支出入力表!C1144,"")</f>
        <v/>
      </c>
      <c r="D1143" s="165" t="str">
        <f>IF(支出入力表!E1144="謝金","謝金","")</f>
        <v/>
      </c>
      <c r="E1143" s="165" t="str">
        <f>IF(支出入力表!F1144="謝金","謝金","")</f>
        <v/>
      </c>
      <c r="F1143" s="164" t="str">
        <f>IF(E1143="謝金",VLOOKUP(E1143,支出入力表!F1144:$M$2000,3,FALSE),"")</f>
        <v/>
      </c>
      <c r="G1143" s="164" t="str">
        <f>IF(E1143="謝金",VLOOKUP(E1143,支出入力表!F1144:$M$2000,4,FALSE),"")</f>
        <v/>
      </c>
      <c r="H1143" s="166" t="str">
        <f>IF(E1143="謝金",VLOOKUP(E1143,支出入力表!F1144:$M$2000,5,FALSE),"")</f>
        <v/>
      </c>
      <c r="I1143" s="167" t="str">
        <f>IF(E1143="謝金",VLOOKUP(E1143,支出入力表!F1144:$M$2000,6,FALSE),"")</f>
        <v/>
      </c>
      <c r="J1143" s="167" t="str">
        <f>IF(E1143="謝金",VLOOKUP(E1143,支出入力表!F1144:$M$2000,7,FALSE),"")</f>
        <v/>
      </c>
      <c r="K1143" s="168" t="str">
        <f>IF(E1143="謝金",VLOOKUP(E1143,支出入力表!F1144:$M$2000,8,FALSE),"")</f>
        <v/>
      </c>
    </row>
    <row r="1144" spans="2:11" x14ac:dyDescent="0.55000000000000004">
      <c r="B1144" s="178" t="str">
        <f>IF(E1144="謝金",支出入力表!A1145,"")</f>
        <v/>
      </c>
      <c r="C1144" s="164" t="str">
        <f>IF(E1144="謝金",支出入力表!C1145,"")</f>
        <v/>
      </c>
      <c r="D1144" s="165" t="str">
        <f>IF(支出入力表!E1145="謝金","謝金","")</f>
        <v/>
      </c>
      <c r="E1144" s="165" t="str">
        <f>IF(支出入力表!F1145="謝金","謝金","")</f>
        <v/>
      </c>
      <c r="F1144" s="164" t="str">
        <f>IF(E1144="謝金",VLOOKUP(E1144,支出入力表!F1145:$M$2000,3,FALSE),"")</f>
        <v/>
      </c>
      <c r="G1144" s="164" t="str">
        <f>IF(E1144="謝金",VLOOKUP(E1144,支出入力表!F1145:$M$2000,4,FALSE),"")</f>
        <v/>
      </c>
      <c r="H1144" s="166" t="str">
        <f>IF(E1144="謝金",VLOOKUP(E1144,支出入力表!F1145:$M$2000,5,FALSE),"")</f>
        <v/>
      </c>
      <c r="I1144" s="167" t="str">
        <f>IF(E1144="謝金",VLOOKUP(E1144,支出入力表!F1145:$M$2000,6,FALSE),"")</f>
        <v/>
      </c>
      <c r="J1144" s="167" t="str">
        <f>IF(E1144="謝金",VLOOKUP(E1144,支出入力表!F1145:$M$2000,7,FALSE),"")</f>
        <v/>
      </c>
      <c r="K1144" s="168" t="str">
        <f>IF(E1144="謝金",VLOOKUP(E1144,支出入力表!F1145:$M$2000,8,FALSE),"")</f>
        <v/>
      </c>
    </row>
    <row r="1145" spans="2:11" x14ac:dyDescent="0.55000000000000004">
      <c r="B1145" s="178" t="str">
        <f>IF(E1145="謝金",支出入力表!A1146,"")</f>
        <v/>
      </c>
      <c r="C1145" s="164" t="str">
        <f>IF(E1145="謝金",支出入力表!C1146,"")</f>
        <v/>
      </c>
      <c r="D1145" s="165" t="str">
        <f>IF(支出入力表!E1146="謝金","謝金","")</f>
        <v/>
      </c>
      <c r="E1145" s="165" t="str">
        <f>IF(支出入力表!F1146="謝金","謝金","")</f>
        <v/>
      </c>
      <c r="F1145" s="164" t="str">
        <f>IF(E1145="謝金",VLOOKUP(E1145,支出入力表!F1146:$M$2000,3,FALSE),"")</f>
        <v/>
      </c>
      <c r="G1145" s="164" t="str">
        <f>IF(E1145="謝金",VLOOKUP(E1145,支出入力表!F1146:$M$2000,4,FALSE),"")</f>
        <v/>
      </c>
      <c r="H1145" s="166" t="str">
        <f>IF(E1145="謝金",VLOOKUP(E1145,支出入力表!F1146:$M$2000,5,FALSE),"")</f>
        <v/>
      </c>
      <c r="I1145" s="167" t="str">
        <f>IF(E1145="謝金",VLOOKUP(E1145,支出入力表!F1146:$M$2000,6,FALSE),"")</f>
        <v/>
      </c>
      <c r="J1145" s="167" t="str">
        <f>IF(E1145="謝金",VLOOKUP(E1145,支出入力表!F1146:$M$2000,7,FALSE),"")</f>
        <v/>
      </c>
      <c r="K1145" s="168" t="str">
        <f>IF(E1145="謝金",VLOOKUP(E1145,支出入力表!F1146:$M$2000,8,FALSE),"")</f>
        <v/>
      </c>
    </row>
    <row r="1146" spans="2:11" x14ac:dyDescent="0.55000000000000004">
      <c r="B1146" s="178" t="str">
        <f>IF(E1146="謝金",支出入力表!A1147,"")</f>
        <v/>
      </c>
      <c r="C1146" s="164" t="str">
        <f>IF(E1146="謝金",支出入力表!C1147,"")</f>
        <v/>
      </c>
      <c r="D1146" s="165" t="str">
        <f>IF(支出入力表!E1147="謝金","謝金","")</f>
        <v/>
      </c>
      <c r="E1146" s="165" t="str">
        <f>IF(支出入力表!F1147="謝金","謝金","")</f>
        <v/>
      </c>
      <c r="F1146" s="164" t="str">
        <f>IF(E1146="謝金",VLOOKUP(E1146,支出入力表!F1147:$M$2000,3,FALSE),"")</f>
        <v/>
      </c>
      <c r="G1146" s="164" t="str">
        <f>IF(E1146="謝金",VLOOKUP(E1146,支出入力表!F1147:$M$2000,4,FALSE),"")</f>
        <v/>
      </c>
      <c r="H1146" s="166" t="str">
        <f>IF(E1146="謝金",VLOOKUP(E1146,支出入力表!F1147:$M$2000,5,FALSE),"")</f>
        <v/>
      </c>
      <c r="I1146" s="167" t="str">
        <f>IF(E1146="謝金",VLOOKUP(E1146,支出入力表!F1147:$M$2000,6,FALSE),"")</f>
        <v/>
      </c>
      <c r="J1146" s="167" t="str">
        <f>IF(E1146="謝金",VLOOKUP(E1146,支出入力表!F1147:$M$2000,7,FALSE),"")</f>
        <v/>
      </c>
      <c r="K1146" s="168" t="str">
        <f>IF(E1146="謝金",VLOOKUP(E1146,支出入力表!F1147:$M$2000,8,FALSE),"")</f>
        <v/>
      </c>
    </row>
    <row r="1147" spans="2:11" x14ac:dyDescent="0.55000000000000004">
      <c r="B1147" s="178" t="str">
        <f>IF(E1147="謝金",支出入力表!A1148,"")</f>
        <v/>
      </c>
      <c r="C1147" s="164" t="str">
        <f>IF(E1147="謝金",支出入力表!C1148,"")</f>
        <v/>
      </c>
      <c r="D1147" s="165" t="str">
        <f>IF(支出入力表!E1148="謝金","謝金","")</f>
        <v/>
      </c>
      <c r="E1147" s="165" t="str">
        <f>IF(支出入力表!F1148="謝金","謝金","")</f>
        <v/>
      </c>
      <c r="F1147" s="164" t="str">
        <f>IF(E1147="謝金",VLOOKUP(E1147,支出入力表!F1148:$M$2000,3,FALSE),"")</f>
        <v/>
      </c>
      <c r="G1147" s="164" t="str">
        <f>IF(E1147="謝金",VLOOKUP(E1147,支出入力表!F1148:$M$2000,4,FALSE),"")</f>
        <v/>
      </c>
      <c r="H1147" s="166" t="str">
        <f>IF(E1147="謝金",VLOOKUP(E1147,支出入力表!F1148:$M$2000,5,FALSE),"")</f>
        <v/>
      </c>
      <c r="I1147" s="167" t="str">
        <f>IF(E1147="謝金",VLOOKUP(E1147,支出入力表!F1148:$M$2000,6,FALSE),"")</f>
        <v/>
      </c>
      <c r="J1147" s="167" t="str">
        <f>IF(E1147="謝金",VLOOKUP(E1147,支出入力表!F1148:$M$2000,7,FALSE),"")</f>
        <v/>
      </c>
      <c r="K1147" s="168" t="str">
        <f>IF(E1147="謝金",VLOOKUP(E1147,支出入力表!F1148:$M$2000,8,FALSE),"")</f>
        <v/>
      </c>
    </row>
    <row r="1148" spans="2:11" x14ac:dyDescent="0.55000000000000004">
      <c r="B1148" s="178" t="str">
        <f>IF(E1148="謝金",支出入力表!A1149,"")</f>
        <v/>
      </c>
      <c r="C1148" s="164" t="str">
        <f>IF(E1148="謝金",支出入力表!C1149,"")</f>
        <v/>
      </c>
      <c r="D1148" s="165" t="str">
        <f>IF(支出入力表!E1149="謝金","謝金","")</f>
        <v/>
      </c>
      <c r="E1148" s="165" t="str">
        <f>IF(支出入力表!F1149="謝金","謝金","")</f>
        <v/>
      </c>
      <c r="F1148" s="164" t="str">
        <f>IF(E1148="謝金",VLOOKUP(E1148,支出入力表!F1149:$M$2000,3,FALSE),"")</f>
        <v/>
      </c>
      <c r="G1148" s="164" t="str">
        <f>IF(E1148="謝金",VLOOKUP(E1148,支出入力表!F1149:$M$2000,4,FALSE),"")</f>
        <v/>
      </c>
      <c r="H1148" s="166" t="str">
        <f>IF(E1148="謝金",VLOOKUP(E1148,支出入力表!F1149:$M$2000,5,FALSE),"")</f>
        <v/>
      </c>
      <c r="I1148" s="167" t="str">
        <f>IF(E1148="謝金",VLOOKUP(E1148,支出入力表!F1149:$M$2000,6,FALSE),"")</f>
        <v/>
      </c>
      <c r="J1148" s="167" t="str">
        <f>IF(E1148="謝金",VLOOKUP(E1148,支出入力表!F1149:$M$2000,7,FALSE),"")</f>
        <v/>
      </c>
      <c r="K1148" s="168" t="str">
        <f>IF(E1148="謝金",VLOOKUP(E1148,支出入力表!F1149:$M$2000,8,FALSE),"")</f>
        <v/>
      </c>
    </row>
    <row r="1149" spans="2:11" x14ac:dyDescent="0.55000000000000004">
      <c r="B1149" s="178" t="str">
        <f>IF(E1149="謝金",支出入力表!A1150,"")</f>
        <v/>
      </c>
      <c r="C1149" s="164" t="str">
        <f>IF(E1149="謝金",支出入力表!C1150,"")</f>
        <v/>
      </c>
      <c r="D1149" s="165" t="str">
        <f>IF(支出入力表!E1150="謝金","謝金","")</f>
        <v/>
      </c>
      <c r="E1149" s="165" t="str">
        <f>IF(支出入力表!F1150="謝金","謝金","")</f>
        <v/>
      </c>
      <c r="F1149" s="164" t="str">
        <f>IF(E1149="謝金",VLOOKUP(E1149,支出入力表!F1150:$M$2000,3,FALSE),"")</f>
        <v/>
      </c>
      <c r="G1149" s="164" t="str">
        <f>IF(E1149="謝金",VLOOKUP(E1149,支出入力表!F1150:$M$2000,4,FALSE),"")</f>
        <v/>
      </c>
      <c r="H1149" s="166" t="str">
        <f>IF(E1149="謝金",VLOOKUP(E1149,支出入力表!F1150:$M$2000,5,FALSE),"")</f>
        <v/>
      </c>
      <c r="I1149" s="167" t="str">
        <f>IF(E1149="謝金",VLOOKUP(E1149,支出入力表!F1150:$M$2000,6,FALSE),"")</f>
        <v/>
      </c>
      <c r="J1149" s="167" t="str">
        <f>IF(E1149="謝金",VLOOKUP(E1149,支出入力表!F1150:$M$2000,7,FALSE),"")</f>
        <v/>
      </c>
      <c r="K1149" s="168" t="str">
        <f>IF(E1149="謝金",VLOOKUP(E1149,支出入力表!F1150:$M$2000,8,FALSE),"")</f>
        <v/>
      </c>
    </row>
    <row r="1150" spans="2:11" x14ac:dyDescent="0.55000000000000004">
      <c r="B1150" s="178" t="str">
        <f>IF(E1150="謝金",支出入力表!A1151,"")</f>
        <v/>
      </c>
      <c r="C1150" s="164" t="str">
        <f>IF(E1150="謝金",支出入力表!C1151,"")</f>
        <v/>
      </c>
      <c r="D1150" s="165" t="str">
        <f>IF(支出入力表!E1151="謝金","謝金","")</f>
        <v/>
      </c>
      <c r="E1150" s="165" t="str">
        <f>IF(支出入力表!F1151="謝金","謝金","")</f>
        <v/>
      </c>
      <c r="F1150" s="164" t="str">
        <f>IF(E1150="謝金",VLOOKUP(E1150,支出入力表!F1151:$M$2000,3,FALSE),"")</f>
        <v/>
      </c>
      <c r="G1150" s="164" t="str">
        <f>IF(E1150="謝金",VLOOKUP(E1150,支出入力表!F1151:$M$2000,4,FALSE),"")</f>
        <v/>
      </c>
      <c r="H1150" s="166" t="str">
        <f>IF(E1150="謝金",VLOOKUP(E1150,支出入力表!F1151:$M$2000,5,FALSE),"")</f>
        <v/>
      </c>
      <c r="I1150" s="167" t="str">
        <f>IF(E1150="謝金",VLOOKUP(E1150,支出入力表!F1151:$M$2000,6,FALSE),"")</f>
        <v/>
      </c>
      <c r="J1150" s="167" t="str">
        <f>IF(E1150="謝金",VLOOKUP(E1150,支出入力表!F1151:$M$2000,7,FALSE),"")</f>
        <v/>
      </c>
      <c r="K1150" s="168" t="str">
        <f>IF(E1150="謝金",VLOOKUP(E1150,支出入力表!F1151:$M$2000,8,FALSE),"")</f>
        <v/>
      </c>
    </row>
    <row r="1151" spans="2:11" x14ac:dyDescent="0.55000000000000004">
      <c r="B1151" s="178" t="str">
        <f>IF(E1151="謝金",支出入力表!A1152,"")</f>
        <v/>
      </c>
      <c r="C1151" s="164" t="str">
        <f>IF(E1151="謝金",支出入力表!C1152,"")</f>
        <v/>
      </c>
      <c r="D1151" s="165" t="str">
        <f>IF(支出入力表!E1152="謝金","謝金","")</f>
        <v/>
      </c>
      <c r="E1151" s="165" t="str">
        <f>IF(支出入力表!F1152="謝金","謝金","")</f>
        <v/>
      </c>
      <c r="F1151" s="164" t="str">
        <f>IF(E1151="謝金",VLOOKUP(E1151,支出入力表!F1152:$M$2000,3,FALSE),"")</f>
        <v/>
      </c>
      <c r="G1151" s="164" t="str">
        <f>IF(E1151="謝金",VLOOKUP(E1151,支出入力表!F1152:$M$2000,4,FALSE),"")</f>
        <v/>
      </c>
      <c r="H1151" s="166" t="str">
        <f>IF(E1151="謝金",VLOOKUP(E1151,支出入力表!F1152:$M$2000,5,FALSE),"")</f>
        <v/>
      </c>
      <c r="I1151" s="167" t="str">
        <f>IF(E1151="謝金",VLOOKUP(E1151,支出入力表!F1152:$M$2000,6,FALSE),"")</f>
        <v/>
      </c>
      <c r="J1151" s="167" t="str">
        <f>IF(E1151="謝金",VLOOKUP(E1151,支出入力表!F1152:$M$2000,7,FALSE),"")</f>
        <v/>
      </c>
      <c r="K1151" s="168" t="str">
        <f>IF(E1151="謝金",VLOOKUP(E1151,支出入力表!F1152:$M$2000,8,FALSE),"")</f>
        <v/>
      </c>
    </row>
    <row r="1152" spans="2:11" x14ac:dyDescent="0.55000000000000004">
      <c r="B1152" s="178" t="str">
        <f>IF(E1152="謝金",支出入力表!A1153,"")</f>
        <v/>
      </c>
      <c r="C1152" s="164" t="str">
        <f>IF(E1152="謝金",支出入力表!C1153,"")</f>
        <v/>
      </c>
      <c r="D1152" s="165" t="str">
        <f>IF(支出入力表!E1153="謝金","謝金","")</f>
        <v/>
      </c>
      <c r="E1152" s="165" t="str">
        <f>IF(支出入力表!F1153="謝金","謝金","")</f>
        <v/>
      </c>
      <c r="F1152" s="164" t="str">
        <f>IF(E1152="謝金",VLOOKUP(E1152,支出入力表!F1153:$M$2000,3,FALSE),"")</f>
        <v/>
      </c>
      <c r="G1152" s="164" t="str">
        <f>IF(E1152="謝金",VLOOKUP(E1152,支出入力表!F1153:$M$2000,4,FALSE),"")</f>
        <v/>
      </c>
      <c r="H1152" s="166" t="str">
        <f>IF(E1152="謝金",VLOOKUP(E1152,支出入力表!F1153:$M$2000,5,FALSE),"")</f>
        <v/>
      </c>
      <c r="I1152" s="167" t="str">
        <f>IF(E1152="謝金",VLOOKUP(E1152,支出入力表!F1153:$M$2000,6,FALSE),"")</f>
        <v/>
      </c>
      <c r="J1152" s="167" t="str">
        <f>IF(E1152="謝金",VLOOKUP(E1152,支出入力表!F1153:$M$2000,7,FALSE),"")</f>
        <v/>
      </c>
      <c r="K1152" s="168" t="str">
        <f>IF(E1152="謝金",VLOOKUP(E1152,支出入力表!F1153:$M$2000,8,FALSE),"")</f>
        <v/>
      </c>
    </row>
    <row r="1153" spans="2:11" x14ac:dyDescent="0.55000000000000004">
      <c r="B1153" s="178" t="str">
        <f>IF(E1153="謝金",支出入力表!A1154,"")</f>
        <v/>
      </c>
      <c r="C1153" s="164" t="str">
        <f>IF(E1153="謝金",支出入力表!C1154,"")</f>
        <v/>
      </c>
      <c r="D1153" s="165" t="str">
        <f>IF(支出入力表!E1154="謝金","謝金","")</f>
        <v/>
      </c>
      <c r="E1153" s="165" t="str">
        <f>IF(支出入力表!F1154="謝金","謝金","")</f>
        <v/>
      </c>
      <c r="F1153" s="164" t="str">
        <f>IF(E1153="謝金",VLOOKUP(E1153,支出入力表!F1154:$M$2000,3,FALSE),"")</f>
        <v/>
      </c>
      <c r="G1153" s="164" t="str">
        <f>IF(E1153="謝金",VLOOKUP(E1153,支出入力表!F1154:$M$2000,4,FALSE),"")</f>
        <v/>
      </c>
      <c r="H1153" s="166" t="str">
        <f>IF(E1153="謝金",VLOOKUP(E1153,支出入力表!F1154:$M$2000,5,FALSE),"")</f>
        <v/>
      </c>
      <c r="I1153" s="167" t="str">
        <f>IF(E1153="謝金",VLOOKUP(E1153,支出入力表!F1154:$M$2000,6,FALSE),"")</f>
        <v/>
      </c>
      <c r="J1153" s="167" t="str">
        <f>IF(E1153="謝金",VLOOKUP(E1153,支出入力表!F1154:$M$2000,7,FALSE),"")</f>
        <v/>
      </c>
      <c r="K1153" s="168" t="str">
        <f>IF(E1153="謝金",VLOOKUP(E1153,支出入力表!F1154:$M$2000,8,FALSE),"")</f>
        <v/>
      </c>
    </row>
    <row r="1154" spans="2:11" x14ac:dyDescent="0.55000000000000004">
      <c r="B1154" s="178" t="str">
        <f>IF(E1154="謝金",支出入力表!A1155,"")</f>
        <v/>
      </c>
      <c r="C1154" s="164" t="str">
        <f>IF(E1154="謝金",支出入力表!C1155,"")</f>
        <v/>
      </c>
      <c r="D1154" s="165" t="str">
        <f>IF(支出入力表!E1155="謝金","謝金","")</f>
        <v/>
      </c>
      <c r="E1154" s="165" t="str">
        <f>IF(支出入力表!F1155="謝金","謝金","")</f>
        <v/>
      </c>
      <c r="F1154" s="164" t="str">
        <f>IF(E1154="謝金",VLOOKUP(E1154,支出入力表!F1155:$M$2000,3,FALSE),"")</f>
        <v/>
      </c>
      <c r="G1154" s="164" t="str">
        <f>IF(E1154="謝金",VLOOKUP(E1154,支出入力表!F1155:$M$2000,4,FALSE),"")</f>
        <v/>
      </c>
      <c r="H1154" s="166" t="str">
        <f>IF(E1154="謝金",VLOOKUP(E1154,支出入力表!F1155:$M$2000,5,FALSE),"")</f>
        <v/>
      </c>
      <c r="I1154" s="167" t="str">
        <f>IF(E1154="謝金",VLOOKUP(E1154,支出入力表!F1155:$M$2000,6,FALSE),"")</f>
        <v/>
      </c>
      <c r="J1154" s="167" t="str">
        <f>IF(E1154="謝金",VLOOKUP(E1154,支出入力表!F1155:$M$2000,7,FALSE),"")</f>
        <v/>
      </c>
      <c r="K1154" s="168" t="str">
        <f>IF(E1154="謝金",VLOOKUP(E1154,支出入力表!F1155:$M$2000,8,FALSE),"")</f>
        <v/>
      </c>
    </row>
    <row r="1155" spans="2:11" x14ac:dyDescent="0.55000000000000004">
      <c r="B1155" s="178" t="str">
        <f>IF(E1155="謝金",支出入力表!A1156,"")</f>
        <v/>
      </c>
      <c r="C1155" s="164" t="str">
        <f>IF(E1155="謝金",支出入力表!C1156,"")</f>
        <v/>
      </c>
      <c r="D1155" s="165" t="str">
        <f>IF(支出入力表!E1156="謝金","謝金","")</f>
        <v/>
      </c>
      <c r="E1155" s="165" t="str">
        <f>IF(支出入力表!F1156="謝金","謝金","")</f>
        <v/>
      </c>
      <c r="F1155" s="164" t="str">
        <f>IF(E1155="謝金",VLOOKUP(E1155,支出入力表!F1156:$M$2000,3,FALSE),"")</f>
        <v/>
      </c>
      <c r="G1155" s="164" t="str">
        <f>IF(E1155="謝金",VLOOKUP(E1155,支出入力表!F1156:$M$2000,4,FALSE),"")</f>
        <v/>
      </c>
      <c r="H1155" s="166" t="str">
        <f>IF(E1155="謝金",VLOOKUP(E1155,支出入力表!F1156:$M$2000,5,FALSE),"")</f>
        <v/>
      </c>
      <c r="I1155" s="167" t="str">
        <f>IF(E1155="謝金",VLOOKUP(E1155,支出入力表!F1156:$M$2000,6,FALSE),"")</f>
        <v/>
      </c>
      <c r="J1155" s="167" t="str">
        <f>IF(E1155="謝金",VLOOKUP(E1155,支出入力表!F1156:$M$2000,7,FALSE),"")</f>
        <v/>
      </c>
      <c r="K1155" s="168" t="str">
        <f>IF(E1155="謝金",VLOOKUP(E1155,支出入力表!F1156:$M$2000,8,FALSE),"")</f>
        <v/>
      </c>
    </row>
    <row r="1156" spans="2:11" x14ac:dyDescent="0.55000000000000004">
      <c r="B1156" s="178" t="str">
        <f>IF(E1156="謝金",支出入力表!A1157,"")</f>
        <v/>
      </c>
      <c r="C1156" s="164" t="str">
        <f>IF(E1156="謝金",支出入力表!C1157,"")</f>
        <v/>
      </c>
      <c r="D1156" s="165" t="str">
        <f>IF(支出入力表!E1157="謝金","謝金","")</f>
        <v/>
      </c>
      <c r="E1156" s="165" t="str">
        <f>IF(支出入力表!F1157="謝金","謝金","")</f>
        <v/>
      </c>
      <c r="F1156" s="164" t="str">
        <f>IF(E1156="謝金",VLOOKUP(E1156,支出入力表!F1157:$M$2000,3,FALSE),"")</f>
        <v/>
      </c>
      <c r="G1156" s="164" t="str">
        <f>IF(E1156="謝金",VLOOKUP(E1156,支出入力表!F1157:$M$2000,4,FALSE),"")</f>
        <v/>
      </c>
      <c r="H1156" s="166" t="str">
        <f>IF(E1156="謝金",VLOOKUP(E1156,支出入力表!F1157:$M$2000,5,FALSE),"")</f>
        <v/>
      </c>
      <c r="I1156" s="167" t="str">
        <f>IF(E1156="謝金",VLOOKUP(E1156,支出入力表!F1157:$M$2000,6,FALSE),"")</f>
        <v/>
      </c>
      <c r="J1156" s="167" t="str">
        <f>IF(E1156="謝金",VLOOKUP(E1156,支出入力表!F1157:$M$2000,7,FALSE),"")</f>
        <v/>
      </c>
      <c r="K1156" s="168" t="str">
        <f>IF(E1156="謝金",VLOOKUP(E1156,支出入力表!F1157:$M$2000,8,FALSE),"")</f>
        <v/>
      </c>
    </row>
    <row r="1157" spans="2:11" x14ac:dyDescent="0.55000000000000004">
      <c r="B1157" s="178" t="str">
        <f>IF(E1157="謝金",支出入力表!A1158,"")</f>
        <v/>
      </c>
      <c r="C1157" s="164" t="str">
        <f>IF(E1157="謝金",支出入力表!C1158,"")</f>
        <v/>
      </c>
      <c r="D1157" s="165" t="str">
        <f>IF(支出入力表!E1158="謝金","謝金","")</f>
        <v/>
      </c>
      <c r="E1157" s="165" t="str">
        <f>IF(支出入力表!F1158="謝金","謝金","")</f>
        <v/>
      </c>
      <c r="F1157" s="164" t="str">
        <f>IF(E1157="謝金",VLOOKUP(E1157,支出入力表!F1158:$M$2000,3,FALSE),"")</f>
        <v/>
      </c>
      <c r="G1157" s="164" t="str">
        <f>IF(E1157="謝金",VLOOKUP(E1157,支出入力表!F1158:$M$2000,4,FALSE),"")</f>
        <v/>
      </c>
      <c r="H1157" s="166" t="str">
        <f>IF(E1157="謝金",VLOOKUP(E1157,支出入力表!F1158:$M$2000,5,FALSE),"")</f>
        <v/>
      </c>
      <c r="I1157" s="167" t="str">
        <f>IF(E1157="謝金",VLOOKUP(E1157,支出入力表!F1158:$M$2000,6,FALSE),"")</f>
        <v/>
      </c>
      <c r="J1157" s="167" t="str">
        <f>IF(E1157="謝金",VLOOKUP(E1157,支出入力表!F1158:$M$2000,7,FALSE),"")</f>
        <v/>
      </c>
      <c r="K1157" s="168" t="str">
        <f>IF(E1157="謝金",VLOOKUP(E1157,支出入力表!F1158:$M$2000,8,FALSE),"")</f>
        <v/>
      </c>
    </row>
    <row r="1158" spans="2:11" x14ac:dyDescent="0.55000000000000004">
      <c r="B1158" s="178" t="str">
        <f>IF(E1158="謝金",支出入力表!A1159,"")</f>
        <v/>
      </c>
      <c r="C1158" s="164" t="str">
        <f>IF(E1158="謝金",支出入力表!C1159,"")</f>
        <v/>
      </c>
      <c r="D1158" s="165" t="str">
        <f>IF(支出入力表!E1159="謝金","謝金","")</f>
        <v/>
      </c>
      <c r="E1158" s="165" t="str">
        <f>IF(支出入力表!F1159="謝金","謝金","")</f>
        <v/>
      </c>
      <c r="F1158" s="164" t="str">
        <f>IF(E1158="謝金",VLOOKUP(E1158,支出入力表!F1159:$M$2000,3,FALSE),"")</f>
        <v/>
      </c>
      <c r="G1158" s="164" t="str">
        <f>IF(E1158="謝金",VLOOKUP(E1158,支出入力表!F1159:$M$2000,4,FALSE),"")</f>
        <v/>
      </c>
      <c r="H1158" s="166" t="str">
        <f>IF(E1158="謝金",VLOOKUP(E1158,支出入力表!F1159:$M$2000,5,FALSE),"")</f>
        <v/>
      </c>
      <c r="I1158" s="167" t="str">
        <f>IF(E1158="謝金",VLOOKUP(E1158,支出入力表!F1159:$M$2000,6,FALSE),"")</f>
        <v/>
      </c>
      <c r="J1158" s="167" t="str">
        <f>IF(E1158="謝金",VLOOKUP(E1158,支出入力表!F1159:$M$2000,7,FALSE),"")</f>
        <v/>
      </c>
      <c r="K1158" s="168" t="str">
        <f>IF(E1158="謝金",VLOOKUP(E1158,支出入力表!F1159:$M$2000,8,FALSE),"")</f>
        <v/>
      </c>
    </row>
    <row r="1159" spans="2:11" x14ac:dyDescent="0.55000000000000004">
      <c r="B1159" s="178" t="str">
        <f>IF(E1159="謝金",支出入力表!A1160,"")</f>
        <v/>
      </c>
      <c r="C1159" s="164" t="str">
        <f>IF(E1159="謝金",支出入力表!C1160,"")</f>
        <v/>
      </c>
      <c r="D1159" s="165" t="str">
        <f>IF(支出入力表!E1160="謝金","謝金","")</f>
        <v/>
      </c>
      <c r="E1159" s="165" t="str">
        <f>IF(支出入力表!F1160="謝金","謝金","")</f>
        <v/>
      </c>
      <c r="F1159" s="164" t="str">
        <f>IF(E1159="謝金",VLOOKUP(E1159,支出入力表!F1160:$M$2000,3,FALSE),"")</f>
        <v/>
      </c>
      <c r="G1159" s="164" t="str">
        <f>IF(E1159="謝金",VLOOKUP(E1159,支出入力表!F1160:$M$2000,4,FALSE),"")</f>
        <v/>
      </c>
      <c r="H1159" s="166" t="str">
        <f>IF(E1159="謝金",VLOOKUP(E1159,支出入力表!F1160:$M$2000,5,FALSE),"")</f>
        <v/>
      </c>
      <c r="I1159" s="167" t="str">
        <f>IF(E1159="謝金",VLOOKUP(E1159,支出入力表!F1160:$M$2000,6,FALSE),"")</f>
        <v/>
      </c>
      <c r="J1159" s="167" t="str">
        <f>IF(E1159="謝金",VLOOKUP(E1159,支出入力表!F1160:$M$2000,7,FALSE),"")</f>
        <v/>
      </c>
      <c r="K1159" s="168" t="str">
        <f>IF(E1159="謝金",VLOOKUP(E1159,支出入力表!F1160:$M$2000,8,FALSE),"")</f>
        <v/>
      </c>
    </row>
    <row r="1160" spans="2:11" x14ac:dyDescent="0.55000000000000004">
      <c r="B1160" s="178" t="str">
        <f>IF(E1160="謝金",支出入力表!A1161,"")</f>
        <v/>
      </c>
      <c r="C1160" s="164" t="str">
        <f>IF(E1160="謝金",支出入力表!C1161,"")</f>
        <v/>
      </c>
      <c r="D1160" s="165" t="str">
        <f>IF(支出入力表!E1161="謝金","謝金","")</f>
        <v/>
      </c>
      <c r="E1160" s="165" t="str">
        <f>IF(支出入力表!F1161="謝金","謝金","")</f>
        <v/>
      </c>
      <c r="F1160" s="164" t="str">
        <f>IF(E1160="謝金",VLOOKUP(E1160,支出入力表!F1161:$M$2000,3,FALSE),"")</f>
        <v/>
      </c>
      <c r="G1160" s="164" t="str">
        <f>IF(E1160="謝金",VLOOKUP(E1160,支出入力表!F1161:$M$2000,4,FALSE),"")</f>
        <v/>
      </c>
      <c r="H1160" s="166" t="str">
        <f>IF(E1160="謝金",VLOOKUP(E1160,支出入力表!F1161:$M$2000,5,FALSE),"")</f>
        <v/>
      </c>
      <c r="I1160" s="167" t="str">
        <f>IF(E1160="謝金",VLOOKUP(E1160,支出入力表!F1161:$M$2000,6,FALSE),"")</f>
        <v/>
      </c>
      <c r="J1160" s="167" t="str">
        <f>IF(E1160="謝金",VLOOKUP(E1160,支出入力表!F1161:$M$2000,7,FALSE),"")</f>
        <v/>
      </c>
      <c r="K1160" s="168" t="str">
        <f>IF(E1160="謝金",VLOOKUP(E1160,支出入力表!F1161:$M$2000,8,FALSE),"")</f>
        <v/>
      </c>
    </row>
    <row r="1161" spans="2:11" x14ac:dyDescent="0.55000000000000004">
      <c r="B1161" s="178" t="str">
        <f>IF(E1161="謝金",支出入力表!A1162,"")</f>
        <v/>
      </c>
      <c r="C1161" s="164" t="str">
        <f>IF(E1161="謝金",支出入力表!C1162,"")</f>
        <v/>
      </c>
      <c r="D1161" s="165" t="str">
        <f>IF(支出入力表!E1162="謝金","謝金","")</f>
        <v/>
      </c>
      <c r="E1161" s="165" t="str">
        <f>IF(支出入力表!F1162="謝金","謝金","")</f>
        <v/>
      </c>
      <c r="F1161" s="164" t="str">
        <f>IF(E1161="謝金",VLOOKUP(E1161,支出入力表!F1162:$M$2000,3,FALSE),"")</f>
        <v/>
      </c>
      <c r="G1161" s="164" t="str">
        <f>IF(E1161="謝金",VLOOKUP(E1161,支出入力表!F1162:$M$2000,4,FALSE),"")</f>
        <v/>
      </c>
      <c r="H1161" s="166" t="str">
        <f>IF(E1161="謝金",VLOOKUP(E1161,支出入力表!F1162:$M$2000,5,FALSE),"")</f>
        <v/>
      </c>
      <c r="I1161" s="167" t="str">
        <f>IF(E1161="謝金",VLOOKUP(E1161,支出入力表!F1162:$M$2000,6,FALSE),"")</f>
        <v/>
      </c>
      <c r="J1161" s="167" t="str">
        <f>IF(E1161="謝金",VLOOKUP(E1161,支出入力表!F1162:$M$2000,7,FALSE),"")</f>
        <v/>
      </c>
      <c r="K1161" s="168" t="str">
        <f>IF(E1161="謝金",VLOOKUP(E1161,支出入力表!F1162:$M$2000,8,FALSE),"")</f>
        <v/>
      </c>
    </row>
    <row r="1162" spans="2:11" x14ac:dyDescent="0.55000000000000004">
      <c r="B1162" s="178" t="str">
        <f>IF(E1162="謝金",支出入力表!A1163,"")</f>
        <v/>
      </c>
      <c r="C1162" s="164" t="str">
        <f>IF(E1162="謝金",支出入力表!C1163,"")</f>
        <v/>
      </c>
      <c r="D1162" s="165" t="str">
        <f>IF(支出入力表!E1163="謝金","謝金","")</f>
        <v/>
      </c>
      <c r="E1162" s="165" t="str">
        <f>IF(支出入力表!F1163="謝金","謝金","")</f>
        <v/>
      </c>
      <c r="F1162" s="164" t="str">
        <f>IF(E1162="謝金",VLOOKUP(E1162,支出入力表!F1163:$M$2000,3,FALSE),"")</f>
        <v/>
      </c>
      <c r="G1162" s="164" t="str">
        <f>IF(E1162="謝金",VLOOKUP(E1162,支出入力表!F1163:$M$2000,4,FALSE),"")</f>
        <v/>
      </c>
      <c r="H1162" s="166" t="str">
        <f>IF(E1162="謝金",VLOOKUP(E1162,支出入力表!F1163:$M$2000,5,FALSE),"")</f>
        <v/>
      </c>
      <c r="I1162" s="167" t="str">
        <f>IF(E1162="謝金",VLOOKUP(E1162,支出入力表!F1163:$M$2000,6,FALSE),"")</f>
        <v/>
      </c>
      <c r="J1162" s="167" t="str">
        <f>IF(E1162="謝金",VLOOKUP(E1162,支出入力表!F1163:$M$2000,7,FALSE),"")</f>
        <v/>
      </c>
      <c r="K1162" s="168" t="str">
        <f>IF(E1162="謝金",VLOOKUP(E1162,支出入力表!F1163:$M$2000,8,FALSE),"")</f>
        <v/>
      </c>
    </row>
    <row r="1163" spans="2:11" x14ac:dyDescent="0.55000000000000004">
      <c r="B1163" s="178" t="str">
        <f>IF(E1163="謝金",支出入力表!A1164,"")</f>
        <v/>
      </c>
      <c r="C1163" s="164" t="str">
        <f>IF(E1163="謝金",支出入力表!C1164,"")</f>
        <v/>
      </c>
      <c r="D1163" s="165" t="str">
        <f>IF(支出入力表!E1164="謝金","謝金","")</f>
        <v/>
      </c>
      <c r="E1163" s="165" t="str">
        <f>IF(支出入力表!F1164="謝金","謝金","")</f>
        <v/>
      </c>
      <c r="F1163" s="164" t="str">
        <f>IF(E1163="謝金",VLOOKUP(E1163,支出入力表!F1164:$M$2000,3,FALSE),"")</f>
        <v/>
      </c>
      <c r="G1163" s="164" t="str">
        <f>IF(E1163="謝金",VLOOKUP(E1163,支出入力表!F1164:$M$2000,4,FALSE),"")</f>
        <v/>
      </c>
      <c r="H1163" s="166" t="str">
        <f>IF(E1163="謝金",VLOOKUP(E1163,支出入力表!F1164:$M$2000,5,FALSE),"")</f>
        <v/>
      </c>
      <c r="I1163" s="167" t="str">
        <f>IF(E1163="謝金",VLOOKUP(E1163,支出入力表!F1164:$M$2000,6,FALSE),"")</f>
        <v/>
      </c>
      <c r="J1163" s="167" t="str">
        <f>IF(E1163="謝金",VLOOKUP(E1163,支出入力表!F1164:$M$2000,7,FALSE),"")</f>
        <v/>
      </c>
      <c r="K1163" s="168" t="str">
        <f>IF(E1163="謝金",VLOOKUP(E1163,支出入力表!F1164:$M$2000,8,FALSE),"")</f>
        <v/>
      </c>
    </row>
    <row r="1164" spans="2:11" x14ac:dyDescent="0.55000000000000004">
      <c r="B1164" s="178" t="str">
        <f>IF(E1164="謝金",支出入力表!A1165,"")</f>
        <v/>
      </c>
      <c r="C1164" s="164" t="str">
        <f>IF(E1164="謝金",支出入力表!C1165,"")</f>
        <v/>
      </c>
      <c r="D1164" s="165" t="str">
        <f>IF(支出入力表!E1165="謝金","謝金","")</f>
        <v/>
      </c>
      <c r="E1164" s="165" t="str">
        <f>IF(支出入力表!F1165="謝金","謝金","")</f>
        <v/>
      </c>
      <c r="F1164" s="164" t="str">
        <f>IF(E1164="謝金",VLOOKUP(E1164,支出入力表!F1165:$M$2000,3,FALSE),"")</f>
        <v/>
      </c>
      <c r="G1164" s="164" t="str">
        <f>IF(E1164="謝金",VLOOKUP(E1164,支出入力表!F1165:$M$2000,4,FALSE),"")</f>
        <v/>
      </c>
      <c r="H1164" s="166" t="str">
        <f>IF(E1164="謝金",VLOOKUP(E1164,支出入力表!F1165:$M$2000,5,FALSE),"")</f>
        <v/>
      </c>
      <c r="I1164" s="167" t="str">
        <f>IF(E1164="謝金",VLOOKUP(E1164,支出入力表!F1165:$M$2000,6,FALSE),"")</f>
        <v/>
      </c>
      <c r="J1164" s="167" t="str">
        <f>IF(E1164="謝金",VLOOKUP(E1164,支出入力表!F1165:$M$2000,7,FALSE),"")</f>
        <v/>
      </c>
      <c r="K1164" s="168" t="str">
        <f>IF(E1164="謝金",VLOOKUP(E1164,支出入力表!F1165:$M$2000,8,FALSE),"")</f>
        <v/>
      </c>
    </row>
    <row r="1165" spans="2:11" x14ac:dyDescent="0.55000000000000004">
      <c r="B1165" s="178" t="str">
        <f>IF(E1165="謝金",支出入力表!A1166,"")</f>
        <v/>
      </c>
      <c r="C1165" s="164" t="str">
        <f>IF(E1165="謝金",支出入力表!C1166,"")</f>
        <v/>
      </c>
      <c r="D1165" s="165" t="str">
        <f>IF(支出入力表!E1166="謝金","謝金","")</f>
        <v/>
      </c>
      <c r="E1165" s="165" t="str">
        <f>IF(支出入力表!F1166="謝金","謝金","")</f>
        <v/>
      </c>
      <c r="F1165" s="164" t="str">
        <f>IF(E1165="謝金",VLOOKUP(E1165,支出入力表!F1166:$M$2000,3,FALSE),"")</f>
        <v/>
      </c>
      <c r="G1165" s="164" t="str">
        <f>IF(E1165="謝金",VLOOKUP(E1165,支出入力表!F1166:$M$2000,4,FALSE),"")</f>
        <v/>
      </c>
      <c r="H1165" s="166" t="str">
        <f>IF(E1165="謝金",VLOOKUP(E1165,支出入力表!F1166:$M$2000,5,FALSE),"")</f>
        <v/>
      </c>
      <c r="I1165" s="167" t="str">
        <f>IF(E1165="謝金",VLOOKUP(E1165,支出入力表!F1166:$M$2000,6,FALSE),"")</f>
        <v/>
      </c>
      <c r="J1165" s="167" t="str">
        <f>IF(E1165="謝金",VLOOKUP(E1165,支出入力表!F1166:$M$2000,7,FALSE),"")</f>
        <v/>
      </c>
      <c r="K1165" s="168" t="str">
        <f>IF(E1165="謝金",VLOOKUP(E1165,支出入力表!F1166:$M$2000,8,FALSE),"")</f>
        <v/>
      </c>
    </row>
    <row r="1166" spans="2:11" x14ac:dyDescent="0.55000000000000004">
      <c r="B1166" s="178" t="str">
        <f>IF(E1166="謝金",支出入力表!A1167,"")</f>
        <v/>
      </c>
      <c r="C1166" s="164" t="str">
        <f>IF(E1166="謝金",支出入力表!C1167,"")</f>
        <v/>
      </c>
      <c r="D1166" s="165" t="str">
        <f>IF(支出入力表!E1167="謝金","謝金","")</f>
        <v/>
      </c>
      <c r="E1166" s="165" t="str">
        <f>IF(支出入力表!F1167="謝金","謝金","")</f>
        <v/>
      </c>
      <c r="F1166" s="164" t="str">
        <f>IF(E1166="謝金",VLOOKUP(E1166,支出入力表!F1167:$M$2000,3,FALSE),"")</f>
        <v/>
      </c>
      <c r="G1166" s="164" t="str">
        <f>IF(E1166="謝金",VLOOKUP(E1166,支出入力表!F1167:$M$2000,4,FALSE),"")</f>
        <v/>
      </c>
      <c r="H1166" s="166" t="str">
        <f>IF(E1166="謝金",VLOOKUP(E1166,支出入力表!F1167:$M$2000,5,FALSE),"")</f>
        <v/>
      </c>
      <c r="I1166" s="167" t="str">
        <f>IF(E1166="謝金",VLOOKUP(E1166,支出入力表!F1167:$M$2000,6,FALSE),"")</f>
        <v/>
      </c>
      <c r="J1166" s="167" t="str">
        <f>IF(E1166="謝金",VLOOKUP(E1166,支出入力表!F1167:$M$2000,7,FALSE),"")</f>
        <v/>
      </c>
      <c r="K1166" s="168" t="str">
        <f>IF(E1166="謝金",VLOOKUP(E1166,支出入力表!F1167:$M$2000,8,FALSE),"")</f>
        <v/>
      </c>
    </row>
    <row r="1167" spans="2:11" x14ac:dyDescent="0.55000000000000004">
      <c r="B1167" s="178" t="str">
        <f>IF(E1167="謝金",支出入力表!A1168,"")</f>
        <v/>
      </c>
      <c r="C1167" s="164" t="str">
        <f>IF(E1167="謝金",支出入力表!C1168,"")</f>
        <v/>
      </c>
      <c r="D1167" s="165" t="str">
        <f>IF(支出入力表!E1168="謝金","謝金","")</f>
        <v/>
      </c>
      <c r="E1167" s="165" t="str">
        <f>IF(支出入力表!F1168="謝金","謝金","")</f>
        <v/>
      </c>
      <c r="F1167" s="164" t="str">
        <f>IF(E1167="謝金",VLOOKUP(E1167,支出入力表!F1168:$M$2000,3,FALSE),"")</f>
        <v/>
      </c>
      <c r="G1167" s="164" t="str">
        <f>IF(E1167="謝金",VLOOKUP(E1167,支出入力表!F1168:$M$2000,4,FALSE),"")</f>
        <v/>
      </c>
      <c r="H1167" s="166" t="str">
        <f>IF(E1167="謝金",VLOOKUP(E1167,支出入力表!F1168:$M$2000,5,FALSE),"")</f>
        <v/>
      </c>
      <c r="I1167" s="167" t="str">
        <f>IF(E1167="謝金",VLOOKUP(E1167,支出入力表!F1168:$M$2000,6,FALSE),"")</f>
        <v/>
      </c>
      <c r="J1167" s="167" t="str">
        <f>IF(E1167="謝金",VLOOKUP(E1167,支出入力表!F1168:$M$2000,7,FALSE),"")</f>
        <v/>
      </c>
      <c r="K1167" s="168" t="str">
        <f>IF(E1167="謝金",VLOOKUP(E1167,支出入力表!F1168:$M$2000,8,FALSE),"")</f>
        <v/>
      </c>
    </row>
    <row r="1168" spans="2:11" x14ac:dyDescent="0.55000000000000004">
      <c r="B1168" s="178" t="str">
        <f>IF(E1168="謝金",支出入力表!A1169,"")</f>
        <v/>
      </c>
      <c r="C1168" s="164" t="str">
        <f>IF(E1168="謝金",支出入力表!C1169,"")</f>
        <v/>
      </c>
      <c r="D1168" s="165" t="str">
        <f>IF(支出入力表!E1169="謝金","謝金","")</f>
        <v/>
      </c>
      <c r="E1168" s="165" t="str">
        <f>IF(支出入力表!F1169="謝金","謝金","")</f>
        <v/>
      </c>
      <c r="F1168" s="164" t="str">
        <f>IF(E1168="謝金",VLOOKUP(E1168,支出入力表!F1169:$M$2000,3,FALSE),"")</f>
        <v/>
      </c>
      <c r="G1168" s="164" t="str">
        <f>IF(E1168="謝金",VLOOKUP(E1168,支出入力表!F1169:$M$2000,4,FALSE),"")</f>
        <v/>
      </c>
      <c r="H1168" s="166" t="str">
        <f>IF(E1168="謝金",VLOOKUP(E1168,支出入力表!F1169:$M$2000,5,FALSE),"")</f>
        <v/>
      </c>
      <c r="I1168" s="167" t="str">
        <f>IF(E1168="謝金",VLOOKUP(E1168,支出入力表!F1169:$M$2000,6,FALSE),"")</f>
        <v/>
      </c>
      <c r="J1168" s="167" t="str">
        <f>IF(E1168="謝金",VLOOKUP(E1168,支出入力表!F1169:$M$2000,7,FALSE),"")</f>
        <v/>
      </c>
      <c r="K1168" s="168" t="str">
        <f>IF(E1168="謝金",VLOOKUP(E1168,支出入力表!F1169:$M$2000,8,FALSE),"")</f>
        <v/>
      </c>
    </row>
    <row r="1169" spans="2:11" x14ac:dyDescent="0.55000000000000004">
      <c r="B1169" s="178" t="str">
        <f>IF(E1169="謝金",支出入力表!A1170,"")</f>
        <v/>
      </c>
      <c r="C1169" s="164" t="str">
        <f>IF(E1169="謝金",支出入力表!C1170,"")</f>
        <v/>
      </c>
      <c r="D1169" s="165" t="str">
        <f>IF(支出入力表!E1170="謝金","謝金","")</f>
        <v/>
      </c>
      <c r="E1169" s="165" t="str">
        <f>IF(支出入力表!F1170="謝金","謝金","")</f>
        <v/>
      </c>
      <c r="F1169" s="164" t="str">
        <f>IF(E1169="謝金",VLOOKUP(E1169,支出入力表!F1170:$M$2000,3,FALSE),"")</f>
        <v/>
      </c>
      <c r="G1169" s="164" t="str">
        <f>IF(E1169="謝金",VLOOKUP(E1169,支出入力表!F1170:$M$2000,4,FALSE),"")</f>
        <v/>
      </c>
      <c r="H1169" s="166" t="str">
        <f>IF(E1169="謝金",VLOOKUP(E1169,支出入力表!F1170:$M$2000,5,FALSE),"")</f>
        <v/>
      </c>
      <c r="I1169" s="167" t="str">
        <f>IF(E1169="謝金",VLOOKUP(E1169,支出入力表!F1170:$M$2000,6,FALSE),"")</f>
        <v/>
      </c>
      <c r="J1169" s="167" t="str">
        <f>IF(E1169="謝金",VLOOKUP(E1169,支出入力表!F1170:$M$2000,7,FALSE),"")</f>
        <v/>
      </c>
      <c r="K1169" s="168" t="str">
        <f>IF(E1169="謝金",VLOOKUP(E1169,支出入力表!F1170:$M$2000,8,FALSE),"")</f>
        <v/>
      </c>
    </row>
    <row r="1170" spans="2:11" x14ac:dyDescent="0.55000000000000004">
      <c r="B1170" s="178" t="str">
        <f>IF(E1170="謝金",支出入力表!A1171,"")</f>
        <v/>
      </c>
      <c r="C1170" s="164" t="str">
        <f>IF(E1170="謝金",支出入力表!C1171,"")</f>
        <v/>
      </c>
      <c r="D1170" s="165" t="str">
        <f>IF(支出入力表!E1171="謝金","謝金","")</f>
        <v/>
      </c>
      <c r="E1170" s="165" t="str">
        <f>IF(支出入力表!F1171="謝金","謝金","")</f>
        <v/>
      </c>
      <c r="F1170" s="164" t="str">
        <f>IF(E1170="謝金",VLOOKUP(E1170,支出入力表!F1171:$M$2000,3,FALSE),"")</f>
        <v/>
      </c>
      <c r="G1170" s="164" t="str">
        <f>IF(E1170="謝金",VLOOKUP(E1170,支出入力表!F1171:$M$2000,4,FALSE),"")</f>
        <v/>
      </c>
      <c r="H1170" s="166" t="str">
        <f>IF(E1170="謝金",VLOOKUP(E1170,支出入力表!F1171:$M$2000,5,FALSE),"")</f>
        <v/>
      </c>
      <c r="I1170" s="167" t="str">
        <f>IF(E1170="謝金",VLOOKUP(E1170,支出入力表!F1171:$M$2000,6,FALSE),"")</f>
        <v/>
      </c>
      <c r="J1170" s="167" t="str">
        <f>IF(E1170="謝金",VLOOKUP(E1170,支出入力表!F1171:$M$2000,7,FALSE),"")</f>
        <v/>
      </c>
      <c r="K1170" s="168" t="str">
        <f>IF(E1170="謝金",VLOOKUP(E1170,支出入力表!F1171:$M$2000,8,FALSE),"")</f>
        <v/>
      </c>
    </row>
    <row r="1171" spans="2:11" x14ac:dyDescent="0.55000000000000004">
      <c r="B1171" s="178" t="str">
        <f>IF(E1171="謝金",支出入力表!A1172,"")</f>
        <v/>
      </c>
      <c r="C1171" s="164" t="str">
        <f>IF(E1171="謝金",支出入力表!C1172,"")</f>
        <v/>
      </c>
      <c r="D1171" s="165" t="str">
        <f>IF(支出入力表!E1172="謝金","謝金","")</f>
        <v/>
      </c>
      <c r="E1171" s="165" t="str">
        <f>IF(支出入力表!F1172="謝金","謝金","")</f>
        <v/>
      </c>
      <c r="F1171" s="164" t="str">
        <f>IF(E1171="謝金",VLOOKUP(E1171,支出入力表!F1172:$M$2000,3,FALSE),"")</f>
        <v/>
      </c>
      <c r="G1171" s="164" t="str">
        <f>IF(E1171="謝金",VLOOKUP(E1171,支出入力表!F1172:$M$2000,4,FALSE),"")</f>
        <v/>
      </c>
      <c r="H1171" s="166" t="str">
        <f>IF(E1171="謝金",VLOOKUP(E1171,支出入力表!F1172:$M$2000,5,FALSE),"")</f>
        <v/>
      </c>
      <c r="I1171" s="167" t="str">
        <f>IF(E1171="謝金",VLOOKUP(E1171,支出入力表!F1172:$M$2000,6,FALSE),"")</f>
        <v/>
      </c>
      <c r="J1171" s="167" t="str">
        <f>IF(E1171="謝金",VLOOKUP(E1171,支出入力表!F1172:$M$2000,7,FALSE),"")</f>
        <v/>
      </c>
      <c r="K1171" s="168" t="str">
        <f>IF(E1171="謝金",VLOOKUP(E1171,支出入力表!F1172:$M$2000,8,FALSE),"")</f>
        <v/>
      </c>
    </row>
    <row r="1172" spans="2:11" x14ac:dyDescent="0.55000000000000004">
      <c r="B1172" s="178" t="str">
        <f>IF(E1172="謝金",支出入力表!A1173,"")</f>
        <v/>
      </c>
      <c r="C1172" s="164" t="str">
        <f>IF(E1172="謝金",支出入力表!C1173,"")</f>
        <v/>
      </c>
      <c r="D1172" s="165" t="str">
        <f>IF(支出入力表!E1173="謝金","謝金","")</f>
        <v/>
      </c>
      <c r="E1172" s="165" t="str">
        <f>IF(支出入力表!F1173="謝金","謝金","")</f>
        <v/>
      </c>
      <c r="F1172" s="164" t="str">
        <f>IF(E1172="謝金",VLOOKUP(E1172,支出入力表!F1173:$M$2000,3,FALSE),"")</f>
        <v/>
      </c>
      <c r="G1172" s="164" t="str">
        <f>IF(E1172="謝金",VLOOKUP(E1172,支出入力表!F1173:$M$2000,4,FALSE),"")</f>
        <v/>
      </c>
      <c r="H1172" s="166" t="str">
        <f>IF(E1172="謝金",VLOOKUP(E1172,支出入力表!F1173:$M$2000,5,FALSE),"")</f>
        <v/>
      </c>
      <c r="I1172" s="167" t="str">
        <f>IF(E1172="謝金",VLOOKUP(E1172,支出入力表!F1173:$M$2000,6,FALSE),"")</f>
        <v/>
      </c>
      <c r="J1172" s="167" t="str">
        <f>IF(E1172="謝金",VLOOKUP(E1172,支出入力表!F1173:$M$2000,7,FALSE),"")</f>
        <v/>
      </c>
      <c r="K1172" s="168" t="str">
        <f>IF(E1172="謝金",VLOOKUP(E1172,支出入力表!F1173:$M$2000,8,FALSE),"")</f>
        <v/>
      </c>
    </row>
    <row r="1173" spans="2:11" x14ac:dyDescent="0.55000000000000004">
      <c r="B1173" s="178" t="str">
        <f>IF(E1173="謝金",支出入力表!A1174,"")</f>
        <v/>
      </c>
      <c r="C1173" s="164" t="str">
        <f>IF(E1173="謝金",支出入力表!C1174,"")</f>
        <v/>
      </c>
      <c r="D1173" s="165" t="str">
        <f>IF(支出入力表!E1174="謝金","謝金","")</f>
        <v/>
      </c>
      <c r="E1173" s="165" t="str">
        <f>IF(支出入力表!F1174="謝金","謝金","")</f>
        <v/>
      </c>
      <c r="F1173" s="164" t="str">
        <f>IF(E1173="謝金",VLOOKUP(E1173,支出入力表!F1174:$M$2000,3,FALSE),"")</f>
        <v/>
      </c>
      <c r="G1173" s="164" t="str">
        <f>IF(E1173="謝金",VLOOKUP(E1173,支出入力表!F1174:$M$2000,4,FALSE),"")</f>
        <v/>
      </c>
      <c r="H1173" s="166" t="str">
        <f>IF(E1173="謝金",VLOOKUP(E1173,支出入力表!F1174:$M$2000,5,FALSE),"")</f>
        <v/>
      </c>
      <c r="I1173" s="167" t="str">
        <f>IF(E1173="謝金",VLOOKUP(E1173,支出入力表!F1174:$M$2000,6,FALSE),"")</f>
        <v/>
      </c>
      <c r="J1173" s="167" t="str">
        <f>IF(E1173="謝金",VLOOKUP(E1173,支出入力表!F1174:$M$2000,7,FALSE),"")</f>
        <v/>
      </c>
      <c r="K1173" s="168" t="str">
        <f>IF(E1173="謝金",VLOOKUP(E1173,支出入力表!F1174:$M$2000,8,FALSE),"")</f>
        <v/>
      </c>
    </row>
    <row r="1174" spans="2:11" x14ac:dyDescent="0.55000000000000004">
      <c r="B1174" s="178" t="str">
        <f>IF(E1174="謝金",支出入力表!A1175,"")</f>
        <v/>
      </c>
      <c r="C1174" s="164" t="str">
        <f>IF(E1174="謝金",支出入力表!C1175,"")</f>
        <v/>
      </c>
      <c r="D1174" s="165" t="str">
        <f>IF(支出入力表!E1175="謝金","謝金","")</f>
        <v/>
      </c>
      <c r="E1174" s="165" t="str">
        <f>IF(支出入力表!F1175="謝金","謝金","")</f>
        <v/>
      </c>
      <c r="F1174" s="164" t="str">
        <f>IF(E1174="謝金",VLOOKUP(E1174,支出入力表!F1175:$M$2000,3,FALSE),"")</f>
        <v/>
      </c>
      <c r="G1174" s="164" t="str">
        <f>IF(E1174="謝金",VLOOKUP(E1174,支出入力表!F1175:$M$2000,4,FALSE),"")</f>
        <v/>
      </c>
      <c r="H1174" s="166" t="str">
        <f>IF(E1174="謝金",VLOOKUP(E1174,支出入力表!F1175:$M$2000,5,FALSE),"")</f>
        <v/>
      </c>
      <c r="I1174" s="167" t="str">
        <f>IF(E1174="謝金",VLOOKUP(E1174,支出入力表!F1175:$M$2000,6,FALSE),"")</f>
        <v/>
      </c>
      <c r="J1174" s="167" t="str">
        <f>IF(E1174="謝金",VLOOKUP(E1174,支出入力表!F1175:$M$2000,7,FALSE),"")</f>
        <v/>
      </c>
      <c r="K1174" s="168" t="str">
        <f>IF(E1174="謝金",VLOOKUP(E1174,支出入力表!F1175:$M$2000,8,FALSE),"")</f>
        <v/>
      </c>
    </row>
    <row r="1175" spans="2:11" x14ac:dyDescent="0.55000000000000004">
      <c r="B1175" s="178" t="str">
        <f>IF(E1175="謝金",支出入力表!A1176,"")</f>
        <v/>
      </c>
      <c r="C1175" s="164" t="str">
        <f>IF(E1175="謝金",支出入力表!C1176,"")</f>
        <v/>
      </c>
      <c r="D1175" s="165" t="str">
        <f>IF(支出入力表!E1176="謝金","謝金","")</f>
        <v/>
      </c>
      <c r="E1175" s="165" t="str">
        <f>IF(支出入力表!F1176="謝金","謝金","")</f>
        <v/>
      </c>
      <c r="F1175" s="164" t="str">
        <f>IF(E1175="謝金",VLOOKUP(E1175,支出入力表!F1176:$M$2000,3,FALSE),"")</f>
        <v/>
      </c>
      <c r="G1175" s="164" t="str">
        <f>IF(E1175="謝金",VLOOKUP(E1175,支出入力表!F1176:$M$2000,4,FALSE),"")</f>
        <v/>
      </c>
      <c r="H1175" s="166" t="str">
        <f>IF(E1175="謝金",VLOOKUP(E1175,支出入力表!F1176:$M$2000,5,FALSE),"")</f>
        <v/>
      </c>
      <c r="I1175" s="167" t="str">
        <f>IF(E1175="謝金",VLOOKUP(E1175,支出入力表!F1176:$M$2000,6,FALSE),"")</f>
        <v/>
      </c>
      <c r="J1175" s="167" t="str">
        <f>IF(E1175="謝金",VLOOKUP(E1175,支出入力表!F1176:$M$2000,7,FALSE),"")</f>
        <v/>
      </c>
      <c r="K1175" s="168" t="str">
        <f>IF(E1175="謝金",VLOOKUP(E1175,支出入力表!F1176:$M$2000,8,FALSE),"")</f>
        <v/>
      </c>
    </row>
    <row r="1176" spans="2:11" x14ac:dyDescent="0.55000000000000004">
      <c r="B1176" s="178" t="str">
        <f>IF(E1176="謝金",支出入力表!A1177,"")</f>
        <v/>
      </c>
      <c r="C1176" s="164" t="str">
        <f>IF(E1176="謝金",支出入力表!C1177,"")</f>
        <v/>
      </c>
      <c r="D1176" s="165" t="str">
        <f>IF(支出入力表!E1177="謝金","謝金","")</f>
        <v/>
      </c>
      <c r="E1176" s="165" t="str">
        <f>IF(支出入力表!F1177="謝金","謝金","")</f>
        <v/>
      </c>
      <c r="F1176" s="164" t="str">
        <f>IF(E1176="謝金",VLOOKUP(E1176,支出入力表!F1177:$M$2000,3,FALSE),"")</f>
        <v/>
      </c>
      <c r="G1176" s="164" t="str">
        <f>IF(E1176="謝金",VLOOKUP(E1176,支出入力表!F1177:$M$2000,4,FALSE),"")</f>
        <v/>
      </c>
      <c r="H1176" s="166" t="str">
        <f>IF(E1176="謝金",VLOOKUP(E1176,支出入力表!F1177:$M$2000,5,FALSE),"")</f>
        <v/>
      </c>
      <c r="I1176" s="167" t="str">
        <f>IF(E1176="謝金",VLOOKUP(E1176,支出入力表!F1177:$M$2000,6,FALSE),"")</f>
        <v/>
      </c>
      <c r="J1176" s="167" t="str">
        <f>IF(E1176="謝金",VLOOKUP(E1176,支出入力表!F1177:$M$2000,7,FALSE),"")</f>
        <v/>
      </c>
      <c r="K1176" s="168" t="str">
        <f>IF(E1176="謝金",VLOOKUP(E1176,支出入力表!F1177:$M$2000,8,FALSE),"")</f>
        <v/>
      </c>
    </row>
    <row r="1177" spans="2:11" x14ac:dyDescent="0.55000000000000004">
      <c r="B1177" s="178" t="str">
        <f>IF(E1177="謝金",支出入力表!A1178,"")</f>
        <v/>
      </c>
      <c r="C1177" s="164" t="str">
        <f>IF(E1177="謝金",支出入力表!C1178,"")</f>
        <v/>
      </c>
      <c r="D1177" s="165" t="str">
        <f>IF(支出入力表!E1178="謝金","謝金","")</f>
        <v/>
      </c>
      <c r="E1177" s="165" t="str">
        <f>IF(支出入力表!F1178="謝金","謝金","")</f>
        <v/>
      </c>
      <c r="F1177" s="164" t="str">
        <f>IF(E1177="謝金",VLOOKUP(E1177,支出入力表!F1178:$M$2000,3,FALSE),"")</f>
        <v/>
      </c>
      <c r="G1177" s="164" t="str">
        <f>IF(E1177="謝金",VLOOKUP(E1177,支出入力表!F1178:$M$2000,4,FALSE),"")</f>
        <v/>
      </c>
      <c r="H1177" s="166" t="str">
        <f>IF(E1177="謝金",VLOOKUP(E1177,支出入力表!F1178:$M$2000,5,FALSE),"")</f>
        <v/>
      </c>
      <c r="I1177" s="167" t="str">
        <f>IF(E1177="謝金",VLOOKUP(E1177,支出入力表!F1178:$M$2000,6,FALSE),"")</f>
        <v/>
      </c>
      <c r="J1177" s="167" t="str">
        <f>IF(E1177="謝金",VLOOKUP(E1177,支出入力表!F1178:$M$2000,7,FALSE),"")</f>
        <v/>
      </c>
      <c r="K1177" s="168" t="str">
        <f>IF(E1177="謝金",VLOOKUP(E1177,支出入力表!F1178:$M$2000,8,FALSE),"")</f>
        <v/>
      </c>
    </row>
    <row r="1178" spans="2:11" x14ac:dyDescent="0.55000000000000004">
      <c r="B1178" s="178" t="str">
        <f>IF(E1178="謝金",支出入力表!A1179,"")</f>
        <v/>
      </c>
      <c r="C1178" s="164" t="str">
        <f>IF(E1178="謝金",支出入力表!C1179,"")</f>
        <v/>
      </c>
      <c r="D1178" s="165" t="str">
        <f>IF(支出入力表!E1179="謝金","謝金","")</f>
        <v/>
      </c>
      <c r="E1178" s="165" t="str">
        <f>IF(支出入力表!F1179="謝金","謝金","")</f>
        <v/>
      </c>
      <c r="F1178" s="164" t="str">
        <f>IF(E1178="謝金",VLOOKUP(E1178,支出入力表!F1179:$M$2000,3,FALSE),"")</f>
        <v/>
      </c>
      <c r="G1178" s="164" t="str">
        <f>IF(E1178="謝金",VLOOKUP(E1178,支出入力表!F1179:$M$2000,4,FALSE),"")</f>
        <v/>
      </c>
      <c r="H1178" s="166" t="str">
        <f>IF(E1178="謝金",VLOOKUP(E1178,支出入力表!F1179:$M$2000,5,FALSE),"")</f>
        <v/>
      </c>
      <c r="I1178" s="167" t="str">
        <f>IF(E1178="謝金",VLOOKUP(E1178,支出入力表!F1179:$M$2000,6,FALSE),"")</f>
        <v/>
      </c>
      <c r="J1178" s="167" t="str">
        <f>IF(E1178="謝金",VLOOKUP(E1178,支出入力表!F1179:$M$2000,7,FALSE),"")</f>
        <v/>
      </c>
      <c r="K1178" s="168" t="str">
        <f>IF(E1178="謝金",VLOOKUP(E1178,支出入力表!F1179:$M$2000,8,FALSE),"")</f>
        <v/>
      </c>
    </row>
    <row r="1179" spans="2:11" x14ac:dyDescent="0.55000000000000004">
      <c r="B1179" s="178" t="str">
        <f>IF(E1179="謝金",支出入力表!A1180,"")</f>
        <v/>
      </c>
      <c r="C1179" s="164" t="str">
        <f>IF(E1179="謝金",支出入力表!C1180,"")</f>
        <v/>
      </c>
      <c r="D1179" s="165" t="str">
        <f>IF(支出入力表!E1180="謝金","謝金","")</f>
        <v/>
      </c>
      <c r="E1179" s="165" t="str">
        <f>IF(支出入力表!F1180="謝金","謝金","")</f>
        <v/>
      </c>
      <c r="F1179" s="164" t="str">
        <f>IF(E1179="謝金",VLOOKUP(E1179,支出入力表!F1180:$M$2000,3,FALSE),"")</f>
        <v/>
      </c>
      <c r="G1179" s="164" t="str">
        <f>IF(E1179="謝金",VLOOKUP(E1179,支出入力表!F1180:$M$2000,4,FALSE),"")</f>
        <v/>
      </c>
      <c r="H1179" s="166" t="str">
        <f>IF(E1179="謝金",VLOOKUP(E1179,支出入力表!F1180:$M$2000,5,FALSE),"")</f>
        <v/>
      </c>
      <c r="I1179" s="167" t="str">
        <f>IF(E1179="謝金",VLOOKUP(E1179,支出入力表!F1180:$M$2000,6,FALSE),"")</f>
        <v/>
      </c>
      <c r="J1179" s="167" t="str">
        <f>IF(E1179="謝金",VLOOKUP(E1179,支出入力表!F1180:$M$2000,7,FALSE),"")</f>
        <v/>
      </c>
      <c r="K1179" s="168" t="str">
        <f>IF(E1179="謝金",VLOOKUP(E1179,支出入力表!F1180:$M$2000,8,FALSE),"")</f>
        <v/>
      </c>
    </row>
    <row r="1180" spans="2:11" x14ac:dyDescent="0.55000000000000004">
      <c r="B1180" s="178" t="str">
        <f>IF(E1180="謝金",支出入力表!A1181,"")</f>
        <v/>
      </c>
      <c r="C1180" s="164" t="str">
        <f>IF(E1180="謝金",支出入力表!C1181,"")</f>
        <v/>
      </c>
      <c r="D1180" s="165" t="str">
        <f>IF(支出入力表!E1181="謝金","謝金","")</f>
        <v/>
      </c>
      <c r="E1180" s="165" t="str">
        <f>IF(支出入力表!F1181="謝金","謝金","")</f>
        <v/>
      </c>
      <c r="F1180" s="164" t="str">
        <f>IF(E1180="謝金",VLOOKUP(E1180,支出入力表!F1181:$M$2000,3,FALSE),"")</f>
        <v/>
      </c>
      <c r="G1180" s="164" t="str">
        <f>IF(E1180="謝金",VLOOKUP(E1180,支出入力表!F1181:$M$2000,4,FALSE),"")</f>
        <v/>
      </c>
      <c r="H1180" s="166" t="str">
        <f>IF(E1180="謝金",VLOOKUP(E1180,支出入力表!F1181:$M$2000,5,FALSE),"")</f>
        <v/>
      </c>
      <c r="I1180" s="167" t="str">
        <f>IF(E1180="謝金",VLOOKUP(E1180,支出入力表!F1181:$M$2000,6,FALSE),"")</f>
        <v/>
      </c>
      <c r="J1180" s="167" t="str">
        <f>IF(E1180="謝金",VLOOKUP(E1180,支出入力表!F1181:$M$2000,7,FALSE),"")</f>
        <v/>
      </c>
      <c r="K1180" s="168" t="str">
        <f>IF(E1180="謝金",VLOOKUP(E1180,支出入力表!F1181:$M$2000,8,FALSE),"")</f>
        <v/>
      </c>
    </row>
    <row r="1181" spans="2:11" x14ac:dyDescent="0.55000000000000004">
      <c r="B1181" s="178" t="str">
        <f>IF(E1181="謝金",支出入力表!A1182,"")</f>
        <v/>
      </c>
      <c r="C1181" s="164" t="str">
        <f>IF(E1181="謝金",支出入力表!C1182,"")</f>
        <v/>
      </c>
      <c r="D1181" s="165" t="str">
        <f>IF(支出入力表!E1182="謝金","謝金","")</f>
        <v/>
      </c>
      <c r="E1181" s="165" t="str">
        <f>IF(支出入力表!F1182="謝金","謝金","")</f>
        <v/>
      </c>
      <c r="F1181" s="164" t="str">
        <f>IF(E1181="謝金",VLOOKUP(E1181,支出入力表!F1182:$M$2000,3,FALSE),"")</f>
        <v/>
      </c>
      <c r="G1181" s="164" t="str">
        <f>IF(E1181="謝金",VLOOKUP(E1181,支出入力表!F1182:$M$2000,4,FALSE),"")</f>
        <v/>
      </c>
      <c r="H1181" s="166" t="str">
        <f>IF(E1181="謝金",VLOOKUP(E1181,支出入力表!F1182:$M$2000,5,FALSE),"")</f>
        <v/>
      </c>
      <c r="I1181" s="167" t="str">
        <f>IF(E1181="謝金",VLOOKUP(E1181,支出入力表!F1182:$M$2000,6,FALSE),"")</f>
        <v/>
      </c>
      <c r="J1181" s="167" t="str">
        <f>IF(E1181="謝金",VLOOKUP(E1181,支出入力表!F1182:$M$2000,7,FALSE),"")</f>
        <v/>
      </c>
      <c r="K1181" s="168" t="str">
        <f>IF(E1181="謝金",VLOOKUP(E1181,支出入力表!F1182:$M$2000,8,FALSE),"")</f>
        <v/>
      </c>
    </row>
    <row r="1182" spans="2:11" x14ac:dyDescent="0.55000000000000004">
      <c r="B1182" s="178" t="str">
        <f>IF(E1182="謝金",支出入力表!A1183,"")</f>
        <v/>
      </c>
      <c r="C1182" s="164" t="str">
        <f>IF(E1182="謝金",支出入力表!C1183,"")</f>
        <v/>
      </c>
      <c r="D1182" s="165" t="str">
        <f>IF(支出入力表!E1183="謝金","謝金","")</f>
        <v/>
      </c>
      <c r="E1182" s="165" t="str">
        <f>IF(支出入力表!F1183="謝金","謝金","")</f>
        <v/>
      </c>
      <c r="F1182" s="164" t="str">
        <f>IF(E1182="謝金",VLOOKUP(E1182,支出入力表!F1183:$M$2000,3,FALSE),"")</f>
        <v/>
      </c>
      <c r="G1182" s="164" t="str">
        <f>IF(E1182="謝金",VLOOKUP(E1182,支出入力表!F1183:$M$2000,4,FALSE),"")</f>
        <v/>
      </c>
      <c r="H1182" s="166" t="str">
        <f>IF(E1182="謝金",VLOOKUP(E1182,支出入力表!F1183:$M$2000,5,FALSE),"")</f>
        <v/>
      </c>
      <c r="I1182" s="167" t="str">
        <f>IF(E1182="謝金",VLOOKUP(E1182,支出入力表!F1183:$M$2000,6,FALSE),"")</f>
        <v/>
      </c>
      <c r="J1182" s="167" t="str">
        <f>IF(E1182="謝金",VLOOKUP(E1182,支出入力表!F1183:$M$2000,7,FALSE),"")</f>
        <v/>
      </c>
      <c r="K1182" s="168" t="str">
        <f>IF(E1182="謝金",VLOOKUP(E1182,支出入力表!F1183:$M$2000,8,FALSE),"")</f>
        <v/>
      </c>
    </row>
    <row r="1183" spans="2:11" x14ac:dyDescent="0.55000000000000004">
      <c r="B1183" s="178" t="str">
        <f>IF(E1183="謝金",支出入力表!A1184,"")</f>
        <v/>
      </c>
      <c r="C1183" s="164" t="str">
        <f>IF(E1183="謝金",支出入力表!C1184,"")</f>
        <v/>
      </c>
      <c r="D1183" s="165" t="str">
        <f>IF(支出入力表!E1184="謝金","謝金","")</f>
        <v/>
      </c>
      <c r="E1183" s="165" t="str">
        <f>IF(支出入力表!F1184="謝金","謝金","")</f>
        <v/>
      </c>
      <c r="F1183" s="164" t="str">
        <f>IF(E1183="謝金",VLOOKUP(E1183,支出入力表!F1184:$M$2000,3,FALSE),"")</f>
        <v/>
      </c>
      <c r="G1183" s="164" t="str">
        <f>IF(E1183="謝金",VLOOKUP(E1183,支出入力表!F1184:$M$2000,4,FALSE),"")</f>
        <v/>
      </c>
      <c r="H1183" s="166" t="str">
        <f>IF(E1183="謝金",VLOOKUP(E1183,支出入力表!F1184:$M$2000,5,FALSE),"")</f>
        <v/>
      </c>
      <c r="I1183" s="167" t="str">
        <f>IF(E1183="謝金",VLOOKUP(E1183,支出入力表!F1184:$M$2000,6,FALSE),"")</f>
        <v/>
      </c>
      <c r="J1183" s="167" t="str">
        <f>IF(E1183="謝金",VLOOKUP(E1183,支出入力表!F1184:$M$2000,7,FALSE),"")</f>
        <v/>
      </c>
      <c r="K1183" s="168" t="str">
        <f>IF(E1183="謝金",VLOOKUP(E1183,支出入力表!F1184:$M$2000,8,FALSE),"")</f>
        <v/>
      </c>
    </row>
    <row r="1184" spans="2:11" x14ac:dyDescent="0.55000000000000004">
      <c r="B1184" s="178" t="str">
        <f>IF(E1184="謝金",支出入力表!A1185,"")</f>
        <v/>
      </c>
      <c r="C1184" s="164" t="str">
        <f>IF(E1184="謝金",支出入力表!C1185,"")</f>
        <v/>
      </c>
      <c r="D1184" s="165" t="str">
        <f>IF(支出入力表!E1185="謝金","謝金","")</f>
        <v/>
      </c>
      <c r="E1184" s="165" t="str">
        <f>IF(支出入力表!F1185="謝金","謝金","")</f>
        <v/>
      </c>
      <c r="F1184" s="164" t="str">
        <f>IF(E1184="謝金",VLOOKUP(E1184,支出入力表!F1185:$M$2000,3,FALSE),"")</f>
        <v/>
      </c>
      <c r="G1184" s="164" t="str">
        <f>IF(E1184="謝金",VLOOKUP(E1184,支出入力表!F1185:$M$2000,4,FALSE),"")</f>
        <v/>
      </c>
      <c r="H1184" s="166" t="str">
        <f>IF(E1184="謝金",VLOOKUP(E1184,支出入力表!F1185:$M$2000,5,FALSE),"")</f>
        <v/>
      </c>
      <c r="I1184" s="167" t="str">
        <f>IF(E1184="謝金",VLOOKUP(E1184,支出入力表!F1185:$M$2000,6,FALSE),"")</f>
        <v/>
      </c>
      <c r="J1184" s="167" t="str">
        <f>IF(E1184="謝金",VLOOKUP(E1184,支出入力表!F1185:$M$2000,7,FALSE),"")</f>
        <v/>
      </c>
      <c r="K1184" s="168" t="str">
        <f>IF(E1184="謝金",VLOOKUP(E1184,支出入力表!F1185:$M$2000,8,FALSE),"")</f>
        <v/>
      </c>
    </row>
    <row r="1185" spans="2:11" x14ac:dyDescent="0.55000000000000004">
      <c r="B1185" s="178" t="str">
        <f>IF(E1185="謝金",支出入力表!A1186,"")</f>
        <v/>
      </c>
      <c r="C1185" s="164" t="str">
        <f>IF(E1185="謝金",支出入力表!C1186,"")</f>
        <v/>
      </c>
      <c r="D1185" s="165" t="str">
        <f>IF(支出入力表!E1186="謝金","謝金","")</f>
        <v/>
      </c>
      <c r="E1185" s="165" t="str">
        <f>IF(支出入力表!F1186="謝金","謝金","")</f>
        <v/>
      </c>
      <c r="F1185" s="164" t="str">
        <f>IF(E1185="謝金",VLOOKUP(E1185,支出入力表!F1186:$M$2000,3,FALSE),"")</f>
        <v/>
      </c>
      <c r="G1185" s="164" t="str">
        <f>IF(E1185="謝金",VLOOKUP(E1185,支出入力表!F1186:$M$2000,4,FALSE),"")</f>
        <v/>
      </c>
      <c r="H1185" s="166" t="str">
        <f>IF(E1185="謝金",VLOOKUP(E1185,支出入力表!F1186:$M$2000,5,FALSE),"")</f>
        <v/>
      </c>
      <c r="I1185" s="167" t="str">
        <f>IF(E1185="謝金",VLOOKUP(E1185,支出入力表!F1186:$M$2000,6,FALSE),"")</f>
        <v/>
      </c>
      <c r="J1185" s="167" t="str">
        <f>IF(E1185="謝金",VLOOKUP(E1185,支出入力表!F1186:$M$2000,7,FALSE),"")</f>
        <v/>
      </c>
      <c r="K1185" s="168" t="str">
        <f>IF(E1185="謝金",VLOOKUP(E1185,支出入力表!F1186:$M$2000,8,FALSE),"")</f>
        <v/>
      </c>
    </row>
    <row r="1186" spans="2:11" x14ac:dyDescent="0.55000000000000004">
      <c r="B1186" s="178" t="str">
        <f>IF(E1186="謝金",支出入力表!A1187,"")</f>
        <v/>
      </c>
      <c r="C1186" s="164" t="str">
        <f>IF(E1186="謝金",支出入力表!C1187,"")</f>
        <v/>
      </c>
      <c r="D1186" s="165" t="str">
        <f>IF(支出入力表!E1187="謝金","謝金","")</f>
        <v/>
      </c>
      <c r="E1186" s="165" t="str">
        <f>IF(支出入力表!F1187="謝金","謝金","")</f>
        <v/>
      </c>
      <c r="F1186" s="164" t="str">
        <f>IF(E1186="謝金",VLOOKUP(E1186,支出入力表!F1187:$M$2000,3,FALSE),"")</f>
        <v/>
      </c>
      <c r="G1186" s="164" t="str">
        <f>IF(E1186="謝金",VLOOKUP(E1186,支出入力表!F1187:$M$2000,4,FALSE),"")</f>
        <v/>
      </c>
      <c r="H1186" s="166" t="str">
        <f>IF(E1186="謝金",VLOOKUP(E1186,支出入力表!F1187:$M$2000,5,FALSE),"")</f>
        <v/>
      </c>
      <c r="I1186" s="167" t="str">
        <f>IF(E1186="謝金",VLOOKUP(E1186,支出入力表!F1187:$M$2000,6,FALSE),"")</f>
        <v/>
      </c>
      <c r="J1186" s="167" t="str">
        <f>IF(E1186="謝金",VLOOKUP(E1186,支出入力表!F1187:$M$2000,7,FALSE),"")</f>
        <v/>
      </c>
      <c r="K1186" s="168" t="str">
        <f>IF(E1186="謝金",VLOOKUP(E1186,支出入力表!F1187:$M$2000,8,FALSE),"")</f>
        <v/>
      </c>
    </row>
    <row r="1187" spans="2:11" x14ac:dyDescent="0.55000000000000004">
      <c r="B1187" s="178" t="str">
        <f>IF(E1187="謝金",支出入力表!A1188,"")</f>
        <v/>
      </c>
      <c r="C1187" s="164" t="str">
        <f>IF(E1187="謝金",支出入力表!C1188,"")</f>
        <v/>
      </c>
      <c r="D1187" s="165" t="str">
        <f>IF(支出入力表!E1188="謝金","謝金","")</f>
        <v/>
      </c>
      <c r="E1187" s="165" t="str">
        <f>IF(支出入力表!F1188="謝金","謝金","")</f>
        <v/>
      </c>
      <c r="F1187" s="164" t="str">
        <f>IF(E1187="謝金",VLOOKUP(E1187,支出入力表!F1188:$M$2000,3,FALSE),"")</f>
        <v/>
      </c>
      <c r="G1187" s="164" t="str">
        <f>IF(E1187="謝金",VLOOKUP(E1187,支出入力表!F1188:$M$2000,4,FALSE),"")</f>
        <v/>
      </c>
      <c r="H1187" s="166" t="str">
        <f>IF(E1187="謝金",VLOOKUP(E1187,支出入力表!F1188:$M$2000,5,FALSE),"")</f>
        <v/>
      </c>
      <c r="I1187" s="167" t="str">
        <f>IF(E1187="謝金",VLOOKUP(E1187,支出入力表!F1188:$M$2000,6,FALSE),"")</f>
        <v/>
      </c>
      <c r="J1187" s="167" t="str">
        <f>IF(E1187="謝金",VLOOKUP(E1187,支出入力表!F1188:$M$2000,7,FALSE),"")</f>
        <v/>
      </c>
      <c r="K1187" s="168" t="str">
        <f>IF(E1187="謝金",VLOOKUP(E1187,支出入力表!F1188:$M$2000,8,FALSE),"")</f>
        <v/>
      </c>
    </row>
    <row r="1188" spans="2:11" x14ac:dyDescent="0.55000000000000004">
      <c r="B1188" s="178" t="str">
        <f>IF(E1188="謝金",支出入力表!A1189,"")</f>
        <v/>
      </c>
      <c r="C1188" s="164" t="str">
        <f>IF(E1188="謝金",支出入力表!C1189,"")</f>
        <v/>
      </c>
      <c r="D1188" s="165" t="str">
        <f>IF(支出入力表!E1189="謝金","謝金","")</f>
        <v/>
      </c>
      <c r="E1188" s="165" t="str">
        <f>IF(支出入力表!F1189="謝金","謝金","")</f>
        <v/>
      </c>
      <c r="F1188" s="164" t="str">
        <f>IF(E1188="謝金",VLOOKUP(E1188,支出入力表!F1189:$M$2000,3,FALSE),"")</f>
        <v/>
      </c>
      <c r="G1188" s="164" t="str">
        <f>IF(E1188="謝金",VLOOKUP(E1188,支出入力表!F1189:$M$2000,4,FALSE),"")</f>
        <v/>
      </c>
      <c r="H1188" s="166" t="str">
        <f>IF(E1188="謝金",VLOOKUP(E1188,支出入力表!F1189:$M$2000,5,FALSE),"")</f>
        <v/>
      </c>
      <c r="I1188" s="167" t="str">
        <f>IF(E1188="謝金",VLOOKUP(E1188,支出入力表!F1189:$M$2000,6,FALSE),"")</f>
        <v/>
      </c>
      <c r="J1188" s="167" t="str">
        <f>IF(E1188="謝金",VLOOKUP(E1188,支出入力表!F1189:$M$2000,7,FALSE),"")</f>
        <v/>
      </c>
      <c r="K1188" s="168" t="str">
        <f>IF(E1188="謝金",VLOOKUP(E1188,支出入力表!F1189:$M$2000,8,FALSE),"")</f>
        <v/>
      </c>
    </row>
    <row r="1189" spans="2:11" x14ac:dyDescent="0.55000000000000004">
      <c r="B1189" s="178" t="str">
        <f>IF(E1189="謝金",支出入力表!A1190,"")</f>
        <v/>
      </c>
      <c r="C1189" s="164" t="str">
        <f>IF(E1189="謝金",支出入力表!C1190,"")</f>
        <v/>
      </c>
      <c r="D1189" s="165" t="str">
        <f>IF(支出入力表!E1190="謝金","謝金","")</f>
        <v/>
      </c>
      <c r="E1189" s="165" t="str">
        <f>IF(支出入力表!F1190="謝金","謝金","")</f>
        <v/>
      </c>
      <c r="F1189" s="164" t="str">
        <f>IF(E1189="謝金",VLOOKUP(E1189,支出入力表!F1190:$M$2000,3,FALSE),"")</f>
        <v/>
      </c>
      <c r="G1189" s="164" t="str">
        <f>IF(E1189="謝金",VLOOKUP(E1189,支出入力表!F1190:$M$2000,4,FALSE),"")</f>
        <v/>
      </c>
      <c r="H1189" s="166" t="str">
        <f>IF(E1189="謝金",VLOOKUP(E1189,支出入力表!F1190:$M$2000,5,FALSE),"")</f>
        <v/>
      </c>
      <c r="I1189" s="167" t="str">
        <f>IF(E1189="謝金",VLOOKUP(E1189,支出入力表!F1190:$M$2000,6,FALSE),"")</f>
        <v/>
      </c>
      <c r="J1189" s="167" t="str">
        <f>IF(E1189="謝金",VLOOKUP(E1189,支出入力表!F1190:$M$2000,7,FALSE),"")</f>
        <v/>
      </c>
      <c r="K1189" s="168" t="str">
        <f>IF(E1189="謝金",VLOOKUP(E1189,支出入力表!F1190:$M$2000,8,FALSE),"")</f>
        <v/>
      </c>
    </row>
    <row r="1190" spans="2:11" x14ac:dyDescent="0.55000000000000004">
      <c r="B1190" s="178" t="str">
        <f>IF(E1190="謝金",支出入力表!A1191,"")</f>
        <v/>
      </c>
      <c r="C1190" s="164" t="str">
        <f>IF(E1190="謝金",支出入力表!C1191,"")</f>
        <v/>
      </c>
      <c r="D1190" s="165" t="str">
        <f>IF(支出入力表!E1191="謝金","謝金","")</f>
        <v/>
      </c>
      <c r="E1190" s="165" t="str">
        <f>IF(支出入力表!F1191="謝金","謝金","")</f>
        <v/>
      </c>
      <c r="F1190" s="164" t="str">
        <f>IF(E1190="謝金",VLOOKUP(E1190,支出入力表!F1191:$M$2000,3,FALSE),"")</f>
        <v/>
      </c>
      <c r="G1190" s="164" t="str">
        <f>IF(E1190="謝金",VLOOKUP(E1190,支出入力表!F1191:$M$2000,4,FALSE),"")</f>
        <v/>
      </c>
      <c r="H1190" s="166" t="str">
        <f>IF(E1190="謝金",VLOOKUP(E1190,支出入力表!F1191:$M$2000,5,FALSE),"")</f>
        <v/>
      </c>
      <c r="I1190" s="167" t="str">
        <f>IF(E1190="謝金",VLOOKUP(E1190,支出入力表!F1191:$M$2000,6,FALSE),"")</f>
        <v/>
      </c>
      <c r="J1190" s="167" t="str">
        <f>IF(E1190="謝金",VLOOKUP(E1190,支出入力表!F1191:$M$2000,7,FALSE),"")</f>
        <v/>
      </c>
      <c r="K1190" s="168" t="str">
        <f>IF(E1190="謝金",VLOOKUP(E1190,支出入力表!F1191:$M$2000,8,FALSE),"")</f>
        <v/>
      </c>
    </row>
    <row r="1191" spans="2:11" x14ac:dyDescent="0.55000000000000004">
      <c r="B1191" s="178" t="str">
        <f>IF(E1191="謝金",支出入力表!A1192,"")</f>
        <v/>
      </c>
      <c r="C1191" s="164" t="str">
        <f>IF(E1191="謝金",支出入力表!C1192,"")</f>
        <v/>
      </c>
      <c r="D1191" s="165" t="str">
        <f>IF(支出入力表!E1192="謝金","謝金","")</f>
        <v/>
      </c>
      <c r="E1191" s="165" t="str">
        <f>IF(支出入力表!F1192="謝金","謝金","")</f>
        <v/>
      </c>
      <c r="F1191" s="164" t="str">
        <f>IF(E1191="謝金",VLOOKUP(E1191,支出入力表!F1192:$M$2000,3,FALSE),"")</f>
        <v/>
      </c>
      <c r="G1191" s="164" t="str">
        <f>IF(E1191="謝金",VLOOKUP(E1191,支出入力表!F1192:$M$2000,4,FALSE),"")</f>
        <v/>
      </c>
      <c r="H1191" s="166" t="str">
        <f>IF(E1191="謝金",VLOOKUP(E1191,支出入力表!F1192:$M$2000,5,FALSE),"")</f>
        <v/>
      </c>
      <c r="I1191" s="167" t="str">
        <f>IF(E1191="謝金",VLOOKUP(E1191,支出入力表!F1192:$M$2000,6,FALSE),"")</f>
        <v/>
      </c>
      <c r="J1191" s="167" t="str">
        <f>IF(E1191="謝金",VLOOKUP(E1191,支出入力表!F1192:$M$2000,7,FALSE),"")</f>
        <v/>
      </c>
      <c r="K1191" s="168" t="str">
        <f>IF(E1191="謝金",VLOOKUP(E1191,支出入力表!F1192:$M$2000,8,FALSE),"")</f>
        <v/>
      </c>
    </row>
    <row r="1192" spans="2:11" x14ac:dyDescent="0.55000000000000004">
      <c r="B1192" s="178" t="str">
        <f>IF(E1192="謝金",支出入力表!A1193,"")</f>
        <v/>
      </c>
      <c r="C1192" s="164" t="str">
        <f>IF(E1192="謝金",支出入力表!C1193,"")</f>
        <v/>
      </c>
      <c r="D1192" s="165" t="str">
        <f>IF(支出入力表!E1193="謝金","謝金","")</f>
        <v/>
      </c>
      <c r="E1192" s="165" t="str">
        <f>IF(支出入力表!F1193="謝金","謝金","")</f>
        <v/>
      </c>
      <c r="F1192" s="164" t="str">
        <f>IF(E1192="謝金",VLOOKUP(E1192,支出入力表!F1193:$M$2000,3,FALSE),"")</f>
        <v/>
      </c>
      <c r="G1192" s="164" t="str">
        <f>IF(E1192="謝金",VLOOKUP(E1192,支出入力表!F1193:$M$2000,4,FALSE),"")</f>
        <v/>
      </c>
      <c r="H1192" s="166" t="str">
        <f>IF(E1192="謝金",VLOOKUP(E1192,支出入力表!F1193:$M$2000,5,FALSE),"")</f>
        <v/>
      </c>
      <c r="I1192" s="167" t="str">
        <f>IF(E1192="謝金",VLOOKUP(E1192,支出入力表!F1193:$M$2000,6,FALSE),"")</f>
        <v/>
      </c>
      <c r="J1192" s="167" t="str">
        <f>IF(E1192="謝金",VLOOKUP(E1192,支出入力表!F1193:$M$2000,7,FALSE),"")</f>
        <v/>
      </c>
      <c r="K1192" s="168" t="str">
        <f>IF(E1192="謝金",VLOOKUP(E1192,支出入力表!F1193:$M$2000,8,FALSE),"")</f>
        <v/>
      </c>
    </row>
    <row r="1193" spans="2:11" x14ac:dyDescent="0.55000000000000004">
      <c r="B1193" s="178" t="str">
        <f>IF(E1193="謝金",支出入力表!A1194,"")</f>
        <v/>
      </c>
      <c r="C1193" s="164" t="str">
        <f>IF(E1193="謝金",支出入力表!C1194,"")</f>
        <v/>
      </c>
      <c r="D1193" s="165" t="str">
        <f>IF(支出入力表!E1194="謝金","謝金","")</f>
        <v/>
      </c>
      <c r="E1193" s="165" t="str">
        <f>IF(支出入力表!F1194="謝金","謝金","")</f>
        <v/>
      </c>
      <c r="F1193" s="164" t="str">
        <f>IF(E1193="謝金",VLOOKUP(E1193,支出入力表!F1194:$M$2000,3,FALSE),"")</f>
        <v/>
      </c>
      <c r="G1193" s="164" t="str">
        <f>IF(E1193="謝金",VLOOKUP(E1193,支出入力表!F1194:$M$2000,4,FALSE),"")</f>
        <v/>
      </c>
      <c r="H1193" s="166" t="str">
        <f>IF(E1193="謝金",VLOOKUP(E1193,支出入力表!F1194:$M$2000,5,FALSE),"")</f>
        <v/>
      </c>
      <c r="I1193" s="167" t="str">
        <f>IF(E1193="謝金",VLOOKUP(E1193,支出入力表!F1194:$M$2000,6,FALSE),"")</f>
        <v/>
      </c>
      <c r="J1193" s="167" t="str">
        <f>IF(E1193="謝金",VLOOKUP(E1193,支出入力表!F1194:$M$2000,7,FALSE),"")</f>
        <v/>
      </c>
      <c r="K1193" s="168" t="str">
        <f>IF(E1193="謝金",VLOOKUP(E1193,支出入力表!F1194:$M$2000,8,FALSE),"")</f>
        <v/>
      </c>
    </row>
    <row r="1194" spans="2:11" x14ac:dyDescent="0.55000000000000004">
      <c r="B1194" s="178" t="str">
        <f>IF(E1194="謝金",支出入力表!A1195,"")</f>
        <v/>
      </c>
      <c r="C1194" s="164" t="str">
        <f>IF(E1194="謝金",支出入力表!C1195,"")</f>
        <v/>
      </c>
      <c r="D1194" s="165" t="str">
        <f>IF(支出入力表!E1195="謝金","謝金","")</f>
        <v/>
      </c>
      <c r="E1194" s="165" t="str">
        <f>IF(支出入力表!F1195="謝金","謝金","")</f>
        <v/>
      </c>
      <c r="F1194" s="164" t="str">
        <f>IF(E1194="謝金",VLOOKUP(E1194,支出入力表!F1195:$M$2000,3,FALSE),"")</f>
        <v/>
      </c>
      <c r="G1194" s="164" t="str">
        <f>IF(E1194="謝金",VLOOKUP(E1194,支出入力表!F1195:$M$2000,4,FALSE),"")</f>
        <v/>
      </c>
      <c r="H1194" s="166" t="str">
        <f>IF(E1194="謝金",VLOOKUP(E1194,支出入力表!F1195:$M$2000,5,FALSE),"")</f>
        <v/>
      </c>
      <c r="I1194" s="167" t="str">
        <f>IF(E1194="謝金",VLOOKUP(E1194,支出入力表!F1195:$M$2000,6,FALSE),"")</f>
        <v/>
      </c>
      <c r="J1194" s="167" t="str">
        <f>IF(E1194="謝金",VLOOKUP(E1194,支出入力表!F1195:$M$2000,7,FALSE),"")</f>
        <v/>
      </c>
      <c r="K1194" s="168" t="str">
        <f>IF(E1194="謝金",VLOOKUP(E1194,支出入力表!F1195:$M$2000,8,FALSE),"")</f>
        <v/>
      </c>
    </row>
    <row r="1195" spans="2:11" x14ac:dyDescent="0.55000000000000004">
      <c r="B1195" s="178" t="str">
        <f>IF(E1195="謝金",支出入力表!A1196,"")</f>
        <v/>
      </c>
      <c r="C1195" s="164" t="str">
        <f>IF(E1195="謝金",支出入力表!C1196,"")</f>
        <v/>
      </c>
      <c r="D1195" s="165" t="str">
        <f>IF(支出入力表!E1196="謝金","謝金","")</f>
        <v/>
      </c>
      <c r="E1195" s="165" t="str">
        <f>IF(支出入力表!F1196="謝金","謝金","")</f>
        <v/>
      </c>
      <c r="F1195" s="164" t="str">
        <f>IF(E1195="謝金",VLOOKUP(E1195,支出入力表!F1196:$M$2000,3,FALSE),"")</f>
        <v/>
      </c>
      <c r="G1195" s="164" t="str">
        <f>IF(E1195="謝金",VLOOKUP(E1195,支出入力表!F1196:$M$2000,4,FALSE),"")</f>
        <v/>
      </c>
      <c r="H1195" s="166" t="str">
        <f>IF(E1195="謝金",VLOOKUP(E1195,支出入力表!F1196:$M$2000,5,FALSE),"")</f>
        <v/>
      </c>
      <c r="I1195" s="167" t="str">
        <f>IF(E1195="謝金",VLOOKUP(E1195,支出入力表!F1196:$M$2000,6,FALSE),"")</f>
        <v/>
      </c>
      <c r="J1195" s="167" t="str">
        <f>IF(E1195="謝金",VLOOKUP(E1195,支出入力表!F1196:$M$2000,7,FALSE),"")</f>
        <v/>
      </c>
      <c r="K1195" s="168" t="str">
        <f>IF(E1195="謝金",VLOOKUP(E1195,支出入力表!F1196:$M$2000,8,FALSE),"")</f>
        <v/>
      </c>
    </row>
    <row r="1196" spans="2:11" x14ac:dyDescent="0.55000000000000004">
      <c r="B1196" s="178" t="str">
        <f>IF(E1196="謝金",支出入力表!A1197,"")</f>
        <v/>
      </c>
      <c r="C1196" s="164" t="str">
        <f>IF(E1196="謝金",支出入力表!C1197,"")</f>
        <v/>
      </c>
      <c r="D1196" s="165" t="str">
        <f>IF(支出入力表!E1197="謝金","謝金","")</f>
        <v/>
      </c>
      <c r="E1196" s="165" t="str">
        <f>IF(支出入力表!F1197="謝金","謝金","")</f>
        <v/>
      </c>
      <c r="F1196" s="164" t="str">
        <f>IF(E1196="謝金",VLOOKUP(E1196,支出入力表!F1197:$M$2000,3,FALSE),"")</f>
        <v/>
      </c>
      <c r="G1196" s="164" t="str">
        <f>IF(E1196="謝金",VLOOKUP(E1196,支出入力表!F1197:$M$2000,4,FALSE),"")</f>
        <v/>
      </c>
      <c r="H1196" s="166" t="str">
        <f>IF(E1196="謝金",VLOOKUP(E1196,支出入力表!F1197:$M$2000,5,FALSE),"")</f>
        <v/>
      </c>
      <c r="I1196" s="167" t="str">
        <f>IF(E1196="謝金",VLOOKUP(E1196,支出入力表!F1197:$M$2000,6,FALSE),"")</f>
        <v/>
      </c>
      <c r="J1196" s="167" t="str">
        <f>IF(E1196="謝金",VLOOKUP(E1196,支出入力表!F1197:$M$2000,7,FALSE),"")</f>
        <v/>
      </c>
      <c r="K1196" s="168" t="str">
        <f>IF(E1196="謝金",VLOOKUP(E1196,支出入力表!F1197:$M$2000,8,FALSE),"")</f>
        <v/>
      </c>
    </row>
    <row r="1197" spans="2:11" x14ac:dyDescent="0.55000000000000004">
      <c r="B1197" s="178" t="str">
        <f>IF(E1197="謝金",支出入力表!A1198,"")</f>
        <v/>
      </c>
      <c r="C1197" s="164" t="str">
        <f>IF(E1197="謝金",支出入力表!C1198,"")</f>
        <v/>
      </c>
      <c r="D1197" s="165" t="str">
        <f>IF(支出入力表!E1198="謝金","謝金","")</f>
        <v/>
      </c>
      <c r="E1197" s="165" t="str">
        <f>IF(支出入力表!F1198="謝金","謝金","")</f>
        <v/>
      </c>
      <c r="F1197" s="164" t="str">
        <f>IF(E1197="謝金",VLOOKUP(E1197,支出入力表!F1198:$M$2000,3,FALSE),"")</f>
        <v/>
      </c>
      <c r="G1197" s="164" t="str">
        <f>IF(E1197="謝金",VLOOKUP(E1197,支出入力表!F1198:$M$2000,4,FALSE),"")</f>
        <v/>
      </c>
      <c r="H1197" s="166" t="str">
        <f>IF(E1197="謝金",VLOOKUP(E1197,支出入力表!F1198:$M$2000,5,FALSE),"")</f>
        <v/>
      </c>
      <c r="I1197" s="167" t="str">
        <f>IF(E1197="謝金",VLOOKUP(E1197,支出入力表!F1198:$M$2000,6,FALSE),"")</f>
        <v/>
      </c>
      <c r="J1197" s="167" t="str">
        <f>IF(E1197="謝金",VLOOKUP(E1197,支出入力表!F1198:$M$2000,7,FALSE),"")</f>
        <v/>
      </c>
      <c r="K1197" s="168" t="str">
        <f>IF(E1197="謝金",VLOOKUP(E1197,支出入力表!F1198:$M$2000,8,FALSE),"")</f>
        <v/>
      </c>
    </row>
    <row r="1198" spans="2:11" x14ac:dyDescent="0.55000000000000004">
      <c r="B1198" s="178" t="str">
        <f>IF(E1198="謝金",支出入力表!A1199,"")</f>
        <v/>
      </c>
      <c r="C1198" s="164" t="str">
        <f>IF(E1198="謝金",支出入力表!C1199,"")</f>
        <v/>
      </c>
      <c r="D1198" s="165" t="str">
        <f>IF(支出入力表!E1199="謝金","謝金","")</f>
        <v/>
      </c>
      <c r="E1198" s="165" t="str">
        <f>IF(支出入力表!F1199="謝金","謝金","")</f>
        <v/>
      </c>
      <c r="F1198" s="164" t="str">
        <f>IF(E1198="謝金",VLOOKUP(E1198,支出入力表!F1199:$M$2000,3,FALSE),"")</f>
        <v/>
      </c>
      <c r="G1198" s="164" t="str">
        <f>IF(E1198="謝金",VLOOKUP(E1198,支出入力表!F1199:$M$2000,4,FALSE),"")</f>
        <v/>
      </c>
      <c r="H1198" s="166" t="str">
        <f>IF(E1198="謝金",VLOOKUP(E1198,支出入力表!F1199:$M$2000,5,FALSE),"")</f>
        <v/>
      </c>
      <c r="I1198" s="167" t="str">
        <f>IF(E1198="謝金",VLOOKUP(E1198,支出入力表!F1199:$M$2000,6,FALSE),"")</f>
        <v/>
      </c>
      <c r="J1198" s="167" t="str">
        <f>IF(E1198="謝金",VLOOKUP(E1198,支出入力表!F1199:$M$2000,7,FALSE),"")</f>
        <v/>
      </c>
      <c r="K1198" s="168" t="str">
        <f>IF(E1198="謝金",VLOOKUP(E1198,支出入力表!F1199:$M$2000,8,FALSE),"")</f>
        <v/>
      </c>
    </row>
    <row r="1199" spans="2:11" x14ac:dyDescent="0.55000000000000004">
      <c r="B1199" s="178" t="str">
        <f>IF(E1199="謝金",支出入力表!A1200,"")</f>
        <v/>
      </c>
      <c r="C1199" s="164" t="str">
        <f>IF(E1199="謝金",支出入力表!C1200,"")</f>
        <v/>
      </c>
      <c r="D1199" s="165" t="str">
        <f>IF(支出入力表!E1200="謝金","謝金","")</f>
        <v/>
      </c>
      <c r="E1199" s="165" t="str">
        <f>IF(支出入力表!F1200="謝金","謝金","")</f>
        <v/>
      </c>
      <c r="F1199" s="164" t="str">
        <f>IF(E1199="謝金",VLOOKUP(E1199,支出入力表!F1200:$M$2000,3,FALSE),"")</f>
        <v/>
      </c>
      <c r="G1199" s="164" t="str">
        <f>IF(E1199="謝金",VLOOKUP(E1199,支出入力表!F1200:$M$2000,4,FALSE),"")</f>
        <v/>
      </c>
      <c r="H1199" s="166" t="str">
        <f>IF(E1199="謝金",VLOOKUP(E1199,支出入力表!F1200:$M$2000,5,FALSE),"")</f>
        <v/>
      </c>
      <c r="I1199" s="167" t="str">
        <f>IF(E1199="謝金",VLOOKUP(E1199,支出入力表!F1200:$M$2000,6,FALSE),"")</f>
        <v/>
      </c>
      <c r="J1199" s="167" t="str">
        <f>IF(E1199="謝金",VLOOKUP(E1199,支出入力表!F1200:$M$2000,7,FALSE),"")</f>
        <v/>
      </c>
      <c r="K1199" s="168" t="str">
        <f>IF(E1199="謝金",VLOOKUP(E1199,支出入力表!F1200:$M$2000,8,FALSE),"")</f>
        <v/>
      </c>
    </row>
    <row r="1200" spans="2:11" x14ac:dyDescent="0.55000000000000004">
      <c r="B1200" s="178" t="str">
        <f>IF(E1200="謝金",支出入力表!A1201,"")</f>
        <v/>
      </c>
      <c r="C1200" s="164" t="str">
        <f>IF(E1200="謝金",支出入力表!C1201,"")</f>
        <v/>
      </c>
      <c r="D1200" s="165" t="str">
        <f>IF(支出入力表!E1201="謝金","謝金","")</f>
        <v/>
      </c>
      <c r="E1200" s="165" t="str">
        <f>IF(支出入力表!F1201="謝金","謝金","")</f>
        <v/>
      </c>
      <c r="F1200" s="164" t="str">
        <f>IF(E1200="謝金",VLOOKUP(E1200,支出入力表!F1201:$M$2000,3,FALSE),"")</f>
        <v/>
      </c>
      <c r="G1200" s="164" t="str">
        <f>IF(E1200="謝金",VLOOKUP(E1200,支出入力表!F1201:$M$2000,4,FALSE),"")</f>
        <v/>
      </c>
      <c r="H1200" s="166" t="str">
        <f>IF(E1200="謝金",VLOOKUP(E1200,支出入力表!F1201:$M$2000,5,FALSE),"")</f>
        <v/>
      </c>
      <c r="I1200" s="167" t="str">
        <f>IF(E1200="謝金",VLOOKUP(E1200,支出入力表!F1201:$M$2000,6,FALSE),"")</f>
        <v/>
      </c>
      <c r="J1200" s="167" t="str">
        <f>IF(E1200="謝金",VLOOKUP(E1200,支出入力表!F1201:$M$2000,7,FALSE),"")</f>
        <v/>
      </c>
      <c r="K1200" s="168" t="str">
        <f>IF(E1200="謝金",VLOOKUP(E1200,支出入力表!F1201:$M$2000,8,FALSE),"")</f>
        <v/>
      </c>
    </row>
    <row r="1201" spans="2:11" x14ac:dyDescent="0.55000000000000004">
      <c r="B1201" s="178" t="str">
        <f>IF(E1201="謝金",支出入力表!A1202,"")</f>
        <v/>
      </c>
      <c r="C1201" s="164" t="str">
        <f>IF(E1201="謝金",支出入力表!C1202,"")</f>
        <v/>
      </c>
      <c r="D1201" s="165" t="str">
        <f>IF(支出入力表!E1202="謝金","謝金","")</f>
        <v/>
      </c>
      <c r="E1201" s="165" t="str">
        <f>IF(支出入力表!F1202="謝金","謝金","")</f>
        <v/>
      </c>
      <c r="F1201" s="164" t="str">
        <f>IF(E1201="謝金",VLOOKUP(E1201,支出入力表!F1202:$M$2000,3,FALSE),"")</f>
        <v/>
      </c>
      <c r="G1201" s="164" t="str">
        <f>IF(E1201="謝金",VLOOKUP(E1201,支出入力表!F1202:$M$2000,4,FALSE),"")</f>
        <v/>
      </c>
      <c r="H1201" s="166" t="str">
        <f>IF(E1201="謝金",VLOOKUP(E1201,支出入力表!F1202:$M$2000,5,FALSE),"")</f>
        <v/>
      </c>
      <c r="I1201" s="167" t="str">
        <f>IF(E1201="謝金",VLOOKUP(E1201,支出入力表!F1202:$M$2000,6,FALSE),"")</f>
        <v/>
      </c>
      <c r="J1201" s="167" t="str">
        <f>IF(E1201="謝金",VLOOKUP(E1201,支出入力表!F1202:$M$2000,7,FALSE),"")</f>
        <v/>
      </c>
      <c r="K1201" s="168" t="str">
        <f>IF(E1201="謝金",VLOOKUP(E1201,支出入力表!F1202:$M$2000,8,FALSE),"")</f>
        <v/>
      </c>
    </row>
    <row r="1202" spans="2:11" x14ac:dyDescent="0.55000000000000004">
      <c r="B1202" s="178" t="str">
        <f>IF(E1202="謝金",支出入力表!A1203,"")</f>
        <v/>
      </c>
      <c r="C1202" s="164" t="str">
        <f>IF(E1202="謝金",支出入力表!C1203,"")</f>
        <v/>
      </c>
      <c r="D1202" s="165" t="str">
        <f>IF(支出入力表!E1203="謝金","謝金","")</f>
        <v/>
      </c>
      <c r="E1202" s="165" t="str">
        <f>IF(支出入力表!F1203="謝金","謝金","")</f>
        <v/>
      </c>
      <c r="F1202" s="164" t="str">
        <f>IF(E1202="謝金",VLOOKUP(E1202,支出入力表!F1203:$M$2000,3,FALSE),"")</f>
        <v/>
      </c>
      <c r="G1202" s="164" t="str">
        <f>IF(E1202="謝金",VLOOKUP(E1202,支出入力表!F1203:$M$2000,4,FALSE),"")</f>
        <v/>
      </c>
      <c r="H1202" s="166" t="str">
        <f>IF(E1202="謝金",VLOOKUP(E1202,支出入力表!F1203:$M$2000,5,FALSE),"")</f>
        <v/>
      </c>
      <c r="I1202" s="167" t="str">
        <f>IF(E1202="謝金",VLOOKUP(E1202,支出入力表!F1203:$M$2000,6,FALSE),"")</f>
        <v/>
      </c>
      <c r="J1202" s="167" t="str">
        <f>IF(E1202="謝金",VLOOKUP(E1202,支出入力表!F1203:$M$2000,7,FALSE),"")</f>
        <v/>
      </c>
      <c r="K1202" s="168" t="str">
        <f>IF(E1202="謝金",VLOOKUP(E1202,支出入力表!F1203:$M$2000,8,FALSE),"")</f>
        <v/>
      </c>
    </row>
    <row r="1203" spans="2:11" x14ac:dyDescent="0.55000000000000004">
      <c r="B1203" s="178" t="str">
        <f>IF(E1203="謝金",支出入力表!A1204,"")</f>
        <v/>
      </c>
      <c r="C1203" s="164" t="str">
        <f>IF(E1203="謝金",支出入力表!C1204,"")</f>
        <v/>
      </c>
      <c r="D1203" s="165" t="str">
        <f>IF(支出入力表!E1204="謝金","謝金","")</f>
        <v/>
      </c>
      <c r="E1203" s="165" t="str">
        <f>IF(支出入力表!F1204="謝金","謝金","")</f>
        <v/>
      </c>
      <c r="F1203" s="164" t="str">
        <f>IF(E1203="謝金",VLOOKUP(E1203,支出入力表!F1204:$M$2000,3,FALSE),"")</f>
        <v/>
      </c>
      <c r="G1203" s="164" t="str">
        <f>IF(E1203="謝金",VLOOKUP(E1203,支出入力表!F1204:$M$2000,4,FALSE),"")</f>
        <v/>
      </c>
      <c r="H1203" s="166" t="str">
        <f>IF(E1203="謝金",VLOOKUP(E1203,支出入力表!F1204:$M$2000,5,FALSE),"")</f>
        <v/>
      </c>
      <c r="I1203" s="167" t="str">
        <f>IF(E1203="謝金",VLOOKUP(E1203,支出入力表!F1204:$M$2000,6,FALSE),"")</f>
        <v/>
      </c>
      <c r="J1203" s="167" t="str">
        <f>IF(E1203="謝金",VLOOKUP(E1203,支出入力表!F1204:$M$2000,7,FALSE),"")</f>
        <v/>
      </c>
      <c r="K1203" s="168" t="str">
        <f>IF(E1203="謝金",VLOOKUP(E1203,支出入力表!F1204:$M$2000,8,FALSE),"")</f>
        <v/>
      </c>
    </row>
    <row r="1204" spans="2:11" x14ac:dyDescent="0.55000000000000004">
      <c r="B1204" s="178" t="str">
        <f>IF(E1204="謝金",支出入力表!A1205,"")</f>
        <v/>
      </c>
      <c r="C1204" s="164" t="str">
        <f>IF(E1204="謝金",支出入力表!C1205,"")</f>
        <v/>
      </c>
      <c r="D1204" s="165" t="str">
        <f>IF(支出入力表!E1205="謝金","謝金","")</f>
        <v/>
      </c>
      <c r="E1204" s="165" t="str">
        <f>IF(支出入力表!F1205="謝金","謝金","")</f>
        <v/>
      </c>
      <c r="F1204" s="164" t="str">
        <f>IF(E1204="謝金",VLOOKUP(E1204,支出入力表!F1205:$M$2000,3,FALSE),"")</f>
        <v/>
      </c>
      <c r="G1204" s="164" t="str">
        <f>IF(E1204="謝金",VLOOKUP(E1204,支出入力表!F1205:$M$2000,4,FALSE),"")</f>
        <v/>
      </c>
      <c r="H1204" s="166" t="str">
        <f>IF(E1204="謝金",VLOOKUP(E1204,支出入力表!F1205:$M$2000,5,FALSE),"")</f>
        <v/>
      </c>
      <c r="I1204" s="167" t="str">
        <f>IF(E1204="謝金",VLOOKUP(E1204,支出入力表!F1205:$M$2000,6,FALSE),"")</f>
        <v/>
      </c>
      <c r="J1204" s="167" t="str">
        <f>IF(E1204="謝金",VLOOKUP(E1204,支出入力表!F1205:$M$2000,7,FALSE),"")</f>
        <v/>
      </c>
      <c r="K1204" s="168" t="str">
        <f>IF(E1204="謝金",VLOOKUP(E1204,支出入力表!F1205:$M$2000,8,FALSE),"")</f>
        <v/>
      </c>
    </row>
    <row r="1205" spans="2:11" x14ac:dyDescent="0.55000000000000004">
      <c r="B1205" s="178" t="str">
        <f>IF(E1205="謝金",支出入力表!A1206,"")</f>
        <v/>
      </c>
      <c r="C1205" s="164" t="str">
        <f>IF(E1205="謝金",支出入力表!C1206,"")</f>
        <v/>
      </c>
      <c r="D1205" s="165" t="str">
        <f>IF(支出入力表!E1206="謝金","謝金","")</f>
        <v/>
      </c>
      <c r="E1205" s="165" t="str">
        <f>IF(支出入力表!F1206="謝金","謝金","")</f>
        <v/>
      </c>
      <c r="F1205" s="164" t="str">
        <f>IF(E1205="謝金",VLOOKUP(E1205,支出入力表!F1206:$M$2000,3,FALSE),"")</f>
        <v/>
      </c>
      <c r="G1205" s="164" t="str">
        <f>IF(E1205="謝金",VLOOKUP(E1205,支出入力表!F1206:$M$2000,4,FALSE),"")</f>
        <v/>
      </c>
      <c r="H1205" s="166" t="str">
        <f>IF(E1205="謝金",VLOOKUP(E1205,支出入力表!F1206:$M$2000,5,FALSE),"")</f>
        <v/>
      </c>
      <c r="I1205" s="167" t="str">
        <f>IF(E1205="謝金",VLOOKUP(E1205,支出入力表!F1206:$M$2000,6,FALSE),"")</f>
        <v/>
      </c>
      <c r="J1205" s="167" t="str">
        <f>IF(E1205="謝金",VLOOKUP(E1205,支出入力表!F1206:$M$2000,7,FALSE),"")</f>
        <v/>
      </c>
      <c r="K1205" s="168" t="str">
        <f>IF(E1205="謝金",VLOOKUP(E1205,支出入力表!F1206:$M$2000,8,FALSE),"")</f>
        <v/>
      </c>
    </row>
    <row r="1206" spans="2:11" x14ac:dyDescent="0.55000000000000004">
      <c r="B1206" s="178" t="str">
        <f>IF(E1206="謝金",支出入力表!A1207,"")</f>
        <v/>
      </c>
      <c r="C1206" s="164" t="str">
        <f>IF(E1206="謝金",支出入力表!C1207,"")</f>
        <v/>
      </c>
      <c r="D1206" s="165" t="str">
        <f>IF(支出入力表!E1207="謝金","謝金","")</f>
        <v/>
      </c>
      <c r="E1206" s="165" t="str">
        <f>IF(支出入力表!F1207="謝金","謝金","")</f>
        <v/>
      </c>
      <c r="F1206" s="164" t="str">
        <f>IF(E1206="謝金",VLOOKUP(E1206,支出入力表!F1207:$M$2000,3,FALSE),"")</f>
        <v/>
      </c>
      <c r="G1206" s="164" t="str">
        <f>IF(E1206="謝金",VLOOKUP(E1206,支出入力表!F1207:$M$2000,4,FALSE),"")</f>
        <v/>
      </c>
      <c r="H1206" s="166" t="str">
        <f>IF(E1206="謝金",VLOOKUP(E1206,支出入力表!F1207:$M$2000,5,FALSE),"")</f>
        <v/>
      </c>
      <c r="I1206" s="167" t="str">
        <f>IF(E1206="謝金",VLOOKUP(E1206,支出入力表!F1207:$M$2000,6,FALSE),"")</f>
        <v/>
      </c>
      <c r="J1206" s="167" t="str">
        <f>IF(E1206="謝金",VLOOKUP(E1206,支出入力表!F1207:$M$2000,7,FALSE),"")</f>
        <v/>
      </c>
      <c r="K1206" s="168" t="str">
        <f>IF(E1206="謝金",VLOOKUP(E1206,支出入力表!F1207:$M$2000,8,FALSE),"")</f>
        <v/>
      </c>
    </row>
    <row r="1207" spans="2:11" x14ac:dyDescent="0.55000000000000004">
      <c r="B1207" s="178" t="str">
        <f>IF(E1207="謝金",支出入力表!A1208,"")</f>
        <v/>
      </c>
      <c r="C1207" s="164" t="str">
        <f>IF(E1207="謝金",支出入力表!C1208,"")</f>
        <v/>
      </c>
      <c r="D1207" s="165" t="str">
        <f>IF(支出入力表!E1208="謝金","謝金","")</f>
        <v/>
      </c>
      <c r="E1207" s="165" t="str">
        <f>IF(支出入力表!F1208="謝金","謝金","")</f>
        <v/>
      </c>
      <c r="F1207" s="164" t="str">
        <f>IF(E1207="謝金",VLOOKUP(E1207,支出入力表!F1208:$M$2000,3,FALSE),"")</f>
        <v/>
      </c>
      <c r="G1207" s="164" t="str">
        <f>IF(E1207="謝金",VLOOKUP(E1207,支出入力表!F1208:$M$2000,4,FALSE),"")</f>
        <v/>
      </c>
      <c r="H1207" s="166" t="str">
        <f>IF(E1207="謝金",VLOOKUP(E1207,支出入力表!F1208:$M$2000,5,FALSE),"")</f>
        <v/>
      </c>
      <c r="I1207" s="167" t="str">
        <f>IF(E1207="謝金",VLOOKUP(E1207,支出入力表!F1208:$M$2000,6,FALSE),"")</f>
        <v/>
      </c>
      <c r="J1207" s="167" t="str">
        <f>IF(E1207="謝金",VLOOKUP(E1207,支出入力表!F1208:$M$2000,7,FALSE),"")</f>
        <v/>
      </c>
      <c r="K1207" s="168" t="str">
        <f>IF(E1207="謝金",VLOOKUP(E1207,支出入力表!F1208:$M$2000,8,FALSE),"")</f>
        <v/>
      </c>
    </row>
    <row r="1208" spans="2:11" x14ac:dyDescent="0.55000000000000004">
      <c r="B1208" s="178" t="str">
        <f>IF(E1208="謝金",支出入力表!A1209,"")</f>
        <v/>
      </c>
      <c r="C1208" s="164" t="str">
        <f>IF(E1208="謝金",支出入力表!C1209,"")</f>
        <v/>
      </c>
      <c r="D1208" s="165" t="str">
        <f>IF(支出入力表!E1209="謝金","謝金","")</f>
        <v/>
      </c>
      <c r="E1208" s="165" t="str">
        <f>IF(支出入力表!F1209="謝金","謝金","")</f>
        <v/>
      </c>
      <c r="F1208" s="164" t="str">
        <f>IF(E1208="謝金",VLOOKUP(E1208,支出入力表!F1209:$M$2000,3,FALSE),"")</f>
        <v/>
      </c>
      <c r="G1208" s="164" t="str">
        <f>IF(E1208="謝金",VLOOKUP(E1208,支出入力表!F1209:$M$2000,4,FALSE),"")</f>
        <v/>
      </c>
      <c r="H1208" s="166" t="str">
        <f>IF(E1208="謝金",VLOOKUP(E1208,支出入力表!F1209:$M$2000,5,FALSE),"")</f>
        <v/>
      </c>
      <c r="I1208" s="167" t="str">
        <f>IF(E1208="謝金",VLOOKUP(E1208,支出入力表!F1209:$M$2000,6,FALSE),"")</f>
        <v/>
      </c>
      <c r="J1208" s="167" t="str">
        <f>IF(E1208="謝金",VLOOKUP(E1208,支出入力表!F1209:$M$2000,7,FALSE),"")</f>
        <v/>
      </c>
      <c r="K1208" s="168" t="str">
        <f>IF(E1208="謝金",VLOOKUP(E1208,支出入力表!F1209:$M$2000,8,FALSE),"")</f>
        <v/>
      </c>
    </row>
    <row r="1209" spans="2:11" x14ac:dyDescent="0.55000000000000004">
      <c r="B1209" s="178" t="str">
        <f>IF(E1209="謝金",支出入力表!A1210,"")</f>
        <v/>
      </c>
      <c r="C1209" s="164" t="str">
        <f>IF(E1209="謝金",支出入力表!C1210,"")</f>
        <v/>
      </c>
      <c r="D1209" s="165" t="str">
        <f>IF(支出入力表!E1210="謝金","謝金","")</f>
        <v/>
      </c>
      <c r="E1209" s="165" t="str">
        <f>IF(支出入力表!F1210="謝金","謝金","")</f>
        <v/>
      </c>
      <c r="F1209" s="164" t="str">
        <f>IF(E1209="謝金",VLOOKUP(E1209,支出入力表!F1210:$M$2000,3,FALSE),"")</f>
        <v/>
      </c>
      <c r="G1209" s="164" t="str">
        <f>IF(E1209="謝金",VLOOKUP(E1209,支出入力表!F1210:$M$2000,4,FALSE),"")</f>
        <v/>
      </c>
      <c r="H1209" s="166" t="str">
        <f>IF(E1209="謝金",VLOOKUP(E1209,支出入力表!F1210:$M$2000,5,FALSE),"")</f>
        <v/>
      </c>
      <c r="I1209" s="167" t="str">
        <f>IF(E1209="謝金",VLOOKUP(E1209,支出入力表!F1210:$M$2000,6,FALSE),"")</f>
        <v/>
      </c>
      <c r="J1209" s="167" t="str">
        <f>IF(E1209="謝金",VLOOKUP(E1209,支出入力表!F1210:$M$2000,7,FALSE),"")</f>
        <v/>
      </c>
      <c r="K1209" s="168" t="str">
        <f>IF(E1209="謝金",VLOOKUP(E1209,支出入力表!F1210:$M$2000,8,FALSE),"")</f>
        <v/>
      </c>
    </row>
    <row r="1210" spans="2:11" x14ac:dyDescent="0.55000000000000004">
      <c r="B1210" s="178" t="str">
        <f>IF(E1210="謝金",支出入力表!A1211,"")</f>
        <v/>
      </c>
      <c r="C1210" s="164" t="str">
        <f>IF(E1210="謝金",支出入力表!C1211,"")</f>
        <v/>
      </c>
      <c r="D1210" s="165" t="str">
        <f>IF(支出入力表!E1211="謝金","謝金","")</f>
        <v/>
      </c>
      <c r="E1210" s="165" t="str">
        <f>IF(支出入力表!F1211="謝金","謝金","")</f>
        <v/>
      </c>
      <c r="F1210" s="164" t="str">
        <f>IF(E1210="謝金",VLOOKUP(E1210,支出入力表!F1211:$M$2000,3,FALSE),"")</f>
        <v/>
      </c>
      <c r="G1210" s="164" t="str">
        <f>IF(E1210="謝金",VLOOKUP(E1210,支出入力表!F1211:$M$2000,4,FALSE),"")</f>
        <v/>
      </c>
      <c r="H1210" s="166" t="str">
        <f>IF(E1210="謝金",VLOOKUP(E1210,支出入力表!F1211:$M$2000,5,FALSE),"")</f>
        <v/>
      </c>
      <c r="I1210" s="167" t="str">
        <f>IF(E1210="謝金",VLOOKUP(E1210,支出入力表!F1211:$M$2000,6,FALSE),"")</f>
        <v/>
      </c>
      <c r="J1210" s="167" t="str">
        <f>IF(E1210="謝金",VLOOKUP(E1210,支出入力表!F1211:$M$2000,7,FALSE),"")</f>
        <v/>
      </c>
      <c r="K1210" s="168" t="str">
        <f>IF(E1210="謝金",VLOOKUP(E1210,支出入力表!F1211:$M$2000,8,FALSE),"")</f>
        <v/>
      </c>
    </row>
    <row r="1211" spans="2:11" x14ac:dyDescent="0.55000000000000004">
      <c r="B1211" s="178" t="str">
        <f>IF(E1211="謝金",支出入力表!A1212,"")</f>
        <v/>
      </c>
      <c r="C1211" s="164" t="str">
        <f>IF(E1211="謝金",支出入力表!C1212,"")</f>
        <v/>
      </c>
      <c r="D1211" s="165" t="str">
        <f>IF(支出入力表!E1212="謝金","謝金","")</f>
        <v/>
      </c>
      <c r="E1211" s="165" t="str">
        <f>IF(支出入力表!F1212="謝金","謝金","")</f>
        <v/>
      </c>
      <c r="F1211" s="164" t="str">
        <f>IF(E1211="謝金",VLOOKUP(E1211,支出入力表!F1212:$M$2000,3,FALSE),"")</f>
        <v/>
      </c>
      <c r="G1211" s="164" t="str">
        <f>IF(E1211="謝金",VLOOKUP(E1211,支出入力表!F1212:$M$2000,4,FALSE),"")</f>
        <v/>
      </c>
      <c r="H1211" s="166" t="str">
        <f>IF(E1211="謝金",VLOOKUP(E1211,支出入力表!F1212:$M$2000,5,FALSE),"")</f>
        <v/>
      </c>
      <c r="I1211" s="167" t="str">
        <f>IF(E1211="謝金",VLOOKUP(E1211,支出入力表!F1212:$M$2000,6,FALSE),"")</f>
        <v/>
      </c>
      <c r="J1211" s="167" t="str">
        <f>IF(E1211="謝金",VLOOKUP(E1211,支出入力表!F1212:$M$2000,7,FALSE),"")</f>
        <v/>
      </c>
      <c r="K1211" s="168" t="str">
        <f>IF(E1211="謝金",VLOOKUP(E1211,支出入力表!F1212:$M$2000,8,FALSE),"")</f>
        <v/>
      </c>
    </row>
    <row r="1212" spans="2:11" x14ac:dyDescent="0.55000000000000004">
      <c r="B1212" s="178" t="str">
        <f>IF(E1212="謝金",支出入力表!A1213,"")</f>
        <v/>
      </c>
      <c r="C1212" s="164" t="str">
        <f>IF(E1212="謝金",支出入力表!C1213,"")</f>
        <v/>
      </c>
      <c r="D1212" s="165" t="str">
        <f>IF(支出入力表!E1213="謝金","謝金","")</f>
        <v/>
      </c>
      <c r="E1212" s="165" t="str">
        <f>IF(支出入力表!F1213="謝金","謝金","")</f>
        <v/>
      </c>
      <c r="F1212" s="164" t="str">
        <f>IF(E1212="謝金",VLOOKUP(E1212,支出入力表!F1213:$M$2000,3,FALSE),"")</f>
        <v/>
      </c>
      <c r="G1212" s="164" t="str">
        <f>IF(E1212="謝金",VLOOKUP(E1212,支出入力表!F1213:$M$2000,4,FALSE),"")</f>
        <v/>
      </c>
      <c r="H1212" s="166" t="str">
        <f>IF(E1212="謝金",VLOOKUP(E1212,支出入力表!F1213:$M$2000,5,FALSE),"")</f>
        <v/>
      </c>
      <c r="I1212" s="167" t="str">
        <f>IF(E1212="謝金",VLOOKUP(E1212,支出入力表!F1213:$M$2000,6,FALSE),"")</f>
        <v/>
      </c>
      <c r="J1212" s="167" t="str">
        <f>IF(E1212="謝金",VLOOKUP(E1212,支出入力表!F1213:$M$2000,7,FALSE),"")</f>
        <v/>
      </c>
      <c r="K1212" s="168" t="str">
        <f>IF(E1212="謝金",VLOOKUP(E1212,支出入力表!F1213:$M$2000,8,FALSE),"")</f>
        <v/>
      </c>
    </row>
    <row r="1213" spans="2:11" x14ac:dyDescent="0.55000000000000004">
      <c r="B1213" s="178" t="str">
        <f>IF(E1213="謝金",支出入力表!A1214,"")</f>
        <v/>
      </c>
      <c r="C1213" s="164" t="str">
        <f>IF(E1213="謝金",支出入力表!C1214,"")</f>
        <v/>
      </c>
      <c r="D1213" s="165" t="str">
        <f>IF(支出入力表!E1214="謝金","謝金","")</f>
        <v/>
      </c>
      <c r="E1213" s="165" t="str">
        <f>IF(支出入力表!F1214="謝金","謝金","")</f>
        <v/>
      </c>
      <c r="F1213" s="164" t="str">
        <f>IF(E1213="謝金",VLOOKUP(E1213,支出入力表!F1214:$M$2000,3,FALSE),"")</f>
        <v/>
      </c>
      <c r="G1213" s="164" t="str">
        <f>IF(E1213="謝金",VLOOKUP(E1213,支出入力表!F1214:$M$2000,4,FALSE),"")</f>
        <v/>
      </c>
      <c r="H1213" s="166" t="str">
        <f>IF(E1213="謝金",VLOOKUP(E1213,支出入力表!F1214:$M$2000,5,FALSE),"")</f>
        <v/>
      </c>
      <c r="I1213" s="167" t="str">
        <f>IF(E1213="謝金",VLOOKUP(E1213,支出入力表!F1214:$M$2000,6,FALSE),"")</f>
        <v/>
      </c>
      <c r="J1213" s="167" t="str">
        <f>IF(E1213="謝金",VLOOKUP(E1213,支出入力表!F1214:$M$2000,7,FALSE),"")</f>
        <v/>
      </c>
      <c r="K1213" s="168" t="str">
        <f>IF(E1213="謝金",VLOOKUP(E1213,支出入力表!F1214:$M$2000,8,FALSE),"")</f>
        <v/>
      </c>
    </row>
    <row r="1214" spans="2:11" x14ac:dyDescent="0.55000000000000004">
      <c r="B1214" s="178" t="str">
        <f>IF(E1214="謝金",支出入力表!A1215,"")</f>
        <v/>
      </c>
      <c r="C1214" s="164" t="str">
        <f>IF(E1214="謝金",支出入力表!C1215,"")</f>
        <v/>
      </c>
      <c r="D1214" s="165" t="str">
        <f>IF(支出入力表!E1215="謝金","謝金","")</f>
        <v/>
      </c>
      <c r="E1214" s="165" t="str">
        <f>IF(支出入力表!F1215="謝金","謝金","")</f>
        <v/>
      </c>
      <c r="F1214" s="164" t="str">
        <f>IF(E1214="謝金",VLOOKUP(E1214,支出入力表!F1215:$M$2000,3,FALSE),"")</f>
        <v/>
      </c>
      <c r="G1214" s="164" t="str">
        <f>IF(E1214="謝金",VLOOKUP(E1214,支出入力表!F1215:$M$2000,4,FALSE),"")</f>
        <v/>
      </c>
      <c r="H1214" s="166" t="str">
        <f>IF(E1214="謝金",VLOOKUP(E1214,支出入力表!F1215:$M$2000,5,FALSE),"")</f>
        <v/>
      </c>
      <c r="I1214" s="167" t="str">
        <f>IF(E1214="謝金",VLOOKUP(E1214,支出入力表!F1215:$M$2000,6,FALSE),"")</f>
        <v/>
      </c>
      <c r="J1214" s="167" t="str">
        <f>IF(E1214="謝金",VLOOKUP(E1214,支出入力表!F1215:$M$2000,7,FALSE),"")</f>
        <v/>
      </c>
      <c r="K1214" s="168" t="str">
        <f>IF(E1214="謝金",VLOOKUP(E1214,支出入力表!F1215:$M$2000,8,FALSE),"")</f>
        <v/>
      </c>
    </row>
    <row r="1215" spans="2:11" x14ac:dyDescent="0.55000000000000004">
      <c r="B1215" s="178" t="str">
        <f>IF(E1215="謝金",支出入力表!A1216,"")</f>
        <v/>
      </c>
      <c r="C1215" s="164" t="str">
        <f>IF(E1215="謝金",支出入力表!C1216,"")</f>
        <v/>
      </c>
      <c r="D1215" s="165" t="str">
        <f>IF(支出入力表!E1216="謝金","謝金","")</f>
        <v/>
      </c>
      <c r="E1215" s="165" t="str">
        <f>IF(支出入力表!F1216="謝金","謝金","")</f>
        <v/>
      </c>
      <c r="F1215" s="164" t="str">
        <f>IF(E1215="謝金",VLOOKUP(E1215,支出入力表!F1216:$M$2000,3,FALSE),"")</f>
        <v/>
      </c>
      <c r="G1215" s="164" t="str">
        <f>IF(E1215="謝金",VLOOKUP(E1215,支出入力表!F1216:$M$2000,4,FALSE),"")</f>
        <v/>
      </c>
      <c r="H1215" s="166" t="str">
        <f>IF(E1215="謝金",VLOOKUP(E1215,支出入力表!F1216:$M$2000,5,FALSE),"")</f>
        <v/>
      </c>
      <c r="I1215" s="167" t="str">
        <f>IF(E1215="謝金",VLOOKUP(E1215,支出入力表!F1216:$M$2000,6,FALSE),"")</f>
        <v/>
      </c>
      <c r="J1215" s="167" t="str">
        <f>IF(E1215="謝金",VLOOKUP(E1215,支出入力表!F1216:$M$2000,7,FALSE),"")</f>
        <v/>
      </c>
      <c r="K1215" s="168" t="str">
        <f>IF(E1215="謝金",VLOOKUP(E1215,支出入力表!F1216:$M$2000,8,FALSE),"")</f>
        <v/>
      </c>
    </row>
    <row r="1216" spans="2:11" x14ac:dyDescent="0.55000000000000004">
      <c r="B1216" s="178" t="str">
        <f>IF(E1216="謝金",支出入力表!A1217,"")</f>
        <v/>
      </c>
      <c r="C1216" s="164" t="str">
        <f>IF(E1216="謝金",支出入力表!C1217,"")</f>
        <v/>
      </c>
      <c r="D1216" s="165" t="str">
        <f>IF(支出入力表!E1217="謝金","謝金","")</f>
        <v/>
      </c>
      <c r="E1216" s="165" t="str">
        <f>IF(支出入力表!F1217="謝金","謝金","")</f>
        <v/>
      </c>
      <c r="F1216" s="164" t="str">
        <f>IF(E1216="謝金",VLOOKUP(E1216,支出入力表!F1217:$M$2000,3,FALSE),"")</f>
        <v/>
      </c>
      <c r="G1216" s="164" t="str">
        <f>IF(E1216="謝金",VLOOKUP(E1216,支出入力表!F1217:$M$2000,4,FALSE),"")</f>
        <v/>
      </c>
      <c r="H1216" s="166" t="str">
        <f>IF(E1216="謝金",VLOOKUP(E1216,支出入力表!F1217:$M$2000,5,FALSE),"")</f>
        <v/>
      </c>
      <c r="I1216" s="167" t="str">
        <f>IF(E1216="謝金",VLOOKUP(E1216,支出入力表!F1217:$M$2000,6,FALSE),"")</f>
        <v/>
      </c>
      <c r="J1216" s="167" t="str">
        <f>IF(E1216="謝金",VLOOKUP(E1216,支出入力表!F1217:$M$2000,7,FALSE),"")</f>
        <v/>
      </c>
      <c r="K1216" s="168" t="str">
        <f>IF(E1216="謝金",VLOOKUP(E1216,支出入力表!F1217:$M$2000,8,FALSE),"")</f>
        <v/>
      </c>
    </row>
    <row r="1217" spans="2:11" x14ac:dyDescent="0.55000000000000004">
      <c r="B1217" s="178" t="str">
        <f>IF(E1217="謝金",支出入力表!A1218,"")</f>
        <v/>
      </c>
      <c r="C1217" s="164" t="str">
        <f>IF(E1217="謝金",支出入力表!C1218,"")</f>
        <v/>
      </c>
      <c r="D1217" s="165" t="str">
        <f>IF(支出入力表!E1218="謝金","謝金","")</f>
        <v/>
      </c>
      <c r="E1217" s="165" t="str">
        <f>IF(支出入力表!F1218="謝金","謝金","")</f>
        <v/>
      </c>
      <c r="F1217" s="164" t="str">
        <f>IF(E1217="謝金",VLOOKUP(E1217,支出入力表!F1218:$M$2000,3,FALSE),"")</f>
        <v/>
      </c>
      <c r="G1217" s="164" t="str">
        <f>IF(E1217="謝金",VLOOKUP(E1217,支出入力表!F1218:$M$2000,4,FALSE),"")</f>
        <v/>
      </c>
      <c r="H1217" s="166" t="str">
        <f>IF(E1217="謝金",VLOOKUP(E1217,支出入力表!F1218:$M$2000,5,FALSE),"")</f>
        <v/>
      </c>
      <c r="I1217" s="167" t="str">
        <f>IF(E1217="謝金",VLOOKUP(E1217,支出入力表!F1218:$M$2000,6,FALSE),"")</f>
        <v/>
      </c>
      <c r="J1217" s="167" t="str">
        <f>IF(E1217="謝金",VLOOKUP(E1217,支出入力表!F1218:$M$2000,7,FALSE),"")</f>
        <v/>
      </c>
      <c r="K1217" s="168" t="str">
        <f>IF(E1217="謝金",VLOOKUP(E1217,支出入力表!F1218:$M$2000,8,FALSE),"")</f>
        <v/>
      </c>
    </row>
    <row r="1218" spans="2:11" x14ac:dyDescent="0.55000000000000004">
      <c r="B1218" s="178" t="str">
        <f>IF(E1218="謝金",支出入力表!A1219,"")</f>
        <v/>
      </c>
      <c r="C1218" s="164" t="str">
        <f>IF(E1218="謝金",支出入力表!C1219,"")</f>
        <v/>
      </c>
      <c r="D1218" s="165" t="str">
        <f>IF(支出入力表!E1219="謝金","謝金","")</f>
        <v/>
      </c>
      <c r="E1218" s="165" t="str">
        <f>IF(支出入力表!F1219="謝金","謝金","")</f>
        <v/>
      </c>
      <c r="F1218" s="164" t="str">
        <f>IF(E1218="謝金",VLOOKUP(E1218,支出入力表!F1219:$M$2000,3,FALSE),"")</f>
        <v/>
      </c>
      <c r="G1218" s="164" t="str">
        <f>IF(E1218="謝金",VLOOKUP(E1218,支出入力表!F1219:$M$2000,4,FALSE),"")</f>
        <v/>
      </c>
      <c r="H1218" s="166" t="str">
        <f>IF(E1218="謝金",VLOOKUP(E1218,支出入力表!F1219:$M$2000,5,FALSE),"")</f>
        <v/>
      </c>
      <c r="I1218" s="167" t="str">
        <f>IF(E1218="謝金",VLOOKUP(E1218,支出入力表!F1219:$M$2000,6,FALSE),"")</f>
        <v/>
      </c>
      <c r="J1218" s="167" t="str">
        <f>IF(E1218="謝金",VLOOKUP(E1218,支出入力表!F1219:$M$2000,7,FALSE),"")</f>
        <v/>
      </c>
      <c r="K1218" s="168" t="str">
        <f>IF(E1218="謝金",VLOOKUP(E1218,支出入力表!F1219:$M$2000,8,FALSE),"")</f>
        <v/>
      </c>
    </row>
    <row r="1219" spans="2:11" x14ac:dyDescent="0.55000000000000004">
      <c r="B1219" s="178" t="str">
        <f>IF(E1219="謝金",支出入力表!A1220,"")</f>
        <v/>
      </c>
      <c r="C1219" s="164" t="str">
        <f>IF(E1219="謝金",支出入力表!C1220,"")</f>
        <v/>
      </c>
      <c r="D1219" s="165" t="str">
        <f>IF(支出入力表!E1220="謝金","謝金","")</f>
        <v/>
      </c>
      <c r="E1219" s="165" t="str">
        <f>IF(支出入力表!F1220="謝金","謝金","")</f>
        <v/>
      </c>
      <c r="F1219" s="164" t="str">
        <f>IF(E1219="謝金",VLOOKUP(E1219,支出入力表!F1220:$M$2000,3,FALSE),"")</f>
        <v/>
      </c>
      <c r="G1219" s="164" t="str">
        <f>IF(E1219="謝金",VLOOKUP(E1219,支出入力表!F1220:$M$2000,4,FALSE),"")</f>
        <v/>
      </c>
      <c r="H1219" s="166" t="str">
        <f>IF(E1219="謝金",VLOOKUP(E1219,支出入力表!F1220:$M$2000,5,FALSE),"")</f>
        <v/>
      </c>
      <c r="I1219" s="167" t="str">
        <f>IF(E1219="謝金",VLOOKUP(E1219,支出入力表!F1220:$M$2000,6,FALSE),"")</f>
        <v/>
      </c>
      <c r="J1219" s="167" t="str">
        <f>IF(E1219="謝金",VLOOKUP(E1219,支出入力表!F1220:$M$2000,7,FALSE),"")</f>
        <v/>
      </c>
      <c r="K1219" s="168" t="str">
        <f>IF(E1219="謝金",VLOOKUP(E1219,支出入力表!F1220:$M$2000,8,FALSE),"")</f>
        <v/>
      </c>
    </row>
    <row r="1220" spans="2:11" x14ac:dyDescent="0.55000000000000004">
      <c r="B1220" s="178" t="str">
        <f>IF(E1220="謝金",支出入力表!A1221,"")</f>
        <v/>
      </c>
      <c r="C1220" s="164" t="str">
        <f>IF(E1220="謝金",支出入力表!C1221,"")</f>
        <v/>
      </c>
      <c r="D1220" s="165" t="str">
        <f>IF(支出入力表!E1221="謝金","謝金","")</f>
        <v/>
      </c>
      <c r="E1220" s="165" t="str">
        <f>IF(支出入力表!F1221="謝金","謝金","")</f>
        <v/>
      </c>
      <c r="F1220" s="164" t="str">
        <f>IF(E1220="謝金",VLOOKUP(E1220,支出入力表!F1221:$M$2000,3,FALSE),"")</f>
        <v/>
      </c>
      <c r="G1220" s="164" t="str">
        <f>IF(E1220="謝金",VLOOKUP(E1220,支出入力表!F1221:$M$2000,4,FALSE),"")</f>
        <v/>
      </c>
      <c r="H1220" s="166" t="str">
        <f>IF(E1220="謝金",VLOOKUP(E1220,支出入力表!F1221:$M$2000,5,FALSE),"")</f>
        <v/>
      </c>
      <c r="I1220" s="167" t="str">
        <f>IF(E1220="謝金",VLOOKUP(E1220,支出入力表!F1221:$M$2000,6,FALSE),"")</f>
        <v/>
      </c>
      <c r="J1220" s="167" t="str">
        <f>IF(E1220="謝金",VLOOKUP(E1220,支出入力表!F1221:$M$2000,7,FALSE),"")</f>
        <v/>
      </c>
      <c r="K1220" s="168" t="str">
        <f>IF(E1220="謝金",VLOOKUP(E1220,支出入力表!F1221:$M$2000,8,FALSE),"")</f>
        <v/>
      </c>
    </row>
    <row r="1221" spans="2:11" x14ac:dyDescent="0.55000000000000004">
      <c r="B1221" s="178" t="str">
        <f>IF(E1221="謝金",支出入力表!A1222,"")</f>
        <v/>
      </c>
      <c r="C1221" s="164" t="str">
        <f>IF(E1221="謝金",支出入力表!C1222,"")</f>
        <v/>
      </c>
      <c r="D1221" s="165" t="str">
        <f>IF(支出入力表!E1222="謝金","謝金","")</f>
        <v/>
      </c>
      <c r="E1221" s="165" t="str">
        <f>IF(支出入力表!F1222="謝金","謝金","")</f>
        <v/>
      </c>
      <c r="F1221" s="164" t="str">
        <f>IF(E1221="謝金",VLOOKUP(E1221,支出入力表!F1222:$M$2000,3,FALSE),"")</f>
        <v/>
      </c>
      <c r="G1221" s="164" t="str">
        <f>IF(E1221="謝金",VLOOKUP(E1221,支出入力表!F1222:$M$2000,4,FALSE),"")</f>
        <v/>
      </c>
      <c r="H1221" s="166" t="str">
        <f>IF(E1221="謝金",VLOOKUP(E1221,支出入力表!F1222:$M$2000,5,FALSE),"")</f>
        <v/>
      </c>
      <c r="I1221" s="167" t="str">
        <f>IF(E1221="謝金",VLOOKUP(E1221,支出入力表!F1222:$M$2000,6,FALSE),"")</f>
        <v/>
      </c>
      <c r="J1221" s="167" t="str">
        <f>IF(E1221="謝金",VLOOKUP(E1221,支出入力表!F1222:$M$2000,7,FALSE),"")</f>
        <v/>
      </c>
      <c r="K1221" s="168" t="str">
        <f>IF(E1221="謝金",VLOOKUP(E1221,支出入力表!F1222:$M$2000,8,FALSE),"")</f>
        <v/>
      </c>
    </row>
    <row r="1222" spans="2:11" x14ac:dyDescent="0.55000000000000004">
      <c r="B1222" s="178" t="str">
        <f>IF(E1222="謝金",支出入力表!A1223,"")</f>
        <v/>
      </c>
      <c r="C1222" s="164" t="str">
        <f>IF(E1222="謝金",支出入力表!C1223,"")</f>
        <v/>
      </c>
      <c r="D1222" s="165" t="str">
        <f>IF(支出入力表!E1223="謝金","謝金","")</f>
        <v/>
      </c>
      <c r="E1222" s="165" t="str">
        <f>IF(支出入力表!F1223="謝金","謝金","")</f>
        <v/>
      </c>
      <c r="F1222" s="164" t="str">
        <f>IF(E1222="謝金",VLOOKUP(E1222,支出入力表!F1223:$M$2000,3,FALSE),"")</f>
        <v/>
      </c>
      <c r="G1222" s="164" t="str">
        <f>IF(E1222="謝金",VLOOKUP(E1222,支出入力表!F1223:$M$2000,4,FALSE),"")</f>
        <v/>
      </c>
      <c r="H1222" s="166" t="str">
        <f>IF(E1222="謝金",VLOOKUP(E1222,支出入力表!F1223:$M$2000,5,FALSE),"")</f>
        <v/>
      </c>
      <c r="I1222" s="167" t="str">
        <f>IF(E1222="謝金",VLOOKUP(E1222,支出入力表!F1223:$M$2000,6,FALSE),"")</f>
        <v/>
      </c>
      <c r="J1222" s="167" t="str">
        <f>IF(E1222="謝金",VLOOKUP(E1222,支出入力表!F1223:$M$2000,7,FALSE),"")</f>
        <v/>
      </c>
      <c r="K1222" s="168" t="str">
        <f>IF(E1222="謝金",VLOOKUP(E1222,支出入力表!F1223:$M$2000,8,FALSE),"")</f>
        <v/>
      </c>
    </row>
    <row r="1223" spans="2:11" x14ac:dyDescent="0.55000000000000004">
      <c r="B1223" s="178" t="str">
        <f>IF(E1223="謝金",支出入力表!A1224,"")</f>
        <v/>
      </c>
      <c r="C1223" s="164" t="str">
        <f>IF(E1223="謝金",支出入力表!C1224,"")</f>
        <v/>
      </c>
      <c r="D1223" s="165" t="str">
        <f>IF(支出入力表!E1224="謝金","謝金","")</f>
        <v/>
      </c>
      <c r="E1223" s="165" t="str">
        <f>IF(支出入力表!F1224="謝金","謝金","")</f>
        <v/>
      </c>
      <c r="F1223" s="164" t="str">
        <f>IF(E1223="謝金",VLOOKUP(E1223,支出入力表!F1224:$M$2000,3,FALSE),"")</f>
        <v/>
      </c>
      <c r="G1223" s="164" t="str">
        <f>IF(E1223="謝金",VLOOKUP(E1223,支出入力表!F1224:$M$2000,4,FALSE),"")</f>
        <v/>
      </c>
      <c r="H1223" s="166" t="str">
        <f>IF(E1223="謝金",VLOOKUP(E1223,支出入力表!F1224:$M$2000,5,FALSE),"")</f>
        <v/>
      </c>
      <c r="I1223" s="167" t="str">
        <f>IF(E1223="謝金",VLOOKUP(E1223,支出入力表!F1224:$M$2000,6,FALSE),"")</f>
        <v/>
      </c>
      <c r="J1223" s="167" t="str">
        <f>IF(E1223="謝金",VLOOKUP(E1223,支出入力表!F1224:$M$2000,7,FALSE),"")</f>
        <v/>
      </c>
      <c r="K1223" s="168" t="str">
        <f>IF(E1223="謝金",VLOOKUP(E1223,支出入力表!F1224:$M$2000,8,FALSE),"")</f>
        <v/>
      </c>
    </row>
    <row r="1224" spans="2:11" x14ac:dyDescent="0.55000000000000004">
      <c r="B1224" s="178" t="str">
        <f>IF(E1224="謝金",支出入力表!A1225,"")</f>
        <v/>
      </c>
      <c r="C1224" s="164" t="str">
        <f>IF(E1224="謝金",支出入力表!C1225,"")</f>
        <v/>
      </c>
      <c r="D1224" s="165" t="str">
        <f>IF(支出入力表!E1225="謝金","謝金","")</f>
        <v/>
      </c>
      <c r="E1224" s="165" t="str">
        <f>IF(支出入力表!F1225="謝金","謝金","")</f>
        <v/>
      </c>
      <c r="F1224" s="164" t="str">
        <f>IF(E1224="謝金",VLOOKUP(E1224,支出入力表!F1225:$M$2000,3,FALSE),"")</f>
        <v/>
      </c>
      <c r="G1224" s="164" t="str">
        <f>IF(E1224="謝金",VLOOKUP(E1224,支出入力表!F1225:$M$2000,4,FALSE),"")</f>
        <v/>
      </c>
      <c r="H1224" s="166" t="str">
        <f>IF(E1224="謝金",VLOOKUP(E1224,支出入力表!F1225:$M$2000,5,FALSE),"")</f>
        <v/>
      </c>
      <c r="I1224" s="167" t="str">
        <f>IF(E1224="謝金",VLOOKUP(E1224,支出入力表!F1225:$M$2000,6,FALSE),"")</f>
        <v/>
      </c>
      <c r="J1224" s="167" t="str">
        <f>IF(E1224="謝金",VLOOKUP(E1224,支出入力表!F1225:$M$2000,7,FALSE),"")</f>
        <v/>
      </c>
      <c r="K1224" s="168" t="str">
        <f>IF(E1224="謝金",VLOOKUP(E1224,支出入力表!F1225:$M$2000,8,FALSE),"")</f>
        <v/>
      </c>
    </row>
    <row r="1225" spans="2:11" x14ac:dyDescent="0.55000000000000004">
      <c r="B1225" s="178" t="str">
        <f>IF(E1225="謝金",支出入力表!A1226,"")</f>
        <v/>
      </c>
      <c r="C1225" s="164" t="str">
        <f>IF(E1225="謝金",支出入力表!C1226,"")</f>
        <v/>
      </c>
      <c r="D1225" s="165" t="str">
        <f>IF(支出入力表!E1226="謝金","謝金","")</f>
        <v/>
      </c>
      <c r="E1225" s="165" t="str">
        <f>IF(支出入力表!F1226="謝金","謝金","")</f>
        <v/>
      </c>
      <c r="F1225" s="164" t="str">
        <f>IF(E1225="謝金",VLOOKUP(E1225,支出入力表!F1226:$M$2000,3,FALSE),"")</f>
        <v/>
      </c>
      <c r="G1225" s="164" t="str">
        <f>IF(E1225="謝金",VLOOKUP(E1225,支出入力表!F1226:$M$2000,4,FALSE),"")</f>
        <v/>
      </c>
      <c r="H1225" s="166" t="str">
        <f>IF(E1225="謝金",VLOOKUP(E1225,支出入力表!F1226:$M$2000,5,FALSE),"")</f>
        <v/>
      </c>
      <c r="I1225" s="167" t="str">
        <f>IF(E1225="謝金",VLOOKUP(E1225,支出入力表!F1226:$M$2000,6,FALSE),"")</f>
        <v/>
      </c>
      <c r="J1225" s="167" t="str">
        <f>IF(E1225="謝金",VLOOKUP(E1225,支出入力表!F1226:$M$2000,7,FALSE),"")</f>
        <v/>
      </c>
      <c r="K1225" s="168" t="str">
        <f>IF(E1225="謝金",VLOOKUP(E1225,支出入力表!F1226:$M$2000,8,FALSE),"")</f>
        <v/>
      </c>
    </row>
    <row r="1226" spans="2:11" x14ac:dyDescent="0.55000000000000004">
      <c r="B1226" s="178" t="str">
        <f>IF(E1226="謝金",支出入力表!A1227,"")</f>
        <v/>
      </c>
      <c r="C1226" s="164" t="str">
        <f>IF(E1226="謝金",支出入力表!C1227,"")</f>
        <v/>
      </c>
      <c r="D1226" s="165" t="str">
        <f>IF(支出入力表!E1227="謝金","謝金","")</f>
        <v/>
      </c>
      <c r="E1226" s="165" t="str">
        <f>IF(支出入力表!F1227="謝金","謝金","")</f>
        <v/>
      </c>
      <c r="F1226" s="164" t="str">
        <f>IF(E1226="謝金",VLOOKUP(E1226,支出入力表!F1227:$M$2000,3,FALSE),"")</f>
        <v/>
      </c>
      <c r="G1226" s="164" t="str">
        <f>IF(E1226="謝金",VLOOKUP(E1226,支出入力表!F1227:$M$2000,4,FALSE),"")</f>
        <v/>
      </c>
      <c r="H1226" s="166" t="str">
        <f>IF(E1226="謝金",VLOOKUP(E1226,支出入力表!F1227:$M$2000,5,FALSE),"")</f>
        <v/>
      </c>
      <c r="I1226" s="167" t="str">
        <f>IF(E1226="謝金",VLOOKUP(E1226,支出入力表!F1227:$M$2000,6,FALSE),"")</f>
        <v/>
      </c>
      <c r="J1226" s="167" t="str">
        <f>IF(E1226="謝金",VLOOKUP(E1226,支出入力表!F1227:$M$2000,7,FALSE),"")</f>
        <v/>
      </c>
      <c r="K1226" s="168" t="str">
        <f>IF(E1226="謝金",VLOOKUP(E1226,支出入力表!F1227:$M$2000,8,FALSE),"")</f>
        <v/>
      </c>
    </row>
    <row r="1227" spans="2:11" x14ac:dyDescent="0.55000000000000004">
      <c r="B1227" s="178" t="str">
        <f>IF(E1227="謝金",支出入力表!A1228,"")</f>
        <v/>
      </c>
      <c r="C1227" s="164" t="str">
        <f>IF(E1227="謝金",支出入力表!C1228,"")</f>
        <v/>
      </c>
      <c r="D1227" s="165" t="str">
        <f>IF(支出入力表!E1228="謝金","謝金","")</f>
        <v/>
      </c>
      <c r="E1227" s="165" t="str">
        <f>IF(支出入力表!F1228="謝金","謝金","")</f>
        <v/>
      </c>
      <c r="F1227" s="164" t="str">
        <f>IF(E1227="謝金",VLOOKUP(E1227,支出入力表!F1228:$M$2000,3,FALSE),"")</f>
        <v/>
      </c>
      <c r="G1227" s="164" t="str">
        <f>IF(E1227="謝金",VLOOKUP(E1227,支出入力表!F1228:$M$2000,4,FALSE),"")</f>
        <v/>
      </c>
      <c r="H1227" s="166" t="str">
        <f>IF(E1227="謝金",VLOOKUP(E1227,支出入力表!F1228:$M$2000,5,FALSE),"")</f>
        <v/>
      </c>
      <c r="I1227" s="167" t="str">
        <f>IF(E1227="謝金",VLOOKUP(E1227,支出入力表!F1228:$M$2000,6,FALSE),"")</f>
        <v/>
      </c>
      <c r="J1227" s="167" t="str">
        <f>IF(E1227="謝金",VLOOKUP(E1227,支出入力表!F1228:$M$2000,7,FALSE),"")</f>
        <v/>
      </c>
      <c r="K1227" s="168" t="str">
        <f>IF(E1227="謝金",VLOOKUP(E1227,支出入力表!F1228:$M$2000,8,FALSE),"")</f>
        <v/>
      </c>
    </row>
    <row r="1228" spans="2:11" x14ac:dyDescent="0.55000000000000004">
      <c r="B1228" s="178" t="str">
        <f>IF(E1228="謝金",支出入力表!A1229,"")</f>
        <v/>
      </c>
      <c r="C1228" s="164" t="str">
        <f>IF(E1228="謝金",支出入力表!C1229,"")</f>
        <v/>
      </c>
      <c r="D1228" s="165" t="str">
        <f>IF(支出入力表!E1229="謝金","謝金","")</f>
        <v/>
      </c>
      <c r="E1228" s="165" t="str">
        <f>IF(支出入力表!F1229="謝金","謝金","")</f>
        <v/>
      </c>
      <c r="F1228" s="164" t="str">
        <f>IF(E1228="謝金",VLOOKUP(E1228,支出入力表!F1229:$M$2000,3,FALSE),"")</f>
        <v/>
      </c>
      <c r="G1228" s="164" t="str">
        <f>IF(E1228="謝金",VLOOKUP(E1228,支出入力表!F1229:$M$2000,4,FALSE),"")</f>
        <v/>
      </c>
      <c r="H1228" s="166" t="str">
        <f>IF(E1228="謝金",VLOOKUP(E1228,支出入力表!F1229:$M$2000,5,FALSE),"")</f>
        <v/>
      </c>
      <c r="I1228" s="167" t="str">
        <f>IF(E1228="謝金",VLOOKUP(E1228,支出入力表!F1229:$M$2000,6,FALSE),"")</f>
        <v/>
      </c>
      <c r="J1228" s="167" t="str">
        <f>IF(E1228="謝金",VLOOKUP(E1228,支出入力表!F1229:$M$2000,7,FALSE),"")</f>
        <v/>
      </c>
      <c r="K1228" s="168" t="str">
        <f>IF(E1228="謝金",VLOOKUP(E1228,支出入力表!F1229:$M$2000,8,FALSE),"")</f>
        <v/>
      </c>
    </row>
    <row r="1229" spans="2:11" x14ac:dyDescent="0.55000000000000004">
      <c r="B1229" s="178" t="str">
        <f>IF(E1229="謝金",支出入力表!A1230,"")</f>
        <v/>
      </c>
      <c r="C1229" s="164" t="str">
        <f>IF(E1229="謝金",支出入力表!C1230,"")</f>
        <v/>
      </c>
      <c r="D1229" s="165" t="str">
        <f>IF(支出入力表!E1230="謝金","謝金","")</f>
        <v/>
      </c>
      <c r="E1229" s="165" t="str">
        <f>IF(支出入力表!F1230="謝金","謝金","")</f>
        <v/>
      </c>
      <c r="F1229" s="164" t="str">
        <f>IF(E1229="謝金",VLOOKUP(E1229,支出入力表!F1230:$M$2000,3,FALSE),"")</f>
        <v/>
      </c>
      <c r="G1229" s="164" t="str">
        <f>IF(E1229="謝金",VLOOKUP(E1229,支出入力表!F1230:$M$2000,4,FALSE),"")</f>
        <v/>
      </c>
      <c r="H1229" s="166" t="str">
        <f>IF(E1229="謝金",VLOOKUP(E1229,支出入力表!F1230:$M$2000,5,FALSE),"")</f>
        <v/>
      </c>
      <c r="I1229" s="167" t="str">
        <f>IF(E1229="謝金",VLOOKUP(E1229,支出入力表!F1230:$M$2000,6,FALSE),"")</f>
        <v/>
      </c>
      <c r="J1229" s="167" t="str">
        <f>IF(E1229="謝金",VLOOKUP(E1229,支出入力表!F1230:$M$2000,7,FALSE),"")</f>
        <v/>
      </c>
      <c r="K1229" s="168" t="str">
        <f>IF(E1229="謝金",VLOOKUP(E1229,支出入力表!F1230:$M$2000,8,FALSE),"")</f>
        <v/>
      </c>
    </row>
    <row r="1230" spans="2:11" x14ac:dyDescent="0.55000000000000004">
      <c r="B1230" s="178" t="str">
        <f>IF(E1230="謝金",支出入力表!A1231,"")</f>
        <v/>
      </c>
      <c r="C1230" s="164" t="str">
        <f>IF(E1230="謝金",支出入力表!C1231,"")</f>
        <v/>
      </c>
      <c r="D1230" s="165" t="str">
        <f>IF(支出入力表!E1231="謝金","謝金","")</f>
        <v/>
      </c>
      <c r="E1230" s="165" t="str">
        <f>IF(支出入力表!F1231="謝金","謝金","")</f>
        <v/>
      </c>
      <c r="F1230" s="164" t="str">
        <f>IF(E1230="謝金",VLOOKUP(E1230,支出入力表!F1231:$M$2000,3,FALSE),"")</f>
        <v/>
      </c>
      <c r="G1230" s="164" t="str">
        <f>IF(E1230="謝金",VLOOKUP(E1230,支出入力表!F1231:$M$2000,4,FALSE),"")</f>
        <v/>
      </c>
      <c r="H1230" s="166" t="str">
        <f>IF(E1230="謝金",VLOOKUP(E1230,支出入力表!F1231:$M$2000,5,FALSE),"")</f>
        <v/>
      </c>
      <c r="I1230" s="167" t="str">
        <f>IF(E1230="謝金",VLOOKUP(E1230,支出入力表!F1231:$M$2000,6,FALSE),"")</f>
        <v/>
      </c>
      <c r="J1230" s="167" t="str">
        <f>IF(E1230="謝金",VLOOKUP(E1230,支出入力表!F1231:$M$2000,7,FALSE),"")</f>
        <v/>
      </c>
      <c r="K1230" s="168" t="str">
        <f>IF(E1230="謝金",VLOOKUP(E1230,支出入力表!F1231:$M$2000,8,FALSE),"")</f>
        <v/>
      </c>
    </row>
    <row r="1231" spans="2:11" x14ac:dyDescent="0.55000000000000004">
      <c r="B1231" s="178" t="str">
        <f>IF(E1231="謝金",支出入力表!A1232,"")</f>
        <v/>
      </c>
      <c r="C1231" s="164" t="str">
        <f>IF(E1231="謝金",支出入力表!C1232,"")</f>
        <v/>
      </c>
      <c r="D1231" s="165" t="str">
        <f>IF(支出入力表!E1232="謝金","謝金","")</f>
        <v/>
      </c>
      <c r="E1231" s="165" t="str">
        <f>IF(支出入力表!F1232="謝金","謝金","")</f>
        <v/>
      </c>
      <c r="F1231" s="164" t="str">
        <f>IF(E1231="謝金",VLOOKUP(E1231,支出入力表!F1232:$M$2000,3,FALSE),"")</f>
        <v/>
      </c>
      <c r="G1231" s="164" t="str">
        <f>IF(E1231="謝金",VLOOKUP(E1231,支出入力表!F1232:$M$2000,4,FALSE),"")</f>
        <v/>
      </c>
      <c r="H1231" s="166" t="str">
        <f>IF(E1231="謝金",VLOOKUP(E1231,支出入力表!F1232:$M$2000,5,FALSE),"")</f>
        <v/>
      </c>
      <c r="I1231" s="167" t="str">
        <f>IF(E1231="謝金",VLOOKUP(E1231,支出入力表!F1232:$M$2000,6,FALSE),"")</f>
        <v/>
      </c>
      <c r="J1231" s="167" t="str">
        <f>IF(E1231="謝金",VLOOKUP(E1231,支出入力表!F1232:$M$2000,7,FALSE),"")</f>
        <v/>
      </c>
      <c r="K1231" s="168" t="str">
        <f>IF(E1231="謝金",VLOOKUP(E1231,支出入力表!F1232:$M$2000,8,FALSE),"")</f>
        <v/>
      </c>
    </row>
    <row r="1232" spans="2:11" x14ac:dyDescent="0.55000000000000004">
      <c r="B1232" s="178" t="str">
        <f>IF(E1232="謝金",支出入力表!A1233,"")</f>
        <v/>
      </c>
      <c r="C1232" s="164" t="str">
        <f>IF(E1232="謝金",支出入力表!C1233,"")</f>
        <v/>
      </c>
      <c r="D1232" s="165" t="str">
        <f>IF(支出入力表!E1233="謝金","謝金","")</f>
        <v/>
      </c>
      <c r="E1232" s="165" t="str">
        <f>IF(支出入力表!F1233="謝金","謝金","")</f>
        <v/>
      </c>
      <c r="F1232" s="164" t="str">
        <f>IF(E1232="謝金",VLOOKUP(E1232,支出入力表!F1233:$M$2000,3,FALSE),"")</f>
        <v/>
      </c>
      <c r="G1232" s="164" t="str">
        <f>IF(E1232="謝金",VLOOKUP(E1232,支出入力表!F1233:$M$2000,4,FALSE),"")</f>
        <v/>
      </c>
      <c r="H1232" s="166" t="str">
        <f>IF(E1232="謝金",VLOOKUP(E1232,支出入力表!F1233:$M$2000,5,FALSE),"")</f>
        <v/>
      </c>
      <c r="I1232" s="167" t="str">
        <f>IF(E1232="謝金",VLOOKUP(E1232,支出入力表!F1233:$M$2000,6,FALSE),"")</f>
        <v/>
      </c>
      <c r="J1232" s="167" t="str">
        <f>IF(E1232="謝金",VLOOKUP(E1232,支出入力表!F1233:$M$2000,7,FALSE),"")</f>
        <v/>
      </c>
      <c r="K1232" s="168" t="str">
        <f>IF(E1232="謝金",VLOOKUP(E1232,支出入力表!F1233:$M$2000,8,FALSE),"")</f>
        <v/>
      </c>
    </row>
    <row r="1233" spans="2:11" x14ac:dyDescent="0.55000000000000004">
      <c r="B1233" s="178" t="str">
        <f>IF(E1233="謝金",支出入力表!A1234,"")</f>
        <v/>
      </c>
      <c r="C1233" s="164" t="str">
        <f>IF(E1233="謝金",支出入力表!C1234,"")</f>
        <v/>
      </c>
      <c r="D1233" s="165" t="str">
        <f>IF(支出入力表!E1234="謝金","謝金","")</f>
        <v/>
      </c>
      <c r="E1233" s="165" t="str">
        <f>IF(支出入力表!F1234="謝金","謝金","")</f>
        <v/>
      </c>
      <c r="F1233" s="164" t="str">
        <f>IF(E1233="謝金",VLOOKUP(E1233,支出入力表!F1234:$M$2000,3,FALSE),"")</f>
        <v/>
      </c>
      <c r="G1233" s="164" t="str">
        <f>IF(E1233="謝金",VLOOKUP(E1233,支出入力表!F1234:$M$2000,4,FALSE),"")</f>
        <v/>
      </c>
      <c r="H1233" s="166" t="str">
        <f>IF(E1233="謝金",VLOOKUP(E1233,支出入力表!F1234:$M$2000,5,FALSE),"")</f>
        <v/>
      </c>
      <c r="I1233" s="167" t="str">
        <f>IF(E1233="謝金",VLOOKUP(E1233,支出入力表!F1234:$M$2000,6,FALSE),"")</f>
        <v/>
      </c>
      <c r="J1233" s="167" t="str">
        <f>IF(E1233="謝金",VLOOKUP(E1233,支出入力表!F1234:$M$2000,7,FALSE),"")</f>
        <v/>
      </c>
      <c r="K1233" s="168" t="str">
        <f>IF(E1233="謝金",VLOOKUP(E1233,支出入力表!F1234:$M$2000,8,FALSE),"")</f>
        <v/>
      </c>
    </row>
    <row r="1234" spans="2:11" x14ac:dyDescent="0.55000000000000004">
      <c r="B1234" s="178" t="str">
        <f>IF(E1234="謝金",支出入力表!A1235,"")</f>
        <v/>
      </c>
      <c r="C1234" s="164" t="str">
        <f>IF(E1234="謝金",支出入力表!C1235,"")</f>
        <v/>
      </c>
      <c r="D1234" s="165" t="str">
        <f>IF(支出入力表!E1235="謝金","謝金","")</f>
        <v/>
      </c>
      <c r="E1234" s="165" t="str">
        <f>IF(支出入力表!F1235="謝金","謝金","")</f>
        <v/>
      </c>
      <c r="F1234" s="164" t="str">
        <f>IF(E1234="謝金",VLOOKUP(E1234,支出入力表!F1235:$M$2000,3,FALSE),"")</f>
        <v/>
      </c>
      <c r="G1234" s="164" t="str">
        <f>IF(E1234="謝金",VLOOKUP(E1234,支出入力表!F1235:$M$2000,4,FALSE),"")</f>
        <v/>
      </c>
      <c r="H1234" s="166" t="str">
        <f>IF(E1234="謝金",VLOOKUP(E1234,支出入力表!F1235:$M$2000,5,FALSE),"")</f>
        <v/>
      </c>
      <c r="I1234" s="167" t="str">
        <f>IF(E1234="謝金",VLOOKUP(E1234,支出入力表!F1235:$M$2000,6,FALSE),"")</f>
        <v/>
      </c>
      <c r="J1234" s="167" t="str">
        <f>IF(E1234="謝金",VLOOKUP(E1234,支出入力表!F1235:$M$2000,7,FALSE),"")</f>
        <v/>
      </c>
      <c r="K1234" s="168" t="str">
        <f>IF(E1234="謝金",VLOOKUP(E1234,支出入力表!F1235:$M$2000,8,FALSE),"")</f>
        <v/>
      </c>
    </row>
    <row r="1235" spans="2:11" x14ac:dyDescent="0.55000000000000004">
      <c r="B1235" s="178" t="str">
        <f>IF(E1235="謝金",支出入力表!A1236,"")</f>
        <v/>
      </c>
      <c r="C1235" s="164" t="str">
        <f>IF(E1235="謝金",支出入力表!C1236,"")</f>
        <v/>
      </c>
      <c r="D1235" s="165" t="str">
        <f>IF(支出入力表!E1236="謝金","謝金","")</f>
        <v/>
      </c>
      <c r="E1235" s="165" t="str">
        <f>IF(支出入力表!F1236="謝金","謝金","")</f>
        <v/>
      </c>
      <c r="F1235" s="164" t="str">
        <f>IF(E1235="謝金",VLOOKUP(E1235,支出入力表!F1236:$M$2000,3,FALSE),"")</f>
        <v/>
      </c>
      <c r="G1235" s="164" t="str">
        <f>IF(E1235="謝金",VLOOKUP(E1235,支出入力表!F1236:$M$2000,4,FALSE),"")</f>
        <v/>
      </c>
      <c r="H1235" s="166" t="str">
        <f>IF(E1235="謝金",VLOOKUP(E1235,支出入力表!F1236:$M$2000,5,FALSE),"")</f>
        <v/>
      </c>
      <c r="I1235" s="167" t="str">
        <f>IF(E1235="謝金",VLOOKUP(E1235,支出入力表!F1236:$M$2000,6,FALSE),"")</f>
        <v/>
      </c>
      <c r="J1235" s="167" t="str">
        <f>IF(E1235="謝金",VLOOKUP(E1235,支出入力表!F1236:$M$2000,7,FALSE),"")</f>
        <v/>
      </c>
      <c r="K1235" s="168" t="str">
        <f>IF(E1235="謝金",VLOOKUP(E1235,支出入力表!F1236:$M$2000,8,FALSE),"")</f>
        <v/>
      </c>
    </row>
    <row r="1236" spans="2:11" x14ac:dyDescent="0.55000000000000004">
      <c r="B1236" s="178" t="str">
        <f>IF(E1236="謝金",支出入力表!A1237,"")</f>
        <v/>
      </c>
      <c r="C1236" s="164" t="str">
        <f>IF(E1236="謝金",支出入力表!C1237,"")</f>
        <v/>
      </c>
      <c r="D1236" s="165" t="str">
        <f>IF(支出入力表!E1237="謝金","謝金","")</f>
        <v/>
      </c>
      <c r="E1236" s="165" t="str">
        <f>IF(支出入力表!F1237="謝金","謝金","")</f>
        <v/>
      </c>
      <c r="F1236" s="164" t="str">
        <f>IF(E1236="謝金",VLOOKUP(E1236,支出入力表!F1237:$M$2000,3,FALSE),"")</f>
        <v/>
      </c>
      <c r="G1236" s="164" t="str">
        <f>IF(E1236="謝金",VLOOKUP(E1236,支出入力表!F1237:$M$2000,4,FALSE),"")</f>
        <v/>
      </c>
      <c r="H1236" s="166" t="str">
        <f>IF(E1236="謝金",VLOOKUP(E1236,支出入力表!F1237:$M$2000,5,FALSE),"")</f>
        <v/>
      </c>
      <c r="I1236" s="167" t="str">
        <f>IF(E1236="謝金",VLOOKUP(E1236,支出入力表!F1237:$M$2000,6,FALSE),"")</f>
        <v/>
      </c>
      <c r="J1236" s="167" t="str">
        <f>IF(E1236="謝金",VLOOKUP(E1236,支出入力表!F1237:$M$2000,7,FALSE),"")</f>
        <v/>
      </c>
      <c r="K1236" s="168" t="str">
        <f>IF(E1236="謝金",VLOOKUP(E1236,支出入力表!F1237:$M$2000,8,FALSE),"")</f>
        <v/>
      </c>
    </row>
    <row r="1237" spans="2:11" x14ac:dyDescent="0.55000000000000004">
      <c r="B1237" s="178" t="str">
        <f>IF(E1237="謝金",支出入力表!A1238,"")</f>
        <v/>
      </c>
      <c r="C1237" s="164" t="str">
        <f>IF(E1237="謝金",支出入力表!C1238,"")</f>
        <v/>
      </c>
      <c r="D1237" s="165" t="str">
        <f>IF(支出入力表!E1238="謝金","謝金","")</f>
        <v/>
      </c>
      <c r="E1237" s="165" t="str">
        <f>IF(支出入力表!F1238="謝金","謝金","")</f>
        <v/>
      </c>
      <c r="F1237" s="164" t="str">
        <f>IF(E1237="謝金",VLOOKUP(E1237,支出入力表!F1238:$M$2000,3,FALSE),"")</f>
        <v/>
      </c>
      <c r="G1237" s="164" t="str">
        <f>IF(E1237="謝金",VLOOKUP(E1237,支出入力表!F1238:$M$2000,4,FALSE),"")</f>
        <v/>
      </c>
      <c r="H1237" s="166" t="str">
        <f>IF(E1237="謝金",VLOOKUP(E1237,支出入力表!F1238:$M$2000,5,FALSE),"")</f>
        <v/>
      </c>
      <c r="I1237" s="167" t="str">
        <f>IF(E1237="謝金",VLOOKUP(E1237,支出入力表!F1238:$M$2000,6,FALSE),"")</f>
        <v/>
      </c>
      <c r="J1237" s="167" t="str">
        <f>IF(E1237="謝金",VLOOKUP(E1237,支出入力表!F1238:$M$2000,7,FALSE),"")</f>
        <v/>
      </c>
      <c r="K1237" s="168" t="str">
        <f>IF(E1237="謝金",VLOOKUP(E1237,支出入力表!F1238:$M$2000,8,FALSE),"")</f>
        <v/>
      </c>
    </row>
    <row r="1238" spans="2:11" x14ac:dyDescent="0.55000000000000004">
      <c r="B1238" s="178" t="str">
        <f>IF(E1238="謝金",支出入力表!A1239,"")</f>
        <v/>
      </c>
      <c r="C1238" s="164" t="str">
        <f>IF(E1238="謝金",支出入力表!C1239,"")</f>
        <v/>
      </c>
      <c r="D1238" s="165" t="str">
        <f>IF(支出入力表!E1239="謝金","謝金","")</f>
        <v/>
      </c>
      <c r="E1238" s="165" t="str">
        <f>IF(支出入力表!F1239="謝金","謝金","")</f>
        <v/>
      </c>
      <c r="F1238" s="164" t="str">
        <f>IF(E1238="謝金",VLOOKUP(E1238,支出入力表!F1239:$M$2000,3,FALSE),"")</f>
        <v/>
      </c>
      <c r="G1238" s="164" t="str">
        <f>IF(E1238="謝金",VLOOKUP(E1238,支出入力表!F1239:$M$2000,4,FALSE),"")</f>
        <v/>
      </c>
      <c r="H1238" s="166" t="str">
        <f>IF(E1238="謝金",VLOOKUP(E1238,支出入力表!F1239:$M$2000,5,FALSE),"")</f>
        <v/>
      </c>
      <c r="I1238" s="167" t="str">
        <f>IF(E1238="謝金",VLOOKUP(E1238,支出入力表!F1239:$M$2000,6,FALSE),"")</f>
        <v/>
      </c>
      <c r="J1238" s="167" t="str">
        <f>IF(E1238="謝金",VLOOKUP(E1238,支出入力表!F1239:$M$2000,7,FALSE),"")</f>
        <v/>
      </c>
      <c r="K1238" s="168" t="str">
        <f>IF(E1238="謝金",VLOOKUP(E1238,支出入力表!F1239:$M$2000,8,FALSE),"")</f>
        <v/>
      </c>
    </row>
    <row r="1239" spans="2:11" x14ac:dyDescent="0.55000000000000004">
      <c r="B1239" s="178" t="str">
        <f>IF(E1239="謝金",支出入力表!A1240,"")</f>
        <v/>
      </c>
      <c r="C1239" s="164" t="str">
        <f>IF(E1239="謝金",支出入力表!C1240,"")</f>
        <v/>
      </c>
      <c r="D1239" s="165" t="str">
        <f>IF(支出入力表!E1240="謝金","謝金","")</f>
        <v/>
      </c>
      <c r="E1239" s="165" t="str">
        <f>IF(支出入力表!F1240="謝金","謝金","")</f>
        <v/>
      </c>
      <c r="F1239" s="164" t="str">
        <f>IF(E1239="謝金",VLOOKUP(E1239,支出入力表!F1240:$M$2000,3,FALSE),"")</f>
        <v/>
      </c>
      <c r="G1239" s="164" t="str">
        <f>IF(E1239="謝金",VLOOKUP(E1239,支出入力表!F1240:$M$2000,4,FALSE),"")</f>
        <v/>
      </c>
      <c r="H1239" s="166" t="str">
        <f>IF(E1239="謝金",VLOOKUP(E1239,支出入力表!F1240:$M$2000,5,FALSE),"")</f>
        <v/>
      </c>
      <c r="I1239" s="167" t="str">
        <f>IF(E1239="謝金",VLOOKUP(E1239,支出入力表!F1240:$M$2000,6,FALSE),"")</f>
        <v/>
      </c>
      <c r="J1239" s="167" t="str">
        <f>IF(E1239="謝金",VLOOKUP(E1239,支出入力表!F1240:$M$2000,7,FALSE),"")</f>
        <v/>
      </c>
      <c r="K1239" s="168" t="str">
        <f>IF(E1239="謝金",VLOOKUP(E1239,支出入力表!F1240:$M$2000,8,FALSE),"")</f>
        <v/>
      </c>
    </row>
    <row r="1240" spans="2:11" x14ac:dyDescent="0.55000000000000004">
      <c r="B1240" s="178" t="str">
        <f>IF(E1240="謝金",支出入力表!A1241,"")</f>
        <v/>
      </c>
      <c r="C1240" s="164" t="str">
        <f>IF(E1240="謝金",支出入力表!C1241,"")</f>
        <v/>
      </c>
      <c r="D1240" s="165" t="str">
        <f>IF(支出入力表!E1241="謝金","謝金","")</f>
        <v/>
      </c>
      <c r="E1240" s="165" t="str">
        <f>IF(支出入力表!F1241="謝金","謝金","")</f>
        <v/>
      </c>
      <c r="F1240" s="164" t="str">
        <f>IF(E1240="謝金",VLOOKUP(E1240,支出入力表!F1241:$M$2000,3,FALSE),"")</f>
        <v/>
      </c>
      <c r="G1240" s="164" t="str">
        <f>IF(E1240="謝金",VLOOKUP(E1240,支出入力表!F1241:$M$2000,4,FALSE),"")</f>
        <v/>
      </c>
      <c r="H1240" s="166" t="str">
        <f>IF(E1240="謝金",VLOOKUP(E1240,支出入力表!F1241:$M$2000,5,FALSE),"")</f>
        <v/>
      </c>
      <c r="I1240" s="167" t="str">
        <f>IF(E1240="謝金",VLOOKUP(E1240,支出入力表!F1241:$M$2000,6,FALSE),"")</f>
        <v/>
      </c>
      <c r="J1240" s="167" t="str">
        <f>IF(E1240="謝金",VLOOKUP(E1240,支出入力表!F1241:$M$2000,7,FALSE),"")</f>
        <v/>
      </c>
      <c r="K1240" s="168" t="str">
        <f>IF(E1240="謝金",VLOOKUP(E1240,支出入力表!F1241:$M$2000,8,FALSE),"")</f>
        <v/>
      </c>
    </row>
    <row r="1241" spans="2:11" x14ac:dyDescent="0.55000000000000004">
      <c r="B1241" s="178" t="str">
        <f>IF(E1241="謝金",支出入力表!A1242,"")</f>
        <v/>
      </c>
      <c r="C1241" s="164" t="str">
        <f>IF(E1241="謝金",支出入力表!C1242,"")</f>
        <v/>
      </c>
      <c r="D1241" s="165" t="str">
        <f>IF(支出入力表!E1242="謝金","謝金","")</f>
        <v/>
      </c>
      <c r="E1241" s="165" t="str">
        <f>IF(支出入力表!F1242="謝金","謝金","")</f>
        <v/>
      </c>
      <c r="F1241" s="164" t="str">
        <f>IF(E1241="謝金",VLOOKUP(E1241,支出入力表!F1242:$M$2000,3,FALSE),"")</f>
        <v/>
      </c>
      <c r="G1241" s="164" t="str">
        <f>IF(E1241="謝金",VLOOKUP(E1241,支出入力表!F1242:$M$2000,4,FALSE),"")</f>
        <v/>
      </c>
      <c r="H1241" s="166" t="str">
        <f>IF(E1241="謝金",VLOOKUP(E1241,支出入力表!F1242:$M$2000,5,FALSE),"")</f>
        <v/>
      </c>
      <c r="I1241" s="167" t="str">
        <f>IF(E1241="謝金",VLOOKUP(E1241,支出入力表!F1242:$M$2000,6,FALSE),"")</f>
        <v/>
      </c>
      <c r="J1241" s="167" t="str">
        <f>IF(E1241="謝金",VLOOKUP(E1241,支出入力表!F1242:$M$2000,7,FALSE),"")</f>
        <v/>
      </c>
      <c r="K1241" s="168" t="str">
        <f>IF(E1241="謝金",VLOOKUP(E1241,支出入力表!F1242:$M$2000,8,FALSE),"")</f>
        <v/>
      </c>
    </row>
    <row r="1242" spans="2:11" x14ac:dyDescent="0.55000000000000004">
      <c r="B1242" s="178" t="str">
        <f>IF(E1242="謝金",支出入力表!A1243,"")</f>
        <v/>
      </c>
      <c r="C1242" s="164" t="str">
        <f>IF(E1242="謝金",支出入力表!C1243,"")</f>
        <v/>
      </c>
      <c r="D1242" s="165" t="str">
        <f>IF(支出入力表!E1243="謝金","謝金","")</f>
        <v/>
      </c>
      <c r="E1242" s="165" t="str">
        <f>IF(支出入力表!F1243="謝金","謝金","")</f>
        <v/>
      </c>
      <c r="F1242" s="164" t="str">
        <f>IF(E1242="謝金",VLOOKUP(E1242,支出入力表!F1243:$M$2000,3,FALSE),"")</f>
        <v/>
      </c>
      <c r="G1242" s="164" t="str">
        <f>IF(E1242="謝金",VLOOKUP(E1242,支出入力表!F1243:$M$2000,4,FALSE),"")</f>
        <v/>
      </c>
      <c r="H1242" s="166" t="str">
        <f>IF(E1242="謝金",VLOOKUP(E1242,支出入力表!F1243:$M$2000,5,FALSE),"")</f>
        <v/>
      </c>
      <c r="I1242" s="167" t="str">
        <f>IF(E1242="謝金",VLOOKUP(E1242,支出入力表!F1243:$M$2000,6,FALSE),"")</f>
        <v/>
      </c>
      <c r="J1242" s="167" t="str">
        <f>IF(E1242="謝金",VLOOKUP(E1242,支出入力表!F1243:$M$2000,7,FALSE),"")</f>
        <v/>
      </c>
      <c r="K1242" s="168" t="str">
        <f>IF(E1242="謝金",VLOOKUP(E1242,支出入力表!F1243:$M$2000,8,FALSE),"")</f>
        <v/>
      </c>
    </row>
    <row r="1243" spans="2:11" x14ac:dyDescent="0.55000000000000004">
      <c r="B1243" s="178" t="str">
        <f>IF(E1243="謝金",支出入力表!A1244,"")</f>
        <v/>
      </c>
      <c r="C1243" s="164" t="str">
        <f>IF(E1243="謝金",支出入力表!C1244,"")</f>
        <v/>
      </c>
      <c r="D1243" s="165" t="str">
        <f>IF(支出入力表!E1244="謝金","謝金","")</f>
        <v/>
      </c>
      <c r="E1243" s="165" t="str">
        <f>IF(支出入力表!F1244="謝金","謝金","")</f>
        <v/>
      </c>
      <c r="F1243" s="164" t="str">
        <f>IF(E1243="謝金",VLOOKUP(E1243,支出入力表!F1244:$M$2000,3,FALSE),"")</f>
        <v/>
      </c>
      <c r="G1243" s="164" t="str">
        <f>IF(E1243="謝金",VLOOKUP(E1243,支出入力表!F1244:$M$2000,4,FALSE),"")</f>
        <v/>
      </c>
      <c r="H1243" s="166" t="str">
        <f>IF(E1243="謝金",VLOOKUP(E1243,支出入力表!F1244:$M$2000,5,FALSE),"")</f>
        <v/>
      </c>
      <c r="I1243" s="167" t="str">
        <f>IF(E1243="謝金",VLOOKUP(E1243,支出入力表!F1244:$M$2000,6,FALSE),"")</f>
        <v/>
      </c>
      <c r="J1243" s="167" t="str">
        <f>IF(E1243="謝金",VLOOKUP(E1243,支出入力表!F1244:$M$2000,7,FALSE),"")</f>
        <v/>
      </c>
      <c r="K1243" s="168" t="str">
        <f>IF(E1243="謝金",VLOOKUP(E1243,支出入力表!F1244:$M$2000,8,FALSE),"")</f>
        <v/>
      </c>
    </row>
    <row r="1244" spans="2:11" x14ac:dyDescent="0.55000000000000004">
      <c r="B1244" s="178" t="str">
        <f>IF(E1244="謝金",支出入力表!A1245,"")</f>
        <v/>
      </c>
      <c r="C1244" s="164" t="str">
        <f>IF(E1244="謝金",支出入力表!C1245,"")</f>
        <v/>
      </c>
      <c r="D1244" s="165" t="str">
        <f>IF(支出入力表!E1245="謝金","謝金","")</f>
        <v/>
      </c>
      <c r="E1244" s="165" t="str">
        <f>IF(支出入力表!F1245="謝金","謝金","")</f>
        <v/>
      </c>
      <c r="F1244" s="164" t="str">
        <f>IF(E1244="謝金",VLOOKUP(E1244,支出入力表!F1245:$M$2000,3,FALSE),"")</f>
        <v/>
      </c>
      <c r="G1244" s="164" t="str">
        <f>IF(E1244="謝金",VLOOKUP(E1244,支出入力表!F1245:$M$2000,4,FALSE),"")</f>
        <v/>
      </c>
      <c r="H1244" s="166" t="str">
        <f>IF(E1244="謝金",VLOOKUP(E1244,支出入力表!F1245:$M$2000,5,FALSE),"")</f>
        <v/>
      </c>
      <c r="I1244" s="167" t="str">
        <f>IF(E1244="謝金",VLOOKUP(E1244,支出入力表!F1245:$M$2000,6,FALSE),"")</f>
        <v/>
      </c>
      <c r="J1244" s="167" t="str">
        <f>IF(E1244="謝金",VLOOKUP(E1244,支出入力表!F1245:$M$2000,7,FALSE),"")</f>
        <v/>
      </c>
      <c r="K1244" s="168" t="str">
        <f>IF(E1244="謝金",VLOOKUP(E1244,支出入力表!F1245:$M$2000,8,FALSE),"")</f>
        <v/>
      </c>
    </row>
    <row r="1245" spans="2:11" x14ac:dyDescent="0.55000000000000004">
      <c r="B1245" s="178" t="str">
        <f>IF(E1245="謝金",支出入力表!A1246,"")</f>
        <v/>
      </c>
      <c r="C1245" s="164" t="str">
        <f>IF(E1245="謝金",支出入力表!C1246,"")</f>
        <v/>
      </c>
      <c r="D1245" s="165" t="str">
        <f>IF(支出入力表!E1246="謝金","謝金","")</f>
        <v/>
      </c>
      <c r="E1245" s="165" t="str">
        <f>IF(支出入力表!F1246="謝金","謝金","")</f>
        <v/>
      </c>
      <c r="F1245" s="164" t="str">
        <f>IF(E1245="謝金",VLOOKUP(E1245,支出入力表!F1246:$M$2000,3,FALSE),"")</f>
        <v/>
      </c>
      <c r="G1245" s="164" t="str">
        <f>IF(E1245="謝金",VLOOKUP(E1245,支出入力表!F1246:$M$2000,4,FALSE),"")</f>
        <v/>
      </c>
      <c r="H1245" s="166" t="str">
        <f>IF(E1245="謝金",VLOOKUP(E1245,支出入力表!F1246:$M$2000,5,FALSE),"")</f>
        <v/>
      </c>
      <c r="I1245" s="167" t="str">
        <f>IF(E1245="謝金",VLOOKUP(E1245,支出入力表!F1246:$M$2000,6,FALSE),"")</f>
        <v/>
      </c>
      <c r="J1245" s="167" t="str">
        <f>IF(E1245="謝金",VLOOKUP(E1245,支出入力表!F1246:$M$2000,7,FALSE),"")</f>
        <v/>
      </c>
      <c r="K1245" s="168" t="str">
        <f>IF(E1245="謝金",VLOOKUP(E1245,支出入力表!F1246:$M$2000,8,FALSE),"")</f>
        <v/>
      </c>
    </row>
    <row r="1246" spans="2:11" x14ac:dyDescent="0.55000000000000004">
      <c r="B1246" s="178" t="str">
        <f>IF(E1246="謝金",支出入力表!A1247,"")</f>
        <v/>
      </c>
      <c r="C1246" s="164" t="str">
        <f>IF(E1246="謝金",支出入力表!C1247,"")</f>
        <v/>
      </c>
      <c r="D1246" s="165" t="str">
        <f>IF(支出入力表!E1247="謝金","謝金","")</f>
        <v/>
      </c>
      <c r="E1246" s="165" t="str">
        <f>IF(支出入力表!F1247="謝金","謝金","")</f>
        <v/>
      </c>
      <c r="F1246" s="164" t="str">
        <f>IF(E1246="謝金",VLOOKUP(E1246,支出入力表!F1247:$M$2000,3,FALSE),"")</f>
        <v/>
      </c>
      <c r="G1246" s="164" t="str">
        <f>IF(E1246="謝金",VLOOKUP(E1246,支出入力表!F1247:$M$2000,4,FALSE),"")</f>
        <v/>
      </c>
      <c r="H1246" s="166" t="str">
        <f>IF(E1246="謝金",VLOOKUP(E1246,支出入力表!F1247:$M$2000,5,FALSE),"")</f>
        <v/>
      </c>
      <c r="I1246" s="167" t="str">
        <f>IF(E1246="謝金",VLOOKUP(E1246,支出入力表!F1247:$M$2000,6,FALSE),"")</f>
        <v/>
      </c>
      <c r="J1246" s="167" t="str">
        <f>IF(E1246="謝金",VLOOKUP(E1246,支出入力表!F1247:$M$2000,7,FALSE),"")</f>
        <v/>
      </c>
      <c r="K1246" s="168" t="str">
        <f>IF(E1246="謝金",VLOOKUP(E1246,支出入力表!F1247:$M$2000,8,FALSE),"")</f>
        <v/>
      </c>
    </row>
    <row r="1247" spans="2:11" x14ac:dyDescent="0.55000000000000004">
      <c r="B1247" s="178" t="str">
        <f>IF(E1247="謝金",支出入力表!A1248,"")</f>
        <v/>
      </c>
      <c r="C1247" s="164" t="str">
        <f>IF(E1247="謝金",支出入力表!C1248,"")</f>
        <v/>
      </c>
      <c r="D1247" s="165" t="str">
        <f>IF(支出入力表!E1248="謝金","謝金","")</f>
        <v/>
      </c>
      <c r="E1247" s="165" t="str">
        <f>IF(支出入力表!F1248="謝金","謝金","")</f>
        <v/>
      </c>
      <c r="F1247" s="164" t="str">
        <f>IF(E1247="謝金",VLOOKUP(E1247,支出入力表!F1248:$M$2000,3,FALSE),"")</f>
        <v/>
      </c>
      <c r="G1247" s="164" t="str">
        <f>IF(E1247="謝金",VLOOKUP(E1247,支出入力表!F1248:$M$2000,4,FALSE),"")</f>
        <v/>
      </c>
      <c r="H1247" s="166" t="str">
        <f>IF(E1247="謝金",VLOOKUP(E1247,支出入力表!F1248:$M$2000,5,FALSE),"")</f>
        <v/>
      </c>
      <c r="I1247" s="167" t="str">
        <f>IF(E1247="謝金",VLOOKUP(E1247,支出入力表!F1248:$M$2000,6,FALSE),"")</f>
        <v/>
      </c>
      <c r="J1247" s="167" t="str">
        <f>IF(E1247="謝金",VLOOKUP(E1247,支出入力表!F1248:$M$2000,7,FALSE),"")</f>
        <v/>
      </c>
      <c r="K1247" s="168" t="str">
        <f>IF(E1247="謝金",VLOOKUP(E1247,支出入力表!F1248:$M$2000,8,FALSE),"")</f>
        <v/>
      </c>
    </row>
    <row r="1248" spans="2:11" x14ac:dyDescent="0.55000000000000004">
      <c r="B1248" s="178" t="str">
        <f>IF(E1248="謝金",支出入力表!A1249,"")</f>
        <v/>
      </c>
      <c r="C1248" s="164" t="str">
        <f>IF(E1248="謝金",支出入力表!C1249,"")</f>
        <v/>
      </c>
      <c r="D1248" s="165" t="str">
        <f>IF(支出入力表!E1249="謝金","謝金","")</f>
        <v/>
      </c>
      <c r="E1248" s="165" t="str">
        <f>IF(支出入力表!F1249="謝金","謝金","")</f>
        <v/>
      </c>
      <c r="F1248" s="164" t="str">
        <f>IF(E1248="謝金",VLOOKUP(E1248,支出入力表!F1249:$M$2000,3,FALSE),"")</f>
        <v/>
      </c>
      <c r="G1248" s="164" t="str">
        <f>IF(E1248="謝金",VLOOKUP(E1248,支出入力表!F1249:$M$2000,4,FALSE),"")</f>
        <v/>
      </c>
      <c r="H1248" s="166" t="str">
        <f>IF(E1248="謝金",VLOOKUP(E1248,支出入力表!F1249:$M$2000,5,FALSE),"")</f>
        <v/>
      </c>
      <c r="I1248" s="167" t="str">
        <f>IF(E1248="謝金",VLOOKUP(E1248,支出入力表!F1249:$M$2000,6,FALSE),"")</f>
        <v/>
      </c>
      <c r="J1248" s="167" t="str">
        <f>IF(E1248="謝金",VLOOKUP(E1248,支出入力表!F1249:$M$2000,7,FALSE),"")</f>
        <v/>
      </c>
      <c r="K1248" s="168" t="str">
        <f>IF(E1248="謝金",VLOOKUP(E1248,支出入力表!F1249:$M$2000,8,FALSE),"")</f>
        <v/>
      </c>
    </row>
    <row r="1249" spans="2:11" x14ac:dyDescent="0.55000000000000004">
      <c r="B1249" s="178" t="str">
        <f>IF(E1249="謝金",支出入力表!A1250,"")</f>
        <v/>
      </c>
      <c r="C1249" s="164" t="str">
        <f>IF(E1249="謝金",支出入力表!C1250,"")</f>
        <v/>
      </c>
      <c r="D1249" s="165" t="str">
        <f>IF(支出入力表!E1250="謝金","謝金","")</f>
        <v/>
      </c>
      <c r="E1249" s="165" t="str">
        <f>IF(支出入力表!F1250="謝金","謝金","")</f>
        <v/>
      </c>
      <c r="F1249" s="164" t="str">
        <f>IF(E1249="謝金",VLOOKUP(E1249,支出入力表!F1250:$M$2000,3,FALSE),"")</f>
        <v/>
      </c>
      <c r="G1249" s="164" t="str">
        <f>IF(E1249="謝金",VLOOKUP(E1249,支出入力表!F1250:$M$2000,4,FALSE),"")</f>
        <v/>
      </c>
      <c r="H1249" s="166" t="str">
        <f>IF(E1249="謝金",VLOOKUP(E1249,支出入力表!F1250:$M$2000,5,FALSE),"")</f>
        <v/>
      </c>
      <c r="I1249" s="167" t="str">
        <f>IF(E1249="謝金",VLOOKUP(E1249,支出入力表!F1250:$M$2000,6,FALSE),"")</f>
        <v/>
      </c>
      <c r="J1249" s="167" t="str">
        <f>IF(E1249="謝金",VLOOKUP(E1249,支出入力表!F1250:$M$2000,7,FALSE),"")</f>
        <v/>
      </c>
      <c r="K1249" s="168" t="str">
        <f>IF(E1249="謝金",VLOOKUP(E1249,支出入力表!F1250:$M$2000,8,FALSE),"")</f>
        <v/>
      </c>
    </row>
    <row r="1250" spans="2:11" x14ac:dyDescent="0.55000000000000004">
      <c r="B1250" s="178" t="str">
        <f>IF(E1250="謝金",支出入力表!A1251,"")</f>
        <v/>
      </c>
      <c r="C1250" s="164" t="str">
        <f>IF(E1250="謝金",支出入力表!C1251,"")</f>
        <v/>
      </c>
      <c r="D1250" s="165" t="str">
        <f>IF(支出入力表!E1251="謝金","謝金","")</f>
        <v/>
      </c>
      <c r="E1250" s="165" t="str">
        <f>IF(支出入力表!F1251="謝金","謝金","")</f>
        <v/>
      </c>
      <c r="F1250" s="164" t="str">
        <f>IF(E1250="謝金",VLOOKUP(E1250,支出入力表!F1251:$M$2000,3,FALSE),"")</f>
        <v/>
      </c>
      <c r="G1250" s="164" t="str">
        <f>IF(E1250="謝金",VLOOKUP(E1250,支出入力表!F1251:$M$2000,4,FALSE),"")</f>
        <v/>
      </c>
      <c r="H1250" s="166" t="str">
        <f>IF(E1250="謝金",VLOOKUP(E1250,支出入力表!F1251:$M$2000,5,FALSE),"")</f>
        <v/>
      </c>
      <c r="I1250" s="167" t="str">
        <f>IF(E1250="謝金",VLOOKUP(E1250,支出入力表!F1251:$M$2000,6,FALSE),"")</f>
        <v/>
      </c>
      <c r="J1250" s="167" t="str">
        <f>IF(E1250="謝金",VLOOKUP(E1250,支出入力表!F1251:$M$2000,7,FALSE),"")</f>
        <v/>
      </c>
      <c r="K1250" s="168" t="str">
        <f>IF(E1250="謝金",VLOOKUP(E1250,支出入力表!F1251:$M$2000,8,FALSE),"")</f>
        <v/>
      </c>
    </row>
    <row r="1251" spans="2:11" x14ac:dyDescent="0.55000000000000004">
      <c r="B1251" s="178" t="str">
        <f>IF(E1251="謝金",支出入力表!A1252,"")</f>
        <v/>
      </c>
      <c r="C1251" s="164" t="str">
        <f>IF(E1251="謝金",支出入力表!C1252,"")</f>
        <v/>
      </c>
      <c r="D1251" s="165" t="str">
        <f>IF(支出入力表!E1252="謝金","謝金","")</f>
        <v/>
      </c>
      <c r="E1251" s="165" t="str">
        <f>IF(支出入力表!F1252="謝金","謝金","")</f>
        <v/>
      </c>
      <c r="F1251" s="164" t="str">
        <f>IF(E1251="謝金",VLOOKUP(E1251,支出入力表!F1252:$M$2000,3,FALSE),"")</f>
        <v/>
      </c>
      <c r="G1251" s="164" t="str">
        <f>IF(E1251="謝金",VLOOKUP(E1251,支出入力表!F1252:$M$2000,4,FALSE),"")</f>
        <v/>
      </c>
      <c r="H1251" s="166" t="str">
        <f>IF(E1251="謝金",VLOOKUP(E1251,支出入力表!F1252:$M$2000,5,FALSE),"")</f>
        <v/>
      </c>
      <c r="I1251" s="167" t="str">
        <f>IF(E1251="謝金",VLOOKUP(E1251,支出入力表!F1252:$M$2000,6,FALSE),"")</f>
        <v/>
      </c>
      <c r="J1251" s="167" t="str">
        <f>IF(E1251="謝金",VLOOKUP(E1251,支出入力表!F1252:$M$2000,7,FALSE),"")</f>
        <v/>
      </c>
      <c r="K1251" s="168" t="str">
        <f>IF(E1251="謝金",VLOOKUP(E1251,支出入力表!F1252:$M$2000,8,FALSE),"")</f>
        <v/>
      </c>
    </row>
    <row r="1252" spans="2:11" x14ac:dyDescent="0.55000000000000004">
      <c r="B1252" s="178" t="str">
        <f>IF(E1252="謝金",支出入力表!A1253,"")</f>
        <v/>
      </c>
      <c r="C1252" s="164" t="str">
        <f>IF(E1252="謝金",支出入力表!C1253,"")</f>
        <v/>
      </c>
      <c r="D1252" s="165" t="str">
        <f>IF(支出入力表!E1253="謝金","謝金","")</f>
        <v/>
      </c>
      <c r="E1252" s="165" t="str">
        <f>IF(支出入力表!F1253="謝金","謝金","")</f>
        <v/>
      </c>
      <c r="F1252" s="164" t="str">
        <f>IF(E1252="謝金",VLOOKUP(E1252,支出入力表!F1253:$M$2000,3,FALSE),"")</f>
        <v/>
      </c>
      <c r="G1252" s="164" t="str">
        <f>IF(E1252="謝金",VLOOKUP(E1252,支出入力表!F1253:$M$2000,4,FALSE),"")</f>
        <v/>
      </c>
      <c r="H1252" s="166" t="str">
        <f>IF(E1252="謝金",VLOOKUP(E1252,支出入力表!F1253:$M$2000,5,FALSE),"")</f>
        <v/>
      </c>
      <c r="I1252" s="167" t="str">
        <f>IF(E1252="謝金",VLOOKUP(E1252,支出入力表!F1253:$M$2000,6,FALSE),"")</f>
        <v/>
      </c>
      <c r="J1252" s="167" t="str">
        <f>IF(E1252="謝金",VLOOKUP(E1252,支出入力表!F1253:$M$2000,7,FALSE),"")</f>
        <v/>
      </c>
      <c r="K1252" s="168" t="str">
        <f>IF(E1252="謝金",VLOOKUP(E1252,支出入力表!F1253:$M$2000,8,FALSE),"")</f>
        <v/>
      </c>
    </row>
    <row r="1253" spans="2:11" x14ac:dyDescent="0.55000000000000004">
      <c r="B1253" s="178" t="str">
        <f>IF(E1253="謝金",支出入力表!A1254,"")</f>
        <v/>
      </c>
      <c r="C1253" s="164" t="str">
        <f>IF(E1253="謝金",支出入力表!C1254,"")</f>
        <v/>
      </c>
      <c r="D1253" s="165" t="str">
        <f>IF(支出入力表!E1254="謝金","謝金","")</f>
        <v/>
      </c>
      <c r="E1253" s="165" t="str">
        <f>IF(支出入力表!F1254="謝金","謝金","")</f>
        <v/>
      </c>
      <c r="F1253" s="164" t="str">
        <f>IF(E1253="謝金",VLOOKUP(E1253,支出入力表!F1254:$M$2000,3,FALSE),"")</f>
        <v/>
      </c>
      <c r="G1253" s="164" t="str">
        <f>IF(E1253="謝金",VLOOKUP(E1253,支出入力表!F1254:$M$2000,4,FALSE),"")</f>
        <v/>
      </c>
      <c r="H1253" s="166" t="str">
        <f>IF(E1253="謝金",VLOOKUP(E1253,支出入力表!F1254:$M$2000,5,FALSE),"")</f>
        <v/>
      </c>
      <c r="I1253" s="167" t="str">
        <f>IF(E1253="謝金",VLOOKUP(E1253,支出入力表!F1254:$M$2000,6,FALSE),"")</f>
        <v/>
      </c>
      <c r="J1253" s="167" t="str">
        <f>IF(E1253="謝金",VLOOKUP(E1253,支出入力表!F1254:$M$2000,7,FALSE),"")</f>
        <v/>
      </c>
      <c r="K1253" s="168" t="str">
        <f>IF(E1253="謝金",VLOOKUP(E1253,支出入力表!F1254:$M$2000,8,FALSE),"")</f>
        <v/>
      </c>
    </row>
    <row r="1254" spans="2:11" x14ac:dyDescent="0.55000000000000004">
      <c r="B1254" s="178" t="str">
        <f>IF(E1254="謝金",支出入力表!A1255,"")</f>
        <v/>
      </c>
      <c r="C1254" s="164" t="str">
        <f>IF(E1254="謝金",支出入力表!C1255,"")</f>
        <v/>
      </c>
      <c r="D1254" s="165" t="str">
        <f>IF(支出入力表!E1255="謝金","謝金","")</f>
        <v/>
      </c>
      <c r="E1254" s="165" t="str">
        <f>IF(支出入力表!F1255="謝金","謝金","")</f>
        <v/>
      </c>
      <c r="F1254" s="164" t="str">
        <f>IF(E1254="謝金",VLOOKUP(E1254,支出入力表!F1255:$M$2000,3,FALSE),"")</f>
        <v/>
      </c>
      <c r="G1254" s="164" t="str">
        <f>IF(E1254="謝金",VLOOKUP(E1254,支出入力表!F1255:$M$2000,4,FALSE),"")</f>
        <v/>
      </c>
      <c r="H1254" s="166" t="str">
        <f>IF(E1254="謝金",VLOOKUP(E1254,支出入力表!F1255:$M$2000,5,FALSE),"")</f>
        <v/>
      </c>
      <c r="I1254" s="167" t="str">
        <f>IF(E1254="謝金",VLOOKUP(E1254,支出入力表!F1255:$M$2000,6,FALSE),"")</f>
        <v/>
      </c>
      <c r="J1254" s="167" t="str">
        <f>IF(E1254="謝金",VLOOKUP(E1254,支出入力表!F1255:$M$2000,7,FALSE),"")</f>
        <v/>
      </c>
      <c r="K1254" s="168" t="str">
        <f>IF(E1254="謝金",VLOOKUP(E1254,支出入力表!F1255:$M$2000,8,FALSE),"")</f>
        <v/>
      </c>
    </row>
    <row r="1255" spans="2:11" x14ac:dyDescent="0.55000000000000004">
      <c r="B1255" s="178" t="str">
        <f>IF(E1255="謝金",支出入力表!A1256,"")</f>
        <v/>
      </c>
      <c r="C1255" s="164" t="str">
        <f>IF(E1255="謝金",支出入力表!C1256,"")</f>
        <v/>
      </c>
      <c r="D1255" s="165" t="str">
        <f>IF(支出入力表!E1256="謝金","謝金","")</f>
        <v/>
      </c>
      <c r="E1255" s="165" t="str">
        <f>IF(支出入力表!F1256="謝金","謝金","")</f>
        <v/>
      </c>
      <c r="F1255" s="164" t="str">
        <f>IF(E1255="謝金",VLOOKUP(E1255,支出入力表!F1256:$M$2000,3,FALSE),"")</f>
        <v/>
      </c>
      <c r="G1255" s="164" t="str">
        <f>IF(E1255="謝金",VLOOKUP(E1255,支出入力表!F1256:$M$2000,4,FALSE),"")</f>
        <v/>
      </c>
      <c r="H1255" s="166" t="str">
        <f>IF(E1255="謝金",VLOOKUP(E1255,支出入力表!F1256:$M$2000,5,FALSE),"")</f>
        <v/>
      </c>
      <c r="I1255" s="167" t="str">
        <f>IF(E1255="謝金",VLOOKUP(E1255,支出入力表!F1256:$M$2000,6,FALSE),"")</f>
        <v/>
      </c>
      <c r="J1255" s="167" t="str">
        <f>IF(E1255="謝金",VLOOKUP(E1255,支出入力表!F1256:$M$2000,7,FALSE),"")</f>
        <v/>
      </c>
      <c r="K1255" s="168" t="str">
        <f>IF(E1255="謝金",VLOOKUP(E1255,支出入力表!F1256:$M$2000,8,FALSE),"")</f>
        <v/>
      </c>
    </row>
    <row r="1256" spans="2:11" x14ac:dyDescent="0.55000000000000004">
      <c r="B1256" s="178" t="str">
        <f>IF(E1256="謝金",支出入力表!A1257,"")</f>
        <v/>
      </c>
      <c r="C1256" s="164" t="str">
        <f>IF(E1256="謝金",支出入力表!C1257,"")</f>
        <v/>
      </c>
      <c r="D1256" s="165" t="str">
        <f>IF(支出入力表!E1257="謝金","謝金","")</f>
        <v/>
      </c>
      <c r="E1256" s="165" t="str">
        <f>IF(支出入力表!F1257="謝金","謝金","")</f>
        <v/>
      </c>
      <c r="F1256" s="164" t="str">
        <f>IF(E1256="謝金",VLOOKUP(E1256,支出入力表!F1257:$M$2000,3,FALSE),"")</f>
        <v/>
      </c>
      <c r="G1256" s="164" t="str">
        <f>IF(E1256="謝金",VLOOKUP(E1256,支出入力表!F1257:$M$2000,4,FALSE),"")</f>
        <v/>
      </c>
      <c r="H1256" s="166" t="str">
        <f>IF(E1256="謝金",VLOOKUP(E1256,支出入力表!F1257:$M$2000,5,FALSE),"")</f>
        <v/>
      </c>
      <c r="I1256" s="167" t="str">
        <f>IF(E1256="謝金",VLOOKUP(E1256,支出入力表!F1257:$M$2000,6,FALSE),"")</f>
        <v/>
      </c>
      <c r="J1256" s="167" t="str">
        <f>IF(E1256="謝金",VLOOKUP(E1256,支出入力表!F1257:$M$2000,7,FALSE),"")</f>
        <v/>
      </c>
      <c r="K1256" s="168" t="str">
        <f>IF(E1256="謝金",VLOOKUP(E1256,支出入力表!F1257:$M$2000,8,FALSE),"")</f>
        <v/>
      </c>
    </row>
    <row r="1257" spans="2:11" x14ac:dyDescent="0.55000000000000004">
      <c r="B1257" s="178" t="str">
        <f>IF(E1257="謝金",支出入力表!A1258,"")</f>
        <v/>
      </c>
      <c r="C1257" s="164" t="str">
        <f>IF(E1257="謝金",支出入力表!C1258,"")</f>
        <v/>
      </c>
      <c r="D1257" s="165" t="str">
        <f>IF(支出入力表!E1258="謝金","謝金","")</f>
        <v/>
      </c>
      <c r="E1257" s="165" t="str">
        <f>IF(支出入力表!F1258="謝金","謝金","")</f>
        <v/>
      </c>
      <c r="F1257" s="164" t="str">
        <f>IF(E1257="謝金",VLOOKUP(E1257,支出入力表!F1258:$M$2000,3,FALSE),"")</f>
        <v/>
      </c>
      <c r="G1257" s="164" t="str">
        <f>IF(E1257="謝金",VLOOKUP(E1257,支出入力表!F1258:$M$2000,4,FALSE),"")</f>
        <v/>
      </c>
      <c r="H1257" s="166" t="str">
        <f>IF(E1257="謝金",VLOOKUP(E1257,支出入力表!F1258:$M$2000,5,FALSE),"")</f>
        <v/>
      </c>
      <c r="I1257" s="167" t="str">
        <f>IF(E1257="謝金",VLOOKUP(E1257,支出入力表!F1258:$M$2000,6,FALSE),"")</f>
        <v/>
      </c>
      <c r="J1257" s="167" t="str">
        <f>IF(E1257="謝金",VLOOKUP(E1257,支出入力表!F1258:$M$2000,7,FALSE),"")</f>
        <v/>
      </c>
      <c r="K1257" s="168" t="str">
        <f>IF(E1257="謝金",VLOOKUP(E1257,支出入力表!F1258:$M$2000,8,FALSE),"")</f>
        <v/>
      </c>
    </row>
    <row r="1258" spans="2:11" x14ac:dyDescent="0.55000000000000004">
      <c r="B1258" s="178" t="str">
        <f>IF(E1258="謝金",支出入力表!A1259,"")</f>
        <v/>
      </c>
      <c r="C1258" s="164" t="str">
        <f>IF(E1258="謝金",支出入力表!C1259,"")</f>
        <v/>
      </c>
      <c r="D1258" s="165" t="str">
        <f>IF(支出入力表!E1259="謝金","謝金","")</f>
        <v/>
      </c>
      <c r="E1258" s="165" t="str">
        <f>IF(支出入力表!F1259="謝金","謝金","")</f>
        <v/>
      </c>
      <c r="F1258" s="164" t="str">
        <f>IF(E1258="謝金",VLOOKUP(E1258,支出入力表!F1259:$M$2000,3,FALSE),"")</f>
        <v/>
      </c>
      <c r="G1258" s="164" t="str">
        <f>IF(E1258="謝金",VLOOKUP(E1258,支出入力表!F1259:$M$2000,4,FALSE),"")</f>
        <v/>
      </c>
      <c r="H1258" s="166" t="str">
        <f>IF(E1258="謝金",VLOOKUP(E1258,支出入力表!F1259:$M$2000,5,FALSE),"")</f>
        <v/>
      </c>
      <c r="I1258" s="167" t="str">
        <f>IF(E1258="謝金",VLOOKUP(E1258,支出入力表!F1259:$M$2000,6,FALSE),"")</f>
        <v/>
      </c>
      <c r="J1258" s="167" t="str">
        <f>IF(E1258="謝金",VLOOKUP(E1258,支出入力表!F1259:$M$2000,7,FALSE),"")</f>
        <v/>
      </c>
      <c r="K1258" s="168" t="str">
        <f>IF(E1258="謝金",VLOOKUP(E1258,支出入力表!F1259:$M$2000,8,FALSE),"")</f>
        <v/>
      </c>
    </row>
    <row r="1259" spans="2:11" x14ac:dyDescent="0.55000000000000004">
      <c r="B1259" s="178" t="str">
        <f>IF(E1259="謝金",支出入力表!A1260,"")</f>
        <v/>
      </c>
      <c r="C1259" s="164" t="str">
        <f>IF(E1259="謝金",支出入力表!C1260,"")</f>
        <v/>
      </c>
      <c r="D1259" s="165" t="str">
        <f>IF(支出入力表!E1260="謝金","謝金","")</f>
        <v/>
      </c>
      <c r="E1259" s="165" t="str">
        <f>IF(支出入力表!F1260="謝金","謝金","")</f>
        <v/>
      </c>
      <c r="F1259" s="164" t="str">
        <f>IF(E1259="謝金",VLOOKUP(E1259,支出入力表!F1260:$M$2000,3,FALSE),"")</f>
        <v/>
      </c>
      <c r="G1259" s="164" t="str">
        <f>IF(E1259="謝金",VLOOKUP(E1259,支出入力表!F1260:$M$2000,4,FALSE),"")</f>
        <v/>
      </c>
      <c r="H1259" s="166" t="str">
        <f>IF(E1259="謝金",VLOOKUP(E1259,支出入力表!F1260:$M$2000,5,FALSE),"")</f>
        <v/>
      </c>
      <c r="I1259" s="167" t="str">
        <f>IF(E1259="謝金",VLOOKUP(E1259,支出入力表!F1260:$M$2000,6,FALSE),"")</f>
        <v/>
      </c>
      <c r="J1259" s="167" t="str">
        <f>IF(E1259="謝金",VLOOKUP(E1259,支出入力表!F1260:$M$2000,7,FALSE),"")</f>
        <v/>
      </c>
      <c r="K1259" s="168" t="str">
        <f>IF(E1259="謝金",VLOOKUP(E1259,支出入力表!F1260:$M$2000,8,FALSE),"")</f>
        <v/>
      </c>
    </row>
    <row r="1260" spans="2:11" x14ac:dyDescent="0.55000000000000004">
      <c r="B1260" s="178" t="str">
        <f>IF(E1260="謝金",支出入力表!A1261,"")</f>
        <v/>
      </c>
      <c r="C1260" s="164" t="str">
        <f>IF(E1260="謝金",支出入力表!C1261,"")</f>
        <v/>
      </c>
      <c r="D1260" s="165" t="str">
        <f>IF(支出入力表!E1261="謝金","謝金","")</f>
        <v/>
      </c>
      <c r="E1260" s="165" t="str">
        <f>IF(支出入力表!F1261="謝金","謝金","")</f>
        <v/>
      </c>
      <c r="F1260" s="164" t="str">
        <f>IF(E1260="謝金",VLOOKUP(E1260,支出入力表!F1261:$M$2000,3,FALSE),"")</f>
        <v/>
      </c>
      <c r="G1260" s="164" t="str">
        <f>IF(E1260="謝金",VLOOKUP(E1260,支出入力表!F1261:$M$2000,4,FALSE),"")</f>
        <v/>
      </c>
      <c r="H1260" s="166" t="str">
        <f>IF(E1260="謝金",VLOOKUP(E1260,支出入力表!F1261:$M$2000,5,FALSE),"")</f>
        <v/>
      </c>
      <c r="I1260" s="167" t="str">
        <f>IF(E1260="謝金",VLOOKUP(E1260,支出入力表!F1261:$M$2000,6,FALSE),"")</f>
        <v/>
      </c>
      <c r="J1260" s="167" t="str">
        <f>IF(E1260="謝金",VLOOKUP(E1260,支出入力表!F1261:$M$2000,7,FALSE),"")</f>
        <v/>
      </c>
      <c r="K1260" s="168" t="str">
        <f>IF(E1260="謝金",VLOOKUP(E1260,支出入力表!F1261:$M$2000,8,FALSE),"")</f>
        <v/>
      </c>
    </row>
    <row r="1261" spans="2:11" x14ac:dyDescent="0.55000000000000004">
      <c r="B1261" s="178" t="str">
        <f>IF(E1261="謝金",支出入力表!A1262,"")</f>
        <v/>
      </c>
      <c r="C1261" s="164" t="str">
        <f>IF(E1261="謝金",支出入力表!C1262,"")</f>
        <v/>
      </c>
      <c r="D1261" s="165" t="str">
        <f>IF(支出入力表!E1262="謝金","謝金","")</f>
        <v/>
      </c>
      <c r="E1261" s="165" t="str">
        <f>IF(支出入力表!F1262="謝金","謝金","")</f>
        <v/>
      </c>
      <c r="F1261" s="164" t="str">
        <f>IF(E1261="謝金",VLOOKUP(E1261,支出入力表!F1262:$M$2000,3,FALSE),"")</f>
        <v/>
      </c>
      <c r="G1261" s="164" t="str">
        <f>IF(E1261="謝金",VLOOKUP(E1261,支出入力表!F1262:$M$2000,4,FALSE),"")</f>
        <v/>
      </c>
      <c r="H1261" s="166" t="str">
        <f>IF(E1261="謝金",VLOOKUP(E1261,支出入力表!F1262:$M$2000,5,FALSE),"")</f>
        <v/>
      </c>
      <c r="I1261" s="167" t="str">
        <f>IF(E1261="謝金",VLOOKUP(E1261,支出入力表!F1262:$M$2000,6,FALSE),"")</f>
        <v/>
      </c>
      <c r="J1261" s="167" t="str">
        <f>IF(E1261="謝金",VLOOKUP(E1261,支出入力表!F1262:$M$2000,7,FALSE),"")</f>
        <v/>
      </c>
      <c r="K1261" s="168" t="str">
        <f>IF(E1261="謝金",VLOOKUP(E1261,支出入力表!F1262:$M$2000,8,FALSE),"")</f>
        <v/>
      </c>
    </row>
    <row r="1262" spans="2:11" x14ac:dyDescent="0.55000000000000004">
      <c r="B1262" s="178" t="str">
        <f>IF(E1262="謝金",支出入力表!A1263,"")</f>
        <v/>
      </c>
      <c r="C1262" s="164" t="str">
        <f>IF(E1262="謝金",支出入力表!C1263,"")</f>
        <v/>
      </c>
      <c r="D1262" s="165" t="str">
        <f>IF(支出入力表!E1263="謝金","謝金","")</f>
        <v/>
      </c>
      <c r="E1262" s="165" t="str">
        <f>IF(支出入力表!F1263="謝金","謝金","")</f>
        <v/>
      </c>
      <c r="F1262" s="164" t="str">
        <f>IF(E1262="謝金",VLOOKUP(E1262,支出入力表!F1263:$M$2000,3,FALSE),"")</f>
        <v/>
      </c>
      <c r="G1262" s="164" t="str">
        <f>IF(E1262="謝金",VLOOKUP(E1262,支出入力表!F1263:$M$2000,4,FALSE),"")</f>
        <v/>
      </c>
      <c r="H1262" s="166" t="str">
        <f>IF(E1262="謝金",VLOOKUP(E1262,支出入力表!F1263:$M$2000,5,FALSE),"")</f>
        <v/>
      </c>
      <c r="I1262" s="167" t="str">
        <f>IF(E1262="謝金",VLOOKUP(E1262,支出入力表!F1263:$M$2000,6,FALSE),"")</f>
        <v/>
      </c>
      <c r="J1262" s="167" t="str">
        <f>IF(E1262="謝金",VLOOKUP(E1262,支出入力表!F1263:$M$2000,7,FALSE),"")</f>
        <v/>
      </c>
      <c r="K1262" s="168" t="str">
        <f>IF(E1262="謝金",VLOOKUP(E1262,支出入力表!F1263:$M$2000,8,FALSE),"")</f>
        <v/>
      </c>
    </row>
    <row r="1263" spans="2:11" x14ac:dyDescent="0.55000000000000004">
      <c r="B1263" s="178" t="str">
        <f>IF(E1263="謝金",支出入力表!A1264,"")</f>
        <v/>
      </c>
      <c r="C1263" s="164" t="str">
        <f>IF(E1263="謝金",支出入力表!C1264,"")</f>
        <v/>
      </c>
      <c r="D1263" s="165" t="str">
        <f>IF(支出入力表!E1264="謝金","謝金","")</f>
        <v/>
      </c>
      <c r="E1263" s="165" t="str">
        <f>IF(支出入力表!F1264="謝金","謝金","")</f>
        <v/>
      </c>
      <c r="F1263" s="164" t="str">
        <f>IF(E1263="謝金",VLOOKUP(E1263,支出入力表!F1264:$M$2000,3,FALSE),"")</f>
        <v/>
      </c>
      <c r="G1263" s="164" t="str">
        <f>IF(E1263="謝金",VLOOKUP(E1263,支出入力表!F1264:$M$2000,4,FALSE),"")</f>
        <v/>
      </c>
      <c r="H1263" s="166" t="str">
        <f>IF(E1263="謝金",VLOOKUP(E1263,支出入力表!F1264:$M$2000,5,FALSE),"")</f>
        <v/>
      </c>
      <c r="I1263" s="167" t="str">
        <f>IF(E1263="謝金",VLOOKUP(E1263,支出入力表!F1264:$M$2000,6,FALSE),"")</f>
        <v/>
      </c>
      <c r="J1263" s="167" t="str">
        <f>IF(E1263="謝金",VLOOKUP(E1263,支出入力表!F1264:$M$2000,7,FALSE),"")</f>
        <v/>
      </c>
      <c r="K1263" s="168" t="str">
        <f>IF(E1263="謝金",VLOOKUP(E1263,支出入力表!F1264:$M$2000,8,FALSE),"")</f>
        <v/>
      </c>
    </row>
    <row r="1264" spans="2:11" x14ac:dyDescent="0.55000000000000004">
      <c r="B1264" s="178" t="str">
        <f>IF(E1264="謝金",支出入力表!A1265,"")</f>
        <v/>
      </c>
      <c r="C1264" s="164" t="str">
        <f>IF(E1264="謝金",支出入力表!C1265,"")</f>
        <v/>
      </c>
      <c r="D1264" s="165" t="str">
        <f>IF(支出入力表!E1265="謝金","謝金","")</f>
        <v/>
      </c>
      <c r="E1264" s="165" t="str">
        <f>IF(支出入力表!F1265="謝金","謝金","")</f>
        <v/>
      </c>
      <c r="F1264" s="164" t="str">
        <f>IF(E1264="謝金",VLOOKUP(E1264,支出入力表!F1265:$M$2000,3,FALSE),"")</f>
        <v/>
      </c>
      <c r="G1264" s="164" t="str">
        <f>IF(E1264="謝金",VLOOKUP(E1264,支出入力表!F1265:$M$2000,4,FALSE),"")</f>
        <v/>
      </c>
      <c r="H1264" s="166" t="str">
        <f>IF(E1264="謝金",VLOOKUP(E1264,支出入力表!F1265:$M$2000,5,FALSE),"")</f>
        <v/>
      </c>
      <c r="I1264" s="167" t="str">
        <f>IF(E1264="謝金",VLOOKUP(E1264,支出入力表!F1265:$M$2000,6,FALSE),"")</f>
        <v/>
      </c>
      <c r="J1264" s="167" t="str">
        <f>IF(E1264="謝金",VLOOKUP(E1264,支出入力表!F1265:$M$2000,7,FALSE),"")</f>
        <v/>
      </c>
      <c r="K1264" s="168" t="str">
        <f>IF(E1264="謝金",VLOOKUP(E1264,支出入力表!F1265:$M$2000,8,FALSE),"")</f>
        <v/>
      </c>
    </row>
    <row r="1265" spans="2:11" x14ac:dyDescent="0.55000000000000004">
      <c r="B1265" s="178" t="str">
        <f>IF(E1265="謝金",支出入力表!A1266,"")</f>
        <v/>
      </c>
      <c r="C1265" s="164" t="str">
        <f>IF(E1265="謝金",支出入力表!C1266,"")</f>
        <v/>
      </c>
      <c r="D1265" s="165" t="str">
        <f>IF(支出入力表!E1266="謝金","謝金","")</f>
        <v/>
      </c>
      <c r="E1265" s="165" t="str">
        <f>IF(支出入力表!F1266="謝金","謝金","")</f>
        <v/>
      </c>
      <c r="F1265" s="164" t="str">
        <f>IF(E1265="謝金",VLOOKUP(E1265,支出入力表!F1266:$M$2000,3,FALSE),"")</f>
        <v/>
      </c>
      <c r="G1265" s="164" t="str">
        <f>IF(E1265="謝金",VLOOKUP(E1265,支出入力表!F1266:$M$2000,4,FALSE),"")</f>
        <v/>
      </c>
      <c r="H1265" s="166" t="str">
        <f>IF(E1265="謝金",VLOOKUP(E1265,支出入力表!F1266:$M$2000,5,FALSE),"")</f>
        <v/>
      </c>
      <c r="I1265" s="167" t="str">
        <f>IF(E1265="謝金",VLOOKUP(E1265,支出入力表!F1266:$M$2000,6,FALSE),"")</f>
        <v/>
      </c>
      <c r="J1265" s="167" t="str">
        <f>IF(E1265="謝金",VLOOKUP(E1265,支出入力表!F1266:$M$2000,7,FALSE),"")</f>
        <v/>
      </c>
      <c r="K1265" s="168" t="str">
        <f>IF(E1265="謝金",VLOOKUP(E1265,支出入力表!F1266:$M$2000,8,FALSE),"")</f>
        <v/>
      </c>
    </row>
    <row r="1266" spans="2:11" x14ac:dyDescent="0.55000000000000004">
      <c r="B1266" s="178" t="str">
        <f>IF(E1266="謝金",支出入力表!A1267,"")</f>
        <v/>
      </c>
      <c r="C1266" s="164" t="str">
        <f>IF(E1266="謝金",支出入力表!C1267,"")</f>
        <v/>
      </c>
      <c r="D1266" s="165" t="str">
        <f>IF(支出入力表!E1267="謝金","謝金","")</f>
        <v/>
      </c>
      <c r="E1266" s="165" t="str">
        <f>IF(支出入力表!F1267="謝金","謝金","")</f>
        <v/>
      </c>
      <c r="F1266" s="164" t="str">
        <f>IF(E1266="謝金",VLOOKUP(E1266,支出入力表!F1267:$M$2000,3,FALSE),"")</f>
        <v/>
      </c>
      <c r="G1266" s="164" t="str">
        <f>IF(E1266="謝金",VLOOKUP(E1266,支出入力表!F1267:$M$2000,4,FALSE),"")</f>
        <v/>
      </c>
      <c r="H1266" s="166" t="str">
        <f>IF(E1266="謝金",VLOOKUP(E1266,支出入力表!F1267:$M$2000,5,FALSE),"")</f>
        <v/>
      </c>
      <c r="I1266" s="167" t="str">
        <f>IF(E1266="謝金",VLOOKUP(E1266,支出入力表!F1267:$M$2000,6,FALSE),"")</f>
        <v/>
      </c>
      <c r="J1266" s="167" t="str">
        <f>IF(E1266="謝金",VLOOKUP(E1266,支出入力表!F1267:$M$2000,7,FALSE),"")</f>
        <v/>
      </c>
      <c r="K1266" s="168" t="str">
        <f>IF(E1266="謝金",VLOOKUP(E1266,支出入力表!F1267:$M$2000,8,FALSE),"")</f>
        <v/>
      </c>
    </row>
    <row r="1267" spans="2:11" x14ac:dyDescent="0.55000000000000004">
      <c r="B1267" s="178" t="str">
        <f>IF(E1267="謝金",支出入力表!A1268,"")</f>
        <v/>
      </c>
      <c r="C1267" s="164" t="str">
        <f>IF(E1267="謝金",支出入力表!C1268,"")</f>
        <v/>
      </c>
      <c r="D1267" s="165" t="str">
        <f>IF(支出入力表!E1268="謝金","謝金","")</f>
        <v/>
      </c>
      <c r="E1267" s="165" t="str">
        <f>IF(支出入力表!F1268="謝金","謝金","")</f>
        <v/>
      </c>
      <c r="F1267" s="164" t="str">
        <f>IF(E1267="謝金",VLOOKUP(E1267,支出入力表!F1268:$M$2000,3,FALSE),"")</f>
        <v/>
      </c>
      <c r="G1267" s="164" t="str">
        <f>IF(E1267="謝金",VLOOKUP(E1267,支出入力表!F1268:$M$2000,4,FALSE),"")</f>
        <v/>
      </c>
      <c r="H1267" s="166" t="str">
        <f>IF(E1267="謝金",VLOOKUP(E1267,支出入力表!F1268:$M$2000,5,FALSE),"")</f>
        <v/>
      </c>
      <c r="I1267" s="167" t="str">
        <f>IF(E1267="謝金",VLOOKUP(E1267,支出入力表!F1268:$M$2000,6,FALSE),"")</f>
        <v/>
      </c>
      <c r="J1267" s="167" t="str">
        <f>IF(E1267="謝金",VLOOKUP(E1267,支出入力表!F1268:$M$2000,7,FALSE),"")</f>
        <v/>
      </c>
      <c r="K1267" s="168" t="str">
        <f>IF(E1267="謝金",VLOOKUP(E1267,支出入力表!F1268:$M$2000,8,FALSE),"")</f>
        <v/>
      </c>
    </row>
    <row r="1268" spans="2:11" x14ac:dyDescent="0.55000000000000004">
      <c r="B1268" s="178" t="str">
        <f>IF(E1268="謝金",支出入力表!A1269,"")</f>
        <v/>
      </c>
      <c r="C1268" s="164" t="str">
        <f>IF(E1268="謝金",支出入力表!C1269,"")</f>
        <v/>
      </c>
      <c r="D1268" s="165" t="str">
        <f>IF(支出入力表!E1269="謝金","謝金","")</f>
        <v/>
      </c>
      <c r="E1268" s="165" t="str">
        <f>IF(支出入力表!F1269="謝金","謝金","")</f>
        <v/>
      </c>
      <c r="F1268" s="164" t="str">
        <f>IF(E1268="謝金",VLOOKUP(E1268,支出入力表!F1269:$M$2000,3,FALSE),"")</f>
        <v/>
      </c>
      <c r="G1268" s="164" t="str">
        <f>IF(E1268="謝金",VLOOKUP(E1268,支出入力表!F1269:$M$2000,4,FALSE),"")</f>
        <v/>
      </c>
      <c r="H1268" s="166" t="str">
        <f>IF(E1268="謝金",VLOOKUP(E1268,支出入力表!F1269:$M$2000,5,FALSE),"")</f>
        <v/>
      </c>
      <c r="I1268" s="167" t="str">
        <f>IF(E1268="謝金",VLOOKUP(E1268,支出入力表!F1269:$M$2000,6,FALSE),"")</f>
        <v/>
      </c>
      <c r="J1268" s="167" t="str">
        <f>IF(E1268="謝金",VLOOKUP(E1268,支出入力表!F1269:$M$2000,7,FALSE),"")</f>
        <v/>
      </c>
      <c r="K1268" s="168" t="str">
        <f>IF(E1268="謝金",VLOOKUP(E1268,支出入力表!F1269:$M$2000,8,FALSE),"")</f>
        <v/>
      </c>
    </row>
    <row r="1269" spans="2:11" x14ac:dyDescent="0.55000000000000004">
      <c r="B1269" s="178" t="str">
        <f>IF(E1269="謝金",支出入力表!A1270,"")</f>
        <v/>
      </c>
      <c r="C1269" s="164" t="str">
        <f>IF(E1269="謝金",支出入力表!C1270,"")</f>
        <v/>
      </c>
      <c r="D1269" s="165" t="str">
        <f>IF(支出入力表!E1270="謝金","謝金","")</f>
        <v/>
      </c>
      <c r="E1269" s="165" t="str">
        <f>IF(支出入力表!F1270="謝金","謝金","")</f>
        <v/>
      </c>
      <c r="F1269" s="164" t="str">
        <f>IF(E1269="謝金",VLOOKUP(E1269,支出入力表!F1270:$M$2000,3,FALSE),"")</f>
        <v/>
      </c>
      <c r="G1269" s="164" t="str">
        <f>IF(E1269="謝金",VLOOKUP(E1269,支出入力表!F1270:$M$2000,4,FALSE),"")</f>
        <v/>
      </c>
      <c r="H1269" s="166" t="str">
        <f>IF(E1269="謝金",VLOOKUP(E1269,支出入力表!F1270:$M$2000,5,FALSE),"")</f>
        <v/>
      </c>
      <c r="I1269" s="167" t="str">
        <f>IF(E1269="謝金",VLOOKUP(E1269,支出入力表!F1270:$M$2000,6,FALSE),"")</f>
        <v/>
      </c>
      <c r="J1269" s="167" t="str">
        <f>IF(E1269="謝金",VLOOKUP(E1269,支出入力表!F1270:$M$2000,7,FALSE),"")</f>
        <v/>
      </c>
      <c r="K1269" s="168" t="str">
        <f>IF(E1269="謝金",VLOOKUP(E1269,支出入力表!F1270:$M$2000,8,FALSE),"")</f>
        <v/>
      </c>
    </row>
    <row r="1270" spans="2:11" x14ac:dyDescent="0.55000000000000004">
      <c r="B1270" s="178" t="str">
        <f>IF(E1270="謝金",支出入力表!A1271,"")</f>
        <v/>
      </c>
      <c r="C1270" s="164" t="str">
        <f>IF(E1270="謝金",支出入力表!C1271,"")</f>
        <v/>
      </c>
      <c r="D1270" s="165" t="str">
        <f>IF(支出入力表!E1271="謝金","謝金","")</f>
        <v/>
      </c>
      <c r="E1270" s="165" t="str">
        <f>IF(支出入力表!F1271="謝金","謝金","")</f>
        <v/>
      </c>
      <c r="F1270" s="164" t="str">
        <f>IF(E1270="謝金",VLOOKUP(E1270,支出入力表!F1271:$M$2000,3,FALSE),"")</f>
        <v/>
      </c>
      <c r="G1270" s="164" t="str">
        <f>IF(E1270="謝金",VLOOKUP(E1270,支出入力表!F1271:$M$2000,4,FALSE),"")</f>
        <v/>
      </c>
      <c r="H1270" s="166" t="str">
        <f>IF(E1270="謝金",VLOOKUP(E1270,支出入力表!F1271:$M$2000,5,FALSE),"")</f>
        <v/>
      </c>
      <c r="I1270" s="167" t="str">
        <f>IF(E1270="謝金",VLOOKUP(E1270,支出入力表!F1271:$M$2000,6,FALSE),"")</f>
        <v/>
      </c>
      <c r="J1270" s="167" t="str">
        <f>IF(E1270="謝金",VLOOKUP(E1270,支出入力表!F1271:$M$2000,7,FALSE),"")</f>
        <v/>
      </c>
      <c r="K1270" s="168" t="str">
        <f>IF(E1270="謝金",VLOOKUP(E1270,支出入力表!F1271:$M$2000,8,FALSE),"")</f>
        <v/>
      </c>
    </row>
    <row r="1271" spans="2:11" x14ac:dyDescent="0.55000000000000004">
      <c r="B1271" s="178" t="str">
        <f>IF(E1271="謝金",支出入力表!A1272,"")</f>
        <v/>
      </c>
      <c r="C1271" s="164" t="str">
        <f>IF(E1271="謝金",支出入力表!C1272,"")</f>
        <v/>
      </c>
      <c r="D1271" s="165" t="str">
        <f>IF(支出入力表!E1272="謝金","謝金","")</f>
        <v/>
      </c>
      <c r="E1271" s="165" t="str">
        <f>IF(支出入力表!F1272="謝金","謝金","")</f>
        <v/>
      </c>
      <c r="F1271" s="164" t="str">
        <f>IF(E1271="謝金",VLOOKUP(E1271,支出入力表!F1272:$M$2000,3,FALSE),"")</f>
        <v/>
      </c>
      <c r="G1271" s="164" t="str">
        <f>IF(E1271="謝金",VLOOKUP(E1271,支出入力表!F1272:$M$2000,4,FALSE),"")</f>
        <v/>
      </c>
      <c r="H1271" s="166" t="str">
        <f>IF(E1271="謝金",VLOOKUP(E1271,支出入力表!F1272:$M$2000,5,FALSE),"")</f>
        <v/>
      </c>
      <c r="I1271" s="167" t="str">
        <f>IF(E1271="謝金",VLOOKUP(E1271,支出入力表!F1272:$M$2000,6,FALSE),"")</f>
        <v/>
      </c>
      <c r="J1271" s="167" t="str">
        <f>IF(E1271="謝金",VLOOKUP(E1271,支出入力表!F1272:$M$2000,7,FALSE),"")</f>
        <v/>
      </c>
      <c r="K1271" s="168" t="str">
        <f>IF(E1271="謝金",VLOOKUP(E1271,支出入力表!F1272:$M$2000,8,FALSE),"")</f>
        <v/>
      </c>
    </row>
    <row r="1272" spans="2:11" x14ac:dyDescent="0.55000000000000004">
      <c r="B1272" s="178" t="str">
        <f>IF(E1272="謝金",支出入力表!A1273,"")</f>
        <v/>
      </c>
      <c r="C1272" s="164" t="str">
        <f>IF(E1272="謝金",支出入力表!C1273,"")</f>
        <v/>
      </c>
      <c r="D1272" s="165" t="str">
        <f>IF(支出入力表!E1273="謝金","謝金","")</f>
        <v/>
      </c>
      <c r="E1272" s="165" t="str">
        <f>IF(支出入力表!F1273="謝金","謝金","")</f>
        <v/>
      </c>
      <c r="F1272" s="164" t="str">
        <f>IF(E1272="謝金",VLOOKUP(E1272,支出入力表!F1273:$M$2000,3,FALSE),"")</f>
        <v/>
      </c>
      <c r="G1272" s="164" t="str">
        <f>IF(E1272="謝金",VLOOKUP(E1272,支出入力表!F1273:$M$2000,4,FALSE),"")</f>
        <v/>
      </c>
      <c r="H1272" s="166" t="str">
        <f>IF(E1272="謝金",VLOOKUP(E1272,支出入力表!F1273:$M$2000,5,FALSE),"")</f>
        <v/>
      </c>
      <c r="I1272" s="167" t="str">
        <f>IF(E1272="謝金",VLOOKUP(E1272,支出入力表!F1273:$M$2000,6,FALSE),"")</f>
        <v/>
      </c>
      <c r="J1272" s="167" t="str">
        <f>IF(E1272="謝金",VLOOKUP(E1272,支出入力表!F1273:$M$2000,7,FALSE),"")</f>
        <v/>
      </c>
      <c r="K1272" s="168" t="str">
        <f>IF(E1272="謝金",VLOOKUP(E1272,支出入力表!F1273:$M$2000,8,FALSE),"")</f>
        <v/>
      </c>
    </row>
    <row r="1273" spans="2:11" x14ac:dyDescent="0.55000000000000004">
      <c r="B1273" s="178" t="str">
        <f>IF(E1273="謝金",支出入力表!A1274,"")</f>
        <v/>
      </c>
      <c r="C1273" s="164" t="str">
        <f>IF(E1273="謝金",支出入力表!C1274,"")</f>
        <v/>
      </c>
      <c r="D1273" s="165" t="str">
        <f>IF(支出入力表!E1274="謝金","謝金","")</f>
        <v/>
      </c>
      <c r="E1273" s="165" t="str">
        <f>IF(支出入力表!F1274="謝金","謝金","")</f>
        <v/>
      </c>
      <c r="F1273" s="164" t="str">
        <f>IF(E1273="謝金",VLOOKUP(E1273,支出入力表!F1274:$M$2000,3,FALSE),"")</f>
        <v/>
      </c>
      <c r="G1273" s="164" t="str">
        <f>IF(E1273="謝金",VLOOKUP(E1273,支出入力表!F1274:$M$2000,4,FALSE),"")</f>
        <v/>
      </c>
      <c r="H1273" s="166" t="str">
        <f>IF(E1273="謝金",VLOOKUP(E1273,支出入力表!F1274:$M$2000,5,FALSE),"")</f>
        <v/>
      </c>
      <c r="I1273" s="167" t="str">
        <f>IF(E1273="謝金",VLOOKUP(E1273,支出入力表!F1274:$M$2000,6,FALSE),"")</f>
        <v/>
      </c>
      <c r="J1273" s="167" t="str">
        <f>IF(E1273="謝金",VLOOKUP(E1273,支出入力表!F1274:$M$2000,7,FALSE),"")</f>
        <v/>
      </c>
      <c r="K1273" s="168" t="str">
        <f>IF(E1273="謝金",VLOOKUP(E1273,支出入力表!F1274:$M$2000,8,FALSE),"")</f>
        <v/>
      </c>
    </row>
    <row r="1274" spans="2:11" x14ac:dyDescent="0.55000000000000004">
      <c r="B1274" s="178" t="str">
        <f>IF(E1274="謝金",支出入力表!A1275,"")</f>
        <v/>
      </c>
      <c r="C1274" s="164" t="str">
        <f>IF(E1274="謝金",支出入力表!C1275,"")</f>
        <v/>
      </c>
      <c r="D1274" s="165" t="str">
        <f>IF(支出入力表!E1275="謝金","謝金","")</f>
        <v/>
      </c>
      <c r="E1274" s="165" t="str">
        <f>IF(支出入力表!F1275="謝金","謝金","")</f>
        <v/>
      </c>
      <c r="F1274" s="164" t="str">
        <f>IF(E1274="謝金",VLOOKUP(E1274,支出入力表!F1275:$M$2000,3,FALSE),"")</f>
        <v/>
      </c>
      <c r="G1274" s="164" t="str">
        <f>IF(E1274="謝金",VLOOKUP(E1274,支出入力表!F1275:$M$2000,4,FALSE),"")</f>
        <v/>
      </c>
      <c r="H1274" s="166" t="str">
        <f>IF(E1274="謝金",VLOOKUP(E1274,支出入力表!F1275:$M$2000,5,FALSE),"")</f>
        <v/>
      </c>
      <c r="I1274" s="167" t="str">
        <f>IF(E1274="謝金",VLOOKUP(E1274,支出入力表!F1275:$M$2000,6,FALSE),"")</f>
        <v/>
      </c>
      <c r="J1274" s="167" t="str">
        <f>IF(E1274="謝金",VLOOKUP(E1274,支出入力表!F1275:$M$2000,7,FALSE),"")</f>
        <v/>
      </c>
      <c r="K1274" s="168" t="str">
        <f>IF(E1274="謝金",VLOOKUP(E1274,支出入力表!F1275:$M$2000,8,FALSE),"")</f>
        <v/>
      </c>
    </row>
    <row r="1275" spans="2:11" x14ac:dyDescent="0.55000000000000004">
      <c r="B1275" s="178" t="str">
        <f>IF(E1275="謝金",支出入力表!A1276,"")</f>
        <v/>
      </c>
      <c r="C1275" s="164" t="str">
        <f>IF(E1275="謝金",支出入力表!C1276,"")</f>
        <v/>
      </c>
      <c r="D1275" s="165" t="str">
        <f>IF(支出入力表!E1276="謝金","謝金","")</f>
        <v/>
      </c>
      <c r="E1275" s="165" t="str">
        <f>IF(支出入力表!F1276="謝金","謝金","")</f>
        <v/>
      </c>
      <c r="F1275" s="164" t="str">
        <f>IF(E1275="謝金",VLOOKUP(E1275,支出入力表!F1276:$M$2000,3,FALSE),"")</f>
        <v/>
      </c>
      <c r="G1275" s="164" t="str">
        <f>IF(E1275="謝金",VLOOKUP(E1275,支出入力表!F1276:$M$2000,4,FALSE),"")</f>
        <v/>
      </c>
      <c r="H1275" s="166" t="str">
        <f>IF(E1275="謝金",VLOOKUP(E1275,支出入力表!F1276:$M$2000,5,FALSE),"")</f>
        <v/>
      </c>
      <c r="I1275" s="167" t="str">
        <f>IF(E1275="謝金",VLOOKUP(E1275,支出入力表!F1276:$M$2000,6,FALSE),"")</f>
        <v/>
      </c>
      <c r="J1275" s="167" t="str">
        <f>IF(E1275="謝金",VLOOKUP(E1275,支出入力表!F1276:$M$2000,7,FALSE),"")</f>
        <v/>
      </c>
      <c r="K1275" s="168" t="str">
        <f>IF(E1275="謝金",VLOOKUP(E1275,支出入力表!F1276:$M$2000,8,FALSE),"")</f>
        <v/>
      </c>
    </row>
    <row r="1276" spans="2:11" x14ac:dyDescent="0.55000000000000004">
      <c r="B1276" s="178" t="str">
        <f>IF(E1276="謝金",支出入力表!A1277,"")</f>
        <v/>
      </c>
      <c r="C1276" s="164" t="str">
        <f>IF(E1276="謝金",支出入力表!C1277,"")</f>
        <v/>
      </c>
      <c r="D1276" s="165" t="str">
        <f>IF(支出入力表!E1277="謝金","謝金","")</f>
        <v/>
      </c>
      <c r="E1276" s="165" t="str">
        <f>IF(支出入力表!F1277="謝金","謝金","")</f>
        <v/>
      </c>
      <c r="F1276" s="164" t="str">
        <f>IF(E1276="謝金",VLOOKUP(E1276,支出入力表!F1277:$M$2000,3,FALSE),"")</f>
        <v/>
      </c>
      <c r="G1276" s="164" t="str">
        <f>IF(E1276="謝金",VLOOKUP(E1276,支出入力表!F1277:$M$2000,4,FALSE),"")</f>
        <v/>
      </c>
      <c r="H1276" s="166" t="str">
        <f>IF(E1276="謝金",VLOOKUP(E1276,支出入力表!F1277:$M$2000,5,FALSE),"")</f>
        <v/>
      </c>
      <c r="I1276" s="167" t="str">
        <f>IF(E1276="謝金",VLOOKUP(E1276,支出入力表!F1277:$M$2000,6,FALSE),"")</f>
        <v/>
      </c>
      <c r="J1276" s="167" t="str">
        <f>IF(E1276="謝金",VLOOKUP(E1276,支出入力表!F1277:$M$2000,7,FALSE),"")</f>
        <v/>
      </c>
      <c r="K1276" s="168" t="str">
        <f>IF(E1276="謝金",VLOOKUP(E1276,支出入力表!F1277:$M$2000,8,FALSE),"")</f>
        <v/>
      </c>
    </row>
    <row r="1277" spans="2:11" x14ac:dyDescent="0.55000000000000004">
      <c r="B1277" s="178" t="str">
        <f>IF(E1277="謝金",支出入力表!A1278,"")</f>
        <v/>
      </c>
      <c r="C1277" s="164" t="str">
        <f>IF(E1277="謝金",支出入力表!C1278,"")</f>
        <v/>
      </c>
      <c r="D1277" s="165" t="str">
        <f>IF(支出入力表!E1278="謝金","謝金","")</f>
        <v/>
      </c>
      <c r="E1277" s="165" t="str">
        <f>IF(支出入力表!F1278="謝金","謝金","")</f>
        <v/>
      </c>
      <c r="F1277" s="164" t="str">
        <f>IF(E1277="謝金",VLOOKUP(E1277,支出入力表!F1278:$M$2000,3,FALSE),"")</f>
        <v/>
      </c>
      <c r="G1277" s="164" t="str">
        <f>IF(E1277="謝金",VLOOKUP(E1277,支出入力表!F1278:$M$2000,4,FALSE),"")</f>
        <v/>
      </c>
      <c r="H1277" s="166" t="str">
        <f>IF(E1277="謝金",VLOOKUP(E1277,支出入力表!F1278:$M$2000,5,FALSE),"")</f>
        <v/>
      </c>
      <c r="I1277" s="167" t="str">
        <f>IF(E1277="謝金",VLOOKUP(E1277,支出入力表!F1278:$M$2000,6,FALSE),"")</f>
        <v/>
      </c>
      <c r="J1277" s="167" t="str">
        <f>IF(E1277="謝金",VLOOKUP(E1277,支出入力表!F1278:$M$2000,7,FALSE),"")</f>
        <v/>
      </c>
      <c r="K1277" s="168" t="str">
        <f>IF(E1277="謝金",VLOOKUP(E1277,支出入力表!F1278:$M$2000,8,FALSE),"")</f>
        <v/>
      </c>
    </row>
    <row r="1278" spans="2:11" x14ac:dyDescent="0.55000000000000004">
      <c r="B1278" s="178" t="str">
        <f>IF(E1278="謝金",支出入力表!A1279,"")</f>
        <v/>
      </c>
      <c r="C1278" s="164" t="str">
        <f>IF(E1278="謝金",支出入力表!C1279,"")</f>
        <v/>
      </c>
      <c r="D1278" s="165" t="str">
        <f>IF(支出入力表!E1279="謝金","謝金","")</f>
        <v/>
      </c>
      <c r="E1278" s="165" t="str">
        <f>IF(支出入力表!F1279="謝金","謝金","")</f>
        <v/>
      </c>
      <c r="F1278" s="164" t="str">
        <f>IF(E1278="謝金",VLOOKUP(E1278,支出入力表!F1279:$M$2000,3,FALSE),"")</f>
        <v/>
      </c>
      <c r="G1278" s="164" t="str">
        <f>IF(E1278="謝金",VLOOKUP(E1278,支出入力表!F1279:$M$2000,4,FALSE),"")</f>
        <v/>
      </c>
      <c r="H1278" s="166" t="str">
        <f>IF(E1278="謝金",VLOOKUP(E1278,支出入力表!F1279:$M$2000,5,FALSE),"")</f>
        <v/>
      </c>
      <c r="I1278" s="167" t="str">
        <f>IF(E1278="謝金",VLOOKUP(E1278,支出入力表!F1279:$M$2000,6,FALSE),"")</f>
        <v/>
      </c>
      <c r="J1278" s="167" t="str">
        <f>IF(E1278="謝金",VLOOKUP(E1278,支出入力表!F1279:$M$2000,7,FALSE),"")</f>
        <v/>
      </c>
      <c r="K1278" s="168" t="str">
        <f>IF(E1278="謝金",VLOOKUP(E1278,支出入力表!F1279:$M$2000,8,FALSE),"")</f>
        <v/>
      </c>
    </row>
    <row r="1279" spans="2:11" x14ac:dyDescent="0.55000000000000004">
      <c r="B1279" s="178" t="str">
        <f>IF(E1279="謝金",支出入力表!A1280,"")</f>
        <v/>
      </c>
      <c r="C1279" s="164" t="str">
        <f>IF(E1279="謝金",支出入力表!C1280,"")</f>
        <v/>
      </c>
      <c r="D1279" s="165" t="str">
        <f>IF(支出入力表!E1280="謝金","謝金","")</f>
        <v/>
      </c>
      <c r="E1279" s="165" t="str">
        <f>IF(支出入力表!F1280="謝金","謝金","")</f>
        <v/>
      </c>
      <c r="F1279" s="164" t="str">
        <f>IF(E1279="謝金",VLOOKUP(E1279,支出入力表!F1280:$M$2000,3,FALSE),"")</f>
        <v/>
      </c>
      <c r="G1279" s="164" t="str">
        <f>IF(E1279="謝金",VLOOKUP(E1279,支出入力表!F1280:$M$2000,4,FALSE),"")</f>
        <v/>
      </c>
      <c r="H1279" s="166" t="str">
        <f>IF(E1279="謝金",VLOOKUP(E1279,支出入力表!F1280:$M$2000,5,FALSE),"")</f>
        <v/>
      </c>
      <c r="I1279" s="167" t="str">
        <f>IF(E1279="謝金",VLOOKUP(E1279,支出入力表!F1280:$M$2000,6,FALSE),"")</f>
        <v/>
      </c>
      <c r="J1279" s="167" t="str">
        <f>IF(E1279="謝金",VLOOKUP(E1279,支出入力表!F1280:$M$2000,7,FALSE),"")</f>
        <v/>
      </c>
      <c r="K1279" s="168" t="str">
        <f>IF(E1279="謝金",VLOOKUP(E1279,支出入力表!F1280:$M$2000,8,FALSE),"")</f>
        <v/>
      </c>
    </row>
    <row r="1280" spans="2:11" x14ac:dyDescent="0.55000000000000004">
      <c r="B1280" s="178" t="str">
        <f>IF(E1280="謝金",支出入力表!A1281,"")</f>
        <v/>
      </c>
      <c r="C1280" s="164" t="str">
        <f>IF(E1280="謝金",支出入力表!C1281,"")</f>
        <v/>
      </c>
      <c r="D1280" s="165" t="str">
        <f>IF(支出入力表!E1281="謝金","謝金","")</f>
        <v/>
      </c>
      <c r="E1280" s="165" t="str">
        <f>IF(支出入力表!F1281="謝金","謝金","")</f>
        <v/>
      </c>
      <c r="F1280" s="164" t="str">
        <f>IF(E1280="謝金",VLOOKUP(E1280,支出入力表!F1281:$M$2000,3,FALSE),"")</f>
        <v/>
      </c>
      <c r="G1280" s="164" t="str">
        <f>IF(E1280="謝金",VLOOKUP(E1280,支出入力表!F1281:$M$2000,4,FALSE),"")</f>
        <v/>
      </c>
      <c r="H1280" s="166" t="str">
        <f>IF(E1280="謝金",VLOOKUP(E1280,支出入力表!F1281:$M$2000,5,FALSE),"")</f>
        <v/>
      </c>
      <c r="I1280" s="167" t="str">
        <f>IF(E1280="謝金",VLOOKUP(E1280,支出入力表!F1281:$M$2000,6,FALSE),"")</f>
        <v/>
      </c>
      <c r="J1280" s="167" t="str">
        <f>IF(E1280="謝金",VLOOKUP(E1280,支出入力表!F1281:$M$2000,7,FALSE),"")</f>
        <v/>
      </c>
      <c r="K1280" s="168" t="str">
        <f>IF(E1280="謝金",VLOOKUP(E1280,支出入力表!F1281:$M$2000,8,FALSE),"")</f>
        <v/>
      </c>
    </row>
    <row r="1281" spans="2:11" x14ac:dyDescent="0.55000000000000004">
      <c r="B1281" s="178" t="str">
        <f>IF(E1281="謝金",支出入力表!A1282,"")</f>
        <v/>
      </c>
      <c r="C1281" s="164" t="str">
        <f>IF(E1281="謝金",支出入力表!C1282,"")</f>
        <v/>
      </c>
      <c r="D1281" s="165" t="str">
        <f>IF(支出入力表!E1282="謝金","謝金","")</f>
        <v/>
      </c>
      <c r="E1281" s="165" t="str">
        <f>IF(支出入力表!F1282="謝金","謝金","")</f>
        <v/>
      </c>
      <c r="F1281" s="164" t="str">
        <f>IF(E1281="謝金",VLOOKUP(E1281,支出入力表!F1282:$M$2000,3,FALSE),"")</f>
        <v/>
      </c>
      <c r="G1281" s="164" t="str">
        <f>IF(E1281="謝金",VLOOKUP(E1281,支出入力表!F1282:$M$2000,4,FALSE),"")</f>
        <v/>
      </c>
      <c r="H1281" s="166" t="str">
        <f>IF(E1281="謝金",VLOOKUP(E1281,支出入力表!F1282:$M$2000,5,FALSE),"")</f>
        <v/>
      </c>
      <c r="I1281" s="167" t="str">
        <f>IF(E1281="謝金",VLOOKUP(E1281,支出入力表!F1282:$M$2000,6,FALSE),"")</f>
        <v/>
      </c>
      <c r="J1281" s="167" t="str">
        <f>IF(E1281="謝金",VLOOKUP(E1281,支出入力表!F1282:$M$2000,7,FALSE),"")</f>
        <v/>
      </c>
      <c r="K1281" s="168" t="str">
        <f>IF(E1281="謝金",VLOOKUP(E1281,支出入力表!F1282:$M$2000,8,FALSE),"")</f>
        <v/>
      </c>
    </row>
    <row r="1282" spans="2:11" x14ac:dyDescent="0.55000000000000004">
      <c r="B1282" s="178" t="str">
        <f>IF(E1282="謝金",支出入力表!A1283,"")</f>
        <v/>
      </c>
      <c r="C1282" s="164" t="str">
        <f>IF(E1282="謝金",支出入力表!C1283,"")</f>
        <v/>
      </c>
      <c r="D1282" s="165" t="str">
        <f>IF(支出入力表!E1283="謝金","謝金","")</f>
        <v/>
      </c>
      <c r="E1282" s="165" t="str">
        <f>IF(支出入力表!F1283="謝金","謝金","")</f>
        <v/>
      </c>
      <c r="F1282" s="164" t="str">
        <f>IF(E1282="謝金",VLOOKUP(E1282,支出入力表!F1283:$M$2000,3,FALSE),"")</f>
        <v/>
      </c>
      <c r="G1282" s="164" t="str">
        <f>IF(E1282="謝金",VLOOKUP(E1282,支出入力表!F1283:$M$2000,4,FALSE),"")</f>
        <v/>
      </c>
      <c r="H1282" s="166" t="str">
        <f>IF(E1282="謝金",VLOOKUP(E1282,支出入力表!F1283:$M$2000,5,FALSE),"")</f>
        <v/>
      </c>
      <c r="I1282" s="167" t="str">
        <f>IF(E1282="謝金",VLOOKUP(E1282,支出入力表!F1283:$M$2000,6,FALSE),"")</f>
        <v/>
      </c>
      <c r="J1282" s="167" t="str">
        <f>IF(E1282="謝金",VLOOKUP(E1282,支出入力表!F1283:$M$2000,7,FALSE),"")</f>
        <v/>
      </c>
      <c r="K1282" s="168" t="str">
        <f>IF(E1282="謝金",VLOOKUP(E1282,支出入力表!F1283:$M$2000,8,FALSE),"")</f>
        <v/>
      </c>
    </row>
    <row r="1283" spans="2:11" x14ac:dyDescent="0.55000000000000004">
      <c r="B1283" s="178" t="str">
        <f>IF(E1283="謝金",支出入力表!A1284,"")</f>
        <v/>
      </c>
      <c r="C1283" s="164" t="str">
        <f>IF(E1283="謝金",支出入力表!C1284,"")</f>
        <v/>
      </c>
      <c r="D1283" s="165" t="str">
        <f>IF(支出入力表!E1284="謝金","謝金","")</f>
        <v/>
      </c>
      <c r="E1283" s="165" t="str">
        <f>IF(支出入力表!F1284="謝金","謝金","")</f>
        <v/>
      </c>
      <c r="F1283" s="164" t="str">
        <f>IF(E1283="謝金",VLOOKUP(E1283,支出入力表!F1284:$M$2000,3,FALSE),"")</f>
        <v/>
      </c>
      <c r="G1283" s="164" t="str">
        <f>IF(E1283="謝金",VLOOKUP(E1283,支出入力表!F1284:$M$2000,4,FALSE),"")</f>
        <v/>
      </c>
      <c r="H1283" s="166" t="str">
        <f>IF(E1283="謝金",VLOOKUP(E1283,支出入力表!F1284:$M$2000,5,FALSE),"")</f>
        <v/>
      </c>
      <c r="I1283" s="167" t="str">
        <f>IF(E1283="謝金",VLOOKUP(E1283,支出入力表!F1284:$M$2000,6,FALSE),"")</f>
        <v/>
      </c>
      <c r="J1283" s="167" t="str">
        <f>IF(E1283="謝金",VLOOKUP(E1283,支出入力表!F1284:$M$2000,7,FALSE),"")</f>
        <v/>
      </c>
      <c r="K1283" s="168" t="str">
        <f>IF(E1283="謝金",VLOOKUP(E1283,支出入力表!F1284:$M$2000,8,FALSE),"")</f>
        <v/>
      </c>
    </row>
    <row r="1284" spans="2:11" x14ac:dyDescent="0.55000000000000004">
      <c r="B1284" s="178" t="str">
        <f>IF(E1284="謝金",支出入力表!A1285,"")</f>
        <v/>
      </c>
      <c r="C1284" s="164" t="str">
        <f>IF(E1284="謝金",支出入力表!C1285,"")</f>
        <v/>
      </c>
      <c r="D1284" s="165" t="str">
        <f>IF(支出入力表!E1285="謝金","謝金","")</f>
        <v/>
      </c>
      <c r="E1284" s="165" t="str">
        <f>IF(支出入力表!F1285="謝金","謝金","")</f>
        <v/>
      </c>
      <c r="F1284" s="164" t="str">
        <f>IF(E1284="謝金",VLOOKUP(E1284,支出入力表!F1285:$M$2000,3,FALSE),"")</f>
        <v/>
      </c>
      <c r="G1284" s="164" t="str">
        <f>IF(E1284="謝金",VLOOKUP(E1284,支出入力表!F1285:$M$2000,4,FALSE),"")</f>
        <v/>
      </c>
      <c r="H1284" s="166" t="str">
        <f>IF(E1284="謝金",VLOOKUP(E1284,支出入力表!F1285:$M$2000,5,FALSE),"")</f>
        <v/>
      </c>
      <c r="I1284" s="167" t="str">
        <f>IF(E1284="謝金",VLOOKUP(E1284,支出入力表!F1285:$M$2000,6,FALSE),"")</f>
        <v/>
      </c>
      <c r="J1284" s="167" t="str">
        <f>IF(E1284="謝金",VLOOKUP(E1284,支出入力表!F1285:$M$2000,7,FALSE),"")</f>
        <v/>
      </c>
      <c r="K1284" s="168" t="str">
        <f>IF(E1284="謝金",VLOOKUP(E1284,支出入力表!F1285:$M$2000,8,FALSE),"")</f>
        <v/>
      </c>
    </row>
    <row r="1285" spans="2:11" x14ac:dyDescent="0.55000000000000004">
      <c r="B1285" s="178" t="str">
        <f>IF(E1285="謝金",支出入力表!A1286,"")</f>
        <v/>
      </c>
      <c r="C1285" s="164" t="str">
        <f>IF(E1285="謝金",支出入力表!C1286,"")</f>
        <v/>
      </c>
      <c r="D1285" s="165" t="str">
        <f>IF(支出入力表!E1286="謝金","謝金","")</f>
        <v/>
      </c>
      <c r="E1285" s="165" t="str">
        <f>IF(支出入力表!F1286="謝金","謝金","")</f>
        <v/>
      </c>
      <c r="F1285" s="164" t="str">
        <f>IF(E1285="謝金",VLOOKUP(E1285,支出入力表!F1286:$M$2000,3,FALSE),"")</f>
        <v/>
      </c>
      <c r="G1285" s="164" t="str">
        <f>IF(E1285="謝金",VLOOKUP(E1285,支出入力表!F1286:$M$2000,4,FALSE),"")</f>
        <v/>
      </c>
      <c r="H1285" s="166" t="str">
        <f>IF(E1285="謝金",VLOOKUP(E1285,支出入力表!F1286:$M$2000,5,FALSE),"")</f>
        <v/>
      </c>
      <c r="I1285" s="167" t="str">
        <f>IF(E1285="謝金",VLOOKUP(E1285,支出入力表!F1286:$M$2000,6,FALSE),"")</f>
        <v/>
      </c>
      <c r="J1285" s="167" t="str">
        <f>IF(E1285="謝金",VLOOKUP(E1285,支出入力表!F1286:$M$2000,7,FALSE),"")</f>
        <v/>
      </c>
      <c r="K1285" s="168" t="str">
        <f>IF(E1285="謝金",VLOOKUP(E1285,支出入力表!F1286:$M$2000,8,FALSE),"")</f>
        <v/>
      </c>
    </row>
    <row r="1286" spans="2:11" x14ac:dyDescent="0.55000000000000004">
      <c r="B1286" s="178" t="str">
        <f>IF(E1286="謝金",支出入力表!A1287,"")</f>
        <v/>
      </c>
      <c r="C1286" s="164" t="str">
        <f>IF(E1286="謝金",支出入力表!C1287,"")</f>
        <v/>
      </c>
      <c r="D1286" s="165" t="str">
        <f>IF(支出入力表!E1287="謝金","謝金","")</f>
        <v/>
      </c>
      <c r="E1286" s="165" t="str">
        <f>IF(支出入力表!F1287="謝金","謝金","")</f>
        <v/>
      </c>
      <c r="F1286" s="164" t="str">
        <f>IF(E1286="謝金",VLOOKUP(E1286,支出入力表!F1287:$M$2000,3,FALSE),"")</f>
        <v/>
      </c>
      <c r="G1286" s="164" t="str">
        <f>IF(E1286="謝金",VLOOKUP(E1286,支出入力表!F1287:$M$2000,4,FALSE),"")</f>
        <v/>
      </c>
      <c r="H1286" s="166" t="str">
        <f>IF(E1286="謝金",VLOOKUP(E1286,支出入力表!F1287:$M$2000,5,FALSE),"")</f>
        <v/>
      </c>
      <c r="I1286" s="167" t="str">
        <f>IF(E1286="謝金",VLOOKUP(E1286,支出入力表!F1287:$M$2000,6,FALSE),"")</f>
        <v/>
      </c>
      <c r="J1286" s="167" t="str">
        <f>IF(E1286="謝金",VLOOKUP(E1286,支出入力表!F1287:$M$2000,7,FALSE),"")</f>
        <v/>
      </c>
      <c r="K1286" s="168" t="str">
        <f>IF(E1286="謝金",VLOOKUP(E1286,支出入力表!F1287:$M$2000,8,FALSE),"")</f>
        <v/>
      </c>
    </row>
    <row r="1287" spans="2:11" x14ac:dyDescent="0.55000000000000004">
      <c r="B1287" s="178" t="str">
        <f>IF(E1287="謝金",支出入力表!A1288,"")</f>
        <v/>
      </c>
      <c r="C1287" s="164" t="str">
        <f>IF(E1287="謝金",支出入力表!C1288,"")</f>
        <v/>
      </c>
      <c r="D1287" s="165" t="str">
        <f>IF(支出入力表!E1288="謝金","謝金","")</f>
        <v/>
      </c>
      <c r="E1287" s="165" t="str">
        <f>IF(支出入力表!F1288="謝金","謝金","")</f>
        <v/>
      </c>
      <c r="F1287" s="164" t="str">
        <f>IF(E1287="謝金",VLOOKUP(E1287,支出入力表!F1288:$M$2000,3,FALSE),"")</f>
        <v/>
      </c>
      <c r="G1287" s="164" t="str">
        <f>IF(E1287="謝金",VLOOKUP(E1287,支出入力表!F1288:$M$2000,4,FALSE),"")</f>
        <v/>
      </c>
      <c r="H1287" s="166" t="str">
        <f>IF(E1287="謝金",VLOOKUP(E1287,支出入力表!F1288:$M$2000,5,FALSE),"")</f>
        <v/>
      </c>
      <c r="I1287" s="167" t="str">
        <f>IF(E1287="謝金",VLOOKUP(E1287,支出入力表!F1288:$M$2000,6,FALSE),"")</f>
        <v/>
      </c>
      <c r="J1287" s="167" t="str">
        <f>IF(E1287="謝金",VLOOKUP(E1287,支出入力表!F1288:$M$2000,7,FALSE),"")</f>
        <v/>
      </c>
      <c r="K1287" s="168" t="str">
        <f>IF(E1287="謝金",VLOOKUP(E1287,支出入力表!F1288:$M$2000,8,FALSE),"")</f>
        <v/>
      </c>
    </row>
    <row r="1288" spans="2:11" x14ac:dyDescent="0.55000000000000004">
      <c r="B1288" s="178" t="str">
        <f>IF(E1288="謝金",支出入力表!A1289,"")</f>
        <v/>
      </c>
      <c r="C1288" s="164" t="str">
        <f>IF(E1288="謝金",支出入力表!C1289,"")</f>
        <v/>
      </c>
      <c r="D1288" s="165" t="str">
        <f>IF(支出入力表!E1289="謝金","謝金","")</f>
        <v/>
      </c>
      <c r="E1288" s="165" t="str">
        <f>IF(支出入力表!F1289="謝金","謝金","")</f>
        <v/>
      </c>
      <c r="F1288" s="164" t="str">
        <f>IF(E1288="謝金",VLOOKUP(E1288,支出入力表!F1289:$M$2000,3,FALSE),"")</f>
        <v/>
      </c>
      <c r="G1288" s="164" t="str">
        <f>IF(E1288="謝金",VLOOKUP(E1288,支出入力表!F1289:$M$2000,4,FALSE),"")</f>
        <v/>
      </c>
      <c r="H1288" s="166" t="str">
        <f>IF(E1288="謝金",VLOOKUP(E1288,支出入力表!F1289:$M$2000,5,FALSE),"")</f>
        <v/>
      </c>
      <c r="I1288" s="167" t="str">
        <f>IF(E1288="謝金",VLOOKUP(E1288,支出入力表!F1289:$M$2000,6,FALSE),"")</f>
        <v/>
      </c>
      <c r="J1288" s="167" t="str">
        <f>IF(E1288="謝金",VLOOKUP(E1288,支出入力表!F1289:$M$2000,7,FALSE),"")</f>
        <v/>
      </c>
      <c r="K1288" s="168" t="str">
        <f>IF(E1288="謝金",VLOOKUP(E1288,支出入力表!F1289:$M$2000,8,FALSE),"")</f>
        <v/>
      </c>
    </row>
    <row r="1289" spans="2:11" x14ac:dyDescent="0.55000000000000004">
      <c r="B1289" s="178" t="str">
        <f>IF(E1289="謝金",支出入力表!A1290,"")</f>
        <v/>
      </c>
      <c r="C1289" s="164" t="str">
        <f>IF(E1289="謝金",支出入力表!C1290,"")</f>
        <v/>
      </c>
      <c r="D1289" s="165" t="str">
        <f>IF(支出入力表!E1290="謝金","謝金","")</f>
        <v/>
      </c>
      <c r="E1289" s="165" t="str">
        <f>IF(支出入力表!F1290="謝金","謝金","")</f>
        <v/>
      </c>
      <c r="F1289" s="164" t="str">
        <f>IF(E1289="謝金",VLOOKUP(E1289,支出入力表!F1290:$M$2000,3,FALSE),"")</f>
        <v/>
      </c>
      <c r="G1289" s="164" t="str">
        <f>IF(E1289="謝金",VLOOKUP(E1289,支出入力表!F1290:$M$2000,4,FALSE),"")</f>
        <v/>
      </c>
      <c r="H1289" s="166" t="str">
        <f>IF(E1289="謝金",VLOOKUP(E1289,支出入力表!F1290:$M$2000,5,FALSE),"")</f>
        <v/>
      </c>
      <c r="I1289" s="167" t="str">
        <f>IF(E1289="謝金",VLOOKUP(E1289,支出入力表!F1290:$M$2000,6,FALSE),"")</f>
        <v/>
      </c>
      <c r="J1289" s="167" t="str">
        <f>IF(E1289="謝金",VLOOKUP(E1289,支出入力表!F1290:$M$2000,7,FALSE),"")</f>
        <v/>
      </c>
      <c r="K1289" s="168" t="str">
        <f>IF(E1289="謝金",VLOOKUP(E1289,支出入力表!F1290:$M$2000,8,FALSE),"")</f>
        <v/>
      </c>
    </row>
    <row r="1290" spans="2:11" x14ac:dyDescent="0.55000000000000004">
      <c r="B1290" s="178" t="str">
        <f>IF(E1290="謝金",支出入力表!A1291,"")</f>
        <v/>
      </c>
      <c r="C1290" s="164" t="str">
        <f>IF(E1290="謝金",支出入力表!C1291,"")</f>
        <v/>
      </c>
      <c r="D1290" s="165" t="str">
        <f>IF(支出入力表!E1291="謝金","謝金","")</f>
        <v/>
      </c>
      <c r="E1290" s="165" t="str">
        <f>IF(支出入力表!F1291="謝金","謝金","")</f>
        <v/>
      </c>
      <c r="F1290" s="164" t="str">
        <f>IF(E1290="謝金",VLOOKUP(E1290,支出入力表!F1291:$M$2000,3,FALSE),"")</f>
        <v/>
      </c>
      <c r="G1290" s="164" t="str">
        <f>IF(E1290="謝金",VLOOKUP(E1290,支出入力表!F1291:$M$2000,4,FALSE),"")</f>
        <v/>
      </c>
      <c r="H1290" s="166" t="str">
        <f>IF(E1290="謝金",VLOOKUP(E1290,支出入力表!F1291:$M$2000,5,FALSE),"")</f>
        <v/>
      </c>
      <c r="I1290" s="167" t="str">
        <f>IF(E1290="謝金",VLOOKUP(E1290,支出入力表!F1291:$M$2000,6,FALSE),"")</f>
        <v/>
      </c>
      <c r="J1290" s="167" t="str">
        <f>IF(E1290="謝金",VLOOKUP(E1290,支出入力表!F1291:$M$2000,7,FALSE),"")</f>
        <v/>
      </c>
      <c r="K1290" s="168" t="str">
        <f>IF(E1290="謝金",VLOOKUP(E1290,支出入力表!F1291:$M$2000,8,FALSE),"")</f>
        <v/>
      </c>
    </row>
    <row r="1291" spans="2:11" x14ac:dyDescent="0.55000000000000004">
      <c r="B1291" s="178" t="str">
        <f>IF(E1291="謝金",支出入力表!A1292,"")</f>
        <v/>
      </c>
      <c r="C1291" s="164" t="str">
        <f>IF(E1291="謝金",支出入力表!C1292,"")</f>
        <v/>
      </c>
      <c r="D1291" s="165" t="str">
        <f>IF(支出入力表!E1292="謝金","謝金","")</f>
        <v/>
      </c>
      <c r="E1291" s="165" t="str">
        <f>IF(支出入力表!F1292="謝金","謝金","")</f>
        <v/>
      </c>
      <c r="F1291" s="164" t="str">
        <f>IF(E1291="謝金",VLOOKUP(E1291,支出入力表!F1292:$M$2000,3,FALSE),"")</f>
        <v/>
      </c>
      <c r="G1291" s="164" t="str">
        <f>IF(E1291="謝金",VLOOKUP(E1291,支出入力表!F1292:$M$2000,4,FALSE),"")</f>
        <v/>
      </c>
      <c r="H1291" s="166" t="str">
        <f>IF(E1291="謝金",VLOOKUP(E1291,支出入力表!F1292:$M$2000,5,FALSE),"")</f>
        <v/>
      </c>
      <c r="I1291" s="167" t="str">
        <f>IF(E1291="謝金",VLOOKUP(E1291,支出入力表!F1292:$M$2000,6,FALSE),"")</f>
        <v/>
      </c>
      <c r="J1291" s="167" t="str">
        <f>IF(E1291="謝金",VLOOKUP(E1291,支出入力表!F1292:$M$2000,7,FALSE),"")</f>
        <v/>
      </c>
      <c r="K1291" s="168" t="str">
        <f>IF(E1291="謝金",VLOOKUP(E1291,支出入力表!F1292:$M$2000,8,FALSE),"")</f>
        <v/>
      </c>
    </row>
    <row r="1292" spans="2:11" x14ac:dyDescent="0.55000000000000004">
      <c r="B1292" s="178" t="str">
        <f>IF(E1292="謝金",支出入力表!A1293,"")</f>
        <v/>
      </c>
      <c r="C1292" s="164" t="str">
        <f>IF(E1292="謝金",支出入力表!C1293,"")</f>
        <v/>
      </c>
      <c r="D1292" s="165" t="str">
        <f>IF(支出入力表!E1293="謝金","謝金","")</f>
        <v/>
      </c>
      <c r="E1292" s="165" t="str">
        <f>IF(支出入力表!F1293="謝金","謝金","")</f>
        <v/>
      </c>
      <c r="F1292" s="164" t="str">
        <f>IF(E1292="謝金",VLOOKUP(E1292,支出入力表!F1293:$M$2000,3,FALSE),"")</f>
        <v/>
      </c>
      <c r="G1292" s="164" t="str">
        <f>IF(E1292="謝金",VLOOKUP(E1292,支出入力表!F1293:$M$2000,4,FALSE),"")</f>
        <v/>
      </c>
      <c r="H1292" s="166" t="str">
        <f>IF(E1292="謝金",VLOOKUP(E1292,支出入力表!F1293:$M$2000,5,FALSE),"")</f>
        <v/>
      </c>
      <c r="I1292" s="167" t="str">
        <f>IF(E1292="謝金",VLOOKUP(E1292,支出入力表!F1293:$M$2000,6,FALSE),"")</f>
        <v/>
      </c>
      <c r="J1292" s="167" t="str">
        <f>IF(E1292="謝金",VLOOKUP(E1292,支出入力表!F1293:$M$2000,7,FALSE),"")</f>
        <v/>
      </c>
      <c r="K1292" s="168" t="str">
        <f>IF(E1292="謝金",VLOOKUP(E1292,支出入力表!F1293:$M$2000,8,FALSE),"")</f>
        <v/>
      </c>
    </row>
    <row r="1293" spans="2:11" x14ac:dyDescent="0.55000000000000004">
      <c r="B1293" s="178" t="str">
        <f>IF(E1293="謝金",支出入力表!A1294,"")</f>
        <v/>
      </c>
      <c r="C1293" s="164" t="str">
        <f>IF(E1293="謝金",支出入力表!C1294,"")</f>
        <v/>
      </c>
      <c r="D1293" s="165" t="str">
        <f>IF(支出入力表!E1294="謝金","謝金","")</f>
        <v/>
      </c>
      <c r="E1293" s="165" t="str">
        <f>IF(支出入力表!F1294="謝金","謝金","")</f>
        <v/>
      </c>
      <c r="F1293" s="164" t="str">
        <f>IF(E1293="謝金",VLOOKUP(E1293,支出入力表!F1294:$M$2000,3,FALSE),"")</f>
        <v/>
      </c>
      <c r="G1293" s="164" t="str">
        <f>IF(E1293="謝金",VLOOKUP(E1293,支出入力表!F1294:$M$2000,4,FALSE),"")</f>
        <v/>
      </c>
      <c r="H1293" s="166" t="str">
        <f>IF(E1293="謝金",VLOOKUP(E1293,支出入力表!F1294:$M$2000,5,FALSE),"")</f>
        <v/>
      </c>
      <c r="I1293" s="167" t="str">
        <f>IF(E1293="謝金",VLOOKUP(E1293,支出入力表!F1294:$M$2000,6,FALSE),"")</f>
        <v/>
      </c>
      <c r="J1293" s="167" t="str">
        <f>IF(E1293="謝金",VLOOKUP(E1293,支出入力表!F1294:$M$2000,7,FALSE),"")</f>
        <v/>
      </c>
      <c r="K1293" s="168" t="str">
        <f>IF(E1293="謝金",VLOOKUP(E1293,支出入力表!F1294:$M$2000,8,FALSE),"")</f>
        <v/>
      </c>
    </row>
    <row r="1294" spans="2:11" x14ac:dyDescent="0.55000000000000004">
      <c r="B1294" s="178" t="str">
        <f>IF(E1294="謝金",支出入力表!A1295,"")</f>
        <v/>
      </c>
      <c r="C1294" s="164" t="str">
        <f>IF(E1294="謝金",支出入力表!C1295,"")</f>
        <v/>
      </c>
      <c r="D1294" s="165" t="str">
        <f>IF(支出入力表!E1295="謝金","謝金","")</f>
        <v/>
      </c>
      <c r="E1294" s="165" t="str">
        <f>IF(支出入力表!F1295="謝金","謝金","")</f>
        <v/>
      </c>
      <c r="F1294" s="164" t="str">
        <f>IF(E1294="謝金",VLOOKUP(E1294,支出入力表!F1295:$M$2000,3,FALSE),"")</f>
        <v/>
      </c>
      <c r="G1294" s="164" t="str">
        <f>IF(E1294="謝金",VLOOKUP(E1294,支出入力表!F1295:$M$2000,4,FALSE),"")</f>
        <v/>
      </c>
      <c r="H1294" s="166" t="str">
        <f>IF(E1294="謝金",VLOOKUP(E1294,支出入力表!F1295:$M$2000,5,FALSE),"")</f>
        <v/>
      </c>
      <c r="I1294" s="167" t="str">
        <f>IF(E1294="謝金",VLOOKUP(E1294,支出入力表!F1295:$M$2000,6,FALSE),"")</f>
        <v/>
      </c>
      <c r="J1294" s="167" t="str">
        <f>IF(E1294="謝金",VLOOKUP(E1294,支出入力表!F1295:$M$2000,7,FALSE),"")</f>
        <v/>
      </c>
      <c r="K1294" s="168" t="str">
        <f>IF(E1294="謝金",VLOOKUP(E1294,支出入力表!F1295:$M$2000,8,FALSE),"")</f>
        <v/>
      </c>
    </row>
    <row r="1295" spans="2:11" x14ac:dyDescent="0.55000000000000004">
      <c r="B1295" s="178" t="str">
        <f>IF(E1295="謝金",支出入力表!A1296,"")</f>
        <v/>
      </c>
      <c r="C1295" s="164" t="str">
        <f>IF(E1295="謝金",支出入力表!C1296,"")</f>
        <v/>
      </c>
      <c r="D1295" s="165" t="str">
        <f>IF(支出入力表!E1296="謝金","謝金","")</f>
        <v/>
      </c>
      <c r="E1295" s="165" t="str">
        <f>IF(支出入力表!F1296="謝金","謝金","")</f>
        <v/>
      </c>
      <c r="F1295" s="164" t="str">
        <f>IF(E1295="謝金",VLOOKUP(E1295,支出入力表!F1296:$M$2000,3,FALSE),"")</f>
        <v/>
      </c>
      <c r="G1295" s="164" t="str">
        <f>IF(E1295="謝金",VLOOKUP(E1295,支出入力表!F1296:$M$2000,4,FALSE),"")</f>
        <v/>
      </c>
      <c r="H1295" s="166" t="str">
        <f>IF(E1295="謝金",VLOOKUP(E1295,支出入力表!F1296:$M$2000,5,FALSE),"")</f>
        <v/>
      </c>
      <c r="I1295" s="167" t="str">
        <f>IF(E1295="謝金",VLOOKUP(E1295,支出入力表!F1296:$M$2000,6,FALSE),"")</f>
        <v/>
      </c>
      <c r="J1295" s="167" t="str">
        <f>IF(E1295="謝金",VLOOKUP(E1295,支出入力表!F1296:$M$2000,7,FALSE),"")</f>
        <v/>
      </c>
      <c r="K1295" s="168" t="str">
        <f>IF(E1295="謝金",VLOOKUP(E1295,支出入力表!F1296:$M$2000,8,FALSE),"")</f>
        <v/>
      </c>
    </row>
    <row r="1296" spans="2:11" x14ac:dyDescent="0.55000000000000004">
      <c r="B1296" s="178" t="str">
        <f>IF(E1296="謝金",支出入力表!A1297,"")</f>
        <v/>
      </c>
      <c r="C1296" s="164" t="str">
        <f>IF(E1296="謝金",支出入力表!C1297,"")</f>
        <v/>
      </c>
      <c r="D1296" s="165" t="str">
        <f>IF(支出入力表!E1297="謝金","謝金","")</f>
        <v/>
      </c>
      <c r="E1296" s="165" t="str">
        <f>IF(支出入力表!F1297="謝金","謝金","")</f>
        <v/>
      </c>
      <c r="F1296" s="164" t="str">
        <f>IF(E1296="謝金",VLOOKUP(E1296,支出入力表!F1297:$M$2000,3,FALSE),"")</f>
        <v/>
      </c>
      <c r="G1296" s="164" t="str">
        <f>IF(E1296="謝金",VLOOKUP(E1296,支出入力表!F1297:$M$2000,4,FALSE),"")</f>
        <v/>
      </c>
      <c r="H1296" s="166" t="str">
        <f>IF(E1296="謝金",VLOOKUP(E1296,支出入力表!F1297:$M$2000,5,FALSE),"")</f>
        <v/>
      </c>
      <c r="I1296" s="167" t="str">
        <f>IF(E1296="謝金",VLOOKUP(E1296,支出入力表!F1297:$M$2000,6,FALSE),"")</f>
        <v/>
      </c>
      <c r="J1296" s="167" t="str">
        <f>IF(E1296="謝金",VLOOKUP(E1296,支出入力表!F1297:$M$2000,7,FALSE),"")</f>
        <v/>
      </c>
      <c r="K1296" s="168" t="str">
        <f>IF(E1296="謝金",VLOOKUP(E1296,支出入力表!F1297:$M$2000,8,FALSE),"")</f>
        <v/>
      </c>
    </row>
    <row r="1297" spans="2:11" x14ac:dyDescent="0.55000000000000004">
      <c r="B1297" s="178" t="str">
        <f>IF(E1297="謝金",支出入力表!A1298,"")</f>
        <v/>
      </c>
      <c r="C1297" s="164" t="str">
        <f>IF(E1297="謝金",支出入力表!C1298,"")</f>
        <v/>
      </c>
      <c r="D1297" s="165" t="str">
        <f>IF(支出入力表!E1298="謝金","謝金","")</f>
        <v/>
      </c>
      <c r="E1297" s="165" t="str">
        <f>IF(支出入力表!F1298="謝金","謝金","")</f>
        <v/>
      </c>
      <c r="F1297" s="164" t="str">
        <f>IF(E1297="謝金",VLOOKUP(E1297,支出入力表!F1298:$M$2000,3,FALSE),"")</f>
        <v/>
      </c>
      <c r="G1297" s="164" t="str">
        <f>IF(E1297="謝金",VLOOKUP(E1297,支出入力表!F1298:$M$2000,4,FALSE),"")</f>
        <v/>
      </c>
      <c r="H1297" s="166" t="str">
        <f>IF(E1297="謝金",VLOOKUP(E1297,支出入力表!F1298:$M$2000,5,FALSE),"")</f>
        <v/>
      </c>
      <c r="I1297" s="167" t="str">
        <f>IF(E1297="謝金",VLOOKUP(E1297,支出入力表!F1298:$M$2000,6,FALSE),"")</f>
        <v/>
      </c>
      <c r="J1297" s="167" t="str">
        <f>IF(E1297="謝金",VLOOKUP(E1297,支出入力表!F1298:$M$2000,7,FALSE),"")</f>
        <v/>
      </c>
      <c r="K1297" s="168" t="str">
        <f>IF(E1297="謝金",VLOOKUP(E1297,支出入力表!F1298:$M$2000,8,FALSE),"")</f>
        <v/>
      </c>
    </row>
    <row r="1298" spans="2:11" x14ac:dyDescent="0.55000000000000004">
      <c r="B1298" s="178" t="str">
        <f>IF(E1298="謝金",支出入力表!A1299,"")</f>
        <v/>
      </c>
      <c r="C1298" s="164" t="str">
        <f>IF(E1298="謝金",支出入力表!C1299,"")</f>
        <v/>
      </c>
      <c r="D1298" s="165" t="str">
        <f>IF(支出入力表!E1299="謝金","謝金","")</f>
        <v/>
      </c>
      <c r="E1298" s="165" t="str">
        <f>IF(支出入力表!F1299="謝金","謝金","")</f>
        <v/>
      </c>
      <c r="F1298" s="164" t="str">
        <f>IF(E1298="謝金",VLOOKUP(E1298,支出入力表!F1299:$M$2000,3,FALSE),"")</f>
        <v/>
      </c>
      <c r="G1298" s="164" t="str">
        <f>IF(E1298="謝金",VLOOKUP(E1298,支出入力表!F1299:$M$2000,4,FALSE),"")</f>
        <v/>
      </c>
      <c r="H1298" s="166" t="str">
        <f>IF(E1298="謝金",VLOOKUP(E1298,支出入力表!F1299:$M$2000,5,FALSE),"")</f>
        <v/>
      </c>
      <c r="I1298" s="167" t="str">
        <f>IF(E1298="謝金",VLOOKUP(E1298,支出入力表!F1299:$M$2000,6,FALSE),"")</f>
        <v/>
      </c>
      <c r="J1298" s="167" t="str">
        <f>IF(E1298="謝金",VLOOKUP(E1298,支出入力表!F1299:$M$2000,7,FALSE),"")</f>
        <v/>
      </c>
      <c r="K1298" s="168" t="str">
        <f>IF(E1298="謝金",VLOOKUP(E1298,支出入力表!F1299:$M$2000,8,FALSE),"")</f>
        <v/>
      </c>
    </row>
    <row r="1299" spans="2:11" x14ac:dyDescent="0.55000000000000004">
      <c r="B1299" s="178" t="str">
        <f>IF(E1299="謝金",支出入力表!A1300,"")</f>
        <v/>
      </c>
      <c r="C1299" s="164" t="str">
        <f>IF(E1299="謝金",支出入力表!C1300,"")</f>
        <v/>
      </c>
      <c r="D1299" s="165" t="str">
        <f>IF(支出入力表!E1300="謝金","謝金","")</f>
        <v/>
      </c>
      <c r="E1299" s="165" t="str">
        <f>IF(支出入力表!F1300="謝金","謝金","")</f>
        <v/>
      </c>
      <c r="F1299" s="164" t="str">
        <f>IF(E1299="謝金",VLOOKUP(E1299,支出入力表!F1300:$M$2000,3,FALSE),"")</f>
        <v/>
      </c>
      <c r="G1299" s="164" t="str">
        <f>IF(E1299="謝金",VLOOKUP(E1299,支出入力表!F1300:$M$2000,4,FALSE),"")</f>
        <v/>
      </c>
      <c r="H1299" s="166" t="str">
        <f>IF(E1299="謝金",VLOOKUP(E1299,支出入力表!F1300:$M$2000,5,FALSE),"")</f>
        <v/>
      </c>
      <c r="I1299" s="167" t="str">
        <f>IF(E1299="謝金",VLOOKUP(E1299,支出入力表!F1300:$M$2000,6,FALSE),"")</f>
        <v/>
      </c>
      <c r="J1299" s="167" t="str">
        <f>IF(E1299="謝金",VLOOKUP(E1299,支出入力表!F1300:$M$2000,7,FALSE),"")</f>
        <v/>
      </c>
      <c r="K1299" s="168" t="str">
        <f>IF(E1299="謝金",VLOOKUP(E1299,支出入力表!F1300:$M$2000,8,FALSE),"")</f>
        <v/>
      </c>
    </row>
    <row r="1300" spans="2:11" x14ac:dyDescent="0.55000000000000004">
      <c r="B1300" s="178" t="str">
        <f>IF(E1300="謝金",支出入力表!A1301,"")</f>
        <v/>
      </c>
      <c r="C1300" s="164" t="str">
        <f>IF(E1300="謝金",支出入力表!C1301,"")</f>
        <v/>
      </c>
      <c r="D1300" s="165" t="str">
        <f>IF(支出入力表!E1301="謝金","謝金","")</f>
        <v/>
      </c>
      <c r="E1300" s="165" t="str">
        <f>IF(支出入力表!F1301="謝金","謝金","")</f>
        <v/>
      </c>
      <c r="F1300" s="164" t="str">
        <f>IF(E1300="謝金",VLOOKUP(E1300,支出入力表!F1301:$M$2000,3,FALSE),"")</f>
        <v/>
      </c>
      <c r="G1300" s="164" t="str">
        <f>IF(E1300="謝金",VLOOKUP(E1300,支出入力表!F1301:$M$2000,4,FALSE),"")</f>
        <v/>
      </c>
      <c r="H1300" s="166" t="str">
        <f>IF(E1300="謝金",VLOOKUP(E1300,支出入力表!F1301:$M$2000,5,FALSE),"")</f>
        <v/>
      </c>
      <c r="I1300" s="167" t="str">
        <f>IF(E1300="謝金",VLOOKUP(E1300,支出入力表!F1301:$M$2000,6,FALSE),"")</f>
        <v/>
      </c>
      <c r="J1300" s="167" t="str">
        <f>IF(E1300="謝金",VLOOKUP(E1300,支出入力表!F1301:$M$2000,7,FALSE),"")</f>
        <v/>
      </c>
      <c r="K1300" s="168" t="str">
        <f>IF(E1300="謝金",VLOOKUP(E1300,支出入力表!F1301:$M$2000,8,FALSE),"")</f>
        <v/>
      </c>
    </row>
    <row r="1301" spans="2:11" x14ac:dyDescent="0.55000000000000004">
      <c r="B1301" s="178" t="str">
        <f>IF(E1301="謝金",支出入力表!A1302,"")</f>
        <v/>
      </c>
      <c r="C1301" s="164" t="str">
        <f>IF(E1301="謝金",支出入力表!C1302,"")</f>
        <v/>
      </c>
      <c r="D1301" s="165" t="str">
        <f>IF(支出入力表!E1302="謝金","謝金","")</f>
        <v/>
      </c>
      <c r="E1301" s="165" t="str">
        <f>IF(支出入力表!F1302="謝金","謝金","")</f>
        <v/>
      </c>
      <c r="F1301" s="164" t="str">
        <f>IF(E1301="謝金",VLOOKUP(E1301,支出入力表!F1302:$M$2000,3,FALSE),"")</f>
        <v/>
      </c>
      <c r="G1301" s="164" t="str">
        <f>IF(E1301="謝金",VLOOKUP(E1301,支出入力表!F1302:$M$2000,4,FALSE),"")</f>
        <v/>
      </c>
      <c r="H1301" s="166" t="str">
        <f>IF(E1301="謝金",VLOOKUP(E1301,支出入力表!F1302:$M$2000,5,FALSE),"")</f>
        <v/>
      </c>
      <c r="I1301" s="167" t="str">
        <f>IF(E1301="謝金",VLOOKUP(E1301,支出入力表!F1302:$M$2000,6,FALSE),"")</f>
        <v/>
      </c>
      <c r="J1301" s="167" t="str">
        <f>IF(E1301="謝金",VLOOKUP(E1301,支出入力表!F1302:$M$2000,7,FALSE),"")</f>
        <v/>
      </c>
      <c r="K1301" s="168" t="str">
        <f>IF(E1301="謝金",VLOOKUP(E1301,支出入力表!F1302:$M$2000,8,FALSE),"")</f>
        <v/>
      </c>
    </row>
    <row r="1302" spans="2:11" x14ac:dyDescent="0.55000000000000004">
      <c r="B1302" s="178" t="str">
        <f>IF(E1302="謝金",支出入力表!A1303,"")</f>
        <v/>
      </c>
      <c r="C1302" s="164" t="str">
        <f>IF(E1302="謝金",支出入力表!C1303,"")</f>
        <v/>
      </c>
      <c r="D1302" s="165" t="str">
        <f>IF(支出入力表!E1303="謝金","謝金","")</f>
        <v/>
      </c>
      <c r="E1302" s="165" t="str">
        <f>IF(支出入力表!F1303="謝金","謝金","")</f>
        <v/>
      </c>
      <c r="F1302" s="164" t="str">
        <f>IF(E1302="謝金",VLOOKUP(E1302,支出入力表!F1303:$M$2000,3,FALSE),"")</f>
        <v/>
      </c>
      <c r="G1302" s="164" t="str">
        <f>IF(E1302="謝金",VLOOKUP(E1302,支出入力表!F1303:$M$2000,4,FALSE),"")</f>
        <v/>
      </c>
      <c r="H1302" s="166" t="str">
        <f>IF(E1302="謝金",VLOOKUP(E1302,支出入力表!F1303:$M$2000,5,FALSE),"")</f>
        <v/>
      </c>
      <c r="I1302" s="167" t="str">
        <f>IF(E1302="謝金",VLOOKUP(E1302,支出入力表!F1303:$M$2000,6,FALSE),"")</f>
        <v/>
      </c>
      <c r="J1302" s="167" t="str">
        <f>IF(E1302="謝金",VLOOKUP(E1302,支出入力表!F1303:$M$2000,7,FALSE),"")</f>
        <v/>
      </c>
      <c r="K1302" s="168" t="str">
        <f>IF(E1302="謝金",VLOOKUP(E1302,支出入力表!F1303:$M$2000,8,FALSE),"")</f>
        <v/>
      </c>
    </row>
    <row r="1303" spans="2:11" x14ac:dyDescent="0.55000000000000004">
      <c r="B1303" s="178" t="str">
        <f>IF(E1303="謝金",支出入力表!A1304,"")</f>
        <v/>
      </c>
      <c r="C1303" s="164" t="str">
        <f>IF(E1303="謝金",支出入力表!C1304,"")</f>
        <v/>
      </c>
      <c r="D1303" s="165" t="str">
        <f>IF(支出入力表!E1304="謝金","謝金","")</f>
        <v/>
      </c>
      <c r="E1303" s="165" t="str">
        <f>IF(支出入力表!F1304="謝金","謝金","")</f>
        <v/>
      </c>
      <c r="F1303" s="164" t="str">
        <f>IF(E1303="謝金",VLOOKUP(E1303,支出入力表!F1304:$M$2000,3,FALSE),"")</f>
        <v/>
      </c>
      <c r="G1303" s="164" t="str">
        <f>IF(E1303="謝金",VLOOKUP(E1303,支出入力表!F1304:$M$2000,4,FALSE),"")</f>
        <v/>
      </c>
      <c r="H1303" s="166" t="str">
        <f>IF(E1303="謝金",VLOOKUP(E1303,支出入力表!F1304:$M$2000,5,FALSE),"")</f>
        <v/>
      </c>
      <c r="I1303" s="167" t="str">
        <f>IF(E1303="謝金",VLOOKUP(E1303,支出入力表!F1304:$M$2000,6,FALSE),"")</f>
        <v/>
      </c>
      <c r="J1303" s="167" t="str">
        <f>IF(E1303="謝金",VLOOKUP(E1303,支出入力表!F1304:$M$2000,7,FALSE),"")</f>
        <v/>
      </c>
      <c r="K1303" s="168" t="str">
        <f>IF(E1303="謝金",VLOOKUP(E1303,支出入力表!F1304:$M$2000,8,FALSE),"")</f>
        <v/>
      </c>
    </row>
    <row r="1304" spans="2:11" x14ac:dyDescent="0.55000000000000004">
      <c r="B1304" s="178" t="str">
        <f>IF(E1304="謝金",支出入力表!A1305,"")</f>
        <v/>
      </c>
      <c r="C1304" s="164" t="str">
        <f>IF(E1304="謝金",支出入力表!C1305,"")</f>
        <v/>
      </c>
      <c r="D1304" s="165" t="str">
        <f>IF(支出入力表!E1305="謝金","謝金","")</f>
        <v/>
      </c>
      <c r="E1304" s="165" t="str">
        <f>IF(支出入力表!F1305="謝金","謝金","")</f>
        <v/>
      </c>
      <c r="F1304" s="164" t="str">
        <f>IF(E1304="謝金",VLOOKUP(E1304,支出入力表!F1305:$M$2000,3,FALSE),"")</f>
        <v/>
      </c>
      <c r="G1304" s="164" t="str">
        <f>IF(E1304="謝金",VLOOKUP(E1304,支出入力表!F1305:$M$2000,4,FALSE),"")</f>
        <v/>
      </c>
      <c r="H1304" s="166" t="str">
        <f>IF(E1304="謝金",VLOOKUP(E1304,支出入力表!F1305:$M$2000,5,FALSE),"")</f>
        <v/>
      </c>
      <c r="I1304" s="167" t="str">
        <f>IF(E1304="謝金",VLOOKUP(E1304,支出入力表!F1305:$M$2000,6,FALSE),"")</f>
        <v/>
      </c>
      <c r="J1304" s="167" t="str">
        <f>IF(E1304="謝金",VLOOKUP(E1304,支出入力表!F1305:$M$2000,7,FALSE),"")</f>
        <v/>
      </c>
      <c r="K1304" s="168" t="str">
        <f>IF(E1304="謝金",VLOOKUP(E1304,支出入力表!F1305:$M$2000,8,FALSE),"")</f>
        <v/>
      </c>
    </row>
    <row r="1305" spans="2:11" x14ac:dyDescent="0.55000000000000004">
      <c r="B1305" s="178" t="str">
        <f>IF(E1305="謝金",支出入力表!A1306,"")</f>
        <v/>
      </c>
      <c r="C1305" s="164" t="str">
        <f>IF(E1305="謝金",支出入力表!C1306,"")</f>
        <v/>
      </c>
      <c r="D1305" s="165" t="str">
        <f>IF(支出入力表!E1306="謝金","謝金","")</f>
        <v/>
      </c>
      <c r="E1305" s="165" t="str">
        <f>IF(支出入力表!F1306="謝金","謝金","")</f>
        <v/>
      </c>
      <c r="F1305" s="164" t="str">
        <f>IF(E1305="謝金",VLOOKUP(E1305,支出入力表!F1306:$M$2000,3,FALSE),"")</f>
        <v/>
      </c>
      <c r="G1305" s="164" t="str">
        <f>IF(E1305="謝金",VLOOKUP(E1305,支出入力表!F1306:$M$2000,4,FALSE),"")</f>
        <v/>
      </c>
      <c r="H1305" s="166" t="str">
        <f>IF(E1305="謝金",VLOOKUP(E1305,支出入力表!F1306:$M$2000,5,FALSE),"")</f>
        <v/>
      </c>
      <c r="I1305" s="167" t="str">
        <f>IF(E1305="謝金",VLOOKUP(E1305,支出入力表!F1306:$M$2000,6,FALSE),"")</f>
        <v/>
      </c>
      <c r="J1305" s="167" t="str">
        <f>IF(E1305="謝金",VLOOKUP(E1305,支出入力表!F1306:$M$2000,7,FALSE),"")</f>
        <v/>
      </c>
      <c r="K1305" s="168" t="str">
        <f>IF(E1305="謝金",VLOOKUP(E1305,支出入力表!F1306:$M$2000,8,FALSE),"")</f>
        <v/>
      </c>
    </row>
    <row r="1306" spans="2:11" x14ac:dyDescent="0.55000000000000004">
      <c r="B1306" s="178" t="str">
        <f>IF(E1306="謝金",支出入力表!A1307,"")</f>
        <v/>
      </c>
      <c r="C1306" s="164" t="str">
        <f>IF(E1306="謝金",支出入力表!C1307,"")</f>
        <v/>
      </c>
      <c r="D1306" s="165" t="str">
        <f>IF(支出入力表!E1307="謝金","謝金","")</f>
        <v/>
      </c>
      <c r="E1306" s="165" t="str">
        <f>IF(支出入力表!F1307="謝金","謝金","")</f>
        <v/>
      </c>
      <c r="F1306" s="164" t="str">
        <f>IF(E1306="謝金",VLOOKUP(E1306,支出入力表!F1307:$M$2000,3,FALSE),"")</f>
        <v/>
      </c>
      <c r="G1306" s="164" t="str">
        <f>IF(E1306="謝金",VLOOKUP(E1306,支出入力表!F1307:$M$2000,4,FALSE),"")</f>
        <v/>
      </c>
      <c r="H1306" s="166" t="str">
        <f>IF(E1306="謝金",VLOOKUP(E1306,支出入力表!F1307:$M$2000,5,FALSE),"")</f>
        <v/>
      </c>
      <c r="I1306" s="167" t="str">
        <f>IF(E1306="謝金",VLOOKUP(E1306,支出入力表!F1307:$M$2000,6,FALSE),"")</f>
        <v/>
      </c>
      <c r="J1306" s="167" t="str">
        <f>IF(E1306="謝金",VLOOKUP(E1306,支出入力表!F1307:$M$2000,7,FALSE),"")</f>
        <v/>
      </c>
      <c r="K1306" s="168" t="str">
        <f>IF(E1306="謝金",VLOOKUP(E1306,支出入力表!F1307:$M$2000,8,FALSE),"")</f>
        <v/>
      </c>
    </row>
    <row r="1307" spans="2:11" x14ac:dyDescent="0.55000000000000004">
      <c r="B1307" s="178" t="str">
        <f>IF(E1307="謝金",支出入力表!A1308,"")</f>
        <v/>
      </c>
      <c r="C1307" s="164" t="str">
        <f>IF(E1307="謝金",支出入力表!C1308,"")</f>
        <v/>
      </c>
      <c r="D1307" s="165" t="str">
        <f>IF(支出入力表!E1308="謝金","謝金","")</f>
        <v/>
      </c>
      <c r="E1307" s="165" t="str">
        <f>IF(支出入力表!F1308="謝金","謝金","")</f>
        <v/>
      </c>
      <c r="F1307" s="164" t="str">
        <f>IF(E1307="謝金",VLOOKUP(E1307,支出入力表!F1308:$M$2000,3,FALSE),"")</f>
        <v/>
      </c>
      <c r="G1307" s="164" t="str">
        <f>IF(E1307="謝金",VLOOKUP(E1307,支出入力表!F1308:$M$2000,4,FALSE),"")</f>
        <v/>
      </c>
      <c r="H1307" s="166" t="str">
        <f>IF(E1307="謝金",VLOOKUP(E1307,支出入力表!F1308:$M$2000,5,FALSE),"")</f>
        <v/>
      </c>
      <c r="I1307" s="167" t="str">
        <f>IF(E1307="謝金",VLOOKUP(E1307,支出入力表!F1308:$M$2000,6,FALSE),"")</f>
        <v/>
      </c>
      <c r="J1307" s="167" t="str">
        <f>IF(E1307="謝金",VLOOKUP(E1307,支出入力表!F1308:$M$2000,7,FALSE),"")</f>
        <v/>
      </c>
      <c r="K1307" s="168" t="str">
        <f>IF(E1307="謝金",VLOOKUP(E1307,支出入力表!F1308:$M$2000,8,FALSE),"")</f>
        <v/>
      </c>
    </row>
    <row r="1308" spans="2:11" x14ac:dyDescent="0.55000000000000004">
      <c r="B1308" s="178" t="str">
        <f>IF(E1308="謝金",支出入力表!A1309,"")</f>
        <v/>
      </c>
      <c r="C1308" s="164" t="str">
        <f>IF(E1308="謝金",支出入力表!C1309,"")</f>
        <v/>
      </c>
      <c r="D1308" s="165" t="str">
        <f>IF(支出入力表!E1309="謝金","謝金","")</f>
        <v/>
      </c>
      <c r="E1308" s="165" t="str">
        <f>IF(支出入力表!F1309="謝金","謝金","")</f>
        <v/>
      </c>
      <c r="F1308" s="164" t="str">
        <f>IF(E1308="謝金",VLOOKUP(E1308,支出入力表!F1309:$M$2000,3,FALSE),"")</f>
        <v/>
      </c>
      <c r="G1308" s="164" t="str">
        <f>IF(E1308="謝金",VLOOKUP(E1308,支出入力表!F1309:$M$2000,4,FALSE),"")</f>
        <v/>
      </c>
      <c r="H1308" s="166" t="str">
        <f>IF(E1308="謝金",VLOOKUP(E1308,支出入力表!F1309:$M$2000,5,FALSE),"")</f>
        <v/>
      </c>
      <c r="I1308" s="167" t="str">
        <f>IF(E1308="謝金",VLOOKUP(E1308,支出入力表!F1309:$M$2000,6,FALSE),"")</f>
        <v/>
      </c>
      <c r="J1308" s="167" t="str">
        <f>IF(E1308="謝金",VLOOKUP(E1308,支出入力表!F1309:$M$2000,7,FALSE),"")</f>
        <v/>
      </c>
      <c r="K1308" s="168" t="str">
        <f>IF(E1308="謝金",VLOOKUP(E1308,支出入力表!F1309:$M$2000,8,FALSE),"")</f>
        <v/>
      </c>
    </row>
    <row r="1309" spans="2:11" x14ac:dyDescent="0.55000000000000004">
      <c r="B1309" s="178" t="str">
        <f>IF(E1309="謝金",支出入力表!A1310,"")</f>
        <v/>
      </c>
      <c r="C1309" s="164" t="str">
        <f>IF(E1309="謝金",支出入力表!C1310,"")</f>
        <v/>
      </c>
      <c r="D1309" s="165" t="str">
        <f>IF(支出入力表!E1310="謝金","謝金","")</f>
        <v/>
      </c>
      <c r="E1309" s="165" t="str">
        <f>IF(支出入力表!F1310="謝金","謝金","")</f>
        <v/>
      </c>
      <c r="F1309" s="164" t="str">
        <f>IF(E1309="謝金",VLOOKUP(E1309,支出入力表!F1310:$M$2000,3,FALSE),"")</f>
        <v/>
      </c>
      <c r="G1309" s="164" t="str">
        <f>IF(E1309="謝金",VLOOKUP(E1309,支出入力表!F1310:$M$2000,4,FALSE),"")</f>
        <v/>
      </c>
      <c r="H1309" s="166" t="str">
        <f>IF(E1309="謝金",VLOOKUP(E1309,支出入力表!F1310:$M$2000,5,FALSE),"")</f>
        <v/>
      </c>
      <c r="I1309" s="167" t="str">
        <f>IF(E1309="謝金",VLOOKUP(E1309,支出入力表!F1310:$M$2000,6,FALSE),"")</f>
        <v/>
      </c>
      <c r="J1309" s="167" t="str">
        <f>IF(E1309="謝金",VLOOKUP(E1309,支出入力表!F1310:$M$2000,7,FALSE),"")</f>
        <v/>
      </c>
      <c r="K1309" s="168" t="str">
        <f>IF(E1309="謝金",VLOOKUP(E1309,支出入力表!F1310:$M$2000,8,FALSE),"")</f>
        <v/>
      </c>
    </row>
    <row r="1310" spans="2:11" x14ac:dyDescent="0.55000000000000004">
      <c r="B1310" s="178" t="str">
        <f>IF(E1310="謝金",支出入力表!A1311,"")</f>
        <v/>
      </c>
      <c r="C1310" s="164" t="str">
        <f>IF(E1310="謝金",支出入力表!C1311,"")</f>
        <v/>
      </c>
      <c r="D1310" s="165" t="str">
        <f>IF(支出入力表!E1311="謝金","謝金","")</f>
        <v/>
      </c>
      <c r="E1310" s="165" t="str">
        <f>IF(支出入力表!F1311="謝金","謝金","")</f>
        <v/>
      </c>
      <c r="F1310" s="164" t="str">
        <f>IF(E1310="謝金",VLOOKUP(E1310,支出入力表!F1311:$M$2000,3,FALSE),"")</f>
        <v/>
      </c>
      <c r="G1310" s="164" t="str">
        <f>IF(E1310="謝金",VLOOKUP(E1310,支出入力表!F1311:$M$2000,4,FALSE),"")</f>
        <v/>
      </c>
      <c r="H1310" s="166" t="str">
        <f>IF(E1310="謝金",VLOOKUP(E1310,支出入力表!F1311:$M$2000,5,FALSE),"")</f>
        <v/>
      </c>
      <c r="I1310" s="167" t="str">
        <f>IF(E1310="謝金",VLOOKUP(E1310,支出入力表!F1311:$M$2000,6,FALSE),"")</f>
        <v/>
      </c>
      <c r="J1310" s="167" t="str">
        <f>IF(E1310="謝金",VLOOKUP(E1310,支出入力表!F1311:$M$2000,7,FALSE),"")</f>
        <v/>
      </c>
      <c r="K1310" s="168" t="str">
        <f>IF(E1310="謝金",VLOOKUP(E1310,支出入力表!F1311:$M$2000,8,FALSE),"")</f>
        <v/>
      </c>
    </row>
    <row r="1311" spans="2:11" x14ac:dyDescent="0.55000000000000004">
      <c r="B1311" s="178" t="str">
        <f>IF(E1311="謝金",支出入力表!A1312,"")</f>
        <v/>
      </c>
      <c r="C1311" s="164" t="str">
        <f>IF(E1311="謝金",支出入力表!C1312,"")</f>
        <v/>
      </c>
      <c r="D1311" s="165" t="str">
        <f>IF(支出入力表!E1312="謝金","謝金","")</f>
        <v/>
      </c>
      <c r="E1311" s="165" t="str">
        <f>IF(支出入力表!F1312="謝金","謝金","")</f>
        <v/>
      </c>
      <c r="F1311" s="164" t="str">
        <f>IF(E1311="謝金",VLOOKUP(E1311,支出入力表!F1312:$M$2000,3,FALSE),"")</f>
        <v/>
      </c>
      <c r="G1311" s="164" t="str">
        <f>IF(E1311="謝金",VLOOKUP(E1311,支出入力表!F1312:$M$2000,4,FALSE),"")</f>
        <v/>
      </c>
      <c r="H1311" s="166" t="str">
        <f>IF(E1311="謝金",VLOOKUP(E1311,支出入力表!F1312:$M$2000,5,FALSE),"")</f>
        <v/>
      </c>
      <c r="I1311" s="167" t="str">
        <f>IF(E1311="謝金",VLOOKUP(E1311,支出入力表!F1312:$M$2000,6,FALSE),"")</f>
        <v/>
      </c>
      <c r="J1311" s="167" t="str">
        <f>IF(E1311="謝金",VLOOKUP(E1311,支出入力表!F1312:$M$2000,7,FALSE),"")</f>
        <v/>
      </c>
      <c r="K1311" s="168" t="str">
        <f>IF(E1311="謝金",VLOOKUP(E1311,支出入力表!F1312:$M$2000,8,FALSE),"")</f>
        <v/>
      </c>
    </row>
    <row r="1312" spans="2:11" x14ac:dyDescent="0.55000000000000004">
      <c r="B1312" s="178" t="str">
        <f>IF(E1312="謝金",支出入力表!A1313,"")</f>
        <v/>
      </c>
      <c r="C1312" s="164" t="str">
        <f>IF(E1312="謝金",支出入力表!C1313,"")</f>
        <v/>
      </c>
      <c r="D1312" s="165" t="str">
        <f>IF(支出入力表!E1313="謝金","謝金","")</f>
        <v/>
      </c>
      <c r="E1312" s="165" t="str">
        <f>IF(支出入力表!F1313="謝金","謝金","")</f>
        <v/>
      </c>
      <c r="F1312" s="164" t="str">
        <f>IF(E1312="謝金",VLOOKUP(E1312,支出入力表!F1313:$M$2000,3,FALSE),"")</f>
        <v/>
      </c>
      <c r="G1312" s="164" t="str">
        <f>IF(E1312="謝金",VLOOKUP(E1312,支出入力表!F1313:$M$2000,4,FALSE),"")</f>
        <v/>
      </c>
      <c r="H1312" s="166" t="str">
        <f>IF(E1312="謝金",VLOOKUP(E1312,支出入力表!F1313:$M$2000,5,FALSE),"")</f>
        <v/>
      </c>
      <c r="I1312" s="167" t="str">
        <f>IF(E1312="謝金",VLOOKUP(E1312,支出入力表!F1313:$M$2000,6,FALSE),"")</f>
        <v/>
      </c>
      <c r="J1312" s="167" t="str">
        <f>IF(E1312="謝金",VLOOKUP(E1312,支出入力表!F1313:$M$2000,7,FALSE),"")</f>
        <v/>
      </c>
      <c r="K1312" s="168" t="str">
        <f>IF(E1312="謝金",VLOOKUP(E1312,支出入力表!F1313:$M$2000,8,FALSE),"")</f>
        <v/>
      </c>
    </row>
    <row r="1313" spans="2:11" x14ac:dyDescent="0.55000000000000004">
      <c r="B1313" s="178" t="str">
        <f>IF(E1313="謝金",支出入力表!A1314,"")</f>
        <v/>
      </c>
      <c r="C1313" s="164" t="str">
        <f>IF(E1313="謝金",支出入力表!C1314,"")</f>
        <v/>
      </c>
      <c r="D1313" s="165" t="str">
        <f>IF(支出入力表!E1314="謝金","謝金","")</f>
        <v/>
      </c>
      <c r="E1313" s="165" t="str">
        <f>IF(支出入力表!F1314="謝金","謝金","")</f>
        <v/>
      </c>
      <c r="F1313" s="164" t="str">
        <f>IF(E1313="謝金",VLOOKUP(E1313,支出入力表!F1314:$M$2000,3,FALSE),"")</f>
        <v/>
      </c>
      <c r="G1313" s="164" t="str">
        <f>IF(E1313="謝金",VLOOKUP(E1313,支出入力表!F1314:$M$2000,4,FALSE),"")</f>
        <v/>
      </c>
      <c r="H1313" s="166" t="str">
        <f>IF(E1313="謝金",VLOOKUP(E1313,支出入力表!F1314:$M$2000,5,FALSE),"")</f>
        <v/>
      </c>
      <c r="I1313" s="167" t="str">
        <f>IF(E1313="謝金",VLOOKUP(E1313,支出入力表!F1314:$M$2000,6,FALSE),"")</f>
        <v/>
      </c>
      <c r="J1313" s="167" t="str">
        <f>IF(E1313="謝金",VLOOKUP(E1313,支出入力表!F1314:$M$2000,7,FALSE),"")</f>
        <v/>
      </c>
      <c r="K1313" s="168" t="str">
        <f>IF(E1313="謝金",VLOOKUP(E1313,支出入力表!F1314:$M$2000,8,FALSE),"")</f>
        <v/>
      </c>
    </row>
    <row r="1314" spans="2:11" x14ac:dyDescent="0.55000000000000004">
      <c r="B1314" s="178" t="str">
        <f>IF(E1314="謝金",支出入力表!A1315,"")</f>
        <v/>
      </c>
      <c r="C1314" s="164" t="str">
        <f>IF(E1314="謝金",支出入力表!C1315,"")</f>
        <v/>
      </c>
      <c r="D1314" s="165" t="str">
        <f>IF(支出入力表!E1315="謝金","謝金","")</f>
        <v/>
      </c>
      <c r="E1314" s="165" t="str">
        <f>IF(支出入力表!F1315="謝金","謝金","")</f>
        <v/>
      </c>
      <c r="F1314" s="164" t="str">
        <f>IF(E1314="謝金",VLOOKUP(E1314,支出入力表!F1315:$M$2000,3,FALSE),"")</f>
        <v/>
      </c>
      <c r="G1314" s="164" t="str">
        <f>IF(E1314="謝金",VLOOKUP(E1314,支出入力表!F1315:$M$2000,4,FALSE),"")</f>
        <v/>
      </c>
      <c r="H1314" s="166" t="str">
        <f>IF(E1314="謝金",VLOOKUP(E1314,支出入力表!F1315:$M$2000,5,FALSE),"")</f>
        <v/>
      </c>
      <c r="I1314" s="167" t="str">
        <f>IF(E1314="謝金",VLOOKUP(E1314,支出入力表!F1315:$M$2000,6,FALSE),"")</f>
        <v/>
      </c>
      <c r="J1314" s="167" t="str">
        <f>IF(E1314="謝金",VLOOKUP(E1314,支出入力表!F1315:$M$2000,7,FALSE),"")</f>
        <v/>
      </c>
      <c r="K1314" s="168" t="str">
        <f>IF(E1314="謝金",VLOOKUP(E1314,支出入力表!F1315:$M$2000,8,FALSE),"")</f>
        <v/>
      </c>
    </row>
    <row r="1315" spans="2:11" x14ac:dyDescent="0.55000000000000004">
      <c r="B1315" s="178" t="str">
        <f>IF(E1315="謝金",支出入力表!A1316,"")</f>
        <v/>
      </c>
      <c r="C1315" s="164" t="str">
        <f>IF(E1315="謝金",支出入力表!C1316,"")</f>
        <v/>
      </c>
      <c r="D1315" s="165" t="str">
        <f>IF(支出入力表!E1316="謝金","謝金","")</f>
        <v/>
      </c>
      <c r="E1315" s="165" t="str">
        <f>IF(支出入力表!F1316="謝金","謝金","")</f>
        <v/>
      </c>
      <c r="F1315" s="164" t="str">
        <f>IF(E1315="謝金",VLOOKUP(E1315,支出入力表!F1316:$M$2000,3,FALSE),"")</f>
        <v/>
      </c>
      <c r="G1315" s="164" t="str">
        <f>IF(E1315="謝金",VLOOKUP(E1315,支出入力表!F1316:$M$2000,4,FALSE),"")</f>
        <v/>
      </c>
      <c r="H1315" s="166" t="str">
        <f>IF(E1315="謝金",VLOOKUP(E1315,支出入力表!F1316:$M$2000,5,FALSE),"")</f>
        <v/>
      </c>
      <c r="I1315" s="167" t="str">
        <f>IF(E1315="謝金",VLOOKUP(E1315,支出入力表!F1316:$M$2000,6,FALSE),"")</f>
        <v/>
      </c>
      <c r="J1315" s="167" t="str">
        <f>IF(E1315="謝金",VLOOKUP(E1315,支出入力表!F1316:$M$2000,7,FALSE),"")</f>
        <v/>
      </c>
      <c r="K1315" s="168" t="str">
        <f>IF(E1315="謝金",VLOOKUP(E1315,支出入力表!F1316:$M$2000,8,FALSE),"")</f>
        <v/>
      </c>
    </row>
    <row r="1316" spans="2:11" x14ac:dyDescent="0.55000000000000004">
      <c r="B1316" s="178" t="str">
        <f>IF(E1316="謝金",支出入力表!A1317,"")</f>
        <v/>
      </c>
      <c r="C1316" s="164" t="str">
        <f>IF(E1316="謝金",支出入力表!C1317,"")</f>
        <v/>
      </c>
      <c r="D1316" s="165" t="str">
        <f>IF(支出入力表!E1317="謝金","謝金","")</f>
        <v/>
      </c>
      <c r="E1316" s="165" t="str">
        <f>IF(支出入力表!F1317="謝金","謝金","")</f>
        <v/>
      </c>
      <c r="F1316" s="164" t="str">
        <f>IF(E1316="謝金",VLOOKUP(E1316,支出入力表!F1317:$M$2000,3,FALSE),"")</f>
        <v/>
      </c>
      <c r="G1316" s="164" t="str">
        <f>IF(E1316="謝金",VLOOKUP(E1316,支出入力表!F1317:$M$2000,4,FALSE),"")</f>
        <v/>
      </c>
      <c r="H1316" s="166" t="str">
        <f>IF(E1316="謝金",VLOOKUP(E1316,支出入力表!F1317:$M$2000,5,FALSE),"")</f>
        <v/>
      </c>
      <c r="I1316" s="167" t="str">
        <f>IF(E1316="謝金",VLOOKUP(E1316,支出入力表!F1317:$M$2000,6,FALSE),"")</f>
        <v/>
      </c>
      <c r="J1316" s="167" t="str">
        <f>IF(E1316="謝金",VLOOKUP(E1316,支出入力表!F1317:$M$2000,7,FALSE),"")</f>
        <v/>
      </c>
      <c r="K1316" s="168" t="str">
        <f>IF(E1316="謝金",VLOOKUP(E1316,支出入力表!F1317:$M$2000,8,FALSE),"")</f>
        <v/>
      </c>
    </row>
    <row r="1317" spans="2:11" x14ac:dyDescent="0.55000000000000004">
      <c r="B1317" s="178" t="str">
        <f>IF(E1317="謝金",支出入力表!A1318,"")</f>
        <v/>
      </c>
      <c r="C1317" s="164" t="str">
        <f>IF(E1317="謝金",支出入力表!C1318,"")</f>
        <v/>
      </c>
      <c r="D1317" s="165" t="str">
        <f>IF(支出入力表!E1318="謝金","謝金","")</f>
        <v/>
      </c>
      <c r="E1317" s="165" t="str">
        <f>IF(支出入力表!F1318="謝金","謝金","")</f>
        <v/>
      </c>
      <c r="F1317" s="164" t="str">
        <f>IF(E1317="謝金",VLOOKUP(E1317,支出入力表!F1318:$M$2000,3,FALSE),"")</f>
        <v/>
      </c>
      <c r="G1317" s="164" t="str">
        <f>IF(E1317="謝金",VLOOKUP(E1317,支出入力表!F1318:$M$2000,4,FALSE),"")</f>
        <v/>
      </c>
      <c r="H1317" s="166" t="str">
        <f>IF(E1317="謝金",VLOOKUP(E1317,支出入力表!F1318:$M$2000,5,FALSE),"")</f>
        <v/>
      </c>
      <c r="I1317" s="167" t="str">
        <f>IF(E1317="謝金",VLOOKUP(E1317,支出入力表!F1318:$M$2000,6,FALSE),"")</f>
        <v/>
      </c>
      <c r="J1317" s="167" t="str">
        <f>IF(E1317="謝金",VLOOKUP(E1317,支出入力表!F1318:$M$2000,7,FALSE),"")</f>
        <v/>
      </c>
      <c r="K1317" s="168" t="str">
        <f>IF(E1317="謝金",VLOOKUP(E1317,支出入力表!F1318:$M$2000,8,FALSE),"")</f>
        <v/>
      </c>
    </row>
    <row r="1318" spans="2:11" x14ac:dyDescent="0.55000000000000004">
      <c r="B1318" s="178" t="str">
        <f>IF(E1318="謝金",支出入力表!A1319,"")</f>
        <v/>
      </c>
      <c r="C1318" s="164" t="str">
        <f>IF(E1318="謝金",支出入力表!C1319,"")</f>
        <v/>
      </c>
      <c r="D1318" s="165" t="str">
        <f>IF(支出入力表!E1319="謝金","謝金","")</f>
        <v/>
      </c>
      <c r="E1318" s="165" t="str">
        <f>IF(支出入力表!F1319="謝金","謝金","")</f>
        <v/>
      </c>
      <c r="F1318" s="164" t="str">
        <f>IF(E1318="謝金",VLOOKUP(E1318,支出入力表!F1319:$M$2000,3,FALSE),"")</f>
        <v/>
      </c>
      <c r="G1318" s="164" t="str">
        <f>IF(E1318="謝金",VLOOKUP(E1318,支出入力表!F1319:$M$2000,4,FALSE),"")</f>
        <v/>
      </c>
      <c r="H1318" s="166" t="str">
        <f>IF(E1318="謝金",VLOOKUP(E1318,支出入力表!F1319:$M$2000,5,FALSE),"")</f>
        <v/>
      </c>
      <c r="I1318" s="167" t="str">
        <f>IF(E1318="謝金",VLOOKUP(E1318,支出入力表!F1319:$M$2000,6,FALSE),"")</f>
        <v/>
      </c>
      <c r="J1318" s="167" t="str">
        <f>IF(E1318="謝金",VLOOKUP(E1318,支出入力表!F1319:$M$2000,7,FALSE),"")</f>
        <v/>
      </c>
      <c r="K1318" s="168" t="str">
        <f>IF(E1318="謝金",VLOOKUP(E1318,支出入力表!F1319:$M$2000,8,FALSE),"")</f>
        <v/>
      </c>
    </row>
    <row r="1319" spans="2:11" x14ac:dyDescent="0.55000000000000004">
      <c r="B1319" s="178" t="str">
        <f>IF(E1319="謝金",支出入力表!A1320,"")</f>
        <v/>
      </c>
      <c r="C1319" s="164" t="str">
        <f>IF(E1319="謝金",支出入力表!C1320,"")</f>
        <v/>
      </c>
      <c r="D1319" s="165" t="str">
        <f>IF(支出入力表!E1320="謝金","謝金","")</f>
        <v/>
      </c>
      <c r="E1319" s="165" t="str">
        <f>IF(支出入力表!F1320="謝金","謝金","")</f>
        <v/>
      </c>
      <c r="F1319" s="164" t="str">
        <f>IF(E1319="謝金",VLOOKUP(E1319,支出入力表!F1320:$M$2000,3,FALSE),"")</f>
        <v/>
      </c>
      <c r="G1319" s="164" t="str">
        <f>IF(E1319="謝金",VLOOKUP(E1319,支出入力表!F1320:$M$2000,4,FALSE),"")</f>
        <v/>
      </c>
      <c r="H1319" s="166" t="str">
        <f>IF(E1319="謝金",VLOOKUP(E1319,支出入力表!F1320:$M$2000,5,FALSE),"")</f>
        <v/>
      </c>
      <c r="I1319" s="167" t="str">
        <f>IF(E1319="謝金",VLOOKUP(E1319,支出入力表!F1320:$M$2000,6,FALSE),"")</f>
        <v/>
      </c>
      <c r="J1319" s="167" t="str">
        <f>IF(E1319="謝金",VLOOKUP(E1319,支出入力表!F1320:$M$2000,7,FALSE),"")</f>
        <v/>
      </c>
      <c r="K1319" s="168" t="str">
        <f>IF(E1319="謝金",VLOOKUP(E1319,支出入力表!F1320:$M$2000,8,FALSE),"")</f>
        <v/>
      </c>
    </row>
    <row r="1320" spans="2:11" x14ac:dyDescent="0.55000000000000004">
      <c r="B1320" s="178" t="str">
        <f>IF(E1320="謝金",支出入力表!A1321,"")</f>
        <v/>
      </c>
      <c r="C1320" s="164" t="str">
        <f>IF(E1320="謝金",支出入力表!C1321,"")</f>
        <v/>
      </c>
      <c r="D1320" s="165" t="str">
        <f>IF(支出入力表!E1321="謝金","謝金","")</f>
        <v/>
      </c>
      <c r="E1320" s="165" t="str">
        <f>IF(支出入力表!F1321="謝金","謝金","")</f>
        <v/>
      </c>
      <c r="F1320" s="164" t="str">
        <f>IF(E1320="謝金",VLOOKUP(E1320,支出入力表!F1321:$M$2000,3,FALSE),"")</f>
        <v/>
      </c>
      <c r="G1320" s="164" t="str">
        <f>IF(E1320="謝金",VLOOKUP(E1320,支出入力表!F1321:$M$2000,4,FALSE),"")</f>
        <v/>
      </c>
      <c r="H1320" s="166" t="str">
        <f>IF(E1320="謝金",VLOOKUP(E1320,支出入力表!F1321:$M$2000,5,FALSE),"")</f>
        <v/>
      </c>
      <c r="I1320" s="167" t="str">
        <f>IF(E1320="謝金",VLOOKUP(E1320,支出入力表!F1321:$M$2000,6,FALSE),"")</f>
        <v/>
      </c>
      <c r="J1320" s="167" t="str">
        <f>IF(E1320="謝金",VLOOKUP(E1320,支出入力表!F1321:$M$2000,7,FALSE),"")</f>
        <v/>
      </c>
      <c r="K1320" s="168" t="str">
        <f>IF(E1320="謝金",VLOOKUP(E1320,支出入力表!F1321:$M$2000,8,FALSE),"")</f>
        <v/>
      </c>
    </row>
    <row r="1321" spans="2:11" x14ac:dyDescent="0.55000000000000004">
      <c r="B1321" s="178" t="str">
        <f>IF(E1321="謝金",支出入力表!A1322,"")</f>
        <v/>
      </c>
      <c r="C1321" s="164" t="str">
        <f>IF(E1321="謝金",支出入力表!C1322,"")</f>
        <v/>
      </c>
      <c r="D1321" s="165" t="str">
        <f>IF(支出入力表!E1322="謝金","謝金","")</f>
        <v/>
      </c>
      <c r="E1321" s="165" t="str">
        <f>IF(支出入力表!F1322="謝金","謝金","")</f>
        <v/>
      </c>
      <c r="F1321" s="164" t="str">
        <f>IF(E1321="謝金",VLOOKUP(E1321,支出入力表!F1322:$M$2000,3,FALSE),"")</f>
        <v/>
      </c>
      <c r="G1321" s="164" t="str">
        <f>IF(E1321="謝金",VLOOKUP(E1321,支出入力表!F1322:$M$2000,4,FALSE),"")</f>
        <v/>
      </c>
      <c r="H1321" s="166" t="str">
        <f>IF(E1321="謝金",VLOOKUP(E1321,支出入力表!F1322:$M$2000,5,FALSE),"")</f>
        <v/>
      </c>
      <c r="I1321" s="167" t="str">
        <f>IF(E1321="謝金",VLOOKUP(E1321,支出入力表!F1322:$M$2000,6,FALSE),"")</f>
        <v/>
      </c>
      <c r="J1321" s="167" t="str">
        <f>IF(E1321="謝金",VLOOKUP(E1321,支出入力表!F1322:$M$2000,7,FALSE),"")</f>
        <v/>
      </c>
      <c r="K1321" s="168" t="str">
        <f>IF(E1321="謝金",VLOOKUP(E1321,支出入力表!F1322:$M$2000,8,FALSE),"")</f>
        <v/>
      </c>
    </row>
    <row r="1322" spans="2:11" x14ac:dyDescent="0.55000000000000004">
      <c r="B1322" s="178" t="str">
        <f>IF(E1322="謝金",支出入力表!A1323,"")</f>
        <v/>
      </c>
      <c r="C1322" s="164" t="str">
        <f>IF(E1322="謝金",支出入力表!C1323,"")</f>
        <v/>
      </c>
      <c r="D1322" s="165" t="str">
        <f>IF(支出入力表!E1323="謝金","謝金","")</f>
        <v/>
      </c>
      <c r="E1322" s="165" t="str">
        <f>IF(支出入力表!F1323="謝金","謝金","")</f>
        <v/>
      </c>
      <c r="F1322" s="164" t="str">
        <f>IF(E1322="謝金",VLOOKUP(E1322,支出入力表!F1323:$M$2000,3,FALSE),"")</f>
        <v/>
      </c>
      <c r="G1322" s="164" t="str">
        <f>IF(E1322="謝金",VLOOKUP(E1322,支出入力表!F1323:$M$2000,4,FALSE),"")</f>
        <v/>
      </c>
      <c r="H1322" s="166" t="str">
        <f>IF(E1322="謝金",VLOOKUP(E1322,支出入力表!F1323:$M$2000,5,FALSE),"")</f>
        <v/>
      </c>
      <c r="I1322" s="167" t="str">
        <f>IF(E1322="謝金",VLOOKUP(E1322,支出入力表!F1323:$M$2000,6,FALSE),"")</f>
        <v/>
      </c>
      <c r="J1322" s="167" t="str">
        <f>IF(E1322="謝金",VLOOKUP(E1322,支出入力表!F1323:$M$2000,7,FALSE),"")</f>
        <v/>
      </c>
      <c r="K1322" s="168" t="str">
        <f>IF(E1322="謝金",VLOOKUP(E1322,支出入力表!F1323:$M$2000,8,FALSE),"")</f>
        <v/>
      </c>
    </row>
    <row r="1323" spans="2:11" x14ac:dyDescent="0.55000000000000004">
      <c r="B1323" s="178" t="str">
        <f>IF(E1323="謝金",支出入力表!A1324,"")</f>
        <v/>
      </c>
      <c r="C1323" s="164" t="str">
        <f>IF(E1323="謝金",支出入力表!C1324,"")</f>
        <v/>
      </c>
      <c r="D1323" s="165" t="str">
        <f>IF(支出入力表!E1324="謝金","謝金","")</f>
        <v/>
      </c>
      <c r="E1323" s="165" t="str">
        <f>IF(支出入力表!F1324="謝金","謝金","")</f>
        <v/>
      </c>
      <c r="F1323" s="164" t="str">
        <f>IF(E1323="謝金",VLOOKUP(E1323,支出入力表!F1324:$M$2000,3,FALSE),"")</f>
        <v/>
      </c>
      <c r="G1323" s="164" t="str">
        <f>IF(E1323="謝金",VLOOKUP(E1323,支出入力表!F1324:$M$2000,4,FALSE),"")</f>
        <v/>
      </c>
      <c r="H1323" s="166" t="str">
        <f>IF(E1323="謝金",VLOOKUP(E1323,支出入力表!F1324:$M$2000,5,FALSE),"")</f>
        <v/>
      </c>
      <c r="I1323" s="167" t="str">
        <f>IF(E1323="謝金",VLOOKUP(E1323,支出入力表!F1324:$M$2000,6,FALSE),"")</f>
        <v/>
      </c>
      <c r="J1323" s="167" t="str">
        <f>IF(E1323="謝金",VLOOKUP(E1323,支出入力表!F1324:$M$2000,7,FALSE),"")</f>
        <v/>
      </c>
      <c r="K1323" s="168" t="str">
        <f>IF(E1323="謝金",VLOOKUP(E1323,支出入力表!F1324:$M$2000,8,FALSE),"")</f>
        <v/>
      </c>
    </row>
    <row r="1324" spans="2:11" x14ac:dyDescent="0.55000000000000004">
      <c r="B1324" s="178" t="str">
        <f>IF(E1324="謝金",支出入力表!A1325,"")</f>
        <v/>
      </c>
      <c r="C1324" s="164" t="str">
        <f>IF(E1324="謝金",支出入力表!C1325,"")</f>
        <v/>
      </c>
      <c r="D1324" s="165" t="str">
        <f>IF(支出入力表!E1325="謝金","謝金","")</f>
        <v/>
      </c>
      <c r="E1324" s="165" t="str">
        <f>IF(支出入力表!F1325="謝金","謝金","")</f>
        <v/>
      </c>
      <c r="F1324" s="164" t="str">
        <f>IF(E1324="謝金",VLOOKUP(E1324,支出入力表!F1325:$M$2000,3,FALSE),"")</f>
        <v/>
      </c>
      <c r="G1324" s="164" t="str">
        <f>IF(E1324="謝金",VLOOKUP(E1324,支出入力表!F1325:$M$2000,4,FALSE),"")</f>
        <v/>
      </c>
      <c r="H1324" s="166" t="str">
        <f>IF(E1324="謝金",VLOOKUP(E1324,支出入力表!F1325:$M$2000,5,FALSE),"")</f>
        <v/>
      </c>
      <c r="I1324" s="167" t="str">
        <f>IF(E1324="謝金",VLOOKUP(E1324,支出入力表!F1325:$M$2000,6,FALSE),"")</f>
        <v/>
      </c>
      <c r="J1324" s="167" t="str">
        <f>IF(E1324="謝金",VLOOKUP(E1324,支出入力表!F1325:$M$2000,7,FALSE),"")</f>
        <v/>
      </c>
      <c r="K1324" s="168" t="str">
        <f>IF(E1324="謝金",VLOOKUP(E1324,支出入力表!F1325:$M$2000,8,FALSE),"")</f>
        <v/>
      </c>
    </row>
    <row r="1325" spans="2:11" x14ac:dyDescent="0.55000000000000004">
      <c r="B1325" s="178" t="str">
        <f>IF(E1325="謝金",支出入力表!A1326,"")</f>
        <v/>
      </c>
      <c r="C1325" s="164" t="str">
        <f>IF(E1325="謝金",支出入力表!C1326,"")</f>
        <v/>
      </c>
      <c r="D1325" s="165" t="str">
        <f>IF(支出入力表!E1326="謝金","謝金","")</f>
        <v/>
      </c>
      <c r="E1325" s="165" t="str">
        <f>IF(支出入力表!F1326="謝金","謝金","")</f>
        <v/>
      </c>
      <c r="F1325" s="164" t="str">
        <f>IF(E1325="謝金",VLOOKUP(E1325,支出入力表!F1326:$M$2000,3,FALSE),"")</f>
        <v/>
      </c>
      <c r="G1325" s="164" t="str">
        <f>IF(E1325="謝金",VLOOKUP(E1325,支出入力表!F1326:$M$2000,4,FALSE),"")</f>
        <v/>
      </c>
      <c r="H1325" s="166" t="str">
        <f>IF(E1325="謝金",VLOOKUP(E1325,支出入力表!F1326:$M$2000,5,FALSE),"")</f>
        <v/>
      </c>
      <c r="I1325" s="167" t="str">
        <f>IF(E1325="謝金",VLOOKUP(E1325,支出入力表!F1326:$M$2000,6,FALSE),"")</f>
        <v/>
      </c>
      <c r="J1325" s="167" t="str">
        <f>IF(E1325="謝金",VLOOKUP(E1325,支出入力表!F1326:$M$2000,7,FALSE),"")</f>
        <v/>
      </c>
      <c r="K1325" s="168" t="str">
        <f>IF(E1325="謝金",VLOOKUP(E1325,支出入力表!F1326:$M$2000,8,FALSE),"")</f>
        <v/>
      </c>
    </row>
    <row r="1326" spans="2:11" x14ac:dyDescent="0.55000000000000004">
      <c r="B1326" s="178" t="str">
        <f>IF(E1326="謝金",支出入力表!A1327,"")</f>
        <v/>
      </c>
      <c r="C1326" s="164" t="str">
        <f>IF(E1326="謝金",支出入力表!C1327,"")</f>
        <v/>
      </c>
      <c r="D1326" s="165" t="str">
        <f>IF(支出入力表!E1327="謝金","謝金","")</f>
        <v/>
      </c>
      <c r="E1326" s="165" t="str">
        <f>IF(支出入力表!F1327="謝金","謝金","")</f>
        <v/>
      </c>
      <c r="F1326" s="164" t="str">
        <f>IF(E1326="謝金",VLOOKUP(E1326,支出入力表!F1327:$M$2000,3,FALSE),"")</f>
        <v/>
      </c>
      <c r="G1326" s="164" t="str">
        <f>IF(E1326="謝金",VLOOKUP(E1326,支出入力表!F1327:$M$2000,4,FALSE),"")</f>
        <v/>
      </c>
      <c r="H1326" s="166" t="str">
        <f>IF(E1326="謝金",VLOOKUP(E1326,支出入力表!F1327:$M$2000,5,FALSE),"")</f>
        <v/>
      </c>
      <c r="I1326" s="167" t="str">
        <f>IF(E1326="謝金",VLOOKUP(E1326,支出入力表!F1327:$M$2000,6,FALSE),"")</f>
        <v/>
      </c>
      <c r="J1326" s="167" t="str">
        <f>IF(E1326="謝金",VLOOKUP(E1326,支出入力表!F1327:$M$2000,7,FALSE),"")</f>
        <v/>
      </c>
      <c r="K1326" s="168" t="str">
        <f>IF(E1326="謝金",VLOOKUP(E1326,支出入力表!F1327:$M$2000,8,FALSE),"")</f>
        <v/>
      </c>
    </row>
    <row r="1327" spans="2:11" x14ac:dyDescent="0.55000000000000004">
      <c r="B1327" s="178" t="str">
        <f>IF(E1327="謝金",支出入力表!A1328,"")</f>
        <v/>
      </c>
      <c r="C1327" s="164" t="str">
        <f>IF(E1327="謝金",支出入力表!C1328,"")</f>
        <v/>
      </c>
      <c r="D1327" s="165" t="str">
        <f>IF(支出入力表!E1328="謝金","謝金","")</f>
        <v/>
      </c>
      <c r="E1327" s="165" t="str">
        <f>IF(支出入力表!F1328="謝金","謝金","")</f>
        <v/>
      </c>
      <c r="F1327" s="164" t="str">
        <f>IF(E1327="謝金",VLOOKUP(E1327,支出入力表!F1328:$M$2000,3,FALSE),"")</f>
        <v/>
      </c>
      <c r="G1327" s="164" t="str">
        <f>IF(E1327="謝金",VLOOKUP(E1327,支出入力表!F1328:$M$2000,4,FALSE),"")</f>
        <v/>
      </c>
      <c r="H1327" s="166" t="str">
        <f>IF(E1327="謝金",VLOOKUP(E1327,支出入力表!F1328:$M$2000,5,FALSE),"")</f>
        <v/>
      </c>
      <c r="I1327" s="167" t="str">
        <f>IF(E1327="謝金",VLOOKUP(E1327,支出入力表!F1328:$M$2000,6,FALSE),"")</f>
        <v/>
      </c>
      <c r="J1327" s="167" t="str">
        <f>IF(E1327="謝金",VLOOKUP(E1327,支出入力表!F1328:$M$2000,7,FALSE),"")</f>
        <v/>
      </c>
      <c r="K1327" s="168" t="str">
        <f>IF(E1327="謝金",VLOOKUP(E1327,支出入力表!F1328:$M$2000,8,FALSE),"")</f>
        <v/>
      </c>
    </row>
    <row r="1328" spans="2:11" x14ac:dyDescent="0.55000000000000004">
      <c r="B1328" s="178" t="str">
        <f>IF(E1328="謝金",支出入力表!A1329,"")</f>
        <v/>
      </c>
      <c r="C1328" s="164" t="str">
        <f>IF(E1328="謝金",支出入力表!C1329,"")</f>
        <v/>
      </c>
      <c r="D1328" s="165" t="str">
        <f>IF(支出入力表!E1329="謝金","謝金","")</f>
        <v/>
      </c>
      <c r="E1328" s="165" t="str">
        <f>IF(支出入力表!F1329="謝金","謝金","")</f>
        <v/>
      </c>
      <c r="F1328" s="164" t="str">
        <f>IF(E1328="謝金",VLOOKUP(E1328,支出入力表!F1329:$M$2000,3,FALSE),"")</f>
        <v/>
      </c>
      <c r="G1328" s="164" t="str">
        <f>IF(E1328="謝金",VLOOKUP(E1328,支出入力表!F1329:$M$2000,4,FALSE),"")</f>
        <v/>
      </c>
      <c r="H1328" s="166" t="str">
        <f>IF(E1328="謝金",VLOOKUP(E1328,支出入力表!F1329:$M$2000,5,FALSE),"")</f>
        <v/>
      </c>
      <c r="I1328" s="167" t="str">
        <f>IF(E1328="謝金",VLOOKUP(E1328,支出入力表!F1329:$M$2000,6,FALSE),"")</f>
        <v/>
      </c>
      <c r="J1328" s="167" t="str">
        <f>IF(E1328="謝金",VLOOKUP(E1328,支出入力表!F1329:$M$2000,7,FALSE),"")</f>
        <v/>
      </c>
      <c r="K1328" s="168" t="str">
        <f>IF(E1328="謝金",VLOOKUP(E1328,支出入力表!F1329:$M$2000,8,FALSE),"")</f>
        <v/>
      </c>
    </row>
    <row r="1329" spans="2:11" x14ac:dyDescent="0.55000000000000004">
      <c r="B1329" s="178" t="str">
        <f>IF(E1329="謝金",支出入力表!A1330,"")</f>
        <v/>
      </c>
      <c r="C1329" s="164" t="str">
        <f>IF(E1329="謝金",支出入力表!C1330,"")</f>
        <v/>
      </c>
      <c r="D1329" s="165" t="str">
        <f>IF(支出入力表!E1330="謝金","謝金","")</f>
        <v/>
      </c>
      <c r="E1329" s="165" t="str">
        <f>IF(支出入力表!F1330="謝金","謝金","")</f>
        <v/>
      </c>
      <c r="F1329" s="164" t="str">
        <f>IF(E1329="謝金",VLOOKUP(E1329,支出入力表!F1330:$M$2000,3,FALSE),"")</f>
        <v/>
      </c>
      <c r="G1329" s="164" t="str">
        <f>IF(E1329="謝金",VLOOKUP(E1329,支出入力表!F1330:$M$2000,4,FALSE),"")</f>
        <v/>
      </c>
      <c r="H1329" s="166" t="str">
        <f>IF(E1329="謝金",VLOOKUP(E1329,支出入力表!F1330:$M$2000,5,FALSE),"")</f>
        <v/>
      </c>
      <c r="I1329" s="167" t="str">
        <f>IF(E1329="謝金",VLOOKUP(E1329,支出入力表!F1330:$M$2000,6,FALSE),"")</f>
        <v/>
      </c>
      <c r="J1329" s="167" t="str">
        <f>IF(E1329="謝金",VLOOKUP(E1329,支出入力表!F1330:$M$2000,7,FALSE),"")</f>
        <v/>
      </c>
      <c r="K1329" s="168" t="str">
        <f>IF(E1329="謝金",VLOOKUP(E1329,支出入力表!F1330:$M$2000,8,FALSE),"")</f>
        <v/>
      </c>
    </row>
    <row r="1330" spans="2:11" x14ac:dyDescent="0.55000000000000004">
      <c r="B1330" s="178" t="str">
        <f>IF(E1330="謝金",支出入力表!A1331,"")</f>
        <v/>
      </c>
      <c r="C1330" s="164" t="str">
        <f>IF(E1330="謝金",支出入力表!C1331,"")</f>
        <v/>
      </c>
      <c r="D1330" s="165" t="str">
        <f>IF(支出入力表!E1331="謝金","謝金","")</f>
        <v/>
      </c>
      <c r="E1330" s="165" t="str">
        <f>IF(支出入力表!F1331="謝金","謝金","")</f>
        <v/>
      </c>
      <c r="F1330" s="164" t="str">
        <f>IF(E1330="謝金",VLOOKUP(E1330,支出入力表!F1331:$M$2000,3,FALSE),"")</f>
        <v/>
      </c>
      <c r="G1330" s="164" t="str">
        <f>IF(E1330="謝金",VLOOKUP(E1330,支出入力表!F1331:$M$2000,4,FALSE),"")</f>
        <v/>
      </c>
      <c r="H1330" s="166" t="str">
        <f>IF(E1330="謝金",VLOOKUP(E1330,支出入力表!F1331:$M$2000,5,FALSE),"")</f>
        <v/>
      </c>
      <c r="I1330" s="167" t="str">
        <f>IF(E1330="謝金",VLOOKUP(E1330,支出入力表!F1331:$M$2000,6,FALSE),"")</f>
        <v/>
      </c>
      <c r="J1330" s="167" t="str">
        <f>IF(E1330="謝金",VLOOKUP(E1330,支出入力表!F1331:$M$2000,7,FALSE),"")</f>
        <v/>
      </c>
      <c r="K1330" s="168" t="str">
        <f>IF(E1330="謝金",VLOOKUP(E1330,支出入力表!F1331:$M$2000,8,FALSE),"")</f>
        <v/>
      </c>
    </row>
    <row r="1331" spans="2:11" x14ac:dyDescent="0.55000000000000004">
      <c r="B1331" s="178" t="str">
        <f>IF(E1331="謝金",支出入力表!A1332,"")</f>
        <v/>
      </c>
      <c r="C1331" s="164" t="str">
        <f>IF(E1331="謝金",支出入力表!C1332,"")</f>
        <v/>
      </c>
      <c r="D1331" s="165" t="str">
        <f>IF(支出入力表!E1332="謝金","謝金","")</f>
        <v/>
      </c>
      <c r="E1331" s="165" t="str">
        <f>IF(支出入力表!F1332="謝金","謝金","")</f>
        <v/>
      </c>
      <c r="F1331" s="164" t="str">
        <f>IF(E1331="謝金",VLOOKUP(E1331,支出入力表!F1332:$M$2000,3,FALSE),"")</f>
        <v/>
      </c>
      <c r="G1331" s="164" t="str">
        <f>IF(E1331="謝金",VLOOKUP(E1331,支出入力表!F1332:$M$2000,4,FALSE),"")</f>
        <v/>
      </c>
      <c r="H1331" s="166" t="str">
        <f>IF(E1331="謝金",VLOOKUP(E1331,支出入力表!F1332:$M$2000,5,FALSE),"")</f>
        <v/>
      </c>
      <c r="I1331" s="167" t="str">
        <f>IF(E1331="謝金",VLOOKUP(E1331,支出入力表!F1332:$M$2000,6,FALSE),"")</f>
        <v/>
      </c>
      <c r="J1331" s="167" t="str">
        <f>IF(E1331="謝金",VLOOKUP(E1331,支出入力表!F1332:$M$2000,7,FALSE),"")</f>
        <v/>
      </c>
      <c r="K1331" s="168" t="str">
        <f>IF(E1331="謝金",VLOOKUP(E1331,支出入力表!F1332:$M$2000,8,FALSE),"")</f>
        <v/>
      </c>
    </row>
    <row r="1332" spans="2:11" x14ac:dyDescent="0.55000000000000004">
      <c r="B1332" s="178" t="str">
        <f>IF(E1332="謝金",支出入力表!A1333,"")</f>
        <v/>
      </c>
      <c r="C1332" s="164" t="str">
        <f>IF(E1332="謝金",支出入力表!C1333,"")</f>
        <v/>
      </c>
      <c r="D1332" s="165" t="str">
        <f>IF(支出入力表!E1333="謝金","謝金","")</f>
        <v/>
      </c>
      <c r="E1332" s="165" t="str">
        <f>IF(支出入力表!F1333="謝金","謝金","")</f>
        <v/>
      </c>
      <c r="F1332" s="164" t="str">
        <f>IF(E1332="謝金",VLOOKUP(E1332,支出入力表!F1333:$M$2000,3,FALSE),"")</f>
        <v/>
      </c>
      <c r="G1332" s="164" t="str">
        <f>IF(E1332="謝金",VLOOKUP(E1332,支出入力表!F1333:$M$2000,4,FALSE),"")</f>
        <v/>
      </c>
      <c r="H1332" s="166" t="str">
        <f>IF(E1332="謝金",VLOOKUP(E1332,支出入力表!F1333:$M$2000,5,FALSE),"")</f>
        <v/>
      </c>
      <c r="I1332" s="167" t="str">
        <f>IF(E1332="謝金",VLOOKUP(E1332,支出入力表!F1333:$M$2000,6,FALSE),"")</f>
        <v/>
      </c>
      <c r="J1332" s="167" t="str">
        <f>IF(E1332="謝金",VLOOKUP(E1332,支出入力表!F1333:$M$2000,7,FALSE),"")</f>
        <v/>
      </c>
      <c r="K1332" s="168" t="str">
        <f>IF(E1332="謝金",VLOOKUP(E1332,支出入力表!F1333:$M$2000,8,FALSE),"")</f>
        <v/>
      </c>
    </row>
    <row r="1333" spans="2:11" x14ac:dyDescent="0.55000000000000004">
      <c r="B1333" s="178" t="str">
        <f>IF(E1333="謝金",支出入力表!A1334,"")</f>
        <v/>
      </c>
      <c r="C1333" s="164" t="str">
        <f>IF(E1333="謝金",支出入力表!C1334,"")</f>
        <v/>
      </c>
      <c r="D1333" s="165" t="str">
        <f>IF(支出入力表!E1334="謝金","謝金","")</f>
        <v/>
      </c>
      <c r="E1333" s="165" t="str">
        <f>IF(支出入力表!F1334="謝金","謝金","")</f>
        <v/>
      </c>
      <c r="F1333" s="164" t="str">
        <f>IF(E1333="謝金",VLOOKUP(E1333,支出入力表!F1334:$M$2000,3,FALSE),"")</f>
        <v/>
      </c>
      <c r="G1333" s="164" t="str">
        <f>IF(E1333="謝金",VLOOKUP(E1333,支出入力表!F1334:$M$2000,4,FALSE),"")</f>
        <v/>
      </c>
      <c r="H1333" s="166" t="str">
        <f>IF(E1333="謝金",VLOOKUP(E1333,支出入力表!F1334:$M$2000,5,FALSE),"")</f>
        <v/>
      </c>
      <c r="I1333" s="167" t="str">
        <f>IF(E1333="謝金",VLOOKUP(E1333,支出入力表!F1334:$M$2000,6,FALSE),"")</f>
        <v/>
      </c>
      <c r="J1333" s="167" t="str">
        <f>IF(E1333="謝金",VLOOKUP(E1333,支出入力表!F1334:$M$2000,7,FALSE),"")</f>
        <v/>
      </c>
      <c r="K1333" s="168" t="str">
        <f>IF(E1333="謝金",VLOOKUP(E1333,支出入力表!F1334:$M$2000,8,FALSE),"")</f>
        <v/>
      </c>
    </row>
    <row r="1334" spans="2:11" x14ac:dyDescent="0.55000000000000004">
      <c r="B1334" s="178" t="str">
        <f>IF(E1334="謝金",支出入力表!A1335,"")</f>
        <v/>
      </c>
      <c r="C1334" s="164" t="str">
        <f>IF(E1334="謝金",支出入力表!C1335,"")</f>
        <v/>
      </c>
      <c r="D1334" s="165" t="str">
        <f>IF(支出入力表!E1335="謝金","謝金","")</f>
        <v/>
      </c>
      <c r="E1334" s="165" t="str">
        <f>IF(支出入力表!F1335="謝金","謝金","")</f>
        <v/>
      </c>
      <c r="F1334" s="164" t="str">
        <f>IF(E1334="謝金",VLOOKUP(E1334,支出入力表!F1335:$M$2000,3,FALSE),"")</f>
        <v/>
      </c>
      <c r="G1334" s="164" t="str">
        <f>IF(E1334="謝金",VLOOKUP(E1334,支出入力表!F1335:$M$2000,4,FALSE),"")</f>
        <v/>
      </c>
      <c r="H1334" s="166" t="str">
        <f>IF(E1334="謝金",VLOOKUP(E1334,支出入力表!F1335:$M$2000,5,FALSE),"")</f>
        <v/>
      </c>
      <c r="I1334" s="167" t="str">
        <f>IF(E1334="謝金",VLOOKUP(E1334,支出入力表!F1335:$M$2000,6,FALSE),"")</f>
        <v/>
      </c>
      <c r="J1334" s="167" t="str">
        <f>IF(E1334="謝金",VLOOKUP(E1334,支出入力表!F1335:$M$2000,7,FALSE),"")</f>
        <v/>
      </c>
      <c r="K1334" s="168" t="str">
        <f>IF(E1334="謝金",VLOOKUP(E1334,支出入力表!F1335:$M$2000,8,FALSE),"")</f>
        <v/>
      </c>
    </row>
    <row r="1335" spans="2:11" x14ac:dyDescent="0.55000000000000004">
      <c r="B1335" s="178" t="str">
        <f>IF(E1335="謝金",支出入力表!A1336,"")</f>
        <v/>
      </c>
      <c r="C1335" s="164" t="str">
        <f>IF(E1335="謝金",支出入力表!C1336,"")</f>
        <v/>
      </c>
      <c r="D1335" s="165" t="str">
        <f>IF(支出入力表!E1336="謝金","謝金","")</f>
        <v/>
      </c>
      <c r="E1335" s="165" t="str">
        <f>IF(支出入力表!F1336="謝金","謝金","")</f>
        <v/>
      </c>
      <c r="F1335" s="164" t="str">
        <f>IF(E1335="謝金",VLOOKUP(E1335,支出入力表!F1336:$M$2000,3,FALSE),"")</f>
        <v/>
      </c>
      <c r="G1335" s="164" t="str">
        <f>IF(E1335="謝金",VLOOKUP(E1335,支出入力表!F1336:$M$2000,4,FALSE),"")</f>
        <v/>
      </c>
      <c r="H1335" s="166" t="str">
        <f>IF(E1335="謝金",VLOOKUP(E1335,支出入力表!F1336:$M$2000,5,FALSE),"")</f>
        <v/>
      </c>
      <c r="I1335" s="167" t="str">
        <f>IF(E1335="謝金",VLOOKUP(E1335,支出入力表!F1336:$M$2000,6,FALSE),"")</f>
        <v/>
      </c>
      <c r="J1335" s="167" t="str">
        <f>IF(E1335="謝金",VLOOKUP(E1335,支出入力表!F1336:$M$2000,7,FALSE),"")</f>
        <v/>
      </c>
      <c r="K1335" s="168" t="str">
        <f>IF(E1335="謝金",VLOOKUP(E1335,支出入力表!F1336:$M$2000,8,FALSE),"")</f>
        <v/>
      </c>
    </row>
    <row r="1336" spans="2:11" x14ac:dyDescent="0.55000000000000004">
      <c r="B1336" s="178" t="str">
        <f>IF(E1336="謝金",支出入力表!A1337,"")</f>
        <v/>
      </c>
      <c r="C1336" s="164" t="str">
        <f>IF(E1336="謝金",支出入力表!C1337,"")</f>
        <v/>
      </c>
      <c r="D1336" s="165" t="str">
        <f>IF(支出入力表!E1337="謝金","謝金","")</f>
        <v/>
      </c>
      <c r="E1336" s="165" t="str">
        <f>IF(支出入力表!F1337="謝金","謝金","")</f>
        <v/>
      </c>
      <c r="F1336" s="164" t="str">
        <f>IF(E1336="謝金",VLOOKUP(E1336,支出入力表!F1337:$M$2000,3,FALSE),"")</f>
        <v/>
      </c>
      <c r="G1336" s="164" t="str">
        <f>IF(E1336="謝金",VLOOKUP(E1336,支出入力表!F1337:$M$2000,4,FALSE),"")</f>
        <v/>
      </c>
      <c r="H1336" s="166" t="str">
        <f>IF(E1336="謝金",VLOOKUP(E1336,支出入力表!F1337:$M$2000,5,FALSE),"")</f>
        <v/>
      </c>
      <c r="I1336" s="167" t="str">
        <f>IF(E1336="謝金",VLOOKUP(E1336,支出入力表!F1337:$M$2000,6,FALSE),"")</f>
        <v/>
      </c>
      <c r="J1336" s="167" t="str">
        <f>IF(E1336="謝金",VLOOKUP(E1336,支出入力表!F1337:$M$2000,7,FALSE),"")</f>
        <v/>
      </c>
      <c r="K1336" s="168" t="str">
        <f>IF(E1336="謝金",VLOOKUP(E1336,支出入力表!F1337:$M$2000,8,FALSE),"")</f>
        <v/>
      </c>
    </row>
    <row r="1337" spans="2:11" x14ac:dyDescent="0.55000000000000004">
      <c r="B1337" s="178" t="str">
        <f>IF(E1337="謝金",支出入力表!A1338,"")</f>
        <v/>
      </c>
      <c r="C1337" s="164" t="str">
        <f>IF(E1337="謝金",支出入力表!C1338,"")</f>
        <v/>
      </c>
      <c r="D1337" s="165" t="str">
        <f>IF(支出入力表!E1338="謝金","謝金","")</f>
        <v/>
      </c>
      <c r="E1337" s="165" t="str">
        <f>IF(支出入力表!F1338="謝金","謝金","")</f>
        <v/>
      </c>
      <c r="F1337" s="164" t="str">
        <f>IF(E1337="謝金",VLOOKUP(E1337,支出入力表!F1338:$M$2000,3,FALSE),"")</f>
        <v/>
      </c>
      <c r="G1337" s="164" t="str">
        <f>IF(E1337="謝金",VLOOKUP(E1337,支出入力表!F1338:$M$2000,4,FALSE),"")</f>
        <v/>
      </c>
      <c r="H1337" s="166" t="str">
        <f>IF(E1337="謝金",VLOOKUP(E1337,支出入力表!F1338:$M$2000,5,FALSE),"")</f>
        <v/>
      </c>
      <c r="I1337" s="167" t="str">
        <f>IF(E1337="謝金",VLOOKUP(E1337,支出入力表!F1338:$M$2000,6,FALSE),"")</f>
        <v/>
      </c>
      <c r="J1337" s="167" t="str">
        <f>IF(E1337="謝金",VLOOKUP(E1337,支出入力表!F1338:$M$2000,7,FALSE),"")</f>
        <v/>
      </c>
      <c r="K1337" s="168" t="str">
        <f>IF(E1337="謝金",VLOOKUP(E1337,支出入力表!F1338:$M$2000,8,FALSE),"")</f>
        <v/>
      </c>
    </row>
    <row r="1338" spans="2:11" x14ac:dyDescent="0.55000000000000004">
      <c r="B1338" s="178" t="str">
        <f>IF(E1338="謝金",支出入力表!A1339,"")</f>
        <v/>
      </c>
      <c r="C1338" s="164" t="str">
        <f>IF(E1338="謝金",支出入力表!C1339,"")</f>
        <v/>
      </c>
      <c r="D1338" s="165" t="str">
        <f>IF(支出入力表!E1339="謝金","謝金","")</f>
        <v/>
      </c>
      <c r="E1338" s="165" t="str">
        <f>IF(支出入力表!F1339="謝金","謝金","")</f>
        <v/>
      </c>
      <c r="F1338" s="164" t="str">
        <f>IF(E1338="謝金",VLOOKUP(E1338,支出入力表!F1339:$M$2000,3,FALSE),"")</f>
        <v/>
      </c>
      <c r="G1338" s="164" t="str">
        <f>IF(E1338="謝金",VLOOKUP(E1338,支出入力表!F1339:$M$2000,4,FALSE),"")</f>
        <v/>
      </c>
      <c r="H1338" s="166" t="str">
        <f>IF(E1338="謝金",VLOOKUP(E1338,支出入力表!F1339:$M$2000,5,FALSE),"")</f>
        <v/>
      </c>
      <c r="I1338" s="167" t="str">
        <f>IF(E1338="謝金",VLOOKUP(E1338,支出入力表!F1339:$M$2000,6,FALSE),"")</f>
        <v/>
      </c>
      <c r="J1338" s="167" t="str">
        <f>IF(E1338="謝金",VLOOKUP(E1338,支出入力表!F1339:$M$2000,7,FALSE),"")</f>
        <v/>
      </c>
      <c r="K1338" s="168" t="str">
        <f>IF(E1338="謝金",VLOOKUP(E1338,支出入力表!F1339:$M$2000,8,FALSE),"")</f>
        <v/>
      </c>
    </row>
    <row r="1339" spans="2:11" x14ac:dyDescent="0.55000000000000004">
      <c r="B1339" s="178" t="str">
        <f>IF(E1339="謝金",支出入力表!A1340,"")</f>
        <v/>
      </c>
      <c r="C1339" s="164" t="str">
        <f>IF(E1339="謝金",支出入力表!C1340,"")</f>
        <v/>
      </c>
      <c r="D1339" s="165" t="str">
        <f>IF(支出入力表!E1340="謝金","謝金","")</f>
        <v/>
      </c>
      <c r="E1339" s="165" t="str">
        <f>IF(支出入力表!F1340="謝金","謝金","")</f>
        <v/>
      </c>
      <c r="F1339" s="164" t="str">
        <f>IF(E1339="謝金",VLOOKUP(E1339,支出入力表!F1340:$M$2000,3,FALSE),"")</f>
        <v/>
      </c>
      <c r="G1339" s="164" t="str">
        <f>IF(E1339="謝金",VLOOKUP(E1339,支出入力表!F1340:$M$2000,4,FALSE),"")</f>
        <v/>
      </c>
      <c r="H1339" s="166" t="str">
        <f>IF(E1339="謝金",VLOOKUP(E1339,支出入力表!F1340:$M$2000,5,FALSE),"")</f>
        <v/>
      </c>
      <c r="I1339" s="167" t="str">
        <f>IF(E1339="謝金",VLOOKUP(E1339,支出入力表!F1340:$M$2000,6,FALSE),"")</f>
        <v/>
      </c>
      <c r="J1339" s="167" t="str">
        <f>IF(E1339="謝金",VLOOKUP(E1339,支出入力表!F1340:$M$2000,7,FALSE),"")</f>
        <v/>
      </c>
      <c r="K1339" s="168" t="str">
        <f>IF(E1339="謝金",VLOOKUP(E1339,支出入力表!F1340:$M$2000,8,FALSE),"")</f>
        <v/>
      </c>
    </row>
    <row r="1340" spans="2:11" x14ac:dyDescent="0.55000000000000004">
      <c r="B1340" s="178" t="str">
        <f>IF(E1340="謝金",支出入力表!A1341,"")</f>
        <v/>
      </c>
      <c r="C1340" s="164" t="str">
        <f>IF(E1340="謝金",支出入力表!C1341,"")</f>
        <v/>
      </c>
      <c r="D1340" s="165" t="str">
        <f>IF(支出入力表!E1341="謝金","謝金","")</f>
        <v/>
      </c>
      <c r="E1340" s="165" t="str">
        <f>IF(支出入力表!F1341="謝金","謝金","")</f>
        <v/>
      </c>
      <c r="F1340" s="164" t="str">
        <f>IF(E1340="謝金",VLOOKUP(E1340,支出入力表!F1341:$M$2000,3,FALSE),"")</f>
        <v/>
      </c>
      <c r="G1340" s="164" t="str">
        <f>IF(E1340="謝金",VLOOKUP(E1340,支出入力表!F1341:$M$2000,4,FALSE),"")</f>
        <v/>
      </c>
      <c r="H1340" s="166" t="str">
        <f>IF(E1340="謝金",VLOOKUP(E1340,支出入力表!F1341:$M$2000,5,FALSE),"")</f>
        <v/>
      </c>
      <c r="I1340" s="167" t="str">
        <f>IF(E1340="謝金",VLOOKUP(E1340,支出入力表!F1341:$M$2000,6,FALSE),"")</f>
        <v/>
      </c>
      <c r="J1340" s="167" t="str">
        <f>IF(E1340="謝金",VLOOKUP(E1340,支出入力表!F1341:$M$2000,7,FALSE),"")</f>
        <v/>
      </c>
      <c r="K1340" s="168" t="str">
        <f>IF(E1340="謝金",VLOOKUP(E1340,支出入力表!F1341:$M$2000,8,FALSE),"")</f>
        <v/>
      </c>
    </row>
    <row r="1341" spans="2:11" x14ac:dyDescent="0.55000000000000004">
      <c r="B1341" s="178" t="str">
        <f>IF(E1341="謝金",支出入力表!A1342,"")</f>
        <v/>
      </c>
      <c r="C1341" s="164" t="str">
        <f>IF(E1341="謝金",支出入力表!C1342,"")</f>
        <v/>
      </c>
      <c r="D1341" s="165" t="str">
        <f>IF(支出入力表!E1342="謝金","謝金","")</f>
        <v/>
      </c>
      <c r="E1341" s="165" t="str">
        <f>IF(支出入力表!F1342="謝金","謝金","")</f>
        <v/>
      </c>
      <c r="F1341" s="164" t="str">
        <f>IF(E1341="謝金",VLOOKUP(E1341,支出入力表!F1342:$M$2000,3,FALSE),"")</f>
        <v/>
      </c>
      <c r="G1341" s="164" t="str">
        <f>IF(E1341="謝金",VLOOKUP(E1341,支出入力表!F1342:$M$2000,4,FALSE),"")</f>
        <v/>
      </c>
      <c r="H1341" s="166" t="str">
        <f>IF(E1341="謝金",VLOOKUP(E1341,支出入力表!F1342:$M$2000,5,FALSE),"")</f>
        <v/>
      </c>
      <c r="I1341" s="167" t="str">
        <f>IF(E1341="謝金",VLOOKUP(E1341,支出入力表!F1342:$M$2000,6,FALSE),"")</f>
        <v/>
      </c>
      <c r="J1341" s="167" t="str">
        <f>IF(E1341="謝金",VLOOKUP(E1341,支出入力表!F1342:$M$2000,7,FALSE),"")</f>
        <v/>
      </c>
      <c r="K1341" s="168" t="str">
        <f>IF(E1341="謝金",VLOOKUP(E1341,支出入力表!F1342:$M$2000,8,FALSE),"")</f>
        <v/>
      </c>
    </row>
    <row r="1342" spans="2:11" x14ac:dyDescent="0.55000000000000004">
      <c r="B1342" s="178" t="str">
        <f>IF(E1342="謝金",支出入力表!A1343,"")</f>
        <v/>
      </c>
      <c r="C1342" s="164" t="str">
        <f>IF(E1342="謝金",支出入力表!C1343,"")</f>
        <v/>
      </c>
      <c r="D1342" s="165" t="str">
        <f>IF(支出入力表!E1343="謝金","謝金","")</f>
        <v/>
      </c>
      <c r="E1342" s="165" t="str">
        <f>IF(支出入力表!F1343="謝金","謝金","")</f>
        <v/>
      </c>
      <c r="F1342" s="164" t="str">
        <f>IF(E1342="謝金",VLOOKUP(E1342,支出入力表!F1343:$M$2000,3,FALSE),"")</f>
        <v/>
      </c>
      <c r="G1342" s="164" t="str">
        <f>IF(E1342="謝金",VLOOKUP(E1342,支出入力表!F1343:$M$2000,4,FALSE),"")</f>
        <v/>
      </c>
      <c r="H1342" s="166" t="str">
        <f>IF(E1342="謝金",VLOOKUP(E1342,支出入力表!F1343:$M$2000,5,FALSE),"")</f>
        <v/>
      </c>
      <c r="I1342" s="167" t="str">
        <f>IF(E1342="謝金",VLOOKUP(E1342,支出入力表!F1343:$M$2000,6,FALSE),"")</f>
        <v/>
      </c>
      <c r="J1342" s="167" t="str">
        <f>IF(E1342="謝金",VLOOKUP(E1342,支出入力表!F1343:$M$2000,7,FALSE),"")</f>
        <v/>
      </c>
      <c r="K1342" s="168" t="str">
        <f>IF(E1342="謝金",VLOOKUP(E1342,支出入力表!F1343:$M$2000,8,FALSE),"")</f>
        <v/>
      </c>
    </row>
    <row r="1343" spans="2:11" x14ac:dyDescent="0.55000000000000004">
      <c r="B1343" s="178" t="str">
        <f>IF(E1343="謝金",支出入力表!A1344,"")</f>
        <v/>
      </c>
      <c r="C1343" s="164" t="str">
        <f>IF(E1343="謝金",支出入力表!C1344,"")</f>
        <v/>
      </c>
      <c r="D1343" s="165" t="str">
        <f>IF(支出入力表!E1344="謝金","謝金","")</f>
        <v/>
      </c>
      <c r="E1343" s="165" t="str">
        <f>IF(支出入力表!F1344="謝金","謝金","")</f>
        <v/>
      </c>
      <c r="F1343" s="164" t="str">
        <f>IF(E1343="謝金",VLOOKUP(E1343,支出入力表!F1344:$M$2000,3,FALSE),"")</f>
        <v/>
      </c>
      <c r="G1343" s="164" t="str">
        <f>IF(E1343="謝金",VLOOKUP(E1343,支出入力表!F1344:$M$2000,4,FALSE),"")</f>
        <v/>
      </c>
      <c r="H1343" s="166" t="str">
        <f>IF(E1343="謝金",VLOOKUP(E1343,支出入力表!F1344:$M$2000,5,FALSE),"")</f>
        <v/>
      </c>
      <c r="I1343" s="167" t="str">
        <f>IF(E1343="謝金",VLOOKUP(E1343,支出入力表!F1344:$M$2000,6,FALSE),"")</f>
        <v/>
      </c>
      <c r="J1343" s="167" t="str">
        <f>IF(E1343="謝金",VLOOKUP(E1343,支出入力表!F1344:$M$2000,7,FALSE),"")</f>
        <v/>
      </c>
      <c r="K1343" s="168" t="str">
        <f>IF(E1343="謝金",VLOOKUP(E1343,支出入力表!F1344:$M$2000,8,FALSE),"")</f>
        <v/>
      </c>
    </row>
    <row r="1344" spans="2:11" x14ac:dyDescent="0.55000000000000004">
      <c r="B1344" s="178" t="str">
        <f>IF(E1344="謝金",支出入力表!A1345,"")</f>
        <v/>
      </c>
      <c r="C1344" s="164" t="str">
        <f>IF(E1344="謝金",支出入力表!C1345,"")</f>
        <v/>
      </c>
      <c r="D1344" s="165" t="str">
        <f>IF(支出入力表!E1345="謝金","謝金","")</f>
        <v/>
      </c>
      <c r="E1344" s="165" t="str">
        <f>IF(支出入力表!F1345="謝金","謝金","")</f>
        <v/>
      </c>
      <c r="F1344" s="164" t="str">
        <f>IF(E1344="謝金",VLOOKUP(E1344,支出入力表!F1345:$M$2000,3,FALSE),"")</f>
        <v/>
      </c>
      <c r="G1344" s="164" t="str">
        <f>IF(E1344="謝金",VLOOKUP(E1344,支出入力表!F1345:$M$2000,4,FALSE),"")</f>
        <v/>
      </c>
      <c r="H1344" s="166" t="str">
        <f>IF(E1344="謝金",VLOOKUP(E1344,支出入力表!F1345:$M$2000,5,FALSE),"")</f>
        <v/>
      </c>
      <c r="I1344" s="167" t="str">
        <f>IF(E1344="謝金",VLOOKUP(E1344,支出入力表!F1345:$M$2000,6,FALSE),"")</f>
        <v/>
      </c>
      <c r="J1344" s="167" t="str">
        <f>IF(E1344="謝金",VLOOKUP(E1344,支出入力表!F1345:$M$2000,7,FALSE),"")</f>
        <v/>
      </c>
      <c r="K1344" s="168" t="str">
        <f>IF(E1344="謝金",VLOOKUP(E1344,支出入力表!F1345:$M$2000,8,FALSE),"")</f>
        <v/>
      </c>
    </row>
    <row r="1345" spans="2:11" x14ac:dyDescent="0.55000000000000004">
      <c r="B1345" s="178" t="str">
        <f>IF(E1345="謝金",支出入力表!A1346,"")</f>
        <v/>
      </c>
      <c r="C1345" s="164" t="str">
        <f>IF(E1345="謝金",支出入力表!C1346,"")</f>
        <v/>
      </c>
      <c r="D1345" s="165" t="str">
        <f>IF(支出入力表!E1346="謝金","謝金","")</f>
        <v/>
      </c>
      <c r="E1345" s="165" t="str">
        <f>IF(支出入力表!F1346="謝金","謝金","")</f>
        <v/>
      </c>
      <c r="F1345" s="164" t="str">
        <f>IF(E1345="謝金",VLOOKUP(E1345,支出入力表!F1346:$M$2000,3,FALSE),"")</f>
        <v/>
      </c>
      <c r="G1345" s="164" t="str">
        <f>IF(E1345="謝金",VLOOKUP(E1345,支出入力表!F1346:$M$2000,4,FALSE),"")</f>
        <v/>
      </c>
      <c r="H1345" s="166" t="str">
        <f>IF(E1345="謝金",VLOOKUP(E1345,支出入力表!F1346:$M$2000,5,FALSE),"")</f>
        <v/>
      </c>
      <c r="I1345" s="167" t="str">
        <f>IF(E1345="謝金",VLOOKUP(E1345,支出入力表!F1346:$M$2000,6,FALSE),"")</f>
        <v/>
      </c>
      <c r="J1345" s="167" t="str">
        <f>IF(E1345="謝金",VLOOKUP(E1345,支出入力表!F1346:$M$2000,7,FALSE),"")</f>
        <v/>
      </c>
      <c r="K1345" s="168" t="str">
        <f>IF(E1345="謝金",VLOOKUP(E1345,支出入力表!F1346:$M$2000,8,FALSE),"")</f>
        <v/>
      </c>
    </row>
    <row r="1346" spans="2:11" x14ac:dyDescent="0.55000000000000004">
      <c r="B1346" s="178" t="str">
        <f>IF(E1346="謝金",支出入力表!A1347,"")</f>
        <v/>
      </c>
      <c r="C1346" s="164" t="str">
        <f>IF(E1346="謝金",支出入力表!C1347,"")</f>
        <v/>
      </c>
      <c r="D1346" s="165" t="str">
        <f>IF(支出入力表!E1347="謝金","謝金","")</f>
        <v/>
      </c>
      <c r="E1346" s="165" t="str">
        <f>IF(支出入力表!F1347="謝金","謝金","")</f>
        <v/>
      </c>
      <c r="F1346" s="164" t="str">
        <f>IF(E1346="謝金",VLOOKUP(E1346,支出入力表!F1347:$M$2000,3,FALSE),"")</f>
        <v/>
      </c>
      <c r="G1346" s="164" t="str">
        <f>IF(E1346="謝金",VLOOKUP(E1346,支出入力表!F1347:$M$2000,4,FALSE),"")</f>
        <v/>
      </c>
      <c r="H1346" s="166" t="str">
        <f>IF(E1346="謝金",VLOOKUP(E1346,支出入力表!F1347:$M$2000,5,FALSE),"")</f>
        <v/>
      </c>
      <c r="I1346" s="167" t="str">
        <f>IF(E1346="謝金",VLOOKUP(E1346,支出入力表!F1347:$M$2000,6,FALSE),"")</f>
        <v/>
      </c>
      <c r="J1346" s="167" t="str">
        <f>IF(E1346="謝金",VLOOKUP(E1346,支出入力表!F1347:$M$2000,7,FALSE),"")</f>
        <v/>
      </c>
      <c r="K1346" s="168" t="str">
        <f>IF(E1346="謝金",VLOOKUP(E1346,支出入力表!F1347:$M$2000,8,FALSE),"")</f>
        <v/>
      </c>
    </row>
    <row r="1347" spans="2:11" x14ac:dyDescent="0.55000000000000004">
      <c r="B1347" s="178" t="str">
        <f>IF(E1347="謝金",支出入力表!A1348,"")</f>
        <v/>
      </c>
      <c r="C1347" s="164" t="str">
        <f>IF(E1347="謝金",支出入力表!C1348,"")</f>
        <v/>
      </c>
      <c r="D1347" s="165" t="str">
        <f>IF(支出入力表!E1348="謝金","謝金","")</f>
        <v/>
      </c>
      <c r="E1347" s="165" t="str">
        <f>IF(支出入力表!F1348="謝金","謝金","")</f>
        <v/>
      </c>
      <c r="F1347" s="164" t="str">
        <f>IF(E1347="謝金",VLOOKUP(E1347,支出入力表!F1348:$M$2000,3,FALSE),"")</f>
        <v/>
      </c>
      <c r="G1347" s="164" t="str">
        <f>IF(E1347="謝金",VLOOKUP(E1347,支出入力表!F1348:$M$2000,4,FALSE),"")</f>
        <v/>
      </c>
      <c r="H1347" s="166" t="str">
        <f>IF(E1347="謝金",VLOOKUP(E1347,支出入力表!F1348:$M$2000,5,FALSE),"")</f>
        <v/>
      </c>
      <c r="I1347" s="167" t="str">
        <f>IF(E1347="謝金",VLOOKUP(E1347,支出入力表!F1348:$M$2000,6,FALSE),"")</f>
        <v/>
      </c>
      <c r="J1347" s="167" t="str">
        <f>IF(E1347="謝金",VLOOKUP(E1347,支出入力表!F1348:$M$2000,7,FALSE),"")</f>
        <v/>
      </c>
      <c r="K1347" s="168" t="str">
        <f>IF(E1347="謝金",VLOOKUP(E1347,支出入力表!F1348:$M$2000,8,FALSE),"")</f>
        <v/>
      </c>
    </row>
    <row r="1348" spans="2:11" x14ac:dyDescent="0.55000000000000004">
      <c r="B1348" s="178" t="str">
        <f>IF(E1348="謝金",支出入力表!A1349,"")</f>
        <v/>
      </c>
      <c r="C1348" s="164" t="str">
        <f>IF(E1348="謝金",支出入力表!C1349,"")</f>
        <v/>
      </c>
      <c r="D1348" s="165" t="str">
        <f>IF(支出入力表!E1349="謝金","謝金","")</f>
        <v/>
      </c>
      <c r="E1348" s="165" t="str">
        <f>IF(支出入力表!F1349="謝金","謝金","")</f>
        <v/>
      </c>
      <c r="F1348" s="164" t="str">
        <f>IF(E1348="謝金",VLOOKUP(E1348,支出入力表!F1349:$M$2000,3,FALSE),"")</f>
        <v/>
      </c>
      <c r="G1348" s="164" t="str">
        <f>IF(E1348="謝金",VLOOKUP(E1348,支出入力表!F1349:$M$2000,4,FALSE),"")</f>
        <v/>
      </c>
      <c r="H1348" s="166" t="str">
        <f>IF(E1348="謝金",VLOOKUP(E1348,支出入力表!F1349:$M$2000,5,FALSE),"")</f>
        <v/>
      </c>
      <c r="I1348" s="167" t="str">
        <f>IF(E1348="謝金",VLOOKUP(E1348,支出入力表!F1349:$M$2000,6,FALSE),"")</f>
        <v/>
      </c>
      <c r="J1348" s="167" t="str">
        <f>IF(E1348="謝金",VLOOKUP(E1348,支出入力表!F1349:$M$2000,7,FALSE),"")</f>
        <v/>
      </c>
      <c r="K1348" s="168" t="str">
        <f>IF(E1348="謝金",VLOOKUP(E1348,支出入力表!F1349:$M$2000,8,FALSE),"")</f>
        <v/>
      </c>
    </row>
    <row r="1349" spans="2:11" x14ac:dyDescent="0.55000000000000004">
      <c r="B1349" s="178" t="str">
        <f>IF(E1349="謝金",支出入力表!A1350,"")</f>
        <v/>
      </c>
      <c r="C1349" s="164" t="str">
        <f>IF(E1349="謝金",支出入力表!C1350,"")</f>
        <v/>
      </c>
      <c r="D1349" s="165" t="str">
        <f>IF(支出入力表!E1350="謝金","謝金","")</f>
        <v/>
      </c>
      <c r="E1349" s="165" t="str">
        <f>IF(支出入力表!F1350="謝金","謝金","")</f>
        <v/>
      </c>
      <c r="F1349" s="164" t="str">
        <f>IF(E1349="謝金",VLOOKUP(E1349,支出入力表!F1350:$M$2000,3,FALSE),"")</f>
        <v/>
      </c>
      <c r="G1349" s="164" t="str">
        <f>IF(E1349="謝金",VLOOKUP(E1349,支出入力表!F1350:$M$2000,4,FALSE),"")</f>
        <v/>
      </c>
      <c r="H1349" s="166" t="str">
        <f>IF(E1349="謝金",VLOOKUP(E1349,支出入力表!F1350:$M$2000,5,FALSE),"")</f>
        <v/>
      </c>
      <c r="I1349" s="167" t="str">
        <f>IF(E1349="謝金",VLOOKUP(E1349,支出入力表!F1350:$M$2000,6,FALSE),"")</f>
        <v/>
      </c>
      <c r="J1349" s="167" t="str">
        <f>IF(E1349="謝金",VLOOKUP(E1349,支出入力表!F1350:$M$2000,7,FALSE),"")</f>
        <v/>
      </c>
      <c r="K1349" s="168" t="str">
        <f>IF(E1349="謝金",VLOOKUP(E1349,支出入力表!F1350:$M$2000,8,FALSE),"")</f>
        <v/>
      </c>
    </row>
    <row r="1350" spans="2:11" x14ac:dyDescent="0.55000000000000004">
      <c r="B1350" s="178" t="str">
        <f>IF(E1350="謝金",支出入力表!A1351,"")</f>
        <v/>
      </c>
      <c r="C1350" s="164" t="str">
        <f>IF(E1350="謝金",支出入力表!C1351,"")</f>
        <v/>
      </c>
      <c r="D1350" s="165" t="str">
        <f>IF(支出入力表!E1351="謝金","謝金","")</f>
        <v/>
      </c>
      <c r="E1350" s="165" t="str">
        <f>IF(支出入力表!F1351="謝金","謝金","")</f>
        <v/>
      </c>
      <c r="F1350" s="164" t="str">
        <f>IF(E1350="謝金",VLOOKUP(E1350,支出入力表!F1351:$M$2000,3,FALSE),"")</f>
        <v/>
      </c>
      <c r="G1350" s="164" t="str">
        <f>IF(E1350="謝金",VLOOKUP(E1350,支出入力表!F1351:$M$2000,4,FALSE),"")</f>
        <v/>
      </c>
      <c r="H1350" s="166" t="str">
        <f>IF(E1350="謝金",VLOOKUP(E1350,支出入力表!F1351:$M$2000,5,FALSE),"")</f>
        <v/>
      </c>
      <c r="I1350" s="167" t="str">
        <f>IF(E1350="謝金",VLOOKUP(E1350,支出入力表!F1351:$M$2000,6,FALSE),"")</f>
        <v/>
      </c>
      <c r="J1350" s="167" t="str">
        <f>IF(E1350="謝金",VLOOKUP(E1350,支出入力表!F1351:$M$2000,7,FALSE),"")</f>
        <v/>
      </c>
      <c r="K1350" s="168" t="str">
        <f>IF(E1350="謝金",VLOOKUP(E1350,支出入力表!F1351:$M$2000,8,FALSE),"")</f>
        <v/>
      </c>
    </row>
    <row r="1351" spans="2:11" x14ac:dyDescent="0.55000000000000004">
      <c r="B1351" s="178" t="str">
        <f>IF(E1351="謝金",支出入力表!A1352,"")</f>
        <v/>
      </c>
      <c r="C1351" s="164" t="str">
        <f>IF(E1351="謝金",支出入力表!C1352,"")</f>
        <v/>
      </c>
      <c r="D1351" s="165" t="str">
        <f>IF(支出入力表!E1352="謝金","謝金","")</f>
        <v/>
      </c>
      <c r="E1351" s="165" t="str">
        <f>IF(支出入力表!F1352="謝金","謝金","")</f>
        <v/>
      </c>
      <c r="F1351" s="164" t="str">
        <f>IF(E1351="謝金",VLOOKUP(E1351,支出入力表!F1352:$M$2000,3,FALSE),"")</f>
        <v/>
      </c>
      <c r="G1351" s="164" t="str">
        <f>IF(E1351="謝金",VLOOKUP(E1351,支出入力表!F1352:$M$2000,4,FALSE),"")</f>
        <v/>
      </c>
      <c r="H1351" s="166" t="str">
        <f>IF(E1351="謝金",VLOOKUP(E1351,支出入力表!F1352:$M$2000,5,FALSE),"")</f>
        <v/>
      </c>
      <c r="I1351" s="167" t="str">
        <f>IF(E1351="謝金",VLOOKUP(E1351,支出入力表!F1352:$M$2000,6,FALSE),"")</f>
        <v/>
      </c>
      <c r="J1351" s="167" t="str">
        <f>IF(E1351="謝金",VLOOKUP(E1351,支出入力表!F1352:$M$2000,7,FALSE),"")</f>
        <v/>
      </c>
      <c r="K1351" s="168" t="str">
        <f>IF(E1351="謝金",VLOOKUP(E1351,支出入力表!F1352:$M$2000,8,FALSE),"")</f>
        <v/>
      </c>
    </row>
    <row r="1352" spans="2:11" x14ac:dyDescent="0.55000000000000004">
      <c r="B1352" s="178" t="str">
        <f>IF(E1352="謝金",支出入力表!A1353,"")</f>
        <v/>
      </c>
      <c r="C1352" s="164" t="str">
        <f>IF(E1352="謝金",支出入力表!C1353,"")</f>
        <v/>
      </c>
      <c r="D1352" s="165" t="str">
        <f>IF(支出入力表!E1353="謝金","謝金","")</f>
        <v/>
      </c>
      <c r="E1352" s="165" t="str">
        <f>IF(支出入力表!F1353="謝金","謝金","")</f>
        <v/>
      </c>
      <c r="F1352" s="164" t="str">
        <f>IF(E1352="謝金",VLOOKUP(E1352,支出入力表!F1353:$M$2000,3,FALSE),"")</f>
        <v/>
      </c>
      <c r="G1352" s="164" t="str">
        <f>IF(E1352="謝金",VLOOKUP(E1352,支出入力表!F1353:$M$2000,4,FALSE),"")</f>
        <v/>
      </c>
      <c r="H1352" s="166" t="str">
        <f>IF(E1352="謝金",VLOOKUP(E1352,支出入力表!F1353:$M$2000,5,FALSE),"")</f>
        <v/>
      </c>
      <c r="I1352" s="167" t="str">
        <f>IF(E1352="謝金",VLOOKUP(E1352,支出入力表!F1353:$M$2000,6,FALSE),"")</f>
        <v/>
      </c>
      <c r="J1352" s="167" t="str">
        <f>IF(E1352="謝金",VLOOKUP(E1352,支出入力表!F1353:$M$2000,7,FALSE),"")</f>
        <v/>
      </c>
      <c r="K1352" s="168" t="str">
        <f>IF(E1352="謝金",VLOOKUP(E1352,支出入力表!F1353:$M$2000,8,FALSE),"")</f>
        <v/>
      </c>
    </row>
    <row r="1353" spans="2:11" x14ac:dyDescent="0.55000000000000004">
      <c r="B1353" s="178" t="str">
        <f>IF(E1353="謝金",支出入力表!A1354,"")</f>
        <v/>
      </c>
      <c r="C1353" s="164" t="str">
        <f>IF(E1353="謝金",支出入力表!C1354,"")</f>
        <v/>
      </c>
      <c r="D1353" s="165" t="str">
        <f>IF(支出入力表!E1354="謝金","謝金","")</f>
        <v/>
      </c>
      <c r="E1353" s="165" t="str">
        <f>IF(支出入力表!F1354="謝金","謝金","")</f>
        <v/>
      </c>
      <c r="F1353" s="164" t="str">
        <f>IF(E1353="謝金",VLOOKUP(E1353,支出入力表!F1354:$M$2000,3,FALSE),"")</f>
        <v/>
      </c>
      <c r="G1353" s="164" t="str">
        <f>IF(E1353="謝金",VLOOKUP(E1353,支出入力表!F1354:$M$2000,4,FALSE),"")</f>
        <v/>
      </c>
      <c r="H1353" s="166" t="str">
        <f>IF(E1353="謝金",VLOOKUP(E1353,支出入力表!F1354:$M$2000,5,FALSE),"")</f>
        <v/>
      </c>
      <c r="I1353" s="167" t="str">
        <f>IF(E1353="謝金",VLOOKUP(E1353,支出入力表!F1354:$M$2000,6,FALSE),"")</f>
        <v/>
      </c>
      <c r="J1353" s="167" t="str">
        <f>IF(E1353="謝金",VLOOKUP(E1353,支出入力表!F1354:$M$2000,7,FALSE),"")</f>
        <v/>
      </c>
      <c r="K1353" s="168" t="str">
        <f>IF(E1353="謝金",VLOOKUP(E1353,支出入力表!F1354:$M$2000,8,FALSE),"")</f>
        <v/>
      </c>
    </row>
    <row r="1354" spans="2:11" x14ac:dyDescent="0.55000000000000004">
      <c r="B1354" s="178" t="str">
        <f>IF(E1354="謝金",支出入力表!A1355,"")</f>
        <v/>
      </c>
      <c r="C1354" s="164" t="str">
        <f>IF(E1354="謝金",支出入力表!C1355,"")</f>
        <v/>
      </c>
      <c r="D1354" s="165" t="str">
        <f>IF(支出入力表!E1355="謝金","謝金","")</f>
        <v/>
      </c>
      <c r="E1354" s="165" t="str">
        <f>IF(支出入力表!F1355="謝金","謝金","")</f>
        <v/>
      </c>
      <c r="F1354" s="164" t="str">
        <f>IF(E1354="謝金",VLOOKUP(E1354,支出入力表!F1355:$M$2000,3,FALSE),"")</f>
        <v/>
      </c>
      <c r="G1354" s="164" t="str">
        <f>IF(E1354="謝金",VLOOKUP(E1354,支出入力表!F1355:$M$2000,4,FALSE),"")</f>
        <v/>
      </c>
      <c r="H1354" s="166" t="str">
        <f>IF(E1354="謝金",VLOOKUP(E1354,支出入力表!F1355:$M$2000,5,FALSE),"")</f>
        <v/>
      </c>
      <c r="I1354" s="167" t="str">
        <f>IF(E1354="謝金",VLOOKUP(E1354,支出入力表!F1355:$M$2000,6,FALSE),"")</f>
        <v/>
      </c>
      <c r="J1354" s="167" t="str">
        <f>IF(E1354="謝金",VLOOKUP(E1354,支出入力表!F1355:$M$2000,7,FALSE),"")</f>
        <v/>
      </c>
      <c r="K1354" s="168" t="str">
        <f>IF(E1354="謝金",VLOOKUP(E1354,支出入力表!F1355:$M$2000,8,FALSE),"")</f>
        <v/>
      </c>
    </row>
    <row r="1355" spans="2:11" x14ac:dyDescent="0.55000000000000004">
      <c r="B1355" s="178" t="str">
        <f>IF(E1355="謝金",支出入力表!A1356,"")</f>
        <v/>
      </c>
      <c r="C1355" s="164" t="str">
        <f>IF(E1355="謝金",支出入力表!C1356,"")</f>
        <v/>
      </c>
      <c r="D1355" s="165" t="str">
        <f>IF(支出入力表!E1356="謝金","謝金","")</f>
        <v/>
      </c>
      <c r="E1355" s="165" t="str">
        <f>IF(支出入力表!F1356="謝金","謝金","")</f>
        <v/>
      </c>
      <c r="F1355" s="164" t="str">
        <f>IF(E1355="謝金",VLOOKUP(E1355,支出入力表!F1356:$M$2000,3,FALSE),"")</f>
        <v/>
      </c>
      <c r="G1355" s="164" t="str">
        <f>IF(E1355="謝金",VLOOKUP(E1355,支出入力表!F1356:$M$2000,4,FALSE),"")</f>
        <v/>
      </c>
      <c r="H1355" s="166" t="str">
        <f>IF(E1355="謝金",VLOOKUP(E1355,支出入力表!F1356:$M$2000,5,FALSE),"")</f>
        <v/>
      </c>
      <c r="I1355" s="167" t="str">
        <f>IF(E1355="謝金",VLOOKUP(E1355,支出入力表!F1356:$M$2000,6,FALSE),"")</f>
        <v/>
      </c>
      <c r="J1355" s="167" t="str">
        <f>IF(E1355="謝金",VLOOKUP(E1355,支出入力表!F1356:$M$2000,7,FALSE),"")</f>
        <v/>
      </c>
      <c r="K1355" s="168" t="str">
        <f>IF(E1355="謝金",VLOOKUP(E1355,支出入力表!F1356:$M$2000,8,FALSE),"")</f>
        <v/>
      </c>
    </row>
    <row r="1356" spans="2:11" x14ac:dyDescent="0.55000000000000004">
      <c r="B1356" s="178" t="str">
        <f>IF(E1356="謝金",支出入力表!A1357,"")</f>
        <v/>
      </c>
      <c r="C1356" s="164" t="str">
        <f>IF(E1356="謝金",支出入力表!C1357,"")</f>
        <v/>
      </c>
      <c r="D1356" s="165" t="str">
        <f>IF(支出入力表!E1357="謝金","謝金","")</f>
        <v/>
      </c>
      <c r="E1356" s="165" t="str">
        <f>IF(支出入力表!F1357="謝金","謝金","")</f>
        <v/>
      </c>
      <c r="F1356" s="164" t="str">
        <f>IF(E1356="謝金",VLOOKUP(E1356,支出入力表!F1357:$M$2000,3,FALSE),"")</f>
        <v/>
      </c>
      <c r="G1356" s="164" t="str">
        <f>IF(E1356="謝金",VLOOKUP(E1356,支出入力表!F1357:$M$2000,4,FALSE),"")</f>
        <v/>
      </c>
      <c r="H1356" s="166" t="str">
        <f>IF(E1356="謝金",VLOOKUP(E1356,支出入力表!F1357:$M$2000,5,FALSE),"")</f>
        <v/>
      </c>
      <c r="I1356" s="167" t="str">
        <f>IF(E1356="謝金",VLOOKUP(E1356,支出入力表!F1357:$M$2000,6,FALSE),"")</f>
        <v/>
      </c>
      <c r="J1356" s="167" t="str">
        <f>IF(E1356="謝金",VLOOKUP(E1356,支出入力表!F1357:$M$2000,7,FALSE),"")</f>
        <v/>
      </c>
      <c r="K1356" s="168" t="str">
        <f>IF(E1356="謝金",VLOOKUP(E1356,支出入力表!F1357:$M$2000,8,FALSE),"")</f>
        <v/>
      </c>
    </row>
    <row r="1357" spans="2:11" x14ac:dyDescent="0.55000000000000004">
      <c r="B1357" s="178" t="str">
        <f>IF(E1357="謝金",支出入力表!A1358,"")</f>
        <v/>
      </c>
      <c r="C1357" s="164" t="str">
        <f>IF(E1357="謝金",支出入力表!C1358,"")</f>
        <v/>
      </c>
      <c r="D1357" s="165" t="str">
        <f>IF(支出入力表!E1358="謝金","謝金","")</f>
        <v/>
      </c>
      <c r="E1357" s="165" t="str">
        <f>IF(支出入力表!F1358="謝金","謝金","")</f>
        <v/>
      </c>
      <c r="F1357" s="164" t="str">
        <f>IF(E1357="謝金",VLOOKUP(E1357,支出入力表!F1358:$M$2000,3,FALSE),"")</f>
        <v/>
      </c>
      <c r="G1357" s="164" t="str">
        <f>IF(E1357="謝金",VLOOKUP(E1357,支出入力表!F1358:$M$2000,4,FALSE),"")</f>
        <v/>
      </c>
      <c r="H1357" s="166" t="str">
        <f>IF(E1357="謝金",VLOOKUP(E1357,支出入力表!F1358:$M$2000,5,FALSE),"")</f>
        <v/>
      </c>
      <c r="I1357" s="167" t="str">
        <f>IF(E1357="謝金",VLOOKUP(E1357,支出入力表!F1358:$M$2000,6,FALSE),"")</f>
        <v/>
      </c>
      <c r="J1357" s="167" t="str">
        <f>IF(E1357="謝金",VLOOKUP(E1357,支出入力表!F1358:$M$2000,7,FALSE),"")</f>
        <v/>
      </c>
      <c r="K1357" s="168" t="str">
        <f>IF(E1357="謝金",VLOOKUP(E1357,支出入力表!F1358:$M$2000,8,FALSE),"")</f>
        <v/>
      </c>
    </row>
    <row r="1358" spans="2:11" x14ac:dyDescent="0.55000000000000004">
      <c r="B1358" s="178" t="str">
        <f>IF(E1358="謝金",支出入力表!A1359,"")</f>
        <v/>
      </c>
      <c r="C1358" s="164" t="str">
        <f>IF(E1358="謝金",支出入力表!C1359,"")</f>
        <v/>
      </c>
      <c r="D1358" s="165" t="str">
        <f>IF(支出入力表!E1359="謝金","謝金","")</f>
        <v/>
      </c>
      <c r="E1358" s="165" t="str">
        <f>IF(支出入力表!F1359="謝金","謝金","")</f>
        <v/>
      </c>
      <c r="F1358" s="164" t="str">
        <f>IF(E1358="謝金",VLOOKUP(E1358,支出入力表!F1359:$M$2000,3,FALSE),"")</f>
        <v/>
      </c>
      <c r="G1358" s="164" t="str">
        <f>IF(E1358="謝金",VLOOKUP(E1358,支出入力表!F1359:$M$2000,4,FALSE),"")</f>
        <v/>
      </c>
      <c r="H1358" s="166" t="str">
        <f>IF(E1358="謝金",VLOOKUP(E1358,支出入力表!F1359:$M$2000,5,FALSE),"")</f>
        <v/>
      </c>
      <c r="I1358" s="167" t="str">
        <f>IF(E1358="謝金",VLOOKUP(E1358,支出入力表!F1359:$M$2000,6,FALSE),"")</f>
        <v/>
      </c>
      <c r="J1358" s="167" t="str">
        <f>IF(E1358="謝金",VLOOKUP(E1358,支出入力表!F1359:$M$2000,7,FALSE),"")</f>
        <v/>
      </c>
      <c r="K1358" s="168" t="str">
        <f>IF(E1358="謝金",VLOOKUP(E1358,支出入力表!F1359:$M$2000,8,FALSE),"")</f>
        <v/>
      </c>
    </row>
    <row r="1359" spans="2:11" x14ac:dyDescent="0.55000000000000004">
      <c r="B1359" s="178" t="str">
        <f>IF(E1359="謝金",支出入力表!A1360,"")</f>
        <v/>
      </c>
      <c r="C1359" s="164" t="str">
        <f>IF(E1359="謝金",支出入力表!C1360,"")</f>
        <v/>
      </c>
      <c r="D1359" s="165" t="str">
        <f>IF(支出入力表!E1360="謝金","謝金","")</f>
        <v/>
      </c>
      <c r="E1359" s="165" t="str">
        <f>IF(支出入力表!F1360="謝金","謝金","")</f>
        <v/>
      </c>
      <c r="F1359" s="164" t="str">
        <f>IF(E1359="謝金",VLOOKUP(E1359,支出入力表!F1360:$M$2000,3,FALSE),"")</f>
        <v/>
      </c>
      <c r="G1359" s="164" t="str">
        <f>IF(E1359="謝金",VLOOKUP(E1359,支出入力表!F1360:$M$2000,4,FALSE),"")</f>
        <v/>
      </c>
      <c r="H1359" s="166" t="str">
        <f>IF(E1359="謝金",VLOOKUP(E1359,支出入力表!F1360:$M$2000,5,FALSE),"")</f>
        <v/>
      </c>
      <c r="I1359" s="167" t="str">
        <f>IF(E1359="謝金",VLOOKUP(E1359,支出入力表!F1360:$M$2000,6,FALSE),"")</f>
        <v/>
      </c>
      <c r="J1359" s="167" t="str">
        <f>IF(E1359="謝金",VLOOKUP(E1359,支出入力表!F1360:$M$2000,7,FALSE),"")</f>
        <v/>
      </c>
      <c r="K1359" s="168" t="str">
        <f>IF(E1359="謝金",VLOOKUP(E1359,支出入力表!F1360:$M$2000,8,FALSE),"")</f>
        <v/>
      </c>
    </row>
    <row r="1360" spans="2:11" x14ac:dyDescent="0.55000000000000004">
      <c r="B1360" s="178" t="str">
        <f>IF(E1360="謝金",支出入力表!A1361,"")</f>
        <v/>
      </c>
      <c r="C1360" s="164" t="str">
        <f>IF(E1360="謝金",支出入力表!C1361,"")</f>
        <v/>
      </c>
      <c r="D1360" s="165" t="str">
        <f>IF(支出入力表!E1361="謝金","謝金","")</f>
        <v/>
      </c>
      <c r="E1360" s="165" t="str">
        <f>IF(支出入力表!F1361="謝金","謝金","")</f>
        <v/>
      </c>
      <c r="F1360" s="164" t="str">
        <f>IF(E1360="謝金",VLOOKUP(E1360,支出入力表!F1361:$M$2000,3,FALSE),"")</f>
        <v/>
      </c>
      <c r="G1360" s="164" t="str">
        <f>IF(E1360="謝金",VLOOKUP(E1360,支出入力表!F1361:$M$2000,4,FALSE),"")</f>
        <v/>
      </c>
      <c r="H1360" s="166" t="str">
        <f>IF(E1360="謝金",VLOOKUP(E1360,支出入力表!F1361:$M$2000,5,FALSE),"")</f>
        <v/>
      </c>
      <c r="I1360" s="167" t="str">
        <f>IF(E1360="謝金",VLOOKUP(E1360,支出入力表!F1361:$M$2000,6,FALSE),"")</f>
        <v/>
      </c>
      <c r="J1360" s="167" t="str">
        <f>IF(E1360="謝金",VLOOKUP(E1360,支出入力表!F1361:$M$2000,7,FALSE),"")</f>
        <v/>
      </c>
      <c r="K1360" s="168" t="str">
        <f>IF(E1360="謝金",VLOOKUP(E1360,支出入力表!F1361:$M$2000,8,FALSE),"")</f>
        <v/>
      </c>
    </row>
    <row r="1361" spans="2:11" x14ac:dyDescent="0.55000000000000004">
      <c r="B1361" s="178" t="str">
        <f>IF(E1361="謝金",支出入力表!A1362,"")</f>
        <v/>
      </c>
      <c r="C1361" s="164" t="str">
        <f>IF(E1361="謝金",支出入力表!C1362,"")</f>
        <v/>
      </c>
      <c r="D1361" s="165" t="str">
        <f>IF(支出入力表!E1362="謝金","謝金","")</f>
        <v/>
      </c>
      <c r="E1361" s="165" t="str">
        <f>IF(支出入力表!F1362="謝金","謝金","")</f>
        <v/>
      </c>
      <c r="F1361" s="164" t="str">
        <f>IF(E1361="謝金",VLOOKUP(E1361,支出入力表!F1362:$M$2000,3,FALSE),"")</f>
        <v/>
      </c>
      <c r="G1361" s="164" t="str">
        <f>IF(E1361="謝金",VLOOKUP(E1361,支出入力表!F1362:$M$2000,4,FALSE),"")</f>
        <v/>
      </c>
      <c r="H1361" s="166" t="str">
        <f>IF(E1361="謝金",VLOOKUP(E1361,支出入力表!F1362:$M$2000,5,FALSE),"")</f>
        <v/>
      </c>
      <c r="I1361" s="167" t="str">
        <f>IF(E1361="謝金",VLOOKUP(E1361,支出入力表!F1362:$M$2000,6,FALSE),"")</f>
        <v/>
      </c>
      <c r="J1361" s="167" t="str">
        <f>IF(E1361="謝金",VLOOKUP(E1361,支出入力表!F1362:$M$2000,7,FALSE),"")</f>
        <v/>
      </c>
      <c r="K1361" s="168" t="str">
        <f>IF(E1361="謝金",VLOOKUP(E1361,支出入力表!F1362:$M$2000,8,FALSE),"")</f>
        <v/>
      </c>
    </row>
    <row r="1362" spans="2:11" x14ac:dyDescent="0.55000000000000004">
      <c r="B1362" s="178" t="str">
        <f>IF(E1362="謝金",支出入力表!A1363,"")</f>
        <v/>
      </c>
      <c r="C1362" s="164" t="str">
        <f>IF(E1362="謝金",支出入力表!C1363,"")</f>
        <v/>
      </c>
      <c r="D1362" s="165" t="str">
        <f>IF(支出入力表!E1363="謝金","謝金","")</f>
        <v/>
      </c>
      <c r="E1362" s="165" t="str">
        <f>IF(支出入力表!F1363="謝金","謝金","")</f>
        <v/>
      </c>
      <c r="F1362" s="164" t="str">
        <f>IF(E1362="謝金",VLOOKUP(E1362,支出入力表!F1363:$M$2000,3,FALSE),"")</f>
        <v/>
      </c>
      <c r="G1362" s="164" t="str">
        <f>IF(E1362="謝金",VLOOKUP(E1362,支出入力表!F1363:$M$2000,4,FALSE),"")</f>
        <v/>
      </c>
      <c r="H1362" s="166" t="str">
        <f>IF(E1362="謝金",VLOOKUP(E1362,支出入力表!F1363:$M$2000,5,FALSE),"")</f>
        <v/>
      </c>
      <c r="I1362" s="167" t="str">
        <f>IF(E1362="謝金",VLOOKUP(E1362,支出入力表!F1363:$M$2000,6,FALSE),"")</f>
        <v/>
      </c>
      <c r="J1362" s="167" t="str">
        <f>IF(E1362="謝金",VLOOKUP(E1362,支出入力表!F1363:$M$2000,7,FALSE),"")</f>
        <v/>
      </c>
      <c r="K1362" s="168" t="str">
        <f>IF(E1362="謝金",VLOOKUP(E1362,支出入力表!F1363:$M$2000,8,FALSE),"")</f>
        <v/>
      </c>
    </row>
    <row r="1363" spans="2:11" x14ac:dyDescent="0.55000000000000004">
      <c r="B1363" s="178" t="str">
        <f>IF(E1363="謝金",支出入力表!A1364,"")</f>
        <v/>
      </c>
      <c r="C1363" s="164" t="str">
        <f>IF(E1363="謝金",支出入力表!C1364,"")</f>
        <v/>
      </c>
      <c r="D1363" s="165" t="str">
        <f>IF(支出入力表!E1364="謝金","謝金","")</f>
        <v/>
      </c>
      <c r="E1363" s="165" t="str">
        <f>IF(支出入力表!F1364="謝金","謝金","")</f>
        <v/>
      </c>
      <c r="F1363" s="164" t="str">
        <f>IF(E1363="謝金",VLOOKUP(E1363,支出入力表!F1364:$M$2000,3,FALSE),"")</f>
        <v/>
      </c>
      <c r="G1363" s="164" t="str">
        <f>IF(E1363="謝金",VLOOKUP(E1363,支出入力表!F1364:$M$2000,4,FALSE),"")</f>
        <v/>
      </c>
      <c r="H1363" s="166" t="str">
        <f>IF(E1363="謝金",VLOOKUP(E1363,支出入力表!F1364:$M$2000,5,FALSE),"")</f>
        <v/>
      </c>
      <c r="I1363" s="167" t="str">
        <f>IF(E1363="謝金",VLOOKUP(E1363,支出入力表!F1364:$M$2000,6,FALSE),"")</f>
        <v/>
      </c>
      <c r="J1363" s="167" t="str">
        <f>IF(E1363="謝金",VLOOKUP(E1363,支出入力表!F1364:$M$2000,7,FALSE),"")</f>
        <v/>
      </c>
      <c r="K1363" s="168" t="str">
        <f>IF(E1363="謝金",VLOOKUP(E1363,支出入力表!F1364:$M$2000,8,FALSE),"")</f>
        <v/>
      </c>
    </row>
    <row r="1364" spans="2:11" x14ac:dyDescent="0.55000000000000004">
      <c r="B1364" s="178" t="str">
        <f>IF(E1364="謝金",支出入力表!A1365,"")</f>
        <v/>
      </c>
      <c r="C1364" s="164" t="str">
        <f>IF(E1364="謝金",支出入力表!C1365,"")</f>
        <v/>
      </c>
      <c r="D1364" s="165" t="str">
        <f>IF(支出入力表!E1365="謝金","謝金","")</f>
        <v/>
      </c>
      <c r="E1364" s="165" t="str">
        <f>IF(支出入力表!F1365="謝金","謝金","")</f>
        <v/>
      </c>
      <c r="F1364" s="164" t="str">
        <f>IF(E1364="謝金",VLOOKUP(E1364,支出入力表!F1365:$M$2000,3,FALSE),"")</f>
        <v/>
      </c>
      <c r="G1364" s="164" t="str">
        <f>IF(E1364="謝金",VLOOKUP(E1364,支出入力表!F1365:$M$2000,4,FALSE),"")</f>
        <v/>
      </c>
      <c r="H1364" s="166" t="str">
        <f>IF(E1364="謝金",VLOOKUP(E1364,支出入力表!F1365:$M$2000,5,FALSE),"")</f>
        <v/>
      </c>
      <c r="I1364" s="167" t="str">
        <f>IF(E1364="謝金",VLOOKUP(E1364,支出入力表!F1365:$M$2000,6,FALSE),"")</f>
        <v/>
      </c>
      <c r="J1364" s="167" t="str">
        <f>IF(E1364="謝金",VLOOKUP(E1364,支出入力表!F1365:$M$2000,7,FALSE),"")</f>
        <v/>
      </c>
      <c r="K1364" s="168" t="str">
        <f>IF(E1364="謝金",VLOOKUP(E1364,支出入力表!F1365:$M$2000,8,FALSE),"")</f>
        <v/>
      </c>
    </row>
    <row r="1365" spans="2:11" x14ac:dyDescent="0.55000000000000004">
      <c r="B1365" s="178" t="str">
        <f>IF(E1365="謝金",支出入力表!A1366,"")</f>
        <v/>
      </c>
      <c r="C1365" s="164" t="str">
        <f>IF(E1365="謝金",支出入力表!C1366,"")</f>
        <v/>
      </c>
      <c r="D1365" s="165" t="str">
        <f>IF(支出入力表!E1366="謝金","謝金","")</f>
        <v/>
      </c>
      <c r="E1365" s="165" t="str">
        <f>IF(支出入力表!F1366="謝金","謝金","")</f>
        <v/>
      </c>
      <c r="F1365" s="164" t="str">
        <f>IF(E1365="謝金",VLOOKUP(E1365,支出入力表!F1366:$M$2000,3,FALSE),"")</f>
        <v/>
      </c>
      <c r="G1365" s="164" t="str">
        <f>IF(E1365="謝金",VLOOKUP(E1365,支出入力表!F1366:$M$2000,4,FALSE),"")</f>
        <v/>
      </c>
      <c r="H1365" s="166" t="str">
        <f>IF(E1365="謝金",VLOOKUP(E1365,支出入力表!F1366:$M$2000,5,FALSE),"")</f>
        <v/>
      </c>
      <c r="I1365" s="167" t="str">
        <f>IF(E1365="謝金",VLOOKUP(E1365,支出入力表!F1366:$M$2000,6,FALSE),"")</f>
        <v/>
      </c>
      <c r="J1365" s="167" t="str">
        <f>IF(E1365="謝金",VLOOKUP(E1365,支出入力表!F1366:$M$2000,7,FALSE),"")</f>
        <v/>
      </c>
      <c r="K1365" s="168" t="str">
        <f>IF(E1365="謝金",VLOOKUP(E1365,支出入力表!F1366:$M$2000,8,FALSE),"")</f>
        <v/>
      </c>
    </row>
    <row r="1366" spans="2:11" x14ac:dyDescent="0.55000000000000004">
      <c r="B1366" s="178" t="str">
        <f>IF(E1366="謝金",支出入力表!A1367,"")</f>
        <v/>
      </c>
      <c r="C1366" s="164" t="str">
        <f>IF(E1366="謝金",支出入力表!C1367,"")</f>
        <v/>
      </c>
      <c r="D1366" s="165" t="str">
        <f>IF(支出入力表!E1367="謝金","謝金","")</f>
        <v/>
      </c>
      <c r="E1366" s="165" t="str">
        <f>IF(支出入力表!F1367="謝金","謝金","")</f>
        <v/>
      </c>
      <c r="F1366" s="164" t="str">
        <f>IF(E1366="謝金",VLOOKUP(E1366,支出入力表!F1367:$M$2000,3,FALSE),"")</f>
        <v/>
      </c>
      <c r="G1366" s="164" t="str">
        <f>IF(E1366="謝金",VLOOKUP(E1366,支出入力表!F1367:$M$2000,4,FALSE),"")</f>
        <v/>
      </c>
      <c r="H1366" s="166" t="str">
        <f>IF(E1366="謝金",VLOOKUP(E1366,支出入力表!F1367:$M$2000,5,FALSE),"")</f>
        <v/>
      </c>
      <c r="I1366" s="167" t="str">
        <f>IF(E1366="謝金",VLOOKUP(E1366,支出入力表!F1367:$M$2000,6,FALSE),"")</f>
        <v/>
      </c>
      <c r="J1366" s="167" t="str">
        <f>IF(E1366="謝金",VLOOKUP(E1366,支出入力表!F1367:$M$2000,7,FALSE),"")</f>
        <v/>
      </c>
      <c r="K1366" s="168" t="str">
        <f>IF(E1366="謝金",VLOOKUP(E1366,支出入力表!F1367:$M$2000,8,FALSE),"")</f>
        <v/>
      </c>
    </row>
    <row r="1367" spans="2:11" x14ac:dyDescent="0.55000000000000004">
      <c r="B1367" s="178" t="str">
        <f>IF(E1367="謝金",支出入力表!A1368,"")</f>
        <v/>
      </c>
      <c r="C1367" s="164" t="str">
        <f>IF(E1367="謝金",支出入力表!C1368,"")</f>
        <v/>
      </c>
      <c r="D1367" s="165" t="str">
        <f>IF(支出入力表!E1368="謝金","謝金","")</f>
        <v/>
      </c>
      <c r="E1367" s="165" t="str">
        <f>IF(支出入力表!F1368="謝金","謝金","")</f>
        <v/>
      </c>
      <c r="F1367" s="164" t="str">
        <f>IF(E1367="謝金",VLOOKUP(E1367,支出入力表!F1368:$M$2000,3,FALSE),"")</f>
        <v/>
      </c>
      <c r="G1367" s="164" t="str">
        <f>IF(E1367="謝金",VLOOKUP(E1367,支出入力表!F1368:$M$2000,4,FALSE),"")</f>
        <v/>
      </c>
      <c r="H1367" s="166" t="str">
        <f>IF(E1367="謝金",VLOOKUP(E1367,支出入力表!F1368:$M$2000,5,FALSE),"")</f>
        <v/>
      </c>
      <c r="I1367" s="167" t="str">
        <f>IF(E1367="謝金",VLOOKUP(E1367,支出入力表!F1368:$M$2000,6,FALSE),"")</f>
        <v/>
      </c>
      <c r="J1367" s="167" t="str">
        <f>IF(E1367="謝金",VLOOKUP(E1367,支出入力表!F1368:$M$2000,7,FALSE),"")</f>
        <v/>
      </c>
      <c r="K1367" s="168" t="str">
        <f>IF(E1367="謝金",VLOOKUP(E1367,支出入力表!F1368:$M$2000,8,FALSE),"")</f>
        <v/>
      </c>
    </row>
    <row r="1368" spans="2:11" x14ac:dyDescent="0.55000000000000004">
      <c r="B1368" s="178" t="str">
        <f>IF(E1368="謝金",支出入力表!A1369,"")</f>
        <v/>
      </c>
      <c r="C1368" s="164" t="str">
        <f>IF(E1368="謝金",支出入力表!C1369,"")</f>
        <v/>
      </c>
      <c r="D1368" s="165" t="str">
        <f>IF(支出入力表!E1369="謝金","謝金","")</f>
        <v/>
      </c>
      <c r="E1368" s="165" t="str">
        <f>IF(支出入力表!F1369="謝金","謝金","")</f>
        <v/>
      </c>
      <c r="F1368" s="164" t="str">
        <f>IF(E1368="謝金",VLOOKUP(E1368,支出入力表!F1369:$M$2000,3,FALSE),"")</f>
        <v/>
      </c>
      <c r="G1368" s="164" t="str">
        <f>IF(E1368="謝金",VLOOKUP(E1368,支出入力表!F1369:$M$2000,4,FALSE),"")</f>
        <v/>
      </c>
      <c r="H1368" s="166" t="str">
        <f>IF(E1368="謝金",VLOOKUP(E1368,支出入力表!F1369:$M$2000,5,FALSE),"")</f>
        <v/>
      </c>
      <c r="I1368" s="167" t="str">
        <f>IF(E1368="謝金",VLOOKUP(E1368,支出入力表!F1369:$M$2000,6,FALSE),"")</f>
        <v/>
      </c>
      <c r="J1368" s="167" t="str">
        <f>IF(E1368="謝金",VLOOKUP(E1368,支出入力表!F1369:$M$2000,7,FALSE),"")</f>
        <v/>
      </c>
      <c r="K1368" s="168" t="str">
        <f>IF(E1368="謝金",VLOOKUP(E1368,支出入力表!F1369:$M$2000,8,FALSE),"")</f>
        <v/>
      </c>
    </row>
    <row r="1369" spans="2:11" x14ac:dyDescent="0.55000000000000004">
      <c r="B1369" s="178" t="str">
        <f>IF(E1369="謝金",支出入力表!A1370,"")</f>
        <v/>
      </c>
      <c r="C1369" s="164" t="str">
        <f>IF(E1369="謝金",支出入力表!C1370,"")</f>
        <v/>
      </c>
      <c r="D1369" s="165" t="str">
        <f>IF(支出入力表!E1370="謝金","謝金","")</f>
        <v/>
      </c>
      <c r="E1369" s="165" t="str">
        <f>IF(支出入力表!F1370="謝金","謝金","")</f>
        <v/>
      </c>
      <c r="F1369" s="164" t="str">
        <f>IF(E1369="謝金",VLOOKUP(E1369,支出入力表!F1370:$M$2000,3,FALSE),"")</f>
        <v/>
      </c>
      <c r="G1369" s="164" t="str">
        <f>IF(E1369="謝金",VLOOKUP(E1369,支出入力表!F1370:$M$2000,4,FALSE),"")</f>
        <v/>
      </c>
      <c r="H1369" s="166" t="str">
        <f>IF(E1369="謝金",VLOOKUP(E1369,支出入力表!F1370:$M$2000,5,FALSE),"")</f>
        <v/>
      </c>
      <c r="I1369" s="167" t="str">
        <f>IF(E1369="謝金",VLOOKUP(E1369,支出入力表!F1370:$M$2000,6,FALSE),"")</f>
        <v/>
      </c>
      <c r="J1369" s="167" t="str">
        <f>IF(E1369="謝金",VLOOKUP(E1369,支出入力表!F1370:$M$2000,7,FALSE),"")</f>
        <v/>
      </c>
      <c r="K1369" s="168" t="str">
        <f>IF(E1369="謝金",VLOOKUP(E1369,支出入力表!F1370:$M$2000,8,FALSE),"")</f>
        <v/>
      </c>
    </row>
    <row r="1370" spans="2:11" x14ac:dyDescent="0.55000000000000004">
      <c r="B1370" s="178" t="str">
        <f>IF(E1370="謝金",支出入力表!A1371,"")</f>
        <v/>
      </c>
      <c r="C1370" s="164" t="str">
        <f>IF(E1370="謝金",支出入力表!C1371,"")</f>
        <v/>
      </c>
      <c r="D1370" s="165" t="str">
        <f>IF(支出入力表!E1371="謝金","謝金","")</f>
        <v/>
      </c>
      <c r="E1370" s="165" t="str">
        <f>IF(支出入力表!F1371="謝金","謝金","")</f>
        <v/>
      </c>
      <c r="F1370" s="164" t="str">
        <f>IF(E1370="謝金",VLOOKUP(E1370,支出入力表!F1371:$M$2000,3,FALSE),"")</f>
        <v/>
      </c>
      <c r="G1370" s="164" t="str">
        <f>IF(E1370="謝金",VLOOKUP(E1370,支出入力表!F1371:$M$2000,4,FALSE),"")</f>
        <v/>
      </c>
      <c r="H1370" s="166" t="str">
        <f>IF(E1370="謝金",VLOOKUP(E1370,支出入力表!F1371:$M$2000,5,FALSE),"")</f>
        <v/>
      </c>
      <c r="I1370" s="167" t="str">
        <f>IF(E1370="謝金",VLOOKUP(E1370,支出入力表!F1371:$M$2000,6,FALSE),"")</f>
        <v/>
      </c>
      <c r="J1370" s="167" t="str">
        <f>IF(E1370="謝金",VLOOKUP(E1370,支出入力表!F1371:$M$2000,7,FALSE),"")</f>
        <v/>
      </c>
      <c r="K1370" s="168" t="str">
        <f>IF(E1370="謝金",VLOOKUP(E1370,支出入力表!F1371:$M$2000,8,FALSE),"")</f>
        <v/>
      </c>
    </row>
    <row r="1371" spans="2:11" x14ac:dyDescent="0.55000000000000004">
      <c r="B1371" s="178" t="str">
        <f>IF(E1371="謝金",支出入力表!A1372,"")</f>
        <v/>
      </c>
      <c r="C1371" s="164" t="str">
        <f>IF(E1371="謝金",支出入力表!C1372,"")</f>
        <v/>
      </c>
      <c r="D1371" s="165" t="str">
        <f>IF(支出入力表!E1372="謝金","謝金","")</f>
        <v/>
      </c>
      <c r="E1371" s="165" t="str">
        <f>IF(支出入力表!F1372="謝金","謝金","")</f>
        <v/>
      </c>
      <c r="F1371" s="164" t="str">
        <f>IF(E1371="謝金",VLOOKUP(E1371,支出入力表!F1372:$M$2000,3,FALSE),"")</f>
        <v/>
      </c>
      <c r="G1371" s="164" t="str">
        <f>IF(E1371="謝金",VLOOKUP(E1371,支出入力表!F1372:$M$2000,4,FALSE),"")</f>
        <v/>
      </c>
      <c r="H1371" s="166" t="str">
        <f>IF(E1371="謝金",VLOOKUP(E1371,支出入力表!F1372:$M$2000,5,FALSE),"")</f>
        <v/>
      </c>
      <c r="I1371" s="167" t="str">
        <f>IF(E1371="謝金",VLOOKUP(E1371,支出入力表!F1372:$M$2000,6,FALSE),"")</f>
        <v/>
      </c>
      <c r="J1371" s="167" t="str">
        <f>IF(E1371="謝金",VLOOKUP(E1371,支出入力表!F1372:$M$2000,7,FALSE),"")</f>
        <v/>
      </c>
      <c r="K1371" s="168" t="str">
        <f>IF(E1371="謝金",VLOOKUP(E1371,支出入力表!F1372:$M$2000,8,FALSE),"")</f>
        <v/>
      </c>
    </row>
    <row r="1372" spans="2:11" x14ac:dyDescent="0.55000000000000004">
      <c r="B1372" s="178" t="str">
        <f>IF(E1372="謝金",支出入力表!A1373,"")</f>
        <v/>
      </c>
      <c r="C1372" s="164" t="str">
        <f>IF(E1372="謝金",支出入力表!C1373,"")</f>
        <v/>
      </c>
      <c r="D1372" s="165" t="str">
        <f>IF(支出入力表!E1373="謝金","謝金","")</f>
        <v/>
      </c>
      <c r="E1372" s="165" t="str">
        <f>IF(支出入力表!F1373="謝金","謝金","")</f>
        <v/>
      </c>
      <c r="F1372" s="164" t="str">
        <f>IF(E1372="謝金",VLOOKUP(E1372,支出入力表!F1373:$M$2000,3,FALSE),"")</f>
        <v/>
      </c>
      <c r="G1372" s="164" t="str">
        <f>IF(E1372="謝金",VLOOKUP(E1372,支出入力表!F1373:$M$2000,4,FALSE),"")</f>
        <v/>
      </c>
      <c r="H1372" s="166" t="str">
        <f>IF(E1372="謝金",VLOOKUP(E1372,支出入力表!F1373:$M$2000,5,FALSE),"")</f>
        <v/>
      </c>
      <c r="I1372" s="167" t="str">
        <f>IF(E1372="謝金",VLOOKUP(E1372,支出入力表!F1373:$M$2000,6,FALSE),"")</f>
        <v/>
      </c>
      <c r="J1372" s="167" t="str">
        <f>IF(E1372="謝金",VLOOKUP(E1372,支出入力表!F1373:$M$2000,7,FALSE),"")</f>
        <v/>
      </c>
      <c r="K1372" s="168" t="str">
        <f>IF(E1372="謝金",VLOOKUP(E1372,支出入力表!F1373:$M$2000,8,FALSE),"")</f>
        <v/>
      </c>
    </row>
    <row r="1373" spans="2:11" x14ac:dyDescent="0.55000000000000004">
      <c r="B1373" s="178" t="str">
        <f>IF(E1373="謝金",支出入力表!A1374,"")</f>
        <v/>
      </c>
      <c r="C1373" s="164" t="str">
        <f>IF(E1373="謝金",支出入力表!C1374,"")</f>
        <v/>
      </c>
      <c r="D1373" s="165" t="str">
        <f>IF(支出入力表!E1374="謝金","謝金","")</f>
        <v/>
      </c>
      <c r="E1373" s="165" t="str">
        <f>IF(支出入力表!F1374="謝金","謝金","")</f>
        <v/>
      </c>
      <c r="F1373" s="164" t="str">
        <f>IF(E1373="謝金",VLOOKUP(E1373,支出入力表!F1374:$M$2000,3,FALSE),"")</f>
        <v/>
      </c>
      <c r="G1373" s="164" t="str">
        <f>IF(E1373="謝金",VLOOKUP(E1373,支出入力表!F1374:$M$2000,4,FALSE),"")</f>
        <v/>
      </c>
      <c r="H1373" s="166" t="str">
        <f>IF(E1373="謝金",VLOOKUP(E1373,支出入力表!F1374:$M$2000,5,FALSE),"")</f>
        <v/>
      </c>
      <c r="I1373" s="167" t="str">
        <f>IF(E1373="謝金",VLOOKUP(E1373,支出入力表!F1374:$M$2000,6,FALSE),"")</f>
        <v/>
      </c>
      <c r="J1373" s="167" t="str">
        <f>IF(E1373="謝金",VLOOKUP(E1373,支出入力表!F1374:$M$2000,7,FALSE),"")</f>
        <v/>
      </c>
      <c r="K1373" s="168" t="str">
        <f>IF(E1373="謝金",VLOOKUP(E1373,支出入力表!F1374:$M$2000,8,FALSE),"")</f>
        <v/>
      </c>
    </row>
    <row r="1374" spans="2:11" x14ac:dyDescent="0.55000000000000004">
      <c r="B1374" s="178" t="str">
        <f>IF(E1374="謝金",支出入力表!A1375,"")</f>
        <v/>
      </c>
      <c r="C1374" s="164" t="str">
        <f>IF(E1374="謝金",支出入力表!C1375,"")</f>
        <v/>
      </c>
      <c r="D1374" s="165" t="str">
        <f>IF(支出入力表!E1375="謝金","謝金","")</f>
        <v/>
      </c>
      <c r="E1374" s="165" t="str">
        <f>IF(支出入力表!F1375="謝金","謝金","")</f>
        <v/>
      </c>
      <c r="F1374" s="164" t="str">
        <f>IF(E1374="謝金",VLOOKUP(E1374,支出入力表!F1375:$M$2000,3,FALSE),"")</f>
        <v/>
      </c>
      <c r="G1374" s="164" t="str">
        <f>IF(E1374="謝金",VLOOKUP(E1374,支出入力表!F1375:$M$2000,4,FALSE),"")</f>
        <v/>
      </c>
      <c r="H1374" s="166" t="str">
        <f>IF(E1374="謝金",VLOOKUP(E1374,支出入力表!F1375:$M$2000,5,FALSE),"")</f>
        <v/>
      </c>
      <c r="I1374" s="167" t="str">
        <f>IF(E1374="謝金",VLOOKUP(E1374,支出入力表!F1375:$M$2000,6,FALSE),"")</f>
        <v/>
      </c>
      <c r="J1374" s="167" t="str">
        <f>IF(E1374="謝金",VLOOKUP(E1374,支出入力表!F1375:$M$2000,7,FALSE),"")</f>
        <v/>
      </c>
      <c r="K1374" s="168" t="str">
        <f>IF(E1374="謝金",VLOOKUP(E1374,支出入力表!F1375:$M$2000,8,FALSE),"")</f>
        <v/>
      </c>
    </row>
    <row r="1375" spans="2:11" x14ac:dyDescent="0.55000000000000004">
      <c r="B1375" s="178" t="str">
        <f>IF(E1375="謝金",支出入力表!A1376,"")</f>
        <v/>
      </c>
      <c r="C1375" s="164" t="str">
        <f>IF(E1375="謝金",支出入力表!C1376,"")</f>
        <v/>
      </c>
      <c r="D1375" s="165" t="str">
        <f>IF(支出入力表!E1376="謝金","謝金","")</f>
        <v/>
      </c>
      <c r="E1375" s="165" t="str">
        <f>IF(支出入力表!F1376="謝金","謝金","")</f>
        <v/>
      </c>
      <c r="F1375" s="164" t="str">
        <f>IF(E1375="謝金",VLOOKUP(E1375,支出入力表!F1376:$M$2000,3,FALSE),"")</f>
        <v/>
      </c>
      <c r="G1375" s="164" t="str">
        <f>IF(E1375="謝金",VLOOKUP(E1375,支出入力表!F1376:$M$2000,4,FALSE),"")</f>
        <v/>
      </c>
      <c r="H1375" s="166" t="str">
        <f>IF(E1375="謝金",VLOOKUP(E1375,支出入力表!F1376:$M$2000,5,FALSE),"")</f>
        <v/>
      </c>
      <c r="I1375" s="167" t="str">
        <f>IF(E1375="謝金",VLOOKUP(E1375,支出入力表!F1376:$M$2000,6,FALSE),"")</f>
        <v/>
      </c>
      <c r="J1375" s="167" t="str">
        <f>IF(E1375="謝金",VLOOKUP(E1375,支出入力表!F1376:$M$2000,7,FALSE),"")</f>
        <v/>
      </c>
      <c r="K1375" s="168" t="str">
        <f>IF(E1375="謝金",VLOOKUP(E1375,支出入力表!F1376:$M$2000,8,FALSE),"")</f>
        <v/>
      </c>
    </row>
    <row r="1376" spans="2:11" x14ac:dyDescent="0.55000000000000004">
      <c r="B1376" s="178" t="str">
        <f>IF(E1376="謝金",支出入力表!A1377,"")</f>
        <v/>
      </c>
      <c r="C1376" s="164" t="str">
        <f>IF(E1376="謝金",支出入力表!C1377,"")</f>
        <v/>
      </c>
      <c r="D1376" s="165" t="str">
        <f>IF(支出入力表!E1377="謝金","謝金","")</f>
        <v/>
      </c>
      <c r="E1376" s="165" t="str">
        <f>IF(支出入力表!F1377="謝金","謝金","")</f>
        <v/>
      </c>
      <c r="F1376" s="164" t="str">
        <f>IF(E1376="謝金",VLOOKUP(E1376,支出入力表!F1377:$M$2000,3,FALSE),"")</f>
        <v/>
      </c>
      <c r="G1376" s="164" t="str">
        <f>IF(E1376="謝金",VLOOKUP(E1376,支出入力表!F1377:$M$2000,4,FALSE),"")</f>
        <v/>
      </c>
      <c r="H1376" s="166" t="str">
        <f>IF(E1376="謝金",VLOOKUP(E1376,支出入力表!F1377:$M$2000,5,FALSE),"")</f>
        <v/>
      </c>
      <c r="I1376" s="167" t="str">
        <f>IF(E1376="謝金",VLOOKUP(E1376,支出入力表!F1377:$M$2000,6,FALSE),"")</f>
        <v/>
      </c>
      <c r="J1376" s="167" t="str">
        <f>IF(E1376="謝金",VLOOKUP(E1376,支出入力表!F1377:$M$2000,7,FALSE),"")</f>
        <v/>
      </c>
      <c r="K1376" s="168" t="str">
        <f>IF(E1376="謝金",VLOOKUP(E1376,支出入力表!F1377:$M$2000,8,FALSE),"")</f>
        <v/>
      </c>
    </row>
    <row r="1377" spans="2:11" x14ac:dyDescent="0.55000000000000004">
      <c r="B1377" s="178" t="str">
        <f>IF(E1377="謝金",支出入力表!A1378,"")</f>
        <v/>
      </c>
      <c r="C1377" s="164" t="str">
        <f>IF(E1377="謝金",支出入力表!C1378,"")</f>
        <v/>
      </c>
      <c r="D1377" s="165" t="str">
        <f>IF(支出入力表!E1378="謝金","謝金","")</f>
        <v/>
      </c>
      <c r="E1377" s="165" t="str">
        <f>IF(支出入力表!F1378="謝金","謝金","")</f>
        <v/>
      </c>
      <c r="F1377" s="164" t="str">
        <f>IF(E1377="謝金",VLOOKUP(E1377,支出入力表!F1378:$M$2000,3,FALSE),"")</f>
        <v/>
      </c>
      <c r="G1377" s="164" t="str">
        <f>IF(E1377="謝金",VLOOKUP(E1377,支出入力表!F1378:$M$2000,4,FALSE),"")</f>
        <v/>
      </c>
      <c r="H1377" s="166" t="str">
        <f>IF(E1377="謝金",VLOOKUP(E1377,支出入力表!F1378:$M$2000,5,FALSE),"")</f>
        <v/>
      </c>
      <c r="I1377" s="167" t="str">
        <f>IF(E1377="謝金",VLOOKUP(E1377,支出入力表!F1378:$M$2000,6,FALSE),"")</f>
        <v/>
      </c>
      <c r="J1377" s="167" t="str">
        <f>IF(E1377="謝金",VLOOKUP(E1377,支出入力表!F1378:$M$2000,7,FALSE),"")</f>
        <v/>
      </c>
      <c r="K1377" s="168" t="str">
        <f>IF(E1377="謝金",VLOOKUP(E1377,支出入力表!F1378:$M$2000,8,FALSE),"")</f>
        <v/>
      </c>
    </row>
    <row r="1378" spans="2:11" x14ac:dyDescent="0.55000000000000004">
      <c r="B1378" s="178" t="str">
        <f>IF(E1378="謝金",支出入力表!A1379,"")</f>
        <v/>
      </c>
      <c r="C1378" s="164" t="str">
        <f>IF(E1378="謝金",支出入力表!C1379,"")</f>
        <v/>
      </c>
      <c r="D1378" s="165" t="str">
        <f>IF(支出入力表!E1379="謝金","謝金","")</f>
        <v/>
      </c>
      <c r="E1378" s="165" t="str">
        <f>IF(支出入力表!F1379="謝金","謝金","")</f>
        <v/>
      </c>
      <c r="F1378" s="164" t="str">
        <f>IF(E1378="謝金",VLOOKUP(E1378,支出入力表!F1379:$M$2000,3,FALSE),"")</f>
        <v/>
      </c>
      <c r="G1378" s="164" t="str">
        <f>IF(E1378="謝金",VLOOKUP(E1378,支出入力表!F1379:$M$2000,4,FALSE),"")</f>
        <v/>
      </c>
      <c r="H1378" s="166" t="str">
        <f>IF(E1378="謝金",VLOOKUP(E1378,支出入力表!F1379:$M$2000,5,FALSE),"")</f>
        <v/>
      </c>
      <c r="I1378" s="167" t="str">
        <f>IF(E1378="謝金",VLOOKUP(E1378,支出入力表!F1379:$M$2000,6,FALSE),"")</f>
        <v/>
      </c>
      <c r="J1378" s="167" t="str">
        <f>IF(E1378="謝金",VLOOKUP(E1378,支出入力表!F1379:$M$2000,7,FALSE),"")</f>
        <v/>
      </c>
      <c r="K1378" s="168" t="str">
        <f>IF(E1378="謝金",VLOOKUP(E1378,支出入力表!F1379:$M$2000,8,FALSE),"")</f>
        <v/>
      </c>
    </row>
    <row r="1379" spans="2:11" x14ac:dyDescent="0.55000000000000004">
      <c r="B1379" s="178" t="str">
        <f>IF(E1379="謝金",支出入力表!A1380,"")</f>
        <v/>
      </c>
      <c r="C1379" s="164" t="str">
        <f>IF(E1379="謝金",支出入力表!C1380,"")</f>
        <v/>
      </c>
      <c r="D1379" s="165" t="str">
        <f>IF(支出入力表!E1380="謝金","謝金","")</f>
        <v/>
      </c>
      <c r="E1379" s="165" t="str">
        <f>IF(支出入力表!F1380="謝金","謝金","")</f>
        <v/>
      </c>
      <c r="F1379" s="164" t="str">
        <f>IF(E1379="謝金",VLOOKUP(E1379,支出入力表!F1380:$M$2000,3,FALSE),"")</f>
        <v/>
      </c>
      <c r="G1379" s="164" t="str">
        <f>IF(E1379="謝金",VLOOKUP(E1379,支出入力表!F1380:$M$2000,4,FALSE),"")</f>
        <v/>
      </c>
      <c r="H1379" s="166" t="str">
        <f>IF(E1379="謝金",VLOOKUP(E1379,支出入力表!F1380:$M$2000,5,FALSE),"")</f>
        <v/>
      </c>
      <c r="I1379" s="167" t="str">
        <f>IF(E1379="謝金",VLOOKUP(E1379,支出入力表!F1380:$M$2000,6,FALSE),"")</f>
        <v/>
      </c>
      <c r="J1379" s="167" t="str">
        <f>IF(E1379="謝金",VLOOKUP(E1379,支出入力表!F1380:$M$2000,7,FALSE),"")</f>
        <v/>
      </c>
      <c r="K1379" s="168" t="str">
        <f>IF(E1379="謝金",VLOOKUP(E1379,支出入力表!F1380:$M$2000,8,FALSE),"")</f>
        <v/>
      </c>
    </row>
    <row r="1380" spans="2:11" x14ac:dyDescent="0.55000000000000004">
      <c r="B1380" s="178" t="str">
        <f>IF(E1380="謝金",支出入力表!A1381,"")</f>
        <v/>
      </c>
      <c r="C1380" s="164" t="str">
        <f>IF(E1380="謝金",支出入力表!C1381,"")</f>
        <v/>
      </c>
      <c r="D1380" s="165" t="str">
        <f>IF(支出入力表!E1381="謝金","謝金","")</f>
        <v/>
      </c>
      <c r="E1380" s="165" t="str">
        <f>IF(支出入力表!F1381="謝金","謝金","")</f>
        <v/>
      </c>
      <c r="F1380" s="164" t="str">
        <f>IF(E1380="謝金",VLOOKUP(E1380,支出入力表!F1381:$M$2000,3,FALSE),"")</f>
        <v/>
      </c>
      <c r="G1380" s="164" t="str">
        <f>IF(E1380="謝金",VLOOKUP(E1380,支出入力表!F1381:$M$2000,4,FALSE),"")</f>
        <v/>
      </c>
      <c r="H1380" s="166" t="str">
        <f>IF(E1380="謝金",VLOOKUP(E1380,支出入力表!F1381:$M$2000,5,FALSE),"")</f>
        <v/>
      </c>
      <c r="I1380" s="167" t="str">
        <f>IF(E1380="謝金",VLOOKUP(E1380,支出入力表!F1381:$M$2000,6,FALSE),"")</f>
        <v/>
      </c>
      <c r="J1380" s="167" t="str">
        <f>IF(E1380="謝金",VLOOKUP(E1380,支出入力表!F1381:$M$2000,7,FALSE),"")</f>
        <v/>
      </c>
      <c r="K1380" s="168" t="str">
        <f>IF(E1380="謝金",VLOOKUP(E1380,支出入力表!F1381:$M$2000,8,FALSE),"")</f>
        <v/>
      </c>
    </row>
    <row r="1381" spans="2:11" x14ac:dyDescent="0.55000000000000004">
      <c r="B1381" s="178" t="str">
        <f>IF(E1381="謝金",支出入力表!A1382,"")</f>
        <v/>
      </c>
      <c r="C1381" s="164" t="str">
        <f>IF(E1381="謝金",支出入力表!C1382,"")</f>
        <v/>
      </c>
      <c r="D1381" s="165" t="str">
        <f>IF(支出入力表!E1382="謝金","謝金","")</f>
        <v/>
      </c>
      <c r="E1381" s="165" t="str">
        <f>IF(支出入力表!F1382="謝金","謝金","")</f>
        <v/>
      </c>
      <c r="F1381" s="164" t="str">
        <f>IF(E1381="謝金",VLOOKUP(E1381,支出入力表!F1382:$M$2000,3,FALSE),"")</f>
        <v/>
      </c>
      <c r="G1381" s="164" t="str">
        <f>IF(E1381="謝金",VLOOKUP(E1381,支出入力表!F1382:$M$2000,4,FALSE),"")</f>
        <v/>
      </c>
      <c r="H1381" s="166" t="str">
        <f>IF(E1381="謝金",VLOOKUP(E1381,支出入力表!F1382:$M$2000,5,FALSE),"")</f>
        <v/>
      </c>
      <c r="I1381" s="167" t="str">
        <f>IF(E1381="謝金",VLOOKUP(E1381,支出入力表!F1382:$M$2000,6,FALSE),"")</f>
        <v/>
      </c>
      <c r="J1381" s="167" t="str">
        <f>IF(E1381="謝金",VLOOKUP(E1381,支出入力表!F1382:$M$2000,7,FALSE),"")</f>
        <v/>
      </c>
      <c r="K1381" s="168" t="str">
        <f>IF(E1381="謝金",VLOOKUP(E1381,支出入力表!F1382:$M$2000,8,FALSE),"")</f>
        <v/>
      </c>
    </row>
    <row r="1382" spans="2:11" x14ac:dyDescent="0.55000000000000004">
      <c r="B1382" s="178" t="str">
        <f>IF(E1382="謝金",支出入力表!A1383,"")</f>
        <v/>
      </c>
      <c r="C1382" s="164" t="str">
        <f>IF(E1382="謝金",支出入力表!C1383,"")</f>
        <v/>
      </c>
      <c r="D1382" s="165" t="str">
        <f>IF(支出入力表!E1383="謝金","謝金","")</f>
        <v/>
      </c>
      <c r="E1382" s="165" t="str">
        <f>IF(支出入力表!F1383="謝金","謝金","")</f>
        <v/>
      </c>
      <c r="F1382" s="164" t="str">
        <f>IF(E1382="謝金",VLOOKUP(E1382,支出入力表!F1383:$M$2000,3,FALSE),"")</f>
        <v/>
      </c>
      <c r="G1382" s="164" t="str">
        <f>IF(E1382="謝金",VLOOKUP(E1382,支出入力表!F1383:$M$2000,4,FALSE),"")</f>
        <v/>
      </c>
      <c r="H1382" s="166" t="str">
        <f>IF(E1382="謝金",VLOOKUP(E1382,支出入力表!F1383:$M$2000,5,FALSE),"")</f>
        <v/>
      </c>
      <c r="I1382" s="167" t="str">
        <f>IF(E1382="謝金",VLOOKUP(E1382,支出入力表!F1383:$M$2000,6,FALSE),"")</f>
        <v/>
      </c>
      <c r="J1382" s="167" t="str">
        <f>IF(E1382="謝金",VLOOKUP(E1382,支出入力表!F1383:$M$2000,7,FALSE),"")</f>
        <v/>
      </c>
      <c r="K1382" s="168" t="str">
        <f>IF(E1382="謝金",VLOOKUP(E1382,支出入力表!F1383:$M$2000,8,FALSE),"")</f>
        <v/>
      </c>
    </row>
    <row r="1383" spans="2:11" x14ac:dyDescent="0.55000000000000004">
      <c r="B1383" s="178" t="str">
        <f>IF(E1383="謝金",支出入力表!A1384,"")</f>
        <v/>
      </c>
      <c r="C1383" s="164" t="str">
        <f>IF(E1383="謝金",支出入力表!C1384,"")</f>
        <v/>
      </c>
      <c r="D1383" s="165" t="str">
        <f>IF(支出入力表!E1384="謝金","謝金","")</f>
        <v/>
      </c>
      <c r="E1383" s="165" t="str">
        <f>IF(支出入力表!F1384="謝金","謝金","")</f>
        <v/>
      </c>
      <c r="F1383" s="164" t="str">
        <f>IF(E1383="謝金",VLOOKUP(E1383,支出入力表!F1384:$M$2000,3,FALSE),"")</f>
        <v/>
      </c>
      <c r="G1383" s="164" t="str">
        <f>IF(E1383="謝金",VLOOKUP(E1383,支出入力表!F1384:$M$2000,4,FALSE),"")</f>
        <v/>
      </c>
      <c r="H1383" s="166" t="str">
        <f>IF(E1383="謝金",VLOOKUP(E1383,支出入力表!F1384:$M$2000,5,FALSE),"")</f>
        <v/>
      </c>
      <c r="I1383" s="167" t="str">
        <f>IF(E1383="謝金",VLOOKUP(E1383,支出入力表!F1384:$M$2000,6,FALSE),"")</f>
        <v/>
      </c>
      <c r="J1383" s="167" t="str">
        <f>IF(E1383="謝金",VLOOKUP(E1383,支出入力表!F1384:$M$2000,7,FALSE),"")</f>
        <v/>
      </c>
      <c r="K1383" s="168" t="str">
        <f>IF(E1383="謝金",VLOOKUP(E1383,支出入力表!F1384:$M$2000,8,FALSE),"")</f>
        <v/>
      </c>
    </row>
    <row r="1384" spans="2:11" x14ac:dyDescent="0.55000000000000004">
      <c r="B1384" s="178" t="str">
        <f>IF(E1384="謝金",支出入力表!A1385,"")</f>
        <v/>
      </c>
      <c r="C1384" s="164" t="str">
        <f>IF(E1384="謝金",支出入力表!C1385,"")</f>
        <v/>
      </c>
      <c r="D1384" s="165" t="str">
        <f>IF(支出入力表!E1385="謝金","謝金","")</f>
        <v/>
      </c>
      <c r="E1384" s="165" t="str">
        <f>IF(支出入力表!F1385="謝金","謝金","")</f>
        <v/>
      </c>
      <c r="F1384" s="164" t="str">
        <f>IF(E1384="謝金",VLOOKUP(E1384,支出入力表!F1385:$M$2000,3,FALSE),"")</f>
        <v/>
      </c>
      <c r="G1384" s="164" t="str">
        <f>IF(E1384="謝金",VLOOKUP(E1384,支出入力表!F1385:$M$2000,4,FALSE),"")</f>
        <v/>
      </c>
      <c r="H1384" s="166" t="str">
        <f>IF(E1384="謝金",VLOOKUP(E1384,支出入力表!F1385:$M$2000,5,FALSE),"")</f>
        <v/>
      </c>
      <c r="I1384" s="167" t="str">
        <f>IF(E1384="謝金",VLOOKUP(E1384,支出入力表!F1385:$M$2000,6,FALSE),"")</f>
        <v/>
      </c>
      <c r="J1384" s="167" t="str">
        <f>IF(E1384="謝金",VLOOKUP(E1384,支出入力表!F1385:$M$2000,7,FALSE),"")</f>
        <v/>
      </c>
      <c r="K1384" s="168" t="str">
        <f>IF(E1384="謝金",VLOOKUP(E1384,支出入力表!F1385:$M$2000,8,FALSE),"")</f>
        <v/>
      </c>
    </row>
    <row r="1385" spans="2:11" x14ac:dyDescent="0.55000000000000004">
      <c r="B1385" s="178" t="str">
        <f>IF(E1385="謝金",支出入力表!A1386,"")</f>
        <v/>
      </c>
      <c r="C1385" s="164" t="str">
        <f>IF(E1385="謝金",支出入力表!C1386,"")</f>
        <v/>
      </c>
      <c r="D1385" s="165" t="str">
        <f>IF(支出入力表!E1386="謝金","謝金","")</f>
        <v/>
      </c>
      <c r="E1385" s="165" t="str">
        <f>IF(支出入力表!F1386="謝金","謝金","")</f>
        <v/>
      </c>
      <c r="F1385" s="164" t="str">
        <f>IF(E1385="謝金",VLOOKUP(E1385,支出入力表!F1386:$M$2000,3,FALSE),"")</f>
        <v/>
      </c>
      <c r="G1385" s="164" t="str">
        <f>IF(E1385="謝金",VLOOKUP(E1385,支出入力表!F1386:$M$2000,4,FALSE),"")</f>
        <v/>
      </c>
      <c r="H1385" s="166" t="str">
        <f>IF(E1385="謝金",VLOOKUP(E1385,支出入力表!F1386:$M$2000,5,FALSE),"")</f>
        <v/>
      </c>
      <c r="I1385" s="167" t="str">
        <f>IF(E1385="謝金",VLOOKUP(E1385,支出入力表!F1386:$M$2000,6,FALSE),"")</f>
        <v/>
      </c>
      <c r="J1385" s="167" t="str">
        <f>IF(E1385="謝金",VLOOKUP(E1385,支出入力表!F1386:$M$2000,7,FALSE),"")</f>
        <v/>
      </c>
      <c r="K1385" s="168" t="str">
        <f>IF(E1385="謝金",VLOOKUP(E1385,支出入力表!F1386:$M$2000,8,FALSE),"")</f>
        <v/>
      </c>
    </row>
    <row r="1386" spans="2:11" x14ac:dyDescent="0.55000000000000004">
      <c r="B1386" s="178" t="str">
        <f>IF(E1386="謝金",支出入力表!A1387,"")</f>
        <v/>
      </c>
      <c r="C1386" s="164" t="str">
        <f>IF(E1386="謝金",支出入力表!C1387,"")</f>
        <v/>
      </c>
      <c r="D1386" s="165" t="str">
        <f>IF(支出入力表!E1387="謝金","謝金","")</f>
        <v/>
      </c>
      <c r="E1386" s="165" t="str">
        <f>IF(支出入力表!F1387="謝金","謝金","")</f>
        <v/>
      </c>
      <c r="F1386" s="164" t="str">
        <f>IF(E1386="謝金",VLOOKUP(E1386,支出入力表!F1387:$M$2000,3,FALSE),"")</f>
        <v/>
      </c>
      <c r="G1386" s="164" t="str">
        <f>IF(E1386="謝金",VLOOKUP(E1386,支出入力表!F1387:$M$2000,4,FALSE),"")</f>
        <v/>
      </c>
      <c r="H1386" s="166" t="str">
        <f>IF(E1386="謝金",VLOOKUP(E1386,支出入力表!F1387:$M$2000,5,FALSE),"")</f>
        <v/>
      </c>
      <c r="I1386" s="167" t="str">
        <f>IF(E1386="謝金",VLOOKUP(E1386,支出入力表!F1387:$M$2000,6,FALSE),"")</f>
        <v/>
      </c>
      <c r="J1386" s="167" t="str">
        <f>IF(E1386="謝金",VLOOKUP(E1386,支出入力表!F1387:$M$2000,7,FALSE),"")</f>
        <v/>
      </c>
      <c r="K1386" s="168" t="str">
        <f>IF(E1386="謝金",VLOOKUP(E1386,支出入力表!F1387:$M$2000,8,FALSE),"")</f>
        <v/>
      </c>
    </row>
    <row r="1387" spans="2:11" x14ac:dyDescent="0.55000000000000004">
      <c r="B1387" s="178" t="str">
        <f>IF(E1387="謝金",支出入力表!A1388,"")</f>
        <v/>
      </c>
      <c r="C1387" s="164" t="str">
        <f>IF(E1387="謝金",支出入力表!C1388,"")</f>
        <v/>
      </c>
      <c r="D1387" s="165" t="str">
        <f>IF(支出入力表!E1388="謝金","謝金","")</f>
        <v/>
      </c>
      <c r="E1387" s="165" t="str">
        <f>IF(支出入力表!F1388="謝金","謝金","")</f>
        <v/>
      </c>
      <c r="F1387" s="164" t="str">
        <f>IF(E1387="謝金",VLOOKUP(E1387,支出入力表!F1388:$M$2000,3,FALSE),"")</f>
        <v/>
      </c>
      <c r="G1387" s="164" t="str">
        <f>IF(E1387="謝金",VLOOKUP(E1387,支出入力表!F1388:$M$2000,4,FALSE),"")</f>
        <v/>
      </c>
      <c r="H1387" s="166" t="str">
        <f>IF(E1387="謝金",VLOOKUP(E1387,支出入力表!F1388:$M$2000,5,FALSE),"")</f>
        <v/>
      </c>
      <c r="I1387" s="167" t="str">
        <f>IF(E1387="謝金",VLOOKUP(E1387,支出入力表!F1388:$M$2000,6,FALSE),"")</f>
        <v/>
      </c>
      <c r="J1387" s="167" t="str">
        <f>IF(E1387="謝金",VLOOKUP(E1387,支出入力表!F1388:$M$2000,7,FALSE),"")</f>
        <v/>
      </c>
      <c r="K1387" s="168" t="str">
        <f>IF(E1387="謝金",VLOOKUP(E1387,支出入力表!F1388:$M$2000,8,FALSE),"")</f>
        <v/>
      </c>
    </row>
    <row r="1388" spans="2:11" x14ac:dyDescent="0.55000000000000004">
      <c r="B1388" s="178" t="str">
        <f>IF(E1388="謝金",支出入力表!A1389,"")</f>
        <v/>
      </c>
      <c r="C1388" s="164" t="str">
        <f>IF(E1388="謝金",支出入力表!C1389,"")</f>
        <v/>
      </c>
      <c r="D1388" s="165" t="str">
        <f>IF(支出入力表!E1389="謝金","謝金","")</f>
        <v/>
      </c>
      <c r="E1388" s="165" t="str">
        <f>IF(支出入力表!F1389="謝金","謝金","")</f>
        <v/>
      </c>
      <c r="F1388" s="164" t="str">
        <f>IF(E1388="謝金",VLOOKUP(E1388,支出入力表!F1389:$M$2000,3,FALSE),"")</f>
        <v/>
      </c>
      <c r="G1388" s="164" t="str">
        <f>IF(E1388="謝金",VLOOKUP(E1388,支出入力表!F1389:$M$2000,4,FALSE),"")</f>
        <v/>
      </c>
      <c r="H1388" s="166" t="str">
        <f>IF(E1388="謝金",VLOOKUP(E1388,支出入力表!F1389:$M$2000,5,FALSE),"")</f>
        <v/>
      </c>
      <c r="I1388" s="167" t="str">
        <f>IF(E1388="謝金",VLOOKUP(E1388,支出入力表!F1389:$M$2000,6,FALSE),"")</f>
        <v/>
      </c>
      <c r="J1388" s="167" t="str">
        <f>IF(E1388="謝金",VLOOKUP(E1388,支出入力表!F1389:$M$2000,7,FALSE),"")</f>
        <v/>
      </c>
      <c r="K1388" s="168" t="str">
        <f>IF(E1388="謝金",VLOOKUP(E1388,支出入力表!F1389:$M$2000,8,FALSE),"")</f>
        <v/>
      </c>
    </row>
    <row r="1389" spans="2:11" x14ac:dyDescent="0.55000000000000004">
      <c r="B1389" s="178" t="str">
        <f>IF(E1389="謝金",支出入力表!A1390,"")</f>
        <v/>
      </c>
      <c r="C1389" s="164" t="str">
        <f>IF(E1389="謝金",支出入力表!C1390,"")</f>
        <v/>
      </c>
      <c r="D1389" s="165" t="str">
        <f>IF(支出入力表!E1390="謝金","謝金","")</f>
        <v/>
      </c>
      <c r="E1389" s="165" t="str">
        <f>IF(支出入力表!F1390="謝金","謝金","")</f>
        <v/>
      </c>
      <c r="F1389" s="164" t="str">
        <f>IF(E1389="謝金",VLOOKUP(E1389,支出入力表!F1390:$M$2000,3,FALSE),"")</f>
        <v/>
      </c>
      <c r="G1389" s="164" t="str">
        <f>IF(E1389="謝金",VLOOKUP(E1389,支出入力表!F1390:$M$2000,4,FALSE),"")</f>
        <v/>
      </c>
      <c r="H1389" s="166" t="str">
        <f>IF(E1389="謝金",VLOOKUP(E1389,支出入力表!F1390:$M$2000,5,FALSE),"")</f>
        <v/>
      </c>
      <c r="I1389" s="167" t="str">
        <f>IF(E1389="謝金",VLOOKUP(E1389,支出入力表!F1390:$M$2000,6,FALSE),"")</f>
        <v/>
      </c>
      <c r="J1389" s="167" t="str">
        <f>IF(E1389="謝金",VLOOKUP(E1389,支出入力表!F1390:$M$2000,7,FALSE),"")</f>
        <v/>
      </c>
      <c r="K1389" s="168" t="str">
        <f>IF(E1389="謝金",VLOOKUP(E1389,支出入力表!F1390:$M$2000,8,FALSE),"")</f>
        <v/>
      </c>
    </row>
    <row r="1390" spans="2:11" x14ac:dyDescent="0.55000000000000004">
      <c r="B1390" s="178" t="str">
        <f>IF(E1390="謝金",支出入力表!A1391,"")</f>
        <v/>
      </c>
      <c r="C1390" s="164" t="str">
        <f>IF(E1390="謝金",支出入力表!C1391,"")</f>
        <v/>
      </c>
      <c r="D1390" s="165" t="str">
        <f>IF(支出入力表!E1391="謝金","謝金","")</f>
        <v/>
      </c>
      <c r="E1390" s="165" t="str">
        <f>IF(支出入力表!F1391="謝金","謝金","")</f>
        <v/>
      </c>
      <c r="F1390" s="164" t="str">
        <f>IF(E1390="謝金",VLOOKUP(E1390,支出入力表!F1391:$M$2000,3,FALSE),"")</f>
        <v/>
      </c>
      <c r="G1390" s="164" t="str">
        <f>IF(E1390="謝金",VLOOKUP(E1390,支出入力表!F1391:$M$2000,4,FALSE),"")</f>
        <v/>
      </c>
      <c r="H1390" s="166" t="str">
        <f>IF(E1390="謝金",VLOOKUP(E1390,支出入力表!F1391:$M$2000,5,FALSE),"")</f>
        <v/>
      </c>
      <c r="I1390" s="167" t="str">
        <f>IF(E1390="謝金",VLOOKUP(E1390,支出入力表!F1391:$M$2000,6,FALSE),"")</f>
        <v/>
      </c>
      <c r="J1390" s="167" t="str">
        <f>IF(E1390="謝金",VLOOKUP(E1390,支出入力表!F1391:$M$2000,7,FALSE),"")</f>
        <v/>
      </c>
      <c r="K1390" s="168" t="str">
        <f>IF(E1390="謝金",VLOOKUP(E1390,支出入力表!F1391:$M$2000,8,FALSE),"")</f>
        <v/>
      </c>
    </row>
    <row r="1391" spans="2:11" x14ac:dyDescent="0.55000000000000004">
      <c r="B1391" s="178" t="str">
        <f>IF(E1391="謝金",支出入力表!A1392,"")</f>
        <v/>
      </c>
      <c r="C1391" s="164" t="str">
        <f>IF(E1391="謝金",支出入力表!C1392,"")</f>
        <v/>
      </c>
      <c r="D1391" s="165" t="str">
        <f>IF(支出入力表!E1392="謝金","謝金","")</f>
        <v/>
      </c>
      <c r="E1391" s="165" t="str">
        <f>IF(支出入力表!F1392="謝金","謝金","")</f>
        <v/>
      </c>
      <c r="F1391" s="164" t="str">
        <f>IF(E1391="謝金",VLOOKUP(E1391,支出入力表!F1392:$M$2000,3,FALSE),"")</f>
        <v/>
      </c>
      <c r="G1391" s="164" t="str">
        <f>IF(E1391="謝金",VLOOKUP(E1391,支出入力表!F1392:$M$2000,4,FALSE),"")</f>
        <v/>
      </c>
      <c r="H1391" s="166" t="str">
        <f>IF(E1391="謝金",VLOOKUP(E1391,支出入力表!F1392:$M$2000,5,FALSE),"")</f>
        <v/>
      </c>
      <c r="I1391" s="167" t="str">
        <f>IF(E1391="謝金",VLOOKUP(E1391,支出入力表!F1392:$M$2000,6,FALSE),"")</f>
        <v/>
      </c>
      <c r="J1391" s="167" t="str">
        <f>IF(E1391="謝金",VLOOKUP(E1391,支出入力表!F1392:$M$2000,7,FALSE),"")</f>
        <v/>
      </c>
      <c r="K1391" s="168" t="str">
        <f>IF(E1391="謝金",VLOOKUP(E1391,支出入力表!F1392:$M$2000,8,FALSE),"")</f>
        <v/>
      </c>
    </row>
    <row r="1392" spans="2:11" x14ac:dyDescent="0.55000000000000004">
      <c r="B1392" s="178" t="str">
        <f>IF(E1392="謝金",支出入力表!A1393,"")</f>
        <v/>
      </c>
      <c r="C1392" s="164" t="str">
        <f>IF(E1392="謝金",支出入力表!C1393,"")</f>
        <v/>
      </c>
      <c r="D1392" s="165" t="str">
        <f>IF(支出入力表!E1393="謝金","謝金","")</f>
        <v/>
      </c>
      <c r="E1392" s="165" t="str">
        <f>IF(支出入力表!F1393="謝金","謝金","")</f>
        <v/>
      </c>
      <c r="F1392" s="164" t="str">
        <f>IF(E1392="謝金",VLOOKUP(E1392,支出入力表!F1393:$M$2000,3,FALSE),"")</f>
        <v/>
      </c>
      <c r="G1392" s="164" t="str">
        <f>IF(E1392="謝金",VLOOKUP(E1392,支出入力表!F1393:$M$2000,4,FALSE),"")</f>
        <v/>
      </c>
      <c r="H1392" s="166" t="str">
        <f>IF(E1392="謝金",VLOOKUP(E1392,支出入力表!F1393:$M$2000,5,FALSE),"")</f>
        <v/>
      </c>
      <c r="I1392" s="167" t="str">
        <f>IF(E1392="謝金",VLOOKUP(E1392,支出入力表!F1393:$M$2000,6,FALSE),"")</f>
        <v/>
      </c>
      <c r="J1392" s="167" t="str">
        <f>IF(E1392="謝金",VLOOKUP(E1392,支出入力表!F1393:$M$2000,7,FALSE),"")</f>
        <v/>
      </c>
      <c r="K1392" s="168" t="str">
        <f>IF(E1392="謝金",VLOOKUP(E1392,支出入力表!F1393:$M$2000,8,FALSE),"")</f>
        <v/>
      </c>
    </row>
    <row r="1393" spans="2:11" x14ac:dyDescent="0.55000000000000004">
      <c r="B1393" s="178" t="str">
        <f>IF(E1393="謝金",支出入力表!A1394,"")</f>
        <v/>
      </c>
      <c r="C1393" s="164" t="str">
        <f>IF(E1393="謝金",支出入力表!C1394,"")</f>
        <v/>
      </c>
      <c r="D1393" s="165" t="str">
        <f>IF(支出入力表!E1394="謝金","謝金","")</f>
        <v/>
      </c>
      <c r="E1393" s="165" t="str">
        <f>IF(支出入力表!F1394="謝金","謝金","")</f>
        <v/>
      </c>
      <c r="F1393" s="164" t="str">
        <f>IF(E1393="謝金",VLOOKUP(E1393,支出入力表!F1394:$M$2000,3,FALSE),"")</f>
        <v/>
      </c>
      <c r="G1393" s="164" t="str">
        <f>IF(E1393="謝金",VLOOKUP(E1393,支出入力表!F1394:$M$2000,4,FALSE),"")</f>
        <v/>
      </c>
      <c r="H1393" s="166" t="str">
        <f>IF(E1393="謝金",VLOOKUP(E1393,支出入力表!F1394:$M$2000,5,FALSE),"")</f>
        <v/>
      </c>
      <c r="I1393" s="167" t="str">
        <f>IF(E1393="謝金",VLOOKUP(E1393,支出入力表!F1394:$M$2000,6,FALSE),"")</f>
        <v/>
      </c>
      <c r="J1393" s="167" t="str">
        <f>IF(E1393="謝金",VLOOKUP(E1393,支出入力表!F1394:$M$2000,7,FALSE),"")</f>
        <v/>
      </c>
      <c r="K1393" s="168" t="str">
        <f>IF(E1393="謝金",VLOOKUP(E1393,支出入力表!F1394:$M$2000,8,FALSE),"")</f>
        <v/>
      </c>
    </row>
    <row r="1394" spans="2:11" x14ac:dyDescent="0.55000000000000004">
      <c r="B1394" s="178" t="str">
        <f>IF(E1394="謝金",支出入力表!A1395,"")</f>
        <v/>
      </c>
      <c r="C1394" s="164" t="str">
        <f>IF(E1394="謝金",支出入力表!C1395,"")</f>
        <v/>
      </c>
      <c r="D1394" s="165" t="str">
        <f>IF(支出入力表!E1395="謝金","謝金","")</f>
        <v/>
      </c>
      <c r="E1394" s="165" t="str">
        <f>IF(支出入力表!F1395="謝金","謝金","")</f>
        <v/>
      </c>
      <c r="F1394" s="164" t="str">
        <f>IF(E1394="謝金",VLOOKUP(E1394,支出入力表!F1395:$M$2000,3,FALSE),"")</f>
        <v/>
      </c>
      <c r="G1394" s="164" t="str">
        <f>IF(E1394="謝金",VLOOKUP(E1394,支出入力表!F1395:$M$2000,4,FALSE),"")</f>
        <v/>
      </c>
      <c r="H1394" s="166" t="str">
        <f>IF(E1394="謝金",VLOOKUP(E1394,支出入力表!F1395:$M$2000,5,FALSE),"")</f>
        <v/>
      </c>
      <c r="I1394" s="167" t="str">
        <f>IF(E1394="謝金",VLOOKUP(E1394,支出入力表!F1395:$M$2000,6,FALSE),"")</f>
        <v/>
      </c>
      <c r="J1394" s="167" t="str">
        <f>IF(E1394="謝金",VLOOKUP(E1394,支出入力表!F1395:$M$2000,7,FALSE),"")</f>
        <v/>
      </c>
      <c r="K1394" s="168" t="str">
        <f>IF(E1394="謝金",VLOOKUP(E1394,支出入力表!F1395:$M$2000,8,FALSE),"")</f>
        <v/>
      </c>
    </row>
    <row r="1395" spans="2:11" x14ac:dyDescent="0.55000000000000004">
      <c r="B1395" s="178" t="str">
        <f>IF(E1395="謝金",支出入力表!A1396,"")</f>
        <v/>
      </c>
      <c r="C1395" s="164" t="str">
        <f>IF(E1395="謝金",支出入力表!C1396,"")</f>
        <v/>
      </c>
      <c r="D1395" s="165" t="str">
        <f>IF(支出入力表!E1396="謝金","謝金","")</f>
        <v/>
      </c>
      <c r="E1395" s="165" t="str">
        <f>IF(支出入力表!F1396="謝金","謝金","")</f>
        <v/>
      </c>
      <c r="F1395" s="164" t="str">
        <f>IF(E1395="謝金",VLOOKUP(E1395,支出入力表!F1396:$M$2000,3,FALSE),"")</f>
        <v/>
      </c>
      <c r="G1395" s="164" t="str">
        <f>IF(E1395="謝金",VLOOKUP(E1395,支出入力表!F1396:$M$2000,4,FALSE),"")</f>
        <v/>
      </c>
      <c r="H1395" s="166" t="str">
        <f>IF(E1395="謝金",VLOOKUP(E1395,支出入力表!F1396:$M$2000,5,FALSE),"")</f>
        <v/>
      </c>
      <c r="I1395" s="167" t="str">
        <f>IF(E1395="謝金",VLOOKUP(E1395,支出入力表!F1396:$M$2000,6,FALSE),"")</f>
        <v/>
      </c>
      <c r="J1395" s="167" t="str">
        <f>IF(E1395="謝金",VLOOKUP(E1395,支出入力表!F1396:$M$2000,7,FALSE),"")</f>
        <v/>
      </c>
      <c r="K1395" s="168" t="str">
        <f>IF(E1395="謝金",VLOOKUP(E1395,支出入力表!F1396:$M$2000,8,FALSE),"")</f>
        <v/>
      </c>
    </row>
    <row r="1396" spans="2:11" x14ac:dyDescent="0.55000000000000004">
      <c r="B1396" s="178" t="str">
        <f>IF(E1396="謝金",支出入力表!A1397,"")</f>
        <v/>
      </c>
      <c r="C1396" s="164" t="str">
        <f>IF(E1396="謝金",支出入力表!C1397,"")</f>
        <v/>
      </c>
      <c r="D1396" s="165" t="str">
        <f>IF(支出入力表!E1397="謝金","謝金","")</f>
        <v/>
      </c>
      <c r="E1396" s="165" t="str">
        <f>IF(支出入力表!F1397="謝金","謝金","")</f>
        <v/>
      </c>
      <c r="F1396" s="164" t="str">
        <f>IF(E1396="謝金",VLOOKUP(E1396,支出入力表!F1397:$M$2000,3,FALSE),"")</f>
        <v/>
      </c>
      <c r="G1396" s="164" t="str">
        <f>IF(E1396="謝金",VLOOKUP(E1396,支出入力表!F1397:$M$2000,4,FALSE),"")</f>
        <v/>
      </c>
      <c r="H1396" s="166" t="str">
        <f>IF(E1396="謝金",VLOOKUP(E1396,支出入力表!F1397:$M$2000,5,FALSE),"")</f>
        <v/>
      </c>
      <c r="I1396" s="167" t="str">
        <f>IF(E1396="謝金",VLOOKUP(E1396,支出入力表!F1397:$M$2000,6,FALSE),"")</f>
        <v/>
      </c>
      <c r="J1396" s="167" t="str">
        <f>IF(E1396="謝金",VLOOKUP(E1396,支出入力表!F1397:$M$2000,7,FALSE),"")</f>
        <v/>
      </c>
      <c r="K1396" s="168" t="str">
        <f>IF(E1396="謝金",VLOOKUP(E1396,支出入力表!F1397:$M$2000,8,FALSE),"")</f>
        <v/>
      </c>
    </row>
    <row r="1397" spans="2:11" x14ac:dyDescent="0.55000000000000004">
      <c r="B1397" s="178" t="str">
        <f>IF(E1397="謝金",支出入力表!A1398,"")</f>
        <v/>
      </c>
      <c r="C1397" s="164" t="str">
        <f>IF(E1397="謝金",支出入力表!C1398,"")</f>
        <v/>
      </c>
      <c r="D1397" s="165" t="str">
        <f>IF(支出入力表!E1398="謝金","謝金","")</f>
        <v/>
      </c>
      <c r="E1397" s="165" t="str">
        <f>IF(支出入力表!F1398="謝金","謝金","")</f>
        <v/>
      </c>
      <c r="F1397" s="164" t="str">
        <f>IF(E1397="謝金",VLOOKUP(E1397,支出入力表!F1398:$M$2000,3,FALSE),"")</f>
        <v/>
      </c>
      <c r="G1397" s="164" t="str">
        <f>IF(E1397="謝金",VLOOKUP(E1397,支出入力表!F1398:$M$2000,4,FALSE),"")</f>
        <v/>
      </c>
      <c r="H1397" s="166" t="str">
        <f>IF(E1397="謝金",VLOOKUP(E1397,支出入力表!F1398:$M$2000,5,FALSE),"")</f>
        <v/>
      </c>
      <c r="I1397" s="167" t="str">
        <f>IF(E1397="謝金",VLOOKUP(E1397,支出入力表!F1398:$M$2000,6,FALSE),"")</f>
        <v/>
      </c>
      <c r="J1397" s="167" t="str">
        <f>IF(E1397="謝金",VLOOKUP(E1397,支出入力表!F1398:$M$2000,7,FALSE),"")</f>
        <v/>
      </c>
      <c r="K1397" s="168" t="str">
        <f>IF(E1397="謝金",VLOOKUP(E1397,支出入力表!F1398:$M$2000,8,FALSE),"")</f>
        <v/>
      </c>
    </row>
    <row r="1398" spans="2:11" x14ac:dyDescent="0.55000000000000004">
      <c r="B1398" s="178" t="str">
        <f>IF(E1398="謝金",支出入力表!A1399,"")</f>
        <v/>
      </c>
      <c r="C1398" s="164" t="str">
        <f>IF(E1398="謝金",支出入力表!C1399,"")</f>
        <v/>
      </c>
      <c r="D1398" s="165" t="str">
        <f>IF(支出入力表!E1399="謝金","謝金","")</f>
        <v/>
      </c>
      <c r="E1398" s="165" t="str">
        <f>IF(支出入力表!F1399="謝金","謝金","")</f>
        <v/>
      </c>
      <c r="F1398" s="164" t="str">
        <f>IF(E1398="謝金",VLOOKUP(E1398,支出入力表!F1399:$M$2000,3,FALSE),"")</f>
        <v/>
      </c>
      <c r="G1398" s="164" t="str">
        <f>IF(E1398="謝金",VLOOKUP(E1398,支出入力表!F1399:$M$2000,4,FALSE),"")</f>
        <v/>
      </c>
      <c r="H1398" s="166" t="str">
        <f>IF(E1398="謝金",VLOOKUP(E1398,支出入力表!F1399:$M$2000,5,FALSE),"")</f>
        <v/>
      </c>
      <c r="I1398" s="167" t="str">
        <f>IF(E1398="謝金",VLOOKUP(E1398,支出入力表!F1399:$M$2000,6,FALSE),"")</f>
        <v/>
      </c>
      <c r="J1398" s="167" t="str">
        <f>IF(E1398="謝金",VLOOKUP(E1398,支出入力表!F1399:$M$2000,7,FALSE),"")</f>
        <v/>
      </c>
      <c r="K1398" s="168" t="str">
        <f>IF(E1398="謝金",VLOOKUP(E1398,支出入力表!F1399:$M$2000,8,FALSE),"")</f>
        <v/>
      </c>
    </row>
    <row r="1399" spans="2:11" x14ac:dyDescent="0.55000000000000004">
      <c r="B1399" s="178" t="str">
        <f>IF(E1399="謝金",支出入力表!A1400,"")</f>
        <v/>
      </c>
      <c r="C1399" s="164" t="str">
        <f>IF(E1399="謝金",支出入力表!C1400,"")</f>
        <v/>
      </c>
      <c r="D1399" s="165" t="str">
        <f>IF(支出入力表!E1400="謝金","謝金","")</f>
        <v/>
      </c>
      <c r="E1399" s="165" t="str">
        <f>IF(支出入力表!F1400="謝金","謝金","")</f>
        <v/>
      </c>
      <c r="F1399" s="164" t="str">
        <f>IF(E1399="謝金",VLOOKUP(E1399,支出入力表!F1400:$M$2000,3,FALSE),"")</f>
        <v/>
      </c>
      <c r="G1399" s="164" t="str">
        <f>IF(E1399="謝金",VLOOKUP(E1399,支出入力表!F1400:$M$2000,4,FALSE),"")</f>
        <v/>
      </c>
      <c r="H1399" s="166" t="str">
        <f>IF(E1399="謝金",VLOOKUP(E1399,支出入力表!F1400:$M$2000,5,FALSE),"")</f>
        <v/>
      </c>
      <c r="I1399" s="167" t="str">
        <f>IF(E1399="謝金",VLOOKUP(E1399,支出入力表!F1400:$M$2000,6,FALSE),"")</f>
        <v/>
      </c>
      <c r="J1399" s="167" t="str">
        <f>IF(E1399="謝金",VLOOKUP(E1399,支出入力表!F1400:$M$2000,7,FALSE),"")</f>
        <v/>
      </c>
      <c r="K1399" s="168" t="str">
        <f>IF(E1399="謝金",VLOOKUP(E1399,支出入力表!F1400:$M$2000,8,FALSE),"")</f>
        <v/>
      </c>
    </row>
    <row r="1400" spans="2:11" x14ac:dyDescent="0.55000000000000004">
      <c r="B1400" s="178" t="str">
        <f>IF(E1400="謝金",支出入力表!A1401,"")</f>
        <v/>
      </c>
      <c r="C1400" s="164" t="str">
        <f>IF(E1400="謝金",支出入力表!C1401,"")</f>
        <v/>
      </c>
      <c r="D1400" s="165" t="str">
        <f>IF(支出入力表!E1401="謝金","謝金","")</f>
        <v/>
      </c>
      <c r="E1400" s="165" t="str">
        <f>IF(支出入力表!F1401="謝金","謝金","")</f>
        <v/>
      </c>
      <c r="F1400" s="164" t="str">
        <f>IF(E1400="謝金",VLOOKUP(E1400,支出入力表!F1401:$M$2000,3,FALSE),"")</f>
        <v/>
      </c>
      <c r="G1400" s="164" t="str">
        <f>IF(E1400="謝金",VLOOKUP(E1400,支出入力表!F1401:$M$2000,4,FALSE),"")</f>
        <v/>
      </c>
      <c r="H1400" s="166" t="str">
        <f>IF(E1400="謝金",VLOOKUP(E1400,支出入力表!F1401:$M$2000,5,FALSE),"")</f>
        <v/>
      </c>
      <c r="I1400" s="167" t="str">
        <f>IF(E1400="謝金",VLOOKUP(E1400,支出入力表!F1401:$M$2000,6,FALSE),"")</f>
        <v/>
      </c>
      <c r="J1400" s="167" t="str">
        <f>IF(E1400="謝金",VLOOKUP(E1400,支出入力表!F1401:$M$2000,7,FALSE),"")</f>
        <v/>
      </c>
      <c r="K1400" s="168" t="str">
        <f>IF(E1400="謝金",VLOOKUP(E1400,支出入力表!F1401:$M$2000,8,FALSE),"")</f>
        <v/>
      </c>
    </row>
    <row r="1401" spans="2:11" x14ac:dyDescent="0.55000000000000004">
      <c r="B1401" s="178" t="str">
        <f>IF(E1401="謝金",支出入力表!A1402,"")</f>
        <v/>
      </c>
      <c r="C1401" s="164" t="str">
        <f>IF(E1401="謝金",支出入力表!C1402,"")</f>
        <v/>
      </c>
      <c r="D1401" s="165" t="str">
        <f>IF(支出入力表!E1402="謝金","謝金","")</f>
        <v/>
      </c>
      <c r="E1401" s="165" t="str">
        <f>IF(支出入力表!F1402="謝金","謝金","")</f>
        <v/>
      </c>
      <c r="F1401" s="164" t="str">
        <f>IF(E1401="謝金",VLOOKUP(E1401,支出入力表!F1402:$M$2000,3,FALSE),"")</f>
        <v/>
      </c>
      <c r="G1401" s="164" t="str">
        <f>IF(E1401="謝金",VLOOKUP(E1401,支出入力表!F1402:$M$2000,4,FALSE),"")</f>
        <v/>
      </c>
      <c r="H1401" s="166" t="str">
        <f>IF(E1401="謝金",VLOOKUP(E1401,支出入力表!F1402:$M$2000,5,FALSE),"")</f>
        <v/>
      </c>
      <c r="I1401" s="167" t="str">
        <f>IF(E1401="謝金",VLOOKUP(E1401,支出入力表!F1402:$M$2000,6,FALSE),"")</f>
        <v/>
      </c>
      <c r="J1401" s="167" t="str">
        <f>IF(E1401="謝金",VLOOKUP(E1401,支出入力表!F1402:$M$2000,7,FALSE),"")</f>
        <v/>
      </c>
      <c r="K1401" s="168" t="str">
        <f>IF(E1401="謝金",VLOOKUP(E1401,支出入力表!F1402:$M$2000,8,FALSE),"")</f>
        <v/>
      </c>
    </row>
    <row r="1402" spans="2:11" x14ac:dyDescent="0.55000000000000004">
      <c r="B1402" s="178" t="str">
        <f>IF(E1402="謝金",支出入力表!A1403,"")</f>
        <v/>
      </c>
      <c r="C1402" s="164" t="str">
        <f>IF(E1402="謝金",支出入力表!C1403,"")</f>
        <v/>
      </c>
      <c r="D1402" s="165" t="str">
        <f>IF(支出入力表!E1403="謝金","謝金","")</f>
        <v/>
      </c>
      <c r="E1402" s="165" t="str">
        <f>IF(支出入力表!F1403="謝金","謝金","")</f>
        <v/>
      </c>
      <c r="F1402" s="164" t="str">
        <f>IF(E1402="謝金",VLOOKUP(E1402,支出入力表!F1403:$M$2000,3,FALSE),"")</f>
        <v/>
      </c>
      <c r="G1402" s="164" t="str">
        <f>IF(E1402="謝金",VLOOKUP(E1402,支出入力表!F1403:$M$2000,4,FALSE),"")</f>
        <v/>
      </c>
      <c r="H1402" s="166" t="str">
        <f>IF(E1402="謝金",VLOOKUP(E1402,支出入力表!F1403:$M$2000,5,FALSE),"")</f>
        <v/>
      </c>
      <c r="I1402" s="167" t="str">
        <f>IF(E1402="謝金",VLOOKUP(E1402,支出入力表!F1403:$M$2000,6,FALSE),"")</f>
        <v/>
      </c>
      <c r="J1402" s="167" t="str">
        <f>IF(E1402="謝金",VLOOKUP(E1402,支出入力表!F1403:$M$2000,7,FALSE),"")</f>
        <v/>
      </c>
      <c r="K1402" s="168" t="str">
        <f>IF(E1402="謝金",VLOOKUP(E1402,支出入力表!F1403:$M$2000,8,FALSE),"")</f>
        <v/>
      </c>
    </row>
    <row r="1403" spans="2:11" x14ac:dyDescent="0.55000000000000004">
      <c r="B1403" s="178" t="str">
        <f>IF(E1403="謝金",支出入力表!A1404,"")</f>
        <v/>
      </c>
      <c r="C1403" s="164" t="str">
        <f>IF(E1403="謝金",支出入力表!C1404,"")</f>
        <v/>
      </c>
      <c r="D1403" s="165" t="str">
        <f>IF(支出入力表!E1404="謝金","謝金","")</f>
        <v/>
      </c>
      <c r="E1403" s="165" t="str">
        <f>IF(支出入力表!F1404="謝金","謝金","")</f>
        <v/>
      </c>
      <c r="F1403" s="164" t="str">
        <f>IF(E1403="謝金",VLOOKUP(E1403,支出入力表!F1404:$M$2000,3,FALSE),"")</f>
        <v/>
      </c>
      <c r="G1403" s="164" t="str">
        <f>IF(E1403="謝金",VLOOKUP(E1403,支出入力表!F1404:$M$2000,4,FALSE),"")</f>
        <v/>
      </c>
      <c r="H1403" s="166" t="str">
        <f>IF(E1403="謝金",VLOOKUP(E1403,支出入力表!F1404:$M$2000,5,FALSE),"")</f>
        <v/>
      </c>
      <c r="I1403" s="167" t="str">
        <f>IF(E1403="謝金",VLOOKUP(E1403,支出入力表!F1404:$M$2000,6,FALSE),"")</f>
        <v/>
      </c>
      <c r="J1403" s="167" t="str">
        <f>IF(E1403="謝金",VLOOKUP(E1403,支出入力表!F1404:$M$2000,7,FALSE),"")</f>
        <v/>
      </c>
      <c r="K1403" s="168" t="str">
        <f>IF(E1403="謝金",VLOOKUP(E1403,支出入力表!F1404:$M$2000,8,FALSE),"")</f>
        <v/>
      </c>
    </row>
    <row r="1404" spans="2:11" x14ac:dyDescent="0.55000000000000004">
      <c r="B1404" s="178" t="str">
        <f>IF(E1404="謝金",支出入力表!A1405,"")</f>
        <v/>
      </c>
      <c r="C1404" s="164" t="str">
        <f>IF(E1404="謝金",支出入力表!C1405,"")</f>
        <v/>
      </c>
      <c r="D1404" s="165" t="str">
        <f>IF(支出入力表!E1405="謝金","謝金","")</f>
        <v/>
      </c>
      <c r="E1404" s="165" t="str">
        <f>IF(支出入力表!F1405="謝金","謝金","")</f>
        <v/>
      </c>
      <c r="F1404" s="164" t="str">
        <f>IF(E1404="謝金",VLOOKUP(E1404,支出入力表!F1405:$M$2000,3,FALSE),"")</f>
        <v/>
      </c>
      <c r="G1404" s="164" t="str">
        <f>IF(E1404="謝金",VLOOKUP(E1404,支出入力表!F1405:$M$2000,4,FALSE),"")</f>
        <v/>
      </c>
      <c r="H1404" s="166" t="str">
        <f>IF(E1404="謝金",VLOOKUP(E1404,支出入力表!F1405:$M$2000,5,FALSE),"")</f>
        <v/>
      </c>
      <c r="I1404" s="167" t="str">
        <f>IF(E1404="謝金",VLOOKUP(E1404,支出入力表!F1405:$M$2000,6,FALSE),"")</f>
        <v/>
      </c>
      <c r="J1404" s="167" t="str">
        <f>IF(E1404="謝金",VLOOKUP(E1404,支出入力表!F1405:$M$2000,7,FALSE),"")</f>
        <v/>
      </c>
      <c r="K1404" s="168" t="str">
        <f>IF(E1404="謝金",VLOOKUP(E1404,支出入力表!F1405:$M$2000,8,FALSE),"")</f>
        <v/>
      </c>
    </row>
    <row r="1405" spans="2:11" x14ac:dyDescent="0.55000000000000004">
      <c r="B1405" s="178" t="str">
        <f>IF(E1405="謝金",支出入力表!A1406,"")</f>
        <v/>
      </c>
      <c r="C1405" s="164" t="str">
        <f>IF(E1405="謝金",支出入力表!C1406,"")</f>
        <v/>
      </c>
      <c r="D1405" s="165" t="str">
        <f>IF(支出入力表!E1406="謝金","謝金","")</f>
        <v/>
      </c>
      <c r="E1405" s="165" t="str">
        <f>IF(支出入力表!F1406="謝金","謝金","")</f>
        <v/>
      </c>
      <c r="F1405" s="164" t="str">
        <f>IF(E1405="謝金",VLOOKUP(E1405,支出入力表!F1406:$M$2000,3,FALSE),"")</f>
        <v/>
      </c>
      <c r="G1405" s="164" t="str">
        <f>IF(E1405="謝金",VLOOKUP(E1405,支出入力表!F1406:$M$2000,4,FALSE),"")</f>
        <v/>
      </c>
      <c r="H1405" s="166" t="str">
        <f>IF(E1405="謝金",VLOOKUP(E1405,支出入力表!F1406:$M$2000,5,FALSE),"")</f>
        <v/>
      </c>
      <c r="I1405" s="167" t="str">
        <f>IF(E1405="謝金",VLOOKUP(E1405,支出入力表!F1406:$M$2000,6,FALSE),"")</f>
        <v/>
      </c>
      <c r="J1405" s="167" t="str">
        <f>IF(E1405="謝金",VLOOKUP(E1405,支出入力表!F1406:$M$2000,7,FALSE),"")</f>
        <v/>
      </c>
      <c r="K1405" s="168" t="str">
        <f>IF(E1405="謝金",VLOOKUP(E1405,支出入力表!F1406:$M$2000,8,FALSE),"")</f>
        <v/>
      </c>
    </row>
    <row r="1406" spans="2:11" x14ac:dyDescent="0.55000000000000004">
      <c r="B1406" s="178" t="str">
        <f>IF(E1406="謝金",支出入力表!A1407,"")</f>
        <v/>
      </c>
      <c r="C1406" s="164" t="str">
        <f>IF(E1406="謝金",支出入力表!C1407,"")</f>
        <v/>
      </c>
      <c r="D1406" s="165" t="str">
        <f>IF(支出入力表!E1407="謝金","謝金","")</f>
        <v/>
      </c>
      <c r="E1406" s="165" t="str">
        <f>IF(支出入力表!F1407="謝金","謝金","")</f>
        <v/>
      </c>
      <c r="F1406" s="164" t="str">
        <f>IF(E1406="謝金",VLOOKUP(E1406,支出入力表!F1407:$M$2000,3,FALSE),"")</f>
        <v/>
      </c>
      <c r="G1406" s="164" t="str">
        <f>IF(E1406="謝金",VLOOKUP(E1406,支出入力表!F1407:$M$2000,4,FALSE),"")</f>
        <v/>
      </c>
      <c r="H1406" s="166" t="str">
        <f>IF(E1406="謝金",VLOOKUP(E1406,支出入力表!F1407:$M$2000,5,FALSE),"")</f>
        <v/>
      </c>
      <c r="I1406" s="167" t="str">
        <f>IF(E1406="謝金",VLOOKUP(E1406,支出入力表!F1407:$M$2000,6,FALSE),"")</f>
        <v/>
      </c>
      <c r="J1406" s="167" t="str">
        <f>IF(E1406="謝金",VLOOKUP(E1406,支出入力表!F1407:$M$2000,7,FALSE),"")</f>
        <v/>
      </c>
      <c r="K1406" s="168" t="str">
        <f>IF(E1406="謝金",VLOOKUP(E1406,支出入力表!F1407:$M$2000,8,FALSE),"")</f>
        <v/>
      </c>
    </row>
    <row r="1407" spans="2:11" x14ac:dyDescent="0.55000000000000004">
      <c r="B1407" s="178" t="str">
        <f>IF(E1407="謝金",支出入力表!A1408,"")</f>
        <v/>
      </c>
      <c r="C1407" s="164" t="str">
        <f>IF(E1407="謝金",支出入力表!C1408,"")</f>
        <v/>
      </c>
      <c r="D1407" s="165" t="str">
        <f>IF(支出入力表!E1408="謝金","謝金","")</f>
        <v/>
      </c>
      <c r="E1407" s="165" t="str">
        <f>IF(支出入力表!F1408="謝金","謝金","")</f>
        <v/>
      </c>
      <c r="F1407" s="164" t="str">
        <f>IF(E1407="謝金",VLOOKUP(E1407,支出入力表!F1408:$M$2000,3,FALSE),"")</f>
        <v/>
      </c>
      <c r="G1407" s="164" t="str">
        <f>IF(E1407="謝金",VLOOKUP(E1407,支出入力表!F1408:$M$2000,4,FALSE),"")</f>
        <v/>
      </c>
      <c r="H1407" s="166" t="str">
        <f>IF(E1407="謝金",VLOOKUP(E1407,支出入力表!F1408:$M$2000,5,FALSE),"")</f>
        <v/>
      </c>
      <c r="I1407" s="167" t="str">
        <f>IF(E1407="謝金",VLOOKUP(E1407,支出入力表!F1408:$M$2000,6,FALSE),"")</f>
        <v/>
      </c>
      <c r="J1407" s="167" t="str">
        <f>IF(E1407="謝金",VLOOKUP(E1407,支出入力表!F1408:$M$2000,7,FALSE),"")</f>
        <v/>
      </c>
      <c r="K1407" s="168" t="str">
        <f>IF(E1407="謝金",VLOOKUP(E1407,支出入力表!F1408:$M$2000,8,FALSE),"")</f>
        <v/>
      </c>
    </row>
    <row r="1408" spans="2:11" x14ac:dyDescent="0.55000000000000004">
      <c r="B1408" s="178" t="str">
        <f>IF(E1408="謝金",支出入力表!A1409,"")</f>
        <v/>
      </c>
      <c r="C1408" s="164" t="str">
        <f>IF(E1408="謝金",支出入力表!C1409,"")</f>
        <v/>
      </c>
      <c r="D1408" s="165" t="str">
        <f>IF(支出入力表!E1409="謝金","謝金","")</f>
        <v/>
      </c>
      <c r="E1408" s="165" t="str">
        <f>IF(支出入力表!F1409="謝金","謝金","")</f>
        <v/>
      </c>
      <c r="F1408" s="164" t="str">
        <f>IF(E1408="謝金",VLOOKUP(E1408,支出入力表!F1409:$M$2000,3,FALSE),"")</f>
        <v/>
      </c>
      <c r="G1408" s="164" t="str">
        <f>IF(E1408="謝金",VLOOKUP(E1408,支出入力表!F1409:$M$2000,4,FALSE),"")</f>
        <v/>
      </c>
      <c r="H1408" s="166" t="str">
        <f>IF(E1408="謝金",VLOOKUP(E1408,支出入力表!F1409:$M$2000,5,FALSE),"")</f>
        <v/>
      </c>
      <c r="I1408" s="167" t="str">
        <f>IF(E1408="謝金",VLOOKUP(E1408,支出入力表!F1409:$M$2000,6,FALSE),"")</f>
        <v/>
      </c>
      <c r="J1408" s="167" t="str">
        <f>IF(E1408="謝金",VLOOKUP(E1408,支出入力表!F1409:$M$2000,7,FALSE),"")</f>
        <v/>
      </c>
      <c r="K1408" s="168" t="str">
        <f>IF(E1408="謝金",VLOOKUP(E1408,支出入力表!F1409:$M$2000,8,FALSE),"")</f>
        <v/>
      </c>
    </row>
    <row r="1409" spans="2:11" x14ac:dyDescent="0.55000000000000004">
      <c r="B1409" s="178" t="str">
        <f>IF(E1409="謝金",支出入力表!A1410,"")</f>
        <v/>
      </c>
      <c r="C1409" s="164" t="str">
        <f>IF(E1409="謝金",支出入力表!C1410,"")</f>
        <v/>
      </c>
      <c r="D1409" s="165" t="str">
        <f>IF(支出入力表!E1410="謝金","謝金","")</f>
        <v/>
      </c>
      <c r="E1409" s="165" t="str">
        <f>IF(支出入力表!F1410="謝金","謝金","")</f>
        <v/>
      </c>
      <c r="F1409" s="164" t="str">
        <f>IF(E1409="謝金",VLOOKUP(E1409,支出入力表!F1410:$M$2000,3,FALSE),"")</f>
        <v/>
      </c>
      <c r="G1409" s="164" t="str">
        <f>IF(E1409="謝金",VLOOKUP(E1409,支出入力表!F1410:$M$2000,4,FALSE),"")</f>
        <v/>
      </c>
      <c r="H1409" s="166" t="str">
        <f>IF(E1409="謝金",VLOOKUP(E1409,支出入力表!F1410:$M$2000,5,FALSE),"")</f>
        <v/>
      </c>
      <c r="I1409" s="167" t="str">
        <f>IF(E1409="謝金",VLOOKUP(E1409,支出入力表!F1410:$M$2000,6,FALSE),"")</f>
        <v/>
      </c>
      <c r="J1409" s="167" t="str">
        <f>IF(E1409="謝金",VLOOKUP(E1409,支出入力表!F1410:$M$2000,7,FALSE),"")</f>
        <v/>
      </c>
      <c r="K1409" s="168" t="str">
        <f>IF(E1409="謝金",VLOOKUP(E1409,支出入力表!F1410:$M$2000,8,FALSE),"")</f>
        <v/>
      </c>
    </row>
    <row r="1410" spans="2:11" x14ac:dyDescent="0.55000000000000004">
      <c r="B1410" s="178" t="str">
        <f>IF(E1410="謝金",支出入力表!A1411,"")</f>
        <v/>
      </c>
      <c r="C1410" s="164" t="str">
        <f>IF(E1410="謝金",支出入力表!C1411,"")</f>
        <v/>
      </c>
      <c r="D1410" s="165" t="str">
        <f>IF(支出入力表!E1411="謝金","謝金","")</f>
        <v/>
      </c>
      <c r="E1410" s="165" t="str">
        <f>IF(支出入力表!F1411="謝金","謝金","")</f>
        <v/>
      </c>
      <c r="F1410" s="164" t="str">
        <f>IF(E1410="謝金",VLOOKUP(E1410,支出入力表!F1411:$M$2000,3,FALSE),"")</f>
        <v/>
      </c>
      <c r="G1410" s="164" t="str">
        <f>IF(E1410="謝金",VLOOKUP(E1410,支出入力表!F1411:$M$2000,4,FALSE),"")</f>
        <v/>
      </c>
      <c r="H1410" s="166" t="str">
        <f>IF(E1410="謝金",VLOOKUP(E1410,支出入力表!F1411:$M$2000,5,FALSE),"")</f>
        <v/>
      </c>
      <c r="I1410" s="167" t="str">
        <f>IF(E1410="謝金",VLOOKUP(E1410,支出入力表!F1411:$M$2000,6,FALSE),"")</f>
        <v/>
      </c>
      <c r="J1410" s="167" t="str">
        <f>IF(E1410="謝金",VLOOKUP(E1410,支出入力表!F1411:$M$2000,7,FALSE),"")</f>
        <v/>
      </c>
      <c r="K1410" s="168" t="str">
        <f>IF(E1410="謝金",VLOOKUP(E1410,支出入力表!F1411:$M$2000,8,FALSE),"")</f>
        <v/>
      </c>
    </row>
    <row r="1411" spans="2:11" x14ac:dyDescent="0.55000000000000004">
      <c r="B1411" s="178" t="str">
        <f>IF(E1411="謝金",支出入力表!A1412,"")</f>
        <v/>
      </c>
      <c r="C1411" s="164" t="str">
        <f>IF(E1411="謝金",支出入力表!C1412,"")</f>
        <v/>
      </c>
      <c r="D1411" s="165" t="str">
        <f>IF(支出入力表!E1412="謝金","謝金","")</f>
        <v/>
      </c>
      <c r="E1411" s="165" t="str">
        <f>IF(支出入力表!F1412="謝金","謝金","")</f>
        <v/>
      </c>
      <c r="F1411" s="164" t="str">
        <f>IF(E1411="謝金",VLOOKUP(E1411,支出入力表!F1412:$M$2000,3,FALSE),"")</f>
        <v/>
      </c>
      <c r="G1411" s="164" t="str">
        <f>IF(E1411="謝金",VLOOKUP(E1411,支出入力表!F1412:$M$2000,4,FALSE),"")</f>
        <v/>
      </c>
      <c r="H1411" s="166" t="str">
        <f>IF(E1411="謝金",VLOOKUP(E1411,支出入力表!F1412:$M$2000,5,FALSE),"")</f>
        <v/>
      </c>
      <c r="I1411" s="167" t="str">
        <f>IF(E1411="謝金",VLOOKUP(E1411,支出入力表!F1412:$M$2000,6,FALSE),"")</f>
        <v/>
      </c>
      <c r="J1411" s="167" t="str">
        <f>IF(E1411="謝金",VLOOKUP(E1411,支出入力表!F1412:$M$2000,7,FALSE),"")</f>
        <v/>
      </c>
      <c r="K1411" s="168" t="str">
        <f>IF(E1411="謝金",VLOOKUP(E1411,支出入力表!F1412:$M$2000,8,FALSE),"")</f>
        <v/>
      </c>
    </row>
    <row r="1412" spans="2:11" x14ac:dyDescent="0.55000000000000004">
      <c r="B1412" s="178" t="str">
        <f>IF(E1412="謝金",支出入力表!A1413,"")</f>
        <v/>
      </c>
      <c r="C1412" s="164" t="str">
        <f>IF(E1412="謝金",支出入力表!C1413,"")</f>
        <v/>
      </c>
      <c r="D1412" s="165" t="str">
        <f>IF(支出入力表!E1413="謝金","謝金","")</f>
        <v/>
      </c>
      <c r="E1412" s="165" t="str">
        <f>IF(支出入力表!F1413="謝金","謝金","")</f>
        <v/>
      </c>
      <c r="F1412" s="164" t="str">
        <f>IF(E1412="謝金",VLOOKUP(E1412,支出入力表!F1413:$M$2000,3,FALSE),"")</f>
        <v/>
      </c>
      <c r="G1412" s="164" t="str">
        <f>IF(E1412="謝金",VLOOKUP(E1412,支出入力表!F1413:$M$2000,4,FALSE),"")</f>
        <v/>
      </c>
      <c r="H1412" s="166" t="str">
        <f>IF(E1412="謝金",VLOOKUP(E1412,支出入力表!F1413:$M$2000,5,FALSE),"")</f>
        <v/>
      </c>
      <c r="I1412" s="167" t="str">
        <f>IF(E1412="謝金",VLOOKUP(E1412,支出入力表!F1413:$M$2000,6,FALSE),"")</f>
        <v/>
      </c>
      <c r="J1412" s="167" t="str">
        <f>IF(E1412="謝金",VLOOKUP(E1412,支出入力表!F1413:$M$2000,7,FALSE),"")</f>
        <v/>
      </c>
      <c r="K1412" s="168" t="str">
        <f>IF(E1412="謝金",VLOOKUP(E1412,支出入力表!F1413:$M$2000,8,FALSE),"")</f>
        <v/>
      </c>
    </row>
    <row r="1413" spans="2:11" x14ac:dyDescent="0.55000000000000004">
      <c r="B1413" s="178" t="str">
        <f>IF(E1413="謝金",支出入力表!A1414,"")</f>
        <v/>
      </c>
      <c r="C1413" s="164" t="str">
        <f>IF(E1413="謝金",支出入力表!C1414,"")</f>
        <v/>
      </c>
      <c r="D1413" s="165" t="str">
        <f>IF(支出入力表!E1414="謝金","謝金","")</f>
        <v/>
      </c>
      <c r="E1413" s="165" t="str">
        <f>IF(支出入力表!F1414="謝金","謝金","")</f>
        <v/>
      </c>
      <c r="F1413" s="164" t="str">
        <f>IF(E1413="謝金",VLOOKUP(E1413,支出入力表!F1414:$M$2000,3,FALSE),"")</f>
        <v/>
      </c>
      <c r="G1413" s="164" t="str">
        <f>IF(E1413="謝金",VLOOKUP(E1413,支出入力表!F1414:$M$2000,4,FALSE),"")</f>
        <v/>
      </c>
      <c r="H1413" s="166" t="str">
        <f>IF(E1413="謝金",VLOOKUP(E1413,支出入力表!F1414:$M$2000,5,FALSE),"")</f>
        <v/>
      </c>
      <c r="I1413" s="167" t="str">
        <f>IF(E1413="謝金",VLOOKUP(E1413,支出入力表!F1414:$M$2000,6,FALSE),"")</f>
        <v/>
      </c>
      <c r="J1413" s="167" t="str">
        <f>IF(E1413="謝金",VLOOKUP(E1413,支出入力表!F1414:$M$2000,7,FALSE),"")</f>
        <v/>
      </c>
      <c r="K1413" s="168" t="str">
        <f>IF(E1413="謝金",VLOOKUP(E1413,支出入力表!F1414:$M$2000,8,FALSE),"")</f>
        <v/>
      </c>
    </row>
    <row r="1414" spans="2:11" x14ac:dyDescent="0.55000000000000004">
      <c r="B1414" s="178" t="str">
        <f>IF(E1414="謝金",支出入力表!A1415,"")</f>
        <v/>
      </c>
      <c r="C1414" s="164" t="str">
        <f>IF(E1414="謝金",支出入力表!C1415,"")</f>
        <v/>
      </c>
      <c r="D1414" s="165" t="str">
        <f>IF(支出入力表!E1415="謝金","謝金","")</f>
        <v/>
      </c>
      <c r="E1414" s="165" t="str">
        <f>IF(支出入力表!F1415="謝金","謝金","")</f>
        <v/>
      </c>
      <c r="F1414" s="164" t="str">
        <f>IF(E1414="謝金",VLOOKUP(E1414,支出入力表!F1415:$M$2000,3,FALSE),"")</f>
        <v/>
      </c>
      <c r="G1414" s="164" t="str">
        <f>IF(E1414="謝金",VLOOKUP(E1414,支出入力表!F1415:$M$2000,4,FALSE),"")</f>
        <v/>
      </c>
      <c r="H1414" s="166" t="str">
        <f>IF(E1414="謝金",VLOOKUP(E1414,支出入力表!F1415:$M$2000,5,FALSE),"")</f>
        <v/>
      </c>
      <c r="I1414" s="167" t="str">
        <f>IF(E1414="謝金",VLOOKUP(E1414,支出入力表!F1415:$M$2000,6,FALSE),"")</f>
        <v/>
      </c>
      <c r="J1414" s="167" t="str">
        <f>IF(E1414="謝金",VLOOKUP(E1414,支出入力表!F1415:$M$2000,7,FALSE),"")</f>
        <v/>
      </c>
      <c r="K1414" s="168" t="str">
        <f>IF(E1414="謝金",VLOOKUP(E1414,支出入力表!F1415:$M$2000,8,FALSE),"")</f>
        <v/>
      </c>
    </row>
    <row r="1415" spans="2:11" x14ac:dyDescent="0.55000000000000004">
      <c r="B1415" s="178" t="str">
        <f>IF(E1415="謝金",支出入力表!A1416,"")</f>
        <v/>
      </c>
      <c r="C1415" s="164" t="str">
        <f>IF(E1415="謝金",支出入力表!C1416,"")</f>
        <v/>
      </c>
      <c r="D1415" s="165" t="str">
        <f>IF(支出入力表!E1416="謝金","謝金","")</f>
        <v/>
      </c>
      <c r="E1415" s="165" t="str">
        <f>IF(支出入力表!F1416="謝金","謝金","")</f>
        <v/>
      </c>
      <c r="F1415" s="164" t="str">
        <f>IF(E1415="謝金",VLOOKUP(E1415,支出入力表!F1416:$M$2000,3,FALSE),"")</f>
        <v/>
      </c>
      <c r="G1415" s="164" t="str">
        <f>IF(E1415="謝金",VLOOKUP(E1415,支出入力表!F1416:$M$2000,4,FALSE),"")</f>
        <v/>
      </c>
      <c r="H1415" s="166" t="str">
        <f>IF(E1415="謝金",VLOOKUP(E1415,支出入力表!F1416:$M$2000,5,FALSE),"")</f>
        <v/>
      </c>
      <c r="I1415" s="167" t="str">
        <f>IF(E1415="謝金",VLOOKUP(E1415,支出入力表!F1416:$M$2000,6,FALSE),"")</f>
        <v/>
      </c>
      <c r="J1415" s="167" t="str">
        <f>IF(E1415="謝金",VLOOKUP(E1415,支出入力表!F1416:$M$2000,7,FALSE),"")</f>
        <v/>
      </c>
      <c r="K1415" s="168" t="str">
        <f>IF(E1415="謝金",VLOOKUP(E1415,支出入力表!F1416:$M$2000,8,FALSE),"")</f>
        <v/>
      </c>
    </row>
    <row r="1416" spans="2:11" x14ac:dyDescent="0.55000000000000004">
      <c r="B1416" s="178" t="str">
        <f>IF(E1416="謝金",支出入力表!A1417,"")</f>
        <v/>
      </c>
      <c r="C1416" s="164" t="str">
        <f>IF(E1416="謝金",支出入力表!C1417,"")</f>
        <v/>
      </c>
      <c r="D1416" s="165" t="str">
        <f>IF(支出入力表!E1417="謝金","謝金","")</f>
        <v/>
      </c>
      <c r="E1416" s="165" t="str">
        <f>IF(支出入力表!F1417="謝金","謝金","")</f>
        <v/>
      </c>
      <c r="F1416" s="164" t="str">
        <f>IF(E1416="謝金",VLOOKUP(E1416,支出入力表!F1417:$M$2000,3,FALSE),"")</f>
        <v/>
      </c>
      <c r="G1416" s="164" t="str">
        <f>IF(E1416="謝金",VLOOKUP(E1416,支出入力表!F1417:$M$2000,4,FALSE),"")</f>
        <v/>
      </c>
      <c r="H1416" s="166" t="str">
        <f>IF(E1416="謝金",VLOOKUP(E1416,支出入力表!F1417:$M$2000,5,FALSE),"")</f>
        <v/>
      </c>
      <c r="I1416" s="167" t="str">
        <f>IF(E1416="謝金",VLOOKUP(E1416,支出入力表!F1417:$M$2000,6,FALSE),"")</f>
        <v/>
      </c>
      <c r="J1416" s="167" t="str">
        <f>IF(E1416="謝金",VLOOKUP(E1416,支出入力表!F1417:$M$2000,7,FALSE),"")</f>
        <v/>
      </c>
      <c r="K1416" s="168" t="str">
        <f>IF(E1416="謝金",VLOOKUP(E1416,支出入力表!F1417:$M$2000,8,FALSE),"")</f>
        <v/>
      </c>
    </row>
    <row r="1417" spans="2:11" x14ac:dyDescent="0.55000000000000004">
      <c r="B1417" s="178" t="str">
        <f>IF(E1417="謝金",支出入力表!A1418,"")</f>
        <v/>
      </c>
      <c r="C1417" s="164" t="str">
        <f>IF(E1417="謝金",支出入力表!C1418,"")</f>
        <v/>
      </c>
      <c r="D1417" s="165" t="str">
        <f>IF(支出入力表!E1418="謝金","謝金","")</f>
        <v/>
      </c>
      <c r="E1417" s="165" t="str">
        <f>IF(支出入力表!F1418="謝金","謝金","")</f>
        <v/>
      </c>
      <c r="F1417" s="164" t="str">
        <f>IF(E1417="謝金",VLOOKUP(E1417,支出入力表!F1418:$M$2000,3,FALSE),"")</f>
        <v/>
      </c>
      <c r="G1417" s="164" t="str">
        <f>IF(E1417="謝金",VLOOKUP(E1417,支出入力表!F1418:$M$2000,4,FALSE),"")</f>
        <v/>
      </c>
      <c r="H1417" s="166" t="str">
        <f>IF(E1417="謝金",VLOOKUP(E1417,支出入力表!F1418:$M$2000,5,FALSE),"")</f>
        <v/>
      </c>
      <c r="I1417" s="167" t="str">
        <f>IF(E1417="謝金",VLOOKUP(E1417,支出入力表!F1418:$M$2000,6,FALSE),"")</f>
        <v/>
      </c>
      <c r="J1417" s="167" t="str">
        <f>IF(E1417="謝金",VLOOKUP(E1417,支出入力表!F1418:$M$2000,7,FALSE),"")</f>
        <v/>
      </c>
      <c r="K1417" s="168" t="str">
        <f>IF(E1417="謝金",VLOOKUP(E1417,支出入力表!F1418:$M$2000,8,FALSE),"")</f>
        <v/>
      </c>
    </row>
    <row r="1418" spans="2:11" x14ac:dyDescent="0.55000000000000004">
      <c r="B1418" s="178" t="str">
        <f>IF(E1418="謝金",支出入力表!A1419,"")</f>
        <v/>
      </c>
      <c r="C1418" s="164" t="str">
        <f>IF(E1418="謝金",支出入力表!C1419,"")</f>
        <v/>
      </c>
      <c r="D1418" s="165" t="str">
        <f>IF(支出入力表!E1419="謝金","謝金","")</f>
        <v/>
      </c>
      <c r="E1418" s="165" t="str">
        <f>IF(支出入力表!F1419="謝金","謝金","")</f>
        <v/>
      </c>
      <c r="F1418" s="164" t="str">
        <f>IF(E1418="謝金",VLOOKUP(E1418,支出入力表!F1419:$M$2000,3,FALSE),"")</f>
        <v/>
      </c>
      <c r="G1418" s="164" t="str">
        <f>IF(E1418="謝金",VLOOKUP(E1418,支出入力表!F1419:$M$2000,4,FALSE),"")</f>
        <v/>
      </c>
      <c r="H1418" s="166" t="str">
        <f>IF(E1418="謝金",VLOOKUP(E1418,支出入力表!F1419:$M$2000,5,FALSE),"")</f>
        <v/>
      </c>
      <c r="I1418" s="167" t="str">
        <f>IF(E1418="謝金",VLOOKUP(E1418,支出入力表!F1419:$M$2000,6,FALSE),"")</f>
        <v/>
      </c>
      <c r="J1418" s="167" t="str">
        <f>IF(E1418="謝金",VLOOKUP(E1418,支出入力表!F1419:$M$2000,7,FALSE),"")</f>
        <v/>
      </c>
      <c r="K1418" s="168" t="str">
        <f>IF(E1418="謝金",VLOOKUP(E1418,支出入力表!F1419:$M$2000,8,FALSE),"")</f>
        <v/>
      </c>
    </row>
    <row r="1419" spans="2:11" x14ac:dyDescent="0.55000000000000004">
      <c r="B1419" s="178" t="str">
        <f>IF(E1419="謝金",支出入力表!A1420,"")</f>
        <v/>
      </c>
      <c r="C1419" s="164" t="str">
        <f>IF(E1419="謝金",支出入力表!C1420,"")</f>
        <v/>
      </c>
      <c r="D1419" s="165" t="str">
        <f>IF(支出入力表!E1420="謝金","謝金","")</f>
        <v/>
      </c>
      <c r="E1419" s="165" t="str">
        <f>IF(支出入力表!F1420="謝金","謝金","")</f>
        <v/>
      </c>
      <c r="F1419" s="164" t="str">
        <f>IF(E1419="謝金",VLOOKUP(E1419,支出入力表!F1420:$M$2000,3,FALSE),"")</f>
        <v/>
      </c>
      <c r="G1419" s="164" t="str">
        <f>IF(E1419="謝金",VLOOKUP(E1419,支出入力表!F1420:$M$2000,4,FALSE),"")</f>
        <v/>
      </c>
      <c r="H1419" s="166" t="str">
        <f>IF(E1419="謝金",VLOOKUP(E1419,支出入力表!F1420:$M$2000,5,FALSE),"")</f>
        <v/>
      </c>
      <c r="I1419" s="167" t="str">
        <f>IF(E1419="謝金",VLOOKUP(E1419,支出入力表!F1420:$M$2000,6,FALSE),"")</f>
        <v/>
      </c>
      <c r="J1419" s="167" t="str">
        <f>IF(E1419="謝金",VLOOKUP(E1419,支出入力表!F1420:$M$2000,7,FALSE),"")</f>
        <v/>
      </c>
      <c r="K1419" s="168" t="str">
        <f>IF(E1419="謝金",VLOOKUP(E1419,支出入力表!F1420:$M$2000,8,FALSE),"")</f>
        <v/>
      </c>
    </row>
    <row r="1420" spans="2:11" x14ac:dyDescent="0.55000000000000004">
      <c r="B1420" s="178" t="str">
        <f>IF(E1420="謝金",支出入力表!A1421,"")</f>
        <v/>
      </c>
      <c r="C1420" s="164" t="str">
        <f>IF(E1420="謝金",支出入力表!C1421,"")</f>
        <v/>
      </c>
      <c r="D1420" s="165" t="str">
        <f>IF(支出入力表!E1421="謝金","謝金","")</f>
        <v/>
      </c>
      <c r="E1420" s="165" t="str">
        <f>IF(支出入力表!F1421="謝金","謝金","")</f>
        <v/>
      </c>
      <c r="F1420" s="164" t="str">
        <f>IF(E1420="謝金",VLOOKUP(E1420,支出入力表!F1421:$M$2000,3,FALSE),"")</f>
        <v/>
      </c>
      <c r="G1420" s="164" t="str">
        <f>IF(E1420="謝金",VLOOKUP(E1420,支出入力表!F1421:$M$2000,4,FALSE),"")</f>
        <v/>
      </c>
      <c r="H1420" s="166" t="str">
        <f>IF(E1420="謝金",VLOOKUP(E1420,支出入力表!F1421:$M$2000,5,FALSE),"")</f>
        <v/>
      </c>
      <c r="I1420" s="167" t="str">
        <f>IF(E1420="謝金",VLOOKUP(E1420,支出入力表!F1421:$M$2000,6,FALSE),"")</f>
        <v/>
      </c>
      <c r="J1420" s="167" t="str">
        <f>IF(E1420="謝金",VLOOKUP(E1420,支出入力表!F1421:$M$2000,7,FALSE),"")</f>
        <v/>
      </c>
      <c r="K1420" s="168" t="str">
        <f>IF(E1420="謝金",VLOOKUP(E1420,支出入力表!F1421:$M$2000,8,FALSE),"")</f>
        <v/>
      </c>
    </row>
    <row r="1421" spans="2:11" x14ac:dyDescent="0.55000000000000004">
      <c r="B1421" s="178" t="str">
        <f>IF(E1421="謝金",支出入力表!A1422,"")</f>
        <v/>
      </c>
      <c r="C1421" s="164" t="str">
        <f>IF(E1421="謝金",支出入力表!C1422,"")</f>
        <v/>
      </c>
      <c r="D1421" s="165" t="str">
        <f>IF(支出入力表!E1422="謝金","謝金","")</f>
        <v/>
      </c>
      <c r="E1421" s="165" t="str">
        <f>IF(支出入力表!F1422="謝金","謝金","")</f>
        <v/>
      </c>
      <c r="F1421" s="164" t="str">
        <f>IF(E1421="謝金",VLOOKUP(E1421,支出入力表!F1422:$M$2000,3,FALSE),"")</f>
        <v/>
      </c>
      <c r="G1421" s="164" t="str">
        <f>IF(E1421="謝金",VLOOKUP(E1421,支出入力表!F1422:$M$2000,4,FALSE),"")</f>
        <v/>
      </c>
      <c r="H1421" s="166" t="str">
        <f>IF(E1421="謝金",VLOOKUP(E1421,支出入力表!F1422:$M$2000,5,FALSE),"")</f>
        <v/>
      </c>
      <c r="I1421" s="167" t="str">
        <f>IF(E1421="謝金",VLOOKUP(E1421,支出入力表!F1422:$M$2000,6,FALSE),"")</f>
        <v/>
      </c>
      <c r="J1421" s="167" t="str">
        <f>IF(E1421="謝金",VLOOKUP(E1421,支出入力表!F1422:$M$2000,7,FALSE),"")</f>
        <v/>
      </c>
      <c r="K1421" s="168" t="str">
        <f>IF(E1421="謝金",VLOOKUP(E1421,支出入力表!F1422:$M$2000,8,FALSE),"")</f>
        <v/>
      </c>
    </row>
    <row r="1422" spans="2:11" x14ac:dyDescent="0.55000000000000004">
      <c r="B1422" s="178" t="str">
        <f>IF(E1422="謝金",支出入力表!A1423,"")</f>
        <v/>
      </c>
      <c r="C1422" s="164" t="str">
        <f>IF(E1422="謝金",支出入力表!C1423,"")</f>
        <v/>
      </c>
      <c r="D1422" s="165" t="str">
        <f>IF(支出入力表!E1423="謝金","謝金","")</f>
        <v/>
      </c>
      <c r="E1422" s="165" t="str">
        <f>IF(支出入力表!F1423="謝金","謝金","")</f>
        <v/>
      </c>
      <c r="F1422" s="164" t="str">
        <f>IF(E1422="謝金",VLOOKUP(E1422,支出入力表!F1423:$M$2000,3,FALSE),"")</f>
        <v/>
      </c>
      <c r="G1422" s="164" t="str">
        <f>IF(E1422="謝金",VLOOKUP(E1422,支出入力表!F1423:$M$2000,4,FALSE),"")</f>
        <v/>
      </c>
      <c r="H1422" s="166" t="str">
        <f>IF(E1422="謝金",VLOOKUP(E1422,支出入力表!F1423:$M$2000,5,FALSE),"")</f>
        <v/>
      </c>
      <c r="I1422" s="167" t="str">
        <f>IF(E1422="謝金",VLOOKUP(E1422,支出入力表!F1423:$M$2000,6,FALSE),"")</f>
        <v/>
      </c>
      <c r="J1422" s="167" t="str">
        <f>IF(E1422="謝金",VLOOKUP(E1422,支出入力表!F1423:$M$2000,7,FALSE),"")</f>
        <v/>
      </c>
      <c r="K1422" s="168" t="str">
        <f>IF(E1422="謝金",VLOOKUP(E1422,支出入力表!F1423:$M$2000,8,FALSE),"")</f>
        <v/>
      </c>
    </row>
    <row r="1423" spans="2:11" x14ac:dyDescent="0.55000000000000004">
      <c r="B1423" s="178" t="str">
        <f>IF(E1423="謝金",支出入力表!A1424,"")</f>
        <v/>
      </c>
      <c r="C1423" s="164" t="str">
        <f>IF(E1423="謝金",支出入力表!C1424,"")</f>
        <v/>
      </c>
      <c r="D1423" s="165" t="str">
        <f>IF(支出入力表!E1424="謝金","謝金","")</f>
        <v/>
      </c>
      <c r="E1423" s="165" t="str">
        <f>IF(支出入力表!F1424="謝金","謝金","")</f>
        <v/>
      </c>
      <c r="F1423" s="164" t="str">
        <f>IF(E1423="謝金",VLOOKUP(E1423,支出入力表!F1424:$M$2000,3,FALSE),"")</f>
        <v/>
      </c>
      <c r="G1423" s="164" t="str">
        <f>IF(E1423="謝金",VLOOKUP(E1423,支出入力表!F1424:$M$2000,4,FALSE),"")</f>
        <v/>
      </c>
      <c r="H1423" s="166" t="str">
        <f>IF(E1423="謝金",VLOOKUP(E1423,支出入力表!F1424:$M$2000,5,FALSE),"")</f>
        <v/>
      </c>
      <c r="I1423" s="167" t="str">
        <f>IF(E1423="謝金",VLOOKUP(E1423,支出入力表!F1424:$M$2000,6,FALSE),"")</f>
        <v/>
      </c>
      <c r="J1423" s="167" t="str">
        <f>IF(E1423="謝金",VLOOKUP(E1423,支出入力表!F1424:$M$2000,7,FALSE),"")</f>
        <v/>
      </c>
      <c r="K1423" s="168" t="str">
        <f>IF(E1423="謝金",VLOOKUP(E1423,支出入力表!F1424:$M$2000,8,FALSE),"")</f>
        <v/>
      </c>
    </row>
    <row r="1424" spans="2:11" x14ac:dyDescent="0.55000000000000004">
      <c r="B1424" s="178" t="str">
        <f>IF(E1424="謝金",支出入力表!A1425,"")</f>
        <v/>
      </c>
      <c r="C1424" s="164" t="str">
        <f>IF(E1424="謝金",支出入力表!C1425,"")</f>
        <v/>
      </c>
      <c r="D1424" s="165" t="str">
        <f>IF(支出入力表!E1425="謝金","謝金","")</f>
        <v/>
      </c>
      <c r="E1424" s="165" t="str">
        <f>IF(支出入力表!F1425="謝金","謝金","")</f>
        <v/>
      </c>
      <c r="F1424" s="164" t="str">
        <f>IF(E1424="謝金",VLOOKUP(E1424,支出入力表!F1425:$M$2000,3,FALSE),"")</f>
        <v/>
      </c>
      <c r="G1424" s="164" t="str">
        <f>IF(E1424="謝金",VLOOKUP(E1424,支出入力表!F1425:$M$2000,4,FALSE),"")</f>
        <v/>
      </c>
      <c r="H1424" s="166" t="str">
        <f>IF(E1424="謝金",VLOOKUP(E1424,支出入力表!F1425:$M$2000,5,FALSE),"")</f>
        <v/>
      </c>
      <c r="I1424" s="167" t="str">
        <f>IF(E1424="謝金",VLOOKUP(E1424,支出入力表!F1425:$M$2000,6,FALSE),"")</f>
        <v/>
      </c>
      <c r="J1424" s="167" t="str">
        <f>IF(E1424="謝金",VLOOKUP(E1424,支出入力表!F1425:$M$2000,7,FALSE),"")</f>
        <v/>
      </c>
      <c r="K1424" s="168" t="str">
        <f>IF(E1424="謝金",VLOOKUP(E1424,支出入力表!F1425:$M$2000,8,FALSE),"")</f>
        <v/>
      </c>
    </row>
    <row r="1425" spans="2:11" x14ac:dyDescent="0.55000000000000004">
      <c r="B1425" s="178" t="str">
        <f>IF(E1425="謝金",支出入力表!A1426,"")</f>
        <v/>
      </c>
      <c r="C1425" s="164" t="str">
        <f>IF(E1425="謝金",支出入力表!C1426,"")</f>
        <v/>
      </c>
      <c r="D1425" s="165" t="str">
        <f>IF(支出入力表!E1426="謝金","謝金","")</f>
        <v/>
      </c>
      <c r="E1425" s="165" t="str">
        <f>IF(支出入力表!F1426="謝金","謝金","")</f>
        <v/>
      </c>
      <c r="F1425" s="164" t="str">
        <f>IF(E1425="謝金",VLOOKUP(E1425,支出入力表!F1426:$M$2000,3,FALSE),"")</f>
        <v/>
      </c>
      <c r="G1425" s="164" t="str">
        <f>IF(E1425="謝金",VLOOKUP(E1425,支出入力表!F1426:$M$2000,4,FALSE),"")</f>
        <v/>
      </c>
      <c r="H1425" s="166" t="str">
        <f>IF(E1425="謝金",VLOOKUP(E1425,支出入力表!F1426:$M$2000,5,FALSE),"")</f>
        <v/>
      </c>
      <c r="I1425" s="167" t="str">
        <f>IF(E1425="謝金",VLOOKUP(E1425,支出入力表!F1426:$M$2000,6,FALSE),"")</f>
        <v/>
      </c>
      <c r="J1425" s="167" t="str">
        <f>IF(E1425="謝金",VLOOKUP(E1425,支出入力表!F1426:$M$2000,7,FALSE),"")</f>
        <v/>
      </c>
      <c r="K1425" s="168" t="str">
        <f>IF(E1425="謝金",VLOOKUP(E1425,支出入力表!F1426:$M$2000,8,FALSE),"")</f>
        <v/>
      </c>
    </row>
    <row r="1426" spans="2:11" x14ac:dyDescent="0.55000000000000004">
      <c r="B1426" s="178" t="str">
        <f>IF(E1426="謝金",支出入力表!A1427,"")</f>
        <v/>
      </c>
      <c r="C1426" s="164" t="str">
        <f>IF(E1426="謝金",支出入力表!C1427,"")</f>
        <v/>
      </c>
      <c r="D1426" s="165" t="str">
        <f>IF(支出入力表!E1427="謝金","謝金","")</f>
        <v/>
      </c>
      <c r="E1426" s="165" t="str">
        <f>IF(支出入力表!F1427="謝金","謝金","")</f>
        <v/>
      </c>
      <c r="F1426" s="164" t="str">
        <f>IF(E1426="謝金",VLOOKUP(E1426,支出入力表!F1427:$M$2000,3,FALSE),"")</f>
        <v/>
      </c>
      <c r="G1426" s="164" t="str">
        <f>IF(E1426="謝金",VLOOKUP(E1426,支出入力表!F1427:$M$2000,4,FALSE),"")</f>
        <v/>
      </c>
      <c r="H1426" s="166" t="str">
        <f>IF(E1426="謝金",VLOOKUP(E1426,支出入力表!F1427:$M$2000,5,FALSE),"")</f>
        <v/>
      </c>
      <c r="I1426" s="167" t="str">
        <f>IF(E1426="謝金",VLOOKUP(E1426,支出入力表!F1427:$M$2000,6,FALSE),"")</f>
        <v/>
      </c>
      <c r="J1426" s="167" t="str">
        <f>IF(E1426="謝金",VLOOKUP(E1426,支出入力表!F1427:$M$2000,7,FALSE),"")</f>
        <v/>
      </c>
      <c r="K1426" s="168" t="str">
        <f>IF(E1426="謝金",VLOOKUP(E1426,支出入力表!F1427:$M$2000,8,FALSE),"")</f>
        <v/>
      </c>
    </row>
    <row r="1427" spans="2:11" x14ac:dyDescent="0.55000000000000004">
      <c r="B1427" s="178" t="str">
        <f>IF(E1427="謝金",支出入力表!A1428,"")</f>
        <v/>
      </c>
      <c r="C1427" s="164" t="str">
        <f>IF(E1427="謝金",支出入力表!C1428,"")</f>
        <v/>
      </c>
      <c r="D1427" s="165" t="str">
        <f>IF(支出入力表!E1428="謝金","謝金","")</f>
        <v/>
      </c>
      <c r="E1427" s="165" t="str">
        <f>IF(支出入力表!F1428="謝金","謝金","")</f>
        <v/>
      </c>
      <c r="F1427" s="164" t="str">
        <f>IF(E1427="謝金",VLOOKUP(E1427,支出入力表!F1428:$M$2000,3,FALSE),"")</f>
        <v/>
      </c>
      <c r="G1427" s="164" t="str">
        <f>IF(E1427="謝金",VLOOKUP(E1427,支出入力表!F1428:$M$2000,4,FALSE),"")</f>
        <v/>
      </c>
      <c r="H1427" s="166" t="str">
        <f>IF(E1427="謝金",VLOOKUP(E1427,支出入力表!F1428:$M$2000,5,FALSE),"")</f>
        <v/>
      </c>
      <c r="I1427" s="167" t="str">
        <f>IF(E1427="謝金",VLOOKUP(E1427,支出入力表!F1428:$M$2000,6,FALSE),"")</f>
        <v/>
      </c>
      <c r="J1427" s="167" t="str">
        <f>IF(E1427="謝金",VLOOKUP(E1427,支出入力表!F1428:$M$2000,7,FALSE),"")</f>
        <v/>
      </c>
      <c r="K1427" s="168" t="str">
        <f>IF(E1427="謝金",VLOOKUP(E1427,支出入力表!F1428:$M$2000,8,FALSE),"")</f>
        <v/>
      </c>
    </row>
    <row r="1428" spans="2:11" x14ac:dyDescent="0.55000000000000004">
      <c r="B1428" s="178" t="str">
        <f>IF(E1428="謝金",支出入力表!A1429,"")</f>
        <v/>
      </c>
      <c r="C1428" s="164" t="str">
        <f>IF(E1428="謝金",支出入力表!C1429,"")</f>
        <v/>
      </c>
      <c r="D1428" s="165" t="str">
        <f>IF(支出入力表!E1429="謝金","謝金","")</f>
        <v/>
      </c>
      <c r="E1428" s="165" t="str">
        <f>IF(支出入力表!F1429="謝金","謝金","")</f>
        <v/>
      </c>
      <c r="F1428" s="164" t="str">
        <f>IF(E1428="謝金",VLOOKUP(E1428,支出入力表!F1429:$M$2000,3,FALSE),"")</f>
        <v/>
      </c>
      <c r="G1428" s="164" t="str">
        <f>IF(E1428="謝金",VLOOKUP(E1428,支出入力表!F1429:$M$2000,4,FALSE),"")</f>
        <v/>
      </c>
      <c r="H1428" s="166" t="str">
        <f>IF(E1428="謝金",VLOOKUP(E1428,支出入力表!F1429:$M$2000,5,FALSE),"")</f>
        <v/>
      </c>
      <c r="I1428" s="167" t="str">
        <f>IF(E1428="謝金",VLOOKUP(E1428,支出入力表!F1429:$M$2000,6,FALSE),"")</f>
        <v/>
      </c>
      <c r="J1428" s="167" t="str">
        <f>IF(E1428="謝金",VLOOKUP(E1428,支出入力表!F1429:$M$2000,7,FALSE),"")</f>
        <v/>
      </c>
      <c r="K1428" s="168" t="str">
        <f>IF(E1428="謝金",VLOOKUP(E1428,支出入力表!F1429:$M$2000,8,FALSE),"")</f>
        <v/>
      </c>
    </row>
    <row r="1429" spans="2:11" x14ac:dyDescent="0.55000000000000004">
      <c r="B1429" s="178" t="str">
        <f>IF(E1429="謝金",支出入力表!A1430,"")</f>
        <v/>
      </c>
      <c r="C1429" s="164" t="str">
        <f>IF(E1429="謝金",支出入力表!C1430,"")</f>
        <v/>
      </c>
      <c r="D1429" s="165" t="str">
        <f>IF(支出入力表!E1430="謝金","謝金","")</f>
        <v/>
      </c>
      <c r="E1429" s="165" t="str">
        <f>IF(支出入力表!F1430="謝金","謝金","")</f>
        <v/>
      </c>
      <c r="F1429" s="164" t="str">
        <f>IF(E1429="謝金",VLOOKUP(E1429,支出入力表!F1430:$M$2000,3,FALSE),"")</f>
        <v/>
      </c>
      <c r="G1429" s="164" t="str">
        <f>IF(E1429="謝金",VLOOKUP(E1429,支出入力表!F1430:$M$2000,4,FALSE),"")</f>
        <v/>
      </c>
      <c r="H1429" s="166" t="str">
        <f>IF(E1429="謝金",VLOOKUP(E1429,支出入力表!F1430:$M$2000,5,FALSE),"")</f>
        <v/>
      </c>
      <c r="I1429" s="167" t="str">
        <f>IF(E1429="謝金",VLOOKUP(E1429,支出入力表!F1430:$M$2000,6,FALSE),"")</f>
        <v/>
      </c>
      <c r="J1429" s="167" t="str">
        <f>IF(E1429="謝金",VLOOKUP(E1429,支出入力表!F1430:$M$2000,7,FALSE),"")</f>
        <v/>
      </c>
      <c r="K1429" s="168" t="str">
        <f>IF(E1429="謝金",VLOOKUP(E1429,支出入力表!F1430:$M$2000,8,FALSE),"")</f>
        <v/>
      </c>
    </row>
    <row r="1430" spans="2:11" x14ac:dyDescent="0.55000000000000004">
      <c r="B1430" s="178" t="str">
        <f>IF(E1430="謝金",支出入力表!A1431,"")</f>
        <v/>
      </c>
      <c r="C1430" s="164" t="str">
        <f>IF(E1430="謝金",支出入力表!C1431,"")</f>
        <v/>
      </c>
      <c r="D1430" s="165" t="str">
        <f>IF(支出入力表!E1431="謝金","謝金","")</f>
        <v/>
      </c>
      <c r="E1430" s="165" t="str">
        <f>IF(支出入力表!F1431="謝金","謝金","")</f>
        <v/>
      </c>
      <c r="F1430" s="164" t="str">
        <f>IF(E1430="謝金",VLOOKUP(E1430,支出入力表!F1431:$M$2000,3,FALSE),"")</f>
        <v/>
      </c>
      <c r="G1430" s="164" t="str">
        <f>IF(E1430="謝金",VLOOKUP(E1430,支出入力表!F1431:$M$2000,4,FALSE),"")</f>
        <v/>
      </c>
      <c r="H1430" s="166" t="str">
        <f>IF(E1430="謝金",VLOOKUP(E1430,支出入力表!F1431:$M$2000,5,FALSE),"")</f>
        <v/>
      </c>
      <c r="I1430" s="167" t="str">
        <f>IF(E1430="謝金",VLOOKUP(E1430,支出入力表!F1431:$M$2000,6,FALSE),"")</f>
        <v/>
      </c>
      <c r="J1430" s="167" t="str">
        <f>IF(E1430="謝金",VLOOKUP(E1430,支出入力表!F1431:$M$2000,7,FALSE),"")</f>
        <v/>
      </c>
      <c r="K1430" s="168" t="str">
        <f>IF(E1430="謝金",VLOOKUP(E1430,支出入力表!F1431:$M$2000,8,FALSE),"")</f>
        <v/>
      </c>
    </row>
    <row r="1431" spans="2:11" x14ac:dyDescent="0.55000000000000004">
      <c r="B1431" s="178" t="str">
        <f>IF(E1431="謝金",支出入力表!A1432,"")</f>
        <v/>
      </c>
      <c r="C1431" s="164" t="str">
        <f>IF(E1431="謝金",支出入力表!C1432,"")</f>
        <v/>
      </c>
      <c r="D1431" s="165" t="str">
        <f>IF(支出入力表!E1432="謝金","謝金","")</f>
        <v/>
      </c>
      <c r="E1431" s="165" t="str">
        <f>IF(支出入力表!F1432="謝金","謝金","")</f>
        <v/>
      </c>
      <c r="F1431" s="164" t="str">
        <f>IF(E1431="謝金",VLOOKUP(E1431,支出入力表!F1432:$M$2000,3,FALSE),"")</f>
        <v/>
      </c>
      <c r="G1431" s="164" t="str">
        <f>IF(E1431="謝金",VLOOKUP(E1431,支出入力表!F1432:$M$2000,4,FALSE),"")</f>
        <v/>
      </c>
      <c r="H1431" s="166" t="str">
        <f>IF(E1431="謝金",VLOOKUP(E1431,支出入力表!F1432:$M$2000,5,FALSE),"")</f>
        <v/>
      </c>
      <c r="I1431" s="167" t="str">
        <f>IF(E1431="謝金",VLOOKUP(E1431,支出入力表!F1432:$M$2000,6,FALSE),"")</f>
        <v/>
      </c>
      <c r="J1431" s="167" t="str">
        <f>IF(E1431="謝金",VLOOKUP(E1431,支出入力表!F1432:$M$2000,7,FALSE),"")</f>
        <v/>
      </c>
      <c r="K1431" s="168" t="str">
        <f>IF(E1431="謝金",VLOOKUP(E1431,支出入力表!F1432:$M$2000,8,FALSE),"")</f>
        <v/>
      </c>
    </row>
    <row r="1432" spans="2:11" x14ac:dyDescent="0.55000000000000004">
      <c r="B1432" s="178" t="str">
        <f>IF(E1432="謝金",支出入力表!A1433,"")</f>
        <v/>
      </c>
      <c r="C1432" s="164" t="str">
        <f>IF(E1432="謝金",支出入力表!C1433,"")</f>
        <v/>
      </c>
      <c r="D1432" s="165" t="str">
        <f>IF(支出入力表!E1433="謝金","謝金","")</f>
        <v/>
      </c>
      <c r="E1432" s="165" t="str">
        <f>IF(支出入力表!F1433="謝金","謝金","")</f>
        <v/>
      </c>
      <c r="F1432" s="164" t="str">
        <f>IF(E1432="謝金",VLOOKUP(E1432,支出入力表!F1433:$M$2000,3,FALSE),"")</f>
        <v/>
      </c>
      <c r="G1432" s="164" t="str">
        <f>IF(E1432="謝金",VLOOKUP(E1432,支出入力表!F1433:$M$2000,4,FALSE),"")</f>
        <v/>
      </c>
      <c r="H1432" s="166" t="str">
        <f>IF(E1432="謝金",VLOOKUP(E1432,支出入力表!F1433:$M$2000,5,FALSE),"")</f>
        <v/>
      </c>
      <c r="I1432" s="167" t="str">
        <f>IF(E1432="謝金",VLOOKUP(E1432,支出入力表!F1433:$M$2000,6,FALSE),"")</f>
        <v/>
      </c>
      <c r="J1432" s="167" t="str">
        <f>IF(E1432="謝金",VLOOKUP(E1432,支出入力表!F1433:$M$2000,7,FALSE),"")</f>
        <v/>
      </c>
      <c r="K1432" s="168" t="str">
        <f>IF(E1432="謝金",VLOOKUP(E1432,支出入力表!F1433:$M$2000,8,FALSE),"")</f>
        <v/>
      </c>
    </row>
    <row r="1433" spans="2:11" x14ac:dyDescent="0.55000000000000004">
      <c r="B1433" s="178" t="str">
        <f>IF(E1433="謝金",支出入力表!A1434,"")</f>
        <v/>
      </c>
      <c r="C1433" s="164" t="str">
        <f>IF(E1433="謝金",支出入力表!C1434,"")</f>
        <v/>
      </c>
      <c r="D1433" s="165" t="str">
        <f>IF(支出入力表!E1434="謝金","謝金","")</f>
        <v/>
      </c>
      <c r="E1433" s="165" t="str">
        <f>IF(支出入力表!F1434="謝金","謝金","")</f>
        <v/>
      </c>
      <c r="F1433" s="164" t="str">
        <f>IF(E1433="謝金",VLOOKUP(E1433,支出入力表!F1434:$M$2000,3,FALSE),"")</f>
        <v/>
      </c>
      <c r="G1433" s="164" t="str">
        <f>IF(E1433="謝金",VLOOKUP(E1433,支出入力表!F1434:$M$2000,4,FALSE),"")</f>
        <v/>
      </c>
      <c r="H1433" s="166" t="str">
        <f>IF(E1433="謝金",VLOOKUP(E1433,支出入力表!F1434:$M$2000,5,FALSE),"")</f>
        <v/>
      </c>
      <c r="I1433" s="167" t="str">
        <f>IF(E1433="謝金",VLOOKUP(E1433,支出入力表!F1434:$M$2000,6,FALSE),"")</f>
        <v/>
      </c>
      <c r="J1433" s="167" t="str">
        <f>IF(E1433="謝金",VLOOKUP(E1433,支出入力表!F1434:$M$2000,7,FALSE),"")</f>
        <v/>
      </c>
      <c r="K1433" s="168" t="str">
        <f>IF(E1433="謝金",VLOOKUP(E1433,支出入力表!F1434:$M$2000,8,FALSE),"")</f>
        <v/>
      </c>
    </row>
    <row r="1434" spans="2:11" x14ac:dyDescent="0.55000000000000004">
      <c r="B1434" s="178" t="str">
        <f>IF(E1434="謝金",支出入力表!A1435,"")</f>
        <v/>
      </c>
      <c r="C1434" s="164" t="str">
        <f>IF(E1434="謝金",支出入力表!C1435,"")</f>
        <v/>
      </c>
      <c r="D1434" s="165" t="str">
        <f>IF(支出入力表!E1435="謝金","謝金","")</f>
        <v/>
      </c>
      <c r="E1434" s="165" t="str">
        <f>IF(支出入力表!F1435="謝金","謝金","")</f>
        <v/>
      </c>
      <c r="F1434" s="164" t="str">
        <f>IF(E1434="謝金",VLOOKUP(E1434,支出入力表!F1435:$M$2000,3,FALSE),"")</f>
        <v/>
      </c>
      <c r="G1434" s="164" t="str">
        <f>IF(E1434="謝金",VLOOKUP(E1434,支出入力表!F1435:$M$2000,4,FALSE),"")</f>
        <v/>
      </c>
      <c r="H1434" s="166" t="str">
        <f>IF(E1434="謝金",VLOOKUP(E1434,支出入力表!F1435:$M$2000,5,FALSE),"")</f>
        <v/>
      </c>
      <c r="I1434" s="167" t="str">
        <f>IF(E1434="謝金",VLOOKUP(E1434,支出入力表!F1435:$M$2000,6,FALSE),"")</f>
        <v/>
      </c>
      <c r="J1434" s="167" t="str">
        <f>IF(E1434="謝金",VLOOKUP(E1434,支出入力表!F1435:$M$2000,7,FALSE),"")</f>
        <v/>
      </c>
      <c r="K1434" s="168" t="str">
        <f>IF(E1434="謝金",VLOOKUP(E1434,支出入力表!F1435:$M$2000,8,FALSE),"")</f>
        <v/>
      </c>
    </row>
    <row r="1435" spans="2:11" x14ac:dyDescent="0.55000000000000004">
      <c r="B1435" s="178" t="str">
        <f>IF(E1435="謝金",支出入力表!A1436,"")</f>
        <v/>
      </c>
      <c r="C1435" s="164" t="str">
        <f>IF(E1435="謝金",支出入力表!C1436,"")</f>
        <v/>
      </c>
      <c r="D1435" s="165" t="str">
        <f>IF(支出入力表!E1436="謝金","謝金","")</f>
        <v/>
      </c>
      <c r="E1435" s="165" t="str">
        <f>IF(支出入力表!F1436="謝金","謝金","")</f>
        <v/>
      </c>
      <c r="F1435" s="164" t="str">
        <f>IF(E1435="謝金",VLOOKUP(E1435,支出入力表!F1436:$M$2000,3,FALSE),"")</f>
        <v/>
      </c>
      <c r="G1435" s="164" t="str">
        <f>IF(E1435="謝金",VLOOKUP(E1435,支出入力表!F1436:$M$2000,4,FALSE),"")</f>
        <v/>
      </c>
      <c r="H1435" s="166" t="str">
        <f>IF(E1435="謝金",VLOOKUP(E1435,支出入力表!F1436:$M$2000,5,FALSE),"")</f>
        <v/>
      </c>
      <c r="I1435" s="167" t="str">
        <f>IF(E1435="謝金",VLOOKUP(E1435,支出入力表!F1436:$M$2000,6,FALSE),"")</f>
        <v/>
      </c>
      <c r="J1435" s="167" t="str">
        <f>IF(E1435="謝金",VLOOKUP(E1435,支出入力表!F1436:$M$2000,7,FALSE),"")</f>
        <v/>
      </c>
      <c r="K1435" s="168" t="str">
        <f>IF(E1435="謝金",VLOOKUP(E1435,支出入力表!F1436:$M$2000,8,FALSE),"")</f>
        <v/>
      </c>
    </row>
    <row r="1436" spans="2:11" x14ac:dyDescent="0.55000000000000004">
      <c r="B1436" s="178" t="str">
        <f>IF(E1436="謝金",支出入力表!A1437,"")</f>
        <v/>
      </c>
      <c r="C1436" s="164" t="str">
        <f>IF(E1436="謝金",支出入力表!C1437,"")</f>
        <v/>
      </c>
      <c r="D1436" s="165" t="str">
        <f>IF(支出入力表!E1437="謝金","謝金","")</f>
        <v/>
      </c>
      <c r="E1436" s="165" t="str">
        <f>IF(支出入力表!F1437="謝金","謝金","")</f>
        <v/>
      </c>
      <c r="F1436" s="164" t="str">
        <f>IF(E1436="謝金",VLOOKUP(E1436,支出入力表!F1437:$M$2000,3,FALSE),"")</f>
        <v/>
      </c>
      <c r="G1436" s="164" t="str">
        <f>IF(E1436="謝金",VLOOKUP(E1436,支出入力表!F1437:$M$2000,4,FALSE),"")</f>
        <v/>
      </c>
      <c r="H1436" s="166" t="str">
        <f>IF(E1436="謝金",VLOOKUP(E1436,支出入力表!F1437:$M$2000,5,FALSE),"")</f>
        <v/>
      </c>
      <c r="I1436" s="167" t="str">
        <f>IF(E1436="謝金",VLOOKUP(E1436,支出入力表!F1437:$M$2000,6,FALSE),"")</f>
        <v/>
      </c>
      <c r="J1436" s="167" t="str">
        <f>IF(E1436="謝金",VLOOKUP(E1436,支出入力表!F1437:$M$2000,7,FALSE),"")</f>
        <v/>
      </c>
      <c r="K1436" s="168" t="str">
        <f>IF(E1436="謝金",VLOOKUP(E1436,支出入力表!F1437:$M$2000,8,FALSE),"")</f>
        <v/>
      </c>
    </row>
    <row r="1437" spans="2:11" x14ac:dyDescent="0.55000000000000004">
      <c r="B1437" s="178" t="str">
        <f>IF(E1437="謝金",支出入力表!A1438,"")</f>
        <v/>
      </c>
      <c r="C1437" s="164" t="str">
        <f>IF(E1437="謝金",支出入力表!C1438,"")</f>
        <v/>
      </c>
      <c r="D1437" s="165" t="str">
        <f>IF(支出入力表!E1438="謝金","謝金","")</f>
        <v/>
      </c>
      <c r="E1437" s="165" t="str">
        <f>IF(支出入力表!F1438="謝金","謝金","")</f>
        <v/>
      </c>
      <c r="F1437" s="164" t="str">
        <f>IF(E1437="謝金",VLOOKUP(E1437,支出入力表!F1438:$M$2000,3,FALSE),"")</f>
        <v/>
      </c>
      <c r="G1437" s="164" t="str">
        <f>IF(E1437="謝金",VLOOKUP(E1437,支出入力表!F1438:$M$2000,4,FALSE),"")</f>
        <v/>
      </c>
      <c r="H1437" s="166" t="str">
        <f>IF(E1437="謝金",VLOOKUP(E1437,支出入力表!F1438:$M$2000,5,FALSE),"")</f>
        <v/>
      </c>
      <c r="I1437" s="167" t="str">
        <f>IF(E1437="謝金",VLOOKUP(E1437,支出入力表!F1438:$M$2000,6,FALSE),"")</f>
        <v/>
      </c>
      <c r="J1437" s="167" t="str">
        <f>IF(E1437="謝金",VLOOKUP(E1437,支出入力表!F1438:$M$2000,7,FALSE),"")</f>
        <v/>
      </c>
      <c r="K1437" s="168" t="str">
        <f>IF(E1437="謝金",VLOOKUP(E1437,支出入力表!F1438:$M$2000,8,FALSE),"")</f>
        <v/>
      </c>
    </row>
    <row r="1438" spans="2:11" x14ac:dyDescent="0.55000000000000004">
      <c r="B1438" s="178" t="str">
        <f>IF(E1438="謝金",支出入力表!A1439,"")</f>
        <v/>
      </c>
      <c r="C1438" s="164" t="str">
        <f>IF(E1438="謝金",支出入力表!C1439,"")</f>
        <v/>
      </c>
      <c r="D1438" s="165" t="str">
        <f>IF(支出入力表!E1439="謝金","謝金","")</f>
        <v/>
      </c>
      <c r="E1438" s="165" t="str">
        <f>IF(支出入力表!F1439="謝金","謝金","")</f>
        <v/>
      </c>
      <c r="F1438" s="164" t="str">
        <f>IF(E1438="謝金",VLOOKUP(E1438,支出入力表!F1439:$M$2000,3,FALSE),"")</f>
        <v/>
      </c>
      <c r="G1438" s="164" t="str">
        <f>IF(E1438="謝金",VLOOKUP(E1438,支出入力表!F1439:$M$2000,4,FALSE),"")</f>
        <v/>
      </c>
      <c r="H1438" s="166" t="str">
        <f>IF(E1438="謝金",VLOOKUP(E1438,支出入力表!F1439:$M$2000,5,FALSE),"")</f>
        <v/>
      </c>
      <c r="I1438" s="167" t="str">
        <f>IF(E1438="謝金",VLOOKUP(E1438,支出入力表!F1439:$M$2000,6,FALSE),"")</f>
        <v/>
      </c>
      <c r="J1438" s="167" t="str">
        <f>IF(E1438="謝金",VLOOKUP(E1438,支出入力表!F1439:$M$2000,7,FALSE),"")</f>
        <v/>
      </c>
      <c r="K1438" s="168" t="str">
        <f>IF(E1438="謝金",VLOOKUP(E1438,支出入力表!F1439:$M$2000,8,FALSE),"")</f>
        <v/>
      </c>
    </row>
    <row r="1439" spans="2:11" x14ac:dyDescent="0.55000000000000004">
      <c r="B1439" s="178" t="str">
        <f>IF(E1439="謝金",支出入力表!A1440,"")</f>
        <v/>
      </c>
      <c r="C1439" s="164" t="str">
        <f>IF(E1439="謝金",支出入力表!C1440,"")</f>
        <v/>
      </c>
      <c r="D1439" s="165" t="str">
        <f>IF(支出入力表!E1440="謝金","謝金","")</f>
        <v/>
      </c>
      <c r="E1439" s="165" t="str">
        <f>IF(支出入力表!F1440="謝金","謝金","")</f>
        <v/>
      </c>
      <c r="F1439" s="164" t="str">
        <f>IF(E1439="謝金",VLOOKUP(E1439,支出入力表!F1440:$M$2000,3,FALSE),"")</f>
        <v/>
      </c>
      <c r="G1439" s="164" t="str">
        <f>IF(E1439="謝金",VLOOKUP(E1439,支出入力表!F1440:$M$2000,4,FALSE),"")</f>
        <v/>
      </c>
      <c r="H1439" s="166" t="str">
        <f>IF(E1439="謝金",VLOOKUP(E1439,支出入力表!F1440:$M$2000,5,FALSE),"")</f>
        <v/>
      </c>
      <c r="I1439" s="167" t="str">
        <f>IF(E1439="謝金",VLOOKUP(E1439,支出入力表!F1440:$M$2000,6,FALSE),"")</f>
        <v/>
      </c>
      <c r="J1439" s="167" t="str">
        <f>IF(E1439="謝金",VLOOKUP(E1439,支出入力表!F1440:$M$2000,7,FALSE),"")</f>
        <v/>
      </c>
      <c r="K1439" s="168" t="str">
        <f>IF(E1439="謝金",VLOOKUP(E1439,支出入力表!F1440:$M$2000,8,FALSE),"")</f>
        <v/>
      </c>
    </row>
    <row r="1440" spans="2:11" x14ac:dyDescent="0.55000000000000004">
      <c r="B1440" s="178" t="str">
        <f>IF(E1440="謝金",支出入力表!A1441,"")</f>
        <v/>
      </c>
      <c r="C1440" s="164" t="str">
        <f>IF(E1440="謝金",支出入力表!C1441,"")</f>
        <v/>
      </c>
      <c r="D1440" s="165" t="str">
        <f>IF(支出入力表!E1441="謝金","謝金","")</f>
        <v/>
      </c>
      <c r="E1440" s="165" t="str">
        <f>IF(支出入力表!F1441="謝金","謝金","")</f>
        <v/>
      </c>
      <c r="F1440" s="164" t="str">
        <f>IF(E1440="謝金",VLOOKUP(E1440,支出入力表!F1441:$M$2000,3,FALSE),"")</f>
        <v/>
      </c>
      <c r="G1440" s="164" t="str">
        <f>IF(E1440="謝金",VLOOKUP(E1440,支出入力表!F1441:$M$2000,4,FALSE),"")</f>
        <v/>
      </c>
      <c r="H1440" s="166" t="str">
        <f>IF(E1440="謝金",VLOOKUP(E1440,支出入力表!F1441:$M$2000,5,FALSE),"")</f>
        <v/>
      </c>
      <c r="I1440" s="167" t="str">
        <f>IF(E1440="謝金",VLOOKUP(E1440,支出入力表!F1441:$M$2000,6,FALSE),"")</f>
        <v/>
      </c>
      <c r="J1440" s="167" t="str">
        <f>IF(E1440="謝金",VLOOKUP(E1440,支出入力表!F1441:$M$2000,7,FALSE),"")</f>
        <v/>
      </c>
      <c r="K1440" s="168" t="str">
        <f>IF(E1440="謝金",VLOOKUP(E1440,支出入力表!F1441:$M$2000,8,FALSE),"")</f>
        <v/>
      </c>
    </row>
    <row r="1441" spans="2:11" x14ac:dyDescent="0.55000000000000004">
      <c r="B1441" s="178" t="str">
        <f>IF(E1441="謝金",支出入力表!A1442,"")</f>
        <v/>
      </c>
      <c r="C1441" s="164" t="str">
        <f>IF(E1441="謝金",支出入力表!C1442,"")</f>
        <v/>
      </c>
      <c r="D1441" s="165" t="str">
        <f>IF(支出入力表!E1442="謝金","謝金","")</f>
        <v/>
      </c>
      <c r="E1441" s="165" t="str">
        <f>IF(支出入力表!F1442="謝金","謝金","")</f>
        <v/>
      </c>
      <c r="F1441" s="164" t="str">
        <f>IF(E1441="謝金",VLOOKUP(E1441,支出入力表!F1442:$M$2000,3,FALSE),"")</f>
        <v/>
      </c>
      <c r="G1441" s="164" t="str">
        <f>IF(E1441="謝金",VLOOKUP(E1441,支出入力表!F1442:$M$2000,4,FALSE),"")</f>
        <v/>
      </c>
      <c r="H1441" s="166" t="str">
        <f>IF(E1441="謝金",VLOOKUP(E1441,支出入力表!F1442:$M$2000,5,FALSE),"")</f>
        <v/>
      </c>
      <c r="I1441" s="167" t="str">
        <f>IF(E1441="謝金",VLOOKUP(E1441,支出入力表!F1442:$M$2000,6,FALSE),"")</f>
        <v/>
      </c>
      <c r="J1441" s="167" t="str">
        <f>IF(E1441="謝金",VLOOKUP(E1441,支出入力表!F1442:$M$2000,7,FALSE),"")</f>
        <v/>
      </c>
      <c r="K1441" s="168" t="str">
        <f>IF(E1441="謝金",VLOOKUP(E1441,支出入力表!F1442:$M$2000,8,FALSE),"")</f>
        <v/>
      </c>
    </row>
    <row r="1442" spans="2:11" x14ac:dyDescent="0.55000000000000004">
      <c r="B1442" s="178" t="str">
        <f>IF(E1442="謝金",支出入力表!A1443,"")</f>
        <v/>
      </c>
      <c r="C1442" s="164" t="str">
        <f>IF(E1442="謝金",支出入力表!C1443,"")</f>
        <v/>
      </c>
      <c r="D1442" s="165" t="str">
        <f>IF(支出入力表!E1443="謝金","謝金","")</f>
        <v/>
      </c>
      <c r="E1442" s="165" t="str">
        <f>IF(支出入力表!F1443="謝金","謝金","")</f>
        <v/>
      </c>
      <c r="F1442" s="164" t="str">
        <f>IF(E1442="謝金",VLOOKUP(E1442,支出入力表!F1443:$M$2000,3,FALSE),"")</f>
        <v/>
      </c>
      <c r="G1442" s="164" t="str">
        <f>IF(E1442="謝金",VLOOKUP(E1442,支出入力表!F1443:$M$2000,4,FALSE),"")</f>
        <v/>
      </c>
      <c r="H1442" s="166" t="str">
        <f>IF(E1442="謝金",VLOOKUP(E1442,支出入力表!F1443:$M$2000,5,FALSE),"")</f>
        <v/>
      </c>
      <c r="I1442" s="167" t="str">
        <f>IF(E1442="謝金",VLOOKUP(E1442,支出入力表!F1443:$M$2000,6,FALSE),"")</f>
        <v/>
      </c>
      <c r="J1442" s="167" t="str">
        <f>IF(E1442="謝金",VLOOKUP(E1442,支出入力表!F1443:$M$2000,7,FALSE),"")</f>
        <v/>
      </c>
      <c r="K1442" s="168" t="str">
        <f>IF(E1442="謝金",VLOOKUP(E1442,支出入力表!F1443:$M$2000,8,FALSE),"")</f>
        <v/>
      </c>
    </row>
    <row r="1443" spans="2:11" x14ac:dyDescent="0.55000000000000004">
      <c r="B1443" s="178" t="str">
        <f>IF(E1443="謝金",支出入力表!A1444,"")</f>
        <v/>
      </c>
      <c r="C1443" s="164" t="str">
        <f>IF(E1443="謝金",支出入力表!C1444,"")</f>
        <v/>
      </c>
      <c r="D1443" s="165" t="str">
        <f>IF(支出入力表!E1444="謝金","謝金","")</f>
        <v/>
      </c>
      <c r="E1443" s="165" t="str">
        <f>IF(支出入力表!F1444="謝金","謝金","")</f>
        <v/>
      </c>
      <c r="F1443" s="164" t="str">
        <f>IF(E1443="謝金",VLOOKUP(E1443,支出入力表!F1444:$M$2000,3,FALSE),"")</f>
        <v/>
      </c>
      <c r="G1443" s="164" t="str">
        <f>IF(E1443="謝金",VLOOKUP(E1443,支出入力表!F1444:$M$2000,4,FALSE),"")</f>
        <v/>
      </c>
      <c r="H1443" s="166" t="str">
        <f>IF(E1443="謝金",VLOOKUP(E1443,支出入力表!F1444:$M$2000,5,FALSE),"")</f>
        <v/>
      </c>
      <c r="I1443" s="167" t="str">
        <f>IF(E1443="謝金",VLOOKUP(E1443,支出入力表!F1444:$M$2000,6,FALSE),"")</f>
        <v/>
      </c>
      <c r="J1443" s="167" t="str">
        <f>IF(E1443="謝金",VLOOKUP(E1443,支出入力表!F1444:$M$2000,7,FALSE),"")</f>
        <v/>
      </c>
      <c r="K1443" s="168" t="str">
        <f>IF(E1443="謝金",VLOOKUP(E1443,支出入力表!F1444:$M$2000,8,FALSE),"")</f>
        <v/>
      </c>
    </row>
    <row r="1444" spans="2:11" x14ac:dyDescent="0.55000000000000004">
      <c r="B1444" s="178" t="str">
        <f>IF(E1444="謝金",支出入力表!A1445,"")</f>
        <v/>
      </c>
      <c r="C1444" s="164" t="str">
        <f>IF(E1444="謝金",支出入力表!C1445,"")</f>
        <v/>
      </c>
      <c r="D1444" s="165" t="str">
        <f>IF(支出入力表!E1445="謝金","謝金","")</f>
        <v/>
      </c>
      <c r="E1444" s="165" t="str">
        <f>IF(支出入力表!F1445="謝金","謝金","")</f>
        <v/>
      </c>
      <c r="F1444" s="164" t="str">
        <f>IF(E1444="謝金",VLOOKUP(E1444,支出入力表!F1445:$M$2000,3,FALSE),"")</f>
        <v/>
      </c>
      <c r="G1444" s="164" t="str">
        <f>IF(E1444="謝金",VLOOKUP(E1444,支出入力表!F1445:$M$2000,4,FALSE),"")</f>
        <v/>
      </c>
      <c r="H1444" s="166" t="str">
        <f>IF(E1444="謝金",VLOOKUP(E1444,支出入力表!F1445:$M$2000,5,FALSE),"")</f>
        <v/>
      </c>
      <c r="I1444" s="167" t="str">
        <f>IF(E1444="謝金",VLOOKUP(E1444,支出入力表!F1445:$M$2000,6,FALSE),"")</f>
        <v/>
      </c>
      <c r="J1444" s="167" t="str">
        <f>IF(E1444="謝金",VLOOKUP(E1444,支出入力表!F1445:$M$2000,7,FALSE),"")</f>
        <v/>
      </c>
      <c r="K1444" s="168" t="str">
        <f>IF(E1444="謝金",VLOOKUP(E1444,支出入力表!F1445:$M$2000,8,FALSE),"")</f>
        <v/>
      </c>
    </row>
    <row r="1445" spans="2:11" x14ac:dyDescent="0.55000000000000004">
      <c r="B1445" s="178" t="str">
        <f>IF(E1445="謝金",支出入力表!A1446,"")</f>
        <v/>
      </c>
      <c r="C1445" s="164" t="str">
        <f>IF(E1445="謝金",支出入力表!C1446,"")</f>
        <v/>
      </c>
      <c r="D1445" s="165" t="str">
        <f>IF(支出入力表!E1446="謝金","謝金","")</f>
        <v/>
      </c>
      <c r="E1445" s="165" t="str">
        <f>IF(支出入力表!F1446="謝金","謝金","")</f>
        <v/>
      </c>
      <c r="F1445" s="164" t="str">
        <f>IF(E1445="謝金",VLOOKUP(E1445,支出入力表!F1446:$M$2000,3,FALSE),"")</f>
        <v/>
      </c>
      <c r="G1445" s="164" t="str">
        <f>IF(E1445="謝金",VLOOKUP(E1445,支出入力表!F1446:$M$2000,4,FALSE),"")</f>
        <v/>
      </c>
      <c r="H1445" s="166" t="str">
        <f>IF(E1445="謝金",VLOOKUP(E1445,支出入力表!F1446:$M$2000,5,FALSE),"")</f>
        <v/>
      </c>
      <c r="I1445" s="167" t="str">
        <f>IF(E1445="謝金",VLOOKUP(E1445,支出入力表!F1446:$M$2000,6,FALSE),"")</f>
        <v/>
      </c>
      <c r="J1445" s="167" t="str">
        <f>IF(E1445="謝金",VLOOKUP(E1445,支出入力表!F1446:$M$2000,7,FALSE),"")</f>
        <v/>
      </c>
      <c r="K1445" s="168" t="str">
        <f>IF(E1445="謝金",VLOOKUP(E1445,支出入力表!F1446:$M$2000,8,FALSE),"")</f>
        <v/>
      </c>
    </row>
    <row r="1446" spans="2:11" x14ac:dyDescent="0.55000000000000004">
      <c r="B1446" s="178" t="str">
        <f>IF(E1446="謝金",支出入力表!A1447,"")</f>
        <v/>
      </c>
      <c r="C1446" s="164" t="str">
        <f>IF(E1446="謝金",支出入力表!C1447,"")</f>
        <v/>
      </c>
      <c r="D1446" s="165" t="str">
        <f>IF(支出入力表!E1447="謝金","謝金","")</f>
        <v/>
      </c>
      <c r="E1446" s="165" t="str">
        <f>IF(支出入力表!F1447="謝金","謝金","")</f>
        <v/>
      </c>
      <c r="F1446" s="164" t="str">
        <f>IF(E1446="謝金",VLOOKUP(E1446,支出入力表!F1447:$M$2000,3,FALSE),"")</f>
        <v/>
      </c>
      <c r="G1446" s="164" t="str">
        <f>IF(E1446="謝金",VLOOKUP(E1446,支出入力表!F1447:$M$2000,4,FALSE),"")</f>
        <v/>
      </c>
      <c r="H1446" s="166" t="str">
        <f>IF(E1446="謝金",VLOOKUP(E1446,支出入力表!F1447:$M$2000,5,FALSE),"")</f>
        <v/>
      </c>
      <c r="I1446" s="167" t="str">
        <f>IF(E1446="謝金",VLOOKUP(E1446,支出入力表!F1447:$M$2000,6,FALSE),"")</f>
        <v/>
      </c>
      <c r="J1446" s="167" t="str">
        <f>IF(E1446="謝金",VLOOKUP(E1446,支出入力表!F1447:$M$2000,7,FALSE),"")</f>
        <v/>
      </c>
      <c r="K1446" s="168" t="str">
        <f>IF(E1446="謝金",VLOOKUP(E1446,支出入力表!F1447:$M$2000,8,FALSE),"")</f>
        <v/>
      </c>
    </row>
    <row r="1447" spans="2:11" x14ac:dyDescent="0.55000000000000004">
      <c r="B1447" s="178" t="str">
        <f>IF(E1447="謝金",支出入力表!A1448,"")</f>
        <v/>
      </c>
      <c r="C1447" s="164" t="str">
        <f>IF(E1447="謝金",支出入力表!C1448,"")</f>
        <v/>
      </c>
      <c r="D1447" s="165" t="str">
        <f>IF(支出入力表!E1448="謝金","謝金","")</f>
        <v/>
      </c>
      <c r="E1447" s="165" t="str">
        <f>IF(支出入力表!F1448="謝金","謝金","")</f>
        <v/>
      </c>
      <c r="F1447" s="164" t="str">
        <f>IF(E1447="謝金",VLOOKUP(E1447,支出入力表!F1448:$M$2000,3,FALSE),"")</f>
        <v/>
      </c>
      <c r="G1447" s="164" t="str">
        <f>IF(E1447="謝金",VLOOKUP(E1447,支出入力表!F1448:$M$2000,4,FALSE),"")</f>
        <v/>
      </c>
      <c r="H1447" s="166" t="str">
        <f>IF(E1447="謝金",VLOOKUP(E1447,支出入力表!F1448:$M$2000,5,FALSE),"")</f>
        <v/>
      </c>
      <c r="I1447" s="167" t="str">
        <f>IF(E1447="謝金",VLOOKUP(E1447,支出入力表!F1448:$M$2000,6,FALSE),"")</f>
        <v/>
      </c>
      <c r="J1447" s="167" t="str">
        <f>IF(E1447="謝金",VLOOKUP(E1447,支出入力表!F1448:$M$2000,7,FALSE),"")</f>
        <v/>
      </c>
      <c r="K1447" s="168" t="str">
        <f>IF(E1447="謝金",VLOOKUP(E1447,支出入力表!F1448:$M$2000,8,FALSE),"")</f>
        <v/>
      </c>
    </row>
    <row r="1448" spans="2:11" x14ac:dyDescent="0.55000000000000004">
      <c r="B1448" s="178" t="str">
        <f>IF(E1448="謝金",支出入力表!A1449,"")</f>
        <v/>
      </c>
      <c r="C1448" s="164" t="str">
        <f>IF(E1448="謝金",支出入力表!C1449,"")</f>
        <v/>
      </c>
      <c r="D1448" s="165" t="str">
        <f>IF(支出入力表!E1449="謝金","謝金","")</f>
        <v/>
      </c>
      <c r="E1448" s="165" t="str">
        <f>IF(支出入力表!F1449="謝金","謝金","")</f>
        <v/>
      </c>
      <c r="F1448" s="164" t="str">
        <f>IF(E1448="謝金",VLOOKUP(E1448,支出入力表!F1449:$M$2000,3,FALSE),"")</f>
        <v/>
      </c>
      <c r="G1448" s="164" t="str">
        <f>IF(E1448="謝金",VLOOKUP(E1448,支出入力表!F1449:$M$2000,4,FALSE),"")</f>
        <v/>
      </c>
      <c r="H1448" s="166" t="str">
        <f>IF(E1448="謝金",VLOOKUP(E1448,支出入力表!F1449:$M$2000,5,FALSE),"")</f>
        <v/>
      </c>
      <c r="I1448" s="167" t="str">
        <f>IF(E1448="謝金",VLOOKUP(E1448,支出入力表!F1449:$M$2000,6,FALSE),"")</f>
        <v/>
      </c>
      <c r="J1448" s="167" t="str">
        <f>IF(E1448="謝金",VLOOKUP(E1448,支出入力表!F1449:$M$2000,7,FALSE),"")</f>
        <v/>
      </c>
      <c r="K1448" s="168" t="str">
        <f>IF(E1448="謝金",VLOOKUP(E1448,支出入力表!F1449:$M$2000,8,FALSE),"")</f>
        <v/>
      </c>
    </row>
    <row r="1449" spans="2:11" x14ac:dyDescent="0.55000000000000004">
      <c r="B1449" s="178" t="str">
        <f>IF(E1449="謝金",支出入力表!A1450,"")</f>
        <v/>
      </c>
      <c r="C1449" s="164" t="str">
        <f>IF(E1449="謝金",支出入力表!C1450,"")</f>
        <v/>
      </c>
      <c r="D1449" s="165" t="str">
        <f>IF(支出入力表!E1450="謝金","謝金","")</f>
        <v/>
      </c>
      <c r="E1449" s="165" t="str">
        <f>IF(支出入力表!F1450="謝金","謝金","")</f>
        <v/>
      </c>
      <c r="F1449" s="164" t="str">
        <f>IF(E1449="謝金",VLOOKUP(E1449,支出入力表!F1450:$M$2000,3,FALSE),"")</f>
        <v/>
      </c>
      <c r="G1449" s="164" t="str">
        <f>IF(E1449="謝金",VLOOKUP(E1449,支出入力表!F1450:$M$2000,4,FALSE),"")</f>
        <v/>
      </c>
      <c r="H1449" s="166" t="str">
        <f>IF(E1449="謝金",VLOOKUP(E1449,支出入力表!F1450:$M$2000,5,FALSE),"")</f>
        <v/>
      </c>
      <c r="I1449" s="167" t="str">
        <f>IF(E1449="謝金",VLOOKUP(E1449,支出入力表!F1450:$M$2000,6,FALSE),"")</f>
        <v/>
      </c>
      <c r="J1449" s="167" t="str">
        <f>IF(E1449="謝金",VLOOKUP(E1449,支出入力表!F1450:$M$2000,7,FALSE),"")</f>
        <v/>
      </c>
      <c r="K1449" s="168" t="str">
        <f>IF(E1449="謝金",VLOOKUP(E1449,支出入力表!F1450:$M$2000,8,FALSE),"")</f>
        <v/>
      </c>
    </row>
    <row r="1450" spans="2:11" x14ac:dyDescent="0.55000000000000004">
      <c r="B1450" s="178" t="str">
        <f>IF(E1450="謝金",支出入力表!A1451,"")</f>
        <v/>
      </c>
      <c r="C1450" s="164" t="str">
        <f>IF(E1450="謝金",支出入力表!C1451,"")</f>
        <v/>
      </c>
      <c r="D1450" s="165" t="str">
        <f>IF(支出入力表!E1451="謝金","謝金","")</f>
        <v/>
      </c>
      <c r="E1450" s="165" t="str">
        <f>IF(支出入力表!F1451="謝金","謝金","")</f>
        <v/>
      </c>
      <c r="F1450" s="164" t="str">
        <f>IF(E1450="謝金",VLOOKUP(E1450,支出入力表!F1451:$M$2000,3,FALSE),"")</f>
        <v/>
      </c>
      <c r="G1450" s="164" t="str">
        <f>IF(E1450="謝金",VLOOKUP(E1450,支出入力表!F1451:$M$2000,4,FALSE),"")</f>
        <v/>
      </c>
      <c r="H1450" s="166" t="str">
        <f>IF(E1450="謝金",VLOOKUP(E1450,支出入力表!F1451:$M$2000,5,FALSE),"")</f>
        <v/>
      </c>
      <c r="I1450" s="167" t="str">
        <f>IF(E1450="謝金",VLOOKUP(E1450,支出入力表!F1451:$M$2000,6,FALSE),"")</f>
        <v/>
      </c>
      <c r="J1450" s="167" t="str">
        <f>IF(E1450="謝金",VLOOKUP(E1450,支出入力表!F1451:$M$2000,7,FALSE),"")</f>
        <v/>
      </c>
      <c r="K1450" s="168" t="str">
        <f>IF(E1450="謝金",VLOOKUP(E1450,支出入力表!F1451:$M$2000,8,FALSE),"")</f>
        <v/>
      </c>
    </row>
    <row r="1451" spans="2:11" x14ac:dyDescent="0.55000000000000004">
      <c r="B1451" s="178" t="str">
        <f>IF(E1451="謝金",支出入力表!A1452,"")</f>
        <v/>
      </c>
      <c r="C1451" s="164" t="str">
        <f>IF(E1451="謝金",支出入力表!C1452,"")</f>
        <v/>
      </c>
      <c r="D1451" s="165" t="str">
        <f>IF(支出入力表!E1452="謝金","謝金","")</f>
        <v/>
      </c>
      <c r="E1451" s="165" t="str">
        <f>IF(支出入力表!F1452="謝金","謝金","")</f>
        <v/>
      </c>
      <c r="F1451" s="164" t="str">
        <f>IF(E1451="謝金",VLOOKUP(E1451,支出入力表!F1452:$M$2000,3,FALSE),"")</f>
        <v/>
      </c>
      <c r="G1451" s="164" t="str">
        <f>IF(E1451="謝金",VLOOKUP(E1451,支出入力表!F1452:$M$2000,4,FALSE),"")</f>
        <v/>
      </c>
      <c r="H1451" s="166" t="str">
        <f>IF(E1451="謝金",VLOOKUP(E1451,支出入力表!F1452:$M$2000,5,FALSE),"")</f>
        <v/>
      </c>
      <c r="I1451" s="167" t="str">
        <f>IF(E1451="謝金",VLOOKUP(E1451,支出入力表!F1452:$M$2000,6,FALSE),"")</f>
        <v/>
      </c>
      <c r="J1451" s="167" t="str">
        <f>IF(E1451="謝金",VLOOKUP(E1451,支出入力表!F1452:$M$2000,7,FALSE),"")</f>
        <v/>
      </c>
      <c r="K1451" s="168" t="str">
        <f>IF(E1451="謝金",VLOOKUP(E1451,支出入力表!F1452:$M$2000,8,FALSE),"")</f>
        <v/>
      </c>
    </row>
    <row r="1452" spans="2:11" x14ac:dyDescent="0.55000000000000004">
      <c r="B1452" s="178" t="str">
        <f>IF(E1452="謝金",支出入力表!A1453,"")</f>
        <v/>
      </c>
      <c r="C1452" s="164" t="str">
        <f>IF(E1452="謝金",支出入力表!C1453,"")</f>
        <v/>
      </c>
      <c r="D1452" s="165" t="str">
        <f>IF(支出入力表!E1453="謝金","謝金","")</f>
        <v/>
      </c>
      <c r="E1452" s="165" t="str">
        <f>IF(支出入力表!F1453="謝金","謝金","")</f>
        <v/>
      </c>
      <c r="F1452" s="164" t="str">
        <f>IF(E1452="謝金",VLOOKUP(E1452,支出入力表!F1453:$M$2000,3,FALSE),"")</f>
        <v/>
      </c>
      <c r="G1452" s="164" t="str">
        <f>IF(E1452="謝金",VLOOKUP(E1452,支出入力表!F1453:$M$2000,4,FALSE),"")</f>
        <v/>
      </c>
      <c r="H1452" s="166" t="str">
        <f>IF(E1452="謝金",VLOOKUP(E1452,支出入力表!F1453:$M$2000,5,FALSE),"")</f>
        <v/>
      </c>
      <c r="I1452" s="167" t="str">
        <f>IF(E1452="謝金",VLOOKUP(E1452,支出入力表!F1453:$M$2000,6,FALSE),"")</f>
        <v/>
      </c>
      <c r="J1452" s="167" t="str">
        <f>IF(E1452="謝金",VLOOKUP(E1452,支出入力表!F1453:$M$2000,7,FALSE),"")</f>
        <v/>
      </c>
      <c r="K1452" s="168" t="str">
        <f>IF(E1452="謝金",VLOOKUP(E1452,支出入力表!F1453:$M$2000,8,FALSE),"")</f>
        <v/>
      </c>
    </row>
    <row r="1453" spans="2:11" x14ac:dyDescent="0.55000000000000004">
      <c r="B1453" s="178" t="str">
        <f>IF(E1453="謝金",支出入力表!A1454,"")</f>
        <v/>
      </c>
      <c r="C1453" s="164" t="str">
        <f>IF(E1453="謝金",支出入力表!C1454,"")</f>
        <v/>
      </c>
      <c r="D1453" s="165" t="str">
        <f>IF(支出入力表!E1454="謝金","謝金","")</f>
        <v/>
      </c>
      <c r="E1453" s="165" t="str">
        <f>IF(支出入力表!F1454="謝金","謝金","")</f>
        <v/>
      </c>
      <c r="F1453" s="164" t="str">
        <f>IF(E1453="謝金",VLOOKUP(E1453,支出入力表!F1454:$M$2000,3,FALSE),"")</f>
        <v/>
      </c>
      <c r="G1453" s="164" t="str">
        <f>IF(E1453="謝金",VLOOKUP(E1453,支出入力表!F1454:$M$2000,4,FALSE),"")</f>
        <v/>
      </c>
      <c r="H1453" s="166" t="str">
        <f>IF(E1453="謝金",VLOOKUP(E1453,支出入力表!F1454:$M$2000,5,FALSE),"")</f>
        <v/>
      </c>
      <c r="I1453" s="167" t="str">
        <f>IF(E1453="謝金",VLOOKUP(E1453,支出入力表!F1454:$M$2000,6,FALSE),"")</f>
        <v/>
      </c>
      <c r="J1453" s="167" t="str">
        <f>IF(E1453="謝金",VLOOKUP(E1453,支出入力表!F1454:$M$2000,7,FALSE),"")</f>
        <v/>
      </c>
      <c r="K1453" s="168" t="str">
        <f>IF(E1453="謝金",VLOOKUP(E1453,支出入力表!F1454:$M$2000,8,FALSE),"")</f>
        <v/>
      </c>
    </row>
    <row r="1454" spans="2:11" x14ac:dyDescent="0.55000000000000004">
      <c r="B1454" s="178" t="str">
        <f>IF(E1454="謝金",支出入力表!A1455,"")</f>
        <v/>
      </c>
      <c r="C1454" s="164" t="str">
        <f>IF(E1454="謝金",支出入力表!C1455,"")</f>
        <v/>
      </c>
      <c r="D1454" s="165" t="str">
        <f>IF(支出入力表!E1455="謝金","謝金","")</f>
        <v/>
      </c>
      <c r="E1454" s="165" t="str">
        <f>IF(支出入力表!F1455="謝金","謝金","")</f>
        <v/>
      </c>
      <c r="F1454" s="164" t="str">
        <f>IF(E1454="謝金",VLOOKUP(E1454,支出入力表!F1455:$M$2000,3,FALSE),"")</f>
        <v/>
      </c>
      <c r="G1454" s="164" t="str">
        <f>IF(E1454="謝金",VLOOKUP(E1454,支出入力表!F1455:$M$2000,4,FALSE),"")</f>
        <v/>
      </c>
      <c r="H1454" s="166" t="str">
        <f>IF(E1454="謝金",VLOOKUP(E1454,支出入力表!F1455:$M$2000,5,FALSE),"")</f>
        <v/>
      </c>
      <c r="I1454" s="167" t="str">
        <f>IF(E1454="謝金",VLOOKUP(E1454,支出入力表!F1455:$M$2000,6,FALSE),"")</f>
        <v/>
      </c>
      <c r="J1454" s="167" t="str">
        <f>IF(E1454="謝金",VLOOKUP(E1454,支出入力表!F1455:$M$2000,7,FALSE),"")</f>
        <v/>
      </c>
      <c r="K1454" s="168" t="str">
        <f>IF(E1454="謝金",VLOOKUP(E1454,支出入力表!F1455:$M$2000,8,FALSE),"")</f>
        <v/>
      </c>
    </row>
    <row r="1455" spans="2:11" x14ac:dyDescent="0.55000000000000004">
      <c r="B1455" s="178" t="str">
        <f>IF(E1455="謝金",支出入力表!A1456,"")</f>
        <v/>
      </c>
      <c r="C1455" s="164" t="str">
        <f>IF(E1455="謝金",支出入力表!C1456,"")</f>
        <v/>
      </c>
      <c r="D1455" s="165" t="str">
        <f>IF(支出入力表!E1456="謝金","謝金","")</f>
        <v/>
      </c>
      <c r="E1455" s="165" t="str">
        <f>IF(支出入力表!F1456="謝金","謝金","")</f>
        <v/>
      </c>
      <c r="F1455" s="164" t="str">
        <f>IF(E1455="謝金",VLOOKUP(E1455,支出入力表!F1456:$M$2000,3,FALSE),"")</f>
        <v/>
      </c>
      <c r="G1455" s="164" t="str">
        <f>IF(E1455="謝金",VLOOKUP(E1455,支出入力表!F1456:$M$2000,4,FALSE),"")</f>
        <v/>
      </c>
      <c r="H1455" s="166" t="str">
        <f>IF(E1455="謝金",VLOOKUP(E1455,支出入力表!F1456:$M$2000,5,FALSE),"")</f>
        <v/>
      </c>
      <c r="I1455" s="167" t="str">
        <f>IF(E1455="謝金",VLOOKUP(E1455,支出入力表!F1456:$M$2000,6,FALSE),"")</f>
        <v/>
      </c>
      <c r="J1455" s="167" t="str">
        <f>IF(E1455="謝金",VLOOKUP(E1455,支出入力表!F1456:$M$2000,7,FALSE),"")</f>
        <v/>
      </c>
      <c r="K1455" s="168" t="str">
        <f>IF(E1455="謝金",VLOOKUP(E1455,支出入力表!F1456:$M$2000,8,FALSE),"")</f>
        <v/>
      </c>
    </row>
    <row r="1456" spans="2:11" x14ac:dyDescent="0.55000000000000004">
      <c r="B1456" s="178" t="str">
        <f>IF(E1456="謝金",支出入力表!A1457,"")</f>
        <v/>
      </c>
      <c r="C1456" s="164" t="str">
        <f>IF(E1456="謝金",支出入力表!C1457,"")</f>
        <v/>
      </c>
      <c r="D1456" s="165" t="str">
        <f>IF(支出入力表!E1457="謝金","謝金","")</f>
        <v/>
      </c>
      <c r="E1456" s="165" t="str">
        <f>IF(支出入力表!F1457="謝金","謝金","")</f>
        <v/>
      </c>
      <c r="F1456" s="164" t="str">
        <f>IF(E1456="謝金",VLOOKUP(E1456,支出入力表!F1457:$M$2000,3,FALSE),"")</f>
        <v/>
      </c>
      <c r="G1456" s="164" t="str">
        <f>IF(E1456="謝金",VLOOKUP(E1456,支出入力表!F1457:$M$2000,4,FALSE),"")</f>
        <v/>
      </c>
      <c r="H1456" s="166" t="str">
        <f>IF(E1456="謝金",VLOOKUP(E1456,支出入力表!F1457:$M$2000,5,FALSE),"")</f>
        <v/>
      </c>
      <c r="I1456" s="167" t="str">
        <f>IF(E1456="謝金",VLOOKUP(E1456,支出入力表!F1457:$M$2000,6,FALSE),"")</f>
        <v/>
      </c>
      <c r="J1456" s="167" t="str">
        <f>IF(E1456="謝金",VLOOKUP(E1456,支出入力表!F1457:$M$2000,7,FALSE),"")</f>
        <v/>
      </c>
      <c r="K1456" s="168" t="str">
        <f>IF(E1456="謝金",VLOOKUP(E1456,支出入力表!F1457:$M$2000,8,FALSE),"")</f>
        <v/>
      </c>
    </row>
    <row r="1457" spans="2:11" x14ac:dyDescent="0.55000000000000004">
      <c r="B1457" s="178" t="str">
        <f>IF(E1457="謝金",支出入力表!A1458,"")</f>
        <v/>
      </c>
      <c r="C1457" s="164" t="str">
        <f>IF(E1457="謝金",支出入力表!C1458,"")</f>
        <v/>
      </c>
      <c r="D1457" s="165" t="str">
        <f>IF(支出入力表!E1458="謝金","謝金","")</f>
        <v/>
      </c>
      <c r="E1457" s="165" t="str">
        <f>IF(支出入力表!F1458="謝金","謝金","")</f>
        <v/>
      </c>
      <c r="F1457" s="164" t="str">
        <f>IF(E1457="謝金",VLOOKUP(E1457,支出入力表!F1458:$M$2000,3,FALSE),"")</f>
        <v/>
      </c>
      <c r="G1457" s="164" t="str">
        <f>IF(E1457="謝金",VLOOKUP(E1457,支出入力表!F1458:$M$2000,4,FALSE),"")</f>
        <v/>
      </c>
      <c r="H1457" s="166" t="str">
        <f>IF(E1457="謝金",VLOOKUP(E1457,支出入力表!F1458:$M$2000,5,FALSE),"")</f>
        <v/>
      </c>
      <c r="I1457" s="167" t="str">
        <f>IF(E1457="謝金",VLOOKUP(E1457,支出入力表!F1458:$M$2000,6,FALSE),"")</f>
        <v/>
      </c>
      <c r="J1457" s="167" t="str">
        <f>IF(E1457="謝金",VLOOKUP(E1457,支出入力表!F1458:$M$2000,7,FALSE),"")</f>
        <v/>
      </c>
      <c r="K1457" s="168" t="str">
        <f>IF(E1457="謝金",VLOOKUP(E1457,支出入力表!F1458:$M$2000,8,FALSE),"")</f>
        <v/>
      </c>
    </row>
    <row r="1458" spans="2:11" x14ac:dyDescent="0.55000000000000004">
      <c r="B1458" s="178" t="str">
        <f>IF(E1458="謝金",支出入力表!A1459,"")</f>
        <v/>
      </c>
      <c r="C1458" s="164" t="str">
        <f>IF(E1458="謝金",支出入力表!C1459,"")</f>
        <v/>
      </c>
      <c r="D1458" s="165" t="str">
        <f>IF(支出入力表!E1459="謝金","謝金","")</f>
        <v/>
      </c>
      <c r="E1458" s="165" t="str">
        <f>IF(支出入力表!F1459="謝金","謝金","")</f>
        <v/>
      </c>
      <c r="F1458" s="164" t="str">
        <f>IF(E1458="謝金",VLOOKUP(E1458,支出入力表!F1459:$M$2000,3,FALSE),"")</f>
        <v/>
      </c>
      <c r="G1458" s="164" t="str">
        <f>IF(E1458="謝金",VLOOKUP(E1458,支出入力表!F1459:$M$2000,4,FALSE),"")</f>
        <v/>
      </c>
      <c r="H1458" s="166" t="str">
        <f>IF(E1458="謝金",VLOOKUP(E1458,支出入力表!F1459:$M$2000,5,FALSE),"")</f>
        <v/>
      </c>
      <c r="I1458" s="167" t="str">
        <f>IF(E1458="謝金",VLOOKUP(E1458,支出入力表!F1459:$M$2000,6,FALSE),"")</f>
        <v/>
      </c>
      <c r="J1458" s="167" t="str">
        <f>IF(E1458="謝金",VLOOKUP(E1458,支出入力表!F1459:$M$2000,7,FALSE),"")</f>
        <v/>
      </c>
      <c r="K1458" s="168" t="str">
        <f>IF(E1458="謝金",VLOOKUP(E1458,支出入力表!F1459:$M$2000,8,FALSE),"")</f>
        <v/>
      </c>
    </row>
    <row r="1459" spans="2:11" x14ac:dyDescent="0.55000000000000004">
      <c r="B1459" s="178" t="str">
        <f>IF(E1459="謝金",支出入力表!A1460,"")</f>
        <v/>
      </c>
      <c r="C1459" s="164" t="str">
        <f>IF(E1459="謝金",支出入力表!C1460,"")</f>
        <v/>
      </c>
      <c r="D1459" s="165" t="str">
        <f>IF(支出入力表!E1460="謝金","謝金","")</f>
        <v/>
      </c>
      <c r="E1459" s="165" t="str">
        <f>IF(支出入力表!F1460="謝金","謝金","")</f>
        <v/>
      </c>
      <c r="F1459" s="164" t="str">
        <f>IF(E1459="謝金",VLOOKUP(E1459,支出入力表!F1460:$M$2000,3,FALSE),"")</f>
        <v/>
      </c>
      <c r="G1459" s="164" t="str">
        <f>IF(E1459="謝金",VLOOKUP(E1459,支出入力表!F1460:$M$2000,4,FALSE),"")</f>
        <v/>
      </c>
      <c r="H1459" s="166" t="str">
        <f>IF(E1459="謝金",VLOOKUP(E1459,支出入力表!F1460:$M$2000,5,FALSE),"")</f>
        <v/>
      </c>
      <c r="I1459" s="167" t="str">
        <f>IF(E1459="謝金",VLOOKUP(E1459,支出入力表!F1460:$M$2000,6,FALSE),"")</f>
        <v/>
      </c>
      <c r="J1459" s="167" t="str">
        <f>IF(E1459="謝金",VLOOKUP(E1459,支出入力表!F1460:$M$2000,7,FALSE),"")</f>
        <v/>
      </c>
      <c r="K1459" s="168" t="str">
        <f>IF(E1459="謝金",VLOOKUP(E1459,支出入力表!F1460:$M$2000,8,FALSE),"")</f>
        <v/>
      </c>
    </row>
    <row r="1460" spans="2:11" x14ac:dyDescent="0.55000000000000004">
      <c r="B1460" s="178" t="str">
        <f>IF(E1460="謝金",支出入力表!A1461,"")</f>
        <v/>
      </c>
      <c r="C1460" s="164" t="str">
        <f>IF(E1460="謝金",支出入力表!C1461,"")</f>
        <v/>
      </c>
      <c r="D1460" s="165" t="str">
        <f>IF(支出入力表!E1461="謝金","謝金","")</f>
        <v/>
      </c>
      <c r="E1460" s="165" t="str">
        <f>IF(支出入力表!F1461="謝金","謝金","")</f>
        <v/>
      </c>
      <c r="F1460" s="164" t="str">
        <f>IF(E1460="謝金",VLOOKUP(E1460,支出入力表!F1461:$M$2000,3,FALSE),"")</f>
        <v/>
      </c>
      <c r="G1460" s="164" t="str">
        <f>IF(E1460="謝金",VLOOKUP(E1460,支出入力表!F1461:$M$2000,4,FALSE),"")</f>
        <v/>
      </c>
      <c r="H1460" s="166" t="str">
        <f>IF(E1460="謝金",VLOOKUP(E1460,支出入力表!F1461:$M$2000,5,FALSE),"")</f>
        <v/>
      </c>
      <c r="I1460" s="167" t="str">
        <f>IF(E1460="謝金",VLOOKUP(E1460,支出入力表!F1461:$M$2000,6,FALSE),"")</f>
        <v/>
      </c>
      <c r="J1460" s="167" t="str">
        <f>IF(E1460="謝金",VLOOKUP(E1460,支出入力表!F1461:$M$2000,7,FALSE),"")</f>
        <v/>
      </c>
      <c r="K1460" s="168" t="str">
        <f>IF(E1460="謝金",VLOOKUP(E1460,支出入力表!F1461:$M$2000,8,FALSE),"")</f>
        <v/>
      </c>
    </row>
    <row r="1461" spans="2:11" x14ac:dyDescent="0.55000000000000004">
      <c r="B1461" s="178" t="str">
        <f>IF(E1461="謝金",支出入力表!A1462,"")</f>
        <v/>
      </c>
      <c r="C1461" s="164" t="str">
        <f>IF(E1461="謝金",支出入力表!C1462,"")</f>
        <v/>
      </c>
      <c r="D1461" s="165" t="str">
        <f>IF(支出入力表!E1462="謝金","謝金","")</f>
        <v/>
      </c>
      <c r="E1461" s="165" t="str">
        <f>IF(支出入力表!F1462="謝金","謝金","")</f>
        <v/>
      </c>
      <c r="F1461" s="164" t="str">
        <f>IF(E1461="謝金",VLOOKUP(E1461,支出入力表!F1462:$M$2000,3,FALSE),"")</f>
        <v/>
      </c>
      <c r="G1461" s="164" t="str">
        <f>IF(E1461="謝金",VLOOKUP(E1461,支出入力表!F1462:$M$2000,4,FALSE),"")</f>
        <v/>
      </c>
      <c r="H1461" s="166" t="str">
        <f>IF(E1461="謝金",VLOOKUP(E1461,支出入力表!F1462:$M$2000,5,FALSE),"")</f>
        <v/>
      </c>
      <c r="I1461" s="167" t="str">
        <f>IF(E1461="謝金",VLOOKUP(E1461,支出入力表!F1462:$M$2000,6,FALSE),"")</f>
        <v/>
      </c>
      <c r="J1461" s="167" t="str">
        <f>IF(E1461="謝金",VLOOKUP(E1461,支出入力表!F1462:$M$2000,7,FALSE),"")</f>
        <v/>
      </c>
      <c r="K1461" s="168" t="str">
        <f>IF(E1461="謝金",VLOOKUP(E1461,支出入力表!F1462:$M$2000,8,FALSE),"")</f>
        <v/>
      </c>
    </row>
    <row r="1462" spans="2:11" x14ac:dyDescent="0.55000000000000004">
      <c r="B1462" s="178" t="str">
        <f>IF(E1462="謝金",支出入力表!A1463,"")</f>
        <v/>
      </c>
      <c r="C1462" s="164" t="str">
        <f>IF(E1462="謝金",支出入力表!C1463,"")</f>
        <v/>
      </c>
      <c r="D1462" s="165" t="str">
        <f>IF(支出入力表!E1463="謝金","謝金","")</f>
        <v/>
      </c>
      <c r="E1462" s="165" t="str">
        <f>IF(支出入力表!F1463="謝金","謝金","")</f>
        <v/>
      </c>
      <c r="F1462" s="164" t="str">
        <f>IF(E1462="謝金",VLOOKUP(E1462,支出入力表!F1463:$M$2000,3,FALSE),"")</f>
        <v/>
      </c>
      <c r="G1462" s="164" t="str">
        <f>IF(E1462="謝金",VLOOKUP(E1462,支出入力表!F1463:$M$2000,4,FALSE),"")</f>
        <v/>
      </c>
      <c r="H1462" s="166" t="str">
        <f>IF(E1462="謝金",VLOOKUP(E1462,支出入力表!F1463:$M$2000,5,FALSE),"")</f>
        <v/>
      </c>
      <c r="I1462" s="167" t="str">
        <f>IF(E1462="謝金",VLOOKUP(E1462,支出入力表!F1463:$M$2000,6,FALSE),"")</f>
        <v/>
      </c>
      <c r="J1462" s="167" t="str">
        <f>IF(E1462="謝金",VLOOKUP(E1462,支出入力表!F1463:$M$2000,7,FALSE),"")</f>
        <v/>
      </c>
      <c r="K1462" s="168" t="str">
        <f>IF(E1462="謝金",VLOOKUP(E1462,支出入力表!F1463:$M$2000,8,FALSE),"")</f>
        <v/>
      </c>
    </row>
    <row r="1463" spans="2:11" x14ac:dyDescent="0.55000000000000004">
      <c r="B1463" s="178" t="str">
        <f>IF(E1463="謝金",支出入力表!A1464,"")</f>
        <v/>
      </c>
      <c r="C1463" s="164" t="str">
        <f>IF(E1463="謝金",支出入力表!C1464,"")</f>
        <v/>
      </c>
      <c r="D1463" s="165" t="str">
        <f>IF(支出入力表!E1464="謝金","謝金","")</f>
        <v/>
      </c>
      <c r="E1463" s="165" t="str">
        <f>IF(支出入力表!F1464="謝金","謝金","")</f>
        <v/>
      </c>
      <c r="F1463" s="164" t="str">
        <f>IF(E1463="謝金",VLOOKUP(E1463,支出入力表!F1464:$M$2000,3,FALSE),"")</f>
        <v/>
      </c>
      <c r="G1463" s="164" t="str">
        <f>IF(E1463="謝金",VLOOKUP(E1463,支出入力表!F1464:$M$2000,4,FALSE),"")</f>
        <v/>
      </c>
      <c r="H1463" s="166" t="str">
        <f>IF(E1463="謝金",VLOOKUP(E1463,支出入力表!F1464:$M$2000,5,FALSE),"")</f>
        <v/>
      </c>
      <c r="I1463" s="167" t="str">
        <f>IF(E1463="謝金",VLOOKUP(E1463,支出入力表!F1464:$M$2000,6,FALSE),"")</f>
        <v/>
      </c>
      <c r="J1463" s="167" t="str">
        <f>IF(E1463="謝金",VLOOKUP(E1463,支出入力表!F1464:$M$2000,7,FALSE),"")</f>
        <v/>
      </c>
      <c r="K1463" s="168" t="str">
        <f>IF(E1463="謝金",VLOOKUP(E1463,支出入力表!F1464:$M$2000,8,FALSE),"")</f>
        <v/>
      </c>
    </row>
    <row r="1464" spans="2:11" x14ac:dyDescent="0.55000000000000004">
      <c r="B1464" s="178" t="str">
        <f>IF(E1464="謝金",支出入力表!A1465,"")</f>
        <v/>
      </c>
      <c r="C1464" s="164" t="str">
        <f>IF(E1464="謝金",支出入力表!C1465,"")</f>
        <v/>
      </c>
      <c r="D1464" s="165" t="str">
        <f>IF(支出入力表!E1465="謝金","謝金","")</f>
        <v/>
      </c>
      <c r="E1464" s="165" t="str">
        <f>IF(支出入力表!F1465="謝金","謝金","")</f>
        <v/>
      </c>
      <c r="F1464" s="164" t="str">
        <f>IF(E1464="謝金",VLOOKUP(E1464,支出入力表!F1465:$M$2000,3,FALSE),"")</f>
        <v/>
      </c>
      <c r="G1464" s="164" t="str">
        <f>IF(E1464="謝金",VLOOKUP(E1464,支出入力表!F1465:$M$2000,4,FALSE),"")</f>
        <v/>
      </c>
      <c r="H1464" s="166" t="str">
        <f>IF(E1464="謝金",VLOOKUP(E1464,支出入力表!F1465:$M$2000,5,FALSE),"")</f>
        <v/>
      </c>
      <c r="I1464" s="167" t="str">
        <f>IF(E1464="謝金",VLOOKUP(E1464,支出入力表!F1465:$M$2000,6,FALSE),"")</f>
        <v/>
      </c>
      <c r="J1464" s="167" t="str">
        <f>IF(E1464="謝金",VLOOKUP(E1464,支出入力表!F1465:$M$2000,7,FALSE),"")</f>
        <v/>
      </c>
      <c r="K1464" s="168" t="str">
        <f>IF(E1464="謝金",VLOOKUP(E1464,支出入力表!F1465:$M$2000,8,FALSE),"")</f>
        <v/>
      </c>
    </row>
    <row r="1465" spans="2:11" x14ac:dyDescent="0.55000000000000004">
      <c r="B1465" s="178" t="str">
        <f>IF(E1465="謝金",支出入力表!A1466,"")</f>
        <v/>
      </c>
      <c r="C1465" s="164" t="str">
        <f>IF(E1465="謝金",支出入力表!C1466,"")</f>
        <v/>
      </c>
      <c r="D1465" s="165" t="str">
        <f>IF(支出入力表!E1466="謝金","謝金","")</f>
        <v/>
      </c>
      <c r="E1465" s="165" t="str">
        <f>IF(支出入力表!F1466="謝金","謝金","")</f>
        <v/>
      </c>
      <c r="F1465" s="164" t="str">
        <f>IF(E1465="謝金",VLOOKUP(E1465,支出入力表!F1466:$M$2000,3,FALSE),"")</f>
        <v/>
      </c>
      <c r="G1465" s="164" t="str">
        <f>IF(E1465="謝金",VLOOKUP(E1465,支出入力表!F1466:$M$2000,4,FALSE),"")</f>
        <v/>
      </c>
      <c r="H1465" s="166" t="str">
        <f>IF(E1465="謝金",VLOOKUP(E1465,支出入力表!F1466:$M$2000,5,FALSE),"")</f>
        <v/>
      </c>
      <c r="I1465" s="167" t="str">
        <f>IF(E1465="謝金",VLOOKUP(E1465,支出入力表!F1466:$M$2000,6,FALSE),"")</f>
        <v/>
      </c>
      <c r="J1465" s="167" t="str">
        <f>IF(E1465="謝金",VLOOKUP(E1465,支出入力表!F1466:$M$2000,7,FALSE),"")</f>
        <v/>
      </c>
      <c r="K1465" s="168" t="str">
        <f>IF(E1465="謝金",VLOOKUP(E1465,支出入力表!F1466:$M$2000,8,FALSE),"")</f>
        <v/>
      </c>
    </row>
    <row r="1466" spans="2:11" x14ac:dyDescent="0.55000000000000004">
      <c r="B1466" s="178" t="str">
        <f>IF(E1466="謝金",支出入力表!A1467,"")</f>
        <v/>
      </c>
      <c r="C1466" s="164" t="str">
        <f>IF(E1466="謝金",支出入力表!C1467,"")</f>
        <v/>
      </c>
      <c r="D1466" s="165" t="str">
        <f>IF(支出入力表!E1467="謝金","謝金","")</f>
        <v/>
      </c>
      <c r="E1466" s="165" t="str">
        <f>IF(支出入力表!F1467="謝金","謝金","")</f>
        <v/>
      </c>
      <c r="F1466" s="164" t="str">
        <f>IF(E1466="謝金",VLOOKUP(E1466,支出入力表!F1467:$M$2000,3,FALSE),"")</f>
        <v/>
      </c>
      <c r="G1466" s="164" t="str">
        <f>IF(E1466="謝金",VLOOKUP(E1466,支出入力表!F1467:$M$2000,4,FALSE),"")</f>
        <v/>
      </c>
      <c r="H1466" s="166" t="str">
        <f>IF(E1466="謝金",VLOOKUP(E1466,支出入力表!F1467:$M$2000,5,FALSE),"")</f>
        <v/>
      </c>
      <c r="I1466" s="167" t="str">
        <f>IF(E1466="謝金",VLOOKUP(E1466,支出入力表!F1467:$M$2000,6,FALSE),"")</f>
        <v/>
      </c>
      <c r="J1466" s="167" t="str">
        <f>IF(E1466="謝金",VLOOKUP(E1466,支出入力表!F1467:$M$2000,7,FALSE),"")</f>
        <v/>
      </c>
      <c r="K1466" s="168" t="str">
        <f>IF(E1466="謝金",VLOOKUP(E1466,支出入力表!F1467:$M$2000,8,FALSE),"")</f>
        <v/>
      </c>
    </row>
    <row r="1467" spans="2:11" x14ac:dyDescent="0.55000000000000004">
      <c r="B1467" s="178" t="str">
        <f>IF(E1467="謝金",支出入力表!A1468,"")</f>
        <v/>
      </c>
      <c r="C1467" s="164" t="str">
        <f>IF(E1467="謝金",支出入力表!C1468,"")</f>
        <v/>
      </c>
      <c r="D1467" s="165" t="str">
        <f>IF(支出入力表!E1468="謝金","謝金","")</f>
        <v/>
      </c>
      <c r="E1467" s="165" t="str">
        <f>IF(支出入力表!F1468="謝金","謝金","")</f>
        <v/>
      </c>
      <c r="F1467" s="164" t="str">
        <f>IF(E1467="謝金",VLOOKUP(E1467,支出入力表!F1468:$M$2000,3,FALSE),"")</f>
        <v/>
      </c>
      <c r="G1467" s="164" t="str">
        <f>IF(E1467="謝金",VLOOKUP(E1467,支出入力表!F1468:$M$2000,4,FALSE),"")</f>
        <v/>
      </c>
      <c r="H1467" s="166" t="str">
        <f>IF(E1467="謝金",VLOOKUP(E1467,支出入力表!F1468:$M$2000,5,FALSE),"")</f>
        <v/>
      </c>
      <c r="I1467" s="167" t="str">
        <f>IF(E1467="謝金",VLOOKUP(E1467,支出入力表!F1468:$M$2000,6,FALSE),"")</f>
        <v/>
      </c>
      <c r="J1467" s="167" t="str">
        <f>IF(E1467="謝金",VLOOKUP(E1467,支出入力表!F1468:$M$2000,7,FALSE),"")</f>
        <v/>
      </c>
      <c r="K1467" s="168" t="str">
        <f>IF(E1467="謝金",VLOOKUP(E1467,支出入力表!F1468:$M$2000,8,FALSE),"")</f>
        <v/>
      </c>
    </row>
    <row r="1468" spans="2:11" x14ac:dyDescent="0.55000000000000004">
      <c r="B1468" s="178" t="str">
        <f>IF(E1468="謝金",支出入力表!A1469,"")</f>
        <v/>
      </c>
      <c r="C1468" s="164" t="str">
        <f>IF(E1468="謝金",支出入力表!C1469,"")</f>
        <v/>
      </c>
      <c r="D1468" s="165" t="str">
        <f>IF(支出入力表!E1469="謝金","謝金","")</f>
        <v/>
      </c>
      <c r="E1468" s="165" t="str">
        <f>IF(支出入力表!F1469="謝金","謝金","")</f>
        <v/>
      </c>
      <c r="F1468" s="164" t="str">
        <f>IF(E1468="謝金",VLOOKUP(E1468,支出入力表!F1469:$M$2000,3,FALSE),"")</f>
        <v/>
      </c>
      <c r="G1468" s="164" t="str">
        <f>IF(E1468="謝金",VLOOKUP(E1468,支出入力表!F1469:$M$2000,4,FALSE),"")</f>
        <v/>
      </c>
      <c r="H1468" s="166" t="str">
        <f>IF(E1468="謝金",VLOOKUP(E1468,支出入力表!F1469:$M$2000,5,FALSE),"")</f>
        <v/>
      </c>
      <c r="I1468" s="167" t="str">
        <f>IF(E1468="謝金",VLOOKUP(E1468,支出入力表!F1469:$M$2000,6,FALSE),"")</f>
        <v/>
      </c>
      <c r="J1468" s="167" t="str">
        <f>IF(E1468="謝金",VLOOKUP(E1468,支出入力表!F1469:$M$2000,7,FALSE),"")</f>
        <v/>
      </c>
      <c r="K1468" s="168" t="str">
        <f>IF(E1468="謝金",VLOOKUP(E1468,支出入力表!F1469:$M$2000,8,FALSE),"")</f>
        <v/>
      </c>
    </row>
    <row r="1469" spans="2:11" x14ac:dyDescent="0.55000000000000004">
      <c r="B1469" s="178" t="str">
        <f>IF(E1469="謝金",支出入力表!A1470,"")</f>
        <v/>
      </c>
      <c r="C1469" s="164" t="str">
        <f>IF(E1469="謝金",支出入力表!C1470,"")</f>
        <v/>
      </c>
      <c r="D1469" s="165" t="str">
        <f>IF(支出入力表!E1470="謝金","謝金","")</f>
        <v/>
      </c>
      <c r="E1469" s="165" t="str">
        <f>IF(支出入力表!F1470="謝金","謝金","")</f>
        <v/>
      </c>
      <c r="F1469" s="164" t="str">
        <f>IF(E1469="謝金",VLOOKUP(E1469,支出入力表!F1470:$M$2000,3,FALSE),"")</f>
        <v/>
      </c>
      <c r="G1469" s="164" t="str">
        <f>IF(E1469="謝金",VLOOKUP(E1469,支出入力表!F1470:$M$2000,4,FALSE),"")</f>
        <v/>
      </c>
      <c r="H1469" s="166" t="str">
        <f>IF(E1469="謝金",VLOOKUP(E1469,支出入力表!F1470:$M$2000,5,FALSE),"")</f>
        <v/>
      </c>
      <c r="I1469" s="167" t="str">
        <f>IF(E1469="謝金",VLOOKUP(E1469,支出入力表!F1470:$M$2000,6,FALSE),"")</f>
        <v/>
      </c>
      <c r="J1469" s="167" t="str">
        <f>IF(E1469="謝金",VLOOKUP(E1469,支出入力表!F1470:$M$2000,7,FALSE),"")</f>
        <v/>
      </c>
      <c r="K1469" s="168" t="str">
        <f>IF(E1469="謝金",VLOOKUP(E1469,支出入力表!F1470:$M$2000,8,FALSE),"")</f>
        <v/>
      </c>
    </row>
    <row r="1470" spans="2:11" x14ac:dyDescent="0.55000000000000004">
      <c r="B1470" s="178" t="str">
        <f>IF(E1470="謝金",支出入力表!A1471,"")</f>
        <v/>
      </c>
      <c r="C1470" s="164" t="str">
        <f>IF(E1470="謝金",支出入力表!C1471,"")</f>
        <v/>
      </c>
      <c r="D1470" s="165" t="str">
        <f>IF(支出入力表!E1471="謝金","謝金","")</f>
        <v/>
      </c>
      <c r="E1470" s="165" t="str">
        <f>IF(支出入力表!F1471="謝金","謝金","")</f>
        <v/>
      </c>
      <c r="F1470" s="164" t="str">
        <f>IF(E1470="謝金",VLOOKUP(E1470,支出入力表!F1471:$M$2000,3,FALSE),"")</f>
        <v/>
      </c>
      <c r="G1470" s="164" t="str">
        <f>IF(E1470="謝金",VLOOKUP(E1470,支出入力表!F1471:$M$2000,4,FALSE),"")</f>
        <v/>
      </c>
      <c r="H1470" s="166" t="str">
        <f>IF(E1470="謝金",VLOOKUP(E1470,支出入力表!F1471:$M$2000,5,FALSE),"")</f>
        <v/>
      </c>
      <c r="I1470" s="167" t="str">
        <f>IF(E1470="謝金",VLOOKUP(E1470,支出入力表!F1471:$M$2000,6,FALSE),"")</f>
        <v/>
      </c>
      <c r="J1470" s="167" t="str">
        <f>IF(E1470="謝金",VLOOKUP(E1470,支出入力表!F1471:$M$2000,7,FALSE),"")</f>
        <v/>
      </c>
      <c r="K1470" s="168" t="str">
        <f>IF(E1470="謝金",VLOOKUP(E1470,支出入力表!F1471:$M$2000,8,FALSE),"")</f>
        <v/>
      </c>
    </row>
    <row r="1471" spans="2:11" x14ac:dyDescent="0.55000000000000004">
      <c r="B1471" s="178" t="str">
        <f>IF(E1471="謝金",支出入力表!A1472,"")</f>
        <v/>
      </c>
      <c r="C1471" s="164" t="str">
        <f>IF(E1471="謝金",支出入力表!C1472,"")</f>
        <v/>
      </c>
      <c r="D1471" s="165" t="str">
        <f>IF(支出入力表!E1472="謝金","謝金","")</f>
        <v/>
      </c>
      <c r="E1471" s="165" t="str">
        <f>IF(支出入力表!F1472="謝金","謝金","")</f>
        <v/>
      </c>
      <c r="F1471" s="164" t="str">
        <f>IF(E1471="謝金",VLOOKUP(E1471,支出入力表!F1472:$M$2000,3,FALSE),"")</f>
        <v/>
      </c>
      <c r="G1471" s="164" t="str">
        <f>IF(E1471="謝金",VLOOKUP(E1471,支出入力表!F1472:$M$2000,4,FALSE),"")</f>
        <v/>
      </c>
      <c r="H1471" s="166" t="str">
        <f>IF(E1471="謝金",VLOOKUP(E1471,支出入力表!F1472:$M$2000,5,FALSE),"")</f>
        <v/>
      </c>
      <c r="I1471" s="167" t="str">
        <f>IF(E1471="謝金",VLOOKUP(E1471,支出入力表!F1472:$M$2000,6,FALSE),"")</f>
        <v/>
      </c>
      <c r="J1471" s="167" t="str">
        <f>IF(E1471="謝金",VLOOKUP(E1471,支出入力表!F1472:$M$2000,7,FALSE),"")</f>
        <v/>
      </c>
      <c r="K1471" s="168" t="str">
        <f>IF(E1471="謝金",VLOOKUP(E1471,支出入力表!F1472:$M$2000,8,FALSE),"")</f>
        <v/>
      </c>
    </row>
    <row r="1472" spans="2:11" x14ac:dyDescent="0.55000000000000004">
      <c r="B1472" s="178" t="str">
        <f>IF(E1472="謝金",支出入力表!A1473,"")</f>
        <v/>
      </c>
      <c r="C1472" s="164" t="str">
        <f>IF(E1472="謝金",支出入力表!C1473,"")</f>
        <v/>
      </c>
      <c r="D1472" s="165" t="str">
        <f>IF(支出入力表!E1473="謝金","謝金","")</f>
        <v/>
      </c>
      <c r="E1472" s="165" t="str">
        <f>IF(支出入力表!F1473="謝金","謝金","")</f>
        <v/>
      </c>
      <c r="F1472" s="164" t="str">
        <f>IF(E1472="謝金",VLOOKUP(E1472,支出入力表!F1473:$M$2000,3,FALSE),"")</f>
        <v/>
      </c>
      <c r="G1472" s="164" t="str">
        <f>IF(E1472="謝金",VLOOKUP(E1472,支出入力表!F1473:$M$2000,4,FALSE),"")</f>
        <v/>
      </c>
      <c r="H1472" s="166" t="str">
        <f>IF(E1472="謝金",VLOOKUP(E1472,支出入力表!F1473:$M$2000,5,FALSE),"")</f>
        <v/>
      </c>
      <c r="I1472" s="167" t="str">
        <f>IF(E1472="謝金",VLOOKUP(E1472,支出入力表!F1473:$M$2000,6,FALSE),"")</f>
        <v/>
      </c>
      <c r="J1472" s="167" t="str">
        <f>IF(E1472="謝金",VLOOKUP(E1472,支出入力表!F1473:$M$2000,7,FALSE),"")</f>
        <v/>
      </c>
      <c r="K1472" s="168" t="str">
        <f>IF(E1472="謝金",VLOOKUP(E1472,支出入力表!F1473:$M$2000,8,FALSE),"")</f>
        <v/>
      </c>
    </row>
    <row r="1473" spans="2:11" x14ac:dyDescent="0.55000000000000004">
      <c r="B1473" s="178" t="str">
        <f>IF(E1473="謝金",支出入力表!A1474,"")</f>
        <v/>
      </c>
      <c r="C1473" s="164" t="str">
        <f>IF(E1473="謝金",支出入力表!C1474,"")</f>
        <v/>
      </c>
      <c r="D1473" s="165" t="str">
        <f>IF(支出入力表!E1474="謝金","謝金","")</f>
        <v/>
      </c>
      <c r="E1473" s="165" t="str">
        <f>IF(支出入力表!F1474="謝金","謝金","")</f>
        <v/>
      </c>
      <c r="F1473" s="164" t="str">
        <f>IF(E1473="謝金",VLOOKUP(E1473,支出入力表!F1474:$M$2000,3,FALSE),"")</f>
        <v/>
      </c>
      <c r="G1473" s="164" t="str">
        <f>IF(E1473="謝金",VLOOKUP(E1473,支出入力表!F1474:$M$2000,4,FALSE),"")</f>
        <v/>
      </c>
      <c r="H1473" s="166" t="str">
        <f>IF(E1473="謝金",VLOOKUP(E1473,支出入力表!F1474:$M$2000,5,FALSE),"")</f>
        <v/>
      </c>
      <c r="I1473" s="167" t="str">
        <f>IF(E1473="謝金",VLOOKUP(E1473,支出入力表!F1474:$M$2000,6,FALSE),"")</f>
        <v/>
      </c>
      <c r="J1473" s="167" t="str">
        <f>IF(E1473="謝金",VLOOKUP(E1473,支出入力表!F1474:$M$2000,7,FALSE),"")</f>
        <v/>
      </c>
      <c r="K1473" s="168" t="str">
        <f>IF(E1473="謝金",VLOOKUP(E1473,支出入力表!F1474:$M$2000,8,FALSE),"")</f>
        <v/>
      </c>
    </row>
    <row r="1474" spans="2:11" x14ac:dyDescent="0.55000000000000004">
      <c r="B1474" s="178" t="str">
        <f>IF(E1474="謝金",支出入力表!A1475,"")</f>
        <v/>
      </c>
      <c r="C1474" s="164" t="str">
        <f>IF(E1474="謝金",支出入力表!C1475,"")</f>
        <v/>
      </c>
      <c r="D1474" s="165" t="str">
        <f>IF(支出入力表!E1475="謝金","謝金","")</f>
        <v/>
      </c>
      <c r="E1474" s="165" t="str">
        <f>IF(支出入力表!F1475="謝金","謝金","")</f>
        <v/>
      </c>
      <c r="F1474" s="164" t="str">
        <f>IF(E1474="謝金",VLOOKUP(E1474,支出入力表!F1475:$M$2000,3,FALSE),"")</f>
        <v/>
      </c>
      <c r="G1474" s="164" t="str">
        <f>IF(E1474="謝金",VLOOKUP(E1474,支出入力表!F1475:$M$2000,4,FALSE),"")</f>
        <v/>
      </c>
      <c r="H1474" s="166" t="str">
        <f>IF(E1474="謝金",VLOOKUP(E1474,支出入力表!F1475:$M$2000,5,FALSE),"")</f>
        <v/>
      </c>
      <c r="I1474" s="167" t="str">
        <f>IF(E1474="謝金",VLOOKUP(E1474,支出入力表!F1475:$M$2000,6,FALSE),"")</f>
        <v/>
      </c>
      <c r="J1474" s="167" t="str">
        <f>IF(E1474="謝金",VLOOKUP(E1474,支出入力表!F1475:$M$2000,7,FALSE),"")</f>
        <v/>
      </c>
      <c r="K1474" s="168" t="str">
        <f>IF(E1474="謝金",VLOOKUP(E1474,支出入力表!F1475:$M$2000,8,FALSE),"")</f>
        <v/>
      </c>
    </row>
    <row r="1475" spans="2:11" x14ac:dyDescent="0.55000000000000004">
      <c r="B1475" s="178" t="str">
        <f>IF(E1475="謝金",支出入力表!A1476,"")</f>
        <v/>
      </c>
      <c r="C1475" s="164" t="str">
        <f>IF(E1475="謝金",支出入力表!C1476,"")</f>
        <v/>
      </c>
      <c r="D1475" s="165" t="str">
        <f>IF(支出入力表!E1476="謝金","謝金","")</f>
        <v/>
      </c>
      <c r="E1475" s="165" t="str">
        <f>IF(支出入力表!F1476="謝金","謝金","")</f>
        <v/>
      </c>
      <c r="F1475" s="164" t="str">
        <f>IF(E1475="謝金",VLOOKUP(E1475,支出入力表!F1476:$M$2000,3,FALSE),"")</f>
        <v/>
      </c>
      <c r="G1475" s="164" t="str">
        <f>IF(E1475="謝金",VLOOKUP(E1475,支出入力表!F1476:$M$2000,4,FALSE),"")</f>
        <v/>
      </c>
      <c r="H1475" s="166" t="str">
        <f>IF(E1475="謝金",VLOOKUP(E1475,支出入力表!F1476:$M$2000,5,FALSE),"")</f>
        <v/>
      </c>
      <c r="I1475" s="167" t="str">
        <f>IF(E1475="謝金",VLOOKUP(E1475,支出入力表!F1476:$M$2000,6,FALSE),"")</f>
        <v/>
      </c>
      <c r="J1475" s="167" t="str">
        <f>IF(E1475="謝金",VLOOKUP(E1475,支出入力表!F1476:$M$2000,7,FALSE),"")</f>
        <v/>
      </c>
      <c r="K1475" s="168" t="str">
        <f>IF(E1475="謝金",VLOOKUP(E1475,支出入力表!F1476:$M$2000,8,FALSE),"")</f>
        <v/>
      </c>
    </row>
    <row r="1476" spans="2:11" x14ac:dyDescent="0.55000000000000004">
      <c r="B1476" s="178" t="str">
        <f>IF(E1476="謝金",支出入力表!A1477,"")</f>
        <v/>
      </c>
      <c r="C1476" s="164" t="str">
        <f>IF(E1476="謝金",支出入力表!C1477,"")</f>
        <v/>
      </c>
      <c r="D1476" s="165" t="str">
        <f>IF(支出入力表!E1477="謝金","謝金","")</f>
        <v/>
      </c>
      <c r="E1476" s="165" t="str">
        <f>IF(支出入力表!F1477="謝金","謝金","")</f>
        <v/>
      </c>
      <c r="F1476" s="164" t="str">
        <f>IF(E1476="謝金",VLOOKUP(E1476,支出入力表!F1477:$M$2000,3,FALSE),"")</f>
        <v/>
      </c>
      <c r="G1476" s="164" t="str">
        <f>IF(E1476="謝金",VLOOKUP(E1476,支出入力表!F1477:$M$2000,4,FALSE),"")</f>
        <v/>
      </c>
      <c r="H1476" s="166" t="str">
        <f>IF(E1476="謝金",VLOOKUP(E1476,支出入力表!F1477:$M$2000,5,FALSE),"")</f>
        <v/>
      </c>
      <c r="I1476" s="167" t="str">
        <f>IF(E1476="謝金",VLOOKUP(E1476,支出入力表!F1477:$M$2000,6,FALSE),"")</f>
        <v/>
      </c>
      <c r="J1476" s="167" t="str">
        <f>IF(E1476="謝金",VLOOKUP(E1476,支出入力表!F1477:$M$2000,7,FALSE),"")</f>
        <v/>
      </c>
      <c r="K1476" s="168" t="str">
        <f>IF(E1476="謝金",VLOOKUP(E1476,支出入力表!F1477:$M$2000,8,FALSE),"")</f>
        <v/>
      </c>
    </row>
    <row r="1477" spans="2:11" x14ac:dyDescent="0.55000000000000004">
      <c r="B1477" s="178" t="str">
        <f>IF(E1477="謝金",支出入力表!A1478,"")</f>
        <v/>
      </c>
      <c r="C1477" s="164" t="str">
        <f>IF(E1477="謝金",支出入力表!C1478,"")</f>
        <v/>
      </c>
      <c r="D1477" s="165" t="str">
        <f>IF(支出入力表!E1478="謝金","謝金","")</f>
        <v/>
      </c>
      <c r="E1477" s="165" t="str">
        <f>IF(支出入力表!F1478="謝金","謝金","")</f>
        <v/>
      </c>
      <c r="F1477" s="164" t="str">
        <f>IF(E1477="謝金",VLOOKUP(E1477,支出入力表!F1478:$M$2000,3,FALSE),"")</f>
        <v/>
      </c>
      <c r="G1477" s="164" t="str">
        <f>IF(E1477="謝金",VLOOKUP(E1477,支出入力表!F1478:$M$2000,4,FALSE),"")</f>
        <v/>
      </c>
      <c r="H1477" s="166" t="str">
        <f>IF(E1477="謝金",VLOOKUP(E1477,支出入力表!F1478:$M$2000,5,FALSE),"")</f>
        <v/>
      </c>
      <c r="I1477" s="167" t="str">
        <f>IF(E1477="謝金",VLOOKUP(E1477,支出入力表!F1478:$M$2000,6,FALSE),"")</f>
        <v/>
      </c>
      <c r="J1477" s="167" t="str">
        <f>IF(E1477="謝金",VLOOKUP(E1477,支出入力表!F1478:$M$2000,7,FALSE),"")</f>
        <v/>
      </c>
      <c r="K1477" s="168" t="str">
        <f>IF(E1477="謝金",VLOOKUP(E1477,支出入力表!F1478:$M$2000,8,FALSE),"")</f>
        <v/>
      </c>
    </row>
    <row r="1478" spans="2:11" x14ac:dyDescent="0.55000000000000004">
      <c r="B1478" s="178" t="str">
        <f>IF(E1478="謝金",支出入力表!A1479,"")</f>
        <v/>
      </c>
      <c r="C1478" s="164" t="str">
        <f>IF(E1478="謝金",支出入力表!C1479,"")</f>
        <v/>
      </c>
      <c r="D1478" s="165" t="str">
        <f>IF(支出入力表!E1479="謝金","謝金","")</f>
        <v/>
      </c>
      <c r="E1478" s="165" t="str">
        <f>IF(支出入力表!F1479="謝金","謝金","")</f>
        <v/>
      </c>
      <c r="F1478" s="164" t="str">
        <f>IF(E1478="謝金",VLOOKUP(E1478,支出入力表!F1479:$M$2000,3,FALSE),"")</f>
        <v/>
      </c>
      <c r="G1478" s="164" t="str">
        <f>IF(E1478="謝金",VLOOKUP(E1478,支出入力表!F1479:$M$2000,4,FALSE),"")</f>
        <v/>
      </c>
      <c r="H1478" s="166" t="str">
        <f>IF(E1478="謝金",VLOOKUP(E1478,支出入力表!F1479:$M$2000,5,FALSE),"")</f>
        <v/>
      </c>
      <c r="I1478" s="167" t="str">
        <f>IF(E1478="謝金",VLOOKUP(E1478,支出入力表!F1479:$M$2000,6,FALSE),"")</f>
        <v/>
      </c>
      <c r="J1478" s="167" t="str">
        <f>IF(E1478="謝金",VLOOKUP(E1478,支出入力表!F1479:$M$2000,7,FALSE),"")</f>
        <v/>
      </c>
      <c r="K1478" s="168" t="str">
        <f>IF(E1478="謝金",VLOOKUP(E1478,支出入力表!F1479:$M$2000,8,FALSE),"")</f>
        <v/>
      </c>
    </row>
    <row r="1479" spans="2:11" x14ac:dyDescent="0.55000000000000004">
      <c r="B1479" s="178" t="str">
        <f>IF(E1479="謝金",支出入力表!A1480,"")</f>
        <v/>
      </c>
      <c r="C1479" s="164" t="str">
        <f>IF(E1479="謝金",支出入力表!C1480,"")</f>
        <v/>
      </c>
      <c r="D1479" s="165" t="str">
        <f>IF(支出入力表!E1480="謝金","謝金","")</f>
        <v/>
      </c>
      <c r="E1479" s="165" t="str">
        <f>IF(支出入力表!F1480="謝金","謝金","")</f>
        <v/>
      </c>
      <c r="F1479" s="164" t="str">
        <f>IF(E1479="謝金",VLOOKUP(E1479,支出入力表!F1480:$M$2000,3,FALSE),"")</f>
        <v/>
      </c>
      <c r="G1479" s="164" t="str">
        <f>IF(E1479="謝金",VLOOKUP(E1479,支出入力表!F1480:$M$2000,4,FALSE),"")</f>
        <v/>
      </c>
      <c r="H1479" s="166" t="str">
        <f>IF(E1479="謝金",VLOOKUP(E1479,支出入力表!F1480:$M$2000,5,FALSE),"")</f>
        <v/>
      </c>
      <c r="I1479" s="167" t="str">
        <f>IF(E1479="謝金",VLOOKUP(E1479,支出入力表!F1480:$M$2000,6,FALSE),"")</f>
        <v/>
      </c>
      <c r="J1479" s="167" t="str">
        <f>IF(E1479="謝金",VLOOKUP(E1479,支出入力表!F1480:$M$2000,7,FALSE),"")</f>
        <v/>
      </c>
      <c r="K1479" s="168" t="str">
        <f>IF(E1479="謝金",VLOOKUP(E1479,支出入力表!F1480:$M$2000,8,FALSE),"")</f>
        <v/>
      </c>
    </row>
    <row r="1480" spans="2:11" x14ac:dyDescent="0.55000000000000004">
      <c r="B1480" s="178" t="str">
        <f>IF(E1480="謝金",支出入力表!A1481,"")</f>
        <v/>
      </c>
      <c r="C1480" s="164" t="str">
        <f>IF(E1480="謝金",支出入力表!C1481,"")</f>
        <v/>
      </c>
      <c r="D1480" s="165" t="str">
        <f>IF(支出入力表!E1481="謝金","謝金","")</f>
        <v/>
      </c>
      <c r="E1480" s="165" t="str">
        <f>IF(支出入力表!F1481="謝金","謝金","")</f>
        <v/>
      </c>
      <c r="F1480" s="164" t="str">
        <f>IF(E1480="謝金",VLOOKUP(E1480,支出入力表!F1481:$M$2000,3,FALSE),"")</f>
        <v/>
      </c>
      <c r="G1480" s="164" t="str">
        <f>IF(E1480="謝金",VLOOKUP(E1480,支出入力表!F1481:$M$2000,4,FALSE),"")</f>
        <v/>
      </c>
      <c r="H1480" s="166" t="str">
        <f>IF(E1480="謝金",VLOOKUP(E1480,支出入力表!F1481:$M$2000,5,FALSE),"")</f>
        <v/>
      </c>
      <c r="I1480" s="167" t="str">
        <f>IF(E1480="謝金",VLOOKUP(E1480,支出入力表!F1481:$M$2000,6,FALSE),"")</f>
        <v/>
      </c>
      <c r="J1480" s="167" t="str">
        <f>IF(E1480="謝金",VLOOKUP(E1480,支出入力表!F1481:$M$2000,7,FALSE),"")</f>
        <v/>
      </c>
      <c r="K1480" s="168" t="str">
        <f>IF(E1480="謝金",VLOOKUP(E1480,支出入力表!F1481:$M$2000,8,FALSE),"")</f>
        <v/>
      </c>
    </row>
    <row r="1481" spans="2:11" x14ac:dyDescent="0.55000000000000004">
      <c r="B1481" s="178" t="str">
        <f>IF(E1481="謝金",支出入力表!A1482,"")</f>
        <v/>
      </c>
      <c r="C1481" s="164" t="str">
        <f>IF(E1481="謝金",支出入力表!C1482,"")</f>
        <v/>
      </c>
      <c r="D1481" s="165" t="str">
        <f>IF(支出入力表!E1482="謝金","謝金","")</f>
        <v/>
      </c>
      <c r="E1481" s="165" t="str">
        <f>IF(支出入力表!F1482="謝金","謝金","")</f>
        <v/>
      </c>
      <c r="F1481" s="164" t="str">
        <f>IF(E1481="謝金",VLOOKUP(E1481,支出入力表!F1482:$M$2000,3,FALSE),"")</f>
        <v/>
      </c>
      <c r="G1481" s="164" t="str">
        <f>IF(E1481="謝金",VLOOKUP(E1481,支出入力表!F1482:$M$2000,4,FALSE),"")</f>
        <v/>
      </c>
      <c r="H1481" s="166" t="str">
        <f>IF(E1481="謝金",VLOOKUP(E1481,支出入力表!F1482:$M$2000,5,FALSE),"")</f>
        <v/>
      </c>
      <c r="I1481" s="167" t="str">
        <f>IF(E1481="謝金",VLOOKUP(E1481,支出入力表!F1482:$M$2000,6,FALSE),"")</f>
        <v/>
      </c>
      <c r="J1481" s="167" t="str">
        <f>IF(E1481="謝金",VLOOKUP(E1481,支出入力表!F1482:$M$2000,7,FALSE),"")</f>
        <v/>
      </c>
      <c r="K1481" s="168" t="str">
        <f>IF(E1481="謝金",VLOOKUP(E1481,支出入力表!F1482:$M$2000,8,FALSE),"")</f>
        <v/>
      </c>
    </row>
    <row r="1482" spans="2:11" x14ac:dyDescent="0.55000000000000004">
      <c r="B1482" s="178" t="str">
        <f>IF(E1482="謝金",支出入力表!A1483,"")</f>
        <v/>
      </c>
      <c r="C1482" s="164" t="str">
        <f>IF(E1482="謝金",支出入力表!C1483,"")</f>
        <v/>
      </c>
      <c r="D1482" s="165" t="str">
        <f>IF(支出入力表!E1483="謝金","謝金","")</f>
        <v/>
      </c>
      <c r="E1482" s="165" t="str">
        <f>IF(支出入力表!F1483="謝金","謝金","")</f>
        <v/>
      </c>
      <c r="F1482" s="164" t="str">
        <f>IF(E1482="謝金",VLOOKUP(E1482,支出入力表!F1483:$M$2000,3,FALSE),"")</f>
        <v/>
      </c>
      <c r="G1482" s="164" t="str">
        <f>IF(E1482="謝金",VLOOKUP(E1482,支出入力表!F1483:$M$2000,4,FALSE),"")</f>
        <v/>
      </c>
      <c r="H1482" s="166" t="str">
        <f>IF(E1482="謝金",VLOOKUP(E1482,支出入力表!F1483:$M$2000,5,FALSE),"")</f>
        <v/>
      </c>
      <c r="I1482" s="167" t="str">
        <f>IF(E1482="謝金",VLOOKUP(E1482,支出入力表!F1483:$M$2000,6,FALSE),"")</f>
        <v/>
      </c>
      <c r="J1482" s="167" t="str">
        <f>IF(E1482="謝金",VLOOKUP(E1482,支出入力表!F1483:$M$2000,7,FALSE),"")</f>
        <v/>
      </c>
      <c r="K1482" s="168" t="str">
        <f>IF(E1482="謝金",VLOOKUP(E1482,支出入力表!F1483:$M$2000,8,FALSE),"")</f>
        <v/>
      </c>
    </row>
    <row r="1483" spans="2:11" x14ac:dyDescent="0.55000000000000004">
      <c r="B1483" s="178" t="str">
        <f>IF(E1483="謝金",支出入力表!A1484,"")</f>
        <v/>
      </c>
      <c r="C1483" s="164" t="str">
        <f>IF(E1483="謝金",支出入力表!C1484,"")</f>
        <v/>
      </c>
      <c r="D1483" s="165" t="str">
        <f>IF(支出入力表!E1484="謝金","謝金","")</f>
        <v/>
      </c>
      <c r="E1483" s="165" t="str">
        <f>IF(支出入力表!F1484="謝金","謝金","")</f>
        <v/>
      </c>
      <c r="F1483" s="164" t="str">
        <f>IF(E1483="謝金",VLOOKUP(E1483,支出入力表!F1484:$M$2000,3,FALSE),"")</f>
        <v/>
      </c>
      <c r="G1483" s="164" t="str">
        <f>IF(E1483="謝金",VLOOKUP(E1483,支出入力表!F1484:$M$2000,4,FALSE),"")</f>
        <v/>
      </c>
      <c r="H1483" s="166" t="str">
        <f>IF(E1483="謝金",VLOOKUP(E1483,支出入力表!F1484:$M$2000,5,FALSE),"")</f>
        <v/>
      </c>
      <c r="I1483" s="167" t="str">
        <f>IF(E1483="謝金",VLOOKUP(E1483,支出入力表!F1484:$M$2000,6,FALSE),"")</f>
        <v/>
      </c>
      <c r="J1483" s="167" t="str">
        <f>IF(E1483="謝金",VLOOKUP(E1483,支出入力表!F1484:$M$2000,7,FALSE),"")</f>
        <v/>
      </c>
      <c r="K1483" s="168" t="str">
        <f>IF(E1483="謝金",VLOOKUP(E1483,支出入力表!F1484:$M$2000,8,FALSE),"")</f>
        <v/>
      </c>
    </row>
    <row r="1484" spans="2:11" x14ac:dyDescent="0.55000000000000004">
      <c r="B1484" s="178" t="str">
        <f>IF(E1484="謝金",支出入力表!A1485,"")</f>
        <v/>
      </c>
      <c r="C1484" s="164" t="str">
        <f>IF(E1484="謝金",支出入力表!C1485,"")</f>
        <v/>
      </c>
      <c r="D1484" s="165" t="str">
        <f>IF(支出入力表!E1485="謝金","謝金","")</f>
        <v/>
      </c>
      <c r="E1484" s="165" t="str">
        <f>IF(支出入力表!F1485="謝金","謝金","")</f>
        <v/>
      </c>
      <c r="F1484" s="164" t="str">
        <f>IF(E1484="謝金",VLOOKUP(E1484,支出入力表!F1485:$M$2000,3,FALSE),"")</f>
        <v/>
      </c>
      <c r="G1484" s="164" t="str">
        <f>IF(E1484="謝金",VLOOKUP(E1484,支出入力表!F1485:$M$2000,4,FALSE),"")</f>
        <v/>
      </c>
      <c r="H1484" s="166" t="str">
        <f>IF(E1484="謝金",VLOOKUP(E1484,支出入力表!F1485:$M$2000,5,FALSE),"")</f>
        <v/>
      </c>
      <c r="I1484" s="167" t="str">
        <f>IF(E1484="謝金",VLOOKUP(E1484,支出入力表!F1485:$M$2000,6,FALSE),"")</f>
        <v/>
      </c>
      <c r="J1484" s="167" t="str">
        <f>IF(E1484="謝金",VLOOKUP(E1484,支出入力表!F1485:$M$2000,7,FALSE),"")</f>
        <v/>
      </c>
      <c r="K1484" s="168" t="str">
        <f>IF(E1484="謝金",VLOOKUP(E1484,支出入力表!F1485:$M$2000,8,FALSE),"")</f>
        <v/>
      </c>
    </row>
    <row r="1485" spans="2:11" x14ac:dyDescent="0.55000000000000004">
      <c r="B1485" s="178" t="str">
        <f>IF(E1485="謝金",支出入力表!A1486,"")</f>
        <v/>
      </c>
      <c r="C1485" s="164" t="str">
        <f>IF(E1485="謝金",支出入力表!C1486,"")</f>
        <v/>
      </c>
      <c r="D1485" s="165" t="str">
        <f>IF(支出入力表!E1486="謝金","謝金","")</f>
        <v/>
      </c>
      <c r="E1485" s="165" t="str">
        <f>IF(支出入力表!F1486="謝金","謝金","")</f>
        <v/>
      </c>
      <c r="F1485" s="164" t="str">
        <f>IF(E1485="謝金",VLOOKUP(E1485,支出入力表!F1486:$M$2000,3,FALSE),"")</f>
        <v/>
      </c>
      <c r="G1485" s="164" t="str">
        <f>IF(E1485="謝金",VLOOKUP(E1485,支出入力表!F1486:$M$2000,4,FALSE),"")</f>
        <v/>
      </c>
      <c r="H1485" s="166" t="str">
        <f>IF(E1485="謝金",VLOOKUP(E1485,支出入力表!F1486:$M$2000,5,FALSE),"")</f>
        <v/>
      </c>
      <c r="I1485" s="167" t="str">
        <f>IF(E1485="謝金",VLOOKUP(E1485,支出入力表!F1486:$M$2000,6,FALSE),"")</f>
        <v/>
      </c>
      <c r="J1485" s="167" t="str">
        <f>IF(E1485="謝金",VLOOKUP(E1485,支出入力表!F1486:$M$2000,7,FALSE),"")</f>
        <v/>
      </c>
      <c r="K1485" s="168" t="str">
        <f>IF(E1485="謝金",VLOOKUP(E1485,支出入力表!F1486:$M$2000,8,FALSE),"")</f>
        <v/>
      </c>
    </row>
    <row r="1486" spans="2:11" x14ac:dyDescent="0.55000000000000004">
      <c r="B1486" s="178" t="str">
        <f>IF(E1486="謝金",支出入力表!A1487,"")</f>
        <v/>
      </c>
      <c r="C1486" s="164" t="str">
        <f>IF(E1486="謝金",支出入力表!C1487,"")</f>
        <v/>
      </c>
      <c r="D1486" s="165" t="str">
        <f>IF(支出入力表!E1487="謝金","謝金","")</f>
        <v/>
      </c>
      <c r="E1486" s="165" t="str">
        <f>IF(支出入力表!F1487="謝金","謝金","")</f>
        <v/>
      </c>
      <c r="F1486" s="164" t="str">
        <f>IF(E1486="謝金",VLOOKUP(E1486,支出入力表!F1487:$M$2000,3,FALSE),"")</f>
        <v/>
      </c>
      <c r="G1486" s="164" t="str">
        <f>IF(E1486="謝金",VLOOKUP(E1486,支出入力表!F1487:$M$2000,4,FALSE),"")</f>
        <v/>
      </c>
      <c r="H1486" s="166" t="str">
        <f>IF(E1486="謝金",VLOOKUP(E1486,支出入力表!F1487:$M$2000,5,FALSE),"")</f>
        <v/>
      </c>
      <c r="I1486" s="167" t="str">
        <f>IF(E1486="謝金",VLOOKUP(E1486,支出入力表!F1487:$M$2000,6,FALSE),"")</f>
        <v/>
      </c>
      <c r="J1486" s="167" t="str">
        <f>IF(E1486="謝金",VLOOKUP(E1486,支出入力表!F1487:$M$2000,7,FALSE),"")</f>
        <v/>
      </c>
      <c r="K1486" s="168" t="str">
        <f>IF(E1486="謝金",VLOOKUP(E1486,支出入力表!F1487:$M$2000,8,FALSE),"")</f>
        <v/>
      </c>
    </row>
    <row r="1487" spans="2:11" x14ac:dyDescent="0.55000000000000004">
      <c r="B1487" s="178" t="str">
        <f>IF(E1487="謝金",支出入力表!A1488,"")</f>
        <v/>
      </c>
      <c r="C1487" s="164" t="str">
        <f>IF(E1487="謝金",支出入力表!C1488,"")</f>
        <v/>
      </c>
      <c r="D1487" s="165" t="str">
        <f>IF(支出入力表!E1488="謝金","謝金","")</f>
        <v/>
      </c>
      <c r="E1487" s="165" t="str">
        <f>IF(支出入力表!F1488="謝金","謝金","")</f>
        <v/>
      </c>
      <c r="F1487" s="164" t="str">
        <f>IF(E1487="謝金",VLOOKUP(E1487,支出入力表!F1488:$M$2000,3,FALSE),"")</f>
        <v/>
      </c>
      <c r="G1487" s="164" t="str">
        <f>IF(E1487="謝金",VLOOKUP(E1487,支出入力表!F1488:$M$2000,4,FALSE),"")</f>
        <v/>
      </c>
      <c r="H1487" s="166" t="str">
        <f>IF(E1487="謝金",VLOOKUP(E1487,支出入力表!F1488:$M$2000,5,FALSE),"")</f>
        <v/>
      </c>
      <c r="I1487" s="167" t="str">
        <f>IF(E1487="謝金",VLOOKUP(E1487,支出入力表!F1488:$M$2000,6,FALSE),"")</f>
        <v/>
      </c>
      <c r="J1487" s="167" t="str">
        <f>IF(E1487="謝金",VLOOKUP(E1487,支出入力表!F1488:$M$2000,7,FALSE),"")</f>
        <v/>
      </c>
      <c r="K1487" s="168" t="str">
        <f>IF(E1487="謝金",VLOOKUP(E1487,支出入力表!F1488:$M$2000,8,FALSE),"")</f>
        <v/>
      </c>
    </row>
    <row r="1488" spans="2:11" x14ac:dyDescent="0.55000000000000004">
      <c r="B1488" s="178" t="str">
        <f>IF(E1488="謝金",支出入力表!A1489,"")</f>
        <v/>
      </c>
      <c r="C1488" s="164" t="str">
        <f>IF(E1488="謝金",支出入力表!C1489,"")</f>
        <v/>
      </c>
      <c r="D1488" s="165" t="str">
        <f>IF(支出入力表!E1489="謝金","謝金","")</f>
        <v/>
      </c>
      <c r="E1488" s="165" t="str">
        <f>IF(支出入力表!F1489="謝金","謝金","")</f>
        <v/>
      </c>
      <c r="F1488" s="164" t="str">
        <f>IF(E1488="謝金",VLOOKUP(E1488,支出入力表!F1489:$M$2000,3,FALSE),"")</f>
        <v/>
      </c>
      <c r="G1488" s="164" t="str">
        <f>IF(E1488="謝金",VLOOKUP(E1488,支出入力表!F1489:$M$2000,4,FALSE),"")</f>
        <v/>
      </c>
      <c r="H1488" s="166" t="str">
        <f>IF(E1488="謝金",VLOOKUP(E1488,支出入力表!F1489:$M$2000,5,FALSE),"")</f>
        <v/>
      </c>
      <c r="I1488" s="167" t="str">
        <f>IF(E1488="謝金",VLOOKUP(E1488,支出入力表!F1489:$M$2000,6,FALSE),"")</f>
        <v/>
      </c>
      <c r="J1488" s="167" t="str">
        <f>IF(E1488="謝金",VLOOKUP(E1488,支出入力表!F1489:$M$2000,7,FALSE),"")</f>
        <v/>
      </c>
      <c r="K1488" s="168" t="str">
        <f>IF(E1488="謝金",VLOOKUP(E1488,支出入力表!F1489:$M$2000,8,FALSE),"")</f>
        <v/>
      </c>
    </row>
    <row r="1489" spans="2:11" x14ac:dyDescent="0.55000000000000004">
      <c r="B1489" s="178" t="str">
        <f>IF(E1489="謝金",支出入力表!A1490,"")</f>
        <v/>
      </c>
      <c r="C1489" s="164" t="str">
        <f>IF(E1489="謝金",支出入力表!C1490,"")</f>
        <v/>
      </c>
      <c r="D1489" s="165" t="str">
        <f>IF(支出入力表!E1490="謝金","謝金","")</f>
        <v/>
      </c>
      <c r="E1489" s="165" t="str">
        <f>IF(支出入力表!F1490="謝金","謝金","")</f>
        <v/>
      </c>
      <c r="F1489" s="164" t="str">
        <f>IF(E1489="謝金",VLOOKUP(E1489,支出入力表!F1490:$M$2000,3,FALSE),"")</f>
        <v/>
      </c>
      <c r="G1489" s="164" t="str">
        <f>IF(E1489="謝金",VLOOKUP(E1489,支出入力表!F1490:$M$2000,4,FALSE),"")</f>
        <v/>
      </c>
      <c r="H1489" s="166" t="str">
        <f>IF(E1489="謝金",VLOOKUP(E1489,支出入力表!F1490:$M$2000,5,FALSE),"")</f>
        <v/>
      </c>
      <c r="I1489" s="167" t="str">
        <f>IF(E1489="謝金",VLOOKUP(E1489,支出入力表!F1490:$M$2000,6,FALSE),"")</f>
        <v/>
      </c>
      <c r="J1489" s="167" t="str">
        <f>IF(E1489="謝金",VLOOKUP(E1489,支出入力表!F1490:$M$2000,7,FALSE),"")</f>
        <v/>
      </c>
      <c r="K1489" s="168" t="str">
        <f>IF(E1489="謝金",VLOOKUP(E1489,支出入力表!F1490:$M$2000,8,FALSE),"")</f>
        <v/>
      </c>
    </row>
    <row r="1490" spans="2:11" x14ac:dyDescent="0.55000000000000004">
      <c r="B1490" s="178" t="str">
        <f>IF(E1490="謝金",支出入力表!A1491,"")</f>
        <v/>
      </c>
      <c r="C1490" s="164" t="str">
        <f>IF(E1490="謝金",支出入力表!C1491,"")</f>
        <v/>
      </c>
      <c r="D1490" s="165" t="str">
        <f>IF(支出入力表!E1491="謝金","謝金","")</f>
        <v/>
      </c>
      <c r="E1490" s="165" t="str">
        <f>IF(支出入力表!F1491="謝金","謝金","")</f>
        <v/>
      </c>
      <c r="F1490" s="164" t="str">
        <f>IF(E1490="謝金",VLOOKUP(E1490,支出入力表!F1491:$M$2000,3,FALSE),"")</f>
        <v/>
      </c>
      <c r="G1490" s="164" t="str">
        <f>IF(E1490="謝金",VLOOKUP(E1490,支出入力表!F1491:$M$2000,4,FALSE),"")</f>
        <v/>
      </c>
      <c r="H1490" s="166" t="str">
        <f>IF(E1490="謝金",VLOOKUP(E1490,支出入力表!F1491:$M$2000,5,FALSE),"")</f>
        <v/>
      </c>
      <c r="I1490" s="167" t="str">
        <f>IF(E1490="謝金",VLOOKUP(E1490,支出入力表!F1491:$M$2000,6,FALSE),"")</f>
        <v/>
      </c>
      <c r="J1490" s="167" t="str">
        <f>IF(E1490="謝金",VLOOKUP(E1490,支出入力表!F1491:$M$2000,7,FALSE),"")</f>
        <v/>
      </c>
      <c r="K1490" s="168" t="str">
        <f>IF(E1490="謝金",VLOOKUP(E1490,支出入力表!F1491:$M$2000,8,FALSE),"")</f>
        <v/>
      </c>
    </row>
    <row r="1491" spans="2:11" x14ac:dyDescent="0.55000000000000004">
      <c r="B1491" s="178" t="str">
        <f>IF(E1491="謝金",支出入力表!A1492,"")</f>
        <v/>
      </c>
      <c r="C1491" s="164" t="str">
        <f>IF(E1491="謝金",支出入力表!C1492,"")</f>
        <v/>
      </c>
      <c r="D1491" s="165" t="str">
        <f>IF(支出入力表!E1492="謝金","謝金","")</f>
        <v/>
      </c>
      <c r="E1491" s="165" t="str">
        <f>IF(支出入力表!F1492="謝金","謝金","")</f>
        <v/>
      </c>
      <c r="F1491" s="164" t="str">
        <f>IF(E1491="謝金",VLOOKUP(E1491,支出入力表!F1492:$M$2000,3,FALSE),"")</f>
        <v/>
      </c>
      <c r="G1491" s="164" t="str">
        <f>IF(E1491="謝金",VLOOKUP(E1491,支出入力表!F1492:$M$2000,4,FALSE),"")</f>
        <v/>
      </c>
      <c r="H1491" s="166" t="str">
        <f>IF(E1491="謝金",VLOOKUP(E1491,支出入力表!F1492:$M$2000,5,FALSE),"")</f>
        <v/>
      </c>
      <c r="I1491" s="167" t="str">
        <f>IF(E1491="謝金",VLOOKUP(E1491,支出入力表!F1492:$M$2000,6,FALSE),"")</f>
        <v/>
      </c>
      <c r="J1491" s="167" t="str">
        <f>IF(E1491="謝金",VLOOKUP(E1491,支出入力表!F1492:$M$2000,7,FALSE),"")</f>
        <v/>
      </c>
      <c r="K1491" s="168" t="str">
        <f>IF(E1491="謝金",VLOOKUP(E1491,支出入力表!F1492:$M$2000,8,FALSE),"")</f>
        <v/>
      </c>
    </row>
    <row r="1492" spans="2:11" x14ac:dyDescent="0.55000000000000004">
      <c r="B1492" s="178" t="str">
        <f>IF(E1492="謝金",支出入力表!A1493,"")</f>
        <v/>
      </c>
      <c r="C1492" s="164" t="str">
        <f>IF(E1492="謝金",支出入力表!C1493,"")</f>
        <v/>
      </c>
      <c r="D1492" s="165" t="str">
        <f>IF(支出入力表!E1493="謝金","謝金","")</f>
        <v/>
      </c>
      <c r="E1492" s="165" t="str">
        <f>IF(支出入力表!F1493="謝金","謝金","")</f>
        <v/>
      </c>
      <c r="F1492" s="164" t="str">
        <f>IF(E1492="謝金",VLOOKUP(E1492,支出入力表!F1493:$M$2000,3,FALSE),"")</f>
        <v/>
      </c>
      <c r="G1492" s="164" t="str">
        <f>IF(E1492="謝金",VLOOKUP(E1492,支出入力表!F1493:$M$2000,4,FALSE),"")</f>
        <v/>
      </c>
      <c r="H1492" s="166" t="str">
        <f>IF(E1492="謝金",VLOOKUP(E1492,支出入力表!F1493:$M$2000,5,FALSE),"")</f>
        <v/>
      </c>
      <c r="I1492" s="167" t="str">
        <f>IF(E1492="謝金",VLOOKUP(E1492,支出入力表!F1493:$M$2000,6,FALSE),"")</f>
        <v/>
      </c>
      <c r="J1492" s="167" t="str">
        <f>IF(E1492="謝金",VLOOKUP(E1492,支出入力表!F1493:$M$2000,7,FALSE),"")</f>
        <v/>
      </c>
      <c r="K1492" s="168" t="str">
        <f>IF(E1492="謝金",VLOOKUP(E1492,支出入力表!F1493:$M$2000,8,FALSE),"")</f>
        <v/>
      </c>
    </row>
    <row r="1493" spans="2:11" x14ac:dyDescent="0.55000000000000004">
      <c r="B1493" s="178" t="str">
        <f>IF(E1493="謝金",支出入力表!A1494,"")</f>
        <v/>
      </c>
      <c r="C1493" s="164" t="str">
        <f>IF(E1493="謝金",支出入力表!C1494,"")</f>
        <v/>
      </c>
      <c r="D1493" s="165" t="str">
        <f>IF(支出入力表!E1494="謝金","謝金","")</f>
        <v/>
      </c>
      <c r="E1493" s="165" t="str">
        <f>IF(支出入力表!F1494="謝金","謝金","")</f>
        <v/>
      </c>
      <c r="F1493" s="164" t="str">
        <f>IF(E1493="謝金",VLOOKUP(E1493,支出入力表!F1494:$M$2000,3,FALSE),"")</f>
        <v/>
      </c>
      <c r="G1493" s="164" t="str">
        <f>IF(E1493="謝金",VLOOKUP(E1493,支出入力表!F1494:$M$2000,4,FALSE),"")</f>
        <v/>
      </c>
      <c r="H1493" s="166" t="str">
        <f>IF(E1493="謝金",VLOOKUP(E1493,支出入力表!F1494:$M$2000,5,FALSE),"")</f>
        <v/>
      </c>
      <c r="I1493" s="167" t="str">
        <f>IF(E1493="謝金",VLOOKUP(E1493,支出入力表!F1494:$M$2000,6,FALSE),"")</f>
        <v/>
      </c>
      <c r="J1493" s="167" t="str">
        <f>IF(E1493="謝金",VLOOKUP(E1493,支出入力表!F1494:$M$2000,7,FALSE),"")</f>
        <v/>
      </c>
      <c r="K1493" s="168" t="str">
        <f>IF(E1493="謝金",VLOOKUP(E1493,支出入力表!F1494:$M$2000,8,FALSE),"")</f>
        <v/>
      </c>
    </row>
    <row r="1494" spans="2:11" x14ac:dyDescent="0.55000000000000004">
      <c r="B1494" s="178" t="str">
        <f>IF(E1494="謝金",支出入力表!A1495,"")</f>
        <v/>
      </c>
      <c r="C1494" s="164" t="str">
        <f>IF(E1494="謝金",支出入力表!C1495,"")</f>
        <v/>
      </c>
      <c r="D1494" s="165" t="str">
        <f>IF(支出入力表!E1495="謝金","謝金","")</f>
        <v/>
      </c>
      <c r="E1494" s="165" t="str">
        <f>IF(支出入力表!F1495="謝金","謝金","")</f>
        <v/>
      </c>
      <c r="F1494" s="164" t="str">
        <f>IF(E1494="謝金",VLOOKUP(E1494,支出入力表!F1495:$M$2000,3,FALSE),"")</f>
        <v/>
      </c>
      <c r="G1494" s="164" t="str">
        <f>IF(E1494="謝金",VLOOKUP(E1494,支出入力表!F1495:$M$2000,4,FALSE),"")</f>
        <v/>
      </c>
      <c r="H1494" s="166" t="str">
        <f>IF(E1494="謝金",VLOOKUP(E1494,支出入力表!F1495:$M$2000,5,FALSE),"")</f>
        <v/>
      </c>
      <c r="I1494" s="167" t="str">
        <f>IF(E1494="謝金",VLOOKUP(E1494,支出入力表!F1495:$M$2000,6,FALSE),"")</f>
        <v/>
      </c>
      <c r="J1494" s="167" t="str">
        <f>IF(E1494="謝金",VLOOKUP(E1494,支出入力表!F1495:$M$2000,7,FALSE),"")</f>
        <v/>
      </c>
      <c r="K1494" s="168" t="str">
        <f>IF(E1494="謝金",VLOOKUP(E1494,支出入力表!F1495:$M$2000,8,FALSE),"")</f>
        <v/>
      </c>
    </row>
    <row r="1495" spans="2:11" x14ac:dyDescent="0.55000000000000004">
      <c r="B1495" s="178" t="str">
        <f>IF(E1495="謝金",支出入力表!A1496,"")</f>
        <v/>
      </c>
      <c r="C1495" s="164" t="str">
        <f>IF(E1495="謝金",支出入力表!C1496,"")</f>
        <v/>
      </c>
      <c r="D1495" s="165" t="str">
        <f>IF(支出入力表!E1496="謝金","謝金","")</f>
        <v/>
      </c>
      <c r="E1495" s="165" t="str">
        <f>IF(支出入力表!F1496="謝金","謝金","")</f>
        <v/>
      </c>
      <c r="F1495" s="164" t="str">
        <f>IF(E1495="謝金",VLOOKUP(E1495,支出入力表!F1496:$M$2000,3,FALSE),"")</f>
        <v/>
      </c>
      <c r="G1495" s="164" t="str">
        <f>IF(E1495="謝金",VLOOKUP(E1495,支出入力表!F1496:$M$2000,4,FALSE),"")</f>
        <v/>
      </c>
      <c r="H1495" s="166" t="str">
        <f>IF(E1495="謝金",VLOOKUP(E1495,支出入力表!F1496:$M$2000,5,FALSE),"")</f>
        <v/>
      </c>
      <c r="I1495" s="167" t="str">
        <f>IF(E1495="謝金",VLOOKUP(E1495,支出入力表!F1496:$M$2000,6,FALSE),"")</f>
        <v/>
      </c>
      <c r="J1495" s="167" t="str">
        <f>IF(E1495="謝金",VLOOKUP(E1495,支出入力表!F1496:$M$2000,7,FALSE),"")</f>
        <v/>
      </c>
      <c r="K1495" s="168" t="str">
        <f>IF(E1495="謝金",VLOOKUP(E1495,支出入力表!F1496:$M$2000,8,FALSE),"")</f>
        <v/>
      </c>
    </row>
    <row r="1496" spans="2:11" x14ac:dyDescent="0.55000000000000004">
      <c r="B1496" s="178" t="str">
        <f>IF(E1496="謝金",支出入力表!A1497,"")</f>
        <v/>
      </c>
      <c r="C1496" s="164" t="str">
        <f>IF(E1496="謝金",支出入力表!C1497,"")</f>
        <v/>
      </c>
      <c r="D1496" s="165" t="str">
        <f>IF(支出入力表!E1497="謝金","謝金","")</f>
        <v/>
      </c>
      <c r="E1496" s="165" t="str">
        <f>IF(支出入力表!F1497="謝金","謝金","")</f>
        <v/>
      </c>
      <c r="F1496" s="164" t="str">
        <f>IF(E1496="謝金",VLOOKUP(E1496,支出入力表!F1497:$M$2000,3,FALSE),"")</f>
        <v/>
      </c>
      <c r="G1496" s="164" t="str">
        <f>IF(E1496="謝金",VLOOKUP(E1496,支出入力表!F1497:$M$2000,4,FALSE),"")</f>
        <v/>
      </c>
      <c r="H1496" s="166" t="str">
        <f>IF(E1496="謝金",VLOOKUP(E1496,支出入力表!F1497:$M$2000,5,FALSE),"")</f>
        <v/>
      </c>
      <c r="I1496" s="167" t="str">
        <f>IF(E1496="謝金",VLOOKUP(E1496,支出入力表!F1497:$M$2000,6,FALSE),"")</f>
        <v/>
      </c>
      <c r="J1496" s="167" t="str">
        <f>IF(E1496="謝金",VLOOKUP(E1496,支出入力表!F1497:$M$2000,7,FALSE),"")</f>
        <v/>
      </c>
      <c r="K1496" s="168" t="str">
        <f>IF(E1496="謝金",VLOOKUP(E1496,支出入力表!F1497:$M$2000,8,FALSE),"")</f>
        <v/>
      </c>
    </row>
    <row r="1497" spans="2:11" x14ac:dyDescent="0.55000000000000004">
      <c r="B1497" s="178" t="str">
        <f>IF(E1497="謝金",支出入力表!A1498,"")</f>
        <v/>
      </c>
      <c r="C1497" s="164" t="str">
        <f>IF(E1497="謝金",支出入力表!C1498,"")</f>
        <v/>
      </c>
      <c r="D1497" s="165" t="str">
        <f>IF(支出入力表!E1498="謝金","謝金","")</f>
        <v/>
      </c>
      <c r="E1497" s="165" t="str">
        <f>IF(支出入力表!F1498="謝金","謝金","")</f>
        <v/>
      </c>
      <c r="F1497" s="164" t="str">
        <f>IF(E1497="謝金",VLOOKUP(E1497,支出入力表!F1498:$M$2000,3,FALSE),"")</f>
        <v/>
      </c>
      <c r="G1497" s="164" t="str">
        <f>IF(E1497="謝金",VLOOKUP(E1497,支出入力表!F1498:$M$2000,4,FALSE),"")</f>
        <v/>
      </c>
      <c r="H1497" s="166" t="str">
        <f>IF(E1497="謝金",VLOOKUP(E1497,支出入力表!F1498:$M$2000,5,FALSE),"")</f>
        <v/>
      </c>
      <c r="I1497" s="167" t="str">
        <f>IF(E1497="謝金",VLOOKUP(E1497,支出入力表!F1498:$M$2000,6,FALSE),"")</f>
        <v/>
      </c>
      <c r="J1497" s="167" t="str">
        <f>IF(E1497="謝金",VLOOKUP(E1497,支出入力表!F1498:$M$2000,7,FALSE),"")</f>
        <v/>
      </c>
      <c r="K1497" s="168" t="str">
        <f>IF(E1497="謝金",VLOOKUP(E1497,支出入力表!F1498:$M$2000,8,FALSE),"")</f>
        <v/>
      </c>
    </row>
    <row r="1498" spans="2:11" x14ac:dyDescent="0.55000000000000004">
      <c r="B1498" s="178" t="str">
        <f>IF(E1498="謝金",支出入力表!A1499,"")</f>
        <v/>
      </c>
      <c r="C1498" s="164" t="str">
        <f>IF(E1498="謝金",支出入力表!C1499,"")</f>
        <v/>
      </c>
      <c r="D1498" s="165" t="str">
        <f>IF(支出入力表!E1499="謝金","謝金","")</f>
        <v/>
      </c>
      <c r="E1498" s="165" t="str">
        <f>IF(支出入力表!F1499="謝金","謝金","")</f>
        <v/>
      </c>
      <c r="F1498" s="164" t="str">
        <f>IF(E1498="謝金",VLOOKUP(E1498,支出入力表!F1499:$M$2000,3,FALSE),"")</f>
        <v/>
      </c>
      <c r="G1498" s="164" t="str">
        <f>IF(E1498="謝金",VLOOKUP(E1498,支出入力表!F1499:$M$2000,4,FALSE),"")</f>
        <v/>
      </c>
      <c r="H1498" s="166" t="str">
        <f>IF(E1498="謝金",VLOOKUP(E1498,支出入力表!F1499:$M$2000,5,FALSE),"")</f>
        <v/>
      </c>
      <c r="I1498" s="167" t="str">
        <f>IF(E1498="謝金",VLOOKUP(E1498,支出入力表!F1499:$M$2000,6,FALSE),"")</f>
        <v/>
      </c>
      <c r="J1498" s="167" t="str">
        <f>IF(E1498="謝金",VLOOKUP(E1498,支出入力表!F1499:$M$2000,7,FALSE),"")</f>
        <v/>
      </c>
      <c r="K1498" s="168" t="str">
        <f>IF(E1498="謝金",VLOOKUP(E1498,支出入力表!F1499:$M$2000,8,FALSE),"")</f>
        <v/>
      </c>
    </row>
    <row r="1499" spans="2:11" x14ac:dyDescent="0.55000000000000004">
      <c r="B1499" s="178" t="str">
        <f>IF(E1499="謝金",支出入力表!A1500,"")</f>
        <v/>
      </c>
      <c r="C1499" s="164" t="str">
        <f>IF(E1499="謝金",支出入力表!C1500,"")</f>
        <v/>
      </c>
      <c r="D1499" s="165" t="str">
        <f>IF(支出入力表!E1500="謝金","謝金","")</f>
        <v/>
      </c>
      <c r="E1499" s="165" t="str">
        <f>IF(支出入力表!F1500="謝金","謝金","")</f>
        <v/>
      </c>
      <c r="F1499" s="164" t="str">
        <f>IF(E1499="謝金",VLOOKUP(E1499,支出入力表!F1500:$M$2000,3,FALSE),"")</f>
        <v/>
      </c>
      <c r="G1499" s="164" t="str">
        <f>IF(E1499="謝金",VLOOKUP(E1499,支出入力表!F1500:$M$2000,4,FALSE),"")</f>
        <v/>
      </c>
      <c r="H1499" s="166" t="str">
        <f>IF(E1499="謝金",VLOOKUP(E1499,支出入力表!F1500:$M$2000,5,FALSE),"")</f>
        <v/>
      </c>
      <c r="I1499" s="167" t="str">
        <f>IF(E1499="謝金",VLOOKUP(E1499,支出入力表!F1500:$M$2000,6,FALSE),"")</f>
        <v/>
      </c>
      <c r="J1499" s="167" t="str">
        <f>IF(E1499="謝金",VLOOKUP(E1499,支出入力表!F1500:$M$2000,7,FALSE),"")</f>
        <v/>
      </c>
      <c r="K1499" s="168" t="str">
        <f>IF(E1499="謝金",VLOOKUP(E1499,支出入力表!F1500:$M$2000,8,FALSE),"")</f>
        <v/>
      </c>
    </row>
    <row r="1500" spans="2:11" x14ac:dyDescent="0.55000000000000004">
      <c r="B1500" s="178" t="str">
        <f>IF(E1500="謝金",支出入力表!A1501,"")</f>
        <v/>
      </c>
      <c r="C1500" s="164" t="str">
        <f>IF(E1500="謝金",支出入力表!C1501,"")</f>
        <v/>
      </c>
      <c r="D1500" s="165" t="str">
        <f>IF(支出入力表!E1501="謝金","謝金","")</f>
        <v/>
      </c>
      <c r="E1500" s="165" t="str">
        <f>IF(支出入力表!F1501="謝金","謝金","")</f>
        <v/>
      </c>
      <c r="F1500" s="164" t="str">
        <f>IF(E1500="謝金",VLOOKUP(E1500,支出入力表!F1501:$M$2000,3,FALSE),"")</f>
        <v/>
      </c>
      <c r="G1500" s="164" t="str">
        <f>IF(E1500="謝金",VLOOKUP(E1500,支出入力表!F1501:$M$2000,4,FALSE),"")</f>
        <v/>
      </c>
      <c r="H1500" s="166" t="str">
        <f>IF(E1500="謝金",VLOOKUP(E1500,支出入力表!F1501:$M$2000,5,FALSE),"")</f>
        <v/>
      </c>
      <c r="I1500" s="167" t="str">
        <f>IF(E1500="謝金",VLOOKUP(E1500,支出入力表!F1501:$M$2000,6,FALSE),"")</f>
        <v/>
      </c>
      <c r="J1500" s="167" t="str">
        <f>IF(E1500="謝金",VLOOKUP(E1500,支出入力表!F1501:$M$2000,7,FALSE),"")</f>
        <v/>
      </c>
      <c r="K1500" s="168" t="str">
        <f>IF(E1500="謝金",VLOOKUP(E1500,支出入力表!F1501:$M$2000,8,FALSE),"")</f>
        <v/>
      </c>
    </row>
    <row r="1501" spans="2:11" x14ac:dyDescent="0.55000000000000004">
      <c r="B1501" s="178" t="str">
        <f>IF(E1501="謝金",支出入力表!A1502,"")</f>
        <v/>
      </c>
      <c r="C1501" s="164" t="str">
        <f>IF(E1501="謝金",支出入力表!C1502,"")</f>
        <v/>
      </c>
      <c r="D1501" s="165" t="str">
        <f>IF(支出入力表!E1502="謝金","謝金","")</f>
        <v/>
      </c>
      <c r="E1501" s="165" t="str">
        <f>IF(支出入力表!F1502="謝金","謝金","")</f>
        <v/>
      </c>
      <c r="F1501" s="164" t="str">
        <f>IF(E1501="謝金",VLOOKUP(E1501,支出入力表!F1502:$M$2000,3,FALSE),"")</f>
        <v/>
      </c>
      <c r="G1501" s="164" t="str">
        <f>IF(E1501="謝金",VLOOKUP(E1501,支出入力表!F1502:$M$2000,4,FALSE),"")</f>
        <v/>
      </c>
      <c r="H1501" s="166" t="str">
        <f>IF(E1501="謝金",VLOOKUP(E1501,支出入力表!F1502:$M$2000,5,FALSE),"")</f>
        <v/>
      </c>
      <c r="I1501" s="167" t="str">
        <f>IF(E1501="謝金",VLOOKUP(E1501,支出入力表!F1502:$M$2000,6,FALSE),"")</f>
        <v/>
      </c>
      <c r="J1501" s="167" t="str">
        <f>IF(E1501="謝金",VLOOKUP(E1501,支出入力表!F1502:$M$2000,7,FALSE),"")</f>
        <v/>
      </c>
      <c r="K1501" s="168" t="str">
        <f>IF(E1501="謝金",VLOOKUP(E1501,支出入力表!F1502:$M$2000,8,FALSE),"")</f>
        <v/>
      </c>
    </row>
    <row r="1502" spans="2:11" x14ac:dyDescent="0.55000000000000004">
      <c r="B1502" s="178" t="str">
        <f>IF(E1502="謝金",支出入力表!A1503,"")</f>
        <v/>
      </c>
      <c r="C1502" s="164" t="str">
        <f>IF(E1502="謝金",支出入力表!C1503,"")</f>
        <v/>
      </c>
      <c r="D1502" s="165" t="str">
        <f>IF(支出入力表!E1503="謝金","謝金","")</f>
        <v/>
      </c>
      <c r="E1502" s="165" t="str">
        <f>IF(支出入力表!F1503="謝金","謝金","")</f>
        <v/>
      </c>
      <c r="F1502" s="164" t="str">
        <f>IF(E1502="謝金",VLOOKUP(E1502,支出入力表!F1503:$M$2000,3,FALSE),"")</f>
        <v/>
      </c>
      <c r="G1502" s="164" t="str">
        <f>IF(E1502="謝金",VLOOKUP(E1502,支出入力表!F1503:$M$2000,4,FALSE),"")</f>
        <v/>
      </c>
      <c r="H1502" s="166" t="str">
        <f>IF(E1502="謝金",VLOOKUP(E1502,支出入力表!F1503:$M$2000,5,FALSE),"")</f>
        <v/>
      </c>
      <c r="I1502" s="167" t="str">
        <f>IF(E1502="謝金",VLOOKUP(E1502,支出入力表!F1503:$M$2000,6,FALSE),"")</f>
        <v/>
      </c>
      <c r="J1502" s="167" t="str">
        <f>IF(E1502="謝金",VLOOKUP(E1502,支出入力表!F1503:$M$2000,7,FALSE),"")</f>
        <v/>
      </c>
      <c r="K1502" s="168" t="str">
        <f>IF(E1502="謝金",VLOOKUP(E1502,支出入力表!F1503:$M$2000,8,FALSE),"")</f>
        <v/>
      </c>
    </row>
    <row r="1503" spans="2:11" x14ac:dyDescent="0.55000000000000004">
      <c r="B1503" s="178" t="str">
        <f>IF(E1503="謝金",支出入力表!A1504,"")</f>
        <v/>
      </c>
      <c r="C1503" s="164" t="str">
        <f>IF(E1503="謝金",支出入力表!C1504,"")</f>
        <v/>
      </c>
      <c r="D1503" s="165" t="str">
        <f>IF(支出入力表!E1504="謝金","謝金","")</f>
        <v/>
      </c>
      <c r="E1503" s="165" t="str">
        <f>IF(支出入力表!F1504="謝金","謝金","")</f>
        <v/>
      </c>
      <c r="F1503" s="164" t="str">
        <f>IF(E1503="謝金",VLOOKUP(E1503,支出入力表!F1504:$M$2000,3,FALSE),"")</f>
        <v/>
      </c>
      <c r="G1503" s="164" t="str">
        <f>IF(E1503="謝金",VLOOKUP(E1503,支出入力表!F1504:$M$2000,4,FALSE),"")</f>
        <v/>
      </c>
      <c r="H1503" s="166" t="str">
        <f>IF(E1503="謝金",VLOOKUP(E1503,支出入力表!F1504:$M$2000,5,FALSE),"")</f>
        <v/>
      </c>
      <c r="I1503" s="167" t="str">
        <f>IF(E1503="謝金",VLOOKUP(E1503,支出入力表!F1504:$M$2000,6,FALSE),"")</f>
        <v/>
      </c>
      <c r="J1503" s="167" t="str">
        <f>IF(E1503="謝金",VLOOKUP(E1503,支出入力表!F1504:$M$2000,7,FALSE),"")</f>
        <v/>
      </c>
      <c r="K1503" s="168" t="str">
        <f>IF(E1503="謝金",VLOOKUP(E1503,支出入力表!F1504:$M$2000,8,FALSE),"")</f>
        <v/>
      </c>
    </row>
    <row r="1504" spans="2:11" x14ac:dyDescent="0.55000000000000004">
      <c r="B1504" s="178" t="str">
        <f>IF(E1504="謝金",支出入力表!A1505,"")</f>
        <v/>
      </c>
      <c r="C1504" s="164" t="str">
        <f>IF(E1504="謝金",支出入力表!C1505,"")</f>
        <v/>
      </c>
      <c r="D1504" s="165" t="str">
        <f>IF(支出入力表!E1505="謝金","謝金","")</f>
        <v/>
      </c>
      <c r="E1504" s="165" t="str">
        <f>IF(支出入力表!F1505="謝金","謝金","")</f>
        <v/>
      </c>
      <c r="F1504" s="164" t="str">
        <f>IF(E1504="謝金",VLOOKUP(E1504,支出入力表!F1505:$M$2000,3,FALSE),"")</f>
        <v/>
      </c>
      <c r="G1504" s="164" t="str">
        <f>IF(E1504="謝金",VLOOKUP(E1504,支出入力表!F1505:$M$2000,4,FALSE),"")</f>
        <v/>
      </c>
      <c r="H1504" s="166" t="str">
        <f>IF(E1504="謝金",VLOOKUP(E1504,支出入力表!F1505:$M$2000,5,FALSE),"")</f>
        <v/>
      </c>
      <c r="I1504" s="167" t="str">
        <f>IF(E1504="謝金",VLOOKUP(E1504,支出入力表!F1505:$M$2000,6,FALSE),"")</f>
        <v/>
      </c>
      <c r="J1504" s="167" t="str">
        <f>IF(E1504="謝金",VLOOKUP(E1504,支出入力表!F1505:$M$2000,7,FALSE),"")</f>
        <v/>
      </c>
      <c r="K1504" s="168" t="str">
        <f>IF(E1504="謝金",VLOOKUP(E1504,支出入力表!F1505:$M$2000,8,FALSE),"")</f>
        <v/>
      </c>
    </row>
    <row r="1505" spans="2:11" x14ac:dyDescent="0.55000000000000004">
      <c r="B1505" s="178" t="str">
        <f>IF(E1505="謝金",支出入力表!A1506,"")</f>
        <v/>
      </c>
      <c r="C1505" s="164" t="str">
        <f>IF(E1505="謝金",支出入力表!C1506,"")</f>
        <v/>
      </c>
      <c r="D1505" s="165" t="str">
        <f>IF(支出入力表!E1506="謝金","謝金","")</f>
        <v/>
      </c>
      <c r="E1505" s="165" t="str">
        <f>IF(支出入力表!F1506="謝金","謝金","")</f>
        <v/>
      </c>
      <c r="F1505" s="164" t="str">
        <f>IF(E1505="謝金",VLOOKUP(E1505,支出入力表!F1506:$M$2000,3,FALSE),"")</f>
        <v/>
      </c>
      <c r="G1505" s="164" t="str">
        <f>IF(E1505="謝金",VLOOKUP(E1505,支出入力表!F1506:$M$2000,4,FALSE),"")</f>
        <v/>
      </c>
      <c r="H1505" s="166" t="str">
        <f>IF(E1505="謝金",VLOOKUP(E1505,支出入力表!F1506:$M$2000,5,FALSE),"")</f>
        <v/>
      </c>
      <c r="I1505" s="167" t="str">
        <f>IF(E1505="謝金",VLOOKUP(E1505,支出入力表!F1506:$M$2000,6,FALSE),"")</f>
        <v/>
      </c>
      <c r="J1505" s="167" t="str">
        <f>IF(E1505="謝金",VLOOKUP(E1505,支出入力表!F1506:$M$2000,7,FALSE),"")</f>
        <v/>
      </c>
      <c r="K1505" s="168" t="str">
        <f>IF(E1505="謝金",VLOOKUP(E1505,支出入力表!F1506:$M$2000,8,FALSE),"")</f>
        <v/>
      </c>
    </row>
    <row r="1506" spans="2:11" x14ac:dyDescent="0.55000000000000004">
      <c r="B1506" s="178" t="str">
        <f>IF(E1506="謝金",支出入力表!A1507,"")</f>
        <v/>
      </c>
      <c r="C1506" s="164" t="str">
        <f>IF(E1506="謝金",支出入力表!C1507,"")</f>
        <v/>
      </c>
      <c r="D1506" s="165" t="str">
        <f>IF(支出入力表!E1507="謝金","謝金","")</f>
        <v/>
      </c>
      <c r="E1506" s="165" t="str">
        <f>IF(支出入力表!F1507="謝金","謝金","")</f>
        <v/>
      </c>
      <c r="F1506" s="164" t="str">
        <f>IF(E1506="謝金",VLOOKUP(E1506,支出入力表!F1507:$M$2000,3,FALSE),"")</f>
        <v/>
      </c>
      <c r="G1506" s="164" t="str">
        <f>IF(E1506="謝金",VLOOKUP(E1506,支出入力表!F1507:$M$2000,4,FALSE),"")</f>
        <v/>
      </c>
      <c r="H1506" s="166" t="str">
        <f>IF(E1506="謝金",VLOOKUP(E1506,支出入力表!F1507:$M$2000,5,FALSE),"")</f>
        <v/>
      </c>
      <c r="I1506" s="167" t="str">
        <f>IF(E1506="謝金",VLOOKUP(E1506,支出入力表!F1507:$M$2000,6,FALSE),"")</f>
        <v/>
      </c>
      <c r="J1506" s="167" t="str">
        <f>IF(E1506="謝金",VLOOKUP(E1506,支出入力表!F1507:$M$2000,7,FALSE),"")</f>
        <v/>
      </c>
      <c r="K1506" s="168" t="str">
        <f>IF(E1506="謝金",VLOOKUP(E1506,支出入力表!F1507:$M$2000,8,FALSE),"")</f>
        <v/>
      </c>
    </row>
    <row r="1507" spans="2:11" x14ac:dyDescent="0.55000000000000004">
      <c r="B1507" s="178" t="str">
        <f>IF(E1507="謝金",支出入力表!A1508,"")</f>
        <v/>
      </c>
      <c r="C1507" s="164" t="str">
        <f>IF(E1507="謝金",支出入力表!C1508,"")</f>
        <v/>
      </c>
      <c r="D1507" s="165" t="str">
        <f>IF(支出入力表!E1508="謝金","謝金","")</f>
        <v/>
      </c>
      <c r="E1507" s="165" t="str">
        <f>IF(支出入力表!F1508="謝金","謝金","")</f>
        <v/>
      </c>
      <c r="F1507" s="164" t="str">
        <f>IF(E1507="謝金",VLOOKUP(E1507,支出入力表!F1508:$M$2000,3,FALSE),"")</f>
        <v/>
      </c>
      <c r="G1507" s="164" t="str">
        <f>IF(E1507="謝金",VLOOKUP(E1507,支出入力表!F1508:$M$2000,4,FALSE),"")</f>
        <v/>
      </c>
      <c r="H1507" s="166" t="str">
        <f>IF(E1507="謝金",VLOOKUP(E1507,支出入力表!F1508:$M$2000,5,FALSE),"")</f>
        <v/>
      </c>
      <c r="I1507" s="167" t="str">
        <f>IF(E1507="謝金",VLOOKUP(E1507,支出入力表!F1508:$M$2000,6,FALSE),"")</f>
        <v/>
      </c>
      <c r="J1507" s="167" t="str">
        <f>IF(E1507="謝金",VLOOKUP(E1507,支出入力表!F1508:$M$2000,7,FALSE),"")</f>
        <v/>
      </c>
      <c r="K1507" s="168" t="str">
        <f>IF(E1507="謝金",VLOOKUP(E1507,支出入力表!F1508:$M$2000,8,FALSE),"")</f>
        <v/>
      </c>
    </row>
    <row r="1508" spans="2:11" x14ac:dyDescent="0.55000000000000004">
      <c r="B1508" s="178" t="str">
        <f>IF(E1508="謝金",支出入力表!A1509,"")</f>
        <v/>
      </c>
      <c r="C1508" s="164" t="str">
        <f>IF(E1508="謝金",支出入力表!C1509,"")</f>
        <v/>
      </c>
      <c r="D1508" s="165" t="str">
        <f>IF(支出入力表!E1509="謝金","謝金","")</f>
        <v/>
      </c>
      <c r="E1508" s="165" t="str">
        <f>IF(支出入力表!F1509="謝金","謝金","")</f>
        <v/>
      </c>
      <c r="F1508" s="164" t="str">
        <f>IF(E1508="謝金",VLOOKUP(E1508,支出入力表!F1509:$M$2000,3,FALSE),"")</f>
        <v/>
      </c>
      <c r="G1508" s="164" t="str">
        <f>IF(E1508="謝金",VLOOKUP(E1508,支出入力表!F1509:$M$2000,4,FALSE),"")</f>
        <v/>
      </c>
      <c r="H1508" s="166" t="str">
        <f>IF(E1508="謝金",VLOOKUP(E1508,支出入力表!F1509:$M$2000,5,FALSE),"")</f>
        <v/>
      </c>
      <c r="I1508" s="167" t="str">
        <f>IF(E1508="謝金",VLOOKUP(E1508,支出入力表!F1509:$M$2000,6,FALSE),"")</f>
        <v/>
      </c>
      <c r="J1508" s="167" t="str">
        <f>IF(E1508="謝金",VLOOKUP(E1508,支出入力表!F1509:$M$2000,7,FALSE),"")</f>
        <v/>
      </c>
      <c r="K1508" s="168" t="str">
        <f>IF(E1508="謝金",VLOOKUP(E1508,支出入力表!F1509:$M$2000,8,FALSE),"")</f>
        <v/>
      </c>
    </row>
    <row r="1509" spans="2:11" x14ac:dyDescent="0.55000000000000004">
      <c r="B1509" s="178" t="str">
        <f>IF(E1509="謝金",支出入力表!A1510,"")</f>
        <v/>
      </c>
      <c r="C1509" s="164" t="str">
        <f>IF(E1509="謝金",支出入力表!C1510,"")</f>
        <v/>
      </c>
      <c r="D1509" s="165" t="str">
        <f>IF(支出入力表!E1510="謝金","謝金","")</f>
        <v/>
      </c>
      <c r="E1509" s="165" t="str">
        <f>IF(支出入力表!F1510="謝金","謝金","")</f>
        <v/>
      </c>
      <c r="F1509" s="164" t="str">
        <f>IF(E1509="謝金",VLOOKUP(E1509,支出入力表!F1510:$M$2000,3,FALSE),"")</f>
        <v/>
      </c>
      <c r="G1509" s="164" t="str">
        <f>IF(E1509="謝金",VLOOKUP(E1509,支出入力表!F1510:$M$2000,4,FALSE),"")</f>
        <v/>
      </c>
      <c r="H1509" s="166" t="str">
        <f>IF(E1509="謝金",VLOOKUP(E1509,支出入力表!F1510:$M$2000,5,FALSE),"")</f>
        <v/>
      </c>
      <c r="I1509" s="167" t="str">
        <f>IF(E1509="謝金",VLOOKUP(E1509,支出入力表!F1510:$M$2000,6,FALSE),"")</f>
        <v/>
      </c>
      <c r="J1509" s="167" t="str">
        <f>IF(E1509="謝金",VLOOKUP(E1509,支出入力表!F1510:$M$2000,7,FALSE),"")</f>
        <v/>
      </c>
      <c r="K1509" s="168" t="str">
        <f>IF(E1509="謝金",VLOOKUP(E1509,支出入力表!F1510:$M$2000,8,FALSE),"")</f>
        <v/>
      </c>
    </row>
    <row r="1510" spans="2:11" x14ac:dyDescent="0.55000000000000004">
      <c r="B1510" s="178" t="str">
        <f>IF(E1510="謝金",支出入力表!A1511,"")</f>
        <v/>
      </c>
      <c r="C1510" s="164" t="str">
        <f>IF(E1510="謝金",支出入力表!C1511,"")</f>
        <v/>
      </c>
      <c r="D1510" s="165" t="str">
        <f>IF(支出入力表!E1511="謝金","謝金","")</f>
        <v/>
      </c>
      <c r="E1510" s="165" t="str">
        <f>IF(支出入力表!F1511="謝金","謝金","")</f>
        <v/>
      </c>
      <c r="F1510" s="164" t="str">
        <f>IF(E1510="謝金",VLOOKUP(E1510,支出入力表!F1511:$M$2000,3,FALSE),"")</f>
        <v/>
      </c>
      <c r="G1510" s="164" t="str">
        <f>IF(E1510="謝金",VLOOKUP(E1510,支出入力表!F1511:$M$2000,4,FALSE),"")</f>
        <v/>
      </c>
      <c r="H1510" s="166" t="str">
        <f>IF(E1510="謝金",VLOOKUP(E1510,支出入力表!F1511:$M$2000,5,FALSE),"")</f>
        <v/>
      </c>
      <c r="I1510" s="167" t="str">
        <f>IF(E1510="謝金",VLOOKUP(E1510,支出入力表!F1511:$M$2000,6,FALSE),"")</f>
        <v/>
      </c>
      <c r="J1510" s="167" t="str">
        <f>IF(E1510="謝金",VLOOKUP(E1510,支出入力表!F1511:$M$2000,7,FALSE),"")</f>
        <v/>
      </c>
      <c r="K1510" s="168" t="str">
        <f>IF(E1510="謝金",VLOOKUP(E1510,支出入力表!F1511:$M$2000,8,FALSE),"")</f>
        <v/>
      </c>
    </row>
    <row r="1511" spans="2:11" x14ac:dyDescent="0.55000000000000004">
      <c r="B1511" s="178" t="str">
        <f>IF(E1511="謝金",支出入力表!A1512,"")</f>
        <v/>
      </c>
      <c r="C1511" s="164" t="str">
        <f>IF(E1511="謝金",支出入力表!C1512,"")</f>
        <v/>
      </c>
      <c r="D1511" s="165" t="str">
        <f>IF(支出入力表!E1512="謝金","謝金","")</f>
        <v/>
      </c>
      <c r="E1511" s="165" t="str">
        <f>IF(支出入力表!F1512="謝金","謝金","")</f>
        <v/>
      </c>
      <c r="F1511" s="164" t="str">
        <f>IF(E1511="謝金",VLOOKUP(E1511,支出入力表!F1512:$M$2000,3,FALSE),"")</f>
        <v/>
      </c>
      <c r="G1511" s="164" t="str">
        <f>IF(E1511="謝金",VLOOKUP(E1511,支出入力表!F1512:$M$2000,4,FALSE),"")</f>
        <v/>
      </c>
      <c r="H1511" s="166" t="str">
        <f>IF(E1511="謝金",VLOOKUP(E1511,支出入力表!F1512:$M$2000,5,FALSE),"")</f>
        <v/>
      </c>
      <c r="I1511" s="167" t="str">
        <f>IF(E1511="謝金",VLOOKUP(E1511,支出入力表!F1512:$M$2000,6,FALSE),"")</f>
        <v/>
      </c>
      <c r="J1511" s="167" t="str">
        <f>IF(E1511="謝金",VLOOKUP(E1511,支出入力表!F1512:$M$2000,7,FALSE),"")</f>
        <v/>
      </c>
      <c r="K1511" s="168" t="str">
        <f>IF(E1511="謝金",VLOOKUP(E1511,支出入力表!F1512:$M$2000,8,FALSE),"")</f>
        <v/>
      </c>
    </row>
    <row r="1512" spans="2:11" x14ac:dyDescent="0.55000000000000004">
      <c r="B1512" s="178" t="str">
        <f>IF(E1512="謝金",支出入力表!A1513,"")</f>
        <v/>
      </c>
      <c r="C1512" s="164" t="str">
        <f>IF(E1512="謝金",支出入力表!C1513,"")</f>
        <v/>
      </c>
      <c r="D1512" s="165" t="str">
        <f>IF(支出入力表!E1513="謝金","謝金","")</f>
        <v/>
      </c>
      <c r="E1512" s="165" t="str">
        <f>IF(支出入力表!F1513="謝金","謝金","")</f>
        <v/>
      </c>
      <c r="F1512" s="164" t="str">
        <f>IF(E1512="謝金",VLOOKUP(E1512,支出入力表!F1513:$M$2000,3,FALSE),"")</f>
        <v/>
      </c>
      <c r="G1512" s="164" t="str">
        <f>IF(E1512="謝金",VLOOKUP(E1512,支出入力表!F1513:$M$2000,4,FALSE),"")</f>
        <v/>
      </c>
      <c r="H1512" s="166" t="str">
        <f>IF(E1512="謝金",VLOOKUP(E1512,支出入力表!F1513:$M$2000,5,FALSE),"")</f>
        <v/>
      </c>
      <c r="I1512" s="167" t="str">
        <f>IF(E1512="謝金",VLOOKUP(E1512,支出入力表!F1513:$M$2000,6,FALSE),"")</f>
        <v/>
      </c>
      <c r="J1512" s="167" t="str">
        <f>IF(E1512="謝金",VLOOKUP(E1512,支出入力表!F1513:$M$2000,7,FALSE),"")</f>
        <v/>
      </c>
      <c r="K1512" s="168" t="str">
        <f>IF(E1512="謝金",VLOOKUP(E1512,支出入力表!F1513:$M$2000,8,FALSE),"")</f>
        <v/>
      </c>
    </row>
    <row r="1513" spans="2:11" x14ac:dyDescent="0.55000000000000004">
      <c r="B1513" s="178" t="str">
        <f>IF(E1513="謝金",支出入力表!A1514,"")</f>
        <v/>
      </c>
      <c r="C1513" s="164" t="str">
        <f>IF(E1513="謝金",支出入力表!C1514,"")</f>
        <v/>
      </c>
      <c r="D1513" s="165" t="str">
        <f>IF(支出入力表!E1514="謝金","謝金","")</f>
        <v/>
      </c>
      <c r="E1513" s="165" t="str">
        <f>IF(支出入力表!F1514="謝金","謝金","")</f>
        <v/>
      </c>
      <c r="F1513" s="164" t="str">
        <f>IF(E1513="謝金",VLOOKUP(E1513,支出入力表!F1514:$M$2000,3,FALSE),"")</f>
        <v/>
      </c>
      <c r="G1513" s="164" t="str">
        <f>IF(E1513="謝金",VLOOKUP(E1513,支出入力表!F1514:$M$2000,4,FALSE),"")</f>
        <v/>
      </c>
      <c r="H1513" s="166" t="str">
        <f>IF(E1513="謝金",VLOOKUP(E1513,支出入力表!F1514:$M$2000,5,FALSE),"")</f>
        <v/>
      </c>
      <c r="I1513" s="167" t="str">
        <f>IF(E1513="謝金",VLOOKUP(E1513,支出入力表!F1514:$M$2000,6,FALSE),"")</f>
        <v/>
      </c>
      <c r="J1513" s="167" t="str">
        <f>IF(E1513="謝金",VLOOKUP(E1513,支出入力表!F1514:$M$2000,7,FALSE),"")</f>
        <v/>
      </c>
      <c r="K1513" s="168" t="str">
        <f>IF(E1513="謝金",VLOOKUP(E1513,支出入力表!F1514:$M$2000,8,FALSE),"")</f>
        <v/>
      </c>
    </row>
    <row r="1514" spans="2:11" x14ac:dyDescent="0.55000000000000004">
      <c r="B1514" s="178" t="str">
        <f>IF(E1514="謝金",支出入力表!A1515,"")</f>
        <v/>
      </c>
      <c r="C1514" s="164" t="str">
        <f>IF(E1514="謝金",支出入力表!C1515,"")</f>
        <v/>
      </c>
      <c r="D1514" s="165" t="str">
        <f>IF(支出入力表!E1515="謝金","謝金","")</f>
        <v/>
      </c>
      <c r="E1514" s="165" t="str">
        <f>IF(支出入力表!F1515="謝金","謝金","")</f>
        <v/>
      </c>
      <c r="F1514" s="164" t="str">
        <f>IF(E1514="謝金",VLOOKUP(E1514,支出入力表!F1515:$M$2000,3,FALSE),"")</f>
        <v/>
      </c>
      <c r="G1514" s="164" t="str">
        <f>IF(E1514="謝金",VLOOKUP(E1514,支出入力表!F1515:$M$2000,4,FALSE),"")</f>
        <v/>
      </c>
      <c r="H1514" s="166" t="str">
        <f>IF(E1514="謝金",VLOOKUP(E1514,支出入力表!F1515:$M$2000,5,FALSE),"")</f>
        <v/>
      </c>
      <c r="I1514" s="167" t="str">
        <f>IF(E1514="謝金",VLOOKUP(E1514,支出入力表!F1515:$M$2000,6,FALSE),"")</f>
        <v/>
      </c>
      <c r="J1514" s="167" t="str">
        <f>IF(E1514="謝金",VLOOKUP(E1514,支出入力表!F1515:$M$2000,7,FALSE),"")</f>
        <v/>
      </c>
      <c r="K1514" s="168" t="str">
        <f>IF(E1514="謝金",VLOOKUP(E1514,支出入力表!F1515:$M$2000,8,FALSE),"")</f>
        <v/>
      </c>
    </row>
    <row r="1515" spans="2:11" x14ac:dyDescent="0.55000000000000004">
      <c r="B1515" s="178" t="str">
        <f>IF(E1515="謝金",支出入力表!A1516,"")</f>
        <v/>
      </c>
      <c r="C1515" s="164" t="str">
        <f>IF(E1515="謝金",支出入力表!C1516,"")</f>
        <v/>
      </c>
      <c r="D1515" s="165" t="str">
        <f>IF(支出入力表!E1516="謝金","謝金","")</f>
        <v/>
      </c>
      <c r="E1515" s="165" t="str">
        <f>IF(支出入力表!F1516="謝金","謝金","")</f>
        <v/>
      </c>
      <c r="F1515" s="164" t="str">
        <f>IF(E1515="謝金",VLOOKUP(E1515,支出入力表!F1516:$M$2000,3,FALSE),"")</f>
        <v/>
      </c>
      <c r="G1515" s="164" t="str">
        <f>IF(E1515="謝金",VLOOKUP(E1515,支出入力表!F1516:$M$2000,4,FALSE),"")</f>
        <v/>
      </c>
      <c r="H1515" s="166" t="str">
        <f>IF(E1515="謝金",VLOOKUP(E1515,支出入力表!F1516:$M$2000,5,FALSE),"")</f>
        <v/>
      </c>
      <c r="I1515" s="167" t="str">
        <f>IF(E1515="謝金",VLOOKUP(E1515,支出入力表!F1516:$M$2000,6,FALSE),"")</f>
        <v/>
      </c>
      <c r="J1515" s="167" t="str">
        <f>IF(E1515="謝金",VLOOKUP(E1515,支出入力表!F1516:$M$2000,7,FALSE),"")</f>
        <v/>
      </c>
      <c r="K1515" s="168" t="str">
        <f>IF(E1515="謝金",VLOOKUP(E1515,支出入力表!F1516:$M$2000,8,FALSE),"")</f>
        <v/>
      </c>
    </row>
    <row r="1516" spans="2:11" x14ac:dyDescent="0.55000000000000004">
      <c r="B1516" s="178" t="str">
        <f>IF(E1516="謝金",支出入力表!A1517,"")</f>
        <v/>
      </c>
      <c r="C1516" s="164" t="str">
        <f>IF(E1516="謝金",支出入力表!C1517,"")</f>
        <v/>
      </c>
      <c r="D1516" s="165" t="str">
        <f>IF(支出入力表!E1517="謝金","謝金","")</f>
        <v/>
      </c>
      <c r="E1516" s="165" t="str">
        <f>IF(支出入力表!F1517="謝金","謝金","")</f>
        <v/>
      </c>
      <c r="F1516" s="164" t="str">
        <f>IF(E1516="謝金",VLOOKUP(E1516,支出入力表!F1517:$M$2000,3,FALSE),"")</f>
        <v/>
      </c>
      <c r="G1516" s="164" t="str">
        <f>IF(E1516="謝金",VLOOKUP(E1516,支出入力表!F1517:$M$2000,4,FALSE),"")</f>
        <v/>
      </c>
      <c r="H1516" s="166" t="str">
        <f>IF(E1516="謝金",VLOOKUP(E1516,支出入力表!F1517:$M$2000,5,FALSE),"")</f>
        <v/>
      </c>
      <c r="I1516" s="167" t="str">
        <f>IF(E1516="謝金",VLOOKUP(E1516,支出入力表!F1517:$M$2000,6,FALSE),"")</f>
        <v/>
      </c>
      <c r="J1516" s="167" t="str">
        <f>IF(E1516="謝金",VLOOKUP(E1516,支出入力表!F1517:$M$2000,7,FALSE),"")</f>
        <v/>
      </c>
      <c r="K1516" s="168" t="str">
        <f>IF(E1516="謝金",VLOOKUP(E1516,支出入力表!F1517:$M$2000,8,FALSE),"")</f>
        <v/>
      </c>
    </row>
    <row r="1517" spans="2:11" x14ac:dyDescent="0.55000000000000004">
      <c r="B1517" s="178" t="str">
        <f>IF(E1517="謝金",支出入力表!A1518,"")</f>
        <v/>
      </c>
      <c r="C1517" s="164" t="str">
        <f>IF(E1517="謝金",支出入力表!C1518,"")</f>
        <v/>
      </c>
      <c r="D1517" s="165" t="str">
        <f>IF(支出入力表!E1518="謝金","謝金","")</f>
        <v/>
      </c>
      <c r="E1517" s="165" t="str">
        <f>IF(支出入力表!F1518="謝金","謝金","")</f>
        <v/>
      </c>
      <c r="F1517" s="164" t="str">
        <f>IF(E1517="謝金",VLOOKUP(E1517,支出入力表!F1518:$M$2000,3,FALSE),"")</f>
        <v/>
      </c>
      <c r="G1517" s="164" t="str">
        <f>IF(E1517="謝金",VLOOKUP(E1517,支出入力表!F1518:$M$2000,4,FALSE),"")</f>
        <v/>
      </c>
      <c r="H1517" s="166" t="str">
        <f>IF(E1517="謝金",VLOOKUP(E1517,支出入力表!F1518:$M$2000,5,FALSE),"")</f>
        <v/>
      </c>
      <c r="I1517" s="167" t="str">
        <f>IF(E1517="謝金",VLOOKUP(E1517,支出入力表!F1518:$M$2000,6,FALSE),"")</f>
        <v/>
      </c>
      <c r="J1517" s="167" t="str">
        <f>IF(E1517="謝金",VLOOKUP(E1517,支出入力表!F1518:$M$2000,7,FALSE),"")</f>
        <v/>
      </c>
      <c r="K1517" s="168" t="str">
        <f>IF(E1517="謝金",VLOOKUP(E1517,支出入力表!F1518:$M$2000,8,FALSE),"")</f>
        <v/>
      </c>
    </row>
    <row r="1518" spans="2:11" x14ac:dyDescent="0.55000000000000004">
      <c r="B1518" s="178" t="str">
        <f>IF(E1518="謝金",支出入力表!A1519,"")</f>
        <v/>
      </c>
      <c r="C1518" s="164" t="str">
        <f>IF(E1518="謝金",支出入力表!C1519,"")</f>
        <v/>
      </c>
      <c r="D1518" s="165" t="str">
        <f>IF(支出入力表!E1519="謝金","謝金","")</f>
        <v/>
      </c>
      <c r="E1518" s="165" t="str">
        <f>IF(支出入力表!F1519="謝金","謝金","")</f>
        <v/>
      </c>
      <c r="F1518" s="164" t="str">
        <f>IF(E1518="謝金",VLOOKUP(E1518,支出入力表!F1519:$M$2000,3,FALSE),"")</f>
        <v/>
      </c>
      <c r="G1518" s="164" t="str">
        <f>IF(E1518="謝金",VLOOKUP(E1518,支出入力表!F1519:$M$2000,4,FALSE),"")</f>
        <v/>
      </c>
      <c r="H1518" s="166" t="str">
        <f>IF(E1518="謝金",VLOOKUP(E1518,支出入力表!F1519:$M$2000,5,FALSE),"")</f>
        <v/>
      </c>
      <c r="I1518" s="167" t="str">
        <f>IF(E1518="謝金",VLOOKUP(E1518,支出入力表!F1519:$M$2000,6,FALSE),"")</f>
        <v/>
      </c>
      <c r="J1518" s="167" t="str">
        <f>IF(E1518="謝金",VLOOKUP(E1518,支出入力表!F1519:$M$2000,7,FALSE),"")</f>
        <v/>
      </c>
      <c r="K1518" s="168" t="str">
        <f>IF(E1518="謝金",VLOOKUP(E1518,支出入力表!F1519:$M$2000,8,FALSE),"")</f>
        <v/>
      </c>
    </row>
    <row r="1519" spans="2:11" x14ac:dyDescent="0.55000000000000004">
      <c r="B1519" s="178" t="str">
        <f>IF(E1519="謝金",支出入力表!A1520,"")</f>
        <v/>
      </c>
      <c r="C1519" s="164" t="str">
        <f>IF(E1519="謝金",支出入力表!C1520,"")</f>
        <v/>
      </c>
      <c r="D1519" s="165" t="str">
        <f>IF(支出入力表!E1520="謝金","謝金","")</f>
        <v/>
      </c>
      <c r="E1519" s="165" t="str">
        <f>IF(支出入力表!F1520="謝金","謝金","")</f>
        <v/>
      </c>
      <c r="F1519" s="164" t="str">
        <f>IF(E1519="謝金",VLOOKUP(E1519,支出入力表!F1520:$M$2000,3,FALSE),"")</f>
        <v/>
      </c>
      <c r="G1519" s="164" t="str">
        <f>IF(E1519="謝金",VLOOKUP(E1519,支出入力表!F1520:$M$2000,4,FALSE),"")</f>
        <v/>
      </c>
      <c r="H1519" s="166" t="str">
        <f>IF(E1519="謝金",VLOOKUP(E1519,支出入力表!F1520:$M$2000,5,FALSE),"")</f>
        <v/>
      </c>
      <c r="I1519" s="167" t="str">
        <f>IF(E1519="謝金",VLOOKUP(E1519,支出入力表!F1520:$M$2000,6,FALSE),"")</f>
        <v/>
      </c>
      <c r="J1519" s="167" t="str">
        <f>IF(E1519="謝金",VLOOKUP(E1519,支出入力表!F1520:$M$2000,7,FALSE),"")</f>
        <v/>
      </c>
      <c r="K1519" s="168" t="str">
        <f>IF(E1519="謝金",VLOOKUP(E1519,支出入力表!F1520:$M$2000,8,FALSE),"")</f>
        <v/>
      </c>
    </row>
    <row r="1520" spans="2:11" x14ac:dyDescent="0.55000000000000004">
      <c r="B1520" s="178" t="str">
        <f>IF(E1520="謝金",支出入力表!A1521,"")</f>
        <v/>
      </c>
      <c r="C1520" s="164" t="str">
        <f>IF(E1520="謝金",支出入力表!C1521,"")</f>
        <v/>
      </c>
      <c r="D1520" s="165" t="str">
        <f>IF(支出入力表!E1521="謝金","謝金","")</f>
        <v/>
      </c>
      <c r="E1520" s="165" t="str">
        <f>IF(支出入力表!F1521="謝金","謝金","")</f>
        <v/>
      </c>
      <c r="F1520" s="164" t="str">
        <f>IF(E1520="謝金",VLOOKUP(E1520,支出入力表!F1521:$M$2000,3,FALSE),"")</f>
        <v/>
      </c>
      <c r="G1520" s="164" t="str">
        <f>IF(E1520="謝金",VLOOKUP(E1520,支出入力表!F1521:$M$2000,4,FALSE),"")</f>
        <v/>
      </c>
      <c r="H1520" s="166" t="str">
        <f>IF(E1520="謝金",VLOOKUP(E1520,支出入力表!F1521:$M$2000,5,FALSE),"")</f>
        <v/>
      </c>
      <c r="I1520" s="167" t="str">
        <f>IF(E1520="謝金",VLOOKUP(E1520,支出入力表!F1521:$M$2000,6,FALSE),"")</f>
        <v/>
      </c>
      <c r="J1520" s="167" t="str">
        <f>IF(E1520="謝金",VLOOKUP(E1520,支出入力表!F1521:$M$2000,7,FALSE),"")</f>
        <v/>
      </c>
      <c r="K1520" s="168" t="str">
        <f>IF(E1520="謝金",VLOOKUP(E1520,支出入力表!F1521:$M$2000,8,FALSE),"")</f>
        <v/>
      </c>
    </row>
    <row r="1521" spans="2:11" x14ac:dyDescent="0.55000000000000004">
      <c r="B1521" s="178" t="str">
        <f>IF(E1521="謝金",支出入力表!A1522,"")</f>
        <v/>
      </c>
      <c r="C1521" s="164" t="str">
        <f>IF(E1521="謝金",支出入力表!C1522,"")</f>
        <v/>
      </c>
      <c r="D1521" s="165" t="str">
        <f>IF(支出入力表!E1522="謝金","謝金","")</f>
        <v/>
      </c>
      <c r="E1521" s="165" t="str">
        <f>IF(支出入力表!F1522="謝金","謝金","")</f>
        <v/>
      </c>
      <c r="F1521" s="164" t="str">
        <f>IF(E1521="謝金",VLOOKUP(E1521,支出入力表!F1522:$M$2000,3,FALSE),"")</f>
        <v/>
      </c>
      <c r="G1521" s="164" t="str">
        <f>IF(E1521="謝金",VLOOKUP(E1521,支出入力表!F1522:$M$2000,4,FALSE),"")</f>
        <v/>
      </c>
      <c r="H1521" s="166" t="str">
        <f>IF(E1521="謝金",VLOOKUP(E1521,支出入力表!F1522:$M$2000,5,FALSE),"")</f>
        <v/>
      </c>
      <c r="I1521" s="167" t="str">
        <f>IF(E1521="謝金",VLOOKUP(E1521,支出入力表!F1522:$M$2000,6,FALSE),"")</f>
        <v/>
      </c>
      <c r="J1521" s="167" t="str">
        <f>IF(E1521="謝金",VLOOKUP(E1521,支出入力表!F1522:$M$2000,7,FALSE),"")</f>
        <v/>
      </c>
      <c r="K1521" s="168" t="str">
        <f>IF(E1521="謝金",VLOOKUP(E1521,支出入力表!F1522:$M$2000,8,FALSE),"")</f>
        <v/>
      </c>
    </row>
    <row r="1522" spans="2:11" x14ac:dyDescent="0.55000000000000004">
      <c r="B1522" s="178" t="str">
        <f>IF(E1522="謝金",支出入力表!A1523,"")</f>
        <v/>
      </c>
      <c r="C1522" s="164" t="str">
        <f>IF(E1522="謝金",支出入力表!C1523,"")</f>
        <v/>
      </c>
      <c r="D1522" s="165" t="str">
        <f>IF(支出入力表!E1523="謝金","謝金","")</f>
        <v/>
      </c>
      <c r="E1522" s="165" t="str">
        <f>IF(支出入力表!F1523="謝金","謝金","")</f>
        <v/>
      </c>
      <c r="F1522" s="164" t="str">
        <f>IF(E1522="謝金",VLOOKUP(E1522,支出入力表!F1523:$M$2000,3,FALSE),"")</f>
        <v/>
      </c>
      <c r="G1522" s="164" t="str">
        <f>IF(E1522="謝金",VLOOKUP(E1522,支出入力表!F1523:$M$2000,4,FALSE),"")</f>
        <v/>
      </c>
      <c r="H1522" s="166" t="str">
        <f>IF(E1522="謝金",VLOOKUP(E1522,支出入力表!F1523:$M$2000,5,FALSE),"")</f>
        <v/>
      </c>
      <c r="I1522" s="167" t="str">
        <f>IF(E1522="謝金",VLOOKUP(E1522,支出入力表!F1523:$M$2000,6,FALSE),"")</f>
        <v/>
      </c>
      <c r="J1522" s="167" t="str">
        <f>IF(E1522="謝金",VLOOKUP(E1522,支出入力表!F1523:$M$2000,7,FALSE),"")</f>
        <v/>
      </c>
      <c r="K1522" s="168" t="str">
        <f>IF(E1522="謝金",VLOOKUP(E1522,支出入力表!F1523:$M$2000,8,FALSE),"")</f>
        <v/>
      </c>
    </row>
    <row r="1523" spans="2:11" x14ac:dyDescent="0.55000000000000004">
      <c r="B1523" s="178" t="str">
        <f>IF(E1523="謝金",支出入力表!A1524,"")</f>
        <v/>
      </c>
      <c r="C1523" s="164" t="str">
        <f>IF(E1523="謝金",支出入力表!C1524,"")</f>
        <v/>
      </c>
      <c r="D1523" s="165" t="str">
        <f>IF(支出入力表!E1524="謝金","謝金","")</f>
        <v/>
      </c>
      <c r="E1523" s="165" t="str">
        <f>IF(支出入力表!F1524="謝金","謝金","")</f>
        <v/>
      </c>
      <c r="F1523" s="164" t="str">
        <f>IF(E1523="謝金",VLOOKUP(E1523,支出入力表!F1524:$M$2000,3,FALSE),"")</f>
        <v/>
      </c>
      <c r="G1523" s="164" t="str">
        <f>IF(E1523="謝金",VLOOKUP(E1523,支出入力表!F1524:$M$2000,4,FALSE),"")</f>
        <v/>
      </c>
      <c r="H1523" s="166" t="str">
        <f>IF(E1523="謝金",VLOOKUP(E1523,支出入力表!F1524:$M$2000,5,FALSE),"")</f>
        <v/>
      </c>
      <c r="I1523" s="167" t="str">
        <f>IF(E1523="謝金",VLOOKUP(E1523,支出入力表!F1524:$M$2000,6,FALSE),"")</f>
        <v/>
      </c>
      <c r="J1523" s="167" t="str">
        <f>IF(E1523="謝金",VLOOKUP(E1523,支出入力表!F1524:$M$2000,7,FALSE),"")</f>
        <v/>
      </c>
      <c r="K1523" s="168" t="str">
        <f>IF(E1523="謝金",VLOOKUP(E1523,支出入力表!F1524:$M$2000,8,FALSE),"")</f>
        <v/>
      </c>
    </row>
    <row r="1524" spans="2:11" x14ac:dyDescent="0.55000000000000004">
      <c r="B1524" s="178" t="str">
        <f>IF(E1524="謝金",支出入力表!A1525,"")</f>
        <v/>
      </c>
      <c r="C1524" s="164" t="str">
        <f>IF(E1524="謝金",支出入力表!C1525,"")</f>
        <v/>
      </c>
      <c r="D1524" s="165" t="str">
        <f>IF(支出入力表!E1525="謝金","謝金","")</f>
        <v/>
      </c>
      <c r="E1524" s="165" t="str">
        <f>IF(支出入力表!F1525="謝金","謝金","")</f>
        <v/>
      </c>
      <c r="F1524" s="164" t="str">
        <f>IF(E1524="謝金",VLOOKUP(E1524,支出入力表!F1525:$M$2000,3,FALSE),"")</f>
        <v/>
      </c>
      <c r="G1524" s="164" t="str">
        <f>IF(E1524="謝金",VLOOKUP(E1524,支出入力表!F1525:$M$2000,4,FALSE),"")</f>
        <v/>
      </c>
      <c r="H1524" s="166" t="str">
        <f>IF(E1524="謝金",VLOOKUP(E1524,支出入力表!F1525:$M$2000,5,FALSE),"")</f>
        <v/>
      </c>
      <c r="I1524" s="167" t="str">
        <f>IF(E1524="謝金",VLOOKUP(E1524,支出入力表!F1525:$M$2000,6,FALSE),"")</f>
        <v/>
      </c>
      <c r="J1524" s="167" t="str">
        <f>IF(E1524="謝金",VLOOKUP(E1524,支出入力表!F1525:$M$2000,7,FALSE),"")</f>
        <v/>
      </c>
      <c r="K1524" s="168" t="str">
        <f>IF(E1524="謝金",VLOOKUP(E1524,支出入力表!F1525:$M$2000,8,FALSE),"")</f>
        <v/>
      </c>
    </row>
    <row r="1525" spans="2:11" x14ac:dyDescent="0.55000000000000004">
      <c r="B1525" s="178" t="str">
        <f>IF(E1525="謝金",支出入力表!A1526,"")</f>
        <v/>
      </c>
      <c r="C1525" s="164" t="str">
        <f>IF(E1525="謝金",支出入力表!C1526,"")</f>
        <v/>
      </c>
      <c r="D1525" s="165" t="str">
        <f>IF(支出入力表!E1526="謝金","謝金","")</f>
        <v/>
      </c>
      <c r="E1525" s="165" t="str">
        <f>IF(支出入力表!F1526="謝金","謝金","")</f>
        <v/>
      </c>
      <c r="F1525" s="164" t="str">
        <f>IF(E1525="謝金",VLOOKUP(E1525,支出入力表!F1526:$M$2000,3,FALSE),"")</f>
        <v/>
      </c>
      <c r="G1525" s="164" t="str">
        <f>IF(E1525="謝金",VLOOKUP(E1525,支出入力表!F1526:$M$2000,4,FALSE),"")</f>
        <v/>
      </c>
      <c r="H1525" s="166" t="str">
        <f>IF(E1525="謝金",VLOOKUP(E1525,支出入力表!F1526:$M$2000,5,FALSE),"")</f>
        <v/>
      </c>
      <c r="I1525" s="167" t="str">
        <f>IF(E1525="謝金",VLOOKUP(E1525,支出入力表!F1526:$M$2000,6,FALSE),"")</f>
        <v/>
      </c>
      <c r="J1525" s="167" t="str">
        <f>IF(E1525="謝金",VLOOKUP(E1525,支出入力表!F1526:$M$2000,7,FALSE),"")</f>
        <v/>
      </c>
      <c r="K1525" s="168" t="str">
        <f>IF(E1525="謝金",VLOOKUP(E1525,支出入力表!F1526:$M$2000,8,FALSE),"")</f>
        <v/>
      </c>
    </row>
    <row r="1526" spans="2:11" x14ac:dyDescent="0.55000000000000004">
      <c r="B1526" s="178" t="str">
        <f>IF(E1526="謝金",支出入力表!A1527,"")</f>
        <v/>
      </c>
      <c r="C1526" s="164" t="str">
        <f>IF(E1526="謝金",支出入力表!C1527,"")</f>
        <v/>
      </c>
      <c r="D1526" s="165" t="str">
        <f>IF(支出入力表!E1527="謝金","謝金","")</f>
        <v/>
      </c>
      <c r="E1526" s="165" t="str">
        <f>IF(支出入力表!F1527="謝金","謝金","")</f>
        <v/>
      </c>
      <c r="F1526" s="164" t="str">
        <f>IF(E1526="謝金",VLOOKUP(E1526,支出入力表!F1527:$M$2000,3,FALSE),"")</f>
        <v/>
      </c>
      <c r="G1526" s="164" t="str">
        <f>IF(E1526="謝金",VLOOKUP(E1526,支出入力表!F1527:$M$2000,4,FALSE),"")</f>
        <v/>
      </c>
      <c r="H1526" s="166" t="str">
        <f>IF(E1526="謝金",VLOOKUP(E1526,支出入力表!F1527:$M$2000,5,FALSE),"")</f>
        <v/>
      </c>
      <c r="I1526" s="167" t="str">
        <f>IF(E1526="謝金",VLOOKUP(E1526,支出入力表!F1527:$M$2000,6,FALSE),"")</f>
        <v/>
      </c>
      <c r="J1526" s="167" t="str">
        <f>IF(E1526="謝金",VLOOKUP(E1526,支出入力表!F1527:$M$2000,7,FALSE),"")</f>
        <v/>
      </c>
      <c r="K1526" s="168" t="str">
        <f>IF(E1526="謝金",VLOOKUP(E1526,支出入力表!F1527:$M$2000,8,FALSE),"")</f>
        <v/>
      </c>
    </row>
    <row r="1527" spans="2:11" x14ac:dyDescent="0.55000000000000004">
      <c r="B1527" s="178" t="str">
        <f>IF(E1527="謝金",支出入力表!A1528,"")</f>
        <v/>
      </c>
      <c r="C1527" s="164" t="str">
        <f>IF(E1527="謝金",支出入力表!C1528,"")</f>
        <v/>
      </c>
      <c r="D1527" s="165" t="str">
        <f>IF(支出入力表!E1528="謝金","謝金","")</f>
        <v/>
      </c>
      <c r="E1527" s="165" t="str">
        <f>IF(支出入力表!F1528="謝金","謝金","")</f>
        <v/>
      </c>
      <c r="F1527" s="164" t="str">
        <f>IF(E1527="謝金",VLOOKUP(E1527,支出入力表!F1528:$M$2000,3,FALSE),"")</f>
        <v/>
      </c>
      <c r="G1527" s="164" t="str">
        <f>IF(E1527="謝金",VLOOKUP(E1527,支出入力表!F1528:$M$2000,4,FALSE),"")</f>
        <v/>
      </c>
      <c r="H1527" s="166" t="str">
        <f>IF(E1527="謝金",VLOOKUP(E1527,支出入力表!F1528:$M$2000,5,FALSE),"")</f>
        <v/>
      </c>
      <c r="I1527" s="167" t="str">
        <f>IF(E1527="謝金",VLOOKUP(E1527,支出入力表!F1528:$M$2000,6,FALSE),"")</f>
        <v/>
      </c>
      <c r="J1527" s="167" t="str">
        <f>IF(E1527="謝金",VLOOKUP(E1527,支出入力表!F1528:$M$2000,7,FALSE),"")</f>
        <v/>
      </c>
      <c r="K1527" s="168" t="str">
        <f>IF(E1527="謝金",VLOOKUP(E1527,支出入力表!F1528:$M$2000,8,FALSE),"")</f>
        <v/>
      </c>
    </row>
    <row r="1528" spans="2:11" x14ac:dyDescent="0.55000000000000004">
      <c r="B1528" s="178" t="str">
        <f>IF(E1528="謝金",支出入力表!A1529,"")</f>
        <v/>
      </c>
      <c r="C1528" s="164" t="str">
        <f>IF(E1528="謝金",支出入力表!C1529,"")</f>
        <v/>
      </c>
      <c r="D1528" s="165" t="str">
        <f>IF(支出入力表!E1529="謝金","謝金","")</f>
        <v/>
      </c>
      <c r="E1528" s="165" t="str">
        <f>IF(支出入力表!F1529="謝金","謝金","")</f>
        <v/>
      </c>
      <c r="F1528" s="164" t="str">
        <f>IF(E1528="謝金",VLOOKUP(E1528,支出入力表!F1529:$M$2000,3,FALSE),"")</f>
        <v/>
      </c>
      <c r="G1528" s="164" t="str">
        <f>IF(E1528="謝金",VLOOKUP(E1528,支出入力表!F1529:$M$2000,4,FALSE),"")</f>
        <v/>
      </c>
      <c r="H1528" s="166" t="str">
        <f>IF(E1528="謝金",VLOOKUP(E1528,支出入力表!F1529:$M$2000,5,FALSE),"")</f>
        <v/>
      </c>
      <c r="I1528" s="167" t="str">
        <f>IF(E1528="謝金",VLOOKUP(E1528,支出入力表!F1529:$M$2000,6,FALSE),"")</f>
        <v/>
      </c>
      <c r="J1528" s="167" t="str">
        <f>IF(E1528="謝金",VLOOKUP(E1528,支出入力表!F1529:$M$2000,7,FALSE),"")</f>
        <v/>
      </c>
      <c r="K1528" s="168" t="str">
        <f>IF(E1528="謝金",VLOOKUP(E1528,支出入力表!F1529:$M$2000,8,FALSE),"")</f>
        <v/>
      </c>
    </row>
    <row r="1529" spans="2:11" x14ac:dyDescent="0.55000000000000004">
      <c r="B1529" s="178" t="str">
        <f>IF(E1529="謝金",支出入力表!A1530,"")</f>
        <v/>
      </c>
      <c r="C1529" s="164" t="str">
        <f>IF(E1529="謝金",支出入力表!C1530,"")</f>
        <v/>
      </c>
      <c r="D1529" s="165" t="str">
        <f>IF(支出入力表!E1530="謝金","謝金","")</f>
        <v/>
      </c>
      <c r="E1529" s="165" t="str">
        <f>IF(支出入力表!F1530="謝金","謝金","")</f>
        <v/>
      </c>
      <c r="F1529" s="164" t="str">
        <f>IF(E1529="謝金",VLOOKUP(E1529,支出入力表!F1530:$M$2000,3,FALSE),"")</f>
        <v/>
      </c>
      <c r="G1529" s="164" t="str">
        <f>IF(E1529="謝金",VLOOKUP(E1529,支出入力表!F1530:$M$2000,4,FALSE),"")</f>
        <v/>
      </c>
      <c r="H1529" s="166" t="str">
        <f>IF(E1529="謝金",VLOOKUP(E1529,支出入力表!F1530:$M$2000,5,FALSE),"")</f>
        <v/>
      </c>
      <c r="I1529" s="167" t="str">
        <f>IF(E1529="謝金",VLOOKUP(E1529,支出入力表!F1530:$M$2000,6,FALSE),"")</f>
        <v/>
      </c>
      <c r="J1529" s="167" t="str">
        <f>IF(E1529="謝金",VLOOKUP(E1529,支出入力表!F1530:$M$2000,7,FALSE),"")</f>
        <v/>
      </c>
      <c r="K1529" s="168" t="str">
        <f>IF(E1529="謝金",VLOOKUP(E1529,支出入力表!F1530:$M$2000,8,FALSE),"")</f>
        <v/>
      </c>
    </row>
    <row r="1530" spans="2:11" x14ac:dyDescent="0.55000000000000004">
      <c r="B1530" s="178" t="str">
        <f>IF(E1530="謝金",支出入力表!A1531,"")</f>
        <v/>
      </c>
      <c r="C1530" s="164" t="str">
        <f>IF(E1530="謝金",支出入力表!C1531,"")</f>
        <v/>
      </c>
      <c r="D1530" s="165" t="str">
        <f>IF(支出入力表!E1531="謝金","謝金","")</f>
        <v/>
      </c>
      <c r="E1530" s="165" t="str">
        <f>IF(支出入力表!F1531="謝金","謝金","")</f>
        <v/>
      </c>
      <c r="F1530" s="164" t="str">
        <f>IF(E1530="謝金",VLOOKUP(E1530,支出入力表!F1531:$M$2000,3,FALSE),"")</f>
        <v/>
      </c>
      <c r="G1530" s="164" t="str">
        <f>IF(E1530="謝金",VLOOKUP(E1530,支出入力表!F1531:$M$2000,4,FALSE),"")</f>
        <v/>
      </c>
      <c r="H1530" s="166" t="str">
        <f>IF(E1530="謝金",VLOOKUP(E1530,支出入力表!F1531:$M$2000,5,FALSE),"")</f>
        <v/>
      </c>
      <c r="I1530" s="167" t="str">
        <f>IF(E1530="謝金",VLOOKUP(E1530,支出入力表!F1531:$M$2000,6,FALSE),"")</f>
        <v/>
      </c>
      <c r="J1530" s="167" t="str">
        <f>IF(E1530="謝金",VLOOKUP(E1530,支出入力表!F1531:$M$2000,7,FALSE),"")</f>
        <v/>
      </c>
      <c r="K1530" s="168" t="str">
        <f>IF(E1530="謝金",VLOOKUP(E1530,支出入力表!F1531:$M$2000,8,FALSE),"")</f>
        <v/>
      </c>
    </row>
    <row r="1531" spans="2:11" x14ac:dyDescent="0.55000000000000004">
      <c r="B1531" s="178" t="str">
        <f>IF(E1531="謝金",支出入力表!A1532,"")</f>
        <v/>
      </c>
      <c r="C1531" s="164" t="str">
        <f>IF(E1531="謝金",支出入力表!C1532,"")</f>
        <v/>
      </c>
      <c r="D1531" s="165" t="str">
        <f>IF(支出入力表!E1532="謝金","謝金","")</f>
        <v/>
      </c>
      <c r="E1531" s="165" t="str">
        <f>IF(支出入力表!F1532="謝金","謝金","")</f>
        <v/>
      </c>
      <c r="F1531" s="164" t="str">
        <f>IF(E1531="謝金",VLOOKUP(E1531,支出入力表!F1532:$M$2000,3,FALSE),"")</f>
        <v/>
      </c>
      <c r="G1531" s="164" t="str">
        <f>IF(E1531="謝金",VLOOKUP(E1531,支出入力表!F1532:$M$2000,4,FALSE),"")</f>
        <v/>
      </c>
      <c r="H1531" s="166" t="str">
        <f>IF(E1531="謝金",VLOOKUP(E1531,支出入力表!F1532:$M$2000,5,FALSE),"")</f>
        <v/>
      </c>
      <c r="I1531" s="167" t="str">
        <f>IF(E1531="謝金",VLOOKUP(E1531,支出入力表!F1532:$M$2000,6,FALSE),"")</f>
        <v/>
      </c>
      <c r="J1531" s="167" t="str">
        <f>IF(E1531="謝金",VLOOKUP(E1531,支出入力表!F1532:$M$2000,7,FALSE),"")</f>
        <v/>
      </c>
      <c r="K1531" s="168" t="str">
        <f>IF(E1531="謝金",VLOOKUP(E1531,支出入力表!F1532:$M$2000,8,FALSE),"")</f>
        <v/>
      </c>
    </row>
    <row r="1532" spans="2:11" x14ac:dyDescent="0.55000000000000004">
      <c r="B1532" s="178" t="str">
        <f>IF(E1532="謝金",支出入力表!A1533,"")</f>
        <v/>
      </c>
      <c r="C1532" s="164" t="str">
        <f>IF(E1532="謝金",支出入力表!C1533,"")</f>
        <v/>
      </c>
      <c r="D1532" s="165" t="str">
        <f>IF(支出入力表!E1533="謝金","謝金","")</f>
        <v/>
      </c>
      <c r="E1532" s="165" t="str">
        <f>IF(支出入力表!F1533="謝金","謝金","")</f>
        <v/>
      </c>
      <c r="F1532" s="164" t="str">
        <f>IF(E1532="謝金",VLOOKUP(E1532,支出入力表!F1533:$M$2000,3,FALSE),"")</f>
        <v/>
      </c>
      <c r="G1532" s="164" t="str">
        <f>IF(E1532="謝金",VLOOKUP(E1532,支出入力表!F1533:$M$2000,4,FALSE),"")</f>
        <v/>
      </c>
      <c r="H1532" s="166" t="str">
        <f>IF(E1532="謝金",VLOOKUP(E1532,支出入力表!F1533:$M$2000,5,FALSE),"")</f>
        <v/>
      </c>
      <c r="I1532" s="167" t="str">
        <f>IF(E1532="謝金",VLOOKUP(E1532,支出入力表!F1533:$M$2000,6,FALSE),"")</f>
        <v/>
      </c>
      <c r="J1532" s="167" t="str">
        <f>IF(E1532="謝金",VLOOKUP(E1532,支出入力表!F1533:$M$2000,7,FALSE),"")</f>
        <v/>
      </c>
      <c r="K1532" s="168" t="str">
        <f>IF(E1532="謝金",VLOOKUP(E1532,支出入力表!F1533:$M$2000,8,FALSE),"")</f>
        <v/>
      </c>
    </row>
    <row r="1533" spans="2:11" x14ac:dyDescent="0.55000000000000004">
      <c r="B1533" s="178" t="str">
        <f>IF(E1533="謝金",支出入力表!A1534,"")</f>
        <v/>
      </c>
      <c r="C1533" s="164" t="str">
        <f>IF(E1533="謝金",支出入力表!C1534,"")</f>
        <v/>
      </c>
      <c r="D1533" s="165" t="str">
        <f>IF(支出入力表!E1534="謝金","謝金","")</f>
        <v/>
      </c>
      <c r="E1533" s="165" t="str">
        <f>IF(支出入力表!F1534="謝金","謝金","")</f>
        <v/>
      </c>
      <c r="F1533" s="164" t="str">
        <f>IF(E1533="謝金",VLOOKUP(E1533,支出入力表!F1534:$M$2000,3,FALSE),"")</f>
        <v/>
      </c>
      <c r="G1533" s="164" t="str">
        <f>IF(E1533="謝金",VLOOKUP(E1533,支出入力表!F1534:$M$2000,4,FALSE),"")</f>
        <v/>
      </c>
      <c r="H1533" s="166" t="str">
        <f>IF(E1533="謝金",VLOOKUP(E1533,支出入力表!F1534:$M$2000,5,FALSE),"")</f>
        <v/>
      </c>
      <c r="I1533" s="167" t="str">
        <f>IF(E1533="謝金",VLOOKUP(E1533,支出入力表!F1534:$M$2000,6,FALSE),"")</f>
        <v/>
      </c>
      <c r="J1533" s="167" t="str">
        <f>IF(E1533="謝金",VLOOKUP(E1533,支出入力表!F1534:$M$2000,7,FALSE),"")</f>
        <v/>
      </c>
      <c r="K1533" s="168" t="str">
        <f>IF(E1533="謝金",VLOOKUP(E1533,支出入力表!F1534:$M$2000,8,FALSE),"")</f>
        <v/>
      </c>
    </row>
    <row r="1534" spans="2:11" x14ac:dyDescent="0.55000000000000004">
      <c r="B1534" s="178" t="str">
        <f>IF(E1534="謝金",支出入力表!A1535,"")</f>
        <v/>
      </c>
      <c r="C1534" s="164" t="str">
        <f>IF(E1534="謝金",支出入力表!C1535,"")</f>
        <v/>
      </c>
      <c r="D1534" s="165" t="str">
        <f>IF(支出入力表!E1535="謝金","謝金","")</f>
        <v/>
      </c>
      <c r="E1534" s="165" t="str">
        <f>IF(支出入力表!F1535="謝金","謝金","")</f>
        <v/>
      </c>
      <c r="F1534" s="164" t="str">
        <f>IF(E1534="謝金",VLOOKUP(E1534,支出入力表!F1535:$M$2000,3,FALSE),"")</f>
        <v/>
      </c>
      <c r="G1534" s="164" t="str">
        <f>IF(E1534="謝金",VLOOKUP(E1534,支出入力表!F1535:$M$2000,4,FALSE),"")</f>
        <v/>
      </c>
      <c r="H1534" s="166" t="str">
        <f>IF(E1534="謝金",VLOOKUP(E1534,支出入力表!F1535:$M$2000,5,FALSE),"")</f>
        <v/>
      </c>
      <c r="I1534" s="167" t="str">
        <f>IF(E1534="謝金",VLOOKUP(E1534,支出入力表!F1535:$M$2000,6,FALSE),"")</f>
        <v/>
      </c>
      <c r="J1534" s="167" t="str">
        <f>IF(E1534="謝金",VLOOKUP(E1534,支出入力表!F1535:$M$2000,7,FALSE),"")</f>
        <v/>
      </c>
      <c r="K1534" s="168" t="str">
        <f>IF(E1534="謝金",VLOOKUP(E1534,支出入力表!F1535:$M$2000,8,FALSE),"")</f>
        <v/>
      </c>
    </row>
    <row r="1535" spans="2:11" x14ac:dyDescent="0.55000000000000004">
      <c r="B1535" s="178" t="str">
        <f>IF(E1535="謝金",支出入力表!A1536,"")</f>
        <v/>
      </c>
      <c r="C1535" s="164" t="str">
        <f>IF(E1535="謝金",支出入力表!C1536,"")</f>
        <v/>
      </c>
      <c r="D1535" s="165" t="str">
        <f>IF(支出入力表!E1536="謝金","謝金","")</f>
        <v/>
      </c>
      <c r="E1535" s="165" t="str">
        <f>IF(支出入力表!F1536="謝金","謝金","")</f>
        <v/>
      </c>
      <c r="F1535" s="164" t="str">
        <f>IF(E1535="謝金",VLOOKUP(E1535,支出入力表!F1536:$M$2000,3,FALSE),"")</f>
        <v/>
      </c>
      <c r="G1535" s="164" t="str">
        <f>IF(E1535="謝金",VLOOKUP(E1535,支出入力表!F1536:$M$2000,4,FALSE),"")</f>
        <v/>
      </c>
      <c r="H1535" s="166" t="str">
        <f>IF(E1535="謝金",VLOOKUP(E1535,支出入力表!F1536:$M$2000,5,FALSE),"")</f>
        <v/>
      </c>
      <c r="I1535" s="167" t="str">
        <f>IF(E1535="謝金",VLOOKUP(E1535,支出入力表!F1536:$M$2000,6,FALSE),"")</f>
        <v/>
      </c>
      <c r="J1535" s="167" t="str">
        <f>IF(E1535="謝金",VLOOKUP(E1535,支出入力表!F1536:$M$2000,7,FALSE),"")</f>
        <v/>
      </c>
      <c r="K1535" s="168" t="str">
        <f>IF(E1535="謝金",VLOOKUP(E1535,支出入力表!F1536:$M$2000,8,FALSE),"")</f>
        <v/>
      </c>
    </row>
    <row r="1536" spans="2:11" x14ac:dyDescent="0.55000000000000004">
      <c r="B1536" s="178" t="str">
        <f>IF(E1536="謝金",支出入力表!A1537,"")</f>
        <v/>
      </c>
      <c r="C1536" s="164" t="str">
        <f>IF(E1536="謝金",支出入力表!C1537,"")</f>
        <v/>
      </c>
      <c r="D1536" s="165" t="str">
        <f>IF(支出入力表!E1537="謝金","謝金","")</f>
        <v/>
      </c>
      <c r="E1536" s="165" t="str">
        <f>IF(支出入力表!F1537="謝金","謝金","")</f>
        <v/>
      </c>
      <c r="F1536" s="164" t="str">
        <f>IF(E1536="謝金",VLOOKUP(E1536,支出入力表!F1537:$M$2000,3,FALSE),"")</f>
        <v/>
      </c>
      <c r="G1536" s="164" t="str">
        <f>IF(E1536="謝金",VLOOKUP(E1536,支出入力表!F1537:$M$2000,4,FALSE),"")</f>
        <v/>
      </c>
      <c r="H1536" s="166" t="str">
        <f>IF(E1536="謝金",VLOOKUP(E1536,支出入力表!F1537:$M$2000,5,FALSE),"")</f>
        <v/>
      </c>
      <c r="I1536" s="167" t="str">
        <f>IF(E1536="謝金",VLOOKUP(E1536,支出入力表!F1537:$M$2000,6,FALSE),"")</f>
        <v/>
      </c>
      <c r="J1536" s="167" t="str">
        <f>IF(E1536="謝金",VLOOKUP(E1536,支出入力表!F1537:$M$2000,7,FALSE),"")</f>
        <v/>
      </c>
      <c r="K1536" s="168" t="str">
        <f>IF(E1536="謝金",VLOOKUP(E1536,支出入力表!F1537:$M$2000,8,FALSE),"")</f>
        <v/>
      </c>
    </row>
    <row r="1537" spans="2:11" x14ac:dyDescent="0.55000000000000004">
      <c r="B1537" s="178" t="str">
        <f>IF(E1537="謝金",支出入力表!A1538,"")</f>
        <v/>
      </c>
      <c r="C1537" s="164" t="str">
        <f>IF(E1537="謝金",支出入力表!C1538,"")</f>
        <v/>
      </c>
      <c r="D1537" s="165" t="str">
        <f>IF(支出入力表!E1538="謝金","謝金","")</f>
        <v/>
      </c>
      <c r="E1537" s="165" t="str">
        <f>IF(支出入力表!F1538="謝金","謝金","")</f>
        <v/>
      </c>
      <c r="F1537" s="164" t="str">
        <f>IF(E1537="謝金",VLOOKUP(E1537,支出入力表!F1538:$M$2000,3,FALSE),"")</f>
        <v/>
      </c>
      <c r="G1537" s="164" t="str">
        <f>IF(E1537="謝金",VLOOKUP(E1537,支出入力表!F1538:$M$2000,4,FALSE),"")</f>
        <v/>
      </c>
      <c r="H1537" s="166" t="str">
        <f>IF(E1537="謝金",VLOOKUP(E1537,支出入力表!F1538:$M$2000,5,FALSE),"")</f>
        <v/>
      </c>
      <c r="I1537" s="167" t="str">
        <f>IF(E1537="謝金",VLOOKUP(E1537,支出入力表!F1538:$M$2000,6,FALSE),"")</f>
        <v/>
      </c>
      <c r="J1537" s="167" t="str">
        <f>IF(E1537="謝金",VLOOKUP(E1537,支出入力表!F1538:$M$2000,7,FALSE),"")</f>
        <v/>
      </c>
      <c r="K1537" s="168" t="str">
        <f>IF(E1537="謝金",VLOOKUP(E1537,支出入力表!F1538:$M$2000,8,FALSE),"")</f>
        <v/>
      </c>
    </row>
    <row r="1538" spans="2:11" x14ac:dyDescent="0.55000000000000004">
      <c r="B1538" s="178" t="str">
        <f>IF(E1538="謝金",支出入力表!A1539,"")</f>
        <v/>
      </c>
      <c r="C1538" s="164" t="str">
        <f>IF(E1538="謝金",支出入力表!C1539,"")</f>
        <v/>
      </c>
      <c r="D1538" s="165" t="str">
        <f>IF(支出入力表!E1539="謝金","謝金","")</f>
        <v/>
      </c>
      <c r="E1538" s="165" t="str">
        <f>IF(支出入力表!F1539="謝金","謝金","")</f>
        <v/>
      </c>
      <c r="F1538" s="164" t="str">
        <f>IF(E1538="謝金",VLOOKUP(E1538,支出入力表!F1539:$M$2000,3,FALSE),"")</f>
        <v/>
      </c>
      <c r="G1538" s="164" t="str">
        <f>IF(E1538="謝金",VLOOKUP(E1538,支出入力表!F1539:$M$2000,4,FALSE),"")</f>
        <v/>
      </c>
      <c r="H1538" s="166" t="str">
        <f>IF(E1538="謝金",VLOOKUP(E1538,支出入力表!F1539:$M$2000,5,FALSE),"")</f>
        <v/>
      </c>
      <c r="I1538" s="167" t="str">
        <f>IF(E1538="謝金",VLOOKUP(E1538,支出入力表!F1539:$M$2000,6,FALSE),"")</f>
        <v/>
      </c>
      <c r="J1538" s="167" t="str">
        <f>IF(E1538="謝金",VLOOKUP(E1538,支出入力表!F1539:$M$2000,7,FALSE),"")</f>
        <v/>
      </c>
      <c r="K1538" s="168" t="str">
        <f>IF(E1538="謝金",VLOOKUP(E1538,支出入力表!F1539:$M$2000,8,FALSE),"")</f>
        <v/>
      </c>
    </row>
    <row r="1539" spans="2:11" x14ac:dyDescent="0.55000000000000004">
      <c r="B1539" s="178" t="str">
        <f>IF(E1539="謝金",支出入力表!A1540,"")</f>
        <v/>
      </c>
      <c r="C1539" s="164" t="str">
        <f>IF(E1539="謝金",支出入力表!C1540,"")</f>
        <v/>
      </c>
      <c r="D1539" s="165" t="str">
        <f>IF(支出入力表!E1540="謝金","謝金","")</f>
        <v/>
      </c>
      <c r="E1539" s="165" t="str">
        <f>IF(支出入力表!F1540="謝金","謝金","")</f>
        <v/>
      </c>
      <c r="F1539" s="164" t="str">
        <f>IF(E1539="謝金",VLOOKUP(E1539,支出入力表!F1540:$M$2000,3,FALSE),"")</f>
        <v/>
      </c>
      <c r="G1539" s="164" t="str">
        <f>IF(E1539="謝金",VLOOKUP(E1539,支出入力表!F1540:$M$2000,4,FALSE),"")</f>
        <v/>
      </c>
      <c r="H1539" s="166" t="str">
        <f>IF(E1539="謝金",VLOOKUP(E1539,支出入力表!F1540:$M$2000,5,FALSE),"")</f>
        <v/>
      </c>
      <c r="I1539" s="167" t="str">
        <f>IF(E1539="謝金",VLOOKUP(E1539,支出入力表!F1540:$M$2000,6,FALSE),"")</f>
        <v/>
      </c>
      <c r="J1539" s="167" t="str">
        <f>IF(E1539="謝金",VLOOKUP(E1539,支出入力表!F1540:$M$2000,7,FALSE),"")</f>
        <v/>
      </c>
      <c r="K1539" s="168" t="str">
        <f>IF(E1539="謝金",VLOOKUP(E1539,支出入力表!F1540:$M$2000,8,FALSE),"")</f>
        <v/>
      </c>
    </row>
    <row r="1540" spans="2:11" x14ac:dyDescent="0.55000000000000004">
      <c r="B1540" s="178" t="str">
        <f>IF(E1540="謝金",支出入力表!A1541,"")</f>
        <v/>
      </c>
      <c r="C1540" s="164" t="str">
        <f>IF(E1540="謝金",支出入力表!C1541,"")</f>
        <v/>
      </c>
      <c r="D1540" s="165" t="str">
        <f>IF(支出入力表!E1541="謝金","謝金","")</f>
        <v/>
      </c>
      <c r="E1540" s="165" t="str">
        <f>IF(支出入力表!F1541="謝金","謝金","")</f>
        <v/>
      </c>
      <c r="F1540" s="164" t="str">
        <f>IF(E1540="謝金",VLOOKUP(E1540,支出入力表!F1541:$M$2000,3,FALSE),"")</f>
        <v/>
      </c>
      <c r="G1540" s="164" t="str">
        <f>IF(E1540="謝金",VLOOKUP(E1540,支出入力表!F1541:$M$2000,4,FALSE),"")</f>
        <v/>
      </c>
      <c r="H1540" s="166" t="str">
        <f>IF(E1540="謝金",VLOOKUP(E1540,支出入力表!F1541:$M$2000,5,FALSE),"")</f>
        <v/>
      </c>
      <c r="I1540" s="167" t="str">
        <f>IF(E1540="謝金",VLOOKUP(E1540,支出入力表!F1541:$M$2000,6,FALSE),"")</f>
        <v/>
      </c>
      <c r="J1540" s="167" t="str">
        <f>IF(E1540="謝金",VLOOKUP(E1540,支出入力表!F1541:$M$2000,7,FALSE),"")</f>
        <v/>
      </c>
      <c r="K1540" s="168" t="str">
        <f>IF(E1540="謝金",VLOOKUP(E1540,支出入力表!F1541:$M$2000,8,FALSE),"")</f>
        <v/>
      </c>
    </row>
    <row r="1541" spans="2:11" x14ac:dyDescent="0.55000000000000004">
      <c r="B1541" s="178" t="str">
        <f>IF(E1541="謝金",支出入力表!A1542,"")</f>
        <v/>
      </c>
      <c r="C1541" s="164" t="str">
        <f>IF(E1541="謝金",支出入力表!C1542,"")</f>
        <v/>
      </c>
      <c r="D1541" s="165" t="str">
        <f>IF(支出入力表!E1542="謝金","謝金","")</f>
        <v/>
      </c>
      <c r="E1541" s="165" t="str">
        <f>IF(支出入力表!F1542="謝金","謝金","")</f>
        <v/>
      </c>
      <c r="F1541" s="164" t="str">
        <f>IF(E1541="謝金",VLOOKUP(E1541,支出入力表!F1542:$M$2000,3,FALSE),"")</f>
        <v/>
      </c>
      <c r="G1541" s="164" t="str">
        <f>IF(E1541="謝金",VLOOKUP(E1541,支出入力表!F1542:$M$2000,4,FALSE),"")</f>
        <v/>
      </c>
      <c r="H1541" s="166" t="str">
        <f>IF(E1541="謝金",VLOOKUP(E1541,支出入力表!F1542:$M$2000,5,FALSE),"")</f>
        <v/>
      </c>
      <c r="I1541" s="167" t="str">
        <f>IF(E1541="謝金",VLOOKUP(E1541,支出入力表!F1542:$M$2000,6,FALSE),"")</f>
        <v/>
      </c>
      <c r="J1541" s="167" t="str">
        <f>IF(E1541="謝金",VLOOKUP(E1541,支出入力表!F1542:$M$2000,7,FALSE),"")</f>
        <v/>
      </c>
      <c r="K1541" s="168" t="str">
        <f>IF(E1541="謝金",VLOOKUP(E1541,支出入力表!F1542:$M$2000,8,FALSE),"")</f>
        <v/>
      </c>
    </row>
    <row r="1542" spans="2:11" x14ac:dyDescent="0.55000000000000004">
      <c r="B1542" s="178" t="str">
        <f>IF(E1542="謝金",支出入力表!A1543,"")</f>
        <v/>
      </c>
      <c r="C1542" s="164" t="str">
        <f>IF(E1542="謝金",支出入力表!C1543,"")</f>
        <v/>
      </c>
      <c r="D1542" s="165" t="str">
        <f>IF(支出入力表!E1543="謝金","謝金","")</f>
        <v/>
      </c>
      <c r="E1542" s="165" t="str">
        <f>IF(支出入力表!F1543="謝金","謝金","")</f>
        <v/>
      </c>
      <c r="F1542" s="164" t="str">
        <f>IF(E1542="謝金",VLOOKUP(E1542,支出入力表!F1543:$M$2000,3,FALSE),"")</f>
        <v/>
      </c>
      <c r="G1542" s="164" t="str">
        <f>IF(E1542="謝金",VLOOKUP(E1542,支出入力表!F1543:$M$2000,4,FALSE),"")</f>
        <v/>
      </c>
      <c r="H1542" s="166" t="str">
        <f>IF(E1542="謝金",VLOOKUP(E1542,支出入力表!F1543:$M$2000,5,FALSE),"")</f>
        <v/>
      </c>
      <c r="I1542" s="167" t="str">
        <f>IF(E1542="謝金",VLOOKUP(E1542,支出入力表!F1543:$M$2000,6,FALSE),"")</f>
        <v/>
      </c>
      <c r="J1542" s="167" t="str">
        <f>IF(E1542="謝金",VLOOKUP(E1542,支出入力表!F1543:$M$2000,7,FALSE),"")</f>
        <v/>
      </c>
      <c r="K1542" s="168" t="str">
        <f>IF(E1542="謝金",VLOOKUP(E1542,支出入力表!F1543:$M$2000,8,FALSE),"")</f>
        <v/>
      </c>
    </row>
    <row r="1543" spans="2:11" x14ac:dyDescent="0.55000000000000004">
      <c r="B1543" s="178" t="str">
        <f>IF(E1543="謝金",支出入力表!A1544,"")</f>
        <v/>
      </c>
      <c r="C1543" s="164" t="str">
        <f>IF(E1543="謝金",支出入力表!C1544,"")</f>
        <v/>
      </c>
      <c r="D1543" s="165" t="str">
        <f>IF(支出入力表!E1544="謝金","謝金","")</f>
        <v/>
      </c>
      <c r="E1543" s="165" t="str">
        <f>IF(支出入力表!F1544="謝金","謝金","")</f>
        <v/>
      </c>
      <c r="F1543" s="164" t="str">
        <f>IF(E1543="謝金",VLOOKUP(E1543,支出入力表!F1544:$M$2000,3,FALSE),"")</f>
        <v/>
      </c>
      <c r="G1543" s="164" t="str">
        <f>IF(E1543="謝金",VLOOKUP(E1543,支出入力表!F1544:$M$2000,4,FALSE),"")</f>
        <v/>
      </c>
      <c r="H1543" s="166" t="str">
        <f>IF(E1543="謝金",VLOOKUP(E1543,支出入力表!F1544:$M$2000,5,FALSE),"")</f>
        <v/>
      </c>
      <c r="I1543" s="167" t="str">
        <f>IF(E1543="謝金",VLOOKUP(E1543,支出入力表!F1544:$M$2000,6,FALSE),"")</f>
        <v/>
      </c>
      <c r="J1543" s="167" t="str">
        <f>IF(E1543="謝金",VLOOKUP(E1543,支出入力表!F1544:$M$2000,7,FALSE),"")</f>
        <v/>
      </c>
      <c r="K1543" s="168" t="str">
        <f>IF(E1543="謝金",VLOOKUP(E1543,支出入力表!F1544:$M$2000,8,FALSE),"")</f>
        <v/>
      </c>
    </row>
    <row r="1544" spans="2:11" x14ac:dyDescent="0.55000000000000004">
      <c r="B1544" s="178" t="str">
        <f>IF(E1544="謝金",支出入力表!A1545,"")</f>
        <v/>
      </c>
      <c r="C1544" s="164" t="str">
        <f>IF(E1544="謝金",支出入力表!C1545,"")</f>
        <v/>
      </c>
      <c r="D1544" s="165" t="str">
        <f>IF(支出入力表!E1545="謝金","謝金","")</f>
        <v/>
      </c>
      <c r="E1544" s="165" t="str">
        <f>IF(支出入力表!F1545="謝金","謝金","")</f>
        <v/>
      </c>
      <c r="F1544" s="164" t="str">
        <f>IF(E1544="謝金",VLOOKUP(E1544,支出入力表!F1545:$M$2000,3,FALSE),"")</f>
        <v/>
      </c>
      <c r="G1544" s="164" t="str">
        <f>IF(E1544="謝金",VLOOKUP(E1544,支出入力表!F1545:$M$2000,4,FALSE),"")</f>
        <v/>
      </c>
      <c r="H1544" s="166" t="str">
        <f>IF(E1544="謝金",VLOOKUP(E1544,支出入力表!F1545:$M$2000,5,FALSE),"")</f>
        <v/>
      </c>
      <c r="I1544" s="167" t="str">
        <f>IF(E1544="謝金",VLOOKUP(E1544,支出入力表!F1545:$M$2000,6,FALSE),"")</f>
        <v/>
      </c>
      <c r="J1544" s="167" t="str">
        <f>IF(E1544="謝金",VLOOKUP(E1544,支出入力表!F1545:$M$2000,7,FALSE),"")</f>
        <v/>
      </c>
      <c r="K1544" s="168" t="str">
        <f>IF(E1544="謝金",VLOOKUP(E1544,支出入力表!F1545:$M$2000,8,FALSE),"")</f>
        <v/>
      </c>
    </row>
    <row r="1545" spans="2:11" x14ac:dyDescent="0.55000000000000004">
      <c r="B1545" s="178" t="str">
        <f>IF(E1545="謝金",支出入力表!A1546,"")</f>
        <v/>
      </c>
      <c r="C1545" s="164" t="str">
        <f>IF(E1545="謝金",支出入力表!C1546,"")</f>
        <v/>
      </c>
      <c r="D1545" s="165" t="str">
        <f>IF(支出入力表!E1546="謝金","謝金","")</f>
        <v/>
      </c>
      <c r="E1545" s="165" t="str">
        <f>IF(支出入力表!F1546="謝金","謝金","")</f>
        <v/>
      </c>
      <c r="F1545" s="164" t="str">
        <f>IF(E1545="謝金",VLOOKUP(E1545,支出入力表!F1546:$M$2000,3,FALSE),"")</f>
        <v/>
      </c>
      <c r="G1545" s="164" t="str">
        <f>IF(E1545="謝金",VLOOKUP(E1545,支出入力表!F1546:$M$2000,4,FALSE),"")</f>
        <v/>
      </c>
      <c r="H1545" s="166" t="str">
        <f>IF(E1545="謝金",VLOOKUP(E1545,支出入力表!F1546:$M$2000,5,FALSE),"")</f>
        <v/>
      </c>
      <c r="I1545" s="167" t="str">
        <f>IF(E1545="謝金",VLOOKUP(E1545,支出入力表!F1546:$M$2000,6,FALSE),"")</f>
        <v/>
      </c>
      <c r="J1545" s="167" t="str">
        <f>IF(E1545="謝金",VLOOKUP(E1545,支出入力表!F1546:$M$2000,7,FALSE),"")</f>
        <v/>
      </c>
      <c r="K1545" s="168" t="str">
        <f>IF(E1545="謝金",VLOOKUP(E1545,支出入力表!F1546:$M$2000,8,FALSE),"")</f>
        <v/>
      </c>
    </row>
    <row r="1546" spans="2:11" x14ac:dyDescent="0.55000000000000004">
      <c r="B1546" s="178" t="str">
        <f>IF(E1546="謝金",支出入力表!A1547,"")</f>
        <v/>
      </c>
      <c r="C1546" s="164" t="str">
        <f>IF(E1546="謝金",支出入力表!C1547,"")</f>
        <v/>
      </c>
      <c r="D1546" s="165" t="str">
        <f>IF(支出入力表!E1547="謝金","謝金","")</f>
        <v/>
      </c>
      <c r="E1546" s="165" t="str">
        <f>IF(支出入力表!F1547="謝金","謝金","")</f>
        <v/>
      </c>
      <c r="F1546" s="164" t="str">
        <f>IF(E1546="謝金",VLOOKUP(E1546,支出入力表!F1547:$M$2000,3,FALSE),"")</f>
        <v/>
      </c>
      <c r="G1546" s="164" t="str">
        <f>IF(E1546="謝金",VLOOKUP(E1546,支出入力表!F1547:$M$2000,4,FALSE),"")</f>
        <v/>
      </c>
      <c r="H1546" s="166" t="str">
        <f>IF(E1546="謝金",VLOOKUP(E1546,支出入力表!F1547:$M$2000,5,FALSE),"")</f>
        <v/>
      </c>
      <c r="I1546" s="167" t="str">
        <f>IF(E1546="謝金",VLOOKUP(E1546,支出入力表!F1547:$M$2000,6,FALSE),"")</f>
        <v/>
      </c>
      <c r="J1546" s="167" t="str">
        <f>IF(E1546="謝金",VLOOKUP(E1546,支出入力表!F1547:$M$2000,7,FALSE),"")</f>
        <v/>
      </c>
      <c r="K1546" s="168" t="str">
        <f>IF(E1546="謝金",VLOOKUP(E1546,支出入力表!F1547:$M$2000,8,FALSE),"")</f>
        <v/>
      </c>
    </row>
    <row r="1547" spans="2:11" x14ac:dyDescent="0.55000000000000004">
      <c r="B1547" s="178" t="str">
        <f>IF(E1547="謝金",支出入力表!A1548,"")</f>
        <v/>
      </c>
      <c r="C1547" s="164" t="str">
        <f>IF(E1547="謝金",支出入力表!C1548,"")</f>
        <v/>
      </c>
      <c r="D1547" s="165" t="str">
        <f>IF(支出入力表!E1548="謝金","謝金","")</f>
        <v/>
      </c>
      <c r="E1547" s="165" t="str">
        <f>IF(支出入力表!F1548="謝金","謝金","")</f>
        <v/>
      </c>
      <c r="F1547" s="164" t="str">
        <f>IF(E1547="謝金",VLOOKUP(E1547,支出入力表!F1548:$M$2000,3,FALSE),"")</f>
        <v/>
      </c>
      <c r="G1547" s="164" t="str">
        <f>IF(E1547="謝金",VLOOKUP(E1547,支出入力表!F1548:$M$2000,4,FALSE),"")</f>
        <v/>
      </c>
      <c r="H1547" s="166" t="str">
        <f>IF(E1547="謝金",VLOOKUP(E1547,支出入力表!F1548:$M$2000,5,FALSE),"")</f>
        <v/>
      </c>
      <c r="I1547" s="167" t="str">
        <f>IF(E1547="謝金",VLOOKUP(E1547,支出入力表!F1548:$M$2000,6,FALSE),"")</f>
        <v/>
      </c>
      <c r="J1547" s="167" t="str">
        <f>IF(E1547="謝金",VLOOKUP(E1547,支出入力表!F1548:$M$2000,7,FALSE),"")</f>
        <v/>
      </c>
      <c r="K1547" s="168" t="str">
        <f>IF(E1547="謝金",VLOOKUP(E1547,支出入力表!F1548:$M$2000,8,FALSE),"")</f>
        <v/>
      </c>
    </row>
    <row r="1548" spans="2:11" x14ac:dyDescent="0.55000000000000004">
      <c r="B1548" s="178" t="str">
        <f>IF(E1548="謝金",支出入力表!A1549,"")</f>
        <v/>
      </c>
      <c r="C1548" s="164" t="str">
        <f>IF(E1548="謝金",支出入力表!C1549,"")</f>
        <v/>
      </c>
      <c r="D1548" s="165" t="str">
        <f>IF(支出入力表!E1549="謝金","謝金","")</f>
        <v/>
      </c>
      <c r="E1548" s="165" t="str">
        <f>IF(支出入力表!F1549="謝金","謝金","")</f>
        <v/>
      </c>
      <c r="F1548" s="164" t="str">
        <f>IF(E1548="謝金",VLOOKUP(E1548,支出入力表!F1549:$M$2000,3,FALSE),"")</f>
        <v/>
      </c>
      <c r="G1548" s="164" t="str">
        <f>IF(E1548="謝金",VLOOKUP(E1548,支出入力表!F1549:$M$2000,4,FALSE),"")</f>
        <v/>
      </c>
      <c r="H1548" s="166" t="str">
        <f>IF(E1548="謝金",VLOOKUP(E1548,支出入力表!F1549:$M$2000,5,FALSE),"")</f>
        <v/>
      </c>
      <c r="I1548" s="167" t="str">
        <f>IF(E1548="謝金",VLOOKUP(E1548,支出入力表!F1549:$M$2000,6,FALSE),"")</f>
        <v/>
      </c>
      <c r="J1548" s="167" t="str">
        <f>IF(E1548="謝金",VLOOKUP(E1548,支出入力表!F1549:$M$2000,7,FALSE),"")</f>
        <v/>
      </c>
      <c r="K1548" s="168" t="str">
        <f>IF(E1548="謝金",VLOOKUP(E1548,支出入力表!F1549:$M$2000,8,FALSE),"")</f>
        <v/>
      </c>
    </row>
    <row r="1549" spans="2:11" x14ac:dyDescent="0.55000000000000004">
      <c r="B1549" s="178" t="str">
        <f>IF(E1549="謝金",支出入力表!A1550,"")</f>
        <v/>
      </c>
      <c r="C1549" s="164" t="str">
        <f>IF(E1549="謝金",支出入力表!C1550,"")</f>
        <v/>
      </c>
      <c r="D1549" s="165" t="str">
        <f>IF(支出入力表!E1550="謝金","謝金","")</f>
        <v/>
      </c>
      <c r="E1549" s="165" t="str">
        <f>IF(支出入力表!F1550="謝金","謝金","")</f>
        <v/>
      </c>
      <c r="F1549" s="164" t="str">
        <f>IF(E1549="謝金",VLOOKUP(E1549,支出入力表!F1550:$M$2000,3,FALSE),"")</f>
        <v/>
      </c>
      <c r="G1549" s="164" t="str">
        <f>IF(E1549="謝金",VLOOKUP(E1549,支出入力表!F1550:$M$2000,4,FALSE),"")</f>
        <v/>
      </c>
      <c r="H1549" s="166" t="str">
        <f>IF(E1549="謝金",VLOOKUP(E1549,支出入力表!F1550:$M$2000,5,FALSE),"")</f>
        <v/>
      </c>
      <c r="I1549" s="167" t="str">
        <f>IF(E1549="謝金",VLOOKUP(E1549,支出入力表!F1550:$M$2000,6,FALSE),"")</f>
        <v/>
      </c>
      <c r="J1549" s="167" t="str">
        <f>IF(E1549="謝金",VLOOKUP(E1549,支出入力表!F1550:$M$2000,7,FALSE),"")</f>
        <v/>
      </c>
      <c r="K1549" s="168" t="str">
        <f>IF(E1549="謝金",VLOOKUP(E1549,支出入力表!F1550:$M$2000,8,FALSE),"")</f>
        <v/>
      </c>
    </row>
    <row r="1550" spans="2:11" x14ac:dyDescent="0.55000000000000004">
      <c r="B1550" s="178" t="str">
        <f>IF(E1550="謝金",支出入力表!A1551,"")</f>
        <v/>
      </c>
      <c r="C1550" s="164" t="str">
        <f>IF(E1550="謝金",支出入力表!C1551,"")</f>
        <v/>
      </c>
      <c r="D1550" s="165" t="str">
        <f>IF(支出入力表!E1551="謝金","謝金","")</f>
        <v/>
      </c>
      <c r="E1550" s="165" t="str">
        <f>IF(支出入力表!F1551="謝金","謝金","")</f>
        <v/>
      </c>
      <c r="F1550" s="164" t="str">
        <f>IF(E1550="謝金",VLOOKUP(E1550,支出入力表!F1551:$M$2000,3,FALSE),"")</f>
        <v/>
      </c>
      <c r="G1550" s="164" t="str">
        <f>IF(E1550="謝金",VLOOKUP(E1550,支出入力表!F1551:$M$2000,4,FALSE),"")</f>
        <v/>
      </c>
      <c r="H1550" s="166" t="str">
        <f>IF(E1550="謝金",VLOOKUP(E1550,支出入力表!F1551:$M$2000,5,FALSE),"")</f>
        <v/>
      </c>
      <c r="I1550" s="167" t="str">
        <f>IF(E1550="謝金",VLOOKUP(E1550,支出入力表!F1551:$M$2000,6,FALSE),"")</f>
        <v/>
      </c>
      <c r="J1550" s="167" t="str">
        <f>IF(E1550="謝金",VLOOKUP(E1550,支出入力表!F1551:$M$2000,7,FALSE),"")</f>
        <v/>
      </c>
      <c r="K1550" s="168" t="str">
        <f>IF(E1550="謝金",VLOOKUP(E1550,支出入力表!F1551:$M$2000,8,FALSE),"")</f>
        <v/>
      </c>
    </row>
    <row r="1551" spans="2:11" x14ac:dyDescent="0.55000000000000004">
      <c r="B1551" s="178" t="str">
        <f>IF(E1551="謝金",支出入力表!A1552,"")</f>
        <v/>
      </c>
      <c r="C1551" s="164" t="str">
        <f>IF(E1551="謝金",支出入力表!C1552,"")</f>
        <v/>
      </c>
      <c r="D1551" s="165" t="str">
        <f>IF(支出入力表!E1552="謝金","謝金","")</f>
        <v/>
      </c>
      <c r="E1551" s="165" t="str">
        <f>IF(支出入力表!F1552="謝金","謝金","")</f>
        <v/>
      </c>
      <c r="F1551" s="164" t="str">
        <f>IF(E1551="謝金",VLOOKUP(E1551,支出入力表!F1552:$M$2000,3,FALSE),"")</f>
        <v/>
      </c>
      <c r="G1551" s="164" t="str">
        <f>IF(E1551="謝金",VLOOKUP(E1551,支出入力表!F1552:$M$2000,4,FALSE),"")</f>
        <v/>
      </c>
      <c r="H1551" s="166" t="str">
        <f>IF(E1551="謝金",VLOOKUP(E1551,支出入力表!F1552:$M$2000,5,FALSE),"")</f>
        <v/>
      </c>
      <c r="I1551" s="167" t="str">
        <f>IF(E1551="謝金",VLOOKUP(E1551,支出入力表!F1552:$M$2000,6,FALSE),"")</f>
        <v/>
      </c>
      <c r="J1551" s="167" t="str">
        <f>IF(E1551="謝金",VLOOKUP(E1551,支出入力表!F1552:$M$2000,7,FALSE),"")</f>
        <v/>
      </c>
      <c r="K1551" s="168" t="str">
        <f>IF(E1551="謝金",VLOOKUP(E1551,支出入力表!F1552:$M$2000,8,FALSE),"")</f>
        <v/>
      </c>
    </row>
    <row r="1552" spans="2:11" x14ac:dyDescent="0.55000000000000004">
      <c r="B1552" s="178" t="str">
        <f>IF(E1552="謝金",支出入力表!A1553,"")</f>
        <v/>
      </c>
      <c r="C1552" s="164" t="str">
        <f>IF(E1552="謝金",支出入力表!C1553,"")</f>
        <v/>
      </c>
      <c r="D1552" s="165" t="str">
        <f>IF(支出入力表!E1553="謝金","謝金","")</f>
        <v/>
      </c>
      <c r="E1552" s="165" t="str">
        <f>IF(支出入力表!F1553="謝金","謝金","")</f>
        <v/>
      </c>
      <c r="F1552" s="164" t="str">
        <f>IF(E1552="謝金",VLOOKUP(E1552,支出入力表!F1553:$M$2000,3,FALSE),"")</f>
        <v/>
      </c>
      <c r="G1552" s="164" t="str">
        <f>IF(E1552="謝金",VLOOKUP(E1552,支出入力表!F1553:$M$2000,4,FALSE),"")</f>
        <v/>
      </c>
      <c r="H1552" s="166" t="str">
        <f>IF(E1552="謝金",VLOOKUP(E1552,支出入力表!F1553:$M$2000,5,FALSE),"")</f>
        <v/>
      </c>
      <c r="I1552" s="167" t="str">
        <f>IF(E1552="謝金",VLOOKUP(E1552,支出入力表!F1553:$M$2000,6,FALSE),"")</f>
        <v/>
      </c>
      <c r="J1552" s="167" t="str">
        <f>IF(E1552="謝金",VLOOKUP(E1552,支出入力表!F1553:$M$2000,7,FALSE),"")</f>
        <v/>
      </c>
      <c r="K1552" s="168" t="str">
        <f>IF(E1552="謝金",VLOOKUP(E1552,支出入力表!F1553:$M$2000,8,FALSE),"")</f>
        <v/>
      </c>
    </row>
    <row r="1553" spans="2:11" x14ac:dyDescent="0.55000000000000004">
      <c r="B1553" s="178" t="str">
        <f>IF(E1553="謝金",支出入力表!A1554,"")</f>
        <v/>
      </c>
      <c r="C1553" s="164" t="str">
        <f>IF(E1553="謝金",支出入力表!C1554,"")</f>
        <v/>
      </c>
      <c r="D1553" s="165" t="str">
        <f>IF(支出入力表!E1554="謝金","謝金","")</f>
        <v/>
      </c>
      <c r="E1553" s="165" t="str">
        <f>IF(支出入力表!F1554="謝金","謝金","")</f>
        <v/>
      </c>
      <c r="F1553" s="164" t="str">
        <f>IF(E1553="謝金",VLOOKUP(E1553,支出入力表!F1554:$M$2000,3,FALSE),"")</f>
        <v/>
      </c>
      <c r="G1553" s="164" t="str">
        <f>IF(E1553="謝金",VLOOKUP(E1553,支出入力表!F1554:$M$2000,4,FALSE),"")</f>
        <v/>
      </c>
      <c r="H1553" s="166" t="str">
        <f>IF(E1553="謝金",VLOOKUP(E1553,支出入力表!F1554:$M$2000,5,FALSE),"")</f>
        <v/>
      </c>
      <c r="I1553" s="167" t="str">
        <f>IF(E1553="謝金",VLOOKUP(E1553,支出入力表!F1554:$M$2000,6,FALSE),"")</f>
        <v/>
      </c>
      <c r="J1553" s="167" t="str">
        <f>IF(E1553="謝金",VLOOKUP(E1553,支出入力表!F1554:$M$2000,7,FALSE),"")</f>
        <v/>
      </c>
      <c r="K1553" s="168" t="str">
        <f>IF(E1553="謝金",VLOOKUP(E1553,支出入力表!F1554:$M$2000,8,FALSE),"")</f>
        <v/>
      </c>
    </row>
    <row r="1554" spans="2:11" x14ac:dyDescent="0.55000000000000004">
      <c r="B1554" s="178" t="str">
        <f>IF(E1554="謝金",支出入力表!A1555,"")</f>
        <v/>
      </c>
      <c r="C1554" s="164" t="str">
        <f>IF(E1554="謝金",支出入力表!C1555,"")</f>
        <v/>
      </c>
      <c r="D1554" s="165" t="str">
        <f>IF(支出入力表!E1555="謝金","謝金","")</f>
        <v/>
      </c>
      <c r="E1554" s="165" t="str">
        <f>IF(支出入力表!F1555="謝金","謝金","")</f>
        <v/>
      </c>
      <c r="F1554" s="164" t="str">
        <f>IF(E1554="謝金",VLOOKUP(E1554,支出入力表!F1555:$M$2000,3,FALSE),"")</f>
        <v/>
      </c>
      <c r="G1554" s="164" t="str">
        <f>IF(E1554="謝金",VLOOKUP(E1554,支出入力表!F1555:$M$2000,4,FALSE),"")</f>
        <v/>
      </c>
      <c r="H1554" s="166" t="str">
        <f>IF(E1554="謝金",VLOOKUP(E1554,支出入力表!F1555:$M$2000,5,FALSE),"")</f>
        <v/>
      </c>
      <c r="I1554" s="167" t="str">
        <f>IF(E1554="謝金",VLOOKUP(E1554,支出入力表!F1555:$M$2000,6,FALSE),"")</f>
        <v/>
      </c>
      <c r="J1554" s="167" t="str">
        <f>IF(E1554="謝金",VLOOKUP(E1554,支出入力表!F1555:$M$2000,7,FALSE),"")</f>
        <v/>
      </c>
      <c r="K1554" s="168" t="str">
        <f>IF(E1554="謝金",VLOOKUP(E1554,支出入力表!F1555:$M$2000,8,FALSE),"")</f>
        <v/>
      </c>
    </row>
    <row r="1555" spans="2:11" x14ac:dyDescent="0.55000000000000004">
      <c r="B1555" s="178" t="str">
        <f>IF(E1555="謝金",支出入力表!A1556,"")</f>
        <v/>
      </c>
      <c r="C1555" s="164" t="str">
        <f>IF(E1555="謝金",支出入力表!C1556,"")</f>
        <v/>
      </c>
      <c r="D1555" s="165" t="str">
        <f>IF(支出入力表!E1556="謝金","謝金","")</f>
        <v/>
      </c>
      <c r="E1555" s="165" t="str">
        <f>IF(支出入力表!F1556="謝金","謝金","")</f>
        <v/>
      </c>
      <c r="F1555" s="164" t="str">
        <f>IF(E1555="謝金",VLOOKUP(E1555,支出入力表!F1556:$M$2000,3,FALSE),"")</f>
        <v/>
      </c>
      <c r="G1555" s="164" t="str">
        <f>IF(E1555="謝金",VLOOKUP(E1555,支出入力表!F1556:$M$2000,4,FALSE),"")</f>
        <v/>
      </c>
      <c r="H1555" s="166" t="str">
        <f>IF(E1555="謝金",VLOOKUP(E1555,支出入力表!F1556:$M$2000,5,FALSE),"")</f>
        <v/>
      </c>
      <c r="I1555" s="167" t="str">
        <f>IF(E1555="謝金",VLOOKUP(E1555,支出入力表!F1556:$M$2000,6,FALSE),"")</f>
        <v/>
      </c>
      <c r="J1555" s="167" t="str">
        <f>IF(E1555="謝金",VLOOKUP(E1555,支出入力表!F1556:$M$2000,7,FALSE),"")</f>
        <v/>
      </c>
      <c r="K1555" s="168" t="str">
        <f>IF(E1555="謝金",VLOOKUP(E1555,支出入力表!F1556:$M$2000,8,FALSE),"")</f>
        <v/>
      </c>
    </row>
    <row r="1556" spans="2:11" x14ac:dyDescent="0.55000000000000004">
      <c r="B1556" s="178" t="str">
        <f>IF(E1556="謝金",支出入力表!A1557,"")</f>
        <v/>
      </c>
      <c r="C1556" s="164" t="str">
        <f>IF(E1556="謝金",支出入力表!C1557,"")</f>
        <v/>
      </c>
      <c r="D1556" s="165" t="str">
        <f>IF(支出入力表!E1557="謝金","謝金","")</f>
        <v/>
      </c>
      <c r="E1556" s="165" t="str">
        <f>IF(支出入力表!F1557="謝金","謝金","")</f>
        <v/>
      </c>
      <c r="F1556" s="164" t="str">
        <f>IF(E1556="謝金",VLOOKUP(E1556,支出入力表!F1557:$M$2000,3,FALSE),"")</f>
        <v/>
      </c>
      <c r="G1556" s="164" t="str">
        <f>IF(E1556="謝金",VLOOKUP(E1556,支出入力表!F1557:$M$2000,4,FALSE),"")</f>
        <v/>
      </c>
      <c r="H1556" s="166" t="str">
        <f>IF(E1556="謝金",VLOOKUP(E1556,支出入力表!F1557:$M$2000,5,FALSE),"")</f>
        <v/>
      </c>
      <c r="I1556" s="167" t="str">
        <f>IF(E1556="謝金",VLOOKUP(E1556,支出入力表!F1557:$M$2000,6,FALSE),"")</f>
        <v/>
      </c>
      <c r="J1556" s="167" t="str">
        <f>IF(E1556="謝金",VLOOKUP(E1556,支出入力表!F1557:$M$2000,7,FALSE),"")</f>
        <v/>
      </c>
      <c r="K1556" s="168" t="str">
        <f>IF(E1556="謝金",VLOOKUP(E1556,支出入力表!F1557:$M$2000,8,FALSE),"")</f>
        <v/>
      </c>
    </row>
    <row r="1557" spans="2:11" x14ac:dyDescent="0.55000000000000004">
      <c r="B1557" s="178" t="str">
        <f>IF(E1557="謝金",支出入力表!A1558,"")</f>
        <v/>
      </c>
      <c r="C1557" s="164" t="str">
        <f>IF(E1557="謝金",支出入力表!C1558,"")</f>
        <v/>
      </c>
      <c r="D1557" s="165" t="str">
        <f>IF(支出入力表!E1558="謝金","謝金","")</f>
        <v/>
      </c>
      <c r="E1557" s="165" t="str">
        <f>IF(支出入力表!F1558="謝金","謝金","")</f>
        <v/>
      </c>
      <c r="F1557" s="164" t="str">
        <f>IF(E1557="謝金",VLOOKUP(E1557,支出入力表!F1558:$M$2000,3,FALSE),"")</f>
        <v/>
      </c>
      <c r="G1557" s="164" t="str">
        <f>IF(E1557="謝金",VLOOKUP(E1557,支出入力表!F1558:$M$2000,4,FALSE),"")</f>
        <v/>
      </c>
      <c r="H1557" s="166" t="str">
        <f>IF(E1557="謝金",VLOOKUP(E1557,支出入力表!F1558:$M$2000,5,FALSE),"")</f>
        <v/>
      </c>
      <c r="I1557" s="167" t="str">
        <f>IF(E1557="謝金",VLOOKUP(E1557,支出入力表!F1558:$M$2000,6,FALSE),"")</f>
        <v/>
      </c>
      <c r="J1557" s="167" t="str">
        <f>IF(E1557="謝金",VLOOKUP(E1557,支出入力表!F1558:$M$2000,7,FALSE),"")</f>
        <v/>
      </c>
      <c r="K1557" s="168" t="str">
        <f>IF(E1557="謝金",VLOOKUP(E1557,支出入力表!F1558:$M$2000,8,FALSE),"")</f>
        <v/>
      </c>
    </row>
    <row r="1558" spans="2:11" x14ac:dyDescent="0.55000000000000004">
      <c r="B1558" s="178" t="str">
        <f>IF(E1558="謝金",支出入力表!A1559,"")</f>
        <v/>
      </c>
      <c r="C1558" s="164" t="str">
        <f>IF(E1558="謝金",支出入力表!C1559,"")</f>
        <v/>
      </c>
      <c r="D1558" s="165" t="str">
        <f>IF(支出入力表!E1559="謝金","謝金","")</f>
        <v/>
      </c>
      <c r="E1558" s="165" t="str">
        <f>IF(支出入力表!F1559="謝金","謝金","")</f>
        <v/>
      </c>
      <c r="F1558" s="164" t="str">
        <f>IF(E1558="謝金",VLOOKUP(E1558,支出入力表!F1559:$M$2000,3,FALSE),"")</f>
        <v/>
      </c>
      <c r="G1558" s="164" t="str">
        <f>IF(E1558="謝金",VLOOKUP(E1558,支出入力表!F1559:$M$2000,4,FALSE),"")</f>
        <v/>
      </c>
      <c r="H1558" s="166" t="str">
        <f>IF(E1558="謝金",VLOOKUP(E1558,支出入力表!F1559:$M$2000,5,FALSE),"")</f>
        <v/>
      </c>
      <c r="I1558" s="167" t="str">
        <f>IF(E1558="謝金",VLOOKUP(E1558,支出入力表!F1559:$M$2000,6,FALSE),"")</f>
        <v/>
      </c>
      <c r="J1558" s="167" t="str">
        <f>IF(E1558="謝金",VLOOKUP(E1558,支出入力表!F1559:$M$2000,7,FALSE),"")</f>
        <v/>
      </c>
      <c r="K1558" s="168" t="str">
        <f>IF(E1558="謝金",VLOOKUP(E1558,支出入力表!F1559:$M$2000,8,FALSE),"")</f>
        <v/>
      </c>
    </row>
    <row r="1559" spans="2:11" x14ac:dyDescent="0.55000000000000004">
      <c r="B1559" s="178" t="str">
        <f>IF(E1559="謝金",支出入力表!A1560,"")</f>
        <v/>
      </c>
      <c r="C1559" s="164" t="str">
        <f>IF(E1559="謝金",支出入力表!C1560,"")</f>
        <v/>
      </c>
      <c r="D1559" s="165" t="str">
        <f>IF(支出入力表!E1560="謝金","謝金","")</f>
        <v/>
      </c>
      <c r="E1559" s="165" t="str">
        <f>IF(支出入力表!F1560="謝金","謝金","")</f>
        <v/>
      </c>
      <c r="F1559" s="164" t="str">
        <f>IF(E1559="謝金",VLOOKUP(E1559,支出入力表!F1560:$M$2000,3,FALSE),"")</f>
        <v/>
      </c>
      <c r="G1559" s="164" t="str">
        <f>IF(E1559="謝金",VLOOKUP(E1559,支出入力表!F1560:$M$2000,4,FALSE),"")</f>
        <v/>
      </c>
      <c r="H1559" s="166" t="str">
        <f>IF(E1559="謝金",VLOOKUP(E1559,支出入力表!F1560:$M$2000,5,FALSE),"")</f>
        <v/>
      </c>
      <c r="I1559" s="167" t="str">
        <f>IF(E1559="謝金",VLOOKUP(E1559,支出入力表!F1560:$M$2000,6,FALSE),"")</f>
        <v/>
      </c>
      <c r="J1559" s="167" t="str">
        <f>IF(E1559="謝金",VLOOKUP(E1559,支出入力表!F1560:$M$2000,7,FALSE),"")</f>
        <v/>
      </c>
      <c r="K1559" s="168" t="str">
        <f>IF(E1559="謝金",VLOOKUP(E1559,支出入力表!F1560:$M$2000,8,FALSE),"")</f>
        <v/>
      </c>
    </row>
    <row r="1560" spans="2:11" x14ac:dyDescent="0.55000000000000004">
      <c r="B1560" s="178" t="str">
        <f>IF(E1560="謝金",支出入力表!A1561,"")</f>
        <v/>
      </c>
      <c r="C1560" s="164" t="str">
        <f>IF(E1560="謝金",支出入力表!C1561,"")</f>
        <v/>
      </c>
      <c r="D1560" s="165" t="str">
        <f>IF(支出入力表!E1561="謝金","謝金","")</f>
        <v/>
      </c>
      <c r="E1560" s="165" t="str">
        <f>IF(支出入力表!F1561="謝金","謝金","")</f>
        <v/>
      </c>
      <c r="F1560" s="164" t="str">
        <f>IF(E1560="謝金",VLOOKUP(E1560,支出入力表!F1561:$M$2000,3,FALSE),"")</f>
        <v/>
      </c>
      <c r="G1560" s="164" t="str">
        <f>IF(E1560="謝金",VLOOKUP(E1560,支出入力表!F1561:$M$2000,4,FALSE),"")</f>
        <v/>
      </c>
      <c r="H1560" s="166" t="str">
        <f>IF(E1560="謝金",VLOOKUP(E1560,支出入力表!F1561:$M$2000,5,FALSE),"")</f>
        <v/>
      </c>
      <c r="I1560" s="167" t="str">
        <f>IF(E1560="謝金",VLOOKUP(E1560,支出入力表!F1561:$M$2000,6,FALSE),"")</f>
        <v/>
      </c>
      <c r="J1560" s="167" t="str">
        <f>IF(E1560="謝金",VLOOKUP(E1560,支出入力表!F1561:$M$2000,7,FALSE),"")</f>
        <v/>
      </c>
      <c r="K1560" s="168" t="str">
        <f>IF(E1560="謝金",VLOOKUP(E1560,支出入力表!F1561:$M$2000,8,FALSE),"")</f>
        <v/>
      </c>
    </row>
    <row r="1561" spans="2:11" x14ac:dyDescent="0.55000000000000004">
      <c r="B1561" s="178" t="str">
        <f>IF(E1561="謝金",支出入力表!A1562,"")</f>
        <v/>
      </c>
      <c r="C1561" s="164" t="str">
        <f>IF(E1561="謝金",支出入力表!C1562,"")</f>
        <v/>
      </c>
      <c r="D1561" s="165" t="str">
        <f>IF(支出入力表!E1562="謝金","謝金","")</f>
        <v/>
      </c>
      <c r="E1561" s="165" t="str">
        <f>IF(支出入力表!F1562="謝金","謝金","")</f>
        <v/>
      </c>
      <c r="F1561" s="164" t="str">
        <f>IF(E1561="謝金",VLOOKUP(E1561,支出入力表!F1562:$M$2000,3,FALSE),"")</f>
        <v/>
      </c>
      <c r="G1561" s="164" t="str">
        <f>IF(E1561="謝金",VLOOKUP(E1561,支出入力表!F1562:$M$2000,4,FALSE),"")</f>
        <v/>
      </c>
      <c r="H1561" s="166" t="str">
        <f>IF(E1561="謝金",VLOOKUP(E1561,支出入力表!F1562:$M$2000,5,FALSE),"")</f>
        <v/>
      </c>
      <c r="I1561" s="167" t="str">
        <f>IF(E1561="謝金",VLOOKUP(E1561,支出入力表!F1562:$M$2000,6,FALSE),"")</f>
        <v/>
      </c>
      <c r="J1561" s="167" t="str">
        <f>IF(E1561="謝金",VLOOKUP(E1561,支出入力表!F1562:$M$2000,7,FALSE),"")</f>
        <v/>
      </c>
      <c r="K1561" s="168" t="str">
        <f>IF(E1561="謝金",VLOOKUP(E1561,支出入力表!F1562:$M$2000,8,FALSE),"")</f>
        <v/>
      </c>
    </row>
    <row r="1562" spans="2:11" x14ac:dyDescent="0.55000000000000004">
      <c r="B1562" s="178" t="str">
        <f>IF(E1562="謝金",支出入力表!A1563,"")</f>
        <v/>
      </c>
      <c r="C1562" s="164" t="str">
        <f>IF(E1562="謝金",支出入力表!C1563,"")</f>
        <v/>
      </c>
      <c r="D1562" s="165" t="str">
        <f>IF(支出入力表!E1563="謝金","謝金","")</f>
        <v/>
      </c>
      <c r="E1562" s="165" t="str">
        <f>IF(支出入力表!F1563="謝金","謝金","")</f>
        <v/>
      </c>
      <c r="F1562" s="164" t="str">
        <f>IF(E1562="謝金",VLOOKUP(E1562,支出入力表!F1563:$M$2000,3,FALSE),"")</f>
        <v/>
      </c>
      <c r="G1562" s="164" t="str">
        <f>IF(E1562="謝金",VLOOKUP(E1562,支出入力表!F1563:$M$2000,4,FALSE),"")</f>
        <v/>
      </c>
      <c r="H1562" s="166" t="str">
        <f>IF(E1562="謝金",VLOOKUP(E1562,支出入力表!F1563:$M$2000,5,FALSE),"")</f>
        <v/>
      </c>
      <c r="I1562" s="167" t="str">
        <f>IF(E1562="謝金",VLOOKUP(E1562,支出入力表!F1563:$M$2000,6,FALSE),"")</f>
        <v/>
      </c>
      <c r="J1562" s="167" t="str">
        <f>IF(E1562="謝金",VLOOKUP(E1562,支出入力表!F1563:$M$2000,7,FALSE),"")</f>
        <v/>
      </c>
      <c r="K1562" s="168" t="str">
        <f>IF(E1562="謝金",VLOOKUP(E1562,支出入力表!F1563:$M$2000,8,FALSE),"")</f>
        <v/>
      </c>
    </row>
    <row r="1563" spans="2:11" x14ac:dyDescent="0.55000000000000004">
      <c r="B1563" s="178" t="str">
        <f>IF(E1563="謝金",支出入力表!A1564,"")</f>
        <v/>
      </c>
      <c r="C1563" s="164" t="str">
        <f>IF(E1563="謝金",支出入力表!C1564,"")</f>
        <v/>
      </c>
      <c r="D1563" s="165" t="str">
        <f>IF(支出入力表!E1564="謝金","謝金","")</f>
        <v/>
      </c>
      <c r="E1563" s="165" t="str">
        <f>IF(支出入力表!F1564="謝金","謝金","")</f>
        <v/>
      </c>
      <c r="F1563" s="164" t="str">
        <f>IF(E1563="謝金",VLOOKUP(E1563,支出入力表!F1564:$M$2000,3,FALSE),"")</f>
        <v/>
      </c>
      <c r="G1563" s="164" t="str">
        <f>IF(E1563="謝金",VLOOKUP(E1563,支出入力表!F1564:$M$2000,4,FALSE),"")</f>
        <v/>
      </c>
      <c r="H1563" s="166" t="str">
        <f>IF(E1563="謝金",VLOOKUP(E1563,支出入力表!F1564:$M$2000,5,FALSE),"")</f>
        <v/>
      </c>
      <c r="I1563" s="167" t="str">
        <f>IF(E1563="謝金",VLOOKUP(E1563,支出入力表!F1564:$M$2000,6,FALSE),"")</f>
        <v/>
      </c>
      <c r="J1563" s="167" t="str">
        <f>IF(E1563="謝金",VLOOKUP(E1563,支出入力表!F1564:$M$2000,7,FALSE),"")</f>
        <v/>
      </c>
      <c r="K1563" s="168" t="str">
        <f>IF(E1563="謝金",VLOOKUP(E1563,支出入力表!F1564:$M$2000,8,FALSE),"")</f>
        <v/>
      </c>
    </row>
    <row r="1564" spans="2:11" x14ac:dyDescent="0.55000000000000004">
      <c r="B1564" s="178" t="str">
        <f>IF(E1564="謝金",支出入力表!A1565,"")</f>
        <v/>
      </c>
      <c r="C1564" s="164" t="str">
        <f>IF(E1564="謝金",支出入力表!C1565,"")</f>
        <v/>
      </c>
      <c r="D1564" s="165" t="str">
        <f>IF(支出入力表!E1565="謝金","謝金","")</f>
        <v/>
      </c>
      <c r="E1564" s="165" t="str">
        <f>IF(支出入力表!F1565="謝金","謝金","")</f>
        <v/>
      </c>
      <c r="F1564" s="164" t="str">
        <f>IF(E1564="謝金",VLOOKUP(E1564,支出入力表!F1565:$M$2000,3,FALSE),"")</f>
        <v/>
      </c>
      <c r="G1564" s="164" t="str">
        <f>IF(E1564="謝金",VLOOKUP(E1564,支出入力表!F1565:$M$2000,4,FALSE),"")</f>
        <v/>
      </c>
      <c r="H1564" s="166" t="str">
        <f>IF(E1564="謝金",VLOOKUP(E1564,支出入力表!F1565:$M$2000,5,FALSE),"")</f>
        <v/>
      </c>
      <c r="I1564" s="167" t="str">
        <f>IF(E1564="謝金",VLOOKUP(E1564,支出入力表!F1565:$M$2000,6,FALSE),"")</f>
        <v/>
      </c>
      <c r="J1564" s="167" t="str">
        <f>IF(E1564="謝金",VLOOKUP(E1564,支出入力表!F1565:$M$2000,7,FALSE),"")</f>
        <v/>
      </c>
      <c r="K1564" s="168" t="str">
        <f>IF(E1564="謝金",VLOOKUP(E1564,支出入力表!F1565:$M$2000,8,FALSE),"")</f>
        <v/>
      </c>
    </row>
    <row r="1565" spans="2:11" x14ac:dyDescent="0.55000000000000004">
      <c r="B1565" s="178" t="str">
        <f>IF(E1565="謝金",支出入力表!A1566,"")</f>
        <v/>
      </c>
      <c r="C1565" s="164" t="str">
        <f>IF(E1565="謝金",支出入力表!C1566,"")</f>
        <v/>
      </c>
      <c r="D1565" s="165" t="str">
        <f>IF(支出入力表!E1566="謝金","謝金","")</f>
        <v/>
      </c>
      <c r="E1565" s="165" t="str">
        <f>IF(支出入力表!F1566="謝金","謝金","")</f>
        <v/>
      </c>
      <c r="F1565" s="164" t="str">
        <f>IF(E1565="謝金",VLOOKUP(E1565,支出入力表!F1566:$M$2000,3,FALSE),"")</f>
        <v/>
      </c>
      <c r="G1565" s="164" t="str">
        <f>IF(E1565="謝金",VLOOKUP(E1565,支出入力表!F1566:$M$2000,4,FALSE),"")</f>
        <v/>
      </c>
      <c r="H1565" s="166" t="str">
        <f>IF(E1565="謝金",VLOOKUP(E1565,支出入力表!F1566:$M$2000,5,FALSE),"")</f>
        <v/>
      </c>
      <c r="I1565" s="167" t="str">
        <f>IF(E1565="謝金",VLOOKUP(E1565,支出入力表!F1566:$M$2000,6,FALSE),"")</f>
        <v/>
      </c>
      <c r="J1565" s="167" t="str">
        <f>IF(E1565="謝金",VLOOKUP(E1565,支出入力表!F1566:$M$2000,7,FALSE),"")</f>
        <v/>
      </c>
      <c r="K1565" s="168" t="str">
        <f>IF(E1565="謝金",VLOOKUP(E1565,支出入力表!F1566:$M$2000,8,FALSE),"")</f>
        <v/>
      </c>
    </row>
    <row r="1566" spans="2:11" x14ac:dyDescent="0.55000000000000004">
      <c r="B1566" s="178" t="str">
        <f>IF(E1566="謝金",支出入力表!A1567,"")</f>
        <v/>
      </c>
      <c r="C1566" s="164" t="str">
        <f>IF(E1566="謝金",支出入力表!C1567,"")</f>
        <v/>
      </c>
      <c r="D1566" s="165" t="str">
        <f>IF(支出入力表!E1567="謝金","謝金","")</f>
        <v/>
      </c>
      <c r="E1566" s="165" t="str">
        <f>IF(支出入力表!F1567="謝金","謝金","")</f>
        <v/>
      </c>
      <c r="F1566" s="164" t="str">
        <f>IF(E1566="謝金",VLOOKUP(E1566,支出入力表!F1567:$M$2000,3,FALSE),"")</f>
        <v/>
      </c>
      <c r="G1566" s="164" t="str">
        <f>IF(E1566="謝金",VLOOKUP(E1566,支出入力表!F1567:$M$2000,4,FALSE),"")</f>
        <v/>
      </c>
      <c r="H1566" s="166" t="str">
        <f>IF(E1566="謝金",VLOOKUP(E1566,支出入力表!F1567:$M$2000,5,FALSE),"")</f>
        <v/>
      </c>
      <c r="I1566" s="167" t="str">
        <f>IF(E1566="謝金",VLOOKUP(E1566,支出入力表!F1567:$M$2000,6,FALSE),"")</f>
        <v/>
      </c>
      <c r="J1566" s="167" t="str">
        <f>IF(E1566="謝金",VLOOKUP(E1566,支出入力表!F1567:$M$2000,7,FALSE),"")</f>
        <v/>
      </c>
      <c r="K1566" s="168" t="str">
        <f>IF(E1566="謝金",VLOOKUP(E1566,支出入力表!F1567:$M$2000,8,FALSE),"")</f>
        <v/>
      </c>
    </row>
    <row r="1567" spans="2:11" x14ac:dyDescent="0.55000000000000004">
      <c r="B1567" s="178" t="str">
        <f>IF(E1567="謝金",支出入力表!A1568,"")</f>
        <v/>
      </c>
      <c r="C1567" s="164" t="str">
        <f>IF(E1567="謝金",支出入力表!C1568,"")</f>
        <v/>
      </c>
      <c r="D1567" s="165" t="str">
        <f>IF(支出入力表!E1568="謝金","謝金","")</f>
        <v/>
      </c>
      <c r="E1567" s="165" t="str">
        <f>IF(支出入力表!F1568="謝金","謝金","")</f>
        <v/>
      </c>
      <c r="F1567" s="164" t="str">
        <f>IF(E1567="謝金",VLOOKUP(E1567,支出入力表!F1568:$M$2000,3,FALSE),"")</f>
        <v/>
      </c>
      <c r="G1567" s="164" t="str">
        <f>IF(E1567="謝金",VLOOKUP(E1567,支出入力表!F1568:$M$2000,4,FALSE),"")</f>
        <v/>
      </c>
      <c r="H1567" s="166" t="str">
        <f>IF(E1567="謝金",VLOOKUP(E1567,支出入力表!F1568:$M$2000,5,FALSE),"")</f>
        <v/>
      </c>
      <c r="I1567" s="167" t="str">
        <f>IF(E1567="謝金",VLOOKUP(E1567,支出入力表!F1568:$M$2000,6,FALSE),"")</f>
        <v/>
      </c>
      <c r="J1567" s="167" t="str">
        <f>IF(E1567="謝金",VLOOKUP(E1567,支出入力表!F1568:$M$2000,7,FALSE),"")</f>
        <v/>
      </c>
      <c r="K1567" s="168" t="str">
        <f>IF(E1567="謝金",VLOOKUP(E1567,支出入力表!F1568:$M$2000,8,FALSE),"")</f>
        <v/>
      </c>
    </row>
    <row r="1568" spans="2:11" x14ac:dyDescent="0.55000000000000004">
      <c r="B1568" s="178" t="str">
        <f>IF(E1568="謝金",支出入力表!A1569,"")</f>
        <v/>
      </c>
      <c r="C1568" s="164" t="str">
        <f>IF(E1568="謝金",支出入力表!C1569,"")</f>
        <v/>
      </c>
      <c r="D1568" s="165" t="str">
        <f>IF(支出入力表!E1569="謝金","謝金","")</f>
        <v/>
      </c>
      <c r="E1568" s="165" t="str">
        <f>IF(支出入力表!F1569="謝金","謝金","")</f>
        <v/>
      </c>
      <c r="F1568" s="164" t="str">
        <f>IF(E1568="謝金",VLOOKUP(E1568,支出入力表!F1569:$M$2000,3,FALSE),"")</f>
        <v/>
      </c>
      <c r="G1568" s="164" t="str">
        <f>IF(E1568="謝金",VLOOKUP(E1568,支出入力表!F1569:$M$2000,4,FALSE),"")</f>
        <v/>
      </c>
      <c r="H1568" s="166" t="str">
        <f>IF(E1568="謝金",VLOOKUP(E1568,支出入力表!F1569:$M$2000,5,FALSE),"")</f>
        <v/>
      </c>
      <c r="I1568" s="167" t="str">
        <f>IF(E1568="謝金",VLOOKUP(E1568,支出入力表!F1569:$M$2000,6,FALSE),"")</f>
        <v/>
      </c>
      <c r="J1568" s="167" t="str">
        <f>IF(E1568="謝金",VLOOKUP(E1568,支出入力表!F1569:$M$2000,7,FALSE),"")</f>
        <v/>
      </c>
      <c r="K1568" s="168" t="str">
        <f>IF(E1568="謝金",VLOOKUP(E1568,支出入力表!F1569:$M$2000,8,FALSE),"")</f>
        <v/>
      </c>
    </row>
    <row r="1569" spans="2:11" x14ac:dyDescent="0.55000000000000004">
      <c r="B1569" s="178" t="str">
        <f>IF(E1569="謝金",支出入力表!A1570,"")</f>
        <v/>
      </c>
      <c r="C1569" s="164" t="str">
        <f>IF(E1569="謝金",支出入力表!C1570,"")</f>
        <v/>
      </c>
      <c r="D1569" s="165" t="str">
        <f>IF(支出入力表!E1570="謝金","謝金","")</f>
        <v/>
      </c>
      <c r="E1569" s="165" t="str">
        <f>IF(支出入力表!F1570="謝金","謝金","")</f>
        <v/>
      </c>
      <c r="F1569" s="164" t="str">
        <f>IF(E1569="謝金",VLOOKUP(E1569,支出入力表!F1570:$M$2000,3,FALSE),"")</f>
        <v/>
      </c>
      <c r="G1569" s="164" t="str">
        <f>IF(E1569="謝金",VLOOKUP(E1569,支出入力表!F1570:$M$2000,4,FALSE),"")</f>
        <v/>
      </c>
      <c r="H1569" s="166" t="str">
        <f>IF(E1569="謝金",VLOOKUP(E1569,支出入力表!F1570:$M$2000,5,FALSE),"")</f>
        <v/>
      </c>
      <c r="I1569" s="167" t="str">
        <f>IF(E1569="謝金",VLOOKUP(E1569,支出入力表!F1570:$M$2000,6,FALSE),"")</f>
        <v/>
      </c>
      <c r="J1569" s="167" t="str">
        <f>IF(E1569="謝金",VLOOKUP(E1569,支出入力表!F1570:$M$2000,7,FALSE),"")</f>
        <v/>
      </c>
      <c r="K1569" s="168" t="str">
        <f>IF(E1569="謝金",VLOOKUP(E1569,支出入力表!F1570:$M$2000,8,FALSE),"")</f>
        <v/>
      </c>
    </row>
    <row r="1570" spans="2:11" x14ac:dyDescent="0.55000000000000004">
      <c r="B1570" s="178" t="str">
        <f>IF(E1570="謝金",支出入力表!A1571,"")</f>
        <v/>
      </c>
      <c r="C1570" s="164" t="str">
        <f>IF(E1570="謝金",支出入力表!C1571,"")</f>
        <v/>
      </c>
      <c r="D1570" s="165" t="str">
        <f>IF(支出入力表!E1571="謝金","謝金","")</f>
        <v/>
      </c>
      <c r="E1570" s="165" t="str">
        <f>IF(支出入力表!F1571="謝金","謝金","")</f>
        <v/>
      </c>
      <c r="F1570" s="164" t="str">
        <f>IF(E1570="謝金",VLOOKUP(E1570,支出入力表!F1571:$M$2000,3,FALSE),"")</f>
        <v/>
      </c>
      <c r="G1570" s="164" t="str">
        <f>IF(E1570="謝金",VLOOKUP(E1570,支出入力表!F1571:$M$2000,4,FALSE),"")</f>
        <v/>
      </c>
      <c r="H1570" s="166" t="str">
        <f>IF(E1570="謝金",VLOOKUP(E1570,支出入力表!F1571:$M$2000,5,FALSE),"")</f>
        <v/>
      </c>
      <c r="I1570" s="167" t="str">
        <f>IF(E1570="謝金",VLOOKUP(E1570,支出入力表!F1571:$M$2000,6,FALSE),"")</f>
        <v/>
      </c>
      <c r="J1570" s="167" t="str">
        <f>IF(E1570="謝金",VLOOKUP(E1570,支出入力表!F1571:$M$2000,7,FALSE),"")</f>
        <v/>
      </c>
      <c r="K1570" s="168" t="str">
        <f>IF(E1570="謝金",VLOOKUP(E1570,支出入力表!F1571:$M$2000,8,FALSE),"")</f>
        <v/>
      </c>
    </row>
    <row r="1571" spans="2:11" x14ac:dyDescent="0.55000000000000004">
      <c r="B1571" s="178" t="str">
        <f>IF(E1571="謝金",支出入力表!A1572,"")</f>
        <v/>
      </c>
      <c r="C1571" s="164" t="str">
        <f>IF(E1571="謝金",支出入力表!C1572,"")</f>
        <v/>
      </c>
      <c r="D1571" s="165" t="str">
        <f>IF(支出入力表!E1572="謝金","謝金","")</f>
        <v/>
      </c>
      <c r="E1571" s="165" t="str">
        <f>IF(支出入力表!F1572="謝金","謝金","")</f>
        <v/>
      </c>
      <c r="F1571" s="164" t="str">
        <f>IF(E1571="謝金",VLOOKUP(E1571,支出入力表!F1572:$M$2000,3,FALSE),"")</f>
        <v/>
      </c>
      <c r="G1571" s="164" t="str">
        <f>IF(E1571="謝金",VLOOKUP(E1571,支出入力表!F1572:$M$2000,4,FALSE),"")</f>
        <v/>
      </c>
      <c r="H1571" s="166" t="str">
        <f>IF(E1571="謝金",VLOOKUP(E1571,支出入力表!F1572:$M$2000,5,FALSE),"")</f>
        <v/>
      </c>
      <c r="I1571" s="167" t="str">
        <f>IF(E1571="謝金",VLOOKUP(E1571,支出入力表!F1572:$M$2000,6,FALSE),"")</f>
        <v/>
      </c>
      <c r="J1571" s="167" t="str">
        <f>IF(E1571="謝金",VLOOKUP(E1571,支出入力表!F1572:$M$2000,7,FALSE),"")</f>
        <v/>
      </c>
      <c r="K1571" s="168" t="str">
        <f>IF(E1571="謝金",VLOOKUP(E1571,支出入力表!F1572:$M$2000,8,FALSE),"")</f>
        <v/>
      </c>
    </row>
    <row r="1572" spans="2:11" x14ac:dyDescent="0.55000000000000004">
      <c r="B1572" s="178" t="str">
        <f>IF(E1572="謝金",支出入力表!A1573,"")</f>
        <v/>
      </c>
      <c r="C1572" s="164" t="str">
        <f>IF(E1572="謝金",支出入力表!C1573,"")</f>
        <v/>
      </c>
      <c r="D1572" s="165" t="str">
        <f>IF(支出入力表!E1573="謝金","謝金","")</f>
        <v/>
      </c>
      <c r="E1572" s="165" t="str">
        <f>IF(支出入力表!F1573="謝金","謝金","")</f>
        <v/>
      </c>
      <c r="F1572" s="164" t="str">
        <f>IF(E1572="謝金",VLOOKUP(E1572,支出入力表!F1573:$M$2000,3,FALSE),"")</f>
        <v/>
      </c>
      <c r="G1572" s="164" t="str">
        <f>IF(E1572="謝金",VLOOKUP(E1572,支出入力表!F1573:$M$2000,4,FALSE),"")</f>
        <v/>
      </c>
      <c r="H1572" s="166" t="str">
        <f>IF(E1572="謝金",VLOOKUP(E1572,支出入力表!F1573:$M$2000,5,FALSE),"")</f>
        <v/>
      </c>
      <c r="I1572" s="167" t="str">
        <f>IF(E1572="謝金",VLOOKUP(E1572,支出入力表!F1573:$M$2000,6,FALSE),"")</f>
        <v/>
      </c>
      <c r="J1572" s="167" t="str">
        <f>IF(E1572="謝金",VLOOKUP(E1572,支出入力表!F1573:$M$2000,7,FALSE),"")</f>
        <v/>
      </c>
      <c r="K1572" s="168" t="str">
        <f>IF(E1572="謝金",VLOOKUP(E1572,支出入力表!F1573:$M$2000,8,FALSE),"")</f>
        <v/>
      </c>
    </row>
    <row r="1573" spans="2:11" x14ac:dyDescent="0.55000000000000004">
      <c r="B1573" s="178" t="str">
        <f>IF(E1573="謝金",支出入力表!A1574,"")</f>
        <v/>
      </c>
      <c r="C1573" s="164" t="str">
        <f>IF(E1573="謝金",支出入力表!C1574,"")</f>
        <v/>
      </c>
      <c r="D1573" s="165" t="str">
        <f>IF(支出入力表!E1574="謝金","謝金","")</f>
        <v/>
      </c>
      <c r="E1573" s="165" t="str">
        <f>IF(支出入力表!F1574="謝金","謝金","")</f>
        <v/>
      </c>
      <c r="F1573" s="164" t="str">
        <f>IF(E1573="謝金",VLOOKUP(E1573,支出入力表!F1574:$M$2000,3,FALSE),"")</f>
        <v/>
      </c>
      <c r="G1573" s="164" t="str">
        <f>IF(E1573="謝金",VLOOKUP(E1573,支出入力表!F1574:$M$2000,4,FALSE),"")</f>
        <v/>
      </c>
      <c r="H1573" s="166" t="str">
        <f>IF(E1573="謝金",VLOOKUP(E1573,支出入力表!F1574:$M$2000,5,FALSE),"")</f>
        <v/>
      </c>
      <c r="I1573" s="167" t="str">
        <f>IF(E1573="謝金",VLOOKUP(E1573,支出入力表!F1574:$M$2000,6,FALSE),"")</f>
        <v/>
      </c>
      <c r="J1573" s="167" t="str">
        <f>IF(E1573="謝金",VLOOKUP(E1573,支出入力表!F1574:$M$2000,7,FALSE),"")</f>
        <v/>
      </c>
      <c r="K1573" s="168" t="str">
        <f>IF(E1573="謝金",VLOOKUP(E1573,支出入力表!F1574:$M$2000,8,FALSE),"")</f>
        <v/>
      </c>
    </row>
    <row r="1574" spans="2:11" x14ac:dyDescent="0.55000000000000004">
      <c r="B1574" s="178" t="str">
        <f>IF(E1574="謝金",支出入力表!A1575,"")</f>
        <v/>
      </c>
      <c r="C1574" s="164" t="str">
        <f>IF(E1574="謝金",支出入力表!C1575,"")</f>
        <v/>
      </c>
      <c r="D1574" s="165" t="str">
        <f>IF(支出入力表!E1575="謝金","謝金","")</f>
        <v/>
      </c>
      <c r="E1574" s="165" t="str">
        <f>IF(支出入力表!F1575="謝金","謝金","")</f>
        <v/>
      </c>
      <c r="F1574" s="164" t="str">
        <f>IF(E1574="謝金",VLOOKUP(E1574,支出入力表!F1575:$M$2000,3,FALSE),"")</f>
        <v/>
      </c>
      <c r="G1574" s="164" t="str">
        <f>IF(E1574="謝金",VLOOKUP(E1574,支出入力表!F1575:$M$2000,4,FALSE),"")</f>
        <v/>
      </c>
      <c r="H1574" s="166" t="str">
        <f>IF(E1574="謝金",VLOOKUP(E1574,支出入力表!F1575:$M$2000,5,FALSE),"")</f>
        <v/>
      </c>
      <c r="I1574" s="167" t="str">
        <f>IF(E1574="謝金",VLOOKUP(E1574,支出入力表!F1575:$M$2000,6,FALSE),"")</f>
        <v/>
      </c>
      <c r="J1574" s="167" t="str">
        <f>IF(E1574="謝金",VLOOKUP(E1574,支出入力表!F1575:$M$2000,7,FALSE),"")</f>
        <v/>
      </c>
      <c r="K1574" s="168" t="str">
        <f>IF(E1574="謝金",VLOOKUP(E1574,支出入力表!F1575:$M$2000,8,FALSE),"")</f>
        <v/>
      </c>
    </row>
    <row r="1575" spans="2:11" x14ac:dyDescent="0.55000000000000004">
      <c r="B1575" s="178" t="str">
        <f>IF(E1575="謝金",支出入力表!A1576,"")</f>
        <v/>
      </c>
      <c r="C1575" s="164" t="str">
        <f>IF(E1575="謝金",支出入力表!C1576,"")</f>
        <v/>
      </c>
      <c r="D1575" s="165" t="str">
        <f>IF(支出入力表!E1576="謝金","謝金","")</f>
        <v/>
      </c>
      <c r="E1575" s="165" t="str">
        <f>IF(支出入力表!F1576="謝金","謝金","")</f>
        <v/>
      </c>
      <c r="F1575" s="164" t="str">
        <f>IF(E1575="謝金",VLOOKUP(E1575,支出入力表!F1576:$M$2000,3,FALSE),"")</f>
        <v/>
      </c>
      <c r="G1575" s="164" t="str">
        <f>IF(E1575="謝金",VLOOKUP(E1575,支出入力表!F1576:$M$2000,4,FALSE),"")</f>
        <v/>
      </c>
      <c r="H1575" s="166" t="str">
        <f>IF(E1575="謝金",VLOOKUP(E1575,支出入力表!F1576:$M$2000,5,FALSE),"")</f>
        <v/>
      </c>
      <c r="I1575" s="167" t="str">
        <f>IF(E1575="謝金",VLOOKUP(E1575,支出入力表!F1576:$M$2000,6,FALSE),"")</f>
        <v/>
      </c>
      <c r="J1575" s="167" t="str">
        <f>IF(E1575="謝金",VLOOKUP(E1575,支出入力表!F1576:$M$2000,7,FALSE),"")</f>
        <v/>
      </c>
      <c r="K1575" s="168" t="str">
        <f>IF(E1575="謝金",VLOOKUP(E1575,支出入力表!F1576:$M$2000,8,FALSE),"")</f>
        <v/>
      </c>
    </row>
    <row r="1576" spans="2:11" x14ac:dyDescent="0.55000000000000004">
      <c r="B1576" s="178" t="str">
        <f>IF(E1576="謝金",支出入力表!A1577,"")</f>
        <v/>
      </c>
      <c r="C1576" s="164" t="str">
        <f>IF(E1576="謝金",支出入力表!C1577,"")</f>
        <v/>
      </c>
      <c r="D1576" s="165" t="str">
        <f>IF(支出入力表!E1577="謝金","謝金","")</f>
        <v/>
      </c>
      <c r="E1576" s="165" t="str">
        <f>IF(支出入力表!F1577="謝金","謝金","")</f>
        <v/>
      </c>
      <c r="F1576" s="164" t="str">
        <f>IF(E1576="謝金",VLOOKUP(E1576,支出入力表!F1577:$M$2000,3,FALSE),"")</f>
        <v/>
      </c>
      <c r="G1576" s="164" t="str">
        <f>IF(E1576="謝金",VLOOKUP(E1576,支出入力表!F1577:$M$2000,4,FALSE),"")</f>
        <v/>
      </c>
      <c r="H1576" s="166" t="str">
        <f>IF(E1576="謝金",VLOOKUP(E1576,支出入力表!F1577:$M$2000,5,FALSE),"")</f>
        <v/>
      </c>
      <c r="I1576" s="167" t="str">
        <f>IF(E1576="謝金",VLOOKUP(E1576,支出入力表!F1577:$M$2000,6,FALSE),"")</f>
        <v/>
      </c>
      <c r="J1576" s="167" t="str">
        <f>IF(E1576="謝金",VLOOKUP(E1576,支出入力表!F1577:$M$2000,7,FALSE),"")</f>
        <v/>
      </c>
      <c r="K1576" s="168" t="str">
        <f>IF(E1576="謝金",VLOOKUP(E1576,支出入力表!F1577:$M$2000,8,FALSE),"")</f>
        <v/>
      </c>
    </row>
    <row r="1577" spans="2:11" x14ac:dyDescent="0.55000000000000004">
      <c r="B1577" s="178" t="str">
        <f>IF(E1577="謝金",支出入力表!A1578,"")</f>
        <v/>
      </c>
      <c r="C1577" s="164" t="str">
        <f>IF(E1577="謝金",支出入力表!C1578,"")</f>
        <v/>
      </c>
      <c r="D1577" s="165" t="str">
        <f>IF(支出入力表!E1578="謝金","謝金","")</f>
        <v/>
      </c>
      <c r="E1577" s="165" t="str">
        <f>IF(支出入力表!F1578="謝金","謝金","")</f>
        <v/>
      </c>
      <c r="F1577" s="164" t="str">
        <f>IF(E1577="謝金",VLOOKUP(E1577,支出入力表!F1578:$M$2000,3,FALSE),"")</f>
        <v/>
      </c>
      <c r="G1577" s="164" t="str">
        <f>IF(E1577="謝金",VLOOKUP(E1577,支出入力表!F1578:$M$2000,4,FALSE),"")</f>
        <v/>
      </c>
      <c r="H1577" s="166" t="str">
        <f>IF(E1577="謝金",VLOOKUP(E1577,支出入力表!F1578:$M$2000,5,FALSE),"")</f>
        <v/>
      </c>
      <c r="I1577" s="167" t="str">
        <f>IF(E1577="謝金",VLOOKUP(E1577,支出入力表!F1578:$M$2000,6,FALSE),"")</f>
        <v/>
      </c>
      <c r="J1577" s="167" t="str">
        <f>IF(E1577="謝金",VLOOKUP(E1577,支出入力表!F1578:$M$2000,7,FALSE),"")</f>
        <v/>
      </c>
      <c r="K1577" s="168" t="str">
        <f>IF(E1577="謝金",VLOOKUP(E1577,支出入力表!F1578:$M$2000,8,FALSE),"")</f>
        <v/>
      </c>
    </row>
    <row r="1578" spans="2:11" x14ac:dyDescent="0.55000000000000004">
      <c r="B1578" s="178" t="str">
        <f>IF(E1578="謝金",支出入力表!A1579,"")</f>
        <v/>
      </c>
      <c r="C1578" s="164" t="str">
        <f>IF(E1578="謝金",支出入力表!C1579,"")</f>
        <v/>
      </c>
      <c r="D1578" s="165" t="str">
        <f>IF(支出入力表!E1579="謝金","謝金","")</f>
        <v/>
      </c>
      <c r="E1578" s="165" t="str">
        <f>IF(支出入力表!F1579="謝金","謝金","")</f>
        <v/>
      </c>
      <c r="F1578" s="164" t="str">
        <f>IF(E1578="謝金",VLOOKUP(E1578,支出入力表!F1579:$M$2000,3,FALSE),"")</f>
        <v/>
      </c>
      <c r="G1578" s="164" t="str">
        <f>IF(E1578="謝金",VLOOKUP(E1578,支出入力表!F1579:$M$2000,4,FALSE),"")</f>
        <v/>
      </c>
      <c r="H1578" s="166" t="str">
        <f>IF(E1578="謝金",VLOOKUP(E1578,支出入力表!F1579:$M$2000,5,FALSE),"")</f>
        <v/>
      </c>
      <c r="I1578" s="167" t="str">
        <f>IF(E1578="謝金",VLOOKUP(E1578,支出入力表!F1579:$M$2000,6,FALSE),"")</f>
        <v/>
      </c>
      <c r="J1578" s="167" t="str">
        <f>IF(E1578="謝金",VLOOKUP(E1578,支出入力表!F1579:$M$2000,7,FALSE),"")</f>
        <v/>
      </c>
      <c r="K1578" s="168" t="str">
        <f>IF(E1578="謝金",VLOOKUP(E1578,支出入力表!F1579:$M$2000,8,FALSE),"")</f>
        <v/>
      </c>
    </row>
    <row r="1579" spans="2:11" x14ac:dyDescent="0.55000000000000004">
      <c r="B1579" s="178" t="str">
        <f>IF(E1579="謝金",支出入力表!A1580,"")</f>
        <v/>
      </c>
      <c r="C1579" s="164" t="str">
        <f>IF(E1579="謝金",支出入力表!C1580,"")</f>
        <v/>
      </c>
      <c r="D1579" s="165" t="str">
        <f>IF(支出入力表!E1580="謝金","謝金","")</f>
        <v/>
      </c>
      <c r="E1579" s="165" t="str">
        <f>IF(支出入力表!F1580="謝金","謝金","")</f>
        <v/>
      </c>
      <c r="F1579" s="164" t="str">
        <f>IF(E1579="謝金",VLOOKUP(E1579,支出入力表!F1580:$M$2000,3,FALSE),"")</f>
        <v/>
      </c>
      <c r="G1579" s="164" t="str">
        <f>IF(E1579="謝金",VLOOKUP(E1579,支出入力表!F1580:$M$2000,4,FALSE),"")</f>
        <v/>
      </c>
      <c r="H1579" s="166" t="str">
        <f>IF(E1579="謝金",VLOOKUP(E1579,支出入力表!F1580:$M$2000,5,FALSE),"")</f>
        <v/>
      </c>
      <c r="I1579" s="167" t="str">
        <f>IF(E1579="謝金",VLOOKUP(E1579,支出入力表!F1580:$M$2000,6,FALSE),"")</f>
        <v/>
      </c>
      <c r="J1579" s="167" t="str">
        <f>IF(E1579="謝金",VLOOKUP(E1579,支出入力表!F1580:$M$2000,7,FALSE),"")</f>
        <v/>
      </c>
      <c r="K1579" s="168" t="str">
        <f>IF(E1579="謝金",VLOOKUP(E1579,支出入力表!F1580:$M$2000,8,FALSE),"")</f>
        <v/>
      </c>
    </row>
    <row r="1580" spans="2:11" x14ac:dyDescent="0.55000000000000004">
      <c r="B1580" s="178" t="str">
        <f>IF(E1580="謝金",支出入力表!A1581,"")</f>
        <v/>
      </c>
      <c r="C1580" s="164" t="str">
        <f>IF(E1580="謝金",支出入力表!C1581,"")</f>
        <v/>
      </c>
      <c r="D1580" s="165" t="str">
        <f>IF(支出入力表!E1581="謝金","謝金","")</f>
        <v/>
      </c>
      <c r="E1580" s="165" t="str">
        <f>IF(支出入力表!F1581="謝金","謝金","")</f>
        <v/>
      </c>
      <c r="F1580" s="164" t="str">
        <f>IF(E1580="謝金",VLOOKUP(E1580,支出入力表!F1581:$M$2000,3,FALSE),"")</f>
        <v/>
      </c>
      <c r="G1580" s="164" t="str">
        <f>IF(E1580="謝金",VLOOKUP(E1580,支出入力表!F1581:$M$2000,4,FALSE),"")</f>
        <v/>
      </c>
      <c r="H1580" s="166" t="str">
        <f>IF(E1580="謝金",VLOOKUP(E1580,支出入力表!F1581:$M$2000,5,FALSE),"")</f>
        <v/>
      </c>
      <c r="I1580" s="167" t="str">
        <f>IF(E1580="謝金",VLOOKUP(E1580,支出入力表!F1581:$M$2000,6,FALSE),"")</f>
        <v/>
      </c>
      <c r="J1580" s="167" t="str">
        <f>IF(E1580="謝金",VLOOKUP(E1580,支出入力表!F1581:$M$2000,7,FALSE),"")</f>
        <v/>
      </c>
      <c r="K1580" s="168" t="str">
        <f>IF(E1580="謝金",VLOOKUP(E1580,支出入力表!F1581:$M$2000,8,FALSE),"")</f>
        <v/>
      </c>
    </row>
    <row r="1581" spans="2:11" x14ac:dyDescent="0.55000000000000004">
      <c r="B1581" s="178" t="str">
        <f>IF(E1581="謝金",支出入力表!A1582,"")</f>
        <v/>
      </c>
      <c r="C1581" s="164" t="str">
        <f>IF(E1581="謝金",支出入力表!C1582,"")</f>
        <v/>
      </c>
      <c r="D1581" s="165" t="str">
        <f>IF(支出入力表!E1582="謝金","謝金","")</f>
        <v/>
      </c>
      <c r="E1581" s="165" t="str">
        <f>IF(支出入力表!F1582="謝金","謝金","")</f>
        <v/>
      </c>
      <c r="F1581" s="164" t="str">
        <f>IF(E1581="謝金",VLOOKUP(E1581,支出入力表!F1582:$M$2000,3,FALSE),"")</f>
        <v/>
      </c>
      <c r="G1581" s="164" t="str">
        <f>IF(E1581="謝金",VLOOKUP(E1581,支出入力表!F1582:$M$2000,4,FALSE),"")</f>
        <v/>
      </c>
      <c r="H1581" s="166" t="str">
        <f>IF(E1581="謝金",VLOOKUP(E1581,支出入力表!F1582:$M$2000,5,FALSE),"")</f>
        <v/>
      </c>
      <c r="I1581" s="167" t="str">
        <f>IF(E1581="謝金",VLOOKUP(E1581,支出入力表!F1582:$M$2000,6,FALSE),"")</f>
        <v/>
      </c>
      <c r="J1581" s="167" t="str">
        <f>IF(E1581="謝金",VLOOKUP(E1581,支出入力表!F1582:$M$2000,7,FALSE),"")</f>
        <v/>
      </c>
      <c r="K1581" s="168" t="str">
        <f>IF(E1581="謝金",VLOOKUP(E1581,支出入力表!F1582:$M$2000,8,FALSE),"")</f>
        <v/>
      </c>
    </row>
    <row r="1582" spans="2:11" x14ac:dyDescent="0.55000000000000004">
      <c r="B1582" s="178" t="str">
        <f>IF(E1582="謝金",支出入力表!A1583,"")</f>
        <v/>
      </c>
      <c r="C1582" s="164" t="str">
        <f>IF(E1582="謝金",支出入力表!C1583,"")</f>
        <v/>
      </c>
      <c r="D1582" s="165" t="str">
        <f>IF(支出入力表!E1583="謝金","謝金","")</f>
        <v/>
      </c>
      <c r="E1582" s="165" t="str">
        <f>IF(支出入力表!F1583="謝金","謝金","")</f>
        <v/>
      </c>
      <c r="F1582" s="164" t="str">
        <f>IF(E1582="謝金",VLOOKUP(E1582,支出入力表!F1583:$M$2000,3,FALSE),"")</f>
        <v/>
      </c>
      <c r="G1582" s="164" t="str">
        <f>IF(E1582="謝金",VLOOKUP(E1582,支出入力表!F1583:$M$2000,4,FALSE),"")</f>
        <v/>
      </c>
      <c r="H1582" s="166" t="str">
        <f>IF(E1582="謝金",VLOOKUP(E1582,支出入力表!F1583:$M$2000,5,FALSE),"")</f>
        <v/>
      </c>
      <c r="I1582" s="167" t="str">
        <f>IF(E1582="謝金",VLOOKUP(E1582,支出入力表!F1583:$M$2000,6,FALSE),"")</f>
        <v/>
      </c>
      <c r="J1582" s="167" t="str">
        <f>IF(E1582="謝金",VLOOKUP(E1582,支出入力表!F1583:$M$2000,7,FALSE),"")</f>
        <v/>
      </c>
      <c r="K1582" s="168" t="str">
        <f>IF(E1582="謝金",VLOOKUP(E1582,支出入力表!F1583:$M$2000,8,FALSE),"")</f>
        <v/>
      </c>
    </row>
    <row r="1583" spans="2:11" x14ac:dyDescent="0.55000000000000004">
      <c r="B1583" s="178" t="str">
        <f>IF(E1583="謝金",支出入力表!A1584,"")</f>
        <v/>
      </c>
      <c r="C1583" s="164" t="str">
        <f>IF(E1583="謝金",支出入力表!C1584,"")</f>
        <v/>
      </c>
      <c r="D1583" s="165" t="str">
        <f>IF(支出入力表!E1584="謝金","謝金","")</f>
        <v/>
      </c>
      <c r="E1583" s="165" t="str">
        <f>IF(支出入力表!F1584="謝金","謝金","")</f>
        <v/>
      </c>
      <c r="F1583" s="164" t="str">
        <f>IF(E1583="謝金",VLOOKUP(E1583,支出入力表!F1584:$M$2000,3,FALSE),"")</f>
        <v/>
      </c>
      <c r="G1583" s="164" t="str">
        <f>IF(E1583="謝金",VLOOKUP(E1583,支出入力表!F1584:$M$2000,4,FALSE),"")</f>
        <v/>
      </c>
      <c r="H1583" s="166" t="str">
        <f>IF(E1583="謝金",VLOOKUP(E1583,支出入力表!F1584:$M$2000,5,FALSE),"")</f>
        <v/>
      </c>
      <c r="I1583" s="167" t="str">
        <f>IF(E1583="謝金",VLOOKUP(E1583,支出入力表!F1584:$M$2000,6,FALSE),"")</f>
        <v/>
      </c>
      <c r="J1583" s="167" t="str">
        <f>IF(E1583="謝金",VLOOKUP(E1583,支出入力表!F1584:$M$2000,7,FALSE),"")</f>
        <v/>
      </c>
      <c r="K1583" s="168" t="str">
        <f>IF(E1583="謝金",VLOOKUP(E1583,支出入力表!F1584:$M$2000,8,FALSE),"")</f>
        <v/>
      </c>
    </row>
    <row r="1584" spans="2:11" x14ac:dyDescent="0.55000000000000004">
      <c r="B1584" s="178" t="str">
        <f>IF(E1584="謝金",支出入力表!A1585,"")</f>
        <v/>
      </c>
      <c r="C1584" s="164" t="str">
        <f>IF(E1584="謝金",支出入力表!C1585,"")</f>
        <v/>
      </c>
      <c r="D1584" s="165" t="str">
        <f>IF(支出入力表!E1585="謝金","謝金","")</f>
        <v/>
      </c>
      <c r="E1584" s="165" t="str">
        <f>IF(支出入力表!F1585="謝金","謝金","")</f>
        <v/>
      </c>
      <c r="F1584" s="164" t="str">
        <f>IF(E1584="謝金",VLOOKUP(E1584,支出入力表!F1585:$M$2000,3,FALSE),"")</f>
        <v/>
      </c>
      <c r="G1584" s="164" t="str">
        <f>IF(E1584="謝金",VLOOKUP(E1584,支出入力表!F1585:$M$2000,4,FALSE),"")</f>
        <v/>
      </c>
      <c r="H1584" s="166" t="str">
        <f>IF(E1584="謝金",VLOOKUP(E1584,支出入力表!F1585:$M$2000,5,FALSE),"")</f>
        <v/>
      </c>
      <c r="I1584" s="167" t="str">
        <f>IF(E1584="謝金",VLOOKUP(E1584,支出入力表!F1585:$M$2000,6,FALSE),"")</f>
        <v/>
      </c>
      <c r="J1584" s="167" t="str">
        <f>IF(E1584="謝金",VLOOKUP(E1584,支出入力表!F1585:$M$2000,7,FALSE),"")</f>
        <v/>
      </c>
      <c r="K1584" s="168" t="str">
        <f>IF(E1584="謝金",VLOOKUP(E1584,支出入力表!F1585:$M$2000,8,FALSE),"")</f>
        <v/>
      </c>
    </row>
    <row r="1585" spans="2:11" x14ac:dyDescent="0.55000000000000004">
      <c r="B1585" s="178" t="str">
        <f>IF(E1585="謝金",支出入力表!A1586,"")</f>
        <v/>
      </c>
      <c r="C1585" s="164" t="str">
        <f>IF(E1585="謝金",支出入力表!C1586,"")</f>
        <v/>
      </c>
      <c r="D1585" s="165" t="str">
        <f>IF(支出入力表!E1586="謝金","謝金","")</f>
        <v/>
      </c>
      <c r="E1585" s="165" t="str">
        <f>IF(支出入力表!F1586="謝金","謝金","")</f>
        <v/>
      </c>
      <c r="F1585" s="164" t="str">
        <f>IF(E1585="謝金",VLOOKUP(E1585,支出入力表!F1586:$M$2000,3,FALSE),"")</f>
        <v/>
      </c>
      <c r="G1585" s="164" t="str">
        <f>IF(E1585="謝金",VLOOKUP(E1585,支出入力表!F1586:$M$2000,4,FALSE),"")</f>
        <v/>
      </c>
      <c r="H1585" s="166" t="str">
        <f>IF(E1585="謝金",VLOOKUP(E1585,支出入力表!F1586:$M$2000,5,FALSE),"")</f>
        <v/>
      </c>
      <c r="I1585" s="167" t="str">
        <f>IF(E1585="謝金",VLOOKUP(E1585,支出入力表!F1586:$M$2000,6,FALSE),"")</f>
        <v/>
      </c>
      <c r="J1585" s="167" t="str">
        <f>IF(E1585="謝金",VLOOKUP(E1585,支出入力表!F1586:$M$2000,7,FALSE),"")</f>
        <v/>
      </c>
      <c r="K1585" s="168" t="str">
        <f>IF(E1585="謝金",VLOOKUP(E1585,支出入力表!F1586:$M$2000,8,FALSE),"")</f>
        <v/>
      </c>
    </row>
    <row r="1586" spans="2:11" x14ac:dyDescent="0.55000000000000004">
      <c r="B1586" s="178" t="str">
        <f>IF(E1586="謝金",支出入力表!A1587,"")</f>
        <v/>
      </c>
      <c r="C1586" s="164" t="str">
        <f>IF(E1586="謝金",支出入力表!C1587,"")</f>
        <v/>
      </c>
      <c r="D1586" s="165" t="str">
        <f>IF(支出入力表!E1587="謝金","謝金","")</f>
        <v/>
      </c>
      <c r="E1586" s="165" t="str">
        <f>IF(支出入力表!F1587="謝金","謝金","")</f>
        <v/>
      </c>
      <c r="F1586" s="164" t="str">
        <f>IF(E1586="謝金",VLOOKUP(E1586,支出入力表!F1587:$M$2000,3,FALSE),"")</f>
        <v/>
      </c>
      <c r="G1586" s="164" t="str">
        <f>IF(E1586="謝金",VLOOKUP(E1586,支出入力表!F1587:$M$2000,4,FALSE),"")</f>
        <v/>
      </c>
      <c r="H1586" s="166" t="str">
        <f>IF(E1586="謝金",VLOOKUP(E1586,支出入力表!F1587:$M$2000,5,FALSE),"")</f>
        <v/>
      </c>
      <c r="I1586" s="167" t="str">
        <f>IF(E1586="謝金",VLOOKUP(E1586,支出入力表!F1587:$M$2000,6,FALSE),"")</f>
        <v/>
      </c>
      <c r="J1586" s="167" t="str">
        <f>IF(E1586="謝金",VLOOKUP(E1586,支出入力表!F1587:$M$2000,7,FALSE),"")</f>
        <v/>
      </c>
      <c r="K1586" s="168" t="str">
        <f>IF(E1586="謝金",VLOOKUP(E1586,支出入力表!F1587:$M$2000,8,FALSE),"")</f>
        <v/>
      </c>
    </row>
    <row r="1587" spans="2:11" x14ac:dyDescent="0.55000000000000004">
      <c r="B1587" s="178" t="str">
        <f>IF(E1587="謝金",支出入力表!A1588,"")</f>
        <v/>
      </c>
      <c r="C1587" s="164" t="str">
        <f>IF(E1587="謝金",支出入力表!C1588,"")</f>
        <v/>
      </c>
      <c r="D1587" s="165" t="str">
        <f>IF(支出入力表!E1588="謝金","謝金","")</f>
        <v/>
      </c>
      <c r="E1587" s="165" t="str">
        <f>IF(支出入力表!F1588="謝金","謝金","")</f>
        <v/>
      </c>
      <c r="F1587" s="164" t="str">
        <f>IF(E1587="謝金",VLOOKUP(E1587,支出入力表!F1588:$M$2000,3,FALSE),"")</f>
        <v/>
      </c>
      <c r="G1587" s="164" t="str">
        <f>IF(E1587="謝金",VLOOKUP(E1587,支出入力表!F1588:$M$2000,4,FALSE),"")</f>
        <v/>
      </c>
      <c r="H1587" s="166" t="str">
        <f>IF(E1587="謝金",VLOOKUP(E1587,支出入力表!F1588:$M$2000,5,FALSE),"")</f>
        <v/>
      </c>
      <c r="I1587" s="167" t="str">
        <f>IF(E1587="謝金",VLOOKUP(E1587,支出入力表!F1588:$M$2000,6,FALSE),"")</f>
        <v/>
      </c>
      <c r="J1587" s="167" t="str">
        <f>IF(E1587="謝金",VLOOKUP(E1587,支出入力表!F1588:$M$2000,7,FALSE),"")</f>
        <v/>
      </c>
      <c r="K1587" s="168" t="str">
        <f>IF(E1587="謝金",VLOOKUP(E1587,支出入力表!F1588:$M$2000,8,FALSE),"")</f>
        <v/>
      </c>
    </row>
    <row r="1588" spans="2:11" x14ac:dyDescent="0.55000000000000004">
      <c r="B1588" s="178" t="str">
        <f>IF(E1588="謝金",支出入力表!A1589,"")</f>
        <v/>
      </c>
      <c r="C1588" s="164" t="str">
        <f>IF(E1588="謝金",支出入力表!C1589,"")</f>
        <v/>
      </c>
      <c r="D1588" s="165" t="str">
        <f>IF(支出入力表!E1589="謝金","謝金","")</f>
        <v/>
      </c>
      <c r="E1588" s="165" t="str">
        <f>IF(支出入力表!F1589="謝金","謝金","")</f>
        <v/>
      </c>
      <c r="F1588" s="164" t="str">
        <f>IF(E1588="謝金",VLOOKUP(E1588,支出入力表!F1589:$M$2000,3,FALSE),"")</f>
        <v/>
      </c>
      <c r="G1588" s="164" t="str">
        <f>IF(E1588="謝金",VLOOKUP(E1588,支出入力表!F1589:$M$2000,4,FALSE),"")</f>
        <v/>
      </c>
      <c r="H1588" s="166" t="str">
        <f>IF(E1588="謝金",VLOOKUP(E1588,支出入力表!F1589:$M$2000,5,FALSE),"")</f>
        <v/>
      </c>
      <c r="I1588" s="167" t="str">
        <f>IF(E1588="謝金",VLOOKUP(E1588,支出入力表!F1589:$M$2000,6,FALSE),"")</f>
        <v/>
      </c>
      <c r="J1588" s="167" t="str">
        <f>IF(E1588="謝金",VLOOKUP(E1588,支出入力表!F1589:$M$2000,7,FALSE),"")</f>
        <v/>
      </c>
      <c r="K1588" s="168" t="str">
        <f>IF(E1588="謝金",VLOOKUP(E1588,支出入力表!F1589:$M$2000,8,FALSE),"")</f>
        <v/>
      </c>
    </row>
    <row r="1589" spans="2:11" x14ac:dyDescent="0.55000000000000004">
      <c r="B1589" s="178" t="str">
        <f>IF(E1589="謝金",支出入力表!A1590,"")</f>
        <v/>
      </c>
      <c r="C1589" s="164" t="str">
        <f>IF(E1589="謝金",支出入力表!C1590,"")</f>
        <v/>
      </c>
      <c r="D1589" s="165" t="str">
        <f>IF(支出入力表!E1590="謝金","謝金","")</f>
        <v/>
      </c>
      <c r="E1589" s="165" t="str">
        <f>IF(支出入力表!F1590="謝金","謝金","")</f>
        <v/>
      </c>
      <c r="F1589" s="164" t="str">
        <f>IF(E1589="謝金",VLOOKUP(E1589,支出入力表!F1590:$M$2000,3,FALSE),"")</f>
        <v/>
      </c>
      <c r="G1589" s="164" t="str">
        <f>IF(E1589="謝金",VLOOKUP(E1589,支出入力表!F1590:$M$2000,4,FALSE),"")</f>
        <v/>
      </c>
      <c r="H1589" s="166" t="str">
        <f>IF(E1589="謝金",VLOOKUP(E1589,支出入力表!F1590:$M$2000,5,FALSE),"")</f>
        <v/>
      </c>
      <c r="I1589" s="167" t="str">
        <f>IF(E1589="謝金",VLOOKUP(E1589,支出入力表!F1590:$M$2000,6,FALSE),"")</f>
        <v/>
      </c>
      <c r="J1589" s="167" t="str">
        <f>IF(E1589="謝金",VLOOKUP(E1589,支出入力表!F1590:$M$2000,7,FALSE),"")</f>
        <v/>
      </c>
      <c r="K1589" s="168" t="str">
        <f>IF(E1589="謝金",VLOOKUP(E1589,支出入力表!F1590:$M$2000,8,FALSE),"")</f>
        <v/>
      </c>
    </row>
    <row r="1590" spans="2:11" x14ac:dyDescent="0.55000000000000004">
      <c r="B1590" s="178" t="str">
        <f>IF(E1590="謝金",支出入力表!A1591,"")</f>
        <v/>
      </c>
      <c r="C1590" s="164" t="str">
        <f>IF(E1590="謝金",支出入力表!C1591,"")</f>
        <v/>
      </c>
      <c r="D1590" s="165" t="str">
        <f>IF(支出入力表!E1591="謝金","謝金","")</f>
        <v/>
      </c>
      <c r="E1590" s="165" t="str">
        <f>IF(支出入力表!F1591="謝金","謝金","")</f>
        <v/>
      </c>
      <c r="F1590" s="164" t="str">
        <f>IF(E1590="謝金",VLOOKUP(E1590,支出入力表!F1591:$M$2000,3,FALSE),"")</f>
        <v/>
      </c>
      <c r="G1590" s="164" t="str">
        <f>IF(E1590="謝金",VLOOKUP(E1590,支出入力表!F1591:$M$2000,4,FALSE),"")</f>
        <v/>
      </c>
      <c r="H1590" s="166" t="str">
        <f>IF(E1590="謝金",VLOOKUP(E1590,支出入力表!F1591:$M$2000,5,FALSE),"")</f>
        <v/>
      </c>
      <c r="I1590" s="167" t="str">
        <f>IF(E1590="謝金",VLOOKUP(E1590,支出入力表!F1591:$M$2000,6,FALSE),"")</f>
        <v/>
      </c>
      <c r="J1590" s="167" t="str">
        <f>IF(E1590="謝金",VLOOKUP(E1590,支出入力表!F1591:$M$2000,7,FALSE),"")</f>
        <v/>
      </c>
      <c r="K1590" s="168" t="str">
        <f>IF(E1590="謝金",VLOOKUP(E1590,支出入力表!F1591:$M$2000,8,FALSE),"")</f>
        <v/>
      </c>
    </row>
    <row r="1591" spans="2:11" x14ac:dyDescent="0.55000000000000004">
      <c r="B1591" s="178" t="str">
        <f>IF(E1591="謝金",支出入力表!A1592,"")</f>
        <v/>
      </c>
      <c r="C1591" s="164" t="str">
        <f>IF(E1591="謝金",支出入力表!C1592,"")</f>
        <v/>
      </c>
      <c r="D1591" s="165" t="str">
        <f>IF(支出入力表!E1592="謝金","謝金","")</f>
        <v/>
      </c>
      <c r="E1591" s="165" t="str">
        <f>IF(支出入力表!F1592="謝金","謝金","")</f>
        <v/>
      </c>
      <c r="F1591" s="164" t="str">
        <f>IF(E1591="謝金",VLOOKUP(E1591,支出入力表!F1592:$M$2000,3,FALSE),"")</f>
        <v/>
      </c>
      <c r="G1591" s="164" t="str">
        <f>IF(E1591="謝金",VLOOKUP(E1591,支出入力表!F1592:$M$2000,4,FALSE),"")</f>
        <v/>
      </c>
      <c r="H1591" s="166" t="str">
        <f>IF(E1591="謝金",VLOOKUP(E1591,支出入力表!F1592:$M$2000,5,FALSE),"")</f>
        <v/>
      </c>
      <c r="I1591" s="167" t="str">
        <f>IF(E1591="謝金",VLOOKUP(E1591,支出入力表!F1592:$M$2000,6,FALSE),"")</f>
        <v/>
      </c>
      <c r="J1591" s="167" t="str">
        <f>IF(E1591="謝金",VLOOKUP(E1591,支出入力表!F1592:$M$2000,7,FALSE),"")</f>
        <v/>
      </c>
      <c r="K1591" s="168" t="str">
        <f>IF(E1591="謝金",VLOOKUP(E1591,支出入力表!F1592:$M$2000,8,FALSE),"")</f>
        <v/>
      </c>
    </row>
    <row r="1592" spans="2:11" x14ac:dyDescent="0.55000000000000004">
      <c r="B1592" s="178" t="str">
        <f>IF(E1592="謝金",支出入力表!A1593,"")</f>
        <v/>
      </c>
      <c r="C1592" s="164" t="str">
        <f>IF(E1592="謝金",支出入力表!C1593,"")</f>
        <v/>
      </c>
      <c r="D1592" s="165" t="str">
        <f>IF(支出入力表!E1593="謝金","謝金","")</f>
        <v/>
      </c>
      <c r="E1592" s="165" t="str">
        <f>IF(支出入力表!F1593="謝金","謝金","")</f>
        <v/>
      </c>
      <c r="F1592" s="164" t="str">
        <f>IF(E1592="謝金",VLOOKUP(E1592,支出入力表!F1593:$M$2000,3,FALSE),"")</f>
        <v/>
      </c>
      <c r="G1592" s="164" t="str">
        <f>IF(E1592="謝金",VLOOKUP(E1592,支出入力表!F1593:$M$2000,4,FALSE),"")</f>
        <v/>
      </c>
      <c r="H1592" s="166" t="str">
        <f>IF(E1592="謝金",VLOOKUP(E1592,支出入力表!F1593:$M$2000,5,FALSE),"")</f>
        <v/>
      </c>
      <c r="I1592" s="167" t="str">
        <f>IF(E1592="謝金",VLOOKUP(E1592,支出入力表!F1593:$M$2000,6,FALSE),"")</f>
        <v/>
      </c>
      <c r="J1592" s="167" t="str">
        <f>IF(E1592="謝金",VLOOKUP(E1592,支出入力表!F1593:$M$2000,7,FALSE),"")</f>
        <v/>
      </c>
      <c r="K1592" s="168" t="str">
        <f>IF(E1592="謝金",VLOOKUP(E1592,支出入力表!F1593:$M$2000,8,FALSE),"")</f>
        <v/>
      </c>
    </row>
    <row r="1593" spans="2:11" x14ac:dyDescent="0.55000000000000004">
      <c r="B1593" s="178" t="str">
        <f>IF(E1593="謝金",支出入力表!A1594,"")</f>
        <v/>
      </c>
      <c r="C1593" s="164" t="str">
        <f>IF(E1593="謝金",支出入力表!C1594,"")</f>
        <v/>
      </c>
      <c r="D1593" s="165" t="str">
        <f>IF(支出入力表!E1594="謝金","謝金","")</f>
        <v/>
      </c>
      <c r="E1593" s="165" t="str">
        <f>IF(支出入力表!F1594="謝金","謝金","")</f>
        <v/>
      </c>
      <c r="F1593" s="164" t="str">
        <f>IF(E1593="謝金",VLOOKUP(E1593,支出入力表!F1594:$M$2000,3,FALSE),"")</f>
        <v/>
      </c>
      <c r="G1593" s="164" t="str">
        <f>IF(E1593="謝金",VLOOKUP(E1593,支出入力表!F1594:$M$2000,4,FALSE),"")</f>
        <v/>
      </c>
      <c r="H1593" s="166" t="str">
        <f>IF(E1593="謝金",VLOOKUP(E1593,支出入力表!F1594:$M$2000,5,FALSE),"")</f>
        <v/>
      </c>
      <c r="I1593" s="167" t="str">
        <f>IF(E1593="謝金",VLOOKUP(E1593,支出入力表!F1594:$M$2000,6,FALSE),"")</f>
        <v/>
      </c>
      <c r="J1593" s="167" t="str">
        <f>IF(E1593="謝金",VLOOKUP(E1593,支出入力表!F1594:$M$2000,7,FALSE),"")</f>
        <v/>
      </c>
      <c r="K1593" s="168" t="str">
        <f>IF(E1593="謝金",VLOOKUP(E1593,支出入力表!F1594:$M$2000,8,FALSE),"")</f>
        <v/>
      </c>
    </row>
    <row r="1594" spans="2:11" x14ac:dyDescent="0.55000000000000004">
      <c r="B1594" s="178" t="str">
        <f>IF(E1594="謝金",支出入力表!A1595,"")</f>
        <v/>
      </c>
      <c r="C1594" s="164" t="str">
        <f>IF(E1594="謝金",支出入力表!C1595,"")</f>
        <v/>
      </c>
      <c r="D1594" s="165" t="str">
        <f>IF(支出入力表!E1595="謝金","謝金","")</f>
        <v/>
      </c>
      <c r="E1594" s="165" t="str">
        <f>IF(支出入力表!F1595="謝金","謝金","")</f>
        <v/>
      </c>
      <c r="F1594" s="164" t="str">
        <f>IF(E1594="謝金",VLOOKUP(E1594,支出入力表!F1595:$M$2000,3,FALSE),"")</f>
        <v/>
      </c>
      <c r="G1594" s="164" t="str">
        <f>IF(E1594="謝金",VLOOKUP(E1594,支出入力表!F1595:$M$2000,4,FALSE),"")</f>
        <v/>
      </c>
      <c r="H1594" s="166" t="str">
        <f>IF(E1594="謝金",VLOOKUP(E1594,支出入力表!F1595:$M$2000,5,FALSE),"")</f>
        <v/>
      </c>
      <c r="I1594" s="167" t="str">
        <f>IF(E1594="謝金",VLOOKUP(E1594,支出入力表!F1595:$M$2000,6,FALSE),"")</f>
        <v/>
      </c>
      <c r="J1594" s="167" t="str">
        <f>IF(E1594="謝金",VLOOKUP(E1594,支出入力表!F1595:$M$2000,7,FALSE),"")</f>
        <v/>
      </c>
      <c r="K1594" s="168" t="str">
        <f>IF(E1594="謝金",VLOOKUP(E1594,支出入力表!F1595:$M$2000,8,FALSE),"")</f>
        <v/>
      </c>
    </row>
    <row r="1595" spans="2:11" x14ac:dyDescent="0.55000000000000004">
      <c r="B1595" s="178" t="str">
        <f>IF(E1595="謝金",支出入力表!A1596,"")</f>
        <v/>
      </c>
      <c r="C1595" s="164" t="str">
        <f>IF(E1595="謝金",支出入力表!C1596,"")</f>
        <v/>
      </c>
      <c r="D1595" s="165" t="str">
        <f>IF(支出入力表!E1596="謝金","謝金","")</f>
        <v/>
      </c>
      <c r="E1595" s="165" t="str">
        <f>IF(支出入力表!F1596="謝金","謝金","")</f>
        <v/>
      </c>
      <c r="F1595" s="164" t="str">
        <f>IF(E1595="謝金",VLOOKUP(E1595,支出入力表!F1596:$M$2000,3,FALSE),"")</f>
        <v/>
      </c>
      <c r="G1595" s="164" t="str">
        <f>IF(E1595="謝金",VLOOKUP(E1595,支出入力表!F1596:$M$2000,4,FALSE),"")</f>
        <v/>
      </c>
      <c r="H1595" s="166" t="str">
        <f>IF(E1595="謝金",VLOOKUP(E1595,支出入力表!F1596:$M$2000,5,FALSE),"")</f>
        <v/>
      </c>
      <c r="I1595" s="167" t="str">
        <f>IF(E1595="謝金",VLOOKUP(E1595,支出入力表!F1596:$M$2000,6,FALSE),"")</f>
        <v/>
      </c>
      <c r="J1595" s="167" t="str">
        <f>IF(E1595="謝金",VLOOKUP(E1595,支出入力表!F1596:$M$2000,7,FALSE),"")</f>
        <v/>
      </c>
      <c r="K1595" s="168" t="str">
        <f>IF(E1595="謝金",VLOOKUP(E1595,支出入力表!F1596:$M$2000,8,FALSE),"")</f>
        <v/>
      </c>
    </row>
    <row r="1596" spans="2:11" x14ac:dyDescent="0.55000000000000004">
      <c r="B1596" s="178" t="str">
        <f>IF(E1596="謝金",支出入力表!A1597,"")</f>
        <v/>
      </c>
      <c r="C1596" s="164" t="str">
        <f>IF(E1596="謝金",支出入力表!C1597,"")</f>
        <v/>
      </c>
      <c r="D1596" s="165" t="str">
        <f>IF(支出入力表!E1597="謝金","謝金","")</f>
        <v/>
      </c>
      <c r="E1596" s="165" t="str">
        <f>IF(支出入力表!F1597="謝金","謝金","")</f>
        <v/>
      </c>
      <c r="F1596" s="164" t="str">
        <f>IF(E1596="謝金",VLOOKUP(E1596,支出入力表!F1597:$M$2000,3,FALSE),"")</f>
        <v/>
      </c>
      <c r="G1596" s="164" t="str">
        <f>IF(E1596="謝金",VLOOKUP(E1596,支出入力表!F1597:$M$2000,4,FALSE),"")</f>
        <v/>
      </c>
      <c r="H1596" s="166" t="str">
        <f>IF(E1596="謝金",VLOOKUP(E1596,支出入力表!F1597:$M$2000,5,FALSE),"")</f>
        <v/>
      </c>
      <c r="I1596" s="167" t="str">
        <f>IF(E1596="謝金",VLOOKUP(E1596,支出入力表!F1597:$M$2000,6,FALSE),"")</f>
        <v/>
      </c>
      <c r="J1596" s="167" t="str">
        <f>IF(E1596="謝金",VLOOKUP(E1596,支出入力表!F1597:$M$2000,7,FALSE),"")</f>
        <v/>
      </c>
      <c r="K1596" s="168" t="str">
        <f>IF(E1596="謝金",VLOOKUP(E1596,支出入力表!F1597:$M$2000,8,FALSE),"")</f>
        <v/>
      </c>
    </row>
    <row r="1597" spans="2:11" x14ac:dyDescent="0.55000000000000004">
      <c r="B1597" s="178" t="str">
        <f>IF(E1597="謝金",支出入力表!A1598,"")</f>
        <v/>
      </c>
      <c r="C1597" s="164" t="str">
        <f>IF(E1597="謝金",支出入力表!C1598,"")</f>
        <v/>
      </c>
      <c r="D1597" s="165" t="str">
        <f>IF(支出入力表!E1598="謝金","謝金","")</f>
        <v/>
      </c>
      <c r="E1597" s="165" t="str">
        <f>IF(支出入力表!F1598="謝金","謝金","")</f>
        <v/>
      </c>
      <c r="F1597" s="164" t="str">
        <f>IF(E1597="謝金",VLOOKUP(E1597,支出入力表!F1598:$M$2000,3,FALSE),"")</f>
        <v/>
      </c>
      <c r="G1597" s="164" t="str">
        <f>IF(E1597="謝金",VLOOKUP(E1597,支出入力表!F1598:$M$2000,4,FALSE),"")</f>
        <v/>
      </c>
      <c r="H1597" s="166" t="str">
        <f>IF(E1597="謝金",VLOOKUP(E1597,支出入力表!F1598:$M$2000,5,FALSE),"")</f>
        <v/>
      </c>
      <c r="I1597" s="167" t="str">
        <f>IF(E1597="謝金",VLOOKUP(E1597,支出入力表!F1598:$M$2000,6,FALSE),"")</f>
        <v/>
      </c>
      <c r="J1597" s="167" t="str">
        <f>IF(E1597="謝金",VLOOKUP(E1597,支出入力表!F1598:$M$2000,7,FALSE),"")</f>
        <v/>
      </c>
      <c r="K1597" s="168" t="str">
        <f>IF(E1597="謝金",VLOOKUP(E1597,支出入力表!F1598:$M$2000,8,FALSE),"")</f>
        <v/>
      </c>
    </row>
    <row r="1598" spans="2:11" x14ac:dyDescent="0.55000000000000004">
      <c r="B1598" s="178" t="str">
        <f>IF(E1598="謝金",支出入力表!A1599,"")</f>
        <v/>
      </c>
      <c r="C1598" s="164" t="str">
        <f>IF(E1598="謝金",支出入力表!C1599,"")</f>
        <v/>
      </c>
      <c r="D1598" s="165" t="str">
        <f>IF(支出入力表!E1599="謝金","謝金","")</f>
        <v/>
      </c>
      <c r="E1598" s="165" t="str">
        <f>IF(支出入力表!F1599="謝金","謝金","")</f>
        <v/>
      </c>
      <c r="F1598" s="164" t="str">
        <f>IF(E1598="謝金",VLOOKUP(E1598,支出入力表!F1599:$M$2000,3,FALSE),"")</f>
        <v/>
      </c>
      <c r="G1598" s="164" t="str">
        <f>IF(E1598="謝金",VLOOKUP(E1598,支出入力表!F1599:$M$2000,4,FALSE),"")</f>
        <v/>
      </c>
      <c r="H1598" s="166" t="str">
        <f>IF(E1598="謝金",VLOOKUP(E1598,支出入力表!F1599:$M$2000,5,FALSE),"")</f>
        <v/>
      </c>
      <c r="I1598" s="167" t="str">
        <f>IF(E1598="謝金",VLOOKUP(E1598,支出入力表!F1599:$M$2000,6,FALSE),"")</f>
        <v/>
      </c>
      <c r="J1598" s="167" t="str">
        <f>IF(E1598="謝金",VLOOKUP(E1598,支出入力表!F1599:$M$2000,7,FALSE),"")</f>
        <v/>
      </c>
      <c r="K1598" s="168" t="str">
        <f>IF(E1598="謝金",VLOOKUP(E1598,支出入力表!F1599:$M$2000,8,FALSE),"")</f>
        <v/>
      </c>
    </row>
    <row r="1599" spans="2:11" x14ac:dyDescent="0.55000000000000004">
      <c r="B1599" s="178" t="str">
        <f>IF(E1599="謝金",支出入力表!A1600,"")</f>
        <v/>
      </c>
      <c r="C1599" s="164" t="str">
        <f>IF(E1599="謝金",支出入力表!C1600,"")</f>
        <v/>
      </c>
      <c r="D1599" s="165" t="str">
        <f>IF(支出入力表!E1600="謝金","謝金","")</f>
        <v/>
      </c>
      <c r="E1599" s="165" t="str">
        <f>IF(支出入力表!F1600="謝金","謝金","")</f>
        <v/>
      </c>
      <c r="F1599" s="164" t="str">
        <f>IF(E1599="謝金",VLOOKUP(E1599,支出入力表!F1600:$M$2000,3,FALSE),"")</f>
        <v/>
      </c>
      <c r="G1599" s="164" t="str">
        <f>IF(E1599="謝金",VLOOKUP(E1599,支出入力表!F1600:$M$2000,4,FALSE),"")</f>
        <v/>
      </c>
      <c r="H1599" s="166" t="str">
        <f>IF(E1599="謝金",VLOOKUP(E1599,支出入力表!F1600:$M$2000,5,FALSE),"")</f>
        <v/>
      </c>
      <c r="I1599" s="167" t="str">
        <f>IF(E1599="謝金",VLOOKUP(E1599,支出入力表!F1600:$M$2000,6,FALSE),"")</f>
        <v/>
      </c>
      <c r="J1599" s="167" t="str">
        <f>IF(E1599="謝金",VLOOKUP(E1599,支出入力表!F1600:$M$2000,7,FALSE),"")</f>
        <v/>
      </c>
      <c r="K1599" s="168" t="str">
        <f>IF(E1599="謝金",VLOOKUP(E1599,支出入力表!F1600:$M$2000,8,FALSE),"")</f>
        <v/>
      </c>
    </row>
    <row r="1600" spans="2:11" x14ac:dyDescent="0.55000000000000004">
      <c r="B1600" s="178" t="str">
        <f>IF(E1600="謝金",支出入力表!A1601,"")</f>
        <v/>
      </c>
      <c r="C1600" s="164" t="str">
        <f>IF(E1600="謝金",支出入力表!C1601,"")</f>
        <v/>
      </c>
      <c r="D1600" s="165" t="str">
        <f>IF(支出入力表!E1601="謝金","謝金","")</f>
        <v/>
      </c>
      <c r="E1600" s="165" t="str">
        <f>IF(支出入力表!F1601="謝金","謝金","")</f>
        <v/>
      </c>
      <c r="F1600" s="164" t="str">
        <f>IF(E1600="謝金",VLOOKUP(E1600,支出入力表!F1601:$M$2000,3,FALSE),"")</f>
        <v/>
      </c>
      <c r="G1600" s="164" t="str">
        <f>IF(E1600="謝金",VLOOKUP(E1600,支出入力表!F1601:$M$2000,4,FALSE),"")</f>
        <v/>
      </c>
      <c r="H1600" s="166" t="str">
        <f>IF(E1600="謝金",VLOOKUP(E1600,支出入力表!F1601:$M$2000,5,FALSE),"")</f>
        <v/>
      </c>
      <c r="I1600" s="167" t="str">
        <f>IF(E1600="謝金",VLOOKUP(E1600,支出入力表!F1601:$M$2000,6,FALSE),"")</f>
        <v/>
      </c>
      <c r="J1600" s="167" t="str">
        <f>IF(E1600="謝金",VLOOKUP(E1600,支出入力表!F1601:$M$2000,7,FALSE),"")</f>
        <v/>
      </c>
      <c r="K1600" s="168" t="str">
        <f>IF(E1600="謝金",VLOOKUP(E1600,支出入力表!F1601:$M$2000,8,FALSE),"")</f>
        <v/>
      </c>
    </row>
    <row r="1601" spans="2:11" x14ac:dyDescent="0.55000000000000004">
      <c r="B1601" s="178" t="str">
        <f>IF(E1601="謝金",支出入力表!A1602,"")</f>
        <v/>
      </c>
      <c r="C1601" s="164" t="str">
        <f>IF(E1601="謝金",支出入力表!C1602,"")</f>
        <v/>
      </c>
      <c r="D1601" s="165" t="str">
        <f>IF(支出入力表!E1602="謝金","謝金","")</f>
        <v/>
      </c>
      <c r="E1601" s="165" t="str">
        <f>IF(支出入力表!F1602="謝金","謝金","")</f>
        <v/>
      </c>
      <c r="F1601" s="164" t="str">
        <f>IF(E1601="謝金",VLOOKUP(E1601,支出入力表!F1602:$M$2000,3,FALSE),"")</f>
        <v/>
      </c>
      <c r="G1601" s="164" t="str">
        <f>IF(E1601="謝金",VLOOKUP(E1601,支出入力表!F1602:$M$2000,4,FALSE),"")</f>
        <v/>
      </c>
      <c r="H1601" s="166" t="str">
        <f>IF(E1601="謝金",VLOOKUP(E1601,支出入力表!F1602:$M$2000,5,FALSE),"")</f>
        <v/>
      </c>
      <c r="I1601" s="167" t="str">
        <f>IF(E1601="謝金",VLOOKUP(E1601,支出入力表!F1602:$M$2000,6,FALSE),"")</f>
        <v/>
      </c>
      <c r="J1601" s="167" t="str">
        <f>IF(E1601="謝金",VLOOKUP(E1601,支出入力表!F1602:$M$2000,7,FALSE),"")</f>
        <v/>
      </c>
      <c r="K1601" s="168" t="str">
        <f>IF(E1601="謝金",VLOOKUP(E1601,支出入力表!F1602:$M$2000,8,FALSE),"")</f>
        <v/>
      </c>
    </row>
    <row r="1602" spans="2:11" x14ac:dyDescent="0.55000000000000004">
      <c r="B1602" s="178" t="str">
        <f>IF(E1602="謝金",支出入力表!A1603,"")</f>
        <v/>
      </c>
      <c r="C1602" s="164" t="str">
        <f>IF(E1602="謝金",支出入力表!C1603,"")</f>
        <v/>
      </c>
      <c r="D1602" s="165" t="str">
        <f>IF(支出入力表!E1603="謝金","謝金","")</f>
        <v/>
      </c>
      <c r="E1602" s="165" t="str">
        <f>IF(支出入力表!F1603="謝金","謝金","")</f>
        <v/>
      </c>
      <c r="F1602" s="164" t="str">
        <f>IF(E1602="謝金",VLOOKUP(E1602,支出入力表!F1603:$M$2000,3,FALSE),"")</f>
        <v/>
      </c>
      <c r="G1602" s="164" t="str">
        <f>IF(E1602="謝金",VLOOKUP(E1602,支出入力表!F1603:$M$2000,4,FALSE),"")</f>
        <v/>
      </c>
      <c r="H1602" s="166" t="str">
        <f>IF(E1602="謝金",VLOOKUP(E1602,支出入力表!F1603:$M$2000,5,FALSE),"")</f>
        <v/>
      </c>
      <c r="I1602" s="167" t="str">
        <f>IF(E1602="謝金",VLOOKUP(E1602,支出入力表!F1603:$M$2000,6,FALSE),"")</f>
        <v/>
      </c>
      <c r="J1602" s="167" t="str">
        <f>IF(E1602="謝金",VLOOKUP(E1602,支出入力表!F1603:$M$2000,7,FALSE),"")</f>
        <v/>
      </c>
      <c r="K1602" s="168" t="str">
        <f>IF(E1602="謝金",VLOOKUP(E1602,支出入力表!F1603:$M$2000,8,FALSE),"")</f>
        <v/>
      </c>
    </row>
    <row r="1603" spans="2:11" x14ac:dyDescent="0.55000000000000004">
      <c r="B1603" s="178" t="str">
        <f>IF(E1603="謝金",支出入力表!A1604,"")</f>
        <v/>
      </c>
      <c r="C1603" s="164" t="str">
        <f>IF(E1603="謝金",支出入力表!C1604,"")</f>
        <v/>
      </c>
      <c r="D1603" s="165" t="str">
        <f>IF(支出入力表!E1604="謝金","謝金","")</f>
        <v/>
      </c>
      <c r="E1603" s="165" t="str">
        <f>IF(支出入力表!F1604="謝金","謝金","")</f>
        <v/>
      </c>
      <c r="F1603" s="164" t="str">
        <f>IF(E1603="謝金",VLOOKUP(E1603,支出入力表!F1604:$M$2000,3,FALSE),"")</f>
        <v/>
      </c>
      <c r="G1603" s="164" t="str">
        <f>IF(E1603="謝金",VLOOKUP(E1603,支出入力表!F1604:$M$2000,4,FALSE),"")</f>
        <v/>
      </c>
      <c r="H1603" s="166" t="str">
        <f>IF(E1603="謝金",VLOOKUP(E1603,支出入力表!F1604:$M$2000,5,FALSE),"")</f>
        <v/>
      </c>
      <c r="I1603" s="167" t="str">
        <f>IF(E1603="謝金",VLOOKUP(E1603,支出入力表!F1604:$M$2000,6,FALSE),"")</f>
        <v/>
      </c>
      <c r="J1603" s="167" t="str">
        <f>IF(E1603="謝金",VLOOKUP(E1603,支出入力表!F1604:$M$2000,7,FALSE),"")</f>
        <v/>
      </c>
      <c r="K1603" s="168" t="str">
        <f>IF(E1603="謝金",VLOOKUP(E1603,支出入力表!F1604:$M$2000,8,FALSE),"")</f>
        <v/>
      </c>
    </row>
    <row r="1604" spans="2:11" x14ac:dyDescent="0.55000000000000004">
      <c r="B1604" s="178" t="str">
        <f>IF(E1604="謝金",支出入力表!A1605,"")</f>
        <v/>
      </c>
      <c r="C1604" s="164" t="str">
        <f>IF(E1604="謝金",支出入力表!C1605,"")</f>
        <v/>
      </c>
      <c r="D1604" s="165" t="str">
        <f>IF(支出入力表!E1605="謝金","謝金","")</f>
        <v/>
      </c>
      <c r="E1604" s="165" t="str">
        <f>IF(支出入力表!F1605="謝金","謝金","")</f>
        <v/>
      </c>
      <c r="F1604" s="164" t="str">
        <f>IF(E1604="謝金",VLOOKUP(E1604,支出入力表!F1605:$M$2000,3,FALSE),"")</f>
        <v/>
      </c>
      <c r="G1604" s="164" t="str">
        <f>IF(E1604="謝金",VLOOKUP(E1604,支出入力表!F1605:$M$2000,4,FALSE),"")</f>
        <v/>
      </c>
      <c r="H1604" s="166" t="str">
        <f>IF(E1604="謝金",VLOOKUP(E1604,支出入力表!F1605:$M$2000,5,FALSE),"")</f>
        <v/>
      </c>
      <c r="I1604" s="167" t="str">
        <f>IF(E1604="謝金",VLOOKUP(E1604,支出入力表!F1605:$M$2000,6,FALSE),"")</f>
        <v/>
      </c>
      <c r="J1604" s="167" t="str">
        <f>IF(E1604="謝金",VLOOKUP(E1604,支出入力表!F1605:$M$2000,7,FALSE),"")</f>
        <v/>
      </c>
      <c r="K1604" s="168" t="str">
        <f>IF(E1604="謝金",VLOOKUP(E1604,支出入力表!F1605:$M$2000,8,FALSE),"")</f>
        <v/>
      </c>
    </row>
    <row r="1605" spans="2:11" x14ac:dyDescent="0.55000000000000004">
      <c r="B1605" s="178" t="str">
        <f>IF(E1605="謝金",支出入力表!A1606,"")</f>
        <v/>
      </c>
      <c r="C1605" s="164" t="str">
        <f>IF(E1605="謝金",支出入力表!C1606,"")</f>
        <v/>
      </c>
      <c r="D1605" s="165" t="str">
        <f>IF(支出入力表!E1606="謝金","謝金","")</f>
        <v/>
      </c>
      <c r="E1605" s="165" t="str">
        <f>IF(支出入力表!F1606="謝金","謝金","")</f>
        <v/>
      </c>
      <c r="F1605" s="164" t="str">
        <f>IF(E1605="謝金",VLOOKUP(E1605,支出入力表!F1606:$M$2000,3,FALSE),"")</f>
        <v/>
      </c>
      <c r="G1605" s="164" t="str">
        <f>IF(E1605="謝金",VLOOKUP(E1605,支出入力表!F1606:$M$2000,4,FALSE),"")</f>
        <v/>
      </c>
      <c r="H1605" s="166" t="str">
        <f>IF(E1605="謝金",VLOOKUP(E1605,支出入力表!F1606:$M$2000,5,FALSE),"")</f>
        <v/>
      </c>
      <c r="I1605" s="167" t="str">
        <f>IF(E1605="謝金",VLOOKUP(E1605,支出入力表!F1606:$M$2000,6,FALSE),"")</f>
        <v/>
      </c>
      <c r="J1605" s="167" t="str">
        <f>IF(E1605="謝金",VLOOKUP(E1605,支出入力表!F1606:$M$2000,7,FALSE),"")</f>
        <v/>
      </c>
      <c r="K1605" s="168" t="str">
        <f>IF(E1605="謝金",VLOOKUP(E1605,支出入力表!F1606:$M$2000,8,FALSE),"")</f>
        <v/>
      </c>
    </row>
    <row r="1606" spans="2:11" x14ac:dyDescent="0.55000000000000004">
      <c r="B1606" s="178" t="str">
        <f>IF(E1606="謝金",支出入力表!A1607,"")</f>
        <v/>
      </c>
      <c r="C1606" s="164" t="str">
        <f>IF(E1606="謝金",支出入力表!C1607,"")</f>
        <v/>
      </c>
      <c r="D1606" s="165" t="str">
        <f>IF(支出入力表!E1607="謝金","謝金","")</f>
        <v/>
      </c>
      <c r="E1606" s="165" t="str">
        <f>IF(支出入力表!F1607="謝金","謝金","")</f>
        <v/>
      </c>
      <c r="F1606" s="164" t="str">
        <f>IF(E1606="謝金",VLOOKUP(E1606,支出入力表!F1607:$M$2000,3,FALSE),"")</f>
        <v/>
      </c>
      <c r="G1606" s="164" t="str">
        <f>IF(E1606="謝金",VLOOKUP(E1606,支出入力表!F1607:$M$2000,4,FALSE),"")</f>
        <v/>
      </c>
      <c r="H1606" s="166" t="str">
        <f>IF(E1606="謝金",VLOOKUP(E1606,支出入力表!F1607:$M$2000,5,FALSE),"")</f>
        <v/>
      </c>
      <c r="I1606" s="167" t="str">
        <f>IF(E1606="謝金",VLOOKUP(E1606,支出入力表!F1607:$M$2000,6,FALSE),"")</f>
        <v/>
      </c>
      <c r="J1606" s="167" t="str">
        <f>IF(E1606="謝金",VLOOKUP(E1606,支出入力表!F1607:$M$2000,7,FALSE),"")</f>
        <v/>
      </c>
      <c r="K1606" s="168" t="str">
        <f>IF(E1606="謝金",VLOOKUP(E1606,支出入力表!F1607:$M$2000,8,FALSE),"")</f>
        <v/>
      </c>
    </row>
    <row r="1607" spans="2:11" x14ac:dyDescent="0.55000000000000004">
      <c r="B1607" s="178" t="str">
        <f>IF(E1607="謝金",支出入力表!A1608,"")</f>
        <v/>
      </c>
      <c r="C1607" s="164" t="str">
        <f>IF(E1607="謝金",支出入力表!C1608,"")</f>
        <v/>
      </c>
      <c r="D1607" s="165" t="str">
        <f>IF(支出入力表!E1608="謝金","謝金","")</f>
        <v/>
      </c>
      <c r="E1607" s="165" t="str">
        <f>IF(支出入力表!F1608="謝金","謝金","")</f>
        <v/>
      </c>
      <c r="F1607" s="164" t="str">
        <f>IF(E1607="謝金",VLOOKUP(E1607,支出入力表!F1608:$M$2000,3,FALSE),"")</f>
        <v/>
      </c>
      <c r="G1607" s="164" t="str">
        <f>IF(E1607="謝金",VLOOKUP(E1607,支出入力表!F1608:$M$2000,4,FALSE),"")</f>
        <v/>
      </c>
      <c r="H1607" s="166" t="str">
        <f>IF(E1607="謝金",VLOOKUP(E1607,支出入力表!F1608:$M$2000,5,FALSE),"")</f>
        <v/>
      </c>
      <c r="I1607" s="167" t="str">
        <f>IF(E1607="謝金",VLOOKUP(E1607,支出入力表!F1608:$M$2000,6,FALSE),"")</f>
        <v/>
      </c>
      <c r="J1607" s="167" t="str">
        <f>IF(E1607="謝金",VLOOKUP(E1607,支出入力表!F1608:$M$2000,7,FALSE),"")</f>
        <v/>
      </c>
      <c r="K1607" s="168" t="str">
        <f>IF(E1607="謝金",VLOOKUP(E1607,支出入力表!F1608:$M$2000,8,FALSE),"")</f>
        <v/>
      </c>
    </row>
    <row r="1608" spans="2:11" x14ac:dyDescent="0.55000000000000004">
      <c r="B1608" s="178" t="str">
        <f>IF(E1608="謝金",支出入力表!A1609,"")</f>
        <v/>
      </c>
      <c r="C1608" s="164" t="str">
        <f>IF(E1608="謝金",支出入力表!C1609,"")</f>
        <v/>
      </c>
      <c r="D1608" s="165" t="str">
        <f>IF(支出入力表!E1609="謝金","謝金","")</f>
        <v/>
      </c>
      <c r="E1608" s="165" t="str">
        <f>IF(支出入力表!F1609="謝金","謝金","")</f>
        <v/>
      </c>
      <c r="F1608" s="164" t="str">
        <f>IF(E1608="謝金",VLOOKUP(E1608,支出入力表!F1609:$M$2000,3,FALSE),"")</f>
        <v/>
      </c>
      <c r="G1608" s="164" t="str">
        <f>IF(E1608="謝金",VLOOKUP(E1608,支出入力表!F1609:$M$2000,4,FALSE),"")</f>
        <v/>
      </c>
      <c r="H1608" s="166" t="str">
        <f>IF(E1608="謝金",VLOOKUP(E1608,支出入力表!F1609:$M$2000,5,FALSE),"")</f>
        <v/>
      </c>
      <c r="I1608" s="167" t="str">
        <f>IF(E1608="謝金",VLOOKUP(E1608,支出入力表!F1609:$M$2000,6,FALSE),"")</f>
        <v/>
      </c>
      <c r="J1608" s="167" t="str">
        <f>IF(E1608="謝金",VLOOKUP(E1608,支出入力表!F1609:$M$2000,7,FALSE),"")</f>
        <v/>
      </c>
      <c r="K1608" s="168" t="str">
        <f>IF(E1608="謝金",VLOOKUP(E1608,支出入力表!F1609:$M$2000,8,FALSE),"")</f>
        <v/>
      </c>
    </row>
    <row r="1609" spans="2:11" x14ac:dyDescent="0.55000000000000004">
      <c r="B1609" s="178" t="str">
        <f>IF(E1609="謝金",支出入力表!A1610,"")</f>
        <v/>
      </c>
      <c r="C1609" s="164" t="str">
        <f>IF(E1609="謝金",支出入力表!C1610,"")</f>
        <v/>
      </c>
      <c r="D1609" s="165" t="str">
        <f>IF(支出入力表!E1610="謝金","謝金","")</f>
        <v/>
      </c>
      <c r="E1609" s="165" t="str">
        <f>IF(支出入力表!F1610="謝金","謝金","")</f>
        <v/>
      </c>
      <c r="F1609" s="164" t="str">
        <f>IF(E1609="謝金",VLOOKUP(E1609,支出入力表!F1610:$M$2000,3,FALSE),"")</f>
        <v/>
      </c>
      <c r="G1609" s="164" t="str">
        <f>IF(E1609="謝金",VLOOKUP(E1609,支出入力表!F1610:$M$2000,4,FALSE),"")</f>
        <v/>
      </c>
      <c r="H1609" s="166" t="str">
        <f>IF(E1609="謝金",VLOOKUP(E1609,支出入力表!F1610:$M$2000,5,FALSE),"")</f>
        <v/>
      </c>
      <c r="I1609" s="167" t="str">
        <f>IF(E1609="謝金",VLOOKUP(E1609,支出入力表!F1610:$M$2000,6,FALSE),"")</f>
        <v/>
      </c>
      <c r="J1609" s="167" t="str">
        <f>IF(E1609="謝金",VLOOKUP(E1609,支出入力表!F1610:$M$2000,7,FALSE),"")</f>
        <v/>
      </c>
      <c r="K1609" s="168" t="str">
        <f>IF(E1609="謝金",VLOOKUP(E1609,支出入力表!F1610:$M$2000,8,FALSE),"")</f>
        <v/>
      </c>
    </row>
    <row r="1610" spans="2:11" x14ac:dyDescent="0.55000000000000004">
      <c r="B1610" s="178" t="str">
        <f>IF(E1610="謝金",支出入力表!A1611,"")</f>
        <v/>
      </c>
      <c r="C1610" s="164" t="str">
        <f>IF(E1610="謝金",支出入力表!C1611,"")</f>
        <v/>
      </c>
      <c r="D1610" s="165" t="str">
        <f>IF(支出入力表!E1611="謝金","謝金","")</f>
        <v/>
      </c>
      <c r="E1610" s="165" t="str">
        <f>IF(支出入力表!F1611="謝金","謝金","")</f>
        <v/>
      </c>
      <c r="F1610" s="164" t="str">
        <f>IF(E1610="謝金",VLOOKUP(E1610,支出入力表!F1611:$M$2000,3,FALSE),"")</f>
        <v/>
      </c>
      <c r="G1610" s="164" t="str">
        <f>IF(E1610="謝金",VLOOKUP(E1610,支出入力表!F1611:$M$2000,4,FALSE),"")</f>
        <v/>
      </c>
      <c r="H1610" s="166" t="str">
        <f>IF(E1610="謝金",VLOOKUP(E1610,支出入力表!F1611:$M$2000,5,FALSE),"")</f>
        <v/>
      </c>
      <c r="I1610" s="167" t="str">
        <f>IF(E1610="謝金",VLOOKUP(E1610,支出入力表!F1611:$M$2000,6,FALSE),"")</f>
        <v/>
      </c>
      <c r="J1610" s="167" t="str">
        <f>IF(E1610="謝金",VLOOKUP(E1610,支出入力表!F1611:$M$2000,7,FALSE),"")</f>
        <v/>
      </c>
      <c r="K1610" s="168" t="str">
        <f>IF(E1610="謝金",VLOOKUP(E1610,支出入力表!F1611:$M$2000,8,FALSE),"")</f>
        <v/>
      </c>
    </row>
    <row r="1611" spans="2:11" x14ac:dyDescent="0.55000000000000004">
      <c r="B1611" s="178" t="str">
        <f>IF(E1611="謝金",支出入力表!A1612,"")</f>
        <v/>
      </c>
      <c r="C1611" s="164" t="str">
        <f>IF(E1611="謝金",支出入力表!C1612,"")</f>
        <v/>
      </c>
      <c r="D1611" s="165" t="str">
        <f>IF(支出入力表!E1612="謝金","謝金","")</f>
        <v/>
      </c>
      <c r="E1611" s="165" t="str">
        <f>IF(支出入力表!F1612="謝金","謝金","")</f>
        <v/>
      </c>
      <c r="F1611" s="164" t="str">
        <f>IF(E1611="謝金",VLOOKUP(E1611,支出入力表!F1612:$M$2000,3,FALSE),"")</f>
        <v/>
      </c>
      <c r="G1611" s="164" t="str">
        <f>IF(E1611="謝金",VLOOKUP(E1611,支出入力表!F1612:$M$2000,4,FALSE),"")</f>
        <v/>
      </c>
      <c r="H1611" s="166" t="str">
        <f>IF(E1611="謝金",VLOOKUP(E1611,支出入力表!F1612:$M$2000,5,FALSE),"")</f>
        <v/>
      </c>
      <c r="I1611" s="167" t="str">
        <f>IF(E1611="謝金",VLOOKUP(E1611,支出入力表!F1612:$M$2000,6,FALSE),"")</f>
        <v/>
      </c>
      <c r="J1611" s="167" t="str">
        <f>IF(E1611="謝金",VLOOKUP(E1611,支出入力表!F1612:$M$2000,7,FALSE),"")</f>
        <v/>
      </c>
      <c r="K1611" s="168" t="str">
        <f>IF(E1611="謝金",VLOOKUP(E1611,支出入力表!F1612:$M$2000,8,FALSE),"")</f>
        <v/>
      </c>
    </row>
    <row r="1612" spans="2:11" x14ac:dyDescent="0.55000000000000004">
      <c r="B1612" s="178" t="str">
        <f>IF(E1612="謝金",支出入力表!A1613,"")</f>
        <v/>
      </c>
      <c r="C1612" s="164" t="str">
        <f>IF(E1612="謝金",支出入力表!C1613,"")</f>
        <v/>
      </c>
      <c r="D1612" s="165" t="str">
        <f>IF(支出入力表!E1613="謝金","謝金","")</f>
        <v/>
      </c>
      <c r="E1612" s="165" t="str">
        <f>IF(支出入力表!F1613="謝金","謝金","")</f>
        <v/>
      </c>
      <c r="F1612" s="164" t="str">
        <f>IF(E1612="謝金",VLOOKUP(E1612,支出入力表!F1613:$M$2000,3,FALSE),"")</f>
        <v/>
      </c>
      <c r="G1612" s="164" t="str">
        <f>IF(E1612="謝金",VLOOKUP(E1612,支出入力表!F1613:$M$2000,4,FALSE),"")</f>
        <v/>
      </c>
      <c r="H1612" s="166" t="str">
        <f>IF(E1612="謝金",VLOOKUP(E1612,支出入力表!F1613:$M$2000,5,FALSE),"")</f>
        <v/>
      </c>
      <c r="I1612" s="167" t="str">
        <f>IF(E1612="謝金",VLOOKUP(E1612,支出入力表!F1613:$M$2000,6,FALSE),"")</f>
        <v/>
      </c>
      <c r="J1612" s="167" t="str">
        <f>IF(E1612="謝金",VLOOKUP(E1612,支出入力表!F1613:$M$2000,7,FALSE),"")</f>
        <v/>
      </c>
      <c r="K1612" s="168" t="str">
        <f>IF(E1612="謝金",VLOOKUP(E1612,支出入力表!F1613:$M$2000,8,FALSE),"")</f>
        <v/>
      </c>
    </row>
    <row r="1613" spans="2:11" x14ac:dyDescent="0.55000000000000004">
      <c r="B1613" s="178" t="str">
        <f>IF(E1613="謝金",支出入力表!A1614,"")</f>
        <v/>
      </c>
      <c r="C1613" s="164" t="str">
        <f>IF(E1613="謝金",支出入力表!C1614,"")</f>
        <v/>
      </c>
      <c r="D1613" s="165" t="str">
        <f>IF(支出入力表!E1614="謝金","謝金","")</f>
        <v/>
      </c>
      <c r="E1613" s="165" t="str">
        <f>IF(支出入力表!F1614="謝金","謝金","")</f>
        <v/>
      </c>
      <c r="F1613" s="164" t="str">
        <f>IF(E1613="謝金",VLOOKUP(E1613,支出入力表!F1614:$M$2000,3,FALSE),"")</f>
        <v/>
      </c>
      <c r="G1613" s="164" t="str">
        <f>IF(E1613="謝金",VLOOKUP(E1613,支出入力表!F1614:$M$2000,4,FALSE),"")</f>
        <v/>
      </c>
      <c r="H1613" s="166" t="str">
        <f>IF(E1613="謝金",VLOOKUP(E1613,支出入力表!F1614:$M$2000,5,FALSE),"")</f>
        <v/>
      </c>
      <c r="I1613" s="167" t="str">
        <f>IF(E1613="謝金",VLOOKUP(E1613,支出入力表!F1614:$M$2000,6,FALSE),"")</f>
        <v/>
      </c>
      <c r="J1613" s="167" t="str">
        <f>IF(E1613="謝金",VLOOKUP(E1613,支出入力表!F1614:$M$2000,7,FALSE),"")</f>
        <v/>
      </c>
      <c r="K1613" s="168" t="str">
        <f>IF(E1613="謝金",VLOOKUP(E1613,支出入力表!F1614:$M$2000,8,FALSE),"")</f>
        <v/>
      </c>
    </row>
    <row r="1614" spans="2:11" x14ac:dyDescent="0.55000000000000004">
      <c r="B1614" s="178" t="str">
        <f>IF(E1614="謝金",支出入力表!A1615,"")</f>
        <v/>
      </c>
      <c r="C1614" s="164" t="str">
        <f>IF(E1614="謝金",支出入力表!C1615,"")</f>
        <v/>
      </c>
      <c r="D1614" s="165" t="str">
        <f>IF(支出入力表!E1615="謝金","謝金","")</f>
        <v/>
      </c>
      <c r="E1614" s="165" t="str">
        <f>IF(支出入力表!F1615="謝金","謝金","")</f>
        <v/>
      </c>
      <c r="F1614" s="164" t="str">
        <f>IF(E1614="謝金",VLOOKUP(E1614,支出入力表!F1615:$M$2000,3,FALSE),"")</f>
        <v/>
      </c>
      <c r="G1614" s="164" t="str">
        <f>IF(E1614="謝金",VLOOKUP(E1614,支出入力表!F1615:$M$2000,4,FALSE),"")</f>
        <v/>
      </c>
      <c r="H1614" s="166" t="str">
        <f>IF(E1614="謝金",VLOOKUP(E1614,支出入力表!F1615:$M$2000,5,FALSE),"")</f>
        <v/>
      </c>
      <c r="I1614" s="167" t="str">
        <f>IF(E1614="謝金",VLOOKUP(E1614,支出入力表!F1615:$M$2000,6,FALSE),"")</f>
        <v/>
      </c>
      <c r="J1614" s="167" t="str">
        <f>IF(E1614="謝金",VLOOKUP(E1614,支出入力表!F1615:$M$2000,7,FALSE),"")</f>
        <v/>
      </c>
      <c r="K1614" s="168" t="str">
        <f>IF(E1614="謝金",VLOOKUP(E1614,支出入力表!F1615:$M$2000,8,FALSE),"")</f>
        <v/>
      </c>
    </row>
    <row r="1615" spans="2:11" x14ac:dyDescent="0.55000000000000004">
      <c r="B1615" s="178" t="str">
        <f>IF(E1615="謝金",支出入力表!A1616,"")</f>
        <v/>
      </c>
      <c r="C1615" s="164" t="str">
        <f>IF(E1615="謝金",支出入力表!C1616,"")</f>
        <v/>
      </c>
      <c r="D1615" s="165" t="str">
        <f>IF(支出入力表!E1616="謝金","謝金","")</f>
        <v/>
      </c>
      <c r="E1615" s="165" t="str">
        <f>IF(支出入力表!F1616="謝金","謝金","")</f>
        <v/>
      </c>
      <c r="F1615" s="164" t="str">
        <f>IF(E1615="謝金",VLOOKUP(E1615,支出入力表!F1616:$M$2000,3,FALSE),"")</f>
        <v/>
      </c>
      <c r="G1615" s="164" t="str">
        <f>IF(E1615="謝金",VLOOKUP(E1615,支出入力表!F1616:$M$2000,4,FALSE),"")</f>
        <v/>
      </c>
      <c r="H1615" s="166" t="str">
        <f>IF(E1615="謝金",VLOOKUP(E1615,支出入力表!F1616:$M$2000,5,FALSE),"")</f>
        <v/>
      </c>
      <c r="I1615" s="167" t="str">
        <f>IF(E1615="謝金",VLOOKUP(E1615,支出入力表!F1616:$M$2000,6,FALSE),"")</f>
        <v/>
      </c>
      <c r="J1615" s="167" t="str">
        <f>IF(E1615="謝金",VLOOKUP(E1615,支出入力表!F1616:$M$2000,7,FALSE),"")</f>
        <v/>
      </c>
      <c r="K1615" s="168" t="str">
        <f>IF(E1615="謝金",VLOOKUP(E1615,支出入力表!F1616:$M$2000,8,FALSE),"")</f>
        <v/>
      </c>
    </row>
    <row r="1616" spans="2:11" x14ac:dyDescent="0.55000000000000004">
      <c r="B1616" s="178" t="str">
        <f>IF(E1616="謝金",支出入力表!A1617,"")</f>
        <v/>
      </c>
      <c r="C1616" s="164" t="str">
        <f>IF(E1616="謝金",支出入力表!C1617,"")</f>
        <v/>
      </c>
      <c r="D1616" s="165" t="str">
        <f>IF(支出入力表!E1617="謝金","謝金","")</f>
        <v/>
      </c>
      <c r="E1616" s="165" t="str">
        <f>IF(支出入力表!F1617="謝金","謝金","")</f>
        <v/>
      </c>
      <c r="F1616" s="164" t="str">
        <f>IF(E1616="謝金",VLOOKUP(E1616,支出入力表!F1617:$M$2000,3,FALSE),"")</f>
        <v/>
      </c>
      <c r="G1616" s="164" t="str">
        <f>IF(E1616="謝金",VLOOKUP(E1616,支出入力表!F1617:$M$2000,4,FALSE),"")</f>
        <v/>
      </c>
      <c r="H1616" s="166" t="str">
        <f>IF(E1616="謝金",VLOOKUP(E1616,支出入力表!F1617:$M$2000,5,FALSE),"")</f>
        <v/>
      </c>
      <c r="I1616" s="167" t="str">
        <f>IF(E1616="謝金",VLOOKUP(E1616,支出入力表!F1617:$M$2000,6,FALSE),"")</f>
        <v/>
      </c>
      <c r="J1616" s="167" t="str">
        <f>IF(E1616="謝金",VLOOKUP(E1616,支出入力表!F1617:$M$2000,7,FALSE),"")</f>
        <v/>
      </c>
      <c r="K1616" s="168" t="str">
        <f>IF(E1616="謝金",VLOOKUP(E1616,支出入力表!F1617:$M$2000,8,FALSE),"")</f>
        <v/>
      </c>
    </row>
    <row r="1617" spans="2:11" x14ac:dyDescent="0.55000000000000004">
      <c r="B1617" s="178" t="str">
        <f>IF(E1617="謝金",支出入力表!A1618,"")</f>
        <v/>
      </c>
      <c r="C1617" s="164" t="str">
        <f>IF(E1617="謝金",支出入力表!C1618,"")</f>
        <v/>
      </c>
      <c r="D1617" s="165" t="str">
        <f>IF(支出入力表!E1618="謝金","謝金","")</f>
        <v/>
      </c>
      <c r="E1617" s="165" t="str">
        <f>IF(支出入力表!F1618="謝金","謝金","")</f>
        <v/>
      </c>
      <c r="F1617" s="164" t="str">
        <f>IF(E1617="謝金",VLOOKUP(E1617,支出入力表!F1618:$M$2000,3,FALSE),"")</f>
        <v/>
      </c>
      <c r="G1617" s="164" t="str">
        <f>IF(E1617="謝金",VLOOKUP(E1617,支出入力表!F1618:$M$2000,4,FALSE),"")</f>
        <v/>
      </c>
      <c r="H1617" s="166" t="str">
        <f>IF(E1617="謝金",VLOOKUP(E1617,支出入力表!F1618:$M$2000,5,FALSE),"")</f>
        <v/>
      </c>
      <c r="I1617" s="167" t="str">
        <f>IF(E1617="謝金",VLOOKUP(E1617,支出入力表!F1618:$M$2000,6,FALSE),"")</f>
        <v/>
      </c>
      <c r="J1617" s="167" t="str">
        <f>IF(E1617="謝金",VLOOKUP(E1617,支出入力表!F1618:$M$2000,7,FALSE),"")</f>
        <v/>
      </c>
      <c r="K1617" s="168" t="str">
        <f>IF(E1617="謝金",VLOOKUP(E1617,支出入力表!F1618:$M$2000,8,FALSE),"")</f>
        <v/>
      </c>
    </row>
    <row r="1618" spans="2:11" x14ac:dyDescent="0.55000000000000004">
      <c r="B1618" s="178" t="str">
        <f>IF(E1618="謝金",支出入力表!A1619,"")</f>
        <v/>
      </c>
      <c r="C1618" s="164" t="str">
        <f>IF(E1618="謝金",支出入力表!C1619,"")</f>
        <v/>
      </c>
      <c r="D1618" s="165" t="str">
        <f>IF(支出入力表!E1619="謝金","謝金","")</f>
        <v/>
      </c>
      <c r="E1618" s="165" t="str">
        <f>IF(支出入力表!F1619="謝金","謝金","")</f>
        <v/>
      </c>
      <c r="F1618" s="164" t="str">
        <f>IF(E1618="謝金",VLOOKUP(E1618,支出入力表!F1619:$M$2000,3,FALSE),"")</f>
        <v/>
      </c>
      <c r="G1618" s="164" t="str">
        <f>IF(E1618="謝金",VLOOKUP(E1618,支出入力表!F1619:$M$2000,4,FALSE),"")</f>
        <v/>
      </c>
      <c r="H1618" s="166" t="str">
        <f>IF(E1618="謝金",VLOOKUP(E1618,支出入力表!F1619:$M$2000,5,FALSE),"")</f>
        <v/>
      </c>
      <c r="I1618" s="167" t="str">
        <f>IF(E1618="謝金",VLOOKUP(E1618,支出入力表!F1619:$M$2000,6,FALSE),"")</f>
        <v/>
      </c>
      <c r="J1618" s="167" t="str">
        <f>IF(E1618="謝金",VLOOKUP(E1618,支出入力表!F1619:$M$2000,7,FALSE),"")</f>
        <v/>
      </c>
      <c r="K1618" s="168" t="str">
        <f>IF(E1618="謝金",VLOOKUP(E1618,支出入力表!F1619:$M$2000,8,FALSE),"")</f>
        <v/>
      </c>
    </row>
    <row r="1619" spans="2:11" x14ac:dyDescent="0.55000000000000004">
      <c r="B1619" s="178" t="str">
        <f>IF(E1619="謝金",支出入力表!A1620,"")</f>
        <v/>
      </c>
      <c r="C1619" s="164" t="str">
        <f>IF(E1619="謝金",支出入力表!C1620,"")</f>
        <v/>
      </c>
      <c r="D1619" s="165" t="str">
        <f>IF(支出入力表!E1620="謝金","謝金","")</f>
        <v/>
      </c>
      <c r="E1619" s="165" t="str">
        <f>IF(支出入力表!F1620="謝金","謝金","")</f>
        <v/>
      </c>
      <c r="F1619" s="164" t="str">
        <f>IF(E1619="謝金",VLOOKUP(E1619,支出入力表!F1620:$M$2000,3,FALSE),"")</f>
        <v/>
      </c>
      <c r="G1619" s="164" t="str">
        <f>IF(E1619="謝金",VLOOKUP(E1619,支出入力表!F1620:$M$2000,4,FALSE),"")</f>
        <v/>
      </c>
      <c r="H1619" s="166" t="str">
        <f>IF(E1619="謝金",VLOOKUP(E1619,支出入力表!F1620:$M$2000,5,FALSE),"")</f>
        <v/>
      </c>
      <c r="I1619" s="167" t="str">
        <f>IF(E1619="謝金",VLOOKUP(E1619,支出入力表!F1620:$M$2000,6,FALSE),"")</f>
        <v/>
      </c>
      <c r="J1619" s="167" t="str">
        <f>IF(E1619="謝金",VLOOKUP(E1619,支出入力表!F1620:$M$2000,7,FALSE),"")</f>
        <v/>
      </c>
      <c r="K1619" s="168" t="str">
        <f>IF(E1619="謝金",VLOOKUP(E1619,支出入力表!F1620:$M$2000,8,FALSE),"")</f>
        <v/>
      </c>
    </row>
    <row r="1620" spans="2:11" x14ac:dyDescent="0.55000000000000004">
      <c r="B1620" s="178" t="str">
        <f>IF(E1620="謝金",支出入力表!A1621,"")</f>
        <v/>
      </c>
      <c r="C1620" s="164" t="str">
        <f>IF(E1620="謝金",支出入力表!C1621,"")</f>
        <v/>
      </c>
      <c r="D1620" s="165" t="str">
        <f>IF(支出入力表!E1621="謝金","謝金","")</f>
        <v/>
      </c>
      <c r="E1620" s="165" t="str">
        <f>IF(支出入力表!F1621="謝金","謝金","")</f>
        <v/>
      </c>
      <c r="F1620" s="164" t="str">
        <f>IF(E1620="謝金",VLOOKUP(E1620,支出入力表!F1621:$M$2000,3,FALSE),"")</f>
        <v/>
      </c>
      <c r="G1620" s="164" t="str">
        <f>IF(E1620="謝金",VLOOKUP(E1620,支出入力表!F1621:$M$2000,4,FALSE),"")</f>
        <v/>
      </c>
      <c r="H1620" s="166" t="str">
        <f>IF(E1620="謝金",VLOOKUP(E1620,支出入力表!F1621:$M$2000,5,FALSE),"")</f>
        <v/>
      </c>
      <c r="I1620" s="167" t="str">
        <f>IF(E1620="謝金",VLOOKUP(E1620,支出入力表!F1621:$M$2000,6,FALSE),"")</f>
        <v/>
      </c>
      <c r="J1620" s="167" t="str">
        <f>IF(E1620="謝金",VLOOKUP(E1620,支出入力表!F1621:$M$2000,7,FALSE),"")</f>
        <v/>
      </c>
      <c r="K1620" s="168" t="str">
        <f>IF(E1620="謝金",VLOOKUP(E1620,支出入力表!F1621:$M$2000,8,FALSE),"")</f>
        <v/>
      </c>
    </row>
    <row r="1621" spans="2:11" x14ac:dyDescent="0.55000000000000004">
      <c r="B1621" s="178" t="str">
        <f>IF(E1621="謝金",支出入力表!A1622,"")</f>
        <v/>
      </c>
      <c r="C1621" s="164" t="str">
        <f>IF(E1621="謝金",支出入力表!C1622,"")</f>
        <v/>
      </c>
      <c r="D1621" s="165" t="str">
        <f>IF(支出入力表!E1622="謝金","謝金","")</f>
        <v/>
      </c>
      <c r="E1621" s="165" t="str">
        <f>IF(支出入力表!F1622="謝金","謝金","")</f>
        <v/>
      </c>
      <c r="F1621" s="164" t="str">
        <f>IF(E1621="謝金",VLOOKUP(E1621,支出入力表!F1622:$M$2000,3,FALSE),"")</f>
        <v/>
      </c>
      <c r="G1621" s="164" t="str">
        <f>IF(E1621="謝金",VLOOKUP(E1621,支出入力表!F1622:$M$2000,4,FALSE),"")</f>
        <v/>
      </c>
      <c r="H1621" s="166" t="str">
        <f>IF(E1621="謝金",VLOOKUP(E1621,支出入力表!F1622:$M$2000,5,FALSE),"")</f>
        <v/>
      </c>
      <c r="I1621" s="167" t="str">
        <f>IF(E1621="謝金",VLOOKUP(E1621,支出入力表!F1622:$M$2000,6,FALSE),"")</f>
        <v/>
      </c>
      <c r="J1621" s="167" t="str">
        <f>IF(E1621="謝金",VLOOKUP(E1621,支出入力表!F1622:$M$2000,7,FALSE),"")</f>
        <v/>
      </c>
      <c r="K1621" s="168" t="str">
        <f>IF(E1621="謝金",VLOOKUP(E1621,支出入力表!F1622:$M$2000,8,FALSE),"")</f>
        <v/>
      </c>
    </row>
    <row r="1622" spans="2:11" x14ac:dyDescent="0.55000000000000004">
      <c r="B1622" s="178" t="str">
        <f>IF(E1622="謝金",支出入力表!A1623,"")</f>
        <v/>
      </c>
      <c r="C1622" s="164" t="str">
        <f>IF(E1622="謝金",支出入力表!C1623,"")</f>
        <v/>
      </c>
      <c r="D1622" s="165" t="str">
        <f>IF(支出入力表!E1623="謝金","謝金","")</f>
        <v/>
      </c>
      <c r="E1622" s="165" t="str">
        <f>IF(支出入力表!F1623="謝金","謝金","")</f>
        <v/>
      </c>
      <c r="F1622" s="164" t="str">
        <f>IF(E1622="謝金",VLOOKUP(E1622,支出入力表!F1623:$M$2000,3,FALSE),"")</f>
        <v/>
      </c>
      <c r="G1622" s="164" t="str">
        <f>IF(E1622="謝金",VLOOKUP(E1622,支出入力表!F1623:$M$2000,4,FALSE),"")</f>
        <v/>
      </c>
      <c r="H1622" s="166" t="str">
        <f>IF(E1622="謝金",VLOOKUP(E1622,支出入力表!F1623:$M$2000,5,FALSE),"")</f>
        <v/>
      </c>
      <c r="I1622" s="167" t="str">
        <f>IF(E1622="謝金",VLOOKUP(E1622,支出入力表!F1623:$M$2000,6,FALSE),"")</f>
        <v/>
      </c>
      <c r="J1622" s="167" t="str">
        <f>IF(E1622="謝金",VLOOKUP(E1622,支出入力表!F1623:$M$2000,7,FALSE),"")</f>
        <v/>
      </c>
      <c r="K1622" s="168" t="str">
        <f>IF(E1622="謝金",VLOOKUP(E1622,支出入力表!F1623:$M$2000,8,FALSE),"")</f>
        <v/>
      </c>
    </row>
    <row r="1623" spans="2:11" x14ac:dyDescent="0.55000000000000004">
      <c r="B1623" s="178" t="str">
        <f>IF(E1623="謝金",支出入力表!A1624,"")</f>
        <v/>
      </c>
      <c r="C1623" s="164" t="str">
        <f>IF(E1623="謝金",支出入力表!C1624,"")</f>
        <v/>
      </c>
      <c r="D1623" s="165" t="str">
        <f>IF(支出入力表!E1624="謝金","謝金","")</f>
        <v/>
      </c>
      <c r="E1623" s="165" t="str">
        <f>IF(支出入力表!F1624="謝金","謝金","")</f>
        <v/>
      </c>
      <c r="F1623" s="164" t="str">
        <f>IF(E1623="謝金",VLOOKUP(E1623,支出入力表!F1624:$M$2000,3,FALSE),"")</f>
        <v/>
      </c>
      <c r="G1623" s="164" t="str">
        <f>IF(E1623="謝金",VLOOKUP(E1623,支出入力表!F1624:$M$2000,4,FALSE),"")</f>
        <v/>
      </c>
      <c r="H1623" s="166" t="str">
        <f>IF(E1623="謝金",VLOOKUP(E1623,支出入力表!F1624:$M$2000,5,FALSE),"")</f>
        <v/>
      </c>
      <c r="I1623" s="167" t="str">
        <f>IF(E1623="謝金",VLOOKUP(E1623,支出入力表!F1624:$M$2000,6,FALSE),"")</f>
        <v/>
      </c>
      <c r="J1623" s="167" t="str">
        <f>IF(E1623="謝金",VLOOKUP(E1623,支出入力表!F1624:$M$2000,7,FALSE),"")</f>
        <v/>
      </c>
      <c r="K1623" s="168" t="str">
        <f>IF(E1623="謝金",VLOOKUP(E1623,支出入力表!F1624:$M$2000,8,FALSE),"")</f>
        <v/>
      </c>
    </row>
    <row r="1624" spans="2:11" x14ac:dyDescent="0.55000000000000004">
      <c r="B1624" s="178" t="str">
        <f>IF(E1624="謝金",支出入力表!A1625,"")</f>
        <v/>
      </c>
      <c r="C1624" s="164" t="str">
        <f>IF(E1624="謝金",支出入力表!C1625,"")</f>
        <v/>
      </c>
      <c r="D1624" s="165" t="str">
        <f>IF(支出入力表!E1625="謝金","謝金","")</f>
        <v/>
      </c>
      <c r="E1624" s="165" t="str">
        <f>IF(支出入力表!F1625="謝金","謝金","")</f>
        <v/>
      </c>
      <c r="F1624" s="164" t="str">
        <f>IF(E1624="謝金",VLOOKUP(E1624,支出入力表!F1625:$M$2000,3,FALSE),"")</f>
        <v/>
      </c>
      <c r="G1624" s="164" t="str">
        <f>IF(E1624="謝金",VLOOKUP(E1624,支出入力表!F1625:$M$2000,4,FALSE),"")</f>
        <v/>
      </c>
      <c r="H1624" s="166" t="str">
        <f>IF(E1624="謝金",VLOOKUP(E1624,支出入力表!F1625:$M$2000,5,FALSE),"")</f>
        <v/>
      </c>
      <c r="I1624" s="167" t="str">
        <f>IF(E1624="謝金",VLOOKUP(E1624,支出入力表!F1625:$M$2000,6,FALSE),"")</f>
        <v/>
      </c>
      <c r="J1624" s="167" t="str">
        <f>IF(E1624="謝金",VLOOKUP(E1624,支出入力表!F1625:$M$2000,7,FALSE),"")</f>
        <v/>
      </c>
      <c r="K1624" s="168" t="str">
        <f>IF(E1624="謝金",VLOOKUP(E1624,支出入力表!F1625:$M$2000,8,FALSE),"")</f>
        <v/>
      </c>
    </row>
    <row r="1625" spans="2:11" x14ac:dyDescent="0.55000000000000004">
      <c r="B1625" s="178" t="str">
        <f>IF(E1625="謝金",支出入力表!A1626,"")</f>
        <v/>
      </c>
      <c r="C1625" s="164" t="str">
        <f>IF(E1625="謝金",支出入力表!C1626,"")</f>
        <v/>
      </c>
      <c r="D1625" s="165" t="str">
        <f>IF(支出入力表!E1626="謝金","謝金","")</f>
        <v/>
      </c>
      <c r="E1625" s="165" t="str">
        <f>IF(支出入力表!F1626="謝金","謝金","")</f>
        <v/>
      </c>
      <c r="F1625" s="164" t="str">
        <f>IF(E1625="謝金",VLOOKUP(E1625,支出入力表!F1626:$M$2000,3,FALSE),"")</f>
        <v/>
      </c>
      <c r="G1625" s="164" t="str">
        <f>IF(E1625="謝金",VLOOKUP(E1625,支出入力表!F1626:$M$2000,4,FALSE),"")</f>
        <v/>
      </c>
      <c r="H1625" s="166" t="str">
        <f>IF(E1625="謝金",VLOOKUP(E1625,支出入力表!F1626:$M$2000,5,FALSE),"")</f>
        <v/>
      </c>
      <c r="I1625" s="167" t="str">
        <f>IF(E1625="謝金",VLOOKUP(E1625,支出入力表!F1626:$M$2000,6,FALSE),"")</f>
        <v/>
      </c>
      <c r="J1625" s="167" t="str">
        <f>IF(E1625="謝金",VLOOKUP(E1625,支出入力表!F1626:$M$2000,7,FALSE),"")</f>
        <v/>
      </c>
      <c r="K1625" s="168" t="str">
        <f>IF(E1625="謝金",VLOOKUP(E1625,支出入力表!F1626:$M$2000,8,FALSE),"")</f>
        <v/>
      </c>
    </row>
    <row r="1626" spans="2:11" x14ac:dyDescent="0.55000000000000004">
      <c r="B1626" s="178" t="str">
        <f>IF(E1626="謝金",支出入力表!A1627,"")</f>
        <v/>
      </c>
      <c r="C1626" s="164" t="str">
        <f>IF(E1626="謝金",支出入力表!C1627,"")</f>
        <v/>
      </c>
      <c r="D1626" s="165" t="str">
        <f>IF(支出入力表!E1627="謝金","謝金","")</f>
        <v/>
      </c>
      <c r="E1626" s="165" t="str">
        <f>IF(支出入力表!F1627="謝金","謝金","")</f>
        <v/>
      </c>
      <c r="F1626" s="164" t="str">
        <f>IF(E1626="謝金",VLOOKUP(E1626,支出入力表!F1627:$M$2000,3,FALSE),"")</f>
        <v/>
      </c>
      <c r="G1626" s="164" t="str">
        <f>IF(E1626="謝金",VLOOKUP(E1626,支出入力表!F1627:$M$2000,4,FALSE),"")</f>
        <v/>
      </c>
      <c r="H1626" s="166" t="str">
        <f>IF(E1626="謝金",VLOOKUP(E1626,支出入力表!F1627:$M$2000,5,FALSE),"")</f>
        <v/>
      </c>
      <c r="I1626" s="167" t="str">
        <f>IF(E1626="謝金",VLOOKUP(E1626,支出入力表!F1627:$M$2000,6,FALSE),"")</f>
        <v/>
      </c>
      <c r="J1626" s="167" t="str">
        <f>IF(E1626="謝金",VLOOKUP(E1626,支出入力表!F1627:$M$2000,7,FALSE),"")</f>
        <v/>
      </c>
      <c r="K1626" s="168" t="str">
        <f>IF(E1626="謝金",VLOOKUP(E1626,支出入力表!F1627:$M$2000,8,FALSE),"")</f>
        <v/>
      </c>
    </row>
    <row r="1627" spans="2:11" x14ac:dyDescent="0.55000000000000004">
      <c r="B1627" s="178" t="str">
        <f>IF(E1627="謝金",支出入力表!A1628,"")</f>
        <v/>
      </c>
      <c r="C1627" s="164" t="str">
        <f>IF(E1627="謝金",支出入力表!C1628,"")</f>
        <v/>
      </c>
      <c r="D1627" s="165" t="str">
        <f>IF(支出入力表!E1628="謝金","謝金","")</f>
        <v/>
      </c>
      <c r="E1627" s="165" t="str">
        <f>IF(支出入力表!F1628="謝金","謝金","")</f>
        <v/>
      </c>
      <c r="F1627" s="164" t="str">
        <f>IF(E1627="謝金",VLOOKUP(E1627,支出入力表!F1628:$M$2000,3,FALSE),"")</f>
        <v/>
      </c>
      <c r="G1627" s="164" t="str">
        <f>IF(E1627="謝金",VLOOKUP(E1627,支出入力表!F1628:$M$2000,4,FALSE),"")</f>
        <v/>
      </c>
      <c r="H1627" s="166" t="str">
        <f>IF(E1627="謝金",VLOOKUP(E1627,支出入力表!F1628:$M$2000,5,FALSE),"")</f>
        <v/>
      </c>
      <c r="I1627" s="167" t="str">
        <f>IF(E1627="謝金",VLOOKUP(E1627,支出入力表!F1628:$M$2000,6,FALSE),"")</f>
        <v/>
      </c>
      <c r="J1627" s="167" t="str">
        <f>IF(E1627="謝金",VLOOKUP(E1627,支出入力表!F1628:$M$2000,7,FALSE),"")</f>
        <v/>
      </c>
      <c r="K1627" s="168" t="str">
        <f>IF(E1627="謝金",VLOOKUP(E1627,支出入力表!F1628:$M$2000,8,FALSE),"")</f>
        <v/>
      </c>
    </row>
    <row r="1628" spans="2:11" x14ac:dyDescent="0.55000000000000004">
      <c r="B1628" s="178" t="str">
        <f>IF(E1628="謝金",支出入力表!A1629,"")</f>
        <v/>
      </c>
      <c r="C1628" s="164" t="str">
        <f>IF(E1628="謝金",支出入力表!C1629,"")</f>
        <v/>
      </c>
      <c r="D1628" s="165" t="str">
        <f>IF(支出入力表!E1629="謝金","謝金","")</f>
        <v/>
      </c>
      <c r="E1628" s="165" t="str">
        <f>IF(支出入力表!F1629="謝金","謝金","")</f>
        <v/>
      </c>
      <c r="F1628" s="164" t="str">
        <f>IF(E1628="謝金",VLOOKUP(E1628,支出入力表!F1629:$M$2000,3,FALSE),"")</f>
        <v/>
      </c>
      <c r="G1628" s="164" t="str">
        <f>IF(E1628="謝金",VLOOKUP(E1628,支出入力表!F1629:$M$2000,4,FALSE),"")</f>
        <v/>
      </c>
      <c r="H1628" s="166" t="str">
        <f>IF(E1628="謝金",VLOOKUP(E1628,支出入力表!F1629:$M$2000,5,FALSE),"")</f>
        <v/>
      </c>
      <c r="I1628" s="167" t="str">
        <f>IF(E1628="謝金",VLOOKUP(E1628,支出入力表!F1629:$M$2000,6,FALSE),"")</f>
        <v/>
      </c>
      <c r="J1628" s="167" t="str">
        <f>IF(E1628="謝金",VLOOKUP(E1628,支出入力表!F1629:$M$2000,7,FALSE),"")</f>
        <v/>
      </c>
      <c r="K1628" s="168" t="str">
        <f>IF(E1628="謝金",VLOOKUP(E1628,支出入力表!F1629:$M$2000,8,FALSE),"")</f>
        <v/>
      </c>
    </row>
    <row r="1629" spans="2:11" x14ac:dyDescent="0.55000000000000004">
      <c r="B1629" s="178" t="str">
        <f>IF(E1629="謝金",支出入力表!A1630,"")</f>
        <v/>
      </c>
      <c r="C1629" s="164" t="str">
        <f>IF(E1629="謝金",支出入力表!C1630,"")</f>
        <v/>
      </c>
      <c r="D1629" s="165" t="str">
        <f>IF(支出入力表!E1630="謝金","謝金","")</f>
        <v/>
      </c>
      <c r="E1629" s="165" t="str">
        <f>IF(支出入力表!F1630="謝金","謝金","")</f>
        <v/>
      </c>
      <c r="F1629" s="164" t="str">
        <f>IF(E1629="謝金",VLOOKUP(E1629,支出入力表!F1630:$M$2000,3,FALSE),"")</f>
        <v/>
      </c>
      <c r="G1629" s="164" t="str">
        <f>IF(E1629="謝金",VLOOKUP(E1629,支出入力表!F1630:$M$2000,4,FALSE),"")</f>
        <v/>
      </c>
      <c r="H1629" s="166" t="str">
        <f>IF(E1629="謝金",VLOOKUP(E1629,支出入力表!F1630:$M$2000,5,FALSE),"")</f>
        <v/>
      </c>
      <c r="I1629" s="167" t="str">
        <f>IF(E1629="謝金",VLOOKUP(E1629,支出入力表!F1630:$M$2000,6,FALSE),"")</f>
        <v/>
      </c>
      <c r="J1629" s="167" t="str">
        <f>IF(E1629="謝金",VLOOKUP(E1629,支出入力表!F1630:$M$2000,7,FALSE),"")</f>
        <v/>
      </c>
      <c r="K1629" s="168" t="str">
        <f>IF(E1629="謝金",VLOOKUP(E1629,支出入力表!F1630:$M$2000,8,FALSE),"")</f>
        <v/>
      </c>
    </row>
    <row r="1630" spans="2:11" x14ac:dyDescent="0.55000000000000004">
      <c r="B1630" s="178" t="str">
        <f>IF(E1630="謝金",支出入力表!A1631,"")</f>
        <v/>
      </c>
      <c r="C1630" s="164" t="str">
        <f>IF(E1630="謝金",支出入力表!C1631,"")</f>
        <v/>
      </c>
      <c r="D1630" s="165" t="str">
        <f>IF(支出入力表!E1631="謝金","謝金","")</f>
        <v/>
      </c>
      <c r="E1630" s="165" t="str">
        <f>IF(支出入力表!F1631="謝金","謝金","")</f>
        <v/>
      </c>
      <c r="F1630" s="164" t="str">
        <f>IF(E1630="謝金",VLOOKUP(E1630,支出入力表!F1631:$M$2000,3,FALSE),"")</f>
        <v/>
      </c>
      <c r="G1630" s="164" t="str">
        <f>IF(E1630="謝金",VLOOKUP(E1630,支出入力表!F1631:$M$2000,4,FALSE),"")</f>
        <v/>
      </c>
      <c r="H1630" s="166" t="str">
        <f>IF(E1630="謝金",VLOOKUP(E1630,支出入力表!F1631:$M$2000,5,FALSE),"")</f>
        <v/>
      </c>
      <c r="I1630" s="167" t="str">
        <f>IF(E1630="謝金",VLOOKUP(E1630,支出入力表!F1631:$M$2000,6,FALSE),"")</f>
        <v/>
      </c>
      <c r="J1630" s="167" t="str">
        <f>IF(E1630="謝金",VLOOKUP(E1630,支出入力表!F1631:$M$2000,7,FALSE),"")</f>
        <v/>
      </c>
      <c r="K1630" s="168" t="str">
        <f>IF(E1630="謝金",VLOOKUP(E1630,支出入力表!F1631:$M$2000,8,FALSE),"")</f>
        <v/>
      </c>
    </row>
    <row r="1631" spans="2:11" x14ac:dyDescent="0.55000000000000004">
      <c r="B1631" s="178" t="str">
        <f>IF(E1631="謝金",支出入力表!A1632,"")</f>
        <v/>
      </c>
      <c r="C1631" s="164" t="str">
        <f>IF(E1631="謝金",支出入力表!C1632,"")</f>
        <v/>
      </c>
      <c r="D1631" s="165" t="str">
        <f>IF(支出入力表!E1632="謝金","謝金","")</f>
        <v/>
      </c>
      <c r="E1631" s="165" t="str">
        <f>IF(支出入力表!F1632="謝金","謝金","")</f>
        <v/>
      </c>
      <c r="F1631" s="164" t="str">
        <f>IF(E1631="謝金",VLOOKUP(E1631,支出入力表!F1632:$M$2000,3,FALSE),"")</f>
        <v/>
      </c>
      <c r="G1631" s="164" t="str">
        <f>IF(E1631="謝金",VLOOKUP(E1631,支出入力表!F1632:$M$2000,4,FALSE),"")</f>
        <v/>
      </c>
      <c r="H1631" s="166" t="str">
        <f>IF(E1631="謝金",VLOOKUP(E1631,支出入力表!F1632:$M$2000,5,FALSE),"")</f>
        <v/>
      </c>
      <c r="I1631" s="167" t="str">
        <f>IF(E1631="謝金",VLOOKUP(E1631,支出入力表!F1632:$M$2000,6,FALSE),"")</f>
        <v/>
      </c>
      <c r="J1631" s="167" t="str">
        <f>IF(E1631="謝金",VLOOKUP(E1631,支出入力表!F1632:$M$2000,7,FALSE),"")</f>
        <v/>
      </c>
      <c r="K1631" s="168" t="str">
        <f>IF(E1631="謝金",VLOOKUP(E1631,支出入力表!F1632:$M$2000,8,FALSE),"")</f>
        <v/>
      </c>
    </row>
    <row r="1632" spans="2:11" x14ac:dyDescent="0.55000000000000004">
      <c r="B1632" s="178" t="str">
        <f>IF(E1632="謝金",支出入力表!A1633,"")</f>
        <v/>
      </c>
      <c r="C1632" s="164" t="str">
        <f>IF(E1632="謝金",支出入力表!C1633,"")</f>
        <v/>
      </c>
      <c r="D1632" s="165" t="str">
        <f>IF(支出入力表!E1633="謝金","謝金","")</f>
        <v/>
      </c>
      <c r="E1632" s="165" t="str">
        <f>IF(支出入力表!F1633="謝金","謝金","")</f>
        <v/>
      </c>
      <c r="F1632" s="164" t="str">
        <f>IF(E1632="謝金",VLOOKUP(E1632,支出入力表!F1633:$M$2000,3,FALSE),"")</f>
        <v/>
      </c>
      <c r="G1632" s="164" t="str">
        <f>IF(E1632="謝金",VLOOKUP(E1632,支出入力表!F1633:$M$2000,4,FALSE),"")</f>
        <v/>
      </c>
      <c r="H1632" s="166" t="str">
        <f>IF(E1632="謝金",VLOOKUP(E1632,支出入力表!F1633:$M$2000,5,FALSE),"")</f>
        <v/>
      </c>
      <c r="I1632" s="167" t="str">
        <f>IF(E1632="謝金",VLOOKUP(E1632,支出入力表!F1633:$M$2000,6,FALSE),"")</f>
        <v/>
      </c>
      <c r="J1632" s="167" t="str">
        <f>IF(E1632="謝金",VLOOKUP(E1632,支出入力表!F1633:$M$2000,7,FALSE),"")</f>
        <v/>
      </c>
      <c r="K1632" s="168" t="str">
        <f>IF(E1632="謝金",VLOOKUP(E1632,支出入力表!F1633:$M$2000,8,FALSE),"")</f>
        <v/>
      </c>
    </row>
    <row r="1633" spans="2:11" x14ac:dyDescent="0.55000000000000004">
      <c r="B1633" s="178" t="str">
        <f>IF(E1633="謝金",支出入力表!A1634,"")</f>
        <v/>
      </c>
      <c r="C1633" s="164" t="str">
        <f>IF(E1633="謝金",支出入力表!C1634,"")</f>
        <v/>
      </c>
      <c r="D1633" s="165" t="str">
        <f>IF(支出入力表!E1634="謝金","謝金","")</f>
        <v/>
      </c>
      <c r="E1633" s="165" t="str">
        <f>IF(支出入力表!F1634="謝金","謝金","")</f>
        <v/>
      </c>
      <c r="F1633" s="164" t="str">
        <f>IF(E1633="謝金",VLOOKUP(E1633,支出入力表!F1634:$M$2000,3,FALSE),"")</f>
        <v/>
      </c>
      <c r="G1633" s="164" t="str">
        <f>IF(E1633="謝金",VLOOKUP(E1633,支出入力表!F1634:$M$2000,4,FALSE),"")</f>
        <v/>
      </c>
      <c r="H1633" s="166" t="str">
        <f>IF(E1633="謝金",VLOOKUP(E1633,支出入力表!F1634:$M$2000,5,FALSE),"")</f>
        <v/>
      </c>
      <c r="I1633" s="167" t="str">
        <f>IF(E1633="謝金",VLOOKUP(E1633,支出入力表!F1634:$M$2000,6,FALSE),"")</f>
        <v/>
      </c>
      <c r="J1633" s="167" t="str">
        <f>IF(E1633="謝金",VLOOKUP(E1633,支出入力表!F1634:$M$2000,7,FALSE),"")</f>
        <v/>
      </c>
      <c r="K1633" s="168" t="str">
        <f>IF(E1633="謝金",VLOOKUP(E1633,支出入力表!F1634:$M$2000,8,FALSE),"")</f>
        <v/>
      </c>
    </row>
    <row r="1634" spans="2:11" x14ac:dyDescent="0.55000000000000004">
      <c r="B1634" s="178" t="str">
        <f>IF(E1634="謝金",支出入力表!A1635,"")</f>
        <v/>
      </c>
      <c r="C1634" s="164" t="str">
        <f>IF(E1634="謝金",支出入力表!C1635,"")</f>
        <v/>
      </c>
      <c r="D1634" s="165" t="str">
        <f>IF(支出入力表!E1635="謝金","謝金","")</f>
        <v/>
      </c>
      <c r="E1634" s="165" t="str">
        <f>IF(支出入力表!F1635="謝金","謝金","")</f>
        <v/>
      </c>
      <c r="F1634" s="164" t="str">
        <f>IF(E1634="謝金",VLOOKUP(E1634,支出入力表!F1635:$M$2000,3,FALSE),"")</f>
        <v/>
      </c>
      <c r="G1634" s="164" t="str">
        <f>IF(E1634="謝金",VLOOKUP(E1634,支出入力表!F1635:$M$2000,4,FALSE),"")</f>
        <v/>
      </c>
      <c r="H1634" s="166" t="str">
        <f>IF(E1634="謝金",VLOOKUP(E1634,支出入力表!F1635:$M$2000,5,FALSE),"")</f>
        <v/>
      </c>
      <c r="I1634" s="167" t="str">
        <f>IF(E1634="謝金",VLOOKUP(E1634,支出入力表!F1635:$M$2000,6,FALSE),"")</f>
        <v/>
      </c>
      <c r="J1634" s="167" t="str">
        <f>IF(E1634="謝金",VLOOKUP(E1634,支出入力表!F1635:$M$2000,7,FALSE),"")</f>
        <v/>
      </c>
      <c r="K1634" s="168" t="str">
        <f>IF(E1634="謝金",VLOOKUP(E1634,支出入力表!F1635:$M$2000,8,FALSE),"")</f>
        <v/>
      </c>
    </row>
    <row r="1635" spans="2:11" x14ac:dyDescent="0.55000000000000004">
      <c r="B1635" s="178" t="str">
        <f>IF(E1635="謝金",支出入力表!A1636,"")</f>
        <v/>
      </c>
      <c r="C1635" s="164" t="str">
        <f>IF(E1635="謝金",支出入力表!C1636,"")</f>
        <v/>
      </c>
      <c r="D1635" s="165" t="str">
        <f>IF(支出入力表!E1636="謝金","謝金","")</f>
        <v/>
      </c>
      <c r="E1635" s="165" t="str">
        <f>IF(支出入力表!F1636="謝金","謝金","")</f>
        <v/>
      </c>
      <c r="F1635" s="164" t="str">
        <f>IF(E1635="謝金",VLOOKUP(E1635,支出入力表!F1636:$M$2000,3,FALSE),"")</f>
        <v/>
      </c>
      <c r="G1635" s="164" t="str">
        <f>IF(E1635="謝金",VLOOKUP(E1635,支出入力表!F1636:$M$2000,4,FALSE),"")</f>
        <v/>
      </c>
      <c r="H1635" s="166" t="str">
        <f>IF(E1635="謝金",VLOOKUP(E1635,支出入力表!F1636:$M$2000,5,FALSE),"")</f>
        <v/>
      </c>
      <c r="I1635" s="167" t="str">
        <f>IF(E1635="謝金",VLOOKUP(E1635,支出入力表!F1636:$M$2000,6,FALSE),"")</f>
        <v/>
      </c>
      <c r="J1635" s="167" t="str">
        <f>IF(E1635="謝金",VLOOKUP(E1635,支出入力表!F1636:$M$2000,7,FALSE),"")</f>
        <v/>
      </c>
      <c r="K1635" s="168" t="str">
        <f>IF(E1635="謝金",VLOOKUP(E1635,支出入力表!F1636:$M$2000,8,FALSE),"")</f>
        <v/>
      </c>
    </row>
    <row r="1636" spans="2:11" x14ac:dyDescent="0.55000000000000004">
      <c r="B1636" s="178" t="str">
        <f>IF(E1636="謝金",支出入力表!A1637,"")</f>
        <v/>
      </c>
      <c r="C1636" s="164" t="str">
        <f>IF(E1636="謝金",支出入力表!C1637,"")</f>
        <v/>
      </c>
      <c r="D1636" s="165" t="str">
        <f>IF(支出入力表!E1637="謝金","謝金","")</f>
        <v/>
      </c>
      <c r="E1636" s="165" t="str">
        <f>IF(支出入力表!F1637="謝金","謝金","")</f>
        <v/>
      </c>
      <c r="F1636" s="164" t="str">
        <f>IF(E1636="謝金",VLOOKUP(E1636,支出入力表!F1637:$M$2000,3,FALSE),"")</f>
        <v/>
      </c>
      <c r="G1636" s="164" t="str">
        <f>IF(E1636="謝金",VLOOKUP(E1636,支出入力表!F1637:$M$2000,4,FALSE),"")</f>
        <v/>
      </c>
      <c r="H1636" s="166" t="str">
        <f>IF(E1636="謝金",VLOOKUP(E1636,支出入力表!F1637:$M$2000,5,FALSE),"")</f>
        <v/>
      </c>
      <c r="I1636" s="167" t="str">
        <f>IF(E1636="謝金",VLOOKUP(E1636,支出入力表!F1637:$M$2000,6,FALSE),"")</f>
        <v/>
      </c>
      <c r="J1636" s="167" t="str">
        <f>IF(E1636="謝金",VLOOKUP(E1636,支出入力表!F1637:$M$2000,7,FALSE),"")</f>
        <v/>
      </c>
      <c r="K1636" s="168" t="str">
        <f>IF(E1636="謝金",VLOOKUP(E1636,支出入力表!F1637:$M$2000,8,FALSE),"")</f>
        <v/>
      </c>
    </row>
    <row r="1637" spans="2:11" x14ac:dyDescent="0.55000000000000004">
      <c r="B1637" s="178" t="str">
        <f>IF(E1637="謝金",支出入力表!A1638,"")</f>
        <v/>
      </c>
      <c r="C1637" s="164" t="str">
        <f>IF(E1637="謝金",支出入力表!C1638,"")</f>
        <v/>
      </c>
      <c r="D1637" s="165" t="str">
        <f>IF(支出入力表!E1638="謝金","謝金","")</f>
        <v/>
      </c>
      <c r="E1637" s="165" t="str">
        <f>IF(支出入力表!F1638="謝金","謝金","")</f>
        <v/>
      </c>
      <c r="F1637" s="164" t="str">
        <f>IF(E1637="謝金",VLOOKUP(E1637,支出入力表!F1638:$M$2000,3,FALSE),"")</f>
        <v/>
      </c>
      <c r="G1637" s="164" t="str">
        <f>IF(E1637="謝金",VLOOKUP(E1637,支出入力表!F1638:$M$2000,4,FALSE),"")</f>
        <v/>
      </c>
      <c r="H1637" s="166" t="str">
        <f>IF(E1637="謝金",VLOOKUP(E1637,支出入力表!F1638:$M$2000,5,FALSE),"")</f>
        <v/>
      </c>
      <c r="I1637" s="167" t="str">
        <f>IF(E1637="謝金",VLOOKUP(E1637,支出入力表!F1638:$M$2000,6,FALSE),"")</f>
        <v/>
      </c>
      <c r="J1637" s="167" t="str">
        <f>IF(E1637="謝金",VLOOKUP(E1637,支出入力表!F1638:$M$2000,7,FALSE),"")</f>
        <v/>
      </c>
      <c r="K1637" s="168" t="str">
        <f>IF(E1637="謝金",VLOOKUP(E1637,支出入力表!F1638:$M$2000,8,FALSE),"")</f>
        <v/>
      </c>
    </row>
    <row r="1638" spans="2:11" x14ac:dyDescent="0.55000000000000004">
      <c r="B1638" s="178" t="str">
        <f>IF(E1638="謝金",支出入力表!A1639,"")</f>
        <v/>
      </c>
      <c r="C1638" s="164" t="str">
        <f>IF(E1638="謝金",支出入力表!C1639,"")</f>
        <v/>
      </c>
      <c r="D1638" s="165" t="str">
        <f>IF(支出入力表!E1639="謝金","謝金","")</f>
        <v/>
      </c>
      <c r="E1638" s="165" t="str">
        <f>IF(支出入力表!F1639="謝金","謝金","")</f>
        <v/>
      </c>
      <c r="F1638" s="164" t="str">
        <f>IF(E1638="謝金",VLOOKUP(E1638,支出入力表!F1639:$M$2000,3,FALSE),"")</f>
        <v/>
      </c>
      <c r="G1638" s="164" t="str">
        <f>IF(E1638="謝金",VLOOKUP(E1638,支出入力表!F1639:$M$2000,4,FALSE),"")</f>
        <v/>
      </c>
      <c r="H1638" s="166" t="str">
        <f>IF(E1638="謝金",VLOOKUP(E1638,支出入力表!F1639:$M$2000,5,FALSE),"")</f>
        <v/>
      </c>
      <c r="I1638" s="167" t="str">
        <f>IF(E1638="謝金",VLOOKUP(E1638,支出入力表!F1639:$M$2000,6,FALSE),"")</f>
        <v/>
      </c>
      <c r="J1638" s="167" t="str">
        <f>IF(E1638="謝金",VLOOKUP(E1638,支出入力表!F1639:$M$2000,7,FALSE),"")</f>
        <v/>
      </c>
      <c r="K1638" s="168" t="str">
        <f>IF(E1638="謝金",VLOOKUP(E1638,支出入力表!F1639:$M$2000,8,FALSE),"")</f>
        <v/>
      </c>
    </row>
    <row r="1639" spans="2:11" x14ac:dyDescent="0.55000000000000004">
      <c r="B1639" s="178" t="str">
        <f>IF(E1639="謝金",支出入力表!A1640,"")</f>
        <v/>
      </c>
      <c r="C1639" s="164" t="str">
        <f>IF(E1639="謝金",支出入力表!C1640,"")</f>
        <v/>
      </c>
      <c r="D1639" s="165" t="str">
        <f>IF(支出入力表!E1640="謝金","謝金","")</f>
        <v/>
      </c>
      <c r="E1639" s="165" t="str">
        <f>IF(支出入力表!F1640="謝金","謝金","")</f>
        <v/>
      </c>
      <c r="F1639" s="164" t="str">
        <f>IF(E1639="謝金",VLOOKUP(E1639,支出入力表!F1640:$M$2000,3,FALSE),"")</f>
        <v/>
      </c>
      <c r="G1639" s="164" t="str">
        <f>IF(E1639="謝金",VLOOKUP(E1639,支出入力表!F1640:$M$2000,4,FALSE),"")</f>
        <v/>
      </c>
      <c r="H1639" s="166" t="str">
        <f>IF(E1639="謝金",VLOOKUP(E1639,支出入力表!F1640:$M$2000,5,FALSE),"")</f>
        <v/>
      </c>
      <c r="I1639" s="167" t="str">
        <f>IF(E1639="謝金",VLOOKUP(E1639,支出入力表!F1640:$M$2000,6,FALSE),"")</f>
        <v/>
      </c>
      <c r="J1639" s="167" t="str">
        <f>IF(E1639="謝金",VLOOKUP(E1639,支出入力表!F1640:$M$2000,7,FALSE),"")</f>
        <v/>
      </c>
      <c r="K1639" s="168" t="str">
        <f>IF(E1639="謝金",VLOOKUP(E1639,支出入力表!F1640:$M$2000,8,FALSE),"")</f>
        <v/>
      </c>
    </row>
    <row r="1640" spans="2:11" x14ac:dyDescent="0.55000000000000004">
      <c r="B1640" s="178" t="str">
        <f>IF(E1640="謝金",支出入力表!A1641,"")</f>
        <v/>
      </c>
      <c r="C1640" s="164" t="str">
        <f>IF(E1640="謝金",支出入力表!C1641,"")</f>
        <v/>
      </c>
      <c r="D1640" s="165" t="str">
        <f>IF(支出入力表!E1641="謝金","謝金","")</f>
        <v/>
      </c>
      <c r="E1640" s="165" t="str">
        <f>IF(支出入力表!F1641="謝金","謝金","")</f>
        <v/>
      </c>
      <c r="F1640" s="164" t="str">
        <f>IF(E1640="謝金",VLOOKUP(E1640,支出入力表!F1641:$M$2000,3,FALSE),"")</f>
        <v/>
      </c>
      <c r="G1640" s="164" t="str">
        <f>IF(E1640="謝金",VLOOKUP(E1640,支出入力表!F1641:$M$2000,4,FALSE),"")</f>
        <v/>
      </c>
      <c r="H1640" s="166" t="str">
        <f>IF(E1640="謝金",VLOOKUP(E1640,支出入力表!F1641:$M$2000,5,FALSE),"")</f>
        <v/>
      </c>
      <c r="I1640" s="167" t="str">
        <f>IF(E1640="謝金",VLOOKUP(E1640,支出入力表!F1641:$M$2000,6,FALSE),"")</f>
        <v/>
      </c>
      <c r="J1640" s="167" t="str">
        <f>IF(E1640="謝金",VLOOKUP(E1640,支出入力表!F1641:$M$2000,7,FALSE),"")</f>
        <v/>
      </c>
      <c r="K1640" s="168" t="str">
        <f>IF(E1640="謝金",VLOOKUP(E1640,支出入力表!F1641:$M$2000,8,FALSE),"")</f>
        <v/>
      </c>
    </row>
    <row r="1641" spans="2:11" x14ac:dyDescent="0.55000000000000004">
      <c r="B1641" s="178" t="str">
        <f>IF(E1641="謝金",支出入力表!A1642,"")</f>
        <v/>
      </c>
      <c r="C1641" s="164" t="str">
        <f>IF(E1641="謝金",支出入力表!C1642,"")</f>
        <v/>
      </c>
      <c r="D1641" s="165" t="str">
        <f>IF(支出入力表!E1642="謝金","謝金","")</f>
        <v/>
      </c>
      <c r="E1641" s="165" t="str">
        <f>IF(支出入力表!F1642="謝金","謝金","")</f>
        <v/>
      </c>
      <c r="F1641" s="164" t="str">
        <f>IF(E1641="謝金",VLOOKUP(E1641,支出入力表!F1642:$M$2000,3,FALSE),"")</f>
        <v/>
      </c>
      <c r="G1641" s="164" t="str">
        <f>IF(E1641="謝金",VLOOKUP(E1641,支出入力表!F1642:$M$2000,4,FALSE),"")</f>
        <v/>
      </c>
      <c r="H1641" s="166" t="str">
        <f>IF(E1641="謝金",VLOOKUP(E1641,支出入力表!F1642:$M$2000,5,FALSE),"")</f>
        <v/>
      </c>
      <c r="I1641" s="167" t="str">
        <f>IF(E1641="謝金",VLOOKUP(E1641,支出入力表!F1642:$M$2000,6,FALSE),"")</f>
        <v/>
      </c>
      <c r="J1641" s="167" t="str">
        <f>IF(E1641="謝金",VLOOKUP(E1641,支出入力表!F1642:$M$2000,7,FALSE),"")</f>
        <v/>
      </c>
      <c r="K1641" s="168" t="str">
        <f>IF(E1641="謝金",VLOOKUP(E1641,支出入力表!F1642:$M$2000,8,FALSE),"")</f>
        <v/>
      </c>
    </row>
    <row r="1642" spans="2:11" x14ac:dyDescent="0.55000000000000004">
      <c r="B1642" s="178" t="str">
        <f>IF(E1642="謝金",支出入力表!A1643,"")</f>
        <v/>
      </c>
      <c r="C1642" s="164" t="str">
        <f>IF(E1642="謝金",支出入力表!C1643,"")</f>
        <v/>
      </c>
      <c r="D1642" s="165" t="str">
        <f>IF(支出入力表!E1643="謝金","謝金","")</f>
        <v/>
      </c>
      <c r="E1642" s="165" t="str">
        <f>IF(支出入力表!F1643="謝金","謝金","")</f>
        <v/>
      </c>
      <c r="F1642" s="164" t="str">
        <f>IF(E1642="謝金",VLOOKUP(E1642,支出入力表!F1643:$M$2000,3,FALSE),"")</f>
        <v/>
      </c>
      <c r="G1642" s="164" t="str">
        <f>IF(E1642="謝金",VLOOKUP(E1642,支出入力表!F1643:$M$2000,4,FALSE),"")</f>
        <v/>
      </c>
      <c r="H1642" s="166" t="str">
        <f>IF(E1642="謝金",VLOOKUP(E1642,支出入力表!F1643:$M$2000,5,FALSE),"")</f>
        <v/>
      </c>
      <c r="I1642" s="167" t="str">
        <f>IF(E1642="謝金",VLOOKUP(E1642,支出入力表!F1643:$M$2000,6,FALSE),"")</f>
        <v/>
      </c>
      <c r="J1642" s="167" t="str">
        <f>IF(E1642="謝金",VLOOKUP(E1642,支出入力表!F1643:$M$2000,7,FALSE),"")</f>
        <v/>
      </c>
      <c r="K1642" s="168" t="str">
        <f>IF(E1642="謝金",VLOOKUP(E1642,支出入力表!F1643:$M$2000,8,FALSE),"")</f>
        <v/>
      </c>
    </row>
    <row r="1643" spans="2:11" x14ac:dyDescent="0.55000000000000004">
      <c r="B1643" s="178" t="str">
        <f>IF(E1643="謝金",支出入力表!A1644,"")</f>
        <v/>
      </c>
      <c r="C1643" s="164" t="str">
        <f>IF(E1643="謝金",支出入力表!C1644,"")</f>
        <v/>
      </c>
      <c r="D1643" s="165" t="str">
        <f>IF(支出入力表!E1644="謝金","謝金","")</f>
        <v/>
      </c>
      <c r="E1643" s="165" t="str">
        <f>IF(支出入力表!F1644="謝金","謝金","")</f>
        <v/>
      </c>
      <c r="F1643" s="164" t="str">
        <f>IF(E1643="謝金",VLOOKUP(E1643,支出入力表!F1644:$M$2000,3,FALSE),"")</f>
        <v/>
      </c>
      <c r="G1643" s="164" t="str">
        <f>IF(E1643="謝金",VLOOKUP(E1643,支出入力表!F1644:$M$2000,4,FALSE),"")</f>
        <v/>
      </c>
      <c r="H1643" s="166" t="str">
        <f>IF(E1643="謝金",VLOOKUP(E1643,支出入力表!F1644:$M$2000,5,FALSE),"")</f>
        <v/>
      </c>
      <c r="I1643" s="167" t="str">
        <f>IF(E1643="謝金",VLOOKUP(E1643,支出入力表!F1644:$M$2000,6,FALSE),"")</f>
        <v/>
      </c>
      <c r="J1643" s="167" t="str">
        <f>IF(E1643="謝金",VLOOKUP(E1643,支出入力表!F1644:$M$2000,7,FALSE),"")</f>
        <v/>
      </c>
      <c r="K1643" s="168" t="str">
        <f>IF(E1643="謝金",VLOOKUP(E1643,支出入力表!F1644:$M$2000,8,FALSE),"")</f>
        <v/>
      </c>
    </row>
    <row r="1644" spans="2:11" x14ac:dyDescent="0.55000000000000004">
      <c r="B1644" s="178" t="str">
        <f>IF(E1644="謝金",支出入力表!A1645,"")</f>
        <v/>
      </c>
      <c r="C1644" s="164" t="str">
        <f>IF(E1644="謝金",支出入力表!C1645,"")</f>
        <v/>
      </c>
      <c r="D1644" s="165" t="str">
        <f>IF(支出入力表!E1645="謝金","謝金","")</f>
        <v/>
      </c>
      <c r="E1644" s="165" t="str">
        <f>IF(支出入力表!F1645="謝金","謝金","")</f>
        <v/>
      </c>
      <c r="F1644" s="164" t="str">
        <f>IF(E1644="謝金",VLOOKUP(E1644,支出入力表!F1645:$M$2000,3,FALSE),"")</f>
        <v/>
      </c>
      <c r="G1644" s="164" t="str">
        <f>IF(E1644="謝金",VLOOKUP(E1644,支出入力表!F1645:$M$2000,4,FALSE),"")</f>
        <v/>
      </c>
      <c r="H1644" s="166" t="str">
        <f>IF(E1644="謝金",VLOOKUP(E1644,支出入力表!F1645:$M$2000,5,FALSE),"")</f>
        <v/>
      </c>
      <c r="I1644" s="167" t="str">
        <f>IF(E1644="謝金",VLOOKUP(E1644,支出入力表!F1645:$M$2000,6,FALSE),"")</f>
        <v/>
      </c>
      <c r="J1644" s="167" t="str">
        <f>IF(E1644="謝金",VLOOKUP(E1644,支出入力表!F1645:$M$2000,7,FALSE),"")</f>
        <v/>
      </c>
      <c r="K1644" s="168" t="str">
        <f>IF(E1644="謝金",VLOOKUP(E1644,支出入力表!F1645:$M$2000,8,FALSE),"")</f>
        <v/>
      </c>
    </row>
    <row r="1645" spans="2:11" x14ac:dyDescent="0.55000000000000004">
      <c r="B1645" s="178" t="str">
        <f>IF(E1645="謝金",支出入力表!A1646,"")</f>
        <v/>
      </c>
      <c r="C1645" s="164" t="str">
        <f>IF(E1645="謝金",支出入力表!C1646,"")</f>
        <v/>
      </c>
      <c r="D1645" s="165" t="str">
        <f>IF(支出入力表!E1646="謝金","謝金","")</f>
        <v/>
      </c>
      <c r="E1645" s="165" t="str">
        <f>IF(支出入力表!F1646="謝金","謝金","")</f>
        <v/>
      </c>
      <c r="F1645" s="164" t="str">
        <f>IF(E1645="謝金",VLOOKUP(E1645,支出入力表!F1646:$M$2000,3,FALSE),"")</f>
        <v/>
      </c>
      <c r="G1645" s="164" t="str">
        <f>IF(E1645="謝金",VLOOKUP(E1645,支出入力表!F1646:$M$2000,4,FALSE),"")</f>
        <v/>
      </c>
      <c r="H1645" s="166" t="str">
        <f>IF(E1645="謝金",VLOOKUP(E1645,支出入力表!F1646:$M$2000,5,FALSE),"")</f>
        <v/>
      </c>
      <c r="I1645" s="167" t="str">
        <f>IF(E1645="謝金",VLOOKUP(E1645,支出入力表!F1646:$M$2000,6,FALSE),"")</f>
        <v/>
      </c>
      <c r="J1645" s="167" t="str">
        <f>IF(E1645="謝金",VLOOKUP(E1645,支出入力表!F1646:$M$2000,7,FALSE),"")</f>
        <v/>
      </c>
      <c r="K1645" s="168" t="str">
        <f>IF(E1645="謝金",VLOOKUP(E1645,支出入力表!F1646:$M$2000,8,FALSE),"")</f>
        <v/>
      </c>
    </row>
    <row r="1646" spans="2:11" x14ac:dyDescent="0.55000000000000004">
      <c r="B1646" s="178" t="str">
        <f>IF(E1646="謝金",支出入力表!A1647,"")</f>
        <v/>
      </c>
      <c r="C1646" s="164" t="str">
        <f>IF(E1646="謝金",支出入力表!C1647,"")</f>
        <v/>
      </c>
      <c r="D1646" s="165" t="str">
        <f>IF(支出入力表!E1647="謝金","謝金","")</f>
        <v/>
      </c>
      <c r="E1646" s="165" t="str">
        <f>IF(支出入力表!F1647="謝金","謝金","")</f>
        <v/>
      </c>
      <c r="F1646" s="164" t="str">
        <f>IF(E1646="謝金",VLOOKUP(E1646,支出入力表!F1647:$M$2000,3,FALSE),"")</f>
        <v/>
      </c>
      <c r="G1646" s="164" t="str">
        <f>IF(E1646="謝金",VLOOKUP(E1646,支出入力表!F1647:$M$2000,4,FALSE),"")</f>
        <v/>
      </c>
      <c r="H1646" s="166" t="str">
        <f>IF(E1646="謝金",VLOOKUP(E1646,支出入力表!F1647:$M$2000,5,FALSE),"")</f>
        <v/>
      </c>
      <c r="I1646" s="167" t="str">
        <f>IF(E1646="謝金",VLOOKUP(E1646,支出入力表!F1647:$M$2000,6,FALSE),"")</f>
        <v/>
      </c>
      <c r="J1646" s="167" t="str">
        <f>IF(E1646="謝金",VLOOKUP(E1646,支出入力表!F1647:$M$2000,7,FALSE),"")</f>
        <v/>
      </c>
      <c r="K1646" s="168" t="str">
        <f>IF(E1646="謝金",VLOOKUP(E1646,支出入力表!F1647:$M$2000,8,FALSE),"")</f>
        <v/>
      </c>
    </row>
    <row r="1647" spans="2:11" x14ac:dyDescent="0.55000000000000004">
      <c r="B1647" s="178" t="str">
        <f>IF(E1647="謝金",支出入力表!A1648,"")</f>
        <v/>
      </c>
      <c r="C1647" s="164" t="str">
        <f>IF(E1647="謝金",支出入力表!C1648,"")</f>
        <v/>
      </c>
      <c r="D1647" s="165" t="str">
        <f>IF(支出入力表!E1648="謝金","謝金","")</f>
        <v/>
      </c>
      <c r="E1647" s="165" t="str">
        <f>IF(支出入力表!F1648="謝金","謝金","")</f>
        <v/>
      </c>
      <c r="F1647" s="164" t="str">
        <f>IF(E1647="謝金",VLOOKUP(E1647,支出入力表!F1648:$M$2000,3,FALSE),"")</f>
        <v/>
      </c>
      <c r="G1647" s="164" t="str">
        <f>IF(E1647="謝金",VLOOKUP(E1647,支出入力表!F1648:$M$2000,4,FALSE),"")</f>
        <v/>
      </c>
      <c r="H1647" s="166" t="str">
        <f>IF(E1647="謝金",VLOOKUP(E1647,支出入力表!F1648:$M$2000,5,FALSE),"")</f>
        <v/>
      </c>
      <c r="I1647" s="167" t="str">
        <f>IF(E1647="謝金",VLOOKUP(E1647,支出入力表!F1648:$M$2000,6,FALSE),"")</f>
        <v/>
      </c>
      <c r="J1647" s="167" t="str">
        <f>IF(E1647="謝金",VLOOKUP(E1647,支出入力表!F1648:$M$2000,7,FALSE),"")</f>
        <v/>
      </c>
      <c r="K1647" s="168" t="str">
        <f>IF(E1647="謝金",VLOOKUP(E1647,支出入力表!F1648:$M$2000,8,FALSE),"")</f>
        <v/>
      </c>
    </row>
    <row r="1648" spans="2:11" x14ac:dyDescent="0.55000000000000004">
      <c r="B1648" s="178" t="str">
        <f>IF(E1648="謝金",支出入力表!A1649,"")</f>
        <v/>
      </c>
      <c r="C1648" s="164" t="str">
        <f>IF(E1648="謝金",支出入力表!C1649,"")</f>
        <v/>
      </c>
      <c r="D1648" s="165" t="str">
        <f>IF(支出入力表!E1649="謝金","謝金","")</f>
        <v/>
      </c>
      <c r="E1648" s="165" t="str">
        <f>IF(支出入力表!F1649="謝金","謝金","")</f>
        <v/>
      </c>
      <c r="F1648" s="164" t="str">
        <f>IF(E1648="謝金",VLOOKUP(E1648,支出入力表!F1649:$M$2000,3,FALSE),"")</f>
        <v/>
      </c>
      <c r="G1648" s="164" t="str">
        <f>IF(E1648="謝金",VLOOKUP(E1648,支出入力表!F1649:$M$2000,4,FALSE),"")</f>
        <v/>
      </c>
      <c r="H1648" s="166" t="str">
        <f>IF(E1648="謝金",VLOOKUP(E1648,支出入力表!F1649:$M$2000,5,FALSE),"")</f>
        <v/>
      </c>
      <c r="I1648" s="167" t="str">
        <f>IF(E1648="謝金",VLOOKUP(E1648,支出入力表!F1649:$M$2000,6,FALSE),"")</f>
        <v/>
      </c>
      <c r="J1648" s="167" t="str">
        <f>IF(E1648="謝金",VLOOKUP(E1648,支出入力表!F1649:$M$2000,7,FALSE),"")</f>
        <v/>
      </c>
      <c r="K1648" s="168" t="str">
        <f>IF(E1648="謝金",VLOOKUP(E1648,支出入力表!F1649:$M$2000,8,FALSE),"")</f>
        <v/>
      </c>
    </row>
    <row r="1649" spans="2:11" x14ac:dyDescent="0.55000000000000004">
      <c r="B1649" s="178" t="str">
        <f>IF(E1649="謝金",支出入力表!A1650,"")</f>
        <v/>
      </c>
      <c r="C1649" s="164" t="str">
        <f>IF(E1649="謝金",支出入力表!C1650,"")</f>
        <v/>
      </c>
      <c r="D1649" s="165" t="str">
        <f>IF(支出入力表!E1650="謝金","謝金","")</f>
        <v/>
      </c>
      <c r="E1649" s="165" t="str">
        <f>IF(支出入力表!F1650="謝金","謝金","")</f>
        <v/>
      </c>
      <c r="F1649" s="164" t="str">
        <f>IF(E1649="謝金",VLOOKUP(E1649,支出入力表!F1650:$M$2000,3,FALSE),"")</f>
        <v/>
      </c>
      <c r="G1649" s="164" t="str">
        <f>IF(E1649="謝金",VLOOKUP(E1649,支出入力表!F1650:$M$2000,4,FALSE),"")</f>
        <v/>
      </c>
      <c r="H1649" s="166" t="str">
        <f>IF(E1649="謝金",VLOOKUP(E1649,支出入力表!F1650:$M$2000,5,FALSE),"")</f>
        <v/>
      </c>
      <c r="I1649" s="167" t="str">
        <f>IF(E1649="謝金",VLOOKUP(E1649,支出入力表!F1650:$M$2000,6,FALSE),"")</f>
        <v/>
      </c>
      <c r="J1649" s="167" t="str">
        <f>IF(E1649="謝金",VLOOKUP(E1649,支出入力表!F1650:$M$2000,7,FALSE),"")</f>
        <v/>
      </c>
      <c r="K1649" s="168" t="str">
        <f>IF(E1649="謝金",VLOOKUP(E1649,支出入力表!F1650:$M$2000,8,FALSE),"")</f>
        <v/>
      </c>
    </row>
    <row r="1650" spans="2:11" x14ac:dyDescent="0.55000000000000004">
      <c r="B1650" s="178" t="str">
        <f>IF(E1650="謝金",支出入力表!A1651,"")</f>
        <v/>
      </c>
      <c r="C1650" s="164" t="str">
        <f>IF(E1650="謝金",支出入力表!C1651,"")</f>
        <v/>
      </c>
      <c r="D1650" s="165" t="str">
        <f>IF(支出入力表!E1651="謝金","謝金","")</f>
        <v/>
      </c>
      <c r="E1650" s="165" t="str">
        <f>IF(支出入力表!F1651="謝金","謝金","")</f>
        <v/>
      </c>
      <c r="F1650" s="164" t="str">
        <f>IF(E1650="謝金",VLOOKUP(E1650,支出入力表!F1651:$M$2000,3,FALSE),"")</f>
        <v/>
      </c>
      <c r="G1650" s="164" t="str">
        <f>IF(E1650="謝金",VLOOKUP(E1650,支出入力表!F1651:$M$2000,4,FALSE),"")</f>
        <v/>
      </c>
      <c r="H1650" s="166" t="str">
        <f>IF(E1650="謝金",VLOOKUP(E1650,支出入力表!F1651:$M$2000,5,FALSE),"")</f>
        <v/>
      </c>
      <c r="I1650" s="167" t="str">
        <f>IF(E1650="謝金",VLOOKUP(E1650,支出入力表!F1651:$M$2000,6,FALSE),"")</f>
        <v/>
      </c>
      <c r="J1650" s="167" t="str">
        <f>IF(E1650="謝金",VLOOKUP(E1650,支出入力表!F1651:$M$2000,7,FALSE),"")</f>
        <v/>
      </c>
      <c r="K1650" s="168" t="str">
        <f>IF(E1650="謝金",VLOOKUP(E1650,支出入力表!F1651:$M$2000,8,FALSE),"")</f>
        <v/>
      </c>
    </row>
    <row r="1651" spans="2:11" x14ac:dyDescent="0.55000000000000004">
      <c r="B1651" s="178" t="str">
        <f>IF(E1651="謝金",支出入力表!A1652,"")</f>
        <v/>
      </c>
      <c r="C1651" s="164" t="str">
        <f>IF(E1651="謝金",支出入力表!C1652,"")</f>
        <v/>
      </c>
      <c r="D1651" s="165" t="str">
        <f>IF(支出入力表!E1652="謝金","謝金","")</f>
        <v/>
      </c>
      <c r="E1651" s="165" t="str">
        <f>IF(支出入力表!F1652="謝金","謝金","")</f>
        <v/>
      </c>
      <c r="F1651" s="164" t="str">
        <f>IF(E1651="謝金",VLOOKUP(E1651,支出入力表!F1652:$M$2000,3,FALSE),"")</f>
        <v/>
      </c>
      <c r="G1651" s="164" t="str">
        <f>IF(E1651="謝金",VLOOKUP(E1651,支出入力表!F1652:$M$2000,4,FALSE),"")</f>
        <v/>
      </c>
      <c r="H1651" s="166" t="str">
        <f>IF(E1651="謝金",VLOOKUP(E1651,支出入力表!F1652:$M$2000,5,FALSE),"")</f>
        <v/>
      </c>
      <c r="I1651" s="167" t="str">
        <f>IF(E1651="謝金",VLOOKUP(E1651,支出入力表!F1652:$M$2000,6,FALSE),"")</f>
        <v/>
      </c>
      <c r="J1651" s="167" t="str">
        <f>IF(E1651="謝金",VLOOKUP(E1651,支出入力表!F1652:$M$2000,7,FALSE),"")</f>
        <v/>
      </c>
      <c r="K1651" s="168" t="str">
        <f>IF(E1651="謝金",VLOOKUP(E1651,支出入力表!F1652:$M$2000,8,FALSE),"")</f>
        <v/>
      </c>
    </row>
    <row r="1652" spans="2:11" x14ac:dyDescent="0.55000000000000004">
      <c r="B1652" s="178" t="str">
        <f>IF(E1652="謝金",支出入力表!A1653,"")</f>
        <v/>
      </c>
      <c r="C1652" s="164" t="str">
        <f>IF(E1652="謝金",支出入力表!C1653,"")</f>
        <v/>
      </c>
      <c r="D1652" s="165" t="str">
        <f>IF(支出入力表!E1653="謝金","謝金","")</f>
        <v/>
      </c>
      <c r="E1652" s="165" t="str">
        <f>IF(支出入力表!F1653="謝金","謝金","")</f>
        <v/>
      </c>
      <c r="F1652" s="164" t="str">
        <f>IF(E1652="謝金",VLOOKUP(E1652,支出入力表!F1653:$M$2000,3,FALSE),"")</f>
        <v/>
      </c>
      <c r="G1652" s="164" t="str">
        <f>IF(E1652="謝金",VLOOKUP(E1652,支出入力表!F1653:$M$2000,4,FALSE),"")</f>
        <v/>
      </c>
      <c r="H1652" s="166" t="str">
        <f>IF(E1652="謝金",VLOOKUP(E1652,支出入力表!F1653:$M$2000,5,FALSE),"")</f>
        <v/>
      </c>
      <c r="I1652" s="167" t="str">
        <f>IF(E1652="謝金",VLOOKUP(E1652,支出入力表!F1653:$M$2000,6,FALSE),"")</f>
        <v/>
      </c>
      <c r="J1652" s="167" t="str">
        <f>IF(E1652="謝金",VLOOKUP(E1652,支出入力表!F1653:$M$2000,7,FALSE),"")</f>
        <v/>
      </c>
      <c r="K1652" s="168" t="str">
        <f>IF(E1652="謝金",VLOOKUP(E1652,支出入力表!F1653:$M$2000,8,FALSE),"")</f>
        <v/>
      </c>
    </row>
    <row r="1653" spans="2:11" x14ac:dyDescent="0.55000000000000004">
      <c r="B1653" s="178" t="str">
        <f>IF(E1653="謝金",支出入力表!A1654,"")</f>
        <v/>
      </c>
      <c r="C1653" s="164" t="str">
        <f>IF(E1653="謝金",支出入力表!C1654,"")</f>
        <v/>
      </c>
      <c r="D1653" s="165" t="str">
        <f>IF(支出入力表!E1654="謝金","謝金","")</f>
        <v/>
      </c>
      <c r="E1653" s="165" t="str">
        <f>IF(支出入力表!F1654="謝金","謝金","")</f>
        <v/>
      </c>
      <c r="F1653" s="164" t="str">
        <f>IF(E1653="謝金",VLOOKUP(E1653,支出入力表!F1654:$M$2000,3,FALSE),"")</f>
        <v/>
      </c>
      <c r="G1653" s="164" t="str">
        <f>IF(E1653="謝金",VLOOKUP(E1653,支出入力表!F1654:$M$2000,4,FALSE),"")</f>
        <v/>
      </c>
      <c r="H1653" s="166" t="str">
        <f>IF(E1653="謝金",VLOOKUP(E1653,支出入力表!F1654:$M$2000,5,FALSE),"")</f>
        <v/>
      </c>
      <c r="I1653" s="167" t="str">
        <f>IF(E1653="謝金",VLOOKUP(E1653,支出入力表!F1654:$M$2000,6,FALSE),"")</f>
        <v/>
      </c>
      <c r="J1653" s="167" t="str">
        <f>IF(E1653="謝金",VLOOKUP(E1653,支出入力表!F1654:$M$2000,7,FALSE),"")</f>
        <v/>
      </c>
      <c r="K1653" s="168" t="str">
        <f>IF(E1653="謝金",VLOOKUP(E1653,支出入力表!F1654:$M$2000,8,FALSE),"")</f>
        <v/>
      </c>
    </row>
    <row r="1654" spans="2:11" x14ac:dyDescent="0.55000000000000004">
      <c r="B1654" s="178" t="str">
        <f>IF(E1654="謝金",支出入力表!A1655,"")</f>
        <v/>
      </c>
      <c r="C1654" s="164" t="str">
        <f>IF(E1654="謝金",支出入力表!C1655,"")</f>
        <v/>
      </c>
      <c r="D1654" s="165" t="str">
        <f>IF(支出入力表!E1655="謝金","謝金","")</f>
        <v/>
      </c>
      <c r="E1654" s="165" t="str">
        <f>IF(支出入力表!F1655="謝金","謝金","")</f>
        <v/>
      </c>
      <c r="F1654" s="164" t="str">
        <f>IF(E1654="謝金",VLOOKUP(E1654,支出入力表!F1655:$M$2000,3,FALSE),"")</f>
        <v/>
      </c>
      <c r="G1654" s="164" t="str">
        <f>IF(E1654="謝金",VLOOKUP(E1654,支出入力表!F1655:$M$2000,4,FALSE),"")</f>
        <v/>
      </c>
      <c r="H1654" s="166" t="str">
        <f>IF(E1654="謝金",VLOOKUP(E1654,支出入力表!F1655:$M$2000,5,FALSE),"")</f>
        <v/>
      </c>
      <c r="I1654" s="167" t="str">
        <f>IF(E1654="謝金",VLOOKUP(E1654,支出入力表!F1655:$M$2000,6,FALSE),"")</f>
        <v/>
      </c>
      <c r="J1654" s="167" t="str">
        <f>IF(E1654="謝金",VLOOKUP(E1654,支出入力表!F1655:$M$2000,7,FALSE),"")</f>
        <v/>
      </c>
      <c r="K1654" s="168" t="str">
        <f>IF(E1654="謝金",VLOOKUP(E1654,支出入力表!F1655:$M$2000,8,FALSE),"")</f>
        <v/>
      </c>
    </row>
    <row r="1655" spans="2:11" x14ac:dyDescent="0.55000000000000004">
      <c r="B1655" s="178" t="str">
        <f>IF(E1655="謝金",支出入力表!A1656,"")</f>
        <v/>
      </c>
      <c r="C1655" s="164" t="str">
        <f>IF(E1655="謝金",支出入力表!C1656,"")</f>
        <v/>
      </c>
      <c r="D1655" s="165" t="str">
        <f>IF(支出入力表!E1656="謝金","謝金","")</f>
        <v/>
      </c>
      <c r="E1655" s="165" t="str">
        <f>IF(支出入力表!F1656="謝金","謝金","")</f>
        <v/>
      </c>
      <c r="F1655" s="164" t="str">
        <f>IF(E1655="謝金",VLOOKUP(E1655,支出入力表!F1656:$M$2000,3,FALSE),"")</f>
        <v/>
      </c>
      <c r="G1655" s="164" t="str">
        <f>IF(E1655="謝金",VLOOKUP(E1655,支出入力表!F1656:$M$2000,4,FALSE),"")</f>
        <v/>
      </c>
      <c r="H1655" s="166" t="str">
        <f>IF(E1655="謝金",VLOOKUP(E1655,支出入力表!F1656:$M$2000,5,FALSE),"")</f>
        <v/>
      </c>
      <c r="I1655" s="167" t="str">
        <f>IF(E1655="謝金",VLOOKUP(E1655,支出入力表!F1656:$M$2000,6,FALSE),"")</f>
        <v/>
      </c>
      <c r="J1655" s="167" t="str">
        <f>IF(E1655="謝金",VLOOKUP(E1655,支出入力表!F1656:$M$2000,7,FALSE),"")</f>
        <v/>
      </c>
      <c r="K1655" s="168" t="str">
        <f>IF(E1655="謝金",VLOOKUP(E1655,支出入力表!F1656:$M$2000,8,FALSE),"")</f>
        <v/>
      </c>
    </row>
    <row r="1656" spans="2:11" x14ac:dyDescent="0.55000000000000004">
      <c r="B1656" s="178" t="str">
        <f>IF(E1656="謝金",支出入力表!A1657,"")</f>
        <v/>
      </c>
      <c r="C1656" s="164" t="str">
        <f>IF(E1656="謝金",支出入力表!C1657,"")</f>
        <v/>
      </c>
      <c r="D1656" s="165" t="str">
        <f>IF(支出入力表!E1657="謝金","謝金","")</f>
        <v/>
      </c>
      <c r="E1656" s="165" t="str">
        <f>IF(支出入力表!F1657="謝金","謝金","")</f>
        <v/>
      </c>
      <c r="F1656" s="164" t="str">
        <f>IF(E1656="謝金",VLOOKUP(E1656,支出入力表!F1657:$M$2000,3,FALSE),"")</f>
        <v/>
      </c>
      <c r="G1656" s="164" t="str">
        <f>IF(E1656="謝金",VLOOKUP(E1656,支出入力表!F1657:$M$2000,4,FALSE),"")</f>
        <v/>
      </c>
      <c r="H1656" s="166" t="str">
        <f>IF(E1656="謝金",VLOOKUP(E1656,支出入力表!F1657:$M$2000,5,FALSE),"")</f>
        <v/>
      </c>
      <c r="I1656" s="167" t="str">
        <f>IF(E1656="謝金",VLOOKUP(E1656,支出入力表!F1657:$M$2000,6,FALSE),"")</f>
        <v/>
      </c>
      <c r="J1656" s="167" t="str">
        <f>IF(E1656="謝金",VLOOKUP(E1656,支出入力表!F1657:$M$2000,7,FALSE),"")</f>
        <v/>
      </c>
      <c r="K1656" s="168" t="str">
        <f>IF(E1656="謝金",VLOOKUP(E1656,支出入力表!F1657:$M$2000,8,FALSE),"")</f>
        <v/>
      </c>
    </row>
    <row r="1657" spans="2:11" x14ac:dyDescent="0.55000000000000004">
      <c r="B1657" s="178" t="str">
        <f>IF(E1657="謝金",支出入力表!A1658,"")</f>
        <v/>
      </c>
      <c r="C1657" s="164" t="str">
        <f>IF(E1657="謝金",支出入力表!C1658,"")</f>
        <v/>
      </c>
      <c r="D1657" s="165" t="str">
        <f>IF(支出入力表!E1658="謝金","謝金","")</f>
        <v/>
      </c>
      <c r="E1657" s="165" t="str">
        <f>IF(支出入力表!F1658="謝金","謝金","")</f>
        <v/>
      </c>
      <c r="F1657" s="164" t="str">
        <f>IF(E1657="謝金",VLOOKUP(E1657,支出入力表!F1658:$M$2000,3,FALSE),"")</f>
        <v/>
      </c>
      <c r="G1657" s="164" t="str">
        <f>IF(E1657="謝金",VLOOKUP(E1657,支出入力表!F1658:$M$2000,4,FALSE),"")</f>
        <v/>
      </c>
      <c r="H1657" s="166" t="str">
        <f>IF(E1657="謝金",VLOOKUP(E1657,支出入力表!F1658:$M$2000,5,FALSE),"")</f>
        <v/>
      </c>
      <c r="I1657" s="167" t="str">
        <f>IF(E1657="謝金",VLOOKUP(E1657,支出入力表!F1658:$M$2000,6,FALSE),"")</f>
        <v/>
      </c>
      <c r="J1657" s="167" t="str">
        <f>IF(E1657="謝金",VLOOKUP(E1657,支出入力表!F1658:$M$2000,7,FALSE),"")</f>
        <v/>
      </c>
      <c r="K1657" s="168" t="str">
        <f>IF(E1657="謝金",VLOOKUP(E1657,支出入力表!F1658:$M$2000,8,FALSE),"")</f>
        <v/>
      </c>
    </row>
    <row r="1658" spans="2:11" x14ac:dyDescent="0.55000000000000004">
      <c r="B1658" s="178" t="str">
        <f>IF(E1658="謝金",支出入力表!A1659,"")</f>
        <v/>
      </c>
      <c r="C1658" s="164" t="str">
        <f>IF(E1658="謝金",支出入力表!C1659,"")</f>
        <v/>
      </c>
      <c r="D1658" s="165" t="str">
        <f>IF(支出入力表!E1659="謝金","謝金","")</f>
        <v/>
      </c>
      <c r="E1658" s="165" t="str">
        <f>IF(支出入力表!F1659="謝金","謝金","")</f>
        <v/>
      </c>
      <c r="F1658" s="164" t="str">
        <f>IF(E1658="謝金",VLOOKUP(E1658,支出入力表!F1659:$M$2000,3,FALSE),"")</f>
        <v/>
      </c>
      <c r="G1658" s="164" t="str">
        <f>IF(E1658="謝金",VLOOKUP(E1658,支出入力表!F1659:$M$2000,4,FALSE),"")</f>
        <v/>
      </c>
      <c r="H1658" s="166" t="str">
        <f>IF(E1658="謝金",VLOOKUP(E1658,支出入力表!F1659:$M$2000,5,FALSE),"")</f>
        <v/>
      </c>
      <c r="I1658" s="167" t="str">
        <f>IF(E1658="謝金",VLOOKUP(E1658,支出入力表!F1659:$M$2000,6,FALSE),"")</f>
        <v/>
      </c>
      <c r="J1658" s="167" t="str">
        <f>IF(E1658="謝金",VLOOKUP(E1658,支出入力表!F1659:$M$2000,7,FALSE),"")</f>
        <v/>
      </c>
      <c r="K1658" s="168" t="str">
        <f>IF(E1658="謝金",VLOOKUP(E1658,支出入力表!F1659:$M$2000,8,FALSE),"")</f>
        <v/>
      </c>
    </row>
    <row r="1659" spans="2:11" x14ac:dyDescent="0.55000000000000004">
      <c r="B1659" s="178" t="str">
        <f>IF(E1659="謝金",支出入力表!A1660,"")</f>
        <v/>
      </c>
      <c r="C1659" s="164" t="str">
        <f>IF(E1659="謝金",支出入力表!C1660,"")</f>
        <v/>
      </c>
      <c r="D1659" s="165" t="str">
        <f>IF(支出入力表!E1660="謝金","謝金","")</f>
        <v/>
      </c>
      <c r="E1659" s="165" t="str">
        <f>IF(支出入力表!F1660="謝金","謝金","")</f>
        <v/>
      </c>
      <c r="F1659" s="164" t="str">
        <f>IF(E1659="謝金",VLOOKUP(E1659,支出入力表!F1660:$M$2000,3,FALSE),"")</f>
        <v/>
      </c>
      <c r="G1659" s="164" t="str">
        <f>IF(E1659="謝金",VLOOKUP(E1659,支出入力表!F1660:$M$2000,4,FALSE),"")</f>
        <v/>
      </c>
      <c r="H1659" s="166" t="str">
        <f>IF(E1659="謝金",VLOOKUP(E1659,支出入力表!F1660:$M$2000,5,FALSE),"")</f>
        <v/>
      </c>
      <c r="I1659" s="167" t="str">
        <f>IF(E1659="謝金",VLOOKUP(E1659,支出入力表!F1660:$M$2000,6,FALSE),"")</f>
        <v/>
      </c>
      <c r="J1659" s="167" t="str">
        <f>IF(E1659="謝金",VLOOKUP(E1659,支出入力表!F1660:$M$2000,7,FALSE),"")</f>
        <v/>
      </c>
      <c r="K1659" s="168" t="str">
        <f>IF(E1659="謝金",VLOOKUP(E1659,支出入力表!F1660:$M$2000,8,FALSE),"")</f>
        <v/>
      </c>
    </row>
    <row r="1660" spans="2:11" x14ac:dyDescent="0.55000000000000004">
      <c r="B1660" s="178" t="str">
        <f>IF(E1660="謝金",支出入力表!A1661,"")</f>
        <v/>
      </c>
      <c r="C1660" s="164" t="str">
        <f>IF(E1660="謝金",支出入力表!C1661,"")</f>
        <v/>
      </c>
      <c r="D1660" s="165" t="str">
        <f>IF(支出入力表!E1661="謝金","謝金","")</f>
        <v/>
      </c>
      <c r="E1660" s="165" t="str">
        <f>IF(支出入力表!F1661="謝金","謝金","")</f>
        <v/>
      </c>
      <c r="F1660" s="164" t="str">
        <f>IF(E1660="謝金",VLOOKUP(E1660,支出入力表!F1661:$M$2000,3,FALSE),"")</f>
        <v/>
      </c>
      <c r="G1660" s="164" t="str">
        <f>IF(E1660="謝金",VLOOKUP(E1660,支出入力表!F1661:$M$2000,4,FALSE),"")</f>
        <v/>
      </c>
      <c r="H1660" s="166" t="str">
        <f>IF(E1660="謝金",VLOOKUP(E1660,支出入力表!F1661:$M$2000,5,FALSE),"")</f>
        <v/>
      </c>
      <c r="I1660" s="167" t="str">
        <f>IF(E1660="謝金",VLOOKUP(E1660,支出入力表!F1661:$M$2000,6,FALSE),"")</f>
        <v/>
      </c>
      <c r="J1660" s="167" t="str">
        <f>IF(E1660="謝金",VLOOKUP(E1660,支出入力表!F1661:$M$2000,7,FALSE),"")</f>
        <v/>
      </c>
      <c r="K1660" s="168" t="str">
        <f>IF(E1660="謝金",VLOOKUP(E1660,支出入力表!F1661:$M$2000,8,FALSE),"")</f>
        <v/>
      </c>
    </row>
    <row r="1661" spans="2:11" x14ac:dyDescent="0.55000000000000004">
      <c r="B1661" s="178" t="str">
        <f>IF(E1661="謝金",支出入力表!A1662,"")</f>
        <v/>
      </c>
      <c r="C1661" s="164" t="str">
        <f>IF(E1661="謝金",支出入力表!C1662,"")</f>
        <v/>
      </c>
      <c r="D1661" s="165" t="str">
        <f>IF(支出入力表!E1662="謝金","謝金","")</f>
        <v/>
      </c>
      <c r="E1661" s="165" t="str">
        <f>IF(支出入力表!F1662="謝金","謝金","")</f>
        <v/>
      </c>
      <c r="F1661" s="164" t="str">
        <f>IF(E1661="謝金",VLOOKUP(E1661,支出入力表!F1662:$M$2000,3,FALSE),"")</f>
        <v/>
      </c>
      <c r="G1661" s="164" t="str">
        <f>IF(E1661="謝金",VLOOKUP(E1661,支出入力表!F1662:$M$2000,4,FALSE),"")</f>
        <v/>
      </c>
      <c r="H1661" s="166" t="str">
        <f>IF(E1661="謝金",VLOOKUP(E1661,支出入力表!F1662:$M$2000,5,FALSE),"")</f>
        <v/>
      </c>
      <c r="I1661" s="167" t="str">
        <f>IF(E1661="謝金",VLOOKUP(E1661,支出入力表!F1662:$M$2000,6,FALSE),"")</f>
        <v/>
      </c>
      <c r="J1661" s="167" t="str">
        <f>IF(E1661="謝金",VLOOKUP(E1661,支出入力表!F1662:$M$2000,7,FALSE),"")</f>
        <v/>
      </c>
      <c r="K1661" s="168" t="str">
        <f>IF(E1661="謝金",VLOOKUP(E1661,支出入力表!F1662:$M$2000,8,FALSE),"")</f>
        <v/>
      </c>
    </row>
    <row r="1662" spans="2:11" x14ac:dyDescent="0.55000000000000004">
      <c r="B1662" s="178" t="str">
        <f>IF(E1662="謝金",支出入力表!A1663,"")</f>
        <v/>
      </c>
      <c r="C1662" s="164" t="str">
        <f>IF(E1662="謝金",支出入力表!C1663,"")</f>
        <v/>
      </c>
      <c r="D1662" s="165" t="str">
        <f>IF(支出入力表!E1663="謝金","謝金","")</f>
        <v/>
      </c>
      <c r="E1662" s="165" t="str">
        <f>IF(支出入力表!F1663="謝金","謝金","")</f>
        <v/>
      </c>
      <c r="F1662" s="164" t="str">
        <f>IF(E1662="謝金",VLOOKUP(E1662,支出入力表!F1663:$M$2000,3,FALSE),"")</f>
        <v/>
      </c>
      <c r="G1662" s="164" t="str">
        <f>IF(E1662="謝金",VLOOKUP(E1662,支出入力表!F1663:$M$2000,4,FALSE),"")</f>
        <v/>
      </c>
      <c r="H1662" s="166" t="str">
        <f>IF(E1662="謝金",VLOOKUP(E1662,支出入力表!F1663:$M$2000,5,FALSE),"")</f>
        <v/>
      </c>
      <c r="I1662" s="167" t="str">
        <f>IF(E1662="謝金",VLOOKUP(E1662,支出入力表!F1663:$M$2000,6,FALSE),"")</f>
        <v/>
      </c>
      <c r="J1662" s="167" t="str">
        <f>IF(E1662="謝金",VLOOKUP(E1662,支出入力表!F1663:$M$2000,7,FALSE),"")</f>
        <v/>
      </c>
      <c r="K1662" s="168" t="str">
        <f>IF(E1662="謝金",VLOOKUP(E1662,支出入力表!F1663:$M$2000,8,FALSE),"")</f>
        <v/>
      </c>
    </row>
    <row r="1663" spans="2:11" x14ac:dyDescent="0.55000000000000004">
      <c r="B1663" s="178" t="str">
        <f>IF(E1663="謝金",支出入力表!A1664,"")</f>
        <v/>
      </c>
      <c r="C1663" s="164" t="str">
        <f>IF(E1663="謝金",支出入力表!C1664,"")</f>
        <v/>
      </c>
      <c r="D1663" s="165" t="str">
        <f>IF(支出入力表!E1664="謝金","謝金","")</f>
        <v/>
      </c>
      <c r="E1663" s="165" t="str">
        <f>IF(支出入力表!F1664="謝金","謝金","")</f>
        <v/>
      </c>
      <c r="F1663" s="164" t="str">
        <f>IF(E1663="謝金",VLOOKUP(E1663,支出入力表!F1664:$M$2000,3,FALSE),"")</f>
        <v/>
      </c>
      <c r="G1663" s="164" t="str">
        <f>IF(E1663="謝金",VLOOKUP(E1663,支出入力表!F1664:$M$2000,4,FALSE),"")</f>
        <v/>
      </c>
      <c r="H1663" s="166" t="str">
        <f>IF(E1663="謝金",VLOOKUP(E1663,支出入力表!F1664:$M$2000,5,FALSE),"")</f>
        <v/>
      </c>
      <c r="I1663" s="167" t="str">
        <f>IF(E1663="謝金",VLOOKUP(E1663,支出入力表!F1664:$M$2000,6,FALSE),"")</f>
        <v/>
      </c>
      <c r="J1663" s="167" t="str">
        <f>IF(E1663="謝金",VLOOKUP(E1663,支出入力表!F1664:$M$2000,7,FALSE),"")</f>
        <v/>
      </c>
      <c r="K1663" s="168" t="str">
        <f>IF(E1663="謝金",VLOOKUP(E1663,支出入力表!F1664:$M$2000,8,FALSE),"")</f>
        <v/>
      </c>
    </row>
    <row r="1664" spans="2:11" x14ac:dyDescent="0.55000000000000004">
      <c r="B1664" s="178" t="str">
        <f>IF(E1664="謝金",支出入力表!A1665,"")</f>
        <v/>
      </c>
      <c r="C1664" s="164" t="str">
        <f>IF(E1664="謝金",支出入力表!C1665,"")</f>
        <v/>
      </c>
      <c r="D1664" s="165" t="str">
        <f>IF(支出入力表!E1665="謝金","謝金","")</f>
        <v/>
      </c>
      <c r="E1664" s="165" t="str">
        <f>IF(支出入力表!F1665="謝金","謝金","")</f>
        <v/>
      </c>
      <c r="F1664" s="164" t="str">
        <f>IF(E1664="謝金",VLOOKUP(E1664,支出入力表!F1665:$M$2000,3,FALSE),"")</f>
        <v/>
      </c>
      <c r="G1664" s="164" t="str">
        <f>IF(E1664="謝金",VLOOKUP(E1664,支出入力表!F1665:$M$2000,4,FALSE),"")</f>
        <v/>
      </c>
      <c r="H1664" s="166" t="str">
        <f>IF(E1664="謝金",VLOOKUP(E1664,支出入力表!F1665:$M$2000,5,FALSE),"")</f>
        <v/>
      </c>
      <c r="I1664" s="167" t="str">
        <f>IF(E1664="謝金",VLOOKUP(E1664,支出入力表!F1665:$M$2000,6,FALSE),"")</f>
        <v/>
      </c>
      <c r="J1664" s="167" t="str">
        <f>IF(E1664="謝金",VLOOKUP(E1664,支出入力表!F1665:$M$2000,7,FALSE),"")</f>
        <v/>
      </c>
      <c r="K1664" s="168" t="str">
        <f>IF(E1664="謝金",VLOOKUP(E1664,支出入力表!F1665:$M$2000,8,FALSE),"")</f>
        <v/>
      </c>
    </row>
    <row r="1665" spans="2:11" x14ac:dyDescent="0.55000000000000004">
      <c r="B1665" s="178" t="str">
        <f>IF(E1665="謝金",支出入力表!A1666,"")</f>
        <v/>
      </c>
      <c r="C1665" s="164" t="str">
        <f>IF(E1665="謝金",支出入力表!C1666,"")</f>
        <v/>
      </c>
      <c r="D1665" s="165" t="str">
        <f>IF(支出入力表!E1666="謝金","謝金","")</f>
        <v/>
      </c>
      <c r="E1665" s="165" t="str">
        <f>IF(支出入力表!F1666="謝金","謝金","")</f>
        <v/>
      </c>
      <c r="F1665" s="164" t="str">
        <f>IF(E1665="謝金",VLOOKUP(E1665,支出入力表!F1666:$M$2000,3,FALSE),"")</f>
        <v/>
      </c>
      <c r="G1665" s="164" t="str">
        <f>IF(E1665="謝金",VLOOKUP(E1665,支出入力表!F1666:$M$2000,4,FALSE),"")</f>
        <v/>
      </c>
      <c r="H1665" s="166" t="str">
        <f>IF(E1665="謝金",VLOOKUP(E1665,支出入力表!F1666:$M$2000,5,FALSE),"")</f>
        <v/>
      </c>
      <c r="I1665" s="167" t="str">
        <f>IF(E1665="謝金",VLOOKUP(E1665,支出入力表!F1666:$M$2000,6,FALSE),"")</f>
        <v/>
      </c>
      <c r="J1665" s="167" t="str">
        <f>IF(E1665="謝金",VLOOKUP(E1665,支出入力表!F1666:$M$2000,7,FALSE),"")</f>
        <v/>
      </c>
      <c r="K1665" s="168" t="str">
        <f>IF(E1665="謝金",VLOOKUP(E1665,支出入力表!F1666:$M$2000,8,FALSE),"")</f>
        <v/>
      </c>
    </row>
    <row r="1666" spans="2:11" x14ac:dyDescent="0.55000000000000004">
      <c r="B1666" s="178" t="str">
        <f>IF(E1666="謝金",支出入力表!A1667,"")</f>
        <v/>
      </c>
      <c r="C1666" s="164" t="str">
        <f>IF(E1666="謝金",支出入力表!C1667,"")</f>
        <v/>
      </c>
      <c r="D1666" s="165" t="str">
        <f>IF(支出入力表!E1667="謝金","謝金","")</f>
        <v/>
      </c>
      <c r="E1666" s="165" t="str">
        <f>IF(支出入力表!F1667="謝金","謝金","")</f>
        <v/>
      </c>
      <c r="F1666" s="164" t="str">
        <f>IF(E1666="謝金",VLOOKUP(E1666,支出入力表!F1667:$M$2000,3,FALSE),"")</f>
        <v/>
      </c>
      <c r="G1666" s="164" t="str">
        <f>IF(E1666="謝金",VLOOKUP(E1666,支出入力表!F1667:$M$2000,4,FALSE),"")</f>
        <v/>
      </c>
      <c r="H1666" s="166" t="str">
        <f>IF(E1666="謝金",VLOOKUP(E1666,支出入力表!F1667:$M$2000,5,FALSE),"")</f>
        <v/>
      </c>
      <c r="I1666" s="167" t="str">
        <f>IF(E1666="謝金",VLOOKUP(E1666,支出入力表!F1667:$M$2000,6,FALSE),"")</f>
        <v/>
      </c>
      <c r="J1666" s="167" t="str">
        <f>IF(E1666="謝金",VLOOKUP(E1666,支出入力表!F1667:$M$2000,7,FALSE),"")</f>
        <v/>
      </c>
      <c r="K1666" s="168" t="str">
        <f>IF(E1666="謝金",VLOOKUP(E1666,支出入力表!F1667:$M$2000,8,FALSE),"")</f>
        <v/>
      </c>
    </row>
    <row r="1667" spans="2:11" x14ac:dyDescent="0.55000000000000004">
      <c r="B1667" s="178" t="str">
        <f>IF(E1667="謝金",支出入力表!A1668,"")</f>
        <v/>
      </c>
      <c r="C1667" s="164" t="str">
        <f>IF(E1667="謝金",支出入力表!C1668,"")</f>
        <v/>
      </c>
      <c r="D1667" s="165" t="str">
        <f>IF(支出入力表!E1668="謝金","謝金","")</f>
        <v/>
      </c>
      <c r="E1667" s="165" t="str">
        <f>IF(支出入力表!F1668="謝金","謝金","")</f>
        <v/>
      </c>
      <c r="F1667" s="164" t="str">
        <f>IF(E1667="謝金",VLOOKUP(E1667,支出入力表!F1668:$M$2000,3,FALSE),"")</f>
        <v/>
      </c>
      <c r="G1667" s="164" t="str">
        <f>IF(E1667="謝金",VLOOKUP(E1667,支出入力表!F1668:$M$2000,4,FALSE),"")</f>
        <v/>
      </c>
      <c r="H1667" s="166" t="str">
        <f>IF(E1667="謝金",VLOOKUP(E1667,支出入力表!F1668:$M$2000,5,FALSE),"")</f>
        <v/>
      </c>
      <c r="I1667" s="167" t="str">
        <f>IF(E1667="謝金",VLOOKUP(E1667,支出入力表!F1668:$M$2000,6,FALSE),"")</f>
        <v/>
      </c>
      <c r="J1667" s="167" t="str">
        <f>IF(E1667="謝金",VLOOKUP(E1667,支出入力表!F1668:$M$2000,7,FALSE),"")</f>
        <v/>
      </c>
      <c r="K1667" s="168" t="str">
        <f>IF(E1667="謝金",VLOOKUP(E1667,支出入力表!F1668:$M$2000,8,FALSE),"")</f>
        <v/>
      </c>
    </row>
    <row r="1668" spans="2:11" x14ac:dyDescent="0.55000000000000004">
      <c r="B1668" s="178" t="str">
        <f>IF(E1668="謝金",支出入力表!A1669,"")</f>
        <v/>
      </c>
      <c r="C1668" s="164" t="str">
        <f>IF(E1668="謝金",支出入力表!C1669,"")</f>
        <v/>
      </c>
      <c r="D1668" s="165" t="str">
        <f>IF(支出入力表!E1669="謝金","謝金","")</f>
        <v/>
      </c>
      <c r="E1668" s="165" t="str">
        <f>IF(支出入力表!F1669="謝金","謝金","")</f>
        <v/>
      </c>
      <c r="F1668" s="164" t="str">
        <f>IF(E1668="謝金",VLOOKUP(E1668,支出入力表!F1669:$M$2000,3,FALSE),"")</f>
        <v/>
      </c>
      <c r="G1668" s="164" t="str">
        <f>IF(E1668="謝金",VLOOKUP(E1668,支出入力表!F1669:$M$2000,4,FALSE),"")</f>
        <v/>
      </c>
      <c r="H1668" s="166" t="str">
        <f>IF(E1668="謝金",VLOOKUP(E1668,支出入力表!F1669:$M$2000,5,FALSE),"")</f>
        <v/>
      </c>
      <c r="I1668" s="167" t="str">
        <f>IF(E1668="謝金",VLOOKUP(E1668,支出入力表!F1669:$M$2000,6,FALSE),"")</f>
        <v/>
      </c>
      <c r="J1668" s="167" t="str">
        <f>IF(E1668="謝金",VLOOKUP(E1668,支出入力表!F1669:$M$2000,7,FALSE),"")</f>
        <v/>
      </c>
      <c r="K1668" s="168" t="str">
        <f>IF(E1668="謝金",VLOOKUP(E1668,支出入力表!F1669:$M$2000,8,FALSE),"")</f>
        <v/>
      </c>
    </row>
    <row r="1669" spans="2:11" x14ac:dyDescent="0.55000000000000004">
      <c r="B1669" s="178" t="str">
        <f>IF(E1669="謝金",支出入力表!A1670,"")</f>
        <v/>
      </c>
      <c r="C1669" s="164" t="str">
        <f>IF(E1669="謝金",支出入力表!C1670,"")</f>
        <v/>
      </c>
      <c r="D1669" s="165" t="str">
        <f>IF(支出入力表!E1670="謝金","謝金","")</f>
        <v/>
      </c>
      <c r="E1669" s="165" t="str">
        <f>IF(支出入力表!F1670="謝金","謝金","")</f>
        <v/>
      </c>
      <c r="F1669" s="164" t="str">
        <f>IF(E1669="謝金",VLOOKUP(E1669,支出入力表!F1670:$M$2000,3,FALSE),"")</f>
        <v/>
      </c>
      <c r="G1669" s="164" t="str">
        <f>IF(E1669="謝金",VLOOKUP(E1669,支出入力表!F1670:$M$2000,4,FALSE),"")</f>
        <v/>
      </c>
      <c r="H1669" s="166" t="str">
        <f>IF(E1669="謝金",VLOOKUP(E1669,支出入力表!F1670:$M$2000,5,FALSE),"")</f>
        <v/>
      </c>
      <c r="I1669" s="167" t="str">
        <f>IF(E1669="謝金",VLOOKUP(E1669,支出入力表!F1670:$M$2000,6,FALSE),"")</f>
        <v/>
      </c>
      <c r="J1669" s="167" t="str">
        <f>IF(E1669="謝金",VLOOKUP(E1669,支出入力表!F1670:$M$2000,7,FALSE),"")</f>
        <v/>
      </c>
      <c r="K1669" s="168" t="str">
        <f>IF(E1669="謝金",VLOOKUP(E1669,支出入力表!F1670:$M$2000,8,FALSE),"")</f>
        <v/>
      </c>
    </row>
    <row r="1670" spans="2:11" x14ac:dyDescent="0.55000000000000004">
      <c r="B1670" s="178" t="str">
        <f>IF(E1670="謝金",支出入力表!A1671,"")</f>
        <v/>
      </c>
      <c r="C1670" s="164" t="str">
        <f>IF(E1670="謝金",支出入力表!C1671,"")</f>
        <v/>
      </c>
      <c r="D1670" s="165" t="str">
        <f>IF(支出入力表!E1671="謝金","謝金","")</f>
        <v/>
      </c>
      <c r="E1670" s="165" t="str">
        <f>IF(支出入力表!F1671="謝金","謝金","")</f>
        <v/>
      </c>
      <c r="F1670" s="164" t="str">
        <f>IF(E1670="謝金",VLOOKUP(E1670,支出入力表!F1671:$M$2000,3,FALSE),"")</f>
        <v/>
      </c>
      <c r="G1670" s="164" t="str">
        <f>IF(E1670="謝金",VLOOKUP(E1670,支出入力表!F1671:$M$2000,4,FALSE),"")</f>
        <v/>
      </c>
      <c r="H1670" s="166" t="str">
        <f>IF(E1670="謝金",VLOOKUP(E1670,支出入力表!F1671:$M$2000,5,FALSE),"")</f>
        <v/>
      </c>
      <c r="I1670" s="167" t="str">
        <f>IF(E1670="謝金",VLOOKUP(E1670,支出入力表!F1671:$M$2000,6,FALSE),"")</f>
        <v/>
      </c>
      <c r="J1670" s="167" t="str">
        <f>IF(E1670="謝金",VLOOKUP(E1670,支出入力表!F1671:$M$2000,7,FALSE),"")</f>
        <v/>
      </c>
      <c r="K1670" s="168" t="str">
        <f>IF(E1670="謝金",VLOOKUP(E1670,支出入力表!F1671:$M$2000,8,FALSE),"")</f>
        <v/>
      </c>
    </row>
    <row r="1671" spans="2:11" x14ac:dyDescent="0.55000000000000004">
      <c r="B1671" s="178" t="str">
        <f>IF(E1671="謝金",支出入力表!A1672,"")</f>
        <v/>
      </c>
      <c r="C1671" s="164" t="str">
        <f>IF(E1671="謝金",支出入力表!C1672,"")</f>
        <v/>
      </c>
      <c r="D1671" s="165" t="str">
        <f>IF(支出入力表!E1672="謝金","謝金","")</f>
        <v/>
      </c>
      <c r="E1671" s="165" t="str">
        <f>IF(支出入力表!F1672="謝金","謝金","")</f>
        <v/>
      </c>
      <c r="F1671" s="164" t="str">
        <f>IF(E1671="謝金",VLOOKUP(E1671,支出入力表!F1672:$M$2000,3,FALSE),"")</f>
        <v/>
      </c>
      <c r="G1671" s="164" t="str">
        <f>IF(E1671="謝金",VLOOKUP(E1671,支出入力表!F1672:$M$2000,4,FALSE),"")</f>
        <v/>
      </c>
      <c r="H1671" s="166" t="str">
        <f>IF(E1671="謝金",VLOOKUP(E1671,支出入力表!F1672:$M$2000,5,FALSE),"")</f>
        <v/>
      </c>
      <c r="I1671" s="167" t="str">
        <f>IF(E1671="謝金",VLOOKUP(E1671,支出入力表!F1672:$M$2000,6,FALSE),"")</f>
        <v/>
      </c>
      <c r="J1671" s="167" t="str">
        <f>IF(E1671="謝金",VLOOKUP(E1671,支出入力表!F1672:$M$2000,7,FALSE),"")</f>
        <v/>
      </c>
      <c r="K1671" s="168" t="str">
        <f>IF(E1671="謝金",VLOOKUP(E1671,支出入力表!F1672:$M$2000,8,FALSE),"")</f>
        <v/>
      </c>
    </row>
    <row r="1672" spans="2:11" x14ac:dyDescent="0.55000000000000004">
      <c r="B1672" s="178" t="str">
        <f>IF(E1672="謝金",支出入力表!A1673,"")</f>
        <v/>
      </c>
      <c r="C1672" s="164" t="str">
        <f>IF(E1672="謝金",支出入力表!C1673,"")</f>
        <v/>
      </c>
      <c r="D1672" s="165" t="str">
        <f>IF(支出入力表!E1673="謝金","謝金","")</f>
        <v/>
      </c>
      <c r="E1672" s="165" t="str">
        <f>IF(支出入力表!F1673="謝金","謝金","")</f>
        <v/>
      </c>
      <c r="F1672" s="164" t="str">
        <f>IF(E1672="謝金",VLOOKUP(E1672,支出入力表!F1673:$M$2000,3,FALSE),"")</f>
        <v/>
      </c>
      <c r="G1672" s="164" t="str">
        <f>IF(E1672="謝金",VLOOKUP(E1672,支出入力表!F1673:$M$2000,4,FALSE),"")</f>
        <v/>
      </c>
      <c r="H1672" s="166" t="str">
        <f>IF(E1672="謝金",VLOOKUP(E1672,支出入力表!F1673:$M$2000,5,FALSE),"")</f>
        <v/>
      </c>
      <c r="I1672" s="167" t="str">
        <f>IF(E1672="謝金",VLOOKUP(E1672,支出入力表!F1673:$M$2000,6,FALSE),"")</f>
        <v/>
      </c>
      <c r="J1672" s="167" t="str">
        <f>IF(E1672="謝金",VLOOKUP(E1672,支出入力表!F1673:$M$2000,7,FALSE),"")</f>
        <v/>
      </c>
      <c r="K1672" s="168" t="str">
        <f>IF(E1672="謝金",VLOOKUP(E1672,支出入力表!F1673:$M$2000,8,FALSE),"")</f>
        <v/>
      </c>
    </row>
    <row r="1673" spans="2:11" x14ac:dyDescent="0.55000000000000004">
      <c r="B1673" s="178" t="str">
        <f>IF(E1673="謝金",支出入力表!A1674,"")</f>
        <v/>
      </c>
      <c r="C1673" s="164" t="str">
        <f>IF(E1673="謝金",支出入力表!C1674,"")</f>
        <v/>
      </c>
      <c r="D1673" s="165" t="str">
        <f>IF(支出入力表!E1674="謝金","謝金","")</f>
        <v/>
      </c>
      <c r="E1673" s="165" t="str">
        <f>IF(支出入力表!F1674="謝金","謝金","")</f>
        <v/>
      </c>
      <c r="F1673" s="164" t="str">
        <f>IF(E1673="謝金",VLOOKUP(E1673,支出入力表!F1674:$M$2000,3,FALSE),"")</f>
        <v/>
      </c>
      <c r="G1673" s="164" t="str">
        <f>IF(E1673="謝金",VLOOKUP(E1673,支出入力表!F1674:$M$2000,4,FALSE),"")</f>
        <v/>
      </c>
      <c r="H1673" s="166" t="str">
        <f>IF(E1673="謝金",VLOOKUP(E1673,支出入力表!F1674:$M$2000,5,FALSE),"")</f>
        <v/>
      </c>
      <c r="I1673" s="167" t="str">
        <f>IF(E1673="謝金",VLOOKUP(E1673,支出入力表!F1674:$M$2000,6,FALSE),"")</f>
        <v/>
      </c>
      <c r="J1673" s="167" t="str">
        <f>IF(E1673="謝金",VLOOKUP(E1673,支出入力表!F1674:$M$2000,7,FALSE),"")</f>
        <v/>
      </c>
      <c r="K1673" s="168" t="str">
        <f>IF(E1673="謝金",VLOOKUP(E1673,支出入力表!F1674:$M$2000,8,FALSE),"")</f>
        <v/>
      </c>
    </row>
    <row r="1674" spans="2:11" x14ac:dyDescent="0.55000000000000004">
      <c r="B1674" s="178" t="str">
        <f>IF(E1674="謝金",支出入力表!A1675,"")</f>
        <v/>
      </c>
      <c r="C1674" s="164" t="str">
        <f>IF(E1674="謝金",支出入力表!C1675,"")</f>
        <v/>
      </c>
      <c r="D1674" s="165" t="str">
        <f>IF(支出入力表!E1675="謝金","謝金","")</f>
        <v/>
      </c>
      <c r="E1674" s="165" t="str">
        <f>IF(支出入力表!F1675="謝金","謝金","")</f>
        <v/>
      </c>
      <c r="F1674" s="164" t="str">
        <f>IF(E1674="謝金",VLOOKUP(E1674,支出入力表!F1675:$M$2000,3,FALSE),"")</f>
        <v/>
      </c>
      <c r="G1674" s="164" t="str">
        <f>IF(E1674="謝金",VLOOKUP(E1674,支出入力表!F1675:$M$2000,4,FALSE),"")</f>
        <v/>
      </c>
      <c r="H1674" s="166" t="str">
        <f>IF(E1674="謝金",VLOOKUP(E1674,支出入力表!F1675:$M$2000,5,FALSE),"")</f>
        <v/>
      </c>
      <c r="I1674" s="167" t="str">
        <f>IF(E1674="謝金",VLOOKUP(E1674,支出入力表!F1675:$M$2000,6,FALSE),"")</f>
        <v/>
      </c>
      <c r="J1674" s="167" t="str">
        <f>IF(E1674="謝金",VLOOKUP(E1674,支出入力表!F1675:$M$2000,7,FALSE),"")</f>
        <v/>
      </c>
      <c r="K1674" s="168" t="str">
        <f>IF(E1674="謝金",VLOOKUP(E1674,支出入力表!F1675:$M$2000,8,FALSE),"")</f>
        <v/>
      </c>
    </row>
    <row r="1675" spans="2:11" x14ac:dyDescent="0.55000000000000004">
      <c r="B1675" s="178" t="str">
        <f>IF(E1675="謝金",支出入力表!A1676,"")</f>
        <v/>
      </c>
      <c r="C1675" s="164" t="str">
        <f>IF(E1675="謝金",支出入力表!C1676,"")</f>
        <v/>
      </c>
      <c r="D1675" s="165" t="str">
        <f>IF(支出入力表!E1676="謝金","謝金","")</f>
        <v/>
      </c>
      <c r="E1675" s="165" t="str">
        <f>IF(支出入力表!F1676="謝金","謝金","")</f>
        <v/>
      </c>
      <c r="F1675" s="164" t="str">
        <f>IF(E1675="謝金",VLOOKUP(E1675,支出入力表!F1676:$M$2000,3,FALSE),"")</f>
        <v/>
      </c>
      <c r="G1675" s="164" t="str">
        <f>IF(E1675="謝金",VLOOKUP(E1675,支出入力表!F1676:$M$2000,4,FALSE),"")</f>
        <v/>
      </c>
      <c r="H1675" s="166" t="str">
        <f>IF(E1675="謝金",VLOOKUP(E1675,支出入力表!F1676:$M$2000,5,FALSE),"")</f>
        <v/>
      </c>
      <c r="I1675" s="167" t="str">
        <f>IF(E1675="謝金",VLOOKUP(E1675,支出入力表!F1676:$M$2000,6,FALSE),"")</f>
        <v/>
      </c>
      <c r="J1675" s="167" t="str">
        <f>IF(E1675="謝金",VLOOKUP(E1675,支出入力表!F1676:$M$2000,7,FALSE),"")</f>
        <v/>
      </c>
      <c r="K1675" s="168" t="str">
        <f>IF(E1675="謝金",VLOOKUP(E1675,支出入力表!F1676:$M$2000,8,FALSE),"")</f>
        <v/>
      </c>
    </row>
    <row r="1676" spans="2:11" x14ac:dyDescent="0.55000000000000004">
      <c r="B1676" s="178" t="str">
        <f>IF(E1676="謝金",支出入力表!A1677,"")</f>
        <v/>
      </c>
      <c r="C1676" s="164" t="str">
        <f>IF(E1676="謝金",支出入力表!C1677,"")</f>
        <v/>
      </c>
      <c r="D1676" s="165" t="str">
        <f>IF(支出入力表!E1677="謝金","謝金","")</f>
        <v/>
      </c>
      <c r="E1676" s="165" t="str">
        <f>IF(支出入力表!F1677="謝金","謝金","")</f>
        <v/>
      </c>
      <c r="F1676" s="164" t="str">
        <f>IF(E1676="謝金",VLOOKUP(E1676,支出入力表!F1677:$M$2000,3,FALSE),"")</f>
        <v/>
      </c>
      <c r="G1676" s="164" t="str">
        <f>IF(E1676="謝金",VLOOKUP(E1676,支出入力表!F1677:$M$2000,4,FALSE),"")</f>
        <v/>
      </c>
      <c r="H1676" s="166" t="str">
        <f>IF(E1676="謝金",VLOOKUP(E1676,支出入力表!F1677:$M$2000,5,FALSE),"")</f>
        <v/>
      </c>
      <c r="I1676" s="167" t="str">
        <f>IF(E1676="謝金",VLOOKUP(E1676,支出入力表!F1677:$M$2000,6,FALSE),"")</f>
        <v/>
      </c>
      <c r="J1676" s="167" t="str">
        <f>IF(E1676="謝金",VLOOKUP(E1676,支出入力表!F1677:$M$2000,7,FALSE),"")</f>
        <v/>
      </c>
      <c r="K1676" s="168" t="str">
        <f>IF(E1676="謝金",VLOOKUP(E1676,支出入力表!F1677:$M$2000,8,FALSE),"")</f>
        <v/>
      </c>
    </row>
    <row r="1677" spans="2:11" x14ac:dyDescent="0.55000000000000004">
      <c r="B1677" s="178" t="str">
        <f>IF(E1677="謝金",支出入力表!A1678,"")</f>
        <v/>
      </c>
      <c r="C1677" s="164" t="str">
        <f>IF(E1677="謝金",支出入力表!C1678,"")</f>
        <v/>
      </c>
      <c r="D1677" s="165" t="str">
        <f>IF(支出入力表!E1678="謝金","謝金","")</f>
        <v/>
      </c>
      <c r="E1677" s="165" t="str">
        <f>IF(支出入力表!F1678="謝金","謝金","")</f>
        <v/>
      </c>
      <c r="F1677" s="164" t="str">
        <f>IF(E1677="謝金",VLOOKUP(E1677,支出入力表!F1678:$M$2000,3,FALSE),"")</f>
        <v/>
      </c>
      <c r="G1677" s="164" t="str">
        <f>IF(E1677="謝金",VLOOKUP(E1677,支出入力表!F1678:$M$2000,4,FALSE),"")</f>
        <v/>
      </c>
      <c r="H1677" s="166" t="str">
        <f>IF(E1677="謝金",VLOOKUP(E1677,支出入力表!F1678:$M$2000,5,FALSE),"")</f>
        <v/>
      </c>
      <c r="I1677" s="167" t="str">
        <f>IF(E1677="謝金",VLOOKUP(E1677,支出入力表!F1678:$M$2000,6,FALSE),"")</f>
        <v/>
      </c>
      <c r="J1677" s="167" t="str">
        <f>IF(E1677="謝金",VLOOKUP(E1677,支出入力表!F1678:$M$2000,7,FALSE),"")</f>
        <v/>
      </c>
      <c r="K1677" s="168" t="str">
        <f>IF(E1677="謝金",VLOOKUP(E1677,支出入力表!F1678:$M$2000,8,FALSE),"")</f>
        <v/>
      </c>
    </row>
    <row r="1678" spans="2:11" x14ac:dyDescent="0.55000000000000004">
      <c r="B1678" s="178" t="str">
        <f>IF(E1678="謝金",支出入力表!A1679,"")</f>
        <v/>
      </c>
      <c r="C1678" s="164" t="str">
        <f>IF(E1678="謝金",支出入力表!C1679,"")</f>
        <v/>
      </c>
      <c r="D1678" s="165" t="str">
        <f>IF(支出入力表!E1679="謝金","謝金","")</f>
        <v/>
      </c>
      <c r="E1678" s="165" t="str">
        <f>IF(支出入力表!F1679="謝金","謝金","")</f>
        <v/>
      </c>
      <c r="F1678" s="164" t="str">
        <f>IF(E1678="謝金",VLOOKUP(E1678,支出入力表!F1679:$M$2000,3,FALSE),"")</f>
        <v/>
      </c>
      <c r="G1678" s="164" t="str">
        <f>IF(E1678="謝金",VLOOKUP(E1678,支出入力表!F1679:$M$2000,4,FALSE),"")</f>
        <v/>
      </c>
      <c r="H1678" s="166" t="str">
        <f>IF(E1678="謝金",VLOOKUP(E1678,支出入力表!F1679:$M$2000,5,FALSE),"")</f>
        <v/>
      </c>
      <c r="I1678" s="167" t="str">
        <f>IF(E1678="謝金",VLOOKUP(E1678,支出入力表!F1679:$M$2000,6,FALSE),"")</f>
        <v/>
      </c>
      <c r="J1678" s="167" t="str">
        <f>IF(E1678="謝金",VLOOKUP(E1678,支出入力表!F1679:$M$2000,7,FALSE),"")</f>
        <v/>
      </c>
      <c r="K1678" s="168" t="str">
        <f>IF(E1678="謝金",VLOOKUP(E1678,支出入力表!F1679:$M$2000,8,FALSE),"")</f>
        <v/>
      </c>
    </row>
    <row r="1679" spans="2:11" x14ac:dyDescent="0.55000000000000004">
      <c r="B1679" s="178" t="str">
        <f>IF(E1679="謝金",支出入力表!A1680,"")</f>
        <v/>
      </c>
      <c r="C1679" s="164" t="str">
        <f>IF(E1679="謝金",支出入力表!C1680,"")</f>
        <v/>
      </c>
      <c r="D1679" s="165" t="str">
        <f>IF(支出入力表!E1680="謝金","謝金","")</f>
        <v/>
      </c>
      <c r="E1679" s="165" t="str">
        <f>IF(支出入力表!F1680="謝金","謝金","")</f>
        <v/>
      </c>
      <c r="F1679" s="164" t="str">
        <f>IF(E1679="謝金",VLOOKUP(E1679,支出入力表!F1680:$M$2000,3,FALSE),"")</f>
        <v/>
      </c>
      <c r="G1679" s="164" t="str">
        <f>IF(E1679="謝金",VLOOKUP(E1679,支出入力表!F1680:$M$2000,4,FALSE),"")</f>
        <v/>
      </c>
      <c r="H1679" s="166" t="str">
        <f>IF(E1679="謝金",VLOOKUP(E1679,支出入力表!F1680:$M$2000,5,FALSE),"")</f>
        <v/>
      </c>
      <c r="I1679" s="167" t="str">
        <f>IF(E1679="謝金",VLOOKUP(E1679,支出入力表!F1680:$M$2000,6,FALSE),"")</f>
        <v/>
      </c>
      <c r="J1679" s="167" t="str">
        <f>IF(E1679="謝金",VLOOKUP(E1679,支出入力表!F1680:$M$2000,7,FALSE),"")</f>
        <v/>
      </c>
      <c r="K1679" s="168" t="str">
        <f>IF(E1679="謝金",VLOOKUP(E1679,支出入力表!F1680:$M$2000,8,FALSE),"")</f>
        <v/>
      </c>
    </row>
    <row r="1680" spans="2:11" x14ac:dyDescent="0.55000000000000004">
      <c r="B1680" s="178" t="str">
        <f>IF(E1680="謝金",支出入力表!A1681,"")</f>
        <v/>
      </c>
      <c r="C1680" s="164" t="str">
        <f>IF(E1680="謝金",支出入力表!C1681,"")</f>
        <v/>
      </c>
      <c r="D1680" s="165" t="str">
        <f>IF(支出入力表!E1681="謝金","謝金","")</f>
        <v/>
      </c>
      <c r="E1680" s="165" t="str">
        <f>IF(支出入力表!F1681="謝金","謝金","")</f>
        <v/>
      </c>
      <c r="F1680" s="164" t="str">
        <f>IF(E1680="謝金",VLOOKUP(E1680,支出入力表!F1681:$M$2000,3,FALSE),"")</f>
        <v/>
      </c>
      <c r="G1680" s="164" t="str">
        <f>IF(E1680="謝金",VLOOKUP(E1680,支出入力表!F1681:$M$2000,4,FALSE),"")</f>
        <v/>
      </c>
      <c r="H1680" s="166" t="str">
        <f>IF(E1680="謝金",VLOOKUP(E1680,支出入力表!F1681:$M$2000,5,FALSE),"")</f>
        <v/>
      </c>
      <c r="I1680" s="167" t="str">
        <f>IF(E1680="謝金",VLOOKUP(E1680,支出入力表!F1681:$M$2000,6,FALSE),"")</f>
        <v/>
      </c>
      <c r="J1680" s="167" t="str">
        <f>IF(E1680="謝金",VLOOKUP(E1680,支出入力表!F1681:$M$2000,7,FALSE),"")</f>
        <v/>
      </c>
      <c r="K1680" s="168" t="str">
        <f>IF(E1680="謝金",VLOOKUP(E1680,支出入力表!F1681:$M$2000,8,FALSE),"")</f>
        <v/>
      </c>
    </row>
    <row r="1681" spans="2:11" x14ac:dyDescent="0.55000000000000004">
      <c r="B1681" s="178" t="str">
        <f>IF(E1681="謝金",支出入力表!A1682,"")</f>
        <v/>
      </c>
      <c r="C1681" s="164" t="str">
        <f>IF(E1681="謝金",支出入力表!C1682,"")</f>
        <v/>
      </c>
      <c r="D1681" s="165" t="str">
        <f>IF(支出入力表!E1682="謝金","謝金","")</f>
        <v/>
      </c>
      <c r="E1681" s="165" t="str">
        <f>IF(支出入力表!F1682="謝金","謝金","")</f>
        <v/>
      </c>
      <c r="F1681" s="164" t="str">
        <f>IF(E1681="謝金",VLOOKUP(E1681,支出入力表!F1682:$M$2000,3,FALSE),"")</f>
        <v/>
      </c>
      <c r="G1681" s="164" t="str">
        <f>IF(E1681="謝金",VLOOKUP(E1681,支出入力表!F1682:$M$2000,4,FALSE),"")</f>
        <v/>
      </c>
      <c r="H1681" s="166" t="str">
        <f>IF(E1681="謝金",VLOOKUP(E1681,支出入力表!F1682:$M$2000,5,FALSE),"")</f>
        <v/>
      </c>
      <c r="I1681" s="167" t="str">
        <f>IF(E1681="謝金",VLOOKUP(E1681,支出入力表!F1682:$M$2000,6,FALSE),"")</f>
        <v/>
      </c>
      <c r="J1681" s="167" t="str">
        <f>IF(E1681="謝金",VLOOKUP(E1681,支出入力表!F1682:$M$2000,7,FALSE),"")</f>
        <v/>
      </c>
      <c r="K1681" s="168" t="str">
        <f>IF(E1681="謝金",VLOOKUP(E1681,支出入力表!F1682:$M$2000,8,FALSE),"")</f>
        <v/>
      </c>
    </row>
    <row r="1682" spans="2:11" x14ac:dyDescent="0.55000000000000004">
      <c r="B1682" s="178" t="str">
        <f>IF(E1682="謝金",支出入力表!A1683,"")</f>
        <v/>
      </c>
      <c r="C1682" s="164" t="str">
        <f>IF(E1682="謝金",支出入力表!C1683,"")</f>
        <v/>
      </c>
      <c r="D1682" s="165" t="str">
        <f>IF(支出入力表!E1683="謝金","謝金","")</f>
        <v/>
      </c>
      <c r="E1682" s="165" t="str">
        <f>IF(支出入力表!F1683="謝金","謝金","")</f>
        <v/>
      </c>
      <c r="F1682" s="164" t="str">
        <f>IF(E1682="謝金",VLOOKUP(E1682,支出入力表!F1683:$M$2000,3,FALSE),"")</f>
        <v/>
      </c>
      <c r="G1682" s="164" t="str">
        <f>IF(E1682="謝金",VLOOKUP(E1682,支出入力表!F1683:$M$2000,4,FALSE),"")</f>
        <v/>
      </c>
      <c r="H1682" s="166" t="str">
        <f>IF(E1682="謝金",VLOOKUP(E1682,支出入力表!F1683:$M$2000,5,FALSE),"")</f>
        <v/>
      </c>
      <c r="I1682" s="167" t="str">
        <f>IF(E1682="謝金",VLOOKUP(E1682,支出入力表!F1683:$M$2000,6,FALSE),"")</f>
        <v/>
      </c>
      <c r="J1682" s="167" t="str">
        <f>IF(E1682="謝金",VLOOKUP(E1682,支出入力表!F1683:$M$2000,7,FALSE),"")</f>
        <v/>
      </c>
      <c r="K1682" s="168" t="str">
        <f>IF(E1682="謝金",VLOOKUP(E1682,支出入力表!F1683:$M$2000,8,FALSE),"")</f>
        <v/>
      </c>
    </row>
    <row r="1683" spans="2:11" x14ac:dyDescent="0.55000000000000004">
      <c r="B1683" s="178" t="str">
        <f>IF(E1683="謝金",支出入力表!A1684,"")</f>
        <v/>
      </c>
      <c r="C1683" s="164" t="str">
        <f>IF(E1683="謝金",支出入力表!C1684,"")</f>
        <v/>
      </c>
      <c r="D1683" s="165" t="str">
        <f>IF(支出入力表!E1684="謝金","謝金","")</f>
        <v/>
      </c>
      <c r="E1683" s="165" t="str">
        <f>IF(支出入力表!F1684="謝金","謝金","")</f>
        <v/>
      </c>
      <c r="F1683" s="164" t="str">
        <f>IF(E1683="謝金",VLOOKUP(E1683,支出入力表!F1684:$M$2000,3,FALSE),"")</f>
        <v/>
      </c>
      <c r="G1683" s="164" t="str">
        <f>IF(E1683="謝金",VLOOKUP(E1683,支出入力表!F1684:$M$2000,4,FALSE),"")</f>
        <v/>
      </c>
      <c r="H1683" s="166" t="str">
        <f>IF(E1683="謝金",VLOOKUP(E1683,支出入力表!F1684:$M$2000,5,FALSE),"")</f>
        <v/>
      </c>
      <c r="I1683" s="167" t="str">
        <f>IF(E1683="謝金",VLOOKUP(E1683,支出入力表!F1684:$M$2000,6,FALSE),"")</f>
        <v/>
      </c>
      <c r="J1683" s="167" t="str">
        <f>IF(E1683="謝金",VLOOKUP(E1683,支出入力表!F1684:$M$2000,7,FALSE),"")</f>
        <v/>
      </c>
      <c r="K1683" s="168" t="str">
        <f>IF(E1683="謝金",VLOOKUP(E1683,支出入力表!F1684:$M$2000,8,FALSE),"")</f>
        <v/>
      </c>
    </row>
    <row r="1684" spans="2:11" x14ac:dyDescent="0.55000000000000004">
      <c r="B1684" s="178" t="str">
        <f>IF(E1684="謝金",支出入力表!A1685,"")</f>
        <v/>
      </c>
      <c r="C1684" s="164" t="str">
        <f>IF(E1684="謝金",支出入力表!C1685,"")</f>
        <v/>
      </c>
      <c r="D1684" s="165" t="str">
        <f>IF(支出入力表!E1685="謝金","謝金","")</f>
        <v/>
      </c>
      <c r="E1684" s="165" t="str">
        <f>IF(支出入力表!F1685="謝金","謝金","")</f>
        <v/>
      </c>
      <c r="F1684" s="164" t="str">
        <f>IF(E1684="謝金",VLOOKUP(E1684,支出入力表!F1685:$M$2000,3,FALSE),"")</f>
        <v/>
      </c>
      <c r="G1684" s="164" t="str">
        <f>IF(E1684="謝金",VLOOKUP(E1684,支出入力表!F1685:$M$2000,4,FALSE),"")</f>
        <v/>
      </c>
      <c r="H1684" s="166" t="str">
        <f>IF(E1684="謝金",VLOOKUP(E1684,支出入力表!F1685:$M$2000,5,FALSE),"")</f>
        <v/>
      </c>
      <c r="I1684" s="167" t="str">
        <f>IF(E1684="謝金",VLOOKUP(E1684,支出入力表!F1685:$M$2000,6,FALSE),"")</f>
        <v/>
      </c>
      <c r="J1684" s="167" t="str">
        <f>IF(E1684="謝金",VLOOKUP(E1684,支出入力表!F1685:$M$2000,7,FALSE),"")</f>
        <v/>
      </c>
      <c r="K1684" s="168" t="str">
        <f>IF(E1684="謝金",VLOOKUP(E1684,支出入力表!F1685:$M$2000,8,FALSE),"")</f>
        <v/>
      </c>
    </row>
    <row r="1685" spans="2:11" x14ac:dyDescent="0.55000000000000004">
      <c r="B1685" s="178" t="str">
        <f>IF(E1685="謝金",支出入力表!A1686,"")</f>
        <v/>
      </c>
      <c r="C1685" s="164" t="str">
        <f>IF(E1685="謝金",支出入力表!C1686,"")</f>
        <v/>
      </c>
      <c r="D1685" s="165" t="str">
        <f>IF(支出入力表!E1686="謝金","謝金","")</f>
        <v/>
      </c>
      <c r="E1685" s="165" t="str">
        <f>IF(支出入力表!F1686="謝金","謝金","")</f>
        <v/>
      </c>
      <c r="F1685" s="164" t="str">
        <f>IF(E1685="謝金",VLOOKUP(E1685,支出入力表!F1686:$M$2000,3,FALSE),"")</f>
        <v/>
      </c>
      <c r="G1685" s="164" t="str">
        <f>IF(E1685="謝金",VLOOKUP(E1685,支出入力表!F1686:$M$2000,4,FALSE),"")</f>
        <v/>
      </c>
      <c r="H1685" s="166" t="str">
        <f>IF(E1685="謝金",VLOOKUP(E1685,支出入力表!F1686:$M$2000,5,FALSE),"")</f>
        <v/>
      </c>
      <c r="I1685" s="167" t="str">
        <f>IF(E1685="謝金",VLOOKUP(E1685,支出入力表!F1686:$M$2000,6,FALSE),"")</f>
        <v/>
      </c>
      <c r="J1685" s="167" t="str">
        <f>IF(E1685="謝金",VLOOKUP(E1685,支出入力表!F1686:$M$2000,7,FALSE),"")</f>
        <v/>
      </c>
      <c r="K1685" s="168" t="str">
        <f>IF(E1685="謝金",VLOOKUP(E1685,支出入力表!F1686:$M$2000,8,FALSE),"")</f>
        <v/>
      </c>
    </row>
    <row r="1686" spans="2:11" x14ac:dyDescent="0.55000000000000004">
      <c r="B1686" s="178" t="str">
        <f>IF(E1686="謝金",支出入力表!A1687,"")</f>
        <v/>
      </c>
      <c r="C1686" s="164" t="str">
        <f>IF(E1686="謝金",支出入力表!C1687,"")</f>
        <v/>
      </c>
      <c r="D1686" s="165" t="str">
        <f>IF(支出入力表!E1687="謝金","謝金","")</f>
        <v/>
      </c>
      <c r="E1686" s="165" t="str">
        <f>IF(支出入力表!F1687="謝金","謝金","")</f>
        <v/>
      </c>
      <c r="F1686" s="164" t="str">
        <f>IF(E1686="謝金",VLOOKUP(E1686,支出入力表!F1687:$M$2000,3,FALSE),"")</f>
        <v/>
      </c>
      <c r="G1686" s="164" t="str">
        <f>IF(E1686="謝金",VLOOKUP(E1686,支出入力表!F1687:$M$2000,4,FALSE),"")</f>
        <v/>
      </c>
      <c r="H1686" s="166" t="str">
        <f>IF(E1686="謝金",VLOOKUP(E1686,支出入力表!F1687:$M$2000,5,FALSE),"")</f>
        <v/>
      </c>
      <c r="I1686" s="167" t="str">
        <f>IF(E1686="謝金",VLOOKUP(E1686,支出入力表!F1687:$M$2000,6,FALSE),"")</f>
        <v/>
      </c>
      <c r="J1686" s="167" t="str">
        <f>IF(E1686="謝金",VLOOKUP(E1686,支出入力表!F1687:$M$2000,7,FALSE),"")</f>
        <v/>
      </c>
      <c r="K1686" s="168" t="str">
        <f>IF(E1686="謝金",VLOOKUP(E1686,支出入力表!F1687:$M$2000,8,FALSE),"")</f>
        <v/>
      </c>
    </row>
    <row r="1687" spans="2:11" x14ac:dyDescent="0.55000000000000004">
      <c r="B1687" s="178" t="str">
        <f>IF(E1687="謝金",支出入力表!A1688,"")</f>
        <v/>
      </c>
      <c r="C1687" s="164" t="str">
        <f>IF(E1687="謝金",支出入力表!C1688,"")</f>
        <v/>
      </c>
      <c r="D1687" s="165" t="str">
        <f>IF(支出入力表!E1688="謝金","謝金","")</f>
        <v/>
      </c>
      <c r="E1687" s="165" t="str">
        <f>IF(支出入力表!F1688="謝金","謝金","")</f>
        <v/>
      </c>
      <c r="F1687" s="164" t="str">
        <f>IF(E1687="謝金",VLOOKUP(E1687,支出入力表!F1688:$M$2000,3,FALSE),"")</f>
        <v/>
      </c>
      <c r="G1687" s="164" t="str">
        <f>IF(E1687="謝金",VLOOKUP(E1687,支出入力表!F1688:$M$2000,4,FALSE),"")</f>
        <v/>
      </c>
      <c r="H1687" s="166" t="str">
        <f>IF(E1687="謝金",VLOOKUP(E1687,支出入力表!F1688:$M$2000,5,FALSE),"")</f>
        <v/>
      </c>
      <c r="I1687" s="167" t="str">
        <f>IF(E1687="謝金",VLOOKUP(E1687,支出入力表!F1688:$M$2000,6,FALSE),"")</f>
        <v/>
      </c>
      <c r="J1687" s="167" t="str">
        <f>IF(E1687="謝金",VLOOKUP(E1687,支出入力表!F1688:$M$2000,7,FALSE),"")</f>
        <v/>
      </c>
      <c r="K1687" s="168" t="str">
        <f>IF(E1687="謝金",VLOOKUP(E1687,支出入力表!F1688:$M$2000,8,FALSE),"")</f>
        <v/>
      </c>
    </row>
    <row r="1688" spans="2:11" x14ac:dyDescent="0.55000000000000004">
      <c r="B1688" s="178" t="str">
        <f>IF(E1688="謝金",支出入力表!A1689,"")</f>
        <v/>
      </c>
      <c r="C1688" s="164" t="str">
        <f>IF(E1688="謝金",支出入力表!C1689,"")</f>
        <v/>
      </c>
      <c r="D1688" s="165" t="str">
        <f>IF(支出入力表!E1689="謝金","謝金","")</f>
        <v/>
      </c>
      <c r="E1688" s="165" t="str">
        <f>IF(支出入力表!F1689="謝金","謝金","")</f>
        <v/>
      </c>
      <c r="F1688" s="164" t="str">
        <f>IF(E1688="謝金",VLOOKUP(E1688,支出入力表!F1689:$M$2000,3,FALSE),"")</f>
        <v/>
      </c>
      <c r="G1688" s="164" t="str">
        <f>IF(E1688="謝金",VLOOKUP(E1688,支出入力表!F1689:$M$2000,4,FALSE),"")</f>
        <v/>
      </c>
      <c r="H1688" s="166" t="str">
        <f>IF(E1688="謝金",VLOOKUP(E1688,支出入力表!F1689:$M$2000,5,FALSE),"")</f>
        <v/>
      </c>
      <c r="I1688" s="167" t="str">
        <f>IF(E1688="謝金",VLOOKUP(E1688,支出入力表!F1689:$M$2000,6,FALSE),"")</f>
        <v/>
      </c>
      <c r="J1688" s="167" t="str">
        <f>IF(E1688="謝金",VLOOKUP(E1688,支出入力表!F1689:$M$2000,7,FALSE),"")</f>
        <v/>
      </c>
      <c r="K1688" s="168" t="str">
        <f>IF(E1688="謝金",VLOOKUP(E1688,支出入力表!F1689:$M$2000,8,FALSE),"")</f>
        <v/>
      </c>
    </row>
    <row r="1689" spans="2:11" x14ac:dyDescent="0.55000000000000004">
      <c r="B1689" s="178" t="str">
        <f>IF(E1689="謝金",支出入力表!A1690,"")</f>
        <v/>
      </c>
      <c r="C1689" s="164" t="str">
        <f>IF(E1689="謝金",支出入力表!C1690,"")</f>
        <v/>
      </c>
      <c r="D1689" s="165" t="str">
        <f>IF(支出入力表!E1690="謝金","謝金","")</f>
        <v/>
      </c>
      <c r="E1689" s="165" t="str">
        <f>IF(支出入力表!F1690="謝金","謝金","")</f>
        <v/>
      </c>
      <c r="F1689" s="164" t="str">
        <f>IF(E1689="謝金",VLOOKUP(E1689,支出入力表!F1690:$M$2000,3,FALSE),"")</f>
        <v/>
      </c>
      <c r="G1689" s="164" t="str">
        <f>IF(E1689="謝金",VLOOKUP(E1689,支出入力表!F1690:$M$2000,4,FALSE),"")</f>
        <v/>
      </c>
      <c r="H1689" s="166" t="str">
        <f>IF(E1689="謝金",VLOOKUP(E1689,支出入力表!F1690:$M$2000,5,FALSE),"")</f>
        <v/>
      </c>
      <c r="I1689" s="167" t="str">
        <f>IF(E1689="謝金",VLOOKUP(E1689,支出入力表!F1690:$M$2000,6,FALSE),"")</f>
        <v/>
      </c>
      <c r="J1689" s="167" t="str">
        <f>IF(E1689="謝金",VLOOKUP(E1689,支出入力表!F1690:$M$2000,7,FALSE),"")</f>
        <v/>
      </c>
      <c r="K1689" s="168" t="str">
        <f>IF(E1689="謝金",VLOOKUP(E1689,支出入力表!F1690:$M$2000,8,FALSE),"")</f>
        <v/>
      </c>
    </row>
    <row r="1690" spans="2:11" x14ac:dyDescent="0.55000000000000004">
      <c r="B1690" s="178" t="str">
        <f>IF(E1690="謝金",支出入力表!A1691,"")</f>
        <v/>
      </c>
      <c r="C1690" s="164" t="str">
        <f>IF(E1690="謝金",支出入力表!C1691,"")</f>
        <v/>
      </c>
      <c r="D1690" s="165" t="str">
        <f>IF(支出入力表!E1691="謝金","謝金","")</f>
        <v/>
      </c>
      <c r="E1690" s="165" t="str">
        <f>IF(支出入力表!F1691="謝金","謝金","")</f>
        <v/>
      </c>
      <c r="F1690" s="164" t="str">
        <f>IF(E1690="謝金",VLOOKUP(E1690,支出入力表!F1691:$M$2000,3,FALSE),"")</f>
        <v/>
      </c>
      <c r="G1690" s="164" t="str">
        <f>IF(E1690="謝金",VLOOKUP(E1690,支出入力表!F1691:$M$2000,4,FALSE),"")</f>
        <v/>
      </c>
      <c r="H1690" s="166" t="str">
        <f>IF(E1690="謝金",VLOOKUP(E1690,支出入力表!F1691:$M$2000,5,FALSE),"")</f>
        <v/>
      </c>
      <c r="I1690" s="167" t="str">
        <f>IF(E1690="謝金",VLOOKUP(E1690,支出入力表!F1691:$M$2000,6,FALSE),"")</f>
        <v/>
      </c>
      <c r="J1690" s="167" t="str">
        <f>IF(E1690="謝金",VLOOKUP(E1690,支出入力表!F1691:$M$2000,7,FALSE),"")</f>
        <v/>
      </c>
      <c r="K1690" s="168" t="str">
        <f>IF(E1690="謝金",VLOOKUP(E1690,支出入力表!F1691:$M$2000,8,FALSE),"")</f>
        <v/>
      </c>
    </row>
    <row r="1691" spans="2:11" x14ac:dyDescent="0.55000000000000004">
      <c r="B1691" s="178" t="str">
        <f>IF(E1691="謝金",支出入力表!A1692,"")</f>
        <v/>
      </c>
      <c r="C1691" s="164" t="str">
        <f>IF(E1691="謝金",支出入力表!C1692,"")</f>
        <v/>
      </c>
      <c r="D1691" s="165" t="str">
        <f>IF(支出入力表!E1692="謝金","謝金","")</f>
        <v/>
      </c>
      <c r="E1691" s="165" t="str">
        <f>IF(支出入力表!F1692="謝金","謝金","")</f>
        <v/>
      </c>
      <c r="F1691" s="164" t="str">
        <f>IF(E1691="謝金",VLOOKUP(E1691,支出入力表!F1692:$M$2000,3,FALSE),"")</f>
        <v/>
      </c>
      <c r="G1691" s="164" t="str">
        <f>IF(E1691="謝金",VLOOKUP(E1691,支出入力表!F1692:$M$2000,4,FALSE),"")</f>
        <v/>
      </c>
      <c r="H1691" s="166" t="str">
        <f>IF(E1691="謝金",VLOOKUP(E1691,支出入力表!F1692:$M$2000,5,FALSE),"")</f>
        <v/>
      </c>
      <c r="I1691" s="167" t="str">
        <f>IF(E1691="謝金",VLOOKUP(E1691,支出入力表!F1692:$M$2000,6,FALSE),"")</f>
        <v/>
      </c>
      <c r="J1691" s="167" t="str">
        <f>IF(E1691="謝金",VLOOKUP(E1691,支出入力表!F1692:$M$2000,7,FALSE),"")</f>
        <v/>
      </c>
      <c r="K1691" s="168" t="str">
        <f>IF(E1691="謝金",VLOOKUP(E1691,支出入力表!F1692:$M$2000,8,FALSE),"")</f>
        <v/>
      </c>
    </row>
    <row r="1692" spans="2:11" x14ac:dyDescent="0.55000000000000004">
      <c r="B1692" s="178" t="str">
        <f>IF(E1692="謝金",支出入力表!A1693,"")</f>
        <v/>
      </c>
      <c r="C1692" s="164" t="str">
        <f>IF(E1692="謝金",支出入力表!C1693,"")</f>
        <v/>
      </c>
      <c r="D1692" s="165" t="str">
        <f>IF(支出入力表!E1693="謝金","謝金","")</f>
        <v/>
      </c>
      <c r="E1692" s="165" t="str">
        <f>IF(支出入力表!F1693="謝金","謝金","")</f>
        <v/>
      </c>
      <c r="F1692" s="164" t="str">
        <f>IF(E1692="謝金",VLOOKUP(E1692,支出入力表!F1693:$M$2000,3,FALSE),"")</f>
        <v/>
      </c>
      <c r="G1692" s="164" t="str">
        <f>IF(E1692="謝金",VLOOKUP(E1692,支出入力表!F1693:$M$2000,4,FALSE),"")</f>
        <v/>
      </c>
      <c r="H1692" s="166" t="str">
        <f>IF(E1692="謝金",VLOOKUP(E1692,支出入力表!F1693:$M$2000,5,FALSE),"")</f>
        <v/>
      </c>
      <c r="I1692" s="167" t="str">
        <f>IF(E1692="謝金",VLOOKUP(E1692,支出入力表!F1693:$M$2000,6,FALSE),"")</f>
        <v/>
      </c>
      <c r="J1692" s="167" t="str">
        <f>IF(E1692="謝金",VLOOKUP(E1692,支出入力表!F1693:$M$2000,7,FALSE),"")</f>
        <v/>
      </c>
      <c r="K1692" s="168" t="str">
        <f>IF(E1692="謝金",VLOOKUP(E1692,支出入力表!F1693:$M$2000,8,FALSE),"")</f>
        <v/>
      </c>
    </row>
    <row r="1693" spans="2:11" x14ac:dyDescent="0.55000000000000004">
      <c r="B1693" s="178" t="str">
        <f>IF(E1693="謝金",支出入力表!A1694,"")</f>
        <v/>
      </c>
      <c r="C1693" s="164" t="str">
        <f>IF(E1693="謝金",支出入力表!C1694,"")</f>
        <v/>
      </c>
      <c r="D1693" s="165" t="str">
        <f>IF(支出入力表!E1694="謝金","謝金","")</f>
        <v/>
      </c>
      <c r="E1693" s="165" t="str">
        <f>IF(支出入力表!F1694="謝金","謝金","")</f>
        <v/>
      </c>
      <c r="F1693" s="164" t="str">
        <f>IF(E1693="謝金",VLOOKUP(E1693,支出入力表!F1694:$M$2000,3,FALSE),"")</f>
        <v/>
      </c>
      <c r="G1693" s="164" t="str">
        <f>IF(E1693="謝金",VLOOKUP(E1693,支出入力表!F1694:$M$2000,4,FALSE),"")</f>
        <v/>
      </c>
      <c r="H1693" s="166" t="str">
        <f>IF(E1693="謝金",VLOOKUP(E1693,支出入力表!F1694:$M$2000,5,FALSE),"")</f>
        <v/>
      </c>
      <c r="I1693" s="167" t="str">
        <f>IF(E1693="謝金",VLOOKUP(E1693,支出入力表!F1694:$M$2000,6,FALSE),"")</f>
        <v/>
      </c>
      <c r="J1693" s="167" t="str">
        <f>IF(E1693="謝金",VLOOKUP(E1693,支出入力表!F1694:$M$2000,7,FALSE),"")</f>
        <v/>
      </c>
      <c r="K1693" s="168" t="str">
        <f>IF(E1693="謝金",VLOOKUP(E1693,支出入力表!F1694:$M$2000,8,FALSE),"")</f>
        <v/>
      </c>
    </row>
    <row r="1694" spans="2:11" x14ac:dyDescent="0.55000000000000004">
      <c r="B1694" s="178" t="str">
        <f>IF(E1694="謝金",支出入力表!A1695,"")</f>
        <v/>
      </c>
      <c r="C1694" s="164" t="str">
        <f>IF(E1694="謝金",支出入力表!C1695,"")</f>
        <v/>
      </c>
      <c r="D1694" s="165" t="str">
        <f>IF(支出入力表!E1695="謝金","謝金","")</f>
        <v/>
      </c>
      <c r="E1694" s="165" t="str">
        <f>IF(支出入力表!F1695="謝金","謝金","")</f>
        <v/>
      </c>
      <c r="F1694" s="164" t="str">
        <f>IF(E1694="謝金",VLOOKUP(E1694,支出入力表!F1695:$M$2000,3,FALSE),"")</f>
        <v/>
      </c>
      <c r="G1694" s="164" t="str">
        <f>IF(E1694="謝金",VLOOKUP(E1694,支出入力表!F1695:$M$2000,4,FALSE),"")</f>
        <v/>
      </c>
      <c r="H1694" s="166" t="str">
        <f>IF(E1694="謝金",VLOOKUP(E1694,支出入力表!F1695:$M$2000,5,FALSE),"")</f>
        <v/>
      </c>
      <c r="I1694" s="167" t="str">
        <f>IF(E1694="謝金",VLOOKUP(E1694,支出入力表!F1695:$M$2000,6,FALSE),"")</f>
        <v/>
      </c>
      <c r="J1694" s="167" t="str">
        <f>IF(E1694="謝金",VLOOKUP(E1694,支出入力表!F1695:$M$2000,7,FALSE),"")</f>
        <v/>
      </c>
      <c r="K1694" s="168" t="str">
        <f>IF(E1694="謝金",VLOOKUP(E1694,支出入力表!F1695:$M$2000,8,FALSE),"")</f>
        <v/>
      </c>
    </row>
    <row r="1695" spans="2:11" x14ac:dyDescent="0.55000000000000004">
      <c r="B1695" s="178" t="str">
        <f>IF(E1695="謝金",支出入力表!A1696,"")</f>
        <v/>
      </c>
      <c r="C1695" s="164" t="str">
        <f>IF(E1695="謝金",支出入力表!C1696,"")</f>
        <v/>
      </c>
      <c r="D1695" s="165" t="str">
        <f>IF(支出入力表!E1696="謝金","謝金","")</f>
        <v/>
      </c>
      <c r="E1695" s="165" t="str">
        <f>IF(支出入力表!F1696="謝金","謝金","")</f>
        <v/>
      </c>
      <c r="F1695" s="164" t="str">
        <f>IF(E1695="謝金",VLOOKUP(E1695,支出入力表!F1696:$M$2000,3,FALSE),"")</f>
        <v/>
      </c>
      <c r="G1695" s="164" t="str">
        <f>IF(E1695="謝金",VLOOKUP(E1695,支出入力表!F1696:$M$2000,4,FALSE),"")</f>
        <v/>
      </c>
      <c r="H1695" s="166" t="str">
        <f>IF(E1695="謝金",VLOOKUP(E1695,支出入力表!F1696:$M$2000,5,FALSE),"")</f>
        <v/>
      </c>
      <c r="I1695" s="167" t="str">
        <f>IF(E1695="謝金",VLOOKUP(E1695,支出入力表!F1696:$M$2000,6,FALSE),"")</f>
        <v/>
      </c>
      <c r="J1695" s="167" t="str">
        <f>IF(E1695="謝金",VLOOKUP(E1695,支出入力表!F1696:$M$2000,7,FALSE),"")</f>
        <v/>
      </c>
      <c r="K1695" s="168" t="str">
        <f>IF(E1695="謝金",VLOOKUP(E1695,支出入力表!F1696:$M$2000,8,FALSE),"")</f>
        <v/>
      </c>
    </row>
    <row r="1696" spans="2:11" x14ac:dyDescent="0.55000000000000004">
      <c r="B1696" s="178" t="str">
        <f>IF(E1696="謝金",支出入力表!A1697,"")</f>
        <v/>
      </c>
      <c r="C1696" s="164" t="str">
        <f>IF(E1696="謝金",支出入力表!C1697,"")</f>
        <v/>
      </c>
      <c r="D1696" s="165" t="str">
        <f>IF(支出入力表!E1697="謝金","謝金","")</f>
        <v/>
      </c>
      <c r="E1696" s="165" t="str">
        <f>IF(支出入力表!F1697="謝金","謝金","")</f>
        <v/>
      </c>
      <c r="F1696" s="164" t="str">
        <f>IF(E1696="謝金",VLOOKUP(E1696,支出入力表!F1697:$M$2000,3,FALSE),"")</f>
        <v/>
      </c>
      <c r="G1696" s="164" t="str">
        <f>IF(E1696="謝金",VLOOKUP(E1696,支出入力表!F1697:$M$2000,4,FALSE),"")</f>
        <v/>
      </c>
      <c r="H1696" s="166" t="str">
        <f>IF(E1696="謝金",VLOOKUP(E1696,支出入力表!F1697:$M$2000,5,FALSE),"")</f>
        <v/>
      </c>
      <c r="I1696" s="167" t="str">
        <f>IF(E1696="謝金",VLOOKUP(E1696,支出入力表!F1697:$M$2000,6,FALSE),"")</f>
        <v/>
      </c>
      <c r="J1696" s="167" t="str">
        <f>IF(E1696="謝金",VLOOKUP(E1696,支出入力表!F1697:$M$2000,7,FALSE),"")</f>
        <v/>
      </c>
      <c r="K1696" s="168" t="str">
        <f>IF(E1696="謝金",VLOOKUP(E1696,支出入力表!F1697:$M$2000,8,FALSE),"")</f>
        <v/>
      </c>
    </row>
    <row r="1697" spans="2:11" x14ac:dyDescent="0.55000000000000004">
      <c r="B1697" s="178" t="str">
        <f>IF(E1697="謝金",支出入力表!A1698,"")</f>
        <v/>
      </c>
      <c r="C1697" s="164" t="str">
        <f>IF(E1697="謝金",支出入力表!C1698,"")</f>
        <v/>
      </c>
      <c r="D1697" s="165" t="str">
        <f>IF(支出入力表!E1698="謝金","謝金","")</f>
        <v/>
      </c>
      <c r="E1697" s="165" t="str">
        <f>IF(支出入力表!F1698="謝金","謝金","")</f>
        <v/>
      </c>
      <c r="F1697" s="164" t="str">
        <f>IF(E1697="謝金",VLOOKUP(E1697,支出入力表!F1698:$M$2000,3,FALSE),"")</f>
        <v/>
      </c>
      <c r="G1697" s="164" t="str">
        <f>IF(E1697="謝金",VLOOKUP(E1697,支出入力表!F1698:$M$2000,4,FALSE),"")</f>
        <v/>
      </c>
      <c r="H1697" s="166" t="str">
        <f>IF(E1697="謝金",VLOOKUP(E1697,支出入力表!F1698:$M$2000,5,FALSE),"")</f>
        <v/>
      </c>
      <c r="I1697" s="167" t="str">
        <f>IF(E1697="謝金",VLOOKUP(E1697,支出入力表!F1698:$M$2000,6,FALSE),"")</f>
        <v/>
      </c>
      <c r="J1697" s="167" t="str">
        <f>IF(E1697="謝金",VLOOKUP(E1697,支出入力表!F1698:$M$2000,7,FALSE),"")</f>
        <v/>
      </c>
      <c r="K1697" s="168" t="str">
        <f>IF(E1697="謝金",VLOOKUP(E1697,支出入力表!F1698:$M$2000,8,FALSE),"")</f>
        <v/>
      </c>
    </row>
    <row r="1698" spans="2:11" x14ac:dyDescent="0.55000000000000004">
      <c r="B1698" s="178" t="str">
        <f>IF(E1698="謝金",支出入力表!A1699,"")</f>
        <v/>
      </c>
      <c r="C1698" s="164" t="str">
        <f>IF(E1698="謝金",支出入力表!C1699,"")</f>
        <v/>
      </c>
      <c r="D1698" s="165" t="str">
        <f>IF(支出入力表!E1699="謝金","謝金","")</f>
        <v/>
      </c>
      <c r="E1698" s="165" t="str">
        <f>IF(支出入力表!F1699="謝金","謝金","")</f>
        <v/>
      </c>
      <c r="F1698" s="164" t="str">
        <f>IF(E1698="謝金",VLOOKUP(E1698,支出入力表!F1699:$M$2000,3,FALSE),"")</f>
        <v/>
      </c>
      <c r="G1698" s="164" t="str">
        <f>IF(E1698="謝金",VLOOKUP(E1698,支出入力表!F1699:$M$2000,4,FALSE),"")</f>
        <v/>
      </c>
      <c r="H1698" s="166" t="str">
        <f>IF(E1698="謝金",VLOOKUP(E1698,支出入力表!F1699:$M$2000,5,FALSE),"")</f>
        <v/>
      </c>
      <c r="I1698" s="167" t="str">
        <f>IF(E1698="謝金",VLOOKUP(E1698,支出入力表!F1699:$M$2000,6,FALSE),"")</f>
        <v/>
      </c>
      <c r="J1698" s="167" t="str">
        <f>IF(E1698="謝金",VLOOKUP(E1698,支出入力表!F1699:$M$2000,7,FALSE),"")</f>
        <v/>
      </c>
      <c r="K1698" s="168" t="str">
        <f>IF(E1698="謝金",VLOOKUP(E1698,支出入力表!F1699:$M$2000,8,FALSE),"")</f>
        <v/>
      </c>
    </row>
    <row r="1699" spans="2:11" x14ac:dyDescent="0.55000000000000004">
      <c r="B1699" s="178" t="str">
        <f>IF(E1699="謝金",支出入力表!A1700,"")</f>
        <v/>
      </c>
      <c r="C1699" s="164" t="str">
        <f>IF(E1699="謝金",支出入力表!C1700,"")</f>
        <v/>
      </c>
      <c r="D1699" s="165" t="str">
        <f>IF(支出入力表!E1700="謝金","謝金","")</f>
        <v/>
      </c>
      <c r="E1699" s="165" t="str">
        <f>IF(支出入力表!F1700="謝金","謝金","")</f>
        <v/>
      </c>
      <c r="F1699" s="164" t="str">
        <f>IF(E1699="謝金",VLOOKUP(E1699,支出入力表!F1700:$M$2000,3,FALSE),"")</f>
        <v/>
      </c>
      <c r="G1699" s="164" t="str">
        <f>IF(E1699="謝金",VLOOKUP(E1699,支出入力表!F1700:$M$2000,4,FALSE),"")</f>
        <v/>
      </c>
      <c r="H1699" s="166" t="str">
        <f>IF(E1699="謝金",VLOOKUP(E1699,支出入力表!F1700:$M$2000,5,FALSE),"")</f>
        <v/>
      </c>
      <c r="I1699" s="167" t="str">
        <f>IF(E1699="謝金",VLOOKUP(E1699,支出入力表!F1700:$M$2000,6,FALSE),"")</f>
        <v/>
      </c>
      <c r="J1699" s="167" t="str">
        <f>IF(E1699="謝金",VLOOKUP(E1699,支出入力表!F1700:$M$2000,7,FALSE),"")</f>
        <v/>
      </c>
      <c r="K1699" s="168" t="str">
        <f>IF(E1699="謝金",VLOOKUP(E1699,支出入力表!F1700:$M$2000,8,FALSE),"")</f>
        <v/>
      </c>
    </row>
    <row r="1700" spans="2:11" x14ac:dyDescent="0.55000000000000004">
      <c r="B1700" s="178" t="str">
        <f>IF(E1700="謝金",支出入力表!A1701,"")</f>
        <v/>
      </c>
      <c r="C1700" s="164" t="str">
        <f>IF(E1700="謝金",支出入力表!C1701,"")</f>
        <v/>
      </c>
      <c r="D1700" s="165" t="str">
        <f>IF(支出入力表!E1701="謝金","謝金","")</f>
        <v/>
      </c>
      <c r="E1700" s="165" t="str">
        <f>IF(支出入力表!F1701="謝金","謝金","")</f>
        <v/>
      </c>
      <c r="F1700" s="164" t="str">
        <f>IF(E1700="謝金",VLOOKUP(E1700,支出入力表!F1701:$M$2000,3,FALSE),"")</f>
        <v/>
      </c>
      <c r="G1700" s="164" t="str">
        <f>IF(E1700="謝金",VLOOKUP(E1700,支出入力表!F1701:$M$2000,4,FALSE),"")</f>
        <v/>
      </c>
      <c r="H1700" s="166" t="str">
        <f>IF(E1700="謝金",VLOOKUP(E1700,支出入力表!F1701:$M$2000,5,FALSE),"")</f>
        <v/>
      </c>
      <c r="I1700" s="167" t="str">
        <f>IF(E1700="謝金",VLOOKUP(E1700,支出入力表!F1701:$M$2000,6,FALSE),"")</f>
        <v/>
      </c>
      <c r="J1700" s="167" t="str">
        <f>IF(E1700="謝金",VLOOKUP(E1700,支出入力表!F1701:$M$2000,7,FALSE),"")</f>
        <v/>
      </c>
      <c r="K1700" s="168" t="str">
        <f>IF(E1700="謝金",VLOOKUP(E1700,支出入力表!F1701:$M$2000,8,FALSE),"")</f>
        <v/>
      </c>
    </row>
    <row r="1701" spans="2:11" x14ac:dyDescent="0.55000000000000004">
      <c r="B1701" s="178" t="str">
        <f>IF(E1701="謝金",支出入力表!A1702,"")</f>
        <v/>
      </c>
      <c r="C1701" s="164" t="str">
        <f>IF(E1701="謝金",支出入力表!C1702,"")</f>
        <v/>
      </c>
      <c r="D1701" s="165" t="str">
        <f>IF(支出入力表!E1702="謝金","謝金","")</f>
        <v/>
      </c>
      <c r="E1701" s="165" t="str">
        <f>IF(支出入力表!F1702="謝金","謝金","")</f>
        <v/>
      </c>
      <c r="F1701" s="164" t="str">
        <f>IF(E1701="謝金",VLOOKUP(E1701,支出入力表!F1702:$M$2000,3,FALSE),"")</f>
        <v/>
      </c>
      <c r="G1701" s="164" t="str">
        <f>IF(E1701="謝金",VLOOKUP(E1701,支出入力表!F1702:$M$2000,4,FALSE),"")</f>
        <v/>
      </c>
      <c r="H1701" s="166" t="str">
        <f>IF(E1701="謝金",VLOOKUP(E1701,支出入力表!F1702:$M$2000,5,FALSE),"")</f>
        <v/>
      </c>
      <c r="I1701" s="167" t="str">
        <f>IF(E1701="謝金",VLOOKUP(E1701,支出入力表!F1702:$M$2000,6,FALSE),"")</f>
        <v/>
      </c>
      <c r="J1701" s="167" t="str">
        <f>IF(E1701="謝金",VLOOKUP(E1701,支出入力表!F1702:$M$2000,7,FALSE),"")</f>
        <v/>
      </c>
      <c r="K1701" s="168" t="str">
        <f>IF(E1701="謝金",VLOOKUP(E1701,支出入力表!F1702:$M$2000,8,FALSE),"")</f>
        <v/>
      </c>
    </row>
    <row r="1702" spans="2:11" x14ac:dyDescent="0.55000000000000004">
      <c r="B1702" s="178" t="str">
        <f>IF(E1702="謝金",支出入力表!A1703,"")</f>
        <v/>
      </c>
      <c r="C1702" s="164" t="str">
        <f>IF(E1702="謝金",支出入力表!C1703,"")</f>
        <v/>
      </c>
      <c r="D1702" s="165" t="str">
        <f>IF(支出入力表!E1703="謝金","謝金","")</f>
        <v/>
      </c>
      <c r="E1702" s="165" t="str">
        <f>IF(支出入力表!F1703="謝金","謝金","")</f>
        <v/>
      </c>
      <c r="F1702" s="164" t="str">
        <f>IF(E1702="謝金",VLOOKUP(E1702,支出入力表!F1703:$M$2000,3,FALSE),"")</f>
        <v/>
      </c>
      <c r="G1702" s="164" t="str">
        <f>IF(E1702="謝金",VLOOKUP(E1702,支出入力表!F1703:$M$2000,4,FALSE),"")</f>
        <v/>
      </c>
      <c r="H1702" s="166" t="str">
        <f>IF(E1702="謝金",VLOOKUP(E1702,支出入力表!F1703:$M$2000,5,FALSE),"")</f>
        <v/>
      </c>
      <c r="I1702" s="167" t="str">
        <f>IF(E1702="謝金",VLOOKUP(E1702,支出入力表!F1703:$M$2000,6,FALSE),"")</f>
        <v/>
      </c>
      <c r="J1702" s="167" t="str">
        <f>IF(E1702="謝金",VLOOKUP(E1702,支出入力表!F1703:$M$2000,7,FALSE),"")</f>
        <v/>
      </c>
      <c r="K1702" s="168" t="str">
        <f>IF(E1702="謝金",VLOOKUP(E1702,支出入力表!F1703:$M$2000,8,FALSE),"")</f>
        <v/>
      </c>
    </row>
    <row r="1703" spans="2:11" x14ac:dyDescent="0.55000000000000004">
      <c r="B1703" s="178" t="str">
        <f>IF(E1703="謝金",支出入力表!A1704,"")</f>
        <v/>
      </c>
      <c r="C1703" s="164" t="str">
        <f>IF(E1703="謝金",支出入力表!C1704,"")</f>
        <v/>
      </c>
      <c r="D1703" s="165" t="str">
        <f>IF(支出入力表!E1704="謝金","謝金","")</f>
        <v/>
      </c>
      <c r="E1703" s="165" t="str">
        <f>IF(支出入力表!F1704="謝金","謝金","")</f>
        <v/>
      </c>
      <c r="F1703" s="164" t="str">
        <f>IF(E1703="謝金",VLOOKUP(E1703,支出入力表!F1704:$M$2000,3,FALSE),"")</f>
        <v/>
      </c>
      <c r="G1703" s="164" t="str">
        <f>IF(E1703="謝金",VLOOKUP(E1703,支出入力表!F1704:$M$2000,4,FALSE),"")</f>
        <v/>
      </c>
      <c r="H1703" s="166" t="str">
        <f>IF(E1703="謝金",VLOOKUP(E1703,支出入力表!F1704:$M$2000,5,FALSE),"")</f>
        <v/>
      </c>
      <c r="I1703" s="167" t="str">
        <f>IF(E1703="謝金",VLOOKUP(E1703,支出入力表!F1704:$M$2000,6,FALSE),"")</f>
        <v/>
      </c>
      <c r="J1703" s="167" t="str">
        <f>IF(E1703="謝金",VLOOKUP(E1703,支出入力表!F1704:$M$2000,7,FALSE),"")</f>
        <v/>
      </c>
      <c r="K1703" s="168" t="str">
        <f>IF(E1703="謝金",VLOOKUP(E1703,支出入力表!F1704:$M$2000,8,FALSE),"")</f>
        <v/>
      </c>
    </row>
    <row r="1704" spans="2:11" x14ac:dyDescent="0.55000000000000004">
      <c r="B1704" s="178" t="str">
        <f>IF(E1704="謝金",支出入力表!A1705,"")</f>
        <v/>
      </c>
      <c r="C1704" s="164" t="str">
        <f>IF(E1704="謝金",支出入力表!C1705,"")</f>
        <v/>
      </c>
      <c r="D1704" s="165" t="str">
        <f>IF(支出入力表!E1705="謝金","謝金","")</f>
        <v/>
      </c>
      <c r="E1704" s="165" t="str">
        <f>IF(支出入力表!F1705="謝金","謝金","")</f>
        <v/>
      </c>
      <c r="F1704" s="164" t="str">
        <f>IF(E1704="謝金",VLOOKUP(E1704,支出入力表!F1705:$M$2000,3,FALSE),"")</f>
        <v/>
      </c>
      <c r="G1704" s="164" t="str">
        <f>IF(E1704="謝金",VLOOKUP(E1704,支出入力表!F1705:$M$2000,4,FALSE),"")</f>
        <v/>
      </c>
      <c r="H1704" s="166" t="str">
        <f>IF(E1704="謝金",VLOOKUP(E1704,支出入力表!F1705:$M$2000,5,FALSE),"")</f>
        <v/>
      </c>
      <c r="I1704" s="167" t="str">
        <f>IF(E1704="謝金",VLOOKUP(E1704,支出入力表!F1705:$M$2000,6,FALSE),"")</f>
        <v/>
      </c>
      <c r="J1704" s="167" t="str">
        <f>IF(E1704="謝金",VLOOKUP(E1704,支出入力表!F1705:$M$2000,7,FALSE),"")</f>
        <v/>
      </c>
      <c r="K1704" s="168" t="str">
        <f>IF(E1704="謝金",VLOOKUP(E1704,支出入力表!F1705:$M$2000,8,FALSE),"")</f>
        <v/>
      </c>
    </row>
    <row r="1705" spans="2:11" x14ac:dyDescent="0.55000000000000004">
      <c r="B1705" s="178" t="str">
        <f>IF(E1705="謝金",支出入力表!A1706,"")</f>
        <v/>
      </c>
      <c r="C1705" s="164" t="str">
        <f>IF(E1705="謝金",支出入力表!C1706,"")</f>
        <v/>
      </c>
      <c r="D1705" s="165" t="str">
        <f>IF(支出入力表!E1706="謝金","謝金","")</f>
        <v/>
      </c>
      <c r="E1705" s="165" t="str">
        <f>IF(支出入力表!F1706="謝金","謝金","")</f>
        <v/>
      </c>
      <c r="F1705" s="164" t="str">
        <f>IF(E1705="謝金",VLOOKUP(E1705,支出入力表!F1706:$M$2000,3,FALSE),"")</f>
        <v/>
      </c>
      <c r="G1705" s="164" t="str">
        <f>IF(E1705="謝金",VLOOKUP(E1705,支出入力表!F1706:$M$2000,4,FALSE),"")</f>
        <v/>
      </c>
      <c r="H1705" s="166" t="str">
        <f>IF(E1705="謝金",VLOOKUP(E1705,支出入力表!F1706:$M$2000,5,FALSE),"")</f>
        <v/>
      </c>
      <c r="I1705" s="167" t="str">
        <f>IF(E1705="謝金",VLOOKUP(E1705,支出入力表!F1706:$M$2000,6,FALSE),"")</f>
        <v/>
      </c>
      <c r="J1705" s="167" t="str">
        <f>IF(E1705="謝金",VLOOKUP(E1705,支出入力表!F1706:$M$2000,7,FALSE),"")</f>
        <v/>
      </c>
      <c r="K1705" s="168" t="str">
        <f>IF(E1705="謝金",VLOOKUP(E1705,支出入力表!F1706:$M$2000,8,FALSE),"")</f>
        <v/>
      </c>
    </row>
    <row r="1706" spans="2:11" x14ac:dyDescent="0.55000000000000004">
      <c r="B1706" s="178" t="str">
        <f>IF(E1706="謝金",支出入力表!A1707,"")</f>
        <v/>
      </c>
      <c r="C1706" s="164" t="str">
        <f>IF(E1706="謝金",支出入力表!C1707,"")</f>
        <v/>
      </c>
      <c r="D1706" s="165" t="str">
        <f>IF(支出入力表!E1707="謝金","謝金","")</f>
        <v/>
      </c>
      <c r="E1706" s="165" t="str">
        <f>IF(支出入力表!F1707="謝金","謝金","")</f>
        <v/>
      </c>
      <c r="F1706" s="164" t="str">
        <f>IF(E1706="謝金",VLOOKUP(E1706,支出入力表!F1707:$M$2000,3,FALSE),"")</f>
        <v/>
      </c>
      <c r="G1706" s="164" t="str">
        <f>IF(E1706="謝金",VLOOKUP(E1706,支出入力表!F1707:$M$2000,4,FALSE),"")</f>
        <v/>
      </c>
      <c r="H1706" s="166" t="str">
        <f>IF(E1706="謝金",VLOOKUP(E1706,支出入力表!F1707:$M$2000,5,FALSE),"")</f>
        <v/>
      </c>
      <c r="I1706" s="167" t="str">
        <f>IF(E1706="謝金",VLOOKUP(E1706,支出入力表!F1707:$M$2000,6,FALSE),"")</f>
        <v/>
      </c>
      <c r="J1706" s="167" t="str">
        <f>IF(E1706="謝金",VLOOKUP(E1706,支出入力表!F1707:$M$2000,7,FALSE),"")</f>
        <v/>
      </c>
      <c r="K1706" s="168" t="str">
        <f>IF(E1706="謝金",VLOOKUP(E1706,支出入力表!F1707:$M$2000,8,FALSE),"")</f>
        <v/>
      </c>
    </row>
    <row r="1707" spans="2:11" x14ac:dyDescent="0.55000000000000004">
      <c r="B1707" s="178" t="str">
        <f>IF(E1707="謝金",支出入力表!A1708,"")</f>
        <v/>
      </c>
      <c r="C1707" s="164" t="str">
        <f>IF(E1707="謝金",支出入力表!C1708,"")</f>
        <v/>
      </c>
      <c r="D1707" s="165" t="str">
        <f>IF(支出入力表!E1708="謝金","謝金","")</f>
        <v/>
      </c>
      <c r="E1707" s="165" t="str">
        <f>IF(支出入力表!F1708="謝金","謝金","")</f>
        <v/>
      </c>
      <c r="F1707" s="164" t="str">
        <f>IF(E1707="謝金",VLOOKUP(E1707,支出入力表!F1708:$M$2000,3,FALSE),"")</f>
        <v/>
      </c>
      <c r="G1707" s="164" t="str">
        <f>IF(E1707="謝金",VLOOKUP(E1707,支出入力表!F1708:$M$2000,4,FALSE),"")</f>
        <v/>
      </c>
      <c r="H1707" s="166" t="str">
        <f>IF(E1707="謝金",VLOOKUP(E1707,支出入力表!F1708:$M$2000,5,FALSE),"")</f>
        <v/>
      </c>
      <c r="I1707" s="167" t="str">
        <f>IF(E1707="謝金",VLOOKUP(E1707,支出入力表!F1708:$M$2000,6,FALSE),"")</f>
        <v/>
      </c>
      <c r="J1707" s="167" t="str">
        <f>IF(E1707="謝金",VLOOKUP(E1707,支出入力表!F1708:$M$2000,7,FALSE),"")</f>
        <v/>
      </c>
      <c r="K1707" s="168" t="str">
        <f>IF(E1707="謝金",VLOOKUP(E1707,支出入力表!F1708:$M$2000,8,FALSE),"")</f>
        <v/>
      </c>
    </row>
    <row r="1708" spans="2:11" x14ac:dyDescent="0.55000000000000004">
      <c r="B1708" s="178" t="str">
        <f>IF(E1708="謝金",支出入力表!A1709,"")</f>
        <v/>
      </c>
      <c r="C1708" s="164" t="str">
        <f>IF(E1708="謝金",支出入力表!C1709,"")</f>
        <v/>
      </c>
      <c r="D1708" s="165" t="str">
        <f>IF(支出入力表!E1709="謝金","謝金","")</f>
        <v/>
      </c>
      <c r="E1708" s="165" t="str">
        <f>IF(支出入力表!F1709="謝金","謝金","")</f>
        <v/>
      </c>
      <c r="F1708" s="164" t="str">
        <f>IF(E1708="謝金",VLOOKUP(E1708,支出入力表!F1709:$M$2000,3,FALSE),"")</f>
        <v/>
      </c>
      <c r="G1708" s="164" t="str">
        <f>IF(E1708="謝金",VLOOKUP(E1708,支出入力表!F1709:$M$2000,4,FALSE),"")</f>
        <v/>
      </c>
      <c r="H1708" s="166" t="str">
        <f>IF(E1708="謝金",VLOOKUP(E1708,支出入力表!F1709:$M$2000,5,FALSE),"")</f>
        <v/>
      </c>
      <c r="I1708" s="167" t="str">
        <f>IF(E1708="謝金",VLOOKUP(E1708,支出入力表!F1709:$M$2000,6,FALSE),"")</f>
        <v/>
      </c>
      <c r="J1708" s="167" t="str">
        <f>IF(E1708="謝金",VLOOKUP(E1708,支出入力表!F1709:$M$2000,7,FALSE),"")</f>
        <v/>
      </c>
      <c r="K1708" s="168" t="str">
        <f>IF(E1708="謝金",VLOOKUP(E1708,支出入力表!F1709:$M$2000,8,FALSE),"")</f>
        <v/>
      </c>
    </row>
    <row r="1709" spans="2:11" x14ac:dyDescent="0.55000000000000004">
      <c r="B1709" s="178" t="str">
        <f>IF(E1709="謝金",支出入力表!A1710,"")</f>
        <v/>
      </c>
      <c r="C1709" s="164" t="str">
        <f>IF(E1709="謝金",支出入力表!C1710,"")</f>
        <v/>
      </c>
      <c r="D1709" s="165" t="str">
        <f>IF(支出入力表!E1710="謝金","謝金","")</f>
        <v/>
      </c>
      <c r="E1709" s="165" t="str">
        <f>IF(支出入力表!F1710="謝金","謝金","")</f>
        <v/>
      </c>
      <c r="F1709" s="164" t="str">
        <f>IF(E1709="謝金",VLOOKUP(E1709,支出入力表!F1710:$M$2000,3,FALSE),"")</f>
        <v/>
      </c>
      <c r="G1709" s="164" t="str">
        <f>IF(E1709="謝金",VLOOKUP(E1709,支出入力表!F1710:$M$2000,4,FALSE),"")</f>
        <v/>
      </c>
      <c r="H1709" s="166" t="str">
        <f>IF(E1709="謝金",VLOOKUP(E1709,支出入力表!F1710:$M$2000,5,FALSE),"")</f>
        <v/>
      </c>
      <c r="I1709" s="167" t="str">
        <f>IF(E1709="謝金",VLOOKUP(E1709,支出入力表!F1710:$M$2000,6,FALSE),"")</f>
        <v/>
      </c>
      <c r="J1709" s="167" t="str">
        <f>IF(E1709="謝金",VLOOKUP(E1709,支出入力表!F1710:$M$2000,7,FALSE),"")</f>
        <v/>
      </c>
      <c r="K1709" s="168" t="str">
        <f>IF(E1709="謝金",VLOOKUP(E1709,支出入力表!F1710:$M$2000,8,FALSE),"")</f>
        <v/>
      </c>
    </row>
    <row r="1710" spans="2:11" x14ac:dyDescent="0.55000000000000004">
      <c r="B1710" s="178" t="str">
        <f>IF(E1710="謝金",支出入力表!A1711,"")</f>
        <v/>
      </c>
      <c r="C1710" s="164" t="str">
        <f>IF(E1710="謝金",支出入力表!C1711,"")</f>
        <v/>
      </c>
      <c r="D1710" s="165" t="str">
        <f>IF(支出入力表!E1711="謝金","謝金","")</f>
        <v/>
      </c>
      <c r="E1710" s="165" t="str">
        <f>IF(支出入力表!F1711="謝金","謝金","")</f>
        <v/>
      </c>
      <c r="F1710" s="164" t="str">
        <f>IF(E1710="謝金",VLOOKUP(E1710,支出入力表!F1711:$M$2000,3,FALSE),"")</f>
        <v/>
      </c>
      <c r="G1710" s="164" t="str">
        <f>IF(E1710="謝金",VLOOKUP(E1710,支出入力表!F1711:$M$2000,4,FALSE),"")</f>
        <v/>
      </c>
      <c r="H1710" s="166" t="str">
        <f>IF(E1710="謝金",VLOOKUP(E1710,支出入力表!F1711:$M$2000,5,FALSE),"")</f>
        <v/>
      </c>
      <c r="I1710" s="167" t="str">
        <f>IF(E1710="謝金",VLOOKUP(E1710,支出入力表!F1711:$M$2000,6,FALSE),"")</f>
        <v/>
      </c>
      <c r="J1710" s="167" t="str">
        <f>IF(E1710="謝金",VLOOKUP(E1710,支出入力表!F1711:$M$2000,7,FALSE),"")</f>
        <v/>
      </c>
      <c r="K1710" s="168" t="str">
        <f>IF(E1710="謝金",VLOOKUP(E1710,支出入力表!F1711:$M$2000,8,FALSE),"")</f>
        <v/>
      </c>
    </row>
    <row r="1711" spans="2:11" x14ac:dyDescent="0.55000000000000004">
      <c r="B1711" s="178" t="str">
        <f>IF(E1711="謝金",支出入力表!A1712,"")</f>
        <v/>
      </c>
      <c r="C1711" s="164" t="str">
        <f>IF(E1711="謝金",支出入力表!C1712,"")</f>
        <v/>
      </c>
      <c r="D1711" s="165" t="str">
        <f>IF(支出入力表!E1712="謝金","謝金","")</f>
        <v/>
      </c>
      <c r="E1711" s="165" t="str">
        <f>IF(支出入力表!F1712="謝金","謝金","")</f>
        <v/>
      </c>
      <c r="F1711" s="164" t="str">
        <f>IF(E1711="謝金",VLOOKUP(E1711,支出入力表!F1712:$M$2000,3,FALSE),"")</f>
        <v/>
      </c>
      <c r="G1711" s="164" t="str">
        <f>IF(E1711="謝金",VLOOKUP(E1711,支出入力表!F1712:$M$2000,4,FALSE),"")</f>
        <v/>
      </c>
      <c r="H1711" s="166" t="str">
        <f>IF(E1711="謝金",VLOOKUP(E1711,支出入力表!F1712:$M$2000,5,FALSE),"")</f>
        <v/>
      </c>
      <c r="I1711" s="167" t="str">
        <f>IF(E1711="謝金",VLOOKUP(E1711,支出入力表!F1712:$M$2000,6,FALSE),"")</f>
        <v/>
      </c>
      <c r="J1711" s="167" t="str">
        <f>IF(E1711="謝金",VLOOKUP(E1711,支出入力表!F1712:$M$2000,7,FALSE),"")</f>
        <v/>
      </c>
      <c r="K1711" s="168" t="str">
        <f>IF(E1711="謝金",VLOOKUP(E1711,支出入力表!F1712:$M$2000,8,FALSE),"")</f>
        <v/>
      </c>
    </row>
    <row r="1712" spans="2:11" x14ac:dyDescent="0.55000000000000004">
      <c r="B1712" s="178" t="str">
        <f>IF(E1712="謝金",支出入力表!A1713,"")</f>
        <v/>
      </c>
      <c r="C1712" s="164" t="str">
        <f>IF(E1712="謝金",支出入力表!C1713,"")</f>
        <v/>
      </c>
      <c r="D1712" s="165" t="str">
        <f>IF(支出入力表!E1713="謝金","謝金","")</f>
        <v/>
      </c>
      <c r="E1712" s="165" t="str">
        <f>IF(支出入力表!F1713="謝金","謝金","")</f>
        <v/>
      </c>
      <c r="F1712" s="164" t="str">
        <f>IF(E1712="謝金",VLOOKUP(E1712,支出入力表!F1713:$M$2000,3,FALSE),"")</f>
        <v/>
      </c>
      <c r="G1712" s="164" t="str">
        <f>IF(E1712="謝金",VLOOKUP(E1712,支出入力表!F1713:$M$2000,4,FALSE),"")</f>
        <v/>
      </c>
      <c r="H1712" s="166" t="str">
        <f>IF(E1712="謝金",VLOOKUP(E1712,支出入力表!F1713:$M$2000,5,FALSE),"")</f>
        <v/>
      </c>
      <c r="I1712" s="167" t="str">
        <f>IF(E1712="謝金",VLOOKUP(E1712,支出入力表!F1713:$M$2000,6,FALSE),"")</f>
        <v/>
      </c>
      <c r="J1712" s="167" t="str">
        <f>IF(E1712="謝金",VLOOKUP(E1712,支出入力表!F1713:$M$2000,7,FALSE),"")</f>
        <v/>
      </c>
      <c r="K1712" s="168" t="str">
        <f>IF(E1712="謝金",VLOOKUP(E1712,支出入力表!F1713:$M$2000,8,FALSE),"")</f>
        <v/>
      </c>
    </row>
    <row r="1713" spans="2:11" x14ac:dyDescent="0.55000000000000004">
      <c r="B1713" s="178" t="str">
        <f>IF(E1713="謝金",支出入力表!A1714,"")</f>
        <v/>
      </c>
      <c r="C1713" s="164" t="str">
        <f>IF(E1713="謝金",支出入力表!C1714,"")</f>
        <v/>
      </c>
      <c r="D1713" s="165" t="str">
        <f>IF(支出入力表!E1714="謝金","謝金","")</f>
        <v/>
      </c>
      <c r="E1713" s="165" t="str">
        <f>IF(支出入力表!F1714="謝金","謝金","")</f>
        <v/>
      </c>
      <c r="F1713" s="164" t="str">
        <f>IF(E1713="謝金",VLOOKUP(E1713,支出入力表!F1714:$M$2000,3,FALSE),"")</f>
        <v/>
      </c>
      <c r="G1713" s="164" t="str">
        <f>IF(E1713="謝金",VLOOKUP(E1713,支出入力表!F1714:$M$2000,4,FALSE),"")</f>
        <v/>
      </c>
      <c r="H1713" s="166" t="str">
        <f>IF(E1713="謝金",VLOOKUP(E1713,支出入力表!F1714:$M$2000,5,FALSE),"")</f>
        <v/>
      </c>
      <c r="I1713" s="167" t="str">
        <f>IF(E1713="謝金",VLOOKUP(E1713,支出入力表!F1714:$M$2000,6,FALSE),"")</f>
        <v/>
      </c>
      <c r="J1713" s="167" t="str">
        <f>IF(E1713="謝金",VLOOKUP(E1713,支出入力表!F1714:$M$2000,7,FALSE),"")</f>
        <v/>
      </c>
      <c r="K1713" s="168" t="str">
        <f>IF(E1713="謝金",VLOOKUP(E1713,支出入力表!F1714:$M$2000,8,FALSE),"")</f>
        <v/>
      </c>
    </row>
    <row r="1714" spans="2:11" x14ac:dyDescent="0.55000000000000004">
      <c r="B1714" s="178" t="str">
        <f>IF(E1714="謝金",支出入力表!A1715,"")</f>
        <v/>
      </c>
      <c r="C1714" s="164" t="str">
        <f>IF(E1714="謝金",支出入力表!C1715,"")</f>
        <v/>
      </c>
      <c r="D1714" s="165" t="str">
        <f>IF(支出入力表!E1715="謝金","謝金","")</f>
        <v/>
      </c>
      <c r="E1714" s="165" t="str">
        <f>IF(支出入力表!F1715="謝金","謝金","")</f>
        <v/>
      </c>
      <c r="F1714" s="164" t="str">
        <f>IF(E1714="謝金",VLOOKUP(E1714,支出入力表!F1715:$M$2000,3,FALSE),"")</f>
        <v/>
      </c>
      <c r="G1714" s="164" t="str">
        <f>IF(E1714="謝金",VLOOKUP(E1714,支出入力表!F1715:$M$2000,4,FALSE),"")</f>
        <v/>
      </c>
      <c r="H1714" s="166" t="str">
        <f>IF(E1714="謝金",VLOOKUP(E1714,支出入力表!F1715:$M$2000,5,FALSE),"")</f>
        <v/>
      </c>
      <c r="I1714" s="167" t="str">
        <f>IF(E1714="謝金",VLOOKUP(E1714,支出入力表!F1715:$M$2000,6,FALSE),"")</f>
        <v/>
      </c>
      <c r="J1714" s="167" t="str">
        <f>IF(E1714="謝金",VLOOKUP(E1714,支出入力表!F1715:$M$2000,7,FALSE),"")</f>
        <v/>
      </c>
      <c r="K1714" s="168" t="str">
        <f>IF(E1714="謝金",VLOOKUP(E1714,支出入力表!F1715:$M$2000,8,FALSE),"")</f>
        <v/>
      </c>
    </row>
    <row r="1715" spans="2:11" x14ac:dyDescent="0.55000000000000004">
      <c r="B1715" s="178" t="str">
        <f>IF(E1715="謝金",支出入力表!A1716,"")</f>
        <v/>
      </c>
      <c r="C1715" s="164" t="str">
        <f>IF(E1715="謝金",支出入力表!C1716,"")</f>
        <v/>
      </c>
      <c r="D1715" s="165" t="str">
        <f>IF(支出入力表!E1716="謝金","謝金","")</f>
        <v/>
      </c>
      <c r="E1715" s="165" t="str">
        <f>IF(支出入力表!F1716="謝金","謝金","")</f>
        <v/>
      </c>
      <c r="F1715" s="164" t="str">
        <f>IF(E1715="謝金",VLOOKUP(E1715,支出入力表!F1716:$M$2000,3,FALSE),"")</f>
        <v/>
      </c>
      <c r="G1715" s="164" t="str">
        <f>IF(E1715="謝金",VLOOKUP(E1715,支出入力表!F1716:$M$2000,4,FALSE),"")</f>
        <v/>
      </c>
      <c r="H1715" s="166" t="str">
        <f>IF(E1715="謝金",VLOOKUP(E1715,支出入力表!F1716:$M$2000,5,FALSE),"")</f>
        <v/>
      </c>
      <c r="I1715" s="167" t="str">
        <f>IF(E1715="謝金",VLOOKUP(E1715,支出入力表!F1716:$M$2000,6,FALSE),"")</f>
        <v/>
      </c>
      <c r="J1715" s="167" t="str">
        <f>IF(E1715="謝金",VLOOKUP(E1715,支出入力表!F1716:$M$2000,7,FALSE),"")</f>
        <v/>
      </c>
      <c r="K1715" s="168" t="str">
        <f>IF(E1715="謝金",VLOOKUP(E1715,支出入力表!F1716:$M$2000,8,FALSE),"")</f>
        <v/>
      </c>
    </row>
    <row r="1716" spans="2:11" x14ac:dyDescent="0.55000000000000004">
      <c r="B1716" s="178" t="str">
        <f>IF(E1716="謝金",支出入力表!A1717,"")</f>
        <v/>
      </c>
      <c r="C1716" s="164" t="str">
        <f>IF(E1716="謝金",支出入力表!C1717,"")</f>
        <v/>
      </c>
      <c r="D1716" s="165" t="str">
        <f>IF(支出入力表!E1717="謝金","謝金","")</f>
        <v/>
      </c>
      <c r="E1716" s="165" t="str">
        <f>IF(支出入力表!F1717="謝金","謝金","")</f>
        <v/>
      </c>
      <c r="F1716" s="164" t="str">
        <f>IF(E1716="謝金",VLOOKUP(E1716,支出入力表!F1717:$M$2000,3,FALSE),"")</f>
        <v/>
      </c>
      <c r="G1716" s="164" t="str">
        <f>IF(E1716="謝金",VLOOKUP(E1716,支出入力表!F1717:$M$2000,4,FALSE),"")</f>
        <v/>
      </c>
      <c r="H1716" s="166" t="str">
        <f>IF(E1716="謝金",VLOOKUP(E1716,支出入力表!F1717:$M$2000,5,FALSE),"")</f>
        <v/>
      </c>
      <c r="I1716" s="167" t="str">
        <f>IF(E1716="謝金",VLOOKUP(E1716,支出入力表!F1717:$M$2000,6,FALSE),"")</f>
        <v/>
      </c>
      <c r="J1716" s="167" t="str">
        <f>IF(E1716="謝金",VLOOKUP(E1716,支出入力表!F1717:$M$2000,7,FALSE),"")</f>
        <v/>
      </c>
      <c r="K1716" s="168" t="str">
        <f>IF(E1716="謝金",VLOOKUP(E1716,支出入力表!F1717:$M$2000,8,FALSE),"")</f>
        <v/>
      </c>
    </row>
    <row r="1717" spans="2:11" x14ac:dyDescent="0.55000000000000004">
      <c r="B1717" s="178" t="str">
        <f>IF(E1717="謝金",支出入力表!A1718,"")</f>
        <v/>
      </c>
      <c r="C1717" s="164" t="str">
        <f>IF(E1717="謝金",支出入力表!C1718,"")</f>
        <v/>
      </c>
      <c r="D1717" s="165" t="str">
        <f>IF(支出入力表!E1718="謝金","謝金","")</f>
        <v/>
      </c>
      <c r="E1717" s="165" t="str">
        <f>IF(支出入力表!F1718="謝金","謝金","")</f>
        <v/>
      </c>
      <c r="F1717" s="164" t="str">
        <f>IF(E1717="謝金",VLOOKUP(E1717,支出入力表!F1718:$M$2000,3,FALSE),"")</f>
        <v/>
      </c>
      <c r="G1717" s="164" t="str">
        <f>IF(E1717="謝金",VLOOKUP(E1717,支出入力表!F1718:$M$2000,4,FALSE),"")</f>
        <v/>
      </c>
      <c r="H1717" s="166" t="str">
        <f>IF(E1717="謝金",VLOOKUP(E1717,支出入力表!F1718:$M$2000,5,FALSE),"")</f>
        <v/>
      </c>
      <c r="I1717" s="167" t="str">
        <f>IF(E1717="謝金",VLOOKUP(E1717,支出入力表!F1718:$M$2000,6,FALSE),"")</f>
        <v/>
      </c>
      <c r="J1717" s="167" t="str">
        <f>IF(E1717="謝金",VLOOKUP(E1717,支出入力表!F1718:$M$2000,7,FALSE),"")</f>
        <v/>
      </c>
      <c r="K1717" s="168" t="str">
        <f>IF(E1717="謝金",VLOOKUP(E1717,支出入力表!F1718:$M$2000,8,FALSE),"")</f>
        <v/>
      </c>
    </row>
    <row r="1718" spans="2:11" x14ac:dyDescent="0.55000000000000004">
      <c r="B1718" s="178" t="str">
        <f>IF(E1718="謝金",支出入力表!A1719,"")</f>
        <v/>
      </c>
      <c r="C1718" s="164" t="str">
        <f>IF(E1718="謝金",支出入力表!C1719,"")</f>
        <v/>
      </c>
      <c r="D1718" s="165" t="str">
        <f>IF(支出入力表!E1719="謝金","謝金","")</f>
        <v/>
      </c>
      <c r="E1718" s="165" t="str">
        <f>IF(支出入力表!F1719="謝金","謝金","")</f>
        <v/>
      </c>
      <c r="F1718" s="164" t="str">
        <f>IF(E1718="謝金",VLOOKUP(E1718,支出入力表!F1719:$M$2000,3,FALSE),"")</f>
        <v/>
      </c>
      <c r="G1718" s="164" t="str">
        <f>IF(E1718="謝金",VLOOKUP(E1718,支出入力表!F1719:$M$2000,4,FALSE),"")</f>
        <v/>
      </c>
      <c r="H1718" s="166" t="str">
        <f>IF(E1718="謝金",VLOOKUP(E1718,支出入力表!F1719:$M$2000,5,FALSE),"")</f>
        <v/>
      </c>
      <c r="I1718" s="167" t="str">
        <f>IF(E1718="謝金",VLOOKUP(E1718,支出入力表!F1719:$M$2000,6,FALSE),"")</f>
        <v/>
      </c>
      <c r="J1718" s="167" t="str">
        <f>IF(E1718="謝金",VLOOKUP(E1718,支出入力表!F1719:$M$2000,7,FALSE),"")</f>
        <v/>
      </c>
      <c r="K1718" s="168" t="str">
        <f>IF(E1718="謝金",VLOOKUP(E1718,支出入力表!F1719:$M$2000,8,FALSE),"")</f>
        <v/>
      </c>
    </row>
    <row r="1719" spans="2:11" x14ac:dyDescent="0.55000000000000004">
      <c r="B1719" s="178" t="str">
        <f>IF(E1719="謝金",支出入力表!A1720,"")</f>
        <v/>
      </c>
      <c r="C1719" s="164" t="str">
        <f>IF(E1719="謝金",支出入力表!C1720,"")</f>
        <v/>
      </c>
      <c r="D1719" s="165" t="str">
        <f>IF(支出入力表!E1720="謝金","謝金","")</f>
        <v/>
      </c>
      <c r="E1719" s="165" t="str">
        <f>IF(支出入力表!F1720="謝金","謝金","")</f>
        <v/>
      </c>
      <c r="F1719" s="164" t="str">
        <f>IF(E1719="謝金",VLOOKUP(E1719,支出入力表!F1720:$M$2000,3,FALSE),"")</f>
        <v/>
      </c>
      <c r="G1719" s="164" t="str">
        <f>IF(E1719="謝金",VLOOKUP(E1719,支出入力表!F1720:$M$2000,4,FALSE),"")</f>
        <v/>
      </c>
      <c r="H1719" s="166" t="str">
        <f>IF(E1719="謝金",VLOOKUP(E1719,支出入力表!F1720:$M$2000,5,FALSE),"")</f>
        <v/>
      </c>
      <c r="I1719" s="167" t="str">
        <f>IF(E1719="謝金",VLOOKUP(E1719,支出入力表!F1720:$M$2000,6,FALSE),"")</f>
        <v/>
      </c>
      <c r="J1719" s="167" t="str">
        <f>IF(E1719="謝金",VLOOKUP(E1719,支出入力表!F1720:$M$2000,7,FALSE),"")</f>
        <v/>
      </c>
      <c r="K1719" s="168" t="str">
        <f>IF(E1719="謝金",VLOOKUP(E1719,支出入力表!F1720:$M$2000,8,FALSE),"")</f>
        <v/>
      </c>
    </row>
    <row r="1720" spans="2:11" x14ac:dyDescent="0.55000000000000004">
      <c r="B1720" s="178" t="str">
        <f>IF(E1720="謝金",支出入力表!A1721,"")</f>
        <v/>
      </c>
      <c r="C1720" s="164" t="str">
        <f>IF(E1720="謝金",支出入力表!C1721,"")</f>
        <v/>
      </c>
      <c r="D1720" s="165" t="str">
        <f>IF(支出入力表!E1721="謝金","謝金","")</f>
        <v/>
      </c>
      <c r="E1720" s="165" t="str">
        <f>IF(支出入力表!F1721="謝金","謝金","")</f>
        <v/>
      </c>
      <c r="F1720" s="164" t="str">
        <f>IF(E1720="謝金",VLOOKUP(E1720,支出入力表!F1721:$M$2000,3,FALSE),"")</f>
        <v/>
      </c>
      <c r="G1720" s="164" t="str">
        <f>IF(E1720="謝金",VLOOKUP(E1720,支出入力表!F1721:$M$2000,4,FALSE),"")</f>
        <v/>
      </c>
      <c r="H1720" s="166" t="str">
        <f>IF(E1720="謝金",VLOOKUP(E1720,支出入力表!F1721:$M$2000,5,FALSE),"")</f>
        <v/>
      </c>
      <c r="I1720" s="167" t="str">
        <f>IF(E1720="謝金",VLOOKUP(E1720,支出入力表!F1721:$M$2000,6,FALSE),"")</f>
        <v/>
      </c>
      <c r="J1720" s="167" t="str">
        <f>IF(E1720="謝金",VLOOKUP(E1720,支出入力表!F1721:$M$2000,7,FALSE),"")</f>
        <v/>
      </c>
      <c r="K1720" s="168" t="str">
        <f>IF(E1720="謝金",VLOOKUP(E1720,支出入力表!F1721:$M$2000,8,FALSE),"")</f>
        <v/>
      </c>
    </row>
    <row r="1721" spans="2:11" x14ac:dyDescent="0.55000000000000004">
      <c r="B1721" s="178" t="str">
        <f>IF(E1721="謝金",支出入力表!A1722,"")</f>
        <v/>
      </c>
      <c r="C1721" s="164" t="str">
        <f>IF(E1721="謝金",支出入力表!C1722,"")</f>
        <v/>
      </c>
      <c r="D1721" s="165" t="str">
        <f>IF(支出入力表!E1722="謝金","謝金","")</f>
        <v/>
      </c>
      <c r="E1721" s="165" t="str">
        <f>IF(支出入力表!F1722="謝金","謝金","")</f>
        <v/>
      </c>
      <c r="F1721" s="164" t="str">
        <f>IF(E1721="謝金",VLOOKUP(E1721,支出入力表!F1722:$M$2000,3,FALSE),"")</f>
        <v/>
      </c>
      <c r="G1721" s="164" t="str">
        <f>IF(E1721="謝金",VLOOKUP(E1721,支出入力表!F1722:$M$2000,4,FALSE),"")</f>
        <v/>
      </c>
      <c r="H1721" s="166" t="str">
        <f>IF(E1721="謝金",VLOOKUP(E1721,支出入力表!F1722:$M$2000,5,FALSE),"")</f>
        <v/>
      </c>
      <c r="I1721" s="167" t="str">
        <f>IF(E1721="謝金",VLOOKUP(E1721,支出入力表!F1722:$M$2000,6,FALSE),"")</f>
        <v/>
      </c>
      <c r="J1721" s="167" t="str">
        <f>IF(E1721="謝金",VLOOKUP(E1721,支出入力表!F1722:$M$2000,7,FALSE),"")</f>
        <v/>
      </c>
      <c r="K1721" s="168" t="str">
        <f>IF(E1721="謝金",VLOOKUP(E1721,支出入力表!F1722:$M$2000,8,FALSE),"")</f>
        <v/>
      </c>
    </row>
    <row r="1722" spans="2:11" x14ac:dyDescent="0.55000000000000004">
      <c r="B1722" s="178" t="str">
        <f>IF(E1722="謝金",支出入力表!A1723,"")</f>
        <v/>
      </c>
      <c r="C1722" s="164" t="str">
        <f>IF(E1722="謝金",支出入力表!C1723,"")</f>
        <v/>
      </c>
      <c r="D1722" s="165" t="str">
        <f>IF(支出入力表!E1723="謝金","謝金","")</f>
        <v/>
      </c>
      <c r="E1722" s="165" t="str">
        <f>IF(支出入力表!F1723="謝金","謝金","")</f>
        <v/>
      </c>
      <c r="F1722" s="164" t="str">
        <f>IF(E1722="謝金",VLOOKUP(E1722,支出入力表!F1723:$M$2000,3,FALSE),"")</f>
        <v/>
      </c>
      <c r="G1722" s="164" t="str">
        <f>IF(E1722="謝金",VLOOKUP(E1722,支出入力表!F1723:$M$2000,4,FALSE),"")</f>
        <v/>
      </c>
      <c r="H1722" s="166" t="str">
        <f>IF(E1722="謝金",VLOOKUP(E1722,支出入力表!F1723:$M$2000,5,FALSE),"")</f>
        <v/>
      </c>
      <c r="I1722" s="167" t="str">
        <f>IF(E1722="謝金",VLOOKUP(E1722,支出入力表!F1723:$M$2000,6,FALSE),"")</f>
        <v/>
      </c>
      <c r="J1722" s="167" t="str">
        <f>IF(E1722="謝金",VLOOKUP(E1722,支出入力表!F1723:$M$2000,7,FALSE),"")</f>
        <v/>
      </c>
      <c r="K1722" s="168" t="str">
        <f>IF(E1722="謝金",VLOOKUP(E1722,支出入力表!F1723:$M$2000,8,FALSE),"")</f>
        <v/>
      </c>
    </row>
    <row r="1723" spans="2:11" x14ac:dyDescent="0.55000000000000004">
      <c r="B1723" s="178" t="str">
        <f>IF(E1723="謝金",支出入力表!A1724,"")</f>
        <v/>
      </c>
      <c r="C1723" s="164" t="str">
        <f>IF(E1723="謝金",支出入力表!C1724,"")</f>
        <v/>
      </c>
      <c r="D1723" s="165" t="str">
        <f>IF(支出入力表!E1724="謝金","謝金","")</f>
        <v/>
      </c>
      <c r="E1723" s="165" t="str">
        <f>IF(支出入力表!F1724="謝金","謝金","")</f>
        <v/>
      </c>
      <c r="F1723" s="164" t="str">
        <f>IF(E1723="謝金",VLOOKUP(E1723,支出入力表!F1724:$M$2000,3,FALSE),"")</f>
        <v/>
      </c>
      <c r="G1723" s="164" t="str">
        <f>IF(E1723="謝金",VLOOKUP(E1723,支出入力表!F1724:$M$2000,4,FALSE),"")</f>
        <v/>
      </c>
      <c r="H1723" s="166" t="str">
        <f>IF(E1723="謝金",VLOOKUP(E1723,支出入力表!F1724:$M$2000,5,FALSE),"")</f>
        <v/>
      </c>
      <c r="I1723" s="167" t="str">
        <f>IF(E1723="謝金",VLOOKUP(E1723,支出入力表!F1724:$M$2000,6,FALSE),"")</f>
        <v/>
      </c>
      <c r="J1723" s="167" t="str">
        <f>IF(E1723="謝金",VLOOKUP(E1723,支出入力表!F1724:$M$2000,7,FALSE),"")</f>
        <v/>
      </c>
      <c r="K1723" s="168" t="str">
        <f>IF(E1723="謝金",VLOOKUP(E1723,支出入力表!F1724:$M$2000,8,FALSE),"")</f>
        <v/>
      </c>
    </row>
    <row r="1724" spans="2:11" x14ac:dyDescent="0.55000000000000004">
      <c r="B1724" s="178" t="str">
        <f>IF(E1724="謝金",支出入力表!A1725,"")</f>
        <v/>
      </c>
      <c r="C1724" s="164" t="str">
        <f>IF(E1724="謝金",支出入力表!C1725,"")</f>
        <v/>
      </c>
      <c r="D1724" s="165" t="str">
        <f>IF(支出入力表!E1725="謝金","謝金","")</f>
        <v/>
      </c>
      <c r="E1724" s="165" t="str">
        <f>IF(支出入力表!F1725="謝金","謝金","")</f>
        <v/>
      </c>
      <c r="F1724" s="164" t="str">
        <f>IF(E1724="謝金",VLOOKUP(E1724,支出入力表!F1725:$M$2000,3,FALSE),"")</f>
        <v/>
      </c>
      <c r="G1724" s="164" t="str">
        <f>IF(E1724="謝金",VLOOKUP(E1724,支出入力表!F1725:$M$2000,4,FALSE),"")</f>
        <v/>
      </c>
      <c r="H1724" s="166" t="str">
        <f>IF(E1724="謝金",VLOOKUP(E1724,支出入力表!F1725:$M$2000,5,FALSE),"")</f>
        <v/>
      </c>
      <c r="I1724" s="167" t="str">
        <f>IF(E1724="謝金",VLOOKUP(E1724,支出入力表!F1725:$M$2000,6,FALSE),"")</f>
        <v/>
      </c>
      <c r="J1724" s="167" t="str">
        <f>IF(E1724="謝金",VLOOKUP(E1724,支出入力表!F1725:$M$2000,7,FALSE),"")</f>
        <v/>
      </c>
      <c r="K1724" s="168" t="str">
        <f>IF(E1724="謝金",VLOOKUP(E1724,支出入力表!F1725:$M$2000,8,FALSE),"")</f>
        <v/>
      </c>
    </row>
    <row r="1725" spans="2:11" x14ac:dyDescent="0.55000000000000004">
      <c r="B1725" s="178" t="str">
        <f>IF(E1725="謝金",支出入力表!A1726,"")</f>
        <v/>
      </c>
      <c r="C1725" s="164" t="str">
        <f>IF(E1725="謝金",支出入力表!C1726,"")</f>
        <v/>
      </c>
      <c r="D1725" s="165" t="str">
        <f>IF(支出入力表!E1726="謝金","謝金","")</f>
        <v/>
      </c>
      <c r="E1725" s="165" t="str">
        <f>IF(支出入力表!F1726="謝金","謝金","")</f>
        <v/>
      </c>
      <c r="F1725" s="164" t="str">
        <f>IF(E1725="謝金",VLOOKUP(E1725,支出入力表!F1726:$M$2000,3,FALSE),"")</f>
        <v/>
      </c>
      <c r="G1725" s="164" t="str">
        <f>IF(E1725="謝金",VLOOKUP(E1725,支出入力表!F1726:$M$2000,4,FALSE),"")</f>
        <v/>
      </c>
      <c r="H1725" s="166" t="str">
        <f>IF(E1725="謝金",VLOOKUP(E1725,支出入力表!F1726:$M$2000,5,FALSE),"")</f>
        <v/>
      </c>
      <c r="I1725" s="167" t="str">
        <f>IF(E1725="謝金",VLOOKUP(E1725,支出入力表!F1726:$M$2000,6,FALSE),"")</f>
        <v/>
      </c>
      <c r="J1725" s="167" t="str">
        <f>IF(E1725="謝金",VLOOKUP(E1725,支出入力表!F1726:$M$2000,7,FALSE),"")</f>
        <v/>
      </c>
      <c r="K1725" s="168" t="str">
        <f>IF(E1725="謝金",VLOOKUP(E1725,支出入力表!F1726:$M$2000,8,FALSE),"")</f>
        <v/>
      </c>
    </row>
    <row r="1726" spans="2:11" x14ac:dyDescent="0.55000000000000004">
      <c r="B1726" s="178" t="str">
        <f>IF(E1726="謝金",支出入力表!A1727,"")</f>
        <v/>
      </c>
      <c r="C1726" s="164" t="str">
        <f>IF(E1726="謝金",支出入力表!C1727,"")</f>
        <v/>
      </c>
      <c r="D1726" s="165" t="str">
        <f>IF(支出入力表!E1727="謝金","謝金","")</f>
        <v/>
      </c>
      <c r="E1726" s="165" t="str">
        <f>IF(支出入力表!F1727="謝金","謝金","")</f>
        <v/>
      </c>
      <c r="F1726" s="164" t="str">
        <f>IF(E1726="謝金",VLOOKUP(E1726,支出入力表!F1727:$M$2000,3,FALSE),"")</f>
        <v/>
      </c>
      <c r="G1726" s="164" t="str">
        <f>IF(E1726="謝金",VLOOKUP(E1726,支出入力表!F1727:$M$2000,4,FALSE),"")</f>
        <v/>
      </c>
      <c r="H1726" s="166" t="str">
        <f>IF(E1726="謝金",VLOOKUP(E1726,支出入力表!F1727:$M$2000,5,FALSE),"")</f>
        <v/>
      </c>
      <c r="I1726" s="167" t="str">
        <f>IF(E1726="謝金",VLOOKUP(E1726,支出入力表!F1727:$M$2000,6,FALSE),"")</f>
        <v/>
      </c>
      <c r="J1726" s="167" t="str">
        <f>IF(E1726="謝金",VLOOKUP(E1726,支出入力表!F1727:$M$2000,7,FALSE),"")</f>
        <v/>
      </c>
      <c r="K1726" s="168" t="str">
        <f>IF(E1726="謝金",VLOOKUP(E1726,支出入力表!F1727:$M$2000,8,FALSE),"")</f>
        <v/>
      </c>
    </row>
    <row r="1727" spans="2:11" x14ac:dyDescent="0.55000000000000004">
      <c r="B1727" s="178" t="str">
        <f>IF(E1727="謝金",支出入力表!A1728,"")</f>
        <v/>
      </c>
      <c r="C1727" s="164" t="str">
        <f>IF(E1727="謝金",支出入力表!C1728,"")</f>
        <v/>
      </c>
      <c r="D1727" s="165" t="str">
        <f>IF(支出入力表!E1728="謝金","謝金","")</f>
        <v/>
      </c>
      <c r="E1727" s="165" t="str">
        <f>IF(支出入力表!F1728="謝金","謝金","")</f>
        <v/>
      </c>
      <c r="F1727" s="164" t="str">
        <f>IF(E1727="謝金",VLOOKUP(E1727,支出入力表!F1728:$M$2000,3,FALSE),"")</f>
        <v/>
      </c>
      <c r="G1727" s="164" t="str">
        <f>IF(E1727="謝金",VLOOKUP(E1727,支出入力表!F1728:$M$2000,4,FALSE),"")</f>
        <v/>
      </c>
      <c r="H1727" s="166" t="str">
        <f>IF(E1727="謝金",VLOOKUP(E1727,支出入力表!F1728:$M$2000,5,FALSE),"")</f>
        <v/>
      </c>
      <c r="I1727" s="167" t="str">
        <f>IF(E1727="謝金",VLOOKUP(E1727,支出入力表!F1728:$M$2000,6,FALSE),"")</f>
        <v/>
      </c>
      <c r="J1727" s="167" t="str">
        <f>IF(E1727="謝金",VLOOKUP(E1727,支出入力表!F1728:$M$2000,7,FALSE),"")</f>
        <v/>
      </c>
      <c r="K1727" s="168" t="str">
        <f>IF(E1727="謝金",VLOOKUP(E1727,支出入力表!F1728:$M$2000,8,FALSE),"")</f>
        <v/>
      </c>
    </row>
    <row r="1728" spans="2:11" x14ac:dyDescent="0.55000000000000004">
      <c r="B1728" s="178" t="str">
        <f>IF(E1728="謝金",支出入力表!A1729,"")</f>
        <v/>
      </c>
      <c r="C1728" s="164" t="str">
        <f>IF(E1728="謝金",支出入力表!C1729,"")</f>
        <v/>
      </c>
      <c r="D1728" s="165" t="str">
        <f>IF(支出入力表!E1729="謝金","謝金","")</f>
        <v/>
      </c>
      <c r="E1728" s="165" t="str">
        <f>IF(支出入力表!F1729="謝金","謝金","")</f>
        <v/>
      </c>
      <c r="F1728" s="164" t="str">
        <f>IF(E1728="謝金",VLOOKUP(E1728,支出入力表!F1729:$M$2000,3,FALSE),"")</f>
        <v/>
      </c>
      <c r="G1728" s="164" t="str">
        <f>IF(E1728="謝金",VLOOKUP(E1728,支出入力表!F1729:$M$2000,4,FALSE),"")</f>
        <v/>
      </c>
      <c r="H1728" s="166" t="str">
        <f>IF(E1728="謝金",VLOOKUP(E1728,支出入力表!F1729:$M$2000,5,FALSE),"")</f>
        <v/>
      </c>
      <c r="I1728" s="167" t="str">
        <f>IF(E1728="謝金",VLOOKUP(E1728,支出入力表!F1729:$M$2000,6,FALSE),"")</f>
        <v/>
      </c>
      <c r="J1728" s="167" t="str">
        <f>IF(E1728="謝金",VLOOKUP(E1728,支出入力表!F1729:$M$2000,7,FALSE),"")</f>
        <v/>
      </c>
      <c r="K1728" s="168" t="str">
        <f>IF(E1728="謝金",VLOOKUP(E1728,支出入力表!F1729:$M$2000,8,FALSE),"")</f>
        <v/>
      </c>
    </row>
    <row r="1729" spans="2:11" x14ac:dyDescent="0.55000000000000004">
      <c r="B1729" s="178" t="str">
        <f>IF(E1729="謝金",支出入力表!A1730,"")</f>
        <v/>
      </c>
      <c r="C1729" s="164" t="str">
        <f>IF(E1729="謝金",支出入力表!C1730,"")</f>
        <v/>
      </c>
      <c r="D1729" s="165" t="str">
        <f>IF(支出入力表!E1730="謝金","謝金","")</f>
        <v/>
      </c>
      <c r="E1729" s="165" t="str">
        <f>IF(支出入力表!F1730="謝金","謝金","")</f>
        <v/>
      </c>
      <c r="F1729" s="164" t="str">
        <f>IF(E1729="謝金",VLOOKUP(E1729,支出入力表!F1730:$M$2000,3,FALSE),"")</f>
        <v/>
      </c>
      <c r="G1729" s="164" t="str">
        <f>IF(E1729="謝金",VLOOKUP(E1729,支出入力表!F1730:$M$2000,4,FALSE),"")</f>
        <v/>
      </c>
      <c r="H1729" s="166" t="str">
        <f>IF(E1729="謝金",VLOOKUP(E1729,支出入力表!F1730:$M$2000,5,FALSE),"")</f>
        <v/>
      </c>
      <c r="I1729" s="167" t="str">
        <f>IF(E1729="謝金",VLOOKUP(E1729,支出入力表!F1730:$M$2000,6,FALSE),"")</f>
        <v/>
      </c>
      <c r="J1729" s="167" t="str">
        <f>IF(E1729="謝金",VLOOKUP(E1729,支出入力表!F1730:$M$2000,7,FALSE),"")</f>
        <v/>
      </c>
      <c r="K1729" s="168" t="str">
        <f>IF(E1729="謝金",VLOOKUP(E1729,支出入力表!F1730:$M$2000,8,FALSE),"")</f>
        <v/>
      </c>
    </row>
    <row r="1730" spans="2:11" x14ac:dyDescent="0.55000000000000004">
      <c r="B1730" s="178" t="str">
        <f>IF(E1730="謝金",支出入力表!A1731,"")</f>
        <v/>
      </c>
      <c r="C1730" s="164" t="str">
        <f>IF(E1730="謝金",支出入力表!C1731,"")</f>
        <v/>
      </c>
      <c r="D1730" s="165" t="str">
        <f>IF(支出入力表!E1731="謝金","謝金","")</f>
        <v/>
      </c>
      <c r="E1730" s="165" t="str">
        <f>IF(支出入力表!F1731="謝金","謝金","")</f>
        <v/>
      </c>
      <c r="F1730" s="164" t="str">
        <f>IF(E1730="謝金",VLOOKUP(E1730,支出入力表!F1731:$M$2000,3,FALSE),"")</f>
        <v/>
      </c>
      <c r="G1730" s="164" t="str">
        <f>IF(E1730="謝金",VLOOKUP(E1730,支出入力表!F1731:$M$2000,4,FALSE),"")</f>
        <v/>
      </c>
      <c r="H1730" s="166" t="str">
        <f>IF(E1730="謝金",VLOOKUP(E1730,支出入力表!F1731:$M$2000,5,FALSE),"")</f>
        <v/>
      </c>
      <c r="I1730" s="167" t="str">
        <f>IF(E1730="謝金",VLOOKUP(E1730,支出入力表!F1731:$M$2000,6,FALSE),"")</f>
        <v/>
      </c>
      <c r="J1730" s="167" t="str">
        <f>IF(E1730="謝金",VLOOKUP(E1730,支出入力表!F1731:$M$2000,7,FALSE),"")</f>
        <v/>
      </c>
      <c r="K1730" s="168" t="str">
        <f>IF(E1730="謝金",VLOOKUP(E1730,支出入力表!F1731:$M$2000,8,FALSE),"")</f>
        <v/>
      </c>
    </row>
    <row r="1731" spans="2:11" x14ac:dyDescent="0.55000000000000004">
      <c r="B1731" s="178" t="str">
        <f>IF(E1731="謝金",支出入力表!A1732,"")</f>
        <v/>
      </c>
      <c r="C1731" s="164" t="str">
        <f>IF(E1731="謝金",支出入力表!C1732,"")</f>
        <v/>
      </c>
      <c r="D1731" s="165" t="str">
        <f>IF(支出入力表!E1732="謝金","謝金","")</f>
        <v/>
      </c>
      <c r="E1731" s="165" t="str">
        <f>IF(支出入力表!F1732="謝金","謝金","")</f>
        <v/>
      </c>
      <c r="F1731" s="164" t="str">
        <f>IF(E1731="謝金",VLOOKUP(E1731,支出入力表!F1732:$M$2000,3,FALSE),"")</f>
        <v/>
      </c>
      <c r="G1731" s="164" t="str">
        <f>IF(E1731="謝金",VLOOKUP(E1731,支出入力表!F1732:$M$2000,4,FALSE),"")</f>
        <v/>
      </c>
      <c r="H1731" s="166" t="str">
        <f>IF(E1731="謝金",VLOOKUP(E1731,支出入力表!F1732:$M$2000,5,FALSE),"")</f>
        <v/>
      </c>
      <c r="I1731" s="167" t="str">
        <f>IF(E1731="謝金",VLOOKUP(E1731,支出入力表!F1732:$M$2000,6,FALSE),"")</f>
        <v/>
      </c>
      <c r="J1731" s="167" t="str">
        <f>IF(E1731="謝金",VLOOKUP(E1731,支出入力表!F1732:$M$2000,7,FALSE),"")</f>
        <v/>
      </c>
      <c r="K1731" s="168" t="str">
        <f>IF(E1731="謝金",VLOOKUP(E1731,支出入力表!F1732:$M$2000,8,FALSE),"")</f>
        <v/>
      </c>
    </row>
    <row r="1732" spans="2:11" x14ac:dyDescent="0.55000000000000004">
      <c r="B1732" s="178" t="str">
        <f>IF(E1732="謝金",支出入力表!A1733,"")</f>
        <v/>
      </c>
      <c r="C1732" s="164" t="str">
        <f>IF(E1732="謝金",支出入力表!C1733,"")</f>
        <v/>
      </c>
      <c r="D1732" s="165" t="str">
        <f>IF(支出入力表!E1733="謝金","謝金","")</f>
        <v/>
      </c>
      <c r="E1732" s="165" t="str">
        <f>IF(支出入力表!F1733="謝金","謝金","")</f>
        <v/>
      </c>
      <c r="F1732" s="164" t="str">
        <f>IF(E1732="謝金",VLOOKUP(E1732,支出入力表!F1733:$M$2000,3,FALSE),"")</f>
        <v/>
      </c>
      <c r="G1732" s="164" t="str">
        <f>IF(E1732="謝金",VLOOKUP(E1732,支出入力表!F1733:$M$2000,4,FALSE),"")</f>
        <v/>
      </c>
      <c r="H1732" s="166" t="str">
        <f>IF(E1732="謝金",VLOOKUP(E1732,支出入力表!F1733:$M$2000,5,FALSE),"")</f>
        <v/>
      </c>
      <c r="I1732" s="167" t="str">
        <f>IF(E1732="謝金",VLOOKUP(E1732,支出入力表!F1733:$M$2000,6,FALSE),"")</f>
        <v/>
      </c>
      <c r="J1732" s="167" t="str">
        <f>IF(E1732="謝金",VLOOKUP(E1732,支出入力表!F1733:$M$2000,7,FALSE),"")</f>
        <v/>
      </c>
      <c r="K1732" s="168" t="str">
        <f>IF(E1732="謝金",VLOOKUP(E1732,支出入力表!F1733:$M$2000,8,FALSE),"")</f>
        <v/>
      </c>
    </row>
    <row r="1733" spans="2:11" x14ac:dyDescent="0.55000000000000004">
      <c r="B1733" s="178" t="str">
        <f>IF(E1733="謝金",支出入力表!A1734,"")</f>
        <v/>
      </c>
      <c r="C1733" s="164" t="str">
        <f>IF(E1733="謝金",支出入力表!C1734,"")</f>
        <v/>
      </c>
      <c r="D1733" s="165" t="str">
        <f>IF(支出入力表!E1734="謝金","謝金","")</f>
        <v/>
      </c>
      <c r="E1733" s="165" t="str">
        <f>IF(支出入力表!F1734="謝金","謝金","")</f>
        <v/>
      </c>
      <c r="F1733" s="164" t="str">
        <f>IF(E1733="謝金",VLOOKUP(E1733,支出入力表!F1734:$M$2000,3,FALSE),"")</f>
        <v/>
      </c>
      <c r="G1733" s="164" t="str">
        <f>IF(E1733="謝金",VLOOKUP(E1733,支出入力表!F1734:$M$2000,4,FALSE),"")</f>
        <v/>
      </c>
      <c r="H1733" s="166" t="str">
        <f>IF(E1733="謝金",VLOOKUP(E1733,支出入力表!F1734:$M$2000,5,FALSE),"")</f>
        <v/>
      </c>
      <c r="I1733" s="167" t="str">
        <f>IF(E1733="謝金",VLOOKUP(E1733,支出入力表!F1734:$M$2000,6,FALSE),"")</f>
        <v/>
      </c>
      <c r="J1733" s="167" t="str">
        <f>IF(E1733="謝金",VLOOKUP(E1733,支出入力表!F1734:$M$2000,7,FALSE),"")</f>
        <v/>
      </c>
      <c r="K1733" s="168" t="str">
        <f>IF(E1733="謝金",VLOOKUP(E1733,支出入力表!F1734:$M$2000,8,FALSE),"")</f>
        <v/>
      </c>
    </row>
    <row r="1734" spans="2:11" x14ac:dyDescent="0.55000000000000004">
      <c r="B1734" s="178" t="str">
        <f>IF(E1734="謝金",支出入力表!A1735,"")</f>
        <v/>
      </c>
      <c r="C1734" s="164" t="str">
        <f>IF(E1734="謝金",支出入力表!C1735,"")</f>
        <v/>
      </c>
      <c r="D1734" s="165" t="str">
        <f>IF(支出入力表!E1735="謝金","謝金","")</f>
        <v/>
      </c>
      <c r="E1734" s="165" t="str">
        <f>IF(支出入力表!F1735="謝金","謝金","")</f>
        <v/>
      </c>
      <c r="F1734" s="164" t="str">
        <f>IF(E1734="謝金",VLOOKUP(E1734,支出入力表!F1735:$M$2000,3,FALSE),"")</f>
        <v/>
      </c>
      <c r="G1734" s="164" t="str">
        <f>IF(E1734="謝金",VLOOKUP(E1734,支出入力表!F1735:$M$2000,4,FALSE),"")</f>
        <v/>
      </c>
      <c r="H1734" s="166" t="str">
        <f>IF(E1734="謝金",VLOOKUP(E1734,支出入力表!F1735:$M$2000,5,FALSE),"")</f>
        <v/>
      </c>
      <c r="I1734" s="167" t="str">
        <f>IF(E1734="謝金",VLOOKUP(E1734,支出入力表!F1735:$M$2000,6,FALSE),"")</f>
        <v/>
      </c>
      <c r="J1734" s="167" t="str">
        <f>IF(E1734="謝金",VLOOKUP(E1734,支出入力表!F1735:$M$2000,7,FALSE),"")</f>
        <v/>
      </c>
      <c r="K1734" s="168" t="str">
        <f>IF(E1734="謝金",VLOOKUP(E1734,支出入力表!F1735:$M$2000,8,FALSE),"")</f>
        <v/>
      </c>
    </row>
    <row r="1735" spans="2:11" x14ac:dyDescent="0.55000000000000004">
      <c r="B1735" s="178" t="str">
        <f>IF(E1735="謝金",支出入力表!A1736,"")</f>
        <v/>
      </c>
      <c r="C1735" s="164" t="str">
        <f>IF(E1735="謝金",支出入力表!C1736,"")</f>
        <v/>
      </c>
      <c r="D1735" s="165" t="str">
        <f>IF(支出入力表!E1736="謝金","謝金","")</f>
        <v/>
      </c>
      <c r="E1735" s="165" t="str">
        <f>IF(支出入力表!F1736="謝金","謝金","")</f>
        <v/>
      </c>
      <c r="F1735" s="164" t="str">
        <f>IF(E1735="謝金",VLOOKUP(E1735,支出入力表!F1736:$M$2000,3,FALSE),"")</f>
        <v/>
      </c>
      <c r="G1735" s="164" t="str">
        <f>IF(E1735="謝金",VLOOKUP(E1735,支出入力表!F1736:$M$2000,4,FALSE),"")</f>
        <v/>
      </c>
      <c r="H1735" s="166" t="str">
        <f>IF(E1735="謝金",VLOOKUP(E1735,支出入力表!F1736:$M$2000,5,FALSE),"")</f>
        <v/>
      </c>
      <c r="I1735" s="167" t="str">
        <f>IF(E1735="謝金",VLOOKUP(E1735,支出入力表!F1736:$M$2000,6,FALSE),"")</f>
        <v/>
      </c>
      <c r="J1735" s="167" t="str">
        <f>IF(E1735="謝金",VLOOKUP(E1735,支出入力表!F1736:$M$2000,7,FALSE),"")</f>
        <v/>
      </c>
      <c r="K1735" s="168" t="str">
        <f>IF(E1735="謝金",VLOOKUP(E1735,支出入力表!F1736:$M$2000,8,FALSE),"")</f>
        <v/>
      </c>
    </row>
    <row r="1736" spans="2:11" x14ac:dyDescent="0.55000000000000004">
      <c r="B1736" s="178" t="str">
        <f>IF(E1736="謝金",支出入力表!A1737,"")</f>
        <v/>
      </c>
      <c r="C1736" s="164" t="str">
        <f>IF(E1736="謝金",支出入力表!C1737,"")</f>
        <v/>
      </c>
      <c r="D1736" s="165" t="str">
        <f>IF(支出入力表!E1737="謝金","謝金","")</f>
        <v/>
      </c>
      <c r="E1736" s="165" t="str">
        <f>IF(支出入力表!F1737="謝金","謝金","")</f>
        <v/>
      </c>
      <c r="F1736" s="164" t="str">
        <f>IF(E1736="謝金",VLOOKUP(E1736,支出入力表!F1737:$M$2000,3,FALSE),"")</f>
        <v/>
      </c>
      <c r="G1736" s="164" t="str">
        <f>IF(E1736="謝金",VLOOKUP(E1736,支出入力表!F1737:$M$2000,4,FALSE),"")</f>
        <v/>
      </c>
      <c r="H1736" s="166" t="str">
        <f>IF(E1736="謝金",VLOOKUP(E1736,支出入力表!F1737:$M$2000,5,FALSE),"")</f>
        <v/>
      </c>
      <c r="I1736" s="167" t="str">
        <f>IF(E1736="謝金",VLOOKUP(E1736,支出入力表!F1737:$M$2000,6,FALSE),"")</f>
        <v/>
      </c>
      <c r="J1736" s="167" t="str">
        <f>IF(E1736="謝金",VLOOKUP(E1736,支出入力表!F1737:$M$2000,7,FALSE),"")</f>
        <v/>
      </c>
      <c r="K1736" s="168" t="str">
        <f>IF(E1736="謝金",VLOOKUP(E1736,支出入力表!F1737:$M$2000,8,FALSE),"")</f>
        <v/>
      </c>
    </row>
    <row r="1737" spans="2:11" x14ac:dyDescent="0.55000000000000004">
      <c r="B1737" s="178" t="str">
        <f>IF(E1737="謝金",支出入力表!A1738,"")</f>
        <v/>
      </c>
      <c r="C1737" s="164" t="str">
        <f>IF(E1737="謝金",支出入力表!C1738,"")</f>
        <v/>
      </c>
      <c r="D1737" s="165" t="str">
        <f>IF(支出入力表!E1738="謝金","謝金","")</f>
        <v/>
      </c>
      <c r="E1737" s="165" t="str">
        <f>IF(支出入力表!F1738="謝金","謝金","")</f>
        <v/>
      </c>
      <c r="F1737" s="164" t="str">
        <f>IF(E1737="謝金",VLOOKUP(E1737,支出入力表!F1738:$M$2000,3,FALSE),"")</f>
        <v/>
      </c>
      <c r="G1737" s="164" t="str">
        <f>IF(E1737="謝金",VLOOKUP(E1737,支出入力表!F1738:$M$2000,4,FALSE),"")</f>
        <v/>
      </c>
      <c r="H1737" s="166" t="str">
        <f>IF(E1737="謝金",VLOOKUP(E1737,支出入力表!F1738:$M$2000,5,FALSE),"")</f>
        <v/>
      </c>
      <c r="I1737" s="167" t="str">
        <f>IF(E1737="謝金",VLOOKUP(E1737,支出入力表!F1738:$M$2000,6,FALSE),"")</f>
        <v/>
      </c>
      <c r="J1737" s="167" t="str">
        <f>IF(E1737="謝金",VLOOKUP(E1737,支出入力表!F1738:$M$2000,7,FALSE),"")</f>
        <v/>
      </c>
      <c r="K1737" s="168" t="str">
        <f>IF(E1737="謝金",VLOOKUP(E1737,支出入力表!F1738:$M$2000,8,FALSE),"")</f>
        <v/>
      </c>
    </row>
    <row r="1738" spans="2:11" x14ac:dyDescent="0.55000000000000004">
      <c r="B1738" s="178" t="str">
        <f>IF(E1738="謝金",支出入力表!A1739,"")</f>
        <v/>
      </c>
      <c r="C1738" s="164" t="str">
        <f>IF(E1738="謝金",支出入力表!C1739,"")</f>
        <v/>
      </c>
      <c r="D1738" s="165" t="str">
        <f>IF(支出入力表!E1739="謝金","謝金","")</f>
        <v/>
      </c>
      <c r="E1738" s="165" t="str">
        <f>IF(支出入力表!F1739="謝金","謝金","")</f>
        <v/>
      </c>
      <c r="F1738" s="164" t="str">
        <f>IF(E1738="謝金",VLOOKUP(E1738,支出入力表!F1739:$M$2000,3,FALSE),"")</f>
        <v/>
      </c>
      <c r="G1738" s="164" t="str">
        <f>IF(E1738="謝金",VLOOKUP(E1738,支出入力表!F1739:$M$2000,4,FALSE),"")</f>
        <v/>
      </c>
      <c r="H1738" s="166" t="str">
        <f>IF(E1738="謝金",VLOOKUP(E1738,支出入力表!F1739:$M$2000,5,FALSE),"")</f>
        <v/>
      </c>
      <c r="I1738" s="167" t="str">
        <f>IF(E1738="謝金",VLOOKUP(E1738,支出入力表!F1739:$M$2000,6,FALSE),"")</f>
        <v/>
      </c>
      <c r="J1738" s="167" t="str">
        <f>IF(E1738="謝金",VLOOKUP(E1738,支出入力表!F1739:$M$2000,7,FALSE),"")</f>
        <v/>
      </c>
      <c r="K1738" s="168" t="str">
        <f>IF(E1738="謝金",VLOOKUP(E1738,支出入力表!F1739:$M$2000,8,FALSE),"")</f>
        <v/>
      </c>
    </row>
    <row r="1739" spans="2:11" x14ac:dyDescent="0.55000000000000004">
      <c r="B1739" s="178" t="str">
        <f>IF(E1739="謝金",支出入力表!A1740,"")</f>
        <v/>
      </c>
      <c r="C1739" s="164" t="str">
        <f>IF(E1739="謝金",支出入力表!C1740,"")</f>
        <v/>
      </c>
      <c r="D1739" s="165" t="str">
        <f>IF(支出入力表!E1740="謝金","謝金","")</f>
        <v/>
      </c>
      <c r="E1739" s="165" t="str">
        <f>IF(支出入力表!F1740="謝金","謝金","")</f>
        <v/>
      </c>
      <c r="F1739" s="164" t="str">
        <f>IF(E1739="謝金",VLOOKUP(E1739,支出入力表!F1740:$M$2000,3,FALSE),"")</f>
        <v/>
      </c>
      <c r="G1739" s="164" t="str">
        <f>IF(E1739="謝金",VLOOKUP(E1739,支出入力表!F1740:$M$2000,4,FALSE),"")</f>
        <v/>
      </c>
      <c r="H1739" s="166" t="str">
        <f>IF(E1739="謝金",VLOOKUP(E1739,支出入力表!F1740:$M$2000,5,FALSE),"")</f>
        <v/>
      </c>
      <c r="I1739" s="167" t="str">
        <f>IF(E1739="謝金",VLOOKUP(E1739,支出入力表!F1740:$M$2000,6,FALSE),"")</f>
        <v/>
      </c>
      <c r="J1739" s="167" t="str">
        <f>IF(E1739="謝金",VLOOKUP(E1739,支出入力表!F1740:$M$2000,7,FALSE),"")</f>
        <v/>
      </c>
      <c r="K1739" s="168" t="str">
        <f>IF(E1739="謝金",VLOOKUP(E1739,支出入力表!F1740:$M$2000,8,FALSE),"")</f>
        <v/>
      </c>
    </row>
    <row r="1740" spans="2:11" x14ac:dyDescent="0.55000000000000004">
      <c r="B1740" s="178" t="str">
        <f>IF(E1740="謝金",支出入力表!A1741,"")</f>
        <v/>
      </c>
      <c r="C1740" s="164" t="str">
        <f>IF(E1740="謝金",支出入力表!C1741,"")</f>
        <v/>
      </c>
      <c r="D1740" s="165" t="str">
        <f>IF(支出入力表!E1741="謝金","謝金","")</f>
        <v/>
      </c>
      <c r="E1740" s="165" t="str">
        <f>IF(支出入力表!F1741="謝金","謝金","")</f>
        <v/>
      </c>
      <c r="F1740" s="164" t="str">
        <f>IF(E1740="謝金",VLOOKUP(E1740,支出入力表!F1741:$M$2000,3,FALSE),"")</f>
        <v/>
      </c>
      <c r="G1740" s="164" t="str">
        <f>IF(E1740="謝金",VLOOKUP(E1740,支出入力表!F1741:$M$2000,4,FALSE),"")</f>
        <v/>
      </c>
      <c r="H1740" s="166" t="str">
        <f>IF(E1740="謝金",VLOOKUP(E1740,支出入力表!F1741:$M$2000,5,FALSE),"")</f>
        <v/>
      </c>
      <c r="I1740" s="167" t="str">
        <f>IF(E1740="謝金",VLOOKUP(E1740,支出入力表!F1741:$M$2000,6,FALSE),"")</f>
        <v/>
      </c>
      <c r="J1740" s="167" t="str">
        <f>IF(E1740="謝金",VLOOKUP(E1740,支出入力表!F1741:$M$2000,7,FALSE),"")</f>
        <v/>
      </c>
      <c r="K1740" s="168" t="str">
        <f>IF(E1740="謝金",VLOOKUP(E1740,支出入力表!F1741:$M$2000,8,FALSE),"")</f>
        <v/>
      </c>
    </row>
    <row r="1741" spans="2:11" x14ac:dyDescent="0.55000000000000004">
      <c r="B1741" s="178" t="str">
        <f>IF(E1741="謝金",支出入力表!A1742,"")</f>
        <v/>
      </c>
      <c r="C1741" s="164" t="str">
        <f>IF(E1741="謝金",支出入力表!C1742,"")</f>
        <v/>
      </c>
      <c r="D1741" s="165" t="str">
        <f>IF(支出入力表!E1742="謝金","謝金","")</f>
        <v/>
      </c>
      <c r="E1741" s="165" t="str">
        <f>IF(支出入力表!F1742="謝金","謝金","")</f>
        <v/>
      </c>
      <c r="F1741" s="164" t="str">
        <f>IF(E1741="謝金",VLOOKUP(E1741,支出入力表!F1742:$M$2000,3,FALSE),"")</f>
        <v/>
      </c>
      <c r="G1741" s="164" t="str">
        <f>IF(E1741="謝金",VLOOKUP(E1741,支出入力表!F1742:$M$2000,4,FALSE),"")</f>
        <v/>
      </c>
      <c r="H1741" s="166" t="str">
        <f>IF(E1741="謝金",VLOOKUP(E1741,支出入力表!F1742:$M$2000,5,FALSE),"")</f>
        <v/>
      </c>
      <c r="I1741" s="167" t="str">
        <f>IF(E1741="謝金",VLOOKUP(E1741,支出入力表!F1742:$M$2000,6,FALSE),"")</f>
        <v/>
      </c>
      <c r="J1741" s="167" t="str">
        <f>IF(E1741="謝金",VLOOKUP(E1741,支出入力表!F1742:$M$2000,7,FALSE),"")</f>
        <v/>
      </c>
      <c r="K1741" s="168" t="str">
        <f>IF(E1741="謝金",VLOOKUP(E1741,支出入力表!F1742:$M$2000,8,FALSE),"")</f>
        <v/>
      </c>
    </row>
    <row r="1742" spans="2:11" x14ac:dyDescent="0.55000000000000004">
      <c r="B1742" s="178" t="str">
        <f>IF(E1742="謝金",支出入力表!A1743,"")</f>
        <v/>
      </c>
      <c r="C1742" s="164" t="str">
        <f>IF(E1742="謝金",支出入力表!C1743,"")</f>
        <v/>
      </c>
      <c r="D1742" s="165" t="str">
        <f>IF(支出入力表!E1743="謝金","謝金","")</f>
        <v/>
      </c>
      <c r="E1742" s="165" t="str">
        <f>IF(支出入力表!F1743="謝金","謝金","")</f>
        <v/>
      </c>
      <c r="F1742" s="164" t="str">
        <f>IF(E1742="謝金",VLOOKUP(E1742,支出入力表!F1743:$M$2000,3,FALSE),"")</f>
        <v/>
      </c>
      <c r="G1742" s="164" t="str">
        <f>IF(E1742="謝金",VLOOKUP(E1742,支出入力表!F1743:$M$2000,4,FALSE),"")</f>
        <v/>
      </c>
      <c r="H1742" s="166" t="str">
        <f>IF(E1742="謝金",VLOOKUP(E1742,支出入力表!F1743:$M$2000,5,FALSE),"")</f>
        <v/>
      </c>
      <c r="I1742" s="167" t="str">
        <f>IF(E1742="謝金",VLOOKUP(E1742,支出入力表!F1743:$M$2000,6,FALSE),"")</f>
        <v/>
      </c>
      <c r="J1742" s="167" t="str">
        <f>IF(E1742="謝金",VLOOKUP(E1742,支出入力表!F1743:$M$2000,7,FALSE),"")</f>
        <v/>
      </c>
      <c r="K1742" s="168" t="str">
        <f>IF(E1742="謝金",VLOOKUP(E1742,支出入力表!F1743:$M$2000,8,FALSE),"")</f>
        <v/>
      </c>
    </row>
    <row r="1743" spans="2:11" x14ac:dyDescent="0.55000000000000004">
      <c r="B1743" s="178" t="str">
        <f>IF(E1743="謝金",支出入力表!A1744,"")</f>
        <v/>
      </c>
      <c r="C1743" s="164" t="str">
        <f>IF(E1743="謝金",支出入力表!C1744,"")</f>
        <v/>
      </c>
      <c r="D1743" s="165" t="str">
        <f>IF(支出入力表!E1744="謝金","謝金","")</f>
        <v/>
      </c>
      <c r="E1743" s="165" t="str">
        <f>IF(支出入力表!F1744="謝金","謝金","")</f>
        <v/>
      </c>
      <c r="F1743" s="164" t="str">
        <f>IF(E1743="謝金",VLOOKUP(E1743,支出入力表!F1744:$M$2000,3,FALSE),"")</f>
        <v/>
      </c>
      <c r="G1743" s="164" t="str">
        <f>IF(E1743="謝金",VLOOKUP(E1743,支出入力表!F1744:$M$2000,4,FALSE),"")</f>
        <v/>
      </c>
      <c r="H1743" s="166" t="str">
        <f>IF(E1743="謝金",VLOOKUP(E1743,支出入力表!F1744:$M$2000,5,FALSE),"")</f>
        <v/>
      </c>
      <c r="I1743" s="167" t="str">
        <f>IF(E1743="謝金",VLOOKUP(E1743,支出入力表!F1744:$M$2000,6,FALSE),"")</f>
        <v/>
      </c>
      <c r="J1743" s="167" t="str">
        <f>IF(E1743="謝金",VLOOKUP(E1743,支出入力表!F1744:$M$2000,7,FALSE),"")</f>
        <v/>
      </c>
      <c r="K1743" s="168" t="str">
        <f>IF(E1743="謝金",VLOOKUP(E1743,支出入力表!F1744:$M$2000,8,FALSE),"")</f>
        <v/>
      </c>
    </row>
    <row r="1744" spans="2:11" x14ac:dyDescent="0.55000000000000004">
      <c r="B1744" s="178" t="str">
        <f>IF(E1744="謝金",支出入力表!A1745,"")</f>
        <v/>
      </c>
      <c r="C1744" s="164" t="str">
        <f>IF(E1744="謝金",支出入力表!C1745,"")</f>
        <v/>
      </c>
      <c r="D1744" s="165" t="str">
        <f>IF(支出入力表!E1745="謝金","謝金","")</f>
        <v/>
      </c>
      <c r="E1744" s="165" t="str">
        <f>IF(支出入力表!F1745="謝金","謝金","")</f>
        <v/>
      </c>
      <c r="F1744" s="164" t="str">
        <f>IF(E1744="謝金",VLOOKUP(E1744,支出入力表!F1745:$M$2000,3,FALSE),"")</f>
        <v/>
      </c>
      <c r="G1744" s="164" t="str">
        <f>IF(E1744="謝金",VLOOKUP(E1744,支出入力表!F1745:$M$2000,4,FALSE),"")</f>
        <v/>
      </c>
      <c r="H1744" s="166" t="str">
        <f>IF(E1744="謝金",VLOOKUP(E1744,支出入力表!F1745:$M$2000,5,FALSE),"")</f>
        <v/>
      </c>
      <c r="I1744" s="167" t="str">
        <f>IF(E1744="謝金",VLOOKUP(E1744,支出入力表!F1745:$M$2000,6,FALSE),"")</f>
        <v/>
      </c>
      <c r="J1744" s="167" t="str">
        <f>IF(E1744="謝金",VLOOKUP(E1744,支出入力表!F1745:$M$2000,7,FALSE),"")</f>
        <v/>
      </c>
      <c r="K1744" s="168" t="str">
        <f>IF(E1744="謝金",VLOOKUP(E1744,支出入力表!F1745:$M$2000,8,FALSE),"")</f>
        <v/>
      </c>
    </row>
    <row r="1745" spans="2:11" x14ac:dyDescent="0.55000000000000004">
      <c r="B1745" s="178" t="str">
        <f>IF(E1745="謝金",支出入力表!A1746,"")</f>
        <v/>
      </c>
      <c r="C1745" s="164" t="str">
        <f>IF(E1745="謝金",支出入力表!C1746,"")</f>
        <v/>
      </c>
      <c r="D1745" s="165" t="str">
        <f>IF(支出入力表!E1746="謝金","謝金","")</f>
        <v/>
      </c>
      <c r="E1745" s="165" t="str">
        <f>IF(支出入力表!F1746="謝金","謝金","")</f>
        <v/>
      </c>
      <c r="F1745" s="164" t="str">
        <f>IF(E1745="謝金",VLOOKUP(E1745,支出入力表!F1746:$M$2000,3,FALSE),"")</f>
        <v/>
      </c>
      <c r="G1745" s="164" t="str">
        <f>IF(E1745="謝金",VLOOKUP(E1745,支出入力表!F1746:$M$2000,4,FALSE),"")</f>
        <v/>
      </c>
      <c r="H1745" s="166" t="str">
        <f>IF(E1745="謝金",VLOOKUP(E1745,支出入力表!F1746:$M$2000,5,FALSE),"")</f>
        <v/>
      </c>
      <c r="I1745" s="167" t="str">
        <f>IF(E1745="謝金",VLOOKUP(E1745,支出入力表!F1746:$M$2000,6,FALSE),"")</f>
        <v/>
      </c>
      <c r="J1745" s="167" t="str">
        <f>IF(E1745="謝金",VLOOKUP(E1745,支出入力表!F1746:$M$2000,7,FALSE),"")</f>
        <v/>
      </c>
      <c r="K1745" s="168" t="str">
        <f>IF(E1745="謝金",VLOOKUP(E1745,支出入力表!F1746:$M$2000,8,FALSE),"")</f>
        <v/>
      </c>
    </row>
    <row r="1746" spans="2:11" x14ac:dyDescent="0.55000000000000004">
      <c r="B1746" s="178" t="str">
        <f>IF(E1746="謝金",支出入力表!A1747,"")</f>
        <v/>
      </c>
      <c r="C1746" s="164" t="str">
        <f>IF(E1746="謝金",支出入力表!C1747,"")</f>
        <v/>
      </c>
      <c r="D1746" s="165" t="str">
        <f>IF(支出入力表!E1747="謝金","謝金","")</f>
        <v/>
      </c>
      <c r="E1746" s="165" t="str">
        <f>IF(支出入力表!F1747="謝金","謝金","")</f>
        <v/>
      </c>
      <c r="F1746" s="164" t="str">
        <f>IF(E1746="謝金",VLOOKUP(E1746,支出入力表!F1747:$M$2000,3,FALSE),"")</f>
        <v/>
      </c>
      <c r="G1746" s="164" t="str">
        <f>IF(E1746="謝金",VLOOKUP(E1746,支出入力表!F1747:$M$2000,4,FALSE),"")</f>
        <v/>
      </c>
      <c r="H1746" s="166" t="str">
        <f>IF(E1746="謝金",VLOOKUP(E1746,支出入力表!F1747:$M$2000,5,FALSE),"")</f>
        <v/>
      </c>
      <c r="I1746" s="167" t="str">
        <f>IF(E1746="謝金",VLOOKUP(E1746,支出入力表!F1747:$M$2000,6,FALSE),"")</f>
        <v/>
      </c>
      <c r="J1746" s="167" t="str">
        <f>IF(E1746="謝金",VLOOKUP(E1746,支出入力表!F1747:$M$2000,7,FALSE),"")</f>
        <v/>
      </c>
      <c r="K1746" s="168" t="str">
        <f>IF(E1746="謝金",VLOOKUP(E1746,支出入力表!F1747:$M$2000,8,FALSE),"")</f>
        <v/>
      </c>
    </row>
    <row r="1747" spans="2:11" x14ac:dyDescent="0.55000000000000004">
      <c r="B1747" s="178" t="str">
        <f>IF(E1747="謝金",支出入力表!A1748,"")</f>
        <v/>
      </c>
      <c r="C1747" s="164" t="str">
        <f>IF(E1747="謝金",支出入力表!C1748,"")</f>
        <v/>
      </c>
      <c r="D1747" s="165" t="str">
        <f>IF(支出入力表!E1748="謝金","謝金","")</f>
        <v/>
      </c>
      <c r="E1747" s="165" t="str">
        <f>IF(支出入力表!F1748="謝金","謝金","")</f>
        <v/>
      </c>
      <c r="F1747" s="164" t="str">
        <f>IF(E1747="謝金",VLOOKUP(E1747,支出入力表!F1748:$M$2000,3,FALSE),"")</f>
        <v/>
      </c>
      <c r="G1747" s="164" t="str">
        <f>IF(E1747="謝金",VLOOKUP(E1747,支出入力表!F1748:$M$2000,4,FALSE),"")</f>
        <v/>
      </c>
      <c r="H1747" s="166" t="str">
        <f>IF(E1747="謝金",VLOOKUP(E1747,支出入力表!F1748:$M$2000,5,FALSE),"")</f>
        <v/>
      </c>
      <c r="I1747" s="167" t="str">
        <f>IF(E1747="謝金",VLOOKUP(E1747,支出入力表!F1748:$M$2000,6,FALSE),"")</f>
        <v/>
      </c>
      <c r="J1747" s="167" t="str">
        <f>IF(E1747="謝金",VLOOKUP(E1747,支出入力表!F1748:$M$2000,7,FALSE),"")</f>
        <v/>
      </c>
      <c r="K1747" s="168" t="str">
        <f>IF(E1747="謝金",VLOOKUP(E1747,支出入力表!F1748:$M$2000,8,FALSE),"")</f>
        <v/>
      </c>
    </row>
    <row r="1748" spans="2:11" x14ac:dyDescent="0.55000000000000004">
      <c r="B1748" s="178" t="str">
        <f>IF(E1748="謝金",支出入力表!A1749,"")</f>
        <v/>
      </c>
      <c r="C1748" s="164" t="str">
        <f>IF(E1748="謝金",支出入力表!C1749,"")</f>
        <v/>
      </c>
      <c r="D1748" s="165" t="str">
        <f>IF(支出入力表!E1749="謝金","謝金","")</f>
        <v/>
      </c>
      <c r="E1748" s="165" t="str">
        <f>IF(支出入力表!F1749="謝金","謝金","")</f>
        <v/>
      </c>
      <c r="F1748" s="164" t="str">
        <f>IF(E1748="謝金",VLOOKUP(E1748,支出入力表!F1749:$M$2000,3,FALSE),"")</f>
        <v/>
      </c>
      <c r="G1748" s="164" t="str">
        <f>IF(E1748="謝金",VLOOKUP(E1748,支出入力表!F1749:$M$2000,4,FALSE),"")</f>
        <v/>
      </c>
      <c r="H1748" s="166" t="str">
        <f>IF(E1748="謝金",VLOOKUP(E1748,支出入力表!F1749:$M$2000,5,FALSE),"")</f>
        <v/>
      </c>
      <c r="I1748" s="167" t="str">
        <f>IF(E1748="謝金",VLOOKUP(E1748,支出入力表!F1749:$M$2000,6,FALSE),"")</f>
        <v/>
      </c>
      <c r="J1748" s="167" t="str">
        <f>IF(E1748="謝金",VLOOKUP(E1748,支出入力表!F1749:$M$2000,7,FALSE),"")</f>
        <v/>
      </c>
      <c r="K1748" s="168" t="str">
        <f>IF(E1748="謝金",VLOOKUP(E1748,支出入力表!F1749:$M$2000,8,FALSE),"")</f>
        <v/>
      </c>
    </row>
    <row r="1749" spans="2:11" x14ac:dyDescent="0.55000000000000004">
      <c r="B1749" s="178" t="str">
        <f>IF(E1749="謝金",支出入力表!A1750,"")</f>
        <v/>
      </c>
      <c r="C1749" s="164" t="str">
        <f>IF(E1749="謝金",支出入力表!C1750,"")</f>
        <v/>
      </c>
      <c r="D1749" s="165" t="str">
        <f>IF(支出入力表!E1750="謝金","謝金","")</f>
        <v/>
      </c>
      <c r="E1749" s="165" t="str">
        <f>IF(支出入力表!F1750="謝金","謝金","")</f>
        <v/>
      </c>
      <c r="F1749" s="164" t="str">
        <f>IF(E1749="謝金",VLOOKUP(E1749,支出入力表!F1750:$M$2000,3,FALSE),"")</f>
        <v/>
      </c>
      <c r="G1749" s="164" t="str">
        <f>IF(E1749="謝金",VLOOKUP(E1749,支出入力表!F1750:$M$2000,4,FALSE),"")</f>
        <v/>
      </c>
      <c r="H1749" s="166" t="str">
        <f>IF(E1749="謝金",VLOOKUP(E1749,支出入力表!F1750:$M$2000,5,FALSE),"")</f>
        <v/>
      </c>
      <c r="I1749" s="167" t="str">
        <f>IF(E1749="謝金",VLOOKUP(E1749,支出入力表!F1750:$M$2000,6,FALSE),"")</f>
        <v/>
      </c>
      <c r="J1749" s="167" t="str">
        <f>IF(E1749="謝金",VLOOKUP(E1749,支出入力表!F1750:$M$2000,7,FALSE),"")</f>
        <v/>
      </c>
      <c r="K1749" s="168" t="str">
        <f>IF(E1749="謝金",VLOOKUP(E1749,支出入力表!F1750:$M$2000,8,FALSE),"")</f>
        <v/>
      </c>
    </row>
    <row r="1750" spans="2:11" x14ac:dyDescent="0.55000000000000004">
      <c r="B1750" s="178" t="str">
        <f>IF(E1750="謝金",支出入力表!A1751,"")</f>
        <v/>
      </c>
      <c r="C1750" s="164" t="str">
        <f>IF(E1750="謝金",支出入力表!C1751,"")</f>
        <v/>
      </c>
      <c r="D1750" s="165" t="str">
        <f>IF(支出入力表!E1751="謝金","謝金","")</f>
        <v/>
      </c>
      <c r="E1750" s="165" t="str">
        <f>IF(支出入力表!F1751="謝金","謝金","")</f>
        <v/>
      </c>
      <c r="F1750" s="164" t="str">
        <f>IF(E1750="謝金",VLOOKUP(E1750,支出入力表!F1751:$M$2000,3,FALSE),"")</f>
        <v/>
      </c>
      <c r="G1750" s="164" t="str">
        <f>IF(E1750="謝金",VLOOKUP(E1750,支出入力表!F1751:$M$2000,4,FALSE),"")</f>
        <v/>
      </c>
      <c r="H1750" s="166" t="str">
        <f>IF(E1750="謝金",VLOOKUP(E1750,支出入力表!F1751:$M$2000,5,FALSE),"")</f>
        <v/>
      </c>
      <c r="I1750" s="167" t="str">
        <f>IF(E1750="謝金",VLOOKUP(E1750,支出入力表!F1751:$M$2000,6,FALSE),"")</f>
        <v/>
      </c>
      <c r="J1750" s="167" t="str">
        <f>IF(E1750="謝金",VLOOKUP(E1750,支出入力表!F1751:$M$2000,7,FALSE),"")</f>
        <v/>
      </c>
      <c r="K1750" s="168" t="str">
        <f>IF(E1750="謝金",VLOOKUP(E1750,支出入力表!F1751:$M$2000,8,FALSE),"")</f>
        <v/>
      </c>
    </row>
    <row r="1751" spans="2:11" x14ac:dyDescent="0.55000000000000004">
      <c r="B1751" s="178" t="str">
        <f>IF(E1751="謝金",支出入力表!A1752,"")</f>
        <v/>
      </c>
      <c r="C1751" s="164" t="str">
        <f>IF(E1751="謝金",支出入力表!C1752,"")</f>
        <v/>
      </c>
      <c r="D1751" s="165" t="str">
        <f>IF(支出入力表!E1752="謝金","謝金","")</f>
        <v/>
      </c>
      <c r="E1751" s="165" t="str">
        <f>IF(支出入力表!F1752="謝金","謝金","")</f>
        <v/>
      </c>
      <c r="F1751" s="164" t="str">
        <f>IF(E1751="謝金",VLOOKUP(E1751,支出入力表!F1752:$M$2000,3,FALSE),"")</f>
        <v/>
      </c>
      <c r="G1751" s="164" t="str">
        <f>IF(E1751="謝金",VLOOKUP(E1751,支出入力表!F1752:$M$2000,4,FALSE),"")</f>
        <v/>
      </c>
      <c r="H1751" s="166" t="str">
        <f>IF(E1751="謝金",VLOOKUP(E1751,支出入力表!F1752:$M$2000,5,FALSE),"")</f>
        <v/>
      </c>
      <c r="I1751" s="167" t="str">
        <f>IF(E1751="謝金",VLOOKUP(E1751,支出入力表!F1752:$M$2000,6,FALSE),"")</f>
        <v/>
      </c>
      <c r="J1751" s="167" t="str">
        <f>IF(E1751="謝金",VLOOKUP(E1751,支出入力表!F1752:$M$2000,7,FALSE),"")</f>
        <v/>
      </c>
      <c r="K1751" s="168" t="str">
        <f>IF(E1751="謝金",VLOOKUP(E1751,支出入力表!F1752:$M$2000,8,FALSE),"")</f>
        <v/>
      </c>
    </row>
    <row r="1752" spans="2:11" x14ac:dyDescent="0.55000000000000004">
      <c r="B1752" s="178" t="str">
        <f>IF(E1752="謝金",支出入力表!A1753,"")</f>
        <v/>
      </c>
      <c r="C1752" s="164" t="str">
        <f>IF(E1752="謝金",支出入力表!C1753,"")</f>
        <v/>
      </c>
      <c r="D1752" s="165" t="str">
        <f>IF(支出入力表!E1753="謝金","謝金","")</f>
        <v/>
      </c>
      <c r="E1752" s="165" t="str">
        <f>IF(支出入力表!F1753="謝金","謝金","")</f>
        <v/>
      </c>
      <c r="F1752" s="164" t="str">
        <f>IF(E1752="謝金",VLOOKUP(E1752,支出入力表!F1753:$M$2000,3,FALSE),"")</f>
        <v/>
      </c>
      <c r="G1752" s="164" t="str">
        <f>IF(E1752="謝金",VLOOKUP(E1752,支出入力表!F1753:$M$2000,4,FALSE),"")</f>
        <v/>
      </c>
      <c r="H1752" s="166" t="str">
        <f>IF(E1752="謝金",VLOOKUP(E1752,支出入力表!F1753:$M$2000,5,FALSE),"")</f>
        <v/>
      </c>
      <c r="I1752" s="167" t="str">
        <f>IF(E1752="謝金",VLOOKUP(E1752,支出入力表!F1753:$M$2000,6,FALSE),"")</f>
        <v/>
      </c>
      <c r="J1752" s="167" t="str">
        <f>IF(E1752="謝金",VLOOKUP(E1752,支出入力表!F1753:$M$2000,7,FALSE),"")</f>
        <v/>
      </c>
      <c r="K1752" s="168" t="str">
        <f>IF(E1752="謝金",VLOOKUP(E1752,支出入力表!F1753:$M$2000,8,FALSE),"")</f>
        <v/>
      </c>
    </row>
    <row r="1753" spans="2:11" x14ac:dyDescent="0.55000000000000004">
      <c r="B1753" s="178" t="str">
        <f>IF(E1753="謝金",支出入力表!A1754,"")</f>
        <v/>
      </c>
      <c r="C1753" s="164" t="str">
        <f>IF(E1753="謝金",支出入力表!C1754,"")</f>
        <v/>
      </c>
      <c r="D1753" s="165" t="str">
        <f>IF(支出入力表!E1754="謝金","謝金","")</f>
        <v/>
      </c>
      <c r="E1753" s="165" t="str">
        <f>IF(支出入力表!F1754="謝金","謝金","")</f>
        <v/>
      </c>
      <c r="F1753" s="164" t="str">
        <f>IF(E1753="謝金",VLOOKUP(E1753,支出入力表!F1754:$M$2000,3,FALSE),"")</f>
        <v/>
      </c>
      <c r="G1753" s="164" t="str">
        <f>IF(E1753="謝金",VLOOKUP(E1753,支出入力表!F1754:$M$2000,4,FALSE),"")</f>
        <v/>
      </c>
      <c r="H1753" s="166" t="str">
        <f>IF(E1753="謝金",VLOOKUP(E1753,支出入力表!F1754:$M$2000,5,FALSE),"")</f>
        <v/>
      </c>
      <c r="I1753" s="167" t="str">
        <f>IF(E1753="謝金",VLOOKUP(E1753,支出入力表!F1754:$M$2000,6,FALSE),"")</f>
        <v/>
      </c>
      <c r="J1753" s="167" t="str">
        <f>IF(E1753="謝金",VLOOKUP(E1753,支出入力表!F1754:$M$2000,7,FALSE),"")</f>
        <v/>
      </c>
      <c r="K1753" s="168" t="str">
        <f>IF(E1753="謝金",VLOOKUP(E1753,支出入力表!F1754:$M$2000,8,FALSE),"")</f>
        <v/>
      </c>
    </row>
    <row r="1754" spans="2:11" x14ac:dyDescent="0.55000000000000004">
      <c r="B1754" s="178" t="str">
        <f>IF(E1754="謝金",支出入力表!A1755,"")</f>
        <v/>
      </c>
      <c r="C1754" s="164" t="str">
        <f>IF(E1754="謝金",支出入力表!C1755,"")</f>
        <v/>
      </c>
      <c r="D1754" s="165" t="str">
        <f>IF(支出入力表!E1755="謝金","謝金","")</f>
        <v/>
      </c>
      <c r="E1754" s="165" t="str">
        <f>IF(支出入力表!F1755="謝金","謝金","")</f>
        <v/>
      </c>
      <c r="F1754" s="164" t="str">
        <f>IF(E1754="謝金",VLOOKUP(E1754,支出入力表!F1755:$M$2000,3,FALSE),"")</f>
        <v/>
      </c>
      <c r="G1754" s="164" t="str">
        <f>IF(E1754="謝金",VLOOKUP(E1754,支出入力表!F1755:$M$2000,4,FALSE),"")</f>
        <v/>
      </c>
      <c r="H1754" s="166" t="str">
        <f>IF(E1754="謝金",VLOOKUP(E1754,支出入力表!F1755:$M$2000,5,FALSE),"")</f>
        <v/>
      </c>
      <c r="I1754" s="167" t="str">
        <f>IF(E1754="謝金",VLOOKUP(E1754,支出入力表!F1755:$M$2000,6,FALSE),"")</f>
        <v/>
      </c>
      <c r="J1754" s="167" t="str">
        <f>IF(E1754="謝金",VLOOKUP(E1754,支出入力表!F1755:$M$2000,7,FALSE),"")</f>
        <v/>
      </c>
      <c r="K1754" s="168" t="str">
        <f>IF(E1754="謝金",VLOOKUP(E1754,支出入力表!F1755:$M$2000,8,FALSE),"")</f>
        <v/>
      </c>
    </row>
    <row r="1755" spans="2:11" x14ac:dyDescent="0.55000000000000004">
      <c r="B1755" s="178" t="str">
        <f>IF(E1755="謝金",支出入力表!A1756,"")</f>
        <v/>
      </c>
      <c r="C1755" s="164" t="str">
        <f>IF(E1755="謝金",支出入力表!C1756,"")</f>
        <v/>
      </c>
      <c r="D1755" s="165" t="str">
        <f>IF(支出入力表!E1756="謝金","謝金","")</f>
        <v/>
      </c>
      <c r="E1755" s="165" t="str">
        <f>IF(支出入力表!F1756="謝金","謝金","")</f>
        <v/>
      </c>
      <c r="F1755" s="164" t="str">
        <f>IF(E1755="謝金",VLOOKUP(E1755,支出入力表!F1756:$M$2000,3,FALSE),"")</f>
        <v/>
      </c>
      <c r="G1755" s="164" t="str">
        <f>IF(E1755="謝金",VLOOKUP(E1755,支出入力表!F1756:$M$2000,4,FALSE),"")</f>
        <v/>
      </c>
      <c r="H1755" s="166" t="str">
        <f>IF(E1755="謝金",VLOOKUP(E1755,支出入力表!F1756:$M$2000,5,FALSE),"")</f>
        <v/>
      </c>
      <c r="I1755" s="167" t="str">
        <f>IF(E1755="謝金",VLOOKUP(E1755,支出入力表!F1756:$M$2000,6,FALSE),"")</f>
        <v/>
      </c>
      <c r="J1755" s="167" t="str">
        <f>IF(E1755="謝金",VLOOKUP(E1755,支出入力表!F1756:$M$2000,7,FALSE),"")</f>
        <v/>
      </c>
      <c r="K1755" s="168" t="str">
        <f>IF(E1755="謝金",VLOOKUP(E1755,支出入力表!F1756:$M$2000,8,FALSE),"")</f>
        <v/>
      </c>
    </row>
    <row r="1756" spans="2:11" x14ac:dyDescent="0.55000000000000004">
      <c r="B1756" s="178" t="str">
        <f>IF(E1756="謝金",支出入力表!A1757,"")</f>
        <v/>
      </c>
      <c r="C1756" s="164" t="str">
        <f>IF(E1756="謝金",支出入力表!C1757,"")</f>
        <v/>
      </c>
      <c r="D1756" s="165" t="str">
        <f>IF(支出入力表!E1757="謝金","謝金","")</f>
        <v/>
      </c>
      <c r="E1756" s="165" t="str">
        <f>IF(支出入力表!F1757="謝金","謝金","")</f>
        <v/>
      </c>
      <c r="F1756" s="164" t="str">
        <f>IF(E1756="謝金",VLOOKUP(E1756,支出入力表!F1757:$M$2000,3,FALSE),"")</f>
        <v/>
      </c>
      <c r="G1756" s="164" t="str">
        <f>IF(E1756="謝金",VLOOKUP(E1756,支出入力表!F1757:$M$2000,4,FALSE),"")</f>
        <v/>
      </c>
      <c r="H1756" s="166" t="str">
        <f>IF(E1756="謝金",VLOOKUP(E1756,支出入力表!F1757:$M$2000,5,FALSE),"")</f>
        <v/>
      </c>
      <c r="I1756" s="167" t="str">
        <f>IF(E1756="謝金",VLOOKUP(E1756,支出入力表!F1757:$M$2000,6,FALSE),"")</f>
        <v/>
      </c>
      <c r="J1756" s="167" t="str">
        <f>IF(E1756="謝金",VLOOKUP(E1756,支出入力表!F1757:$M$2000,7,FALSE),"")</f>
        <v/>
      </c>
      <c r="K1756" s="168" t="str">
        <f>IF(E1756="謝金",VLOOKUP(E1756,支出入力表!F1757:$M$2000,8,FALSE),"")</f>
        <v/>
      </c>
    </row>
    <row r="1757" spans="2:11" x14ac:dyDescent="0.55000000000000004">
      <c r="B1757" s="178" t="str">
        <f>IF(E1757="謝金",支出入力表!A1758,"")</f>
        <v/>
      </c>
      <c r="C1757" s="164" t="str">
        <f>IF(E1757="謝金",支出入力表!C1758,"")</f>
        <v/>
      </c>
      <c r="D1757" s="165" t="str">
        <f>IF(支出入力表!E1758="謝金","謝金","")</f>
        <v/>
      </c>
      <c r="E1757" s="165" t="str">
        <f>IF(支出入力表!F1758="謝金","謝金","")</f>
        <v/>
      </c>
      <c r="F1757" s="164" t="str">
        <f>IF(E1757="謝金",VLOOKUP(E1757,支出入力表!F1758:$M$2000,3,FALSE),"")</f>
        <v/>
      </c>
      <c r="G1757" s="164" t="str">
        <f>IF(E1757="謝金",VLOOKUP(E1757,支出入力表!F1758:$M$2000,4,FALSE),"")</f>
        <v/>
      </c>
      <c r="H1757" s="166" t="str">
        <f>IF(E1757="謝金",VLOOKUP(E1757,支出入力表!F1758:$M$2000,5,FALSE),"")</f>
        <v/>
      </c>
      <c r="I1757" s="167" t="str">
        <f>IF(E1757="謝金",VLOOKUP(E1757,支出入力表!F1758:$M$2000,6,FALSE),"")</f>
        <v/>
      </c>
      <c r="J1757" s="167" t="str">
        <f>IF(E1757="謝金",VLOOKUP(E1757,支出入力表!F1758:$M$2000,7,FALSE),"")</f>
        <v/>
      </c>
      <c r="K1757" s="168" t="str">
        <f>IF(E1757="謝金",VLOOKUP(E1757,支出入力表!F1758:$M$2000,8,FALSE),"")</f>
        <v/>
      </c>
    </row>
    <row r="1758" spans="2:11" x14ac:dyDescent="0.55000000000000004">
      <c r="B1758" s="178" t="str">
        <f>IF(E1758="謝金",支出入力表!A1759,"")</f>
        <v/>
      </c>
      <c r="C1758" s="164" t="str">
        <f>IF(E1758="謝金",支出入力表!C1759,"")</f>
        <v/>
      </c>
      <c r="D1758" s="165" t="str">
        <f>IF(支出入力表!E1759="謝金","謝金","")</f>
        <v/>
      </c>
      <c r="E1758" s="165" t="str">
        <f>IF(支出入力表!F1759="謝金","謝金","")</f>
        <v/>
      </c>
      <c r="F1758" s="164" t="str">
        <f>IF(E1758="謝金",VLOOKUP(E1758,支出入力表!F1759:$M$2000,3,FALSE),"")</f>
        <v/>
      </c>
      <c r="G1758" s="164" t="str">
        <f>IF(E1758="謝金",VLOOKUP(E1758,支出入力表!F1759:$M$2000,4,FALSE),"")</f>
        <v/>
      </c>
      <c r="H1758" s="166" t="str">
        <f>IF(E1758="謝金",VLOOKUP(E1758,支出入力表!F1759:$M$2000,5,FALSE),"")</f>
        <v/>
      </c>
      <c r="I1758" s="167" t="str">
        <f>IF(E1758="謝金",VLOOKUP(E1758,支出入力表!F1759:$M$2000,6,FALSE),"")</f>
        <v/>
      </c>
      <c r="J1758" s="167" t="str">
        <f>IF(E1758="謝金",VLOOKUP(E1758,支出入力表!F1759:$M$2000,7,FALSE),"")</f>
        <v/>
      </c>
      <c r="K1758" s="168" t="str">
        <f>IF(E1758="謝金",VLOOKUP(E1758,支出入力表!F1759:$M$2000,8,FALSE),"")</f>
        <v/>
      </c>
    </row>
    <row r="1759" spans="2:11" x14ac:dyDescent="0.55000000000000004">
      <c r="B1759" s="178" t="str">
        <f>IF(E1759="謝金",支出入力表!A1760,"")</f>
        <v/>
      </c>
      <c r="C1759" s="164" t="str">
        <f>IF(E1759="謝金",支出入力表!C1760,"")</f>
        <v/>
      </c>
      <c r="D1759" s="165" t="str">
        <f>IF(支出入力表!E1760="謝金","謝金","")</f>
        <v/>
      </c>
      <c r="E1759" s="165" t="str">
        <f>IF(支出入力表!F1760="謝金","謝金","")</f>
        <v/>
      </c>
      <c r="F1759" s="164" t="str">
        <f>IF(E1759="謝金",VLOOKUP(E1759,支出入力表!F1760:$M$2000,3,FALSE),"")</f>
        <v/>
      </c>
      <c r="G1759" s="164" t="str">
        <f>IF(E1759="謝金",VLOOKUP(E1759,支出入力表!F1760:$M$2000,4,FALSE),"")</f>
        <v/>
      </c>
      <c r="H1759" s="166" t="str">
        <f>IF(E1759="謝金",VLOOKUP(E1759,支出入力表!F1760:$M$2000,5,FALSE),"")</f>
        <v/>
      </c>
      <c r="I1759" s="167" t="str">
        <f>IF(E1759="謝金",VLOOKUP(E1759,支出入力表!F1760:$M$2000,6,FALSE),"")</f>
        <v/>
      </c>
      <c r="J1759" s="167" t="str">
        <f>IF(E1759="謝金",VLOOKUP(E1759,支出入力表!F1760:$M$2000,7,FALSE),"")</f>
        <v/>
      </c>
      <c r="K1759" s="168" t="str">
        <f>IF(E1759="謝金",VLOOKUP(E1759,支出入力表!F1760:$M$2000,8,FALSE),"")</f>
        <v/>
      </c>
    </row>
    <row r="1760" spans="2:11" x14ac:dyDescent="0.55000000000000004">
      <c r="B1760" s="178" t="str">
        <f>IF(E1760="謝金",支出入力表!A1761,"")</f>
        <v/>
      </c>
      <c r="C1760" s="164" t="str">
        <f>IF(E1760="謝金",支出入力表!C1761,"")</f>
        <v/>
      </c>
      <c r="D1760" s="165" t="str">
        <f>IF(支出入力表!E1761="謝金","謝金","")</f>
        <v/>
      </c>
      <c r="E1760" s="165" t="str">
        <f>IF(支出入力表!F1761="謝金","謝金","")</f>
        <v/>
      </c>
      <c r="F1760" s="164" t="str">
        <f>IF(E1760="謝金",VLOOKUP(E1760,支出入力表!F1761:$M$2000,3,FALSE),"")</f>
        <v/>
      </c>
      <c r="G1760" s="164" t="str">
        <f>IF(E1760="謝金",VLOOKUP(E1760,支出入力表!F1761:$M$2000,4,FALSE),"")</f>
        <v/>
      </c>
      <c r="H1760" s="166" t="str">
        <f>IF(E1760="謝金",VLOOKUP(E1760,支出入力表!F1761:$M$2000,5,FALSE),"")</f>
        <v/>
      </c>
      <c r="I1760" s="167" t="str">
        <f>IF(E1760="謝金",VLOOKUP(E1760,支出入力表!F1761:$M$2000,6,FALSE),"")</f>
        <v/>
      </c>
      <c r="J1760" s="167" t="str">
        <f>IF(E1760="謝金",VLOOKUP(E1760,支出入力表!F1761:$M$2000,7,FALSE),"")</f>
        <v/>
      </c>
      <c r="K1760" s="168" t="str">
        <f>IF(E1760="謝金",VLOOKUP(E1760,支出入力表!F1761:$M$2000,8,FALSE),"")</f>
        <v/>
      </c>
    </row>
    <row r="1761" spans="2:11" x14ac:dyDescent="0.55000000000000004">
      <c r="B1761" s="178" t="str">
        <f>IF(E1761="謝金",支出入力表!A1762,"")</f>
        <v/>
      </c>
      <c r="C1761" s="164" t="str">
        <f>IF(E1761="謝金",支出入力表!C1762,"")</f>
        <v/>
      </c>
      <c r="D1761" s="165" t="str">
        <f>IF(支出入力表!E1762="謝金","謝金","")</f>
        <v/>
      </c>
      <c r="E1761" s="165" t="str">
        <f>IF(支出入力表!F1762="謝金","謝金","")</f>
        <v/>
      </c>
      <c r="F1761" s="164" t="str">
        <f>IF(E1761="謝金",VLOOKUP(E1761,支出入力表!F1762:$M$2000,3,FALSE),"")</f>
        <v/>
      </c>
      <c r="G1761" s="164" t="str">
        <f>IF(E1761="謝金",VLOOKUP(E1761,支出入力表!F1762:$M$2000,4,FALSE),"")</f>
        <v/>
      </c>
      <c r="H1761" s="166" t="str">
        <f>IF(E1761="謝金",VLOOKUP(E1761,支出入力表!F1762:$M$2000,5,FALSE),"")</f>
        <v/>
      </c>
      <c r="I1761" s="167" t="str">
        <f>IF(E1761="謝金",VLOOKUP(E1761,支出入力表!F1762:$M$2000,6,FALSE),"")</f>
        <v/>
      </c>
      <c r="J1761" s="167" t="str">
        <f>IF(E1761="謝金",VLOOKUP(E1761,支出入力表!F1762:$M$2000,7,FALSE),"")</f>
        <v/>
      </c>
      <c r="K1761" s="168" t="str">
        <f>IF(E1761="謝金",VLOOKUP(E1761,支出入力表!F1762:$M$2000,8,FALSE),"")</f>
        <v/>
      </c>
    </row>
    <row r="1762" spans="2:11" x14ac:dyDescent="0.55000000000000004">
      <c r="B1762" s="178" t="str">
        <f>IF(E1762="謝金",支出入力表!A1763,"")</f>
        <v/>
      </c>
      <c r="C1762" s="164" t="str">
        <f>IF(E1762="謝金",支出入力表!C1763,"")</f>
        <v/>
      </c>
      <c r="D1762" s="165" t="str">
        <f>IF(支出入力表!E1763="謝金","謝金","")</f>
        <v/>
      </c>
      <c r="E1762" s="165" t="str">
        <f>IF(支出入力表!F1763="謝金","謝金","")</f>
        <v/>
      </c>
      <c r="F1762" s="164" t="str">
        <f>IF(E1762="謝金",VLOOKUP(E1762,支出入力表!F1763:$M$2000,3,FALSE),"")</f>
        <v/>
      </c>
      <c r="G1762" s="164" t="str">
        <f>IF(E1762="謝金",VLOOKUP(E1762,支出入力表!F1763:$M$2000,4,FALSE),"")</f>
        <v/>
      </c>
      <c r="H1762" s="166" t="str">
        <f>IF(E1762="謝金",VLOOKUP(E1762,支出入力表!F1763:$M$2000,5,FALSE),"")</f>
        <v/>
      </c>
      <c r="I1762" s="167" t="str">
        <f>IF(E1762="謝金",VLOOKUP(E1762,支出入力表!F1763:$M$2000,6,FALSE),"")</f>
        <v/>
      </c>
      <c r="J1762" s="167" t="str">
        <f>IF(E1762="謝金",VLOOKUP(E1762,支出入力表!F1763:$M$2000,7,FALSE),"")</f>
        <v/>
      </c>
      <c r="K1762" s="168" t="str">
        <f>IF(E1762="謝金",VLOOKUP(E1762,支出入力表!F1763:$M$2000,8,FALSE),"")</f>
        <v/>
      </c>
    </row>
    <row r="1763" spans="2:11" x14ac:dyDescent="0.55000000000000004">
      <c r="B1763" s="178" t="str">
        <f>IF(E1763="謝金",支出入力表!A1764,"")</f>
        <v/>
      </c>
      <c r="C1763" s="164" t="str">
        <f>IF(E1763="謝金",支出入力表!C1764,"")</f>
        <v/>
      </c>
      <c r="D1763" s="165" t="str">
        <f>IF(支出入力表!E1764="謝金","謝金","")</f>
        <v/>
      </c>
      <c r="E1763" s="165" t="str">
        <f>IF(支出入力表!F1764="謝金","謝金","")</f>
        <v/>
      </c>
      <c r="F1763" s="164" t="str">
        <f>IF(E1763="謝金",VLOOKUP(E1763,支出入力表!F1764:$M$2000,3,FALSE),"")</f>
        <v/>
      </c>
      <c r="G1763" s="164" t="str">
        <f>IF(E1763="謝金",VLOOKUP(E1763,支出入力表!F1764:$M$2000,4,FALSE),"")</f>
        <v/>
      </c>
      <c r="H1763" s="166" t="str">
        <f>IF(E1763="謝金",VLOOKUP(E1763,支出入力表!F1764:$M$2000,5,FALSE),"")</f>
        <v/>
      </c>
      <c r="I1763" s="167" t="str">
        <f>IF(E1763="謝金",VLOOKUP(E1763,支出入力表!F1764:$M$2000,6,FALSE),"")</f>
        <v/>
      </c>
      <c r="J1763" s="167" t="str">
        <f>IF(E1763="謝金",VLOOKUP(E1763,支出入力表!F1764:$M$2000,7,FALSE),"")</f>
        <v/>
      </c>
      <c r="K1763" s="168" t="str">
        <f>IF(E1763="謝金",VLOOKUP(E1763,支出入力表!F1764:$M$2000,8,FALSE),"")</f>
        <v/>
      </c>
    </row>
    <row r="1764" spans="2:11" x14ac:dyDescent="0.55000000000000004">
      <c r="B1764" s="178" t="str">
        <f>IF(E1764="謝金",支出入力表!A1765,"")</f>
        <v/>
      </c>
      <c r="C1764" s="164" t="str">
        <f>IF(E1764="謝金",支出入力表!C1765,"")</f>
        <v/>
      </c>
      <c r="D1764" s="165" t="str">
        <f>IF(支出入力表!E1765="謝金","謝金","")</f>
        <v/>
      </c>
      <c r="E1764" s="165" t="str">
        <f>IF(支出入力表!F1765="謝金","謝金","")</f>
        <v/>
      </c>
      <c r="F1764" s="164" t="str">
        <f>IF(E1764="謝金",VLOOKUP(E1764,支出入力表!F1765:$M$2000,3,FALSE),"")</f>
        <v/>
      </c>
      <c r="G1764" s="164" t="str">
        <f>IF(E1764="謝金",VLOOKUP(E1764,支出入力表!F1765:$M$2000,4,FALSE),"")</f>
        <v/>
      </c>
      <c r="H1764" s="166" t="str">
        <f>IF(E1764="謝金",VLOOKUP(E1764,支出入力表!F1765:$M$2000,5,FALSE),"")</f>
        <v/>
      </c>
      <c r="I1764" s="167" t="str">
        <f>IF(E1764="謝金",VLOOKUP(E1764,支出入力表!F1765:$M$2000,6,FALSE),"")</f>
        <v/>
      </c>
      <c r="J1764" s="167" t="str">
        <f>IF(E1764="謝金",VLOOKUP(E1764,支出入力表!F1765:$M$2000,7,FALSE),"")</f>
        <v/>
      </c>
      <c r="K1764" s="168" t="str">
        <f>IF(E1764="謝金",VLOOKUP(E1764,支出入力表!F1765:$M$2000,8,FALSE),"")</f>
        <v/>
      </c>
    </row>
    <row r="1765" spans="2:11" x14ac:dyDescent="0.55000000000000004">
      <c r="B1765" s="178" t="str">
        <f>IF(E1765="謝金",支出入力表!A1766,"")</f>
        <v/>
      </c>
      <c r="C1765" s="164" t="str">
        <f>IF(E1765="謝金",支出入力表!C1766,"")</f>
        <v/>
      </c>
      <c r="D1765" s="165" t="str">
        <f>IF(支出入力表!E1766="謝金","謝金","")</f>
        <v/>
      </c>
      <c r="E1765" s="165" t="str">
        <f>IF(支出入力表!F1766="謝金","謝金","")</f>
        <v/>
      </c>
      <c r="F1765" s="164" t="str">
        <f>IF(E1765="謝金",VLOOKUP(E1765,支出入力表!F1766:$M$2000,3,FALSE),"")</f>
        <v/>
      </c>
      <c r="G1765" s="164" t="str">
        <f>IF(E1765="謝金",VLOOKUP(E1765,支出入力表!F1766:$M$2000,4,FALSE),"")</f>
        <v/>
      </c>
      <c r="H1765" s="166" t="str">
        <f>IF(E1765="謝金",VLOOKUP(E1765,支出入力表!F1766:$M$2000,5,FALSE),"")</f>
        <v/>
      </c>
      <c r="I1765" s="167" t="str">
        <f>IF(E1765="謝金",VLOOKUP(E1765,支出入力表!F1766:$M$2000,6,FALSE),"")</f>
        <v/>
      </c>
      <c r="J1765" s="167" t="str">
        <f>IF(E1765="謝金",VLOOKUP(E1765,支出入力表!F1766:$M$2000,7,FALSE),"")</f>
        <v/>
      </c>
      <c r="K1765" s="168" t="str">
        <f>IF(E1765="謝金",VLOOKUP(E1765,支出入力表!F1766:$M$2000,8,FALSE),"")</f>
        <v/>
      </c>
    </row>
    <row r="1766" spans="2:11" x14ac:dyDescent="0.55000000000000004">
      <c r="B1766" s="178" t="str">
        <f>IF(E1766="謝金",支出入力表!A1767,"")</f>
        <v/>
      </c>
      <c r="C1766" s="164" t="str">
        <f>IF(E1766="謝金",支出入力表!C1767,"")</f>
        <v/>
      </c>
      <c r="D1766" s="165" t="str">
        <f>IF(支出入力表!E1767="謝金","謝金","")</f>
        <v/>
      </c>
      <c r="E1766" s="165" t="str">
        <f>IF(支出入力表!F1767="謝金","謝金","")</f>
        <v/>
      </c>
      <c r="F1766" s="164" t="str">
        <f>IF(E1766="謝金",VLOOKUP(E1766,支出入力表!F1767:$M$2000,3,FALSE),"")</f>
        <v/>
      </c>
      <c r="G1766" s="164" t="str">
        <f>IF(E1766="謝金",VLOOKUP(E1766,支出入力表!F1767:$M$2000,4,FALSE),"")</f>
        <v/>
      </c>
      <c r="H1766" s="166" t="str">
        <f>IF(E1766="謝金",VLOOKUP(E1766,支出入力表!F1767:$M$2000,5,FALSE),"")</f>
        <v/>
      </c>
      <c r="I1766" s="167" t="str">
        <f>IF(E1766="謝金",VLOOKUP(E1766,支出入力表!F1767:$M$2000,6,FALSE),"")</f>
        <v/>
      </c>
      <c r="J1766" s="167" t="str">
        <f>IF(E1766="謝金",VLOOKUP(E1766,支出入力表!F1767:$M$2000,7,FALSE),"")</f>
        <v/>
      </c>
      <c r="K1766" s="168" t="str">
        <f>IF(E1766="謝金",VLOOKUP(E1766,支出入力表!F1767:$M$2000,8,FALSE),"")</f>
        <v/>
      </c>
    </row>
    <row r="1767" spans="2:11" x14ac:dyDescent="0.55000000000000004">
      <c r="B1767" s="178" t="str">
        <f>IF(E1767="謝金",支出入力表!A1768,"")</f>
        <v/>
      </c>
      <c r="C1767" s="164" t="str">
        <f>IF(E1767="謝金",支出入力表!C1768,"")</f>
        <v/>
      </c>
      <c r="D1767" s="165" t="str">
        <f>IF(支出入力表!E1768="謝金","謝金","")</f>
        <v/>
      </c>
      <c r="E1767" s="165" t="str">
        <f>IF(支出入力表!F1768="謝金","謝金","")</f>
        <v/>
      </c>
      <c r="F1767" s="164" t="str">
        <f>IF(E1767="謝金",VLOOKUP(E1767,支出入力表!F1768:$M$2000,3,FALSE),"")</f>
        <v/>
      </c>
      <c r="G1767" s="164" t="str">
        <f>IF(E1767="謝金",VLOOKUP(E1767,支出入力表!F1768:$M$2000,4,FALSE),"")</f>
        <v/>
      </c>
      <c r="H1767" s="166" t="str">
        <f>IF(E1767="謝金",VLOOKUP(E1767,支出入力表!F1768:$M$2000,5,FALSE),"")</f>
        <v/>
      </c>
      <c r="I1767" s="167" t="str">
        <f>IF(E1767="謝金",VLOOKUP(E1767,支出入力表!F1768:$M$2000,6,FALSE),"")</f>
        <v/>
      </c>
      <c r="J1767" s="167" t="str">
        <f>IF(E1767="謝金",VLOOKUP(E1767,支出入力表!F1768:$M$2000,7,FALSE),"")</f>
        <v/>
      </c>
      <c r="K1767" s="168" t="str">
        <f>IF(E1767="謝金",VLOOKUP(E1767,支出入力表!F1768:$M$2000,8,FALSE),"")</f>
        <v/>
      </c>
    </row>
    <row r="1768" spans="2:11" x14ac:dyDescent="0.55000000000000004">
      <c r="B1768" s="178" t="str">
        <f>IF(E1768="謝金",支出入力表!A1769,"")</f>
        <v/>
      </c>
      <c r="C1768" s="164" t="str">
        <f>IF(E1768="謝金",支出入力表!C1769,"")</f>
        <v/>
      </c>
      <c r="D1768" s="165" t="str">
        <f>IF(支出入力表!E1769="謝金","謝金","")</f>
        <v/>
      </c>
      <c r="E1768" s="165" t="str">
        <f>IF(支出入力表!F1769="謝金","謝金","")</f>
        <v/>
      </c>
      <c r="F1768" s="164" t="str">
        <f>IF(E1768="謝金",VLOOKUP(E1768,支出入力表!F1769:$M$2000,3,FALSE),"")</f>
        <v/>
      </c>
      <c r="G1768" s="164" t="str">
        <f>IF(E1768="謝金",VLOOKUP(E1768,支出入力表!F1769:$M$2000,4,FALSE),"")</f>
        <v/>
      </c>
      <c r="H1768" s="166" t="str">
        <f>IF(E1768="謝金",VLOOKUP(E1768,支出入力表!F1769:$M$2000,5,FALSE),"")</f>
        <v/>
      </c>
      <c r="I1768" s="167" t="str">
        <f>IF(E1768="謝金",VLOOKUP(E1768,支出入力表!F1769:$M$2000,6,FALSE),"")</f>
        <v/>
      </c>
      <c r="J1768" s="167" t="str">
        <f>IF(E1768="謝金",VLOOKUP(E1768,支出入力表!F1769:$M$2000,7,FALSE),"")</f>
        <v/>
      </c>
      <c r="K1768" s="168" t="str">
        <f>IF(E1768="謝金",VLOOKUP(E1768,支出入力表!F1769:$M$2000,8,FALSE),"")</f>
        <v/>
      </c>
    </row>
    <row r="1769" spans="2:11" x14ac:dyDescent="0.55000000000000004">
      <c r="B1769" s="178" t="str">
        <f>IF(E1769="謝金",支出入力表!A1770,"")</f>
        <v/>
      </c>
      <c r="C1769" s="164" t="str">
        <f>IF(E1769="謝金",支出入力表!C1770,"")</f>
        <v/>
      </c>
      <c r="D1769" s="165" t="str">
        <f>IF(支出入力表!E1770="謝金","謝金","")</f>
        <v/>
      </c>
      <c r="E1769" s="165" t="str">
        <f>IF(支出入力表!F1770="謝金","謝金","")</f>
        <v/>
      </c>
      <c r="F1769" s="164" t="str">
        <f>IF(E1769="謝金",VLOOKUP(E1769,支出入力表!F1770:$M$2000,3,FALSE),"")</f>
        <v/>
      </c>
      <c r="G1769" s="164" t="str">
        <f>IF(E1769="謝金",VLOOKUP(E1769,支出入力表!F1770:$M$2000,4,FALSE),"")</f>
        <v/>
      </c>
      <c r="H1769" s="166" t="str">
        <f>IF(E1769="謝金",VLOOKUP(E1769,支出入力表!F1770:$M$2000,5,FALSE),"")</f>
        <v/>
      </c>
      <c r="I1769" s="167" t="str">
        <f>IF(E1769="謝金",VLOOKUP(E1769,支出入力表!F1770:$M$2000,6,FALSE),"")</f>
        <v/>
      </c>
      <c r="J1769" s="167" t="str">
        <f>IF(E1769="謝金",VLOOKUP(E1769,支出入力表!F1770:$M$2000,7,FALSE),"")</f>
        <v/>
      </c>
      <c r="K1769" s="168" t="str">
        <f>IF(E1769="謝金",VLOOKUP(E1769,支出入力表!F1770:$M$2000,8,FALSE),"")</f>
        <v/>
      </c>
    </row>
    <row r="1770" spans="2:11" x14ac:dyDescent="0.55000000000000004">
      <c r="B1770" s="178" t="str">
        <f>IF(E1770="謝金",支出入力表!A1771,"")</f>
        <v/>
      </c>
      <c r="C1770" s="164" t="str">
        <f>IF(E1770="謝金",支出入力表!C1771,"")</f>
        <v/>
      </c>
      <c r="D1770" s="165" t="str">
        <f>IF(支出入力表!E1771="謝金","謝金","")</f>
        <v/>
      </c>
      <c r="E1770" s="165" t="str">
        <f>IF(支出入力表!F1771="謝金","謝金","")</f>
        <v/>
      </c>
      <c r="F1770" s="164" t="str">
        <f>IF(E1770="謝金",VLOOKUP(E1770,支出入力表!F1771:$M$2000,3,FALSE),"")</f>
        <v/>
      </c>
      <c r="G1770" s="164" t="str">
        <f>IF(E1770="謝金",VLOOKUP(E1770,支出入力表!F1771:$M$2000,4,FALSE),"")</f>
        <v/>
      </c>
      <c r="H1770" s="166" t="str">
        <f>IF(E1770="謝金",VLOOKUP(E1770,支出入力表!F1771:$M$2000,5,FALSE),"")</f>
        <v/>
      </c>
      <c r="I1770" s="167" t="str">
        <f>IF(E1770="謝金",VLOOKUP(E1770,支出入力表!F1771:$M$2000,6,FALSE),"")</f>
        <v/>
      </c>
      <c r="J1770" s="167" t="str">
        <f>IF(E1770="謝金",VLOOKUP(E1770,支出入力表!F1771:$M$2000,7,FALSE),"")</f>
        <v/>
      </c>
      <c r="K1770" s="168" t="str">
        <f>IF(E1770="謝金",VLOOKUP(E1770,支出入力表!F1771:$M$2000,8,FALSE),"")</f>
        <v/>
      </c>
    </row>
    <row r="1771" spans="2:11" x14ac:dyDescent="0.55000000000000004">
      <c r="B1771" s="178" t="str">
        <f>IF(E1771="謝金",支出入力表!A1772,"")</f>
        <v/>
      </c>
      <c r="C1771" s="164" t="str">
        <f>IF(E1771="謝金",支出入力表!C1772,"")</f>
        <v/>
      </c>
      <c r="D1771" s="165" t="str">
        <f>IF(支出入力表!E1772="謝金","謝金","")</f>
        <v/>
      </c>
      <c r="E1771" s="165" t="str">
        <f>IF(支出入力表!F1772="謝金","謝金","")</f>
        <v/>
      </c>
      <c r="F1771" s="164" t="str">
        <f>IF(E1771="謝金",VLOOKUP(E1771,支出入力表!F1772:$M$2000,3,FALSE),"")</f>
        <v/>
      </c>
      <c r="G1771" s="164" t="str">
        <f>IF(E1771="謝金",VLOOKUP(E1771,支出入力表!F1772:$M$2000,4,FALSE),"")</f>
        <v/>
      </c>
      <c r="H1771" s="166" t="str">
        <f>IF(E1771="謝金",VLOOKUP(E1771,支出入力表!F1772:$M$2000,5,FALSE),"")</f>
        <v/>
      </c>
      <c r="I1771" s="167" t="str">
        <f>IF(E1771="謝金",VLOOKUP(E1771,支出入力表!F1772:$M$2000,6,FALSE),"")</f>
        <v/>
      </c>
      <c r="J1771" s="167" t="str">
        <f>IF(E1771="謝金",VLOOKUP(E1771,支出入力表!F1772:$M$2000,7,FALSE),"")</f>
        <v/>
      </c>
      <c r="K1771" s="168" t="str">
        <f>IF(E1771="謝金",VLOOKUP(E1771,支出入力表!F1772:$M$2000,8,FALSE),"")</f>
        <v/>
      </c>
    </row>
    <row r="1772" spans="2:11" x14ac:dyDescent="0.55000000000000004">
      <c r="B1772" s="178" t="str">
        <f>IF(E1772="謝金",支出入力表!A1773,"")</f>
        <v/>
      </c>
      <c r="C1772" s="164" t="str">
        <f>IF(E1772="謝金",支出入力表!C1773,"")</f>
        <v/>
      </c>
      <c r="D1772" s="165" t="str">
        <f>IF(支出入力表!E1773="謝金","謝金","")</f>
        <v/>
      </c>
      <c r="E1772" s="165" t="str">
        <f>IF(支出入力表!F1773="謝金","謝金","")</f>
        <v/>
      </c>
      <c r="F1772" s="164" t="str">
        <f>IF(E1772="謝金",VLOOKUP(E1772,支出入力表!F1773:$M$2000,3,FALSE),"")</f>
        <v/>
      </c>
      <c r="G1772" s="164" t="str">
        <f>IF(E1772="謝金",VLOOKUP(E1772,支出入力表!F1773:$M$2000,4,FALSE),"")</f>
        <v/>
      </c>
      <c r="H1772" s="166" t="str">
        <f>IF(E1772="謝金",VLOOKUP(E1772,支出入力表!F1773:$M$2000,5,FALSE),"")</f>
        <v/>
      </c>
      <c r="I1772" s="167" t="str">
        <f>IF(E1772="謝金",VLOOKUP(E1772,支出入力表!F1773:$M$2000,6,FALSE),"")</f>
        <v/>
      </c>
      <c r="J1772" s="167" t="str">
        <f>IF(E1772="謝金",VLOOKUP(E1772,支出入力表!F1773:$M$2000,7,FALSE),"")</f>
        <v/>
      </c>
      <c r="K1772" s="168" t="str">
        <f>IF(E1772="謝金",VLOOKUP(E1772,支出入力表!F1773:$M$2000,8,FALSE),"")</f>
        <v/>
      </c>
    </row>
    <row r="1773" spans="2:11" x14ac:dyDescent="0.55000000000000004">
      <c r="B1773" s="178" t="str">
        <f>IF(E1773="謝金",支出入力表!A1774,"")</f>
        <v/>
      </c>
      <c r="C1773" s="164" t="str">
        <f>IF(E1773="謝金",支出入力表!C1774,"")</f>
        <v/>
      </c>
      <c r="D1773" s="165" t="str">
        <f>IF(支出入力表!E1774="謝金","謝金","")</f>
        <v/>
      </c>
      <c r="E1773" s="165" t="str">
        <f>IF(支出入力表!F1774="謝金","謝金","")</f>
        <v/>
      </c>
      <c r="F1773" s="164" t="str">
        <f>IF(E1773="謝金",VLOOKUP(E1773,支出入力表!F1774:$M$2000,3,FALSE),"")</f>
        <v/>
      </c>
      <c r="G1773" s="164" t="str">
        <f>IF(E1773="謝金",VLOOKUP(E1773,支出入力表!F1774:$M$2000,4,FALSE),"")</f>
        <v/>
      </c>
      <c r="H1773" s="166" t="str">
        <f>IF(E1773="謝金",VLOOKUP(E1773,支出入力表!F1774:$M$2000,5,FALSE),"")</f>
        <v/>
      </c>
      <c r="I1773" s="167" t="str">
        <f>IF(E1773="謝金",VLOOKUP(E1773,支出入力表!F1774:$M$2000,6,FALSE),"")</f>
        <v/>
      </c>
      <c r="J1773" s="167" t="str">
        <f>IF(E1773="謝金",VLOOKUP(E1773,支出入力表!F1774:$M$2000,7,FALSE),"")</f>
        <v/>
      </c>
      <c r="K1773" s="168" t="str">
        <f>IF(E1773="謝金",VLOOKUP(E1773,支出入力表!F1774:$M$2000,8,FALSE),"")</f>
        <v/>
      </c>
    </row>
    <row r="1774" spans="2:11" x14ac:dyDescent="0.55000000000000004">
      <c r="B1774" s="178" t="str">
        <f>IF(E1774="謝金",支出入力表!A1775,"")</f>
        <v/>
      </c>
      <c r="C1774" s="164" t="str">
        <f>IF(E1774="謝金",支出入力表!C1775,"")</f>
        <v/>
      </c>
      <c r="D1774" s="165" t="str">
        <f>IF(支出入力表!E1775="謝金","謝金","")</f>
        <v/>
      </c>
      <c r="E1774" s="165" t="str">
        <f>IF(支出入力表!F1775="謝金","謝金","")</f>
        <v/>
      </c>
      <c r="F1774" s="164" t="str">
        <f>IF(E1774="謝金",VLOOKUP(E1774,支出入力表!F1775:$M$2000,3,FALSE),"")</f>
        <v/>
      </c>
      <c r="G1774" s="164" t="str">
        <f>IF(E1774="謝金",VLOOKUP(E1774,支出入力表!F1775:$M$2000,4,FALSE),"")</f>
        <v/>
      </c>
      <c r="H1774" s="166" t="str">
        <f>IF(E1774="謝金",VLOOKUP(E1774,支出入力表!F1775:$M$2000,5,FALSE),"")</f>
        <v/>
      </c>
      <c r="I1774" s="167" t="str">
        <f>IF(E1774="謝金",VLOOKUP(E1774,支出入力表!F1775:$M$2000,6,FALSE),"")</f>
        <v/>
      </c>
      <c r="J1774" s="167" t="str">
        <f>IF(E1774="謝金",VLOOKUP(E1774,支出入力表!F1775:$M$2000,7,FALSE),"")</f>
        <v/>
      </c>
      <c r="K1774" s="168" t="str">
        <f>IF(E1774="謝金",VLOOKUP(E1774,支出入力表!F1775:$M$2000,8,FALSE),"")</f>
        <v/>
      </c>
    </row>
    <row r="1775" spans="2:11" x14ac:dyDescent="0.55000000000000004">
      <c r="B1775" s="178" t="str">
        <f>IF(E1775="謝金",支出入力表!A1776,"")</f>
        <v/>
      </c>
      <c r="C1775" s="164" t="str">
        <f>IF(E1775="謝金",支出入力表!C1776,"")</f>
        <v/>
      </c>
      <c r="D1775" s="165" t="str">
        <f>IF(支出入力表!E1776="謝金","謝金","")</f>
        <v/>
      </c>
      <c r="E1775" s="165" t="str">
        <f>IF(支出入力表!F1776="謝金","謝金","")</f>
        <v/>
      </c>
      <c r="F1775" s="164" t="str">
        <f>IF(E1775="謝金",VLOOKUP(E1775,支出入力表!F1776:$M$2000,3,FALSE),"")</f>
        <v/>
      </c>
      <c r="G1775" s="164" t="str">
        <f>IF(E1775="謝金",VLOOKUP(E1775,支出入力表!F1776:$M$2000,4,FALSE),"")</f>
        <v/>
      </c>
      <c r="H1775" s="166" t="str">
        <f>IF(E1775="謝金",VLOOKUP(E1775,支出入力表!F1776:$M$2000,5,FALSE),"")</f>
        <v/>
      </c>
      <c r="I1775" s="167" t="str">
        <f>IF(E1775="謝金",VLOOKUP(E1775,支出入力表!F1776:$M$2000,6,FALSE),"")</f>
        <v/>
      </c>
      <c r="J1775" s="167" t="str">
        <f>IF(E1775="謝金",VLOOKUP(E1775,支出入力表!F1776:$M$2000,7,FALSE),"")</f>
        <v/>
      </c>
      <c r="K1775" s="168" t="str">
        <f>IF(E1775="謝金",VLOOKUP(E1775,支出入力表!F1776:$M$2000,8,FALSE),"")</f>
        <v/>
      </c>
    </row>
    <row r="1776" spans="2:11" x14ac:dyDescent="0.55000000000000004">
      <c r="B1776" s="178" t="str">
        <f>IF(E1776="謝金",支出入力表!A1777,"")</f>
        <v/>
      </c>
      <c r="C1776" s="164" t="str">
        <f>IF(E1776="謝金",支出入力表!C1777,"")</f>
        <v/>
      </c>
      <c r="D1776" s="165" t="str">
        <f>IF(支出入力表!E1777="謝金","謝金","")</f>
        <v/>
      </c>
      <c r="E1776" s="165" t="str">
        <f>IF(支出入力表!F1777="謝金","謝金","")</f>
        <v/>
      </c>
      <c r="F1776" s="164" t="str">
        <f>IF(E1776="謝金",VLOOKUP(E1776,支出入力表!F1777:$M$2000,3,FALSE),"")</f>
        <v/>
      </c>
      <c r="G1776" s="164" t="str">
        <f>IF(E1776="謝金",VLOOKUP(E1776,支出入力表!F1777:$M$2000,4,FALSE),"")</f>
        <v/>
      </c>
      <c r="H1776" s="166" t="str">
        <f>IF(E1776="謝金",VLOOKUP(E1776,支出入力表!F1777:$M$2000,5,FALSE),"")</f>
        <v/>
      </c>
      <c r="I1776" s="167" t="str">
        <f>IF(E1776="謝金",VLOOKUP(E1776,支出入力表!F1777:$M$2000,6,FALSE),"")</f>
        <v/>
      </c>
      <c r="J1776" s="167" t="str">
        <f>IF(E1776="謝金",VLOOKUP(E1776,支出入力表!F1777:$M$2000,7,FALSE),"")</f>
        <v/>
      </c>
      <c r="K1776" s="168" t="str">
        <f>IF(E1776="謝金",VLOOKUP(E1776,支出入力表!F1777:$M$2000,8,FALSE),"")</f>
        <v/>
      </c>
    </row>
    <row r="1777" spans="2:11" x14ac:dyDescent="0.55000000000000004">
      <c r="B1777" s="178" t="str">
        <f>IF(E1777="謝金",支出入力表!A1778,"")</f>
        <v/>
      </c>
      <c r="C1777" s="164" t="str">
        <f>IF(E1777="謝金",支出入力表!C1778,"")</f>
        <v/>
      </c>
      <c r="D1777" s="165" t="str">
        <f>IF(支出入力表!E1778="謝金","謝金","")</f>
        <v/>
      </c>
      <c r="E1777" s="165" t="str">
        <f>IF(支出入力表!F1778="謝金","謝金","")</f>
        <v/>
      </c>
      <c r="F1777" s="164" t="str">
        <f>IF(E1777="謝金",VLOOKUP(E1777,支出入力表!F1778:$M$2000,3,FALSE),"")</f>
        <v/>
      </c>
      <c r="G1777" s="164" t="str">
        <f>IF(E1777="謝金",VLOOKUP(E1777,支出入力表!F1778:$M$2000,4,FALSE),"")</f>
        <v/>
      </c>
      <c r="H1777" s="166" t="str">
        <f>IF(E1777="謝金",VLOOKUP(E1777,支出入力表!F1778:$M$2000,5,FALSE),"")</f>
        <v/>
      </c>
      <c r="I1777" s="167" t="str">
        <f>IF(E1777="謝金",VLOOKUP(E1777,支出入力表!F1778:$M$2000,6,FALSE),"")</f>
        <v/>
      </c>
      <c r="J1777" s="167" t="str">
        <f>IF(E1777="謝金",VLOOKUP(E1777,支出入力表!F1778:$M$2000,7,FALSE),"")</f>
        <v/>
      </c>
      <c r="K1777" s="168" t="str">
        <f>IF(E1777="謝金",VLOOKUP(E1777,支出入力表!F1778:$M$2000,8,FALSE),"")</f>
        <v/>
      </c>
    </row>
    <row r="1778" spans="2:11" x14ac:dyDescent="0.55000000000000004">
      <c r="B1778" s="178" t="str">
        <f>IF(E1778="謝金",支出入力表!A1779,"")</f>
        <v/>
      </c>
      <c r="C1778" s="164" t="str">
        <f>IF(E1778="謝金",支出入力表!C1779,"")</f>
        <v/>
      </c>
      <c r="D1778" s="165" t="str">
        <f>IF(支出入力表!E1779="謝金","謝金","")</f>
        <v/>
      </c>
      <c r="E1778" s="165" t="str">
        <f>IF(支出入力表!F1779="謝金","謝金","")</f>
        <v/>
      </c>
      <c r="F1778" s="164" t="str">
        <f>IF(E1778="謝金",VLOOKUP(E1778,支出入力表!F1779:$M$2000,3,FALSE),"")</f>
        <v/>
      </c>
      <c r="G1778" s="164" t="str">
        <f>IF(E1778="謝金",VLOOKUP(E1778,支出入力表!F1779:$M$2000,4,FALSE),"")</f>
        <v/>
      </c>
      <c r="H1778" s="166" t="str">
        <f>IF(E1778="謝金",VLOOKUP(E1778,支出入力表!F1779:$M$2000,5,FALSE),"")</f>
        <v/>
      </c>
      <c r="I1778" s="167" t="str">
        <f>IF(E1778="謝金",VLOOKUP(E1778,支出入力表!F1779:$M$2000,6,FALSE),"")</f>
        <v/>
      </c>
      <c r="J1778" s="167" t="str">
        <f>IF(E1778="謝金",VLOOKUP(E1778,支出入力表!F1779:$M$2000,7,FALSE),"")</f>
        <v/>
      </c>
      <c r="K1778" s="168" t="str">
        <f>IF(E1778="謝金",VLOOKUP(E1778,支出入力表!F1779:$M$2000,8,FALSE),"")</f>
        <v/>
      </c>
    </row>
    <row r="1779" spans="2:11" x14ac:dyDescent="0.55000000000000004">
      <c r="B1779" s="178" t="str">
        <f>IF(E1779="謝金",支出入力表!A1780,"")</f>
        <v/>
      </c>
      <c r="C1779" s="164" t="str">
        <f>IF(E1779="謝金",支出入力表!C1780,"")</f>
        <v/>
      </c>
      <c r="D1779" s="165" t="str">
        <f>IF(支出入力表!E1780="謝金","謝金","")</f>
        <v/>
      </c>
      <c r="E1779" s="165" t="str">
        <f>IF(支出入力表!F1780="謝金","謝金","")</f>
        <v/>
      </c>
      <c r="F1779" s="164" t="str">
        <f>IF(E1779="謝金",VLOOKUP(E1779,支出入力表!F1780:$M$2000,3,FALSE),"")</f>
        <v/>
      </c>
      <c r="G1779" s="164" t="str">
        <f>IF(E1779="謝金",VLOOKUP(E1779,支出入力表!F1780:$M$2000,4,FALSE),"")</f>
        <v/>
      </c>
      <c r="H1779" s="166" t="str">
        <f>IF(E1779="謝金",VLOOKUP(E1779,支出入力表!F1780:$M$2000,5,FALSE),"")</f>
        <v/>
      </c>
      <c r="I1779" s="167" t="str">
        <f>IF(E1779="謝金",VLOOKUP(E1779,支出入力表!F1780:$M$2000,6,FALSE),"")</f>
        <v/>
      </c>
      <c r="J1779" s="167" t="str">
        <f>IF(E1779="謝金",VLOOKUP(E1779,支出入力表!F1780:$M$2000,7,FALSE),"")</f>
        <v/>
      </c>
      <c r="K1779" s="168" t="str">
        <f>IF(E1779="謝金",VLOOKUP(E1779,支出入力表!F1780:$M$2000,8,FALSE),"")</f>
        <v/>
      </c>
    </row>
    <row r="1780" spans="2:11" x14ac:dyDescent="0.55000000000000004">
      <c r="B1780" s="178" t="str">
        <f>IF(E1780="謝金",支出入力表!A1781,"")</f>
        <v/>
      </c>
      <c r="C1780" s="164" t="str">
        <f>IF(E1780="謝金",支出入力表!C1781,"")</f>
        <v/>
      </c>
      <c r="D1780" s="165" t="str">
        <f>IF(支出入力表!E1781="謝金","謝金","")</f>
        <v/>
      </c>
      <c r="E1780" s="165" t="str">
        <f>IF(支出入力表!F1781="謝金","謝金","")</f>
        <v/>
      </c>
      <c r="F1780" s="164" t="str">
        <f>IF(E1780="謝金",VLOOKUP(E1780,支出入力表!F1781:$M$2000,3,FALSE),"")</f>
        <v/>
      </c>
      <c r="G1780" s="164" t="str">
        <f>IF(E1780="謝金",VLOOKUP(E1780,支出入力表!F1781:$M$2000,4,FALSE),"")</f>
        <v/>
      </c>
      <c r="H1780" s="166" t="str">
        <f>IF(E1780="謝金",VLOOKUP(E1780,支出入力表!F1781:$M$2000,5,FALSE),"")</f>
        <v/>
      </c>
      <c r="I1780" s="167" t="str">
        <f>IF(E1780="謝金",VLOOKUP(E1780,支出入力表!F1781:$M$2000,6,FALSE),"")</f>
        <v/>
      </c>
      <c r="J1780" s="167" t="str">
        <f>IF(E1780="謝金",VLOOKUP(E1780,支出入力表!F1781:$M$2000,7,FALSE),"")</f>
        <v/>
      </c>
      <c r="K1780" s="168" t="str">
        <f>IF(E1780="謝金",VLOOKUP(E1780,支出入力表!F1781:$M$2000,8,FALSE),"")</f>
        <v/>
      </c>
    </row>
    <row r="1781" spans="2:11" x14ac:dyDescent="0.55000000000000004">
      <c r="B1781" s="178" t="str">
        <f>IF(E1781="謝金",支出入力表!A1782,"")</f>
        <v/>
      </c>
      <c r="C1781" s="164" t="str">
        <f>IF(E1781="謝金",支出入力表!C1782,"")</f>
        <v/>
      </c>
      <c r="D1781" s="165" t="str">
        <f>IF(支出入力表!E1782="謝金","謝金","")</f>
        <v/>
      </c>
      <c r="E1781" s="165" t="str">
        <f>IF(支出入力表!F1782="謝金","謝金","")</f>
        <v/>
      </c>
      <c r="F1781" s="164" t="str">
        <f>IF(E1781="謝金",VLOOKUP(E1781,支出入力表!F1782:$M$2000,3,FALSE),"")</f>
        <v/>
      </c>
      <c r="G1781" s="164" t="str">
        <f>IF(E1781="謝金",VLOOKUP(E1781,支出入力表!F1782:$M$2000,4,FALSE),"")</f>
        <v/>
      </c>
      <c r="H1781" s="166" t="str">
        <f>IF(E1781="謝金",VLOOKUP(E1781,支出入力表!F1782:$M$2000,5,FALSE),"")</f>
        <v/>
      </c>
      <c r="I1781" s="167" t="str">
        <f>IF(E1781="謝金",VLOOKUP(E1781,支出入力表!F1782:$M$2000,6,FALSE),"")</f>
        <v/>
      </c>
      <c r="J1781" s="167" t="str">
        <f>IF(E1781="謝金",VLOOKUP(E1781,支出入力表!F1782:$M$2000,7,FALSE),"")</f>
        <v/>
      </c>
      <c r="K1781" s="168" t="str">
        <f>IF(E1781="謝金",VLOOKUP(E1781,支出入力表!F1782:$M$2000,8,FALSE),"")</f>
        <v/>
      </c>
    </row>
    <row r="1782" spans="2:11" x14ac:dyDescent="0.55000000000000004">
      <c r="B1782" s="178" t="str">
        <f>IF(E1782="謝金",支出入力表!A1783,"")</f>
        <v/>
      </c>
      <c r="C1782" s="164" t="str">
        <f>IF(E1782="謝金",支出入力表!C1783,"")</f>
        <v/>
      </c>
      <c r="D1782" s="165" t="str">
        <f>IF(支出入力表!E1783="謝金","謝金","")</f>
        <v/>
      </c>
      <c r="E1782" s="165" t="str">
        <f>IF(支出入力表!F1783="謝金","謝金","")</f>
        <v/>
      </c>
      <c r="F1782" s="164" t="str">
        <f>IF(E1782="謝金",VLOOKUP(E1782,支出入力表!F1783:$M$2000,3,FALSE),"")</f>
        <v/>
      </c>
      <c r="G1782" s="164" t="str">
        <f>IF(E1782="謝金",VLOOKUP(E1782,支出入力表!F1783:$M$2000,4,FALSE),"")</f>
        <v/>
      </c>
      <c r="H1782" s="166" t="str">
        <f>IF(E1782="謝金",VLOOKUP(E1782,支出入力表!F1783:$M$2000,5,FALSE),"")</f>
        <v/>
      </c>
      <c r="I1782" s="167" t="str">
        <f>IF(E1782="謝金",VLOOKUP(E1782,支出入力表!F1783:$M$2000,6,FALSE),"")</f>
        <v/>
      </c>
      <c r="J1782" s="167" t="str">
        <f>IF(E1782="謝金",VLOOKUP(E1782,支出入力表!F1783:$M$2000,7,FALSE),"")</f>
        <v/>
      </c>
      <c r="K1782" s="168" t="str">
        <f>IF(E1782="謝金",VLOOKUP(E1782,支出入力表!F1783:$M$2000,8,FALSE),"")</f>
        <v/>
      </c>
    </row>
    <row r="1783" spans="2:11" x14ac:dyDescent="0.55000000000000004">
      <c r="B1783" s="178" t="str">
        <f>IF(E1783="謝金",支出入力表!A1784,"")</f>
        <v/>
      </c>
      <c r="C1783" s="164" t="str">
        <f>IF(E1783="謝金",支出入力表!C1784,"")</f>
        <v/>
      </c>
      <c r="D1783" s="165" t="str">
        <f>IF(支出入力表!E1784="謝金","謝金","")</f>
        <v/>
      </c>
      <c r="E1783" s="165" t="str">
        <f>IF(支出入力表!F1784="謝金","謝金","")</f>
        <v/>
      </c>
      <c r="F1783" s="164" t="str">
        <f>IF(E1783="謝金",VLOOKUP(E1783,支出入力表!F1784:$M$2000,3,FALSE),"")</f>
        <v/>
      </c>
      <c r="G1783" s="164" t="str">
        <f>IF(E1783="謝金",VLOOKUP(E1783,支出入力表!F1784:$M$2000,4,FALSE),"")</f>
        <v/>
      </c>
      <c r="H1783" s="166" t="str">
        <f>IF(E1783="謝金",VLOOKUP(E1783,支出入力表!F1784:$M$2000,5,FALSE),"")</f>
        <v/>
      </c>
      <c r="I1783" s="167" t="str">
        <f>IF(E1783="謝金",VLOOKUP(E1783,支出入力表!F1784:$M$2000,6,FALSE),"")</f>
        <v/>
      </c>
      <c r="J1783" s="167" t="str">
        <f>IF(E1783="謝金",VLOOKUP(E1783,支出入力表!F1784:$M$2000,7,FALSE),"")</f>
        <v/>
      </c>
      <c r="K1783" s="168" t="str">
        <f>IF(E1783="謝金",VLOOKUP(E1783,支出入力表!F1784:$M$2000,8,FALSE),"")</f>
        <v/>
      </c>
    </row>
    <row r="1784" spans="2:11" x14ac:dyDescent="0.55000000000000004">
      <c r="B1784" s="178" t="str">
        <f>IF(E1784="謝金",支出入力表!A1785,"")</f>
        <v/>
      </c>
      <c r="C1784" s="164" t="str">
        <f>IF(E1784="謝金",支出入力表!C1785,"")</f>
        <v/>
      </c>
      <c r="D1784" s="165" t="str">
        <f>IF(支出入力表!E1785="謝金","謝金","")</f>
        <v/>
      </c>
      <c r="E1784" s="165" t="str">
        <f>IF(支出入力表!F1785="謝金","謝金","")</f>
        <v/>
      </c>
      <c r="F1784" s="164" t="str">
        <f>IF(E1784="謝金",VLOOKUP(E1784,支出入力表!F1785:$M$2000,3,FALSE),"")</f>
        <v/>
      </c>
      <c r="G1784" s="164" t="str">
        <f>IF(E1784="謝金",VLOOKUP(E1784,支出入力表!F1785:$M$2000,4,FALSE),"")</f>
        <v/>
      </c>
      <c r="H1784" s="166" t="str">
        <f>IF(E1784="謝金",VLOOKUP(E1784,支出入力表!F1785:$M$2000,5,FALSE),"")</f>
        <v/>
      </c>
      <c r="I1784" s="167" t="str">
        <f>IF(E1784="謝金",VLOOKUP(E1784,支出入力表!F1785:$M$2000,6,FALSE),"")</f>
        <v/>
      </c>
      <c r="J1784" s="167" t="str">
        <f>IF(E1784="謝金",VLOOKUP(E1784,支出入力表!F1785:$M$2000,7,FALSE),"")</f>
        <v/>
      </c>
      <c r="K1784" s="168" t="str">
        <f>IF(E1784="謝金",VLOOKUP(E1784,支出入力表!F1785:$M$2000,8,FALSE),"")</f>
        <v/>
      </c>
    </row>
    <row r="1785" spans="2:11" x14ac:dyDescent="0.55000000000000004">
      <c r="B1785" s="178" t="str">
        <f>IF(E1785="謝金",支出入力表!A1786,"")</f>
        <v/>
      </c>
      <c r="C1785" s="164" t="str">
        <f>IF(E1785="謝金",支出入力表!C1786,"")</f>
        <v/>
      </c>
      <c r="D1785" s="165" t="str">
        <f>IF(支出入力表!E1786="謝金","謝金","")</f>
        <v/>
      </c>
      <c r="E1785" s="165" t="str">
        <f>IF(支出入力表!F1786="謝金","謝金","")</f>
        <v/>
      </c>
      <c r="F1785" s="164" t="str">
        <f>IF(E1785="謝金",VLOOKUP(E1785,支出入力表!F1786:$M$2000,3,FALSE),"")</f>
        <v/>
      </c>
      <c r="G1785" s="164" t="str">
        <f>IF(E1785="謝金",VLOOKUP(E1785,支出入力表!F1786:$M$2000,4,FALSE),"")</f>
        <v/>
      </c>
      <c r="H1785" s="166" t="str">
        <f>IF(E1785="謝金",VLOOKUP(E1785,支出入力表!F1786:$M$2000,5,FALSE),"")</f>
        <v/>
      </c>
      <c r="I1785" s="167" t="str">
        <f>IF(E1785="謝金",VLOOKUP(E1785,支出入力表!F1786:$M$2000,6,FALSE),"")</f>
        <v/>
      </c>
      <c r="J1785" s="167" t="str">
        <f>IF(E1785="謝金",VLOOKUP(E1785,支出入力表!F1786:$M$2000,7,FALSE),"")</f>
        <v/>
      </c>
      <c r="K1785" s="168" t="str">
        <f>IF(E1785="謝金",VLOOKUP(E1785,支出入力表!F1786:$M$2000,8,FALSE),"")</f>
        <v/>
      </c>
    </row>
    <row r="1786" spans="2:11" x14ac:dyDescent="0.55000000000000004">
      <c r="B1786" s="178" t="str">
        <f>IF(E1786="謝金",支出入力表!A1787,"")</f>
        <v/>
      </c>
      <c r="C1786" s="164" t="str">
        <f>IF(E1786="謝金",支出入力表!C1787,"")</f>
        <v/>
      </c>
      <c r="D1786" s="165" t="str">
        <f>IF(支出入力表!E1787="謝金","謝金","")</f>
        <v/>
      </c>
      <c r="E1786" s="165" t="str">
        <f>IF(支出入力表!F1787="謝金","謝金","")</f>
        <v/>
      </c>
      <c r="F1786" s="164" t="str">
        <f>IF(E1786="謝金",VLOOKUP(E1786,支出入力表!F1787:$M$2000,3,FALSE),"")</f>
        <v/>
      </c>
      <c r="G1786" s="164" t="str">
        <f>IF(E1786="謝金",VLOOKUP(E1786,支出入力表!F1787:$M$2000,4,FALSE),"")</f>
        <v/>
      </c>
      <c r="H1786" s="166" t="str">
        <f>IF(E1786="謝金",VLOOKUP(E1786,支出入力表!F1787:$M$2000,5,FALSE),"")</f>
        <v/>
      </c>
      <c r="I1786" s="167" t="str">
        <f>IF(E1786="謝金",VLOOKUP(E1786,支出入力表!F1787:$M$2000,6,FALSE),"")</f>
        <v/>
      </c>
      <c r="J1786" s="167" t="str">
        <f>IF(E1786="謝金",VLOOKUP(E1786,支出入力表!F1787:$M$2000,7,FALSE),"")</f>
        <v/>
      </c>
      <c r="K1786" s="168" t="str">
        <f>IF(E1786="謝金",VLOOKUP(E1786,支出入力表!F1787:$M$2000,8,FALSE),"")</f>
        <v/>
      </c>
    </row>
    <row r="1787" spans="2:11" x14ac:dyDescent="0.55000000000000004">
      <c r="B1787" s="178" t="str">
        <f>IF(E1787="謝金",支出入力表!A1788,"")</f>
        <v/>
      </c>
      <c r="C1787" s="164" t="str">
        <f>IF(E1787="謝金",支出入力表!C1788,"")</f>
        <v/>
      </c>
      <c r="D1787" s="165" t="str">
        <f>IF(支出入力表!E1788="謝金","謝金","")</f>
        <v/>
      </c>
      <c r="E1787" s="165" t="str">
        <f>IF(支出入力表!F1788="謝金","謝金","")</f>
        <v/>
      </c>
      <c r="F1787" s="164" t="str">
        <f>IF(E1787="謝金",VLOOKUP(E1787,支出入力表!F1788:$M$2000,3,FALSE),"")</f>
        <v/>
      </c>
      <c r="G1787" s="164" t="str">
        <f>IF(E1787="謝金",VLOOKUP(E1787,支出入力表!F1788:$M$2000,4,FALSE),"")</f>
        <v/>
      </c>
      <c r="H1787" s="166" t="str">
        <f>IF(E1787="謝金",VLOOKUP(E1787,支出入力表!F1788:$M$2000,5,FALSE),"")</f>
        <v/>
      </c>
      <c r="I1787" s="167" t="str">
        <f>IF(E1787="謝金",VLOOKUP(E1787,支出入力表!F1788:$M$2000,6,FALSE),"")</f>
        <v/>
      </c>
      <c r="J1787" s="167" t="str">
        <f>IF(E1787="謝金",VLOOKUP(E1787,支出入力表!F1788:$M$2000,7,FALSE),"")</f>
        <v/>
      </c>
      <c r="K1787" s="168" t="str">
        <f>IF(E1787="謝金",VLOOKUP(E1787,支出入力表!F1788:$M$2000,8,FALSE),"")</f>
        <v/>
      </c>
    </row>
    <row r="1788" spans="2:11" x14ac:dyDescent="0.55000000000000004">
      <c r="B1788" s="178" t="str">
        <f>IF(E1788="謝金",支出入力表!A1789,"")</f>
        <v/>
      </c>
      <c r="C1788" s="164" t="str">
        <f>IF(E1788="謝金",支出入力表!C1789,"")</f>
        <v/>
      </c>
      <c r="D1788" s="165" t="str">
        <f>IF(支出入力表!E1789="謝金","謝金","")</f>
        <v/>
      </c>
      <c r="E1788" s="165" t="str">
        <f>IF(支出入力表!F1789="謝金","謝金","")</f>
        <v/>
      </c>
      <c r="F1788" s="164" t="str">
        <f>IF(E1788="謝金",VLOOKUP(E1788,支出入力表!F1789:$M$2000,3,FALSE),"")</f>
        <v/>
      </c>
      <c r="G1788" s="164" t="str">
        <f>IF(E1788="謝金",VLOOKUP(E1788,支出入力表!F1789:$M$2000,4,FALSE),"")</f>
        <v/>
      </c>
      <c r="H1788" s="166" t="str">
        <f>IF(E1788="謝金",VLOOKUP(E1788,支出入力表!F1789:$M$2000,5,FALSE),"")</f>
        <v/>
      </c>
      <c r="I1788" s="167" t="str">
        <f>IF(E1788="謝金",VLOOKUP(E1788,支出入力表!F1789:$M$2000,6,FALSE),"")</f>
        <v/>
      </c>
      <c r="J1788" s="167" t="str">
        <f>IF(E1788="謝金",VLOOKUP(E1788,支出入力表!F1789:$M$2000,7,FALSE),"")</f>
        <v/>
      </c>
      <c r="K1788" s="168" t="str">
        <f>IF(E1788="謝金",VLOOKUP(E1788,支出入力表!F1789:$M$2000,8,FALSE),"")</f>
        <v/>
      </c>
    </row>
    <row r="1789" spans="2:11" x14ac:dyDescent="0.55000000000000004">
      <c r="B1789" s="178" t="str">
        <f>IF(E1789="謝金",支出入力表!A1790,"")</f>
        <v/>
      </c>
      <c r="C1789" s="164" t="str">
        <f>IF(E1789="謝金",支出入力表!C1790,"")</f>
        <v/>
      </c>
      <c r="D1789" s="165" t="str">
        <f>IF(支出入力表!E1790="謝金","謝金","")</f>
        <v/>
      </c>
      <c r="E1789" s="165" t="str">
        <f>IF(支出入力表!F1790="謝金","謝金","")</f>
        <v/>
      </c>
      <c r="F1789" s="164" t="str">
        <f>IF(E1789="謝金",VLOOKUP(E1789,支出入力表!F1790:$M$2000,3,FALSE),"")</f>
        <v/>
      </c>
      <c r="G1789" s="164" t="str">
        <f>IF(E1789="謝金",VLOOKUP(E1789,支出入力表!F1790:$M$2000,4,FALSE),"")</f>
        <v/>
      </c>
      <c r="H1789" s="166" t="str">
        <f>IF(E1789="謝金",VLOOKUP(E1789,支出入力表!F1790:$M$2000,5,FALSE),"")</f>
        <v/>
      </c>
      <c r="I1789" s="167" t="str">
        <f>IF(E1789="謝金",VLOOKUP(E1789,支出入力表!F1790:$M$2000,6,FALSE),"")</f>
        <v/>
      </c>
      <c r="J1789" s="167" t="str">
        <f>IF(E1789="謝金",VLOOKUP(E1789,支出入力表!F1790:$M$2000,7,FALSE),"")</f>
        <v/>
      </c>
      <c r="K1789" s="168" t="str">
        <f>IF(E1789="謝金",VLOOKUP(E1789,支出入力表!F1790:$M$2000,8,FALSE),"")</f>
        <v/>
      </c>
    </row>
    <row r="1790" spans="2:11" x14ac:dyDescent="0.55000000000000004">
      <c r="B1790" s="178" t="str">
        <f>IF(E1790="謝金",支出入力表!A1791,"")</f>
        <v/>
      </c>
      <c r="C1790" s="164" t="str">
        <f>IF(E1790="謝金",支出入力表!C1791,"")</f>
        <v/>
      </c>
      <c r="D1790" s="165" t="str">
        <f>IF(支出入力表!E1791="謝金","謝金","")</f>
        <v/>
      </c>
      <c r="E1790" s="165" t="str">
        <f>IF(支出入力表!F1791="謝金","謝金","")</f>
        <v/>
      </c>
      <c r="F1790" s="164" t="str">
        <f>IF(E1790="謝金",VLOOKUP(E1790,支出入力表!F1791:$M$2000,3,FALSE),"")</f>
        <v/>
      </c>
      <c r="G1790" s="164" t="str">
        <f>IF(E1790="謝金",VLOOKUP(E1790,支出入力表!F1791:$M$2000,4,FALSE),"")</f>
        <v/>
      </c>
      <c r="H1790" s="166" t="str">
        <f>IF(E1790="謝金",VLOOKUP(E1790,支出入力表!F1791:$M$2000,5,FALSE),"")</f>
        <v/>
      </c>
      <c r="I1790" s="167" t="str">
        <f>IF(E1790="謝金",VLOOKUP(E1790,支出入力表!F1791:$M$2000,6,FALSE),"")</f>
        <v/>
      </c>
      <c r="J1790" s="167" t="str">
        <f>IF(E1790="謝金",VLOOKUP(E1790,支出入力表!F1791:$M$2000,7,FALSE),"")</f>
        <v/>
      </c>
      <c r="K1790" s="168" t="str">
        <f>IF(E1790="謝金",VLOOKUP(E1790,支出入力表!F1791:$M$2000,8,FALSE),"")</f>
        <v/>
      </c>
    </row>
    <row r="1791" spans="2:11" x14ac:dyDescent="0.55000000000000004">
      <c r="B1791" s="178" t="str">
        <f>IF(E1791="謝金",支出入力表!A1792,"")</f>
        <v/>
      </c>
      <c r="C1791" s="164" t="str">
        <f>IF(E1791="謝金",支出入力表!C1792,"")</f>
        <v/>
      </c>
      <c r="D1791" s="165" t="str">
        <f>IF(支出入力表!E1792="謝金","謝金","")</f>
        <v/>
      </c>
      <c r="E1791" s="165" t="str">
        <f>IF(支出入力表!F1792="謝金","謝金","")</f>
        <v/>
      </c>
      <c r="F1791" s="164" t="str">
        <f>IF(E1791="謝金",VLOOKUP(E1791,支出入力表!F1792:$M$2000,3,FALSE),"")</f>
        <v/>
      </c>
      <c r="G1791" s="164" t="str">
        <f>IF(E1791="謝金",VLOOKUP(E1791,支出入力表!F1792:$M$2000,4,FALSE),"")</f>
        <v/>
      </c>
      <c r="H1791" s="166" t="str">
        <f>IF(E1791="謝金",VLOOKUP(E1791,支出入力表!F1792:$M$2000,5,FALSE),"")</f>
        <v/>
      </c>
      <c r="I1791" s="167" t="str">
        <f>IF(E1791="謝金",VLOOKUP(E1791,支出入力表!F1792:$M$2000,6,FALSE),"")</f>
        <v/>
      </c>
      <c r="J1791" s="167" t="str">
        <f>IF(E1791="謝金",VLOOKUP(E1791,支出入力表!F1792:$M$2000,7,FALSE),"")</f>
        <v/>
      </c>
      <c r="K1791" s="168" t="str">
        <f>IF(E1791="謝金",VLOOKUP(E1791,支出入力表!F1792:$M$2000,8,FALSE),"")</f>
        <v/>
      </c>
    </row>
    <row r="1792" spans="2:11" x14ac:dyDescent="0.55000000000000004">
      <c r="B1792" s="178" t="str">
        <f>IF(E1792="謝金",支出入力表!A1793,"")</f>
        <v/>
      </c>
      <c r="C1792" s="164" t="str">
        <f>IF(E1792="謝金",支出入力表!C1793,"")</f>
        <v/>
      </c>
      <c r="D1792" s="165" t="str">
        <f>IF(支出入力表!E1793="謝金","謝金","")</f>
        <v/>
      </c>
      <c r="E1792" s="165" t="str">
        <f>IF(支出入力表!F1793="謝金","謝金","")</f>
        <v/>
      </c>
      <c r="F1792" s="164" t="str">
        <f>IF(E1792="謝金",VLOOKUP(E1792,支出入力表!F1793:$M$2000,3,FALSE),"")</f>
        <v/>
      </c>
      <c r="G1792" s="164" t="str">
        <f>IF(E1792="謝金",VLOOKUP(E1792,支出入力表!F1793:$M$2000,4,FALSE),"")</f>
        <v/>
      </c>
      <c r="H1792" s="166" t="str">
        <f>IF(E1792="謝金",VLOOKUP(E1792,支出入力表!F1793:$M$2000,5,FALSE),"")</f>
        <v/>
      </c>
      <c r="I1792" s="167" t="str">
        <f>IF(E1792="謝金",VLOOKUP(E1792,支出入力表!F1793:$M$2000,6,FALSE),"")</f>
        <v/>
      </c>
      <c r="J1792" s="167" t="str">
        <f>IF(E1792="謝金",VLOOKUP(E1792,支出入力表!F1793:$M$2000,7,FALSE),"")</f>
        <v/>
      </c>
      <c r="K1792" s="168" t="str">
        <f>IF(E1792="謝金",VLOOKUP(E1792,支出入力表!F1793:$M$2000,8,FALSE),"")</f>
        <v/>
      </c>
    </row>
    <row r="1793" spans="2:11" x14ac:dyDescent="0.55000000000000004">
      <c r="B1793" s="178" t="str">
        <f>IF(E1793="謝金",支出入力表!A1794,"")</f>
        <v/>
      </c>
      <c r="C1793" s="164" t="str">
        <f>IF(E1793="謝金",支出入力表!C1794,"")</f>
        <v/>
      </c>
      <c r="D1793" s="165" t="str">
        <f>IF(支出入力表!E1794="謝金","謝金","")</f>
        <v/>
      </c>
      <c r="E1793" s="165" t="str">
        <f>IF(支出入力表!F1794="謝金","謝金","")</f>
        <v/>
      </c>
      <c r="F1793" s="164" t="str">
        <f>IF(E1793="謝金",VLOOKUP(E1793,支出入力表!F1794:$M$2000,3,FALSE),"")</f>
        <v/>
      </c>
      <c r="G1793" s="164" t="str">
        <f>IF(E1793="謝金",VLOOKUP(E1793,支出入力表!F1794:$M$2000,4,FALSE),"")</f>
        <v/>
      </c>
      <c r="H1793" s="166" t="str">
        <f>IF(E1793="謝金",VLOOKUP(E1793,支出入力表!F1794:$M$2000,5,FALSE),"")</f>
        <v/>
      </c>
      <c r="I1793" s="167" t="str">
        <f>IF(E1793="謝金",VLOOKUP(E1793,支出入力表!F1794:$M$2000,6,FALSE),"")</f>
        <v/>
      </c>
      <c r="J1793" s="167" t="str">
        <f>IF(E1793="謝金",VLOOKUP(E1793,支出入力表!F1794:$M$2000,7,FALSE),"")</f>
        <v/>
      </c>
      <c r="K1793" s="168" t="str">
        <f>IF(E1793="謝金",VLOOKUP(E1793,支出入力表!F1794:$M$2000,8,FALSE),"")</f>
        <v/>
      </c>
    </row>
    <row r="1794" spans="2:11" x14ac:dyDescent="0.55000000000000004">
      <c r="B1794" s="178" t="str">
        <f>IF(E1794="謝金",支出入力表!A1795,"")</f>
        <v/>
      </c>
      <c r="C1794" s="164" t="str">
        <f>IF(E1794="謝金",支出入力表!C1795,"")</f>
        <v/>
      </c>
      <c r="D1794" s="165" t="str">
        <f>IF(支出入力表!E1795="謝金","謝金","")</f>
        <v/>
      </c>
      <c r="E1794" s="165" t="str">
        <f>IF(支出入力表!F1795="謝金","謝金","")</f>
        <v/>
      </c>
      <c r="F1794" s="164" t="str">
        <f>IF(E1794="謝金",VLOOKUP(E1794,支出入力表!F1795:$M$2000,3,FALSE),"")</f>
        <v/>
      </c>
      <c r="G1794" s="164" t="str">
        <f>IF(E1794="謝金",VLOOKUP(E1794,支出入力表!F1795:$M$2000,4,FALSE),"")</f>
        <v/>
      </c>
      <c r="H1794" s="166" t="str">
        <f>IF(E1794="謝金",VLOOKUP(E1794,支出入力表!F1795:$M$2000,5,FALSE),"")</f>
        <v/>
      </c>
      <c r="I1794" s="167" t="str">
        <f>IF(E1794="謝金",VLOOKUP(E1794,支出入力表!F1795:$M$2000,6,FALSE),"")</f>
        <v/>
      </c>
      <c r="J1794" s="167" t="str">
        <f>IF(E1794="謝金",VLOOKUP(E1794,支出入力表!F1795:$M$2000,7,FALSE),"")</f>
        <v/>
      </c>
      <c r="K1794" s="168" t="str">
        <f>IF(E1794="謝金",VLOOKUP(E1794,支出入力表!F1795:$M$2000,8,FALSE),"")</f>
        <v/>
      </c>
    </row>
    <row r="1795" spans="2:11" x14ac:dyDescent="0.55000000000000004">
      <c r="B1795" s="178" t="str">
        <f>IF(E1795="謝金",支出入力表!A1796,"")</f>
        <v/>
      </c>
      <c r="C1795" s="164" t="str">
        <f>IF(E1795="謝金",支出入力表!C1796,"")</f>
        <v/>
      </c>
      <c r="D1795" s="165" t="str">
        <f>IF(支出入力表!E1796="謝金","謝金","")</f>
        <v/>
      </c>
      <c r="E1795" s="165" t="str">
        <f>IF(支出入力表!F1796="謝金","謝金","")</f>
        <v/>
      </c>
      <c r="F1795" s="164" t="str">
        <f>IF(E1795="謝金",VLOOKUP(E1795,支出入力表!F1796:$M$2000,3,FALSE),"")</f>
        <v/>
      </c>
      <c r="G1795" s="164" t="str">
        <f>IF(E1795="謝金",VLOOKUP(E1795,支出入力表!F1796:$M$2000,4,FALSE),"")</f>
        <v/>
      </c>
      <c r="H1795" s="166" t="str">
        <f>IF(E1795="謝金",VLOOKUP(E1795,支出入力表!F1796:$M$2000,5,FALSE),"")</f>
        <v/>
      </c>
      <c r="I1795" s="167" t="str">
        <f>IF(E1795="謝金",VLOOKUP(E1795,支出入力表!F1796:$M$2000,6,FALSE),"")</f>
        <v/>
      </c>
      <c r="J1795" s="167" t="str">
        <f>IF(E1795="謝金",VLOOKUP(E1795,支出入力表!F1796:$M$2000,7,FALSE),"")</f>
        <v/>
      </c>
      <c r="K1795" s="168" t="str">
        <f>IF(E1795="謝金",VLOOKUP(E1795,支出入力表!F1796:$M$2000,8,FALSE),"")</f>
        <v/>
      </c>
    </row>
    <row r="1796" spans="2:11" x14ac:dyDescent="0.55000000000000004">
      <c r="B1796" s="178" t="str">
        <f>IF(E1796="謝金",支出入力表!A1797,"")</f>
        <v/>
      </c>
      <c r="C1796" s="164" t="str">
        <f>IF(E1796="謝金",支出入力表!C1797,"")</f>
        <v/>
      </c>
      <c r="D1796" s="165" t="str">
        <f>IF(支出入力表!E1797="謝金","謝金","")</f>
        <v/>
      </c>
      <c r="E1796" s="165" t="str">
        <f>IF(支出入力表!F1797="謝金","謝金","")</f>
        <v/>
      </c>
      <c r="F1796" s="164" t="str">
        <f>IF(E1796="謝金",VLOOKUP(E1796,支出入力表!F1797:$M$2000,3,FALSE),"")</f>
        <v/>
      </c>
      <c r="G1796" s="164" t="str">
        <f>IF(E1796="謝金",VLOOKUP(E1796,支出入力表!F1797:$M$2000,4,FALSE),"")</f>
        <v/>
      </c>
      <c r="H1796" s="166" t="str">
        <f>IF(E1796="謝金",VLOOKUP(E1796,支出入力表!F1797:$M$2000,5,FALSE),"")</f>
        <v/>
      </c>
      <c r="I1796" s="167" t="str">
        <f>IF(E1796="謝金",VLOOKUP(E1796,支出入力表!F1797:$M$2000,6,FALSE),"")</f>
        <v/>
      </c>
      <c r="J1796" s="167" t="str">
        <f>IF(E1796="謝金",VLOOKUP(E1796,支出入力表!F1797:$M$2000,7,FALSE),"")</f>
        <v/>
      </c>
      <c r="K1796" s="168" t="str">
        <f>IF(E1796="謝金",VLOOKUP(E1796,支出入力表!F1797:$M$2000,8,FALSE),"")</f>
        <v/>
      </c>
    </row>
    <row r="1797" spans="2:11" x14ac:dyDescent="0.55000000000000004">
      <c r="B1797" s="178" t="str">
        <f>IF(E1797="謝金",支出入力表!A1798,"")</f>
        <v/>
      </c>
      <c r="C1797" s="164" t="str">
        <f>IF(E1797="謝金",支出入力表!C1798,"")</f>
        <v/>
      </c>
      <c r="D1797" s="165" t="str">
        <f>IF(支出入力表!E1798="謝金","謝金","")</f>
        <v/>
      </c>
      <c r="E1797" s="165" t="str">
        <f>IF(支出入力表!F1798="謝金","謝金","")</f>
        <v/>
      </c>
      <c r="F1797" s="164" t="str">
        <f>IF(E1797="謝金",VLOOKUP(E1797,支出入力表!F1798:$M$2000,3,FALSE),"")</f>
        <v/>
      </c>
      <c r="G1797" s="164" t="str">
        <f>IF(E1797="謝金",VLOOKUP(E1797,支出入力表!F1798:$M$2000,4,FALSE),"")</f>
        <v/>
      </c>
      <c r="H1797" s="166" t="str">
        <f>IF(E1797="謝金",VLOOKUP(E1797,支出入力表!F1798:$M$2000,5,FALSE),"")</f>
        <v/>
      </c>
      <c r="I1797" s="167" t="str">
        <f>IF(E1797="謝金",VLOOKUP(E1797,支出入力表!F1798:$M$2000,6,FALSE),"")</f>
        <v/>
      </c>
      <c r="J1797" s="167" t="str">
        <f>IF(E1797="謝金",VLOOKUP(E1797,支出入力表!F1798:$M$2000,7,FALSE),"")</f>
        <v/>
      </c>
      <c r="K1797" s="168" t="str">
        <f>IF(E1797="謝金",VLOOKUP(E1797,支出入力表!F1798:$M$2000,8,FALSE),"")</f>
        <v/>
      </c>
    </row>
    <row r="1798" spans="2:11" x14ac:dyDescent="0.55000000000000004">
      <c r="B1798" s="178" t="str">
        <f>IF(E1798="謝金",支出入力表!A1799,"")</f>
        <v/>
      </c>
      <c r="C1798" s="164" t="str">
        <f>IF(E1798="謝金",支出入力表!C1799,"")</f>
        <v/>
      </c>
      <c r="D1798" s="165" t="str">
        <f>IF(支出入力表!E1799="謝金","謝金","")</f>
        <v/>
      </c>
      <c r="E1798" s="165" t="str">
        <f>IF(支出入力表!F1799="謝金","謝金","")</f>
        <v/>
      </c>
      <c r="F1798" s="164" t="str">
        <f>IF(E1798="謝金",VLOOKUP(E1798,支出入力表!F1799:$M$2000,3,FALSE),"")</f>
        <v/>
      </c>
      <c r="G1798" s="164" t="str">
        <f>IF(E1798="謝金",VLOOKUP(E1798,支出入力表!F1799:$M$2000,4,FALSE),"")</f>
        <v/>
      </c>
      <c r="H1798" s="166" t="str">
        <f>IF(E1798="謝金",VLOOKUP(E1798,支出入力表!F1799:$M$2000,5,FALSE),"")</f>
        <v/>
      </c>
      <c r="I1798" s="167" t="str">
        <f>IF(E1798="謝金",VLOOKUP(E1798,支出入力表!F1799:$M$2000,6,FALSE),"")</f>
        <v/>
      </c>
      <c r="J1798" s="167" t="str">
        <f>IF(E1798="謝金",VLOOKUP(E1798,支出入力表!F1799:$M$2000,7,FALSE),"")</f>
        <v/>
      </c>
      <c r="K1798" s="168" t="str">
        <f>IF(E1798="謝金",VLOOKUP(E1798,支出入力表!F1799:$M$2000,8,FALSE),"")</f>
        <v/>
      </c>
    </row>
    <row r="1799" spans="2:11" x14ac:dyDescent="0.55000000000000004">
      <c r="B1799" s="178" t="str">
        <f>IF(E1799="謝金",支出入力表!A1800,"")</f>
        <v/>
      </c>
      <c r="C1799" s="164" t="str">
        <f>IF(E1799="謝金",支出入力表!C1800,"")</f>
        <v/>
      </c>
      <c r="D1799" s="165" t="str">
        <f>IF(支出入力表!E1800="謝金","謝金","")</f>
        <v/>
      </c>
      <c r="E1799" s="165" t="str">
        <f>IF(支出入力表!F1800="謝金","謝金","")</f>
        <v/>
      </c>
      <c r="F1799" s="164" t="str">
        <f>IF(E1799="謝金",VLOOKUP(E1799,支出入力表!F1800:$M$2000,3,FALSE),"")</f>
        <v/>
      </c>
      <c r="G1799" s="164" t="str">
        <f>IF(E1799="謝金",VLOOKUP(E1799,支出入力表!F1800:$M$2000,4,FALSE),"")</f>
        <v/>
      </c>
      <c r="H1799" s="166" t="str">
        <f>IF(E1799="謝金",VLOOKUP(E1799,支出入力表!F1800:$M$2000,5,FALSE),"")</f>
        <v/>
      </c>
      <c r="I1799" s="167" t="str">
        <f>IF(E1799="謝金",VLOOKUP(E1799,支出入力表!F1800:$M$2000,6,FALSE),"")</f>
        <v/>
      </c>
      <c r="J1799" s="167" t="str">
        <f>IF(E1799="謝金",VLOOKUP(E1799,支出入力表!F1800:$M$2000,7,FALSE),"")</f>
        <v/>
      </c>
      <c r="K1799" s="168" t="str">
        <f>IF(E1799="謝金",VLOOKUP(E1799,支出入力表!F1800:$M$2000,8,FALSE),"")</f>
        <v/>
      </c>
    </row>
    <row r="1800" spans="2:11" x14ac:dyDescent="0.55000000000000004">
      <c r="B1800" s="178" t="str">
        <f>IF(E1800="謝金",支出入力表!A1801,"")</f>
        <v/>
      </c>
      <c r="C1800" s="164" t="str">
        <f>IF(E1800="謝金",支出入力表!C1801,"")</f>
        <v/>
      </c>
      <c r="D1800" s="165" t="str">
        <f>IF(支出入力表!E1801="謝金","謝金","")</f>
        <v/>
      </c>
      <c r="E1800" s="165" t="str">
        <f>IF(支出入力表!F1801="謝金","謝金","")</f>
        <v/>
      </c>
      <c r="F1800" s="164" t="str">
        <f>IF(E1800="謝金",VLOOKUP(E1800,支出入力表!F1801:$M$2000,3,FALSE),"")</f>
        <v/>
      </c>
      <c r="G1800" s="164" t="str">
        <f>IF(E1800="謝金",VLOOKUP(E1800,支出入力表!F1801:$M$2000,4,FALSE),"")</f>
        <v/>
      </c>
      <c r="H1800" s="166" t="str">
        <f>IF(E1800="謝金",VLOOKUP(E1800,支出入力表!F1801:$M$2000,5,FALSE),"")</f>
        <v/>
      </c>
      <c r="I1800" s="167" t="str">
        <f>IF(E1800="謝金",VLOOKUP(E1800,支出入力表!F1801:$M$2000,6,FALSE),"")</f>
        <v/>
      </c>
      <c r="J1800" s="167" t="str">
        <f>IF(E1800="謝金",VLOOKUP(E1800,支出入力表!F1801:$M$2000,7,FALSE),"")</f>
        <v/>
      </c>
      <c r="K1800" s="168" t="str">
        <f>IF(E1800="謝金",VLOOKUP(E1800,支出入力表!F1801:$M$2000,8,FALSE),"")</f>
        <v/>
      </c>
    </row>
    <row r="1801" spans="2:11" x14ac:dyDescent="0.55000000000000004">
      <c r="B1801" s="178" t="str">
        <f>IF(E1801="謝金",支出入力表!A1802,"")</f>
        <v/>
      </c>
      <c r="C1801" s="164" t="str">
        <f>IF(E1801="謝金",支出入力表!C1802,"")</f>
        <v/>
      </c>
      <c r="D1801" s="165" t="str">
        <f>IF(支出入力表!E1802="謝金","謝金","")</f>
        <v/>
      </c>
      <c r="E1801" s="165" t="str">
        <f>IF(支出入力表!F1802="謝金","謝金","")</f>
        <v/>
      </c>
      <c r="F1801" s="164" t="str">
        <f>IF(E1801="謝金",VLOOKUP(E1801,支出入力表!F1802:$M$2000,3,FALSE),"")</f>
        <v/>
      </c>
      <c r="G1801" s="164" t="str">
        <f>IF(E1801="謝金",VLOOKUP(E1801,支出入力表!F1802:$M$2000,4,FALSE),"")</f>
        <v/>
      </c>
      <c r="H1801" s="166" t="str">
        <f>IF(E1801="謝金",VLOOKUP(E1801,支出入力表!F1802:$M$2000,5,FALSE),"")</f>
        <v/>
      </c>
      <c r="I1801" s="167" t="str">
        <f>IF(E1801="謝金",VLOOKUP(E1801,支出入力表!F1802:$M$2000,6,FALSE),"")</f>
        <v/>
      </c>
      <c r="J1801" s="167" t="str">
        <f>IF(E1801="謝金",VLOOKUP(E1801,支出入力表!F1802:$M$2000,7,FALSE),"")</f>
        <v/>
      </c>
      <c r="K1801" s="168" t="str">
        <f>IF(E1801="謝金",VLOOKUP(E1801,支出入力表!F1802:$M$2000,8,FALSE),"")</f>
        <v/>
      </c>
    </row>
    <row r="1802" spans="2:11" x14ac:dyDescent="0.55000000000000004">
      <c r="B1802" s="178" t="str">
        <f>IF(E1802="謝金",支出入力表!A1803,"")</f>
        <v/>
      </c>
      <c r="C1802" s="164" t="str">
        <f>IF(E1802="謝金",支出入力表!C1803,"")</f>
        <v/>
      </c>
      <c r="D1802" s="165" t="str">
        <f>IF(支出入力表!E1803="謝金","謝金","")</f>
        <v/>
      </c>
      <c r="E1802" s="165" t="str">
        <f>IF(支出入力表!F1803="謝金","謝金","")</f>
        <v/>
      </c>
      <c r="F1802" s="164" t="str">
        <f>IF(E1802="謝金",VLOOKUP(E1802,支出入力表!F1803:$M$2000,3,FALSE),"")</f>
        <v/>
      </c>
      <c r="G1802" s="164" t="str">
        <f>IF(E1802="謝金",VLOOKUP(E1802,支出入力表!F1803:$M$2000,4,FALSE),"")</f>
        <v/>
      </c>
      <c r="H1802" s="166" t="str">
        <f>IF(E1802="謝金",VLOOKUP(E1802,支出入力表!F1803:$M$2000,5,FALSE),"")</f>
        <v/>
      </c>
      <c r="I1802" s="167" t="str">
        <f>IF(E1802="謝金",VLOOKUP(E1802,支出入力表!F1803:$M$2000,6,FALSE),"")</f>
        <v/>
      </c>
      <c r="J1802" s="167" t="str">
        <f>IF(E1802="謝金",VLOOKUP(E1802,支出入力表!F1803:$M$2000,7,FALSE),"")</f>
        <v/>
      </c>
      <c r="K1802" s="168" t="str">
        <f>IF(E1802="謝金",VLOOKUP(E1802,支出入力表!F1803:$M$2000,8,FALSE),"")</f>
        <v/>
      </c>
    </row>
    <row r="1803" spans="2:11" x14ac:dyDescent="0.55000000000000004">
      <c r="B1803" s="178" t="str">
        <f>IF(E1803="謝金",支出入力表!A1804,"")</f>
        <v/>
      </c>
      <c r="C1803" s="164" t="str">
        <f>IF(E1803="謝金",支出入力表!C1804,"")</f>
        <v/>
      </c>
      <c r="D1803" s="165" t="str">
        <f>IF(支出入力表!E1804="謝金","謝金","")</f>
        <v/>
      </c>
      <c r="E1803" s="165" t="str">
        <f>IF(支出入力表!F1804="謝金","謝金","")</f>
        <v/>
      </c>
      <c r="F1803" s="164" t="str">
        <f>IF(E1803="謝金",VLOOKUP(E1803,支出入力表!F1804:$M$2000,3,FALSE),"")</f>
        <v/>
      </c>
      <c r="G1803" s="164" t="str">
        <f>IF(E1803="謝金",VLOOKUP(E1803,支出入力表!F1804:$M$2000,4,FALSE),"")</f>
        <v/>
      </c>
      <c r="H1803" s="166" t="str">
        <f>IF(E1803="謝金",VLOOKUP(E1803,支出入力表!F1804:$M$2000,5,FALSE),"")</f>
        <v/>
      </c>
      <c r="I1803" s="167" t="str">
        <f>IF(E1803="謝金",VLOOKUP(E1803,支出入力表!F1804:$M$2000,6,FALSE),"")</f>
        <v/>
      </c>
      <c r="J1803" s="167" t="str">
        <f>IF(E1803="謝金",VLOOKUP(E1803,支出入力表!F1804:$M$2000,7,FALSE),"")</f>
        <v/>
      </c>
      <c r="K1803" s="168" t="str">
        <f>IF(E1803="謝金",VLOOKUP(E1803,支出入力表!F1804:$M$2000,8,FALSE),"")</f>
        <v/>
      </c>
    </row>
    <row r="1804" spans="2:11" x14ac:dyDescent="0.55000000000000004">
      <c r="B1804" s="178" t="str">
        <f>IF(E1804="謝金",支出入力表!A1805,"")</f>
        <v/>
      </c>
      <c r="C1804" s="164" t="str">
        <f>IF(E1804="謝金",支出入力表!C1805,"")</f>
        <v/>
      </c>
      <c r="D1804" s="165" t="str">
        <f>IF(支出入力表!E1805="謝金","謝金","")</f>
        <v/>
      </c>
      <c r="E1804" s="165" t="str">
        <f>IF(支出入力表!F1805="謝金","謝金","")</f>
        <v/>
      </c>
      <c r="F1804" s="164" t="str">
        <f>IF(E1804="謝金",VLOOKUP(E1804,支出入力表!F1805:$M$2000,3,FALSE),"")</f>
        <v/>
      </c>
      <c r="G1804" s="164" t="str">
        <f>IF(E1804="謝金",VLOOKUP(E1804,支出入力表!F1805:$M$2000,4,FALSE),"")</f>
        <v/>
      </c>
      <c r="H1804" s="166" t="str">
        <f>IF(E1804="謝金",VLOOKUP(E1804,支出入力表!F1805:$M$2000,5,FALSE),"")</f>
        <v/>
      </c>
      <c r="I1804" s="167" t="str">
        <f>IF(E1804="謝金",VLOOKUP(E1804,支出入力表!F1805:$M$2000,6,FALSE),"")</f>
        <v/>
      </c>
      <c r="J1804" s="167" t="str">
        <f>IF(E1804="謝金",VLOOKUP(E1804,支出入力表!F1805:$M$2000,7,FALSE),"")</f>
        <v/>
      </c>
      <c r="K1804" s="168" t="str">
        <f>IF(E1804="謝金",VLOOKUP(E1804,支出入力表!F1805:$M$2000,8,FALSE),"")</f>
        <v/>
      </c>
    </row>
    <row r="1805" spans="2:11" x14ac:dyDescent="0.55000000000000004">
      <c r="B1805" s="178" t="str">
        <f>IF(E1805="謝金",支出入力表!A1806,"")</f>
        <v/>
      </c>
      <c r="C1805" s="164" t="str">
        <f>IF(E1805="謝金",支出入力表!C1806,"")</f>
        <v/>
      </c>
      <c r="D1805" s="165" t="str">
        <f>IF(支出入力表!E1806="謝金","謝金","")</f>
        <v/>
      </c>
      <c r="E1805" s="165" t="str">
        <f>IF(支出入力表!F1806="謝金","謝金","")</f>
        <v/>
      </c>
      <c r="F1805" s="164" t="str">
        <f>IF(E1805="謝金",VLOOKUP(E1805,支出入力表!F1806:$M$2000,3,FALSE),"")</f>
        <v/>
      </c>
      <c r="G1805" s="164" t="str">
        <f>IF(E1805="謝金",VLOOKUP(E1805,支出入力表!F1806:$M$2000,4,FALSE),"")</f>
        <v/>
      </c>
      <c r="H1805" s="166" t="str">
        <f>IF(E1805="謝金",VLOOKUP(E1805,支出入力表!F1806:$M$2000,5,FALSE),"")</f>
        <v/>
      </c>
      <c r="I1805" s="167" t="str">
        <f>IF(E1805="謝金",VLOOKUP(E1805,支出入力表!F1806:$M$2000,6,FALSE),"")</f>
        <v/>
      </c>
      <c r="J1805" s="167" t="str">
        <f>IF(E1805="謝金",VLOOKUP(E1805,支出入力表!F1806:$M$2000,7,FALSE),"")</f>
        <v/>
      </c>
      <c r="K1805" s="168" t="str">
        <f>IF(E1805="謝金",VLOOKUP(E1805,支出入力表!F1806:$M$2000,8,FALSE),"")</f>
        <v/>
      </c>
    </row>
    <row r="1806" spans="2:11" x14ac:dyDescent="0.55000000000000004">
      <c r="B1806" s="178" t="str">
        <f>IF(E1806="謝金",支出入力表!A1807,"")</f>
        <v/>
      </c>
      <c r="C1806" s="164" t="str">
        <f>IF(E1806="謝金",支出入力表!C1807,"")</f>
        <v/>
      </c>
      <c r="D1806" s="165" t="str">
        <f>IF(支出入力表!E1807="謝金","謝金","")</f>
        <v/>
      </c>
      <c r="E1806" s="165" t="str">
        <f>IF(支出入力表!F1807="謝金","謝金","")</f>
        <v/>
      </c>
      <c r="F1806" s="164" t="str">
        <f>IF(E1806="謝金",VLOOKUP(E1806,支出入力表!F1807:$M$2000,3,FALSE),"")</f>
        <v/>
      </c>
      <c r="G1806" s="164" t="str">
        <f>IF(E1806="謝金",VLOOKUP(E1806,支出入力表!F1807:$M$2000,4,FALSE),"")</f>
        <v/>
      </c>
      <c r="H1806" s="166" t="str">
        <f>IF(E1806="謝金",VLOOKUP(E1806,支出入力表!F1807:$M$2000,5,FALSE),"")</f>
        <v/>
      </c>
      <c r="I1806" s="167" t="str">
        <f>IF(E1806="謝金",VLOOKUP(E1806,支出入力表!F1807:$M$2000,6,FALSE),"")</f>
        <v/>
      </c>
      <c r="J1806" s="167" t="str">
        <f>IF(E1806="謝金",VLOOKUP(E1806,支出入力表!F1807:$M$2000,7,FALSE),"")</f>
        <v/>
      </c>
      <c r="K1806" s="168" t="str">
        <f>IF(E1806="謝金",VLOOKUP(E1806,支出入力表!F1807:$M$2000,8,FALSE),"")</f>
        <v/>
      </c>
    </row>
    <row r="1807" spans="2:11" x14ac:dyDescent="0.55000000000000004">
      <c r="B1807" s="178" t="str">
        <f>IF(E1807="謝金",支出入力表!A1808,"")</f>
        <v/>
      </c>
      <c r="C1807" s="164" t="str">
        <f>IF(E1807="謝金",支出入力表!C1808,"")</f>
        <v/>
      </c>
      <c r="D1807" s="165" t="str">
        <f>IF(支出入力表!E1808="謝金","謝金","")</f>
        <v/>
      </c>
      <c r="E1807" s="165" t="str">
        <f>IF(支出入力表!F1808="謝金","謝金","")</f>
        <v/>
      </c>
      <c r="F1807" s="164" t="str">
        <f>IF(E1807="謝金",VLOOKUP(E1807,支出入力表!F1808:$M$2000,3,FALSE),"")</f>
        <v/>
      </c>
      <c r="G1807" s="164" t="str">
        <f>IF(E1807="謝金",VLOOKUP(E1807,支出入力表!F1808:$M$2000,4,FALSE),"")</f>
        <v/>
      </c>
      <c r="H1807" s="166" t="str">
        <f>IF(E1807="謝金",VLOOKUP(E1807,支出入力表!F1808:$M$2000,5,FALSE),"")</f>
        <v/>
      </c>
      <c r="I1807" s="167" t="str">
        <f>IF(E1807="謝金",VLOOKUP(E1807,支出入力表!F1808:$M$2000,6,FALSE),"")</f>
        <v/>
      </c>
      <c r="J1807" s="167" t="str">
        <f>IF(E1807="謝金",VLOOKUP(E1807,支出入力表!F1808:$M$2000,7,FALSE),"")</f>
        <v/>
      </c>
      <c r="K1807" s="168" t="str">
        <f>IF(E1807="謝金",VLOOKUP(E1807,支出入力表!F1808:$M$2000,8,FALSE),"")</f>
        <v/>
      </c>
    </row>
    <row r="1808" spans="2:11" x14ac:dyDescent="0.55000000000000004">
      <c r="B1808" s="178" t="str">
        <f>IF(E1808="謝金",支出入力表!A1809,"")</f>
        <v/>
      </c>
      <c r="C1808" s="164" t="str">
        <f>IF(E1808="謝金",支出入力表!C1809,"")</f>
        <v/>
      </c>
      <c r="D1808" s="165" t="str">
        <f>IF(支出入力表!E1809="謝金","謝金","")</f>
        <v/>
      </c>
      <c r="E1808" s="165" t="str">
        <f>IF(支出入力表!F1809="謝金","謝金","")</f>
        <v/>
      </c>
      <c r="F1808" s="164" t="str">
        <f>IF(E1808="謝金",VLOOKUP(E1808,支出入力表!F1809:$M$2000,3,FALSE),"")</f>
        <v/>
      </c>
      <c r="G1808" s="164" t="str">
        <f>IF(E1808="謝金",VLOOKUP(E1808,支出入力表!F1809:$M$2000,4,FALSE),"")</f>
        <v/>
      </c>
      <c r="H1808" s="166" t="str">
        <f>IF(E1808="謝金",VLOOKUP(E1808,支出入力表!F1809:$M$2000,5,FALSE),"")</f>
        <v/>
      </c>
      <c r="I1808" s="167" t="str">
        <f>IF(E1808="謝金",VLOOKUP(E1808,支出入力表!F1809:$M$2000,6,FALSE),"")</f>
        <v/>
      </c>
      <c r="J1808" s="167" t="str">
        <f>IF(E1808="謝金",VLOOKUP(E1808,支出入力表!F1809:$M$2000,7,FALSE),"")</f>
        <v/>
      </c>
      <c r="K1808" s="168" t="str">
        <f>IF(E1808="謝金",VLOOKUP(E1808,支出入力表!F1809:$M$2000,8,FALSE),"")</f>
        <v/>
      </c>
    </row>
    <row r="1809" spans="2:11" x14ac:dyDescent="0.55000000000000004">
      <c r="B1809" s="178" t="str">
        <f>IF(E1809="謝金",支出入力表!A1810,"")</f>
        <v/>
      </c>
      <c r="C1809" s="164" t="str">
        <f>IF(E1809="謝金",支出入力表!C1810,"")</f>
        <v/>
      </c>
      <c r="D1809" s="165" t="str">
        <f>IF(支出入力表!E1810="謝金","謝金","")</f>
        <v/>
      </c>
      <c r="E1809" s="165" t="str">
        <f>IF(支出入力表!F1810="謝金","謝金","")</f>
        <v/>
      </c>
      <c r="F1809" s="164" t="str">
        <f>IF(E1809="謝金",VLOOKUP(E1809,支出入力表!F1810:$M$2000,3,FALSE),"")</f>
        <v/>
      </c>
      <c r="G1809" s="164" t="str">
        <f>IF(E1809="謝金",VLOOKUP(E1809,支出入力表!F1810:$M$2000,4,FALSE),"")</f>
        <v/>
      </c>
      <c r="H1809" s="166" t="str">
        <f>IF(E1809="謝金",VLOOKUP(E1809,支出入力表!F1810:$M$2000,5,FALSE),"")</f>
        <v/>
      </c>
      <c r="I1809" s="167" t="str">
        <f>IF(E1809="謝金",VLOOKUP(E1809,支出入力表!F1810:$M$2000,6,FALSE),"")</f>
        <v/>
      </c>
      <c r="J1809" s="167" t="str">
        <f>IF(E1809="謝金",VLOOKUP(E1809,支出入力表!F1810:$M$2000,7,FALSE),"")</f>
        <v/>
      </c>
      <c r="K1809" s="168" t="str">
        <f>IF(E1809="謝金",VLOOKUP(E1809,支出入力表!F1810:$M$2000,8,FALSE),"")</f>
        <v/>
      </c>
    </row>
    <row r="1810" spans="2:11" x14ac:dyDescent="0.55000000000000004">
      <c r="B1810" s="178" t="str">
        <f>IF(E1810="謝金",支出入力表!A1811,"")</f>
        <v/>
      </c>
      <c r="C1810" s="164" t="str">
        <f>IF(E1810="謝金",支出入力表!C1811,"")</f>
        <v/>
      </c>
      <c r="D1810" s="165" t="str">
        <f>IF(支出入力表!E1811="謝金","謝金","")</f>
        <v/>
      </c>
      <c r="E1810" s="165" t="str">
        <f>IF(支出入力表!F1811="謝金","謝金","")</f>
        <v/>
      </c>
      <c r="F1810" s="164" t="str">
        <f>IF(E1810="謝金",VLOOKUP(E1810,支出入力表!F1811:$M$2000,3,FALSE),"")</f>
        <v/>
      </c>
      <c r="G1810" s="164" t="str">
        <f>IF(E1810="謝金",VLOOKUP(E1810,支出入力表!F1811:$M$2000,4,FALSE),"")</f>
        <v/>
      </c>
      <c r="H1810" s="166" t="str">
        <f>IF(E1810="謝金",VLOOKUP(E1810,支出入力表!F1811:$M$2000,5,FALSE),"")</f>
        <v/>
      </c>
      <c r="I1810" s="167" t="str">
        <f>IF(E1810="謝金",VLOOKUP(E1810,支出入力表!F1811:$M$2000,6,FALSE),"")</f>
        <v/>
      </c>
      <c r="J1810" s="167" t="str">
        <f>IF(E1810="謝金",VLOOKUP(E1810,支出入力表!F1811:$M$2000,7,FALSE),"")</f>
        <v/>
      </c>
      <c r="K1810" s="168" t="str">
        <f>IF(E1810="謝金",VLOOKUP(E1810,支出入力表!F1811:$M$2000,8,FALSE),"")</f>
        <v/>
      </c>
    </row>
    <row r="1811" spans="2:11" x14ac:dyDescent="0.55000000000000004">
      <c r="B1811" s="178" t="str">
        <f>IF(E1811="謝金",支出入力表!A1812,"")</f>
        <v/>
      </c>
      <c r="C1811" s="164" t="str">
        <f>IF(E1811="謝金",支出入力表!C1812,"")</f>
        <v/>
      </c>
      <c r="D1811" s="165" t="str">
        <f>IF(支出入力表!E1812="謝金","謝金","")</f>
        <v/>
      </c>
      <c r="E1811" s="165" t="str">
        <f>IF(支出入力表!F1812="謝金","謝金","")</f>
        <v/>
      </c>
      <c r="F1811" s="164" t="str">
        <f>IF(E1811="謝金",VLOOKUP(E1811,支出入力表!F1812:$M$2000,3,FALSE),"")</f>
        <v/>
      </c>
      <c r="G1811" s="164" t="str">
        <f>IF(E1811="謝金",VLOOKUP(E1811,支出入力表!F1812:$M$2000,4,FALSE),"")</f>
        <v/>
      </c>
      <c r="H1811" s="166" t="str">
        <f>IF(E1811="謝金",VLOOKUP(E1811,支出入力表!F1812:$M$2000,5,FALSE),"")</f>
        <v/>
      </c>
      <c r="I1811" s="167" t="str">
        <f>IF(E1811="謝金",VLOOKUP(E1811,支出入力表!F1812:$M$2000,6,FALSE),"")</f>
        <v/>
      </c>
      <c r="J1811" s="167" t="str">
        <f>IF(E1811="謝金",VLOOKUP(E1811,支出入力表!F1812:$M$2000,7,FALSE),"")</f>
        <v/>
      </c>
      <c r="K1811" s="168" t="str">
        <f>IF(E1811="謝金",VLOOKUP(E1811,支出入力表!F1812:$M$2000,8,FALSE),"")</f>
        <v/>
      </c>
    </row>
    <row r="1812" spans="2:11" x14ac:dyDescent="0.55000000000000004">
      <c r="B1812" s="178" t="str">
        <f>IF(E1812="謝金",支出入力表!A1813,"")</f>
        <v/>
      </c>
      <c r="C1812" s="164" t="str">
        <f>IF(E1812="謝金",支出入力表!C1813,"")</f>
        <v/>
      </c>
      <c r="D1812" s="165" t="str">
        <f>IF(支出入力表!E1813="謝金","謝金","")</f>
        <v/>
      </c>
      <c r="E1812" s="165" t="str">
        <f>IF(支出入力表!F1813="謝金","謝金","")</f>
        <v/>
      </c>
      <c r="F1812" s="164" t="str">
        <f>IF(E1812="謝金",VLOOKUP(E1812,支出入力表!F1813:$M$2000,3,FALSE),"")</f>
        <v/>
      </c>
      <c r="G1812" s="164" t="str">
        <f>IF(E1812="謝金",VLOOKUP(E1812,支出入力表!F1813:$M$2000,4,FALSE),"")</f>
        <v/>
      </c>
      <c r="H1812" s="166" t="str">
        <f>IF(E1812="謝金",VLOOKUP(E1812,支出入力表!F1813:$M$2000,5,FALSE),"")</f>
        <v/>
      </c>
      <c r="I1812" s="167" t="str">
        <f>IF(E1812="謝金",VLOOKUP(E1812,支出入力表!F1813:$M$2000,6,FALSE),"")</f>
        <v/>
      </c>
      <c r="J1812" s="167" t="str">
        <f>IF(E1812="謝金",VLOOKUP(E1812,支出入力表!F1813:$M$2000,7,FALSE),"")</f>
        <v/>
      </c>
      <c r="K1812" s="168" t="str">
        <f>IF(E1812="謝金",VLOOKUP(E1812,支出入力表!F1813:$M$2000,8,FALSE),"")</f>
        <v/>
      </c>
    </row>
    <row r="1813" spans="2:11" x14ac:dyDescent="0.55000000000000004">
      <c r="B1813" s="178" t="str">
        <f>IF(E1813="謝金",支出入力表!A1814,"")</f>
        <v/>
      </c>
      <c r="C1813" s="164" t="str">
        <f>IF(E1813="謝金",支出入力表!C1814,"")</f>
        <v/>
      </c>
      <c r="D1813" s="165" t="str">
        <f>IF(支出入力表!E1814="謝金","謝金","")</f>
        <v/>
      </c>
      <c r="E1813" s="165" t="str">
        <f>IF(支出入力表!F1814="謝金","謝金","")</f>
        <v/>
      </c>
      <c r="F1813" s="164" t="str">
        <f>IF(E1813="謝金",VLOOKUP(E1813,支出入力表!F1814:$M$2000,3,FALSE),"")</f>
        <v/>
      </c>
      <c r="G1813" s="164" t="str">
        <f>IF(E1813="謝金",VLOOKUP(E1813,支出入力表!F1814:$M$2000,4,FALSE),"")</f>
        <v/>
      </c>
      <c r="H1813" s="166" t="str">
        <f>IF(E1813="謝金",VLOOKUP(E1813,支出入力表!F1814:$M$2000,5,FALSE),"")</f>
        <v/>
      </c>
      <c r="I1813" s="167" t="str">
        <f>IF(E1813="謝金",VLOOKUP(E1813,支出入力表!F1814:$M$2000,6,FALSE),"")</f>
        <v/>
      </c>
      <c r="J1813" s="167" t="str">
        <f>IF(E1813="謝金",VLOOKUP(E1813,支出入力表!F1814:$M$2000,7,FALSE),"")</f>
        <v/>
      </c>
      <c r="K1813" s="168" t="str">
        <f>IF(E1813="謝金",VLOOKUP(E1813,支出入力表!F1814:$M$2000,8,FALSE),"")</f>
        <v/>
      </c>
    </row>
    <row r="1814" spans="2:11" x14ac:dyDescent="0.55000000000000004">
      <c r="B1814" s="178" t="str">
        <f>IF(E1814="謝金",支出入力表!A1815,"")</f>
        <v/>
      </c>
      <c r="C1814" s="164" t="str">
        <f>IF(E1814="謝金",支出入力表!C1815,"")</f>
        <v/>
      </c>
      <c r="D1814" s="165" t="str">
        <f>IF(支出入力表!E1815="謝金","謝金","")</f>
        <v/>
      </c>
      <c r="E1814" s="165" t="str">
        <f>IF(支出入力表!F1815="謝金","謝金","")</f>
        <v/>
      </c>
      <c r="F1814" s="164" t="str">
        <f>IF(E1814="謝金",VLOOKUP(E1814,支出入力表!F1815:$M$2000,3,FALSE),"")</f>
        <v/>
      </c>
      <c r="G1814" s="164" t="str">
        <f>IF(E1814="謝金",VLOOKUP(E1814,支出入力表!F1815:$M$2000,4,FALSE),"")</f>
        <v/>
      </c>
      <c r="H1814" s="166" t="str">
        <f>IF(E1814="謝金",VLOOKUP(E1814,支出入力表!F1815:$M$2000,5,FALSE),"")</f>
        <v/>
      </c>
      <c r="I1814" s="167" t="str">
        <f>IF(E1814="謝金",VLOOKUP(E1814,支出入力表!F1815:$M$2000,6,FALSE),"")</f>
        <v/>
      </c>
      <c r="J1814" s="167" t="str">
        <f>IF(E1814="謝金",VLOOKUP(E1814,支出入力表!F1815:$M$2000,7,FALSE),"")</f>
        <v/>
      </c>
      <c r="K1814" s="168" t="str">
        <f>IF(E1814="謝金",VLOOKUP(E1814,支出入力表!F1815:$M$2000,8,FALSE),"")</f>
        <v/>
      </c>
    </row>
    <row r="1815" spans="2:11" x14ac:dyDescent="0.55000000000000004">
      <c r="B1815" s="178" t="str">
        <f>IF(E1815="謝金",支出入力表!A1816,"")</f>
        <v/>
      </c>
      <c r="C1815" s="164" t="str">
        <f>IF(E1815="謝金",支出入力表!C1816,"")</f>
        <v/>
      </c>
      <c r="D1815" s="165" t="str">
        <f>IF(支出入力表!E1816="謝金","謝金","")</f>
        <v/>
      </c>
      <c r="E1815" s="165" t="str">
        <f>IF(支出入力表!F1816="謝金","謝金","")</f>
        <v/>
      </c>
      <c r="F1815" s="164" t="str">
        <f>IF(E1815="謝金",VLOOKUP(E1815,支出入力表!F1816:$M$2000,3,FALSE),"")</f>
        <v/>
      </c>
      <c r="G1815" s="164" t="str">
        <f>IF(E1815="謝金",VLOOKUP(E1815,支出入力表!F1816:$M$2000,4,FALSE),"")</f>
        <v/>
      </c>
      <c r="H1815" s="166" t="str">
        <f>IF(E1815="謝金",VLOOKUP(E1815,支出入力表!F1816:$M$2000,5,FALSE),"")</f>
        <v/>
      </c>
      <c r="I1815" s="167" t="str">
        <f>IF(E1815="謝金",VLOOKUP(E1815,支出入力表!F1816:$M$2000,6,FALSE),"")</f>
        <v/>
      </c>
      <c r="J1815" s="167" t="str">
        <f>IF(E1815="謝金",VLOOKUP(E1815,支出入力表!F1816:$M$2000,7,FALSE),"")</f>
        <v/>
      </c>
      <c r="K1815" s="168" t="str">
        <f>IF(E1815="謝金",VLOOKUP(E1815,支出入力表!F1816:$M$2000,8,FALSE),"")</f>
        <v/>
      </c>
    </row>
    <row r="1816" spans="2:11" x14ac:dyDescent="0.55000000000000004">
      <c r="B1816" s="178" t="str">
        <f>IF(E1816="謝金",支出入力表!A1817,"")</f>
        <v/>
      </c>
      <c r="C1816" s="164" t="str">
        <f>IF(E1816="謝金",支出入力表!C1817,"")</f>
        <v/>
      </c>
      <c r="D1816" s="165" t="str">
        <f>IF(支出入力表!E1817="謝金","謝金","")</f>
        <v/>
      </c>
      <c r="E1816" s="165" t="str">
        <f>IF(支出入力表!F1817="謝金","謝金","")</f>
        <v/>
      </c>
      <c r="F1816" s="164" t="str">
        <f>IF(E1816="謝金",VLOOKUP(E1816,支出入力表!F1817:$M$2000,3,FALSE),"")</f>
        <v/>
      </c>
      <c r="G1816" s="164" t="str">
        <f>IF(E1816="謝金",VLOOKUP(E1816,支出入力表!F1817:$M$2000,4,FALSE),"")</f>
        <v/>
      </c>
      <c r="H1816" s="166" t="str">
        <f>IF(E1816="謝金",VLOOKUP(E1816,支出入力表!F1817:$M$2000,5,FALSE),"")</f>
        <v/>
      </c>
      <c r="I1816" s="167" t="str">
        <f>IF(E1816="謝金",VLOOKUP(E1816,支出入力表!F1817:$M$2000,6,FALSE),"")</f>
        <v/>
      </c>
      <c r="J1816" s="167" t="str">
        <f>IF(E1816="謝金",VLOOKUP(E1816,支出入力表!F1817:$M$2000,7,FALSE),"")</f>
        <v/>
      </c>
      <c r="K1816" s="168" t="str">
        <f>IF(E1816="謝金",VLOOKUP(E1816,支出入力表!F1817:$M$2000,8,FALSE),"")</f>
        <v/>
      </c>
    </row>
    <row r="1817" spans="2:11" x14ac:dyDescent="0.55000000000000004">
      <c r="B1817" s="178" t="str">
        <f>IF(E1817="謝金",支出入力表!A1818,"")</f>
        <v/>
      </c>
      <c r="C1817" s="164" t="str">
        <f>IF(E1817="謝金",支出入力表!C1818,"")</f>
        <v/>
      </c>
      <c r="D1817" s="165" t="str">
        <f>IF(支出入力表!E1818="謝金","謝金","")</f>
        <v/>
      </c>
      <c r="E1817" s="165" t="str">
        <f>IF(支出入力表!F1818="謝金","謝金","")</f>
        <v/>
      </c>
      <c r="F1817" s="164" t="str">
        <f>IF(E1817="謝金",VLOOKUP(E1817,支出入力表!F1818:$M$2000,3,FALSE),"")</f>
        <v/>
      </c>
      <c r="G1817" s="164" t="str">
        <f>IF(E1817="謝金",VLOOKUP(E1817,支出入力表!F1818:$M$2000,4,FALSE),"")</f>
        <v/>
      </c>
      <c r="H1817" s="166" t="str">
        <f>IF(E1817="謝金",VLOOKUP(E1817,支出入力表!F1818:$M$2000,5,FALSE),"")</f>
        <v/>
      </c>
      <c r="I1817" s="167" t="str">
        <f>IF(E1817="謝金",VLOOKUP(E1817,支出入力表!F1818:$M$2000,6,FALSE),"")</f>
        <v/>
      </c>
      <c r="J1817" s="167" t="str">
        <f>IF(E1817="謝金",VLOOKUP(E1817,支出入力表!F1818:$M$2000,7,FALSE),"")</f>
        <v/>
      </c>
      <c r="K1817" s="168" t="str">
        <f>IF(E1817="謝金",VLOOKUP(E1817,支出入力表!F1818:$M$2000,8,FALSE),"")</f>
        <v/>
      </c>
    </row>
    <row r="1818" spans="2:11" x14ac:dyDescent="0.55000000000000004">
      <c r="B1818" s="178" t="str">
        <f>IF(E1818="謝金",支出入力表!A1819,"")</f>
        <v/>
      </c>
      <c r="C1818" s="164" t="str">
        <f>IF(E1818="謝金",支出入力表!C1819,"")</f>
        <v/>
      </c>
      <c r="D1818" s="165" t="str">
        <f>IF(支出入力表!E1819="謝金","謝金","")</f>
        <v/>
      </c>
      <c r="E1818" s="165" t="str">
        <f>IF(支出入力表!F1819="謝金","謝金","")</f>
        <v/>
      </c>
      <c r="F1818" s="164" t="str">
        <f>IF(E1818="謝金",VLOOKUP(E1818,支出入力表!F1819:$M$2000,3,FALSE),"")</f>
        <v/>
      </c>
      <c r="G1818" s="164" t="str">
        <f>IF(E1818="謝金",VLOOKUP(E1818,支出入力表!F1819:$M$2000,4,FALSE),"")</f>
        <v/>
      </c>
      <c r="H1818" s="166" t="str">
        <f>IF(E1818="謝金",VLOOKUP(E1818,支出入力表!F1819:$M$2000,5,FALSE),"")</f>
        <v/>
      </c>
      <c r="I1818" s="167" t="str">
        <f>IF(E1818="謝金",VLOOKUP(E1818,支出入力表!F1819:$M$2000,6,FALSE),"")</f>
        <v/>
      </c>
      <c r="J1818" s="167" t="str">
        <f>IF(E1818="謝金",VLOOKUP(E1818,支出入力表!F1819:$M$2000,7,FALSE),"")</f>
        <v/>
      </c>
      <c r="K1818" s="168" t="str">
        <f>IF(E1818="謝金",VLOOKUP(E1818,支出入力表!F1819:$M$2000,8,FALSE),"")</f>
        <v/>
      </c>
    </row>
    <row r="1819" spans="2:11" x14ac:dyDescent="0.55000000000000004">
      <c r="B1819" s="178" t="str">
        <f>IF(E1819="謝金",支出入力表!A1820,"")</f>
        <v/>
      </c>
      <c r="C1819" s="164" t="str">
        <f>IF(E1819="謝金",支出入力表!C1820,"")</f>
        <v/>
      </c>
      <c r="D1819" s="165" t="str">
        <f>IF(支出入力表!E1820="謝金","謝金","")</f>
        <v/>
      </c>
      <c r="E1819" s="165" t="str">
        <f>IF(支出入力表!F1820="謝金","謝金","")</f>
        <v/>
      </c>
      <c r="F1819" s="164" t="str">
        <f>IF(E1819="謝金",VLOOKUP(E1819,支出入力表!F1820:$M$2000,3,FALSE),"")</f>
        <v/>
      </c>
      <c r="G1819" s="164" t="str">
        <f>IF(E1819="謝金",VLOOKUP(E1819,支出入力表!F1820:$M$2000,4,FALSE),"")</f>
        <v/>
      </c>
      <c r="H1819" s="166" t="str">
        <f>IF(E1819="謝金",VLOOKUP(E1819,支出入力表!F1820:$M$2000,5,FALSE),"")</f>
        <v/>
      </c>
      <c r="I1819" s="167" t="str">
        <f>IF(E1819="謝金",VLOOKUP(E1819,支出入力表!F1820:$M$2000,6,FALSE),"")</f>
        <v/>
      </c>
      <c r="J1819" s="167" t="str">
        <f>IF(E1819="謝金",VLOOKUP(E1819,支出入力表!F1820:$M$2000,7,FALSE),"")</f>
        <v/>
      </c>
      <c r="K1819" s="168" t="str">
        <f>IF(E1819="謝金",VLOOKUP(E1819,支出入力表!F1820:$M$2000,8,FALSE),"")</f>
        <v/>
      </c>
    </row>
    <row r="1820" spans="2:11" x14ac:dyDescent="0.55000000000000004">
      <c r="B1820" s="178" t="str">
        <f>IF(E1820="謝金",支出入力表!A1821,"")</f>
        <v/>
      </c>
      <c r="C1820" s="164" t="str">
        <f>IF(E1820="謝金",支出入力表!C1821,"")</f>
        <v/>
      </c>
      <c r="D1820" s="165" t="str">
        <f>IF(支出入力表!E1821="謝金","謝金","")</f>
        <v/>
      </c>
      <c r="E1820" s="165" t="str">
        <f>IF(支出入力表!F1821="謝金","謝金","")</f>
        <v/>
      </c>
      <c r="F1820" s="164" t="str">
        <f>IF(E1820="謝金",VLOOKUP(E1820,支出入力表!F1821:$M$2000,3,FALSE),"")</f>
        <v/>
      </c>
      <c r="G1820" s="164" t="str">
        <f>IF(E1820="謝金",VLOOKUP(E1820,支出入力表!F1821:$M$2000,4,FALSE),"")</f>
        <v/>
      </c>
      <c r="H1820" s="166" t="str">
        <f>IF(E1820="謝金",VLOOKUP(E1820,支出入力表!F1821:$M$2000,5,FALSE),"")</f>
        <v/>
      </c>
      <c r="I1820" s="167" t="str">
        <f>IF(E1820="謝金",VLOOKUP(E1820,支出入力表!F1821:$M$2000,6,FALSE),"")</f>
        <v/>
      </c>
      <c r="J1820" s="167" t="str">
        <f>IF(E1820="謝金",VLOOKUP(E1820,支出入力表!F1821:$M$2000,7,FALSE),"")</f>
        <v/>
      </c>
      <c r="K1820" s="168" t="str">
        <f>IF(E1820="謝金",VLOOKUP(E1820,支出入力表!F1821:$M$2000,8,FALSE),"")</f>
        <v/>
      </c>
    </row>
    <row r="1821" spans="2:11" x14ac:dyDescent="0.55000000000000004">
      <c r="B1821" s="178" t="str">
        <f>IF(E1821="謝金",支出入力表!A1822,"")</f>
        <v/>
      </c>
      <c r="C1821" s="164" t="str">
        <f>IF(E1821="謝金",支出入力表!C1822,"")</f>
        <v/>
      </c>
      <c r="D1821" s="165" t="str">
        <f>IF(支出入力表!E1822="謝金","謝金","")</f>
        <v/>
      </c>
      <c r="E1821" s="165" t="str">
        <f>IF(支出入力表!F1822="謝金","謝金","")</f>
        <v/>
      </c>
      <c r="F1821" s="164" t="str">
        <f>IF(E1821="謝金",VLOOKUP(E1821,支出入力表!F1822:$M$2000,3,FALSE),"")</f>
        <v/>
      </c>
      <c r="G1821" s="164" t="str">
        <f>IF(E1821="謝金",VLOOKUP(E1821,支出入力表!F1822:$M$2000,4,FALSE),"")</f>
        <v/>
      </c>
      <c r="H1821" s="166" t="str">
        <f>IF(E1821="謝金",VLOOKUP(E1821,支出入力表!F1822:$M$2000,5,FALSE),"")</f>
        <v/>
      </c>
      <c r="I1821" s="167" t="str">
        <f>IF(E1821="謝金",VLOOKUP(E1821,支出入力表!F1822:$M$2000,6,FALSE),"")</f>
        <v/>
      </c>
      <c r="J1821" s="167" t="str">
        <f>IF(E1821="謝金",VLOOKUP(E1821,支出入力表!F1822:$M$2000,7,FALSE),"")</f>
        <v/>
      </c>
      <c r="K1821" s="168" t="str">
        <f>IF(E1821="謝金",VLOOKUP(E1821,支出入力表!F1822:$M$2000,8,FALSE),"")</f>
        <v/>
      </c>
    </row>
    <row r="1822" spans="2:11" x14ac:dyDescent="0.55000000000000004">
      <c r="B1822" s="178" t="str">
        <f>IF(E1822="謝金",支出入力表!A1823,"")</f>
        <v/>
      </c>
      <c r="C1822" s="164" t="str">
        <f>IF(E1822="謝金",支出入力表!C1823,"")</f>
        <v/>
      </c>
      <c r="D1822" s="165" t="str">
        <f>IF(支出入力表!E1823="謝金","謝金","")</f>
        <v/>
      </c>
      <c r="E1822" s="165" t="str">
        <f>IF(支出入力表!F1823="謝金","謝金","")</f>
        <v/>
      </c>
      <c r="F1822" s="164" t="str">
        <f>IF(E1822="謝金",VLOOKUP(E1822,支出入力表!F1823:$M$2000,3,FALSE),"")</f>
        <v/>
      </c>
      <c r="G1822" s="164" t="str">
        <f>IF(E1822="謝金",VLOOKUP(E1822,支出入力表!F1823:$M$2000,4,FALSE),"")</f>
        <v/>
      </c>
      <c r="H1822" s="166" t="str">
        <f>IF(E1822="謝金",VLOOKUP(E1822,支出入力表!F1823:$M$2000,5,FALSE),"")</f>
        <v/>
      </c>
      <c r="I1822" s="167" t="str">
        <f>IF(E1822="謝金",VLOOKUP(E1822,支出入力表!F1823:$M$2000,6,FALSE),"")</f>
        <v/>
      </c>
      <c r="J1822" s="167" t="str">
        <f>IF(E1822="謝金",VLOOKUP(E1822,支出入力表!F1823:$M$2000,7,FALSE),"")</f>
        <v/>
      </c>
      <c r="K1822" s="168" t="str">
        <f>IF(E1822="謝金",VLOOKUP(E1822,支出入力表!F1823:$M$2000,8,FALSE),"")</f>
        <v/>
      </c>
    </row>
    <row r="1823" spans="2:11" x14ac:dyDescent="0.55000000000000004">
      <c r="B1823" s="178" t="str">
        <f>IF(E1823="謝金",支出入力表!A1824,"")</f>
        <v/>
      </c>
      <c r="C1823" s="164" t="str">
        <f>IF(E1823="謝金",支出入力表!C1824,"")</f>
        <v/>
      </c>
      <c r="D1823" s="165" t="str">
        <f>IF(支出入力表!E1824="謝金","謝金","")</f>
        <v/>
      </c>
      <c r="E1823" s="165" t="str">
        <f>IF(支出入力表!F1824="謝金","謝金","")</f>
        <v/>
      </c>
      <c r="F1823" s="164" t="str">
        <f>IF(E1823="謝金",VLOOKUP(E1823,支出入力表!F1824:$M$2000,3,FALSE),"")</f>
        <v/>
      </c>
      <c r="G1823" s="164" t="str">
        <f>IF(E1823="謝金",VLOOKUP(E1823,支出入力表!F1824:$M$2000,4,FALSE),"")</f>
        <v/>
      </c>
      <c r="H1823" s="166" t="str">
        <f>IF(E1823="謝金",VLOOKUP(E1823,支出入力表!F1824:$M$2000,5,FALSE),"")</f>
        <v/>
      </c>
      <c r="I1823" s="167" t="str">
        <f>IF(E1823="謝金",VLOOKUP(E1823,支出入力表!F1824:$M$2000,6,FALSE),"")</f>
        <v/>
      </c>
      <c r="J1823" s="167" t="str">
        <f>IF(E1823="謝金",VLOOKUP(E1823,支出入力表!F1824:$M$2000,7,FALSE),"")</f>
        <v/>
      </c>
      <c r="K1823" s="168" t="str">
        <f>IF(E1823="謝金",VLOOKUP(E1823,支出入力表!F1824:$M$2000,8,FALSE),"")</f>
        <v/>
      </c>
    </row>
    <row r="1824" spans="2:11" x14ac:dyDescent="0.55000000000000004">
      <c r="B1824" s="178" t="str">
        <f>IF(E1824="謝金",支出入力表!A1825,"")</f>
        <v/>
      </c>
      <c r="C1824" s="164" t="str">
        <f>IF(E1824="謝金",支出入力表!C1825,"")</f>
        <v/>
      </c>
      <c r="D1824" s="165" t="str">
        <f>IF(支出入力表!E1825="謝金","謝金","")</f>
        <v/>
      </c>
      <c r="E1824" s="165" t="str">
        <f>IF(支出入力表!F1825="謝金","謝金","")</f>
        <v/>
      </c>
      <c r="F1824" s="164" t="str">
        <f>IF(E1824="謝金",VLOOKUP(E1824,支出入力表!F1825:$M$2000,3,FALSE),"")</f>
        <v/>
      </c>
      <c r="G1824" s="164" t="str">
        <f>IF(E1824="謝金",VLOOKUP(E1824,支出入力表!F1825:$M$2000,4,FALSE),"")</f>
        <v/>
      </c>
      <c r="H1824" s="166" t="str">
        <f>IF(E1824="謝金",VLOOKUP(E1824,支出入力表!F1825:$M$2000,5,FALSE),"")</f>
        <v/>
      </c>
      <c r="I1824" s="167" t="str">
        <f>IF(E1824="謝金",VLOOKUP(E1824,支出入力表!F1825:$M$2000,6,FALSE),"")</f>
        <v/>
      </c>
      <c r="J1824" s="167" t="str">
        <f>IF(E1824="謝金",VLOOKUP(E1824,支出入力表!F1825:$M$2000,7,FALSE),"")</f>
        <v/>
      </c>
      <c r="K1824" s="168" t="str">
        <f>IF(E1824="謝金",VLOOKUP(E1824,支出入力表!F1825:$M$2000,8,FALSE),"")</f>
        <v/>
      </c>
    </row>
    <row r="1825" spans="2:11" x14ac:dyDescent="0.55000000000000004">
      <c r="B1825" s="178" t="str">
        <f>IF(E1825="謝金",支出入力表!A1826,"")</f>
        <v/>
      </c>
      <c r="C1825" s="164" t="str">
        <f>IF(E1825="謝金",支出入力表!C1826,"")</f>
        <v/>
      </c>
      <c r="D1825" s="165" t="str">
        <f>IF(支出入力表!E1826="謝金","謝金","")</f>
        <v/>
      </c>
      <c r="E1825" s="165" t="str">
        <f>IF(支出入力表!F1826="謝金","謝金","")</f>
        <v/>
      </c>
      <c r="F1825" s="164" t="str">
        <f>IF(E1825="謝金",VLOOKUP(E1825,支出入力表!F1826:$M$2000,3,FALSE),"")</f>
        <v/>
      </c>
      <c r="G1825" s="164" t="str">
        <f>IF(E1825="謝金",VLOOKUP(E1825,支出入力表!F1826:$M$2000,4,FALSE),"")</f>
        <v/>
      </c>
      <c r="H1825" s="166" t="str">
        <f>IF(E1825="謝金",VLOOKUP(E1825,支出入力表!F1826:$M$2000,5,FALSE),"")</f>
        <v/>
      </c>
      <c r="I1825" s="167" t="str">
        <f>IF(E1825="謝金",VLOOKUP(E1825,支出入力表!F1826:$M$2000,6,FALSE),"")</f>
        <v/>
      </c>
      <c r="J1825" s="167" t="str">
        <f>IF(E1825="謝金",VLOOKUP(E1825,支出入力表!F1826:$M$2000,7,FALSE),"")</f>
        <v/>
      </c>
      <c r="K1825" s="168" t="str">
        <f>IF(E1825="謝金",VLOOKUP(E1825,支出入力表!F1826:$M$2000,8,FALSE),"")</f>
        <v/>
      </c>
    </row>
    <row r="1826" spans="2:11" x14ac:dyDescent="0.55000000000000004">
      <c r="B1826" s="178" t="str">
        <f>IF(E1826="謝金",支出入力表!A1827,"")</f>
        <v/>
      </c>
      <c r="C1826" s="164" t="str">
        <f>IF(E1826="謝金",支出入力表!C1827,"")</f>
        <v/>
      </c>
      <c r="D1826" s="165" t="str">
        <f>IF(支出入力表!E1827="謝金","謝金","")</f>
        <v/>
      </c>
      <c r="E1826" s="165" t="str">
        <f>IF(支出入力表!F1827="謝金","謝金","")</f>
        <v/>
      </c>
      <c r="F1826" s="164" t="str">
        <f>IF(E1826="謝金",VLOOKUP(E1826,支出入力表!F1827:$M$2000,3,FALSE),"")</f>
        <v/>
      </c>
      <c r="G1826" s="164" t="str">
        <f>IF(E1826="謝金",VLOOKUP(E1826,支出入力表!F1827:$M$2000,4,FALSE),"")</f>
        <v/>
      </c>
      <c r="H1826" s="166" t="str">
        <f>IF(E1826="謝金",VLOOKUP(E1826,支出入力表!F1827:$M$2000,5,FALSE),"")</f>
        <v/>
      </c>
      <c r="I1826" s="167" t="str">
        <f>IF(E1826="謝金",VLOOKUP(E1826,支出入力表!F1827:$M$2000,6,FALSE),"")</f>
        <v/>
      </c>
      <c r="J1826" s="167" t="str">
        <f>IF(E1826="謝金",VLOOKUP(E1826,支出入力表!F1827:$M$2000,7,FALSE),"")</f>
        <v/>
      </c>
      <c r="K1826" s="168" t="str">
        <f>IF(E1826="謝金",VLOOKUP(E1826,支出入力表!F1827:$M$2000,8,FALSE),"")</f>
        <v/>
      </c>
    </row>
    <row r="1827" spans="2:11" x14ac:dyDescent="0.55000000000000004">
      <c r="B1827" s="178" t="str">
        <f>IF(E1827="謝金",支出入力表!A1828,"")</f>
        <v/>
      </c>
      <c r="C1827" s="164" t="str">
        <f>IF(E1827="謝金",支出入力表!C1828,"")</f>
        <v/>
      </c>
      <c r="D1827" s="165" t="str">
        <f>IF(支出入力表!E1828="謝金","謝金","")</f>
        <v/>
      </c>
      <c r="E1827" s="165" t="str">
        <f>IF(支出入力表!F1828="謝金","謝金","")</f>
        <v/>
      </c>
      <c r="F1827" s="164" t="str">
        <f>IF(E1827="謝金",VLOOKUP(E1827,支出入力表!F1828:$M$2000,3,FALSE),"")</f>
        <v/>
      </c>
      <c r="G1827" s="164" t="str">
        <f>IF(E1827="謝金",VLOOKUP(E1827,支出入力表!F1828:$M$2000,4,FALSE),"")</f>
        <v/>
      </c>
      <c r="H1827" s="166" t="str">
        <f>IF(E1827="謝金",VLOOKUP(E1827,支出入力表!F1828:$M$2000,5,FALSE),"")</f>
        <v/>
      </c>
      <c r="I1827" s="167" t="str">
        <f>IF(E1827="謝金",VLOOKUP(E1827,支出入力表!F1828:$M$2000,6,FALSE),"")</f>
        <v/>
      </c>
      <c r="J1827" s="167" t="str">
        <f>IF(E1827="謝金",VLOOKUP(E1827,支出入力表!F1828:$M$2000,7,FALSE),"")</f>
        <v/>
      </c>
      <c r="K1827" s="168" t="str">
        <f>IF(E1827="謝金",VLOOKUP(E1827,支出入力表!F1828:$M$2000,8,FALSE),"")</f>
        <v/>
      </c>
    </row>
    <row r="1828" spans="2:11" x14ac:dyDescent="0.55000000000000004">
      <c r="B1828" s="178" t="str">
        <f>IF(E1828="謝金",支出入力表!A1829,"")</f>
        <v/>
      </c>
      <c r="C1828" s="164" t="str">
        <f>IF(E1828="謝金",支出入力表!C1829,"")</f>
        <v/>
      </c>
      <c r="D1828" s="165" t="str">
        <f>IF(支出入力表!E1829="謝金","謝金","")</f>
        <v/>
      </c>
      <c r="E1828" s="165" t="str">
        <f>IF(支出入力表!F1829="謝金","謝金","")</f>
        <v/>
      </c>
      <c r="F1828" s="164" t="str">
        <f>IF(E1828="謝金",VLOOKUP(E1828,支出入力表!F1829:$M$2000,3,FALSE),"")</f>
        <v/>
      </c>
      <c r="G1828" s="164" t="str">
        <f>IF(E1828="謝金",VLOOKUP(E1828,支出入力表!F1829:$M$2000,4,FALSE),"")</f>
        <v/>
      </c>
      <c r="H1828" s="166" t="str">
        <f>IF(E1828="謝金",VLOOKUP(E1828,支出入力表!F1829:$M$2000,5,FALSE),"")</f>
        <v/>
      </c>
      <c r="I1828" s="167" t="str">
        <f>IF(E1828="謝金",VLOOKUP(E1828,支出入力表!F1829:$M$2000,6,FALSE),"")</f>
        <v/>
      </c>
      <c r="J1828" s="167" t="str">
        <f>IF(E1828="謝金",VLOOKUP(E1828,支出入力表!F1829:$M$2000,7,FALSE),"")</f>
        <v/>
      </c>
      <c r="K1828" s="168" t="str">
        <f>IF(E1828="謝金",VLOOKUP(E1828,支出入力表!F1829:$M$2000,8,FALSE),"")</f>
        <v/>
      </c>
    </row>
    <row r="1829" spans="2:11" x14ac:dyDescent="0.55000000000000004">
      <c r="B1829" s="178" t="str">
        <f>IF(E1829="謝金",支出入力表!A1830,"")</f>
        <v/>
      </c>
      <c r="C1829" s="164" t="str">
        <f>IF(E1829="謝金",支出入力表!C1830,"")</f>
        <v/>
      </c>
      <c r="D1829" s="165" t="str">
        <f>IF(支出入力表!E1830="謝金","謝金","")</f>
        <v/>
      </c>
      <c r="E1829" s="165" t="str">
        <f>IF(支出入力表!F1830="謝金","謝金","")</f>
        <v/>
      </c>
      <c r="F1829" s="164" t="str">
        <f>IF(E1829="謝金",VLOOKUP(E1829,支出入力表!F1830:$M$2000,3,FALSE),"")</f>
        <v/>
      </c>
      <c r="G1829" s="164" t="str">
        <f>IF(E1829="謝金",VLOOKUP(E1829,支出入力表!F1830:$M$2000,4,FALSE),"")</f>
        <v/>
      </c>
      <c r="H1829" s="166" t="str">
        <f>IF(E1829="謝金",VLOOKUP(E1829,支出入力表!F1830:$M$2000,5,FALSE),"")</f>
        <v/>
      </c>
      <c r="I1829" s="167" t="str">
        <f>IF(E1829="謝金",VLOOKUP(E1829,支出入力表!F1830:$M$2000,6,FALSE),"")</f>
        <v/>
      </c>
      <c r="J1829" s="167" t="str">
        <f>IF(E1829="謝金",VLOOKUP(E1829,支出入力表!F1830:$M$2000,7,FALSE),"")</f>
        <v/>
      </c>
      <c r="K1829" s="168" t="str">
        <f>IF(E1829="謝金",VLOOKUP(E1829,支出入力表!F1830:$M$2000,8,FALSE),"")</f>
        <v/>
      </c>
    </row>
    <row r="1830" spans="2:11" x14ac:dyDescent="0.55000000000000004">
      <c r="B1830" s="178" t="str">
        <f>IF(E1830="謝金",支出入力表!A1831,"")</f>
        <v/>
      </c>
      <c r="C1830" s="164" t="str">
        <f>IF(E1830="謝金",支出入力表!C1831,"")</f>
        <v/>
      </c>
      <c r="D1830" s="165" t="str">
        <f>IF(支出入力表!E1831="謝金","謝金","")</f>
        <v/>
      </c>
      <c r="E1830" s="165" t="str">
        <f>IF(支出入力表!F1831="謝金","謝金","")</f>
        <v/>
      </c>
      <c r="F1830" s="164" t="str">
        <f>IF(E1830="謝金",VLOOKUP(E1830,支出入力表!F1831:$M$2000,3,FALSE),"")</f>
        <v/>
      </c>
      <c r="G1830" s="164" t="str">
        <f>IF(E1830="謝金",VLOOKUP(E1830,支出入力表!F1831:$M$2000,4,FALSE),"")</f>
        <v/>
      </c>
      <c r="H1830" s="166" t="str">
        <f>IF(E1830="謝金",VLOOKUP(E1830,支出入力表!F1831:$M$2000,5,FALSE),"")</f>
        <v/>
      </c>
      <c r="I1830" s="167" t="str">
        <f>IF(E1830="謝金",VLOOKUP(E1830,支出入力表!F1831:$M$2000,6,FALSE),"")</f>
        <v/>
      </c>
      <c r="J1830" s="167" t="str">
        <f>IF(E1830="謝金",VLOOKUP(E1830,支出入力表!F1831:$M$2000,7,FALSE),"")</f>
        <v/>
      </c>
      <c r="K1830" s="168" t="str">
        <f>IF(E1830="謝金",VLOOKUP(E1830,支出入力表!F1831:$M$2000,8,FALSE),"")</f>
        <v/>
      </c>
    </row>
    <row r="1831" spans="2:11" x14ac:dyDescent="0.55000000000000004">
      <c r="B1831" s="178" t="str">
        <f>IF(E1831="謝金",支出入力表!A1832,"")</f>
        <v/>
      </c>
      <c r="C1831" s="164" t="str">
        <f>IF(E1831="謝金",支出入力表!C1832,"")</f>
        <v/>
      </c>
      <c r="D1831" s="165" t="str">
        <f>IF(支出入力表!E1832="謝金","謝金","")</f>
        <v/>
      </c>
      <c r="E1831" s="165" t="str">
        <f>IF(支出入力表!F1832="謝金","謝金","")</f>
        <v/>
      </c>
      <c r="F1831" s="164" t="str">
        <f>IF(E1831="謝金",VLOOKUP(E1831,支出入力表!F1832:$M$2000,3,FALSE),"")</f>
        <v/>
      </c>
      <c r="G1831" s="164" t="str">
        <f>IF(E1831="謝金",VLOOKUP(E1831,支出入力表!F1832:$M$2000,4,FALSE),"")</f>
        <v/>
      </c>
      <c r="H1831" s="166" t="str">
        <f>IF(E1831="謝金",VLOOKUP(E1831,支出入力表!F1832:$M$2000,5,FALSE),"")</f>
        <v/>
      </c>
      <c r="I1831" s="167" t="str">
        <f>IF(E1831="謝金",VLOOKUP(E1831,支出入力表!F1832:$M$2000,6,FALSE),"")</f>
        <v/>
      </c>
      <c r="J1831" s="167" t="str">
        <f>IF(E1831="謝金",VLOOKUP(E1831,支出入力表!F1832:$M$2000,7,FALSE),"")</f>
        <v/>
      </c>
      <c r="K1831" s="168" t="str">
        <f>IF(E1831="謝金",VLOOKUP(E1831,支出入力表!F1832:$M$2000,8,FALSE),"")</f>
        <v/>
      </c>
    </row>
    <row r="1832" spans="2:11" x14ac:dyDescent="0.55000000000000004">
      <c r="B1832" s="178" t="str">
        <f>IF(E1832="謝金",支出入力表!A1833,"")</f>
        <v/>
      </c>
      <c r="C1832" s="164" t="str">
        <f>IF(E1832="謝金",支出入力表!C1833,"")</f>
        <v/>
      </c>
      <c r="D1832" s="165" t="str">
        <f>IF(支出入力表!E1833="謝金","謝金","")</f>
        <v/>
      </c>
      <c r="E1832" s="165" t="str">
        <f>IF(支出入力表!F1833="謝金","謝金","")</f>
        <v/>
      </c>
      <c r="F1832" s="164" t="str">
        <f>IF(E1832="謝金",VLOOKUP(E1832,支出入力表!F1833:$M$2000,3,FALSE),"")</f>
        <v/>
      </c>
      <c r="G1832" s="164" t="str">
        <f>IF(E1832="謝金",VLOOKUP(E1832,支出入力表!F1833:$M$2000,4,FALSE),"")</f>
        <v/>
      </c>
      <c r="H1832" s="166" t="str">
        <f>IF(E1832="謝金",VLOOKUP(E1832,支出入力表!F1833:$M$2000,5,FALSE),"")</f>
        <v/>
      </c>
      <c r="I1832" s="167" t="str">
        <f>IF(E1832="謝金",VLOOKUP(E1832,支出入力表!F1833:$M$2000,6,FALSE),"")</f>
        <v/>
      </c>
      <c r="J1832" s="167" t="str">
        <f>IF(E1832="謝金",VLOOKUP(E1832,支出入力表!F1833:$M$2000,7,FALSE),"")</f>
        <v/>
      </c>
      <c r="K1832" s="168" t="str">
        <f>IF(E1832="謝金",VLOOKUP(E1832,支出入力表!F1833:$M$2000,8,FALSE),"")</f>
        <v/>
      </c>
    </row>
    <row r="1833" spans="2:11" x14ac:dyDescent="0.55000000000000004">
      <c r="B1833" s="178" t="str">
        <f>IF(E1833="謝金",支出入力表!A1834,"")</f>
        <v/>
      </c>
      <c r="C1833" s="164" t="str">
        <f>IF(E1833="謝金",支出入力表!C1834,"")</f>
        <v/>
      </c>
      <c r="D1833" s="165" t="str">
        <f>IF(支出入力表!E1834="謝金","謝金","")</f>
        <v/>
      </c>
      <c r="E1833" s="165" t="str">
        <f>IF(支出入力表!F1834="謝金","謝金","")</f>
        <v/>
      </c>
      <c r="F1833" s="164" t="str">
        <f>IF(E1833="謝金",VLOOKUP(E1833,支出入力表!F1834:$M$2000,3,FALSE),"")</f>
        <v/>
      </c>
      <c r="G1833" s="164" t="str">
        <f>IF(E1833="謝金",VLOOKUP(E1833,支出入力表!F1834:$M$2000,4,FALSE),"")</f>
        <v/>
      </c>
      <c r="H1833" s="166" t="str">
        <f>IF(E1833="謝金",VLOOKUP(E1833,支出入力表!F1834:$M$2000,5,FALSE),"")</f>
        <v/>
      </c>
      <c r="I1833" s="167" t="str">
        <f>IF(E1833="謝金",VLOOKUP(E1833,支出入力表!F1834:$M$2000,6,FALSE),"")</f>
        <v/>
      </c>
      <c r="J1833" s="167" t="str">
        <f>IF(E1833="謝金",VLOOKUP(E1833,支出入力表!F1834:$M$2000,7,FALSE),"")</f>
        <v/>
      </c>
      <c r="K1833" s="168" t="str">
        <f>IF(E1833="謝金",VLOOKUP(E1833,支出入力表!F1834:$M$2000,8,FALSE),"")</f>
        <v/>
      </c>
    </row>
    <row r="1834" spans="2:11" x14ac:dyDescent="0.55000000000000004">
      <c r="B1834" s="178" t="str">
        <f>IF(E1834="謝金",支出入力表!A1835,"")</f>
        <v/>
      </c>
      <c r="C1834" s="164" t="str">
        <f>IF(E1834="謝金",支出入力表!C1835,"")</f>
        <v/>
      </c>
      <c r="D1834" s="165" t="str">
        <f>IF(支出入力表!E1835="謝金","謝金","")</f>
        <v/>
      </c>
      <c r="E1834" s="165" t="str">
        <f>IF(支出入力表!F1835="謝金","謝金","")</f>
        <v/>
      </c>
      <c r="F1834" s="164" t="str">
        <f>IF(E1834="謝金",VLOOKUP(E1834,支出入力表!F1835:$M$2000,3,FALSE),"")</f>
        <v/>
      </c>
      <c r="G1834" s="164" t="str">
        <f>IF(E1834="謝金",VLOOKUP(E1834,支出入力表!F1835:$M$2000,4,FALSE),"")</f>
        <v/>
      </c>
      <c r="H1834" s="166" t="str">
        <f>IF(E1834="謝金",VLOOKUP(E1834,支出入力表!F1835:$M$2000,5,FALSE),"")</f>
        <v/>
      </c>
      <c r="I1834" s="167" t="str">
        <f>IF(E1834="謝金",VLOOKUP(E1834,支出入力表!F1835:$M$2000,6,FALSE),"")</f>
        <v/>
      </c>
      <c r="J1834" s="167" t="str">
        <f>IF(E1834="謝金",VLOOKUP(E1834,支出入力表!F1835:$M$2000,7,FALSE),"")</f>
        <v/>
      </c>
      <c r="K1834" s="168" t="str">
        <f>IF(E1834="謝金",VLOOKUP(E1834,支出入力表!F1835:$M$2000,8,FALSE),"")</f>
        <v/>
      </c>
    </row>
    <row r="1835" spans="2:11" x14ac:dyDescent="0.55000000000000004">
      <c r="B1835" s="178" t="str">
        <f>IF(E1835="謝金",支出入力表!A1836,"")</f>
        <v/>
      </c>
      <c r="C1835" s="164" t="str">
        <f>IF(E1835="謝金",支出入力表!C1836,"")</f>
        <v/>
      </c>
      <c r="D1835" s="165" t="str">
        <f>IF(支出入力表!E1836="謝金","謝金","")</f>
        <v/>
      </c>
      <c r="E1835" s="165" t="str">
        <f>IF(支出入力表!F1836="謝金","謝金","")</f>
        <v/>
      </c>
      <c r="F1835" s="164" t="str">
        <f>IF(E1835="謝金",VLOOKUP(E1835,支出入力表!F1836:$M$2000,3,FALSE),"")</f>
        <v/>
      </c>
      <c r="G1835" s="164" t="str">
        <f>IF(E1835="謝金",VLOOKUP(E1835,支出入力表!F1836:$M$2000,4,FALSE),"")</f>
        <v/>
      </c>
      <c r="H1835" s="166" t="str">
        <f>IF(E1835="謝金",VLOOKUP(E1835,支出入力表!F1836:$M$2000,5,FALSE),"")</f>
        <v/>
      </c>
      <c r="I1835" s="167" t="str">
        <f>IF(E1835="謝金",VLOOKUP(E1835,支出入力表!F1836:$M$2000,6,FALSE),"")</f>
        <v/>
      </c>
      <c r="J1835" s="167" t="str">
        <f>IF(E1835="謝金",VLOOKUP(E1835,支出入力表!F1836:$M$2000,7,FALSE),"")</f>
        <v/>
      </c>
      <c r="K1835" s="168" t="str">
        <f>IF(E1835="謝金",VLOOKUP(E1835,支出入力表!F1836:$M$2000,8,FALSE),"")</f>
        <v/>
      </c>
    </row>
    <row r="1836" spans="2:11" x14ac:dyDescent="0.55000000000000004">
      <c r="B1836" s="178" t="str">
        <f>IF(E1836="謝金",支出入力表!A1837,"")</f>
        <v/>
      </c>
      <c r="C1836" s="164" t="str">
        <f>IF(E1836="謝金",支出入力表!C1837,"")</f>
        <v/>
      </c>
      <c r="D1836" s="165" t="str">
        <f>IF(支出入力表!E1837="謝金","謝金","")</f>
        <v/>
      </c>
      <c r="E1836" s="165" t="str">
        <f>IF(支出入力表!F1837="謝金","謝金","")</f>
        <v/>
      </c>
      <c r="F1836" s="164" t="str">
        <f>IF(E1836="謝金",VLOOKUP(E1836,支出入力表!F1837:$M$2000,3,FALSE),"")</f>
        <v/>
      </c>
      <c r="G1836" s="164" t="str">
        <f>IF(E1836="謝金",VLOOKUP(E1836,支出入力表!F1837:$M$2000,4,FALSE),"")</f>
        <v/>
      </c>
      <c r="H1836" s="166" t="str">
        <f>IF(E1836="謝金",VLOOKUP(E1836,支出入力表!F1837:$M$2000,5,FALSE),"")</f>
        <v/>
      </c>
      <c r="I1836" s="167" t="str">
        <f>IF(E1836="謝金",VLOOKUP(E1836,支出入力表!F1837:$M$2000,6,FALSE),"")</f>
        <v/>
      </c>
      <c r="J1836" s="167" t="str">
        <f>IF(E1836="謝金",VLOOKUP(E1836,支出入力表!F1837:$M$2000,7,FALSE),"")</f>
        <v/>
      </c>
      <c r="K1836" s="168" t="str">
        <f>IF(E1836="謝金",VLOOKUP(E1836,支出入力表!F1837:$M$2000,8,FALSE),"")</f>
        <v/>
      </c>
    </row>
    <row r="1837" spans="2:11" x14ac:dyDescent="0.55000000000000004">
      <c r="B1837" s="178" t="str">
        <f>IF(E1837="謝金",支出入力表!A1838,"")</f>
        <v/>
      </c>
      <c r="C1837" s="164" t="str">
        <f>IF(E1837="謝金",支出入力表!C1838,"")</f>
        <v/>
      </c>
      <c r="D1837" s="165" t="str">
        <f>IF(支出入力表!E1838="謝金","謝金","")</f>
        <v/>
      </c>
      <c r="E1837" s="165" t="str">
        <f>IF(支出入力表!F1838="謝金","謝金","")</f>
        <v/>
      </c>
      <c r="F1837" s="164" t="str">
        <f>IF(E1837="謝金",VLOOKUP(E1837,支出入力表!F1838:$M$2000,3,FALSE),"")</f>
        <v/>
      </c>
      <c r="G1837" s="164" t="str">
        <f>IF(E1837="謝金",VLOOKUP(E1837,支出入力表!F1838:$M$2000,4,FALSE),"")</f>
        <v/>
      </c>
      <c r="H1837" s="166" t="str">
        <f>IF(E1837="謝金",VLOOKUP(E1837,支出入力表!F1838:$M$2000,5,FALSE),"")</f>
        <v/>
      </c>
      <c r="I1837" s="167" t="str">
        <f>IF(E1837="謝金",VLOOKUP(E1837,支出入力表!F1838:$M$2000,6,FALSE),"")</f>
        <v/>
      </c>
      <c r="J1837" s="167" t="str">
        <f>IF(E1837="謝金",VLOOKUP(E1837,支出入力表!F1838:$M$2000,7,FALSE),"")</f>
        <v/>
      </c>
      <c r="K1837" s="168" t="str">
        <f>IF(E1837="謝金",VLOOKUP(E1837,支出入力表!F1838:$M$2000,8,FALSE),"")</f>
        <v/>
      </c>
    </row>
    <row r="1838" spans="2:11" x14ac:dyDescent="0.55000000000000004">
      <c r="B1838" s="178" t="str">
        <f>IF(E1838="謝金",支出入力表!A1839,"")</f>
        <v/>
      </c>
      <c r="C1838" s="164" t="str">
        <f>IF(E1838="謝金",支出入力表!C1839,"")</f>
        <v/>
      </c>
      <c r="D1838" s="165" t="str">
        <f>IF(支出入力表!E1839="謝金","謝金","")</f>
        <v/>
      </c>
      <c r="E1838" s="165" t="str">
        <f>IF(支出入力表!F1839="謝金","謝金","")</f>
        <v/>
      </c>
      <c r="F1838" s="164" t="str">
        <f>IF(E1838="謝金",VLOOKUP(E1838,支出入力表!F1839:$M$2000,3,FALSE),"")</f>
        <v/>
      </c>
      <c r="G1838" s="164" t="str">
        <f>IF(E1838="謝金",VLOOKUP(E1838,支出入力表!F1839:$M$2000,4,FALSE),"")</f>
        <v/>
      </c>
      <c r="H1838" s="166" t="str">
        <f>IF(E1838="謝金",VLOOKUP(E1838,支出入力表!F1839:$M$2000,5,FALSE),"")</f>
        <v/>
      </c>
      <c r="I1838" s="167" t="str">
        <f>IF(E1838="謝金",VLOOKUP(E1838,支出入力表!F1839:$M$2000,6,FALSE),"")</f>
        <v/>
      </c>
      <c r="J1838" s="167" t="str">
        <f>IF(E1838="謝金",VLOOKUP(E1838,支出入力表!F1839:$M$2000,7,FALSE),"")</f>
        <v/>
      </c>
      <c r="K1838" s="168" t="str">
        <f>IF(E1838="謝金",VLOOKUP(E1838,支出入力表!F1839:$M$2000,8,FALSE),"")</f>
        <v/>
      </c>
    </row>
    <row r="1839" spans="2:11" x14ac:dyDescent="0.55000000000000004">
      <c r="B1839" s="178" t="str">
        <f>IF(E1839="謝金",支出入力表!A1840,"")</f>
        <v/>
      </c>
      <c r="C1839" s="164" t="str">
        <f>IF(E1839="謝金",支出入力表!C1840,"")</f>
        <v/>
      </c>
      <c r="D1839" s="165" t="str">
        <f>IF(支出入力表!E1840="謝金","謝金","")</f>
        <v/>
      </c>
      <c r="E1839" s="165" t="str">
        <f>IF(支出入力表!F1840="謝金","謝金","")</f>
        <v/>
      </c>
      <c r="F1839" s="164" t="str">
        <f>IF(E1839="謝金",VLOOKUP(E1839,支出入力表!F1840:$M$2000,3,FALSE),"")</f>
        <v/>
      </c>
      <c r="G1839" s="164" t="str">
        <f>IF(E1839="謝金",VLOOKUP(E1839,支出入力表!F1840:$M$2000,4,FALSE),"")</f>
        <v/>
      </c>
      <c r="H1839" s="166" t="str">
        <f>IF(E1839="謝金",VLOOKUP(E1839,支出入力表!F1840:$M$2000,5,FALSE),"")</f>
        <v/>
      </c>
      <c r="I1839" s="167" t="str">
        <f>IF(E1839="謝金",VLOOKUP(E1839,支出入力表!F1840:$M$2000,6,FALSE),"")</f>
        <v/>
      </c>
      <c r="J1839" s="167" t="str">
        <f>IF(E1839="謝金",VLOOKUP(E1839,支出入力表!F1840:$M$2000,7,FALSE),"")</f>
        <v/>
      </c>
      <c r="K1839" s="168" t="str">
        <f>IF(E1839="謝金",VLOOKUP(E1839,支出入力表!F1840:$M$2000,8,FALSE),"")</f>
        <v/>
      </c>
    </row>
    <row r="1840" spans="2:11" x14ac:dyDescent="0.55000000000000004">
      <c r="B1840" s="178" t="str">
        <f>IF(E1840="謝金",支出入力表!A1841,"")</f>
        <v/>
      </c>
      <c r="C1840" s="164" t="str">
        <f>IF(E1840="謝金",支出入力表!C1841,"")</f>
        <v/>
      </c>
      <c r="D1840" s="165" t="str">
        <f>IF(支出入力表!E1841="謝金","謝金","")</f>
        <v/>
      </c>
      <c r="E1840" s="165" t="str">
        <f>IF(支出入力表!F1841="謝金","謝金","")</f>
        <v/>
      </c>
      <c r="F1840" s="164" t="str">
        <f>IF(E1840="謝金",VLOOKUP(E1840,支出入力表!F1841:$M$2000,3,FALSE),"")</f>
        <v/>
      </c>
      <c r="G1840" s="164" t="str">
        <f>IF(E1840="謝金",VLOOKUP(E1840,支出入力表!F1841:$M$2000,4,FALSE),"")</f>
        <v/>
      </c>
      <c r="H1840" s="166" t="str">
        <f>IF(E1840="謝金",VLOOKUP(E1840,支出入力表!F1841:$M$2000,5,FALSE),"")</f>
        <v/>
      </c>
      <c r="I1840" s="167" t="str">
        <f>IF(E1840="謝金",VLOOKUP(E1840,支出入力表!F1841:$M$2000,6,FALSE),"")</f>
        <v/>
      </c>
      <c r="J1840" s="167" t="str">
        <f>IF(E1840="謝金",VLOOKUP(E1840,支出入力表!F1841:$M$2000,7,FALSE),"")</f>
        <v/>
      </c>
      <c r="K1840" s="168" t="str">
        <f>IF(E1840="謝金",VLOOKUP(E1840,支出入力表!F1841:$M$2000,8,FALSE),"")</f>
        <v/>
      </c>
    </row>
    <row r="1841" spans="2:11" x14ac:dyDescent="0.55000000000000004">
      <c r="B1841" s="178" t="str">
        <f>IF(E1841="謝金",支出入力表!A1842,"")</f>
        <v/>
      </c>
      <c r="C1841" s="164" t="str">
        <f>IF(E1841="謝金",支出入力表!C1842,"")</f>
        <v/>
      </c>
      <c r="D1841" s="165" t="str">
        <f>IF(支出入力表!E1842="謝金","謝金","")</f>
        <v/>
      </c>
      <c r="E1841" s="165" t="str">
        <f>IF(支出入力表!F1842="謝金","謝金","")</f>
        <v/>
      </c>
      <c r="F1841" s="164" t="str">
        <f>IF(E1841="謝金",VLOOKUP(E1841,支出入力表!F1842:$M$2000,3,FALSE),"")</f>
        <v/>
      </c>
      <c r="G1841" s="164" t="str">
        <f>IF(E1841="謝金",VLOOKUP(E1841,支出入力表!F1842:$M$2000,4,FALSE),"")</f>
        <v/>
      </c>
      <c r="H1841" s="166" t="str">
        <f>IF(E1841="謝金",VLOOKUP(E1841,支出入力表!F1842:$M$2000,5,FALSE),"")</f>
        <v/>
      </c>
      <c r="I1841" s="167" t="str">
        <f>IF(E1841="謝金",VLOOKUP(E1841,支出入力表!F1842:$M$2000,6,FALSE),"")</f>
        <v/>
      </c>
      <c r="J1841" s="167" t="str">
        <f>IF(E1841="謝金",VLOOKUP(E1841,支出入力表!F1842:$M$2000,7,FALSE),"")</f>
        <v/>
      </c>
      <c r="K1841" s="168" t="str">
        <f>IF(E1841="謝金",VLOOKUP(E1841,支出入力表!F1842:$M$2000,8,FALSE),"")</f>
        <v/>
      </c>
    </row>
    <row r="1842" spans="2:11" x14ac:dyDescent="0.55000000000000004">
      <c r="B1842" s="178" t="str">
        <f>IF(E1842="謝金",支出入力表!A1843,"")</f>
        <v/>
      </c>
      <c r="C1842" s="164" t="str">
        <f>IF(E1842="謝金",支出入力表!C1843,"")</f>
        <v/>
      </c>
      <c r="D1842" s="165" t="str">
        <f>IF(支出入力表!E1843="謝金","謝金","")</f>
        <v/>
      </c>
      <c r="E1842" s="165" t="str">
        <f>IF(支出入力表!F1843="謝金","謝金","")</f>
        <v/>
      </c>
      <c r="F1842" s="164" t="str">
        <f>IF(E1842="謝金",VLOOKUP(E1842,支出入力表!F1843:$M$2000,3,FALSE),"")</f>
        <v/>
      </c>
      <c r="G1842" s="164" t="str">
        <f>IF(E1842="謝金",VLOOKUP(E1842,支出入力表!F1843:$M$2000,4,FALSE),"")</f>
        <v/>
      </c>
      <c r="H1842" s="166" t="str">
        <f>IF(E1842="謝金",VLOOKUP(E1842,支出入力表!F1843:$M$2000,5,FALSE),"")</f>
        <v/>
      </c>
      <c r="I1842" s="167" t="str">
        <f>IF(E1842="謝金",VLOOKUP(E1842,支出入力表!F1843:$M$2000,6,FALSE),"")</f>
        <v/>
      </c>
      <c r="J1842" s="167" t="str">
        <f>IF(E1842="謝金",VLOOKUP(E1842,支出入力表!F1843:$M$2000,7,FALSE),"")</f>
        <v/>
      </c>
      <c r="K1842" s="168" t="str">
        <f>IF(E1842="謝金",VLOOKUP(E1842,支出入力表!F1843:$M$2000,8,FALSE),"")</f>
        <v/>
      </c>
    </row>
    <row r="1843" spans="2:11" x14ac:dyDescent="0.55000000000000004">
      <c r="B1843" s="178" t="str">
        <f>IF(E1843="謝金",支出入力表!A1844,"")</f>
        <v/>
      </c>
      <c r="C1843" s="164" t="str">
        <f>IF(E1843="謝金",支出入力表!C1844,"")</f>
        <v/>
      </c>
      <c r="D1843" s="165" t="str">
        <f>IF(支出入力表!E1844="謝金","謝金","")</f>
        <v/>
      </c>
      <c r="E1843" s="165" t="str">
        <f>IF(支出入力表!F1844="謝金","謝金","")</f>
        <v/>
      </c>
      <c r="F1843" s="164" t="str">
        <f>IF(E1843="謝金",VLOOKUP(E1843,支出入力表!F1844:$M$2000,3,FALSE),"")</f>
        <v/>
      </c>
      <c r="G1843" s="164" t="str">
        <f>IF(E1843="謝金",VLOOKUP(E1843,支出入力表!F1844:$M$2000,4,FALSE),"")</f>
        <v/>
      </c>
      <c r="H1843" s="166" t="str">
        <f>IF(E1843="謝金",VLOOKUP(E1843,支出入力表!F1844:$M$2000,5,FALSE),"")</f>
        <v/>
      </c>
      <c r="I1843" s="167" t="str">
        <f>IF(E1843="謝金",VLOOKUP(E1843,支出入力表!F1844:$M$2000,6,FALSE),"")</f>
        <v/>
      </c>
      <c r="J1843" s="167" t="str">
        <f>IF(E1843="謝金",VLOOKUP(E1843,支出入力表!F1844:$M$2000,7,FALSE),"")</f>
        <v/>
      </c>
      <c r="K1843" s="168" t="str">
        <f>IF(E1843="謝金",VLOOKUP(E1843,支出入力表!F1844:$M$2000,8,FALSE),"")</f>
        <v/>
      </c>
    </row>
    <row r="1844" spans="2:11" x14ac:dyDescent="0.55000000000000004">
      <c r="B1844" s="178" t="str">
        <f>IF(E1844="謝金",支出入力表!A1845,"")</f>
        <v/>
      </c>
      <c r="C1844" s="164" t="str">
        <f>IF(E1844="謝金",支出入力表!C1845,"")</f>
        <v/>
      </c>
      <c r="D1844" s="165" t="str">
        <f>IF(支出入力表!E1845="謝金","謝金","")</f>
        <v/>
      </c>
      <c r="E1844" s="165" t="str">
        <f>IF(支出入力表!F1845="謝金","謝金","")</f>
        <v/>
      </c>
      <c r="F1844" s="164" t="str">
        <f>IF(E1844="謝金",VLOOKUP(E1844,支出入力表!F1845:$M$2000,3,FALSE),"")</f>
        <v/>
      </c>
      <c r="G1844" s="164" t="str">
        <f>IF(E1844="謝金",VLOOKUP(E1844,支出入力表!F1845:$M$2000,4,FALSE),"")</f>
        <v/>
      </c>
      <c r="H1844" s="166" t="str">
        <f>IF(E1844="謝金",VLOOKUP(E1844,支出入力表!F1845:$M$2000,5,FALSE),"")</f>
        <v/>
      </c>
      <c r="I1844" s="167" t="str">
        <f>IF(E1844="謝金",VLOOKUP(E1844,支出入力表!F1845:$M$2000,6,FALSE),"")</f>
        <v/>
      </c>
      <c r="J1844" s="167" t="str">
        <f>IF(E1844="謝金",VLOOKUP(E1844,支出入力表!F1845:$M$2000,7,FALSE),"")</f>
        <v/>
      </c>
      <c r="K1844" s="168" t="str">
        <f>IF(E1844="謝金",VLOOKUP(E1844,支出入力表!F1845:$M$2000,8,FALSE),"")</f>
        <v/>
      </c>
    </row>
    <row r="1845" spans="2:11" x14ac:dyDescent="0.55000000000000004">
      <c r="B1845" s="178" t="str">
        <f>IF(E1845="謝金",支出入力表!A1846,"")</f>
        <v/>
      </c>
      <c r="C1845" s="164" t="str">
        <f>IF(E1845="謝金",支出入力表!C1846,"")</f>
        <v/>
      </c>
      <c r="D1845" s="165" t="str">
        <f>IF(支出入力表!E1846="謝金","謝金","")</f>
        <v/>
      </c>
      <c r="E1845" s="165" t="str">
        <f>IF(支出入力表!F1846="謝金","謝金","")</f>
        <v/>
      </c>
      <c r="F1845" s="164" t="str">
        <f>IF(E1845="謝金",VLOOKUP(E1845,支出入力表!F1846:$M$2000,3,FALSE),"")</f>
        <v/>
      </c>
      <c r="G1845" s="164" t="str">
        <f>IF(E1845="謝金",VLOOKUP(E1845,支出入力表!F1846:$M$2000,4,FALSE),"")</f>
        <v/>
      </c>
      <c r="H1845" s="166" t="str">
        <f>IF(E1845="謝金",VLOOKUP(E1845,支出入力表!F1846:$M$2000,5,FALSE),"")</f>
        <v/>
      </c>
      <c r="I1845" s="167" t="str">
        <f>IF(E1845="謝金",VLOOKUP(E1845,支出入力表!F1846:$M$2000,6,FALSE),"")</f>
        <v/>
      </c>
      <c r="J1845" s="167" t="str">
        <f>IF(E1845="謝金",VLOOKUP(E1845,支出入力表!F1846:$M$2000,7,FALSE),"")</f>
        <v/>
      </c>
      <c r="K1845" s="168" t="str">
        <f>IF(E1845="謝金",VLOOKUP(E1845,支出入力表!F1846:$M$2000,8,FALSE),"")</f>
        <v/>
      </c>
    </row>
    <row r="1846" spans="2:11" x14ac:dyDescent="0.55000000000000004">
      <c r="B1846" s="178" t="str">
        <f>IF(E1846="謝金",支出入力表!A1847,"")</f>
        <v/>
      </c>
      <c r="C1846" s="164" t="str">
        <f>IF(E1846="謝金",支出入力表!C1847,"")</f>
        <v/>
      </c>
      <c r="D1846" s="165" t="str">
        <f>IF(支出入力表!E1847="謝金","謝金","")</f>
        <v/>
      </c>
      <c r="E1846" s="165" t="str">
        <f>IF(支出入力表!F1847="謝金","謝金","")</f>
        <v/>
      </c>
      <c r="F1846" s="164" t="str">
        <f>IF(E1846="謝金",VLOOKUP(E1846,支出入力表!F1847:$M$2000,3,FALSE),"")</f>
        <v/>
      </c>
      <c r="G1846" s="164" t="str">
        <f>IF(E1846="謝金",VLOOKUP(E1846,支出入力表!F1847:$M$2000,4,FALSE),"")</f>
        <v/>
      </c>
      <c r="H1846" s="166" t="str">
        <f>IF(E1846="謝金",VLOOKUP(E1846,支出入力表!F1847:$M$2000,5,FALSE),"")</f>
        <v/>
      </c>
      <c r="I1846" s="167" t="str">
        <f>IF(E1846="謝金",VLOOKUP(E1846,支出入力表!F1847:$M$2000,6,FALSE),"")</f>
        <v/>
      </c>
      <c r="J1846" s="167" t="str">
        <f>IF(E1846="謝金",VLOOKUP(E1846,支出入力表!F1847:$M$2000,7,FALSE),"")</f>
        <v/>
      </c>
      <c r="K1846" s="168" t="str">
        <f>IF(E1846="謝金",VLOOKUP(E1846,支出入力表!F1847:$M$2000,8,FALSE),"")</f>
        <v/>
      </c>
    </row>
    <row r="1847" spans="2:11" x14ac:dyDescent="0.55000000000000004">
      <c r="B1847" s="178" t="str">
        <f>IF(E1847="謝金",支出入力表!A1848,"")</f>
        <v/>
      </c>
      <c r="C1847" s="164" t="str">
        <f>IF(E1847="謝金",支出入力表!C1848,"")</f>
        <v/>
      </c>
      <c r="D1847" s="165" t="str">
        <f>IF(支出入力表!E1848="謝金","謝金","")</f>
        <v/>
      </c>
      <c r="E1847" s="165" t="str">
        <f>IF(支出入力表!F1848="謝金","謝金","")</f>
        <v/>
      </c>
      <c r="F1847" s="164" t="str">
        <f>IF(E1847="謝金",VLOOKUP(E1847,支出入力表!F1848:$M$2000,3,FALSE),"")</f>
        <v/>
      </c>
      <c r="G1847" s="164" t="str">
        <f>IF(E1847="謝金",VLOOKUP(E1847,支出入力表!F1848:$M$2000,4,FALSE),"")</f>
        <v/>
      </c>
      <c r="H1847" s="166" t="str">
        <f>IF(E1847="謝金",VLOOKUP(E1847,支出入力表!F1848:$M$2000,5,FALSE),"")</f>
        <v/>
      </c>
      <c r="I1847" s="167" t="str">
        <f>IF(E1847="謝金",VLOOKUP(E1847,支出入力表!F1848:$M$2000,6,FALSE),"")</f>
        <v/>
      </c>
      <c r="J1847" s="167" t="str">
        <f>IF(E1847="謝金",VLOOKUP(E1847,支出入力表!F1848:$M$2000,7,FALSE),"")</f>
        <v/>
      </c>
      <c r="K1847" s="168" t="str">
        <f>IF(E1847="謝金",VLOOKUP(E1847,支出入力表!F1848:$M$2000,8,FALSE),"")</f>
        <v/>
      </c>
    </row>
    <row r="1848" spans="2:11" x14ac:dyDescent="0.55000000000000004">
      <c r="B1848" s="178" t="str">
        <f>IF(E1848="謝金",支出入力表!A1849,"")</f>
        <v/>
      </c>
      <c r="C1848" s="164" t="str">
        <f>IF(E1848="謝金",支出入力表!C1849,"")</f>
        <v/>
      </c>
      <c r="D1848" s="165" t="str">
        <f>IF(支出入力表!E1849="謝金","謝金","")</f>
        <v/>
      </c>
      <c r="E1848" s="165" t="str">
        <f>IF(支出入力表!F1849="謝金","謝金","")</f>
        <v/>
      </c>
      <c r="F1848" s="164" t="str">
        <f>IF(E1848="謝金",VLOOKUP(E1848,支出入力表!F1849:$M$2000,3,FALSE),"")</f>
        <v/>
      </c>
      <c r="G1848" s="164" t="str">
        <f>IF(E1848="謝金",VLOOKUP(E1848,支出入力表!F1849:$M$2000,4,FALSE),"")</f>
        <v/>
      </c>
      <c r="H1848" s="166" t="str">
        <f>IF(E1848="謝金",VLOOKUP(E1848,支出入力表!F1849:$M$2000,5,FALSE),"")</f>
        <v/>
      </c>
      <c r="I1848" s="167" t="str">
        <f>IF(E1848="謝金",VLOOKUP(E1848,支出入力表!F1849:$M$2000,6,FALSE),"")</f>
        <v/>
      </c>
      <c r="J1848" s="167" t="str">
        <f>IF(E1848="謝金",VLOOKUP(E1848,支出入力表!F1849:$M$2000,7,FALSE),"")</f>
        <v/>
      </c>
      <c r="K1848" s="168" t="str">
        <f>IF(E1848="謝金",VLOOKUP(E1848,支出入力表!F1849:$M$2000,8,FALSE),"")</f>
        <v/>
      </c>
    </row>
    <row r="1849" spans="2:11" x14ac:dyDescent="0.55000000000000004">
      <c r="B1849" s="178" t="str">
        <f>IF(E1849="謝金",支出入力表!A1850,"")</f>
        <v/>
      </c>
      <c r="C1849" s="164" t="str">
        <f>IF(E1849="謝金",支出入力表!C1850,"")</f>
        <v/>
      </c>
      <c r="D1849" s="165" t="str">
        <f>IF(支出入力表!E1850="謝金","謝金","")</f>
        <v/>
      </c>
      <c r="E1849" s="165" t="str">
        <f>IF(支出入力表!F1850="謝金","謝金","")</f>
        <v/>
      </c>
      <c r="F1849" s="164" t="str">
        <f>IF(E1849="謝金",VLOOKUP(E1849,支出入力表!F1850:$M$2000,3,FALSE),"")</f>
        <v/>
      </c>
      <c r="G1849" s="164" t="str">
        <f>IF(E1849="謝金",VLOOKUP(E1849,支出入力表!F1850:$M$2000,4,FALSE),"")</f>
        <v/>
      </c>
      <c r="H1849" s="166" t="str">
        <f>IF(E1849="謝金",VLOOKUP(E1849,支出入力表!F1850:$M$2000,5,FALSE),"")</f>
        <v/>
      </c>
      <c r="I1849" s="167" t="str">
        <f>IF(E1849="謝金",VLOOKUP(E1849,支出入力表!F1850:$M$2000,6,FALSE),"")</f>
        <v/>
      </c>
      <c r="J1849" s="167" t="str">
        <f>IF(E1849="謝金",VLOOKUP(E1849,支出入力表!F1850:$M$2000,7,FALSE),"")</f>
        <v/>
      </c>
      <c r="K1849" s="168" t="str">
        <f>IF(E1849="謝金",VLOOKUP(E1849,支出入力表!F1850:$M$2000,8,FALSE),"")</f>
        <v/>
      </c>
    </row>
    <row r="1850" spans="2:11" x14ac:dyDescent="0.55000000000000004">
      <c r="B1850" s="178" t="str">
        <f>IF(E1850="謝金",支出入力表!A1851,"")</f>
        <v/>
      </c>
      <c r="C1850" s="164" t="str">
        <f>IF(E1850="謝金",支出入力表!C1851,"")</f>
        <v/>
      </c>
      <c r="D1850" s="165" t="str">
        <f>IF(支出入力表!E1851="謝金","謝金","")</f>
        <v/>
      </c>
      <c r="E1850" s="165" t="str">
        <f>IF(支出入力表!F1851="謝金","謝金","")</f>
        <v/>
      </c>
      <c r="F1850" s="164" t="str">
        <f>IF(E1850="謝金",VLOOKUP(E1850,支出入力表!F1851:$M$2000,3,FALSE),"")</f>
        <v/>
      </c>
      <c r="G1850" s="164" t="str">
        <f>IF(E1850="謝金",VLOOKUP(E1850,支出入力表!F1851:$M$2000,4,FALSE),"")</f>
        <v/>
      </c>
      <c r="H1850" s="166" t="str">
        <f>IF(E1850="謝金",VLOOKUP(E1850,支出入力表!F1851:$M$2000,5,FALSE),"")</f>
        <v/>
      </c>
      <c r="I1850" s="167" t="str">
        <f>IF(E1850="謝金",VLOOKUP(E1850,支出入力表!F1851:$M$2000,6,FALSE),"")</f>
        <v/>
      </c>
      <c r="J1850" s="167" t="str">
        <f>IF(E1850="謝金",VLOOKUP(E1850,支出入力表!F1851:$M$2000,7,FALSE),"")</f>
        <v/>
      </c>
      <c r="K1850" s="168" t="str">
        <f>IF(E1850="謝金",VLOOKUP(E1850,支出入力表!F1851:$M$2000,8,FALSE),"")</f>
        <v/>
      </c>
    </row>
    <row r="1851" spans="2:11" x14ac:dyDescent="0.55000000000000004">
      <c r="B1851" s="178" t="str">
        <f>IF(E1851="謝金",支出入力表!A1852,"")</f>
        <v/>
      </c>
      <c r="C1851" s="164" t="str">
        <f>IF(E1851="謝金",支出入力表!C1852,"")</f>
        <v/>
      </c>
      <c r="D1851" s="165" t="str">
        <f>IF(支出入力表!E1852="謝金","謝金","")</f>
        <v/>
      </c>
      <c r="E1851" s="165" t="str">
        <f>IF(支出入力表!F1852="謝金","謝金","")</f>
        <v/>
      </c>
      <c r="F1851" s="164" t="str">
        <f>IF(E1851="謝金",VLOOKUP(E1851,支出入力表!F1852:$M$2000,3,FALSE),"")</f>
        <v/>
      </c>
      <c r="G1851" s="164" t="str">
        <f>IF(E1851="謝金",VLOOKUP(E1851,支出入力表!F1852:$M$2000,4,FALSE),"")</f>
        <v/>
      </c>
      <c r="H1851" s="166" t="str">
        <f>IF(E1851="謝金",VLOOKUP(E1851,支出入力表!F1852:$M$2000,5,FALSE),"")</f>
        <v/>
      </c>
      <c r="I1851" s="167" t="str">
        <f>IF(E1851="謝金",VLOOKUP(E1851,支出入力表!F1852:$M$2000,6,FALSE),"")</f>
        <v/>
      </c>
      <c r="J1851" s="167" t="str">
        <f>IF(E1851="謝金",VLOOKUP(E1851,支出入力表!F1852:$M$2000,7,FALSE),"")</f>
        <v/>
      </c>
      <c r="K1851" s="168" t="str">
        <f>IF(E1851="謝金",VLOOKUP(E1851,支出入力表!F1852:$M$2000,8,FALSE),"")</f>
        <v/>
      </c>
    </row>
    <row r="1852" spans="2:11" x14ac:dyDescent="0.55000000000000004">
      <c r="B1852" s="178" t="str">
        <f>IF(E1852="謝金",支出入力表!A1853,"")</f>
        <v/>
      </c>
      <c r="C1852" s="164" t="str">
        <f>IF(E1852="謝金",支出入力表!C1853,"")</f>
        <v/>
      </c>
      <c r="D1852" s="165" t="str">
        <f>IF(支出入力表!E1853="謝金","謝金","")</f>
        <v/>
      </c>
      <c r="E1852" s="165" t="str">
        <f>IF(支出入力表!F1853="謝金","謝金","")</f>
        <v/>
      </c>
      <c r="F1852" s="164" t="str">
        <f>IF(E1852="謝金",VLOOKUP(E1852,支出入力表!F1853:$M$2000,3,FALSE),"")</f>
        <v/>
      </c>
      <c r="G1852" s="164" t="str">
        <f>IF(E1852="謝金",VLOOKUP(E1852,支出入力表!F1853:$M$2000,4,FALSE),"")</f>
        <v/>
      </c>
      <c r="H1852" s="166" t="str">
        <f>IF(E1852="謝金",VLOOKUP(E1852,支出入力表!F1853:$M$2000,5,FALSE),"")</f>
        <v/>
      </c>
      <c r="I1852" s="167" t="str">
        <f>IF(E1852="謝金",VLOOKUP(E1852,支出入力表!F1853:$M$2000,6,FALSE),"")</f>
        <v/>
      </c>
      <c r="J1852" s="167" t="str">
        <f>IF(E1852="謝金",VLOOKUP(E1852,支出入力表!F1853:$M$2000,7,FALSE),"")</f>
        <v/>
      </c>
      <c r="K1852" s="168" t="str">
        <f>IF(E1852="謝金",VLOOKUP(E1852,支出入力表!F1853:$M$2000,8,FALSE),"")</f>
        <v/>
      </c>
    </row>
    <row r="1853" spans="2:11" x14ac:dyDescent="0.55000000000000004">
      <c r="B1853" s="178" t="str">
        <f>IF(E1853="謝金",支出入力表!A1854,"")</f>
        <v/>
      </c>
      <c r="C1853" s="164" t="str">
        <f>IF(E1853="謝金",支出入力表!C1854,"")</f>
        <v/>
      </c>
      <c r="D1853" s="165" t="str">
        <f>IF(支出入力表!E1854="謝金","謝金","")</f>
        <v/>
      </c>
      <c r="E1853" s="165" t="str">
        <f>IF(支出入力表!F1854="謝金","謝金","")</f>
        <v/>
      </c>
      <c r="F1853" s="164" t="str">
        <f>IF(E1853="謝金",VLOOKUP(E1853,支出入力表!F1854:$M$2000,3,FALSE),"")</f>
        <v/>
      </c>
      <c r="G1853" s="164" t="str">
        <f>IF(E1853="謝金",VLOOKUP(E1853,支出入力表!F1854:$M$2000,4,FALSE),"")</f>
        <v/>
      </c>
      <c r="H1853" s="166" t="str">
        <f>IF(E1853="謝金",VLOOKUP(E1853,支出入力表!F1854:$M$2000,5,FALSE),"")</f>
        <v/>
      </c>
      <c r="I1853" s="167" t="str">
        <f>IF(E1853="謝金",VLOOKUP(E1853,支出入力表!F1854:$M$2000,6,FALSE),"")</f>
        <v/>
      </c>
      <c r="J1853" s="167" t="str">
        <f>IF(E1853="謝金",VLOOKUP(E1853,支出入力表!F1854:$M$2000,7,FALSE),"")</f>
        <v/>
      </c>
      <c r="K1853" s="168" t="str">
        <f>IF(E1853="謝金",VLOOKUP(E1853,支出入力表!F1854:$M$2000,8,FALSE),"")</f>
        <v/>
      </c>
    </row>
    <row r="1854" spans="2:11" x14ac:dyDescent="0.55000000000000004">
      <c r="B1854" s="178" t="str">
        <f>IF(E1854="謝金",支出入力表!A1855,"")</f>
        <v/>
      </c>
      <c r="C1854" s="164" t="str">
        <f>IF(E1854="謝金",支出入力表!C1855,"")</f>
        <v/>
      </c>
      <c r="D1854" s="165" t="str">
        <f>IF(支出入力表!E1855="謝金","謝金","")</f>
        <v/>
      </c>
      <c r="E1854" s="165" t="str">
        <f>IF(支出入力表!F1855="謝金","謝金","")</f>
        <v/>
      </c>
      <c r="F1854" s="164" t="str">
        <f>IF(E1854="謝金",VLOOKUP(E1854,支出入力表!F1855:$M$2000,3,FALSE),"")</f>
        <v/>
      </c>
      <c r="G1854" s="164" t="str">
        <f>IF(E1854="謝金",VLOOKUP(E1854,支出入力表!F1855:$M$2000,4,FALSE),"")</f>
        <v/>
      </c>
      <c r="H1854" s="166" t="str">
        <f>IF(E1854="謝金",VLOOKUP(E1854,支出入力表!F1855:$M$2000,5,FALSE),"")</f>
        <v/>
      </c>
      <c r="I1854" s="167" t="str">
        <f>IF(E1854="謝金",VLOOKUP(E1854,支出入力表!F1855:$M$2000,6,FALSE),"")</f>
        <v/>
      </c>
      <c r="J1854" s="167" t="str">
        <f>IF(E1854="謝金",VLOOKUP(E1854,支出入力表!F1855:$M$2000,7,FALSE),"")</f>
        <v/>
      </c>
      <c r="K1854" s="168" t="str">
        <f>IF(E1854="謝金",VLOOKUP(E1854,支出入力表!F1855:$M$2000,8,FALSE),"")</f>
        <v/>
      </c>
    </row>
    <row r="1855" spans="2:11" x14ac:dyDescent="0.55000000000000004">
      <c r="B1855" s="178" t="str">
        <f>IF(E1855="謝金",支出入力表!A1856,"")</f>
        <v/>
      </c>
      <c r="C1855" s="164" t="str">
        <f>IF(E1855="謝金",支出入力表!C1856,"")</f>
        <v/>
      </c>
      <c r="D1855" s="165" t="str">
        <f>IF(支出入力表!E1856="謝金","謝金","")</f>
        <v/>
      </c>
      <c r="E1855" s="165" t="str">
        <f>IF(支出入力表!F1856="謝金","謝金","")</f>
        <v/>
      </c>
      <c r="F1855" s="164" t="str">
        <f>IF(E1855="謝金",VLOOKUP(E1855,支出入力表!F1856:$M$2000,3,FALSE),"")</f>
        <v/>
      </c>
      <c r="G1855" s="164" t="str">
        <f>IF(E1855="謝金",VLOOKUP(E1855,支出入力表!F1856:$M$2000,4,FALSE),"")</f>
        <v/>
      </c>
      <c r="H1855" s="166" t="str">
        <f>IF(E1855="謝金",VLOOKUP(E1855,支出入力表!F1856:$M$2000,5,FALSE),"")</f>
        <v/>
      </c>
      <c r="I1855" s="167" t="str">
        <f>IF(E1855="謝金",VLOOKUP(E1855,支出入力表!F1856:$M$2000,6,FALSE),"")</f>
        <v/>
      </c>
      <c r="J1855" s="167" t="str">
        <f>IF(E1855="謝金",VLOOKUP(E1855,支出入力表!F1856:$M$2000,7,FALSE),"")</f>
        <v/>
      </c>
      <c r="K1855" s="168" t="str">
        <f>IF(E1855="謝金",VLOOKUP(E1855,支出入力表!F1856:$M$2000,8,FALSE),"")</f>
        <v/>
      </c>
    </row>
    <row r="1856" spans="2:11" x14ac:dyDescent="0.55000000000000004">
      <c r="B1856" s="178" t="str">
        <f>IF(E1856="謝金",支出入力表!A1857,"")</f>
        <v/>
      </c>
      <c r="C1856" s="164" t="str">
        <f>IF(E1856="謝金",支出入力表!C1857,"")</f>
        <v/>
      </c>
      <c r="D1856" s="165" t="str">
        <f>IF(支出入力表!E1857="謝金","謝金","")</f>
        <v/>
      </c>
      <c r="E1856" s="165" t="str">
        <f>IF(支出入力表!F1857="謝金","謝金","")</f>
        <v/>
      </c>
      <c r="F1856" s="164" t="str">
        <f>IF(E1856="謝金",VLOOKUP(E1856,支出入力表!F1857:$M$2000,3,FALSE),"")</f>
        <v/>
      </c>
      <c r="G1856" s="164" t="str">
        <f>IF(E1856="謝金",VLOOKUP(E1856,支出入力表!F1857:$M$2000,4,FALSE),"")</f>
        <v/>
      </c>
      <c r="H1856" s="166" t="str">
        <f>IF(E1856="謝金",VLOOKUP(E1856,支出入力表!F1857:$M$2000,5,FALSE),"")</f>
        <v/>
      </c>
      <c r="I1856" s="167" t="str">
        <f>IF(E1856="謝金",VLOOKUP(E1856,支出入力表!F1857:$M$2000,6,FALSE),"")</f>
        <v/>
      </c>
      <c r="J1856" s="167" t="str">
        <f>IF(E1856="謝金",VLOOKUP(E1856,支出入力表!F1857:$M$2000,7,FALSE),"")</f>
        <v/>
      </c>
      <c r="K1856" s="168" t="str">
        <f>IF(E1856="謝金",VLOOKUP(E1856,支出入力表!F1857:$M$2000,8,FALSE),"")</f>
        <v/>
      </c>
    </row>
    <row r="1857" spans="2:11" x14ac:dyDescent="0.55000000000000004">
      <c r="B1857" s="178" t="str">
        <f>IF(E1857="謝金",支出入力表!A1858,"")</f>
        <v/>
      </c>
      <c r="C1857" s="164" t="str">
        <f>IF(E1857="謝金",支出入力表!C1858,"")</f>
        <v/>
      </c>
      <c r="D1857" s="165" t="str">
        <f>IF(支出入力表!E1858="謝金","謝金","")</f>
        <v/>
      </c>
      <c r="E1857" s="165" t="str">
        <f>IF(支出入力表!F1858="謝金","謝金","")</f>
        <v/>
      </c>
      <c r="F1857" s="164" t="str">
        <f>IF(E1857="謝金",VLOOKUP(E1857,支出入力表!F1858:$M$2000,3,FALSE),"")</f>
        <v/>
      </c>
      <c r="G1857" s="164" t="str">
        <f>IF(E1857="謝金",VLOOKUP(E1857,支出入力表!F1858:$M$2000,4,FALSE),"")</f>
        <v/>
      </c>
      <c r="H1857" s="166" t="str">
        <f>IF(E1857="謝金",VLOOKUP(E1857,支出入力表!F1858:$M$2000,5,FALSE),"")</f>
        <v/>
      </c>
      <c r="I1857" s="167" t="str">
        <f>IF(E1857="謝金",VLOOKUP(E1857,支出入力表!F1858:$M$2000,6,FALSE),"")</f>
        <v/>
      </c>
      <c r="J1857" s="167" t="str">
        <f>IF(E1857="謝金",VLOOKUP(E1857,支出入力表!F1858:$M$2000,7,FALSE),"")</f>
        <v/>
      </c>
      <c r="K1857" s="168" t="str">
        <f>IF(E1857="謝金",VLOOKUP(E1857,支出入力表!F1858:$M$2000,8,FALSE),"")</f>
        <v/>
      </c>
    </row>
    <row r="1858" spans="2:11" x14ac:dyDescent="0.55000000000000004">
      <c r="B1858" s="178" t="str">
        <f>IF(E1858="謝金",支出入力表!A1859,"")</f>
        <v/>
      </c>
      <c r="C1858" s="164" t="str">
        <f>IF(E1858="謝金",支出入力表!C1859,"")</f>
        <v/>
      </c>
      <c r="D1858" s="165" t="str">
        <f>IF(支出入力表!E1859="謝金","謝金","")</f>
        <v/>
      </c>
      <c r="E1858" s="165" t="str">
        <f>IF(支出入力表!F1859="謝金","謝金","")</f>
        <v/>
      </c>
      <c r="F1858" s="164" t="str">
        <f>IF(E1858="謝金",VLOOKUP(E1858,支出入力表!F1859:$M$2000,3,FALSE),"")</f>
        <v/>
      </c>
      <c r="G1858" s="164" t="str">
        <f>IF(E1858="謝金",VLOOKUP(E1858,支出入力表!F1859:$M$2000,4,FALSE),"")</f>
        <v/>
      </c>
      <c r="H1858" s="166" t="str">
        <f>IF(E1858="謝金",VLOOKUP(E1858,支出入力表!F1859:$M$2000,5,FALSE),"")</f>
        <v/>
      </c>
      <c r="I1858" s="167" t="str">
        <f>IF(E1858="謝金",VLOOKUP(E1858,支出入力表!F1859:$M$2000,6,FALSE),"")</f>
        <v/>
      </c>
      <c r="J1858" s="167" t="str">
        <f>IF(E1858="謝金",VLOOKUP(E1858,支出入力表!F1859:$M$2000,7,FALSE),"")</f>
        <v/>
      </c>
      <c r="K1858" s="168" t="str">
        <f>IF(E1858="謝金",VLOOKUP(E1858,支出入力表!F1859:$M$2000,8,FALSE),"")</f>
        <v/>
      </c>
    </row>
    <row r="1859" spans="2:11" x14ac:dyDescent="0.55000000000000004">
      <c r="B1859" s="178" t="str">
        <f>IF(E1859="謝金",支出入力表!A1860,"")</f>
        <v/>
      </c>
      <c r="C1859" s="164" t="str">
        <f>IF(E1859="謝金",支出入力表!C1860,"")</f>
        <v/>
      </c>
      <c r="D1859" s="165" t="str">
        <f>IF(支出入力表!E1860="謝金","謝金","")</f>
        <v/>
      </c>
      <c r="E1859" s="165" t="str">
        <f>IF(支出入力表!F1860="謝金","謝金","")</f>
        <v/>
      </c>
      <c r="F1859" s="164" t="str">
        <f>IF(E1859="謝金",VLOOKUP(E1859,支出入力表!F1860:$M$2000,3,FALSE),"")</f>
        <v/>
      </c>
      <c r="G1859" s="164" t="str">
        <f>IF(E1859="謝金",VLOOKUP(E1859,支出入力表!F1860:$M$2000,4,FALSE),"")</f>
        <v/>
      </c>
      <c r="H1859" s="166" t="str">
        <f>IF(E1859="謝金",VLOOKUP(E1859,支出入力表!F1860:$M$2000,5,FALSE),"")</f>
        <v/>
      </c>
      <c r="I1859" s="167" t="str">
        <f>IF(E1859="謝金",VLOOKUP(E1859,支出入力表!F1860:$M$2000,6,FALSE),"")</f>
        <v/>
      </c>
      <c r="J1859" s="167" t="str">
        <f>IF(E1859="謝金",VLOOKUP(E1859,支出入力表!F1860:$M$2000,7,FALSE),"")</f>
        <v/>
      </c>
      <c r="K1859" s="168" t="str">
        <f>IF(E1859="謝金",VLOOKUP(E1859,支出入力表!F1860:$M$2000,8,FALSE),"")</f>
        <v/>
      </c>
    </row>
    <row r="1860" spans="2:11" x14ac:dyDescent="0.55000000000000004">
      <c r="B1860" s="178" t="str">
        <f>IF(E1860="謝金",支出入力表!A1861,"")</f>
        <v/>
      </c>
      <c r="C1860" s="164" t="str">
        <f>IF(E1860="謝金",支出入力表!C1861,"")</f>
        <v/>
      </c>
      <c r="D1860" s="165" t="str">
        <f>IF(支出入力表!E1861="謝金","謝金","")</f>
        <v/>
      </c>
      <c r="E1860" s="165" t="str">
        <f>IF(支出入力表!F1861="謝金","謝金","")</f>
        <v/>
      </c>
      <c r="F1860" s="164" t="str">
        <f>IF(E1860="謝金",VLOOKUP(E1860,支出入力表!F1861:$M$2000,3,FALSE),"")</f>
        <v/>
      </c>
      <c r="G1860" s="164" t="str">
        <f>IF(E1860="謝金",VLOOKUP(E1860,支出入力表!F1861:$M$2000,4,FALSE),"")</f>
        <v/>
      </c>
      <c r="H1860" s="166" t="str">
        <f>IF(E1860="謝金",VLOOKUP(E1860,支出入力表!F1861:$M$2000,5,FALSE),"")</f>
        <v/>
      </c>
      <c r="I1860" s="167" t="str">
        <f>IF(E1860="謝金",VLOOKUP(E1860,支出入力表!F1861:$M$2000,6,FALSE),"")</f>
        <v/>
      </c>
      <c r="J1860" s="167" t="str">
        <f>IF(E1860="謝金",VLOOKUP(E1860,支出入力表!F1861:$M$2000,7,FALSE),"")</f>
        <v/>
      </c>
      <c r="K1860" s="168" t="str">
        <f>IF(E1860="謝金",VLOOKUP(E1860,支出入力表!F1861:$M$2000,8,FALSE),"")</f>
        <v/>
      </c>
    </row>
    <row r="1861" spans="2:11" x14ac:dyDescent="0.55000000000000004">
      <c r="B1861" s="178" t="str">
        <f>IF(E1861="謝金",支出入力表!A1862,"")</f>
        <v/>
      </c>
      <c r="C1861" s="164" t="str">
        <f>IF(E1861="謝金",支出入力表!C1862,"")</f>
        <v/>
      </c>
      <c r="D1861" s="165" t="str">
        <f>IF(支出入力表!E1862="謝金","謝金","")</f>
        <v/>
      </c>
      <c r="E1861" s="165" t="str">
        <f>IF(支出入力表!F1862="謝金","謝金","")</f>
        <v/>
      </c>
      <c r="F1861" s="164" t="str">
        <f>IF(E1861="謝金",VLOOKUP(E1861,支出入力表!F1862:$M$2000,3,FALSE),"")</f>
        <v/>
      </c>
      <c r="G1861" s="164" t="str">
        <f>IF(E1861="謝金",VLOOKUP(E1861,支出入力表!F1862:$M$2000,4,FALSE),"")</f>
        <v/>
      </c>
      <c r="H1861" s="166" t="str">
        <f>IF(E1861="謝金",VLOOKUP(E1861,支出入力表!F1862:$M$2000,5,FALSE),"")</f>
        <v/>
      </c>
      <c r="I1861" s="167" t="str">
        <f>IF(E1861="謝金",VLOOKUP(E1861,支出入力表!F1862:$M$2000,6,FALSE),"")</f>
        <v/>
      </c>
      <c r="J1861" s="167" t="str">
        <f>IF(E1861="謝金",VLOOKUP(E1861,支出入力表!F1862:$M$2000,7,FALSE),"")</f>
        <v/>
      </c>
      <c r="K1861" s="168" t="str">
        <f>IF(E1861="謝金",VLOOKUP(E1861,支出入力表!F1862:$M$2000,8,FALSE),"")</f>
        <v/>
      </c>
    </row>
    <row r="1862" spans="2:11" x14ac:dyDescent="0.55000000000000004">
      <c r="B1862" s="178" t="str">
        <f>IF(E1862="謝金",支出入力表!A1863,"")</f>
        <v/>
      </c>
      <c r="C1862" s="164" t="str">
        <f>IF(E1862="謝金",支出入力表!C1863,"")</f>
        <v/>
      </c>
      <c r="D1862" s="165" t="str">
        <f>IF(支出入力表!E1863="謝金","謝金","")</f>
        <v/>
      </c>
      <c r="E1862" s="165" t="str">
        <f>IF(支出入力表!F1863="謝金","謝金","")</f>
        <v/>
      </c>
      <c r="F1862" s="164" t="str">
        <f>IF(E1862="謝金",VLOOKUP(E1862,支出入力表!F1863:$M$2000,3,FALSE),"")</f>
        <v/>
      </c>
      <c r="G1862" s="164" t="str">
        <f>IF(E1862="謝金",VLOOKUP(E1862,支出入力表!F1863:$M$2000,4,FALSE),"")</f>
        <v/>
      </c>
      <c r="H1862" s="166" t="str">
        <f>IF(E1862="謝金",VLOOKUP(E1862,支出入力表!F1863:$M$2000,5,FALSE),"")</f>
        <v/>
      </c>
      <c r="I1862" s="167" t="str">
        <f>IF(E1862="謝金",VLOOKUP(E1862,支出入力表!F1863:$M$2000,6,FALSE),"")</f>
        <v/>
      </c>
      <c r="J1862" s="167" t="str">
        <f>IF(E1862="謝金",VLOOKUP(E1862,支出入力表!F1863:$M$2000,7,FALSE),"")</f>
        <v/>
      </c>
      <c r="K1862" s="168" t="str">
        <f>IF(E1862="謝金",VLOOKUP(E1862,支出入力表!F1863:$M$2000,8,FALSE),"")</f>
        <v/>
      </c>
    </row>
    <row r="1863" spans="2:11" x14ac:dyDescent="0.55000000000000004">
      <c r="B1863" s="178" t="str">
        <f>IF(E1863="謝金",支出入力表!A1864,"")</f>
        <v/>
      </c>
      <c r="C1863" s="164" t="str">
        <f>IF(E1863="謝金",支出入力表!C1864,"")</f>
        <v/>
      </c>
      <c r="D1863" s="165" t="str">
        <f>IF(支出入力表!E1864="謝金","謝金","")</f>
        <v/>
      </c>
      <c r="E1863" s="165" t="str">
        <f>IF(支出入力表!F1864="謝金","謝金","")</f>
        <v/>
      </c>
      <c r="F1863" s="164" t="str">
        <f>IF(E1863="謝金",VLOOKUP(E1863,支出入力表!F1864:$M$2000,3,FALSE),"")</f>
        <v/>
      </c>
      <c r="G1863" s="164" t="str">
        <f>IF(E1863="謝金",VLOOKUP(E1863,支出入力表!F1864:$M$2000,4,FALSE),"")</f>
        <v/>
      </c>
      <c r="H1863" s="166" t="str">
        <f>IF(E1863="謝金",VLOOKUP(E1863,支出入力表!F1864:$M$2000,5,FALSE),"")</f>
        <v/>
      </c>
      <c r="I1863" s="167" t="str">
        <f>IF(E1863="謝金",VLOOKUP(E1863,支出入力表!F1864:$M$2000,6,FALSE),"")</f>
        <v/>
      </c>
      <c r="J1863" s="167" t="str">
        <f>IF(E1863="謝金",VLOOKUP(E1863,支出入力表!F1864:$M$2000,7,FALSE),"")</f>
        <v/>
      </c>
      <c r="K1863" s="168" t="str">
        <f>IF(E1863="謝金",VLOOKUP(E1863,支出入力表!F1864:$M$2000,8,FALSE),"")</f>
        <v/>
      </c>
    </row>
    <row r="1864" spans="2:11" x14ac:dyDescent="0.55000000000000004">
      <c r="B1864" s="178" t="str">
        <f>IF(E1864="謝金",支出入力表!A1865,"")</f>
        <v/>
      </c>
      <c r="C1864" s="164" t="str">
        <f>IF(E1864="謝金",支出入力表!C1865,"")</f>
        <v/>
      </c>
      <c r="D1864" s="165" t="str">
        <f>IF(支出入力表!E1865="謝金","謝金","")</f>
        <v/>
      </c>
      <c r="E1864" s="165" t="str">
        <f>IF(支出入力表!F1865="謝金","謝金","")</f>
        <v/>
      </c>
      <c r="F1864" s="164" t="str">
        <f>IF(E1864="謝金",VLOOKUP(E1864,支出入力表!F1865:$M$2000,3,FALSE),"")</f>
        <v/>
      </c>
      <c r="G1864" s="164" t="str">
        <f>IF(E1864="謝金",VLOOKUP(E1864,支出入力表!F1865:$M$2000,4,FALSE),"")</f>
        <v/>
      </c>
      <c r="H1864" s="166" t="str">
        <f>IF(E1864="謝金",VLOOKUP(E1864,支出入力表!F1865:$M$2000,5,FALSE),"")</f>
        <v/>
      </c>
      <c r="I1864" s="167" t="str">
        <f>IF(E1864="謝金",VLOOKUP(E1864,支出入力表!F1865:$M$2000,6,FALSE),"")</f>
        <v/>
      </c>
      <c r="J1864" s="167" t="str">
        <f>IF(E1864="謝金",VLOOKUP(E1864,支出入力表!F1865:$M$2000,7,FALSE),"")</f>
        <v/>
      </c>
      <c r="K1864" s="168" t="str">
        <f>IF(E1864="謝金",VLOOKUP(E1864,支出入力表!F1865:$M$2000,8,FALSE),"")</f>
        <v/>
      </c>
    </row>
    <row r="1865" spans="2:11" x14ac:dyDescent="0.55000000000000004">
      <c r="B1865" s="178" t="str">
        <f>IF(E1865="謝金",支出入力表!A1866,"")</f>
        <v/>
      </c>
      <c r="C1865" s="164" t="str">
        <f>IF(E1865="謝金",支出入力表!C1866,"")</f>
        <v/>
      </c>
      <c r="D1865" s="165" t="str">
        <f>IF(支出入力表!E1866="謝金","謝金","")</f>
        <v/>
      </c>
      <c r="E1865" s="165" t="str">
        <f>IF(支出入力表!F1866="謝金","謝金","")</f>
        <v/>
      </c>
      <c r="F1865" s="164" t="str">
        <f>IF(E1865="謝金",VLOOKUP(E1865,支出入力表!F1866:$M$2000,3,FALSE),"")</f>
        <v/>
      </c>
      <c r="G1865" s="164" t="str">
        <f>IF(E1865="謝金",VLOOKUP(E1865,支出入力表!F1866:$M$2000,4,FALSE),"")</f>
        <v/>
      </c>
      <c r="H1865" s="166" t="str">
        <f>IF(E1865="謝金",VLOOKUP(E1865,支出入力表!F1866:$M$2000,5,FALSE),"")</f>
        <v/>
      </c>
      <c r="I1865" s="167" t="str">
        <f>IF(E1865="謝金",VLOOKUP(E1865,支出入力表!F1866:$M$2000,6,FALSE),"")</f>
        <v/>
      </c>
      <c r="J1865" s="167" t="str">
        <f>IF(E1865="謝金",VLOOKUP(E1865,支出入力表!F1866:$M$2000,7,FALSE),"")</f>
        <v/>
      </c>
      <c r="K1865" s="168" t="str">
        <f>IF(E1865="謝金",VLOOKUP(E1865,支出入力表!F1866:$M$2000,8,FALSE),"")</f>
        <v/>
      </c>
    </row>
    <row r="1866" spans="2:11" x14ac:dyDescent="0.55000000000000004">
      <c r="B1866" s="178" t="str">
        <f>IF(E1866="謝金",支出入力表!A1867,"")</f>
        <v/>
      </c>
      <c r="C1866" s="164" t="str">
        <f>IF(E1866="謝金",支出入力表!C1867,"")</f>
        <v/>
      </c>
      <c r="D1866" s="165" t="str">
        <f>IF(支出入力表!E1867="謝金","謝金","")</f>
        <v/>
      </c>
      <c r="E1866" s="165" t="str">
        <f>IF(支出入力表!F1867="謝金","謝金","")</f>
        <v/>
      </c>
      <c r="F1866" s="164" t="str">
        <f>IF(E1866="謝金",VLOOKUP(E1866,支出入力表!F1867:$M$2000,3,FALSE),"")</f>
        <v/>
      </c>
      <c r="G1866" s="164" t="str">
        <f>IF(E1866="謝金",VLOOKUP(E1866,支出入力表!F1867:$M$2000,4,FALSE),"")</f>
        <v/>
      </c>
      <c r="H1866" s="166" t="str">
        <f>IF(E1866="謝金",VLOOKUP(E1866,支出入力表!F1867:$M$2000,5,FALSE),"")</f>
        <v/>
      </c>
      <c r="I1866" s="167" t="str">
        <f>IF(E1866="謝金",VLOOKUP(E1866,支出入力表!F1867:$M$2000,6,FALSE),"")</f>
        <v/>
      </c>
      <c r="J1866" s="167" t="str">
        <f>IF(E1866="謝金",VLOOKUP(E1866,支出入力表!F1867:$M$2000,7,FALSE),"")</f>
        <v/>
      </c>
      <c r="K1866" s="168" t="str">
        <f>IF(E1866="謝金",VLOOKUP(E1866,支出入力表!F1867:$M$2000,8,FALSE),"")</f>
        <v/>
      </c>
    </row>
    <row r="1867" spans="2:11" x14ac:dyDescent="0.55000000000000004">
      <c r="B1867" s="178" t="str">
        <f>IF(E1867="謝金",支出入力表!A1868,"")</f>
        <v/>
      </c>
      <c r="C1867" s="164" t="str">
        <f>IF(E1867="謝金",支出入力表!C1868,"")</f>
        <v/>
      </c>
      <c r="D1867" s="165" t="str">
        <f>IF(支出入力表!E1868="謝金","謝金","")</f>
        <v/>
      </c>
      <c r="E1867" s="165" t="str">
        <f>IF(支出入力表!F1868="謝金","謝金","")</f>
        <v/>
      </c>
      <c r="F1867" s="164" t="str">
        <f>IF(E1867="謝金",VLOOKUP(E1867,支出入力表!F1868:$M$2000,3,FALSE),"")</f>
        <v/>
      </c>
      <c r="G1867" s="164" t="str">
        <f>IF(E1867="謝金",VLOOKUP(E1867,支出入力表!F1868:$M$2000,4,FALSE),"")</f>
        <v/>
      </c>
      <c r="H1867" s="166" t="str">
        <f>IF(E1867="謝金",VLOOKUP(E1867,支出入力表!F1868:$M$2000,5,FALSE),"")</f>
        <v/>
      </c>
      <c r="I1867" s="167" t="str">
        <f>IF(E1867="謝金",VLOOKUP(E1867,支出入力表!F1868:$M$2000,6,FALSE),"")</f>
        <v/>
      </c>
      <c r="J1867" s="167" t="str">
        <f>IF(E1867="謝金",VLOOKUP(E1867,支出入力表!F1868:$M$2000,7,FALSE),"")</f>
        <v/>
      </c>
      <c r="K1867" s="168" t="str">
        <f>IF(E1867="謝金",VLOOKUP(E1867,支出入力表!F1868:$M$2000,8,FALSE),"")</f>
        <v/>
      </c>
    </row>
    <row r="1868" spans="2:11" x14ac:dyDescent="0.55000000000000004">
      <c r="B1868" s="178" t="str">
        <f>IF(E1868="謝金",支出入力表!A1869,"")</f>
        <v/>
      </c>
      <c r="C1868" s="164" t="str">
        <f>IF(E1868="謝金",支出入力表!C1869,"")</f>
        <v/>
      </c>
      <c r="D1868" s="165" t="str">
        <f>IF(支出入力表!E1869="謝金","謝金","")</f>
        <v/>
      </c>
      <c r="E1868" s="165" t="str">
        <f>IF(支出入力表!F1869="謝金","謝金","")</f>
        <v/>
      </c>
      <c r="F1868" s="164" t="str">
        <f>IF(E1868="謝金",VLOOKUP(E1868,支出入力表!F1869:$M$2000,3,FALSE),"")</f>
        <v/>
      </c>
      <c r="G1868" s="164" t="str">
        <f>IF(E1868="謝金",VLOOKUP(E1868,支出入力表!F1869:$M$2000,4,FALSE),"")</f>
        <v/>
      </c>
      <c r="H1868" s="166" t="str">
        <f>IF(E1868="謝金",VLOOKUP(E1868,支出入力表!F1869:$M$2000,5,FALSE),"")</f>
        <v/>
      </c>
      <c r="I1868" s="167" t="str">
        <f>IF(E1868="謝金",VLOOKUP(E1868,支出入力表!F1869:$M$2000,6,FALSE),"")</f>
        <v/>
      </c>
      <c r="J1868" s="167" t="str">
        <f>IF(E1868="謝金",VLOOKUP(E1868,支出入力表!F1869:$M$2000,7,FALSE),"")</f>
        <v/>
      </c>
      <c r="K1868" s="168" t="str">
        <f>IF(E1868="謝金",VLOOKUP(E1868,支出入力表!F1869:$M$2000,8,FALSE),"")</f>
        <v/>
      </c>
    </row>
    <row r="1869" spans="2:11" x14ac:dyDescent="0.55000000000000004">
      <c r="B1869" s="178" t="str">
        <f>IF(E1869="謝金",支出入力表!A1870,"")</f>
        <v/>
      </c>
      <c r="C1869" s="164" t="str">
        <f>IF(E1869="謝金",支出入力表!C1870,"")</f>
        <v/>
      </c>
      <c r="D1869" s="165" t="str">
        <f>IF(支出入力表!E1870="謝金","謝金","")</f>
        <v/>
      </c>
      <c r="E1869" s="165" t="str">
        <f>IF(支出入力表!F1870="謝金","謝金","")</f>
        <v/>
      </c>
      <c r="F1869" s="164" t="str">
        <f>IF(E1869="謝金",VLOOKUP(E1869,支出入力表!F1870:$M$2000,3,FALSE),"")</f>
        <v/>
      </c>
      <c r="G1869" s="164" t="str">
        <f>IF(E1869="謝金",VLOOKUP(E1869,支出入力表!F1870:$M$2000,4,FALSE),"")</f>
        <v/>
      </c>
      <c r="H1869" s="166" t="str">
        <f>IF(E1869="謝金",VLOOKUP(E1869,支出入力表!F1870:$M$2000,5,FALSE),"")</f>
        <v/>
      </c>
      <c r="I1869" s="167" t="str">
        <f>IF(E1869="謝金",VLOOKUP(E1869,支出入力表!F1870:$M$2000,6,FALSE),"")</f>
        <v/>
      </c>
      <c r="J1869" s="167" t="str">
        <f>IF(E1869="謝金",VLOOKUP(E1869,支出入力表!F1870:$M$2000,7,FALSE),"")</f>
        <v/>
      </c>
      <c r="K1869" s="168" t="str">
        <f>IF(E1869="謝金",VLOOKUP(E1869,支出入力表!F1870:$M$2000,8,FALSE),"")</f>
        <v/>
      </c>
    </row>
    <row r="1870" spans="2:11" x14ac:dyDescent="0.55000000000000004">
      <c r="B1870" s="178" t="str">
        <f>IF(E1870="謝金",支出入力表!A1871,"")</f>
        <v/>
      </c>
      <c r="C1870" s="164" t="str">
        <f>IF(E1870="謝金",支出入力表!C1871,"")</f>
        <v/>
      </c>
      <c r="D1870" s="165" t="str">
        <f>IF(支出入力表!E1871="謝金","謝金","")</f>
        <v/>
      </c>
      <c r="E1870" s="165" t="str">
        <f>IF(支出入力表!F1871="謝金","謝金","")</f>
        <v/>
      </c>
      <c r="F1870" s="164" t="str">
        <f>IF(E1870="謝金",VLOOKUP(E1870,支出入力表!F1871:$M$2000,3,FALSE),"")</f>
        <v/>
      </c>
      <c r="G1870" s="164" t="str">
        <f>IF(E1870="謝金",VLOOKUP(E1870,支出入力表!F1871:$M$2000,4,FALSE),"")</f>
        <v/>
      </c>
      <c r="H1870" s="166" t="str">
        <f>IF(E1870="謝金",VLOOKUP(E1870,支出入力表!F1871:$M$2000,5,FALSE),"")</f>
        <v/>
      </c>
      <c r="I1870" s="167" t="str">
        <f>IF(E1870="謝金",VLOOKUP(E1870,支出入力表!F1871:$M$2000,6,FALSE),"")</f>
        <v/>
      </c>
      <c r="J1870" s="167" t="str">
        <f>IF(E1870="謝金",VLOOKUP(E1870,支出入力表!F1871:$M$2000,7,FALSE),"")</f>
        <v/>
      </c>
      <c r="K1870" s="168" t="str">
        <f>IF(E1870="謝金",VLOOKUP(E1870,支出入力表!F1871:$M$2000,8,FALSE),"")</f>
        <v/>
      </c>
    </row>
    <row r="1871" spans="2:11" x14ac:dyDescent="0.55000000000000004">
      <c r="B1871" s="178" t="str">
        <f>IF(E1871="謝金",支出入力表!A1872,"")</f>
        <v/>
      </c>
      <c r="C1871" s="164" t="str">
        <f>IF(E1871="謝金",支出入力表!C1872,"")</f>
        <v/>
      </c>
      <c r="D1871" s="165" t="str">
        <f>IF(支出入力表!E1872="謝金","謝金","")</f>
        <v/>
      </c>
      <c r="E1871" s="165" t="str">
        <f>IF(支出入力表!F1872="謝金","謝金","")</f>
        <v/>
      </c>
      <c r="F1871" s="164" t="str">
        <f>IF(E1871="謝金",VLOOKUP(E1871,支出入力表!F1872:$M$2000,3,FALSE),"")</f>
        <v/>
      </c>
      <c r="G1871" s="164" t="str">
        <f>IF(E1871="謝金",VLOOKUP(E1871,支出入力表!F1872:$M$2000,4,FALSE),"")</f>
        <v/>
      </c>
      <c r="H1871" s="166" t="str">
        <f>IF(E1871="謝金",VLOOKUP(E1871,支出入力表!F1872:$M$2000,5,FALSE),"")</f>
        <v/>
      </c>
      <c r="I1871" s="167" t="str">
        <f>IF(E1871="謝金",VLOOKUP(E1871,支出入力表!F1872:$M$2000,6,FALSE),"")</f>
        <v/>
      </c>
      <c r="J1871" s="167" t="str">
        <f>IF(E1871="謝金",VLOOKUP(E1871,支出入力表!F1872:$M$2000,7,FALSE),"")</f>
        <v/>
      </c>
      <c r="K1871" s="168" t="str">
        <f>IF(E1871="謝金",VLOOKUP(E1871,支出入力表!F1872:$M$2000,8,FALSE),"")</f>
        <v/>
      </c>
    </row>
    <row r="1872" spans="2:11" x14ac:dyDescent="0.55000000000000004">
      <c r="B1872" s="178" t="str">
        <f>IF(E1872="謝金",支出入力表!A1873,"")</f>
        <v/>
      </c>
      <c r="C1872" s="164" t="str">
        <f>IF(E1872="謝金",支出入力表!C1873,"")</f>
        <v/>
      </c>
      <c r="D1872" s="165" t="str">
        <f>IF(支出入力表!E1873="謝金","謝金","")</f>
        <v/>
      </c>
      <c r="E1872" s="165" t="str">
        <f>IF(支出入力表!F1873="謝金","謝金","")</f>
        <v/>
      </c>
      <c r="F1872" s="164" t="str">
        <f>IF(E1872="謝金",VLOOKUP(E1872,支出入力表!F1873:$M$2000,3,FALSE),"")</f>
        <v/>
      </c>
      <c r="G1872" s="164" t="str">
        <f>IF(E1872="謝金",VLOOKUP(E1872,支出入力表!F1873:$M$2000,4,FALSE),"")</f>
        <v/>
      </c>
      <c r="H1872" s="166" t="str">
        <f>IF(E1872="謝金",VLOOKUP(E1872,支出入力表!F1873:$M$2000,5,FALSE),"")</f>
        <v/>
      </c>
      <c r="I1872" s="167" t="str">
        <f>IF(E1872="謝金",VLOOKUP(E1872,支出入力表!F1873:$M$2000,6,FALSE),"")</f>
        <v/>
      </c>
      <c r="J1872" s="167" t="str">
        <f>IF(E1872="謝金",VLOOKUP(E1872,支出入力表!F1873:$M$2000,7,FALSE),"")</f>
        <v/>
      </c>
      <c r="K1872" s="168" t="str">
        <f>IF(E1872="謝金",VLOOKUP(E1872,支出入力表!F1873:$M$2000,8,FALSE),"")</f>
        <v/>
      </c>
    </row>
    <row r="1873" spans="2:11" x14ac:dyDescent="0.55000000000000004">
      <c r="B1873" s="178" t="str">
        <f>IF(E1873="謝金",支出入力表!A1874,"")</f>
        <v/>
      </c>
      <c r="C1873" s="164" t="str">
        <f>IF(E1873="謝金",支出入力表!C1874,"")</f>
        <v/>
      </c>
      <c r="D1873" s="165" t="str">
        <f>IF(支出入力表!E1874="謝金","謝金","")</f>
        <v/>
      </c>
      <c r="E1873" s="165" t="str">
        <f>IF(支出入力表!F1874="謝金","謝金","")</f>
        <v/>
      </c>
      <c r="F1873" s="164" t="str">
        <f>IF(E1873="謝金",VLOOKUP(E1873,支出入力表!F1874:$M$2000,3,FALSE),"")</f>
        <v/>
      </c>
      <c r="G1873" s="164" t="str">
        <f>IF(E1873="謝金",VLOOKUP(E1873,支出入力表!F1874:$M$2000,4,FALSE),"")</f>
        <v/>
      </c>
      <c r="H1873" s="166" t="str">
        <f>IF(E1873="謝金",VLOOKUP(E1873,支出入力表!F1874:$M$2000,5,FALSE),"")</f>
        <v/>
      </c>
      <c r="I1873" s="167" t="str">
        <f>IF(E1873="謝金",VLOOKUP(E1873,支出入力表!F1874:$M$2000,6,FALSE),"")</f>
        <v/>
      </c>
      <c r="J1873" s="167" t="str">
        <f>IF(E1873="謝金",VLOOKUP(E1873,支出入力表!F1874:$M$2000,7,FALSE),"")</f>
        <v/>
      </c>
      <c r="K1873" s="168" t="str">
        <f>IF(E1873="謝金",VLOOKUP(E1873,支出入力表!F1874:$M$2000,8,FALSE),"")</f>
        <v/>
      </c>
    </row>
    <row r="1874" spans="2:11" x14ac:dyDescent="0.55000000000000004">
      <c r="B1874" s="178" t="str">
        <f>IF(E1874="謝金",支出入力表!A1875,"")</f>
        <v/>
      </c>
      <c r="C1874" s="164" t="str">
        <f>IF(E1874="謝金",支出入力表!C1875,"")</f>
        <v/>
      </c>
      <c r="D1874" s="165" t="str">
        <f>IF(支出入力表!E1875="謝金","謝金","")</f>
        <v/>
      </c>
      <c r="E1874" s="165" t="str">
        <f>IF(支出入力表!F1875="謝金","謝金","")</f>
        <v/>
      </c>
      <c r="F1874" s="164" t="str">
        <f>IF(E1874="謝金",VLOOKUP(E1874,支出入力表!F1875:$M$2000,3,FALSE),"")</f>
        <v/>
      </c>
      <c r="G1874" s="164" t="str">
        <f>IF(E1874="謝金",VLOOKUP(E1874,支出入力表!F1875:$M$2000,4,FALSE),"")</f>
        <v/>
      </c>
      <c r="H1874" s="166" t="str">
        <f>IF(E1874="謝金",VLOOKUP(E1874,支出入力表!F1875:$M$2000,5,FALSE),"")</f>
        <v/>
      </c>
      <c r="I1874" s="167" t="str">
        <f>IF(E1874="謝金",VLOOKUP(E1874,支出入力表!F1875:$M$2000,6,FALSE),"")</f>
        <v/>
      </c>
      <c r="J1874" s="167" t="str">
        <f>IF(E1874="謝金",VLOOKUP(E1874,支出入力表!F1875:$M$2000,7,FALSE),"")</f>
        <v/>
      </c>
      <c r="K1874" s="168" t="str">
        <f>IF(E1874="謝金",VLOOKUP(E1874,支出入力表!F1875:$M$2000,8,FALSE),"")</f>
        <v/>
      </c>
    </row>
    <row r="1875" spans="2:11" x14ac:dyDescent="0.55000000000000004">
      <c r="B1875" s="178" t="str">
        <f>IF(E1875="謝金",支出入力表!A1876,"")</f>
        <v/>
      </c>
      <c r="C1875" s="164" t="str">
        <f>IF(E1875="謝金",支出入力表!C1876,"")</f>
        <v/>
      </c>
      <c r="D1875" s="165" t="str">
        <f>IF(支出入力表!E1876="謝金","謝金","")</f>
        <v/>
      </c>
      <c r="E1875" s="165" t="str">
        <f>IF(支出入力表!F1876="謝金","謝金","")</f>
        <v/>
      </c>
      <c r="F1875" s="164" t="str">
        <f>IF(E1875="謝金",VLOOKUP(E1875,支出入力表!F1876:$M$2000,3,FALSE),"")</f>
        <v/>
      </c>
      <c r="G1875" s="164" t="str">
        <f>IF(E1875="謝金",VLOOKUP(E1875,支出入力表!F1876:$M$2000,4,FALSE),"")</f>
        <v/>
      </c>
      <c r="H1875" s="166" t="str">
        <f>IF(E1875="謝金",VLOOKUP(E1875,支出入力表!F1876:$M$2000,5,FALSE),"")</f>
        <v/>
      </c>
      <c r="I1875" s="167" t="str">
        <f>IF(E1875="謝金",VLOOKUP(E1875,支出入力表!F1876:$M$2000,6,FALSE),"")</f>
        <v/>
      </c>
      <c r="J1875" s="167" t="str">
        <f>IF(E1875="謝金",VLOOKUP(E1875,支出入力表!F1876:$M$2000,7,FALSE),"")</f>
        <v/>
      </c>
      <c r="K1875" s="168" t="str">
        <f>IF(E1875="謝金",VLOOKUP(E1875,支出入力表!F1876:$M$2000,8,FALSE),"")</f>
        <v/>
      </c>
    </row>
    <row r="1876" spans="2:11" x14ac:dyDescent="0.55000000000000004">
      <c r="B1876" s="178" t="str">
        <f>IF(E1876="謝金",支出入力表!A1877,"")</f>
        <v/>
      </c>
      <c r="C1876" s="164" t="str">
        <f>IF(E1876="謝金",支出入力表!C1877,"")</f>
        <v/>
      </c>
      <c r="D1876" s="165" t="str">
        <f>IF(支出入力表!E1877="謝金","謝金","")</f>
        <v/>
      </c>
      <c r="E1876" s="165" t="str">
        <f>IF(支出入力表!F1877="謝金","謝金","")</f>
        <v/>
      </c>
      <c r="F1876" s="164" t="str">
        <f>IF(E1876="謝金",VLOOKUP(E1876,支出入力表!F1877:$M$2000,3,FALSE),"")</f>
        <v/>
      </c>
      <c r="G1876" s="164" t="str">
        <f>IF(E1876="謝金",VLOOKUP(E1876,支出入力表!F1877:$M$2000,4,FALSE),"")</f>
        <v/>
      </c>
      <c r="H1876" s="166" t="str">
        <f>IF(E1876="謝金",VLOOKUP(E1876,支出入力表!F1877:$M$2000,5,FALSE),"")</f>
        <v/>
      </c>
      <c r="I1876" s="167" t="str">
        <f>IF(E1876="謝金",VLOOKUP(E1876,支出入力表!F1877:$M$2000,6,FALSE),"")</f>
        <v/>
      </c>
      <c r="J1876" s="167" t="str">
        <f>IF(E1876="謝金",VLOOKUP(E1876,支出入力表!F1877:$M$2000,7,FALSE),"")</f>
        <v/>
      </c>
      <c r="K1876" s="168" t="str">
        <f>IF(E1876="謝金",VLOOKUP(E1876,支出入力表!F1877:$M$2000,8,FALSE),"")</f>
        <v/>
      </c>
    </row>
    <row r="1877" spans="2:11" x14ac:dyDescent="0.55000000000000004">
      <c r="B1877" s="178" t="str">
        <f>IF(E1877="謝金",支出入力表!A1878,"")</f>
        <v/>
      </c>
      <c r="C1877" s="164" t="str">
        <f>IF(E1877="謝金",支出入力表!C1878,"")</f>
        <v/>
      </c>
      <c r="D1877" s="165" t="str">
        <f>IF(支出入力表!E1878="謝金","謝金","")</f>
        <v/>
      </c>
      <c r="E1877" s="165" t="str">
        <f>IF(支出入力表!F1878="謝金","謝金","")</f>
        <v/>
      </c>
      <c r="F1877" s="164" t="str">
        <f>IF(E1877="謝金",VLOOKUP(E1877,支出入力表!F1878:$M$2000,3,FALSE),"")</f>
        <v/>
      </c>
      <c r="G1877" s="164" t="str">
        <f>IF(E1877="謝金",VLOOKUP(E1877,支出入力表!F1878:$M$2000,4,FALSE),"")</f>
        <v/>
      </c>
      <c r="H1877" s="166" t="str">
        <f>IF(E1877="謝金",VLOOKUP(E1877,支出入力表!F1878:$M$2000,5,FALSE),"")</f>
        <v/>
      </c>
      <c r="I1877" s="167" t="str">
        <f>IF(E1877="謝金",VLOOKUP(E1877,支出入力表!F1878:$M$2000,6,FALSE),"")</f>
        <v/>
      </c>
      <c r="J1877" s="167" t="str">
        <f>IF(E1877="謝金",VLOOKUP(E1877,支出入力表!F1878:$M$2000,7,FALSE),"")</f>
        <v/>
      </c>
      <c r="K1877" s="168" t="str">
        <f>IF(E1877="謝金",VLOOKUP(E1877,支出入力表!F1878:$M$2000,8,FALSE),"")</f>
        <v/>
      </c>
    </row>
    <row r="1878" spans="2:11" x14ac:dyDescent="0.55000000000000004">
      <c r="B1878" s="178" t="str">
        <f>IF(E1878="謝金",支出入力表!A1879,"")</f>
        <v/>
      </c>
      <c r="C1878" s="164" t="str">
        <f>IF(E1878="謝金",支出入力表!C1879,"")</f>
        <v/>
      </c>
      <c r="D1878" s="165" t="str">
        <f>IF(支出入力表!E1879="謝金","謝金","")</f>
        <v/>
      </c>
      <c r="E1878" s="165" t="str">
        <f>IF(支出入力表!F1879="謝金","謝金","")</f>
        <v/>
      </c>
      <c r="F1878" s="164" t="str">
        <f>IF(E1878="謝金",VLOOKUP(E1878,支出入力表!F1879:$M$2000,3,FALSE),"")</f>
        <v/>
      </c>
      <c r="G1878" s="164" t="str">
        <f>IF(E1878="謝金",VLOOKUP(E1878,支出入力表!F1879:$M$2000,4,FALSE),"")</f>
        <v/>
      </c>
      <c r="H1878" s="166" t="str">
        <f>IF(E1878="謝金",VLOOKUP(E1878,支出入力表!F1879:$M$2000,5,FALSE),"")</f>
        <v/>
      </c>
      <c r="I1878" s="167" t="str">
        <f>IF(E1878="謝金",VLOOKUP(E1878,支出入力表!F1879:$M$2000,6,FALSE),"")</f>
        <v/>
      </c>
      <c r="J1878" s="167" t="str">
        <f>IF(E1878="謝金",VLOOKUP(E1878,支出入力表!F1879:$M$2000,7,FALSE),"")</f>
        <v/>
      </c>
      <c r="K1878" s="168" t="str">
        <f>IF(E1878="謝金",VLOOKUP(E1878,支出入力表!F1879:$M$2000,8,FALSE),"")</f>
        <v/>
      </c>
    </row>
    <row r="1879" spans="2:11" x14ac:dyDescent="0.55000000000000004">
      <c r="B1879" s="178" t="str">
        <f>IF(E1879="謝金",支出入力表!A1880,"")</f>
        <v/>
      </c>
      <c r="C1879" s="164" t="str">
        <f>IF(E1879="謝金",支出入力表!C1880,"")</f>
        <v/>
      </c>
      <c r="D1879" s="165" t="str">
        <f>IF(支出入力表!E1880="謝金","謝金","")</f>
        <v/>
      </c>
      <c r="E1879" s="165" t="str">
        <f>IF(支出入力表!F1880="謝金","謝金","")</f>
        <v/>
      </c>
      <c r="F1879" s="164" t="str">
        <f>IF(E1879="謝金",VLOOKUP(E1879,支出入力表!F1880:$M$2000,3,FALSE),"")</f>
        <v/>
      </c>
      <c r="G1879" s="164" t="str">
        <f>IF(E1879="謝金",VLOOKUP(E1879,支出入力表!F1880:$M$2000,4,FALSE),"")</f>
        <v/>
      </c>
      <c r="H1879" s="166" t="str">
        <f>IF(E1879="謝金",VLOOKUP(E1879,支出入力表!F1880:$M$2000,5,FALSE),"")</f>
        <v/>
      </c>
      <c r="I1879" s="167" t="str">
        <f>IF(E1879="謝金",VLOOKUP(E1879,支出入力表!F1880:$M$2000,6,FALSE),"")</f>
        <v/>
      </c>
      <c r="J1879" s="167" t="str">
        <f>IF(E1879="謝金",VLOOKUP(E1879,支出入力表!F1880:$M$2000,7,FALSE),"")</f>
        <v/>
      </c>
      <c r="K1879" s="168" t="str">
        <f>IF(E1879="謝金",VLOOKUP(E1879,支出入力表!F1880:$M$2000,8,FALSE),"")</f>
        <v/>
      </c>
    </row>
    <row r="1880" spans="2:11" x14ac:dyDescent="0.55000000000000004">
      <c r="B1880" s="178" t="str">
        <f>IF(E1880="謝金",支出入力表!A1881,"")</f>
        <v/>
      </c>
      <c r="C1880" s="164" t="str">
        <f>IF(E1880="謝金",支出入力表!C1881,"")</f>
        <v/>
      </c>
      <c r="D1880" s="165" t="str">
        <f>IF(支出入力表!E1881="謝金","謝金","")</f>
        <v/>
      </c>
      <c r="E1880" s="165" t="str">
        <f>IF(支出入力表!F1881="謝金","謝金","")</f>
        <v/>
      </c>
      <c r="F1880" s="164" t="str">
        <f>IF(E1880="謝金",VLOOKUP(E1880,支出入力表!F1881:$M$2000,3,FALSE),"")</f>
        <v/>
      </c>
      <c r="G1880" s="164" t="str">
        <f>IF(E1880="謝金",VLOOKUP(E1880,支出入力表!F1881:$M$2000,4,FALSE),"")</f>
        <v/>
      </c>
      <c r="H1880" s="166" t="str">
        <f>IF(E1880="謝金",VLOOKUP(E1880,支出入力表!F1881:$M$2000,5,FALSE),"")</f>
        <v/>
      </c>
      <c r="I1880" s="167" t="str">
        <f>IF(E1880="謝金",VLOOKUP(E1880,支出入力表!F1881:$M$2000,6,FALSE),"")</f>
        <v/>
      </c>
      <c r="J1880" s="167" t="str">
        <f>IF(E1880="謝金",VLOOKUP(E1880,支出入力表!F1881:$M$2000,7,FALSE),"")</f>
        <v/>
      </c>
      <c r="K1880" s="168" t="str">
        <f>IF(E1880="謝金",VLOOKUP(E1880,支出入力表!F1881:$M$2000,8,FALSE),"")</f>
        <v/>
      </c>
    </row>
    <row r="1881" spans="2:11" x14ac:dyDescent="0.55000000000000004">
      <c r="B1881" s="178" t="str">
        <f>IF(E1881="謝金",支出入力表!A1882,"")</f>
        <v/>
      </c>
      <c r="C1881" s="164" t="str">
        <f>IF(E1881="謝金",支出入力表!C1882,"")</f>
        <v/>
      </c>
      <c r="D1881" s="165" t="str">
        <f>IF(支出入力表!E1882="謝金","謝金","")</f>
        <v/>
      </c>
      <c r="E1881" s="165" t="str">
        <f>IF(支出入力表!F1882="謝金","謝金","")</f>
        <v/>
      </c>
      <c r="F1881" s="164" t="str">
        <f>IF(E1881="謝金",VLOOKUP(E1881,支出入力表!F1882:$M$2000,3,FALSE),"")</f>
        <v/>
      </c>
      <c r="G1881" s="164" t="str">
        <f>IF(E1881="謝金",VLOOKUP(E1881,支出入力表!F1882:$M$2000,4,FALSE),"")</f>
        <v/>
      </c>
      <c r="H1881" s="166" t="str">
        <f>IF(E1881="謝金",VLOOKUP(E1881,支出入力表!F1882:$M$2000,5,FALSE),"")</f>
        <v/>
      </c>
      <c r="I1881" s="167" t="str">
        <f>IF(E1881="謝金",VLOOKUP(E1881,支出入力表!F1882:$M$2000,6,FALSE),"")</f>
        <v/>
      </c>
      <c r="J1881" s="167" t="str">
        <f>IF(E1881="謝金",VLOOKUP(E1881,支出入力表!F1882:$M$2000,7,FALSE),"")</f>
        <v/>
      </c>
      <c r="K1881" s="168" t="str">
        <f>IF(E1881="謝金",VLOOKUP(E1881,支出入力表!F1882:$M$2000,8,FALSE),"")</f>
        <v/>
      </c>
    </row>
    <row r="1882" spans="2:11" x14ac:dyDescent="0.55000000000000004">
      <c r="B1882" s="178" t="str">
        <f>IF(E1882="謝金",支出入力表!A1883,"")</f>
        <v/>
      </c>
      <c r="C1882" s="164" t="str">
        <f>IF(E1882="謝金",支出入力表!C1883,"")</f>
        <v/>
      </c>
      <c r="D1882" s="165" t="str">
        <f>IF(支出入力表!E1883="謝金","謝金","")</f>
        <v/>
      </c>
      <c r="E1882" s="165" t="str">
        <f>IF(支出入力表!F1883="謝金","謝金","")</f>
        <v/>
      </c>
      <c r="F1882" s="164" t="str">
        <f>IF(E1882="謝金",VLOOKUP(E1882,支出入力表!F1883:$M$2000,3,FALSE),"")</f>
        <v/>
      </c>
      <c r="G1882" s="164" t="str">
        <f>IF(E1882="謝金",VLOOKUP(E1882,支出入力表!F1883:$M$2000,4,FALSE),"")</f>
        <v/>
      </c>
      <c r="H1882" s="166" t="str">
        <f>IF(E1882="謝金",VLOOKUP(E1882,支出入力表!F1883:$M$2000,5,FALSE),"")</f>
        <v/>
      </c>
      <c r="I1882" s="167" t="str">
        <f>IF(E1882="謝金",VLOOKUP(E1882,支出入力表!F1883:$M$2000,6,FALSE),"")</f>
        <v/>
      </c>
      <c r="J1882" s="167" t="str">
        <f>IF(E1882="謝金",VLOOKUP(E1882,支出入力表!F1883:$M$2000,7,FALSE),"")</f>
        <v/>
      </c>
      <c r="K1882" s="168" t="str">
        <f>IF(E1882="謝金",VLOOKUP(E1882,支出入力表!F1883:$M$2000,8,FALSE),"")</f>
        <v/>
      </c>
    </row>
    <row r="1883" spans="2:11" x14ac:dyDescent="0.55000000000000004">
      <c r="B1883" s="178" t="str">
        <f>IF(E1883="謝金",支出入力表!A1884,"")</f>
        <v/>
      </c>
      <c r="C1883" s="164" t="str">
        <f>IF(E1883="謝金",支出入力表!C1884,"")</f>
        <v/>
      </c>
      <c r="D1883" s="165" t="str">
        <f>IF(支出入力表!E1884="謝金","謝金","")</f>
        <v/>
      </c>
      <c r="E1883" s="165" t="str">
        <f>IF(支出入力表!F1884="謝金","謝金","")</f>
        <v/>
      </c>
      <c r="F1883" s="164" t="str">
        <f>IF(E1883="謝金",VLOOKUP(E1883,支出入力表!F1884:$M$2000,3,FALSE),"")</f>
        <v/>
      </c>
      <c r="G1883" s="164" t="str">
        <f>IF(E1883="謝金",VLOOKUP(E1883,支出入力表!F1884:$M$2000,4,FALSE),"")</f>
        <v/>
      </c>
      <c r="H1883" s="166" t="str">
        <f>IF(E1883="謝金",VLOOKUP(E1883,支出入力表!F1884:$M$2000,5,FALSE),"")</f>
        <v/>
      </c>
      <c r="I1883" s="167" t="str">
        <f>IF(E1883="謝金",VLOOKUP(E1883,支出入力表!F1884:$M$2000,6,FALSE),"")</f>
        <v/>
      </c>
      <c r="J1883" s="167" t="str">
        <f>IF(E1883="謝金",VLOOKUP(E1883,支出入力表!F1884:$M$2000,7,FALSE),"")</f>
        <v/>
      </c>
      <c r="K1883" s="168" t="str">
        <f>IF(E1883="謝金",VLOOKUP(E1883,支出入力表!F1884:$M$2000,8,FALSE),"")</f>
        <v/>
      </c>
    </row>
    <row r="1884" spans="2:11" x14ac:dyDescent="0.55000000000000004">
      <c r="B1884" s="178" t="str">
        <f>IF(E1884="謝金",支出入力表!A1885,"")</f>
        <v/>
      </c>
      <c r="C1884" s="164" t="str">
        <f>IF(E1884="謝金",支出入力表!C1885,"")</f>
        <v/>
      </c>
      <c r="D1884" s="165" t="str">
        <f>IF(支出入力表!E1885="謝金","謝金","")</f>
        <v/>
      </c>
      <c r="E1884" s="165" t="str">
        <f>IF(支出入力表!F1885="謝金","謝金","")</f>
        <v/>
      </c>
      <c r="F1884" s="164" t="str">
        <f>IF(E1884="謝金",VLOOKUP(E1884,支出入力表!F1885:$M$2000,3,FALSE),"")</f>
        <v/>
      </c>
      <c r="G1884" s="164" t="str">
        <f>IF(E1884="謝金",VLOOKUP(E1884,支出入力表!F1885:$M$2000,4,FALSE),"")</f>
        <v/>
      </c>
      <c r="H1884" s="166" t="str">
        <f>IF(E1884="謝金",VLOOKUP(E1884,支出入力表!F1885:$M$2000,5,FALSE),"")</f>
        <v/>
      </c>
      <c r="I1884" s="167" t="str">
        <f>IF(E1884="謝金",VLOOKUP(E1884,支出入力表!F1885:$M$2000,6,FALSE),"")</f>
        <v/>
      </c>
      <c r="J1884" s="167" t="str">
        <f>IF(E1884="謝金",VLOOKUP(E1884,支出入力表!F1885:$M$2000,7,FALSE),"")</f>
        <v/>
      </c>
      <c r="K1884" s="168" t="str">
        <f>IF(E1884="謝金",VLOOKUP(E1884,支出入力表!F1885:$M$2000,8,FALSE),"")</f>
        <v/>
      </c>
    </row>
    <row r="1885" spans="2:11" x14ac:dyDescent="0.55000000000000004">
      <c r="B1885" s="178" t="str">
        <f>IF(E1885="謝金",支出入力表!A1886,"")</f>
        <v/>
      </c>
      <c r="C1885" s="164" t="str">
        <f>IF(E1885="謝金",支出入力表!C1886,"")</f>
        <v/>
      </c>
      <c r="D1885" s="165" t="str">
        <f>IF(支出入力表!E1886="謝金","謝金","")</f>
        <v/>
      </c>
      <c r="E1885" s="165" t="str">
        <f>IF(支出入力表!F1886="謝金","謝金","")</f>
        <v/>
      </c>
      <c r="F1885" s="164" t="str">
        <f>IF(E1885="謝金",VLOOKUP(E1885,支出入力表!F1886:$M$2000,3,FALSE),"")</f>
        <v/>
      </c>
      <c r="G1885" s="164" t="str">
        <f>IF(E1885="謝金",VLOOKUP(E1885,支出入力表!F1886:$M$2000,4,FALSE),"")</f>
        <v/>
      </c>
      <c r="H1885" s="166" t="str">
        <f>IF(E1885="謝金",VLOOKUP(E1885,支出入力表!F1886:$M$2000,5,FALSE),"")</f>
        <v/>
      </c>
      <c r="I1885" s="167" t="str">
        <f>IF(E1885="謝金",VLOOKUP(E1885,支出入力表!F1886:$M$2000,6,FALSE),"")</f>
        <v/>
      </c>
      <c r="J1885" s="167" t="str">
        <f>IF(E1885="謝金",VLOOKUP(E1885,支出入力表!F1886:$M$2000,7,FALSE),"")</f>
        <v/>
      </c>
      <c r="K1885" s="168" t="str">
        <f>IF(E1885="謝金",VLOOKUP(E1885,支出入力表!F1886:$M$2000,8,FALSE),"")</f>
        <v/>
      </c>
    </row>
    <row r="1886" spans="2:11" x14ac:dyDescent="0.55000000000000004">
      <c r="B1886" s="178" t="str">
        <f>IF(E1886="謝金",支出入力表!A1887,"")</f>
        <v/>
      </c>
      <c r="C1886" s="164" t="str">
        <f>IF(E1886="謝金",支出入力表!C1887,"")</f>
        <v/>
      </c>
      <c r="D1886" s="165" t="str">
        <f>IF(支出入力表!E1887="謝金","謝金","")</f>
        <v/>
      </c>
      <c r="E1886" s="165" t="str">
        <f>IF(支出入力表!F1887="謝金","謝金","")</f>
        <v/>
      </c>
      <c r="F1886" s="164" t="str">
        <f>IF(E1886="謝金",VLOOKUP(E1886,支出入力表!F1887:$M$2000,3,FALSE),"")</f>
        <v/>
      </c>
      <c r="G1886" s="164" t="str">
        <f>IF(E1886="謝金",VLOOKUP(E1886,支出入力表!F1887:$M$2000,4,FALSE),"")</f>
        <v/>
      </c>
      <c r="H1886" s="166" t="str">
        <f>IF(E1886="謝金",VLOOKUP(E1886,支出入力表!F1887:$M$2000,5,FALSE),"")</f>
        <v/>
      </c>
      <c r="I1886" s="167" t="str">
        <f>IF(E1886="謝金",VLOOKUP(E1886,支出入力表!F1887:$M$2000,6,FALSE),"")</f>
        <v/>
      </c>
      <c r="J1886" s="167" t="str">
        <f>IF(E1886="謝金",VLOOKUP(E1886,支出入力表!F1887:$M$2000,7,FALSE),"")</f>
        <v/>
      </c>
      <c r="K1886" s="168" t="str">
        <f>IF(E1886="謝金",VLOOKUP(E1886,支出入力表!F1887:$M$2000,8,FALSE),"")</f>
        <v/>
      </c>
    </row>
    <row r="1887" spans="2:11" x14ac:dyDescent="0.55000000000000004">
      <c r="B1887" s="178" t="str">
        <f>IF(E1887="謝金",支出入力表!A1888,"")</f>
        <v/>
      </c>
      <c r="C1887" s="164" t="str">
        <f>IF(E1887="謝金",支出入力表!C1888,"")</f>
        <v/>
      </c>
      <c r="D1887" s="165" t="str">
        <f>IF(支出入力表!E1888="謝金","謝金","")</f>
        <v/>
      </c>
      <c r="E1887" s="165" t="str">
        <f>IF(支出入力表!F1888="謝金","謝金","")</f>
        <v/>
      </c>
      <c r="F1887" s="164" t="str">
        <f>IF(E1887="謝金",VLOOKUP(E1887,支出入力表!F1888:$M$2000,3,FALSE),"")</f>
        <v/>
      </c>
      <c r="G1887" s="164" t="str">
        <f>IF(E1887="謝金",VLOOKUP(E1887,支出入力表!F1888:$M$2000,4,FALSE),"")</f>
        <v/>
      </c>
      <c r="H1887" s="166" t="str">
        <f>IF(E1887="謝金",VLOOKUP(E1887,支出入力表!F1888:$M$2000,5,FALSE),"")</f>
        <v/>
      </c>
      <c r="I1887" s="167" t="str">
        <f>IF(E1887="謝金",VLOOKUP(E1887,支出入力表!F1888:$M$2000,6,FALSE),"")</f>
        <v/>
      </c>
      <c r="J1887" s="167" t="str">
        <f>IF(E1887="謝金",VLOOKUP(E1887,支出入力表!F1888:$M$2000,7,FALSE),"")</f>
        <v/>
      </c>
      <c r="K1887" s="168" t="str">
        <f>IF(E1887="謝金",VLOOKUP(E1887,支出入力表!F1888:$M$2000,8,FALSE),"")</f>
        <v/>
      </c>
    </row>
    <row r="1888" spans="2:11" x14ac:dyDescent="0.55000000000000004">
      <c r="B1888" s="178" t="str">
        <f>IF(E1888="謝金",支出入力表!A1889,"")</f>
        <v/>
      </c>
      <c r="C1888" s="164" t="str">
        <f>IF(E1888="謝金",支出入力表!C1889,"")</f>
        <v/>
      </c>
      <c r="D1888" s="165" t="str">
        <f>IF(支出入力表!E1889="謝金","謝金","")</f>
        <v/>
      </c>
      <c r="E1888" s="165" t="str">
        <f>IF(支出入力表!F1889="謝金","謝金","")</f>
        <v/>
      </c>
      <c r="F1888" s="164" t="str">
        <f>IF(E1888="謝金",VLOOKUP(E1888,支出入力表!F1889:$M$2000,3,FALSE),"")</f>
        <v/>
      </c>
      <c r="G1888" s="164" t="str">
        <f>IF(E1888="謝金",VLOOKUP(E1888,支出入力表!F1889:$M$2000,4,FALSE),"")</f>
        <v/>
      </c>
      <c r="H1888" s="166" t="str">
        <f>IF(E1888="謝金",VLOOKUP(E1888,支出入力表!F1889:$M$2000,5,FALSE),"")</f>
        <v/>
      </c>
      <c r="I1888" s="167" t="str">
        <f>IF(E1888="謝金",VLOOKUP(E1888,支出入力表!F1889:$M$2000,6,FALSE),"")</f>
        <v/>
      </c>
      <c r="J1888" s="167" t="str">
        <f>IF(E1888="謝金",VLOOKUP(E1888,支出入力表!F1889:$M$2000,7,FALSE),"")</f>
        <v/>
      </c>
      <c r="K1888" s="168" t="str">
        <f>IF(E1888="謝金",VLOOKUP(E1888,支出入力表!F1889:$M$2000,8,FALSE),"")</f>
        <v/>
      </c>
    </row>
    <row r="1889" spans="2:11" x14ac:dyDescent="0.55000000000000004">
      <c r="B1889" s="178" t="str">
        <f>IF(E1889="謝金",支出入力表!A1890,"")</f>
        <v/>
      </c>
      <c r="C1889" s="164" t="str">
        <f>IF(E1889="謝金",支出入力表!C1890,"")</f>
        <v/>
      </c>
      <c r="D1889" s="165" t="str">
        <f>IF(支出入力表!E1890="謝金","謝金","")</f>
        <v/>
      </c>
      <c r="E1889" s="165" t="str">
        <f>IF(支出入力表!F1890="謝金","謝金","")</f>
        <v/>
      </c>
      <c r="F1889" s="164" t="str">
        <f>IF(E1889="謝金",VLOOKUP(E1889,支出入力表!F1890:$M$2000,3,FALSE),"")</f>
        <v/>
      </c>
      <c r="G1889" s="164" t="str">
        <f>IF(E1889="謝金",VLOOKUP(E1889,支出入力表!F1890:$M$2000,4,FALSE),"")</f>
        <v/>
      </c>
      <c r="H1889" s="166" t="str">
        <f>IF(E1889="謝金",VLOOKUP(E1889,支出入力表!F1890:$M$2000,5,FALSE),"")</f>
        <v/>
      </c>
      <c r="I1889" s="167" t="str">
        <f>IF(E1889="謝金",VLOOKUP(E1889,支出入力表!F1890:$M$2000,6,FALSE),"")</f>
        <v/>
      </c>
      <c r="J1889" s="167" t="str">
        <f>IF(E1889="謝金",VLOOKUP(E1889,支出入力表!F1890:$M$2000,7,FALSE),"")</f>
        <v/>
      </c>
      <c r="K1889" s="168" t="str">
        <f>IF(E1889="謝金",VLOOKUP(E1889,支出入力表!F1890:$M$2000,8,FALSE),"")</f>
        <v/>
      </c>
    </row>
    <row r="1890" spans="2:11" x14ac:dyDescent="0.55000000000000004">
      <c r="B1890" s="178" t="str">
        <f>IF(E1890="謝金",支出入力表!A1891,"")</f>
        <v/>
      </c>
      <c r="C1890" s="164" t="str">
        <f>IF(E1890="謝金",支出入力表!C1891,"")</f>
        <v/>
      </c>
      <c r="D1890" s="165" t="str">
        <f>IF(支出入力表!E1891="謝金","謝金","")</f>
        <v/>
      </c>
      <c r="E1890" s="165" t="str">
        <f>IF(支出入力表!F1891="謝金","謝金","")</f>
        <v/>
      </c>
      <c r="F1890" s="164" t="str">
        <f>IF(E1890="謝金",VLOOKUP(E1890,支出入力表!F1891:$M$2000,3,FALSE),"")</f>
        <v/>
      </c>
      <c r="G1890" s="164" t="str">
        <f>IF(E1890="謝金",VLOOKUP(E1890,支出入力表!F1891:$M$2000,4,FALSE),"")</f>
        <v/>
      </c>
      <c r="H1890" s="166" t="str">
        <f>IF(E1890="謝金",VLOOKUP(E1890,支出入力表!F1891:$M$2000,5,FALSE),"")</f>
        <v/>
      </c>
      <c r="I1890" s="167" t="str">
        <f>IF(E1890="謝金",VLOOKUP(E1890,支出入力表!F1891:$M$2000,6,FALSE),"")</f>
        <v/>
      </c>
      <c r="J1890" s="167" t="str">
        <f>IF(E1890="謝金",VLOOKUP(E1890,支出入力表!F1891:$M$2000,7,FALSE),"")</f>
        <v/>
      </c>
      <c r="K1890" s="168" t="str">
        <f>IF(E1890="謝金",VLOOKUP(E1890,支出入力表!F1891:$M$2000,8,FALSE),"")</f>
        <v/>
      </c>
    </row>
    <row r="1891" spans="2:11" x14ac:dyDescent="0.55000000000000004">
      <c r="B1891" s="178" t="str">
        <f>IF(E1891="謝金",支出入力表!A1892,"")</f>
        <v/>
      </c>
      <c r="C1891" s="164" t="str">
        <f>IF(E1891="謝金",支出入力表!C1892,"")</f>
        <v/>
      </c>
      <c r="D1891" s="165" t="str">
        <f>IF(支出入力表!E1892="謝金","謝金","")</f>
        <v/>
      </c>
      <c r="E1891" s="165" t="str">
        <f>IF(支出入力表!F1892="謝金","謝金","")</f>
        <v/>
      </c>
      <c r="F1891" s="164" t="str">
        <f>IF(E1891="謝金",VLOOKUP(E1891,支出入力表!F1892:$M$2000,3,FALSE),"")</f>
        <v/>
      </c>
      <c r="G1891" s="164" t="str">
        <f>IF(E1891="謝金",VLOOKUP(E1891,支出入力表!F1892:$M$2000,4,FALSE),"")</f>
        <v/>
      </c>
      <c r="H1891" s="166" t="str">
        <f>IF(E1891="謝金",VLOOKUP(E1891,支出入力表!F1892:$M$2000,5,FALSE),"")</f>
        <v/>
      </c>
      <c r="I1891" s="167" t="str">
        <f>IF(E1891="謝金",VLOOKUP(E1891,支出入力表!F1892:$M$2000,6,FALSE),"")</f>
        <v/>
      </c>
      <c r="J1891" s="167" t="str">
        <f>IF(E1891="謝金",VLOOKUP(E1891,支出入力表!F1892:$M$2000,7,FALSE),"")</f>
        <v/>
      </c>
      <c r="K1891" s="168" t="str">
        <f>IF(E1891="謝金",VLOOKUP(E1891,支出入力表!F1892:$M$2000,8,FALSE),"")</f>
        <v/>
      </c>
    </row>
    <row r="1892" spans="2:11" x14ac:dyDescent="0.55000000000000004">
      <c r="B1892" s="178" t="str">
        <f>IF(E1892="謝金",支出入力表!A1893,"")</f>
        <v/>
      </c>
      <c r="C1892" s="164" t="str">
        <f>IF(E1892="謝金",支出入力表!C1893,"")</f>
        <v/>
      </c>
      <c r="D1892" s="165" t="str">
        <f>IF(支出入力表!E1893="謝金","謝金","")</f>
        <v/>
      </c>
      <c r="E1892" s="165" t="str">
        <f>IF(支出入力表!F1893="謝金","謝金","")</f>
        <v/>
      </c>
      <c r="F1892" s="164" t="str">
        <f>IF(E1892="謝金",VLOOKUP(E1892,支出入力表!F1893:$M$2000,3,FALSE),"")</f>
        <v/>
      </c>
      <c r="G1892" s="164" t="str">
        <f>IF(E1892="謝金",VLOOKUP(E1892,支出入力表!F1893:$M$2000,4,FALSE),"")</f>
        <v/>
      </c>
      <c r="H1892" s="166" t="str">
        <f>IF(E1892="謝金",VLOOKUP(E1892,支出入力表!F1893:$M$2000,5,FALSE),"")</f>
        <v/>
      </c>
      <c r="I1892" s="167" t="str">
        <f>IF(E1892="謝金",VLOOKUP(E1892,支出入力表!F1893:$M$2000,6,FALSE),"")</f>
        <v/>
      </c>
      <c r="J1892" s="167" t="str">
        <f>IF(E1892="謝金",VLOOKUP(E1892,支出入力表!F1893:$M$2000,7,FALSE),"")</f>
        <v/>
      </c>
      <c r="K1892" s="168" t="str">
        <f>IF(E1892="謝金",VLOOKUP(E1892,支出入力表!F1893:$M$2000,8,FALSE),"")</f>
        <v/>
      </c>
    </row>
    <row r="1893" spans="2:11" x14ac:dyDescent="0.55000000000000004">
      <c r="B1893" s="178" t="str">
        <f>IF(E1893="謝金",支出入力表!A1894,"")</f>
        <v/>
      </c>
      <c r="C1893" s="164" t="str">
        <f>IF(E1893="謝金",支出入力表!C1894,"")</f>
        <v/>
      </c>
      <c r="D1893" s="165" t="str">
        <f>IF(支出入力表!E1894="謝金","謝金","")</f>
        <v/>
      </c>
      <c r="E1893" s="165" t="str">
        <f>IF(支出入力表!F1894="謝金","謝金","")</f>
        <v/>
      </c>
      <c r="F1893" s="164" t="str">
        <f>IF(E1893="謝金",VLOOKUP(E1893,支出入力表!F1894:$M$2000,3,FALSE),"")</f>
        <v/>
      </c>
      <c r="G1893" s="164" t="str">
        <f>IF(E1893="謝金",VLOOKUP(E1893,支出入力表!F1894:$M$2000,4,FALSE),"")</f>
        <v/>
      </c>
      <c r="H1893" s="166" t="str">
        <f>IF(E1893="謝金",VLOOKUP(E1893,支出入力表!F1894:$M$2000,5,FALSE),"")</f>
        <v/>
      </c>
      <c r="I1893" s="167" t="str">
        <f>IF(E1893="謝金",VLOOKUP(E1893,支出入力表!F1894:$M$2000,6,FALSE),"")</f>
        <v/>
      </c>
      <c r="J1893" s="167" t="str">
        <f>IF(E1893="謝金",VLOOKUP(E1893,支出入力表!F1894:$M$2000,7,FALSE),"")</f>
        <v/>
      </c>
      <c r="K1893" s="168" t="str">
        <f>IF(E1893="謝金",VLOOKUP(E1893,支出入力表!F1894:$M$2000,8,FALSE),"")</f>
        <v/>
      </c>
    </row>
    <row r="1894" spans="2:11" x14ac:dyDescent="0.55000000000000004">
      <c r="B1894" s="178" t="str">
        <f>IF(E1894="謝金",支出入力表!A1895,"")</f>
        <v/>
      </c>
      <c r="C1894" s="164" t="str">
        <f>IF(E1894="謝金",支出入力表!C1895,"")</f>
        <v/>
      </c>
      <c r="D1894" s="165" t="str">
        <f>IF(支出入力表!E1895="謝金","謝金","")</f>
        <v/>
      </c>
      <c r="E1894" s="165" t="str">
        <f>IF(支出入力表!F1895="謝金","謝金","")</f>
        <v/>
      </c>
      <c r="F1894" s="164" t="str">
        <f>IF(E1894="謝金",VLOOKUP(E1894,支出入力表!F1895:$M$2000,3,FALSE),"")</f>
        <v/>
      </c>
      <c r="G1894" s="164" t="str">
        <f>IF(E1894="謝金",VLOOKUP(E1894,支出入力表!F1895:$M$2000,4,FALSE),"")</f>
        <v/>
      </c>
      <c r="H1894" s="166" t="str">
        <f>IF(E1894="謝金",VLOOKUP(E1894,支出入力表!F1895:$M$2000,5,FALSE),"")</f>
        <v/>
      </c>
      <c r="I1894" s="167" t="str">
        <f>IF(E1894="謝金",VLOOKUP(E1894,支出入力表!F1895:$M$2000,6,FALSE),"")</f>
        <v/>
      </c>
      <c r="J1894" s="167" t="str">
        <f>IF(E1894="謝金",VLOOKUP(E1894,支出入力表!F1895:$M$2000,7,FALSE),"")</f>
        <v/>
      </c>
      <c r="K1894" s="168" t="str">
        <f>IF(E1894="謝金",VLOOKUP(E1894,支出入力表!F1895:$M$2000,8,FALSE),"")</f>
        <v/>
      </c>
    </row>
    <row r="1895" spans="2:11" x14ac:dyDescent="0.55000000000000004">
      <c r="B1895" s="178" t="str">
        <f>IF(E1895="謝金",支出入力表!A1896,"")</f>
        <v/>
      </c>
      <c r="C1895" s="164" t="str">
        <f>IF(E1895="謝金",支出入力表!C1896,"")</f>
        <v/>
      </c>
      <c r="D1895" s="165" t="str">
        <f>IF(支出入力表!E1896="謝金","謝金","")</f>
        <v/>
      </c>
      <c r="E1895" s="165" t="str">
        <f>IF(支出入力表!F1896="謝金","謝金","")</f>
        <v/>
      </c>
      <c r="F1895" s="164" t="str">
        <f>IF(E1895="謝金",VLOOKUP(E1895,支出入力表!F1896:$M$2000,3,FALSE),"")</f>
        <v/>
      </c>
      <c r="G1895" s="164" t="str">
        <f>IF(E1895="謝金",VLOOKUP(E1895,支出入力表!F1896:$M$2000,4,FALSE),"")</f>
        <v/>
      </c>
      <c r="H1895" s="166" t="str">
        <f>IF(E1895="謝金",VLOOKUP(E1895,支出入力表!F1896:$M$2000,5,FALSE),"")</f>
        <v/>
      </c>
      <c r="I1895" s="167" t="str">
        <f>IF(E1895="謝金",VLOOKUP(E1895,支出入力表!F1896:$M$2000,6,FALSE),"")</f>
        <v/>
      </c>
      <c r="J1895" s="167" t="str">
        <f>IF(E1895="謝金",VLOOKUP(E1895,支出入力表!F1896:$M$2000,7,FALSE),"")</f>
        <v/>
      </c>
      <c r="K1895" s="168" t="str">
        <f>IF(E1895="謝金",VLOOKUP(E1895,支出入力表!F1896:$M$2000,8,FALSE),"")</f>
        <v/>
      </c>
    </row>
    <row r="1896" spans="2:11" x14ac:dyDescent="0.55000000000000004">
      <c r="B1896" s="178" t="str">
        <f>IF(E1896="謝金",支出入力表!A1897,"")</f>
        <v/>
      </c>
      <c r="C1896" s="164" t="str">
        <f>IF(E1896="謝金",支出入力表!C1897,"")</f>
        <v/>
      </c>
      <c r="D1896" s="165" t="str">
        <f>IF(支出入力表!E1897="謝金","謝金","")</f>
        <v/>
      </c>
      <c r="E1896" s="165" t="str">
        <f>IF(支出入力表!F1897="謝金","謝金","")</f>
        <v/>
      </c>
      <c r="F1896" s="164" t="str">
        <f>IF(E1896="謝金",VLOOKUP(E1896,支出入力表!F1897:$M$2000,3,FALSE),"")</f>
        <v/>
      </c>
      <c r="G1896" s="164" t="str">
        <f>IF(E1896="謝金",VLOOKUP(E1896,支出入力表!F1897:$M$2000,4,FALSE),"")</f>
        <v/>
      </c>
      <c r="H1896" s="166" t="str">
        <f>IF(E1896="謝金",VLOOKUP(E1896,支出入力表!F1897:$M$2000,5,FALSE),"")</f>
        <v/>
      </c>
      <c r="I1896" s="167" t="str">
        <f>IF(E1896="謝金",VLOOKUP(E1896,支出入力表!F1897:$M$2000,6,FALSE),"")</f>
        <v/>
      </c>
      <c r="J1896" s="167" t="str">
        <f>IF(E1896="謝金",VLOOKUP(E1896,支出入力表!F1897:$M$2000,7,FALSE),"")</f>
        <v/>
      </c>
      <c r="K1896" s="168" t="str">
        <f>IF(E1896="謝金",VLOOKUP(E1896,支出入力表!F1897:$M$2000,8,FALSE),"")</f>
        <v/>
      </c>
    </row>
    <row r="1897" spans="2:11" x14ac:dyDescent="0.55000000000000004">
      <c r="B1897" s="178" t="str">
        <f>IF(E1897="謝金",支出入力表!A1898,"")</f>
        <v/>
      </c>
      <c r="C1897" s="164" t="str">
        <f>IF(E1897="謝金",支出入力表!C1898,"")</f>
        <v/>
      </c>
      <c r="D1897" s="165" t="str">
        <f>IF(支出入力表!E1898="謝金","謝金","")</f>
        <v/>
      </c>
      <c r="E1897" s="165" t="str">
        <f>IF(支出入力表!F1898="謝金","謝金","")</f>
        <v/>
      </c>
      <c r="F1897" s="164" t="str">
        <f>IF(E1897="謝金",VLOOKUP(E1897,支出入力表!F1898:$M$2000,3,FALSE),"")</f>
        <v/>
      </c>
      <c r="G1897" s="164" t="str">
        <f>IF(E1897="謝金",VLOOKUP(E1897,支出入力表!F1898:$M$2000,4,FALSE),"")</f>
        <v/>
      </c>
      <c r="H1897" s="166" t="str">
        <f>IF(E1897="謝金",VLOOKUP(E1897,支出入力表!F1898:$M$2000,5,FALSE),"")</f>
        <v/>
      </c>
      <c r="I1897" s="167" t="str">
        <f>IF(E1897="謝金",VLOOKUP(E1897,支出入力表!F1898:$M$2000,6,FALSE),"")</f>
        <v/>
      </c>
      <c r="J1897" s="167" t="str">
        <f>IF(E1897="謝金",VLOOKUP(E1897,支出入力表!F1898:$M$2000,7,FALSE),"")</f>
        <v/>
      </c>
      <c r="K1897" s="168" t="str">
        <f>IF(E1897="謝金",VLOOKUP(E1897,支出入力表!F1898:$M$2000,8,FALSE),"")</f>
        <v/>
      </c>
    </row>
    <row r="1898" spans="2:11" x14ac:dyDescent="0.55000000000000004">
      <c r="B1898" s="178" t="str">
        <f>IF(E1898="謝金",支出入力表!A1899,"")</f>
        <v/>
      </c>
      <c r="C1898" s="164" t="str">
        <f>IF(E1898="謝金",支出入力表!C1899,"")</f>
        <v/>
      </c>
      <c r="D1898" s="165" t="str">
        <f>IF(支出入力表!E1899="謝金","謝金","")</f>
        <v/>
      </c>
      <c r="E1898" s="165" t="str">
        <f>IF(支出入力表!F1899="謝金","謝金","")</f>
        <v/>
      </c>
      <c r="F1898" s="164" t="str">
        <f>IF(E1898="謝金",VLOOKUP(E1898,支出入力表!F1899:$M$2000,3,FALSE),"")</f>
        <v/>
      </c>
      <c r="G1898" s="164" t="str">
        <f>IF(E1898="謝金",VLOOKUP(E1898,支出入力表!F1899:$M$2000,4,FALSE),"")</f>
        <v/>
      </c>
      <c r="H1898" s="166" t="str">
        <f>IF(E1898="謝金",VLOOKUP(E1898,支出入力表!F1899:$M$2000,5,FALSE),"")</f>
        <v/>
      </c>
      <c r="I1898" s="167" t="str">
        <f>IF(E1898="謝金",VLOOKUP(E1898,支出入力表!F1899:$M$2000,6,FALSE),"")</f>
        <v/>
      </c>
      <c r="J1898" s="167" t="str">
        <f>IF(E1898="謝金",VLOOKUP(E1898,支出入力表!F1899:$M$2000,7,FALSE),"")</f>
        <v/>
      </c>
      <c r="K1898" s="168" t="str">
        <f>IF(E1898="謝金",VLOOKUP(E1898,支出入力表!F1899:$M$2000,8,FALSE),"")</f>
        <v/>
      </c>
    </row>
    <row r="1899" spans="2:11" x14ac:dyDescent="0.55000000000000004">
      <c r="B1899" s="178" t="str">
        <f>IF(E1899="謝金",支出入力表!A1900,"")</f>
        <v/>
      </c>
      <c r="C1899" s="164" t="str">
        <f>IF(E1899="謝金",支出入力表!C1900,"")</f>
        <v/>
      </c>
      <c r="D1899" s="165" t="str">
        <f>IF(支出入力表!E1900="謝金","謝金","")</f>
        <v/>
      </c>
      <c r="E1899" s="165" t="str">
        <f>IF(支出入力表!F1900="謝金","謝金","")</f>
        <v/>
      </c>
      <c r="F1899" s="164" t="str">
        <f>IF(E1899="謝金",VLOOKUP(E1899,支出入力表!F1900:$M$2000,3,FALSE),"")</f>
        <v/>
      </c>
      <c r="G1899" s="164" t="str">
        <f>IF(E1899="謝金",VLOOKUP(E1899,支出入力表!F1900:$M$2000,4,FALSE),"")</f>
        <v/>
      </c>
      <c r="H1899" s="166" t="str">
        <f>IF(E1899="謝金",VLOOKUP(E1899,支出入力表!F1900:$M$2000,5,FALSE),"")</f>
        <v/>
      </c>
      <c r="I1899" s="167" t="str">
        <f>IF(E1899="謝金",VLOOKUP(E1899,支出入力表!F1900:$M$2000,6,FALSE),"")</f>
        <v/>
      </c>
      <c r="J1899" s="167" t="str">
        <f>IF(E1899="謝金",VLOOKUP(E1899,支出入力表!F1900:$M$2000,7,FALSE),"")</f>
        <v/>
      </c>
      <c r="K1899" s="168" t="str">
        <f>IF(E1899="謝金",VLOOKUP(E1899,支出入力表!F1900:$M$2000,8,FALSE),"")</f>
        <v/>
      </c>
    </row>
    <row r="1900" spans="2:11" x14ac:dyDescent="0.55000000000000004">
      <c r="B1900" s="178" t="str">
        <f>IF(E1900="謝金",支出入力表!A1901,"")</f>
        <v/>
      </c>
      <c r="C1900" s="164" t="str">
        <f>IF(E1900="謝金",支出入力表!C1901,"")</f>
        <v/>
      </c>
      <c r="D1900" s="165" t="str">
        <f>IF(支出入力表!E1901="謝金","謝金","")</f>
        <v/>
      </c>
      <c r="E1900" s="165" t="str">
        <f>IF(支出入力表!F1901="謝金","謝金","")</f>
        <v/>
      </c>
      <c r="F1900" s="164" t="str">
        <f>IF(E1900="謝金",VLOOKUP(E1900,支出入力表!F1901:$M$2000,3,FALSE),"")</f>
        <v/>
      </c>
      <c r="G1900" s="164" t="str">
        <f>IF(E1900="謝金",VLOOKUP(E1900,支出入力表!F1901:$M$2000,4,FALSE),"")</f>
        <v/>
      </c>
      <c r="H1900" s="166" t="str">
        <f>IF(E1900="謝金",VLOOKUP(E1900,支出入力表!F1901:$M$2000,5,FALSE),"")</f>
        <v/>
      </c>
      <c r="I1900" s="167" t="str">
        <f>IF(E1900="謝金",VLOOKUP(E1900,支出入力表!F1901:$M$2000,6,FALSE),"")</f>
        <v/>
      </c>
      <c r="J1900" s="167" t="str">
        <f>IF(E1900="謝金",VLOOKUP(E1900,支出入力表!F1901:$M$2000,7,FALSE),"")</f>
        <v/>
      </c>
      <c r="K1900" s="168" t="str">
        <f>IF(E1900="謝金",VLOOKUP(E1900,支出入力表!F1901:$M$2000,8,FALSE),"")</f>
        <v/>
      </c>
    </row>
    <row r="1901" spans="2:11" x14ac:dyDescent="0.55000000000000004">
      <c r="B1901" s="178" t="str">
        <f>IF(E1901="謝金",支出入力表!A1902,"")</f>
        <v/>
      </c>
      <c r="C1901" s="164" t="str">
        <f>IF(E1901="謝金",支出入力表!C1902,"")</f>
        <v/>
      </c>
      <c r="D1901" s="165" t="str">
        <f>IF(支出入力表!E1902="謝金","謝金","")</f>
        <v/>
      </c>
      <c r="E1901" s="165" t="str">
        <f>IF(支出入力表!F1902="謝金","謝金","")</f>
        <v/>
      </c>
      <c r="F1901" s="164" t="str">
        <f>IF(E1901="謝金",VLOOKUP(E1901,支出入力表!F1902:$M$2000,3,FALSE),"")</f>
        <v/>
      </c>
      <c r="G1901" s="164" t="str">
        <f>IF(E1901="謝金",VLOOKUP(E1901,支出入力表!F1902:$M$2000,4,FALSE),"")</f>
        <v/>
      </c>
      <c r="H1901" s="166" t="str">
        <f>IF(E1901="謝金",VLOOKUP(E1901,支出入力表!F1902:$M$2000,5,FALSE),"")</f>
        <v/>
      </c>
      <c r="I1901" s="167" t="str">
        <f>IF(E1901="謝金",VLOOKUP(E1901,支出入力表!F1902:$M$2000,6,FALSE),"")</f>
        <v/>
      </c>
      <c r="J1901" s="167" t="str">
        <f>IF(E1901="謝金",VLOOKUP(E1901,支出入力表!F1902:$M$2000,7,FALSE),"")</f>
        <v/>
      </c>
      <c r="K1901" s="168" t="str">
        <f>IF(E1901="謝金",VLOOKUP(E1901,支出入力表!F1902:$M$2000,8,FALSE),"")</f>
        <v/>
      </c>
    </row>
    <row r="1902" spans="2:11" x14ac:dyDescent="0.55000000000000004">
      <c r="B1902" s="178" t="str">
        <f>IF(E1902="謝金",支出入力表!A1903,"")</f>
        <v/>
      </c>
      <c r="C1902" s="164" t="str">
        <f>IF(E1902="謝金",支出入力表!C1903,"")</f>
        <v/>
      </c>
      <c r="D1902" s="165" t="str">
        <f>IF(支出入力表!E1903="謝金","謝金","")</f>
        <v/>
      </c>
      <c r="E1902" s="165" t="str">
        <f>IF(支出入力表!F1903="謝金","謝金","")</f>
        <v/>
      </c>
      <c r="F1902" s="164" t="str">
        <f>IF(E1902="謝金",VLOOKUP(E1902,支出入力表!F1903:$M$2000,3,FALSE),"")</f>
        <v/>
      </c>
      <c r="G1902" s="164" t="str">
        <f>IF(E1902="謝金",VLOOKUP(E1902,支出入力表!F1903:$M$2000,4,FALSE),"")</f>
        <v/>
      </c>
      <c r="H1902" s="166" t="str">
        <f>IF(E1902="謝金",VLOOKUP(E1902,支出入力表!F1903:$M$2000,5,FALSE),"")</f>
        <v/>
      </c>
      <c r="I1902" s="167" t="str">
        <f>IF(E1902="謝金",VLOOKUP(E1902,支出入力表!F1903:$M$2000,6,FALSE),"")</f>
        <v/>
      </c>
      <c r="J1902" s="167" t="str">
        <f>IF(E1902="謝金",VLOOKUP(E1902,支出入力表!F1903:$M$2000,7,FALSE),"")</f>
        <v/>
      </c>
      <c r="K1902" s="168" t="str">
        <f>IF(E1902="謝金",VLOOKUP(E1902,支出入力表!F1903:$M$2000,8,FALSE),"")</f>
        <v/>
      </c>
    </row>
    <row r="1903" spans="2:11" x14ac:dyDescent="0.55000000000000004">
      <c r="B1903" s="178" t="str">
        <f>IF(E1903="謝金",支出入力表!A1904,"")</f>
        <v/>
      </c>
      <c r="C1903" s="164" t="str">
        <f>IF(E1903="謝金",支出入力表!C1904,"")</f>
        <v/>
      </c>
      <c r="D1903" s="165" t="str">
        <f>IF(支出入力表!E1904="謝金","謝金","")</f>
        <v/>
      </c>
      <c r="E1903" s="165" t="str">
        <f>IF(支出入力表!F1904="謝金","謝金","")</f>
        <v/>
      </c>
      <c r="F1903" s="164" t="str">
        <f>IF(E1903="謝金",VLOOKUP(E1903,支出入力表!F1904:$M$2000,3,FALSE),"")</f>
        <v/>
      </c>
      <c r="G1903" s="164" t="str">
        <f>IF(E1903="謝金",VLOOKUP(E1903,支出入力表!F1904:$M$2000,4,FALSE),"")</f>
        <v/>
      </c>
      <c r="H1903" s="166" t="str">
        <f>IF(E1903="謝金",VLOOKUP(E1903,支出入力表!F1904:$M$2000,5,FALSE),"")</f>
        <v/>
      </c>
      <c r="I1903" s="167" t="str">
        <f>IF(E1903="謝金",VLOOKUP(E1903,支出入力表!F1904:$M$2000,6,FALSE),"")</f>
        <v/>
      </c>
      <c r="J1903" s="167" t="str">
        <f>IF(E1903="謝金",VLOOKUP(E1903,支出入力表!F1904:$M$2000,7,FALSE),"")</f>
        <v/>
      </c>
      <c r="K1903" s="168" t="str">
        <f>IF(E1903="謝金",VLOOKUP(E1903,支出入力表!F1904:$M$2000,8,FALSE),"")</f>
        <v/>
      </c>
    </row>
    <row r="1904" spans="2:11" x14ac:dyDescent="0.55000000000000004">
      <c r="B1904" s="178" t="str">
        <f>IF(E1904="謝金",支出入力表!A1905,"")</f>
        <v/>
      </c>
      <c r="C1904" s="164" t="str">
        <f>IF(E1904="謝金",支出入力表!C1905,"")</f>
        <v/>
      </c>
      <c r="D1904" s="165" t="str">
        <f>IF(支出入力表!E1905="謝金","謝金","")</f>
        <v/>
      </c>
      <c r="E1904" s="165" t="str">
        <f>IF(支出入力表!F1905="謝金","謝金","")</f>
        <v/>
      </c>
      <c r="F1904" s="164" t="str">
        <f>IF(E1904="謝金",VLOOKUP(E1904,支出入力表!F1905:$M$2000,3,FALSE),"")</f>
        <v/>
      </c>
      <c r="G1904" s="164" t="str">
        <f>IF(E1904="謝金",VLOOKUP(E1904,支出入力表!F1905:$M$2000,4,FALSE),"")</f>
        <v/>
      </c>
      <c r="H1904" s="166" t="str">
        <f>IF(E1904="謝金",VLOOKUP(E1904,支出入力表!F1905:$M$2000,5,FALSE),"")</f>
        <v/>
      </c>
      <c r="I1904" s="167" t="str">
        <f>IF(E1904="謝金",VLOOKUP(E1904,支出入力表!F1905:$M$2000,6,FALSE),"")</f>
        <v/>
      </c>
      <c r="J1904" s="167" t="str">
        <f>IF(E1904="謝金",VLOOKUP(E1904,支出入力表!F1905:$M$2000,7,FALSE),"")</f>
        <v/>
      </c>
      <c r="K1904" s="168" t="str">
        <f>IF(E1904="謝金",VLOOKUP(E1904,支出入力表!F1905:$M$2000,8,FALSE),"")</f>
        <v/>
      </c>
    </row>
    <row r="1905" spans="2:11" x14ac:dyDescent="0.55000000000000004">
      <c r="B1905" s="178" t="str">
        <f>IF(E1905="謝金",支出入力表!A1906,"")</f>
        <v/>
      </c>
      <c r="C1905" s="164" t="str">
        <f>IF(E1905="謝金",支出入力表!C1906,"")</f>
        <v/>
      </c>
      <c r="D1905" s="165" t="str">
        <f>IF(支出入力表!E1906="謝金","謝金","")</f>
        <v/>
      </c>
      <c r="E1905" s="165" t="str">
        <f>IF(支出入力表!F1906="謝金","謝金","")</f>
        <v/>
      </c>
      <c r="F1905" s="164" t="str">
        <f>IF(E1905="謝金",VLOOKUP(E1905,支出入力表!F1906:$M$2000,3,FALSE),"")</f>
        <v/>
      </c>
      <c r="G1905" s="164" t="str">
        <f>IF(E1905="謝金",VLOOKUP(E1905,支出入力表!F1906:$M$2000,4,FALSE),"")</f>
        <v/>
      </c>
      <c r="H1905" s="166" t="str">
        <f>IF(E1905="謝金",VLOOKUP(E1905,支出入力表!F1906:$M$2000,5,FALSE),"")</f>
        <v/>
      </c>
      <c r="I1905" s="167" t="str">
        <f>IF(E1905="謝金",VLOOKUP(E1905,支出入力表!F1906:$M$2000,6,FALSE),"")</f>
        <v/>
      </c>
      <c r="J1905" s="167" t="str">
        <f>IF(E1905="謝金",VLOOKUP(E1905,支出入力表!F1906:$M$2000,7,FALSE),"")</f>
        <v/>
      </c>
      <c r="K1905" s="168" t="str">
        <f>IF(E1905="謝金",VLOOKUP(E1905,支出入力表!F1906:$M$2000,8,FALSE),"")</f>
        <v/>
      </c>
    </row>
    <row r="1906" spans="2:11" x14ac:dyDescent="0.55000000000000004">
      <c r="B1906" s="178" t="str">
        <f>IF(E1906="謝金",支出入力表!A1907,"")</f>
        <v/>
      </c>
      <c r="C1906" s="164" t="str">
        <f>IF(E1906="謝金",支出入力表!C1907,"")</f>
        <v/>
      </c>
      <c r="D1906" s="165" t="str">
        <f>IF(支出入力表!E1907="謝金","謝金","")</f>
        <v/>
      </c>
      <c r="E1906" s="165" t="str">
        <f>IF(支出入力表!F1907="謝金","謝金","")</f>
        <v/>
      </c>
      <c r="F1906" s="164" t="str">
        <f>IF(E1906="謝金",VLOOKUP(E1906,支出入力表!F1907:$M$2000,3,FALSE),"")</f>
        <v/>
      </c>
      <c r="G1906" s="164" t="str">
        <f>IF(E1906="謝金",VLOOKUP(E1906,支出入力表!F1907:$M$2000,4,FALSE),"")</f>
        <v/>
      </c>
      <c r="H1906" s="166" t="str">
        <f>IF(E1906="謝金",VLOOKUP(E1906,支出入力表!F1907:$M$2000,5,FALSE),"")</f>
        <v/>
      </c>
      <c r="I1906" s="167" t="str">
        <f>IF(E1906="謝金",VLOOKUP(E1906,支出入力表!F1907:$M$2000,6,FALSE),"")</f>
        <v/>
      </c>
      <c r="J1906" s="167" t="str">
        <f>IF(E1906="謝金",VLOOKUP(E1906,支出入力表!F1907:$M$2000,7,FALSE),"")</f>
        <v/>
      </c>
      <c r="K1906" s="168" t="str">
        <f>IF(E1906="謝金",VLOOKUP(E1906,支出入力表!F1907:$M$2000,8,FALSE),"")</f>
        <v/>
      </c>
    </row>
    <row r="1907" spans="2:11" x14ac:dyDescent="0.55000000000000004">
      <c r="B1907" s="178" t="str">
        <f>IF(E1907="謝金",支出入力表!A1908,"")</f>
        <v/>
      </c>
      <c r="C1907" s="164" t="str">
        <f>IF(E1907="謝金",支出入力表!C1908,"")</f>
        <v/>
      </c>
      <c r="D1907" s="165" t="str">
        <f>IF(支出入力表!E1908="謝金","謝金","")</f>
        <v/>
      </c>
      <c r="E1907" s="165" t="str">
        <f>IF(支出入力表!F1908="謝金","謝金","")</f>
        <v/>
      </c>
      <c r="F1907" s="164" t="str">
        <f>IF(E1907="謝金",VLOOKUP(E1907,支出入力表!F1908:$M$2000,3,FALSE),"")</f>
        <v/>
      </c>
      <c r="G1907" s="164" t="str">
        <f>IF(E1907="謝金",VLOOKUP(E1907,支出入力表!F1908:$M$2000,4,FALSE),"")</f>
        <v/>
      </c>
      <c r="H1907" s="166" t="str">
        <f>IF(E1907="謝金",VLOOKUP(E1907,支出入力表!F1908:$M$2000,5,FALSE),"")</f>
        <v/>
      </c>
      <c r="I1907" s="167" t="str">
        <f>IF(E1907="謝金",VLOOKUP(E1907,支出入力表!F1908:$M$2000,6,FALSE),"")</f>
        <v/>
      </c>
      <c r="J1907" s="167" t="str">
        <f>IF(E1907="謝金",VLOOKUP(E1907,支出入力表!F1908:$M$2000,7,FALSE),"")</f>
        <v/>
      </c>
      <c r="K1907" s="168" t="str">
        <f>IF(E1907="謝金",VLOOKUP(E1907,支出入力表!F1908:$M$2000,8,FALSE),"")</f>
        <v/>
      </c>
    </row>
    <row r="1908" spans="2:11" x14ac:dyDescent="0.55000000000000004">
      <c r="B1908" s="178" t="str">
        <f>IF(E1908="謝金",支出入力表!A1909,"")</f>
        <v/>
      </c>
      <c r="C1908" s="164" t="str">
        <f>IF(E1908="謝金",支出入力表!C1909,"")</f>
        <v/>
      </c>
      <c r="D1908" s="165" t="str">
        <f>IF(支出入力表!E1909="謝金","謝金","")</f>
        <v/>
      </c>
      <c r="E1908" s="165" t="str">
        <f>IF(支出入力表!F1909="謝金","謝金","")</f>
        <v/>
      </c>
      <c r="F1908" s="164" t="str">
        <f>IF(E1908="謝金",VLOOKUP(E1908,支出入力表!F1909:$M$2000,3,FALSE),"")</f>
        <v/>
      </c>
      <c r="G1908" s="164" t="str">
        <f>IF(E1908="謝金",VLOOKUP(E1908,支出入力表!F1909:$M$2000,4,FALSE),"")</f>
        <v/>
      </c>
      <c r="H1908" s="166" t="str">
        <f>IF(E1908="謝金",VLOOKUP(E1908,支出入力表!F1909:$M$2000,5,FALSE),"")</f>
        <v/>
      </c>
      <c r="I1908" s="167" t="str">
        <f>IF(E1908="謝金",VLOOKUP(E1908,支出入力表!F1909:$M$2000,6,FALSE),"")</f>
        <v/>
      </c>
      <c r="J1908" s="167" t="str">
        <f>IF(E1908="謝金",VLOOKUP(E1908,支出入力表!F1909:$M$2000,7,FALSE),"")</f>
        <v/>
      </c>
      <c r="K1908" s="168" t="str">
        <f>IF(E1908="謝金",VLOOKUP(E1908,支出入力表!F1909:$M$2000,8,FALSE),"")</f>
        <v/>
      </c>
    </row>
    <row r="1909" spans="2:11" x14ac:dyDescent="0.55000000000000004">
      <c r="B1909" s="178" t="str">
        <f>IF(E1909="謝金",支出入力表!A1910,"")</f>
        <v/>
      </c>
      <c r="C1909" s="164" t="str">
        <f>IF(E1909="謝金",支出入力表!C1910,"")</f>
        <v/>
      </c>
      <c r="D1909" s="165" t="str">
        <f>IF(支出入力表!E1910="謝金","謝金","")</f>
        <v/>
      </c>
      <c r="E1909" s="165" t="str">
        <f>IF(支出入力表!F1910="謝金","謝金","")</f>
        <v/>
      </c>
      <c r="F1909" s="164" t="str">
        <f>IF(E1909="謝金",VLOOKUP(E1909,支出入力表!F1910:$M$2000,3,FALSE),"")</f>
        <v/>
      </c>
      <c r="G1909" s="164" t="str">
        <f>IF(E1909="謝金",VLOOKUP(E1909,支出入力表!F1910:$M$2000,4,FALSE),"")</f>
        <v/>
      </c>
      <c r="H1909" s="166" t="str">
        <f>IF(E1909="謝金",VLOOKUP(E1909,支出入力表!F1910:$M$2000,5,FALSE),"")</f>
        <v/>
      </c>
      <c r="I1909" s="167" t="str">
        <f>IF(E1909="謝金",VLOOKUP(E1909,支出入力表!F1910:$M$2000,6,FALSE),"")</f>
        <v/>
      </c>
      <c r="J1909" s="167" t="str">
        <f>IF(E1909="謝金",VLOOKUP(E1909,支出入力表!F1910:$M$2000,7,FALSE),"")</f>
        <v/>
      </c>
      <c r="K1909" s="168" t="str">
        <f>IF(E1909="謝金",VLOOKUP(E1909,支出入力表!F1910:$M$2000,8,FALSE),"")</f>
        <v/>
      </c>
    </row>
    <row r="1910" spans="2:11" x14ac:dyDescent="0.55000000000000004">
      <c r="B1910" s="178" t="str">
        <f>IF(E1910="謝金",支出入力表!A1911,"")</f>
        <v/>
      </c>
      <c r="C1910" s="164" t="str">
        <f>IF(E1910="謝金",支出入力表!C1911,"")</f>
        <v/>
      </c>
      <c r="D1910" s="165" t="str">
        <f>IF(支出入力表!E1911="謝金","謝金","")</f>
        <v/>
      </c>
      <c r="E1910" s="165" t="str">
        <f>IF(支出入力表!F1911="謝金","謝金","")</f>
        <v/>
      </c>
      <c r="F1910" s="164" t="str">
        <f>IF(E1910="謝金",VLOOKUP(E1910,支出入力表!F1911:$M$2000,3,FALSE),"")</f>
        <v/>
      </c>
      <c r="G1910" s="164" t="str">
        <f>IF(E1910="謝金",VLOOKUP(E1910,支出入力表!F1911:$M$2000,4,FALSE),"")</f>
        <v/>
      </c>
      <c r="H1910" s="166" t="str">
        <f>IF(E1910="謝金",VLOOKUP(E1910,支出入力表!F1911:$M$2000,5,FALSE),"")</f>
        <v/>
      </c>
      <c r="I1910" s="167" t="str">
        <f>IF(E1910="謝金",VLOOKUP(E1910,支出入力表!F1911:$M$2000,6,FALSE),"")</f>
        <v/>
      </c>
      <c r="J1910" s="167" t="str">
        <f>IF(E1910="謝金",VLOOKUP(E1910,支出入力表!F1911:$M$2000,7,FALSE),"")</f>
        <v/>
      </c>
      <c r="K1910" s="168" t="str">
        <f>IF(E1910="謝金",VLOOKUP(E1910,支出入力表!F1911:$M$2000,8,FALSE),"")</f>
        <v/>
      </c>
    </row>
    <row r="1911" spans="2:11" x14ac:dyDescent="0.55000000000000004">
      <c r="B1911" s="178" t="str">
        <f>IF(E1911="謝金",支出入力表!A1912,"")</f>
        <v/>
      </c>
      <c r="C1911" s="164" t="str">
        <f>IF(E1911="謝金",支出入力表!C1912,"")</f>
        <v/>
      </c>
      <c r="D1911" s="165" t="str">
        <f>IF(支出入力表!E1912="謝金","謝金","")</f>
        <v/>
      </c>
      <c r="E1911" s="165" t="str">
        <f>IF(支出入力表!F1912="謝金","謝金","")</f>
        <v/>
      </c>
      <c r="F1911" s="164" t="str">
        <f>IF(E1911="謝金",VLOOKUP(E1911,支出入力表!F1912:$M$2000,3,FALSE),"")</f>
        <v/>
      </c>
      <c r="G1911" s="164" t="str">
        <f>IF(E1911="謝金",VLOOKUP(E1911,支出入力表!F1912:$M$2000,4,FALSE),"")</f>
        <v/>
      </c>
      <c r="H1911" s="166" t="str">
        <f>IF(E1911="謝金",VLOOKUP(E1911,支出入力表!F1912:$M$2000,5,FALSE),"")</f>
        <v/>
      </c>
      <c r="I1911" s="167" t="str">
        <f>IF(E1911="謝金",VLOOKUP(E1911,支出入力表!F1912:$M$2000,6,FALSE),"")</f>
        <v/>
      </c>
      <c r="J1911" s="167" t="str">
        <f>IF(E1911="謝金",VLOOKUP(E1911,支出入力表!F1912:$M$2000,7,FALSE),"")</f>
        <v/>
      </c>
      <c r="K1911" s="168" t="str">
        <f>IF(E1911="謝金",VLOOKUP(E1911,支出入力表!F1912:$M$2000,8,FALSE),"")</f>
        <v/>
      </c>
    </row>
    <row r="1912" spans="2:11" x14ac:dyDescent="0.55000000000000004">
      <c r="B1912" s="178" t="str">
        <f>IF(E1912="謝金",支出入力表!A1913,"")</f>
        <v/>
      </c>
      <c r="C1912" s="164" t="str">
        <f>IF(E1912="謝金",支出入力表!C1913,"")</f>
        <v/>
      </c>
      <c r="D1912" s="165" t="str">
        <f>IF(支出入力表!E1913="謝金","謝金","")</f>
        <v/>
      </c>
      <c r="E1912" s="165" t="str">
        <f>IF(支出入力表!F1913="謝金","謝金","")</f>
        <v/>
      </c>
      <c r="F1912" s="164" t="str">
        <f>IF(E1912="謝金",VLOOKUP(E1912,支出入力表!F1913:$M$2000,3,FALSE),"")</f>
        <v/>
      </c>
      <c r="G1912" s="164" t="str">
        <f>IF(E1912="謝金",VLOOKUP(E1912,支出入力表!F1913:$M$2000,4,FALSE),"")</f>
        <v/>
      </c>
      <c r="H1912" s="166" t="str">
        <f>IF(E1912="謝金",VLOOKUP(E1912,支出入力表!F1913:$M$2000,5,FALSE),"")</f>
        <v/>
      </c>
      <c r="I1912" s="167" t="str">
        <f>IF(E1912="謝金",VLOOKUP(E1912,支出入力表!F1913:$M$2000,6,FALSE),"")</f>
        <v/>
      </c>
      <c r="J1912" s="167" t="str">
        <f>IF(E1912="謝金",VLOOKUP(E1912,支出入力表!F1913:$M$2000,7,FALSE),"")</f>
        <v/>
      </c>
      <c r="K1912" s="168" t="str">
        <f>IF(E1912="謝金",VLOOKUP(E1912,支出入力表!F1913:$M$2000,8,FALSE),"")</f>
        <v/>
      </c>
    </row>
    <row r="1913" spans="2:11" x14ac:dyDescent="0.55000000000000004">
      <c r="B1913" s="178" t="str">
        <f>IF(E1913="謝金",支出入力表!A1914,"")</f>
        <v/>
      </c>
      <c r="C1913" s="164" t="str">
        <f>IF(E1913="謝金",支出入力表!C1914,"")</f>
        <v/>
      </c>
      <c r="D1913" s="165" t="str">
        <f>IF(支出入力表!E1914="謝金","謝金","")</f>
        <v/>
      </c>
      <c r="E1913" s="165" t="str">
        <f>IF(支出入力表!F1914="謝金","謝金","")</f>
        <v/>
      </c>
      <c r="F1913" s="164" t="str">
        <f>IF(E1913="謝金",VLOOKUP(E1913,支出入力表!F1914:$M$2000,3,FALSE),"")</f>
        <v/>
      </c>
      <c r="G1913" s="164" t="str">
        <f>IF(E1913="謝金",VLOOKUP(E1913,支出入力表!F1914:$M$2000,4,FALSE),"")</f>
        <v/>
      </c>
      <c r="H1913" s="166" t="str">
        <f>IF(E1913="謝金",VLOOKUP(E1913,支出入力表!F1914:$M$2000,5,FALSE),"")</f>
        <v/>
      </c>
      <c r="I1913" s="167" t="str">
        <f>IF(E1913="謝金",VLOOKUP(E1913,支出入力表!F1914:$M$2000,6,FALSE),"")</f>
        <v/>
      </c>
      <c r="J1913" s="167" t="str">
        <f>IF(E1913="謝金",VLOOKUP(E1913,支出入力表!F1914:$M$2000,7,FALSE),"")</f>
        <v/>
      </c>
      <c r="K1913" s="168" t="str">
        <f>IF(E1913="謝金",VLOOKUP(E1913,支出入力表!F1914:$M$2000,8,FALSE),"")</f>
        <v/>
      </c>
    </row>
    <row r="1914" spans="2:11" x14ac:dyDescent="0.55000000000000004">
      <c r="B1914" s="178" t="str">
        <f>IF(E1914="謝金",支出入力表!A1915,"")</f>
        <v/>
      </c>
      <c r="C1914" s="164" t="str">
        <f>IF(E1914="謝金",支出入力表!C1915,"")</f>
        <v/>
      </c>
      <c r="D1914" s="165" t="str">
        <f>IF(支出入力表!E1915="謝金","謝金","")</f>
        <v/>
      </c>
      <c r="E1914" s="165" t="str">
        <f>IF(支出入力表!F1915="謝金","謝金","")</f>
        <v/>
      </c>
      <c r="F1914" s="164" t="str">
        <f>IF(E1914="謝金",VLOOKUP(E1914,支出入力表!F1915:$M$2000,3,FALSE),"")</f>
        <v/>
      </c>
      <c r="G1914" s="164" t="str">
        <f>IF(E1914="謝金",VLOOKUP(E1914,支出入力表!F1915:$M$2000,4,FALSE),"")</f>
        <v/>
      </c>
      <c r="H1914" s="166" t="str">
        <f>IF(E1914="謝金",VLOOKUP(E1914,支出入力表!F1915:$M$2000,5,FALSE),"")</f>
        <v/>
      </c>
      <c r="I1914" s="167" t="str">
        <f>IF(E1914="謝金",VLOOKUP(E1914,支出入力表!F1915:$M$2000,6,FALSE),"")</f>
        <v/>
      </c>
      <c r="J1914" s="167" t="str">
        <f>IF(E1914="謝金",VLOOKUP(E1914,支出入力表!F1915:$M$2000,7,FALSE),"")</f>
        <v/>
      </c>
      <c r="K1914" s="168" t="str">
        <f>IF(E1914="謝金",VLOOKUP(E1914,支出入力表!F1915:$M$2000,8,FALSE),"")</f>
        <v/>
      </c>
    </row>
    <row r="1915" spans="2:11" x14ac:dyDescent="0.55000000000000004">
      <c r="B1915" s="178" t="str">
        <f>IF(E1915="謝金",支出入力表!A1916,"")</f>
        <v/>
      </c>
      <c r="C1915" s="164" t="str">
        <f>IF(E1915="謝金",支出入力表!C1916,"")</f>
        <v/>
      </c>
      <c r="D1915" s="165" t="str">
        <f>IF(支出入力表!E1916="謝金","謝金","")</f>
        <v/>
      </c>
      <c r="E1915" s="165" t="str">
        <f>IF(支出入力表!F1916="謝金","謝金","")</f>
        <v/>
      </c>
      <c r="F1915" s="164" t="str">
        <f>IF(E1915="謝金",VLOOKUP(E1915,支出入力表!F1916:$M$2000,3,FALSE),"")</f>
        <v/>
      </c>
      <c r="G1915" s="164" t="str">
        <f>IF(E1915="謝金",VLOOKUP(E1915,支出入力表!F1916:$M$2000,4,FALSE),"")</f>
        <v/>
      </c>
      <c r="H1915" s="166" t="str">
        <f>IF(E1915="謝金",VLOOKUP(E1915,支出入力表!F1916:$M$2000,5,FALSE),"")</f>
        <v/>
      </c>
      <c r="I1915" s="167" t="str">
        <f>IF(E1915="謝金",VLOOKUP(E1915,支出入力表!F1916:$M$2000,6,FALSE),"")</f>
        <v/>
      </c>
      <c r="J1915" s="167" t="str">
        <f>IF(E1915="謝金",VLOOKUP(E1915,支出入力表!F1916:$M$2000,7,FALSE),"")</f>
        <v/>
      </c>
      <c r="K1915" s="168" t="str">
        <f>IF(E1915="謝金",VLOOKUP(E1915,支出入力表!F1916:$M$2000,8,FALSE),"")</f>
        <v/>
      </c>
    </row>
    <row r="1916" spans="2:11" x14ac:dyDescent="0.55000000000000004">
      <c r="B1916" s="178" t="str">
        <f>IF(E1916="謝金",支出入力表!A1917,"")</f>
        <v/>
      </c>
      <c r="C1916" s="164" t="str">
        <f>IF(E1916="謝金",支出入力表!C1917,"")</f>
        <v/>
      </c>
      <c r="D1916" s="165" t="str">
        <f>IF(支出入力表!E1917="謝金","謝金","")</f>
        <v/>
      </c>
      <c r="E1916" s="165" t="str">
        <f>IF(支出入力表!F1917="謝金","謝金","")</f>
        <v/>
      </c>
      <c r="F1916" s="164" t="str">
        <f>IF(E1916="謝金",VLOOKUP(E1916,支出入力表!F1917:$M$2000,3,FALSE),"")</f>
        <v/>
      </c>
      <c r="G1916" s="164" t="str">
        <f>IF(E1916="謝金",VLOOKUP(E1916,支出入力表!F1917:$M$2000,4,FALSE),"")</f>
        <v/>
      </c>
      <c r="H1916" s="166" t="str">
        <f>IF(E1916="謝金",VLOOKUP(E1916,支出入力表!F1917:$M$2000,5,FALSE),"")</f>
        <v/>
      </c>
      <c r="I1916" s="167" t="str">
        <f>IF(E1916="謝金",VLOOKUP(E1916,支出入力表!F1917:$M$2000,6,FALSE),"")</f>
        <v/>
      </c>
      <c r="J1916" s="167" t="str">
        <f>IF(E1916="謝金",VLOOKUP(E1916,支出入力表!F1917:$M$2000,7,FALSE),"")</f>
        <v/>
      </c>
      <c r="K1916" s="168" t="str">
        <f>IF(E1916="謝金",VLOOKUP(E1916,支出入力表!F1917:$M$2000,8,FALSE),"")</f>
        <v/>
      </c>
    </row>
    <row r="1917" spans="2:11" x14ac:dyDescent="0.55000000000000004">
      <c r="B1917" s="178" t="str">
        <f>IF(E1917="謝金",支出入力表!A1918,"")</f>
        <v/>
      </c>
      <c r="C1917" s="164" t="str">
        <f>IF(E1917="謝金",支出入力表!C1918,"")</f>
        <v/>
      </c>
      <c r="D1917" s="165" t="str">
        <f>IF(支出入力表!E1918="謝金","謝金","")</f>
        <v/>
      </c>
      <c r="E1917" s="165" t="str">
        <f>IF(支出入力表!F1918="謝金","謝金","")</f>
        <v/>
      </c>
      <c r="F1917" s="164" t="str">
        <f>IF(E1917="謝金",VLOOKUP(E1917,支出入力表!F1918:$M$2000,3,FALSE),"")</f>
        <v/>
      </c>
      <c r="G1917" s="164" t="str">
        <f>IF(E1917="謝金",VLOOKUP(E1917,支出入力表!F1918:$M$2000,4,FALSE),"")</f>
        <v/>
      </c>
      <c r="H1917" s="166" t="str">
        <f>IF(E1917="謝金",VLOOKUP(E1917,支出入力表!F1918:$M$2000,5,FALSE),"")</f>
        <v/>
      </c>
      <c r="I1917" s="167" t="str">
        <f>IF(E1917="謝金",VLOOKUP(E1917,支出入力表!F1918:$M$2000,6,FALSE),"")</f>
        <v/>
      </c>
      <c r="J1917" s="167" t="str">
        <f>IF(E1917="謝金",VLOOKUP(E1917,支出入力表!F1918:$M$2000,7,FALSE),"")</f>
        <v/>
      </c>
      <c r="K1917" s="168" t="str">
        <f>IF(E1917="謝金",VLOOKUP(E1917,支出入力表!F1918:$M$2000,8,FALSE),"")</f>
        <v/>
      </c>
    </row>
    <row r="1918" spans="2:11" x14ac:dyDescent="0.55000000000000004">
      <c r="B1918" s="178" t="str">
        <f>IF(E1918="謝金",支出入力表!A1919,"")</f>
        <v/>
      </c>
      <c r="C1918" s="164" t="str">
        <f>IF(E1918="謝金",支出入力表!C1919,"")</f>
        <v/>
      </c>
      <c r="D1918" s="165" t="str">
        <f>IF(支出入力表!E1919="謝金","謝金","")</f>
        <v/>
      </c>
      <c r="E1918" s="165" t="str">
        <f>IF(支出入力表!F1919="謝金","謝金","")</f>
        <v/>
      </c>
      <c r="F1918" s="164" t="str">
        <f>IF(E1918="謝金",VLOOKUP(E1918,支出入力表!F1919:$M$2000,3,FALSE),"")</f>
        <v/>
      </c>
      <c r="G1918" s="164" t="str">
        <f>IF(E1918="謝金",VLOOKUP(E1918,支出入力表!F1919:$M$2000,4,FALSE),"")</f>
        <v/>
      </c>
      <c r="H1918" s="166" t="str">
        <f>IF(E1918="謝金",VLOOKUP(E1918,支出入力表!F1919:$M$2000,5,FALSE),"")</f>
        <v/>
      </c>
      <c r="I1918" s="167" t="str">
        <f>IF(E1918="謝金",VLOOKUP(E1918,支出入力表!F1919:$M$2000,6,FALSE),"")</f>
        <v/>
      </c>
      <c r="J1918" s="167" t="str">
        <f>IF(E1918="謝金",VLOOKUP(E1918,支出入力表!F1919:$M$2000,7,FALSE),"")</f>
        <v/>
      </c>
      <c r="K1918" s="168" t="str">
        <f>IF(E1918="謝金",VLOOKUP(E1918,支出入力表!F1919:$M$2000,8,FALSE),"")</f>
        <v/>
      </c>
    </row>
    <row r="1919" spans="2:11" x14ac:dyDescent="0.55000000000000004">
      <c r="B1919" s="178" t="str">
        <f>IF(E1919="謝金",支出入力表!A1920,"")</f>
        <v/>
      </c>
      <c r="C1919" s="164" t="str">
        <f>IF(E1919="謝金",支出入力表!C1920,"")</f>
        <v/>
      </c>
      <c r="D1919" s="165" t="str">
        <f>IF(支出入力表!E1920="謝金","謝金","")</f>
        <v/>
      </c>
      <c r="E1919" s="165" t="str">
        <f>IF(支出入力表!F1920="謝金","謝金","")</f>
        <v/>
      </c>
      <c r="F1919" s="164" t="str">
        <f>IF(E1919="謝金",VLOOKUP(E1919,支出入力表!F1920:$M$2000,3,FALSE),"")</f>
        <v/>
      </c>
      <c r="G1919" s="164" t="str">
        <f>IF(E1919="謝金",VLOOKUP(E1919,支出入力表!F1920:$M$2000,4,FALSE),"")</f>
        <v/>
      </c>
      <c r="H1919" s="166" t="str">
        <f>IF(E1919="謝金",VLOOKUP(E1919,支出入力表!F1920:$M$2000,5,FALSE),"")</f>
        <v/>
      </c>
      <c r="I1919" s="167" t="str">
        <f>IF(E1919="謝金",VLOOKUP(E1919,支出入力表!F1920:$M$2000,6,FALSE),"")</f>
        <v/>
      </c>
      <c r="J1919" s="167" t="str">
        <f>IF(E1919="謝金",VLOOKUP(E1919,支出入力表!F1920:$M$2000,7,FALSE),"")</f>
        <v/>
      </c>
      <c r="K1919" s="168" t="str">
        <f>IF(E1919="謝金",VLOOKUP(E1919,支出入力表!F1920:$M$2000,8,FALSE),"")</f>
        <v/>
      </c>
    </row>
    <row r="1920" spans="2:11" x14ac:dyDescent="0.55000000000000004">
      <c r="B1920" s="178" t="str">
        <f>IF(E1920="謝金",支出入力表!A1921,"")</f>
        <v/>
      </c>
      <c r="C1920" s="164" t="str">
        <f>IF(E1920="謝金",支出入力表!C1921,"")</f>
        <v/>
      </c>
      <c r="D1920" s="165" t="str">
        <f>IF(支出入力表!E1921="謝金","謝金","")</f>
        <v/>
      </c>
      <c r="E1920" s="165" t="str">
        <f>IF(支出入力表!F1921="謝金","謝金","")</f>
        <v/>
      </c>
      <c r="F1920" s="164" t="str">
        <f>IF(E1920="謝金",VLOOKUP(E1920,支出入力表!F1921:$M$2000,3,FALSE),"")</f>
        <v/>
      </c>
      <c r="G1920" s="164" t="str">
        <f>IF(E1920="謝金",VLOOKUP(E1920,支出入力表!F1921:$M$2000,4,FALSE),"")</f>
        <v/>
      </c>
      <c r="H1920" s="166" t="str">
        <f>IF(E1920="謝金",VLOOKUP(E1920,支出入力表!F1921:$M$2000,5,FALSE),"")</f>
        <v/>
      </c>
      <c r="I1920" s="167" t="str">
        <f>IF(E1920="謝金",VLOOKUP(E1920,支出入力表!F1921:$M$2000,6,FALSE),"")</f>
        <v/>
      </c>
      <c r="J1920" s="167" t="str">
        <f>IF(E1920="謝金",VLOOKUP(E1920,支出入力表!F1921:$M$2000,7,FALSE),"")</f>
        <v/>
      </c>
      <c r="K1920" s="168" t="str">
        <f>IF(E1920="謝金",VLOOKUP(E1920,支出入力表!F1921:$M$2000,8,FALSE),"")</f>
        <v/>
      </c>
    </row>
    <row r="1921" spans="2:11" x14ac:dyDescent="0.55000000000000004">
      <c r="B1921" s="178" t="str">
        <f>IF(E1921="謝金",支出入力表!A1922,"")</f>
        <v/>
      </c>
      <c r="C1921" s="164" t="str">
        <f>IF(E1921="謝金",支出入力表!C1922,"")</f>
        <v/>
      </c>
      <c r="D1921" s="165" t="str">
        <f>IF(支出入力表!E1922="謝金","謝金","")</f>
        <v/>
      </c>
      <c r="E1921" s="165" t="str">
        <f>IF(支出入力表!F1922="謝金","謝金","")</f>
        <v/>
      </c>
      <c r="F1921" s="164" t="str">
        <f>IF(E1921="謝金",VLOOKUP(E1921,支出入力表!F1922:$M$2000,3,FALSE),"")</f>
        <v/>
      </c>
      <c r="G1921" s="164" t="str">
        <f>IF(E1921="謝金",VLOOKUP(E1921,支出入力表!F1922:$M$2000,4,FALSE),"")</f>
        <v/>
      </c>
      <c r="H1921" s="166" t="str">
        <f>IF(E1921="謝金",VLOOKUP(E1921,支出入力表!F1922:$M$2000,5,FALSE),"")</f>
        <v/>
      </c>
      <c r="I1921" s="167" t="str">
        <f>IF(E1921="謝金",VLOOKUP(E1921,支出入力表!F1922:$M$2000,6,FALSE),"")</f>
        <v/>
      </c>
      <c r="J1921" s="167" t="str">
        <f>IF(E1921="謝金",VLOOKUP(E1921,支出入力表!F1922:$M$2000,7,FALSE),"")</f>
        <v/>
      </c>
      <c r="K1921" s="168" t="str">
        <f>IF(E1921="謝金",VLOOKUP(E1921,支出入力表!F1922:$M$2000,8,FALSE),"")</f>
        <v/>
      </c>
    </row>
    <row r="1922" spans="2:11" x14ac:dyDescent="0.55000000000000004">
      <c r="B1922" s="178" t="str">
        <f>IF(E1922="謝金",支出入力表!A1923,"")</f>
        <v/>
      </c>
      <c r="C1922" s="164" t="str">
        <f>IF(E1922="謝金",支出入力表!C1923,"")</f>
        <v/>
      </c>
      <c r="D1922" s="165" t="str">
        <f>IF(支出入力表!E1923="謝金","謝金","")</f>
        <v/>
      </c>
      <c r="E1922" s="165" t="str">
        <f>IF(支出入力表!F1923="謝金","謝金","")</f>
        <v/>
      </c>
      <c r="F1922" s="164" t="str">
        <f>IF(E1922="謝金",VLOOKUP(E1922,支出入力表!F1923:$M$2000,3,FALSE),"")</f>
        <v/>
      </c>
      <c r="G1922" s="164" t="str">
        <f>IF(E1922="謝金",VLOOKUP(E1922,支出入力表!F1923:$M$2000,4,FALSE),"")</f>
        <v/>
      </c>
      <c r="H1922" s="166" t="str">
        <f>IF(E1922="謝金",VLOOKUP(E1922,支出入力表!F1923:$M$2000,5,FALSE),"")</f>
        <v/>
      </c>
      <c r="I1922" s="167" t="str">
        <f>IF(E1922="謝金",VLOOKUP(E1922,支出入力表!F1923:$M$2000,6,FALSE),"")</f>
        <v/>
      </c>
      <c r="J1922" s="167" t="str">
        <f>IF(E1922="謝金",VLOOKUP(E1922,支出入力表!F1923:$M$2000,7,FALSE),"")</f>
        <v/>
      </c>
      <c r="K1922" s="168" t="str">
        <f>IF(E1922="謝金",VLOOKUP(E1922,支出入力表!F1923:$M$2000,8,FALSE),"")</f>
        <v/>
      </c>
    </row>
    <row r="1923" spans="2:11" x14ac:dyDescent="0.55000000000000004">
      <c r="B1923" s="178" t="str">
        <f>IF(E1923="謝金",支出入力表!A1924,"")</f>
        <v/>
      </c>
      <c r="C1923" s="164" t="str">
        <f>IF(E1923="謝金",支出入力表!C1924,"")</f>
        <v/>
      </c>
      <c r="D1923" s="165" t="str">
        <f>IF(支出入力表!E1924="謝金","謝金","")</f>
        <v/>
      </c>
      <c r="E1923" s="165" t="str">
        <f>IF(支出入力表!F1924="謝金","謝金","")</f>
        <v/>
      </c>
      <c r="F1923" s="164" t="str">
        <f>IF(E1923="謝金",VLOOKUP(E1923,支出入力表!F1924:$M$2000,3,FALSE),"")</f>
        <v/>
      </c>
      <c r="G1923" s="164" t="str">
        <f>IF(E1923="謝金",VLOOKUP(E1923,支出入力表!F1924:$M$2000,4,FALSE),"")</f>
        <v/>
      </c>
      <c r="H1923" s="166" t="str">
        <f>IF(E1923="謝金",VLOOKUP(E1923,支出入力表!F1924:$M$2000,5,FALSE),"")</f>
        <v/>
      </c>
      <c r="I1923" s="167" t="str">
        <f>IF(E1923="謝金",VLOOKUP(E1923,支出入力表!F1924:$M$2000,6,FALSE),"")</f>
        <v/>
      </c>
      <c r="J1923" s="167" t="str">
        <f>IF(E1923="謝金",VLOOKUP(E1923,支出入力表!F1924:$M$2000,7,FALSE),"")</f>
        <v/>
      </c>
      <c r="K1923" s="168" t="str">
        <f>IF(E1923="謝金",VLOOKUP(E1923,支出入力表!F1924:$M$2000,8,FALSE),"")</f>
        <v/>
      </c>
    </row>
    <row r="1924" spans="2:11" x14ac:dyDescent="0.55000000000000004">
      <c r="B1924" s="178" t="str">
        <f>IF(E1924="謝金",支出入力表!A1925,"")</f>
        <v/>
      </c>
      <c r="C1924" s="164" t="str">
        <f>IF(E1924="謝金",支出入力表!C1925,"")</f>
        <v/>
      </c>
      <c r="D1924" s="165" t="str">
        <f>IF(支出入力表!E1925="謝金","謝金","")</f>
        <v/>
      </c>
      <c r="E1924" s="165" t="str">
        <f>IF(支出入力表!F1925="謝金","謝金","")</f>
        <v/>
      </c>
      <c r="F1924" s="164" t="str">
        <f>IF(E1924="謝金",VLOOKUP(E1924,支出入力表!F1925:$M$2000,3,FALSE),"")</f>
        <v/>
      </c>
      <c r="G1924" s="164" t="str">
        <f>IF(E1924="謝金",VLOOKUP(E1924,支出入力表!F1925:$M$2000,4,FALSE),"")</f>
        <v/>
      </c>
      <c r="H1924" s="166" t="str">
        <f>IF(E1924="謝金",VLOOKUP(E1924,支出入力表!F1925:$M$2000,5,FALSE),"")</f>
        <v/>
      </c>
      <c r="I1924" s="167" t="str">
        <f>IF(E1924="謝金",VLOOKUP(E1924,支出入力表!F1925:$M$2000,6,FALSE),"")</f>
        <v/>
      </c>
      <c r="J1924" s="167" t="str">
        <f>IF(E1924="謝金",VLOOKUP(E1924,支出入力表!F1925:$M$2000,7,FALSE),"")</f>
        <v/>
      </c>
      <c r="K1924" s="168" t="str">
        <f>IF(E1924="謝金",VLOOKUP(E1924,支出入力表!F1925:$M$2000,8,FALSE),"")</f>
        <v/>
      </c>
    </row>
    <row r="1925" spans="2:11" x14ac:dyDescent="0.55000000000000004">
      <c r="B1925" s="178" t="str">
        <f>IF(E1925="謝金",支出入力表!A1926,"")</f>
        <v/>
      </c>
      <c r="C1925" s="164" t="str">
        <f>IF(E1925="謝金",支出入力表!C1926,"")</f>
        <v/>
      </c>
      <c r="D1925" s="165" t="str">
        <f>IF(支出入力表!E1926="謝金","謝金","")</f>
        <v/>
      </c>
      <c r="E1925" s="165" t="str">
        <f>IF(支出入力表!F1926="謝金","謝金","")</f>
        <v/>
      </c>
      <c r="F1925" s="164" t="str">
        <f>IF(E1925="謝金",VLOOKUP(E1925,支出入力表!F1926:$M$2000,3,FALSE),"")</f>
        <v/>
      </c>
      <c r="G1925" s="164" t="str">
        <f>IF(E1925="謝金",VLOOKUP(E1925,支出入力表!F1926:$M$2000,4,FALSE),"")</f>
        <v/>
      </c>
      <c r="H1925" s="166" t="str">
        <f>IF(E1925="謝金",VLOOKUP(E1925,支出入力表!F1926:$M$2000,5,FALSE),"")</f>
        <v/>
      </c>
      <c r="I1925" s="167" t="str">
        <f>IF(E1925="謝金",VLOOKUP(E1925,支出入力表!F1926:$M$2000,6,FALSE),"")</f>
        <v/>
      </c>
      <c r="J1925" s="167" t="str">
        <f>IF(E1925="謝金",VLOOKUP(E1925,支出入力表!F1926:$M$2000,7,FALSE),"")</f>
        <v/>
      </c>
      <c r="K1925" s="168" t="str">
        <f>IF(E1925="謝金",VLOOKUP(E1925,支出入力表!F1926:$M$2000,8,FALSE),"")</f>
        <v/>
      </c>
    </row>
    <row r="1926" spans="2:11" x14ac:dyDescent="0.55000000000000004">
      <c r="B1926" s="178" t="str">
        <f>IF(E1926="謝金",支出入力表!A1927,"")</f>
        <v/>
      </c>
      <c r="C1926" s="164" t="str">
        <f>IF(E1926="謝金",支出入力表!C1927,"")</f>
        <v/>
      </c>
      <c r="D1926" s="165" t="str">
        <f>IF(支出入力表!E1927="謝金","謝金","")</f>
        <v/>
      </c>
      <c r="E1926" s="165" t="str">
        <f>IF(支出入力表!F1927="謝金","謝金","")</f>
        <v/>
      </c>
      <c r="F1926" s="164" t="str">
        <f>IF(E1926="謝金",VLOOKUP(E1926,支出入力表!F1927:$M$2000,3,FALSE),"")</f>
        <v/>
      </c>
      <c r="G1926" s="164" t="str">
        <f>IF(E1926="謝金",VLOOKUP(E1926,支出入力表!F1927:$M$2000,4,FALSE),"")</f>
        <v/>
      </c>
      <c r="H1926" s="166" t="str">
        <f>IF(E1926="謝金",VLOOKUP(E1926,支出入力表!F1927:$M$2000,5,FALSE),"")</f>
        <v/>
      </c>
      <c r="I1926" s="167" t="str">
        <f>IF(E1926="謝金",VLOOKUP(E1926,支出入力表!F1927:$M$2000,6,FALSE),"")</f>
        <v/>
      </c>
      <c r="J1926" s="167" t="str">
        <f>IF(E1926="謝金",VLOOKUP(E1926,支出入力表!F1927:$M$2000,7,FALSE),"")</f>
        <v/>
      </c>
      <c r="K1926" s="168" t="str">
        <f>IF(E1926="謝金",VLOOKUP(E1926,支出入力表!F1927:$M$2000,8,FALSE),"")</f>
        <v/>
      </c>
    </row>
    <row r="1927" spans="2:11" x14ac:dyDescent="0.55000000000000004">
      <c r="B1927" s="178" t="str">
        <f>IF(E1927="謝金",支出入力表!A1928,"")</f>
        <v/>
      </c>
      <c r="C1927" s="164" t="str">
        <f>IF(E1927="謝金",支出入力表!C1928,"")</f>
        <v/>
      </c>
      <c r="D1927" s="165" t="str">
        <f>IF(支出入力表!E1928="謝金","謝金","")</f>
        <v/>
      </c>
      <c r="E1927" s="165" t="str">
        <f>IF(支出入力表!F1928="謝金","謝金","")</f>
        <v/>
      </c>
      <c r="F1927" s="164" t="str">
        <f>IF(E1927="謝金",VLOOKUP(E1927,支出入力表!F1928:$M$2000,3,FALSE),"")</f>
        <v/>
      </c>
      <c r="G1927" s="164" t="str">
        <f>IF(E1927="謝金",VLOOKUP(E1927,支出入力表!F1928:$M$2000,4,FALSE),"")</f>
        <v/>
      </c>
      <c r="H1927" s="166" t="str">
        <f>IF(E1927="謝金",VLOOKUP(E1927,支出入力表!F1928:$M$2000,5,FALSE),"")</f>
        <v/>
      </c>
      <c r="I1927" s="167" t="str">
        <f>IF(E1927="謝金",VLOOKUP(E1927,支出入力表!F1928:$M$2000,6,FALSE),"")</f>
        <v/>
      </c>
      <c r="J1927" s="167" t="str">
        <f>IF(E1927="謝金",VLOOKUP(E1927,支出入力表!F1928:$M$2000,7,FALSE),"")</f>
        <v/>
      </c>
      <c r="K1927" s="168" t="str">
        <f>IF(E1927="謝金",VLOOKUP(E1927,支出入力表!F1928:$M$2000,8,FALSE),"")</f>
        <v/>
      </c>
    </row>
    <row r="1928" spans="2:11" x14ac:dyDescent="0.55000000000000004">
      <c r="B1928" s="178" t="str">
        <f>IF(E1928="謝金",支出入力表!A1929,"")</f>
        <v/>
      </c>
      <c r="C1928" s="164" t="str">
        <f>IF(E1928="謝金",支出入力表!C1929,"")</f>
        <v/>
      </c>
      <c r="D1928" s="165" t="str">
        <f>IF(支出入力表!E1929="謝金","謝金","")</f>
        <v/>
      </c>
      <c r="E1928" s="165" t="str">
        <f>IF(支出入力表!F1929="謝金","謝金","")</f>
        <v/>
      </c>
      <c r="F1928" s="164" t="str">
        <f>IF(E1928="謝金",VLOOKUP(E1928,支出入力表!F1929:$M$2000,3,FALSE),"")</f>
        <v/>
      </c>
      <c r="G1928" s="164" t="str">
        <f>IF(E1928="謝金",VLOOKUP(E1928,支出入力表!F1929:$M$2000,4,FALSE),"")</f>
        <v/>
      </c>
      <c r="H1928" s="166" t="str">
        <f>IF(E1928="謝金",VLOOKUP(E1928,支出入力表!F1929:$M$2000,5,FALSE),"")</f>
        <v/>
      </c>
      <c r="I1928" s="167" t="str">
        <f>IF(E1928="謝金",VLOOKUP(E1928,支出入力表!F1929:$M$2000,6,FALSE),"")</f>
        <v/>
      </c>
      <c r="J1928" s="167" t="str">
        <f>IF(E1928="謝金",VLOOKUP(E1928,支出入力表!F1929:$M$2000,7,FALSE),"")</f>
        <v/>
      </c>
      <c r="K1928" s="168" t="str">
        <f>IF(E1928="謝金",VLOOKUP(E1928,支出入力表!F1929:$M$2000,8,FALSE),"")</f>
        <v/>
      </c>
    </row>
    <row r="1929" spans="2:11" x14ac:dyDescent="0.55000000000000004">
      <c r="B1929" s="178" t="str">
        <f>IF(E1929="謝金",支出入力表!A1930,"")</f>
        <v/>
      </c>
      <c r="C1929" s="164" t="str">
        <f>IF(E1929="謝金",支出入力表!C1930,"")</f>
        <v/>
      </c>
      <c r="D1929" s="165" t="str">
        <f>IF(支出入力表!E1930="謝金","謝金","")</f>
        <v/>
      </c>
      <c r="E1929" s="165" t="str">
        <f>IF(支出入力表!F1930="謝金","謝金","")</f>
        <v/>
      </c>
      <c r="F1929" s="164" t="str">
        <f>IF(E1929="謝金",VLOOKUP(E1929,支出入力表!F1930:$M$2000,3,FALSE),"")</f>
        <v/>
      </c>
      <c r="G1929" s="164" t="str">
        <f>IF(E1929="謝金",VLOOKUP(E1929,支出入力表!F1930:$M$2000,4,FALSE),"")</f>
        <v/>
      </c>
      <c r="H1929" s="166" t="str">
        <f>IF(E1929="謝金",VLOOKUP(E1929,支出入力表!F1930:$M$2000,5,FALSE),"")</f>
        <v/>
      </c>
      <c r="I1929" s="167" t="str">
        <f>IF(E1929="謝金",VLOOKUP(E1929,支出入力表!F1930:$M$2000,6,FALSE),"")</f>
        <v/>
      </c>
      <c r="J1929" s="167" t="str">
        <f>IF(E1929="謝金",VLOOKUP(E1929,支出入力表!F1930:$M$2000,7,FALSE),"")</f>
        <v/>
      </c>
      <c r="K1929" s="168" t="str">
        <f>IF(E1929="謝金",VLOOKUP(E1929,支出入力表!F1930:$M$2000,8,FALSE),"")</f>
        <v/>
      </c>
    </row>
    <row r="1930" spans="2:11" x14ac:dyDescent="0.55000000000000004">
      <c r="B1930" s="178" t="str">
        <f>IF(E1930="謝金",支出入力表!A1931,"")</f>
        <v/>
      </c>
      <c r="C1930" s="164" t="str">
        <f>IF(E1930="謝金",支出入力表!C1931,"")</f>
        <v/>
      </c>
      <c r="D1930" s="165" t="str">
        <f>IF(支出入力表!E1931="謝金","謝金","")</f>
        <v/>
      </c>
      <c r="E1930" s="165" t="str">
        <f>IF(支出入力表!F1931="謝金","謝金","")</f>
        <v/>
      </c>
      <c r="F1930" s="164" t="str">
        <f>IF(E1930="謝金",VLOOKUP(E1930,支出入力表!F1931:$M$2000,3,FALSE),"")</f>
        <v/>
      </c>
      <c r="G1930" s="164" t="str">
        <f>IF(E1930="謝金",VLOOKUP(E1930,支出入力表!F1931:$M$2000,4,FALSE),"")</f>
        <v/>
      </c>
      <c r="H1930" s="166" t="str">
        <f>IF(E1930="謝金",VLOOKUP(E1930,支出入力表!F1931:$M$2000,5,FALSE),"")</f>
        <v/>
      </c>
      <c r="I1930" s="167" t="str">
        <f>IF(E1930="謝金",VLOOKUP(E1930,支出入力表!F1931:$M$2000,6,FALSE),"")</f>
        <v/>
      </c>
      <c r="J1930" s="167" t="str">
        <f>IF(E1930="謝金",VLOOKUP(E1930,支出入力表!F1931:$M$2000,7,FALSE),"")</f>
        <v/>
      </c>
      <c r="K1930" s="168" t="str">
        <f>IF(E1930="謝金",VLOOKUP(E1930,支出入力表!F1931:$M$2000,8,FALSE),"")</f>
        <v/>
      </c>
    </row>
    <row r="1931" spans="2:11" x14ac:dyDescent="0.55000000000000004">
      <c r="B1931" s="178" t="str">
        <f>IF(E1931="謝金",支出入力表!A1932,"")</f>
        <v/>
      </c>
      <c r="C1931" s="164" t="str">
        <f>IF(E1931="謝金",支出入力表!C1932,"")</f>
        <v/>
      </c>
      <c r="D1931" s="165" t="str">
        <f>IF(支出入力表!E1932="謝金","謝金","")</f>
        <v/>
      </c>
      <c r="E1931" s="165" t="str">
        <f>IF(支出入力表!F1932="謝金","謝金","")</f>
        <v/>
      </c>
      <c r="F1931" s="164" t="str">
        <f>IF(E1931="謝金",VLOOKUP(E1931,支出入力表!F1932:$M$2000,3,FALSE),"")</f>
        <v/>
      </c>
      <c r="G1931" s="164" t="str">
        <f>IF(E1931="謝金",VLOOKUP(E1931,支出入力表!F1932:$M$2000,4,FALSE),"")</f>
        <v/>
      </c>
      <c r="H1931" s="166" t="str">
        <f>IF(E1931="謝金",VLOOKUP(E1931,支出入力表!F1932:$M$2000,5,FALSE),"")</f>
        <v/>
      </c>
      <c r="I1931" s="167" t="str">
        <f>IF(E1931="謝金",VLOOKUP(E1931,支出入力表!F1932:$M$2000,6,FALSE),"")</f>
        <v/>
      </c>
      <c r="J1931" s="167" t="str">
        <f>IF(E1931="謝金",VLOOKUP(E1931,支出入力表!F1932:$M$2000,7,FALSE),"")</f>
        <v/>
      </c>
      <c r="K1931" s="168" t="str">
        <f>IF(E1931="謝金",VLOOKUP(E1931,支出入力表!F1932:$M$2000,8,FALSE),"")</f>
        <v/>
      </c>
    </row>
    <row r="1932" spans="2:11" x14ac:dyDescent="0.55000000000000004">
      <c r="B1932" s="178" t="str">
        <f>IF(E1932="謝金",支出入力表!A1933,"")</f>
        <v/>
      </c>
      <c r="C1932" s="164" t="str">
        <f>IF(E1932="謝金",支出入力表!C1933,"")</f>
        <v/>
      </c>
      <c r="D1932" s="165" t="str">
        <f>IF(支出入力表!E1933="謝金","謝金","")</f>
        <v/>
      </c>
      <c r="E1932" s="165" t="str">
        <f>IF(支出入力表!F1933="謝金","謝金","")</f>
        <v/>
      </c>
      <c r="F1932" s="164" t="str">
        <f>IF(E1932="謝金",VLOOKUP(E1932,支出入力表!F1933:$M$2000,3,FALSE),"")</f>
        <v/>
      </c>
      <c r="G1932" s="164" t="str">
        <f>IF(E1932="謝金",VLOOKUP(E1932,支出入力表!F1933:$M$2000,4,FALSE),"")</f>
        <v/>
      </c>
      <c r="H1932" s="166" t="str">
        <f>IF(E1932="謝金",VLOOKUP(E1932,支出入力表!F1933:$M$2000,5,FALSE),"")</f>
        <v/>
      </c>
      <c r="I1932" s="167" t="str">
        <f>IF(E1932="謝金",VLOOKUP(E1932,支出入力表!F1933:$M$2000,6,FALSE),"")</f>
        <v/>
      </c>
      <c r="J1932" s="167" t="str">
        <f>IF(E1932="謝金",VLOOKUP(E1932,支出入力表!F1933:$M$2000,7,FALSE),"")</f>
        <v/>
      </c>
      <c r="K1932" s="168" t="str">
        <f>IF(E1932="謝金",VLOOKUP(E1932,支出入力表!F1933:$M$2000,8,FALSE),"")</f>
        <v/>
      </c>
    </row>
    <row r="1933" spans="2:11" x14ac:dyDescent="0.55000000000000004">
      <c r="B1933" s="178" t="str">
        <f>IF(E1933="謝金",支出入力表!A1934,"")</f>
        <v/>
      </c>
      <c r="C1933" s="164" t="str">
        <f>IF(E1933="謝金",支出入力表!C1934,"")</f>
        <v/>
      </c>
      <c r="D1933" s="165" t="str">
        <f>IF(支出入力表!E1934="謝金","謝金","")</f>
        <v/>
      </c>
      <c r="E1933" s="165" t="str">
        <f>IF(支出入力表!F1934="謝金","謝金","")</f>
        <v/>
      </c>
      <c r="F1933" s="164" t="str">
        <f>IF(E1933="謝金",VLOOKUP(E1933,支出入力表!F1934:$M$2000,3,FALSE),"")</f>
        <v/>
      </c>
      <c r="G1933" s="164" t="str">
        <f>IF(E1933="謝金",VLOOKUP(E1933,支出入力表!F1934:$M$2000,4,FALSE),"")</f>
        <v/>
      </c>
      <c r="H1933" s="166" t="str">
        <f>IF(E1933="謝金",VLOOKUP(E1933,支出入力表!F1934:$M$2000,5,FALSE),"")</f>
        <v/>
      </c>
      <c r="I1933" s="167" t="str">
        <f>IF(E1933="謝金",VLOOKUP(E1933,支出入力表!F1934:$M$2000,6,FALSE),"")</f>
        <v/>
      </c>
      <c r="J1933" s="167" t="str">
        <f>IF(E1933="謝金",VLOOKUP(E1933,支出入力表!F1934:$M$2000,7,FALSE),"")</f>
        <v/>
      </c>
      <c r="K1933" s="168" t="str">
        <f>IF(E1933="謝金",VLOOKUP(E1933,支出入力表!F1934:$M$2000,8,FALSE),"")</f>
        <v/>
      </c>
    </row>
    <row r="1934" spans="2:11" x14ac:dyDescent="0.55000000000000004">
      <c r="B1934" s="178" t="str">
        <f>IF(E1934="謝金",支出入力表!A1935,"")</f>
        <v/>
      </c>
      <c r="C1934" s="164" t="str">
        <f>IF(E1934="謝金",支出入力表!C1935,"")</f>
        <v/>
      </c>
      <c r="D1934" s="165" t="str">
        <f>IF(支出入力表!E1935="謝金","謝金","")</f>
        <v/>
      </c>
      <c r="E1934" s="165" t="str">
        <f>IF(支出入力表!F1935="謝金","謝金","")</f>
        <v/>
      </c>
      <c r="F1934" s="164" t="str">
        <f>IF(E1934="謝金",VLOOKUP(E1934,支出入力表!F1935:$M$2000,3,FALSE),"")</f>
        <v/>
      </c>
      <c r="G1934" s="164" t="str">
        <f>IF(E1934="謝金",VLOOKUP(E1934,支出入力表!F1935:$M$2000,4,FALSE),"")</f>
        <v/>
      </c>
      <c r="H1934" s="166" t="str">
        <f>IF(E1934="謝金",VLOOKUP(E1934,支出入力表!F1935:$M$2000,5,FALSE),"")</f>
        <v/>
      </c>
      <c r="I1934" s="167" t="str">
        <f>IF(E1934="謝金",VLOOKUP(E1934,支出入力表!F1935:$M$2000,6,FALSE),"")</f>
        <v/>
      </c>
      <c r="J1934" s="167" t="str">
        <f>IF(E1934="謝金",VLOOKUP(E1934,支出入力表!F1935:$M$2000,7,FALSE),"")</f>
        <v/>
      </c>
      <c r="K1934" s="168" t="str">
        <f>IF(E1934="謝金",VLOOKUP(E1934,支出入力表!F1935:$M$2000,8,FALSE),"")</f>
        <v/>
      </c>
    </row>
    <row r="1935" spans="2:11" x14ac:dyDescent="0.55000000000000004">
      <c r="B1935" s="178" t="str">
        <f>IF(E1935="謝金",支出入力表!A1936,"")</f>
        <v/>
      </c>
      <c r="C1935" s="164" t="str">
        <f>IF(E1935="謝金",支出入力表!C1936,"")</f>
        <v/>
      </c>
      <c r="D1935" s="165" t="str">
        <f>IF(支出入力表!E1936="謝金","謝金","")</f>
        <v/>
      </c>
      <c r="E1935" s="165" t="str">
        <f>IF(支出入力表!F1936="謝金","謝金","")</f>
        <v/>
      </c>
      <c r="F1935" s="164" t="str">
        <f>IF(E1935="謝金",VLOOKUP(E1935,支出入力表!F1936:$M$2000,3,FALSE),"")</f>
        <v/>
      </c>
      <c r="G1935" s="164" t="str">
        <f>IF(E1935="謝金",VLOOKUP(E1935,支出入力表!F1936:$M$2000,4,FALSE),"")</f>
        <v/>
      </c>
      <c r="H1935" s="166" t="str">
        <f>IF(E1935="謝金",VLOOKUP(E1935,支出入力表!F1936:$M$2000,5,FALSE),"")</f>
        <v/>
      </c>
      <c r="I1935" s="167" t="str">
        <f>IF(E1935="謝金",VLOOKUP(E1935,支出入力表!F1936:$M$2000,6,FALSE),"")</f>
        <v/>
      </c>
      <c r="J1935" s="167" t="str">
        <f>IF(E1935="謝金",VLOOKUP(E1935,支出入力表!F1936:$M$2000,7,FALSE),"")</f>
        <v/>
      </c>
      <c r="K1935" s="168" t="str">
        <f>IF(E1935="謝金",VLOOKUP(E1935,支出入力表!F1936:$M$2000,8,FALSE),"")</f>
        <v/>
      </c>
    </row>
    <row r="1936" spans="2:11" x14ac:dyDescent="0.55000000000000004">
      <c r="B1936" s="178" t="str">
        <f>IF(E1936="謝金",支出入力表!A1937,"")</f>
        <v/>
      </c>
      <c r="C1936" s="164" t="str">
        <f>IF(E1936="謝金",支出入力表!C1937,"")</f>
        <v/>
      </c>
      <c r="D1936" s="165" t="str">
        <f>IF(支出入力表!E1937="謝金","謝金","")</f>
        <v/>
      </c>
      <c r="E1936" s="165" t="str">
        <f>IF(支出入力表!F1937="謝金","謝金","")</f>
        <v/>
      </c>
      <c r="F1936" s="164" t="str">
        <f>IF(E1936="謝金",VLOOKUP(E1936,支出入力表!F1937:$M$2000,3,FALSE),"")</f>
        <v/>
      </c>
      <c r="G1936" s="164" t="str">
        <f>IF(E1936="謝金",VLOOKUP(E1936,支出入力表!F1937:$M$2000,4,FALSE),"")</f>
        <v/>
      </c>
      <c r="H1936" s="166" t="str">
        <f>IF(E1936="謝金",VLOOKUP(E1936,支出入力表!F1937:$M$2000,5,FALSE),"")</f>
        <v/>
      </c>
      <c r="I1936" s="167" t="str">
        <f>IF(E1936="謝金",VLOOKUP(E1936,支出入力表!F1937:$M$2000,6,FALSE),"")</f>
        <v/>
      </c>
      <c r="J1936" s="167" t="str">
        <f>IF(E1936="謝金",VLOOKUP(E1936,支出入力表!F1937:$M$2000,7,FALSE),"")</f>
        <v/>
      </c>
      <c r="K1936" s="168" t="str">
        <f>IF(E1936="謝金",VLOOKUP(E1936,支出入力表!F1937:$M$2000,8,FALSE),"")</f>
        <v/>
      </c>
    </row>
    <row r="1937" spans="2:11" x14ac:dyDescent="0.55000000000000004">
      <c r="B1937" s="178" t="str">
        <f>IF(E1937="謝金",支出入力表!A1938,"")</f>
        <v/>
      </c>
      <c r="C1937" s="164" t="str">
        <f>IF(E1937="謝金",支出入力表!C1938,"")</f>
        <v/>
      </c>
      <c r="D1937" s="165" t="str">
        <f>IF(支出入力表!E1938="謝金","謝金","")</f>
        <v/>
      </c>
      <c r="E1937" s="165" t="str">
        <f>IF(支出入力表!F1938="謝金","謝金","")</f>
        <v/>
      </c>
      <c r="F1937" s="164" t="str">
        <f>IF(E1937="謝金",VLOOKUP(E1937,支出入力表!F1938:$M$2000,3,FALSE),"")</f>
        <v/>
      </c>
      <c r="G1937" s="164" t="str">
        <f>IF(E1937="謝金",VLOOKUP(E1937,支出入力表!F1938:$M$2000,4,FALSE),"")</f>
        <v/>
      </c>
      <c r="H1937" s="166" t="str">
        <f>IF(E1937="謝金",VLOOKUP(E1937,支出入力表!F1938:$M$2000,5,FALSE),"")</f>
        <v/>
      </c>
      <c r="I1937" s="167" t="str">
        <f>IF(E1937="謝金",VLOOKUP(E1937,支出入力表!F1938:$M$2000,6,FALSE),"")</f>
        <v/>
      </c>
      <c r="J1937" s="167" t="str">
        <f>IF(E1937="謝金",VLOOKUP(E1937,支出入力表!F1938:$M$2000,7,FALSE),"")</f>
        <v/>
      </c>
      <c r="K1937" s="168" t="str">
        <f>IF(E1937="謝金",VLOOKUP(E1937,支出入力表!F1938:$M$2000,8,FALSE),"")</f>
        <v/>
      </c>
    </row>
    <row r="1938" spans="2:11" x14ac:dyDescent="0.55000000000000004">
      <c r="B1938" s="178" t="str">
        <f>IF(E1938="謝金",支出入力表!A1939,"")</f>
        <v/>
      </c>
      <c r="C1938" s="164" t="str">
        <f>IF(E1938="謝金",支出入力表!C1939,"")</f>
        <v/>
      </c>
      <c r="D1938" s="165" t="str">
        <f>IF(支出入力表!E1939="謝金","謝金","")</f>
        <v/>
      </c>
      <c r="E1938" s="165" t="str">
        <f>IF(支出入力表!F1939="謝金","謝金","")</f>
        <v/>
      </c>
      <c r="F1938" s="164" t="str">
        <f>IF(E1938="謝金",VLOOKUP(E1938,支出入力表!F1939:$M$2000,3,FALSE),"")</f>
        <v/>
      </c>
      <c r="G1938" s="164" t="str">
        <f>IF(E1938="謝金",VLOOKUP(E1938,支出入力表!F1939:$M$2000,4,FALSE),"")</f>
        <v/>
      </c>
      <c r="H1938" s="166" t="str">
        <f>IF(E1938="謝金",VLOOKUP(E1938,支出入力表!F1939:$M$2000,5,FALSE),"")</f>
        <v/>
      </c>
      <c r="I1938" s="167" t="str">
        <f>IF(E1938="謝金",VLOOKUP(E1938,支出入力表!F1939:$M$2000,6,FALSE),"")</f>
        <v/>
      </c>
      <c r="J1938" s="167" t="str">
        <f>IF(E1938="謝金",VLOOKUP(E1938,支出入力表!F1939:$M$2000,7,FALSE),"")</f>
        <v/>
      </c>
      <c r="K1938" s="168" t="str">
        <f>IF(E1938="謝金",VLOOKUP(E1938,支出入力表!F1939:$M$2000,8,FALSE),"")</f>
        <v/>
      </c>
    </row>
    <row r="1939" spans="2:11" x14ac:dyDescent="0.55000000000000004">
      <c r="B1939" s="178" t="str">
        <f>IF(E1939="謝金",支出入力表!A1940,"")</f>
        <v/>
      </c>
      <c r="C1939" s="164" t="str">
        <f>IF(E1939="謝金",支出入力表!C1940,"")</f>
        <v/>
      </c>
      <c r="D1939" s="165" t="str">
        <f>IF(支出入力表!E1940="謝金","謝金","")</f>
        <v/>
      </c>
      <c r="E1939" s="165" t="str">
        <f>IF(支出入力表!F1940="謝金","謝金","")</f>
        <v/>
      </c>
      <c r="F1939" s="164" t="str">
        <f>IF(E1939="謝金",VLOOKUP(E1939,支出入力表!F1940:$M$2000,3,FALSE),"")</f>
        <v/>
      </c>
      <c r="G1939" s="164" t="str">
        <f>IF(E1939="謝金",VLOOKUP(E1939,支出入力表!F1940:$M$2000,4,FALSE),"")</f>
        <v/>
      </c>
      <c r="H1939" s="166" t="str">
        <f>IF(E1939="謝金",VLOOKUP(E1939,支出入力表!F1940:$M$2000,5,FALSE),"")</f>
        <v/>
      </c>
      <c r="I1939" s="167" t="str">
        <f>IF(E1939="謝金",VLOOKUP(E1939,支出入力表!F1940:$M$2000,6,FALSE),"")</f>
        <v/>
      </c>
      <c r="J1939" s="167" t="str">
        <f>IF(E1939="謝金",VLOOKUP(E1939,支出入力表!F1940:$M$2000,7,FALSE),"")</f>
        <v/>
      </c>
      <c r="K1939" s="168" t="str">
        <f>IF(E1939="謝金",VLOOKUP(E1939,支出入力表!F1940:$M$2000,8,FALSE),"")</f>
        <v/>
      </c>
    </row>
    <row r="1940" spans="2:11" x14ac:dyDescent="0.55000000000000004">
      <c r="B1940" s="178" t="str">
        <f>IF(E1940="謝金",支出入力表!A1941,"")</f>
        <v/>
      </c>
      <c r="C1940" s="164" t="str">
        <f>IF(E1940="謝金",支出入力表!C1941,"")</f>
        <v/>
      </c>
      <c r="D1940" s="165" t="str">
        <f>IF(支出入力表!E1941="謝金","謝金","")</f>
        <v/>
      </c>
      <c r="E1940" s="165" t="str">
        <f>IF(支出入力表!F1941="謝金","謝金","")</f>
        <v/>
      </c>
      <c r="F1940" s="164" t="str">
        <f>IF(E1940="謝金",VLOOKUP(E1940,支出入力表!F1941:$M$2000,3,FALSE),"")</f>
        <v/>
      </c>
      <c r="G1940" s="164" t="str">
        <f>IF(E1940="謝金",VLOOKUP(E1940,支出入力表!F1941:$M$2000,4,FALSE),"")</f>
        <v/>
      </c>
      <c r="H1940" s="166" t="str">
        <f>IF(E1940="謝金",VLOOKUP(E1940,支出入力表!F1941:$M$2000,5,FALSE),"")</f>
        <v/>
      </c>
      <c r="I1940" s="167" t="str">
        <f>IF(E1940="謝金",VLOOKUP(E1940,支出入力表!F1941:$M$2000,6,FALSE),"")</f>
        <v/>
      </c>
      <c r="J1940" s="167" t="str">
        <f>IF(E1940="謝金",VLOOKUP(E1940,支出入力表!F1941:$M$2000,7,FALSE),"")</f>
        <v/>
      </c>
      <c r="K1940" s="168" t="str">
        <f>IF(E1940="謝金",VLOOKUP(E1940,支出入力表!F1941:$M$2000,8,FALSE),"")</f>
        <v/>
      </c>
    </row>
    <row r="1941" spans="2:11" x14ac:dyDescent="0.55000000000000004">
      <c r="B1941" s="178" t="str">
        <f>IF(E1941="謝金",支出入力表!A1942,"")</f>
        <v/>
      </c>
      <c r="C1941" s="164" t="str">
        <f>IF(E1941="謝金",支出入力表!C1942,"")</f>
        <v/>
      </c>
      <c r="D1941" s="165" t="str">
        <f>IF(支出入力表!E1942="謝金","謝金","")</f>
        <v/>
      </c>
      <c r="E1941" s="165" t="str">
        <f>IF(支出入力表!F1942="謝金","謝金","")</f>
        <v/>
      </c>
      <c r="F1941" s="164" t="str">
        <f>IF(E1941="謝金",VLOOKUP(E1941,支出入力表!F1942:$M$2000,3,FALSE),"")</f>
        <v/>
      </c>
      <c r="G1941" s="164" t="str">
        <f>IF(E1941="謝金",VLOOKUP(E1941,支出入力表!F1942:$M$2000,4,FALSE),"")</f>
        <v/>
      </c>
      <c r="H1941" s="166" t="str">
        <f>IF(E1941="謝金",VLOOKUP(E1941,支出入力表!F1942:$M$2000,5,FALSE),"")</f>
        <v/>
      </c>
      <c r="I1941" s="167" t="str">
        <f>IF(E1941="謝金",VLOOKUP(E1941,支出入力表!F1942:$M$2000,6,FALSE),"")</f>
        <v/>
      </c>
      <c r="J1941" s="167" t="str">
        <f>IF(E1941="謝金",VLOOKUP(E1941,支出入力表!F1942:$M$2000,7,FALSE),"")</f>
        <v/>
      </c>
      <c r="K1941" s="168" t="str">
        <f>IF(E1941="謝金",VLOOKUP(E1941,支出入力表!F1942:$M$2000,8,FALSE),"")</f>
        <v/>
      </c>
    </row>
    <row r="1942" spans="2:11" x14ac:dyDescent="0.55000000000000004">
      <c r="B1942" s="178" t="str">
        <f>IF(E1942="謝金",支出入力表!A1943,"")</f>
        <v/>
      </c>
      <c r="C1942" s="164" t="str">
        <f>IF(E1942="謝金",支出入力表!C1943,"")</f>
        <v/>
      </c>
      <c r="D1942" s="165" t="str">
        <f>IF(支出入力表!E1943="謝金","謝金","")</f>
        <v/>
      </c>
      <c r="E1942" s="165" t="str">
        <f>IF(支出入力表!F1943="謝金","謝金","")</f>
        <v/>
      </c>
      <c r="F1942" s="164" t="str">
        <f>IF(E1942="謝金",VLOOKUP(E1942,支出入力表!F1943:$M$2000,3,FALSE),"")</f>
        <v/>
      </c>
      <c r="G1942" s="164" t="str">
        <f>IF(E1942="謝金",VLOOKUP(E1942,支出入力表!F1943:$M$2000,4,FALSE),"")</f>
        <v/>
      </c>
      <c r="H1942" s="166" t="str">
        <f>IF(E1942="謝金",VLOOKUP(E1942,支出入力表!F1943:$M$2000,5,FALSE),"")</f>
        <v/>
      </c>
      <c r="I1942" s="167" t="str">
        <f>IF(E1942="謝金",VLOOKUP(E1942,支出入力表!F1943:$M$2000,6,FALSE),"")</f>
        <v/>
      </c>
      <c r="J1942" s="167" t="str">
        <f>IF(E1942="謝金",VLOOKUP(E1942,支出入力表!F1943:$M$2000,7,FALSE),"")</f>
        <v/>
      </c>
      <c r="K1942" s="168" t="str">
        <f>IF(E1942="謝金",VLOOKUP(E1942,支出入力表!F1943:$M$2000,8,FALSE),"")</f>
        <v/>
      </c>
    </row>
    <row r="1943" spans="2:11" x14ac:dyDescent="0.55000000000000004">
      <c r="B1943" s="178" t="str">
        <f>IF(E1943="謝金",支出入力表!A1944,"")</f>
        <v/>
      </c>
      <c r="C1943" s="164" t="str">
        <f>IF(E1943="謝金",支出入力表!C1944,"")</f>
        <v/>
      </c>
      <c r="D1943" s="165" t="str">
        <f>IF(支出入力表!E1944="謝金","謝金","")</f>
        <v/>
      </c>
      <c r="E1943" s="165" t="str">
        <f>IF(支出入力表!F1944="謝金","謝金","")</f>
        <v/>
      </c>
      <c r="F1943" s="164" t="str">
        <f>IF(E1943="謝金",VLOOKUP(E1943,支出入力表!F1944:$M$2000,3,FALSE),"")</f>
        <v/>
      </c>
      <c r="G1943" s="164" t="str">
        <f>IF(E1943="謝金",VLOOKUP(E1943,支出入力表!F1944:$M$2000,4,FALSE),"")</f>
        <v/>
      </c>
      <c r="H1943" s="166" t="str">
        <f>IF(E1943="謝金",VLOOKUP(E1943,支出入力表!F1944:$M$2000,5,FALSE),"")</f>
        <v/>
      </c>
      <c r="I1943" s="167" t="str">
        <f>IF(E1943="謝金",VLOOKUP(E1943,支出入力表!F1944:$M$2000,6,FALSE),"")</f>
        <v/>
      </c>
      <c r="J1943" s="167" t="str">
        <f>IF(E1943="謝金",VLOOKUP(E1943,支出入力表!F1944:$M$2000,7,FALSE),"")</f>
        <v/>
      </c>
      <c r="K1943" s="168" t="str">
        <f>IF(E1943="謝金",VLOOKUP(E1943,支出入力表!F1944:$M$2000,8,FALSE),"")</f>
        <v/>
      </c>
    </row>
    <row r="1944" spans="2:11" x14ac:dyDescent="0.55000000000000004">
      <c r="B1944" s="178" t="str">
        <f>IF(E1944="謝金",支出入力表!A1945,"")</f>
        <v/>
      </c>
      <c r="C1944" s="164" t="str">
        <f>IF(E1944="謝金",支出入力表!C1945,"")</f>
        <v/>
      </c>
      <c r="D1944" s="165" t="str">
        <f>IF(支出入力表!E1945="謝金","謝金","")</f>
        <v/>
      </c>
      <c r="E1944" s="165" t="str">
        <f>IF(支出入力表!F1945="謝金","謝金","")</f>
        <v/>
      </c>
      <c r="F1944" s="164" t="str">
        <f>IF(E1944="謝金",VLOOKUP(E1944,支出入力表!F1945:$M$2000,3,FALSE),"")</f>
        <v/>
      </c>
      <c r="G1944" s="164" t="str">
        <f>IF(E1944="謝金",VLOOKUP(E1944,支出入力表!F1945:$M$2000,4,FALSE),"")</f>
        <v/>
      </c>
      <c r="H1944" s="166" t="str">
        <f>IF(E1944="謝金",VLOOKUP(E1944,支出入力表!F1945:$M$2000,5,FALSE),"")</f>
        <v/>
      </c>
      <c r="I1944" s="167" t="str">
        <f>IF(E1944="謝金",VLOOKUP(E1944,支出入力表!F1945:$M$2000,6,FALSE),"")</f>
        <v/>
      </c>
      <c r="J1944" s="167" t="str">
        <f>IF(E1944="謝金",VLOOKUP(E1944,支出入力表!F1945:$M$2000,7,FALSE),"")</f>
        <v/>
      </c>
      <c r="K1944" s="168" t="str">
        <f>IF(E1944="謝金",VLOOKUP(E1944,支出入力表!F1945:$M$2000,8,FALSE),"")</f>
        <v/>
      </c>
    </row>
    <row r="1945" spans="2:11" x14ac:dyDescent="0.55000000000000004">
      <c r="B1945" s="178" t="str">
        <f>IF(E1945="謝金",支出入力表!A1946,"")</f>
        <v/>
      </c>
      <c r="C1945" s="164" t="str">
        <f>IF(E1945="謝金",支出入力表!C1946,"")</f>
        <v/>
      </c>
      <c r="D1945" s="165" t="str">
        <f>IF(支出入力表!E1946="謝金","謝金","")</f>
        <v/>
      </c>
      <c r="E1945" s="165" t="str">
        <f>IF(支出入力表!F1946="謝金","謝金","")</f>
        <v/>
      </c>
      <c r="F1945" s="164" t="str">
        <f>IF(E1945="謝金",VLOOKUP(E1945,支出入力表!F1946:$M$2000,3,FALSE),"")</f>
        <v/>
      </c>
      <c r="G1945" s="164" t="str">
        <f>IF(E1945="謝金",VLOOKUP(E1945,支出入力表!F1946:$M$2000,4,FALSE),"")</f>
        <v/>
      </c>
      <c r="H1945" s="166" t="str">
        <f>IF(E1945="謝金",VLOOKUP(E1945,支出入力表!F1946:$M$2000,5,FALSE),"")</f>
        <v/>
      </c>
      <c r="I1945" s="167" t="str">
        <f>IF(E1945="謝金",VLOOKUP(E1945,支出入力表!F1946:$M$2000,6,FALSE),"")</f>
        <v/>
      </c>
      <c r="J1945" s="167" t="str">
        <f>IF(E1945="謝金",VLOOKUP(E1945,支出入力表!F1946:$M$2000,7,FALSE),"")</f>
        <v/>
      </c>
      <c r="K1945" s="168" t="str">
        <f>IF(E1945="謝金",VLOOKUP(E1945,支出入力表!F1946:$M$2000,8,FALSE),"")</f>
        <v/>
      </c>
    </row>
    <row r="1946" spans="2:11" x14ac:dyDescent="0.55000000000000004">
      <c r="B1946" s="178" t="str">
        <f>IF(E1946="謝金",支出入力表!A1947,"")</f>
        <v/>
      </c>
      <c r="C1946" s="164" t="str">
        <f>IF(E1946="謝金",支出入力表!C1947,"")</f>
        <v/>
      </c>
      <c r="D1946" s="165" t="str">
        <f>IF(支出入力表!E1947="謝金","謝金","")</f>
        <v/>
      </c>
      <c r="E1946" s="165" t="str">
        <f>IF(支出入力表!F1947="謝金","謝金","")</f>
        <v/>
      </c>
      <c r="F1946" s="164" t="str">
        <f>IF(E1946="謝金",VLOOKUP(E1946,支出入力表!F1947:$M$2000,3,FALSE),"")</f>
        <v/>
      </c>
      <c r="G1946" s="164" t="str">
        <f>IF(E1946="謝金",VLOOKUP(E1946,支出入力表!F1947:$M$2000,4,FALSE),"")</f>
        <v/>
      </c>
      <c r="H1946" s="166" t="str">
        <f>IF(E1946="謝金",VLOOKUP(E1946,支出入力表!F1947:$M$2000,5,FALSE),"")</f>
        <v/>
      </c>
      <c r="I1946" s="167" t="str">
        <f>IF(E1946="謝金",VLOOKUP(E1946,支出入力表!F1947:$M$2000,6,FALSE),"")</f>
        <v/>
      </c>
      <c r="J1946" s="167" t="str">
        <f>IF(E1946="謝金",VLOOKUP(E1946,支出入力表!F1947:$M$2000,7,FALSE),"")</f>
        <v/>
      </c>
      <c r="K1946" s="168" t="str">
        <f>IF(E1946="謝金",VLOOKUP(E1946,支出入力表!F1947:$M$2000,8,FALSE),"")</f>
        <v/>
      </c>
    </row>
    <row r="1947" spans="2:11" x14ac:dyDescent="0.55000000000000004">
      <c r="B1947" s="178" t="str">
        <f>IF(E1947="謝金",支出入力表!A1948,"")</f>
        <v/>
      </c>
      <c r="C1947" s="164" t="str">
        <f>IF(E1947="謝金",支出入力表!C1948,"")</f>
        <v/>
      </c>
      <c r="D1947" s="165" t="str">
        <f>IF(支出入力表!E1948="謝金","謝金","")</f>
        <v/>
      </c>
      <c r="E1947" s="165" t="str">
        <f>IF(支出入力表!F1948="謝金","謝金","")</f>
        <v/>
      </c>
      <c r="F1947" s="164" t="str">
        <f>IF(E1947="謝金",VLOOKUP(E1947,支出入力表!F1948:$M$2000,3,FALSE),"")</f>
        <v/>
      </c>
      <c r="G1947" s="164" t="str">
        <f>IF(E1947="謝金",VLOOKUP(E1947,支出入力表!F1948:$M$2000,4,FALSE),"")</f>
        <v/>
      </c>
      <c r="H1947" s="166" t="str">
        <f>IF(E1947="謝金",VLOOKUP(E1947,支出入力表!F1948:$M$2000,5,FALSE),"")</f>
        <v/>
      </c>
      <c r="I1947" s="167" t="str">
        <f>IF(E1947="謝金",VLOOKUP(E1947,支出入力表!F1948:$M$2000,6,FALSE),"")</f>
        <v/>
      </c>
      <c r="J1947" s="167" t="str">
        <f>IF(E1947="謝金",VLOOKUP(E1947,支出入力表!F1948:$M$2000,7,FALSE),"")</f>
        <v/>
      </c>
      <c r="K1947" s="168" t="str">
        <f>IF(E1947="謝金",VLOOKUP(E1947,支出入力表!F1948:$M$2000,8,FALSE),"")</f>
        <v/>
      </c>
    </row>
    <row r="1948" spans="2:11" x14ac:dyDescent="0.55000000000000004">
      <c r="B1948" s="178" t="str">
        <f>IF(E1948="謝金",支出入力表!A1949,"")</f>
        <v/>
      </c>
      <c r="C1948" s="164" t="str">
        <f>IF(E1948="謝金",支出入力表!C1949,"")</f>
        <v/>
      </c>
      <c r="D1948" s="165" t="str">
        <f>IF(支出入力表!E1949="謝金","謝金","")</f>
        <v/>
      </c>
      <c r="E1948" s="165" t="str">
        <f>IF(支出入力表!F1949="謝金","謝金","")</f>
        <v/>
      </c>
      <c r="F1948" s="164" t="str">
        <f>IF(E1948="謝金",VLOOKUP(E1948,支出入力表!F1949:$M$2000,3,FALSE),"")</f>
        <v/>
      </c>
      <c r="G1948" s="164" t="str">
        <f>IF(E1948="謝金",VLOOKUP(E1948,支出入力表!F1949:$M$2000,4,FALSE),"")</f>
        <v/>
      </c>
      <c r="H1948" s="166" t="str">
        <f>IF(E1948="謝金",VLOOKUP(E1948,支出入力表!F1949:$M$2000,5,FALSE),"")</f>
        <v/>
      </c>
      <c r="I1948" s="167" t="str">
        <f>IF(E1948="謝金",VLOOKUP(E1948,支出入力表!F1949:$M$2000,6,FALSE),"")</f>
        <v/>
      </c>
      <c r="J1948" s="167" t="str">
        <f>IF(E1948="謝金",VLOOKUP(E1948,支出入力表!F1949:$M$2000,7,FALSE),"")</f>
        <v/>
      </c>
      <c r="K1948" s="168" t="str">
        <f>IF(E1948="謝金",VLOOKUP(E1948,支出入力表!F1949:$M$2000,8,FALSE),"")</f>
        <v/>
      </c>
    </row>
    <row r="1949" spans="2:11" x14ac:dyDescent="0.55000000000000004">
      <c r="B1949" s="178" t="str">
        <f>IF(E1949="謝金",支出入力表!A1950,"")</f>
        <v/>
      </c>
      <c r="C1949" s="164" t="str">
        <f>IF(E1949="謝金",支出入力表!C1950,"")</f>
        <v/>
      </c>
      <c r="D1949" s="165" t="str">
        <f>IF(支出入力表!E1950="謝金","謝金","")</f>
        <v/>
      </c>
      <c r="E1949" s="165" t="str">
        <f>IF(支出入力表!F1950="謝金","謝金","")</f>
        <v/>
      </c>
      <c r="F1949" s="164" t="str">
        <f>IF(E1949="謝金",VLOOKUP(E1949,支出入力表!F1950:$M$2000,3,FALSE),"")</f>
        <v/>
      </c>
      <c r="G1949" s="164" t="str">
        <f>IF(E1949="謝金",VLOOKUP(E1949,支出入力表!F1950:$M$2000,4,FALSE),"")</f>
        <v/>
      </c>
      <c r="H1949" s="166" t="str">
        <f>IF(E1949="謝金",VLOOKUP(E1949,支出入力表!F1950:$M$2000,5,FALSE),"")</f>
        <v/>
      </c>
      <c r="I1949" s="167" t="str">
        <f>IF(E1949="謝金",VLOOKUP(E1949,支出入力表!F1950:$M$2000,6,FALSE),"")</f>
        <v/>
      </c>
      <c r="J1949" s="167" t="str">
        <f>IF(E1949="謝金",VLOOKUP(E1949,支出入力表!F1950:$M$2000,7,FALSE),"")</f>
        <v/>
      </c>
      <c r="K1949" s="168" t="str">
        <f>IF(E1949="謝金",VLOOKUP(E1949,支出入力表!F1950:$M$2000,8,FALSE),"")</f>
        <v/>
      </c>
    </row>
    <row r="1950" spans="2:11" x14ac:dyDescent="0.55000000000000004">
      <c r="B1950" s="178" t="str">
        <f>IF(E1950="謝金",支出入力表!A1951,"")</f>
        <v/>
      </c>
      <c r="C1950" s="164" t="str">
        <f>IF(E1950="謝金",支出入力表!C1951,"")</f>
        <v/>
      </c>
      <c r="D1950" s="165" t="str">
        <f>IF(支出入力表!E1951="謝金","謝金","")</f>
        <v/>
      </c>
      <c r="E1950" s="165" t="str">
        <f>IF(支出入力表!F1951="謝金","謝金","")</f>
        <v/>
      </c>
      <c r="F1950" s="164" t="str">
        <f>IF(E1950="謝金",VLOOKUP(E1950,支出入力表!F1951:$M$2000,3,FALSE),"")</f>
        <v/>
      </c>
      <c r="G1950" s="164" t="str">
        <f>IF(E1950="謝金",VLOOKUP(E1950,支出入力表!F1951:$M$2000,4,FALSE),"")</f>
        <v/>
      </c>
      <c r="H1950" s="166" t="str">
        <f>IF(E1950="謝金",VLOOKUP(E1950,支出入力表!F1951:$M$2000,5,FALSE),"")</f>
        <v/>
      </c>
      <c r="I1950" s="167" t="str">
        <f>IF(E1950="謝金",VLOOKUP(E1950,支出入力表!F1951:$M$2000,6,FALSE),"")</f>
        <v/>
      </c>
      <c r="J1950" s="167" t="str">
        <f>IF(E1950="謝金",VLOOKUP(E1950,支出入力表!F1951:$M$2000,7,FALSE),"")</f>
        <v/>
      </c>
      <c r="K1950" s="168" t="str">
        <f>IF(E1950="謝金",VLOOKUP(E1950,支出入力表!F1951:$M$2000,8,FALSE),"")</f>
        <v/>
      </c>
    </row>
    <row r="1951" spans="2:11" x14ac:dyDescent="0.55000000000000004">
      <c r="B1951" s="178" t="str">
        <f>IF(E1951="謝金",支出入力表!A1952,"")</f>
        <v/>
      </c>
      <c r="C1951" s="164" t="str">
        <f>IF(E1951="謝金",支出入力表!C1952,"")</f>
        <v/>
      </c>
      <c r="D1951" s="165" t="str">
        <f>IF(支出入力表!E1952="謝金","謝金","")</f>
        <v/>
      </c>
      <c r="E1951" s="165" t="str">
        <f>IF(支出入力表!F1952="謝金","謝金","")</f>
        <v/>
      </c>
      <c r="F1951" s="164" t="str">
        <f>IF(E1951="謝金",VLOOKUP(E1951,支出入力表!F1952:$M$2000,3,FALSE),"")</f>
        <v/>
      </c>
      <c r="G1951" s="164" t="str">
        <f>IF(E1951="謝金",VLOOKUP(E1951,支出入力表!F1952:$M$2000,4,FALSE),"")</f>
        <v/>
      </c>
      <c r="H1951" s="166" t="str">
        <f>IF(E1951="謝金",VLOOKUP(E1951,支出入力表!F1952:$M$2000,5,FALSE),"")</f>
        <v/>
      </c>
      <c r="I1951" s="167" t="str">
        <f>IF(E1951="謝金",VLOOKUP(E1951,支出入力表!F1952:$M$2000,6,FALSE),"")</f>
        <v/>
      </c>
      <c r="J1951" s="167" t="str">
        <f>IF(E1951="謝金",VLOOKUP(E1951,支出入力表!F1952:$M$2000,7,FALSE),"")</f>
        <v/>
      </c>
      <c r="K1951" s="168" t="str">
        <f>IF(E1951="謝金",VLOOKUP(E1951,支出入力表!F1952:$M$2000,8,FALSE),"")</f>
        <v/>
      </c>
    </row>
    <row r="1952" spans="2:11" x14ac:dyDescent="0.55000000000000004">
      <c r="B1952" s="178" t="str">
        <f>IF(E1952="謝金",支出入力表!A1953,"")</f>
        <v/>
      </c>
      <c r="C1952" s="164" t="str">
        <f>IF(E1952="謝金",支出入力表!C1953,"")</f>
        <v/>
      </c>
      <c r="D1952" s="165" t="str">
        <f>IF(支出入力表!E1953="謝金","謝金","")</f>
        <v/>
      </c>
      <c r="E1952" s="165" t="str">
        <f>IF(支出入力表!F1953="謝金","謝金","")</f>
        <v/>
      </c>
      <c r="F1952" s="164" t="str">
        <f>IF(E1952="謝金",VLOOKUP(E1952,支出入力表!F1953:$M$2000,3,FALSE),"")</f>
        <v/>
      </c>
      <c r="G1952" s="164" t="str">
        <f>IF(E1952="謝金",VLOOKUP(E1952,支出入力表!F1953:$M$2000,4,FALSE),"")</f>
        <v/>
      </c>
      <c r="H1952" s="166" t="str">
        <f>IF(E1952="謝金",VLOOKUP(E1952,支出入力表!F1953:$M$2000,5,FALSE),"")</f>
        <v/>
      </c>
      <c r="I1952" s="167" t="str">
        <f>IF(E1952="謝金",VLOOKUP(E1952,支出入力表!F1953:$M$2000,6,FALSE),"")</f>
        <v/>
      </c>
      <c r="J1952" s="167" t="str">
        <f>IF(E1952="謝金",VLOOKUP(E1952,支出入力表!F1953:$M$2000,7,FALSE),"")</f>
        <v/>
      </c>
      <c r="K1952" s="168" t="str">
        <f>IF(E1952="謝金",VLOOKUP(E1952,支出入力表!F1953:$M$2000,8,FALSE),"")</f>
        <v/>
      </c>
    </row>
    <row r="1953" spans="2:11" x14ac:dyDescent="0.55000000000000004">
      <c r="B1953" s="178" t="str">
        <f>IF(E1953="謝金",支出入力表!A1954,"")</f>
        <v/>
      </c>
      <c r="C1953" s="164" t="str">
        <f>IF(E1953="謝金",支出入力表!C1954,"")</f>
        <v/>
      </c>
      <c r="D1953" s="165" t="str">
        <f>IF(支出入力表!E1954="謝金","謝金","")</f>
        <v/>
      </c>
      <c r="E1953" s="165" t="str">
        <f>IF(支出入力表!F1954="謝金","謝金","")</f>
        <v/>
      </c>
      <c r="F1953" s="164" t="str">
        <f>IF(E1953="謝金",VLOOKUP(E1953,支出入力表!F1954:$M$2000,3,FALSE),"")</f>
        <v/>
      </c>
      <c r="G1953" s="164" t="str">
        <f>IF(E1953="謝金",VLOOKUP(E1953,支出入力表!F1954:$M$2000,4,FALSE),"")</f>
        <v/>
      </c>
      <c r="H1953" s="166" t="str">
        <f>IF(E1953="謝金",VLOOKUP(E1953,支出入力表!F1954:$M$2000,5,FALSE),"")</f>
        <v/>
      </c>
      <c r="I1953" s="167" t="str">
        <f>IF(E1953="謝金",VLOOKUP(E1953,支出入力表!F1954:$M$2000,6,FALSE),"")</f>
        <v/>
      </c>
      <c r="J1953" s="167" t="str">
        <f>IF(E1953="謝金",VLOOKUP(E1953,支出入力表!F1954:$M$2000,7,FALSE),"")</f>
        <v/>
      </c>
      <c r="K1953" s="168" t="str">
        <f>IF(E1953="謝金",VLOOKUP(E1953,支出入力表!F1954:$M$2000,8,FALSE),"")</f>
        <v/>
      </c>
    </row>
    <row r="1954" spans="2:11" x14ac:dyDescent="0.55000000000000004">
      <c r="B1954" s="178" t="str">
        <f>IF(E1954="謝金",支出入力表!A1955,"")</f>
        <v/>
      </c>
      <c r="C1954" s="164" t="str">
        <f>IF(E1954="謝金",支出入力表!C1955,"")</f>
        <v/>
      </c>
      <c r="D1954" s="165" t="str">
        <f>IF(支出入力表!E1955="謝金","謝金","")</f>
        <v/>
      </c>
      <c r="E1954" s="165" t="str">
        <f>IF(支出入力表!F1955="謝金","謝金","")</f>
        <v/>
      </c>
      <c r="F1954" s="164" t="str">
        <f>IF(E1954="謝金",VLOOKUP(E1954,支出入力表!F1955:$M$2000,3,FALSE),"")</f>
        <v/>
      </c>
      <c r="G1954" s="164" t="str">
        <f>IF(E1954="謝金",VLOOKUP(E1954,支出入力表!F1955:$M$2000,4,FALSE),"")</f>
        <v/>
      </c>
      <c r="H1954" s="166" t="str">
        <f>IF(E1954="謝金",VLOOKUP(E1954,支出入力表!F1955:$M$2000,5,FALSE),"")</f>
        <v/>
      </c>
      <c r="I1954" s="167" t="str">
        <f>IF(E1954="謝金",VLOOKUP(E1954,支出入力表!F1955:$M$2000,6,FALSE),"")</f>
        <v/>
      </c>
      <c r="J1954" s="167" t="str">
        <f>IF(E1954="謝金",VLOOKUP(E1954,支出入力表!F1955:$M$2000,7,FALSE),"")</f>
        <v/>
      </c>
      <c r="K1954" s="168" t="str">
        <f>IF(E1954="謝金",VLOOKUP(E1954,支出入力表!F1955:$M$2000,8,FALSE),"")</f>
        <v/>
      </c>
    </row>
    <row r="1955" spans="2:11" x14ac:dyDescent="0.55000000000000004">
      <c r="B1955" s="178" t="str">
        <f>IF(E1955="謝金",支出入力表!A1956,"")</f>
        <v/>
      </c>
      <c r="C1955" s="164" t="str">
        <f>IF(E1955="謝金",支出入力表!C1956,"")</f>
        <v/>
      </c>
      <c r="D1955" s="165" t="str">
        <f>IF(支出入力表!E1956="謝金","謝金","")</f>
        <v/>
      </c>
      <c r="E1955" s="165" t="str">
        <f>IF(支出入力表!F1956="謝金","謝金","")</f>
        <v/>
      </c>
      <c r="F1955" s="164" t="str">
        <f>IF(E1955="謝金",VLOOKUP(E1955,支出入力表!F1956:$M$2000,3,FALSE),"")</f>
        <v/>
      </c>
      <c r="G1955" s="164" t="str">
        <f>IF(E1955="謝金",VLOOKUP(E1955,支出入力表!F1956:$M$2000,4,FALSE),"")</f>
        <v/>
      </c>
      <c r="H1955" s="166" t="str">
        <f>IF(E1955="謝金",VLOOKUP(E1955,支出入力表!F1956:$M$2000,5,FALSE),"")</f>
        <v/>
      </c>
      <c r="I1955" s="167" t="str">
        <f>IF(E1955="謝金",VLOOKUP(E1955,支出入力表!F1956:$M$2000,6,FALSE),"")</f>
        <v/>
      </c>
      <c r="J1955" s="167" t="str">
        <f>IF(E1955="謝金",VLOOKUP(E1955,支出入力表!F1956:$M$2000,7,FALSE),"")</f>
        <v/>
      </c>
      <c r="K1955" s="168" t="str">
        <f>IF(E1955="謝金",VLOOKUP(E1955,支出入力表!F1956:$M$2000,8,FALSE),"")</f>
        <v/>
      </c>
    </row>
    <row r="1956" spans="2:11" x14ac:dyDescent="0.55000000000000004">
      <c r="B1956" s="178" t="str">
        <f>IF(E1956="謝金",支出入力表!A1957,"")</f>
        <v/>
      </c>
      <c r="C1956" s="164" t="str">
        <f>IF(E1956="謝金",支出入力表!C1957,"")</f>
        <v/>
      </c>
      <c r="D1956" s="165" t="str">
        <f>IF(支出入力表!E1957="謝金","謝金","")</f>
        <v/>
      </c>
      <c r="E1956" s="165" t="str">
        <f>IF(支出入力表!F1957="謝金","謝金","")</f>
        <v/>
      </c>
      <c r="F1956" s="164" t="str">
        <f>IF(E1956="謝金",VLOOKUP(E1956,支出入力表!F1957:$M$2000,3,FALSE),"")</f>
        <v/>
      </c>
      <c r="G1956" s="164" t="str">
        <f>IF(E1956="謝金",VLOOKUP(E1956,支出入力表!F1957:$M$2000,4,FALSE),"")</f>
        <v/>
      </c>
      <c r="H1956" s="166" t="str">
        <f>IF(E1956="謝金",VLOOKUP(E1956,支出入力表!F1957:$M$2000,5,FALSE),"")</f>
        <v/>
      </c>
      <c r="I1956" s="167" t="str">
        <f>IF(E1956="謝金",VLOOKUP(E1956,支出入力表!F1957:$M$2000,6,FALSE),"")</f>
        <v/>
      </c>
      <c r="J1956" s="167" t="str">
        <f>IF(E1956="謝金",VLOOKUP(E1956,支出入力表!F1957:$M$2000,7,FALSE),"")</f>
        <v/>
      </c>
      <c r="K1956" s="168" t="str">
        <f>IF(E1956="謝金",VLOOKUP(E1956,支出入力表!F1957:$M$2000,8,FALSE),"")</f>
        <v/>
      </c>
    </row>
    <row r="1957" spans="2:11" x14ac:dyDescent="0.55000000000000004">
      <c r="B1957" s="178" t="str">
        <f>IF(E1957="謝金",支出入力表!A1958,"")</f>
        <v/>
      </c>
      <c r="C1957" s="164" t="str">
        <f>IF(E1957="謝金",支出入力表!C1958,"")</f>
        <v/>
      </c>
      <c r="D1957" s="165" t="str">
        <f>IF(支出入力表!E1958="謝金","謝金","")</f>
        <v/>
      </c>
      <c r="E1957" s="165" t="str">
        <f>IF(支出入力表!F1958="謝金","謝金","")</f>
        <v/>
      </c>
      <c r="F1957" s="164" t="str">
        <f>IF(E1957="謝金",VLOOKUP(E1957,支出入力表!F1958:$M$2000,3,FALSE),"")</f>
        <v/>
      </c>
      <c r="G1957" s="164" t="str">
        <f>IF(E1957="謝金",VLOOKUP(E1957,支出入力表!F1958:$M$2000,4,FALSE),"")</f>
        <v/>
      </c>
      <c r="H1957" s="166" t="str">
        <f>IF(E1957="謝金",VLOOKUP(E1957,支出入力表!F1958:$M$2000,5,FALSE),"")</f>
        <v/>
      </c>
      <c r="I1957" s="167" t="str">
        <f>IF(E1957="謝金",VLOOKUP(E1957,支出入力表!F1958:$M$2000,6,FALSE),"")</f>
        <v/>
      </c>
      <c r="J1957" s="167" t="str">
        <f>IF(E1957="謝金",VLOOKUP(E1957,支出入力表!F1958:$M$2000,7,FALSE),"")</f>
        <v/>
      </c>
      <c r="K1957" s="168" t="str">
        <f>IF(E1957="謝金",VLOOKUP(E1957,支出入力表!F1958:$M$2000,8,FALSE),"")</f>
        <v/>
      </c>
    </row>
    <row r="1958" spans="2:11" x14ac:dyDescent="0.55000000000000004">
      <c r="B1958" s="178" t="str">
        <f>IF(E1958="謝金",支出入力表!A1959,"")</f>
        <v/>
      </c>
      <c r="C1958" s="164" t="str">
        <f>IF(E1958="謝金",支出入力表!C1959,"")</f>
        <v/>
      </c>
      <c r="D1958" s="165" t="str">
        <f>IF(支出入力表!E1959="謝金","謝金","")</f>
        <v/>
      </c>
      <c r="E1958" s="165" t="str">
        <f>IF(支出入力表!F1959="謝金","謝金","")</f>
        <v/>
      </c>
      <c r="F1958" s="164" t="str">
        <f>IF(E1958="謝金",VLOOKUP(E1958,支出入力表!F1959:$M$2000,3,FALSE),"")</f>
        <v/>
      </c>
      <c r="G1958" s="164" t="str">
        <f>IF(E1958="謝金",VLOOKUP(E1958,支出入力表!F1959:$M$2000,4,FALSE),"")</f>
        <v/>
      </c>
      <c r="H1958" s="166" t="str">
        <f>IF(E1958="謝金",VLOOKUP(E1958,支出入力表!F1959:$M$2000,5,FALSE),"")</f>
        <v/>
      </c>
      <c r="I1958" s="167" t="str">
        <f>IF(E1958="謝金",VLOOKUP(E1958,支出入力表!F1959:$M$2000,6,FALSE),"")</f>
        <v/>
      </c>
      <c r="J1958" s="167" t="str">
        <f>IF(E1958="謝金",VLOOKUP(E1958,支出入力表!F1959:$M$2000,7,FALSE),"")</f>
        <v/>
      </c>
      <c r="K1958" s="168" t="str">
        <f>IF(E1958="謝金",VLOOKUP(E1958,支出入力表!F1959:$M$2000,8,FALSE),"")</f>
        <v/>
      </c>
    </row>
    <row r="1959" spans="2:11" x14ac:dyDescent="0.55000000000000004">
      <c r="B1959" s="178" t="str">
        <f>IF(E1959="謝金",支出入力表!A1960,"")</f>
        <v/>
      </c>
      <c r="C1959" s="164" t="str">
        <f>IF(E1959="謝金",支出入力表!C1960,"")</f>
        <v/>
      </c>
      <c r="D1959" s="165" t="str">
        <f>IF(支出入力表!E1960="謝金","謝金","")</f>
        <v/>
      </c>
      <c r="E1959" s="165" t="str">
        <f>IF(支出入力表!F1960="謝金","謝金","")</f>
        <v/>
      </c>
      <c r="F1959" s="164" t="str">
        <f>IF(E1959="謝金",VLOOKUP(E1959,支出入力表!F1960:$M$2000,3,FALSE),"")</f>
        <v/>
      </c>
      <c r="G1959" s="164" t="str">
        <f>IF(E1959="謝金",VLOOKUP(E1959,支出入力表!F1960:$M$2000,4,FALSE),"")</f>
        <v/>
      </c>
      <c r="H1959" s="166" t="str">
        <f>IF(E1959="謝金",VLOOKUP(E1959,支出入力表!F1960:$M$2000,5,FALSE),"")</f>
        <v/>
      </c>
      <c r="I1959" s="167" t="str">
        <f>IF(E1959="謝金",VLOOKUP(E1959,支出入力表!F1960:$M$2000,6,FALSE),"")</f>
        <v/>
      </c>
      <c r="J1959" s="167" t="str">
        <f>IF(E1959="謝金",VLOOKUP(E1959,支出入力表!F1960:$M$2000,7,FALSE),"")</f>
        <v/>
      </c>
      <c r="K1959" s="168" t="str">
        <f>IF(E1959="謝金",VLOOKUP(E1959,支出入力表!F1960:$M$2000,8,FALSE),"")</f>
        <v/>
      </c>
    </row>
    <row r="1960" spans="2:11" x14ac:dyDescent="0.55000000000000004">
      <c r="B1960" s="178" t="str">
        <f>IF(E1960="謝金",支出入力表!A1961,"")</f>
        <v/>
      </c>
      <c r="C1960" s="164" t="str">
        <f>IF(E1960="謝金",支出入力表!C1961,"")</f>
        <v/>
      </c>
      <c r="D1960" s="165" t="str">
        <f>IF(支出入力表!E1961="謝金","謝金","")</f>
        <v/>
      </c>
      <c r="E1960" s="165" t="str">
        <f>IF(支出入力表!F1961="謝金","謝金","")</f>
        <v/>
      </c>
      <c r="F1960" s="164" t="str">
        <f>IF(E1960="謝金",VLOOKUP(E1960,支出入力表!F1961:$M$2000,3,FALSE),"")</f>
        <v/>
      </c>
      <c r="G1960" s="164" t="str">
        <f>IF(E1960="謝金",VLOOKUP(E1960,支出入力表!F1961:$M$2000,4,FALSE),"")</f>
        <v/>
      </c>
      <c r="H1960" s="166" t="str">
        <f>IF(E1960="謝金",VLOOKUP(E1960,支出入力表!F1961:$M$2000,5,FALSE),"")</f>
        <v/>
      </c>
      <c r="I1960" s="167" t="str">
        <f>IF(E1960="謝金",VLOOKUP(E1960,支出入力表!F1961:$M$2000,6,FALSE),"")</f>
        <v/>
      </c>
      <c r="J1960" s="167" t="str">
        <f>IF(E1960="謝金",VLOOKUP(E1960,支出入力表!F1961:$M$2000,7,FALSE),"")</f>
        <v/>
      </c>
      <c r="K1960" s="168" t="str">
        <f>IF(E1960="謝金",VLOOKUP(E1960,支出入力表!F1961:$M$2000,8,FALSE),"")</f>
        <v/>
      </c>
    </row>
    <row r="1961" spans="2:11" x14ac:dyDescent="0.55000000000000004">
      <c r="B1961" s="178" t="str">
        <f>IF(E1961="謝金",支出入力表!A1962,"")</f>
        <v/>
      </c>
      <c r="C1961" s="164" t="str">
        <f>IF(E1961="謝金",支出入力表!C1962,"")</f>
        <v/>
      </c>
      <c r="D1961" s="165" t="str">
        <f>IF(支出入力表!E1962="謝金","謝金","")</f>
        <v/>
      </c>
      <c r="E1961" s="165" t="str">
        <f>IF(支出入力表!F1962="謝金","謝金","")</f>
        <v/>
      </c>
      <c r="F1961" s="164" t="str">
        <f>IF(E1961="謝金",VLOOKUP(E1961,支出入力表!F1962:$M$2000,3,FALSE),"")</f>
        <v/>
      </c>
      <c r="G1961" s="164" t="str">
        <f>IF(E1961="謝金",VLOOKUP(E1961,支出入力表!F1962:$M$2000,4,FALSE),"")</f>
        <v/>
      </c>
      <c r="H1961" s="166" t="str">
        <f>IF(E1961="謝金",VLOOKUP(E1961,支出入力表!F1962:$M$2000,5,FALSE),"")</f>
        <v/>
      </c>
      <c r="I1961" s="167" t="str">
        <f>IF(E1961="謝金",VLOOKUP(E1961,支出入力表!F1962:$M$2000,6,FALSE),"")</f>
        <v/>
      </c>
      <c r="J1961" s="167" t="str">
        <f>IF(E1961="謝金",VLOOKUP(E1961,支出入力表!F1962:$M$2000,7,FALSE),"")</f>
        <v/>
      </c>
      <c r="K1961" s="168" t="str">
        <f>IF(E1961="謝金",VLOOKUP(E1961,支出入力表!F1962:$M$2000,8,FALSE),"")</f>
        <v/>
      </c>
    </row>
    <row r="1962" spans="2:11" x14ac:dyDescent="0.55000000000000004">
      <c r="B1962" s="178" t="str">
        <f>IF(E1962="謝金",支出入力表!A1963,"")</f>
        <v/>
      </c>
      <c r="C1962" s="164" t="str">
        <f>IF(E1962="謝金",支出入力表!C1963,"")</f>
        <v/>
      </c>
      <c r="D1962" s="165" t="str">
        <f>IF(支出入力表!E1963="謝金","謝金","")</f>
        <v/>
      </c>
      <c r="E1962" s="165" t="str">
        <f>IF(支出入力表!F1963="謝金","謝金","")</f>
        <v/>
      </c>
      <c r="F1962" s="164" t="str">
        <f>IF(E1962="謝金",VLOOKUP(E1962,支出入力表!F1963:$M$2000,3,FALSE),"")</f>
        <v/>
      </c>
      <c r="G1962" s="164" t="str">
        <f>IF(E1962="謝金",VLOOKUP(E1962,支出入力表!F1963:$M$2000,4,FALSE),"")</f>
        <v/>
      </c>
      <c r="H1962" s="166" t="str">
        <f>IF(E1962="謝金",VLOOKUP(E1962,支出入力表!F1963:$M$2000,5,FALSE),"")</f>
        <v/>
      </c>
      <c r="I1962" s="167" t="str">
        <f>IF(E1962="謝金",VLOOKUP(E1962,支出入力表!F1963:$M$2000,6,FALSE),"")</f>
        <v/>
      </c>
      <c r="J1962" s="167" t="str">
        <f>IF(E1962="謝金",VLOOKUP(E1962,支出入力表!F1963:$M$2000,7,FALSE),"")</f>
        <v/>
      </c>
      <c r="K1962" s="168" t="str">
        <f>IF(E1962="謝金",VLOOKUP(E1962,支出入力表!F1963:$M$2000,8,FALSE),"")</f>
        <v/>
      </c>
    </row>
    <row r="1963" spans="2:11" x14ac:dyDescent="0.55000000000000004">
      <c r="B1963" s="178" t="str">
        <f>IF(E1963="謝金",支出入力表!A1964,"")</f>
        <v/>
      </c>
      <c r="C1963" s="164" t="str">
        <f>IF(E1963="謝金",支出入力表!C1964,"")</f>
        <v/>
      </c>
      <c r="D1963" s="165" t="str">
        <f>IF(支出入力表!E1964="謝金","謝金","")</f>
        <v/>
      </c>
      <c r="E1963" s="165" t="str">
        <f>IF(支出入力表!F1964="謝金","謝金","")</f>
        <v/>
      </c>
      <c r="F1963" s="164" t="str">
        <f>IF(E1963="謝金",VLOOKUP(E1963,支出入力表!F1964:$M$2000,3,FALSE),"")</f>
        <v/>
      </c>
      <c r="G1963" s="164" t="str">
        <f>IF(E1963="謝金",VLOOKUP(E1963,支出入力表!F1964:$M$2000,4,FALSE),"")</f>
        <v/>
      </c>
      <c r="H1963" s="166" t="str">
        <f>IF(E1963="謝金",VLOOKUP(E1963,支出入力表!F1964:$M$2000,5,FALSE),"")</f>
        <v/>
      </c>
      <c r="I1963" s="167" t="str">
        <f>IF(E1963="謝金",VLOOKUP(E1963,支出入力表!F1964:$M$2000,6,FALSE),"")</f>
        <v/>
      </c>
      <c r="J1963" s="167" t="str">
        <f>IF(E1963="謝金",VLOOKUP(E1963,支出入力表!F1964:$M$2000,7,FALSE),"")</f>
        <v/>
      </c>
      <c r="K1963" s="168" t="str">
        <f>IF(E1963="謝金",VLOOKUP(E1963,支出入力表!F1964:$M$2000,8,FALSE),"")</f>
        <v/>
      </c>
    </row>
    <row r="1964" spans="2:11" x14ac:dyDescent="0.55000000000000004">
      <c r="B1964" s="178" t="str">
        <f>IF(E1964="謝金",支出入力表!A1965,"")</f>
        <v/>
      </c>
      <c r="C1964" s="164" t="str">
        <f>IF(E1964="謝金",支出入力表!C1965,"")</f>
        <v/>
      </c>
      <c r="D1964" s="165" t="str">
        <f>IF(支出入力表!E1965="謝金","謝金","")</f>
        <v/>
      </c>
      <c r="E1964" s="165" t="str">
        <f>IF(支出入力表!F1965="謝金","謝金","")</f>
        <v/>
      </c>
      <c r="F1964" s="164" t="str">
        <f>IF(E1964="謝金",VLOOKUP(E1964,支出入力表!F1965:$M$2000,3,FALSE),"")</f>
        <v/>
      </c>
      <c r="G1964" s="164" t="str">
        <f>IF(E1964="謝金",VLOOKUP(E1964,支出入力表!F1965:$M$2000,4,FALSE),"")</f>
        <v/>
      </c>
      <c r="H1964" s="166" t="str">
        <f>IF(E1964="謝金",VLOOKUP(E1964,支出入力表!F1965:$M$2000,5,FALSE),"")</f>
        <v/>
      </c>
      <c r="I1964" s="167" t="str">
        <f>IF(E1964="謝金",VLOOKUP(E1964,支出入力表!F1965:$M$2000,6,FALSE),"")</f>
        <v/>
      </c>
      <c r="J1964" s="167" t="str">
        <f>IF(E1964="謝金",VLOOKUP(E1964,支出入力表!F1965:$M$2000,7,FALSE),"")</f>
        <v/>
      </c>
      <c r="K1964" s="168" t="str">
        <f>IF(E1964="謝金",VLOOKUP(E1964,支出入力表!F1965:$M$2000,8,FALSE),"")</f>
        <v/>
      </c>
    </row>
    <row r="1965" spans="2:11" x14ac:dyDescent="0.55000000000000004">
      <c r="B1965" s="178" t="str">
        <f>IF(E1965="謝金",支出入力表!A1966,"")</f>
        <v/>
      </c>
      <c r="C1965" s="164" t="str">
        <f>IF(E1965="謝金",支出入力表!C1966,"")</f>
        <v/>
      </c>
      <c r="D1965" s="165" t="str">
        <f>IF(支出入力表!E1966="謝金","謝金","")</f>
        <v/>
      </c>
      <c r="E1965" s="165" t="str">
        <f>IF(支出入力表!F1966="謝金","謝金","")</f>
        <v/>
      </c>
      <c r="F1965" s="164" t="str">
        <f>IF(E1965="謝金",VLOOKUP(E1965,支出入力表!F1966:$M$2000,3,FALSE),"")</f>
        <v/>
      </c>
      <c r="G1965" s="164" t="str">
        <f>IF(E1965="謝金",VLOOKUP(E1965,支出入力表!F1966:$M$2000,4,FALSE),"")</f>
        <v/>
      </c>
      <c r="H1965" s="166" t="str">
        <f>IF(E1965="謝金",VLOOKUP(E1965,支出入力表!F1966:$M$2000,5,FALSE),"")</f>
        <v/>
      </c>
      <c r="I1965" s="167" t="str">
        <f>IF(E1965="謝金",VLOOKUP(E1965,支出入力表!F1966:$M$2000,6,FALSE),"")</f>
        <v/>
      </c>
      <c r="J1965" s="167" t="str">
        <f>IF(E1965="謝金",VLOOKUP(E1965,支出入力表!F1966:$M$2000,7,FALSE),"")</f>
        <v/>
      </c>
      <c r="K1965" s="168" t="str">
        <f>IF(E1965="謝金",VLOOKUP(E1965,支出入力表!F1966:$M$2000,8,FALSE),"")</f>
        <v/>
      </c>
    </row>
    <row r="1966" spans="2:11" x14ac:dyDescent="0.55000000000000004">
      <c r="B1966" s="178" t="str">
        <f>IF(E1966="謝金",支出入力表!A1967,"")</f>
        <v/>
      </c>
      <c r="C1966" s="164" t="str">
        <f>IF(E1966="謝金",支出入力表!C1967,"")</f>
        <v/>
      </c>
      <c r="D1966" s="165" t="str">
        <f>IF(支出入力表!E1967="謝金","謝金","")</f>
        <v/>
      </c>
      <c r="E1966" s="165" t="str">
        <f>IF(支出入力表!F1967="謝金","謝金","")</f>
        <v/>
      </c>
      <c r="F1966" s="164" t="str">
        <f>IF(E1966="謝金",VLOOKUP(E1966,支出入力表!F1967:$M$2000,3,FALSE),"")</f>
        <v/>
      </c>
      <c r="G1966" s="164" t="str">
        <f>IF(E1966="謝金",VLOOKUP(E1966,支出入力表!F1967:$M$2000,4,FALSE),"")</f>
        <v/>
      </c>
      <c r="H1966" s="166" t="str">
        <f>IF(E1966="謝金",VLOOKUP(E1966,支出入力表!F1967:$M$2000,5,FALSE),"")</f>
        <v/>
      </c>
      <c r="I1966" s="167" t="str">
        <f>IF(E1966="謝金",VLOOKUP(E1966,支出入力表!F1967:$M$2000,6,FALSE),"")</f>
        <v/>
      </c>
      <c r="J1966" s="167" t="str">
        <f>IF(E1966="謝金",VLOOKUP(E1966,支出入力表!F1967:$M$2000,7,FALSE),"")</f>
        <v/>
      </c>
      <c r="K1966" s="168" t="str">
        <f>IF(E1966="謝金",VLOOKUP(E1966,支出入力表!F1967:$M$2000,8,FALSE),"")</f>
        <v/>
      </c>
    </row>
    <row r="1967" spans="2:11" x14ac:dyDescent="0.55000000000000004">
      <c r="B1967" s="178" t="str">
        <f>IF(E1967="謝金",支出入力表!A1968,"")</f>
        <v/>
      </c>
      <c r="C1967" s="164" t="str">
        <f>IF(E1967="謝金",支出入力表!C1968,"")</f>
        <v/>
      </c>
      <c r="D1967" s="165" t="str">
        <f>IF(支出入力表!E1968="謝金","謝金","")</f>
        <v/>
      </c>
      <c r="E1967" s="165" t="str">
        <f>IF(支出入力表!F1968="謝金","謝金","")</f>
        <v/>
      </c>
      <c r="F1967" s="164" t="str">
        <f>IF(E1967="謝金",VLOOKUP(E1967,支出入力表!F1968:$M$2000,3,FALSE),"")</f>
        <v/>
      </c>
      <c r="G1967" s="164" t="str">
        <f>IF(E1967="謝金",VLOOKUP(E1967,支出入力表!F1968:$M$2000,4,FALSE),"")</f>
        <v/>
      </c>
      <c r="H1967" s="166" t="str">
        <f>IF(E1967="謝金",VLOOKUP(E1967,支出入力表!F1968:$M$2000,5,FALSE),"")</f>
        <v/>
      </c>
      <c r="I1967" s="167" t="str">
        <f>IF(E1967="謝金",VLOOKUP(E1967,支出入力表!F1968:$M$2000,6,FALSE),"")</f>
        <v/>
      </c>
      <c r="J1967" s="167" t="str">
        <f>IF(E1967="謝金",VLOOKUP(E1967,支出入力表!F1968:$M$2000,7,FALSE),"")</f>
        <v/>
      </c>
      <c r="K1967" s="168" t="str">
        <f>IF(E1967="謝金",VLOOKUP(E1967,支出入力表!F1968:$M$2000,8,FALSE),"")</f>
        <v/>
      </c>
    </row>
    <row r="1968" spans="2:11" x14ac:dyDescent="0.55000000000000004">
      <c r="B1968" s="178" t="str">
        <f>IF(E1968="謝金",支出入力表!A1969,"")</f>
        <v/>
      </c>
      <c r="C1968" s="164" t="str">
        <f>IF(E1968="謝金",支出入力表!C1969,"")</f>
        <v/>
      </c>
      <c r="D1968" s="165" t="str">
        <f>IF(支出入力表!E1969="謝金","謝金","")</f>
        <v/>
      </c>
      <c r="E1968" s="165" t="str">
        <f>IF(支出入力表!F1969="謝金","謝金","")</f>
        <v/>
      </c>
      <c r="F1968" s="164" t="str">
        <f>IF(E1968="謝金",VLOOKUP(E1968,支出入力表!F1969:$M$2000,3,FALSE),"")</f>
        <v/>
      </c>
      <c r="G1968" s="164" t="str">
        <f>IF(E1968="謝金",VLOOKUP(E1968,支出入力表!F1969:$M$2000,4,FALSE),"")</f>
        <v/>
      </c>
      <c r="H1968" s="166" t="str">
        <f>IF(E1968="謝金",VLOOKUP(E1968,支出入力表!F1969:$M$2000,5,FALSE),"")</f>
        <v/>
      </c>
      <c r="I1968" s="167" t="str">
        <f>IF(E1968="謝金",VLOOKUP(E1968,支出入力表!F1969:$M$2000,6,FALSE),"")</f>
        <v/>
      </c>
      <c r="J1968" s="167" t="str">
        <f>IF(E1968="謝金",VLOOKUP(E1968,支出入力表!F1969:$M$2000,7,FALSE),"")</f>
        <v/>
      </c>
      <c r="K1968" s="168" t="str">
        <f>IF(E1968="謝金",VLOOKUP(E1968,支出入力表!F1969:$M$2000,8,FALSE),"")</f>
        <v/>
      </c>
    </row>
    <row r="1969" spans="2:11" x14ac:dyDescent="0.55000000000000004">
      <c r="B1969" s="178" t="str">
        <f>IF(E1969="謝金",支出入力表!A1970,"")</f>
        <v/>
      </c>
      <c r="C1969" s="164" t="str">
        <f>IF(E1969="謝金",支出入力表!C1970,"")</f>
        <v/>
      </c>
      <c r="D1969" s="165" t="str">
        <f>IF(支出入力表!E1970="謝金","謝金","")</f>
        <v/>
      </c>
      <c r="E1969" s="165" t="str">
        <f>IF(支出入力表!F1970="謝金","謝金","")</f>
        <v/>
      </c>
      <c r="F1969" s="164" t="str">
        <f>IF(E1969="謝金",VLOOKUP(E1969,支出入力表!F1970:$M$2000,3,FALSE),"")</f>
        <v/>
      </c>
      <c r="G1969" s="164" t="str">
        <f>IF(E1969="謝金",VLOOKUP(E1969,支出入力表!F1970:$M$2000,4,FALSE),"")</f>
        <v/>
      </c>
      <c r="H1969" s="166" t="str">
        <f>IF(E1969="謝金",VLOOKUP(E1969,支出入力表!F1970:$M$2000,5,FALSE),"")</f>
        <v/>
      </c>
      <c r="I1969" s="167" t="str">
        <f>IF(E1969="謝金",VLOOKUP(E1969,支出入力表!F1970:$M$2000,6,FALSE),"")</f>
        <v/>
      </c>
      <c r="J1969" s="167" t="str">
        <f>IF(E1969="謝金",VLOOKUP(E1969,支出入力表!F1970:$M$2000,7,FALSE),"")</f>
        <v/>
      </c>
      <c r="K1969" s="168" t="str">
        <f>IF(E1969="謝金",VLOOKUP(E1969,支出入力表!F1970:$M$2000,8,FALSE),"")</f>
        <v/>
      </c>
    </row>
    <row r="1970" spans="2:11" x14ac:dyDescent="0.55000000000000004">
      <c r="B1970" s="178" t="str">
        <f>IF(E1970="謝金",支出入力表!A1971,"")</f>
        <v/>
      </c>
      <c r="C1970" s="164" t="str">
        <f>IF(E1970="謝金",支出入力表!C1971,"")</f>
        <v/>
      </c>
      <c r="D1970" s="165" t="str">
        <f>IF(支出入力表!E1971="謝金","謝金","")</f>
        <v/>
      </c>
      <c r="E1970" s="165" t="str">
        <f>IF(支出入力表!F1971="謝金","謝金","")</f>
        <v/>
      </c>
      <c r="F1970" s="164" t="str">
        <f>IF(E1970="謝金",VLOOKUP(E1970,支出入力表!F1971:$M$2000,3,FALSE),"")</f>
        <v/>
      </c>
      <c r="G1970" s="164" t="str">
        <f>IF(E1970="謝金",VLOOKUP(E1970,支出入力表!F1971:$M$2000,4,FALSE),"")</f>
        <v/>
      </c>
      <c r="H1970" s="166" t="str">
        <f>IF(E1970="謝金",VLOOKUP(E1970,支出入力表!F1971:$M$2000,5,FALSE),"")</f>
        <v/>
      </c>
      <c r="I1970" s="167" t="str">
        <f>IF(E1970="謝金",VLOOKUP(E1970,支出入力表!F1971:$M$2000,6,FALSE),"")</f>
        <v/>
      </c>
      <c r="J1970" s="167" t="str">
        <f>IF(E1970="謝金",VLOOKUP(E1970,支出入力表!F1971:$M$2000,7,FALSE),"")</f>
        <v/>
      </c>
      <c r="K1970" s="168" t="str">
        <f>IF(E1970="謝金",VLOOKUP(E1970,支出入力表!F1971:$M$2000,8,FALSE),"")</f>
        <v/>
      </c>
    </row>
    <row r="1971" spans="2:11" x14ac:dyDescent="0.55000000000000004">
      <c r="B1971" s="178" t="str">
        <f>IF(E1971="謝金",支出入力表!A1972,"")</f>
        <v/>
      </c>
      <c r="C1971" s="164" t="str">
        <f>IF(E1971="謝金",支出入力表!C1972,"")</f>
        <v/>
      </c>
      <c r="D1971" s="165" t="str">
        <f>IF(支出入力表!E1972="謝金","謝金","")</f>
        <v/>
      </c>
      <c r="E1971" s="165" t="str">
        <f>IF(支出入力表!F1972="謝金","謝金","")</f>
        <v/>
      </c>
      <c r="F1971" s="164" t="str">
        <f>IF(E1971="謝金",VLOOKUP(E1971,支出入力表!F1972:$M$2000,3,FALSE),"")</f>
        <v/>
      </c>
      <c r="G1971" s="164" t="str">
        <f>IF(E1971="謝金",VLOOKUP(E1971,支出入力表!F1972:$M$2000,4,FALSE),"")</f>
        <v/>
      </c>
      <c r="H1971" s="166" t="str">
        <f>IF(E1971="謝金",VLOOKUP(E1971,支出入力表!F1972:$M$2000,5,FALSE),"")</f>
        <v/>
      </c>
      <c r="I1971" s="167" t="str">
        <f>IF(E1971="謝金",VLOOKUP(E1971,支出入力表!F1972:$M$2000,6,FALSE),"")</f>
        <v/>
      </c>
      <c r="J1971" s="167" t="str">
        <f>IF(E1971="謝金",VLOOKUP(E1971,支出入力表!F1972:$M$2000,7,FALSE),"")</f>
        <v/>
      </c>
      <c r="K1971" s="168" t="str">
        <f>IF(E1971="謝金",VLOOKUP(E1971,支出入力表!F1972:$M$2000,8,FALSE),"")</f>
        <v/>
      </c>
    </row>
    <row r="1972" spans="2:11" x14ac:dyDescent="0.55000000000000004">
      <c r="B1972" s="178" t="str">
        <f>IF(E1972="謝金",支出入力表!A1973,"")</f>
        <v/>
      </c>
      <c r="C1972" s="164" t="str">
        <f>IF(E1972="謝金",支出入力表!C1973,"")</f>
        <v/>
      </c>
      <c r="D1972" s="165" t="str">
        <f>IF(支出入力表!E1973="謝金","謝金","")</f>
        <v/>
      </c>
      <c r="E1972" s="165" t="str">
        <f>IF(支出入力表!F1973="謝金","謝金","")</f>
        <v/>
      </c>
      <c r="F1972" s="164" t="str">
        <f>IF(E1972="謝金",VLOOKUP(E1972,支出入力表!F1973:$M$2000,3,FALSE),"")</f>
        <v/>
      </c>
      <c r="G1972" s="164" t="str">
        <f>IF(E1972="謝金",VLOOKUP(E1972,支出入力表!F1973:$M$2000,4,FALSE),"")</f>
        <v/>
      </c>
      <c r="H1972" s="166" t="str">
        <f>IF(E1972="謝金",VLOOKUP(E1972,支出入力表!F1973:$M$2000,5,FALSE),"")</f>
        <v/>
      </c>
      <c r="I1972" s="167" t="str">
        <f>IF(E1972="謝金",VLOOKUP(E1972,支出入力表!F1973:$M$2000,6,FALSE),"")</f>
        <v/>
      </c>
      <c r="J1972" s="167" t="str">
        <f>IF(E1972="謝金",VLOOKUP(E1972,支出入力表!F1973:$M$2000,7,FALSE),"")</f>
        <v/>
      </c>
      <c r="K1972" s="168" t="str">
        <f>IF(E1972="謝金",VLOOKUP(E1972,支出入力表!F1973:$M$2000,8,FALSE),"")</f>
        <v/>
      </c>
    </row>
    <row r="1973" spans="2:11" x14ac:dyDescent="0.55000000000000004">
      <c r="B1973" s="178" t="str">
        <f>IF(E1973="謝金",支出入力表!A1974,"")</f>
        <v/>
      </c>
      <c r="C1973" s="164" t="str">
        <f>IF(E1973="謝金",支出入力表!C1974,"")</f>
        <v/>
      </c>
      <c r="D1973" s="165" t="str">
        <f>IF(支出入力表!E1974="謝金","謝金","")</f>
        <v/>
      </c>
      <c r="E1973" s="165" t="str">
        <f>IF(支出入力表!F1974="謝金","謝金","")</f>
        <v/>
      </c>
      <c r="F1973" s="164" t="str">
        <f>IF(E1973="謝金",VLOOKUP(E1973,支出入力表!F1974:$M$2000,3,FALSE),"")</f>
        <v/>
      </c>
      <c r="G1973" s="164" t="str">
        <f>IF(E1973="謝金",VLOOKUP(E1973,支出入力表!F1974:$M$2000,4,FALSE),"")</f>
        <v/>
      </c>
      <c r="H1973" s="166" t="str">
        <f>IF(E1973="謝金",VLOOKUP(E1973,支出入力表!F1974:$M$2000,5,FALSE),"")</f>
        <v/>
      </c>
      <c r="I1973" s="167" t="str">
        <f>IF(E1973="謝金",VLOOKUP(E1973,支出入力表!F1974:$M$2000,6,FALSE),"")</f>
        <v/>
      </c>
      <c r="J1973" s="167" t="str">
        <f>IF(E1973="謝金",VLOOKUP(E1973,支出入力表!F1974:$M$2000,7,FALSE),"")</f>
        <v/>
      </c>
      <c r="K1973" s="168" t="str">
        <f>IF(E1973="謝金",VLOOKUP(E1973,支出入力表!F1974:$M$2000,8,FALSE),"")</f>
        <v/>
      </c>
    </row>
    <row r="1974" spans="2:11" x14ac:dyDescent="0.55000000000000004">
      <c r="B1974" s="178" t="str">
        <f>IF(E1974="謝金",支出入力表!A1975,"")</f>
        <v/>
      </c>
      <c r="C1974" s="164" t="str">
        <f>IF(E1974="謝金",支出入力表!C1975,"")</f>
        <v/>
      </c>
      <c r="D1974" s="165" t="str">
        <f>IF(支出入力表!E1975="謝金","謝金","")</f>
        <v/>
      </c>
      <c r="E1974" s="165" t="str">
        <f>IF(支出入力表!F1975="謝金","謝金","")</f>
        <v/>
      </c>
      <c r="F1974" s="164" t="str">
        <f>IF(E1974="謝金",VLOOKUP(E1974,支出入力表!F1975:$M$2000,3,FALSE),"")</f>
        <v/>
      </c>
      <c r="G1974" s="164" t="str">
        <f>IF(E1974="謝金",VLOOKUP(E1974,支出入力表!F1975:$M$2000,4,FALSE),"")</f>
        <v/>
      </c>
      <c r="H1974" s="166" t="str">
        <f>IF(E1974="謝金",VLOOKUP(E1974,支出入力表!F1975:$M$2000,5,FALSE),"")</f>
        <v/>
      </c>
      <c r="I1974" s="167" t="str">
        <f>IF(E1974="謝金",VLOOKUP(E1974,支出入力表!F1975:$M$2000,6,FALSE),"")</f>
        <v/>
      </c>
      <c r="J1974" s="167" t="str">
        <f>IF(E1974="謝金",VLOOKUP(E1974,支出入力表!F1975:$M$2000,7,FALSE),"")</f>
        <v/>
      </c>
      <c r="K1974" s="168" t="str">
        <f>IF(E1974="謝金",VLOOKUP(E1974,支出入力表!F1975:$M$2000,8,FALSE),"")</f>
        <v/>
      </c>
    </row>
    <row r="1975" spans="2:11" x14ac:dyDescent="0.55000000000000004">
      <c r="B1975" s="178" t="str">
        <f>IF(E1975="謝金",支出入力表!A1976,"")</f>
        <v/>
      </c>
      <c r="C1975" s="164" t="str">
        <f>IF(E1975="謝金",支出入力表!C1976,"")</f>
        <v/>
      </c>
      <c r="D1975" s="165" t="str">
        <f>IF(支出入力表!E1976="謝金","謝金","")</f>
        <v/>
      </c>
      <c r="E1975" s="165" t="str">
        <f>IF(支出入力表!F1976="謝金","謝金","")</f>
        <v/>
      </c>
      <c r="F1975" s="164" t="str">
        <f>IF(E1975="謝金",VLOOKUP(E1975,支出入力表!F1976:$M$2000,3,FALSE),"")</f>
        <v/>
      </c>
      <c r="G1975" s="164" t="str">
        <f>IF(E1975="謝金",VLOOKUP(E1975,支出入力表!F1976:$M$2000,4,FALSE),"")</f>
        <v/>
      </c>
      <c r="H1975" s="166" t="str">
        <f>IF(E1975="謝金",VLOOKUP(E1975,支出入力表!F1976:$M$2000,5,FALSE),"")</f>
        <v/>
      </c>
      <c r="I1975" s="167" t="str">
        <f>IF(E1975="謝金",VLOOKUP(E1975,支出入力表!F1976:$M$2000,6,FALSE),"")</f>
        <v/>
      </c>
      <c r="J1975" s="167" t="str">
        <f>IF(E1975="謝金",VLOOKUP(E1975,支出入力表!F1976:$M$2000,7,FALSE),"")</f>
        <v/>
      </c>
      <c r="K1975" s="168" t="str">
        <f>IF(E1975="謝金",VLOOKUP(E1975,支出入力表!F1976:$M$2000,8,FALSE),"")</f>
        <v/>
      </c>
    </row>
    <row r="1976" spans="2:11" x14ac:dyDescent="0.55000000000000004">
      <c r="B1976" s="178" t="str">
        <f>IF(E1976="謝金",支出入力表!A1977,"")</f>
        <v/>
      </c>
      <c r="C1976" s="164" t="str">
        <f>IF(E1976="謝金",支出入力表!C1977,"")</f>
        <v/>
      </c>
      <c r="D1976" s="165" t="str">
        <f>IF(支出入力表!E1977="謝金","謝金","")</f>
        <v/>
      </c>
      <c r="E1976" s="165" t="str">
        <f>IF(支出入力表!F1977="謝金","謝金","")</f>
        <v/>
      </c>
      <c r="F1976" s="164" t="str">
        <f>IF(E1976="謝金",VLOOKUP(E1976,支出入力表!F1977:$M$2000,3,FALSE),"")</f>
        <v/>
      </c>
      <c r="G1976" s="164" t="str">
        <f>IF(E1976="謝金",VLOOKUP(E1976,支出入力表!F1977:$M$2000,4,FALSE),"")</f>
        <v/>
      </c>
      <c r="H1976" s="166" t="str">
        <f>IF(E1976="謝金",VLOOKUP(E1976,支出入力表!F1977:$M$2000,5,FALSE),"")</f>
        <v/>
      </c>
      <c r="I1976" s="167" t="str">
        <f>IF(E1976="謝金",VLOOKUP(E1976,支出入力表!F1977:$M$2000,6,FALSE),"")</f>
        <v/>
      </c>
      <c r="J1976" s="167" t="str">
        <f>IF(E1976="謝金",VLOOKUP(E1976,支出入力表!F1977:$M$2000,7,FALSE),"")</f>
        <v/>
      </c>
      <c r="K1976" s="168" t="str">
        <f>IF(E1976="謝金",VLOOKUP(E1976,支出入力表!F1977:$M$2000,8,FALSE),"")</f>
        <v/>
      </c>
    </row>
    <row r="1977" spans="2:11" x14ac:dyDescent="0.55000000000000004">
      <c r="B1977" s="178" t="str">
        <f>IF(E1977="謝金",支出入力表!A1978,"")</f>
        <v/>
      </c>
      <c r="C1977" s="164" t="str">
        <f>IF(E1977="謝金",支出入力表!C1978,"")</f>
        <v/>
      </c>
      <c r="D1977" s="165" t="str">
        <f>IF(支出入力表!E1978="謝金","謝金","")</f>
        <v/>
      </c>
      <c r="E1977" s="165" t="str">
        <f>IF(支出入力表!F1978="謝金","謝金","")</f>
        <v/>
      </c>
      <c r="F1977" s="164" t="str">
        <f>IF(E1977="謝金",VLOOKUP(E1977,支出入力表!F1978:$M$2000,3,FALSE),"")</f>
        <v/>
      </c>
      <c r="G1977" s="164" t="str">
        <f>IF(E1977="謝金",VLOOKUP(E1977,支出入力表!F1978:$M$2000,4,FALSE),"")</f>
        <v/>
      </c>
      <c r="H1977" s="166" t="str">
        <f>IF(E1977="謝金",VLOOKUP(E1977,支出入力表!F1978:$M$2000,5,FALSE),"")</f>
        <v/>
      </c>
      <c r="I1977" s="167" t="str">
        <f>IF(E1977="謝金",VLOOKUP(E1977,支出入力表!F1978:$M$2000,6,FALSE),"")</f>
        <v/>
      </c>
      <c r="J1977" s="167" t="str">
        <f>IF(E1977="謝金",VLOOKUP(E1977,支出入力表!F1978:$M$2000,7,FALSE),"")</f>
        <v/>
      </c>
      <c r="K1977" s="168" t="str">
        <f>IF(E1977="謝金",VLOOKUP(E1977,支出入力表!F1978:$M$2000,8,FALSE),"")</f>
        <v/>
      </c>
    </row>
    <row r="1978" spans="2:11" x14ac:dyDescent="0.55000000000000004">
      <c r="B1978" s="178" t="str">
        <f>IF(E1978="謝金",支出入力表!A1979,"")</f>
        <v/>
      </c>
      <c r="C1978" s="164" t="str">
        <f>IF(E1978="謝金",支出入力表!C1979,"")</f>
        <v/>
      </c>
      <c r="D1978" s="165" t="str">
        <f>IF(支出入力表!E1979="謝金","謝金","")</f>
        <v/>
      </c>
      <c r="E1978" s="165" t="str">
        <f>IF(支出入力表!F1979="謝金","謝金","")</f>
        <v/>
      </c>
      <c r="F1978" s="164" t="str">
        <f>IF(E1978="謝金",VLOOKUP(E1978,支出入力表!F1979:$M$2000,3,FALSE),"")</f>
        <v/>
      </c>
      <c r="G1978" s="164" t="str">
        <f>IF(E1978="謝金",VLOOKUP(E1978,支出入力表!F1979:$M$2000,4,FALSE),"")</f>
        <v/>
      </c>
      <c r="H1978" s="166" t="str">
        <f>IF(E1978="謝金",VLOOKUP(E1978,支出入力表!F1979:$M$2000,5,FALSE),"")</f>
        <v/>
      </c>
      <c r="I1978" s="167" t="str">
        <f>IF(E1978="謝金",VLOOKUP(E1978,支出入力表!F1979:$M$2000,6,FALSE),"")</f>
        <v/>
      </c>
      <c r="J1978" s="167" t="str">
        <f>IF(E1978="謝金",VLOOKUP(E1978,支出入力表!F1979:$M$2000,7,FALSE),"")</f>
        <v/>
      </c>
      <c r="K1978" s="168" t="str">
        <f>IF(E1978="謝金",VLOOKUP(E1978,支出入力表!F1979:$M$2000,8,FALSE),"")</f>
        <v/>
      </c>
    </row>
    <row r="1979" spans="2:11" x14ac:dyDescent="0.55000000000000004">
      <c r="B1979" s="178" t="str">
        <f>IF(E1979="謝金",支出入力表!A1980,"")</f>
        <v/>
      </c>
      <c r="C1979" s="164" t="str">
        <f>IF(E1979="謝金",支出入力表!C1980,"")</f>
        <v/>
      </c>
      <c r="D1979" s="165" t="str">
        <f>IF(支出入力表!E1980="謝金","謝金","")</f>
        <v/>
      </c>
      <c r="E1979" s="165" t="str">
        <f>IF(支出入力表!F1980="謝金","謝金","")</f>
        <v/>
      </c>
      <c r="F1979" s="164" t="str">
        <f>IF(E1979="謝金",VLOOKUP(E1979,支出入力表!F1980:$M$2000,3,FALSE),"")</f>
        <v/>
      </c>
      <c r="G1979" s="164" t="str">
        <f>IF(E1979="謝金",VLOOKUP(E1979,支出入力表!F1980:$M$2000,4,FALSE),"")</f>
        <v/>
      </c>
      <c r="H1979" s="166" t="str">
        <f>IF(E1979="謝金",VLOOKUP(E1979,支出入力表!F1980:$M$2000,5,FALSE),"")</f>
        <v/>
      </c>
      <c r="I1979" s="167" t="str">
        <f>IF(E1979="謝金",VLOOKUP(E1979,支出入力表!F1980:$M$2000,6,FALSE),"")</f>
        <v/>
      </c>
      <c r="J1979" s="167" t="str">
        <f>IF(E1979="謝金",VLOOKUP(E1979,支出入力表!F1980:$M$2000,7,FALSE),"")</f>
        <v/>
      </c>
      <c r="K1979" s="168" t="str">
        <f>IF(E1979="謝金",VLOOKUP(E1979,支出入力表!F1980:$M$2000,8,FALSE),"")</f>
        <v/>
      </c>
    </row>
    <row r="1980" spans="2:11" x14ac:dyDescent="0.55000000000000004">
      <c r="B1980" s="178" t="str">
        <f>IF(E1980="謝金",支出入力表!A1981,"")</f>
        <v/>
      </c>
      <c r="C1980" s="164" t="str">
        <f>IF(E1980="謝金",支出入力表!C1981,"")</f>
        <v/>
      </c>
      <c r="D1980" s="165" t="str">
        <f>IF(支出入力表!E1981="謝金","謝金","")</f>
        <v/>
      </c>
      <c r="E1980" s="165" t="str">
        <f>IF(支出入力表!F1981="謝金","謝金","")</f>
        <v/>
      </c>
      <c r="F1980" s="164" t="str">
        <f>IF(E1980="謝金",VLOOKUP(E1980,支出入力表!F1981:$M$2000,3,FALSE),"")</f>
        <v/>
      </c>
      <c r="G1980" s="164" t="str">
        <f>IF(E1980="謝金",VLOOKUP(E1980,支出入力表!F1981:$M$2000,4,FALSE),"")</f>
        <v/>
      </c>
      <c r="H1980" s="166" t="str">
        <f>IF(E1980="謝金",VLOOKUP(E1980,支出入力表!F1981:$M$2000,5,FALSE),"")</f>
        <v/>
      </c>
      <c r="I1980" s="167" t="str">
        <f>IF(E1980="謝金",VLOOKUP(E1980,支出入力表!F1981:$M$2000,6,FALSE),"")</f>
        <v/>
      </c>
      <c r="J1980" s="167" t="str">
        <f>IF(E1980="謝金",VLOOKUP(E1980,支出入力表!F1981:$M$2000,7,FALSE),"")</f>
        <v/>
      </c>
      <c r="K1980" s="168" t="str">
        <f>IF(E1980="謝金",VLOOKUP(E1980,支出入力表!F1981:$M$2000,8,FALSE),"")</f>
        <v/>
      </c>
    </row>
    <row r="1981" spans="2:11" x14ac:dyDescent="0.55000000000000004">
      <c r="B1981" s="178" t="str">
        <f>IF(E1981="謝金",支出入力表!A1982,"")</f>
        <v/>
      </c>
      <c r="C1981" s="164" t="str">
        <f>IF(E1981="謝金",支出入力表!C1982,"")</f>
        <v/>
      </c>
      <c r="D1981" s="165" t="str">
        <f>IF(支出入力表!E1982="謝金","謝金","")</f>
        <v/>
      </c>
      <c r="E1981" s="165" t="str">
        <f>IF(支出入力表!F1982="謝金","謝金","")</f>
        <v/>
      </c>
      <c r="F1981" s="164" t="str">
        <f>IF(E1981="謝金",VLOOKUP(E1981,支出入力表!F1982:$M$2000,3,FALSE),"")</f>
        <v/>
      </c>
      <c r="G1981" s="164" t="str">
        <f>IF(E1981="謝金",VLOOKUP(E1981,支出入力表!F1982:$M$2000,4,FALSE),"")</f>
        <v/>
      </c>
      <c r="H1981" s="166" t="str">
        <f>IF(E1981="謝金",VLOOKUP(E1981,支出入力表!F1982:$M$2000,5,FALSE),"")</f>
        <v/>
      </c>
      <c r="I1981" s="167" t="str">
        <f>IF(E1981="謝金",VLOOKUP(E1981,支出入力表!F1982:$M$2000,6,FALSE),"")</f>
        <v/>
      </c>
      <c r="J1981" s="167" t="str">
        <f>IF(E1981="謝金",VLOOKUP(E1981,支出入力表!F1982:$M$2000,7,FALSE),"")</f>
        <v/>
      </c>
      <c r="K1981" s="168" t="str">
        <f>IF(E1981="謝金",VLOOKUP(E1981,支出入力表!F1982:$M$2000,8,FALSE),"")</f>
        <v/>
      </c>
    </row>
    <row r="1982" spans="2:11" x14ac:dyDescent="0.55000000000000004">
      <c r="B1982" s="178" t="str">
        <f>IF(E1982="謝金",支出入力表!A1983,"")</f>
        <v/>
      </c>
      <c r="C1982" s="164" t="str">
        <f>IF(E1982="謝金",支出入力表!C1983,"")</f>
        <v/>
      </c>
      <c r="D1982" s="165" t="str">
        <f>IF(支出入力表!E1983="謝金","謝金","")</f>
        <v/>
      </c>
      <c r="E1982" s="165" t="str">
        <f>IF(支出入力表!F1983="謝金","謝金","")</f>
        <v/>
      </c>
      <c r="F1982" s="164" t="str">
        <f>IF(E1982="謝金",VLOOKUP(E1982,支出入力表!F1983:$M$2000,3,FALSE),"")</f>
        <v/>
      </c>
      <c r="G1982" s="164" t="str">
        <f>IF(E1982="謝金",VLOOKUP(E1982,支出入力表!F1983:$M$2000,4,FALSE),"")</f>
        <v/>
      </c>
      <c r="H1982" s="166" t="str">
        <f>IF(E1982="謝金",VLOOKUP(E1982,支出入力表!F1983:$M$2000,5,FALSE),"")</f>
        <v/>
      </c>
      <c r="I1982" s="167" t="str">
        <f>IF(E1982="謝金",VLOOKUP(E1982,支出入力表!F1983:$M$2000,6,FALSE),"")</f>
        <v/>
      </c>
      <c r="J1982" s="167" t="str">
        <f>IF(E1982="謝金",VLOOKUP(E1982,支出入力表!F1983:$M$2000,7,FALSE),"")</f>
        <v/>
      </c>
      <c r="K1982" s="168" t="str">
        <f>IF(E1982="謝金",VLOOKUP(E1982,支出入力表!F1983:$M$2000,8,FALSE),"")</f>
        <v/>
      </c>
    </row>
    <row r="1983" spans="2:11" x14ac:dyDescent="0.55000000000000004">
      <c r="B1983" s="178" t="str">
        <f>IF(E1983="謝金",支出入力表!A1984,"")</f>
        <v/>
      </c>
      <c r="C1983" s="164" t="str">
        <f>IF(E1983="謝金",支出入力表!C1984,"")</f>
        <v/>
      </c>
      <c r="D1983" s="165" t="str">
        <f>IF(支出入力表!E1984="謝金","謝金","")</f>
        <v/>
      </c>
      <c r="E1983" s="165" t="str">
        <f>IF(支出入力表!F1984="謝金","謝金","")</f>
        <v/>
      </c>
      <c r="F1983" s="164" t="str">
        <f>IF(E1983="謝金",VLOOKUP(E1983,支出入力表!F1984:$M$2000,3,FALSE),"")</f>
        <v/>
      </c>
      <c r="G1983" s="164" t="str">
        <f>IF(E1983="謝金",VLOOKUP(E1983,支出入力表!F1984:$M$2000,4,FALSE),"")</f>
        <v/>
      </c>
      <c r="H1983" s="166" t="str">
        <f>IF(E1983="謝金",VLOOKUP(E1983,支出入力表!F1984:$M$2000,5,FALSE),"")</f>
        <v/>
      </c>
      <c r="I1983" s="167" t="str">
        <f>IF(E1983="謝金",VLOOKUP(E1983,支出入力表!F1984:$M$2000,6,FALSE),"")</f>
        <v/>
      </c>
      <c r="J1983" s="167" t="str">
        <f>IF(E1983="謝金",VLOOKUP(E1983,支出入力表!F1984:$M$2000,7,FALSE),"")</f>
        <v/>
      </c>
      <c r="K1983" s="168" t="str">
        <f>IF(E1983="謝金",VLOOKUP(E1983,支出入力表!F1984:$M$2000,8,FALSE),"")</f>
        <v/>
      </c>
    </row>
    <row r="1984" spans="2:11" x14ac:dyDescent="0.55000000000000004">
      <c r="B1984" s="178" t="str">
        <f>IF(E1984="謝金",支出入力表!A1985,"")</f>
        <v/>
      </c>
      <c r="C1984" s="164" t="str">
        <f>IF(E1984="謝金",支出入力表!C1985,"")</f>
        <v/>
      </c>
      <c r="D1984" s="165" t="str">
        <f>IF(支出入力表!E1985="謝金","謝金","")</f>
        <v/>
      </c>
      <c r="E1984" s="165" t="str">
        <f>IF(支出入力表!F1985="謝金","謝金","")</f>
        <v/>
      </c>
      <c r="F1984" s="164" t="str">
        <f>IF(E1984="謝金",VLOOKUP(E1984,支出入力表!F1985:$M$2000,3,FALSE),"")</f>
        <v/>
      </c>
      <c r="G1984" s="164" t="str">
        <f>IF(E1984="謝金",VLOOKUP(E1984,支出入力表!F1985:$M$2000,4,FALSE),"")</f>
        <v/>
      </c>
      <c r="H1984" s="166" t="str">
        <f>IF(E1984="謝金",VLOOKUP(E1984,支出入力表!F1985:$M$2000,5,FALSE),"")</f>
        <v/>
      </c>
      <c r="I1984" s="167" t="str">
        <f>IF(E1984="謝金",VLOOKUP(E1984,支出入力表!F1985:$M$2000,6,FALSE),"")</f>
        <v/>
      </c>
      <c r="J1984" s="167" t="str">
        <f>IF(E1984="謝金",VLOOKUP(E1984,支出入力表!F1985:$M$2000,7,FALSE),"")</f>
        <v/>
      </c>
      <c r="K1984" s="168" t="str">
        <f>IF(E1984="謝金",VLOOKUP(E1984,支出入力表!F1985:$M$2000,8,FALSE),"")</f>
        <v/>
      </c>
    </row>
    <row r="1985" spans="2:11" x14ac:dyDescent="0.55000000000000004">
      <c r="B1985" s="178" t="str">
        <f>IF(E1985="謝金",支出入力表!A1986,"")</f>
        <v/>
      </c>
      <c r="C1985" s="164" t="str">
        <f>IF(E1985="謝金",支出入力表!C1986,"")</f>
        <v/>
      </c>
      <c r="D1985" s="165" t="str">
        <f>IF(支出入力表!E1986="謝金","謝金","")</f>
        <v/>
      </c>
      <c r="E1985" s="165" t="str">
        <f>IF(支出入力表!F1986="謝金","謝金","")</f>
        <v/>
      </c>
      <c r="F1985" s="164" t="str">
        <f>IF(E1985="謝金",VLOOKUP(E1985,支出入力表!F1986:$M$2000,3,FALSE),"")</f>
        <v/>
      </c>
      <c r="G1985" s="164" t="str">
        <f>IF(E1985="謝金",VLOOKUP(E1985,支出入力表!F1986:$M$2000,4,FALSE),"")</f>
        <v/>
      </c>
      <c r="H1985" s="166" t="str">
        <f>IF(E1985="謝金",VLOOKUP(E1985,支出入力表!F1986:$M$2000,5,FALSE),"")</f>
        <v/>
      </c>
      <c r="I1985" s="167" t="str">
        <f>IF(E1985="謝金",VLOOKUP(E1985,支出入力表!F1986:$M$2000,6,FALSE),"")</f>
        <v/>
      </c>
      <c r="J1985" s="167" t="str">
        <f>IF(E1985="謝金",VLOOKUP(E1985,支出入力表!F1986:$M$2000,7,FALSE),"")</f>
        <v/>
      </c>
      <c r="K1985" s="168" t="str">
        <f>IF(E1985="謝金",VLOOKUP(E1985,支出入力表!F1986:$M$2000,8,FALSE),"")</f>
        <v/>
      </c>
    </row>
    <row r="1986" spans="2:11" x14ac:dyDescent="0.55000000000000004">
      <c r="B1986" s="178" t="str">
        <f>IF(E1986="謝金",支出入力表!A1987,"")</f>
        <v/>
      </c>
      <c r="C1986" s="164" t="str">
        <f>IF(E1986="謝金",支出入力表!C1987,"")</f>
        <v/>
      </c>
      <c r="D1986" s="165" t="str">
        <f>IF(支出入力表!E1987="謝金","謝金","")</f>
        <v/>
      </c>
      <c r="E1986" s="165" t="str">
        <f>IF(支出入力表!F1987="謝金","謝金","")</f>
        <v/>
      </c>
      <c r="F1986" s="164" t="str">
        <f>IF(E1986="謝金",VLOOKUP(E1986,支出入力表!F1987:$M$2000,3,FALSE),"")</f>
        <v/>
      </c>
      <c r="G1986" s="164" t="str">
        <f>IF(E1986="謝金",VLOOKUP(E1986,支出入力表!F1987:$M$2000,4,FALSE),"")</f>
        <v/>
      </c>
      <c r="H1986" s="166" t="str">
        <f>IF(E1986="謝金",VLOOKUP(E1986,支出入力表!F1987:$M$2000,5,FALSE),"")</f>
        <v/>
      </c>
      <c r="I1986" s="167" t="str">
        <f>IF(E1986="謝金",VLOOKUP(E1986,支出入力表!F1987:$M$2000,6,FALSE),"")</f>
        <v/>
      </c>
      <c r="J1986" s="167" t="str">
        <f>IF(E1986="謝金",VLOOKUP(E1986,支出入力表!F1987:$M$2000,7,FALSE),"")</f>
        <v/>
      </c>
      <c r="K1986" s="168" t="str">
        <f>IF(E1986="謝金",VLOOKUP(E1986,支出入力表!F1987:$M$2000,8,FALSE),"")</f>
        <v/>
      </c>
    </row>
    <row r="1987" spans="2:11" x14ac:dyDescent="0.55000000000000004">
      <c r="B1987" s="178" t="str">
        <f>IF(E1987="謝金",支出入力表!A1988,"")</f>
        <v/>
      </c>
      <c r="C1987" s="164" t="str">
        <f>IF(E1987="謝金",支出入力表!C1988,"")</f>
        <v/>
      </c>
      <c r="D1987" s="165" t="str">
        <f>IF(支出入力表!E1988="謝金","謝金","")</f>
        <v/>
      </c>
      <c r="E1987" s="165" t="str">
        <f>IF(支出入力表!F1988="謝金","謝金","")</f>
        <v/>
      </c>
      <c r="F1987" s="164" t="str">
        <f>IF(E1987="謝金",VLOOKUP(E1987,支出入力表!F1988:$M$2000,3,FALSE),"")</f>
        <v/>
      </c>
      <c r="G1987" s="164" t="str">
        <f>IF(E1987="謝金",VLOOKUP(E1987,支出入力表!F1988:$M$2000,4,FALSE),"")</f>
        <v/>
      </c>
      <c r="H1987" s="166" t="str">
        <f>IF(E1987="謝金",VLOOKUP(E1987,支出入力表!F1988:$M$2000,5,FALSE),"")</f>
        <v/>
      </c>
      <c r="I1987" s="167" t="str">
        <f>IF(E1987="謝金",VLOOKUP(E1987,支出入力表!F1988:$M$2000,6,FALSE),"")</f>
        <v/>
      </c>
      <c r="J1987" s="167" t="str">
        <f>IF(E1987="謝金",VLOOKUP(E1987,支出入力表!F1988:$M$2000,7,FALSE),"")</f>
        <v/>
      </c>
      <c r="K1987" s="168" t="str">
        <f>IF(E1987="謝金",VLOOKUP(E1987,支出入力表!F1988:$M$2000,8,FALSE),"")</f>
        <v/>
      </c>
    </row>
    <row r="1988" spans="2:11" x14ac:dyDescent="0.55000000000000004">
      <c r="B1988" s="178" t="str">
        <f>IF(E1988="謝金",支出入力表!A1989,"")</f>
        <v/>
      </c>
      <c r="C1988" s="164" t="str">
        <f>IF(E1988="謝金",支出入力表!C1989,"")</f>
        <v/>
      </c>
      <c r="D1988" s="165" t="str">
        <f>IF(支出入力表!E1989="謝金","謝金","")</f>
        <v/>
      </c>
      <c r="E1988" s="165" t="str">
        <f>IF(支出入力表!F1989="謝金","謝金","")</f>
        <v/>
      </c>
      <c r="F1988" s="164" t="str">
        <f>IF(E1988="謝金",VLOOKUP(E1988,支出入力表!F1989:$M$2000,3,FALSE),"")</f>
        <v/>
      </c>
      <c r="G1988" s="164" t="str">
        <f>IF(E1988="謝金",VLOOKUP(E1988,支出入力表!F1989:$M$2000,4,FALSE),"")</f>
        <v/>
      </c>
      <c r="H1988" s="166" t="str">
        <f>IF(E1988="謝金",VLOOKUP(E1988,支出入力表!F1989:$M$2000,5,FALSE),"")</f>
        <v/>
      </c>
      <c r="I1988" s="167" t="str">
        <f>IF(E1988="謝金",VLOOKUP(E1988,支出入力表!F1989:$M$2000,6,FALSE),"")</f>
        <v/>
      </c>
      <c r="J1988" s="167" t="str">
        <f>IF(E1988="謝金",VLOOKUP(E1988,支出入力表!F1989:$M$2000,7,FALSE),"")</f>
        <v/>
      </c>
      <c r="K1988" s="168" t="str">
        <f>IF(E1988="謝金",VLOOKUP(E1988,支出入力表!F1989:$M$2000,8,FALSE),"")</f>
        <v/>
      </c>
    </row>
    <row r="1989" spans="2:11" x14ac:dyDescent="0.55000000000000004">
      <c r="B1989" s="178" t="str">
        <f>IF(E1989="謝金",支出入力表!A1990,"")</f>
        <v/>
      </c>
      <c r="C1989" s="164" t="str">
        <f>IF(E1989="謝金",支出入力表!C1990,"")</f>
        <v/>
      </c>
      <c r="D1989" s="165" t="str">
        <f>IF(支出入力表!E1990="謝金","謝金","")</f>
        <v/>
      </c>
      <c r="E1989" s="165" t="str">
        <f>IF(支出入力表!F1990="謝金","謝金","")</f>
        <v/>
      </c>
      <c r="F1989" s="164" t="str">
        <f>IF(E1989="謝金",VLOOKUP(E1989,支出入力表!F1990:$M$2000,3,FALSE),"")</f>
        <v/>
      </c>
      <c r="G1989" s="164" t="str">
        <f>IF(E1989="謝金",VLOOKUP(E1989,支出入力表!F1990:$M$2000,4,FALSE),"")</f>
        <v/>
      </c>
      <c r="H1989" s="166" t="str">
        <f>IF(E1989="謝金",VLOOKUP(E1989,支出入力表!F1990:$M$2000,5,FALSE),"")</f>
        <v/>
      </c>
      <c r="I1989" s="167" t="str">
        <f>IF(E1989="謝金",VLOOKUP(E1989,支出入力表!F1990:$M$2000,6,FALSE),"")</f>
        <v/>
      </c>
      <c r="J1989" s="167" t="str">
        <f>IF(E1989="謝金",VLOOKUP(E1989,支出入力表!F1990:$M$2000,7,FALSE),"")</f>
        <v/>
      </c>
      <c r="K1989" s="168" t="str">
        <f>IF(E1989="謝金",VLOOKUP(E1989,支出入力表!F1990:$M$2000,8,FALSE),"")</f>
        <v/>
      </c>
    </row>
    <row r="1990" spans="2:11" x14ac:dyDescent="0.55000000000000004">
      <c r="B1990" s="178" t="str">
        <f>IF(E1990="謝金",支出入力表!A1991,"")</f>
        <v/>
      </c>
      <c r="C1990" s="164" t="str">
        <f>IF(E1990="謝金",支出入力表!C1991,"")</f>
        <v/>
      </c>
      <c r="D1990" s="165" t="str">
        <f>IF(支出入力表!E1991="謝金","謝金","")</f>
        <v/>
      </c>
      <c r="E1990" s="165" t="str">
        <f>IF(支出入力表!F1991="謝金","謝金","")</f>
        <v/>
      </c>
      <c r="F1990" s="164" t="str">
        <f>IF(E1990="謝金",VLOOKUP(E1990,支出入力表!F1991:$M$2000,3,FALSE),"")</f>
        <v/>
      </c>
      <c r="G1990" s="164" t="str">
        <f>IF(E1990="謝金",VLOOKUP(E1990,支出入力表!F1991:$M$2000,4,FALSE),"")</f>
        <v/>
      </c>
      <c r="H1990" s="166" t="str">
        <f>IF(E1990="謝金",VLOOKUP(E1990,支出入力表!F1991:$M$2000,5,FALSE),"")</f>
        <v/>
      </c>
      <c r="I1990" s="167" t="str">
        <f>IF(E1990="謝金",VLOOKUP(E1990,支出入力表!F1991:$M$2000,6,FALSE),"")</f>
        <v/>
      </c>
      <c r="J1990" s="167" t="str">
        <f>IF(E1990="謝金",VLOOKUP(E1990,支出入力表!F1991:$M$2000,7,FALSE),"")</f>
        <v/>
      </c>
      <c r="K1990" s="168" t="str">
        <f>IF(E1990="謝金",VLOOKUP(E1990,支出入力表!F1991:$M$2000,8,FALSE),"")</f>
        <v/>
      </c>
    </row>
    <row r="1991" spans="2:11" x14ac:dyDescent="0.55000000000000004">
      <c r="B1991" s="178" t="str">
        <f>IF(E1991="謝金",支出入力表!A1992,"")</f>
        <v/>
      </c>
      <c r="C1991" s="164" t="str">
        <f>IF(E1991="謝金",支出入力表!C1992,"")</f>
        <v/>
      </c>
      <c r="D1991" s="165" t="str">
        <f>IF(支出入力表!E1992="謝金","謝金","")</f>
        <v/>
      </c>
      <c r="E1991" s="165" t="str">
        <f>IF(支出入力表!F1992="謝金","謝金","")</f>
        <v/>
      </c>
      <c r="F1991" s="164" t="str">
        <f>IF(E1991="謝金",VLOOKUP(E1991,支出入力表!F1992:$M$2000,3,FALSE),"")</f>
        <v/>
      </c>
      <c r="G1991" s="164" t="str">
        <f>IF(E1991="謝金",VLOOKUP(E1991,支出入力表!F1992:$M$2000,4,FALSE),"")</f>
        <v/>
      </c>
      <c r="H1991" s="166" t="str">
        <f>IF(E1991="謝金",VLOOKUP(E1991,支出入力表!F1992:$M$2000,5,FALSE),"")</f>
        <v/>
      </c>
      <c r="I1991" s="167" t="str">
        <f>IF(E1991="謝金",VLOOKUP(E1991,支出入力表!F1992:$M$2000,6,FALSE),"")</f>
        <v/>
      </c>
      <c r="J1991" s="167" t="str">
        <f>IF(E1991="謝金",VLOOKUP(E1991,支出入力表!F1992:$M$2000,7,FALSE),"")</f>
        <v/>
      </c>
      <c r="K1991" s="168" t="str">
        <f>IF(E1991="謝金",VLOOKUP(E1991,支出入力表!F1992:$M$2000,8,FALSE),"")</f>
        <v/>
      </c>
    </row>
    <row r="1992" spans="2:11" x14ac:dyDescent="0.55000000000000004">
      <c r="B1992" s="178" t="str">
        <f>IF(E1992="謝金",支出入力表!A1993,"")</f>
        <v/>
      </c>
      <c r="C1992" s="164" t="str">
        <f>IF(E1992="謝金",支出入力表!C1993,"")</f>
        <v/>
      </c>
      <c r="D1992" s="165" t="str">
        <f>IF(支出入力表!E1993="謝金","謝金","")</f>
        <v/>
      </c>
      <c r="E1992" s="165" t="str">
        <f>IF(支出入力表!F1993="謝金","謝金","")</f>
        <v/>
      </c>
      <c r="F1992" s="164" t="str">
        <f>IF(E1992="謝金",VLOOKUP(E1992,支出入力表!F1993:$M$2000,3,FALSE),"")</f>
        <v/>
      </c>
      <c r="G1992" s="164" t="str">
        <f>IF(E1992="謝金",VLOOKUP(E1992,支出入力表!F1993:$M$2000,4,FALSE),"")</f>
        <v/>
      </c>
      <c r="H1992" s="166" t="str">
        <f>IF(E1992="謝金",VLOOKUP(E1992,支出入力表!F1993:$M$2000,5,FALSE),"")</f>
        <v/>
      </c>
      <c r="I1992" s="167" t="str">
        <f>IF(E1992="謝金",VLOOKUP(E1992,支出入力表!F1993:$M$2000,6,FALSE),"")</f>
        <v/>
      </c>
      <c r="J1992" s="167" t="str">
        <f>IF(E1992="謝金",VLOOKUP(E1992,支出入力表!F1993:$M$2000,7,FALSE),"")</f>
        <v/>
      </c>
      <c r="K1992" s="168" t="str">
        <f>IF(E1992="謝金",VLOOKUP(E1992,支出入力表!F1993:$M$2000,8,FALSE),"")</f>
        <v/>
      </c>
    </row>
    <row r="1993" spans="2:11" x14ac:dyDescent="0.55000000000000004">
      <c r="B1993" s="178" t="str">
        <f>IF(E1993="謝金",支出入力表!A1994,"")</f>
        <v/>
      </c>
      <c r="C1993" s="164" t="str">
        <f>IF(E1993="謝金",支出入力表!C1994,"")</f>
        <v/>
      </c>
      <c r="D1993" s="165" t="str">
        <f>IF(支出入力表!E1994="謝金","謝金","")</f>
        <v/>
      </c>
      <c r="E1993" s="165" t="str">
        <f>IF(支出入力表!F1994="謝金","謝金","")</f>
        <v/>
      </c>
      <c r="F1993" s="164" t="str">
        <f>IF(E1993="謝金",VLOOKUP(E1993,支出入力表!F1994:$M$2000,3,FALSE),"")</f>
        <v/>
      </c>
      <c r="G1993" s="164" t="str">
        <f>IF(E1993="謝金",VLOOKUP(E1993,支出入力表!F1994:$M$2000,4,FALSE),"")</f>
        <v/>
      </c>
      <c r="H1993" s="166" t="str">
        <f>IF(E1993="謝金",VLOOKUP(E1993,支出入力表!F1994:$M$2000,5,FALSE),"")</f>
        <v/>
      </c>
      <c r="I1993" s="167" t="str">
        <f>IF(E1993="謝金",VLOOKUP(E1993,支出入力表!F1994:$M$2000,6,FALSE),"")</f>
        <v/>
      </c>
      <c r="J1993" s="167" t="str">
        <f>IF(E1993="謝金",VLOOKUP(E1993,支出入力表!F1994:$M$2000,7,FALSE),"")</f>
        <v/>
      </c>
      <c r="K1993" s="168" t="str">
        <f>IF(E1993="謝金",VLOOKUP(E1993,支出入力表!F1994:$M$2000,8,FALSE),"")</f>
        <v/>
      </c>
    </row>
    <row r="1994" spans="2:11" x14ac:dyDescent="0.55000000000000004">
      <c r="B1994" s="178" t="str">
        <f>IF(E1994="謝金",支出入力表!A1995,"")</f>
        <v/>
      </c>
      <c r="C1994" s="164" t="str">
        <f>IF(E1994="謝金",支出入力表!C1995,"")</f>
        <v/>
      </c>
      <c r="D1994" s="165" t="str">
        <f>IF(支出入力表!E1995="謝金","謝金","")</f>
        <v/>
      </c>
      <c r="E1994" s="165" t="str">
        <f>IF(支出入力表!F1995="謝金","謝金","")</f>
        <v/>
      </c>
      <c r="F1994" s="164" t="str">
        <f>IF(E1994="謝金",VLOOKUP(E1994,支出入力表!F1995:$M$2000,3,FALSE),"")</f>
        <v/>
      </c>
      <c r="G1994" s="164" t="str">
        <f>IF(E1994="謝金",VLOOKUP(E1994,支出入力表!F1995:$M$2000,4,FALSE),"")</f>
        <v/>
      </c>
      <c r="H1994" s="166" t="str">
        <f>IF(E1994="謝金",VLOOKUP(E1994,支出入力表!F1995:$M$2000,5,FALSE),"")</f>
        <v/>
      </c>
      <c r="I1994" s="167" t="str">
        <f>IF(E1994="謝金",VLOOKUP(E1994,支出入力表!F1995:$M$2000,6,FALSE),"")</f>
        <v/>
      </c>
      <c r="J1994" s="167" t="str">
        <f>IF(E1994="謝金",VLOOKUP(E1994,支出入力表!F1995:$M$2000,7,FALSE),"")</f>
        <v/>
      </c>
      <c r="K1994" s="168" t="str">
        <f>IF(E1994="謝金",VLOOKUP(E1994,支出入力表!F1995:$M$2000,8,FALSE),"")</f>
        <v/>
      </c>
    </row>
    <row r="1995" spans="2:11" x14ac:dyDescent="0.55000000000000004">
      <c r="B1995" s="178" t="str">
        <f>IF(E1995="謝金",支出入力表!A1996,"")</f>
        <v/>
      </c>
      <c r="C1995" s="164" t="str">
        <f>IF(E1995="謝金",支出入力表!C1996,"")</f>
        <v/>
      </c>
      <c r="D1995" s="165" t="str">
        <f>IF(支出入力表!E1996="謝金","謝金","")</f>
        <v/>
      </c>
      <c r="E1995" s="165" t="str">
        <f>IF(支出入力表!F1996="謝金","謝金","")</f>
        <v/>
      </c>
      <c r="F1995" s="164" t="str">
        <f>IF(E1995="謝金",VLOOKUP(E1995,支出入力表!F1996:$M$2000,3,FALSE),"")</f>
        <v/>
      </c>
      <c r="G1995" s="164" t="str">
        <f>IF(E1995="謝金",VLOOKUP(E1995,支出入力表!F1996:$M$2000,4,FALSE),"")</f>
        <v/>
      </c>
      <c r="H1995" s="166" t="str">
        <f>IF(E1995="謝金",VLOOKUP(E1995,支出入力表!F1996:$M$2000,5,FALSE),"")</f>
        <v/>
      </c>
      <c r="I1995" s="167" t="str">
        <f>IF(E1995="謝金",VLOOKUP(E1995,支出入力表!F1996:$M$2000,6,FALSE),"")</f>
        <v/>
      </c>
      <c r="J1995" s="167" t="str">
        <f>IF(E1995="謝金",VLOOKUP(E1995,支出入力表!F1996:$M$2000,7,FALSE),"")</f>
        <v/>
      </c>
      <c r="K1995" s="168" t="str">
        <f>IF(E1995="謝金",VLOOKUP(E1995,支出入力表!F1996:$M$2000,8,FALSE),"")</f>
        <v/>
      </c>
    </row>
    <row r="1996" spans="2:11" x14ac:dyDescent="0.55000000000000004">
      <c r="B1996" s="178" t="str">
        <f>IF(E1996="謝金",支出入力表!A1997,"")</f>
        <v/>
      </c>
      <c r="C1996" s="164" t="str">
        <f>IF(E1996="謝金",支出入力表!C1997,"")</f>
        <v/>
      </c>
      <c r="D1996" s="165" t="str">
        <f>IF(支出入力表!E1997="謝金","謝金","")</f>
        <v/>
      </c>
      <c r="E1996" s="165" t="str">
        <f>IF(支出入力表!F1997="謝金","謝金","")</f>
        <v/>
      </c>
      <c r="F1996" s="164" t="str">
        <f>IF(E1996="謝金",VLOOKUP(E1996,支出入力表!F1997:$M$2000,3,FALSE),"")</f>
        <v/>
      </c>
      <c r="G1996" s="164" t="str">
        <f>IF(E1996="謝金",VLOOKUP(E1996,支出入力表!F1997:$M$2000,4,FALSE),"")</f>
        <v/>
      </c>
      <c r="H1996" s="166" t="str">
        <f>IF(E1996="謝金",VLOOKUP(E1996,支出入力表!F1997:$M$2000,5,FALSE),"")</f>
        <v/>
      </c>
      <c r="I1996" s="167" t="str">
        <f>IF(E1996="謝金",VLOOKUP(E1996,支出入力表!F1997:$M$2000,6,FALSE),"")</f>
        <v/>
      </c>
      <c r="J1996" s="167" t="str">
        <f>IF(E1996="謝金",VLOOKUP(E1996,支出入力表!F1997:$M$2000,7,FALSE),"")</f>
        <v/>
      </c>
      <c r="K1996" s="168" t="str">
        <f>IF(E1996="謝金",VLOOKUP(E1996,支出入力表!F1997:$M$2000,8,FALSE),"")</f>
        <v/>
      </c>
    </row>
    <row r="1997" spans="2:11" x14ac:dyDescent="0.55000000000000004">
      <c r="B1997" s="178" t="str">
        <f>IF(E1997="謝金",支出入力表!A1998,"")</f>
        <v/>
      </c>
      <c r="C1997" s="164" t="str">
        <f>IF(E1997="謝金",支出入力表!C1998,"")</f>
        <v/>
      </c>
      <c r="D1997" s="165" t="str">
        <f>IF(支出入力表!E1998="謝金","謝金","")</f>
        <v/>
      </c>
      <c r="E1997" s="165" t="str">
        <f>IF(支出入力表!F1998="謝金","謝金","")</f>
        <v/>
      </c>
      <c r="F1997" s="164" t="str">
        <f>IF(E1997="謝金",VLOOKUP(E1997,支出入力表!F1998:$M$2000,3,FALSE),"")</f>
        <v/>
      </c>
      <c r="G1997" s="164" t="str">
        <f>IF(E1997="謝金",VLOOKUP(E1997,支出入力表!F1998:$M$2000,4,FALSE),"")</f>
        <v/>
      </c>
      <c r="H1997" s="166" t="str">
        <f>IF(E1997="謝金",VLOOKUP(E1997,支出入力表!F1998:$M$2000,5,FALSE),"")</f>
        <v/>
      </c>
      <c r="I1997" s="167" t="str">
        <f>IF(E1997="謝金",VLOOKUP(E1997,支出入力表!F1998:$M$2000,6,FALSE),"")</f>
        <v/>
      </c>
      <c r="J1997" s="167" t="str">
        <f>IF(E1997="謝金",VLOOKUP(E1997,支出入力表!F1998:$M$2000,7,FALSE),"")</f>
        <v/>
      </c>
      <c r="K1997" s="168" t="str">
        <f>IF(E1997="謝金",VLOOKUP(E1997,支出入力表!F1998:$M$2000,8,FALSE),"")</f>
        <v/>
      </c>
    </row>
    <row r="1998" spans="2:11" x14ac:dyDescent="0.55000000000000004">
      <c r="B1998" s="178" t="str">
        <f>IF(E1998="謝金",支出入力表!A1999,"")</f>
        <v/>
      </c>
      <c r="C1998" s="164" t="str">
        <f>IF(E1998="謝金",支出入力表!C1999,"")</f>
        <v/>
      </c>
      <c r="D1998" s="165" t="str">
        <f>IF(支出入力表!E1999="謝金","謝金","")</f>
        <v/>
      </c>
      <c r="E1998" s="165" t="str">
        <f>IF(支出入力表!F1999="謝金","謝金","")</f>
        <v/>
      </c>
      <c r="F1998" s="164" t="str">
        <f>IF(E1998="謝金",VLOOKUP(E1998,支出入力表!F1999:$M$2000,3,FALSE),"")</f>
        <v/>
      </c>
      <c r="G1998" s="164" t="str">
        <f>IF(E1998="謝金",VLOOKUP(E1998,支出入力表!F1999:$M$2000,4,FALSE),"")</f>
        <v/>
      </c>
      <c r="H1998" s="166" t="str">
        <f>IF(E1998="謝金",VLOOKUP(E1998,支出入力表!F1999:$M$2000,5,FALSE),"")</f>
        <v/>
      </c>
      <c r="I1998" s="167" t="str">
        <f>IF(E1998="謝金",VLOOKUP(E1998,支出入力表!F1999:$M$2000,6,FALSE),"")</f>
        <v/>
      </c>
      <c r="J1998" s="167" t="str">
        <f>IF(E1998="謝金",VLOOKUP(E1998,支出入力表!F1999:$M$2000,7,FALSE),"")</f>
        <v/>
      </c>
      <c r="K1998" s="168" t="str">
        <f>IF(E1998="謝金",VLOOKUP(E1998,支出入力表!F1999:$M$2000,8,FALSE),"")</f>
        <v/>
      </c>
    </row>
    <row r="1999" spans="2:11" ht="18.5" thickBot="1" x14ac:dyDescent="0.6">
      <c r="B1999" s="178" t="str">
        <f>IF(E1999="謝金",支出入力表!A2000,"")</f>
        <v/>
      </c>
      <c r="C1999" s="164" t="str">
        <f>IF(E1999="謝金",支出入力表!C2000,"")</f>
        <v/>
      </c>
      <c r="D1999" s="165" t="str">
        <f>IF(支出入力表!E2000="謝金","謝金","")</f>
        <v/>
      </c>
      <c r="E1999" s="165" t="str">
        <f>IF(支出入力表!F2000="謝金","謝金","")</f>
        <v/>
      </c>
      <c r="F1999" s="164" t="str">
        <f>IF(E1999="謝金",VLOOKUP(E1999,支出入力表!F2000:$M$2000,3,FALSE),"")</f>
        <v/>
      </c>
      <c r="G1999" s="164" t="str">
        <f>IF(E1999="謝金",VLOOKUP(E1999,支出入力表!F2000:$M$2000,4,FALSE),"")</f>
        <v/>
      </c>
      <c r="H1999" s="166" t="str">
        <f>IF(E1999="謝金",VLOOKUP(E1999,支出入力表!F2000:$M$2000,5,FALSE),"")</f>
        <v/>
      </c>
      <c r="I1999" s="167" t="str">
        <f>IF(E1999="謝金",VLOOKUP(E1999,支出入力表!F2000:$M$2000,6,FALSE),"")</f>
        <v/>
      </c>
      <c r="J1999" s="167" t="str">
        <f>IF(E1999="謝金",VLOOKUP(E1999,支出入力表!F2000:$M$2000,7,FALSE),"")</f>
        <v/>
      </c>
      <c r="K1999" s="168" t="str">
        <f>IF(E1999="謝金",VLOOKUP(E1999,支出入力表!F2000:$M$2000,8,FALSE),"")</f>
        <v/>
      </c>
    </row>
    <row r="2000" spans="2:11" ht="19" thickTop="1" thickBot="1" x14ac:dyDescent="0.6">
      <c r="B2000" s="329" t="s">
        <v>59</v>
      </c>
      <c r="C2000" s="330"/>
      <c r="D2000" s="330"/>
      <c r="E2000" s="330"/>
      <c r="F2000" s="330"/>
      <c r="G2000" s="330"/>
      <c r="H2000" s="330"/>
      <c r="I2000" s="161">
        <f>SUBTOTAL(9,I5:I1999)</f>
        <v>0</v>
      </c>
      <c r="J2000" s="161">
        <f>SUBTOTAL(9,J5:J1999)</f>
        <v>0</v>
      </c>
      <c r="K2000" s="162">
        <f>SUBTOTAL(9,K5:K1999)</f>
        <v>0</v>
      </c>
    </row>
    <row r="2001" spans="2:11" x14ac:dyDescent="0.55000000000000004">
      <c r="B2001" s="47"/>
      <c r="C2001" s="30"/>
      <c r="D2001" s="30"/>
      <c r="E2001" s="49"/>
      <c r="F2001" s="30"/>
      <c r="G2001" s="49"/>
      <c r="H2001" s="49"/>
      <c r="I2001" s="30"/>
      <c r="J2001" s="30"/>
      <c r="K2001" s="30"/>
    </row>
    <row r="2002" spans="2:11" x14ac:dyDescent="0.55000000000000004">
      <c r="B2002" s="47"/>
      <c r="C2002" s="30"/>
      <c r="D2002" s="30"/>
      <c r="E2002" s="30"/>
      <c r="F2002" s="30"/>
      <c r="G2002" s="30"/>
      <c r="H2002" s="30"/>
      <c r="I2002" s="30"/>
      <c r="J2002" s="30"/>
      <c r="K2002" s="30"/>
    </row>
    <row r="2003" spans="2:11" x14ac:dyDescent="0.55000000000000004">
      <c r="B2003" s="47"/>
      <c r="C2003" s="30"/>
      <c r="D2003" s="30"/>
      <c r="E2003" s="30"/>
      <c r="F2003" s="30"/>
      <c r="G2003" s="30"/>
      <c r="H2003" s="30"/>
      <c r="I2003" s="30"/>
      <c r="J2003" s="30"/>
      <c r="K2003" s="30"/>
    </row>
    <row r="2004" spans="2:11" x14ac:dyDescent="0.55000000000000004">
      <c r="B2004" s="47"/>
      <c r="C2004" s="30"/>
      <c r="D2004" s="30"/>
      <c r="E2004" s="30"/>
      <c r="F2004" s="30"/>
      <c r="G2004" s="30"/>
      <c r="H2004" s="30"/>
      <c r="I2004" s="30"/>
      <c r="J2004" s="30"/>
      <c r="K2004" s="30"/>
    </row>
    <row r="2005" spans="2:11" x14ac:dyDescent="0.55000000000000004">
      <c r="B2005" s="47"/>
      <c r="C2005" s="30"/>
      <c r="D2005" s="30"/>
      <c r="E2005" s="30"/>
      <c r="F2005" s="30"/>
      <c r="G2005" s="30"/>
      <c r="H2005" s="30"/>
      <c r="I2005" s="30"/>
      <c r="J2005" s="30"/>
      <c r="K2005" s="30"/>
    </row>
    <row r="2006" spans="2:11" x14ac:dyDescent="0.55000000000000004">
      <c r="B2006" s="47"/>
      <c r="C2006" s="30"/>
      <c r="D2006" s="30"/>
      <c r="E2006" s="30"/>
      <c r="F2006" s="30"/>
      <c r="G2006" s="30"/>
      <c r="H2006" s="30"/>
      <c r="I2006" s="30"/>
      <c r="J2006" s="30"/>
      <c r="K2006" s="30"/>
    </row>
    <row r="2007" spans="2:11" x14ac:dyDescent="0.55000000000000004">
      <c r="B2007" s="47"/>
      <c r="C2007" s="30"/>
      <c r="D2007" s="30"/>
      <c r="E2007" s="30"/>
      <c r="F2007" s="30"/>
      <c r="G2007" s="30"/>
      <c r="H2007" s="30"/>
      <c r="I2007" s="30"/>
      <c r="J2007" s="30"/>
      <c r="K2007" s="30"/>
    </row>
    <row r="2008" spans="2:11" x14ac:dyDescent="0.55000000000000004">
      <c r="B2008" s="47"/>
      <c r="C2008" s="30"/>
      <c r="D2008" s="30"/>
      <c r="E2008" s="30"/>
      <c r="F2008" s="30"/>
      <c r="G2008" s="30"/>
      <c r="H2008" s="30"/>
      <c r="I2008" s="30"/>
      <c r="J2008" s="30"/>
      <c r="K2008" s="30"/>
    </row>
    <row r="2009" spans="2:11" x14ac:dyDescent="0.55000000000000004">
      <c r="B2009" s="47"/>
      <c r="C2009" s="30"/>
      <c r="D2009" s="30"/>
      <c r="E2009" s="30"/>
      <c r="F2009" s="30"/>
      <c r="G2009" s="30"/>
      <c r="H2009" s="30"/>
      <c r="I2009" s="30"/>
      <c r="J2009" s="30"/>
      <c r="K2009" s="30"/>
    </row>
    <row r="2010" spans="2:11" x14ac:dyDescent="0.55000000000000004">
      <c r="B2010" s="47"/>
      <c r="C2010" s="30"/>
      <c r="D2010" s="30"/>
      <c r="E2010" s="30"/>
      <c r="F2010" s="30"/>
      <c r="G2010" s="30"/>
      <c r="H2010" s="30"/>
      <c r="I2010" s="30"/>
      <c r="J2010" s="30"/>
      <c r="K2010" s="30"/>
    </row>
    <row r="2011" spans="2:11" x14ac:dyDescent="0.55000000000000004">
      <c r="B2011" s="47"/>
      <c r="C2011" s="30"/>
      <c r="D2011" s="30"/>
      <c r="E2011" s="30"/>
      <c r="F2011" s="30"/>
      <c r="G2011" s="30"/>
      <c r="H2011" s="30"/>
      <c r="I2011" s="30"/>
      <c r="J2011" s="30"/>
      <c r="K2011" s="30"/>
    </row>
    <row r="2012" spans="2:11" x14ac:dyDescent="0.55000000000000004">
      <c r="B2012" s="47"/>
      <c r="C2012" s="30"/>
      <c r="D2012" s="30"/>
      <c r="E2012" s="30"/>
      <c r="F2012" s="30"/>
      <c r="G2012" s="30"/>
      <c r="H2012" s="30"/>
      <c r="I2012" s="30"/>
      <c r="J2012" s="30"/>
      <c r="K2012" s="30"/>
    </row>
    <row r="2013" spans="2:11" x14ac:dyDescent="0.55000000000000004">
      <c r="B2013" s="47"/>
      <c r="C2013" s="30"/>
      <c r="D2013" s="30"/>
      <c r="E2013" s="30"/>
      <c r="F2013" s="30"/>
      <c r="G2013" s="30"/>
      <c r="H2013" s="30"/>
      <c r="I2013" s="30"/>
      <c r="J2013" s="30"/>
      <c r="K2013" s="30"/>
    </row>
    <row r="2014" spans="2:11" x14ac:dyDescent="0.55000000000000004">
      <c r="B2014" s="47"/>
      <c r="C2014" s="30"/>
      <c r="D2014" s="30"/>
      <c r="E2014" s="30"/>
      <c r="F2014" s="30"/>
      <c r="G2014" s="30"/>
      <c r="H2014" s="30"/>
      <c r="I2014" s="30"/>
      <c r="J2014" s="30"/>
      <c r="K2014" s="30"/>
    </row>
    <row r="2015" spans="2:11" x14ac:dyDescent="0.55000000000000004">
      <c r="B2015" s="47"/>
      <c r="C2015" s="30"/>
      <c r="D2015" s="30"/>
      <c r="E2015" s="30"/>
      <c r="F2015" s="30"/>
      <c r="G2015" s="30"/>
      <c r="H2015" s="30"/>
      <c r="I2015" s="30"/>
      <c r="J2015" s="30"/>
      <c r="K2015" s="30"/>
    </row>
    <row r="2016" spans="2:11" x14ac:dyDescent="0.55000000000000004">
      <c r="B2016" s="47"/>
      <c r="C2016" s="30"/>
      <c r="D2016" s="30"/>
      <c r="E2016" s="30"/>
      <c r="F2016" s="30"/>
      <c r="G2016" s="30"/>
      <c r="H2016" s="30"/>
      <c r="I2016" s="30"/>
      <c r="J2016" s="30"/>
      <c r="K2016" s="30"/>
    </row>
    <row r="2017" spans="2:11" x14ac:dyDescent="0.55000000000000004">
      <c r="B2017" s="47"/>
      <c r="C2017" s="30"/>
      <c r="D2017" s="30"/>
      <c r="E2017" s="30"/>
      <c r="F2017" s="30"/>
      <c r="G2017" s="30"/>
      <c r="H2017" s="30"/>
      <c r="I2017" s="30"/>
      <c r="J2017" s="30"/>
      <c r="K2017" s="30"/>
    </row>
    <row r="2018" spans="2:11" x14ac:dyDescent="0.55000000000000004">
      <c r="B2018" s="47"/>
      <c r="C2018" s="30"/>
      <c r="D2018" s="30"/>
      <c r="E2018" s="30"/>
      <c r="F2018" s="30"/>
      <c r="G2018" s="30"/>
      <c r="H2018" s="30"/>
      <c r="I2018" s="30"/>
      <c r="J2018" s="30"/>
      <c r="K2018" s="30"/>
    </row>
    <row r="2019" spans="2:11" x14ac:dyDescent="0.55000000000000004">
      <c r="B2019" s="47"/>
      <c r="C2019" s="30"/>
      <c r="D2019" s="30"/>
      <c r="E2019" s="30"/>
      <c r="F2019" s="30"/>
      <c r="G2019" s="30"/>
      <c r="H2019" s="30"/>
      <c r="I2019" s="30"/>
      <c r="J2019" s="30"/>
      <c r="K2019" s="30"/>
    </row>
    <row r="2020" spans="2:11" x14ac:dyDescent="0.55000000000000004">
      <c r="B2020" s="47"/>
      <c r="C2020" s="30"/>
      <c r="D2020" s="30"/>
      <c r="E2020" s="30"/>
      <c r="F2020" s="30"/>
      <c r="G2020" s="30"/>
      <c r="H2020" s="30"/>
      <c r="I2020" s="30"/>
    </row>
    <row r="2021" spans="2:11" x14ac:dyDescent="0.55000000000000004">
      <c r="B2021" s="47"/>
      <c r="C2021" s="30"/>
      <c r="D2021" s="30"/>
      <c r="E2021" s="30"/>
      <c r="F2021" s="30"/>
      <c r="G2021" s="30"/>
      <c r="H2021" s="30"/>
      <c r="I2021" s="30"/>
    </row>
    <row r="2022" spans="2:11" x14ac:dyDescent="0.55000000000000004">
      <c r="B2022" s="47"/>
      <c r="C2022" s="30"/>
      <c r="D2022" s="30"/>
      <c r="E2022" s="30"/>
      <c r="F2022" s="30"/>
      <c r="G2022" s="30"/>
      <c r="H2022" s="30"/>
      <c r="I2022" s="30"/>
    </row>
    <row r="2023" spans="2:11" x14ac:dyDescent="0.55000000000000004">
      <c r="B2023" s="47"/>
      <c r="C2023" s="30"/>
      <c r="D2023" s="30"/>
      <c r="E2023" s="30"/>
      <c r="F2023" s="30"/>
      <c r="G2023" s="30"/>
      <c r="H2023" s="30"/>
      <c r="I2023" s="30"/>
    </row>
    <row r="2024" spans="2:11" x14ac:dyDescent="0.55000000000000004">
      <c r="B2024" s="47"/>
      <c r="C2024" s="30"/>
      <c r="D2024" s="30"/>
      <c r="E2024" s="30"/>
      <c r="F2024" s="30"/>
      <c r="G2024" s="30"/>
      <c r="H2024" s="30"/>
      <c r="I2024" s="30"/>
    </row>
    <row r="2025" spans="2:11" x14ac:dyDescent="0.55000000000000004">
      <c r="B2025" s="47"/>
      <c r="C2025" s="30"/>
      <c r="D2025" s="30"/>
      <c r="E2025" s="30"/>
      <c r="F2025" s="30"/>
      <c r="G2025" s="30"/>
      <c r="H2025" s="30"/>
      <c r="I2025" s="30"/>
      <c r="J2025"/>
      <c r="K2025"/>
    </row>
    <row r="2026" spans="2:11" x14ac:dyDescent="0.55000000000000004">
      <c r="B2026" s="47"/>
      <c r="C2026" s="30"/>
      <c r="D2026" s="30"/>
      <c r="E2026" s="30"/>
      <c r="F2026" s="30"/>
      <c r="G2026" s="30"/>
      <c r="H2026" s="30"/>
      <c r="I2026" s="30"/>
      <c r="J2026"/>
      <c r="K2026"/>
    </row>
    <row r="2027" spans="2:11" x14ac:dyDescent="0.55000000000000004">
      <c r="B2027" s="47"/>
      <c r="C2027" s="30"/>
      <c r="D2027" s="30"/>
      <c r="E2027" s="30"/>
      <c r="F2027" s="30"/>
      <c r="G2027" s="30"/>
      <c r="H2027" s="30"/>
      <c r="I2027" s="30"/>
      <c r="J2027"/>
      <c r="K2027"/>
    </row>
    <row r="2028" spans="2:11" x14ac:dyDescent="0.55000000000000004">
      <c r="B2028" s="47"/>
      <c r="C2028" s="30"/>
      <c r="D2028" s="30"/>
      <c r="E2028" s="30"/>
      <c r="F2028" s="30"/>
      <c r="G2028" s="30"/>
      <c r="H2028" s="30"/>
      <c r="I2028" s="30"/>
      <c r="J2028"/>
      <c r="K2028"/>
    </row>
    <row r="2029" spans="2:11" x14ac:dyDescent="0.55000000000000004">
      <c r="B2029" s="47"/>
      <c r="C2029" s="30"/>
      <c r="D2029" s="30"/>
      <c r="E2029" s="30"/>
      <c r="F2029" s="30"/>
      <c r="G2029" s="30"/>
      <c r="H2029" s="30"/>
      <c r="I2029" s="30"/>
      <c r="J2029"/>
      <c r="K2029"/>
    </row>
    <row r="2030" spans="2:11" x14ac:dyDescent="0.55000000000000004">
      <c r="B2030" s="47"/>
      <c r="C2030" s="30"/>
      <c r="D2030" s="30"/>
      <c r="E2030" s="30"/>
      <c r="F2030" s="30"/>
      <c r="G2030" s="30"/>
      <c r="H2030" s="30"/>
      <c r="I2030" s="30"/>
      <c r="J2030"/>
      <c r="K2030"/>
    </row>
    <row r="2031" spans="2:11" x14ac:dyDescent="0.55000000000000004">
      <c r="B2031" s="47"/>
      <c r="C2031" s="30"/>
      <c r="D2031" s="30"/>
      <c r="E2031" s="30"/>
      <c r="F2031" s="30"/>
      <c r="G2031" s="30"/>
      <c r="H2031" s="30"/>
      <c r="I2031" s="30"/>
      <c r="J2031"/>
      <c r="K2031"/>
    </row>
    <row r="2032" spans="2:11" x14ac:dyDescent="0.55000000000000004">
      <c r="B2032" s="47"/>
      <c r="C2032" s="30"/>
      <c r="D2032" s="30"/>
      <c r="E2032" s="30"/>
      <c r="F2032" s="30"/>
      <c r="G2032" s="30"/>
      <c r="H2032" s="30"/>
      <c r="I2032" s="30"/>
      <c r="J2032"/>
      <c r="K2032"/>
    </row>
    <row r="2033" spans="2:11" x14ac:dyDescent="0.55000000000000004">
      <c r="B2033" s="47"/>
      <c r="C2033" s="30"/>
      <c r="D2033" s="30"/>
      <c r="E2033" s="30"/>
      <c r="F2033" s="30"/>
      <c r="G2033" s="30"/>
      <c r="H2033" s="30"/>
      <c r="I2033" s="30"/>
      <c r="J2033"/>
      <c r="K2033"/>
    </row>
    <row r="2034" spans="2:11" x14ac:dyDescent="0.55000000000000004">
      <c r="B2034" s="47"/>
      <c r="C2034" s="30"/>
      <c r="D2034" s="30"/>
      <c r="E2034" s="30"/>
      <c r="F2034" s="30"/>
      <c r="G2034" s="30"/>
      <c r="H2034" s="30"/>
      <c r="I2034" s="30"/>
      <c r="J2034"/>
      <c r="K2034"/>
    </row>
    <row r="2035" spans="2:11" x14ac:dyDescent="0.55000000000000004">
      <c r="B2035" s="47"/>
      <c r="C2035" s="30"/>
      <c r="D2035" s="30"/>
      <c r="E2035" s="30"/>
      <c r="F2035" s="30"/>
      <c r="G2035" s="30"/>
      <c r="H2035" s="30"/>
      <c r="I2035" s="30"/>
      <c r="J2035"/>
      <c r="K2035"/>
    </row>
    <row r="2036" spans="2:11" x14ac:dyDescent="0.55000000000000004">
      <c r="B2036" s="47"/>
      <c r="C2036" s="30"/>
      <c r="D2036" s="30"/>
      <c r="E2036" s="30"/>
      <c r="F2036" s="30"/>
      <c r="G2036" s="30"/>
      <c r="H2036" s="30"/>
      <c r="I2036" s="30"/>
      <c r="J2036"/>
      <c r="K2036"/>
    </row>
    <row r="2037" spans="2:11" x14ac:dyDescent="0.55000000000000004">
      <c r="B2037" s="47"/>
      <c r="C2037" s="30"/>
      <c r="D2037" s="30"/>
      <c r="E2037" s="30"/>
      <c r="F2037" s="30"/>
      <c r="G2037" s="30"/>
      <c r="H2037" s="30"/>
      <c r="I2037" s="30"/>
      <c r="J2037"/>
      <c r="K2037"/>
    </row>
    <row r="2038" spans="2:11" x14ac:dyDescent="0.55000000000000004">
      <c r="B2038" s="47"/>
      <c r="C2038" s="30"/>
      <c r="D2038" s="30"/>
      <c r="E2038" s="30"/>
      <c r="F2038" s="30"/>
      <c r="G2038" s="30"/>
      <c r="H2038" s="30"/>
      <c r="I2038" s="30"/>
      <c r="J2038"/>
      <c r="K2038"/>
    </row>
    <row r="2039" spans="2:11" x14ac:dyDescent="0.55000000000000004">
      <c r="B2039" s="47"/>
      <c r="C2039" s="30"/>
      <c r="D2039" s="30"/>
      <c r="E2039" s="30"/>
      <c r="F2039" s="30"/>
      <c r="G2039" s="30"/>
      <c r="H2039" s="30"/>
      <c r="I2039" s="30"/>
      <c r="J2039"/>
      <c r="K2039"/>
    </row>
    <row r="2040" spans="2:11" x14ac:dyDescent="0.55000000000000004">
      <c r="B2040" s="47"/>
      <c r="C2040" s="30"/>
      <c r="D2040" s="30"/>
      <c r="E2040" s="30"/>
      <c r="F2040" s="30"/>
      <c r="G2040" s="30"/>
      <c r="H2040" s="30"/>
      <c r="I2040" s="30"/>
      <c r="J2040"/>
      <c r="K2040"/>
    </row>
    <row r="2041" spans="2:11" x14ac:dyDescent="0.55000000000000004">
      <c r="B2041" s="47"/>
      <c r="C2041" s="30"/>
      <c r="D2041" s="30"/>
      <c r="E2041" s="30"/>
      <c r="F2041" s="30"/>
      <c r="G2041" s="30"/>
      <c r="H2041" s="30"/>
      <c r="I2041" s="30"/>
      <c r="J2041"/>
      <c r="K2041"/>
    </row>
    <row r="2042" spans="2:11" x14ac:dyDescent="0.55000000000000004">
      <c r="B2042" s="47"/>
      <c r="C2042" s="30"/>
      <c r="D2042" s="30"/>
      <c r="E2042" s="30"/>
      <c r="F2042" s="30"/>
      <c r="G2042" s="30"/>
      <c r="H2042" s="30"/>
      <c r="I2042" s="30"/>
      <c r="J2042"/>
      <c r="K2042"/>
    </row>
    <row r="2043" spans="2:11" x14ac:dyDescent="0.55000000000000004">
      <c r="B2043" s="47"/>
      <c r="C2043" s="30"/>
      <c r="D2043" s="30"/>
      <c r="E2043" s="30"/>
      <c r="F2043" s="30"/>
      <c r="G2043" s="30"/>
      <c r="H2043" s="30"/>
      <c r="I2043" s="30"/>
      <c r="J2043"/>
      <c r="K2043"/>
    </row>
    <row r="2044" spans="2:11" x14ac:dyDescent="0.55000000000000004">
      <c r="B2044" s="47"/>
      <c r="C2044" s="30"/>
      <c r="D2044" s="30"/>
      <c r="E2044" s="30"/>
      <c r="F2044" s="30"/>
      <c r="G2044" s="30"/>
      <c r="H2044" s="30"/>
      <c r="I2044" s="30"/>
      <c r="J2044"/>
      <c r="K2044"/>
    </row>
    <row r="2045" spans="2:11" x14ac:dyDescent="0.55000000000000004">
      <c r="B2045" s="47"/>
      <c r="C2045" s="30"/>
      <c r="D2045" s="30"/>
      <c r="E2045" s="30"/>
      <c r="F2045" s="30"/>
      <c r="G2045" s="30"/>
      <c r="H2045" s="30"/>
      <c r="I2045" s="30"/>
      <c r="J2045"/>
      <c r="K2045"/>
    </row>
    <row r="2046" spans="2:11" x14ac:dyDescent="0.55000000000000004">
      <c r="B2046" s="47"/>
      <c r="C2046" s="30"/>
      <c r="D2046" s="30"/>
      <c r="E2046" s="30"/>
      <c r="F2046" s="30"/>
      <c r="G2046" s="30"/>
      <c r="H2046" s="30"/>
      <c r="I2046" s="30"/>
      <c r="J2046"/>
      <c r="K2046"/>
    </row>
    <row r="2047" spans="2:11" x14ac:dyDescent="0.55000000000000004">
      <c r="B2047" s="47"/>
      <c r="C2047" s="30"/>
      <c r="D2047" s="30"/>
      <c r="E2047" s="30"/>
      <c r="F2047" s="30"/>
      <c r="G2047" s="30"/>
      <c r="H2047" s="30"/>
      <c r="I2047" s="30"/>
      <c r="J2047"/>
      <c r="K2047"/>
    </row>
    <row r="2048" spans="2:11" x14ac:dyDescent="0.55000000000000004">
      <c r="B2048" s="47"/>
      <c r="C2048" s="30"/>
      <c r="D2048" s="30"/>
      <c r="E2048" s="30"/>
      <c r="F2048" s="30"/>
      <c r="G2048" s="30"/>
      <c r="H2048" s="30"/>
      <c r="I2048" s="30"/>
      <c r="J2048"/>
      <c r="K2048"/>
    </row>
    <row r="2049" spans="2:11" x14ac:dyDescent="0.55000000000000004">
      <c r="B2049" s="47"/>
      <c r="C2049" s="30"/>
      <c r="D2049" s="30"/>
      <c r="E2049" s="30"/>
      <c r="F2049" s="30"/>
      <c r="G2049" s="30"/>
      <c r="H2049" s="30"/>
      <c r="I2049" s="30"/>
      <c r="J2049"/>
      <c r="K2049"/>
    </row>
    <row r="2050" spans="2:11" x14ac:dyDescent="0.55000000000000004">
      <c r="B2050" s="47"/>
      <c r="C2050" s="30"/>
      <c r="D2050" s="30"/>
      <c r="E2050" s="30"/>
      <c r="F2050" s="30"/>
      <c r="G2050" s="30"/>
      <c r="H2050" s="30"/>
      <c r="I2050" s="30"/>
      <c r="J2050"/>
      <c r="K2050"/>
    </row>
    <row r="2051" spans="2:11" x14ac:dyDescent="0.55000000000000004">
      <c r="B2051" s="47"/>
      <c r="C2051" s="30"/>
      <c r="D2051" s="30"/>
      <c r="E2051" s="30"/>
      <c r="F2051" s="30"/>
      <c r="G2051" s="30"/>
      <c r="H2051" s="30"/>
      <c r="I2051" s="30"/>
      <c r="J2051"/>
      <c r="K2051"/>
    </row>
    <row r="2052" spans="2:11" x14ac:dyDescent="0.55000000000000004">
      <c r="B2052" s="47"/>
      <c r="C2052" s="30"/>
      <c r="D2052" s="30"/>
      <c r="E2052" s="30"/>
      <c r="F2052" s="30"/>
      <c r="G2052" s="30"/>
      <c r="H2052" s="30"/>
      <c r="I2052" s="30"/>
      <c r="J2052"/>
      <c r="K2052"/>
    </row>
    <row r="2053" spans="2:11" x14ac:dyDescent="0.55000000000000004">
      <c r="B2053" s="47"/>
      <c r="C2053" s="30"/>
      <c r="D2053" s="30"/>
      <c r="E2053" s="30"/>
      <c r="F2053" s="30"/>
      <c r="G2053" s="30"/>
      <c r="H2053" s="30"/>
      <c r="I2053" s="30"/>
      <c r="J2053"/>
      <c r="K2053"/>
    </row>
    <row r="2054" spans="2:11" x14ac:dyDescent="0.55000000000000004">
      <c r="B2054" s="47"/>
      <c r="C2054" s="30"/>
      <c r="D2054" s="30"/>
      <c r="E2054" s="30"/>
      <c r="F2054" s="30"/>
      <c r="G2054" s="30"/>
      <c r="H2054" s="30"/>
      <c r="I2054" s="30"/>
      <c r="J2054"/>
      <c r="K2054"/>
    </row>
    <row r="2055" spans="2:11" x14ac:dyDescent="0.55000000000000004">
      <c r="B2055" s="47"/>
      <c r="C2055" s="30"/>
      <c r="D2055" s="30"/>
      <c r="E2055" s="30"/>
      <c r="F2055" s="30"/>
      <c r="G2055" s="30"/>
      <c r="H2055" s="30"/>
      <c r="I2055" s="30"/>
      <c r="J2055"/>
      <c r="K2055"/>
    </row>
    <row r="2056" spans="2:11" x14ac:dyDescent="0.55000000000000004">
      <c r="B2056" s="47"/>
      <c r="C2056" s="30"/>
      <c r="D2056" s="30"/>
      <c r="E2056" s="30"/>
      <c r="F2056" s="30"/>
      <c r="G2056" s="30"/>
      <c r="H2056" s="30"/>
      <c r="I2056" s="30"/>
      <c r="J2056"/>
      <c r="K2056"/>
    </row>
    <row r="2057" spans="2:11" x14ac:dyDescent="0.55000000000000004">
      <c r="B2057" s="47"/>
      <c r="C2057" s="30"/>
      <c r="D2057" s="30"/>
      <c r="E2057" s="30"/>
      <c r="F2057" s="30"/>
      <c r="G2057" s="30"/>
      <c r="H2057" s="30"/>
      <c r="I2057" s="30"/>
      <c r="J2057"/>
      <c r="K2057"/>
    </row>
    <row r="2058" spans="2:11" x14ac:dyDescent="0.55000000000000004">
      <c r="B2058" s="47"/>
      <c r="C2058" s="30"/>
      <c r="D2058" s="30"/>
      <c r="E2058" s="30"/>
      <c r="F2058" s="30"/>
      <c r="G2058" s="30"/>
      <c r="H2058" s="30"/>
      <c r="I2058" s="30"/>
      <c r="J2058"/>
      <c r="K2058"/>
    </row>
    <row r="2059" spans="2:11" x14ac:dyDescent="0.55000000000000004">
      <c r="B2059" s="47"/>
      <c r="C2059" s="30"/>
      <c r="D2059" s="30"/>
      <c r="E2059" s="30"/>
      <c r="F2059" s="30"/>
      <c r="G2059" s="30"/>
      <c r="H2059" s="30"/>
      <c r="I2059" s="30"/>
      <c r="J2059"/>
      <c r="K2059"/>
    </row>
    <row r="2060" spans="2:11" x14ac:dyDescent="0.55000000000000004">
      <c r="B2060" s="47"/>
      <c r="C2060" s="30"/>
      <c r="D2060" s="30"/>
      <c r="E2060" s="30"/>
      <c r="F2060" s="30"/>
      <c r="G2060" s="30"/>
      <c r="H2060" s="30"/>
      <c r="I2060" s="30"/>
      <c r="J2060"/>
      <c r="K2060"/>
    </row>
    <row r="2061" spans="2:11" x14ac:dyDescent="0.55000000000000004">
      <c r="B2061" s="47"/>
      <c r="C2061" s="30"/>
      <c r="D2061" s="30"/>
      <c r="E2061" s="30"/>
      <c r="F2061" s="30"/>
      <c r="G2061" s="30"/>
      <c r="H2061" s="30"/>
      <c r="I2061" s="30"/>
      <c r="J2061"/>
      <c r="K2061"/>
    </row>
    <row r="2062" spans="2:11" x14ac:dyDescent="0.55000000000000004">
      <c r="B2062" s="47"/>
      <c r="C2062" s="30"/>
      <c r="D2062" s="30"/>
      <c r="E2062" s="30"/>
      <c r="F2062" s="30"/>
      <c r="G2062" s="30"/>
      <c r="H2062" s="30"/>
      <c r="I2062" s="30"/>
      <c r="J2062"/>
      <c r="K2062"/>
    </row>
    <row r="2063" spans="2:11" x14ac:dyDescent="0.55000000000000004">
      <c r="B2063" s="47"/>
      <c r="C2063" s="30"/>
      <c r="D2063" s="30"/>
      <c r="E2063" s="30"/>
      <c r="F2063" s="30"/>
      <c r="G2063" s="30"/>
      <c r="H2063" s="30"/>
      <c r="I2063" s="30"/>
      <c r="J2063"/>
      <c r="K2063"/>
    </row>
    <row r="2064" spans="2:11" x14ac:dyDescent="0.55000000000000004">
      <c r="B2064" s="47"/>
      <c r="C2064" s="30"/>
      <c r="D2064" s="30"/>
      <c r="E2064" s="30"/>
      <c r="F2064" s="30"/>
      <c r="G2064" s="30"/>
      <c r="H2064" s="30"/>
      <c r="I2064" s="30"/>
      <c r="J2064"/>
      <c r="K2064"/>
    </row>
    <row r="2065" spans="2:11" x14ac:dyDescent="0.55000000000000004">
      <c r="B2065" s="47"/>
      <c r="C2065" s="30"/>
      <c r="D2065" s="30"/>
      <c r="E2065" s="30"/>
      <c r="F2065" s="30"/>
      <c r="G2065" s="30"/>
      <c r="H2065" s="30"/>
      <c r="I2065" s="30"/>
      <c r="J2065"/>
      <c r="K2065"/>
    </row>
    <row r="2066" spans="2:11" x14ac:dyDescent="0.55000000000000004">
      <c r="B2066" s="47"/>
      <c r="C2066" s="30"/>
      <c r="D2066" s="30"/>
      <c r="E2066" s="30"/>
      <c r="F2066" s="30"/>
      <c r="G2066" s="30"/>
      <c r="H2066" s="30"/>
      <c r="I2066" s="30"/>
      <c r="J2066"/>
      <c r="K2066"/>
    </row>
    <row r="2067" spans="2:11" x14ac:dyDescent="0.55000000000000004">
      <c r="B2067" s="47"/>
      <c r="C2067" s="30"/>
      <c r="D2067" s="30"/>
      <c r="E2067" s="30"/>
      <c r="F2067" s="30"/>
      <c r="G2067" s="30"/>
      <c r="H2067" s="30"/>
      <c r="I2067" s="30"/>
      <c r="J2067"/>
      <c r="K2067"/>
    </row>
    <row r="2068" spans="2:11" x14ac:dyDescent="0.55000000000000004">
      <c r="B2068" s="47"/>
      <c r="C2068" s="30"/>
      <c r="D2068" s="30"/>
      <c r="E2068" s="30"/>
      <c r="F2068" s="30"/>
      <c r="G2068" s="30"/>
      <c r="H2068" s="30"/>
      <c r="I2068" s="30"/>
      <c r="J2068"/>
      <c r="K2068"/>
    </row>
    <row r="2069" spans="2:11" x14ac:dyDescent="0.55000000000000004">
      <c r="B2069" s="47"/>
      <c r="C2069" s="30"/>
      <c r="D2069" s="30"/>
      <c r="E2069" s="30"/>
      <c r="F2069" s="30"/>
      <c r="G2069" s="30"/>
      <c r="H2069" s="30"/>
      <c r="I2069" s="30"/>
      <c r="J2069"/>
      <c r="K2069"/>
    </row>
    <row r="2070" spans="2:11" x14ac:dyDescent="0.55000000000000004">
      <c r="B2070" s="47"/>
      <c r="C2070" s="30"/>
      <c r="D2070" s="30"/>
      <c r="E2070" s="30"/>
      <c r="F2070" s="30"/>
      <c r="G2070" s="30"/>
      <c r="H2070" s="30"/>
      <c r="I2070" s="30"/>
      <c r="J2070"/>
      <c r="K2070"/>
    </row>
    <row r="2071" spans="2:11" x14ac:dyDescent="0.55000000000000004">
      <c r="B2071" s="47"/>
      <c r="C2071" s="30"/>
      <c r="D2071" s="30"/>
      <c r="E2071" s="30"/>
      <c r="F2071" s="30"/>
      <c r="G2071" s="30"/>
      <c r="H2071" s="30"/>
      <c r="I2071" s="30"/>
      <c r="J2071"/>
      <c r="K2071"/>
    </row>
    <row r="2072" spans="2:11" x14ac:dyDescent="0.55000000000000004">
      <c r="B2072" s="47"/>
      <c r="C2072" s="30"/>
      <c r="D2072" s="30"/>
      <c r="E2072" s="30"/>
      <c r="F2072" s="30"/>
      <c r="G2072" s="30"/>
      <c r="H2072" s="30"/>
      <c r="I2072" s="30"/>
      <c r="J2072"/>
      <c r="K2072"/>
    </row>
    <row r="2073" spans="2:11" x14ac:dyDescent="0.55000000000000004">
      <c r="B2073" s="47"/>
      <c r="C2073" s="30"/>
      <c r="D2073" s="30"/>
      <c r="E2073" s="30"/>
      <c r="F2073" s="30"/>
      <c r="G2073" s="30"/>
      <c r="H2073" s="30"/>
      <c r="I2073" s="30"/>
      <c r="J2073"/>
      <c r="K2073"/>
    </row>
    <row r="2074" spans="2:11" x14ac:dyDescent="0.55000000000000004">
      <c r="B2074" s="47"/>
      <c r="C2074" s="30"/>
      <c r="D2074" s="30"/>
      <c r="E2074" s="30"/>
      <c r="F2074" s="30"/>
      <c r="G2074" s="30"/>
      <c r="H2074" s="30"/>
      <c r="I2074" s="30"/>
      <c r="J2074"/>
      <c r="K2074"/>
    </row>
    <row r="2075" spans="2:11" x14ac:dyDescent="0.55000000000000004">
      <c r="B2075" s="47"/>
      <c r="C2075" s="30"/>
      <c r="D2075" s="30"/>
      <c r="E2075" s="30"/>
      <c r="F2075" s="30"/>
      <c r="G2075" s="30"/>
      <c r="H2075" s="30"/>
      <c r="I2075" s="30"/>
      <c r="J2075"/>
      <c r="K2075"/>
    </row>
    <row r="2076" spans="2:11" x14ac:dyDescent="0.55000000000000004">
      <c r="B2076" s="47"/>
      <c r="C2076" s="30"/>
      <c r="D2076" s="30"/>
      <c r="E2076" s="30"/>
      <c r="F2076" s="30"/>
      <c r="G2076" s="30"/>
      <c r="H2076" s="30"/>
      <c r="I2076" s="30"/>
      <c r="J2076"/>
      <c r="K2076"/>
    </row>
    <row r="2077" spans="2:11" x14ac:dyDescent="0.55000000000000004">
      <c r="B2077" s="47"/>
      <c r="C2077" s="30"/>
      <c r="D2077" s="30"/>
      <c r="E2077" s="30"/>
      <c r="F2077" s="30"/>
      <c r="G2077" s="30"/>
      <c r="H2077" s="30"/>
      <c r="I2077" s="30"/>
      <c r="J2077"/>
      <c r="K2077"/>
    </row>
    <row r="2078" spans="2:11" x14ac:dyDescent="0.55000000000000004">
      <c r="B2078" s="47"/>
      <c r="C2078" s="30"/>
      <c r="D2078" s="30"/>
      <c r="E2078" s="30"/>
      <c r="F2078" s="30"/>
      <c r="G2078" s="30"/>
      <c r="H2078" s="30"/>
      <c r="I2078" s="30"/>
      <c r="J2078"/>
      <c r="K2078"/>
    </row>
    <row r="2079" spans="2:11" x14ac:dyDescent="0.55000000000000004">
      <c r="B2079" s="47"/>
      <c r="C2079" s="30"/>
      <c r="D2079" s="30"/>
      <c r="E2079" s="30"/>
      <c r="F2079" s="30"/>
      <c r="G2079" s="30"/>
      <c r="H2079" s="30"/>
      <c r="I2079" s="30"/>
      <c r="J2079"/>
      <c r="K2079"/>
    </row>
    <row r="2080" spans="2:11" x14ac:dyDescent="0.55000000000000004">
      <c r="B2080" s="47"/>
      <c r="C2080" s="30"/>
      <c r="D2080" s="30"/>
      <c r="E2080" s="30"/>
      <c r="F2080" s="30"/>
      <c r="G2080" s="30"/>
      <c r="H2080" s="30"/>
      <c r="I2080" s="30"/>
      <c r="J2080"/>
      <c r="K2080"/>
    </row>
    <row r="2081" spans="2:11" x14ac:dyDescent="0.55000000000000004">
      <c r="B2081" s="47"/>
      <c r="C2081" s="30"/>
      <c r="D2081" s="30"/>
      <c r="E2081" s="30"/>
      <c r="F2081" s="30"/>
      <c r="G2081" s="30"/>
      <c r="H2081" s="30"/>
      <c r="I2081" s="30"/>
      <c r="J2081"/>
      <c r="K2081"/>
    </row>
    <row r="2082" spans="2:11" x14ac:dyDescent="0.55000000000000004">
      <c r="B2082" s="47"/>
      <c r="C2082" s="30"/>
      <c r="D2082" s="30"/>
      <c r="E2082" s="30"/>
      <c r="F2082" s="30"/>
      <c r="G2082" s="30"/>
      <c r="H2082" s="30"/>
      <c r="I2082" s="30"/>
      <c r="J2082"/>
      <c r="K2082"/>
    </row>
    <row r="2083" spans="2:11" x14ac:dyDescent="0.55000000000000004">
      <c r="B2083" s="47"/>
      <c r="C2083" s="30"/>
      <c r="D2083" s="30"/>
      <c r="E2083" s="30"/>
      <c r="F2083" s="30"/>
      <c r="G2083" s="30"/>
      <c r="H2083" s="30"/>
      <c r="I2083" s="30"/>
      <c r="J2083"/>
      <c r="K2083"/>
    </row>
    <row r="2084" spans="2:11" x14ac:dyDescent="0.55000000000000004">
      <c r="B2084" s="47"/>
      <c r="C2084" s="30"/>
      <c r="D2084" s="30"/>
      <c r="E2084" s="30"/>
      <c r="F2084" s="30"/>
      <c r="G2084" s="30"/>
      <c r="H2084" s="30"/>
      <c r="I2084" s="30"/>
      <c r="J2084"/>
      <c r="K2084"/>
    </row>
    <row r="2085" spans="2:11" x14ac:dyDescent="0.55000000000000004">
      <c r="B2085" s="47"/>
      <c r="C2085" s="30"/>
      <c r="D2085" s="30"/>
      <c r="E2085" s="30"/>
      <c r="F2085" s="30"/>
      <c r="G2085" s="30"/>
      <c r="H2085" s="30"/>
      <c r="I2085" s="30"/>
      <c r="J2085"/>
      <c r="K2085"/>
    </row>
  </sheetData>
  <sheetProtection algorithmName="SHA-512" hashValue="34ygls82c4PfxrTPbUo6qV8GHT5VeNc5AfE59CBiUWMYWW1TGbNmWxtTTapxm0Qf7pgIJxlVIRUp4Vqn+l/xAw==" saltValue="fXxwE9WSLGo1eqCNE5BWKA==" spinCount="100000" sheet="1" scenarios="1" selectLockedCells="1" autoFilter="0"/>
  <autoFilter ref="B4:K1999" xr:uid="{00000000-0009-0000-0000-000004000000}"/>
  <dataConsolidate/>
  <mergeCells count="7">
    <mergeCell ref="H1:K1"/>
    <mergeCell ref="H2:K2"/>
    <mergeCell ref="H3:K3"/>
    <mergeCell ref="B2000:H2000"/>
    <mergeCell ref="C2:C3"/>
    <mergeCell ref="B2:B3"/>
    <mergeCell ref="A1:B1"/>
  </mergeCells>
  <phoneticPr fontId="4"/>
  <conditionalFormatting sqref="B5:B1999">
    <cfRule type="cellIs" dxfId="32" priority="1" operator="equal">
      <formula>""</formula>
    </cfRule>
  </conditionalFormatting>
  <dataValidations xWindow="1727" yWindow="623" count="1">
    <dataValidation allowBlank="1" showErrorMessage="1" sqref="B4:K2000" xr:uid="{00000000-0002-0000-0400-000000000000}"/>
  </dataValidations>
  <hyperlinks>
    <hyperlink ref="B2" location="メニュー画面!A1" display="メニュー画面へ" xr:uid="{00000000-0004-0000-0400-000000000000}"/>
    <hyperlink ref="C2" location="支出入力表!A7" display="支出入力表へ" xr:uid="{00000000-0004-0000-0400-000001000000}"/>
    <hyperlink ref="B2:B3" location="メニュー画面!B5" display="メニュー画面へ" xr:uid="{00000000-0004-0000-0400-000002000000}"/>
    <hyperlink ref="C2:C3" location="支出入力表!A5" display="支出入力表へ" xr:uid="{00000000-0004-0000-0400-000003000000}"/>
  </hyperlinks>
  <pageMargins left="0.70866141732283472" right="0.70866141732283472" top="0.74803149606299213" bottom="0.74803149606299213" header="0.31496062992125984" footer="0.31496062992125984"/>
  <pageSetup paperSize="9" scale="55" orientation="landscape" r:id="rId1"/>
  <headerFooter>
    <oddFooter>&amp;C&amp;P／&amp;N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" operator="between" id="{54438E99-17CB-47C2-B12A-FCD4E6C4482B}">
            <xm:f>プルダウン用リスト!$G$7</xm:f>
            <xm:f>プルダウン用リスト!$H$7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between" id="{E7A8FB09-F96F-43CF-8766-417918BF3215}">
            <xm:f>プルダウン用リスト!$H$8</xm:f>
            <xm:f>プルダウン用リスト!$G$8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notBetween" id="{BE8FD5BE-72A1-4DE4-B81A-66A486C0E77F}">
            <xm:f>プルダウン用リスト!$G$7</xm:f>
            <xm:f>プルダウン用リスト!$G$8</xm:f>
            <x14:dxf>
              <fill>
                <patternFill>
                  <bgColor rgb="FFFF0000"/>
                </patternFill>
              </fill>
            </x14:dxf>
          </x14:cfRule>
          <xm:sqref>B5:B1999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S2002"/>
  <sheetViews>
    <sheetView showGridLines="0" zoomScale="70" zoomScaleNormal="70" workbookViewId="0">
      <pane ySplit="4" topLeftCell="A5" activePane="bottomLeft" state="frozen"/>
      <selection pane="bottomLeft" activeCell="B2" sqref="B2:B3"/>
    </sheetView>
  </sheetViews>
  <sheetFormatPr defaultRowHeight="18" x14ac:dyDescent="0.55000000000000004"/>
  <cols>
    <col min="1" max="1" width="2.08203125" customWidth="1"/>
    <col min="2" max="2" width="15.58203125" style="43" customWidth="1"/>
    <col min="3" max="3" width="24.58203125" style="12" customWidth="1"/>
    <col min="4" max="5" width="8.83203125" style="12" customWidth="1"/>
    <col min="6" max="6" width="22.58203125" style="12" customWidth="1"/>
    <col min="7" max="7" width="29.58203125" style="12" customWidth="1"/>
    <col min="8" max="8" width="10.58203125" style="12" customWidth="1"/>
    <col min="9" max="9" width="26.58203125" style="12" customWidth="1"/>
    <col min="10" max="13" width="12.33203125" style="12" customWidth="1"/>
    <col min="14" max="14" width="14.58203125" style="12" customWidth="1"/>
    <col min="15" max="15" width="2.08203125" style="12" customWidth="1"/>
    <col min="16" max="17" width="8.58203125" style="12"/>
    <col min="18" max="18" width="9.83203125" style="12" bestFit="1" customWidth="1"/>
    <col min="19" max="19" width="10.83203125" style="12" bestFit="1" customWidth="1"/>
  </cols>
  <sheetData>
    <row r="1" spans="1:14" ht="110.5" customHeight="1" x14ac:dyDescent="0.55000000000000004">
      <c r="A1" s="122" t="s">
        <v>151</v>
      </c>
      <c r="B1" s="122"/>
      <c r="C1" s="122"/>
      <c r="D1" s="91"/>
      <c r="E1" s="91"/>
      <c r="F1" s="122"/>
      <c r="G1" s="122"/>
      <c r="H1" s="122"/>
      <c r="I1" s="122"/>
      <c r="J1" s="122"/>
      <c r="K1" s="336"/>
      <c r="L1" s="336"/>
      <c r="M1" s="336"/>
      <c r="N1" s="336"/>
    </row>
    <row r="2" spans="1:14" x14ac:dyDescent="0.55000000000000004">
      <c r="B2" s="333" t="s">
        <v>127</v>
      </c>
      <c r="C2" s="333" t="s">
        <v>94</v>
      </c>
      <c r="D2" s="339"/>
      <c r="E2" s="339"/>
      <c r="F2" s="339"/>
      <c r="G2" s="339"/>
      <c r="H2" s="339"/>
      <c r="I2" s="42" t="s">
        <v>56</v>
      </c>
      <c r="J2" s="337">
        <f>団体基本情報!D6</f>
        <v>0</v>
      </c>
      <c r="K2" s="337"/>
      <c r="L2" s="337"/>
      <c r="M2" s="337"/>
      <c r="N2" s="337"/>
    </row>
    <row r="3" spans="1:14" ht="18.5" thickBot="1" x14ac:dyDescent="0.6">
      <c r="B3" s="334"/>
      <c r="C3" s="334"/>
      <c r="D3" s="340"/>
      <c r="E3" s="340"/>
      <c r="F3" s="340"/>
      <c r="G3" s="340"/>
      <c r="H3" s="340"/>
      <c r="I3" s="48" t="s">
        <v>153</v>
      </c>
      <c r="J3" s="338">
        <f>団体基本情報!D13</f>
        <v>0</v>
      </c>
      <c r="K3" s="338"/>
      <c r="L3" s="338"/>
      <c r="M3" s="338"/>
      <c r="N3" s="338"/>
    </row>
    <row r="4" spans="1:14" ht="43" customHeight="1" thickBot="1" x14ac:dyDescent="0.6">
      <c r="B4" s="184" t="s">
        <v>42</v>
      </c>
      <c r="C4" s="185" t="s">
        <v>63</v>
      </c>
      <c r="D4" s="186" t="s">
        <v>183</v>
      </c>
      <c r="E4" s="186" t="s">
        <v>182</v>
      </c>
      <c r="F4" s="185" t="s">
        <v>43</v>
      </c>
      <c r="G4" s="185" t="s">
        <v>96</v>
      </c>
      <c r="H4" s="186" t="s">
        <v>245</v>
      </c>
      <c r="I4" s="185" t="s">
        <v>154</v>
      </c>
      <c r="J4" s="185" t="s">
        <v>47</v>
      </c>
      <c r="K4" s="185" t="s">
        <v>48</v>
      </c>
      <c r="L4" s="200" t="s">
        <v>230</v>
      </c>
      <c r="M4" s="201" t="s">
        <v>256</v>
      </c>
      <c r="N4" s="202" t="s">
        <v>257</v>
      </c>
    </row>
    <row r="5" spans="1:14" ht="18" customHeight="1" x14ac:dyDescent="0.55000000000000004">
      <c r="B5" s="189" t="str">
        <f>IF(E5="旅費",支出入力表!A6,"")</f>
        <v/>
      </c>
      <c r="C5" s="190" t="str">
        <f>IF(E5="旅費",支出入力表!C6,"")</f>
        <v/>
      </c>
      <c r="D5" s="191" t="str">
        <f>IF(支出入力表!E6="旅費","旅費","")</f>
        <v/>
      </c>
      <c r="E5" s="191" t="str">
        <f>IF(支出入力表!F6="旅費","旅費","")</f>
        <v/>
      </c>
      <c r="F5" s="192" t="str">
        <f>IF(E5="旅費",VLOOKUP(E5,支出入力表!F6:$M$2000,3,FALSE),"")</f>
        <v/>
      </c>
      <c r="G5" s="192" t="str">
        <f>IF(E5="旅費",VLOOKUP(E5,支出入力表!F6:$M$2000,4,FALSE),"")</f>
        <v/>
      </c>
      <c r="H5" s="193" t="str">
        <f>IF(E5="旅費",VLOOKUP(E5,支出入力表!F6:$M$2000,5,FALSE),"")</f>
        <v/>
      </c>
      <c r="I5" s="192" t="str">
        <f>IF(E5="旅費",VLOOKUP(E5,支出入力表!F6:$S$2000,9,FALSE),"")</f>
        <v/>
      </c>
      <c r="J5" s="194" t="str">
        <f>IF(E5="旅費",VLOOKUP(E5,支出入力表!F6:$S$2000,10,FALSE),"")</f>
        <v/>
      </c>
      <c r="K5" s="194" t="str">
        <f>IF(E5="旅費",VLOOKUP(E5,支出入力表!F6:$S$2000,11,FALSE),"")</f>
        <v/>
      </c>
      <c r="L5" s="194" t="str">
        <f>IF(E5="旅費",VLOOKUP(E5,支出入力表!F6:$S$2000,12,FALSE),"")</f>
        <v/>
      </c>
      <c r="M5" s="194" t="str">
        <f>IF(E5="旅費",VLOOKUP(E5,支出入力表!F6:$S$2000,13,FALSE),"")</f>
        <v/>
      </c>
      <c r="N5" s="195" t="str">
        <f>IF(E5="旅費",VLOOKUP(E5,支出入力表!F6:$S$2000,14,FALSE),"")</f>
        <v/>
      </c>
    </row>
    <row r="6" spans="1:14" ht="18" customHeight="1" x14ac:dyDescent="0.55000000000000004">
      <c r="B6" s="163" t="str">
        <f>IF(E6="旅費",支出入力表!A7,"")</f>
        <v/>
      </c>
      <c r="C6" s="164" t="str">
        <f>IF(E6="旅費",支出入力表!C7,"")</f>
        <v/>
      </c>
      <c r="D6" s="165" t="str">
        <f>IF(支出入力表!E7="旅費","旅費","")</f>
        <v/>
      </c>
      <c r="E6" s="165" t="str">
        <f>IF(支出入力表!F7="旅費","旅費","")</f>
        <v/>
      </c>
      <c r="F6" s="196" t="str">
        <f>IF(E6="旅費",VLOOKUP(E6,支出入力表!F7:$M$2000,3,FALSE),"")</f>
        <v/>
      </c>
      <c r="G6" s="196" t="str">
        <f>IF(E6="旅費",VLOOKUP(E6,支出入力表!F7:$M$2000,4,FALSE),"")</f>
        <v/>
      </c>
      <c r="H6" s="197" t="str">
        <f>IF(E6="旅費",VLOOKUP(E6,支出入力表!F7:$M$2000,5,FALSE),"")</f>
        <v/>
      </c>
      <c r="I6" s="196" t="str">
        <f>IF(E6="旅費",VLOOKUP(E6,支出入力表!F7:$S$2000,9,FALSE),"")</f>
        <v/>
      </c>
      <c r="J6" s="167" t="str">
        <f>IF(E6="旅費",VLOOKUP(E6,支出入力表!F7:$S$2000,10,FALSE),"")</f>
        <v/>
      </c>
      <c r="K6" s="167" t="str">
        <f>IF(E6="旅費",VLOOKUP(E6,支出入力表!F7:$S$2000,11,FALSE),"")</f>
        <v/>
      </c>
      <c r="L6" s="167" t="str">
        <f>IF(E6="旅費",VLOOKUP(E6,支出入力表!F7:$S$2000,12,FALSE),"")</f>
        <v/>
      </c>
      <c r="M6" s="167" t="str">
        <f>IF(E6="旅費",VLOOKUP(E6,支出入力表!F7:$S$2000,13,FALSE),"")</f>
        <v/>
      </c>
      <c r="N6" s="168" t="str">
        <f>IF(E6="旅費",VLOOKUP(E6,支出入力表!F7:$S$2000,14,FALSE),"")</f>
        <v/>
      </c>
    </row>
    <row r="7" spans="1:14" ht="18" customHeight="1" x14ac:dyDescent="0.55000000000000004">
      <c r="B7" s="163" t="str">
        <f>IF(E7="旅費",支出入力表!A8,"")</f>
        <v/>
      </c>
      <c r="C7" s="164" t="str">
        <f>IF(E7="旅費",支出入力表!C8,"")</f>
        <v/>
      </c>
      <c r="D7" s="165" t="str">
        <f>IF(支出入力表!E8="旅費","旅費","")</f>
        <v/>
      </c>
      <c r="E7" s="165" t="str">
        <f>IF(支出入力表!F8="旅費","旅費","")</f>
        <v/>
      </c>
      <c r="F7" s="196" t="str">
        <f>IF(E7="旅費",VLOOKUP(E7,支出入力表!F8:$M$2000,3,FALSE),"")</f>
        <v/>
      </c>
      <c r="G7" s="196" t="str">
        <f>IF(E7="旅費",VLOOKUP(E7,支出入力表!F8:$M$2000,4,FALSE),"")</f>
        <v/>
      </c>
      <c r="H7" s="197" t="str">
        <f>IF(E7="旅費",VLOOKUP(E7,支出入力表!F8:$M$2000,5,FALSE),"")</f>
        <v/>
      </c>
      <c r="I7" s="196" t="str">
        <f>IF(E7="旅費",VLOOKUP(E7,支出入力表!F8:$S$2000,9,FALSE),"")</f>
        <v/>
      </c>
      <c r="J7" s="167" t="str">
        <f>IF(E7="旅費",VLOOKUP(E7,支出入力表!F8:$S$2000,10,FALSE),"")</f>
        <v/>
      </c>
      <c r="K7" s="167" t="str">
        <f>IF(E7="旅費",VLOOKUP(E7,支出入力表!F8:$S$2000,11,FALSE),"")</f>
        <v/>
      </c>
      <c r="L7" s="167" t="str">
        <f>IF(E7="旅費",VLOOKUP(E7,支出入力表!F8:$S$2000,12,FALSE),"")</f>
        <v/>
      </c>
      <c r="M7" s="167" t="str">
        <f>IF(E7="旅費",VLOOKUP(E7,支出入力表!F8:$S$2000,13,FALSE),"")</f>
        <v/>
      </c>
      <c r="N7" s="168" t="str">
        <f>IF(E7="旅費",VLOOKUP(E7,支出入力表!F8:$S$2000,14,FALSE),"")</f>
        <v/>
      </c>
    </row>
    <row r="8" spans="1:14" x14ac:dyDescent="0.55000000000000004">
      <c r="B8" s="163" t="str">
        <f>IF(E8="旅費",支出入力表!A9,"")</f>
        <v/>
      </c>
      <c r="C8" s="164" t="str">
        <f>IF(E8="旅費",支出入力表!C9,"")</f>
        <v/>
      </c>
      <c r="D8" s="165" t="str">
        <f>IF(支出入力表!E9="旅費","旅費","")</f>
        <v/>
      </c>
      <c r="E8" s="165" t="str">
        <f>IF(支出入力表!F9="旅費","旅費","")</f>
        <v/>
      </c>
      <c r="F8" s="196" t="str">
        <f>IF(E8="旅費",VLOOKUP(E8,支出入力表!F9:$M$2000,3,FALSE),"")</f>
        <v/>
      </c>
      <c r="G8" s="196" t="str">
        <f>IF(E8="旅費",VLOOKUP(E8,支出入力表!F9:$M$2000,4,FALSE),"")</f>
        <v/>
      </c>
      <c r="H8" s="197" t="str">
        <f>IF(E8="旅費",VLOOKUP(E8,支出入力表!F9:$M$2000,5,FALSE),"")</f>
        <v/>
      </c>
      <c r="I8" s="196" t="str">
        <f>IF(E8="旅費",VLOOKUP(E8,支出入力表!F9:$S$2000,9,FALSE),"")</f>
        <v/>
      </c>
      <c r="J8" s="167" t="str">
        <f>IF(E8="旅費",VLOOKUP(E8,支出入力表!F9:$S$2000,10,FALSE),"")</f>
        <v/>
      </c>
      <c r="K8" s="167" t="str">
        <f>IF(E8="旅費",VLOOKUP(E8,支出入力表!F9:$S$2000,11,FALSE),"")</f>
        <v/>
      </c>
      <c r="L8" s="167" t="str">
        <f>IF(E8="旅費",VLOOKUP(E8,支出入力表!F9:$S$2000,12,FALSE),"")</f>
        <v/>
      </c>
      <c r="M8" s="167" t="str">
        <f>IF(E8="旅費",VLOOKUP(E8,支出入力表!F9:$S$2000,13,FALSE),"")</f>
        <v/>
      </c>
      <c r="N8" s="168" t="str">
        <f>IF(E8="旅費",VLOOKUP(E8,支出入力表!F9:$S$2000,14,FALSE),"")</f>
        <v/>
      </c>
    </row>
    <row r="9" spans="1:14" x14ac:dyDescent="0.55000000000000004">
      <c r="B9" s="163" t="str">
        <f>IF(E9="旅費",支出入力表!A10,"")</f>
        <v/>
      </c>
      <c r="C9" s="164" t="str">
        <f>IF(E9="旅費",支出入力表!C10,"")</f>
        <v/>
      </c>
      <c r="D9" s="165" t="str">
        <f>IF(支出入力表!E10="旅費","旅費","")</f>
        <v/>
      </c>
      <c r="E9" s="165" t="str">
        <f>IF(支出入力表!F10="旅費","旅費","")</f>
        <v/>
      </c>
      <c r="F9" s="196" t="str">
        <f>IF(E9="旅費",VLOOKUP(E9,支出入力表!F10:$M$2000,3,FALSE),"")</f>
        <v/>
      </c>
      <c r="G9" s="196" t="str">
        <f>IF(E9="旅費",VLOOKUP(E9,支出入力表!F10:$M$2000,4,FALSE),"")</f>
        <v/>
      </c>
      <c r="H9" s="197" t="str">
        <f>IF(E9="旅費",VLOOKUP(E9,支出入力表!F10:$M$2000,5,FALSE),"")</f>
        <v/>
      </c>
      <c r="I9" s="196" t="str">
        <f>IF(E9="旅費",VLOOKUP(E9,支出入力表!F10:$S$2000,9,FALSE),"")</f>
        <v/>
      </c>
      <c r="J9" s="167" t="str">
        <f>IF(E9="旅費",VLOOKUP(E9,支出入力表!F10:$S$2000,10,FALSE),"")</f>
        <v/>
      </c>
      <c r="K9" s="167" t="str">
        <f>IF(E9="旅費",VLOOKUP(E9,支出入力表!F10:$S$2000,11,FALSE),"")</f>
        <v/>
      </c>
      <c r="L9" s="167" t="str">
        <f>IF(E9="旅費",VLOOKUP(E9,支出入力表!F10:$S$2000,12,FALSE),"")</f>
        <v/>
      </c>
      <c r="M9" s="167" t="str">
        <f>IF(E9="旅費",VLOOKUP(E9,支出入力表!F10:$S$2000,13,FALSE),"")</f>
        <v/>
      </c>
      <c r="N9" s="168" t="str">
        <f>IF(E9="旅費",VLOOKUP(E9,支出入力表!F10:$S$2000,14,FALSE),"")</f>
        <v/>
      </c>
    </row>
    <row r="10" spans="1:14" x14ac:dyDescent="0.55000000000000004">
      <c r="B10" s="163" t="str">
        <f>IF(E10="旅費",支出入力表!A11,"")</f>
        <v/>
      </c>
      <c r="C10" s="164" t="str">
        <f>IF(E10="旅費",支出入力表!C11,"")</f>
        <v/>
      </c>
      <c r="D10" s="165" t="str">
        <f>IF(支出入力表!E11="旅費","旅費","")</f>
        <v/>
      </c>
      <c r="E10" s="165" t="str">
        <f>IF(支出入力表!F11="旅費","旅費","")</f>
        <v/>
      </c>
      <c r="F10" s="196" t="str">
        <f>IF(E10="旅費",VLOOKUP(E10,支出入力表!F11:$M$2000,3,FALSE),"")</f>
        <v/>
      </c>
      <c r="G10" s="196" t="str">
        <f>IF(E10="旅費",VLOOKUP(E10,支出入力表!F11:$M$2000,4,FALSE),"")</f>
        <v/>
      </c>
      <c r="H10" s="197" t="str">
        <f>IF(E10="旅費",VLOOKUP(E10,支出入力表!F11:$M$2000,5,FALSE),"")</f>
        <v/>
      </c>
      <c r="I10" s="196" t="str">
        <f>IF(E10="旅費",VLOOKUP(E10,支出入力表!F11:$S$2000,9,FALSE),"")</f>
        <v/>
      </c>
      <c r="J10" s="167" t="str">
        <f>IF(E10="旅費",VLOOKUP(E10,支出入力表!F11:$S$2000,10,FALSE),"")</f>
        <v/>
      </c>
      <c r="K10" s="167" t="str">
        <f>IF(E10="旅費",VLOOKUP(E10,支出入力表!F11:$S$2000,11,FALSE),"")</f>
        <v/>
      </c>
      <c r="L10" s="167" t="str">
        <f>IF(E10="旅費",VLOOKUP(E10,支出入力表!F11:$S$2000,12,FALSE),"")</f>
        <v/>
      </c>
      <c r="M10" s="167" t="str">
        <f>IF(E10="旅費",VLOOKUP(E10,支出入力表!F11:$S$2000,13,FALSE),"")</f>
        <v/>
      </c>
      <c r="N10" s="168" t="str">
        <f>IF(E10="旅費",VLOOKUP(E10,支出入力表!F11:$S$2000,14,FALSE),"")</f>
        <v/>
      </c>
    </row>
    <row r="11" spans="1:14" x14ac:dyDescent="0.55000000000000004">
      <c r="B11" s="163" t="str">
        <f>IF(E11="旅費",支出入力表!A12,"")</f>
        <v/>
      </c>
      <c r="C11" s="164" t="str">
        <f>IF(E11="旅費",支出入力表!C12,"")</f>
        <v/>
      </c>
      <c r="D11" s="165" t="str">
        <f>IF(支出入力表!E12="旅費","旅費","")</f>
        <v/>
      </c>
      <c r="E11" s="165" t="str">
        <f>IF(支出入力表!F12="旅費","旅費","")</f>
        <v/>
      </c>
      <c r="F11" s="196" t="str">
        <f>IF(E11="旅費",VLOOKUP(E11,支出入力表!F12:$M$2000,3,FALSE),"")</f>
        <v/>
      </c>
      <c r="G11" s="196" t="str">
        <f>IF(E11="旅費",VLOOKUP(E11,支出入力表!F12:$M$2000,4,FALSE),"")</f>
        <v/>
      </c>
      <c r="H11" s="197" t="str">
        <f>IF(E11="旅費",VLOOKUP(E11,支出入力表!F12:$M$2000,5,FALSE),"")</f>
        <v/>
      </c>
      <c r="I11" s="196" t="str">
        <f>IF(E11="旅費",VLOOKUP(E11,支出入力表!F12:$S$2000,9,FALSE),"")</f>
        <v/>
      </c>
      <c r="J11" s="167" t="str">
        <f>IF(E11="旅費",VLOOKUP(E11,支出入力表!F12:$S$2000,10,FALSE),"")</f>
        <v/>
      </c>
      <c r="K11" s="167" t="str">
        <f>IF(E11="旅費",VLOOKUP(E11,支出入力表!F12:$S$2000,11,FALSE),"")</f>
        <v/>
      </c>
      <c r="L11" s="167" t="str">
        <f>IF(E11="旅費",VLOOKUP(E11,支出入力表!F12:$S$2000,12,FALSE),"")</f>
        <v/>
      </c>
      <c r="M11" s="167" t="str">
        <f>IF(E11="旅費",VLOOKUP(E11,支出入力表!F12:$S$2000,13,FALSE),"")</f>
        <v/>
      </c>
      <c r="N11" s="168" t="str">
        <f>IF(E11="旅費",VLOOKUP(E11,支出入力表!F12:$S$2000,14,FALSE),"")</f>
        <v/>
      </c>
    </row>
    <row r="12" spans="1:14" x14ac:dyDescent="0.55000000000000004">
      <c r="B12" s="163" t="str">
        <f>IF(E12="旅費",支出入力表!A13,"")</f>
        <v/>
      </c>
      <c r="C12" s="164" t="str">
        <f>IF(E12="旅費",支出入力表!C13,"")</f>
        <v/>
      </c>
      <c r="D12" s="165" t="str">
        <f>IF(支出入力表!E13="旅費","旅費","")</f>
        <v/>
      </c>
      <c r="E12" s="165" t="str">
        <f>IF(支出入力表!F13="旅費","旅費","")</f>
        <v/>
      </c>
      <c r="F12" s="196" t="str">
        <f>IF(E12="旅費",VLOOKUP(E12,支出入力表!F13:$M$2000,3,FALSE),"")</f>
        <v/>
      </c>
      <c r="G12" s="196" t="str">
        <f>IF(E12="旅費",VLOOKUP(E12,支出入力表!F13:$M$2000,4,FALSE),"")</f>
        <v/>
      </c>
      <c r="H12" s="197" t="str">
        <f>IF(E12="旅費",VLOOKUP(E12,支出入力表!F13:$M$2000,5,FALSE),"")</f>
        <v/>
      </c>
      <c r="I12" s="196" t="str">
        <f>IF(E12="旅費",VLOOKUP(E12,支出入力表!F13:$S$2000,9,FALSE),"")</f>
        <v/>
      </c>
      <c r="J12" s="167" t="str">
        <f>IF(E12="旅費",VLOOKUP(E12,支出入力表!F13:$S$2000,10,FALSE),"")</f>
        <v/>
      </c>
      <c r="K12" s="167" t="str">
        <f>IF(E12="旅費",VLOOKUP(E12,支出入力表!F13:$S$2000,11,FALSE),"")</f>
        <v/>
      </c>
      <c r="L12" s="167" t="str">
        <f>IF(E12="旅費",VLOOKUP(E12,支出入力表!F13:$S$2000,12,FALSE),"")</f>
        <v/>
      </c>
      <c r="M12" s="167" t="str">
        <f>IF(E12="旅費",VLOOKUP(E12,支出入力表!F13:$S$2000,13,FALSE),"")</f>
        <v/>
      </c>
      <c r="N12" s="168" t="str">
        <f>IF(E12="旅費",VLOOKUP(E12,支出入力表!F13:$S$2000,14,FALSE),"")</f>
        <v/>
      </c>
    </row>
    <row r="13" spans="1:14" x14ac:dyDescent="0.55000000000000004">
      <c r="B13" s="163" t="str">
        <f>IF(E13="旅費",支出入力表!A14,"")</f>
        <v/>
      </c>
      <c r="C13" s="164" t="str">
        <f>IF(E13="旅費",支出入力表!C14,"")</f>
        <v/>
      </c>
      <c r="D13" s="165" t="str">
        <f>IF(支出入力表!E14="旅費","旅費","")</f>
        <v/>
      </c>
      <c r="E13" s="165" t="str">
        <f>IF(支出入力表!F14="旅費","旅費","")</f>
        <v/>
      </c>
      <c r="F13" s="196" t="str">
        <f>IF(E13="旅費",VLOOKUP(E13,支出入力表!F14:$M$2000,3,FALSE),"")</f>
        <v/>
      </c>
      <c r="G13" s="196" t="str">
        <f>IF(E13="旅費",VLOOKUP(E13,支出入力表!F14:$M$2000,4,FALSE),"")</f>
        <v/>
      </c>
      <c r="H13" s="197" t="str">
        <f>IF(E13="旅費",VLOOKUP(E13,支出入力表!F14:$M$2000,5,FALSE),"")</f>
        <v/>
      </c>
      <c r="I13" s="196" t="str">
        <f>IF(E13="旅費",VLOOKUP(E13,支出入力表!F14:$S$2000,9,FALSE),"")</f>
        <v/>
      </c>
      <c r="J13" s="167" t="str">
        <f>IF(E13="旅費",VLOOKUP(E13,支出入力表!F14:$S$2000,10,FALSE),"")</f>
        <v/>
      </c>
      <c r="K13" s="167" t="str">
        <f>IF(E13="旅費",VLOOKUP(E13,支出入力表!F14:$S$2000,11,FALSE),"")</f>
        <v/>
      </c>
      <c r="L13" s="167" t="str">
        <f>IF(E13="旅費",VLOOKUP(E13,支出入力表!F14:$S$2000,12,FALSE),"")</f>
        <v/>
      </c>
      <c r="M13" s="167" t="str">
        <f>IF(E13="旅費",VLOOKUP(E13,支出入力表!F14:$S$2000,13,FALSE),"")</f>
        <v/>
      </c>
      <c r="N13" s="168" t="str">
        <f>IF(E13="旅費",VLOOKUP(E13,支出入力表!F14:$S$2000,14,FALSE),"")</f>
        <v/>
      </c>
    </row>
    <row r="14" spans="1:14" x14ac:dyDescent="0.55000000000000004">
      <c r="B14" s="163" t="str">
        <f>IF(E14="旅費",支出入力表!A15,"")</f>
        <v/>
      </c>
      <c r="C14" s="164" t="str">
        <f>IF(E14="旅費",支出入力表!C15,"")</f>
        <v/>
      </c>
      <c r="D14" s="165" t="str">
        <f>IF(支出入力表!E15="旅費","旅費","")</f>
        <v/>
      </c>
      <c r="E14" s="165" t="str">
        <f>IF(支出入力表!F15="旅費","旅費","")</f>
        <v/>
      </c>
      <c r="F14" s="196" t="str">
        <f>IF(E14="旅費",VLOOKUP(E14,支出入力表!F15:$M$2000,3,FALSE),"")</f>
        <v/>
      </c>
      <c r="G14" s="196" t="str">
        <f>IF(E14="旅費",VLOOKUP(E14,支出入力表!F15:$M$2000,4,FALSE),"")</f>
        <v/>
      </c>
      <c r="H14" s="197" t="str">
        <f>IF(E14="旅費",VLOOKUP(E14,支出入力表!F15:$M$2000,5,FALSE),"")</f>
        <v/>
      </c>
      <c r="I14" s="196" t="str">
        <f>IF(E14="旅費",VLOOKUP(E14,支出入力表!F15:$S$2000,9,FALSE),"")</f>
        <v/>
      </c>
      <c r="J14" s="167" t="str">
        <f>IF(E14="旅費",VLOOKUP(E14,支出入力表!F15:$S$2000,10,FALSE),"")</f>
        <v/>
      </c>
      <c r="K14" s="167" t="str">
        <f>IF(E14="旅費",VLOOKUP(E14,支出入力表!F15:$S$2000,11,FALSE),"")</f>
        <v/>
      </c>
      <c r="L14" s="167" t="str">
        <f>IF(E14="旅費",VLOOKUP(E14,支出入力表!F15:$S$2000,12,FALSE),"")</f>
        <v/>
      </c>
      <c r="M14" s="167" t="str">
        <f>IF(E14="旅費",VLOOKUP(E14,支出入力表!F15:$S$2000,13,FALSE),"")</f>
        <v/>
      </c>
      <c r="N14" s="168" t="str">
        <f>IF(E14="旅費",VLOOKUP(E14,支出入力表!F15:$S$2000,14,FALSE),"")</f>
        <v/>
      </c>
    </row>
    <row r="15" spans="1:14" x14ac:dyDescent="0.55000000000000004">
      <c r="B15" s="163" t="str">
        <f>IF(E15="旅費",支出入力表!A16,"")</f>
        <v/>
      </c>
      <c r="C15" s="164" t="str">
        <f>IF(E15="旅費",支出入力表!C16,"")</f>
        <v/>
      </c>
      <c r="D15" s="165" t="str">
        <f>IF(支出入力表!E16="旅費","旅費","")</f>
        <v/>
      </c>
      <c r="E15" s="165" t="str">
        <f>IF(支出入力表!F16="旅費","旅費","")</f>
        <v/>
      </c>
      <c r="F15" s="196" t="str">
        <f>IF(E15="旅費",VLOOKUP(E15,支出入力表!F16:$M$2000,3,FALSE),"")</f>
        <v/>
      </c>
      <c r="G15" s="196" t="str">
        <f>IF(E15="旅費",VLOOKUP(E15,支出入力表!F16:$M$2000,4,FALSE),"")</f>
        <v/>
      </c>
      <c r="H15" s="197" t="str">
        <f>IF(E15="旅費",VLOOKUP(E15,支出入力表!F16:$M$2000,5,FALSE),"")</f>
        <v/>
      </c>
      <c r="I15" s="196" t="str">
        <f>IF(E15="旅費",VLOOKUP(E15,支出入力表!F16:$S$2000,9,FALSE),"")</f>
        <v/>
      </c>
      <c r="J15" s="167" t="str">
        <f>IF(E15="旅費",VLOOKUP(E15,支出入力表!F16:$S$2000,10,FALSE),"")</f>
        <v/>
      </c>
      <c r="K15" s="167" t="str">
        <f>IF(E15="旅費",VLOOKUP(E15,支出入力表!F16:$S$2000,11,FALSE),"")</f>
        <v/>
      </c>
      <c r="L15" s="167" t="str">
        <f>IF(E15="旅費",VLOOKUP(E15,支出入力表!F16:$S$2000,12,FALSE),"")</f>
        <v/>
      </c>
      <c r="M15" s="167" t="str">
        <f>IF(E15="旅費",VLOOKUP(E15,支出入力表!F16:$S$2000,13,FALSE),"")</f>
        <v/>
      </c>
      <c r="N15" s="168" t="str">
        <f>IF(E15="旅費",VLOOKUP(E15,支出入力表!F16:$S$2000,14,FALSE),"")</f>
        <v/>
      </c>
    </row>
    <row r="16" spans="1:14" x14ac:dyDescent="0.55000000000000004">
      <c r="B16" s="163" t="str">
        <f>IF(E16="旅費",支出入力表!A17,"")</f>
        <v/>
      </c>
      <c r="C16" s="164" t="str">
        <f>IF(E16="旅費",支出入力表!C17,"")</f>
        <v/>
      </c>
      <c r="D16" s="165" t="str">
        <f>IF(支出入力表!E17="旅費","旅費","")</f>
        <v/>
      </c>
      <c r="E16" s="165" t="str">
        <f>IF(支出入力表!F17="旅費","旅費","")</f>
        <v/>
      </c>
      <c r="F16" s="196" t="str">
        <f>IF(E16="旅費",VLOOKUP(E16,支出入力表!F17:$M$2000,3,FALSE),"")</f>
        <v/>
      </c>
      <c r="G16" s="196" t="str">
        <f>IF(E16="旅費",VLOOKUP(E16,支出入力表!F17:$M$2000,4,FALSE),"")</f>
        <v/>
      </c>
      <c r="H16" s="197" t="str">
        <f>IF(E16="旅費",VLOOKUP(E16,支出入力表!F17:$M$2000,5,FALSE),"")</f>
        <v/>
      </c>
      <c r="I16" s="196" t="str">
        <f>IF(E16="旅費",VLOOKUP(E16,支出入力表!F17:$S$2000,9,FALSE),"")</f>
        <v/>
      </c>
      <c r="J16" s="167" t="str">
        <f>IF(E16="旅費",VLOOKUP(E16,支出入力表!F17:$S$2000,10,FALSE),"")</f>
        <v/>
      </c>
      <c r="K16" s="167" t="str">
        <f>IF(E16="旅費",VLOOKUP(E16,支出入力表!F17:$S$2000,11,FALSE),"")</f>
        <v/>
      </c>
      <c r="L16" s="167" t="str">
        <f>IF(E16="旅費",VLOOKUP(E16,支出入力表!F17:$S$2000,12,FALSE),"")</f>
        <v/>
      </c>
      <c r="M16" s="167" t="str">
        <f>IF(E16="旅費",VLOOKUP(E16,支出入力表!F17:$S$2000,13,FALSE),"")</f>
        <v/>
      </c>
      <c r="N16" s="168" t="str">
        <f>IF(E16="旅費",VLOOKUP(E16,支出入力表!F17:$S$2000,14,FALSE),"")</f>
        <v/>
      </c>
    </row>
    <row r="17" spans="2:14" x14ac:dyDescent="0.55000000000000004">
      <c r="B17" s="163" t="str">
        <f>IF(E17="旅費",支出入力表!A18,"")</f>
        <v/>
      </c>
      <c r="C17" s="164" t="str">
        <f>IF(E17="旅費",支出入力表!C18,"")</f>
        <v/>
      </c>
      <c r="D17" s="165" t="str">
        <f>IF(支出入力表!E18="旅費","旅費","")</f>
        <v/>
      </c>
      <c r="E17" s="165" t="str">
        <f>IF(支出入力表!F18="旅費","旅費","")</f>
        <v/>
      </c>
      <c r="F17" s="196" t="str">
        <f>IF(E17="旅費",VLOOKUP(E17,支出入力表!F18:$M$2000,3,FALSE),"")</f>
        <v/>
      </c>
      <c r="G17" s="196" t="str">
        <f>IF(E17="旅費",VLOOKUP(E17,支出入力表!F18:$M$2000,4,FALSE),"")</f>
        <v/>
      </c>
      <c r="H17" s="197" t="str">
        <f>IF(E17="旅費",VLOOKUP(E17,支出入力表!F18:$M$2000,5,FALSE),"")</f>
        <v/>
      </c>
      <c r="I17" s="196" t="str">
        <f>IF(E17="旅費",VLOOKUP(E17,支出入力表!F18:$S$2000,9,FALSE),"")</f>
        <v/>
      </c>
      <c r="J17" s="167" t="str">
        <f>IF(E17="旅費",VLOOKUP(E17,支出入力表!F18:$S$2000,10,FALSE),"")</f>
        <v/>
      </c>
      <c r="K17" s="167" t="str">
        <f>IF(E17="旅費",VLOOKUP(E17,支出入力表!F18:$S$2000,11,FALSE),"")</f>
        <v/>
      </c>
      <c r="L17" s="167" t="str">
        <f>IF(E17="旅費",VLOOKUP(E17,支出入力表!F18:$S$2000,12,FALSE),"")</f>
        <v/>
      </c>
      <c r="M17" s="167" t="str">
        <f>IF(E17="旅費",VLOOKUP(E17,支出入力表!F18:$S$2000,13,FALSE),"")</f>
        <v/>
      </c>
      <c r="N17" s="168" t="str">
        <f>IF(E17="旅費",VLOOKUP(E17,支出入力表!F18:$S$2000,14,FALSE),"")</f>
        <v/>
      </c>
    </row>
    <row r="18" spans="2:14" x14ac:dyDescent="0.55000000000000004">
      <c r="B18" s="163" t="str">
        <f>IF(E18="旅費",支出入力表!A19,"")</f>
        <v/>
      </c>
      <c r="C18" s="164" t="str">
        <f>IF(E18="旅費",支出入力表!C19,"")</f>
        <v/>
      </c>
      <c r="D18" s="165" t="str">
        <f>IF(支出入力表!E19="旅費","旅費","")</f>
        <v/>
      </c>
      <c r="E18" s="165" t="str">
        <f>IF(支出入力表!F19="旅費","旅費","")</f>
        <v/>
      </c>
      <c r="F18" s="196" t="str">
        <f>IF(E18="旅費",VLOOKUP(E18,支出入力表!F19:$M$2000,3,FALSE),"")</f>
        <v/>
      </c>
      <c r="G18" s="196" t="str">
        <f>IF(E18="旅費",VLOOKUP(E18,支出入力表!F19:$M$2000,4,FALSE),"")</f>
        <v/>
      </c>
      <c r="H18" s="197" t="str">
        <f>IF(E18="旅費",VLOOKUP(E18,支出入力表!F19:$M$2000,5,FALSE),"")</f>
        <v/>
      </c>
      <c r="I18" s="196" t="str">
        <f>IF(E18="旅費",VLOOKUP(E18,支出入力表!F19:$S$2000,9,FALSE),"")</f>
        <v/>
      </c>
      <c r="J18" s="167" t="str">
        <f>IF(E18="旅費",VLOOKUP(E18,支出入力表!F19:$S$2000,10,FALSE),"")</f>
        <v/>
      </c>
      <c r="K18" s="167" t="str">
        <f>IF(E18="旅費",VLOOKUP(E18,支出入力表!F19:$S$2000,11,FALSE),"")</f>
        <v/>
      </c>
      <c r="L18" s="167" t="str">
        <f>IF(E18="旅費",VLOOKUP(E18,支出入力表!F19:$S$2000,12,FALSE),"")</f>
        <v/>
      </c>
      <c r="M18" s="167" t="str">
        <f>IF(E18="旅費",VLOOKUP(E18,支出入力表!F19:$S$2000,13,FALSE),"")</f>
        <v/>
      </c>
      <c r="N18" s="168" t="str">
        <f>IF(E18="旅費",VLOOKUP(E18,支出入力表!F19:$S$2000,14,FALSE),"")</f>
        <v/>
      </c>
    </row>
    <row r="19" spans="2:14" x14ac:dyDescent="0.55000000000000004">
      <c r="B19" s="163" t="str">
        <f>IF(E19="旅費",支出入力表!A20,"")</f>
        <v/>
      </c>
      <c r="C19" s="164" t="str">
        <f>IF(E19="旅費",支出入力表!C20,"")</f>
        <v/>
      </c>
      <c r="D19" s="165" t="str">
        <f>IF(支出入力表!E20="旅費","旅費","")</f>
        <v/>
      </c>
      <c r="E19" s="165" t="str">
        <f>IF(支出入力表!F20="旅費","旅費","")</f>
        <v/>
      </c>
      <c r="F19" s="196" t="str">
        <f>IF(E19="旅費",VLOOKUP(E19,支出入力表!F20:$M$2000,3,FALSE),"")</f>
        <v/>
      </c>
      <c r="G19" s="196" t="str">
        <f>IF(E19="旅費",VLOOKUP(E19,支出入力表!F20:$M$2000,4,FALSE),"")</f>
        <v/>
      </c>
      <c r="H19" s="197" t="str">
        <f>IF(E19="旅費",VLOOKUP(E19,支出入力表!F20:$M$2000,5,FALSE),"")</f>
        <v/>
      </c>
      <c r="I19" s="196" t="str">
        <f>IF(E19="旅費",VLOOKUP(E19,支出入力表!F20:$S$2000,9,FALSE),"")</f>
        <v/>
      </c>
      <c r="J19" s="167" t="str">
        <f>IF(E19="旅費",VLOOKUP(E19,支出入力表!F20:$S$2000,10,FALSE),"")</f>
        <v/>
      </c>
      <c r="K19" s="167" t="str">
        <f>IF(E19="旅費",VLOOKUP(E19,支出入力表!F20:$S$2000,11,FALSE),"")</f>
        <v/>
      </c>
      <c r="L19" s="167" t="str">
        <f>IF(E19="旅費",VLOOKUP(E19,支出入力表!F20:$S$2000,12,FALSE),"")</f>
        <v/>
      </c>
      <c r="M19" s="167" t="str">
        <f>IF(E19="旅費",VLOOKUP(E19,支出入力表!F20:$S$2000,13,FALSE),"")</f>
        <v/>
      </c>
      <c r="N19" s="168" t="str">
        <f>IF(E19="旅費",VLOOKUP(E19,支出入力表!F20:$S$2000,14,FALSE),"")</f>
        <v/>
      </c>
    </row>
    <row r="20" spans="2:14" x14ac:dyDescent="0.55000000000000004">
      <c r="B20" s="163" t="str">
        <f>IF(E20="旅費",支出入力表!A21,"")</f>
        <v/>
      </c>
      <c r="C20" s="164" t="str">
        <f>IF(E20="旅費",支出入力表!C21,"")</f>
        <v/>
      </c>
      <c r="D20" s="165" t="str">
        <f>IF(支出入力表!E21="旅費","旅費","")</f>
        <v/>
      </c>
      <c r="E20" s="165" t="str">
        <f>IF(支出入力表!F21="旅費","旅費","")</f>
        <v/>
      </c>
      <c r="F20" s="196" t="str">
        <f>IF(E20="旅費",VLOOKUP(E20,支出入力表!F21:$M$2000,3,FALSE),"")</f>
        <v/>
      </c>
      <c r="G20" s="196" t="str">
        <f>IF(E20="旅費",VLOOKUP(E20,支出入力表!F21:$M$2000,4,FALSE),"")</f>
        <v/>
      </c>
      <c r="H20" s="197" t="str">
        <f>IF(E20="旅費",VLOOKUP(E20,支出入力表!F21:$M$2000,5,FALSE),"")</f>
        <v/>
      </c>
      <c r="I20" s="196" t="str">
        <f>IF(E20="旅費",VLOOKUP(E20,支出入力表!F21:$S$2000,9,FALSE),"")</f>
        <v/>
      </c>
      <c r="J20" s="167" t="str">
        <f>IF(E20="旅費",VLOOKUP(E20,支出入力表!F21:$S$2000,10,FALSE),"")</f>
        <v/>
      </c>
      <c r="K20" s="167" t="str">
        <f>IF(E20="旅費",VLOOKUP(E20,支出入力表!F21:$S$2000,11,FALSE),"")</f>
        <v/>
      </c>
      <c r="L20" s="167" t="str">
        <f>IF(E20="旅費",VLOOKUP(E20,支出入力表!F21:$S$2000,12,FALSE),"")</f>
        <v/>
      </c>
      <c r="M20" s="167" t="str">
        <f>IF(E20="旅費",VLOOKUP(E20,支出入力表!F21:$S$2000,13,FALSE),"")</f>
        <v/>
      </c>
      <c r="N20" s="168" t="str">
        <f>IF(E20="旅費",VLOOKUP(E20,支出入力表!F21:$S$2000,14,FALSE),"")</f>
        <v/>
      </c>
    </row>
    <row r="21" spans="2:14" x14ac:dyDescent="0.55000000000000004">
      <c r="B21" s="163" t="str">
        <f>IF(E21="旅費",支出入力表!A22,"")</f>
        <v/>
      </c>
      <c r="C21" s="164" t="str">
        <f>IF(E21="旅費",支出入力表!C22,"")</f>
        <v/>
      </c>
      <c r="D21" s="165" t="str">
        <f>IF(支出入力表!E22="旅費","旅費","")</f>
        <v/>
      </c>
      <c r="E21" s="165" t="str">
        <f>IF(支出入力表!F22="旅費","旅費","")</f>
        <v/>
      </c>
      <c r="F21" s="196" t="str">
        <f>IF(E21="旅費",VLOOKUP(E21,支出入力表!F22:$M$2000,3,FALSE),"")</f>
        <v/>
      </c>
      <c r="G21" s="196" t="str">
        <f>IF(E21="旅費",VLOOKUP(E21,支出入力表!F22:$M$2000,4,FALSE),"")</f>
        <v/>
      </c>
      <c r="H21" s="197" t="str">
        <f>IF(E21="旅費",VLOOKUP(E21,支出入力表!F22:$M$2000,5,FALSE),"")</f>
        <v/>
      </c>
      <c r="I21" s="196" t="str">
        <f>IF(E21="旅費",VLOOKUP(E21,支出入力表!F22:$S$2000,9,FALSE),"")</f>
        <v/>
      </c>
      <c r="J21" s="167" t="str">
        <f>IF(E21="旅費",VLOOKUP(E21,支出入力表!F22:$S$2000,10,FALSE),"")</f>
        <v/>
      </c>
      <c r="K21" s="167" t="str">
        <f>IF(E21="旅費",VLOOKUP(E21,支出入力表!F22:$S$2000,11,FALSE),"")</f>
        <v/>
      </c>
      <c r="L21" s="167" t="str">
        <f>IF(E21="旅費",VLOOKUP(E21,支出入力表!F22:$S$2000,12,FALSE),"")</f>
        <v/>
      </c>
      <c r="M21" s="167" t="str">
        <f>IF(E21="旅費",VLOOKUP(E21,支出入力表!F22:$S$2000,13,FALSE),"")</f>
        <v/>
      </c>
      <c r="N21" s="168" t="str">
        <f>IF(E21="旅費",VLOOKUP(E21,支出入力表!F22:$S$2000,14,FALSE),"")</f>
        <v/>
      </c>
    </row>
    <row r="22" spans="2:14" x14ac:dyDescent="0.55000000000000004">
      <c r="B22" s="163" t="str">
        <f>IF(E22="旅費",支出入力表!A23,"")</f>
        <v/>
      </c>
      <c r="C22" s="164" t="str">
        <f>IF(E22="旅費",支出入力表!C23,"")</f>
        <v/>
      </c>
      <c r="D22" s="165" t="str">
        <f>IF(支出入力表!E23="旅費","旅費","")</f>
        <v/>
      </c>
      <c r="E22" s="165" t="str">
        <f>IF(支出入力表!F23="旅費","旅費","")</f>
        <v/>
      </c>
      <c r="F22" s="196" t="str">
        <f>IF(E22="旅費",VLOOKUP(E22,支出入力表!F23:$M$2000,3,FALSE),"")</f>
        <v/>
      </c>
      <c r="G22" s="196" t="str">
        <f>IF(E22="旅費",VLOOKUP(E22,支出入力表!F23:$M$2000,4,FALSE),"")</f>
        <v/>
      </c>
      <c r="H22" s="197" t="str">
        <f>IF(E22="旅費",VLOOKUP(E22,支出入力表!F23:$M$2000,5,FALSE),"")</f>
        <v/>
      </c>
      <c r="I22" s="196" t="str">
        <f>IF(E22="旅費",VLOOKUP(E22,支出入力表!F23:$S$2000,9,FALSE),"")</f>
        <v/>
      </c>
      <c r="J22" s="167" t="str">
        <f>IF(E22="旅費",VLOOKUP(E22,支出入力表!F23:$S$2000,10,FALSE),"")</f>
        <v/>
      </c>
      <c r="K22" s="167" t="str">
        <f>IF(E22="旅費",VLOOKUP(E22,支出入力表!F23:$S$2000,11,FALSE),"")</f>
        <v/>
      </c>
      <c r="L22" s="167" t="str">
        <f>IF(E22="旅費",VLOOKUP(E22,支出入力表!F23:$S$2000,12,FALSE),"")</f>
        <v/>
      </c>
      <c r="M22" s="167" t="str">
        <f>IF(E22="旅費",VLOOKUP(E22,支出入力表!F23:$S$2000,13,FALSE),"")</f>
        <v/>
      </c>
      <c r="N22" s="168" t="str">
        <f>IF(E22="旅費",VLOOKUP(E22,支出入力表!F23:$S$2000,14,FALSE),"")</f>
        <v/>
      </c>
    </row>
    <row r="23" spans="2:14" x14ac:dyDescent="0.55000000000000004">
      <c r="B23" s="163" t="str">
        <f>IF(E23="旅費",支出入力表!A24,"")</f>
        <v/>
      </c>
      <c r="C23" s="164" t="str">
        <f>IF(E23="旅費",支出入力表!C24,"")</f>
        <v/>
      </c>
      <c r="D23" s="165" t="str">
        <f>IF(支出入力表!E24="旅費","旅費","")</f>
        <v/>
      </c>
      <c r="E23" s="165" t="str">
        <f>IF(支出入力表!F24="旅費","旅費","")</f>
        <v/>
      </c>
      <c r="F23" s="196" t="str">
        <f>IF(E23="旅費",VLOOKUP(E23,支出入力表!F24:$M$2000,3,FALSE),"")</f>
        <v/>
      </c>
      <c r="G23" s="196" t="str">
        <f>IF(E23="旅費",VLOOKUP(E23,支出入力表!F24:$M$2000,4,FALSE),"")</f>
        <v/>
      </c>
      <c r="H23" s="197" t="str">
        <f>IF(E23="旅費",VLOOKUP(E23,支出入力表!F24:$M$2000,5,FALSE),"")</f>
        <v/>
      </c>
      <c r="I23" s="196" t="str">
        <f>IF(E23="旅費",VLOOKUP(E23,支出入力表!F24:$S$2000,9,FALSE),"")</f>
        <v/>
      </c>
      <c r="J23" s="167" t="str">
        <f>IF(E23="旅費",VLOOKUP(E23,支出入力表!F24:$S$2000,10,FALSE),"")</f>
        <v/>
      </c>
      <c r="K23" s="167" t="str">
        <f>IF(E23="旅費",VLOOKUP(E23,支出入力表!F24:$S$2000,11,FALSE),"")</f>
        <v/>
      </c>
      <c r="L23" s="167" t="str">
        <f>IF(E23="旅費",VLOOKUP(E23,支出入力表!F24:$S$2000,12,FALSE),"")</f>
        <v/>
      </c>
      <c r="M23" s="167" t="str">
        <f>IF(E23="旅費",VLOOKUP(E23,支出入力表!F24:$S$2000,13,FALSE),"")</f>
        <v/>
      </c>
      <c r="N23" s="168" t="str">
        <f>IF(E23="旅費",VLOOKUP(E23,支出入力表!F24:$S$2000,14,FALSE),"")</f>
        <v/>
      </c>
    </row>
    <row r="24" spans="2:14" x14ac:dyDescent="0.55000000000000004">
      <c r="B24" s="163" t="str">
        <f>IF(E24="旅費",支出入力表!A25,"")</f>
        <v/>
      </c>
      <c r="C24" s="164" t="str">
        <f>IF(E24="旅費",支出入力表!C25,"")</f>
        <v/>
      </c>
      <c r="D24" s="165" t="str">
        <f>IF(支出入力表!E25="旅費","旅費","")</f>
        <v/>
      </c>
      <c r="E24" s="165" t="str">
        <f>IF(支出入力表!F25="旅費","旅費","")</f>
        <v/>
      </c>
      <c r="F24" s="196" t="str">
        <f>IF(E24="旅費",VLOOKUP(E24,支出入力表!F25:$M$2000,3,FALSE),"")</f>
        <v/>
      </c>
      <c r="G24" s="196" t="str">
        <f>IF(E24="旅費",VLOOKUP(E24,支出入力表!F25:$M$2000,4,FALSE),"")</f>
        <v/>
      </c>
      <c r="H24" s="197" t="str">
        <f>IF(E24="旅費",VLOOKUP(E24,支出入力表!F25:$M$2000,5,FALSE),"")</f>
        <v/>
      </c>
      <c r="I24" s="196" t="str">
        <f>IF(E24="旅費",VLOOKUP(E24,支出入力表!F25:$S$2000,9,FALSE),"")</f>
        <v/>
      </c>
      <c r="J24" s="167" t="str">
        <f>IF(E24="旅費",VLOOKUP(E24,支出入力表!F25:$S$2000,10,FALSE),"")</f>
        <v/>
      </c>
      <c r="K24" s="167" t="str">
        <f>IF(E24="旅費",VLOOKUP(E24,支出入力表!F25:$S$2000,11,FALSE),"")</f>
        <v/>
      </c>
      <c r="L24" s="167" t="str">
        <f>IF(E24="旅費",VLOOKUP(E24,支出入力表!F25:$S$2000,12,FALSE),"")</f>
        <v/>
      </c>
      <c r="M24" s="167" t="str">
        <f>IF(E24="旅費",VLOOKUP(E24,支出入力表!F25:$S$2000,13,FALSE),"")</f>
        <v/>
      </c>
      <c r="N24" s="168" t="str">
        <f>IF(E24="旅費",VLOOKUP(E24,支出入力表!F25:$S$2000,14,FALSE),"")</f>
        <v/>
      </c>
    </row>
    <row r="25" spans="2:14" x14ac:dyDescent="0.55000000000000004">
      <c r="B25" s="163" t="str">
        <f>IF(E25="旅費",支出入力表!A26,"")</f>
        <v/>
      </c>
      <c r="C25" s="164" t="str">
        <f>IF(E25="旅費",支出入力表!C26,"")</f>
        <v/>
      </c>
      <c r="D25" s="165" t="str">
        <f>IF(支出入力表!E26="旅費","旅費","")</f>
        <v/>
      </c>
      <c r="E25" s="165" t="str">
        <f>IF(支出入力表!F26="旅費","旅費","")</f>
        <v/>
      </c>
      <c r="F25" s="196" t="str">
        <f>IF(E25="旅費",VLOOKUP(E25,支出入力表!F26:$M$2000,3,FALSE),"")</f>
        <v/>
      </c>
      <c r="G25" s="196" t="str">
        <f>IF(E25="旅費",VLOOKUP(E25,支出入力表!F26:$M$2000,4,FALSE),"")</f>
        <v/>
      </c>
      <c r="H25" s="197" t="str">
        <f>IF(E25="旅費",VLOOKUP(E25,支出入力表!F26:$M$2000,5,FALSE),"")</f>
        <v/>
      </c>
      <c r="I25" s="196" t="str">
        <f>IF(E25="旅費",VLOOKUP(E25,支出入力表!F26:$S$2000,9,FALSE),"")</f>
        <v/>
      </c>
      <c r="J25" s="167" t="str">
        <f>IF(E25="旅費",VLOOKUP(E25,支出入力表!F26:$S$2000,10,FALSE),"")</f>
        <v/>
      </c>
      <c r="K25" s="167" t="str">
        <f>IF(E25="旅費",VLOOKUP(E25,支出入力表!F26:$S$2000,11,FALSE),"")</f>
        <v/>
      </c>
      <c r="L25" s="167" t="str">
        <f>IF(E25="旅費",VLOOKUP(E25,支出入力表!F26:$S$2000,12,FALSE),"")</f>
        <v/>
      </c>
      <c r="M25" s="167" t="str">
        <f>IF(E25="旅費",VLOOKUP(E25,支出入力表!F26:$S$2000,13,FALSE),"")</f>
        <v/>
      </c>
      <c r="N25" s="168" t="str">
        <f>IF(E25="旅費",VLOOKUP(E25,支出入力表!F26:$S$2000,14,FALSE),"")</f>
        <v/>
      </c>
    </row>
    <row r="26" spans="2:14" x14ac:dyDescent="0.55000000000000004">
      <c r="B26" s="163" t="str">
        <f>IF(E26="旅費",支出入力表!A27,"")</f>
        <v/>
      </c>
      <c r="C26" s="164" t="str">
        <f>IF(E26="旅費",支出入力表!C27,"")</f>
        <v/>
      </c>
      <c r="D26" s="165" t="str">
        <f>IF(支出入力表!E27="旅費","旅費","")</f>
        <v/>
      </c>
      <c r="E26" s="165" t="str">
        <f>IF(支出入力表!F27="旅費","旅費","")</f>
        <v/>
      </c>
      <c r="F26" s="196" t="str">
        <f>IF(E26="旅費",VLOOKUP(E26,支出入力表!F27:$M$2000,3,FALSE),"")</f>
        <v/>
      </c>
      <c r="G26" s="196" t="str">
        <f>IF(E26="旅費",VLOOKUP(E26,支出入力表!F27:$M$2000,4,FALSE),"")</f>
        <v/>
      </c>
      <c r="H26" s="197" t="str">
        <f>IF(E26="旅費",VLOOKUP(E26,支出入力表!F27:$M$2000,5,FALSE),"")</f>
        <v/>
      </c>
      <c r="I26" s="196" t="str">
        <f>IF(E26="旅費",VLOOKUP(E26,支出入力表!F27:$S$2000,9,FALSE),"")</f>
        <v/>
      </c>
      <c r="J26" s="167" t="str">
        <f>IF(E26="旅費",VLOOKUP(E26,支出入力表!F27:$S$2000,10,FALSE),"")</f>
        <v/>
      </c>
      <c r="K26" s="167" t="str">
        <f>IF(E26="旅費",VLOOKUP(E26,支出入力表!F27:$S$2000,11,FALSE),"")</f>
        <v/>
      </c>
      <c r="L26" s="167" t="str">
        <f>IF(E26="旅費",VLOOKUP(E26,支出入力表!F27:$S$2000,12,FALSE),"")</f>
        <v/>
      </c>
      <c r="M26" s="167" t="str">
        <f>IF(E26="旅費",VLOOKUP(E26,支出入力表!F27:$S$2000,13,FALSE),"")</f>
        <v/>
      </c>
      <c r="N26" s="168" t="str">
        <f>IF(E26="旅費",VLOOKUP(E26,支出入力表!F27:$S$2000,14,FALSE),"")</f>
        <v/>
      </c>
    </row>
    <row r="27" spans="2:14" x14ac:dyDescent="0.55000000000000004">
      <c r="B27" s="163" t="str">
        <f>IF(E27="旅費",支出入力表!A28,"")</f>
        <v/>
      </c>
      <c r="C27" s="164" t="str">
        <f>IF(E27="旅費",支出入力表!C28,"")</f>
        <v/>
      </c>
      <c r="D27" s="165" t="str">
        <f>IF(支出入力表!E28="旅費","旅費","")</f>
        <v/>
      </c>
      <c r="E27" s="165" t="str">
        <f>IF(支出入力表!F28="旅費","旅費","")</f>
        <v/>
      </c>
      <c r="F27" s="196" t="str">
        <f>IF(E27="旅費",VLOOKUP(E27,支出入力表!F28:$M$2000,3,FALSE),"")</f>
        <v/>
      </c>
      <c r="G27" s="196" t="str">
        <f>IF(E27="旅費",VLOOKUP(E27,支出入力表!F28:$M$2000,4,FALSE),"")</f>
        <v/>
      </c>
      <c r="H27" s="197" t="str">
        <f>IF(E27="旅費",VLOOKUP(E27,支出入力表!F28:$M$2000,5,FALSE),"")</f>
        <v/>
      </c>
      <c r="I27" s="196" t="str">
        <f>IF(E27="旅費",VLOOKUP(E27,支出入力表!F28:$S$2000,9,FALSE),"")</f>
        <v/>
      </c>
      <c r="J27" s="167" t="str">
        <f>IF(E27="旅費",VLOOKUP(E27,支出入力表!F28:$S$2000,10,FALSE),"")</f>
        <v/>
      </c>
      <c r="K27" s="167" t="str">
        <f>IF(E27="旅費",VLOOKUP(E27,支出入力表!F28:$S$2000,11,FALSE),"")</f>
        <v/>
      </c>
      <c r="L27" s="167" t="str">
        <f>IF(E27="旅費",VLOOKUP(E27,支出入力表!F28:$S$2000,12,FALSE),"")</f>
        <v/>
      </c>
      <c r="M27" s="167" t="str">
        <f>IF(E27="旅費",VLOOKUP(E27,支出入力表!F28:$S$2000,13,FALSE),"")</f>
        <v/>
      </c>
      <c r="N27" s="168" t="str">
        <f>IF(E27="旅費",VLOOKUP(E27,支出入力表!F28:$S$2000,14,FALSE),"")</f>
        <v/>
      </c>
    </row>
    <row r="28" spans="2:14" x14ac:dyDescent="0.55000000000000004">
      <c r="B28" s="163" t="str">
        <f>IF(E28="旅費",支出入力表!A29,"")</f>
        <v/>
      </c>
      <c r="C28" s="164" t="str">
        <f>IF(E28="旅費",支出入力表!C29,"")</f>
        <v/>
      </c>
      <c r="D28" s="165" t="str">
        <f>IF(支出入力表!E29="旅費","旅費","")</f>
        <v/>
      </c>
      <c r="E28" s="165" t="str">
        <f>IF(支出入力表!F29="旅費","旅費","")</f>
        <v/>
      </c>
      <c r="F28" s="196" t="str">
        <f>IF(E28="旅費",VLOOKUP(E28,支出入力表!F29:$M$2000,3,FALSE),"")</f>
        <v/>
      </c>
      <c r="G28" s="196" t="str">
        <f>IF(E28="旅費",VLOOKUP(E28,支出入力表!F29:$M$2000,4,FALSE),"")</f>
        <v/>
      </c>
      <c r="H28" s="197" t="str">
        <f>IF(E28="旅費",VLOOKUP(E28,支出入力表!F29:$M$2000,5,FALSE),"")</f>
        <v/>
      </c>
      <c r="I28" s="196" t="str">
        <f>IF(E28="旅費",VLOOKUP(E28,支出入力表!F29:$S$2000,9,FALSE),"")</f>
        <v/>
      </c>
      <c r="J28" s="167" t="str">
        <f>IF(E28="旅費",VLOOKUP(E28,支出入力表!F29:$S$2000,10,FALSE),"")</f>
        <v/>
      </c>
      <c r="K28" s="167" t="str">
        <f>IF(E28="旅費",VLOOKUP(E28,支出入力表!F29:$S$2000,11,FALSE),"")</f>
        <v/>
      </c>
      <c r="L28" s="167" t="str">
        <f>IF(E28="旅費",VLOOKUP(E28,支出入力表!F29:$S$2000,12,FALSE),"")</f>
        <v/>
      </c>
      <c r="M28" s="167" t="str">
        <f>IF(E28="旅費",VLOOKUP(E28,支出入力表!F29:$S$2000,13,FALSE),"")</f>
        <v/>
      </c>
      <c r="N28" s="168" t="str">
        <f>IF(E28="旅費",VLOOKUP(E28,支出入力表!F29:$S$2000,14,FALSE),"")</f>
        <v/>
      </c>
    </row>
    <row r="29" spans="2:14" x14ac:dyDescent="0.55000000000000004">
      <c r="B29" s="163" t="str">
        <f>IF(E29="旅費",支出入力表!A30,"")</f>
        <v/>
      </c>
      <c r="C29" s="164" t="str">
        <f>IF(E29="旅費",支出入力表!C30,"")</f>
        <v/>
      </c>
      <c r="D29" s="165" t="str">
        <f>IF(支出入力表!E30="旅費","旅費","")</f>
        <v/>
      </c>
      <c r="E29" s="165" t="str">
        <f>IF(支出入力表!F30="旅費","旅費","")</f>
        <v/>
      </c>
      <c r="F29" s="196" t="str">
        <f>IF(E29="旅費",VLOOKUP(E29,支出入力表!F30:$M$2000,3,FALSE),"")</f>
        <v/>
      </c>
      <c r="G29" s="196" t="str">
        <f>IF(E29="旅費",VLOOKUP(E29,支出入力表!F30:$M$2000,4,FALSE),"")</f>
        <v/>
      </c>
      <c r="H29" s="197" t="str">
        <f>IF(E29="旅費",VLOOKUP(E29,支出入力表!F30:$M$2000,5,FALSE),"")</f>
        <v/>
      </c>
      <c r="I29" s="196" t="str">
        <f>IF(E29="旅費",VLOOKUP(E29,支出入力表!F30:$S$2000,9,FALSE),"")</f>
        <v/>
      </c>
      <c r="J29" s="167" t="str">
        <f>IF(E29="旅費",VLOOKUP(E29,支出入力表!F30:$S$2000,10,FALSE),"")</f>
        <v/>
      </c>
      <c r="K29" s="167" t="str">
        <f>IF(E29="旅費",VLOOKUP(E29,支出入力表!F30:$S$2000,11,FALSE),"")</f>
        <v/>
      </c>
      <c r="L29" s="167" t="str">
        <f>IF(E29="旅費",VLOOKUP(E29,支出入力表!F30:$S$2000,12,FALSE),"")</f>
        <v/>
      </c>
      <c r="M29" s="167" t="str">
        <f>IF(E29="旅費",VLOOKUP(E29,支出入力表!F30:$S$2000,13,FALSE),"")</f>
        <v/>
      </c>
      <c r="N29" s="168" t="str">
        <f>IF(E29="旅費",VLOOKUP(E29,支出入力表!F30:$S$2000,14,FALSE),"")</f>
        <v/>
      </c>
    </row>
    <row r="30" spans="2:14" x14ac:dyDescent="0.55000000000000004">
      <c r="B30" s="163" t="str">
        <f>IF(E30="旅費",支出入力表!A31,"")</f>
        <v/>
      </c>
      <c r="C30" s="164" t="str">
        <f>IF(E30="旅費",支出入力表!C31,"")</f>
        <v/>
      </c>
      <c r="D30" s="165" t="str">
        <f>IF(支出入力表!E31="旅費","旅費","")</f>
        <v/>
      </c>
      <c r="E30" s="165" t="str">
        <f>IF(支出入力表!F31="旅費","旅費","")</f>
        <v/>
      </c>
      <c r="F30" s="196" t="str">
        <f>IF(E30="旅費",VLOOKUP(E30,支出入力表!F31:$M$2000,3,FALSE),"")</f>
        <v/>
      </c>
      <c r="G30" s="196" t="str">
        <f>IF(E30="旅費",VLOOKUP(E30,支出入力表!F31:$M$2000,4,FALSE),"")</f>
        <v/>
      </c>
      <c r="H30" s="197" t="str">
        <f>IF(E30="旅費",VLOOKUP(E30,支出入力表!F31:$M$2000,5,FALSE),"")</f>
        <v/>
      </c>
      <c r="I30" s="196" t="str">
        <f>IF(E30="旅費",VLOOKUP(E30,支出入力表!F31:$S$2000,9,FALSE),"")</f>
        <v/>
      </c>
      <c r="J30" s="167" t="str">
        <f>IF(E30="旅費",VLOOKUP(E30,支出入力表!F31:$S$2000,10,FALSE),"")</f>
        <v/>
      </c>
      <c r="K30" s="167" t="str">
        <f>IF(E30="旅費",VLOOKUP(E30,支出入力表!F31:$S$2000,11,FALSE),"")</f>
        <v/>
      </c>
      <c r="L30" s="167" t="str">
        <f>IF(E30="旅費",VLOOKUP(E30,支出入力表!F31:$S$2000,12,FALSE),"")</f>
        <v/>
      </c>
      <c r="M30" s="167" t="str">
        <f>IF(E30="旅費",VLOOKUP(E30,支出入力表!F31:$S$2000,13,FALSE),"")</f>
        <v/>
      </c>
      <c r="N30" s="168" t="str">
        <f>IF(E30="旅費",VLOOKUP(E30,支出入力表!F31:$S$2000,14,FALSE),"")</f>
        <v/>
      </c>
    </row>
    <row r="31" spans="2:14" x14ac:dyDescent="0.55000000000000004">
      <c r="B31" s="163" t="str">
        <f>IF(E31="旅費",支出入力表!A32,"")</f>
        <v/>
      </c>
      <c r="C31" s="164" t="str">
        <f>IF(E31="旅費",支出入力表!C32,"")</f>
        <v/>
      </c>
      <c r="D31" s="165" t="str">
        <f>IF(支出入力表!E32="旅費","旅費","")</f>
        <v/>
      </c>
      <c r="E31" s="165" t="str">
        <f>IF(支出入力表!F32="旅費","旅費","")</f>
        <v/>
      </c>
      <c r="F31" s="196" t="str">
        <f>IF(E31="旅費",VLOOKUP(E31,支出入力表!F32:$M$2000,3,FALSE),"")</f>
        <v/>
      </c>
      <c r="G31" s="196" t="str">
        <f>IF(E31="旅費",VLOOKUP(E31,支出入力表!F32:$M$2000,4,FALSE),"")</f>
        <v/>
      </c>
      <c r="H31" s="197" t="str">
        <f>IF(E31="旅費",VLOOKUP(E31,支出入力表!F32:$M$2000,5,FALSE),"")</f>
        <v/>
      </c>
      <c r="I31" s="196" t="str">
        <f>IF(E31="旅費",VLOOKUP(E31,支出入力表!F32:$S$2000,9,FALSE),"")</f>
        <v/>
      </c>
      <c r="J31" s="167" t="str">
        <f>IF(E31="旅費",VLOOKUP(E31,支出入力表!F32:$S$2000,10,FALSE),"")</f>
        <v/>
      </c>
      <c r="K31" s="167" t="str">
        <f>IF(E31="旅費",VLOOKUP(E31,支出入力表!F32:$S$2000,11,FALSE),"")</f>
        <v/>
      </c>
      <c r="L31" s="167" t="str">
        <f>IF(E31="旅費",VLOOKUP(E31,支出入力表!F32:$S$2000,12,FALSE),"")</f>
        <v/>
      </c>
      <c r="M31" s="167" t="str">
        <f>IF(E31="旅費",VLOOKUP(E31,支出入力表!F32:$S$2000,13,FALSE),"")</f>
        <v/>
      </c>
      <c r="N31" s="168" t="str">
        <f>IF(E31="旅費",VLOOKUP(E31,支出入力表!F32:$S$2000,14,FALSE),"")</f>
        <v/>
      </c>
    </row>
    <row r="32" spans="2:14" x14ac:dyDescent="0.55000000000000004">
      <c r="B32" s="163" t="str">
        <f>IF(E32="旅費",支出入力表!A33,"")</f>
        <v/>
      </c>
      <c r="C32" s="164" t="str">
        <f>IF(E32="旅費",支出入力表!C33,"")</f>
        <v/>
      </c>
      <c r="D32" s="165" t="str">
        <f>IF(支出入力表!E33="旅費","旅費","")</f>
        <v/>
      </c>
      <c r="E32" s="165" t="str">
        <f>IF(支出入力表!F33="旅費","旅費","")</f>
        <v/>
      </c>
      <c r="F32" s="196" t="str">
        <f>IF(E32="旅費",VLOOKUP(E32,支出入力表!F33:$M$2000,3,FALSE),"")</f>
        <v/>
      </c>
      <c r="G32" s="196" t="str">
        <f>IF(E32="旅費",VLOOKUP(E32,支出入力表!F33:$M$2000,4,FALSE),"")</f>
        <v/>
      </c>
      <c r="H32" s="197" t="str">
        <f>IF(E32="旅費",VLOOKUP(E32,支出入力表!F33:$M$2000,5,FALSE),"")</f>
        <v/>
      </c>
      <c r="I32" s="196" t="str">
        <f>IF(E32="旅費",VLOOKUP(E32,支出入力表!F33:$S$2000,9,FALSE),"")</f>
        <v/>
      </c>
      <c r="J32" s="167" t="str">
        <f>IF(E32="旅費",VLOOKUP(E32,支出入力表!F33:$S$2000,10,FALSE),"")</f>
        <v/>
      </c>
      <c r="K32" s="167" t="str">
        <f>IF(E32="旅費",VLOOKUP(E32,支出入力表!F33:$S$2000,11,FALSE),"")</f>
        <v/>
      </c>
      <c r="L32" s="167" t="str">
        <f>IF(E32="旅費",VLOOKUP(E32,支出入力表!F33:$S$2000,12,FALSE),"")</f>
        <v/>
      </c>
      <c r="M32" s="167" t="str">
        <f>IF(E32="旅費",VLOOKUP(E32,支出入力表!F33:$S$2000,13,FALSE),"")</f>
        <v/>
      </c>
      <c r="N32" s="168" t="str">
        <f>IF(E32="旅費",VLOOKUP(E32,支出入力表!F33:$S$2000,14,FALSE),"")</f>
        <v/>
      </c>
    </row>
    <row r="33" spans="2:14" x14ac:dyDescent="0.55000000000000004">
      <c r="B33" s="163" t="str">
        <f>IF(E33="旅費",支出入力表!A34,"")</f>
        <v/>
      </c>
      <c r="C33" s="164" t="str">
        <f>IF(E33="旅費",支出入力表!C34,"")</f>
        <v/>
      </c>
      <c r="D33" s="165" t="str">
        <f>IF(支出入力表!E34="旅費","旅費","")</f>
        <v/>
      </c>
      <c r="E33" s="165" t="str">
        <f>IF(支出入力表!F34="旅費","旅費","")</f>
        <v/>
      </c>
      <c r="F33" s="196" t="str">
        <f>IF(E33="旅費",VLOOKUP(E33,支出入力表!F34:$M$2000,3,FALSE),"")</f>
        <v/>
      </c>
      <c r="G33" s="196" t="str">
        <f>IF(E33="旅費",VLOOKUP(E33,支出入力表!F34:$M$2000,4,FALSE),"")</f>
        <v/>
      </c>
      <c r="H33" s="197" t="str">
        <f>IF(E33="旅費",VLOOKUP(E33,支出入力表!F34:$M$2000,5,FALSE),"")</f>
        <v/>
      </c>
      <c r="I33" s="196" t="str">
        <f>IF(E33="旅費",VLOOKUP(E33,支出入力表!F34:$S$2000,9,FALSE),"")</f>
        <v/>
      </c>
      <c r="J33" s="167" t="str">
        <f>IF(E33="旅費",VLOOKUP(E33,支出入力表!F34:$S$2000,10,FALSE),"")</f>
        <v/>
      </c>
      <c r="K33" s="167" t="str">
        <f>IF(E33="旅費",VLOOKUP(E33,支出入力表!F34:$S$2000,11,FALSE),"")</f>
        <v/>
      </c>
      <c r="L33" s="167" t="str">
        <f>IF(E33="旅費",VLOOKUP(E33,支出入力表!F34:$S$2000,12,FALSE),"")</f>
        <v/>
      </c>
      <c r="M33" s="167" t="str">
        <f>IF(E33="旅費",VLOOKUP(E33,支出入力表!F34:$S$2000,13,FALSE),"")</f>
        <v/>
      </c>
      <c r="N33" s="168" t="str">
        <f>IF(E33="旅費",VLOOKUP(E33,支出入力表!F34:$S$2000,14,FALSE),"")</f>
        <v/>
      </c>
    </row>
    <row r="34" spans="2:14" x14ac:dyDescent="0.55000000000000004">
      <c r="B34" s="163" t="str">
        <f>IF(E34="旅費",支出入力表!A35,"")</f>
        <v/>
      </c>
      <c r="C34" s="164" t="str">
        <f>IF(E34="旅費",支出入力表!C35,"")</f>
        <v/>
      </c>
      <c r="D34" s="165" t="str">
        <f>IF(支出入力表!E35="旅費","旅費","")</f>
        <v/>
      </c>
      <c r="E34" s="165" t="str">
        <f>IF(支出入力表!F35="旅費","旅費","")</f>
        <v/>
      </c>
      <c r="F34" s="196" t="str">
        <f>IF(E34="旅費",VLOOKUP(E34,支出入力表!F35:$M$2000,3,FALSE),"")</f>
        <v/>
      </c>
      <c r="G34" s="196" t="str">
        <f>IF(E34="旅費",VLOOKUP(E34,支出入力表!F35:$M$2000,4,FALSE),"")</f>
        <v/>
      </c>
      <c r="H34" s="197" t="str">
        <f>IF(E34="旅費",VLOOKUP(E34,支出入力表!F35:$M$2000,5,FALSE),"")</f>
        <v/>
      </c>
      <c r="I34" s="196" t="str">
        <f>IF(E34="旅費",VLOOKUP(E34,支出入力表!F35:$S$2000,9,FALSE),"")</f>
        <v/>
      </c>
      <c r="J34" s="167" t="str">
        <f>IF(E34="旅費",VLOOKUP(E34,支出入力表!F35:$S$2000,10,FALSE),"")</f>
        <v/>
      </c>
      <c r="K34" s="167" t="str">
        <f>IF(E34="旅費",VLOOKUP(E34,支出入力表!F35:$S$2000,11,FALSE),"")</f>
        <v/>
      </c>
      <c r="L34" s="167" t="str">
        <f>IF(E34="旅費",VLOOKUP(E34,支出入力表!F35:$S$2000,12,FALSE),"")</f>
        <v/>
      </c>
      <c r="M34" s="167" t="str">
        <f>IF(E34="旅費",VLOOKUP(E34,支出入力表!F35:$S$2000,13,FALSE),"")</f>
        <v/>
      </c>
      <c r="N34" s="168" t="str">
        <f>IF(E34="旅費",VLOOKUP(E34,支出入力表!F35:$S$2000,14,FALSE),"")</f>
        <v/>
      </c>
    </row>
    <row r="35" spans="2:14" x14ac:dyDescent="0.55000000000000004">
      <c r="B35" s="163" t="str">
        <f>IF(E35="旅費",支出入力表!A36,"")</f>
        <v/>
      </c>
      <c r="C35" s="164" t="str">
        <f>IF(E35="旅費",支出入力表!C36,"")</f>
        <v/>
      </c>
      <c r="D35" s="165" t="str">
        <f>IF(支出入力表!E36="旅費","旅費","")</f>
        <v/>
      </c>
      <c r="E35" s="165" t="str">
        <f>IF(支出入力表!F36="旅費","旅費","")</f>
        <v/>
      </c>
      <c r="F35" s="196" t="str">
        <f>IF(E35="旅費",VLOOKUP(E35,支出入力表!F36:$M$2000,3,FALSE),"")</f>
        <v/>
      </c>
      <c r="G35" s="196" t="str">
        <f>IF(E35="旅費",VLOOKUP(E35,支出入力表!F36:$M$2000,4,FALSE),"")</f>
        <v/>
      </c>
      <c r="H35" s="197" t="str">
        <f>IF(E35="旅費",VLOOKUP(E35,支出入力表!F36:$M$2000,5,FALSE),"")</f>
        <v/>
      </c>
      <c r="I35" s="196" t="str">
        <f>IF(E35="旅費",VLOOKUP(E35,支出入力表!F36:$S$2000,9,FALSE),"")</f>
        <v/>
      </c>
      <c r="J35" s="167" t="str">
        <f>IF(E35="旅費",VLOOKUP(E35,支出入力表!F36:$S$2000,10,FALSE),"")</f>
        <v/>
      </c>
      <c r="K35" s="167" t="str">
        <f>IF(E35="旅費",VLOOKUP(E35,支出入力表!F36:$S$2000,11,FALSE),"")</f>
        <v/>
      </c>
      <c r="L35" s="167" t="str">
        <f>IF(E35="旅費",VLOOKUP(E35,支出入力表!F36:$S$2000,12,FALSE),"")</f>
        <v/>
      </c>
      <c r="M35" s="167" t="str">
        <f>IF(E35="旅費",VLOOKUP(E35,支出入力表!F36:$S$2000,13,FALSE),"")</f>
        <v/>
      </c>
      <c r="N35" s="168" t="str">
        <f>IF(E35="旅費",VLOOKUP(E35,支出入力表!F36:$S$2000,14,FALSE),"")</f>
        <v/>
      </c>
    </row>
    <row r="36" spans="2:14" x14ac:dyDescent="0.55000000000000004">
      <c r="B36" s="163" t="str">
        <f>IF(E36="旅費",支出入力表!A37,"")</f>
        <v/>
      </c>
      <c r="C36" s="164" t="str">
        <f>IF(E36="旅費",支出入力表!C37,"")</f>
        <v/>
      </c>
      <c r="D36" s="165" t="str">
        <f>IF(支出入力表!E37="旅費","旅費","")</f>
        <v/>
      </c>
      <c r="E36" s="165" t="str">
        <f>IF(支出入力表!F37="旅費","旅費","")</f>
        <v/>
      </c>
      <c r="F36" s="196" t="str">
        <f>IF(E36="旅費",VLOOKUP(E36,支出入力表!F37:$M$2000,3,FALSE),"")</f>
        <v/>
      </c>
      <c r="G36" s="196" t="str">
        <f>IF(E36="旅費",VLOOKUP(E36,支出入力表!F37:$M$2000,4,FALSE),"")</f>
        <v/>
      </c>
      <c r="H36" s="197" t="str">
        <f>IF(E36="旅費",VLOOKUP(E36,支出入力表!F37:$M$2000,5,FALSE),"")</f>
        <v/>
      </c>
      <c r="I36" s="196" t="str">
        <f>IF(E36="旅費",VLOOKUP(E36,支出入力表!F37:$S$2000,9,FALSE),"")</f>
        <v/>
      </c>
      <c r="J36" s="167" t="str">
        <f>IF(E36="旅費",VLOOKUP(E36,支出入力表!F37:$S$2000,10,FALSE),"")</f>
        <v/>
      </c>
      <c r="K36" s="167" t="str">
        <f>IF(E36="旅費",VLOOKUP(E36,支出入力表!F37:$S$2000,11,FALSE),"")</f>
        <v/>
      </c>
      <c r="L36" s="167" t="str">
        <f>IF(E36="旅費",VLOOKUP(E36,支出入力表!F37:$S$2000,12,FALSE),"")</f>
        <v/>
      </c>
      <c r="M36" s="167" t="str">
        <f>IF(E36="旅費",VLOOKUP(E36,支出入力表!F37:$S$2000,13,FALSE),"")</f>
        <v/>
      </c>
      <c r="N36" s="168" t="str">
        <f>IF(E36="旅費",VLOOKUP(E36,支出入力表!F37:$S$2000,14,FALSE),"")</f>
        <v/>
      </c>
    </row>
    <row r="37" spans="2:14" x14ac:dyDescent="0.55000000000000004">
      <c r="B37" s="163" t="str">
        <f>IF(E37="旅費",支出入力表!A38,"")</f>
        <v/>
      </c>
      <c r="C37" s="164" t="str">
        <f>IF(E37="旅費",支出入力表!C38,"")</f>
        <v/>
      </c>
      <c r="D37" s="165" t="str">
        <f>IF(支出入力表!E38="旅費","旅費","")</f>
        <v/>
      </c>
      <c r="E37" s="165" t="str">
        <f>IF(支出入力表!F38="旅費","旅費","")</f>
        <v/>
      </c>
      <c r="F37" s="196" t="str">
        <f>IF(E37="旅費",VLOOKUP(E37,支出入力表!F38:$M$2000,3,FALSE),"")</f>
        <v/>
      </c>
      <c r="G37" s="196" t="str">
        <f>IF(E37="旅費",VLOOKUP(E37,支出入力表!F38:$M$2000,4,FALSE),"")</f>
        <v/>
      </c>
      <c r="H37" s="197" t="str">
        <f>IF(E37="旅費",VLOOKUP(E37,支出入力表!F38:$M$2000,5,FALSE),"")</f>
        <v/>
      </c>
      <c r="I37" s="196" t="str">
        <f>IF(E37="旅費",VLOOKUP(E37,支出入力表!F38:$S$2000,9,FALSE),"")</f>
        <v/>
      </c>
      <c r="J37" s="167" t="str">
        <f>IF(E37="旅費",VLOOKUP(E37,支出入力表!F38:$S$2000,10,FALSE),"")</f>
        <v/>
      </c>
      <c r="K37" s="167" t="str">
        <f>IF(E37="旅費",VLOOKUP(E37,支出入力表!F38:$S$2000,11,FALSE),"")</f>
        <v/>
      </c>
      <c r="L37" s="167" t="str">
        <f>IF(E37="旅費",VLOOKUP(E37,支出入力表!F38:$S$2000,12,FALSE),"")</f>
        <v/>
      </c>
      <c r="M37" s="167" t="str">
        <f>IF(E37="旅費",VLOOKUP(E37,支出入力表!F38:$S$2000,13,FALSE),"")</f>
        <v/>
      </c>
      <c r="N37" s="168" t="str">
        <f>IF(E37="旅費",VLOOKUP(E37,支出入力表!F38:$S$2000,14,FALSE),"")</f>
        <v/>
      </c>
    </row>
    <row r="38" spans="2:14" x14ac:dyDescent="0.55000000000000004">
      <c r="B38" s="163" t="str">
        <f>IF(E38="旅費",支出入力表!A39,"")</f>
        <v/>
      </c>
      <c r="C38" s="164" t="str">
        <f>IF(E38="旅費",支出入力表!C39,"")</f>
        <v/>
      </c>
      <c r="D38" s="165" t="str">
        <f>IF(支出入力表!E39="旅費","旅費","")</f>
        <v/>
      </c>
      <c r="E38" s="165" t="str">
        <f>IF(支出入力表!F39="旅費","旅費","")</f>
        <v/>
      </c>
      <c r="F38" s="196" t="str">
        <f>IF(E38="旅費",VLOOKUP(E38,支出入力表!F39:$M$2000,3,FALSE),"")</f>
        <v/>
      </c>
      <c r="G38" s="196" t="str">
        <f>IF(E38="旅費",VLOOKUP(E38,支出入力表!F39:$M$2000,4,FALSE),"")</f>
        <v/>
      </c>
      <c r="H38" s="197" t="str">
        <f>IF(E38="旅費",VLOOKUP(E38,支出入力表!F39:$M$2000,5,FALSE),"")</f>
        <v/>
      </c>
      <c r="I38" s="196" t="str">
        <f>IF(E38="旅費",VLOOKUP(E38,支出入力表!F39:$S$2000,9,FALSE),"")</f>
        <v/>
      </c>
      <c r="J38" s="167" t="str">
        <f>IF(E38="旅費",VLOOKUP(E38,支出入力表!F39:$S$2000,10,FALSE),"")</f>
        <v/>
      </c>
      <c r="K38" s="167" t="str">
        <f>IF(E38="旅費",VLOOKUP(E38,支出入力表!F39:$S$2000,11,FALSE),"")</f>
        <v/>
      </c>
      <c r="L38" s="167" t="str">
        <f>IF(E38="旅費",VLOOKUP(E38,支出入力表!F39:$S$2000,12,FALSE),"")</f>
        <v/>
      </c>
      <c r="M38" s="167" t="str">
        <f>IF(E38="旅費",VLOOKUP(E38,支出入力表!F39:$S$2000,13,FALSE),"")</f>
        <v/>
      </c>
      <c r="N38" s="168" t="str">
        <f>IF(E38="旅費",VLOOKUP(E38,支出入力表!F39:$S$2000,14,FALSE),"")</f>
        <v/>
      </c>
    </row>
    <row r="39" spans="2:14" x14ac:dyDescent="0.55000000000000004">
      <c r="B39" s="163" t="str">
        <f>IF(E39="旅費",支出入力表!A40,"")</f>
        <v/>
      </c>
      <c r="C39" s="164" t="str">
        <f>IF(E39="旅費",支出入力表!C40,"")</f>
        <v/>
      </c>
      <c r="D39" s="165" t="str">
        <f>IF(支出入力表!E40="旅費","旅費","")</f>
        <v/>
      </c>
      <c r="E39" s="165" t="str">
        <f>IF(支出入力表!F40="旅費","旅費","")</f>
        <v/>
      </c>
      <c r="F39" s="196" t="str">
        <f>IF(E39="旅費",VLOOKUP(E39,支出入力表!F40:$M$2000,3,FALSE),"")</f>
        <v/>
      </c>
      <c r="G39" s="196" t="str">
        <f>IF(E39="旅費",VLOOKUP(E39,支出入力表!F40:$M$2000,4,FALSE),"")</f>
        <v/>
      </c>
      <c r="H39" s="197" t="str">
        <f>IF(E39="旅費",VLOOKUP(E39,支出入力表!F40:$M$2000,5,FALSE),"")</f>
        <v/>
      </c>
      <c r="I39" s="196" t="str">
        <f>IF(E39="旅費",VLOOKUP(E39,支出入力表!F40:$S$2000,9,FALSE),"")</f>
        <v/>
      </c>
      <c r="J39" s="167" t="str">
        <f>IF(E39="旅費",VLOOKUP(E39,支出入力表!F40:$S$2000,10,FALSE),"")</f>
        <v/>
      </c>
      <c r="K39" s="167" t="str">
        <f>IF(E39="旅費",VLOOKUP(E39,支出入力表!F40:$S$2000,11,FALSE),"")</f>
        <v/>
      </c>
      <c r="L39" s="167" t="str">
        <f>IF(E39="旅費",VLOOKUP(E39,支出入力表!F40:$S$2000,12,FALSE),"")</f>
        <v/>
      </c>
      <c r="M39" s="167" t="str">
        <f>IF(E39="旅費",VLOOKUP(E39,支出入力表!F40:$S$2000,13,FALSE),"")</f>
        <v/>
      </c>
      <c r="N39" s="168" t="str">
        <f>IF(E39="旅費",VLOOKUP(E39,支出入力表!F40:$S$2000,14,FALSE),"")</f>
        <v/>
      </c>
    </row>
    <row r="40" spans="2:14" x14ac:dyDescent="0.55000000000000004">
      <c r="B40" s="163" t="str">
        <f>IF(E40="旅費",支出入力表!A41,"")</f>
        <v/>
      </c>
      <c r="C40" s="164" t="str">
        <f>IF(E40="旅費",支出入力表!C41,"")</f>
        <v/>
      </c>
      <c r="D40" s="165" t="str">
        <f>IF(支出入力表!E41="旅費","旅費","")</f>
        <v/>
      </c>
      <c r="E40" s="165" t="str">
        <f>IF(支出入力表!F41="旅費","旅費","")</f>
        <v/>
      </c>
      <c r="F40" s="196" t="str">
        <f>IF(E40="旅費",VLOOKUP(E40,支出入力表!F41:$M$2000,3,FALSE),"")</f>
        <v/>
      </c>
      <c r="G40" s="196" t="str">
        <f>IF(E40="旅費",VLOOKUP(E40,支出入力表!F41:$M$2000,4,FALSE),"")</f>
        <v/>
      </c>
      <c r="H40" s="197" t="str">
        <f>IF(E40="旅費",VLOOKUP(E40,支出入力表!F41:$M$2000,5,FALSE),"")</f>
        <v/>
      </c>
      <c r="I40" s="196" t="str">
        <f>IF(E40="旅費",VLOOKUP(E40,支出入力表!F41:$S$2000,9,FALSE),"")</f>
        <v/>
      </c>
      <c r="J40" s="167" t="str">
        <f>IF(E40="旅費",VLOOKUP(E40,支出入力表!F41:$S$2000,10,FALSE),"")</f>
        <v/>
      </c>
      <c r="K40" s="167" t="str">
        <f>IF(E40="旅費",VLOOKUP(E40,支出入力表!F41:$S$2000,11,FALSE),"")</f>
        <v/>
      </c>
      <c r="L40" s="167" t="str">
        <f>IF(E40="旅費",VLOOKUP(E40,支出入力表!F41:$S$2000,12,FALSE),"")</f>
        <v/>
      </c>
      <c r="M40" s="167" t="str">
        <f>IF(E40="旅費",VLOOKUP(E40,支出入力表!F41:$S$2000,13,FALSE),"")</f>
        <v/>
      </c>
      <c r="N40" s="168" t="str">
        <f>IF(E40="旅費",VLOOKUP(E40,支出入力表!F41:$S$2000,14,FALSE),"")</f>
        <v/>
      </c>
    </row>
    <row r="41" spans="2:14" x14ac:dyDescent="0.55000000000000004">
      <c r="B41" s="163" t="str">
        <f>IF(E41="旅費",支出入力表!A42,"")</f>
        <v/>
      </c>
      <c r="C41" s="164" t="str">
        <f>IF(E41="旅費",支出入力表!C42,"")</f>
        <v/>
      </c>
      <c r="D41" s="165" t="str">
        <f>IF(支出入力表!E42="旅費","旅費","")</f>
        <v/>
      </c>
      <c r="E41" s="165" t="str">
        <f>IF(支出入力表!F42="旅費","旅費","")</f>
        <v/>
      </c>
      <c r="F41" s="196" t="str">
        <f>IF(E41="旅費",VLOOKUP(E41,支出入力表!F42:$M$2000,3,FALSE),"")</f>
        <v/>
      </c>
      <c r="G41" s="196" t="str">
        <f>IF(E41="旅費",VLOOKUP(E41,支出入力表!F42:$M$2000,4,FALSE),"")</f>
        <v/>
      </c>
      <c r="H41" s="197" t="str">
        <f>IF(E41="旅費",VLOOKUP(E41,支出入力表!F42:$M$2000,5,FALSE),"")</f>
        <v/>
      </c>
      <c r="I41" s="196" t="str">
        <f>IF(E41="旅費",VLOOKUP(E41,支出入力表!F42:$S$2000,9,FALSE),"")</f>
        <v/>
      </c>
      <c r="J41" s="167" t="str">
        <f>IF(E41="旅費",VLOOKUP(E41,支出入力表!F42:$S$2000,10,FALSE),"")</f>
        <v/>
      </c>
      <c r="K41" s="167" t="str">
        <f>IF(E41="旅費",VLOOKUP(E41,支出入力表!F42:$S$2000,11,FALSE),"")</f>
        <v/>
      </c>
      <c r="L41" s="167" t="str">
        <f>IF(E41="旅費",VLOOKUP(E41,支出入力表!F42:$S$2000,12,FALSE),"")</f>
        <v/>
      </c>
      <c r="M41" s="167" t="str">
        <f>IF(E41="旅費",VLOOKUP(E41,支出入力表!F42:$S$2000,13,FALSE),"")</f>
        <v/>
      </c>
      <c r="N41" s="168" t="str">
        <f>IF(E41="旅費",VLOOKUP(E41,支出入力表!F42:$S$2000,14,FALSE),"")</f>
        <v/>
      </c>
    </row>
    <row r="42" spans="2:14" x14ac:dyDescent="0.55000000000000004">
      <c r="B42" s="163" t="str">
        <f>IF(E42="旅費",支出入力表!A43,"")</f>
        <v/>
      </c>
      <c r="C42" s="164" t="str">
        <f>IF(E42="旅費",支出入力表!C43,"")</f>
        <v/>
      </c>
      <c r="D42" s="165" t="str">
        <f>IF(支出入力表!E43="旅費","旅費","")</f>
        <v/>
      </c>
      <c r="E42" s="165" t="str">
        <f>IF(支出入力表!F43="旅費","旅費","")</f>
        <v/>
      </c>
      <c r="F42" s="196" t="str">
        <f>IF(E42="旅費",VLOOKUP(E42,支出入力表!F43:$M$2000,3,FALSE),"")</f>
        <v/>
      </c>
      <c r="G42" s="196" t="str">
        <f>IF(E42="旅費",VLOOKUP(E42,支出入力表!F43:$M$2000,4,FALSE),"")</f>
        <v/>
      </c>
      <c r="H42" s="197" t="str">
        <f>IF(E42="旅費",VLOOKUP(E42,支出入力表!F43:$M$2000,5,FALSE),"")</f>
        <v/>
      </c>
      <c r="I42" s="196" t="str">
        <f>IF(E42="旅費",VLOOKUP(E42,支出入力表!F43:$S$2000,9,FALSE),"")</f>
        <v/>
      </c>
      <c r="J42" s="167" t="str">
        <f>IF(E42="旅費",VLOOKUP(E42,支出入力表!F43:$S$2000,10,FALSE),"")</f>
        <v/>
      </c>
      <c r="K42" s="167" t="str">
        <f>IF(E42="旅費",VLOOKUP(E42,支出入力表!F43:$S$2000,11,FALSE),"")</f>
        <v/>
      </c>
      <c r="L42" s="167" t="str">
        <f>IF(E42="旅費",VLOOKUP(E42,支出入力表!F43:$S$2000,12,FALSE),"")</f>
        <v/>
      </c>
      <c r="M42" s="167" t="str">
        <f>IF(E42="旅費",VLOOKUP(E42,支出入力表!F43:$S$2000,13,FALSE),"")</f>
        <v/>
      </c>
      <c r="N42" s="168" t="str">
        <f>IF(E42="旅費",VLOOKUP(E42,支出入力表!F43:$S$2000,14,FALSE),"")</f>
        <v/>
      </c>
    </row>
    <row r="43" spans="2:14" x14ac:dyDescent="0.55000000000000004">
      <c r="B43" s="163" t="str">
        <f>IF(E43="旅費",支出入力表!A44,"")</f>
        <v/>
      </c>
      <c r="C43" s="164" t="str">
        <f>IF(E43="旅費",支出入力表!C44,"")</f>
        <v/>
      </c>
      <c r="D43" s="165" t="str">
        <f>IF(支出入力表!E44="旅費","旅費","")</f>
        <v/>
      </c>
      <c r="E43" s="165" t="str">
        <f>IF(支出入力表!F44="旅費","旅費","")</f>
        <v/>
      </c>
      <c r="F43" s="196" t="str">
        <f>IF(E43="旅費",VLOOKUP(E43,支出入力表!F44:$M$2000,3,FALSE),"")</f>
        <v/>
      </c>
      <c r="G43" s="196" t="str">
        <f>IF(E43="旅費",VLOOKUP(E43,支出入力表!F44:$M$2000,4,FALSE),"")</f>
        <v/>
      </c>
      <c r="H43" s="197" t="str">
        <f>IF(E43="旅費",VLOOKUP(E43,支出入力表!F44:$M$2000,5,FALSE),"")</f>
        <v/>
      </c>
      <c r="I43" s="196" t="str">
        <f>IF(E43="旅費",VLOOKUP(E43,支出入力表!F44:$S$2000,9,FALSE),"")</f>
        <v/>
      </c>
      <c r="J43" s="167" t="str">
        <f>IF(E43="旅費",VLOOKUP(E43,支出入力表!F44:$S$2000,10,FALSE),"")</f>
        <v/>
      </c>
      <c r="K43" s="167" t="str">
        <f>IF(E43="旅費",VLOOKUP(E43,支出入力表!F44:$S$2000,11,FALSE),"")</f>
        <v/>
      </c>
      <c r="L43" s="167" t="str">
        <f>IF(E43="旅費",VLOOKUP(E43,支出入力表!F44:$S$2000,12,FALSE),"")</f>
        <v/>
      </c>
      <c r="M43" s="167" t="str">
        <f>IF(E43="旅費",VLOOKUP(E43,支出入力表!F44:$S$2000,13,FALSE),"")</f>
        <v/>
      </c>
      <c r="N43" s="168" t="str">
        <f>IF(E43="旅費",VLOOKUP(E43,支出入力表!F44:$S$2000,14,FALSE),"")</f>
        <v/>
      </c>
    </row>
    <row r="44" spans="2:14" x14ac:dyDescent="0.55000000000000004">
      <c r="B44" s="163" t="str">
        <f>IF(E44="旅費",支出入力表!A45,"")</f>
        <v/>
      </c>
      <c r="C44" s="164" t="str">
        <f>IF(E44="旅費",支出入力表!C45,"")</f>
        <v/>
      </c>
      <c r="D44" s="165" t="str">
        <f>IF(支出入力表!E45="旅費","旅費","")</f>
        <v/>
      </c>
      <c r="E44" s="165" t="str">
        <f>IF(支出入力表!F45="旅費","旅費","")</f>
        <v/>
      </c>
      <c r="F44" s="196" t="str">
        <f>IF(E44="旅費",VLOOKUP(E44,支出入力表!F45:$M$2000,3,FALSE),"")</f>
        <v/>
      </c>
      <c r="G44" s="196" t="str">
        <f>IF(E44="旅費",VLOOKUP(E44,支出入力表!F45:$M$2000,4,FALSE),"")</f>
        <v/>
      </c>
      <c r="H44" s="197" t="str">
        <f>IF(E44="旅費",VLOOKUP(E44,支出入力表!F45:$M$2000,5,FALSE),"")</f>
        <v/>
      </c>
      <c r="I44" s="196" t="str">
        <f>IF(E44="旅費",VLOOKUP(E44,支出入力表!F45:$S$2000,9,FALSE),"")</f>
        <v/>
      </c>
      <c r="J44" s="167" t="str">
        <f>IF(E44="旅費",VLOOKUP(E44,支出入力表!F45:$S$2000,10,FALSE),"")</f>
        <v/>
      </c>
      <c r="K44" s="167" t="str">
        <f>IF(E44="旅費",VLOOKUP(E44,支出入力表!F45:$S$2000,11,FALSE),"")</f>
        <v/>
      </c>
      <c r="L44" s="167" t="str">
        <f>IF(E44="旅費",VLOOKUP(E44,支出入力表!F45:$S$2000,12,FALSE),"")</f>
        <v/>
      </c>
      <c r="M44" s="167" t="str">
        <f>IF(E44="旅費",VLOOKUP(E44,支出入力表!F45:$S$2000,13,FALSE),"")</f>
        <v/>
      </c>
      <c r="N44" s="168" t="str">
        <f>IF(E44="旅費",VLOOKUP(E44,支出入力表!F45:$S$2000,14,FALSE),"")</f>
        <v/>
      </c>
    </row>
    <row r="45" spans="2:14" x14ac:dyDescent="0.55000000000000004">
      <c r="B45" s="163" t="str">
        <f>IF(E45="旅費",支出入力表!A46,"")</f>
        <v/>
      </c>
      <c r="C45" s="164" t="str">
        <f>IF(E45="旅費",支出入力表!C46,"")</f>
        <v/>
      </c>
      <c r="D45" s="165" t="str">
        <f>IF(支出入力表!E46="旅費","旅費","")</f>
        <v/>
      </c>
      <c r="E45" s="165" t="str">
        <f>IF(支出入力表!F46="旅費","旅費","")</f>
        <v/>
      </c>
      <c r="F45" s="196" t="str">
        <f>IF(E45="旅費",VLOOKUP(E45,支出入力表!F46:$M$2000,3,FALSE),"")</f>
        <v/>
      </c>
      <c r="G45" s="196" t="str">
        <f>IF(E45="旅費",VLOOKUP(E45,支出入力表!F46:$M$2000,4,FALSE),"")</f>
        <v/>
      </c>
      <c r="H45" s="197" t="str">
        <f>IF(E45="旅費",VLOOKUP(E45,支出入力表!F46:$M$2000,5,FALSE),"")</f>
        <v/>
      </c>
      <c r="I45" s="196" t="str">
        <f>IF(E45="旅費",VLOOKUP(E45,支出入力表!F46:$S$2000,9,FALSE),"")</f>
        <v/>
      </c>
      <c r="J45" s="167" t="str">
        <f>IF(E45="旅費",VLOOKUP(E45,支出入力表!F46:$S$2000,10,FALSE),"")</f>
        <v/>
      </c>
      <c r="K45" s="167" t="str">
        <f>IF(E45="旅費",VLOOKUP(E45,支出入力表!F46:$S$2000,11,FALSE),"")</f>
        <v/>
      </c>
      <c r="L45" s="167" t="str">
        <f>IF(E45="旅費",VLOOKUP(E45,支出入力表!F46:$S$2000,12,FALSE),"")</f>
        <v/>
      </c>
      <c r="M45" s="167" t="str">
        <f>IF(E45="旅費",VLOOKUP(E45,支出入力表!F46:$S$2000,13,FALSE),"")</f>
        <v/>
      </c>
      <c r="N45" s="168" t="str">
        <f>IF(E45="旅費",VLOOKUP(E45,支出入力表!F46:$S$2000,14,FALSE),"")</f>
        <v/>
      </c>
    </row>
    <row r="46" spans="2:14" x14ac:dyDescent="0.55000000000000004">
      <c r="B46" s="163" t="str">
        <f>IF(E46="旅費",支出入力表!A47,"")</f>
        <v/>
      </c>
      <c r="C46" s="164" t="str">
        <f>IF(E46="旅費",支出入力表!C47,"")</f>
        <v/>
      </c>
      <c r="D46" s="165" t="str">
        <f>IF(支出入力表!E47="旅費","旅費","")</f>
        <v/>
      </c>
      <c r="E46" s="165" t="str">
        <f>IF(支出入力表!F47="旅費","旅費","")</f>
        <v/>
      </c>
      <c r="F46" s="196" t="str">
        <f>IF(E46="旅費",VLOOKUP(E46,支出入力表!F47:$M$2000,3,FALSE),"")</f>
        <v/>
      </c>
      <c r="G46" s="196" t="str">
        <f>IF(E46="旅費",VLOOKUP(E46,支出入力表!F47:$M$2000,4,FALSE),"")</f>
        <v/>
      </c>
      <c r="H46" s="197" t="str">
        <f>IF(E46="旅費",VLOOKUP(E46,支出入力表!F47:$M$2000,5,FALSE),"")</f>
        <v/>
      </c>
      <c r="I46" s="196" t="str">
        <f>IF(E46="旅費",VLOOKUP(E46,支出入力表!F47:$S$2000,9,FALSE),"")</f>
        <v/>
      </c>
      <c r="J46" s="167" t="str">
        <f>IF(E46="旅費",VLOOKUP(E46,支出入力表!F47:$S$2000,10,FALSE),"")</f>
        <v/>
      </c>
      <c r="K46" s="167" t="str">
        <f>IF(E46="旅費",VLOOKUP(E46,支出入力表!F47:$S$2000,11,FALSE),"")</f>
        <v/>
      </c>
      <c r="L46" s="167" t="str">
        <f>IF(E46="旅費",VLOOKUP(E46,支出入力表!F47:$S$2000,12,FALSE),"")</f>
        <v/>
      </c>
      <c r="M46" s="167" t="str">
        <f>IF(E46="旅費",VLOOKUP(E46,支出入力表!F47:$S$2000,13,FALSE),"")</f>
        <v/>
      </c>
      <c r="N46" s="168" t="str">
        <f>IF(E46="旅費",VLOOKUP(E46,支出入力表!F47:$S$2000,14,FALSE),"")</f>
        <v/>
      </c>
    </row>
    <row r="47" spans="2:14" x14ac:dyDescent="0.55000000000000004">
      <c r="B47" s="163" t="str">
        <f>IF(E47="旅費",支出入力表!A48,"")</f>
        <v/>
      </c>
      <c r="C47" s="164" t="str">
        <f>IF(E47="旅費",支出入力表!C48,"")</f>
        <v/>
      </c>
      <c r="D47" s="165" t="str">
        <f>IF(支出入力表!E48="旅費","旅費","")</f>
        <v/>
      </c>
      <c r="E47" s="165" t="str">
        <f>IF(支出入力表!F48="旅費","旅費","")</f>
        <v/>
      </c>
      <c r="F47" s="196" t="str">
        <f>IF(E47="旅費",VLOOKUP(E47,支出入力表!F48:$M$2000,3,FALSE),"")</f>
        <v/>
      </c>
      <c r="G47" s="196" t="str">
        <f>IF(E47="旅費",VLOOKUP(E47,支出入力表!F48:$M$2000,4,FALSE),"")</f>
        <v/>
      </c>
      <c r="H47" s="197" t="str">
        <f>IF(E47="旅費",VLOOKUP(E47,支出入力表!F48:$M$2000,5,FALSE),"")</f>
        <v/>
      </c>
      <c r="I47" s="196" t="str">
        <f>IF(E47="旅費",VLOOKUP(E47,支出入力表!F48:$S$2000,9,FALSE),"")</f>
        <v/>
      </c>
      <c r="J47" s="167" t="str">
        <f>IF(E47="旅費",VLOOKUP(E47,支出入力表!F48:$S$2000,10,FALSE),"")</f>
        <v/>
      </c>
      <c r="K47" s="167" t="str">
        <f>IF(E47="旅費",VLOOKUP(E47,支出入力表!F48:$S$2000,11,FALSE),"")</f>
        <v/>
      </c>
      <c r="L47" s="167" t="str">
        <f>IF(E47="旅費",VLOOKUP(E47,支出入力表!F48:$S$2000,12,FALSE),"")</f>
        <v/>
      </c>
      <c r="M47" s="167" t="str">
        <f>IF(E47="旅費",VLOOKUP(E47,支出入力表!F48:$S$2000,13,FALSE),"")</f>
        <v/>
      </c>
      <c r="N47" s="168" t="str">
        <f>IF(E47="旅費",VLOOKUP(E47,支出入力表!F48:$S$2000,14,FALSE),"")</f>
        <v/>
      </c>
    </row>
    <row r="48" spans="2:14" x14ac:dyDescent="0.55000000000000004">
      <c r="B48" s="163" t="str">
        <f>IF(E48="旅費",支出入力表!A49,"")</f>
        <v/>
      </c>
      <c r="C48" s="164" t="str">
        <f>IF(E48="旅費",支出入力表!C49,"")</f>
        <v/>
      </c>
      <c r="D48" s="165" t="str">
        <f>IF(支出入力表!E49="旅費","旅費","")</f>
        <v/>
      </c>
      <c r="E48" s="165" t="str">
        <f>IF(支出入力表!F49="旅費","旅費","")</f>
        <v/>
      </c>
      <c r="F48" s="196" t="str">
        <f>IF(E48="旅費",VLOOKUP(E48,支出入力表!F49:$M$2000,3,FALSE),"")</f>
        <v/>
      </c>
      <c r="G48" s="196" t="str">
        <f>IF(E48="旅費",VLOOKUP(E48,支出入力表!F49:$M$2000,4,FALSE),"")</f>
        <v/>
      </c>
      <c r="H48" s="197" t="str">
        <f>IF(E48="旅費",VLOOKUP(E48,支出入力表!F49:$M$2000,5,FALSE),"")</f>
        <v/>
      </c>
      <c r="I48" s="196" t="str">
        <f>IF(E48="旅費",VLOOKUP(E48,支出入力表!F49:$S$2000,9,FALSE),"")</f>
        <v/>
      </c>
      <c r="J48" s="167" t="str">
        <f>IF(E48="旅費",VLOOKUP(E48,支出入力表!F49:$S$2000,10,FALSE),"")</f>
        <v/>
      </c>
      <c r="K48" s="167" t="str">
        <f>IF(E48="旅費",VLOOKUP(E48,支出入力表!F49:$S$2000,11,FALSE),"")</f>
        <v/>
      </c>
      <c r="L48" s="167" t="str">
        <f>IF(E48="旅費",VLOOKUP(E48,支出入力表!F49:$S$2000,12,FALSE),"")</f>
        <v/>
      </c>
      <c r="M48" s="167" t="str">
        <f>IF(E48="旅費",VLOOKUP(E48,支出入力表!F49:$S$2000,13,FALSE),"")</f>
        <v/>
      </c>
      <c r="N48" s="168" t="str">
        <f>IF(E48="旅費",VLOOKUP(E48,支出入力表!F49:$S$2000,14,FALSE),"")</f>
        <v/>
      </c>
    </row>
    <row r="49" spans="2:14" x14ac:dyDescent="0.55000000000000004">
      <c r="B49" s="163" t="str">
        <f>IF(E49="旅費",支出入力表!A50,"")</f>
        <v/>
      </c>
      <c r="C49" s="164" t="str">
        <f>IF(E49="旅費",支出入力表!C50,"")</f>
        <v/>
      </c>
      <c r="D49" s="165" t="str">
        <f>IF(支出入力表!E50="旅費","旅費","")</f>
        <v/>
      </c>
      <c r="E49" s="165" t="str">
        <f>IF(支出入力表!F50="旅費","旅費","")</f>
        <v/>
      </c>
      <c r="F49" s="196" t="str">
        <f>IF(E49="旅費",VLOOKUP(E49,支出入力表!F50:$M$2000,3,FALSE),"")</f>
        <v/>
      </c>
      <c r="G49" s="196" t="str">
        <f>IF(E49="旅費",VLOOKUP(E49,支出入力表!F50:$M$2000,4,FALSE),"")</f>
        <v/>
      </c>
      <c r="H49" s="197" t="str">
        <f>IF(E49="旅費",VLOOKUP(E49,支出入力表!F50:$M$2000,5,FALSE),"")</f>
        <v/>
      </c>
      <c r="I49" s="196" t="str">
        <f>IF(E49="旅費",VLOOKUP(E49,支出入力表!F50:$S$2000,9,FALSE),"")</f>
        <v/>
      </c>
      <c r="J49" s="167" t="str">
        <f>IF(E49="旅費",VLOOKUP(E49,支出入力表!F50:$S$2000,10,FALSE),"")</f>
        <v/>
      </c>
      <c r="K49" s="167" t="str">
        <f>IF(E49="旅費",VLOOKUP(E49,支出入力表!F50:$S$2000,11,FALSE),"")</f>
        <v/>
      </c>
      <c r="L49" s="167" t="str">
        <f>IF(E49="旅費",VLOOKUP(E49,支出入力表!F50:$S$2000,12,FALSE),"")</f>
        <v/>
      </c>
      <c r="M49" s="167" t="str">
        <f>IF(E49="旅費",VLOOKUP(E49,支出入力表!F50:$S$2000,13,FALSE),"")</f>
        <v/>
      </c>
      <c r="N49" s="168" t="str">
        <f>IF(E49="旅費",VLOOKUP(E49,支出入力表!F50:$S$2000,14,FALSE),"")</f>
        <v/>
      </c>
    </row>
    <row r="50" spans="2:14" x14ac:dyDescent="0.55000000000000004">
      <c r="B50" s="163" t="str">
        <f>IF(E50="旅費",支出入力表!A51,"")</f>
        <v/>
      </c>
      <c r="C50" s="164" t="str">
        <f>IF(E50="旅費",支出入力表!C51,"")</f>
        <v/>
      </c>
      <c r="D50" s="165" t="str">
        <f>IF(支出入力表!E51="旅費","旅費","")</f>
        <v/>
      </c>
      <c r="E50" s="165" t="str">
        <f>IF(支出入力表!F51="旅費","旅費","")</f>
        <v/>
      </c>
      <c r="F50" s="196" t="str">
        <f>IF(E50="旅費",VLOOKUP(E50,支出入力表!F51:$M$2000,3,FALSE),"")</f>
        <v/>
      </c>
      <c r="G50" s="196" t="str">
        <f>IF(E50="旅費",VLOOKUP(E50,支出入力表!F51:$M$2000,4,FALSE),"")</f>
        <v/>
      </c>
      <c r="H50" s="197" t="str">
        <f>IF(E50="旅費",VLOOKUP(E50,支出入力表!F51:$M$2000,5,FALSE),"")</f>
        <v/>
      </c>
      <c r="I50" s="196" t="str">
        <f>IF(E50="旅費",VLOOKUP(E50,支出入力表!F51:$S$2000,9,FALSE),"")</f>
        <v/>
      </c>
      <c r="J50" s="167" t="str">
        <f>IF(E50="旅費",VLOOKUP(E50,支出入力表!F51:$S$2000,10,FALSE),"")</f>
        <v/>
      </c>
      <c r="K50" s="167" t="str">
        <f>IF(E50="旅費",VLOOKUP(E50,支出入力表!F51:$S$2000,11,FALSE),"")</f>
        <v/>
      </c>
      <c r="L50" s="167" t="str">
        <f>IF(E50="旅費",VLOOKUP(E50,支出入力表!F51:$S$2000,12,FALSE),"")</f>
        <v/>
      </c>
      <c r="M50" s="167" t="str">
        <f>IF(E50="旅費",VLOOKUP(E50,支出入力表!F51:$S$2000,13,FALSE),"")</f>
        <v/>
      </c>
      <c r="N50" s="168" t="str">
        <f>IF(E50="旅費",VLOOKUP(E50,支出入力表!F51:$S$2000,14,FALSE),"")</f>
        <v/>
      </c>
    </row>
    <row r="51" spans="2:14" x14ac:dyDescent="0.55000000000000004">
      <c r="B51" s="163" t="str">
        <f>IF(E51="旅費",支出入力表!A52,"")</f>
        <v/>
      </c>
      <c r="C51" s="164" t="str">
        <f>IF(E51="旅費",支出入力表!C52,"")</f>
        <v/>
      </c>
      <c r="D51" s="165" t="str">
        <f>IF(支出入力表!E52="旅費","旅費","")</f>
        <v/>
      </c>
      <c r="E51" s="165" t="str">
        <f>IF(支出入力表!F52="旅費","旅費","")</f>
        <v/>
      </c>
      <c r="F51" s="196" t="str">
        <f>IF(E51="旅費",VLOOKUP(E51,支出入力表!F52:$M$2000,3,FALSE),"")</f>
        <v/>
      </c>
      <c r="G51" s="196" t="str">
        <f>IF(E51="旅費",VLOOKUP(E51,支出入力表!F52:$M$2000,4,FALSE),"")</f>
        <v/>
      </c>
      <c r="H51" s="197" t="str">
        <f>IF(E51="旅費",VLOOKUP(E51,支出入力表!F52:$M$2000,5,FALSE),"")</f>
        <v/>
      </c>
      <c r="I51" s="196" t="str">
        <f>IF(E51="旅費",VLOOKUP(E51,支出入力表!F52:$S$2000,9,FALSE),"")</f>
        <v/>
      </c>
      <c r="J51" s="167" t="str">
        <f>IF(E51="旅費",VLOOKUP(E51,支出入力表!F52:$S$2000,10,FALSE),"")</f>
        <v/>
      </c>
      <c r="K51" s="167" t="str">
        <f>IF(E51="旅費",VLOOKUP(E51,支出入力表!F52:$S$2000,11,FALSE),"")</f>
        <v/>
      </c>
      <c r="L51" s="167" t="str">
        <f>IF(E51="旅費",VLOOKUP(E51,支出入力表!F52:$S$2000,12,FALSE),"")</f>
        <v/>
      </c>
      <c r="M51" s="167" t="str">
        <f>IF(E51="旅費",VLOOKUP(E51,支出入力表!F52:$S$2000,13,FALSE),"")</f>
        <v/>
      </c>
      <c r="N51" s="168" t="str">
        <f>IF(E51="旅費",VLOOKUP(E51,支出入力表!F52:$S$2000,14,FALSE),"")</f>
        <v/>
      </c>
    </row>
    <row r="52" spans="2:14" x14ac:dyDescent="0.55000000000000004">
      <c r="B52" s="163" t="str">
        <f>IF(E52="旅費",支出入力表!A53,"")</f>
        <v/>
      </c>
      <c r="C52" s="164" t="str">
        <f>IF(E52="旅費",支出入力表!C53,"")</f>
        <v/>
      </c>
      <c r="D52" s="165" t="str">
        <f>IF(支出入力表!E53="旅費","旅費","")</f>
        <v/>
      </c>
      <c r="E52" s="165" t="str">
        <f>IF(支出入力表!F53="旅費","旅費","")</f>
        <v/>
      </c>
      <c r="F52" s="196" t="str">
        <f>IF(E52="旅費",VLOOKUP(E52,支出入力表!F53:$M$2000,3,FALSE),"")</f>
        <v/>
      </c>
      <c r="G52" s="196" t="str">
        <f>IF(E52="旅費",VLOOKUP(E52,支出入力表!F53:$M$2000,4,FALSE),"")</f>
        <v/>
      </c>
      <c r="H52" s="197" t="str">
        <f>IF(E52="旅費",VLOOKUP(E52,支出入力表!F53:$M$2000,5,FALSE),"")</f>
        <v/>
      </c>
      <c r="I52" s="196" t="str">
        <f>IF(E52="旅費",VLOOKUP(E52,支出入力表!F53:$S$2000,9,FALSE),"")</f>
        <v/>
      </c>
      <c r="J52" s="167" t="str">
        <f>IF(E52="旅費",VLOOKUP(E52,支出入力表!F53:$S$2000,10,FALSE),"")</f>
        <v/>
      </c>
      <c r="K52" s="167" t="str">
        <f>IF(E52="旅費",VLOOKUP(E52,支出入力表!F53:$S$2000,11,FALSE),"")</f>
        <v/>
      </c>
      <c r="L52" s="167" t="str">
        <f>IF(E52="旅費",VLOOKUP(E52,支出入力表!F53:$S$2000,12,FALSE),"")</f>
        <v/>
      </c>
      <c r="M52" s="167" t="str">
        <f>IF(E52="旅費",VLOOKUP(E52,支出入力表!F53:$S$2000,13,FALSE),"")</f>
        <v/>
      </c>
      <c r="N52" s="168" t="str">
        <f>IF(E52="旅費",VLOOKUP(E52,支出入力表!F53:$S$2000,14,FALSE),"")</f>
        <v/>
      </c>
    </row>
    <row r="53" spans="2:14" x14ac:dyDescent="0.55000000000000004">
      <c r="B53" s="163" t="str">
        <f>IF(E53="旅費",支出入力表!A54,"")</f>
        <v/>
      </c>
      <c r="C53" s="164" t="str">
        <f>IF(E53="旅費",支出入力表!C54,"")</f>
        <v/>
      </c>
      <c r="D53" s="165" t="str">
        <f>IF(支出入力表!E54="旅費","旅費","")</f>
        <v/>
      </c>
      <c r="E53" s="165" t="str">
        <f>IF(支出入力表!F54="旅費","旅費","")</f>
        <v/>
      </c>
      <c r="F53" s="196" t="str">
        <f>IF(E53="旅費",VLOOKUP(E53,支出入力表!F54:$M$2000,3,FALSE),"")</f>
        <v/>
      </c>
      <c r="G53" s="196" t="str">
        <f>IF(E53="旅費",VLOOKUP(E53,支出入力表!F54:$M$2000,4,FALSE),"")</f>
        <v/>
      </c>
      <c r="H53" s="197" t="str">
        <f>IF(E53="旅費",VLOOKUP(E53,支出入力表!F54:$M$2000,5,FALSE),"")</f>
        <v/>
      </c>
      <c r="I53" s="196" t="str">
        <f>IF(E53="旅費",VLOOKUP(E53,支出入力表!F54:$S$2000,9,FALSE),"")</f>
        <v/>
      </c>
      <c r="J53" s="167" t="str">
        <f>IF(E53="旅費",VLOOKUP(E53,支出入力表!F54:$S$2000,10,FALSE),"")</f>
        <v/>
      </c>
      <c r="K53" s="167" t="str">
        <f>IF(E53="旅費",VLOOKUP(E53,支出入力表!F54:$S$2000,11,FALSE),"")</f>
        <v/>
      </c>
      <c r="L53" s="167" t="str">
        <f>IF(E53="旅費",VLOOKUP(E53,支出入力表!F54:$S$2000,12,FALSE),"")</f>
        <v/>
      </c>
      <c r="M53" s="167" t="str">
        <f>IF(E53="旅費",VLOOKUP(E53,支出入力表!F54:$S$2000,13,FALSE),"")</f>
        <v/>
      </c>
      <c r="N53" s="168" t="str">
        <f>IF(E53="旅費",VLOOKUP(E53,支出入力表!F54:$S$2000,14,FALSE),"")</f>
        <v/>
      </c>
    </row>
    <row r="54" spans="2:14" x14ac:dyDescent="0.55000000000000004">
      <c r="B54" s="163" t="str">
        <f>IF(E54="旅費",支出入力表!A55,"")</f>
        <v/>
      </c>
      <c r="C54" s="164" t="str">
        <f>IF(E54="旅費",支出入力表!C55,"")</f>
        <v/>
      </c>
      <c r="D54" s="165" t="str">
        <f>IF(支出入力表!E55="旅費","旅費","")</f>
        <v/>
      </c>
      <c r="E54" s="165" t="str">
        <f>IF(支出入力表!F55="旅費","旅費","")</f>
        <v/>
      </c>
      <c r="F54" s="196" t="str">
        <f>IF(E54="旅費",VLOOKUP(E54,支出入力表!F55:$M$2000,3,FALSE),"")</f>
        <v/>
      </c>
      <c r="G54" s="196" t="str">
        <f>IF(E54="旅費",VLOOKUP(E54,支出入力表!F55:$M$2000,4,FALSE),"")</f>
        <v/>
      </c>
      <c r="H54" s="197" t="str">
        <f>IF(E54="旅費",VLOOKUP(E54,支出入力表!F55:$M$2000,5,FALSE),"")</f>
        <v/>
      </c>
      <c r="I54" s="196" t="str">
        <f>IF(E54="旅費",VLOOKUP(E54,支出入力表!F55:$S$2000,9,FALSE),"")</f>
        <v/>
      </c>
      <c r="J54" s="167" t="str">
        <f>IF(E54="旅費",VLOOKUP(E54,支出入力表!F55:$S$2000,10,FALSE),"")</f>
        <v/>
      </c>
      <c r="K54" s="167" t="str">
        <f>IF(E54="旅費",VLOOKUP(E54,支出入力表!F55:$S$2000,11,FALSE),"")</f>
        <v/>
      </c>
      <c r="L54" s="167" t="str">
        <f>IF(E54="旅費",VLOOKUP(E54,支出入力表!F55:$S$2000,12,FALSE),"")</f>
        <v/>
      </c>
      <c r="M54" s="167" t="str">
        <f>IF(E54="旅費",VLOOKUP(E54,支出入力表!F55:$S$2000,13,FALSE),"")</f>
        <v/>
      </c>
      <c r="N54" s="168" t="str">
        <f>IF(E54="旅費",VLOOKUP(E54,支出入力表!F55:$S$2000,14,FALSE),"")</f>
        <v/>
      </c>
    </row>
    <row r="55" spans="2:14" x14ac:dyDescent="0.55000000000000004">
      <c r="B55" s="163" t="str">
        <f>IF(E55="旅費",支出入力表!A56,"")</f>
        <v/>
      </c>
      <c r="C55" s="164" t="str">
        <f>IF(E55="旅費",支出入力表!C56,"")</f>
        <v/>
      </c>
      <c r="D55" s="165" t="str">
        <f>IF(支出入力表!E56="旅費","旅費","")</f>
        <v/>
      </c>
      <c r="E55" s="165" t="str">
        <f>IF(支出入力表!F56="旅費","旅費","")</f>
        <v/>
      </c>
      <c r="F55" s="196" t="str">
        <f>IF(E55="旅費",VLOOKUP(E55,支出入力表!F56:$M$2000,3,FALSE),"")</f>
        <v/>
      </c>
      <c r="G55" s="196" t="str">
        <f>IF(E55="旅費",VLOOKUP(E55,支出入力表!F56:$M$2000,4,FALSE),"")</f>
        <v/>
      </c>
      <c r="H55" s="197" t="str">
        <f>IF(E55="旅費",VLOOKUP(E55,支出入力表!F56:$M$2000,5,FALSE),"")</f>
        <v/>
      </c>
      <c r="I55" s="196" t="str">
        <f>IF(E55="旅費",VLOOKUP(E55,支出入力表!F56:$S$2000,9,FALSE),"")</f>
        <v/>
      </c>
      <c r="J55" s="167" t="str">
        <f>IF(E55="旅費",VLOOKUP(E55,支出入力表!F56:$S$2000,10,FALSE),"")</f>
        <v/>
      </c>
      <c r="K55" s="167" t="str">
        <f>IF(E55="旅費",VLOOKUP(E55,支出入力表!F56:$S$2000,11,FALSE),"")</f>
        <v/>
      </c>
      <c r="L55" s="167" t="str">
        <f>IF(E55="旅費",VLOOKUP(E55,支出入力表!F56:$S$2000,12,FALSE),"")</f>
        <v/>
      </c>
      <c r="M55" s="167" t="str">
        <f>IF(E55="旅費",VLOOKUP(E55,支出入力表!F56:$S$2000,13,FALSE),"")</f>
        <v/>
      </c>
      <c r="N55" s="168" t="str">
        <f>IF(E55="旅費",VLOOKUP(E55,支出入力表!F56:$S$2000,14,FALSE),"")</f>
        <v/>
      </c>
    </row>
    <row r="56" spans="2:14" x14ac:dyDescent="0.55000000000000004">
      <c r="B56" s="163" t="str">
        <f>IF(E56="旅費",支出入力表!A57,"")</f>
        <v/>
      </c>
      <c r="C56" s="164" t="str">
        <f>IF(E56="旅費",支出入力表!C57,"")</f>
        <v/>
      </c>
      <c r="D56" s="165" t="str">
        <f>IF(支出入力表!E57="旅費","旅費","")</f>
        <v/>
      </c>
      <c r="E56" s="165" t="str">
        <f>IF(支出入力表!F57="旅費","旅費","")</f>
        <v/>
      </c>
      <c r="F56" s="196" t="str">
        <f>IF(E56="旅費",VLOOKUP(E56,支出入力表!F57:$M$2000,3,FALSE),"")</f>
        <v/>
      </c>
      <c r="G56" s="196" t="str">
        <f>IF(E56="旅費",VLOOKUP(E56,支出入力表!F57:$M$2000,4,FALSE),"")</f>
        <v/>
      </c>
      <c r="H56" s="197" t="str">
        <f>IF(E56="旅費",VLOOKUP(E56,支出入力表!F57:$M$2000,5,FALSE),"")</f>
        <v/>
      </c>
      <c r="I56" s="196" t="str">
        <f>IF(E56="旅費",VLOOKUP(E56,支出入力表!F57:$S$2000,9,FALSE),"")</f>
        <v/>
      </c>
      <c r="J56" s="167" t="str">
        <f>IF(E56="旅費",VLOOKUP(E56,支出入力表!F57:$S$2000,10,FALSE),"")</f>
        <v/>
      </c>
      <c r="K56" s="167" t="str">
        <f>IF(E56="旅費",VLOOKUP(E56,支出入力表!F57:$S$2000,11,FALSE),"")</f>
        <v/>
      </c>
      <c r="L56" s="167" t="str">
        <f>IF(E56="旅費",VLOOKUP(E56,支出入力表!F57:$S$2000,12,FALSE),"")</f>
        <v/>
      </c>
      <c r="M56" s="167" t="str">
        <f>IF(E56="旅費",VLOOKUP(E56,支出入力表!F57:$S$2000,13,FALSE),"")</f>
        <v/>
      </c>
      <c r="N56" s="168" t="str">
        <f>IF(E56="旅費",VLOOKUP(E56,支出入力表!F57:$S$2000,14,FALSE),"")</f>
        <v/>
      </c>
    </row>
    <row r="57" spans="2:14" x14ac:dyDescent="0.55000000000000004">
      <c r="B57" s="163" t="str">
        <f>IF(E57="旅費",支出入力表!A58,"")</f>
        <v/>
      </c>
      <c r="C57" s="164" t="str">
        <f>IF(E57="旅費",支出入力表!C58,"")</f>
        <v/>
      </c>
      <c r="D57" s="165" t="str">
        <f>IF(支出入力表!E58="旅費","旅費","")</f>
        <v/>
      </c>
      <c r="E57" s="165" t="str">
        <f>IF(支出入力表!F58="旅費","旅費","")</f>
        <v/>
      </c>
      <c r="F57" s="196" t="str">
        <f>IF(E57="旅費",VLOOKUP(E57,支出入力表!F58:$M$2000,3,FALSE),"")</f>
        <v/>
      </c>
      <c r="G57" s="196" t="str">
        <f>IF(E57="旅費",VLOOKUP(E57,支出入力表!F58:$M$2000,4,FALSE),"")</f>
        <v/>
      </c>
      <c r="H57" s="197" t="str">
        <f>IF(E57="旅費",VLOOKUP(E57,支出入力表!F58:$M$2000,5,FALSE),"")</f>
        <v/>
      </c>
      <c r="I57" s="196" t="str">
        <f>IF(E57="旅費",VLOOKUP(E57,支出入力表!F58:$S$2000,9,FALSE),"")</f>
        <v/>
      </c>
      <c r="J57" s="167" t="str">
        <f>IF(E57="旅費",VLOOKUP(E57,支出入力表!F58:$S$2000,10,FALSE),"")</f>
        <v/>
      </c>
      <c r="K57" s="167" t="str">
        <f>IF(E57="旅費",VLOOKUP(E57,支出入力表!F58:$S$2000,11,FALSE),"")</f>
        <v/>
      </c>
      <c r="L57" s="167" t="str">
        <f>IF(E57="旅費",VLOOKUP(E57,支出入力表!F58:$S$2000,12,FALSE),"")</f>
        <v/>
      </c>
      <c r="M57" s="167" t="str">
        <f>IF(E57="旅費",VLOOKUP(E57,支出入力表!F58:$S$2000,13,FALSE),"")</f>
        <v/>
      </c>
      <c r="N57" s="168" t="str">
        <f>IF(E57="旅費",VLOOKUP(E57,支出入力表!F58:$S$2000,14,FALSE),"")</f>
        <v/>
      </c>
    </row>
    <row r="58" spans="2:14" x14ac:dyDescent="0.55000000000000004">
      <c r="B58" s="163" t="str">
        <f>IF(E58="旅費",支出入力表!A59,"")</f>
        <v/>
      </c>
      <c r="C58" s="164" t="str">
        <f>IF(E58="旅費",支出入力表!C59,"")</f>
        <v/>
      </c>
      <c r="D58" s="165" t="str">
        <f>IF(支出入力表!E59="旅費","旅費","")</f>
        <v/>
      </c>
      <c r="E58" s="165" t="str">
        <f>IF(支出入力表!F59="旅費","旅費","")</f>
        <v/>
      </c>
      <c r="F58" s="196" t="str">
        <f>IF(E58="旅費",VLOOKUP(E58,支出入力表!F59:$M$2000,3,FALSE),"")</f>
        <v/>
      </c>
      <c r="G58" s="196" t="str">
        <f>IF(E58="旅費",VLOOKUP(E58,支出入力表!F59:$M$2000,4,FALSE),"")</f>
        <v/>
      </c>
      <c r="H58" s="197" t="str">
        <f>IF(E58="旅費",VLOOKUP(E58,支出入力表!F59:$M$2000,5,FALSE),"")</f>
        <v/>
      </c>
      <c r="I58" s="196" t="str">
        <f>IF(E58="旅費",VLOOKUP(E58,支出入力表!F59:$S$2000,9,FALSE),"")</f>
        <v/>
      </c>
      <c r="J58" s="167" t="str">
        <f>IF(E58="旅費",VLOOKUP(E58,支出入力表!F59:$S$2000,10,FALSE),"")</f>
        <v/>
      </c>
      <c r="K58" s="167" t="str">
        <f>IF(E58="旅費",VLOOKUP(E58,支出入力表!F59:$S$2000,11,FALSE),"")</f>
        <v/>
      </c>
      <c r="L58" s="167" t="str">
        <f>IF(E58="旅費",VLOOKUP(E58,支出入力表!F59:$S$2000,12,FALSE),"")</f>
        <v/>
      </c>
      <c r="M58" s="167" t="str">
        <f>IF(E58="旅費",VLOOKUP(E58,支出入力表!F59:$S$2000,13,FALSE),"")</f>
        <v/>
      </c>
      <c r="N58" s="168" t="str">
        <f>IF(E58="旅費",VLOOKUP(E58,支出入力表!F59:$S$2000,14,FALSE),"")</f>
        <v/>
      </c>
    </row>
    <row r="59" spans="2:14" x14ac:dyDescent="0.55000000000000004">
      <c r="B59" s="163" t="str">
        <f>IF(E59="旅費",支出入力表!A60,"")</f>
        <v/>
      </c>
      <c r="C59" s="164" t="str">
        <f>IF(E59="旅費",支出入力表!C60,"")</f>
        <v/>
      </c>
      <c r="D59" s="165" t="str">
        <f>IF(支出入力表!E60="旅費","旅費","")</f>
        <v/>
      </c>
      <c r="E59" s="165" t="str">
        <f>IF(支出入力表!F60="旅費","旅費","")</f>
        <v/>
      </c>
      <c r="F59" s="196" t="str">
        <f>IF(E59="旅費",VLOOKUP(E59,支出入力表!F60:$M$2000,3,FALSE),"")</f>
        <v/>
      </c>
      <c r="G59" s="196" t="str">
        <f>IF(E59="旅費",VLOOKUP(E59,支出入力表!F60:$M$2000,4,FALSE),"")</f>
        <v/>
      </c>
      <c r="H59" s="197" t="str">
        <f>IF(E59="旅費",VLOOKUP(E59,支出入力表!F60:$M$2000,5,FALSE),"")</f>
        <v/>
      </c>
      <c r="I59" s="196" t="str">
        <f>IF(E59="旅費",VLOOKUP(E59,支出入力表!F60:$S$2000,9,FALSE),"")</f>
        <v/>
      </c>
      <c r="J59" s="167" t="str">
        <f>IF(E59="旅費",VLOOKUP(E59,支出入力表!F60:$S$2000,10,FALSE),"")</f>
        <v/>
      </c>
      <c r="K59" s="167" t="str">
        <f>IF(E59="旅費",VLOOKUP(E59,支出入力表!F60:$S$2000,11,FALSE),"")</f>
        <v/>
      </c>
      <c r="L59" s="167" t="str">
        <f>IF(E59="旅費",VLOOKUP(E59,支出入力表!F60:$S$2000,12,FALSE),"")</f>
        <v/>
      </c>
      <c r="M59" s="167" t="str">
        <f>IF(E59="旅費",VLOOKUP(E59,支出入力表!F60:$S$2000,13,FALSE),"")</f>
        <v/>
      </c>
      <c r="N59" s="168" t="str">
        <f>IF(E59="旅費",VLOOKUP(E59,支出入力表!F60:$S$2000,14,FALSE),"")</f>
        <v/>
      </c>
    </row>
    <row r="60" spans="2:14" x14ac:dyDescent="0.55000000000000004">
      <c r="B60" s="163" t="str">
        <f>IF(E60="旅費",支出入力表!A61,"")</f>
        <v/>
      </c>
      <c r="C60" s="164" t="str">
        <f>IF(E60="旅費",支出入力表!C61,"")</f>
        <v/>
      </c>
      <c r="D60" s="165" t="str">
        <f>IF(支出入力表!E61="旅費","旅費","")</f>
        <v/>
      </c>
      <c r="E60" s="165" t="str">
        <f>IF(支出入力表!F61="旅費","旅費","")</f>
        <v/>
      </c>
      <c r="F60" s="196" t="str">
        <f>IF(E60="旅費",VLOOKUP(E60,支出入力表!F61:$M$2000,3,FALSE),"")</f>
        <v/>
      </c>
      <c r="G60" s="196" t="str">
        <f>IF(E60="旅費",VLOOKUP(E60,支出入力表!F61:$M$2000,4,FALSE),"")</f>
        <v/>
      </c>
      <c r="H60" s="197" t="str">
        <f>IF(E60="旅費",VLOOKUP(E60,支出入力表!F61:$M$2000,5,FALSE),"")</f>
        <v/>
      </c>
      <c r="I60" s="196" t="str">
        <f>IF(E60="旅費",VLOOKUP(E60,支出入力表!F61:$S$2000,9,FALSE),"")</f>
        <v/>
      </c>
      <c r="J60" s="167" t="str">
        <f>IF(E60="旅費",VLOOKUP(E60,支出入力表!F61:$S$2000,10,FALSE),"")</f>
        <v/>
      </c>
      <c r="K60" s="167" t="str">
        <f>IF(E60="旅費",VLOOKUP(E60,支出入力表!F61:$S$2000,11,FALSE),"")</f>
        <v/>
      </c>
      <c r="L60" s="167" t="str">
        <f>IF(E60="旅費",VLOOKUP(E60,支出入力表!F61:$S$2000,12,FALSE),"")</f>
        <v/>
      </c>
      <c r="M60" s="167" t="str">
        <f>IF(E60="旅費",VLOOKUP(E60,支出入力表!F61:$S$2000,13,FALSE),"")</f>
        <v/>
      </c>
      <c r="N60" s="168" t="str">
        <f>IF(E60="旅費",VLOOKUP(E60,支出入力表!F61:$S$2000,14,FALSE),"")</f>
        <v/>
      </c>
    </row>
    <row r="61" spans="2:14" x14ac:dyDescent="0.55000000000000004">
      <c r="B61" s="163" t="str">
        <f>IF(E61="旅費",支出入力表!A62,"")</f>
        <v/>
      </c>
      <c r="C61" s="164" t="str">
        <f>IF(E61="旅費",支出入力表!C62,"")</f>
        <v/>
      </c>
      <c r="D61" s="165" t="str">
        <f>IF(支出入力表!E62="旅費","旅費","")</f>
        <v/>
      </c>
      <c r="E61" s="165" t="str">
        <f>IF(支出入力表!F62="旅費","旅費","")</f>
        <v/>
      </c>
      <c r="F61" s="196" t="str">
        <f>IF(E61="旅費",VLOOKUP(E61,支出入力表!F62:$M$2000,3,FALSE),"")</f>
        <v/>
      </c>
      <c r="G61" s="196" t="str">
        <f>IF(E61="旅費",VLOOKUP(E61,支出入力表!F62:$M$2000,4,FALSE),"")</f>
        <v/>
      </c>
      <c r="H61" s="197" t="str">
        <f>IF(E61="旅費",VLOOKUP(E61,支出入力表!F62:$M$2000,5,FALSE),"")</f>
        <v/>
      </c>
      <c r="I61" s="196" t="str">
        <f>IF(E61="旅費",VLOOKUP(E61,支出入力表!F62:$S$2000,9,FALSE),"")</f>
        <v/>
      </c>
      <c r="J61" s="167" t="str">
        <f>IF(E61="旅費",VLOOKUP(E61,支出入力表!F62:$S$2000,10,FALSE),"")</f>
        <v/>
      </c>
      <c r="K61" s="167" t="str">
        <f>IF(E61="旅費",VLOOKUP(E61,支出入力表!F62:$S$2000,11,FALSE),"")</f>
        <v/>
      </c>
      <c r="L61" s="167" t="str">
        <f>IF(E61="旅費",VLOOKUP(E61,支出入力表!F62:$S$2000,12,FALSE),"")</f>
        <v/>
      </c>
      <c r="M61" s="167" t="str">
        <f>IF(E61="旅費",VLOOKUP(E61,支出入力表!F62:$S$2000,13,FALSE),"")</f>
        <v/>
      </c>
      <c r="N61" s="168" t="str">
        <f>IF(E61="旅費",VLOOKUP(E61,支出入力表!F62:$S$2000,14,FALSE),"")</f>
        <v/>
      </c>
    </row>
    <row r="62" spans="2:14" x14ac:dyDescent="0.55000000000000004">
      <c r="B62" s="163" t="str">
        <f>IF(E62="旅費",支出入力表!A63,"")</f>
        <v/>
      </c>
      <c r="C62" s="164" t="str">
        <f>IF(E62="旅費",支出入力表!C63,"")</f>
        <v/>
      </c>
      <c r="D62" s="165" t="str">
        <f>IF(支出入力表!E63="旅費","旅費","")</f>
        <v/>
      </c>
      <c r="E62" s="165" t="str">
        <f>IF(支出入力表!F63="旅費","旅費","")</f>
        <v/>
      </c>
      <c r="F62" s="196" t="str">
        <f>IF(E62="旅費",VLOOKUP(E62,支出入力表!F63:$M$2000,3,FALSE),"")</f>
        <v/>
      </c>
      <c r="G62" s="196" t="str">
        <f>IF(E62="旅費",VLOOKUP(E62,支出入力表!F63:$M$2000,4,FALSE),"")</f>
        <v/>
      </c>
      <c r="H62" s="197" t="str">
        <f>IF(E62="旅費",VLOOKUP(E62,支出入力表!F63:$M$2000,5,FALSE),"")</f>
        <v/>
      </c>
      <c r="I62" s="196" t="str">
        <f>IF(E62="旅費",VLOOKUP(E62,支出入力表!F63:$S$2000,9,FALSE),"")</f>
        <v/>
      </c>
      <c r="J62" s="167" t="str">
        <f>IF(E62="旅費",VLOOKUP(E62,支出入力表!F63:$S$2000,10,FALSE),"")</f>
        <v/>
      </c>
      <c r="K62" s="167" t="str">
        <f>IF(E62="旅費",VLOOKUP(E62,支出入力表!F63:$S$2000,11,FALSE),"")</f>
        <v/>
      </c>
      <c r="L62" s="167" t="str">
        <f>IF(E62="旅費",VLOOKUP(E62,支出入力表!F63:$S$2000,12,FALSE),"")</f>
        <v/>
      </c>
      <c r="M62" s="167" t="str">
        <f>IF(E62="旅費",VLOOKUP(E62,支出入力表!F63:$S$2000,13,FALSE),"")</f>
        <v/>
      </c>
      <c r="N62" s="168" t="str">
        <f>IF(E62="旅費",VLOOKUP(E62,支出入力表!F63:$S$2000,14,FALSE),"")</f>
        <v/>
      </c>
    </row>
    <row r="63" spans="2:14" x14ac:dyDescent="0.55000000000000004">
      <c r="B63" s="163" t="str">
        <f>IF(E63="旅費",支出入力表!A64,"")</f>
        <v/>
      </c>
      <c r="C63" s="164" t="str">
        <f>IF(E63="旅費",支出入力表!C64,"")</f>
        <v/>
      </c>
      <c r="D63" s="165" t="str">
        <f>IF(支出入力表!E64="旅費","旅費","")</f>
        <v/>
      </c>
      <c r="E63" s="165" t="str">
        <f>IF(支出入力表!F64="旅費","旅費","")</f>
        <v/>
      </c>
      <c r="F63" s="196" t="str">
        <f>IF(E63="旅費",VLOOKUP(E63,支出入力表!F64:$M$2000,3,FALSE),"")</f>
        <v/>
      </c>
      <c r="G63" s="196" t="str">
        <f>IF(E63="旅費",VLOOKUP(E63,支出入力表!F64:$M$2000,4,FALSE),"")</f>
        <v/>
      </c>
      <c r="H63" s="197" t="str">
        <f>IF(E63="旅費",VLOOKUP(E63,支出入力表!F64:$M$2000,5,FALSE),"")</f>
        <v/>
      </c>
      <c r="I63" s="196" t="str">
        <f>IF(E63="旅費",VLOOKUP(E63,支出入力表!F64:$S$2000,9,FALSE),"")</f>
        <v/>
      </c>
      <c r="J63" s="167" t="str">
        <f>IF(E63="旅費",VLOOKUP(E63,支出入力表!F64:$S$2000,10,FALSE),"")</f>
        <v/>
      </c>
      <c r="K63" s="167" t="str">
        <f>IF(E63="旅費",VLOOKUP(E63,支出入力表!F64:$S$2000,11,FALSE),"")</f>
        <v/>
      </c>
      <c r="L63" s="167" t="str">
        <f>IF(E63="旅費",VLOOKUP(E63,支出入力表!F64:$S$2000,12,FALSE),"")</f>
        <v/>
      </c>
      <c r="M63" s="167" t="str">
        <f>IF(E63="旅費",VLOOKUP(E63,支出入力表!F64:$S$2000,13,FALSE),"")</f>
        <v/>
      </c>
      <c r="N63" s="168" t="str">
        <f>IF(E63="旅費",VLOOKUP(E63,支出入力表!F64:$S$2000,14,FALSE),"")</f>
        <v/>
      </c>
    </row>
    <row r="64" spans="2:14" x14ac:dyDescent="0.55000000000000004">
      <c r="B64" s="163" t="str">
        <f>IF(E64="旅費",支出入力表!A65,"")</f>
        <v/>
      </c>
      <c r="C64" s="164" t="str">
        <f>IF(E64="旅費",支出入力表!C65,"")</f>
        <v/>
      </c>
      <c r="D64" s="165" t="str">
        <f>IF(支出入力表!E65="旅費","旅費","")</f>
        <v/>
      </c>
      <c r="E64" s="165" t="str">
        <f>IF(支出入力表!F65="旅費","旅費","")</f>
        <v/>
      </c>
      <c r="F64" s="196" t="str">
        <f>IF(E64="旅費",VLOOKUP(E64,支出入力表!F65:$M$2000,3,FALSE),"")</f>
        <v/>
      </c>
      <c r="G64" s="196" t="str">
        <f>IF(E64="旅費",VLOOKUP(E64,支出入力表!F65:$M$2000,4,FALSE),"")</f>
        <v/>
      </c>
      <c r="H64" s="197" t="str">
        <f>IF(E64="旅費",VLOOKUP(E64,支出入力表!F65:$M$2000,5,FALSE),"")</f>
        <v/>
      </c>
      <c r="I64" s="196" t="str">
        <f>IF(E64="旅費",VLOOKUP(E64,支出入力表!F65:$S$2000,9,FALSE),"")</f>
        <v/>
      </c>
      <c r="J64" s="167" t="str">
        <f>IF(E64="旅費",VLOOKUP(E64,支出入力表!F65:$S$2000,10,FALSE),"")</f>
        <v/>
      </c>
      <c r="K64" s="167" t="str">
        <f>IF(E64="旅費",VLOOKUP(E64,支出入力表!F65:$S$2000,11,FALSE),"")</f>
        <v/>
      </c>
      <c r="L64" s="167" t="str">
        <f>IF(E64="旅費",VLOOKUP(E64,支出入力表!F65:$S$2000,12,FALSE),"")</f>
        <v/>
      </c>
      <c r="M64" s="167" t="str">
        <f>IF(E64="旅費",VLOOKUP(E64,支出入力表!F65:$S$2000,13,FALSE),"")</f>
        <v/>
      </c>
      <c r="N64" s="168" t="str">
        <f>IF(E64="旅費",VLOOKUP(E64,支出入力表!F65:$S$2000,14,FALSE),"")</f>
        <v/>
      </c>
    </row>
    <row r="65" spans="2:14" x14ac:dyDescent="0.55000000000000004">
      <c r="B65" s="163" t="str">
        <f>IF(E65="旅費",支出入力表!A66,"")</f>
        <v/>
      </c>
      <c r="C65" s="164" t="str">
        <f>IF(E65="旅費",支出入力表!C66,"")</f>
        <v/>
      </c>
      <c r="D65" s="165" t="str">
        <f>IF(支出入力表!E66="旅費","旅費","")</f>
        <v/>
      </c>
      <c r="E65" s="165" t="str">
        <f>IF(支出入力表!F66="旅費","旅費","")</f>
        <v/>
      </c>
      <c r="F65" s="196" t="str">
        <f>IF(E65="旅費",VLOOKUP(E65,支出入力表!F66:$M$2000,3,FALSE),"")</f>
        <v/>
      </c>
      <c r="G65" s="196" t="str">
        <f>IF(E65="旅費",VLOOKUP(E65,支出入力表!F66:$M$2000,4,FALSE),"")</f>
        <v/>
      </c>
      <c r="H65" s="197" t="str">
        <f>IF(E65="旅費",VLOOKUP(E65,支出入力表!F66:$M$2000,5,FALSE),"")</f>
        <v/>
      </c>
      <c r="I65" s="196" t="str">
        <f>IF(E65="旅費",VLOOKUP(E65,支出入力表!F66:$S$2000,9,FALSE),"")</f>
        <v/>
      </c>
      <c r="J65" s="167" t="str">
        <f>IF(E65="旅費",VLOOKUP(E65,支出入力表!F66:$S$2000,10,FALSE),"")</f>
        <v/>
      </c>
      <c r="K65" s="167" t="str">
        <f>IF(E65="旅費",VLOOKUP(E65,支出入力表!F66:$S$2000,11,FALSE),"")</f>
        <v/>
      </c>
      <c r="L65" s="167" t="str">
        <f>IF(E65="旅費",VLOOKUP(E65,支出入力表!F66:$S$2000,12,FALSE),"")</f>
        <v/>
      </c>
      <c r="M65" s="167" t="str">
        <f>IF(E65="旅費",VLOOKUP(E65,支出入力表!F66:$S$2000,13,FALSE),"")</f>
        <v/>
      </c>
      <c r="N65" s="168" t="str">
        <f>IF(E65="旅費",VLOOKUP(E65,支出入力表!F66:$S$2000,14,FALSE),"")</f>
        <v/>
      </c>
    </row>
    <row r="66" spans="2:14" x14ac:dyDescent="0.55000000000000004">
      <c r="B66" s="163" t="str">
        <f>IF(E66="旅費",支出入力表!A67,"")</f>
        <v/>
      </c>
      <c r="C66" s="164" t="str">
        <f>IF(E66="旅費",支出入力表!C67,"")</f>
        <v/>
      </c>
      <c r="D66" s="165" t="str">
        <f>IF(支出入力表!E67="旅費","旅費","")</f>
        <v/>
      </c>
      <c r="E66" s="165" t="str">
        <f>IF(支出入力表!F67="旅費","旅費","")</f>
        <v/>
      </c>
      <c r="F66" s="196" t="str">
        <f>IF(E66="旅費",VLOOKUP(E66,支出入力表!F67:$M$2000,3,FALSE),"")</f>
        <v/>
      </c>
      <c r="G66" s="196" t="str">
        <f>IF(E66="旅費",VLOOKUP(E66,支出入力表!F67:$M$2000,4,FALSE),"")</f>
        <v/>
      </c>
      <c r="H66" s="197" t="str">
        <f>IF(E66="旅費",VLOOKUP(E66,支出入力表!F67:$M$2000,5,FALSE),"")</f>
        <v/>
      </c>
      <c r="I66" s="196" t="str">
        <f>IF(E66="旅費",VLOOKUP(E66,支出入力表!F67:$S$2000,9,FALSE),"")</f>
        <v/>
      </c>
      <c r="J66" s="167" t="str">
        <f>IF(E66="旅費",VLOOKUP(E66,支出入力表!F67:$S$2000,10,FALSE),"")</f>
        <v/>
      </c>
      <c r="K66" s="167" t="str">
        <f>IF(E66="旅費",VLOOKUP(E66,支出入力表!F67:$S$2000,11,FALSE),"")</f>
        <v/>
      </c>
      <c r="L66" s="167" t="str">
        <f>IF(E66="旅費",VLOOKUP(E66,支出入力表!F67:$S$2000,12,FALSE),"")</f>
        <v/>
      </c>
      <c r="M66" s="167" t="str">
        <f>IF(E66="旅費",VLOOKUP(E66,支出入力表!F67:$S$2000,13,FALSE),"")</f>
        <v/>
      </c>
      <c r="N66" s="168" t="str">
        <f>IF(E66="旅費",VLOOKUP(E66,支出入力表!F67:$S$2000,14,FALSE),"")</f>
        <v/>
      </c>
    </row>
    <row r="67" spans="2:14" x14ac:dyDescent="0.55000000000000004">
      <c r="B67" s="163" t="str">
        <f>IF(E67="旅費",支出入力表!A68,"")</f>
        <v/>
      </c>
      <c r="C67" s="164" t="str">
        <f>IF(E67="旅費",支出入力表!C68,"")</f>
        <v/>
      </c>
      <c r="D67" s="165" t="str">
        <f>IF(支出入力表!E68="旅費","旅費","")</f>
        <v/>
      </c>
      <c r="E67" s="165" t="str">
        <f>IF(支出入力表!F68="旅費","旅費","")</f>
        <v/>
      </c>
      <c r="F67" s="196" t="str">
        <f>IF(E67="旅費",VLOOKUP(E67,支出入力表!F68:$M$2000,3,FALSE),"")</f>
        <v/>
      </c>
      <c r="G67" s="196" t="str">
        <f>IF(E67="旅費",VLOOKUP(E67,支出入力表!F68:$M$2000,4,FALSE),"")</f>
        <v/>
      </c>
      <c r="H67" s="197" t="str">
        <f>IF(E67="旅費",VLOOKUP(E67,支出入力表!F68:$M$2000,5,FALSE),"")</f>
        <v/>
      </c>
      <c r="I67" s="196" t="str">
        <f>IF(E67="旅費",VLOOKUP(E67,支出入力表!F68:$S$2000,9,FALSE),"")</f>
        <v/>
      </c>
      <c r="J67" s="167" t="str">
        <f>IF(E67="旅費",VLOOKUP(E67,支出入力表!F68:$S$2000,10,FALSE),"")</f>
        <v/>
      </c>
      <c r="K67" s="167" t="str">
        <f>IF(E67="旅費",VLOOKUP(E67,支出入力表!F68:$S$2000,11,FALSE),"")</f>
        <v/>
      </c>
      <c r="L67" s="167" t="str">
        <f>IF(E67="旅費",VLOOKUP(E67,支出入力表!F68:$S$2000,12,FALSE),"")</f>
        <v/>
      </c>
      <c r="M67" s="167" t="str">
        <f>IF(E67="旅費",VLOOKUP(E67,支出入力表!F68:$S$2000,13,FALSE),"")</f>
        <v/>
      </c>
      <c r="N67" s="168" t="str">
        <f>IF(E67="旅費",VLOOKUP(E67,支出入力表!F68:$S$2000,14,FALSE),"")</f>
        <v/>
      </c>
    </row>
    <row r="68" spans="2:14" x14ac:dyDescent="0.55000000000000004">
      <c r="B68" s="163" t="str">
        <f>IF(E68="旅費",支出入力表!A69,"")</f>
        <v/>
      </c>
      <c r="C68" s="164" t="str">
        <f>IF(E68="旅費",支出入力表!C69,"")</f>
        <v/>
      </c>
      <c r="D68" s="165" t="str">
        <f>IF(支出入力表!E69="旅費","旅費","")</f>
        <v/>
      </c>
      <c r="E68" s="165" t="str">
        <f>IF(支出入力表!F69="旅費","旅費","")</f>
        <v/>
      </c>
      <c r="F68" s="196" t="str">
        <f>IF(E68="旅費",VLOOKUP(E68,支出入力表!F69:$M$2000,3,FALSE),"")</f>
        <v/>
      </c>
      <c r="G68" s="196" t="str">
        <f>IF(E68="旅費",VLOOKUP(E68,支出入力表!F69:$M$2000,4,FALSE),"")</f>
        <v/>
      </c>
      <c r="H68" s="197" t="str">
        <f>IF(E68="旅費",VLOOKUP(E68,支出入力表!F69:$M$2000,5,FALSE),"")</f>
        <v/>
      </c>
      <c r="I68" s="196" t="str">
        <f>IF(E68="旅費",VLOOKUP(E68,支出入力表!F69:$S$2000,9,FALSE),"")</f>
        <v/>
      </c>
      <c r="J68" s="167" t="str">
        <f>IF(E68="旅費",VLOOKUP(E68,支出入力表!F69:$S$2000,10,FALSE),"")</f>
        <v/>
      </c>
      <c r="K68" s="167" t="str">
        <f>IF(E68="旅費",VLOOKUP(E68,支出入力表!F69:$S$2000,11,FALSE),"")</f>
        <v/>
      </c>
      <c r="L68" s="167" t="str">
        <f>IF(E68="旅費",VLOOKUP(E68,支出入力表!F69:$S$2000,12,FALSE),"")</f>
        <v/>
      </c>
      <c r="M68" s="167" t="str">
        <f>IF(E68="旅費",VLOOKUP(E68,支出入力表!F69:$S$2000,13,FALSE),"")</f>
        <v/>
      </c>
      <c r="N68" s="168" t="str">
        <f>IF(E68="旅費",VLOOKUP(E68,支出入力表!F69:$S$2000,14,FALSE),"")</f>
        <v/>
      </c>
    </row>
    <row r="69" spans="2:14" x14ac:dyDescent="0.55000000000000004">
      <c r="B69" s="163" t="str">
        <f>IF(E69="旅費",支出入力表!A70,"")</f>
        <v/>
      </c>
      <c r="C69" s="164" t="str">
        <f>IF(E69="旅費",支出入力表!C70,"")</f>
        <v/>
      </c>
      <c r="D69" s="165" t="str">
        <f>IF(支出入力表!E70="旅費","旅費","")</f>
        <v/>
      </c>
      <c r="E69" s="165" t="str">
        <f>IF(支出入力表!F70="旅費","旅費","")</f>
        <v/>
      </c>
      <c r="F69" s="196" t="str">
        <f>IF(E69="旅費",VLOOKUP(E69,支出入力表!F70:$M$2000,3,FALSE),"")</f>
        <v/>
      </c>
      <c r="G69" s="196" t="str">
        <f>IF(E69="旅費",VLOOKUP(E69,支出入力表!F70:$M$2000,4,FALSE),"")</f>
        <v/>
      </c>
      <c r="H69" s="197" t="str">
        <f>IF(E69="旅費",VLOOKUP(E69,支出入力表!F70:$M$2000,5,FALSE),"")</f>
        <v/>
      </c>
      <c r="I69" s="196" t="str">
        <f>IF(E69="旅費",VLOOKUP(E69,支出入力表!F70:$S$2000,9,FALSE),"")</f>
        <v/>
      </c>
      <c r="J69" s="167" t="str">
        <f>IF(E69="旅費",VLOOKUP(E69,支出入力表!F70:$S$2000,10,FALSE),"")</f>
        <v/>
      </c>
      <c r="K69" s="167" t="str">
        <f>IF(E69="旅費",VLOOKUP(E69,支出入力表!F70:$S$2000,11,FALSE),"")</f>
        <v/>
      </c>
      <c r="L69" s="167" t="str">
        <f>IF(E69="旅費",VLOOKUP(E69,支出入力表!F70:$S$2000,12,FALSE),"")</f>
        <v/>
      </c>
      <c r="M69" s="167" t="str">
        <f>IF(E69="旅費",VLOOKUP(E69,支出入力表!F70:$S$2000,13,FALSE),"")</f>
        <v/>
      </c>
      <c r="N69" s="168" t="str">
        <f>IF(E69="旅費",VLOOKUP(E69,支出入力表!F70:$S$2000,14,FALSE),"")</f>
        <v/>
      </c>
    </row>
    <row r="70" spans="2:14" x14ac:dyDescent="0.55000000000000004">
      <c r="B70" s="163" t="str">
        <f>IF(E70="旅費",支出入力表!A71,"")</f>
        <v/>
      </c>
      <c r="C70" s="164" t="str">
        <f>IF(E70="旅費",支出入力表!C71,"")</f>
        <v/>
      </c>
      <c r="D70" s="165" t="str">
        <f>IF(支出入力表!E71="旅費","旅費","")</f>
        <v/>
      </c>
      <c r="E70" s="165" t="str">
        <f>IF(支出入力表!F71="旅費","旅費","")</f>
        <v/>
      </c>
      <c r="F70" s="196" t="str">
        <f>IF(E70="旅費",VLOOKUP(E70,支出入力表!F71:$M$2000,3,FALSE),"")</f>
        <v/>
      </c>
      <c r="G70" s="196" t="str">
        <f>IF(E70="旅費",VLOOKUP(E70,支出入力表!F71:$M$2000,4,FALSE),"")</f>
        <v/>
      </c>
      <c r="H70" s="197" t="str">
        <f>IF(E70="旅費",VLOOKUP(E70,支出入力表!F71:$M$2000,5,FALSE),"")</f>
        <v/>
      </c>
      <c r="I70" s="196" t="str">
        <f>IF(E70="旅費",VLOOKUP(E70,支出入力表!F71:$S$2000,9,FALSE),"")</f>
        <v/>
      </c>
      <c r="J70" s="167" t="str">
        <f>IF(E70="旅費",VLOOKUP(E70,支出入力表!F71:$S$2000,10,FALSE),"")</f>
        <v/>
      </c>
      <c r="K70" s="167" t="str">
        <f>IF(E70="旅費",VLOOKUP(E70,支出入力表!F71:$S$2000,11,FALSE),"")</f>
        <v/>
      </c>
      <c r="L70" s="167" t="str">
        <f>IF(E70="旅費",VLOOKUP(E70,支出入力表!F71:$S$2000,12,FALSE),"")</f>
        <v/>
      </c>
      <c r="M70" s="167" t="str">
        <f>IF(E70="旅費",VLOOKUP(E70,支出入力表!F71:$S$2000,13,FALSE),"")</f>
        <v/>
      </c>
      <c r="N70" s="168" t="str">
        <f>IF(E70="旅費",VLOOKUP(E70,支出入力表!F71:$S$2000,14,FALSE),"")</f>
        <v/>
      </c>
    </row>
    <row r="71" spans="2:14" x14ac:dyDescent="0.55000000000000004">
      <c r="B71" s="163" t="str">
        <f>IF(E71="旅費",支出入力表!A72,"")</f>
        <v/>
      </c>
      <c r="C71" s="164" t="str">
        <f>IF(E71="旅費",支出入力表!C72,"")</f>
        <v/>
      </c>
      <c r="D71" s="165" t="str">
        <f>IF(支出入力表!E72="旅費","旅費","")</f>
        <v/>
      </c>
      <c r="E71" s="165" t="str">
        <f>IF(支出入力表!F72="旅費","旅費","")</f>
        <v/>
      </c>
      <c r="F71" s="196" t="str">
        <f>IF(E71="旅費",VLOOKUP(E71,支出入力表!F72:$M$2000,3,FALSE),"")</f>
        <v/>
      </c>
      <c r="G71" s="196" t="str">
        <f>IF(E71="旅費",VLOOKUP(E71,支出入力表!F72:$M$2000,4,FALSE),"")</f>
        <v/>
      </c>
      <c r="H71" s="197" t="str">
        <f>IF(E71="旅費",VLOOKUP(E71,支出入力表!F72:$M$2000,5,FALSE),"")</f>
        <v/>
      </c>
      <c r="I71" s="196" t="str">
        <f>IF(E71="旅費",VLOOKUP(E71,支出入力表!F72:$S$2000,9,FALSE),"")</f>
        <v/>
      </c>
      <c r="J71" s="167" t="str">
        <f>IF(E71="旅費",VLOOKUP(E71,支出入力表!F72:$S$2000,10,FALSE),"")</f>
        <v/>
      </c>
      <c r="K71" s="167" t="str">
        <f>IF(E71="旅費",VLOOKUP(E71,支出入力表!F72:$S$2000,11,FALSE),"")</f>
        <v/>
      </c>
      <c r="L71" s="167" t="str">
        <f>IF(E71="旅費",VLOOKUP(E71,支出入力表!F72:$S$2000,12,FALSE),"")</f>
        <v/>
      </c>
      <c r="M71" s="167" t="str">
        <f>IF(E71="旅費",VLOOKUP(E71,支出入力表!F72:$S$2000,13,FALSE),"")</f>
        <v/>
      </c>
      <c r="N71" s="168" t="str">
        <f>IF(E71="旅費",VLOOKUP(E71,支出入力表!F72:$S$2000,14,FALSE),"")</f>
        <v/>
      </c>
    </row>
    <row r="72" spans="2:14" x14ac:dyDescent="0.55000000000000004">
      <c r="B72" s="163" t="str">
        <f>IF(E72="旅費",支出入力表!A73,"")</f>
        <v/>
      </c>
      <c r="C72" s="164" t="str">
        <f>IF(E72="旅費",支出入力表!C73,"")</f>
        <v/>
      </c>
      <c r="D72" s="165" t="str">
        <f>IF(支出入力表!E73="旅費","旅費","")</f>
        <v/>
      </c>
      <c r="E72" s="165" t="str">
        <f>IF(支出入力表!F73="旅費","旅費","")</f>
        <v/>
      </c>
      <c r="F72" s="196" t="str">
        <f>IF(E72="旅費",VLOOKUP(E72,支出入力表!F73:$M$2000,3,FALSE),"")</f>
        <v/>
      </c>
      <c r="G72" s="196" t="str">
        <f>IF(E72="旅費",VLOOKUP(E72,支出入力表!F73:$M$2000,4,FALSE),"")</f>
        <v/>
      </c>
      <c r="H72" s="197" t="str">
        <f>IF(E72="旅費",VLOOKUP(E72,支出入力表!F73:$M$2000,5,FALSE),"")</f>
        <v/>
      </c>
      <c r="I72" s="196" t="str">
        <f>IF(E72="旅費",VLOOKUP(E72,支出入力表!F73:$S$2000,9,FALSE),"")</f>
        <v/>
      </c>
      <c r="J72" s="167" t="str">
        <f>IF(E72="旅費",VLOOKUP(E72,支出入力表!F73:$S$2000,10,FALSE),"")</f>
        <v/>
      </c>
      <c r="K72" s="167" t="str">
        <f>IF(E72="旅費",VLOOKUP(E72,支出入力表!F73:$S$2000,11,FALSE),"")</f>
        <v/>
      </c>
      <c r="L72" s="167" t="str">
        <f>IF(E72="旅費",VLOOKUP(E72,支出入力表!F73:$S$2000,12,FALSE),"")</f>
        <v/>
      </c>
      <c r="M72" s="167" t="str">
        <f>IF(E72="旅費",VLOOKUP(E72,支出入力表!F73:$S$2000,13,FALSE),"")</f>
        <v/>
      </c>
      <c r="N72" s="168" t="str">
        <f>IF(E72="旅費",VLOOKUP(E72,支出入力表!F73:$S$2000,14,FALSE),"")</f>
        <v/>
      </c>
    </row>
    <row r="73" spans="2:14" x14ac:dyDescent="0.55000000000000004">
      <c r="B73" s="163" t="str">
        <f>IF(E73="旅費",支出入力表!A74,"")</f>
        <v/>
      </c>
      <c r="C73" s="164" t="str">
        <f>IF(E73="旅費",支出入力表!C74,"")</f>
        <v/>
      </c>
      <c r="D73" s="165" t="str">
        <f>IF(支出入力表!E74="旅費","旅費","")</f>
        <v/>
      </c>
      <c r="E73" s="165" t="str">
        <f>IF(支出入力表!F74="旅費","旅費","")</f>
        <v/>
      </c>
      <c r="F73" s="196" t="str">
        <f>IF(E73="旅費",VLOOKUP(E73,支出入力表!F74:$M$2000,3,FALSE),"")</f>
        <v/>
      </c>
      <c r="G73" s="196" t="str">
        <f>IF(E73="旅費",VLOOKUP(E73,支出入力表!F74:$M$2000,4,FALSE),"")</f>
        <v/>
      </c>
      <c r="H73" s="197" t="str">
        <f>IF(E73="旅費",VLOOKUP(E73,支出入力表!F74:$M$2000,5,FALSE),"")</f>
        <v/>
      </c>
      <c r="I73" s="196" t="str">
        <f>IF(E73="旅費",VLOOKUP(E73,支出入力表!F74:$S$2000,9,FALSE),"")</f>
        <v/>
      </c>
      <c r="J73" s="167" t="str">
        <f>IF(E73="旅費",VLOOKUP(E73,支出入力表!F74:$S$2000,10,FALSE),"")</f>
        <v/>
      </c>
      <c r="K73" s="167" t="str">
        <f>IF(E73="旅費",VLOOKUP(E73,支出入力表!F74:$S$2000,11,FALSE),"")</f>
        <v/>
      </c>
      <c r="L73" s="167" t="str">
        <f>IF(E73="旅費",VLOOKUP(E73,支出入力表!F74:$S$2000,12,FALSE),"")</f>
        <v/>
      </c>
      <c r="M73" s="167" t="str">
        <f>IF(E73="旅費",VLOOKUP(E73,支出入力表!F74:$S$2000,13,FALSE),"")</f>
        <v/>
      </c>
      <c r="N73" s="168" t="str">
        <f>IF(E73="旅費",VLOOKUP(E73,支出入力表!F74:$S$2000,14,FALSE),"")</f>
        <v/>
      </c>
    </row>
    <row r="74" spans="2:14" x14ac:dyDescent="0.55000000000000004">
      <c r="B74" s="163" t="str">
        <f>IF(E74="旅費",支出入力表!A75,"")</f>
        <v/>
      </c>
      <c r="C74" s="164" t="str">
        <f>IF(E74="旅費",支出入力表!C75,"")</f>
        <v/>
      </c>
      <c r="D74" s="165" t="str">
        <f>IF(支出入力表!E75="旅費","旅費","")</f>
        <v/>
      </c>
      <c r="E74" s="165" t="str">
        <f>IF(支出入力表!F75="旅費","旅費","")</f>
        <v/>
      </c>
      <c r="F74" s="196" t="str">
        <f>IF(E74="旅費",VLOOKUP(E74,支出入力表!F75:$M$2000,3,FALSE),"")</f>
        <v/>
      </c>
      <c r="G74" s="196" t="str">
        <f>IF(E74="旅費",VLOOKUP(E74,支出入力表!F75:$M$2000,4,FALSE),"")</f>
        <v/>
      </c>
      <c r="H74" s="197" t="str">
        <f>IF(E74="旅費",VLOOKUP(E74,支出入力表!F75:$M$2000,5,FALSE),"")</f>
        <v/>
      </c>
      <c r="I74" s="196" t="str">
        <f>IF(E74="旅費",VLOOKUP(E74,支出入力表!F75:$S$2000,9,FALSE),"")</f>
        <v/>
      </c>
      <c r="J74" s="167" t="str">
        <f>IF(E74="旅費",VLOOKUP(E74,支出入力表!F75:$S$2000,10,FALSE),"")</f>
        <v/>
      </c>
      <c r="K74" s="167" t="str">
        <f>IF(E74="旅費",VLOOKUP(E74,支出入力表!F75:$S$2000,11,FALSE),"")</f>
        <v/>
      </c>
      <c r="L74" s="167" t="str">
        <f>IF(E74="旅費",VLOOKUP(E74,支出入力表!F75:$S$2000,12,FALSE),"")</f>
        <v/>
      </c>
      <c r="M74" s="167" t="str">
        <f>IF(E74="旅費",VLOOKUP(E74,支出入力表!F75:$S$2000,13,FALSE),"")</f>
        <v/>
      </c>
      <c r="N74" s="168" t="str">
        <f>IF(E74="旅費",VLOOKUP(E74,支出入力表!F75:$S$2000,14,FALSE),"")</f>
        <v/>
      </c>
    </row>
    <row r="75" spans="2:14" x14ac:dyDescent="0.55000000000000004">
      <c r="B75" s="163" t="str">
        <f>IF(E75="旅費",支出入力表!A76,"")</f>
        <v/>
      </c>
      <c r="C75" s="164" t="str">
        <f>IF(E75="旅費",支出入力表!C76,"")</f>
        <v/>
      </c>
      <c r="D75" s="165" t="str">
        <f>IF(支出入力表!E76="旅費","旅費","")</f>
        <v/>
      </c>
      <c r="E75" s="165" t="str">
        <f>IF(支出入力表!F76="旅費","旅費","")</f>
        <v/>
      </c>
      <c r="F75" s="196" t="str">
        <f>IF(E75="旅費",VLOOKUP(E75,支出入力表!F76:$M$2000,3,FALSE),"")</f>
        <v/>
      </c>
      <c r="G75" s="196" t="str">
        <f>IF(E75="旅費",VLOOKUP(E75,支出入力表!F76:$M$2000,4,FALSE),"")</f>
        <v/>
      </c>
      <c r="H75" s="197" t="str">
        <f>IF(E75="旅費",VLOOKUP(E75,支出入力表!F76:$M$2000,5,FALSE),"")</f>
        <v/>
      </c>
      <c r="I75" s="196" t="str">
        <f>IF(E75="旅費",VLOOKUP(E75,支出入力表!F76:$S$2000,9,FALSE),"")</f>
        <v/>
      </c>
      <c r="J75" s="167" t="str">
        <f>IF(E75="旅費",VLOOKUP(E75,支出入力表!F76:$S$2000,10,FALSE),"")</f>
        <v/>
      </c>
      <c r="K75" s="167" t="str">
        <f>IF(E75="旅費",VLOOKUP(E75,支出入力表!F76:$S$2000,11,FALSE),"")</f>
        <v/>
      </c>
      <c r="L75" s="167" t="str">
        <f>IF(E75="旅費",VLOOKUP(E75,支出入力表!F76:$S$2000,12,FALSE),"")</f>
        <v/>
      </c>
      <c r="M75" s="167" t="str">
        <f>IF(E75="旅費",VLOOKUP(E75,支出入力表!F76:$S$2000,13,FALSE),"")</f>
        <v/>
      </c>
      <c r="N75" s="168" t="str">
        <f>IF(E75="旅費",VLOOKUP(E75,支出入力表!F76:$S$2000,14,FALSE),"")</f>
        <v/>
      </c>
    </row>
    <row r="76" spans="2:14" x14ac:dyDescent="0.55000000000000004">
      <c r="B76" s="163" t="str">
        <f>IF(E76="旅費",支出入力表!A77,"")</f>
        <v/>
      </c>
      <c r="C76" s="164" t="str">
        <f>IF(E76="旅費",支出入力表!C77,"")</f>
        <v/>
      </c>
      <c r="D76" s="165" t="str">
        <f>IF(支出入力表!E77="旅費","旅費","")</f>
        <v/>
      </c>
      <c r="E76" s="165" t="str">
        <f>IF(支出入力表!F77="旅費","旅費","")</f>
        <v/>
      </c>
      <c r="F76" s="196" t="str">
        <f>IF(E76="旅費",VLOOKUP(E76,支出入力表!F77:$M$2000,3,FALSE),"")</f>
        <v/>
      </c>
      <c r="G76" s="196" t="str">
        <f>IF(E76="旅費",VLOOKUP(E76,支出入力表!F77:$M$2000,4,FALSE),"")</f>
        <v/>
      </c>
      <c r="H76" s="197" t="str">
        <f>IF(E76="旅費",VLOOKUP(E76,支出入力表!F77:$M$2000,5,FALSE),"")</f>
        <v/>
      </c>
      <c r="I76" s="196" t="str">
        <f>IF(E76="旅費",VLOOKUP(E76,支出入力表!F77:$S$2000,9,FALSE),"")</f>
        <v/>
      </c>
      <c r="J76" s="167" t="str">
        <f>IF(E76="旅費",VLOOKUP(E76,支出入力表!F77:$S$2000,10,FALSE),"")</f>
        <v/>
      </c>
      <c r="K76" s="167" t="str">
        <f>IF(E76="旅費",VLOOKUP(E76,支出入力表!F77:$S$2000,11,FALSE),"")</f>
        <v/>
      </c>
      <c r="L76" s="167" t="str">
        <f>IF(E76="旅費",VLOOKUP(E76,支出入力表!F77:$S$2000,12,FALSE),"")</f>
        <v/>
      </c>
      <c r="M76" s="167" t="str">
        <f>IF(E76="旅費",VLOOKUP(E76,支出入力表!F77:$S$2000,13,FALSE),"")</f>
        <v/>
      </c>
      <c r="N76" s="168" t="str">
        <f>IF(E76="旅費",VLOOKUP(E76,支出入力表!F77:$S$2000,14,FALSE),"")</f>
        <v/>
      </c>
    </row>
    <row r="77" spans="2:14" x14ac:dyDescent="0.55000000000000004">
      <c r="B77" s="163" t="str">
        <f>IF(E77="旅費",支出入力表!A78,"")</f>
        <v/>
      </c>
      <c r="C77" s="164" t="str">
        <f>IF(E77="旅費",支出入力表!C78,"")</f>
        <v/>
      </c>
      <c r="D77" s="165" t="str">
        <f>IF(支出入力表!E78="旅費","旅費","")</f>
        <v/>
      </c>
      <c r="E77" s="165" t="str">
        <f>IF(支出入力表!F78="旅費","旅費","")</f>
        <v/>
      </c>
      <c r="F77" s="196" t="str">
        <f>IF(E77="旅費",VLOOKUP(E77,支出入力表!F78:$M$2000,3,FALSE),"")</f>
        <v/>
      </c>
      <c r="G77" s="196" t="str">
        <f>IF(E77="旅費",VLOOKUP(E77,支出入力表!F78:$M$2000,4,FALSE),"")</f>
        <v/>
      </c>
      <c r="H77" s="197" t="str">
        <f>IF(E77="旅費",VLOOKUP(E77,支出入力表!F78:$M$2000,5,FALSE),"")</f>
        <v/>
      </c>
      <c r="I77" s="196" t="str">
        <f>IF(E77="旅費",VLOOKUP(E77,支出入力表!F78:$S$2000,9,FALSE),"")</f>
        <v/>
      </c>
      <c r="J77" s="167" t="str">
        <f>IF(E77="旅費",VLOOKUP(E77,支出入力表!F78:$S$2000,10,FALSE),"")</f>
        <v/>
      </c>
      <c r="K77" s="167" t="str">
        <f>IF(E77="旅費",VLOOKUP(E77,支出入力表!F78:$S$2000,11,FALSE),"")</f>
        <v/>
      </c>
      <c r="L77" s="167" t="str">
        <f>IF(E77="旅費",VLOOKUP(E77,支出入力表!F78:$S$2000,12,FALSE),"")</f>
        <v/>
      </c>
      <c r="M77" s="167" t="str">
        <f>IF(E77="旅費",VLOOKUP(E77,支出入力表!F78:$S$2000,13,FALSE),"")</f>
        <v/>
      </c>
      <c r="N77" s="168" t="str">
        <f>IF(E77="旅費",VLOOKUP(E77,支出入力表!F78:$S$2000,14,FALSE),"")</f>
        <v/>
      </c>
    </row>
    <row r="78" spans="2:14" x14ac:dyDescent="0.55000000000000004">
      <c r="B78" s="163" t="str">
        <f>IF(E78="旅費",支出入力表!A79,"")</f>
        <v/>
      </c>
      <c r="C78" s="164" t="str">
        <f>IF(E78="旅費",支出入力表!C79,"")</f>
        <v/>
      </c>
      <c r="D78" s="165" t="str">
        <f>IF(支出入力表!E79="旅費","旅費","")</f>
        <v/>
      </c>
      <c r="E78" s="165" t="str">
        <f>IF(支出入力表!F79="旅費","旅費","")</f>
        <v/>
      </c>
      <c r="F78" s="196" t="str">
        <f>IF(E78="旅費",VLOOKUP(E78,支出入力表!F79:$M$2000,3,FALSE),"")</f>
        <v/>
      </c>
      <c r="G78" s="196" t="str">
        <f>IF(E78="旅費",VLOOKUP(E78,支出入力表!F79:$M$2000,4,FALSE),"")</f>
        <v/>
      </c>
      <c r="H78" s="197" t="str">
        <f>IF(E78="旅費",VLOOKUP(E78,支出入力表!F79:$M$2000,5,FALSE),"")</f>
        <v/>
      </c>
      <c r="I78" s="196" t="str">
        <f>IF(E78="旅費",VLOOKUP(E78,支出入力表!F79:$S$2000,9,FALSE),"")</f>
        <v/>
      </c>
      <c r="J78" s="167" t="str">
        <f>IF(E78="旅費",VLOOKUP(E78,支出入力表!F79:$S$2000,10,FALSE),"")</f>
        <v/>
      </c>
      <c r="K78" s="167" t="str">
        <f>IF(E78="旅費",VLOOKUP(E78,支出入力表!F79:$S$2000,11,FALSE),"")</f>
        <v/>
      </c>
      <c r="L78" s="167" t="str">
        <f>IF(E78="旅費",VLOOKUP(E78,支出入力表!F79:$S$2000,12,FALSE),"")</f>
        <v/>
      </c>
      <c r="M78" s="167" t="str">
        <f>IF(E78="旅費",VLOOKUP(E78,支出入力表!F79:$S$2000,13,FALSE),"")</f>
        <v/>
      </c>
      <c r="N78" s="168" t="str">
        <f>IF(E78="旅費",VLOOKUP(E78,支出入力表!F79:$S$2000,14,FALSE),"")</f>
        <v/>
      </c>
    </row>
    <row r="79" spans="2:14" x14ac:dyDescent="0.55000000000000004">
      <c r="B79" s="163" t="str">
        <f>IF(E79="旅費",支出入力表!A80,"")</f>
        <v/>
      </c>
      <c r="C79" s="164" t="str">
        <f>IF(E79="旅費",支出入力表!C80,"")</f>
        <v/>
      </c>
      <c r="D79" s="165" t="str">
        <f>IF(支出入力表!E80="旅費","旅費","")</f>
        <v/>
      </c>
      <c r="E79" s="165" t="str">
        <f>IF(支出入力表!F80="旅費","旅費","")</f>
        <v/>
      </c>
      <c r="F79" s="196" t="str">
        <f>IF(E79="旅費",VLOOKUP(E79,支出入力表!F80:$M$2000,3,FALSE),"")</f>
        <v/>
      </c>
      <c r="G79" s="196" t="str">
        <f>IF(E79="旅費",VLOOKUP(E79,支出入力表!F80:$M$2000,4,FALSE),"")</f>
        <v/>
      </c>
      <c r="H79" s="197" t="str">
        <f>IF(E79="旅費",VLOOKUP(E79,支出入力表!F80:$M$2000,5,FALSE),"")</f>
        <v/>
      </c>
      <c r="I79" s="196" t="str">
        <f>IF(E79="旅費",VLOOKUP(E79,支出入力表!F80:$S$2000,9,FALSE),"")</f>
        <v/>
      </c>
      <c r="J79" s="167" t="str">
        <f>IF(E79="旅費",VLOOKUP(E79,支出入力表!F80:$S$2000,10,FALSE),"")</f>
        <v/>
      </c>
      <c r="K79" s="167" t="str">
        <f>IF(E79="旅費",VLOOKUP(E79,支出入力表!F80:$S$2000,11,FALSE),"")</f>
        <v/>
      </c>
      <c r="L79" s="167" t="str">
        <f>IF(E79="旅費",VLOOKUP(E79,支出入力表!F80:$S$2000,12,FALSE),"")</f>
        <v/>
      </c>
      <c r="M79" s="167" t="str">
        <f>IF(E79="旅費",VLOOKUP(E79,支出入力表!F80:$S$2000,13,FALSE),"")</f>
        <v/>
      </c>
      <c r="N79" s="168" t="str">
        <f>IF(E79="旅費",VLOOKUP(E79,支出入力表!F80:$S$2000,14,FALSE),"")</f>
        <v/>
      </c>
    </row>
    <row r="80" spans="2:14" x14ac:dyDescent="0.55000000000000004">
      <c r="B80" s="163" t="str">
        <f>IF(E80="旅費",支出入力表!A81,"")</f>
        <v/>
      </c>
      <c r="C80" s="164" t="str">
        <f>IF(E80="旅費",支出入力表!C81,"")</f>
        <v/>
      </c>
      <c r="D80" s="165" t="str">
        <f>IF(支出入力表!E81="旅費","旅費","")</f>
        <v/>
      </c>
      <c r="E80" s="165" t="str">
        <f>IF(支出入力表!F81="旅費","旅費","")</f>
        <v/>
      </c>
      <c r="F80" s="196" t="str">
        <f>IF(E80="旅費",VLOOKUP(E80,支出入力表!F81:$M$2000,3,FALSE),"")</f>
        <v/>
      </c>
      <c r="G80" s="196" t="str">
        <f>IF(E80="旅費",VLOOKUP(E80,支出入力表!F81:$M$2000,4,FALSE),"")</f>
        <v/>
      </c>
      <c r="H80" s="197" t="str">
        <f>IF(E80="旅費",VLOOKUP(E80,支出入力表!F81:$M$2000,5,FALSE),"")</f>
        <v/>
      </c>
      <c r="I80" s="196" t="str">
        <f>IF(E80="旅費",VLOOKUP(E80,支出入力表!F81:$S$2000,9,FALSE),"")</f>
        <v/>
      </c>
      <c r="J80" s="167" t="str">
        <f>IF(E80="旅費",VLOOKUP(E80,支出入力表!F81:$S$2000,10,FALSE),"")</f>
        <v/>
      </c>
      <c r="K80" s="167" t="str">
        <f>IF(E80="旅費",VLOOKUP(E80,支出入力表!F81:$S$2000,11,FALSE),"")</f>
        <v/>
      </c>
      <c r="L80" s="167" t="str">
        <f>IF(E80="旅費",VLOOKUP(E80,支出入力表!F81:$S$2000,12,FALSE),"")</f>
        <v/>
      </c>
      <c r="M80" s="167" t="str">
        <f>IF(E80="旅費",VLOOKUP(E80,支出入力表!F81:$S$2000,13,FALSE),"")</f>
        <v/>
      </c>
      <c r="N80" s="168" t="str">
        <f>IF(E80="旅費",VLOOKUP(E80,支出入力表!F81:$S$2000,14,FALSE),"")</f>
        <v/>
      </c>
    </row>
    <row r="81" spans="2:14" x14ac:dyDescent="0.55000000000000004">
      <c r="B81" s="163" t="str">
        <f>IF(E81="旅費",支出入力表!A82,"")</f>
        <v/>
      </c>
      <c r="C81" s="164" t="str">
        <f>IF(E81="旅費",支出入力表!C82,"")</f>
        <v/>
      </c>
      <c r="D81" s="165" t="str">
        <f>IF(支出入力表!E82="旅費","旅費","")</f>
        <v/>
      </c>
      <c r="E81" s="165" t="str">
        <f>IF(支出入力表!F82="旅費","旅費","")</f>
        <v/>
      </c>
      <c r="F81" s="196" t="str">
        <f>IF(E81="旅費",VLOOKUP(E81,支出入力表!F82:$M$2000,3,FALSE),"")</f>
        <v/>
      </c>
      <c r="G81" s="196" t="str">
        <f>IF(E81="旅費",VLOOKUP(E81,支出入力表!F82:$M$2000,4,FALSE),"")</f>
        <v/>
      </c>
      <c r="H81" s="197" t="str">
        <f>IF(E81="旅費",VLOOKUP(E81,支出入力表!F82:$M$2000,5,FALSE),"")</f>
        <v/>
      </c>
      <c r="I81" s="196" t="str">
        <f>IF(E81="旅費",VLOOKUP(E81,支出入力表!F82:$S$2000,9,FALSE),"")</f>
        <v/>
      </c>
      <c r="J81" s="167" t="str">
        <f>IF(E81="旅費",VLOOKUP(E81,支出入力表!F82:$S$2000,10,FALSE),"")</f>
        <v/>
      </c>
      <c r="K81" s="167" t="str">
        <f>IF(E81="旅費",VLOOKUP(E81,支出入力表!F82:$S$2000,11,FALSE),"")</f>
        <v/>
      </c>
      <c r="L81" s="167" t="str">
        <f>IF(E81="旅費",VLOOKUP(E81,支出入力表!F82:$S$2000,12,FALSE),"")</f>
        <v/>
      </c>
      <c r="M81" s="167" t="str">
        <f>IF(E81="旅費",VLOOKUP(E81,支出入力表!F82:$S$2000,13,FALSE),"")</f>
        <v/>
      </c>
      <c r="N81" s="168" t="str">
        <f>IF(E81="旅費",VLOOKUP(E81,支出入力表!F82:$S$2000,14,FALSE),"")</f>
        <v/>
      </c>
    </row>
    <row r="82" spans="2:14" x14ac:dyDescent="0.55000000000000004">
      <c r="B82" s="163" t="str">
        <f>IF(E82="旅費",支出入力表!A83,"")</f>
        <v/>
      </c>
      <c r="C82" s="164" t="str">
        <f>IF(E82="旅費",支出入力表!C83,"")</f>
        <v/>
      </c>
      <c r="D82" s="165" t="str">
        <f>IF(支出入力表!E83="旅費","旅費","")</f>
        <v/>
      </c>
      <c r="E82" s="165" t="str">
        <f>IF(支出入力表!F83="旅費","旅費","")</f>
        <v/>
      </c>
      <c r="F82" s="196" t="str">
        <f>IF(E82="旅費",VLOOKUP(E82,支出入力表!F83:$M$2000,3,FALSE),"")</f>
        <v/>
      </c>
      <c r="G82" s="196" t="str">
        <f>IF(E82="旅費",VLOOKUP(E82,支出入力表!F83:$M$2000,4,FALSE),"")</f>
        <v/>
      </c>
      <c r="H82" s="197" t="str">
        <f>IF(E82="旅費",VLOOKUP(E82,支出入力表!F83:$M$2000,5,FALSE),"")</f>
        <v/>
      </c>
      <c r="I82" s="196" t="str">
        <f>IF(E82="旅費",VLOOKUP(E82,支出入力表!F83:$S$2000,9,FALSE),"")</f>
        <v/>
      </c>
      <c r="J82" s="167" t="str">
        <f>IF(E82="旅費",VLOOKUP(E82,支出入力表!F83:$S$2000,10,FALSE),"")</f>
        <v/>
      </c>
      <c r="K82" s="167" t="str">
        <f>IF(E82="旅費",VLOOKUP(E82,支出入力表!F83:$S$2000,11,FALSE),"")</f>
        <v/>
      </c>
      <c r="L82" s="167" t="str">
        <f>IF(E82="旅費",VLOOKUP(E82,支出入力表!F83:$S$2000,12,FALSE),"")</f>
        <v/>
      </c>
      <c r="M82" s="167" t="str">
        <f>IF(E82="旅費",VLOOKUP(E82,支出入力表!F83:$S$2000,13,FALSE),"")</f>
        <v/>
      </c>
      <c r="N82" s="168" t="str">
        <f>IF(E82="旅費",VLOOKUP(E82,支出入力表!F83:$S$2000,14,FALSE),"")</f>
        <v/>
      </c>
    </row>
    <row r="83" spans="2:14" x14ac:dyDescent="0.55000000000000004">
      <c r="B83" s="163" t="str">
        <f>IF(E83="旅費",支出入力表!A84,"")</f>
        <v/>
      </c>
      <c r="C83" s="164" t="str">
        <f>IF(E83="旅費",支出入力表!C84,"")</f>
        <v/>
      </c>
      <c r="D83" s="165" t="str">
        <f>IF(支出入力表!E84="旅費","旅費","")</f>
        <v/>
      </c>
      <c r="E83" s="165" t="str">
        <f>IF(支出入力表!F84="旅費","旅費","")</f>
        <v/>
      </c>
      <c r="F83" s="196" t="str">
        <f>IF(E83="旅費",VLOOKUP(E83,支出入力表!F84:$M$2000,3,FALSE),"")</f>
        <v/>
      </c>
      <c r="G83" s="196" t="str">
        <f>IF(E83="旅費",VLOOKUP(E83,支出入力表!F84:$M$2000,4,FALSE),"")</f>
        <v/>
      </c>
      <c r="H83" s="197" t="str">
        <f>IF(E83="旅費",VLOOKUP(E83,支出入力表!F84:$M$2000,5,FALSE),"")</f>
        <v/>
      </c>
      <c r="I83" s="196" t="str">
        <f>IF(E83="旅費",VLOOKUP(E83,支出入力表!F84:$S$2000,9,FALSE),"")</f>
        <v/>
      </c>
      <c r="J83" s="167" t="str">
        <f>IF(E83="旅費",VLOOKUP(E83,支出入力表!F84:$S$2000,10,FALSE),"")</f>
        <v/>
      </c>
      <c r="K83" s="167" t="str">
        <f>IF(E83="旅費",VLOOKUP(E83,支出入力表!F84:$S$2000,11,FALSE),"")</f>
        <v/>
      </c>
      <c r="L83" s="167" t="str">
        <f>IF(E83="旅費",VLOOKUP(E83,支出入力表!F84:$S$2000,12,FALSE),"")</f>
        <v/>
      </c>
      <c r="M83" s="167" t="str">
        <f>IF(E83="旅費",VLOOKUP(E83,支出入力表!F84:$S$2000,13,FALSE),"")</f>
        <v/>
      </c>
      <c r="N83" s="168" t="str">
        <f>IF(E83="旅費",VLOOKUP(E83,支出入力表!F84:$S$2000,14,FALSE),"")</f>
        <v/>
      </c>
    </row>
    <row r="84" spans="2:14" x14ac:dyDescent="0.55000000000000004">
      <c r="B84" s="163" t="str">
        <f>IF(E84="旅費",支出入力表!A85,"")</f>
        <v/>
      </c>
      <c r="C84" s="164" t="str">
        <f>IF(E84="旅費",支出入力表!C85,"")</f>
        <v/>
      </c>
      <c r="D84" s="165" t="str">
        <f>IF(支出入力表!E85="旅費","旅費","")</f>
        <v/>
      </c>
      <c r="E84" s="165" t="str">
        <f>IF(支出入力表!F85="旅費","旅費","")</f>
        <v/>
      </c>
      <c r="F84" s="196" t="str">
        <f>IF(E84="旅費",VLOOKUP(E84,支出入力表!F85:$M$2000,3,FALSE),"")</f>
        <v/>
      </c>
      <c r="G84" s="196" t="str">
        <f>IF(E84="旅費",VLOOKUP(E84,支出入力表!F85:$M$2000,4,FALSE),"")</f>
        <v/>
      </c>
      <c r="H84" s="197" t="str">
        <f>IF(E84="旅費",VLOOKUP(E84,支出入力表!F85:$M$2000,5,FALSE),"")</f>
        <v/>
      </c>
      <c r="I84" s="196" t="str">
        <f>IF(E84="旅費",VLOOKUP(E84,支出入力表!F85:$S$2000,9,FALSE),"")</f>
        <v/>
      </c>
      <c r="J84" s="167" t="str">
        <f>IF(E84="旅費",VLOOKUP(E84,支出入力表!F85:$S$2000,10,FALSE),"")</f>
        <v/>
      </c>
      <c r="K84" s="167" t="str">
        <f>IF(E84="旅費",VLOOKUP(E84,支出入力表!F85:$S$2000,11,FALSE),"")</f>
        <v/>
      </c>
      <c r="L84" s="167" t="str">
        <f>IF(E84="旅費",VLOOKUP(E84,支出入力表!F85:$S$2000,12,FALSE),"")</f>
        <v/>
      </c>
      <c r="M84" s="167" t="str">
        <f>IF(E84="旅費",VLOOKUP(E84,支出入力表!F85:$S$2000,13,FALSE),"")</f>
        <v/>
      </c>
      <c r="N84" s="168" t="str">
        <f>IF(E84="旅費",VLOOKUP(E84,支出入力表!F85:$S$2000,14,FALSE),"")</f>
        <v/>
      </c>
    </row>
    <row r="85" spans="2:14" x14ac:dyDescent="0.55000000000000004">
      <c r="B85" s="163" t="str">
        <f>IF(E85="旅費",支出入力表!A86,"")</f>
        <v/>
      </c>
      <c r="C85" s="164" t="str">
        <f>IF(E85="旅費",支出入力表!C86,"")</f>
        <v/>
      </c>
      <c r="D85" s="165" t="str">
        <f>IF(支出入力表!E86="旅費","旅費","")</f>
        <v/>
      </c>
      <c r="E85" s="165" t="str">
        <f>IF(支出入力表!F86="旅費","旅費","")</f>
        <v/>
      </c>
      <c r="F85" s="196" t="str">
        <f>IF(E85="旅費",VLOOKUP(E85,支出入力表!F86:$M$2000,3,FALSE),"")</f>
        <v/>
      </c>
      <c r="G85" s="196" t="str">
        <f>IF(E85="旅費",VLOOKUP(E85,支出入力表!F86:$M$2000,4,FALSE),"")</f>
        <v/>
      </c>
      <c r="H85" s="197" t="str">
        <f>IF(E85="旅費",VLOOKUP(E85,支出入力表!F86:$M$2000,5,FALSE),"")</f>
        <v/>
      </c>
      <c r="I85" s="196" t="str">
        <f>IF(E85="旅費",VLOOKUP(E85,支出入力表!F86:$S$2000,9,FALSE),"")</f>
        <v/>
      </c>
      <c r="J85" s="167" t="str">
        <f>IF(E85="旅費",VLOOKUP(E85,支出入力表!F86:$S$2000,10,FALSE),"")</f>
        <v/>
      </c>
      <c r="K85" s="167" t="str">
        <f>IF(E85="旅費",VLOOKUP(E85,支出入力表!F86:$S$2000,11,FALSE),"")</f>
        <v/>
      </c>
      <c r="L85" s="167" t="str">
        <f>IF(E85="旅費",VLOOKUP(E85,支出入力表!F86:$S$2000,12,FALSE),"")</f>
        <v/>
      </c>
      <c r="M85" s="167" t="str">
        <f>IF(E85="旅費",VLOOKUP(E85,支出入力表!F86:$S$2000,13,FALSE),"")</f>
        <v/>
      </c>
      <c r="N85" s="168" t="str">
        <f>IF(E85="旅費",VLOOKUP(E85,支出入力表!F86:$S$2000,14,FALSE),"")</f>
        <v/>
      </c>
    </row>
    <row r="86" spans="2:14" x14ac:dyDescent="0.55000000000000004">
      <c r="B86" s="163" t="str">
        <f>IF(E86="旅費",支出入力表!A87,"")</f>
        <v/>
      </c>
      <c r="C86" s="164" t="str">
        <f>IF(E86="旅費",支出入力表!C87,"")</f>
        <v/>
      </c>
      <c r="D86" s="165" t="str">
        <f>IF(支出入力表!E87="旅費","旅費","")</f>
        <v/>
      </c>
      <c r="E86" s="165" t="str">
        <f>IF(支出入力表!F87="旅費","旅費","")</f>
        <v/>
      </c>
      <c r="F86" s="196" t="str">
        <f>IF(E86="旅費",VLOOKUP(E86,支出入力表!F87:$M$2000,3,FALSE),"")</f>
        <v/>
      </c>
      <c r="G86" s="196" t="str">
        <f>IF(E86="旅費",VLOOKUP(E86,支出入力表!F87:$M$2000,4,FALSE),"")</f>
        <v/>
      </c>
      <c r="H86" s="197" t="str">
        <f>IF(E86="旅費",VLOOKUP(E86,支出入力表!F87:$M$2000,5,FALSE),"")</f>
        <v/>
      </c>
      <c r="I86" s="196" t="str">
        <f>IF(E86="旅費",VLOOKUP(E86,支出入力表!F87:$S$2000,9,FALSE),"")</f>
        <v/>
      </c>
      <c r="J86" s="167" t="str">
        <f>IF(E86="旅費",VLOOKUP(E86,支出入力表!F87:$S$2000,10,FALSE),"")</f>
        <v/>
      </c>
      <c r="K86" s="167" t="str">
        <f>IF(E86="旅費",VLOOKUP(E86,支出入力表!F87:$S$2000,11,FALSE),"")</f>
        <v/>
      </c>
      <c r="L86" s="167" t="str">
        <f>IF(E86="旅費",VLOOKUP(E86,支出入力表!F87:$S$2000,12,FALSE),"")</f>
        <v/>
      </c>
      <c r="M86" s="167" t="str">
        <f>IF(E86="旅費",VLOOKUP(E86,支出入力表!F87:$S$2000,13,FALSE),"")</f>
        <v/>
      </c>
      <c r="N86" s="168" t="str">
        <f>IF(E86="旅費",VLOOKUP(E86,支出入力表!F87:$S$2000,14,FALSE),"")</f>
        <v/>
      </c>
    </row>
    <row r="87" spans="2:14" x14ac:dyDescent="0.55000000000000004">
      <c r="B87" s="163" t="str">
        <f>IF(E87="旅費",支出入力表!A88,"")</f>
        <v/>
      </c>
      <c r="C87" s="164" t="str">
        <f>IF(E87="旅費",支出入力表!C88,"")</f>
        <v/>
      </c>
      <c r="D87" s="165" t="str">
        <f>IF(支出入力表!E88="旅費","旅費","")</f>
        <v/>
      </c>
      <c r="E87" s="165" t="str">
        <f>IF(支出入力表!F88="旅費","旅費","")</f>
        <v/>
      </c>
      <c r="F87" s="196" t="str">
        <f>IF(E87="旅費",VLOOKUP(E87,支出入力表!F88:$M$2000,3,FALSE),"")</f>
        <v/>
      </c>
      <c r="G87" s="196" t="str">
        <f>IF(E87="旅費",VLOOKUP(E87,支出入力表!F88:$M$2000,4,FALSE),"")</f>
        <v/>
      </c>
      <c r="H87" s="197" t="str">
        <f>IF(E87="旅費",VLOOKUP(E87,支出入力表!F88:$M$2000,5,FALSE),"")</f>
        <v/>
      </c>
      <c r="I87" s="196" t="str">
        <f>IF(E87="旅費",VLOOKUP(E87,支出入力表!F88:$S$2000,9,FALSE),"")</f>
        <v/>
      </c>
      <c r="J87" s="167" t="str">
        <f>IF(E87="旅費",VLOOKUP(E87,支出入力表!F88:$S$2000,10,FALSE),"")</f>
        <v/>
      </c>
      <c r="K87" s="167" t="str">
        <f>IF(E87="旅費",VLOOKUP(E87,支出入力表!F88:$S$2000,11,FALSE),"")</f>
        <v/>
      </c>
      <c r="L87" s="167" t="str">
        <f>IF(E87="旅費",VLOOKUP(E87,支出入力表!F88:$S$2000,12,FALSE),"")</f>
        <v/>
      </c>
      <c r="M87" s="167" t="str">
        <f>IF(E87="旅費",VLOOKUP(E87,支出入力表!F88:$S$2000,13,FALSE),"")</f>
        <v/>
      </c>
      <c r="N87" s="168" t="str">
        <f>IF(E87="旅費",VLOOKUP(E87,支出入力表!F88:$S$2000,14,FALSE),"")</f>
        <v/>
      </c>
    </row>
    <row r="88" spans="2:14" x14ac:dyDescent="0.55000000000000004">
      <c r="B88" s="163" t="str">
        <f>IF(E88="旅費",支出入力表!A89,"")</f>
        <v/>
      </c>
      <c r="C88" s="164" t="str">
        <f>IF(E88="旅費",支出入力表!C89,"")</f>
        <v/>
      </c>
      <c r="D88" s="165" t="str">
        <f>IF(支出入力表!E89="旅費","旅費","")</f>
        <v/>
      </c>
      <c r="E88" s="165" t="str">
        <f>IF(支出入力表!F89="旅費","旅費","")</f>
        <v/>
      </c>
      <c r="F88" s="196" t="str">
        <f>IF(E88="旅費",VLOOKUP(E88,支出入力表!F89:$M$2000,3,FALSE),"")</f>
        <v/>
      </c>
      <c r="G88" s="196" t="str">
        <f>IF(E88="旅費",VLOOKUP(E88,支出入力表!F89:$M$2000,4,FALSE),"")</f>
        <v/>
      </c>
      <c r="H88" s="197" t="str">
        <f>IF(E88="旅費",VLOOKUP(E88,支出入力表!F89:$M$2000,5,FALSE),"")</f>
        <v/>
      </c>
      <c r="I88" s="196" t="str">
        <f>IF(E88="旅費",VLOOKUP(E88,支出入力表!F89:$S$2000,9,FALSE),"")</f>
        <v/>
      </c>
      <c r="J88" s="167" t="str">
        <f>IF(E88="旅費",VLOOKUP(E88,支出入力表!F89:$S$2000,10,FALSE),"")</f>
        <v/>
      </c>
      <c r="K88" s="167" t="str">
        <f>IF(E88="旅費",VLOOKUP(E88,支出入力表!F89:$S$2000,11,FALSE),"")</f>
        <v/>
      </c>
      <c r="L88" s="167" t="str">
        <f>IF(E88="旅費",VLOOKUP(E88,支出入力表!F89:$S$2000,12,FALSE),"")</f>
        <v/>
      </c>
      <c r="M88" s="167" t="str">
        <f>IF(E88="旅費",VLOOKUP(E88,支出入力表!F89:$S$2000,13,FALSE),"")</f>
        <v/>
      </c>
      <c r="N88" s="168" t="str">
        <f>IF(E88="旅費",VLOOKUP(E88,支出入力表!F89:$S$2000,14,FALSE),"")</f>
        <v/>
      </c>
    </row>
    <row r="89" spans="2:14" x14ac:dyDescent="0.55000000000000004">
      <c r="B89" s="163" t="str">
        <f>IF(E89="旅費",支出入力表!A90,"")</f>
        <v/>
      </c>
      <c r="C89" s="164" t="str">
        <f>IF(E89="旅費",支出入力表!C90,"")</f>
        <v/>
      </c>
      <c r="D89" s="165" t="str">
        <f>IF(支出入力表!E90="旅費","旅費","")</f>
        <v/>
      </c>
      <c r="E89" s="165" t="str">
        <f>IF(支出入力表!F90="旅費","旅費","")</f>
        <v/>
      </c>
      <c r="F89" s="196" t="str">
        <f>IF(E89="旅費",VLOOKUP(E89,支出入力表!F90:$M$2000,3,FALSE),"")</f>
        <v/>
      </c>
      <c r="G89" s="196" t="str">
        <f>IF(E89="旅費",VLOOKUP(E89,支出入力表!F90:$M$2000,4,FALSE),"")</f>
        <v/>
      </c>
      <c r="H89" s="197" t="str">
        <f>IF(E89="旅費",VLOOKUP(E89,支出入力表!F90:$M$2000,5,FALSE),"")</f>
        <v/>
      </c>
      <c r="I89" s="196" t="str">
        <f>IF(E89="旅費",VLOOKUP(E89,支出入力表!F90:$S$2000,9,FALSE),"")</f>
        <v/>
      </c>
      <c r="J89" s="167" t="str">
        <f>IF(E89="旅費",VLOOKUP(E89,支出入力表!F90:$S$2000,10,FALSE),"")</f>
        <v/>
      </c>
      <c r="K89" s="167" t="str">
        <f>IF(E89="旅費",VLOOKUP(E89,支出入力表!F90:$S$2000,11,FALSE),"")</f>
        <v/>
      </c>
      <c r="L89" s="167" t="str">
        <f>IF(E89="旅費",VLOOKUP(E89,支出入力表!F90:$S$2000,12,FALSE),"")</f>
        <v/>
      </c>
      <c r="M89" s="167" t="str">
        <f>IF(E89="旅費",VLOOKUP(E89,支出入力表!F90:$S$2000,13,FALSE),"")</f>
        <v/>
      </c>
      <c r="N89" s="168" t="str">
        <f>IF(E89="旅費",VLOOKUP(E89,支出入力表!F90:$S$2000,14,FALSE),"")</f>
        <v/>
      </c>
    </row>
    <row r="90" spans="2:14" x14ac:dyDescent="0.55000000000000004">
      <c r="B90" s="163" t="str">
        <f>IF(E90="旅費",支出入力表!A91,"")</f>
        <v/>
      </c>
      <c r="C90" s="164" t="str">
        <f>IF(E90="旅費",支出入力表!C91,"")</f>
        <v/>
      </c>
      <c r="D90" s="165" t="str">
        <f>IF(支出入力表!E91="旅費","旅費","")</f>
        <v/>
      </c>
      <c r="E90" s="165" t="str">
        <f>IF(支出入力表!F91="旅費","旅費","")</f>
        <v/>
      </c>
      <c r="F90" s="196" t="str">
        <f>IF(E90="旅費",VLOOKUP(E90,支出入力表!F91:$M$2000,3,FALSE),"")</f>
        <v/>
      </c>
      <c r="G90" s="196" t="str">
        <f>IF(E90="旅費",VLOOKUP(E90,支出入力表!F91:$M$2000,4,FALSE),"")</f>
        <v/>
      </c>
      <c r="H90" s="197" t="str">
        <f>IF(E90="旅費",VLOOKUP(E90,支出入力表!F91:$M$2000,5,FALSE),"")</f>
        <v/>
      </c>
      <c r="I90" s="196" t="str">
        <f>IF(E90="旅費",VLOOKUP(E90,支出入力表!F91:$S$2000,9,FALSE),"")</f>
        <v/>
      </c>
      <c r="J90" s="167" t="str">
        <f>IF(E90="旅費",VLOOKUP(E90,支出入力表!F91:$S$2000,10,FALSE),"")</f>
        <v/>
      </c>
      <c r="K90" s="167" t="str">
        <f>IF(E90="旅費",VLOOKUP(E90,支出入力表!F91:$S$2000,11,FALSE),"")</f>
        <v/>
      </c>
      <c r="L90" s="167" t="str">
        <f>IF(E90="旅費",VLOOKUP(E90,支出入力表!F91:$S$2000,12,FALSE),"")</f>
        <v/>
      </c>
      <c r="M90" s="167" t="str">
        <f>IF(E90="旅費",VLOOKUP(E90,支出入力表!F91:$S$2000,13,FALSE),"")</f>
        <v/>
      </c>
      <c r="N90" s="168" t="str">
        <f>IF(E90="旅費",VLOOKUP(E90,支出入力表!F91:$S$2000,14,FALSE),"")</f>
        <v/>
      </c>
    </row>
    <row r="91" spans="2:14" x14ac:dyDescent="0.55000000000000004">
      <c r="B91" s="163" t="str">
        <f>IF(E91="旅費",支出入力表!A92,"")</f>
        <v/>
      </c>
      <c r="C91" s="164" t="str">
        <f>IF(E91="旅費",支出入力表!C92,"")</f>
        <v/>
      </c>
      <c r="D91" s="165" t="str">
        <f>IF(支出入力表!E92="旅費","旅費","")</f>
        <v/>
      </c>
      <c r="E91" s="165" t="str">
        <f>IF(支出入力表!F92="旅費","旅費","")</f>
        <v/>
      </c>
      <c r="F91" s="196" t="str">
        <f>IF(E91="旅費",VLOOKUP(E91,支出入力表!F92:$M$2000,3,FALSE),"")</f>
        <v/>
      </c>
      <c r="G91" s="196" t="str">
        <f>IF(E91="旅費",VLOOKUP(E91,支出入力表!F92:$M$2000,4,FALSE),"")</f>
        <v/>
      </c>
      <c r="H91" s="197" t="str">
        <f>IF(E91="旅費",VLOOKUP(E91,支出入力表!F92:$M$2000,5,FALSE),"")</f>
        <v/>
      </c>
      <c r="I91" s="196" t="str">
        <f>IF(E91="旅費",VLOOKUP(E91,支出入力表!F92:$S$2000,9,FALSE),"")</f>
        <v/>
      </c>
      <c r="J91" s="167" t="str">
        <f>IF(E91="旅費",VLOOKUP(E91,支出入力表!F92:$S$2000,10,FALSE),"")</f>
        <v/>
      </c>
      <c r="K91" s="167" t="str">
        <f>IF(E91="旅費",VLOOKUP(E91,支出入力表!F92:$S$2000,11,FALSE),"")</f>
        <v/>
      </c>
      <c r="L91" s="167" t="str">
        <f>IF(E91="旅費",VLOOKUP(E91,支出入力表!F92:$S$2000,12,FALSE),"")</f>
        <v/>
      </c>
      <c r="M91" s="167" t="str">
        <f>IF(E91="旅費",VLOOKUP(E91,支出入力表!F92:$S$2000,13,FALSE),"")</f>
        <v/>
      </c>
      <c r="N91" s="168" t="str">
        <f>IF(E91="旅費",VLOOKUP(E91,支出入力表!F92:$S$2000,14,FALSE),"")</f>
        <v/>
      </c>
    </row>
    <row r="92" spans="2:14" x14ac:dyDescent="0.55000000000000004">
      <c r="B92" s="163" t="str">
        <f>IF(E92="旅費",支出入力表!A93,"")</f>
        <v/>
      </c>
      <c r="C92" s="164" t="str">
        <f>IF(E92="旅費",支出入力表!C93,"")</f>
        <v/>
      </c>
      <c r="D92" s="165" t="str">
        <f>IF(支出入力表!E93="旅費","旅費","")</f>
        <v/>
      </c>
      <c r="E92" s="165" t="str">
        <f>IF(支出入力表!F93="旅費","旅費","")</f>
        <v/>
      </c>
      <c r="F92" s="196" t="str">
        <f>IF(E92="旅費",VLOOKUP(E92,支出入力表!F93:$M$2000,3,FALSE),"")</f>
        <v/>
      </c>
      <c r="G92" s="196" t="str">
        <f>IF(E92="旅費",VLOOKUP(E92,支出入力表!F93:$M$2000,4,FALSE),"")</f>
        <v/>
      </c>
      <c r="H92" s="197" t="str">
        <f>IF(E92="旅費",VLOOKUP(E92,支出入力表!F93:$M$2000,5,FALSE),"")</f>
        <v/>
      </c>
      <c r="I92" s="196" t="str">
        <f>IF(E92="旅費",VLOOKUP(E92,支出入力表!F93:$S$2000,9,FALSE),"")</f>
        <v/>
      </c>
      <c r="J92" s="167" t="str">
        <f>IF(E92="旅費",VLOOKUP(E92,支出入力表!F93:$S$2000,10,FALSE),"")</f>
        <v/>
      </c>
      <c r="K92" s="167" t="str">
        <f>IF(E92="旅費",VLOOKUP(E92,支出入力表!F93:$S$2000,11,FALSE),"")</f>
        <v/>
      </c>
      <c r="L92" s="167" t="str">
        <f>IF(E92="旅費",VLOOKUP(E92,支出入力表!F93:$S$2000,12,FALSE),"")</f>
        <v/>
      </c>
      <c r="M92" s="167" t="str">
        <f>IF(E92="旅費",VLOOKUP(E92,支出入力表!F93:$S$2000,13,FALSE),"")</f>
        <v/>
      </c>
      <c r="N92" s="168" t="str">
        <f>IF(E92="旅費",VLOOKUP(E92,支出入力表!F93:$S$2000,14,FALSE),"")</f>
        <v/>
      </c>
    </row>
    <row r="93" spans="2:14" x14ac:dyDescent="0.55000000000000004">
      <c r="B93" s="163" t="str">
        <f>IF(E93="旅費",支出入力表!A94,"")</f>
        <v/>
      </c>
      <c r="C93" s="164" t="str">
        <f>IF(E93="旅費",支出入力表!C94,"")</f>
        <v/>
      </c>
      <c r="D93" s="165" t="str">
        <f>IF(支出入力表!E94="旅費","旅費","")</f>
        <v/>
      </c>
      <c r="E93" s="165" t="str">
        <f>IF(支出入力表!F94="旅費","旅費","")</f>
        <v/>
      </c>
      <c r="F93" s="196" t="str">
        <f>IF(E93="旅費",VLOOKUP(E93,支出入力表!F94:$M$2000,3,FALSE),"")</f>
        <v/>
      </c>
      <c r="G93" s="196" t="str">
        <f>IF(E93="旅費",VLOOKUP(E93,支出入力表!F94:$M$2000,4,FALSE),"")</f>
        <v/>
      </c>
      <c r="H93" s="197" t="str">
        <f>IF(E93="旅費",VLOOKUP(E93,支出入力表!F94:$M$2000,5,FALSE),"")</f>
        <v/>
      </c>
      <c r="I93" s="196" t="str">
        <f>IF(E93="旅費",VLOOKUP(E93,支出入力表!F94:$S$2000,9,FALSE),"")</f>
        <v/>
      </c>
      <c r="J93" s="167" t="str">
        <f>IF(E93="旅費",VLOOKUP(E93,支出入力表!F94:$S$2000,10,FALSE),"")</f>
        <v/>
      </c>
      <c r="K93" s="167" t="str">
        <f>IF(E93="旅費",VLOOKUP(E93,支出入力表!F94:$S$2000,11,FALSE),"")</f>
        <v/>
      </c>
      <c r="L93" s="167" t="str">
        <f>IF(E93="旅費",VLOOKUP(E93,支出入力表!F94:$S$2000,12,FALSE),"")</f>
        <v/>
      </c>
      <c r="M93" s="167" t="str">
        <f>IF(E93="旅費",VLOOKUP(E93,支出入力表!F94:$S$2000,13,FALSE),"")</f>
        <v/>
      </c>
      <c r="N93" s="168" t="str">
        <f>IF(E93="旅費",VLOOKUP(E93,支出入力表!F94:$S$2000,14,FALSE),"")</f>
        <v/>
      </c>
    </row>
    <row r="94" spans="2:14" x14ac:dyDescent="0.55000000000000004">
      <c r="B94" s="163" t="str">
        <f>IF(E94="旅費",支出入力表!A95,"")</f>
        <v/>
      </c>
      <c r="C94" s="164" t="str">
        <f>IF(E94="旅費",支出入力表!C95,"")</f>
        <v/>
      </c>
      <c r="D94" s="165" t="str">
        <f>IF(支出入力表!E95="旅費","旅費","")</f>
        <v/>
      </c>
      <c r="E94" s="165" t="str">
        <f>IF(支出入力表!F95="旅費","旅費","")</f>
        <v/>
      </c>
      <c r="F94" s="196" t="str">
        <f>IF(E94="旅費",VLOOKUP(E94,支出入力表!F95:$M$2000,3,FALSE),"")</f>
        <v/>
      </c>
      <c r="G94" s="196" t="str">
        <f>IF(E94="旅費",VLOOKUP(E94,支出入力表!F95:$M$2000,4,FALSE),"")</f>
        <v/>
      </c>
      <c r="H94" s="197" t="str">
        <f>IF(E94="旅費",VLOOKUP(E94,支出入力表!F95:$M$2000,5,FALSE),"")</f>
        <v/>
      </c>
      <c r="I94" s="196" t="str">
        <f>IF(E94="旅費",VLOOKUP(E94,支出入力表!F95:$S$2000,9,FALSE),"")</f>
        <v/>
      </c>
      <c r="J94" s="167" t="str">
        <f>IF(E94="旅費",VLOOKUP(E94,支出入力表!F95:$S$2000,10,FALSE),"")</f>
        <v/>
      </c>
      <c r="K94" s="167" t="str">
        <f>IF(E94="旅費",VLOOKUP(E94,支出入力表!F95:$S$2000,11,FALSE),"")</f>
        <v/>
      </c>
      <c r="L94" s="167" t="str">
        <f>IF(E94="旅費",VLOOKUP(E94,支出入力表!F95:$S$2000,12,FALSE),"")</f>
        <v/>
      </c>
      <c r="M94" s="167" t="str">
        <f>IF(E94="旅費",VLOOKUP(E94,支出入力表!F95:$S$2000,13,FALSE),"")</f>
        <v/>
      </c>
      <c r="N94" s="168" t="str">
        <f>IF(E94="旅費",VLOOKUP(E94,支出入力表!F95:$S$2000,14,FALSE),"")</f>
        <v/>
      </c>
    </row>
    <row r="95" spans="2:14" x14ac:dyDescent="0.55000000000000004">
      <c r="B95" s="163" t="str">
        <f>IF(E95="旅費",支出入力表!A96,"")</f>
        <v/>
      </c>
      <c r="C95" s="164" t="str">
        <f>IF(E95="旅費",支出入力表!C96,"")</f>
        <v/>
      </c>
      <c r="D95" s="165" t="str">
        <f>IF(支出入力表!E96="旅費","旅費","")</f>
        <v/>
      </c>
      <c r="E95" s="165" t="str">
        <f>IF(支出入力表!F96="旅費","旅費","")</f>
        <v/>
      </c>
      <c r="F95" s="196" t="str">
        <f>IF(E95="旅費",VLOOKUP(E95,支出入力表!F96:$M$2000,3,FALSE),"")</f>
        <v/>
      </c>
      <c r="G95" s="196" t="str">
        <f>IF(E95="旅費",VLOOKUP(E95,支出入力表!F96:$M$2000,4,FALSE),"")</f>
        <v/>
      </c>
      <c r="H95" s="197" t="str">
        <f>IF(E95="旅費",VLOOKUP(E95,支出入力表!F96:$M$2000,5,FALSE),"")</f>
        <v/>
      </c>
      <c r="I95" s="196" t="str">
        <f>IF(E95="旅費",VLOOKUP(E95,支出入力表!F96:$S$2000,9,FALSE),"")</f>
        <v/>
      </c>
      <c r="J95" s="167" t="str">
        <f>IF(E95="旅費",VLOOKUP(E95,支出入力表!F96:$S$2000,10,FALSE),"")</f>
        <v/>
      </c>
      <c r="K95" s="167" t="str">
        <f>IF(E95="旅費",VLOOKUP(E95,支出入力表!F96:$S$2000,11,FALSE),"")</f>
        <v/>
      </c>
      <c r="L95" s="167" t="str">
        <f>IF(E95="旅費",VLOOKUP(E95,支出入力表!F96:$S$2000,12,FALSE),"")</f>
        <v/>
      </c>
      <c r="M95" s="167" t="str">
        <f>IF(E95="旅費",VLOOKUP(E95,支出入力表!F96:$S$2000,13,FALSE),"")</f>
        <v/>
      </c>
      <c r="N95" s="168" t="str">
        <f>IF(E95="旅費",VLOOKUP(E95,支出入力表!F96:$S$2000,14,FALSE),"")</f>
        <v/>
      </c>
    </row>
    <row r="96" spans="2:14" x14ac:dyDescent="0.55000000000000004">
      <c r="B96" s="163" t="str">
        <f>IF(E96="旅費",支出入力表!A97,"")</f>
        <v/>
      </c>
      <c r="C96" s="164" t="str">
        <f>IF(E96="旅費",支出入力表!C97,"")</f>
        <v/>
      </c>
      <c r="D96" s="165" t="str">
        <f>IF(支出入力表!E97="旅費","旅費","")</f>
        <v/>
      </c>
      <c r="E96" s="165" t="str">
        <f>IF(支出入力表!F97="旅費","旅費","")</f>
        <v/>
      </c>
      <c r="F96" s="196" t="str">
        <f>IF(E96="旅費",VLOOKUP(E96,支出入力表!F97:$M$2000,3,FALSE),"")</f>
        <v/>
      </c>
      <c r="G96" s="196" t="str">
        <f>IF(E96="旅費",VLOOKUP(E96,支出入力表!F97:$M$2000,4,FALSE),"")</f>
        <v/>
      </c>
      <c r="H96" s="197" t="str">
        <f>IF(E96="旅費",VLOOKUP(E96,支出入力表!F97:$M$2000,5,FALSE),"")</f>
        <v/>
      </c>
      <c r="I96" s="196" t="str">
        <f>IF(E96="旅費",VLOOKUP(E96,支出入力表!F97:$S$2000,9,FALSE),"")</f>
        <v/>
      </c>
      <c r="J96" s="167" t="str">
        <f>IF(E96="旅費",VLOOKUP(E96,支出入力表!F97:$S$2000,10,FALSE),"")</f>
        <v/>
      </c>
      <c r="K96" s="167" t="str">
        <f>IF(E96="旅費",VLOOKUP(E96,支出入力表!F97:$S$2000,11,FALSE),"")</f>
        <v/>
      </c>
      <c r="L96" s="167" t="str">
        <f>IF(E96="旅費",VLOOKUP(E96,支出入力表!F97:$S$2000,12,FALSE),"")</f>
        <v/>
      </c>
      <c r="M96" s="167" t="str">
        <f>IF(E96="旅費",VLOOKUP(E96,支出入力表!F97:$S$2000,13,FALSE),"")</f>
        <v/>
      </c>
      <c r="N96" s="168" t="str">
        <f>IF(E96="旅費",VLOOKUP(E96,支出入力表!F97:$S$2000,14,FALSE),"")</f>
        <v/>
      </c>
    </row>
    <row r="97" spans="2:14" x14ac:dyDescent="0.55000000000000004">
      <c r="B97" s="163" t="str">
        <f>IF(E97="旅費",支出入力表!A98,"")</f>
        <v/>
      </c>
      <c r="C97" s="164" t="str">
        <f>IF(E97="旅費",支出入力表!C98,"")</f>
        <v/>
      </c>
      <c r="D97" s="165" t="str">
        <f>IF(支出入力表!E98="旅費","旅費","")</f>
        <v/>
      </c>
      <c r="E97" s="165" t="str">
        <f>IF(支出入力表!F98="旅費","旅費","")</f>
        <v/>
      </c>
      <c r="F97" s="196" t="str">
        <f>IF(E97="旅費",VLOOKUP(E97,支出入力表!F98:$M$2000,3,FALSE),"")</f>
        <v/>
      </c>
      <c r="G97" s="196" t="str">
        <f>IF(E97="旅費",VLOOKUP(E97,支出入力表!F98:$M$2000,4,FALSE),"")</f>
        <v/>
      </c>
      <c r="H97" s="197" t="str">
        <f>IF(E97="旅費",VLOOKUP(E97,支出入力表!F98:$M$2000,5,FALSE),"")</f>
        <v/>
      </c>
      <c r="I97" s="196" t="str">
        <f>IF(E97="旅費",VLOOKUP(E97,支出入力表!F98:$S$2000,9,FALSE),"")</f>
        <v/>
      </c>
      <c r="J97" s="167" t="str">
        <f>IF(E97="旅費",VLOOKUP(E97,支出入力表!F98:$S$2000,10,FALSE),"")</f>
        <v/>
      </c>
      <c r="K97" s="167" t="str">
        <f>IF(E97="旅費",VLOOKUP(E97,支出入力表!F98:$S$2000,11,FALSE),"")</f>
        <v/>
      </c>
      <c r="L97" s="167" t="str">
        <f>IF(E97="旅費",VLOOKUP(E97,支出入力表!F98:$S$2000,12,FALSE),"")</f>
        <v/>
      </c>
      <c r="M97" s="167" t="str">
        <f>IF(E97="旅費",VLOOKUP(E97,支出入力表!F98:$S$2000,13,FALSE),"")</f>
        <v/>
      </c>
      <c r="N97" s="168" t="str">
        <f>IF(E97="旅費",VLOOKUP(E97,支出入力表!F98:$S$2000,14,FALSE),"")</f>
        <v/>
      </c>
    </row>
    <row r="98" spans="2:14" x14ac:dyDescent="0.55000000000000004">
      <c r="B98" s="163" t="str">
        <f>IF(E98="旅費",支出入力表!A99,"")</f>
        <v/>
      </c>
      <c r="C98" s="164" t="str">
        <f>IF(E98="旅費",支出入力表!C99,"")</f>
        <v/>
      </c>
      <c r="D98" s="165" t="str">
        <f>IF(支出入力表!E99="旅費","旅費","")</f>
        <v/>
      </c>
      <c r="E98" s="165" t="str">
        <f>IF(支出入力表!F99="旅費","旅費","")</f>
        <v/>
      </c>
      <c r="F98" s="196" t="str">
        <f>IF(E98="旅費",VLOOKUP(E98,支出入力表!F99:$M$2000,3,FALSE),"")</f>
        <v/>
      </c>
      <c r="G98" s="196" t="str">
        <f>IF(E98="旅費",VLOOKUP(E98,支出入力表!F99:$M$2000,4,FALSE),"")</f>
        <v/>
      </c>
      <c r="H98" s="197" t="str">
        <f>IF(E98="旅費",VLOOKUP(E98,支出入力表!F99:$M$2000,5,FALSE),"")</f>
        <v/>
      </c>
      <c r="I98" s="196" t="str">
        <f>IF(E98="旅費",VLOOKUP(E98,支出入力表!F99:$S$2000,9,FALSE),"")</f>
        <v/>
      </c>
      <c r="J98" s="167" t="str">
        <f>IF(E98="旅費",VLOOKUP(E98,支出入力表!F99:$S$2000,10,FALSE),"")</f>
        <v/>
      </c>
      <c r="K98" s="167" t="str">
        <f>IF(E98="旅費",VLOOKUP(E98,支出入力表!F99:$S$2000,11,FALSE),"")</f>
        <v/>
      </c>
      <c r="L98" s="167" t="str">
        <f>IF(E98="旅費",VLOOKUP(E98,支出入力表!F99:$S$2000,12,FALSE),"")</f>
        <v/>
      </c>
      <c r="M98" s="167" t="str">
        <f>IF(E98="旅費",VLOOKUP(E98,支出入力表!F99:$S$2000,13,FALSE),"")</f>
        <v/>
      </c>
      <c r="N98" s="168" t="str">
        <f>IF(E98="旅費",VLOOKUP(E98,支出入力表!F99:$S$2000,14,FALSE),"")</f>
        <v/>
      </c>
    </row>
    <row r="99" spans="2:14" x14ac:dyDescent="0.55000000000000004">
      <c r="B99" s="163" t="str">
        <f>IF(E99="旅費",支出入力表!A100,"")</f>
        <v/>
      </c>
      <c r="C99" s="164" t="str">
        <f>IF(E99="旅費",支出入力表!C100,"")</f>
        <v/>
      </c>
      <c r="D99" s="165" t="str">
        <f>IF(支出入力表!E100="旅費","旅費","")</f>
        <v/>
      </c>
      <c r="E99" s="165" t="str">
        <f>IF(支出入力表!F100="旅費","旅費","")</f>
        <v/>
      </c>
      <c r="F99" s="196" t="str">
        <f>IF(E99="旅費",VLOOKUP(E99,支出入力表!F100:$M$2000,3,FALSE),"")</f>
        <v/>
      </c>
      <c r="G99" s="196" t="str">
        <f>IF(E99="旅費",VLOOKUP(E99,支出入力表!F100:$M$2000,4,FALSE),"")</f>
        <v/>
      </c>
      <c r="H99" s="197" t="str">
        <f>IF(E99="旅費",VLOOKUP(E99,支出入力表!F100:$M$2000,5,FALSE),"")</f>
        <v/>
      </c>
      <c r="I99" s="196" t="str">
        <f>IF(E99="旅費",VLOOKUP(E99,支出入力表!F100:$S$2000,9,FALSE),"")</f>
        <v/>
      </c>
      <c r="J99" s="167" t="str">
        <f>IF(E99="旅費",VLOOKUP(E99,支出入力表!F100:$S$2000,10,FALSE),"")</f>
        <v/>
      </c>
      <c r="K99" s="167" t="str">
        <f>IF(E99="旅費",VLOOKUP(E99,支出入力表!F100:$S$2000,11,FALSE),"")</f>
        <v/>
      </c>
      <c r="L99" s="167" t="str">
        <f>IF(E99="旅費",VLOOKUP(E99,支出入力表!F100:$S$2000,12,FALSE),"")</f>
        <v/>
      </c>
      <c r="M99" s="167" t="str">
        <f>IF(E99="旅費",VLOOKUP(E99,支出入力表!F100:$S$2000,13,FALSE),"")</f>
        <v/>
      </c>
      <c r="N99" s="168" t="str">
        <f>IF(E99="旅費",VLOOKUP(E99,支出入力表!F100:$S$2000,14,FALSE),"")</f>
        <v/>
      </c>
    </row>
    <row r="100" spans="2:14" x14ac:dyDescent="0.55000000000000004">
      <c r="B100" s="163" t="str">
        <f>IF(E100="旅費",支出入力表!A101,"")</f>
        <v/>
      </c>
      <c r="C100" s="164" t="str">
        <f>IF(E100="旅費",支出入力表!C101,"")</f>
        <v/>
      </c>
      <c r="D100" s="165" t="str">
        <f>IF(支出入力表!E101="旅費","旅費","")</f>
        <v/>
      </c>
      <c r="E100" s="165" t="str">
        <f>IF(支出入力表!F101="旅費","旅費","")</f>
        <v/>
      </c>
      <c r="F100" s="196" t="str">
        <f>IF(E100="旅費",VLOOKUP(E100,支出入力表!F101:$M$2000,3,FALSE),"")</f>
        <v/>
      </c>
      <c r="G100" s="196" t="str">
        <f>IF(E100="旅費",VLOOKUP(E100,支出入力表!F101:$M$2000,4,FALSE),"")</f>
        <v/>
      </c>
      <c r="H100" s="197" t="str">
        <f>IF(E100="旅費",VLOOKUP(E100,支出入力表!F101:$M$2000,5,FALSE),"")</f>
        <v/>
      </c>
      <c r="I100" s="196" t="str">
        <f>IF(E100="旅費",VLOOKUP(E100,支出入力表!F101:$S$2000,9,FALSE),"")</f>
        <v/>
      </c>
      <c r="J100" s="167" t="str">
        <f>IF(E100="旅費",VLOOKUP(E100,支出入力表!F101:$S$2000,10,FALSE),"")</f>
        <v/>
      </c>
      <c r="K100" s="167" t="str">
        <f>IF(E100="旅費",VLOOKUP(E100,支出入力表!F101:$S$2000,11,FALSE),"")</f>
        <v/>
      </c>
      <c r="L100" s="167" t="str">
        <f>IF(E100="旅費",VLOOKUP(E100,支出入力表!F101:$S$2000,12,FALSE),"")</f>
        <v/>
      </c>
      <c r="M100" s="167" t="str">
        <f>IF(E100="旅費",VLOOKUP(E100,支出入力表!F101:$S$2000,13,FALSE),"")</f>
        <v/>
      </c>
      <c r="N100" s="168" t="str">
        <f>IF(E100="旅費",VLOOKUP(E100,支出入力表!F101:$S$2000,14,FALSE),"")</f>
        <v/>
      </c>
    </row>
    <row r="101" spans="2:14" x14ac:dyDescent="0.55000000000000004">
      <c r="B101" s="163" t="str">
        <f>IF(E101="旅費",支出入力表!A102,"")</f>
        <v/>
      </c>
      <c r="C101" s="164" t="str">
        <f>IF(E101="旅費",支出入力表!C102,"")</f>
        <v/>
      </c>
      <c r="D101" s="165" t="str">
        <f>IF(支出入力表!E102="旅費","旅費","")</f>
        <v/>
      </c>
      <c r="E101" s="165" t="str">
        <f>IF(支出入力表!F102="旅費","旅費","")</f>
        <v/>
      </c>
      <c r="F101" s="196" t="str">
        <f>IF(E101="旅費",VLOOKUP(E101,支出入力表!F102:$M$2000,3,FALSE),"")</f>
        <v/>
      </c>
      <c r="G101" s="196" t="str">
        <f>IF(E101="旅費",VLOOKUP(E101,支出入力表!F102:$M$2000,4,FALSE),"")</f>
        <v/>
      </c>
      <c r="H101" s="197" t="str">
        <f>IF(E101="旅費",VLOOKUP(E101,支出入力表!F102:$M$2000,5,FALSE),"")</f>
        <v/>
      </c>
      <c r="I101" s="196" t="str">
        <f>IF(E101="旅費",VLOOKUP(E101,支出入力表!F102:$S$2000,9,FALSE),"")</f>
        <v/>
      </c>
      <c r="J101" s="167" t="str">
        <f>IF(E101="旅費",VLOOKUP(E101,支出入力表!F102:$S$2000,10,FALSE),"")</f>
        <v/>
      </c>
      <c r="K101" s="167" t="str">
        <f>IF(E101="旅費",VLOOKUP(E101,支出入力表!F102:$S$2000,11,FALSE),"")</f>
        <v/>
      </c>
      <c r="L101" s="167" t="str">
        <f>IF(E101="旅費",VLOOKUP(E101,支出入力表!F102:$S$2000,12,FALSE),"")</f>
        <v/>
      </c>
      <c r="M101" s="167" t="str">
        <f>IF(E101="旅費",VLOOKUP(E101,支出入力表!F102:$S$2000,13,FALSE),"")</f>
        <v/>
      </c>
      <c r="N101" s="168" t="str">
        <f>IF(E101="旅費",VLOOKUP(E101,支出入力表!F102:$S$2000,14,FALSE),"")</f>
        <v/>
      </c>
    </row>
    <row r="102" spans="2:14" x14ac:dyDescent="0.55000000000000004">
      <c r="B102" s="163" t="str">
        <f>IF(E102="旅費",支出入力表!A103,"")</f>
        <v/>
      </c>
      <c r="C102" s="164" t="str">
        <f>IF(E102="旅費",支出入力表!C103,"")</f>
        <v/>
      </c>
      <c r="D102" s="165" t="str">
        <f>IF(支出入力表!E103="旅費","旅費","")</f>
        <v/>
      </c>
      <c r="E102" s="165" t="str">
        <f>IF(支出入力表!F103="旅費","旅費","")</f>
        <v/>
      </c>
      <c r="F102" s="196" t="str">
        <f>IF(E102="旅費",VLOOKUP(E102,支出入力表!F103:$M$2000,3,FALSE),"")</f>
        <v/>
      </c>
      <c r="G102" s="196" t="str">
        <f>IF(E102="旅費",VLOOKUP(E102,支出入力表!F103:$M$2000,4,FALSE),"")</f>
        <v/>
      </c>
      <c r="H102" s="197" t="str">
        <f>IF(E102="旅費",VLOOKUP(E102,支出入力表!F103:$M$2000,5,FALSE),"")</f>
        <v/>
      </c>
      <c r="I102" s="196" t="str">
        <f>IF(E102="旅費",VLOOKUP(E102,支出入力表!F103:$S$2000,9,FALSE),"")</f>
        <v/>
      </c>
      <c r="J102" s="167" t="str">
        <f>IF(E102="旅費",VLOOKUP(E102,支出入力表!F103:$S$2000,10,FALSE),"")</f>
        <v/>
      </c>
      <c r="K102" s="167" t="str">
        <f>IF(E102="旅費",VLOOKUP(E102,支出入力表!F103:$S$2000,11,FALSE),"")</f>
        <v/>
      </c>
      <c r="L102" s="167" t="str">
        <f>IF(E102="旅費",VLOOKUP(E102,支出入力表!F103:$S$2000,12,FALSE),"")</f>
        <v/>
      </c>
      <c r="M102" s="167" t="str">
        <f>IF(E102="旅費",VLOOKUP(E102,支出入力表!F103:$S$2000,13,FALSE),"")</f>
        <v/>
      </c>
      <c r="N102" s="168" t="str">
        <f>IF(E102="旅費",VLOOKUP(E102,支出入力表!F103:$S$2000,14,FALSE),"")</f>
        <v/>
      </c>
    </row>
    <row r="103" spans="2:14" x14ac:dyDescent="0.55000000000000004">
      <c r="B103" s="163" t="str">
        <f>IF(E103="旅費",支出入力表!A104,"")</f>
        <v/>
      </c>
      <c r="C103" s="164" t="str">
        <f>IF(E103="旅費",支出入力表!C104,"")</f>
        <v/>
      </c>
      <c r="D103" s="165" t="str">
        <f>IF(支出入力表!E104="旅費","旅費","")</f>
        <v/>
      </c>
      <c r="E103" s="165" t="str">
        <f>IF(支出入力表!F104="旅費","旅費","")</f>
        <v/>
      </c>
      <c r="F103" s="196" t="str">
        <f>IF(E103="旅費",VLOOKUP(E103,支出入力表!F104:$M$2000,3,FALSE),"")</f>
        <v/>
      </c>
      <c r="G103" s="196" t="str">
        <f>IF(E103="旅費",VLOOKUP(E103,支出入力表!F104:$M$2000,4,FALSE),"")</f>
        <v/>
      </c>
      <c r="H103" s="197" t="str">
        <f>IF(E103="旅費",VLOOKUP(E103,支出入力表!F104:$M$2000,5,FALSE),"")</f>
        <v/>
      </c>
      <c r="I103" s="196" t="str">
        <f>IF(E103="旅費",VLOOKUP(E103,支出入力表!F104:$S$2000,9,FALSE),"")</f>
        <v/>
      </c>
      <c r="J103" s="167" t="str">
        <f>IF(E103="旅費",VLOOKUP(E103,支出入力表!F104:$S$2000,10,FALSE),"")</f>
        <v/>
      </c>
      <c r="K103" s="167" t="str">
        <f>IF(E103="旅費",VLOOKUP(E103,支出入力表!F104:$S$2000,11,FALSE),"")</f>
        <v/>
      </c>
      <c r="L103" s="167" t="str">
        <f>IF(E103="旅費",VLOOKUP(E103,支出入力表!F104:$S$2000,12,FALSE),"")</f>
        <v/>
      </c>
      <c r="M103" s="167" t="str">
        <f>IF(E103="旅費",VLOOKUP(E103,支出入力表!F104:$S$2000,13,FALSE),"")</f>
        <v/>
      </c>
      <c r="N103" s="168" t="str">
        <f>IF(E103="旅費",VLOOKUP(E103,支出入力表!F104:$S$2000,14,FALSE),"")</f>
        <v/>
      </c>
    </row>
    <row r="104" spans="2:14" x14ac:dyDescent="0.55000000000000004">
      <c r="B104" s="163" t="str">
        <f>IF(E104="旅費",支出入力表!A105,"")</f>
        <v/>
      </c>
      <c r="C104" s="164" t="str">
        <f>IF(E104="旅費",支出入力表!C105,"")</f>
        <v/>
      </c>
      <c r="D104" s="165" t="str">
        <f>IF(支出入力表!E105="旅費","旅費","")</f>
        <v/>
      </c>
      <c r="E104" s="165" t="str">
        <f>IF(支出入力表!F105="旅費","旅費","")</f>
        <v/>
      </c>
      <c r="F104" s="196" t="str">
        <f>IF(E104="旅費",VLOOKUP(E104,支出入力表!F105:$M$2000,3,FALSE),"")</f>
        <v/>
      </c>
      <c r="G104" s="196" t="str">
        <f>IF(E104="旅費",VLOOKUP(E104,支出入力表!F105:$M$2000,4,FALSE),"")</f>
        <v/>
      </c>
      <c r="H104" s="197" t="str">
        <f>IF(E104="旅費",VLOOKUP(E104,支出入力表!F105:$M$2000,5,FALSE),"")</f>
        <v/>
      </c>
      <c r="I104" s="196" t="str">
        <f>IF(E104="旅費",VLOOKUP(E104,支出入力表!F105:$S$2000,9,FALSE),"")</f>
        <v/>
      </c>
      <c r="J104" s="167" t="str">
        <f>IF(E104="旅費",VLOOKUP(E104,支出入力表!F105:$S$2000,10,FALSE),"")</f>
        <v/>
      </c>
      <c r="K104" s="167" t="str">
        <f>IF(E104="旅費",VLOOKUP(E104,支出入力表!F105:$S$2000,11,FALSE),"")</f>
        <v/>
      </c>
      <c r="L104" s="167" t="str">
        <f>IF(E104="旅費",VLOOKUP(E104,支出入力表!F105:$S$2000,12,FALSE),"")</f>
        <v/>
      </c>
      <c r="M104" s="167" t="str">
        <f>IF(E104="旅費",VLOOKUP(E104,支出入力表!F105:$S$2000,13,FALSE),"")</f>
        <v/>
      </c>
      <c r="N104" s="168" t="str">
        <f>IF(E104="旅費",VLOOKUP(E104,支出入力表!F105:$S$2000,14,FALSE),"")</f>
        <v/>
      </c>
    </row>
    <row r="105" spans="2:14" x14ac:dyDescent="0.55000000000000004">
      <c r="B105" s="163" t="str">
        <f>IF(E105="旅費",支出入力表!A106,"")</f>
        <v/>
      </c>
      <c r="C105" s="164" t="str">
        <f>IF(E105="旅費",支出入力表!C106,"")</f>
        <v/>
      </c>
      <c r="D105" s="165" t="str">
        <f>IF(支出入力表!E106="旅費","旅費","")</f>
        <v/>
      </c>
      <c r="E105" s="165" t="str">
        <f>IF(支出入力表!F106="旅費","旅費","")</f>
        <v/>
      </c>
      <c r="F105" s="196" t="str">
        <f>IF(E105="旅費",VLOOKUP(E105,支出入力表!F106:$M$2000,3,FALSE),"")</f>
        <v/>
      </c>
      <c r="G105" s="196" t="str">
        <f>IF(E105="旅費",VLOOKUP(E105,支出入力表!F106:$M$2000,4,FALSE),"")</f>
        <v/>
      </c>
      <c r="H105" s="197" t="str">
        <f>IF(E105="旅費",VLOOKUP(E105,支出入力表!F106:$M$2000,5,FALSE),"")</f>
        <v/>
      </c>
      <c r="I105" s="196" t="str">
        <f>IF(E105="旅費",VLOOKUP(E105,支出入力表!F106:$S$2000,9,FALSE),"")</f>
        <v/>
      </c>
      <c r="J105" s="167" t="str">
        <f>IF(E105="旅費",VLOOKUP(E105,支出入力表!F106:$S$2000,10,FALSE),"")</f>
        <v/>
      </c>
      <c r="K105" s="167" t="str">
        <f>IF(E105="旅費",VLOOKUP(E105,支出入力表!F106:$S$2000,11,FALSE),"")</f>
        <v/>
      </c>
      <c r="L105" s="167" t="str">
        <f>IF(E105="旅費",VLOOKUP(E105,支出入力表!F106:$S$2000,12,FALSE),"")</f>
        <v/>
      </c>
      <c r="M105" s="167" t="str">
        <f>IF(E105="旅費",VLOOKUP(E105,支出入力表!F106:$S$2000,13,FALSE),"")</f>
        <v/>
      </c>
      <c r="N105" s="168" t="str">
        <f>IF(E105="旅費",VLOOKUP(E105,支出入力表!F106:$S$2000,14,FALSE),"")</f>
        <v/>
      </c>
    </row>
    <row r="106" spans="2:14" x14ac:dyDescent="0.55000000000000004">
      <c r="B106" s="163" t="str">
        <f>IF(E106="旅費",支出入力表!A107,"")</f>
        <v/>
      </c>
      <c r="C106" s="164" t="str">
        <f>IF(E106="旅費",支出入力表!C107,"")</f>
        <v/>
      </c>
      <c r="D106" s="165" t="str">
        <f>IF(支出入力表!E107="旅費","旅費","")</f>
        <v/>
      </c>
      <c r="E106" s="165" t="str">
        <f>IF(支出入力表!F107="旅費","旅費","")</f>
        <v/>
      </c>
      <c r="F106" s="196" t="str">
        <f>IF(E106="旅費",VLOOKUP(E106,支出入力表!F107:$M$2000,3,FALSE),"")</f>
        <v/>
      </c>
      <c r="G106" s="196" t="str">
        <f>IF(E106="旅費",VLOOKUP(E106,支出入力表!F107:$M$2000,4,FALSE),"")</f>
        <v/>
      </c>
      <c r="H106" s="197" t="str">
        <f>IF(E106="旅費",VLOOKUP(E106,支出入力表!F107:$M$2000,5,FALSE),"")</f>
        <v/>
      </c>
      <c r="I106" s="196" t="str">
        <f>IF(E106="旅費",VLOOKUP(E106,支出入力表!F107:$S$2000,9,FALSE),"")</f>
        <v/>
      </c>
      <c r="J106" s="167" t="str">
        <f>IF(E106="旅費",VLOOKUP(E106,支出入力表!F107:$S$2000,10,FALSE),"")</f>
        <v/>
      </c>
      <c r="K106" s="167" t="str">
        <f>IF(E106="旅費",VLOOKUP(E106,支出入力表!F107:$S$2000,11,FALSE),"")</f>
        <v/>
      </c>
      <c r="L106" s="167" t="str">
        <f>IF(E106="旅費",VLOOKUP(E106,支出入力表!F107:$S$2000,12,FALSE),"")</f>
        <v/>
      </c>
      <c r="M106" s="167" t="str">
        <f>IF(E106="旅費",VLOOKUP(E106,支出入力表!F107:$S$2000,13,FALSE),"")</f>
        <v/>
      </c>
      <c r="N106" s="168" t="str">
        <f>IF(E106="旅費",VLOOKUP(E106,支出入力表!F107:$S$2000,14,FALSE),"")</f>
        <v/>
      </c>
    </row>
    <row r="107" spans="2:14" x14ac:dyDescent="0.55000000000000004">
      <c r="B107" s="163" t="str">
        <f>IF(E107="旅費",支出入力表!A108,"")</f>
        <v/>
      </c>
      <c r="C107" s="164" t="str">
        <f>IF(E107="旅費",支出入力表!C108,"")</f>
        <v/>
      </c>
      <c r="D107" s="165" t="str">
        <f>IF(支出入力表!E108="旅費","旅費","")</f>
        <v/>
      </c>
      <c r="E107" s="165" t="str">
        <f>IF(支出入力表!F108="旅費","旅費","")</f>
        <v/>
      </c>
      <c r="F107" s="196" t="str">
        <f>IF(E107="旅費",VLOOKUP(E107,支出入力表!F108:$M$2000,3,FALSE),"")</f>
        <v/>
      </c>
      <c r="G107" s="196" t="str">
        <f>IF(E107="旅費",VLOOKUP(E107,支出入力表!F108:$M$2000,4,FALSE),"")</f>
        <v/>
      </c>
      <c r="H107" s="197" t="str">
        <f>IF(E107="旅費",VLOOKUP(E107,支出入力表!F108:$M$2000,5,FALSE),"")</f>
        <v/>
      </c>
      <c r="I107" s="196" t="str">
        <f>IF(E107="旅費",VLOOKUP(E107,支出入力表!F108:$S$2000,9,FALSE),"")</f>
        <v/>
      </c>
      <c r="J107" s="167" t="str">
        <f>IF(E107="旅費",VLOOKUP(E107,支出入力表!F108:$S$2000,10,FALSE),"")</f>
        <v/>
      </c>
      <c r="K107" s="167" t="str">
        <f>IF(E107="旅費",VLOOKUP(E107,支出入力表!F108:$S$2000,11,FALSE),"")</f>
        <v/>
      </c>
      <c r="L107" s="167" t="str">
        <f>IF(E107="旅費",VLOOKUP(E107,支出入力表!F108:$S$2000,12,FALSE),"")</f>
        <v/>
      </c>
      <c r="M107" s="167" t="str">
        <f>IF(E107="旅費",VLOOKUP(E107,支出入力表!F108:$S$2000,13,FALSE),"")</f>
        <v/>
      </c>
      <c r="N107" s="168" t="str">
        <f>IF(E107="旅費",VLOOKUP(E107,支出入力表!F108:$S$2000,14,FALSE),"")</f>
        <v/>
      </c>
    </row>
    <row r="108" spans="2:14" x14ac:dyDescent="0.55000000000000004">
      <c r="B108" s="163" t="str">
        <f>IF(E108="旅費",支出入力表!A109,"")</f>
        <v/>
      </c>
      <c r="C108" s="164" t="str">
        <f>IF(E108="旅費",支出入力表!C109,"")</f>
        <v/>
      </c>
      <c r="D108" s="165" t="str">
        <f>IF(支出入力表!E109="旅費","旅費","")</f>
        <v/>
      </c>
      <c r="E108" s="165" t="str">
        <f>IF(支出入力表!F109="旅費","旅費","")</f>
        <v/>
      </c>
      <c r="F108" s="196" t="str">
        <f>IF(E108="旅費",VLOOKUP(E108,支出入力表!F109:$M$2000,3,FALSE),"")</f>
        <v/>
      </c>
      <c r="G108" s="196" t="str">
        <f>IF(E108="旅費",VLOOKUP(E108,支出入力表!F109:$M$2000,4,FALSE),"")</f>
        <v/>
      </c>
      <c r="H108" s="197" t="str">
        <f>IF(E108="旅費",VLOOKUP(E108,支出入力表!F109:$M$2000,5,FALSE),"")</f>
        <v/>
      </c>
      <c r="I108" s="196" t="str">
        <f>IF(E108="旅費",VLOOKUP(E108,支出入力表!F109:$S$2000,9,FALSE),"")</f>
        <v/>
      </c>
      <c r="J108" s="167" t="str">
        <f>IF(E108="旅費",VLOOKUP(E108,支出入力表!F109:$S$2000,10,FALSE),"")</f>
        <v/>
      </c>
      <c r="K108" s="167" t="str">
        <f>IF(E108="旅費",VLOOKUP(E108,支出入力表!F109:$S$2000,11,FALSE),"")</f>
        <v/>
      </c>
      <c r="L108" s="167" t="str">
        <f>IF(E108="旅費",VLOOKUP(E108,支出入力表!F109:$S$2000,12,FALSE),"")</f>
        <v/>
      </c>
      <c r="M108" s="167" t="str">
        <f>IF(E108="旅費",VLOOKUP(E108,支出入力表!F109:$S$2000,13,FALSE),"")</f>
        <v/>
      </c>
      <c r="N108" s="168" t="str">
        <f>IF(E108="旅費",VLOOKUP(E108,支出入力表!F109:$S$2000,14,FALSE),"")</f>
        <v/>
      </c>
    </row>
    <row r="109" spans="2:14" x14ac:dyDescent="0.55000000000000004">
      <c r="B109" s="163" t="str">
        <f>IF(E109="旅費",支出入力表!A110,"")</f>
        <v/>
      </c>
      <c r="C109" s="164" t="str">
        <f>IF(E109="旅費",支出入力表!C110,"")</f>
        <v/>
      </c>
      <c r="D109" s="165" t="str">
        <f>IF(支出入力表!E110="旅費","旅費","")</f>
        <v/>
      </c>
      <c r="E109" s="165" t="str">
        <f>IF(支出入力表!F110="旅費","旅費","")</f>
        <v/>
      </c>
      <c r="F109" s="196" t="str">
        <f>IF(E109="旅費",VLOOKUP(E109,支出入力表!F110:$M$2000,3,FALSE),"")</f>
        <v/>
      </c>
      <c r="G109" s="196" t="str">
        <f>IF(E109="旅費",VLOOKUP(E109,支出入力表!F110:$M$2000,4,FALSE),"")</f>
        <v/>
      </c>
      <c r="H109" s="197" t="str">
        <f>IF(E109="旅費",VLOOKUP(E109,支出入力表!F110:$M$2000,5,FALSE),"")</f>
        <v/>
      </c>
      <c r="I109" s="196" t="str">
        <f>IF(E109="旅費",VLOOKUP(E109,支出入力表!F110:$S$2000,9,FALSE),"")</f>
        <v/>
      </c>
      <c r="J109" s="167" t="str">
        <f>IF(E109="旅費",VLOOKUP(E109,支出入力表!F110:$S$2000,10,FALSE),"")</f>
        <v/>
      </c>
      <c r="K109" s="167" t="str">
        <f>IF(E109="旅費",VLOOKUP(E109,支出入力表!F110:$S$2000,11,FALSE),"")</f>
        <v/>
      </c>
      <c r="L109" s="167" t="str">
        <f>IF(E109="旅費",VLOOKUP(E109,支出入力表!F110:$S$2000,12,FALSE),"")</f>
        <v/>
      </c>
      <c r="M109" s="167" t="str">
        <f>IF(E109="旅費",VLOOKUP(E109,支出入力表!F110:$S$2000,13,FALSE),"")</f>
        <v/>
      </c>
      <c r="N109" s="168" t="str">
        <f>IF(E109="旅費",VLOOKUP(E109,支出入力表!F110:$S$2000,14,FALSE),"")</f>
        <v/>
      </c>
    </row>
    <row r="110" spans="2:14" x14ac:dyDescent="0.55000000000000004">
      <c r="B110" s="163" t="str">
        <f>IF(E110="旅費",支出入力表!A111,"")</f>
        <v/>
      </c>
      <c r="C110" s="164" t="str">
        <f>IF(E110="旅費",支出入力表!C111,"")</f>
        <v/>
      </c>
      <c r="D110" s="165" t="str">
        <f>IF(支出入力表!E111="旅費","旅費","")</f>
        <v/>
      </c>
      <c r="E110" s="165" t="str">
        <f>IF(支出入力表!F111="旅費","旅費","")</f>
        <v/>
      </c>
      <c r="F110" s="196" t="str">
        <f>IF(E110="旅費",VLOOKUP(E110,支出入力表!F111:$M$2000,3,FALSE),"")</f>
        <v/>
      </c>
      <c r="G110" s="196" t="str">
        <f>IF(E110="旅費",VLOOKUP(E110,支出入力表!F111:$M$2000,4,FALSE),"")</f>
        <v/>
      </c>
      <c r="H110" s="197" t="str">
        <f>IF(E110="旅費",VLOOKUP(E110,支出入力表!F111:$M$2000,5,FALSE),"")</f>
        <v/>
      </c>
      <c r="I110" s="196" t="str">
        <f>IF(E110="旅費",VLOOKUP(E110,支出入力表!F111:$S$2000,9,FALSE),"")</f>
        <v/>
      </c>
      <c r="J110" s="167" t="str">
        <f>IF(E110="旅費",VLOOKUP(E110,支出入力表!F111:$S$2000,10,FALSE),"")</f>
        <v/>
      </c>
      <c r="K110" s="167" t="str">
        <f>IF(E110="旅費",VLOOKUP(E110,支出入力表!F111:$S$2000,11,FALSE),"")</f>
        <v/>
      </c>
      <c r="L110" s="167" t="str">
        <f>IF(E110="旅費",VLOOKUP(E110,支出入力表!F111:$S$2000,12,FALSE),"")</f>
        <v/>
      </c>
      <c r="M110" s="167" t="str">
        <f>IF(E110="旅費",VLOOKUP(E110,支出入力表!F111:$S$2000,13,FALSE),"")</f>
        <v/>
      </c>
      <c r="N110" s="168" t="str">
        <f>IF(E110="旅費",VLOOKUP(E110,支出入力表!F111:$S$2000,14,FALSE),"")</f>
        <v/>
      </c>
    </row>
    <row r="111" spans="2:14" x14ac:dyDescent="0.55000000000000004">
      <c r="B111" s="163" t="str">
        <f>IF(E111="旅費",支出入力表!A112,"")</f>
        <v/>
      </c>
      <c r="C111" s="164" t="str">
        <f>IF(E111="旅費",支出入力表!C112,"")</f>
        <v/>
      </c>
      <c r="D111" s="165" t="str">
        <f>IF(支出入力表!E112="旅費","旅費","")</f>
        <v/>
      </c>
      <c r="E111" s="165" t="str">
        <f>IF(支出入力表!F112="旅費","旅費","")</f>
        <v/>
      </c>
      <c r="F111" s="196" t="str">
        <f>IF(E111="旅費",VLOOKUP(E111,支出入力表!F112:$M$2000,3,FALSE),"")</f>
        <v/>
      </c>
      <c r="G111" s="196" t="str">
        <f>IF(E111="旅費",VLOOKUP(E111,支出入力表!F112:$M$2000,4,FALSE),"")</f>
        <v/>
      </c>
      <c r="H111" s="197" t="str">
        <f>IF(E111="旅費",VLOOKUP(E111,支出入力表!F112:$M$2000,5,FALSE),"")</f>
        <v/>
      </c>
      <c r="I111" s="196" t="str">
        <f>IF(E111="旅費",VLOOKUP(E111,支出入力表!F112:$S$2000,9,FALSE),"")</f>
        <v/>
      </c>
      <c r="J111" s="167" t="str">
        <f>IF(E111="旅費",VLOOKUP(E111,支出入力表!F112:$S$2000,10,FALSE),"")</f>
        <v/>
      </c>
      <c r="K111" s="167" t="str">
        <f>IF(E111="旅費",VLOOKUP(E111,支出入力表!F112:$S$2000,11,FALSE),"")</f>
        <v/>
      </c>
      <c r="L111" s="167" t="str">
        <f>IF(E111="旅費",VLOOKUP(E111,支出入力表!F112:$S$2000,12,FALSE),"")</f>
        <v/>
      </c>
      <c r="M111" s="167" t="str">
        <f>IF(E111="旅費",VLOOKUP(E111,支出入力表!F112:$S$2000,13,FALSE),"")</f>
        <v/>
      </c>
      <c r="N111" s="168" t="str">
        <f>IF(E111="旅費",VLOOKUP(E111,支出入力表!F112:$S$2000,14,FALSE),"")</f>
        <v/>
      </c>
    </row>
    <row r="112" spans="2:14" x14ac:dyDescent="0.55000000000000004">
      <c r="B112" s="163" t="str">
        <f>IF(E112="旅費",支出入力表!A113,"")</f>
        <v/>
      </c>
      <c r="C112" s="164" t="str">
        <f>IF(E112="旅費",支出入力表!C113,"")</f>
        <v/>
      </c>
      <c r="D112" s="165" t="str">
        <f>IF(支出入力表!E113="旅費","旅費","")</f>
        <v/>
      </c>
      <c r="E112" s="165" t="str">
        <f>IF(支出入力表!F113="旅費","旅費","")</f>
        <v/>
      </c>
      <c r="F112" s="196" t="str">
        <f>IF(E112="旅費",VLOOKUP(E112,支出入力表!F113:$M$2000,3,FALSE),"")</f>
        <v/>
      </c>
      <c r="G112" s="196" t="str">
        <f>IF(E112="旅費",VLOOKUP(E112,支出入力表!F113:$M$2000,4,FALSE),"")</f>
        <v/>
      </c>
      <c r="H112" s="197" t="str">
        <f>IF(E112="旅費",VLOOKUP(E112,支出入力表!F113:$M$2000,5,FALSE),"")</f>
        <v/>
      </c>
      <c r="I112" s="196" t="str">
        <f>IF(E112="旅費",VLOOKUP(E112,支出入力表!F113:$S$2000,9,FALSE),"")</f>
        <v/>
      </c>
      <c r="J112" s="167" t="str">
        <f>IF(E112="旅費",VLOOKUP(E112,支出入力表!F113:$S$2000,10,FALSE),"")</f>
        <v/>
      </c>
      <c r="K112" s="167" t="str">
        <f>IF(E112="旅費",VLOOKUP(E112,支出入力表!F113:$S$2000,11,FALSE),"")</f>
        <v/>
      </c>
      <c r="L112" s="167" t="str">
        <f>IF(E112="旅費",VLOOKUP(E112,支出入力表!F113:$S$2000,12,FALSE),"")</f>
        <v/>
      </c>
      <c r="M112" s="167" t="str">
        <f>IF(E112="旅費",VLOOKUP(E112,支出入力表!F113:$S$2000,13,FALSE),"")</f>
        <v/>
      </c>
      <c r="N112" s="168" t="str">
        <f>IF(E112="旅費",VLOOKUP(E112,支出入力表!F113:$S$2000,14,FALSE),"")</f>
        <v/>
      </c>
    </row>
    <row r="113" spans="2:14" x14ac:dyDescent="0.55000000000000004">
      <c r="B113" s="163" t="str">
        <f>IF(E113="旅費",支出入力表!A114,"")</f>
        <v/>
      </c>
      <c r="C113" s="164" t="str">
        <f>IF(E113="旅費",支出入力表!C114,"")</f>
        <v/>
      </c>
      <c r="D113" s="165" t="str">
        <f>IF(支出入力表!E114="旅費","旅費","")</f>
        <v/>
      </c>
      <c r="E113" s="165" t="str">
        <f>IF(支出入力表!F114="旅費","旅費","")</f>
        <v/>
      </c>
      <c r="F113" s="196" t="str">
        <f>IF(E113="旅費",VLOOKUP(E113,支出入力表!F114:$M$2000,3,FALSE),"")</f>
        <v/>
      </c>
      <c r="G113" s="196" t="str">
        <f>IF(E113="旅費",VLOOKUP(E113,支出入力表!F114:$M$2000,4,FALSE),"")</f>
        <v/>
      </c>
      <c r="H113" s="197" t="str">
        <f>IF(E113="旅費",VLOOKUP(E113,支出入力表!F114:$M$2000,5,FALSE),"")</f>
        <v/>
      </c>
      <c r="I113" s="196" t="str">
        <f>IF(E113="旅費",VLOOKUP(E113,支出入力表!F114:$S$2000,9,FALSE),"")</f>
        <v/>
      </c>
      <c r="J113" s="167" t="str">
        <f>IF(E113="旅費",VLOOKUP(E113,支出入力表!F114:$S$2000,10,FALSE),"")</f>
        <v/>
      </c>
      <c r="K113" s="167" t="str">
        <f>IF(E113="旅費",VLOOKUP(E113,支出入力表!F114:$S$2000,11,FALSE),"")</f>
        <v/>
      </c>
      <c r="L113" s="167" t="str">
        <f>IF(E113="旅費",VLOOKUP(E113,支出入力表!F114:$S$2000,12,FALSE),"")</f>
        <v/>
      </c>
      <c r="M113" s="167" t="str">
        <f>IF(E113="旅費",VLOOKUP(E113,支出入力表!F114:$S$2000,13,FALSE),"")</f>
        <v/>
      </c>
      <c r="N113" s="168" t="str">
        <f>IF(E113="旅費",VLOOKUP(E113,支出入力表!F114:$S$2000,14,FALSE),"")</f>
        <v/>
      </c>
    </row>
    <row r="114" spans="2:14" x14ac:dyDescent="0.55000000000000004">
      <c r="B114" s="163" t="str">
        <f>IF(E114="旅費",支出入力表!A115,"")</f>
        <v/>
      </c>
      <c r="C114" s="164" t="str">
        <f>IF(E114="旅費",支出入力表!C115,"")</f>
        <v/>
      </c>
      <c r="D114" s="165" t="str">
        <f>IF(支出入力表!E115="旅費","旅費","")</f>
        <v/>
      </c>
      <c r="E114" s="165" t="str">
        <f>IF(支出入力表!F115="旅費","旅費","")</f>
        <v/>
      </c>
      <c r="F114" s="196" t="str">
        <f>IF(E114="旅費",VLOOKUP(E114,支出入力表!F115:$M$2000,3,FALSE),"")</f>
        <v/>
      </c>
      <c r="G114" s="196" t="str">
        <f>IF(E114="旅費",VLOOKUP(E114,支出入力表!F115:$M$2000,4,FALSE),"")</f>
        <v/>
      </c>
      <c r="H114" s="197" t="str">
        <f>IF(E114="旅費",VLOOKUP(E114,支出入力表!F115:$M$2000,5,FALSE),"")</f>
        <v/>
      </c>
      <c r="I114" s="196" t="str">
        <f>IF(E114="旅費",VLOOKUP(E114,支出入力表!F115:$S$2000,9,FALSE),"")</f>
        <v/>
      </c>
      <c r="J114" s="167" t="str">
        <f>IF(E114="旅費",VLOOKUP(E114,支出入力表!F115:$S$2000,10,FALSE),"")</f>
        <v/>
      </c>
      <c r="K114" s="167" t="str">
        <f>IF(E114="旅費",VLOOKUP(E114,支出入力表!F115:$S$2000,11,FALSE),"")</f>
        <v/>
      </c>
      <c r="L114" s="167" t="str">
        <f>IF(E114="旅費",VLOOKUP(E114,支出入力表!F115:$S$2000,12,FALSE),"")</f>
        <v/>
      </c>
      <c r="M114" s="167" t="str">
        <f>IF(E114="旅費",VLOOKUP(E114,支出入力表!F115:$S$2000,13,FALSE),"")</f>
        <v/>
      </c>
      <c r="N114" s="168" t="str">
        <f>IF(E114="旅費",VLOOKUP(E114,支出入力表!F115:$S$2000,14,FALSE),"")</f>
        <v/>
      </c>
    </row>
    <row r="115" spans="2:14" x14ac:dyDescent="0.55000000000000004">
      <c r="B115" s="163" t="str">
        <f>IF(E115="旅費",支出入力表!A116,"")</f>
        <v/>
      </c>
      <c r="C115" s="164" t="str">
        <f>IF(E115="旅費",支出入力表!C116,"")</f>
        <v/>
      </c>
      <c r="D115" s="165" t="str">
        <f>IF(支出入力表!E116="旅費","旅費","")</f>
        <v/>
      </c>
      <c r="E115" s="165" t="str">
        <f>IF(支出入力表!F116="旅費","旅費","")</f>
        <v/>
      </c>
      <c r="F115" s="196" t="str">
        <f>IF(E115="旅費",VLOOKUP(E115,支出入力表!F116:$M$2000,3,FALSE),"")</f>
        <v/>
      </c>
      <c r="G115" s="196" t="str">
        <f>IF(E115="旅費",VLOOKUP(E115,支出入力表!F116:$M$2000,4,FALSE),"")</f>
        <v/>
      </c>
      <c r="H115" s="197" t="str">
        <f>IF(E115="旅費",VLOOKUP(E115,支出入力表!F116:$M$2000,5,FALSE),"")</f>
        <v/>
      </c>
      <c r="I115" s="196" t="str">
        <f>IF(E115="旅費",VLOOKUP(E115,支出入力表!F116:$S$2000,9,FALSE),"")</f>
        <v/>
      </c>
      <c r="J115" s="167" t="str">
        <f>IF(E115="旅費",VLOOKUP(E115,支出入力表!F116:$S$2000,10,FALSE),"")</f>
        <v/>
      </c>
      <c r="K115" s="167" t="str">
        <f>IF(E115="旅費",VLOOKUP(E115,支出入力表!F116:$S$2000,11,FALSE),"")</f>
        <v/>
      </c>
      <c r="L115" s="167" t="str">
        <f>IF(E115="旅費",VLOOKUP(E115,支出入力表!F116:$S$2000,12,FALSE),"")</f>
        <v/>
      </c>
      <c r="M115" s="167" t="str">
        <f>IF(E115="旅費",VLOOKUP(E115,支出入力表!F116:$S$2000,13,FALSE),"")</f>
        <v/>
      </c>
      <c r="N115" s="168" t="str">
        <f>IF(E115="旅費",VLOOKUP(E115,支出入力表!F116:$S$2000,14,FALSE),"")</f>
        <v/>
      </c>
    </row>
    <row r="116" spans="2:14" x14ac:dyDescent="0.55000000000000004">
      <c r="B116" s="163" t="str">
        <f>IF(E116="旅費",支出入力表!A117,"")</f>
        <v/>
      </c>
      <c r="C116" s="164" t="str">
        <f>IF(E116="旅費",支出入力表!C117,"")</f>
        <v/>
      </c>
      <c r="D116" s="165" t="str">
        <f>IF(支出入力表!E117="旅費","旅費","")</f>
        <v/>
      </c>
      <c r="E116" s="165" t="str">
        <f>IF(支出入力表!F117="旅費","旅費","")</f>
        <v/>
      </c>
      <c r="F116" s="196" t="str">
        <f>IF(E116="旅費",VLOOKUP(E116,支出入力表!F117:$M$2000,3,FALSE),"")</f>
        <v/>
      </c>
      <c r="G116" s="196" t="str">
        <f>IF(E116="旅費",VLOOKUP(E116,支出入力表!F117:$M$2000,4,FALSE),"")</f>
        <v/>
      </c>
      <c r="H116" s="197" t="str">
        <f>IF(E116="旅費",VLOOKUP(E116,支出入力表!F117:$M$2000,5,FALSE),"")</f>
        <v/>
      </c>
      <c r="I116" s="196" t="str">
        <f>IF(E116="旅費",VLOOKUP(E116,支出入力表!F117:$S$2000,9,FALSE),"")</f>
        <v/>
      </c>
      <c r="J116" s="167" t="str">
        <f>IF(E116="旅費",VLOOKUP(E116,支出入力表!F117:$S$2000,10,FALSE),"")</f>
        <v/>
      </c>
      <c r="K116" s="167" t="str">
        <f>IF(E116="旅費",VLOOKUP(E116,支出入力表!F117:$S$2000,11,FALSE),"")</f>
        <v/>
      </c>
      <c r="L116" s="167" t="str">
        <f>IF(E116="旅費",VLOOKUP(E116,支出入力表!F117:$S$2000,12,FALSE),"")</f>
        <v/>
      </c>
      <c r="M116" s="167" t="str">
        <f>IF(E116="旅費",VLOOKUP(E116,支出入力表!F117:$S$2000,13,FALSE),"")</f>
        <v/>
      </c>
      <c r="N116" s="168" t="str">
        <f>IF(E116="旅費",VLOOKUP(E116,支出入力表!F117:$S$2000,14,FALSE),"")</f>
        <v/>
      </c>
    </row>
    <row r="117" spans="2:14" x14ac:dyDescent="0.55000000000000004">
      <c r="B117" s="163" t="str">
        <f>IF(E117="旅費",支出入力表!A118,"")</f>
        <v/>
      </c>
      <c r="C117" s="164" t="str">
        <f>IF(E117="旅費",支出入力表!C118,"")</f>
        <v/>
      </c>
      <c r="D117" s="165" t="str">
        <f>IF(支出入力表!E118="旅費","旅費","")</f>
        <v/>
      </c>
      <c r="E117" s="165" t="str">
        <f>IF(支出入力表!F118="旅費","旅費","")</f>
        <v/>
      </c>
      <c r="F117" s="196" t="str">
        <f>IF(E117="旅費",VLOOKUP(E117,支出入力表!F118:$M$2000,3,FALSE),"")</f>
        <v/>
      </c>
      <c r="G117" s="196" t="str">
        <f>IF(E117="旅費",VLOOKUP(E117,支出入力表!F118:$M$2000,4,FALSE),"")</f>
        <v/>
      </c>
      <c r="H117" s="197" t="str">
        <f>IF(E117="旅費",VLOOKUP(E117,支出入力表!F118:$M$2000,5,FALSE),"")</f>
        <v/>
      </c>
      <c r="I117" s="196" t="str">
        <f>IF(E117="旅費",VLOOKUP(E117,支出入力表!F118:$S$2000,9,FALSE),"")</f>
        <v/>
      </c>
      <c r="J117" s="167" t="str">
        <f>IF(E117="旅費",VLOOKUP(E117,支出入力表!F118:$S$2000,10,FALSE),"")</f>
        <v/>
      </c>
      <c r="K117" s="167" t="str">
        <f>IF(E117="旅費",VLOOKUP(E117,支出入力表!F118:$S$2000,11,FALSE),"")</f>
        <v/>
      </c>
      <c r="L117" s="167" t="str">
        <f>IF(E117="旅費",VLOOKUP(E117,支出入力表!F118:$S$2000,12,FALSE),"")</f>
        <v/>
      </c>
      <c r="M117" s="167" t="str">
        <f>IF(E117="旅費",VLOOKUP(E117,支出入力表!F118:$S$2000,13,FALSE),"")</f>
        <v/>
      </c>
      <c r="N117" s="168" t="str">
        <f>IF(E117="旅費",VLOOKUP(E117,支出入力表!F118:$S$2000,14,FALSE),"")</f>
        <v/>
      </c>
    </row>
    <row r="118" spans="2:14" x14ac:dyDescent="0.55000000000000004">
      <c r="B118" s="163" t="str">
        <f>IF(E118="旅費",支出入力表!A119,"")</f>
        <v/>
      </c>
      <c r="C118" s="164" t="str">
        <f>IF(E118="旅費",支出入力表!C119,"")</f>
        <v/>
      </c>
      <c r="D118" s="165" t="str">
        <f>IF(支出入力表!E119="旅費","旅費","")</f>
        <v/>
      </c>
      <c r="E118" s="165" t="str">
        <f>IF(支出入力表!F119="旅費","旅費","")</f>
        <v/>
      </c>
      <c r="F118" s="196" t="str">
        <f>IF(E118="旅費",VLOOKUP(E118,支出入力表!F119:$M$2000,3,FALSE),"")</f>
        <v/>
      </c>
      <c r="G118" s="196" t="str">
        <f>IF(E118="旅費",VLOOKUP(E118,支出入力表!F119:$M$2000,4,FALSE),"")</f>
        <v/>
      </c>
      <c r="H118" s="197" t="str">
        <f>IF(E118="旅費",VLOOKUP(E118,支出入力表!F119:$M$2000,5,FALSE),"")</f>
        <v/>
      </c>
      <c r="I118" s="196" t="str">
        <f>IF(E118="旅費",VLOOKUP(E118,支出入力表!F119:$S$2000,9,FALSE),"")</f>
        <v/>
      </c>
      <c r="J118" s="167" t="str">
        <f>IF(E118="旅費",VLOOKUP(E118,支出入力表!F119:$S$2000,10,FALSE),"")</f>
        <v/>
      </c>
      <c r="K118" s="167" t="str">
        <f>IF(E118="旅費",VLOOKUP(E118,支出入力表!F119:$S$2000,11,FALSE),"")</f>
        <v/>
      </c>
      <c r="L118" s="167" t="str">
        <f>IF(E118="旅費",VLOOKUP(E118,支出入力表!F119:$S$2000,12,FALSE),"")</f>
        <v/>
      </c>
      <c r="M118" s="167" t="str">
        <f>IF(E118="旅費",VLOOKUP(E118,支出入力表!F119:$S$2000,13,FALSE),"")</f>
        <v/>
      </c>
      <c r="N118" s="168" t="str">
        <f>IF(E118="旅費",VLOOKUP(E118,支出入力表!F119:$S$2000,14,FALSE),"")</f>
        <v/>
      </c>
    </row>
    <row r="119" spans="2:14" x14ac:dyDescent="0.55000000000000004">
      <c r="B119" s="163" t="str">
        <f>IF(E119="旅費",支出入力表!A120,"")</f>
        <v/>
      </c>
      <c r="C119" s="164" t="str">
        <f>IF(E119="旅費",支出入力表!C120,"")</f>
        <v/>
      </c>
      <c r="D119" s="165" t="str">
        <f>IF(支出入力表!E120="旅費","旅費","")</f>
        <v/>
      </c>
      <c r="E119" s="165" t="str">
        <f>IF(支出入力表!F120="旅費","旅費","")</f>
        <v/>
      </c>
      <c r="F119" s="196" t="str">
        <f>IF(E119="旅費",VLOOKUP(E119,支出入力表!F120:$M$2000,3,FALSE),"")</f>
        <v/>
      </c>
      <c r="G119" s="196" t="str">
        <f>IF(E119="旅費",VLOOKUP(E119,支出入力表!F120:$M$2000,4,FALSE),"")</f>
        <v/>
      </c>
      <c r="H119" s="197" t="str">
        <f>IF(E119="旅費",VLOOKUP(E119,支出入力表!F120:$M$2000,5,FALSE),"")</f>
        <v/>
      </c>
      <c r="I119" s="196" t="str">
        <f>IF(E119="旅費",VLOOKUP(E119,支出入力表!F120:$S$2000,9,FALSE),"")</f>
        <v/>
      </c>
      <c r="J119" s="167" t="str">
        <f>IF(E119="旅費",VLOOKUP(E119,支出入力表!F120:$S$2000,10,FALSE),"")</f>
        <v/>
      </c>
      <c r="K119" s="167" t="str">
        <f>IF(E119="旅費",VLOOKUP(E119,支出入力表!F120:$S$2000,11,FALSE),"")</f>
        <v/>
      </c>
      <c r="L119" s="167" t="str">
        <f>IF(E119="旅費",VLOOKUP(E119,支出入力表!F120:$S$2000,12,FALSE),"")</f>
        <v/>
      </c>
      <c r="M119" s="167" t="str">
        <f>IF(E119="旅費",VLOOKUP(E119,支出入力表!F120:$S$2000,13,FALSE),"")</f>
        <v/>
      </c>
      <c r="N119" s="168" t="str">
        <f>IF(E119="旅費",VLOOKUP(E119,支出入力表!F120:$S$2000,14,FALSE),"")</f>
        <v/>
      </c>
    </row>
    <row r="120" spans="2:14" x14ac:dyDescent="0.55000000000000004">
      <c r="B120" s="163" t="str">
        <f>IF(E120="旅費",支出入力表!A121,"")</f>
        <v/>
      </c>
      <c r="C120" s="164" t="str">
        <f>IF(E120="旅費",支出入力表!C121,"")</f>
        <v/>
      </c>
      <c r="D120" s="165" t="str">
        <f>IF(支出入力表!E121="旅費","旅費","")</f>
        <v/>
      </c>
      <c r="E120" s="165" t="str">
        <f>IF(支出入力表!F121="旅費","旅費","")</f>
        <v/>
      </c>
      <c r="F120" s="196" t="str">
        <f>IF(E120="旅費",VLOOKUP(E120,支出入力表!F121:$M$2000,3,FALSE),"")</f>
        <v/>
      </c>
      <c r="G120" s="196" t="str">
        <f>IF(E120="旅費",VLOOKUP(E120,支出入力表!F121:$M$2000,4,FALSE),"")</f>
        <v/>
      </c>
      <c r="H120" s="197" t="str">
        <f>IF(E120="旅費",VLOOKUP(E120,支出入力表!F121:$M$2000,5,FALSE),"")</f>
        <v/>
      </c>
      <c r="I120" s="196" t="str">
        <f>IF(E120="旅費",VLOOKUP(E120,支出入力表!F121:$S$2000,9,FALSE),"")</f>
        <v/>
      </c>
      <c r="J120" s="167" t="str">
        <f>IF(E120="旅費",VLOOKUP(E120,支出入力表!F121:$S$2000,10,FALSE),"")</f>
        <v/>
      </c>
      <c r="K120" s="167" t="str">
        <f>IF(E120="旅費",VLOOKUP(E120,支出入力表!F121:$S$2000,11,FALSE),"")</f>
        <v/>
      </c>
      <c r="L120" s="167" t="str">
        <f>IF(E120="旅費",VLOOKUP(E120,支出入力表!F121:$S$2000,12,FALSE),"")</f>
        <v/>
      </c>
      <c r="M120" s="167" t="str">
        <f>IF(E120="旅費",VLOOKUP(E120,支出入力表!F121:$S$2000,13,FALSE),"")</f>
        <v/>
      </c>
      <c r="N120" s="168" t="str">
        <f>IF(E120="旅費",VLOOKUP(E120,支出入力表!F121:$S$2000,14,FALSE),"")</f>
        <v/>
      </c>
    </row>
    <row r="121" spans="2:14" x14ac:dyDescent="0.55000000000000004">
      <c r="B121" s="163" t="str">
        <f>IF(E121="旅費",支出入力表!A122,"")</f>
        <v/>
      </c>
      <c r="C121" s="164" t="str">
        <f>IF(E121="旅費",支出入力表!C122,"")</f>
        <v/>
      </c>
      <c r="D121" s="165" t="str">
        <f>IF(支出入力表!E122="旅費","旅費","")</f>
        <v/>
      </c>
      <c r="E121" s="165" t="str">
        <f>IF(支出入力表!F122="旅費","旅費","")</f>
        <v/>
      </c>
      <c r="F121" s="196" t="str">
        <f>IF(E121="旅費",VLOOKUP(E121,支出入力表!F122:$M$2000,3,FALSE),"")</f>
        <v/>
      </c>
      <c r="G121" s="196" t="str">
        <f>IF(E121="旅費",VLOOKUP(E121,支出入力表!F122:$M$2000,4,FALSE),"")</f>
        <v/>
      </c>
      <c r="H121" s="197" t="str">
        <f>IF(E121="旅費",VLOOKUP(E121,支出入力表!F122:$M$2000,5,FALSE),"")</f>
        <v/>
      </c>
      <c r="I121" s="196" t="str">
        <f>IF(E121="旅費",VLOOKUP(E121,支出入力表!F122:$S$2000,9,FALSE),"")</f>
        <v/>
      </c>
      <c r="J121" s="167" t="str">
        <f>IF(E121="旅費",VLOOKUP(E121,支出入力表!F122:$S$2000,10,FALSE),"")</f>
        <v/>
      </c>
      <c r="K121" s="167" t="str">
        <f>IF(E121="旅費",VLOOKUP(E121,支出入力表!F122:$S$2000,11,FALSE),"")</f>
        <v/>
      </c>
      <c r="L121" s="167" t="str">
        <f>IF(E121="旅費",VLOOKUP(E121,支出入力表!F122:$S$2000,12,FALSE),"")</f>
        <v/>
      </c>
      <c r="M121" s="167" t="str">
        <f>IF(E121="旅費",VLOOKUP(E121,支出入力表!F122:$S$2000,13,FALSE),"")</f>
        <v/>
      </c>
      <c r="N121" s="168" t="str">
        <f>IF(E121="旅費",VLOOKUP(E121,支出入力表!F122:$S$2000,14,FALSE),"")</f>
        <v/>
      </c>
    </row>
    <row r="122" spans="2:14" x14ac:dyDescent="0.55000000000000004">
      <c r="B122" s="163" t="str">
        <f>IF(E122="旅費",支出入力表!A123,"")</f>
        <v/>
      </c>
      <c r="C122" s="164" t="str">
        <f>IF(E122="旅費",支出入力表!C123,"")</f>
        <v/>
      </c>
      <c r="D122" s="165" t="str">
        <f>IF(支出入力表!E123="旅費","旅費","")</f>
        <v/>
      </c>
      <c r="E122" s="165" t="str">
        <f>IF(支出入力表!F123="旅費","旅費","")</f>
        <v/>
      </c>
      <c r="F122" s="196" t="str">
        <f>IF(E122="旅費",VLOOKUP(E122,支出入力表!F123:$M$2000,3,FALSE),"")</f>
        <v/>
      </c>
      <c r="G122" s="196" t="str">
        <f>IF(E122="旅費",VLOOKUP(E122,支出入力表!F123:$M$2000,4,FALSE),"")</f>
        <v/>
      </c>
      <c r="H122" s="197" t="str">
        <f>IF(E122="旅費",VLOOKUP(E122,支出入力表!F123:$M$2000,5,FALSE),"")</f>
        <v/>
      </c>
      <c r="I122" s="196" t="str">
        <f>IF(E122="旅費",VLOOKUP(E122,支出入力表!F123:$S$2000,9,FALSE),"")</f>
        <v/>
      </c>
      <c r="J122" s="167" t="str">
        <f>IF(E122="旅費",VLOOKUP(E122,支出入力表!F123:$S$2000,10,FALSE),"")</f>
        <v/>
      </c>
      <c r="K122" s="167" t="str">
        <f>IF(E122="旅費",VLOOKUP(E122,支出入力表!F123:$S$2000,11,FALSE),"")</f>
        <v/>
      </c>
      <c r="L122" s="167" t="str">
        <f>IF(E122="旅費",VLOOKUP(E122,支出入力表!F123:$S$2000,12,FALSE),"")</f>
        <v/>
      </c>
      <c r="M122" s="167" t="str">
        <f>IF(E122="旅費",VLOOKUP(E122,支出入力表!F123:$S$2000,13,FALSE),"")</f>
        <v/>
      </c>
      <c r="N122" s="168" t="str">
        <f>IF(E122="旅費",VLOOKUP(E122,支出入力表!F123:$S$2000,14,FALSE),"")</f>
        <v/>
      </c>
    </row>
    <row r="123" spans="2:14" x14ac:dyDescent="0.55000000000000004">
      <c r="B123" s="163" t="str">
        <f>IF(E123="旅費",支出入力表!A124,"")</f>
        <v/>
      </c>
      <c r="C123" s="164" t="str">
        <f>IF(E123="旅費",支出入力表!C124,"")</f>
        <v/>
      </c>
      <c r="D123" s="165" t="str">
        <f>IF(支出入力表!E124="旅費","旅費","")</f>
        <v/>
      </c>
      <c r="E123" s="165" t="str">
        <f>IF(支出入力表!F124="旅費","旅費","")</f>
        <v/>
      </c>
      <c r="F123" s="196" t="str">
        <f>IF(E123="旅費",VLOOKUP(E123,支出入力表!F124:$M$2000,3,FALSE),"")</f>
        <v/>
      </c>
      <c r="G123" s="196" t="str">
        <f>IF(E123="旅費",VLOOKUP(E123,支出入力表!F124:$M$2000,4,FALSE),"")</f>
        <v/>
      </c>
      <c r="H123" s="197" t="str">
        <f>IF(E123="旅費",VLOOKUP(E123,支出入力表!F124:$M$2000,5,FALSE),"")</f>
        <v/>
      </c>
      <c r="I123" s="196" t="str">
        <f>IF(E123="旅費",VLOOKUP(E123,支出入力表!F124:$S$2000,9,FALSE),"")</f>
        <v/>
      </c>
      <c r="J123" s="167" t="str">
        <f>IF(E123="旅費",VLOOKUP(E123,支出入力表!F124:$S$2000,10,FALSE),"")</f>
        <v/>
      </c>
      <c r="K123" s="167" t="str">
        <f>IF(E123="旅費",VLOOKUP(E123,支出入力表!F124:$S$2000,11,FALSE),"")</f>
        <v/>
      </c>
      <c r="L123" s="167" t="str">
        <f>IF(E123="旅費",VLOOKUP(E123,支出入力表!F124:$S$2000,12,FALSE),"")</f>
        <v/>
      </c>
      <c r="M123" s="167" t="str">
        <f>IF(E123="旅費",VLOOKUP(E123,支出入力表!F124:$S$2000,13,FALSE),"")</f>
        <v/>
      </c>
      <c r="N123" s="168" t="str">
        <f>IF(E123="旅費",VLOOKUP(E123,支出入力表!F124:$S$2000,14,FALSE),"")</f>
        <v/>
      </c>
    </row>
    <row r="124" spans="2:14" x14ac:dyDescent="0.55000000000000004">
      <c r="B124" s="163" t="str">
        <f>IF(E124="旅費",支出入力表!A125,"")</f>
        <v/>
      </c>
      <c r="C124" s="164" t="str">
        <f>IF(E124="旅費",支出入力表!C125,"")</f>
        <v/>
      </c>
      <c r="D124" s="165" t="str">
        <f>IF(支出入力表!E125="旅費","旅費","")</f>
        <v/>
      </c>
      <c r="E124" s="165" t="str">
        <f>IF(支出入力表!F125="旅費","旅費","")</f>
        <v/>
      </c>
      <c r="F124" s="196" t="str">
        <f>IF(E124="旅費",VLOOKUP(E124,支出入力表!F125:$M$2000,3,FALSE),"")</f>
        <v/>
      </c>
      <c r="G124" s="196" t="str">
        <f>IF(E124="旅費",VLOOKUP(E124,支出入力表!F125:$M$2000,4,FALSE),"")</f>
        <v/>
      </c>
      <c r="H124" s="197" t="str">
        <f>IF(E124="旅費",VLOOKUP(E124,支出入力表!F125:$M$2000,5,FALSE),"")</f>
        <v/>
      </c>
      <c r="I124" s="196" t="str">
        <f>IF(E124="旅費",VLOOKUP(E124,支出入力表!F125:$S$2000,9,FALSE),"")</f>
        <v/>
      </c>
      <c r="J124" s="167" t="str">
        <f>IF(E124="旅費",VLOOKUP(E124,支出入力表!F125:$S$2000,10,FALSE),"")</f>
        <v/>
      </c>
      <c r="K124" s="167" t="str">
        <f>IF(E124="旅費",VLOOKUP(E124,支出入力表!F125:$S$2000,11,FALSE),"")</f>
        <v/>
      </c>
      <c r="L124" s="167" t="str">
        <f>IF(E124="旅費",VLOOKUP(E124,支出入力表!F125:$S$2000,12,FALSE),"")</f>
        <v/>
      </c>
      <c r="M124" s="167" t="str">
        <f>IF(E124="旅費",VLOOKUP(E124,支出入力表!F125:$S$2000,13,FALSE),"")</f>
        <v/>
      </c>
      <c r="N124" s="168" t="str">
        <f>IF(E124="旅費",VLOOKUP(E124,支出入力表!F125:$S$2000,14,FALSE),"")</f>
        <v/>
      </c>
    </row>
    <row r="125" spans="2:14" x14ac:dyDescent="0.55000000000000004">
      <c r="B125" s="163" t="str">
        <f>IF(E125="旅費",支出入力表!A126,"")</f>
        <v/>
      </c>
      <c r="C125" s="164" t="str">
        <f>IF(E125="旅費",支出入力表!C126,"")</f>
        <v/>
      </c>
      <c r="D125" s="165" t="str">
        <f>IF(支出入力表!E126="旅費","旅費","")</f>
        <v/>
      </c>
      <c r="E125" s="165" t="str">
        <f>IF(支出入力表!F126="旅費","旅費","")</f>
        <v/>
      </c>
      <c r="F125" s="196" t="str">
        <f>IF(E125="旅費",VLOOKUP(E125,支出入力表!F126:$M$2000,3,FALSE),"")</f>
        <v/>
      </c>
      <c r="G125" s="196" t="str">
        <f>IF(E125="旅費",VLOOKUP(E125,支出入力表!F126:$M$2000,4,FALSE),"")</f>
        <v/>
      </c>
      <c r="H125" s="197" t="str">
        <f>IF(E125="旅費",VLOOKUP(E125,支出入力表!F126:$M$2000,5,FALSE),"")</f>
        <v/>
      </c>
      <c r="I125" s="196" t="str">
        <f>IF(E125="旅費",VLOOKUP(E125,支出入力表!F126:$S$2000,9,FALSE),"")</f>
        <v/>
      </c>
      <c r="J125" s="167" t="str">
        <f>IF(E125="旅費",VLOOKUP(E125,支出入力表!F126:$S$2000,10,FALSE),"")</f>
        <v/>
      </c>
      <c r="K125" s="167" t="str">
        <f>IF(E125="旅費",VLOOKUP(E125,支出入力表!F126:$S$2000,11,FALSE),"")</f>
        <v/>
      </c>
      <c r="L125" s="167" t="str">
        <f>IF(E125="旅費",VLOOKUP(E125,支出入力表!F126:$S$2000,12,FALSE),"")</f>
        <v/>
      </c>
      <c r="M125" s="167" t="str">
        <f>IF(E125="旅費",VLOOKUP(E125,支出入力表!F126:$S$2000,13,FALSE),"")</f>
        <v/>
      </c>
      <c r="N125" s="168" t="str">
        <f>IF(E125="旅費",VLOOKUP(E125,支出入力表!F126:$S$2000,14,FALSE),"")</f>
        <v/>
      </c>
    </row>
    <row r="126" spans="2:14" x14ac:dyDescent="0.55000000000000004">
      <c r="B126" s="163" t="str">
        <f>IF(E126="旅費",支出入力表!A127,"")</f>
        <v/>
      </c>
      <c r="C126" s="164" t="str">
        <f>IF(E126="旅費",支出入力表!C127,"")</f>
        <v/>
      </c>
      <c r="D126" s="165" t="str">
        <f>IF(支出入力表!E127="旅費","旅費","")</f>
        <v/>
      </c>
      <c r="E126" s="165" t="str">
        <f>IF(支出入力表!F127="旅費","旅費","")</f>
        <v/>
      </c>
      <c r="F126" s="196" t="str">
        <f>IF(E126="旅費",VLOOKUP(E126,支出入力表!F127:$M$2000,3,FALSE),"")</f>
        <v/>
      </c>
      <c r="G126" s="196" t="str">
        <f>IF(E126="旅費",VLOOKUP(E126,支出入力表!F127:$M$2000,4,FALSE),"")</f>
        <v/>
      </c>
      <c r="H126" s="197" t="str">
        <f>IF(E126="旅費",VLOOKUP(E126,支出入力表!F127:$M$2000,5,FALSE),"")</f>
        <v/>
      </c>
      <c r="I126" s="196" t="str">
        <f>IF(E126="旅費",VLOOKUP(E126,支出入力表!F127:$S$2000,9,FALSE),"")</f>
        <v/>
      </c>
      <c r="J126" s="167" t="str">
        <f>IF(E126="旅費",VLOOKUP(E126,支出入力表!F127:$S$2000,10,FALSE),"")</f>
        <v/>
      </c>
      <c r="K126" s="167" t="str">
        <f>IF(E126="旅費",VLOOKUP(E126,支出入力表!F127:$S$2000,11,FALSE),"")</f>
        <v/>
      </c>
      <c r="L126" s="167" t="str">
        <f>IF(E126="旅費",VLOOKUP(E126,支出入力表!F127:$S$2000,12,FALSE),"")</f>
        <v/>
      </c>
      <c r="M126" s="167" t="str">
        <f>IF(E126="旅費",VLOOKUP(E126,支出入力表!F127:$S$2000,13,FALSE),"")</f>
        <v/>
      </c>
      <c r="N126" s="168" t="str">
        <f>IF(E126="旅費",VLOOKUP(E126,支出入力表!F127:$S$2000,14,FALSE),"")</f>
        <v/>
      </c>
    </row>
    <row r="127" spans="2:14" x14ac:dyDescent="0.55000000000000004">
      <c r="B127" s="163" t="str">
        <f>IF(E127="旅費",支出入力表!A128,"")</f>
        <v/>
      </c>
      <c r="C127" s="164" t="str">
        <f>IF(E127="旅費",支出入力表!C128,"")</f>
        <v/>
      </c>
      <c r="D127" s="165" t="str">
        <f>IF(支出入力表!E128="旅費","旅費","")</f>
        <v/>
      </c>
      <c r="E127" s="165" t="str">
        <f>IF(支出入力表!F128="旅費","旅費","")</f>
        <v/>
      </c>
      <c r="F127" s="196" t="str">
        <f>IF(E127="旅費",VLOOKUP(E127,支出入力表!F128:$M$2000,3,FALSE),"")</f>
        <v/>
      </c>
      <c r="G127" s="196" t="str">
        <f>IF(E127="旅費",VLOOKUP(E127,支出入力表!F128:$M$2000,4,FALSE),"")</f>
        <v/>
      </c>
      <c r="H127" s="197" t="str">
        <f>IF(E127="旅費",VLOOKUP(E127,支出入力表!F128:$M$2000,5,FALSE),"")</f>
        <v/>
      </c>
      <c r="I127" s="196" t="str">
        <f>IF(E127="旅費",VLOOKUP(E127,支出入力表!F128:$S$2000,9,FALSE),"")</f>
        <v/>
      </c>
      <c r="J127" s="167" t="str">
        <f>IF(E127="旅費",VLOOKUP(E127,支出入力表!F128:$S$2000,10,FALSE),"")</f>
        <v/>
      </c>
      <c r="K127" s="167" t="str">
        <f>IF(E127="旅費",VLOOKUP(E127,支出入力表!F128:$S$2000,11,FALSE),"")</f>
        <v/>
      </c>
      <c r="L127" s="167" t="str">
        <f>IF(E127="旅費",VLOOKUP(E127,支出入力表!F128:$S$2000,12,FALSE),"")</f>
        <v/>
      </c>
      <c r="M127" s="167" t="str">
        <f>IF(E127="旅費",VLOOKUP(E127,支出入力表!F128:$S$2000,13,FALSE),"")</f>
        <v/>
      </c>
      <c r="N127" s="168" t="str">
        <f>IF(E127="旅費",VLOOKUP(E127,支出入力表!F128:$S$2000,14,FALSE),"")</f>
        <v/>
      </c>
    </row>
    <row r="128" spans="2:14" x14ac:dyDescent="0.55000000000000004">
      <c r="B128" s="163" t="str">
        <f>IF(E128="旅費",支出入力表!A129,"")</f>
        <v/>
      </c>
      <c r="C128" s="164" t="str">
        <f>IF(E128="旅費",支出入力表!C129,"")</f>
        <v/>
      </c>
      <c r="D128" s="165" t="str">
        <f>IF(支出入力表!E129="旅費","旅費","")</f>
        <v/>
      </c>
      <c r="E128" s="165" t="str">
        <f>IF(支出入力表!F129="旅費","旅費","")</f>
        <v/>
      </c>
      <c r="F128" s="196" t="str">
        <f>IF(E128="旅費",VLOOKUP(E128,支出入力表!F129:$M$2000,3,FALSE),"")</f>
        <v/>
      </c>
      <c r="G128" s="196" t="str">
        <f>IF(E128="旅費",VLOOKUP(E128,支出入力表!F129:$M$2000,4,FALSE),"")</f>
        <v/>
      </c>
      <c r="H128" s="197" t="str">
        <f>IF(E128="旅費",VLOOKUP(E128,支出入力表!F129:$M$2000,5,FALSE),"")</f>
        <v/>
      </c>
      <c r="I128" s="196" t="str">
        <f>IF(E128="旅費",VLOOKUP(E128,支出入力表!F129:$S$2000,9,FALSE),"")</f>
        <v/>
      </c>
      <c r="J128" s="167" t="str">
        <f>IF(E128="旅費",VLOOKUP(E128,支出入力表!F129:$S$2000,10,FALSE),"")</f>
        <v/>
      </c>
      <c r="K128" s="167" t="str">
        <f>IF(E128="旅費",VLOOKUP(E128,支出入力表!F129:$S$2000,11,FALSE),"")</f>
        <v/>
      </c>
      <c r="L128" s="167" t="str">
        <f>IF(E128="旅費",VLOOKUP(E128,支出入力表!F129:$S$2000,12,FALSE),"")</f>
        <v/>
      </c>
      <c r="M128" s="167" t="str">
        <f>IF(E128="旅費",VLOOKUP(E128,支出入力表!F129:$S$2000,13,FALSE),"")</f>
        <v/>
      </c>
      <c r="N128" s="168" t="str">
        <f>IF(E128="旅費",VLOOKUP(E128,支出入力表!F129:$S$2000,14,FALSE),"")</f>
        <v/>
      </c>
    </row>
    <row r="129" spans="2:14" x14ac:dyDescent="0.55000000000000004">
      <c r="B129" s="163" t="str">
        <f>IF(E129="旅費",支出入力表!A130,"")</f>
        <v/>
      </c>
      <c r="C129" s="164" t="str">
        <f>IF(E129="旅費",支出入力表!C130,"")</f>
        <v/>
      </c>
      <c r="D129" s="165" t="str">
        <f>IF(支出入力表!E130="旅費","旅費","")</f>
        <v/>
      </c>
      <c r="E129" s="165" t="str">
        <f>IF(支出入力表!F130="旅費","旅費","")</f>
        <v/>
      </c>
      <c r="F129" s="196" t="str">
        <f>IF(E129="旅費",VLOOKUP(E129,支出入力表!F130:$M$2000,3,FALSE),"")</f>
        <v/>
      </c>
      <c r="G129" s="196" t="str">
        <f>IF(E129="旅費",VLOOKUP(E129,支出入力表!F130:$M$2000,4,FALSE),"")</f>
        <v/>
      </c>
      <c r="H129" s="197" t="str">
        <f>IF(E129="旅費",VLOOKUP(E129,支出入力表!F130:$M$2000,5,FALSE),"")</f>
        <v/>
      </c>
      <c r="I129" s="196" t="str">
        <f>IF(E129="旅費",VLOOKUP(E129,支出入力表!F130:$S$2000,9,FALSE),"")</f>
        <v/>
      </c>
      <c r="J129" s="167" t="str">
        <f>IF(E129="旅費",VLOOKUP(E129,支出入力表!F130:$S$2000,10,FALSE),"")</f>
        <v/>
      </c>
      <c r="K129" s="167" t="str">
        <f>IF(E129="旅費",VLOOKUP(E129,支出入力表!F130:$S$2000,11,FALSE),"")</f>
        <v/>
      </c>
      <c r="L129" s="167" t="str">
        <f>IF(E129="旅費",VLOOKUP(E129,支出入力表!F130:$S$2000,12,FALSE),"")</f>
        <v/>
      </c>
      <c r="M129" s="167" t="str">
        <f>IF(E129="旅費",VLOOKUP(E129,支出入力表!F130:$S$2000,13,FALSE),"")</f>
        <v/>
      </c>
      <c r="N129" s="168" t="str">
        <f>IF(E129="旅費",VLOOKUP(E129,支出入力表!F130:$S$2000,14,FALSE),"")</f>
        <v/>
      </c>
    </row>
    <row r="130" spans="2:14" x14ac:dyDescent="0.55000000000000004">
      <c r="B130" s="163" t="str">
        <f>IF(E130="旅費",支出入力表!A131,"")</f>
        <v/>
      </c>
      <c r="C130" s="164" t="str">
        <f>IF(E130="旅費",支出入力表!C131,"")</f>
        <v/>
      </c>
      <c r="D130" s="165" t="str">
        <f>IF(支出入力表!E131="旅費","旅費","")</f>
        <v/>
      </c>
      <c r="E130" s="165" t="str">
        <f>IF(支出入力表!F131="旅費","旅費","")</f>
        <v/>
      </c>
      <c r="F130" s="196" t="str">
        <f>IF(E130="旅費",VLOOKUP(E130,支出入力表!F131:$M$2000,3,FALSE),"")</f>
        <v/>
      </c>
      <c r="G130" s="196" t="str">
        <f>IF(E130="旅費",VLOOKUP(E130,支出入力表!F131:$M$2000,4,FALSE),"")</f>
        <v/>
      </c>
      <c r="H130" s="197" t="str">
        <f>IF(E130="旅費",VLOOKUP(E130,支出入力表!F131:$M$2000,5,FALSE),"")</f>
        <v/>
      </c>
      <c r="I130" s="196" t="str">
        <f>IF(E130="旅費",VLOOKUP(E130,支出入力表!F131:$S$2000,9,FALSE),"")</f>
        <v/>
      </c>
      <c r="J130" s="167" t="str">
        <f>IF(E130="旅費",VLOOKUP(E130,支出入力表!F131:$S$2000,10,FALSE),"")</f>
        <v/>
      </c>
      <c r="K130" s="167" t="str">
        <f>IF(E130="旅費",VLOOKUP(E130,支出入力表!F131:$S$2000,11,FALSE),"")</f>
        <v/>
      </c>
      <c r="L130" s="167" t="str">
        <f>IF(E130="旅費",VLOOKUP(E130,支出入力表!F131:$S$2000,12,FALSE),"")</f>
        <v/>
      </c>
      <c r="M130" s="167" t="str">
        <f>IF(E130="旅費",VLOOKUP(E130,支出入力表!F131:$S$2000,13,FALSE),"")</f>
        <v/>
      </c>
      <c r="N130" s="168" t="str">
        <f>IF(E130="旅費",VLOOKUP(E130,支出入力表!F131:$S$2000,14,FALSE),"")</f>
        <v/>
      </c>
    </row>
    <row r="131" spans="2:14" x14ac:dyDescent="0.55000000000000004">
      <c r="B131" s="163" t="str">
        <f>IF(E131="旅費",支出入力表!A132,"")</f>
        <v/>
      </c>
      <c r="C131" s="164" t="str">
        <f>IF(E131="旅費",支出入力表!C132,"")</f>
        <v/>
      </c>
      <c r="D131" s="165" t="str">
        <f>IF(支出入力表!E132="旅費","旅費","")</f>
        <v/>
      </c>
      <c r="E131" s="165" t="str">
        <f>IF(支出入力表!F132="旅費","旅費","")</f>
        <v/>
      </c>
      <c r="F131" s="196" t="str">
        <f>IF(E131="旅費",VLOOKUP(E131,支出入力表!F132:$M$2000,3,FALSE),"")</f>
        <v/>
      </c>
      <c r="G131" s="196" t="str">
        <f>IF(E131="旅費",VLOOKUP(E131,支出入力表!F132:$M$2000,4,FALSE),"")</f>
        <v/>
      </c>
      <c r="H131" s="197" t="str">
        <f>IF(E131="旅費",VLOOKUP(E131,支出入力表!F132:$M$2000,5,FALSE),"")</f>
        <v/>
      </c>
      <c r="I131" s="196" t="str">
        <f>IF(E131="旅費",VLOOKUP(E131,支出入力表!F132:$S$2000,9,FALSE),"")</f>
        <v/>
      </c>
      <c r="J131" s="167" t="str">
        <f>IF(E131="旅費",VLOOKUP(E131,支出入力表!F132:$S$2000,10,FALSE),"")</f>
        <v/>
      </c>
      <c r="K131" s="167" t="str">
        <f>IF(E131="旅費",VLOOKUP(E131,支出入力表!F132:$S$2000,11,FALSE),"")</f>
        <v/>
      </c>
      <c r="L131" s="167" t="str">
        <f>IF(E131="旅費",VLOOKUP(E131,支出入力表!F132:$S$2000,12,FALSE),"")</f>
        <v/>
      </c>
      <c r="M131" s="167" t="str">
        <f>IF(E131="旅費",VLOOKUP(E131,支出入力表!F132:$S$2000,13,FALSE),"")</f>
        <v/>
      </c>
      <c r="N131" s="168" t="str">
        <f>IF(E131="旅費",VLOOKUP(E131,支出入力表!F132:$S$2000,14,FALSE),"")</f>
        <v/>
      </c>
    </row>
    <row r="132" spans="2:14" x14ac:dyDescent="0.55000000000000004">
      <c r="B132" s="163" t="str">
        <f>IF(E132="旅費",支出入力表!A133,"")</f>
        <v/>
      </c>
      <c r="C132" s="164" t="str">
        <f>IF(E132="旅費",支出入力表!C133,"")</f>
        <v/>
      </c>
      <c r="D132" s="165" t="str">
        <f>IF(支出入力表!E133="旅費","旅費","")</f>
        <v/>
      </c>
      <c r="E132" s="165" t="str">
        <f>IF(支出入力表!F133="旅費","旅費","")</f>
        <v/>
      </c>
      <c r="F132" s="196" t="str">
        <f>IF(E132="旅費",VLOOKUP(E132,支出入力表!F133:$M$2000,3,FALSE),"")</f>
        <v/>
      </c>
      <c r="G132" s="196" t="str">
        <f>IF(E132="旅費",VLOOKUP(E132,支出入力表!F133:$M$2000,4,FALSE),"")</f>
        <v/>
      </c>
      <c r="H132" s="197" t="str">
        <f>IF(E132="旅費",VLOOKUP(E132,支出入力表!F133:$M$2000,5,FALSE),"")</f>
        <v/>
      </c>
      <c r="I132" s="196" t="str">
        <f>IF(E132="旅費",VLOOKUP(E132,支出入力表!F133:$S$2000,9,FALSE),"")</f>
        <v/>
      </c>
      <c r="J132" s="167" t="str">
        <f>IF(E132="旅費",VLOOKUP(E132,支出入力表!F133:$S$2000,10,FALSE),"")</f>
        <v/>
      </c>
      <c r="K132" s="167" t="str">
        <f>IF(E132="旅費",VLOOKUP(E132,支出入力表!F133:$S$2000,11,FALSE),"")</f>
        <v/>
      </c>
      <c r="L132" s="167" t="str">
        <f>IF(E132="旅費",VLOOKUP(E132,支出入力表!F133:$S$2000,12,FALSE),"")</f>
        <v/>
      </c>
      <c r="M132" s="167" t="str">
        <f>IF(E132="旅費",VLOOKUP(E132,支出入力表!F133:$S$2000,13,FALSE),"")</f>
        <v/>
      </c>
      <c r="N132" s="168" t="str">
        <f>IF(E132="旅費",VLOOKUP(E132,支出入力表!F133:$S$2000,14,FALSE),"")</f>
        <v/>
      </c>
    </row>
    <row r="133" spans="2:14" x14ac:dyDescent="0.55000000000000004">
      <c r="B133" s="163" t="str">
        <f>IF(E133="旅費",支出入力表!A134,"")</f>
        <v/>
      </c>
      <c r="C133" s="164" t="str">
        <f>IF(E133="旅費",支出入力表!C134,"")</f>
        <v/>
      </c>
      <c r="D133" s="165" t="str">
        <f>IF(支出入力表!E134="旅費","旅費","")</f>
        <v/>
      </c>
      <c r="E133" s="165" t="str">
        <f>IF(支出入力表!F134="旅費","旅費","")</f>
        <v/>
      </c>
      <c r="F133" s="196" t="str">
        <f>IF(E133="旅費",VLOOKUP(E133,支出入力表!F134:$M$2000,3,FALSE),"")</f>
        <v/>
      </c>
      <c r="G133" s="196" t="str">
        <f>IF(E133="旅費",VLOOKUP(E133,支出入力表!F134:$M$2000,4,FALSE),"")</f>
        <v/>
      </c>
      <c r="H133" s="197" t="str">
        <f>IF(E133="旅費",VLOOKUP(E133,支出入力表!F134:$M$2000,5,FALSE),"")</f>
        <v/>
      </c>
      <c r="I133" s="196" t="str">
        <f>IF(E133="旅費",VLOOKUP(E133,支出入力表!F134:$S$2000,9,FALSE),"")</f>
        <v/>
      </c>
      <c r="J133" s="167" t="str">
        <f>IF(E133="旅費",VLOOKUP(E133,支出入力表!F134:$S$2000,10,FALSE),"")</f>
        <v/>
      </c>
      <c r="K133" s="167" t="str">
        <f>IF(E133="旅費",VLOOKUP(E133,支出入力表!F134:$S$2000,11,FALSE),"")</f>
        <v/>
      </c>
      <c r="L133" s="167" t="str">
        <f>IF(E133="旅費",VLOOKUP(E133,支出入力表!F134:$S$2000,12,FALSE),"")</f>
        <v/>
      </c>
      <c r="M133" s="167" t="str">
        <f>IF(E133="旅費",VLOOKUP(E133,支出入力表!F134:$S$2000,13,FALSE),"")</f>
        <v/>
      </c>
      <c r="N133" s="168" t="str">
        <f>IF(E133="旅費",VLOOKUP(E133,支出入力表!F134:$S$2000,14,FALSE),"")</f>
        <v/>
      </c>
    </row>
    <row r="134" spans="2:14" x14ac:dyDescent="0.55000000000000004">
      <c r="B134" s="163" t="str">
        <f>IF(E134="旅費",支出入力表!A135,"")</f>
        <v/>
      </c>
      <c r="C134" s="164" t="str">
        <f>IF(E134="旅費",支出入力表!C135,"")</f>
        <v/>
      </c>
      <c r="D134" s="165" t="str">
        <f>IF(支出入力表!E135="旅費","旅費","")</f>
        <v/>
      </c>
      <c r="E134" s="165" t="str">
        <f>IF(支出入力表!F135="旅費","旅費","")</f>
        <v/>
      </c>
      <c r="F134" s="196" t="str">
        <f>IF(E134="旅費",VLOOKUP(E134,支出入力表!F135:$M$2000,3,FALSE),"")</f>
        <v/>
      </c>
      <c r="G134" s="196" t="str">
        <f>IF(E134="旅費",VLOOKUP(E134,支出入力表!F135:$M$2000,4,FALSE),"")</f>
        <v/>
      </c>
      <c r="H134" s="197" t="str">
        <f>IF(E134="旅費",VLOOKUP(E134,支出入力表!F135:$M$2000,5,FALSE),"")</f>
        <v/>
      </c>
      <c r="I134" s="196" t="str">
        <f>IF(E134="旅費",VLOOKUP(E134,支出入力表!F135:$S$2000,9,FALSE),"")</f>
        <v/>
      </c>
      <c r="J134" s="167" t="str">
        <f>IF(E134="旅費",VLOOKUP(E134,支出入力表!F135:$S$2000,10,FALSE),"")</f>
        <v/>
      </c>
      <c r="K134" s="167" t="str">
        <f>IF(E134="旅費",VLOOKUP(E134,支出入力表!F135:$S$2000,11,FALSE),"")</f>
        <v/>
      </c>
      <c r="L134" s="167" t="str">
        <f>IF(E134="旅費",VLOOKUP(E134,支出入力表!F135:$S$2000,12,FALSE),"")</f>
        <v/>
      </c>
      <c r="M134" s="167" t="str">
        <f>IF(E134="旅費",VLOOKUP(E134,支出入力表!F135:$S$2000,13,FALSE),"")</f>
        <v/>
      </c>
      <c r="N134" s="168" t="str">
        <f>IF(E134="旅費",VLOOKUP(E134,支出入力表!F135:$S$2000,14,FALSE),"")</f>
        <v/>
      </c>
    </row>
    <row r="135" spans="2:14" x14ac:dyDescent="0.55000000000000004">
      <c r="B135" s="163" t="str">
        <f>IF(E135="旅費",支出入力表!A136,"")</f>
        <v/>
      </c>
      <c r="C135" s="164" t="str">
        <f>IF(E135="旅費",支出入力表!C136,"")</f>
        <v/>
      </c>
      <c r="D135" s="165" t="str">
        <f>IF(支出入力表!E136="旅費","旅費","")</f>
        <v/>
      </c>
      <c r="E135" s="165" t="str">
        <f>IF(支出入力表!F136="旅費","旅費","")</f>
        <v/>
      </c>
      <c r="F135" s="196" t="str">
        <f>IF(E135="旅費",VLOOKUP(E135,支出入力表!F136:$M$2000,3,FALSE),"")</f>
        <v/>
      </c>
      <c r="G135" s="196" t="str">
        <f>IF(E135="旅費",VLOOKUP(E135,支出入力表!F136:$M$2000,4,FALSE),"")</f>
        <v/>
      </c>
      <c r="H135" s="197" t="str">
        <f>IF(E135="旅費",VLOOKUP(E135,支出入力表!F136:$M$2000,5,FALSE),"")</f>
        <v/>
      </c>
      <c r="I135" s="196" t="str">
        <f>IF(E135="旅費",VLOOKUP(E135,支出入力表!F136:$S$2000,9,FALSE),"")</f>
        <v/>
      </c>
      <c r="J135" s="167" t="str">
        <f>IF(E135="旅費",VLOOKUP(E135,支出入力表!F136:$S$2000,10,FALSE),"")</f>
        <v/>
      </c>
      <c r="K135" s="167" t="str">
        <f>IF(E135="旅費",VLOOKUP(E135,支出入力表!F136:$S$2000,11,FALSE),"")</f>
        <v/>
      </c>
      <c r="L135" s="167" t="str">
        <f>IF(E135="旅費",VLOOKUP(E135,支出入力表!F136:$S$2000,12,FALSE),"")</f>
        <v/>
      </c>
      <c r="M135" s="167" t="str">
        <f>IF(E135="旅費",VLOOKUP(E135,支出入力表!F136:$S$2000,13,FALSE),"")</f>
        <v/>
      </c>
      <c r="N135" s="168" t="str">
        <f>IF(E135="旅費",VLOOKUP(E135,支出入力表!F136:$S$2000,14,FALSE),"")</f>
        <v/>
      </c>
    </row>
    <row r="136" spans="2:14" x14ac:dyDescent="0.55000000000000004">
      <c r="B136" s="163" t="str">
        <f>IF(E136="旅費",支出入力表!A137,"")</f>
        <v/>
      </c>
      <c r="C136" s="164" t="str">
        <f>IF(E136="旅費",支出入力表!C137,"")</f>
        <v/>
      </c>
      <c r="D136" s="165" t="str">
        <f>IF(支出入力表!E137="旅費","旅費","")</f>
        <v/>
      </c>
      <c r="E136" s="165" t="str">
        <f>IF(支出入力表!F137="旅費","旅費","")</f>
        <v/>
      </c>
      <c r="F136" s="196" t="str">
        <f>IF(E136="旅費",VLOOKUP(E136,支出入力表!F137:$M$2000,3,FALSE),"")</f>
        <v/>
      </c>
      <c r="G136" s="196" t="str">
        <f>IF(E136="旅費",VLOOKUP(E136,支出入力表!F137:$M$2000,4,FALSE),"")</f>
        <v/>
      </c>
      <c r="H136" s="197" t="str">
        <f>IF(E136="旅費",VLOOKUP(E136,支出入力表!F137:$M$2000,5,FALSE),"")</f>
        <v/>
      </c>
      <c r="I136" s="196" t="str">
        <f>IF(E136="旅費",VLOOKUP(E136,支出入力表!F137:$S$2000,9,FALSE),"")</f>
        <v/>
      </c>
      <c r="J136" s="167" t="str">
        <f>IF(E136="旅費",VLOOKUP(E136,支出入力表!F137:$S$2000,10,FALSE),"")</f>
        <v/>
      </c>
      <c r="K136" s="167" t="str">
        <f>IF(E136="旅費",VLOOKUP(E136,支出入力表!F137:$S$2000,11,FALSE),"")</f>
        <v/>
      </c>
      <c r="L136" s="167" t="str">
        <f>IF(E136="旅費",VLOOKUP(E136,支出入力表!F137:$S$2000,12,FALSE),"")</f>
        <v/>
      </c>
      <c r="M136" s="167" t="str">
        <f>IF(E136="旅費",VLOOKUP(E136,支出入力表!F137:$S$2000,13,FALSE),"")</f>
        <v/>
      </c>
      <c r="N136" s="168" t="str">
        <f>IF(E136="旅費",VLOOKUP(E136,支出入力表!F137:$S$2000,14,FALSE),"")</f>
        <v/>
      </c>
    </row>
    <row r="137" spans="2:14" x14ac:dyDescent="0.55000000000000004">
      <c r="B137" s="163" t="str">
        <f>IF(E137="旅費",支出入力表!A138,"")</f>
        <v/>
      </c>
      <c r="C137" s="164" t="str">
        <f>IF(E137="旅費",支出入力表!C138,"")</f>
        <v/>
      </c>
      <c r="D137" s="165" t="str">
        <f>IF(支出入力表!E138="旅費","旅費","")</f>
        <v/>
      </c>
      <c r="E137" s="165" t="str">
        <f>IF(支出入力表!F138="旅費","旅費","")</f>
        <v/>
      </c>
      <c r="F137" s="196" t="str">
        <f>IF(E137="旅費",VLOOKUP(E137,支出入力表!F138:$M$2000,3,FALSE),"")</f>
        <v/>
      </c>
      <c r="G137" s="196" t="str">
        <f>IF(E137="旅費",VLOOKUP(E137,支出入力表!F138:$M$2000,4,FALSE),"")</f>
        <v/>
      </c>
      <c r="H137" s="197" t="str">
        <f>IF(E137="旅費",VLOOKUP(E137,支出入力表!F138:$M$2000,5,FALSE),"")</f>
        <v/>
      </c>
      <c r="I137" s="196" t="str">
        <f>IF(E137="旅費",VLOOKUP(E137,支出入力表!F138:$S$2000,9,FALSE),"")</f>
        <v/>
      </c>
      <c r="J137" s="167" t="str">
        <f>IF(E137="旅費",VLOOKUP(E137,支出入力表!F138:$S$2000,10,FALSE),"")</f>
        <v/>
      </c>
      <c r="K137" s="167" t="str">
        <f>IF(E137="旅費",VLOOKUP(E137,支出入力表!F138:$S$2000,11,FALSE),"")</f>
        <v/>
      </c>
      <c r="L137" s="167" t="str">
        <f>IF(E137="旅費",VLOOKUP(E137,支出入力表!F138:$S$2000,12,FALSE),"")</f>
        <v/>
      </c>
      <c r="M137" s="167" t="str">
        <f>IF(E137="旅費",VLOOKUP(E137,支出入力表!F138:$S$2000,13,FALSE),"")</f>
        <v/>
      </c>
      <c r="N137" s="168" t="str">
        <f>IF(E137="旅費",VLOOKUP(E137,支出入力表!F138:$S$2000,14,FALSE),"")</f>
        <v/>
      </c>
    </row>
    <row r="138" spans="2:14" x14ac:dyDescent="0.55000000000000004">
      <c r="B138" s="163" t="str">
        <f>IF(E138="旅費",支出入力表!A139,"")</f>
        <v/>
      </c>
      <c r="C138" s="164" t="str">
        <f>IF(E138="旅費",支出入力表!C139,"")</f>
        <v/>
      </c>
      <c r="D138" s="165" t="str">
        <f>IF(支出入力表!E139="旅費","旅費","")</f>
        <v/>
      </c>
      <c r="E138" s="165" t="str">
        <f>IF(支出入力表!F139="旅費","旅費","")</f>
        <v/>
      </c>
      <c r="F138" s="196" t="str">
        <f>IF(E138="旅費",VLOOKUP(E138,支出入力表!F139:$M$2000,3,FALSE),"")</f>
        <v/>
      </c>
      <c r="G138" s="196" t="str">
        <f>IF(E138="旅費",VLOOKUP(E138,支出入力表!F139:$M$2000,4,FALSE),"")</f>
        <v/>
      </c>
      <c r="H138" s="197" t="str">
        <f>IF(E138="旅費",VLOOKUP(E138,支出入力表!F139:$M$2000,5,FALSE),"")</f>
        <v/>
      </c>
      <c r="I138" s="196" t="str">
        <f>IF(E138="旅費",VLOOKUP(E138,支出入力表!F139:$S$2000,9,FALSE),"")</f>
        <v/>
      </c>
      <c r="J138" s="167" t="str">
        <f>IF(E138="旅費",VLOOKUP(E138,支出入力表!F139:$S$2000,10,FALSE),"")</f>
        <v/>
      </c>
      <c r="K138" s="167" t="str">
        <f>IF(E138="旅費",VLOOKUP(E138,支出入力表!F139:$S$2000,11,FALSE),"")</f>
        <v/>
      </c>
      <c r="L138" s="167" t="str">
        <f>IF(E138="旅費",VLOOKUP(E138,支出入力表!F139:$S$2000,12,FALSE),"")</f>
        <v/>
      </c>
      <c r="M138" s="167" t="str">
        <f>IF(E138="旅費",VLOOKUP(E138,支出入力表!F139:$S$2000,13,FALSE),"")</f>
        <v/>
      </c>
      <c r="N138" s="168" t="str">
        <f>IF(E138="旅費",VLOOKUP(E138,支出入力表!F139:$S$2000,14,FALSE),"")</f>
        <v/>
      </c>
    </row>
    <row r="139" spans="2:14" x14ac:dyDescent="0.55000000000000004">
      <c r="B139" s="163" t="str">
        <f>IF(E139="旅費",支出入力表!A140,"")</f>
        <v/>
      </c>
      <c r="C139" s="164" t="str">
        <f>IF(E139="旅費",支出入力表!C140,"")</f>
        <v/>
      </c>
      <c r="D139" s="165" t="str">
        <f>IF(支出入力表!E140="旅費","旅費","")</f>
        <v/>
      </c>
      <c r="E139" s="165" t="str">
        <f>IF(支出入力表!F140="旅費","旅費","")</f>
        <v/>
      </c>
      <c r="F139" s="196" t="str">
        <f>IF(E139="旅費",VLOOKUP(E139,支出入力表!F140:$M$2000,3,FALSE),"")</f>
        <v/>
      </c>
      <c r="G139" s="196" t="str">
        <f>IF(E139="旅費",VLOOKUP(E139,支出入力表!F140:$M$2000,4,FALSE),"")</f>
        <v/>
      </c>
      <c r="H139" s="197" t="str">
        <f>IF(E139="旅費",VLOOKUP(E139,支出入力表!F140:$M$2000,5,FALSE),"")</f>
        <v/>
      </c>
      <c r="I139" s="196" t="str">
        <f>IF(E139="旅費",VLOOKUP(E139,支出入力表!F140:$S$2000,9,FALSE),"")</f>
        <v/>
      </c>
      <c r="J139" s="167" t="str">
        <f>IF(E139="旅費",VLOOKUP(E139,支出入力表!F140:$S$2000,10,FALSE),"")</f>
        <v/>
      </c>
      <c r="K139" s="167" t="str">
        <f>IF(E139="旅費",VLOOKUP(E139,支出入力表!F140:$S$2000,11,FALSE),"")</f>
        <v/>
      </c>
      <c r="L139" s="167" t="str">
        <f>IF(E139="旅費",VLOOKUP(E139,支出入力表!F140:$S$2000,12,FALSE),"")</f>
        <v/>
      </c>
      <c r="M139" s="167" t="str">
        <f>IF(E139="旅費",VLOOKUP(E139,支出入力表!F140:$S$2000,13,FALSE),"")</f>
        <v/>
      </c>
      <c r="N139" s="168" t="str">
        <f>IF(E139="旅費",VLOOKUP(E139,支出入力表!F140:$S$2000,14,FALSE),"")</f>
        <v/>
      </c>
    </row>
    <row r="140" spans="2:14" x14ac:dyDescent="0.55000000000000004">
      <c r="B140" s="163" t="str">
        <f>IF(E140="旅費",支出入力表!A141,"")</f>
        <v/>
      </c>
      <c r="C140" s="164" t="str">
        <f>IF(E140="旅費",支出入力表!C141,"")</f>
        <v/>
      </c>
      <c r="D140" s="165" t="str">
        <f>IF(支出入力表!E141="旅費","旅費","")</f>
        <v/>
      </c>
      <c r="E140" s="165" t="str">
        <f>IF(支出入力表!F141="旅費","旅費","")</f>
        <v/>
      </c>
      <c r="F140" s="196" t="str">
        <f>IF(E140="旅費",VLOOKUP(E140,支出入力表!F141:$M$2000,3,FALSE),"")</f>
        <v/>
      </c>
      <c r="G140" s="196" t="str">
        <f>IF(E140="旅費",VLOOKUP(E140,支出入力表!F141:$M$2000,4,FALSE),"")</f>
        <v/>
      </c>
      <c r="H140" s="197" t="str">
        <f>IF(E140="旅費",VLOOKUP(E140,支出入力表!F141:$M$2000,5,FALSE),"")</f>
        <v/>
      </c>
      <c r="I140" s="196" t="str">
        <f>IF(E140="旅費",VLOOKUP(E140,支出入力表!F141:$S$2000,9,FALSE),"")</f>
        <v/>
      </c>
      <c r="J140" s="167" t="str">
        <f>IF(E140="旅費",VLOOKUP(E140,支出入力表!F141:$S$2000,10,FALSE),"")</f>
        <v/>
      </c>
      <c r="K140" s="167" t="str">
        <f>IF(E140="旅費",VLOOKUP(E140,支出入力表!F141:$S$2000,11,FALSE),"")</f>
        <v/>
      </c>
      <c r="L140" s="167" t="str">
        <f>IF(E140="旅費",VLOOKUP(E140,支出入力表!F141:$S$2000,12,FALSE),"")</f>
        <v/>
      </c>
      <c r="M140" s="167" t="str">
        <f>IF(E140="旅費",VLOOKUP(E140,支出入力表!F141:$S$2000,13,FALSE),"")</f>
        <v/>
      </c>
      <c r="N140" s="168" t="str">
        <f>IF(E140="旅費",VLOOKUP(E140,支出入力表!F141:$S$2000,14,FALSE),"")</f>
        <v/>
      </c>
    </row>
    <row r="141" spans="2:14" x14ac:dyDescent="0.55000000000000004">
      <c r="B141" s="163" t="str">
        <f>IF(E141="旅費",支出入力表!A142,"")</f>
        <v/>
      </c>
      <c r="C141" s="164" t="str">
        <f>IF(E141="旅費",支出入力表!C142,"")</f>
        <v/>
      </c>
      <c r="D141" s="165" t="str">
        <f>IF(支出入力表!E142="旅費","旅費","")</f>
        <v/>
      </c>
      <c r="E141" s="165" t="str">
        <f>IF(支出入力表!F142="旅費","旅費","")</f>
        <v/>
      </c>
      <c r="F141" s="196" t="str">
        <f>IF(E141="旅費",VLOOKUP(E141,支出入力表!F142:$M$2000,3,FALSE),"")</f>
        <v/>
      </c>
      <c r="G141" s="196" t="str">
        <f>IF(E141="旅費",VLOOKUP(E141,支出入力表!F142:$M$2000,4,FALSE),"")</f>
        <v/>
      </c>
      <c r="H141" s="197" t="str">
        <f>IF(E141="旅費",VLOOKUP(E141,支出入力表!F142:$M$2000,5,FALSE),"")</f>
        <v/>
      </c>
      <c r="I141" s="196" t="str">
        <f>IF(E141="旅費",VLOOKUP(E141,支出入力表!F142:$S$2000,9,FALSE),"")</f>
        <v/>
      </c>
      <c r="J141" s="167" t="str">
        <f>IF(E141="旅費",VLOOKUP(E141,支出入力表!F142:$S$2000,10,FALSE),"")</f>
        <v/>
      </c>
      <c r="K141" s="167" t="str">
        <f>IF(E141="旅費",VLOOKUP(E141,支出入力表!F142:$S$2000,11,FALSE),"")</f>
        <v/>
      </c>
      <c r="L141" s="167" t="str">
        <f>IF(E141="旅費",VLOOKUP(E141,支出入力表!F142:$S$2000,12,FALSE),"")</f>
        <v/>
      </c>
      <c r="M141" s="167" t="str">
        <f>IF(E141="旅費",VLOOKUP(E141,支出入力表!F142:$S$2000,13,FALSE),"")</f>
        <v/>
      </c>
      <c r="N141" s="168" t="str">
        <f>IF(E141="旅費",VLOOKUP(E141,支出入力表!F142:$S$2000,14,FALSE),"")</f>
        <v/>
      </c>
    </row>
    <row r="142" spans="2:14" x14ac:dyDescent="0.55000000000000004">
      <c r="B142" s="163" t="str">
        <f>IF(E142="旅費",支出入力表!A143,"")</f>
        <v/>
      </c>
      <c r="C142" s="164" t="str">
        <f>IF(E142="旅費",支出入力表!C143,"")</f>
        <v/>
      </c>
      <c r="D142" s="165" t="str">
        <f>IF(支出入力表!E143="旅費","旅費","")</f>
        <v/>
      </c>
      <c r="E142" s="165" t="str">
        <f>IF(支出入力表!F143="旅費","旅費","")</f>
        <v/>
      </c>
      <c r="F142" s="196" t="str">
        <f>IF(E142="旅費",VLOOKUP(E142,支出入力表!F143:$M$2000,3,FALSE),"")</f>
        <v/>
      </c>
      <c r="G142" s="196" t="str">
        <f>IF(E142="旅費",VLOOKUP(E142,支出入力表!F143:$M$2000,4,FALSE),"")</f>
        <v/>
      </c>
      <c r="H142" s="197" t="str">
        <f>IF(E142="旅費",VLOOKUP(E142,支出入力表!F143:$M$2000,5,FALSE),"")</f>
        <v/>
      </c>
      <c r="I142" s="196" t="str">
        <f>IF(E142="旅費",VLOOKUP(E142,支出入力表!F143:$S$2000,9,FALSE),"")</f>
        <v/>
      </c>
      <c r="J142" s="167" t="str">
        <f>IF(E142="旅費",VLOOKUP(E142,支出入力表!F143:$S$2000,10,FALSE),"")</f>
        <v/>
      </c>
      <c r="K142" s="167" t="str">
        <f>IF(E142="旅費",VLOOKUP(E142,支出入力表!F143:$S$2000,11,FALSE),"")</f>
        <v/>
      </c>
      <c r="L142" s="167" t="str">
        <f>IF(E142="旅費",VLOOKUP(E142,支出入力表!F143:$S$2000,12,FALSE),"")</f>
        <v/>
      </c>
      <c r="M142" s="167" t="str">
        <f>IF(E142="旅費",VLOOKUP(E142,支出入力表!F143:$S$2000,13,FALSE),"")</f>
        <v/>
      </c>
      <c r="N142" s="168" t="str">
        <f>IF(E142="旅費",VLOOKUP(E142,支出入力表!F143:$S$2000,14,FALSE),"")</f>
        <v/>
      </c>
    </row>
    <row r="143" spans="2:14" x14ac:dyDescent="0.55000000000000004">
      <c r="B143" s="163" t="str">
        <f>IF(E143="旅費",支出入力表!A144,"")</f>
        <v/>
      </c>
      <c r="C143" s="164" t="str">
        <f>IF(E143="旅費",支出入力表!C144,"")</f>
        <v/>
      </c>
      <c r="D143" s="165" t="str">
        <f>IF(支出入力表!E144="旅費","旅費","")</f>
        <v/>
      </c>
      <c r="E143" s="165" t="str">
        <f>IF(支出入力表!F144="旅費","旅費","")</f>
        <v/>
      </c>
      <c r="F143" s="196" t="str">
        <f>IF(E143="旅費",VLOOKUP(E143,支出入力表!F144:$M$2000,3,FALSE),"")</f>
        <v/>
      </c>
      <c r="G143" s="196" t="str">
        <f>IF(E143="旅費",VLOOKUP(E143,支出入力表!F144:$M$2000,4,FALSE),"")</f>
        <v/>
      </c>
      <c r="H143" s="197" t="str">
        <f>IF(E143="旅費",VLOOKUP(E143,支出入力表!F144:$M$2000,5,FALSE),"")</f>
        <v/>
      </c>
      <c r="I143" s="196" t="str">
        <f>IF(E143="旅費",VLOOKUP(E143,支出入力表!F144:$S$2000,9,FALSE),"")</f>
        <v/>
      </c>
      <c r="J143" s="167" t="str">
        <f>IF(E143="旅費",VLOOKUP(E143,支出入力表!F144:$S$2000,10,FALSE),"")</f>
        <v/>
      </c>
      <c r="K143" s="167" t="str">
        <f>IF(E143="旅費",VLOOKUP(E143,支出入力表!F144:$S$2000,11,FALSE),"")</f>
        <v/>
      </c>
      <c r="L143" s="167" t="str">
        <f>IF(E143="旅費",VLOOKUP(E143,支出入力表!F144:$S$2000,12,FALSE),"")</f>
        <v/>
      </c>
      <c r="M143" s="167" t="str">
        <f>IF(E143="旅費",VLOOKUP(E143,支出入力表!F144:$S$2000,13,FALSE),"")</f>
        <v/>
      </c>
      <c r="N143" s="168" t="str">
        <f>IF(E143="旅費",VLOOKUP(E143,支出入力表!F144:$S$2000,14,FALSE),"")</f>
        <v/>
      </c>
    </row>
    <row r="144" spans="2:14" x14ac:dyDescent="0.55000000000000004">
      <c r="B144" s="163" t="str">
        <f>IF(E144="旅費",支出入力表!A145,"")</f>
        <v/>
      </c>
      <c r="C144" s="164" t="str">
        <f>IF(E144="旅費",支出入力表!C145,"")</f>
        <v/>
      </c>
      <c r="D144" s="165" t="str">
        <f>IF(支出入力表!E145="旅費","旅費","")</f>
        <v/>
      </c>
      <c r="E144" s="165" t="str">
        <f>IF(支出入力表!F145="旅費","旅費","")</f>
        <v/>
      </c>
      <c r="F144" s="196" t="str">
        <f>IF(E144="旅費",VLOOKUP(E144,支出入力表!F145:$M$2000,3,FALSE),"")</f>
        <v/>
      </c>
      <c r="G144" s="196" t="str">
        <f>IF(E144="旅費",VLOOKUP(E144,支出入力表!F145:$M$2000,4,FALSE),"")</f>
        <v/>
      </c>
      <c r="H144" s="197" t="str">
        <f>IF(E144="旅費",VLOOKUP(E144,支出入力表!F145:$M$2000,5,FALSE),"")</f>
        <v/>
      </c>
      <c r="I144" s="196" t="str">
        <f>IF(E144="旅費",VLOOKUP(E144,支出入力表!F145:$S$2000,9,FALSE),"")</f>
        <v/>
      </c>
      <c r="J144" s="167" t="str">
        <f>IF(E144="旅費",VLOOKUP(E144,支出入力表!F145:$S$2000,10,FALSE),"")</f>
        <v/>
      </c>
      <c r="K144" s="167" t="str">
        <f>IF(E144="旅費",VLOOKUP(E144,支出入力表!F145:$S$2000,11,FALSE),"")</f>
        <v/>
      </c>
      <c r="L144" s="167" t="str">
        <f>IF(E144="旅費",VLOOKUP(E144,支出入力表!F145:$S$2000,12,FALSE),"")</f>
        <v/>
      </c>
      <c r="M144" s="167" t="str">
        <f>IF(E144="旅費",VLOOKUP(E144,支出入力表!F145:$S$2000,13,FALSE),"")</f>
        <v/>
      </c>
      <c r="N144" s="168" t="str">
        <f>IF(E144="旅費",VLOOKUP(E144,支出入力表!F145:$S$2000,14,FALSE),"")</f>
        <v/>
      </c>
    </row>
    <row r="145" spans="2:14" x14ac:dyDescent="0.55000000000000004">
      <c r="B145" s="163" t="str">
        <f>IF(E145="旅費",支出入力表!A146,"")</f>
        <v/>
      </c>
      <c r="C145" s="164" t="str">
        <f>IF(E145="旅費",支出入力表!C146,"")</f>
        <v/>
      </c>
      <c r="D145" s="165" t="str">
        <f>IF(支出入力表!E146="旅費","旅費","")</f>
        <v/>
      </c>
      <c r="E145" s="165" t="str">
        <f>IF(支出入力表!F146="旅費","旅費","")</f>
        <v/>
      </c>
      <c r="F145" s="196" t="str">
        <f>IF(E145="旅費",VLOOKUP(E145,支出入力表!F146:$M$2000,3,FALSE),"")</f>
        <v/>
      </c>
      <c r="G145" s="196" t="str">
        <f>IF(E145="旅費",VLOOKUP(E145,支出入力表!F146:$M$2000,4,FALSE),"")</f>
        <v/>
      </c>
      <c r="H145" s="197" t="str">
        <f>IF(E145="旅費",VLOOKUP(E145,支出入力表!F146:$M$2000,5,FALSE),"")</f>
        <v/>
      </c>
      <c r="I145" s="196" t="str">
        <f>IF(E145="旅費",VLOOKUP(E145,支出入力表!F146:$S$2000,9,FALSE),"")</f>
        <v/>
      </c>
      <c r="J145" s="167" t="str">
        <f>IF(E145="旅費",VLOOKUP(E145,支出入力表!F146:$S$2000,10,FALSE),"")</f>
        <v/>
      </c>
      <c r="K145" s="167" t="str">
        <f>IF(E145="旅費",VLOOKUP(E145,支出入力表!F146:$S$2000,11,FALSE),"")</f>
        <v/>
      </c>
      <c r="L145" s="167" t="str">
        <f>IF(E145="旅費",VLOOKUP(E145,支出入力表!F146:$S$2000,12,FALSE),"")</f>
        <v/>
      </c>
      <c r="M145" s="167" t="str">
        <f>IF(E145="旅費",VLOOKUP(E145,支出入力表!F146:$S$2000,13,FALSE),"")</f>
        <v/>
      </c>
      <c r="N145" s="168" t="str">
        <f>IF(E145="旅費",VLOOKUP(E145,支出入力表!F146:$S$2000,14,FALSE),"")</f>
        <v/>
      </c>
    </row>
    <row r="146" spans="2:14" x14ac:dyDescent="0.55000000000000004">
      <c r="B146" s="163" t="str">
        <f>IF(E146="旅費",支出入力表!A147,"")</f>
        <v/>
      </c>
      <c r="C146" s="164" t="str">
        <f>IF(E146="旅費",支出入力表!C147,"")</f>
        <v/>
      </c>
      <c r="D146" s="165" t="str">
        <f>IF(支出入力表!E147="旅費","旅費","")</f>
        <v/>
      </c>
      <c r="E146" s="165" t="str">
        <f>IF(支出入力表!F147="旅費","旅費","")</f>
        <v/>
      </c>
      <c r="F146" s="196" t="str">
        <f>IF(E146="旅費",VLOOKUP(E146,支出入力表!F147:$M$2000,3,FALSE),"")</f>
        <v/>
      </c>
      <c r="G146" s="196" t="str">
        <f>IF(E146="旅費",VLOOKUP(E146,支出入力表!F147:$M$2000,4,FALSE),"")</f>
        <v/>
      </c>
      <c r="H146" s="197" t="str">
        <f>IF(E146="旅費",VLOOKUP(E146,支出入力表!F147:$M$2000,5,FALSE),"")</f>
        <v/>
      </c>
      <c r="I146" s="196" t="str">
        <f>IF(E146="旅費",VLOOKUP(E146,支出入力表!F147:$S$2000,9,FALSE),"")</f>
        <v/>
      </c>
      <c r="J146" s="167" t="str">
        <f>IF(E146="旅費",VLOOKUP(E146,支出入力表!F147:$S$2000,10,FALSE),"")</f>
        <v/>
      </c>
      <c r="K146" s="167" t="str">
        <f>IF(E146="旅費",VLOOKUP(E146,支出入力表!F147:$S$2000,11,FALSE),"")</f>
        <v/>
      </c>
      <c r="L146" s="167" t="str">
        <f>IF(E146="旅費",VLOOKUP(E146,支出入力表!F147:$S$2000,12,FALSE),"")</f>
        <v/>
      </c>
      <c r="M146" s="167" t="str">
        <f>IF(E146="旅費",VLOOKUP(E146,支出入力表!F147:$S$2000,13,FALSE),"")</f>
        <v/>
      </c>
      <c r="N146" s="168" t="str">
        <f>IF(E146="旅費",VLOOKUP(E146,支出入力表!F147:$S$2000,14,FALSE),"")</f>
        <v/>
      </c>
    </row>
    <row r="147" spans="2:14" x14ac:dyDescent="0.55000000000000004">
      <c r="B147" s="163" t="str">
        <f>IF(E147="旅費",支出入力表!A148,"")</f>
        <v/>
      </c>
      <c r="C147" s="164" t="str">
        <f>IF(E147="旅費",支出入力表!C148,"")</f>
        <v/>
      </c>
      <c r="D147" s="165" t="str">
        <f>IF(支出入力表!E148="旅費","旅費","")</f>
        <v/>
      </c>
      <c r="E147" s="165" t="str">
        <f>IF(支出入力表!F148="旅費","旅費","")</f>
        <v/>
      </c>
      <c r="F147" s="196" t="str">
        <f>IF(E147="旅費",VLOOKUP(E147,支出入力表!F148:$M$2000,3,FALSE),"")</f>
        <v/>
      </c>
      <c r="G147" s="196" t="str">
        <f>IF(E147="旅費",VLOOKUP(E147,支出入力表!F148:$M$2000,4,FALSE),"")</f>
        <v/>
      </c>
      <c r="H147" s="197" t="str">
        <f>IF(E147="旅費",VLOOKUP(E147,支出入力表!F148:$M$2000,5,FALSE),"")</f>
        <v/>
      </c>
      <c r="I147" s="196" t="str">
        <f>IF(E147="旅費",VLOOKUP(E147,支出入力表!F148:$S$2000,9,FALSE),"")</f>
        <v/>
      </c>
      <c r="J147" s="167" t="str">
        <f>IF(E147="旅費",VLOOKUP(E147,支出入力表!F148:$S$2000,10,FALSE),"")</f>
        <v/>
      </c>
      <c r="K147" s="167" t="str">
        <f>IF(E147="旅費",VLOOKUP(E147,支出入力表!F148:$S$2000,11,FALSE),"")</f>
        <v/>
      </c>
      <c r="L147" s="167" t="str">
        <f>IF(E147="旅費",VLOOKUP(E147,支出入力表!F148:$S$2000,12,FALSE),"")</f>
        <v/>
      </c>
      <c r="M147" s="167" t="str">
        <f>IF(E147="旅費",VLOOKUP(E147,支出入力表!F148:$S$2000,13,FALSE),"")</f>
        <v/>
      </c>
      <c r="N147" s="168" t="str">
        <f>IF(E147="旅費",VLOOKUP(E147,支出入力表!F148:$S$2000,14,FALSE),"")</f>
        <v/>
      </c>
    </row>
    <row r="148" spans="2:14" x14ac:dyDescent="0.55000000000000004">
      <c r="B148" s="163" t="str">
        <f>IF(E148="旅費",支出入力表!A149,"")</f>
        <v/>
      </c>
      <c r="C148" s="164" t="str">
        <f>IF(E148="旅費",支出入力表!C149,"")</f>
        <v/>
      </c>
      <c r="D148" s="165" t="str">
        <f>IF(支出入力表!E149="旅費","旅費","")</f>
        <v/>
      </c>
      <c r="E148" s="165" t="str">
        <f>IF(支出入力表!F149="旅費","旅費","")</f>
        <v/>
      </c>
      <c r="F148" s="196" t="str">
        <f>IF(E148="旅費",VLOOKUP(E148,支出入力表!F149:$M$2000,3,FALSE),"")</f>
        <v/>
      </c>
      <c r="G148" s="196" t="str">
        <f>IF(E148="旅費",VLOOKUP(E148,支出入力表!F149:$M$2000,4,FALSE),"")</f>
        <v/>
      </c>
      <c r="H148" s="197" t="str">
        <f>IF(E148="旅費",VLOOKUP(E148,支出入力表!F149:$M$2000,5,FALSE),"")</f>
        <v/>
      </c>
      <c r="I148" s="196" t="str">
        <f>IF(E148="旅費",VLOOKUP(E148,支出入力表!F149:$S$2000,9,FALSE),"")</f>
        <v/>
      </c>
      <c r="J148" s="167" t="str">
        <f>IF(E148="旅費",VLOOKUP(E148,支出入力表!F149:$S$2000,10,FALSE),"")</f>
        <v/>
      </c>
      <c r="K148" s="167" t="str">
        <f>IF(E148="旅費",VLOOKUP(E148,支出入力表!F149:$S$2000,11,FALSE),"")</f>
        <v/>
      </c>
      <c r="L148" s="167" t="str">
        <f>IF(E148="旅費",VLOOKUP(E148,支出入力表!F149:$S$2000,12,FALSE),"")</f>
        <v/>
      </c>
      <c r="M148" s="167" t="str">
        <f>IF(E148="旅費",VLOOKUP(E148,支出入力表!F149:$S$2000,13,FALSE),"")</f>
        <v/>
      </c>
      <c r="N148" s="168" t="str">
        <f>IF(E148="旅費",VLOOKUP(E148,支出入力表!F149:$S$2000,14,FALSE),"")</f>
        <v/>
      </c>
    </row>
    <row r="149" spans="2:14" x14ac:dyDescent="0.55000000000000004">
      <c r="B149" s="163" t="str">
        <f>IF(E149="旅費",支出入力表!A150,"")</f>
        <v/>
      </c>
      <c r="C149" s="164" t="str">
        <f>IF(E149="旅費",支出入力表!C150,"")</f>
        <v/>
      </c>
      <c r="D149" s="165" t="str">
        <f>IF(支出入力表!E150="旅費","旅費","")</f>
        <v/>
      </c>
      <c r="E149" s="165" t="str">
        <f>IF(支出入力表!F150="旅費","旅費","")</f>
        <v/>
      </c>
      <c r="F149" s="196" t="str">
        <f>IF(E149="旅費",VLOOKUP(E149,支出入力表!F150:$M$2000,3,FALSE),"")</f>
        <v/>
      </c>
      <c r="G149" s="196" t="str">
        <f>IF(E149="旅費",VLOOKUP(E149,支出入力表!F150:$M$2000,4,FALSE),"")</f>
        <v/>
      </c>
      <c r="H149" s="197" t="str">
        <f>IF(E149="旅費",VLOOKUP(E149,支出入力表!F150:$M$2000,5,FALSE),"")</f>
        <v/>
      </c>
      <c r="I149" s="196" t="str">
        <f>IF(E149="旅費",VLOOKUP(E149,支出入力表!F150:$S$2000,9,FALSE),"")</f>
        <v/>
      </c>
      <c r="J149" s="167" t="str">
        <f>IF(E149="旅費",VLOOKUP(E149,支出入力表!F150:$S$2000,10,FALSE),"")</f>
        <v/>
      </c>
      <c r="K149" s="167" t="str">
        <f>IF(E149="旅費",VLOOKUP(E149,支出入力表!F150:$S$2000,11,FALSE),"")</f>
        <v/>
      </c>
      <c r="L149" s="167" t="str">
        <f>IF(E149="旅費",VLOOKUP(E149,支出入力表!F150:$S$2000,12,FALSE),"")</f>
        <v/>
      </c>
      <c r="M149" s="167" t="str">
        <f>IF(E149="旅費",VLOOKUP(E149,支出入力表!F150:$S$2000,13,FALSE),"")</f>
        <v/>
      </c>
      <c r="N149" s="168" t="str">
        <f>IF(E149="旅費",VLOOKUP(E149,支出入力表!F150:$S$2000,14,FALSE),"")</f>
        <v/>
      </c>
    </row>
    <row r="150" spans="2:14" x14ac:dyDescent="0.55000000000000004">
      <c r="B150" s="163" t="str">
        <f>IF(E150="旅費",支出入力表!A151,"")</f>
        <v/>
      </c>
      <c r="C150" s="164" t="str">
        <f>IF(E150="旅費",支出入力表!C151,"")</f>
        <v/>
      </c>
      <c r="D150" s="165" t="str">
        <f>IF(支出入力表!E151="旅費","旅費","")</f>
        <v/>
      </c>
      <c r="E150" s="165" t="str">
        <f>IF(支出入力表!F151="旅費","旅費","")</f>
        <v/>
      </c>
      <c r="F150" s="196" t="str">
        <f>IF(E150="旅費",VLOOKUP(E150,支出入力表!F151:$M$2000,3,FALSE),"")</f>
        <v/>
      </c>
      <c r="G150" s="196" t="str">
        <f>IF(E150="旅費",VLOOKUP(E150,支出入力表!F151:$M$2000,4,FALSE),"")</f>
        <v/>
      </c>
      <c r="H150" s="197" t="str">
        <f>IF(E150="旅費",VLOOKUP(E150,支出入力表!F151:$M$2000,5,FALSE),"")</f>
        <v/>
      </c>
      <c r="I150" s="196" t="str">
        <f>IF(E150="旅費",VLOOKUP(E150,支出入力表!F151:$S$2000,9,FALSE),"")</f>
        <v/>
      </c>
      <c r="J150" s="167" t="str">
        <f>IF(E150="旅費",VLOOKUP(E150,支出入力表!F151:$S$2000,10,FALSE),"")</f>
        <v/>
      </c>
      <c r="K150" s="167" t="str">
        <f>IF(E150="旅費",VLOOKUP(E150,支出入力表!F151:$S$2000,11,FALSE),"")</f>
        <v/>
      </c>
      <c r="L150" s="167" t="str">
        <f>IF(E150="旅費",VLOOKUP(E150,支出入力表!F151:$S$2000,12,FALSE),"")</f>
        <v/>
      </c>
      <c r="M150" s="167" t="str">
        <f>IF(E150="旅費",VLOOKUP(E150,支出入力表!F151:$S$2000,13,FALSE),"")</f>
        <v/>
      </c>
      <c r="N150" s="168" t="str">
        <f>IF(E150="旅費",VLOOKUP(E150,支出入力表!F151:$S$2000,14,FALSE),"")</f>
        <v/>
      </c>
    </row>
    <row r="151" spans="2:14" x14ac:dyDescent="0.55000000000000004">
      <c r="B151" s="163" t="str">
        <f>IF(E151="旅費",支出入力表!A152,"")</f>
        <v/>
      </c>
      <c r="C151" s="164" t="str">
        <f>IF(E151="旅費",支出入力表!C152,"")</f>
        <v/>
      </c>
      <c r="D151" s="165" t="str">
        <f>IF(支出入力表!E152="旅費","旅費","")</f>
        <v/>
      </c>
      <c r="E151" s="165" t="str">
        <f>IF(支出入力表!F152="旅費","旅費","")</f>
        <v/>
      </c>
      <c r="F151" s="196" t="str">
        <f>IF(E151="旅費",VLOOKUP(E151,支出入力表!F152:$M$2000,3,FALSE),"")</f>
        <v/>
      </c>
      <c r="G151" s="196" t="str">
        <f>IF(E151="旅費",VLOOKUP(E151,支出入力表!F152:$M$2000,4,FALSE),"")</f>
        <v/>
      </c>
      <c r="H151" s="197" t="str">
        <f>IF(E151="旅費",VLOOKUP(E151,支出入力表!F152:$M$2000,5,FALSE),"")</f>
        <v/>
      </c>
      <c r="I151" s="196" t="str">
        <f>IF(E151="旅費",VLOOKUP(E151,支出入力表!F152:$S$2000,9,FALSE),"")</f>
        <v/>
      </c>
      <c r="J151" s="167" t="str">
        <f>IF(E151="旅費",VLOOKUP(E151,支出入力表!F152:$S$2000,10,FALSE),"")</f>
        <v/>
      </c>
      <c r="K151" s="167" t="str">
        <f>IF(E151="旅費",VLOOKUP(E151,支出入力表!F152:$S$2000,11,FALSE),"")</f>
        <v/>
      </c>
      <c r="L151" s="167" t="str">
        <f>IF(E151="旅費",VLOOKUP(E151,支出入力表!F152:$S$2000,12,FALSE),"")</f>
        <v/>
      </c>
      <c r="M151" s="167" t="str">
        <f>IF(E151="旅費",VLOOKUP(E151,支出入力表!F152:$S$2000,13,FALSE),"")</f>
        <v/>
      </c>
      <c r="N151" s="168" t="str">
        <f>IF(E151="旅費",VLOOKUP(E151,支出入力表!F152:$S$2000,14,FALSE),"")</f>
        <v/>
      </c>
    </row>
    <row r="152" spans="2:14" x14ac:dyDescent="0.55000000000000004">
      <c r="B152" s="163" t="str">
        <f>IF(E152="旅費",支出入力表!A153,"")</f>
        <v/>
      </c>
      <c r="C152" s="164" t="str">
        <f>IF(E152="旅費",支出入力表!C153,"")</f>
        <v/>
      </c>
      <c r="D152" s="165" t="str">
        <f>IF(支出入力表!E153="旅費","旅費","")</f>
        <v/>
      </c>
      <c r="E152" s="165" t="str">
        <f>IF(支出入力表!F153="旅費","旅費","")</f>
        <v/>
      </c>
      <c r="F152" s="196" t="str">
        <f>IF(E152="旅費",VLOOKUP(E152,支出入力表!F153:$M$2000,3,FALSE),"")</f>
        <v/>
      </c>
      <c r="G152" s="196" t="str">
        <f>IF(E152="旅費",VLOOKUP(E152,支出入力表!F153:$M$2000,4,FALSE),"")</f>
        <v/>
      </c>
      <c r="H152" s="197" t="str">
        <f>IF(E152="旅費",VLOOKUP(E152,支出入力表!F153:$M$2000,5,FALSE),"")</f>
        <v/>
      </c>
      <c r="I152" s="196" t="str">
        <f>IF(E152="旅費",VLOOKUP(E152,支出入力表!F153:$S$2000,9,FALSE),"")</f>
        <v/>
      </c>
      <c r="J152" s="167" t="str">
        <f>IF(E152="旅費",VLOOKUP(E152,支出入力表!F153:$S$2000,10,FALSE),"")</f>
        <v/>
      </c>
      <c r="K152" s="167" t="str">
        <f>IF(E152="旅費",VLOOKUP(E152,支出入力表!F153:$S$2000,11,FALSE),"")</f>
        <v/>
      </c>
      <c r="L152" s="167" t="str">
        <f>IF(E152="旅費",VLOOKUP(E152,支出入力表!F153:$S$2000,12,FALSE),"")</f>
        <v/>
      </c>
      <c r="M152" s="167" t="str">
        <f>IF(E152="旅費",VLOOKUP(E152,支出入力表!F153:$S$2000,13,FALSE),"")</f>
        <v/>
      </c>
      <c r="N152" s="168" t="str">
        <f>IF(E152="旅費",VLOOKUP(E152,支出入力表!F153:$S$2000,14,FALSE),"")</f>
        <v/>
      </c>
    </row>
    <row r="153" spans="2:14" x14ac:dyDescent="0.55000000000000004">
      <c r="B153" s="163" t="str">
        <f>IF(E153="旅費",支出入力表!A154,"")</f>
        <v/>
      </c>
      <c r="C153" s="164" t="str">
        <f>IF(E153="旅費",支出入力表!C154,"")</f>
        <v/>
      </c>
      <c r="D153" s="165" t="str">
        <f>IF(支出入力表!E154="旅費","旅費","")</f>
        <v/>
      </c>
      <c r="E153" s="165" t="str">
        <f>IF(支出入力表!F154="旅費","旅費","")</f>
        <v/>
      </c>
      <c r="F153" s="196" t="str">
        <f>IF(E153="旅費",VLOOKUP(E153,支出入力表!F154:$M$2000,3,FALSE),"")</f>
        <v/>
      </c>
      <c r="G153" s="196" t="str">
        <f>IF(E153="旅費",VLOOKUP(E153,支出入力表!F154:$M$2000,4,FALSE),"")</f>
        <v/>
      </c>
      <c r="H153" s="197" t="str">
        <f>IF(E153="旅費",VLOOKUP(E153,支出入力表!F154:$M$2000,5,FALSE),"")</f>
        <v/>
      </c>
      <c r="I153" s="196" t="str">
        <f>IF(E153="旅費",VLOOKUP(E153,支出入力表!F154:$S$2000,9,FALSE),"")</f>
        <v/>
      </c>
      <c r="J153" s="167" t="str">
        <f>IF(E153="旅費",VLOOKUP(E153,支出入力表!F154:$S$2000,10,FALSE),"")</f>
        <v/>
      </c>
      <c r="K153" s="167" t="str">
        <f>IF(E153="旅費",VLOOKUP(E153,支出入力表!F154:$S$2000,11,FALSE),"")</f>
        <v/>
      </c>
      <c r="L153" s="167" t="str">
        <f>IF(E153="旅費",VLOOKUP(E153,支出入力表!F154:$S$2000,12,FALSE),"")</f>
        <v/>
      </c>
      <c r="M153" s="167" t="str">
        <f>IF(E153="旅費",VLOOKUP(E153,支出入力表!F154:$S$2000,13,FALSE),"")</f>
        <v/>
      </c>
      <c r="N153" s="168" t="str">
        <f>IF(E153="旅費",VLOOKUP(E153,支出入力表!F154:$S$2000,14,FALSE),"")</f>
        <v/>
      </c>
    </row>
    <row r="154" spans="2:14" x14ac:dyDescent="0.55000000000000004">
      <c r="B154" s="163" t="str">
        <f>IF(E154="旅費",支出入力表!A155,"")</f>
        <v/>
      </c>
      <c r="C154" s="164" t="str">
        <f>IF(E154="旅費",支出入力表!C155,"")</f>
        <v/>
      </c>
      <c r="D154" s="165" t="str">
        <f>IF(支出入力表!E155="旅費","旅費","")</f>
        <v/>
      </c>
      <c r="E154" s="165" t="str">
        <f>IF(支出入力表!F155="旅費","旅費","")</f>
        <v/>
      </c>
      <c r="F154" s="196" t="str">
        <f>IF(E154="旅費",VLOOKUP(E154,支出入力表!F155:$M$2000,3,FALSE),"")</f>
        <v/>
      </c>
      <c r="G154" s="196" t="str">
        <f>IF(E154="旅費",VLOOKUP(E154,支出入力表!F155:$M$2000,4,FALSE),"")</f>
        <v/>
      </c>
      <c r="H154" s="197" t="str">
        <f>IF(E154="旅費",VLOOKUP(E154,支出入力表!F155:$M$2000,5,FALSE),"")</f>
        <v/>
      </c>
      <c r="I154" s="196" t="str">
        <f>IF(E154="旅費",VLOOKUP(E154,支出入力表!F155:$S$2000,9,FALSE),"")</f>
        <v/>
      </c>
      <c r="J154" s="167" t="str">
        <f>IF(E154="旅費",VLOOKUP(E154,支出入力表!F155:$S$2000,10,FALSE),"")</f>
        <v/>
      </c>
      <c r="K154" s="167" t="str">
        <f>IF(E154="旅費",VLOOKUP(E154,支出入力表!F155:$S$2000,11,FALSE),"")</f>
        <v/>
      </c>
      <c r="L154" s="167" t="str">
        <f>IF(E154="旅費",VLOOKUP(E154,支出入力表!F155:$S$2000,12,FALSE),"")</f>
        <v/>
      </c>
      <c r="M154" s="167" t="str">
        <f>IF(E154="旅費",VLOOKUP(E154,支出入力表!F155:$S$2000,13,FALSE),"")</f>
        <v/>
      </c>
      <c r="N154" s="168" t="str">
        <f>IF(E154="旅費",VLOOKUP(E154,支出入力表!F155:$S$2000,14,FALSE),"")</f>
        <v/>
      </c>
    </row>
    <row r="155" spans="2:14" x14ac:dyDescent="0.55000000000000004">
      <c r="B155" s="163" t="str">
        <f>IF(E155="旅費",支出入力表!A156,"")</f>
        <v/>
      </c>
      <c r="C155" s="164" t="str">
        <f>IF(E155="旅費",支出入力表!C156,"")</f>
        <v/>
      </c>
      <c r="D155" s="165" t="str">
        <f>IF(支出入力表!E156="旅費","旅費","")</f>
        <v/>
      </c>
      <c r="E155" s="165" t="str">
        <f>IF(支出入力表!F156="旅費","旅費","")</f>
        <v/>
      </c>
      <c r="F155" s="196" t="str">
        <f>IF(E155="旅費",VLOOKUP(E155,支出入力表!F156:$M$2000,3,FALSE),"")</f>
        <v/>
      </c>
      <c r="G155" s="196" t="str">
        <f>IF(E155="旅費",VLOOKUP(E155,支出入力表!F156:$M$2000,4,FALSE),"")</f>
        <v/>
      </c>
      <c r="H155" s="197" t="str">
        <f>IF(E155="旅費",VLOOKUP(E155,支出入力表!F156:$M$2000,5,FALSE),"")</f>
        <v/>
      </c>
      <c r="I155" s="196" t="str">
        <f>IF(E155="旅費",VLOOKUP(E155,支出入力表!F156:$S$2000,9,FALSE),"")</f>
        <v/>
      </c>
      <c r="J155" s="167" t="str">
        <f>IF(E155="旅費",VLOOKUP(E155,支出入力表!F156:$S$2000,10,FALSE),"")</f>
        <v/>
      </c>
      <c r="K155" s="167" t="str">
        <f>IF(E155="旅費",VLOOKUP(E155,支出入力表!F156:$S$2000,11,FALSE),"")</f>
        <v/>
      </c>
      <c r="L155" s="167" t="str">
        <f>IF(E155="旅費",VLOOKUP(E155,支出入力表!F156:$S$2000,12,FALSE),"")</f>
        <v/>
      </c>
      <c r="M155" s="167" t="str">
        <f>IF(E155="旅費",VLOOKUP(E155,支出入力表!F156:$S$2000,13,FALSE),"")</f>
        <v/>
      </c>
      <c r="N155" s="168" t="str">
        <f>IF(E155="旅費",VLOOKUP(E155,支出入力表!F156:$S$2000,14,FALSE),"")</f>
        <v/>
      </c>
    </row>
    <row r="156" spans="2:14" x14ac:dyDescent="0.55000000000000004">
      <c r="B156" s="163" t="str">
        <f>IF(E156="旅費",支出入力表!A157,"")</f>
        <v/>
      </c>
      <c r="C156" s="164" t="str">
        <f>IF(E156="旅費",支出入力表!C157,"")</f>
        <v/>
      </c>
      <c r="D156" s="165" t="str">
        <f>IF(支出入力表!E157="旅費","旅費","")</f>
        <v/>
      </c>
      <c r="E156" s="165" t="str">
        <f>IF(支出入力表!F157="旅費","旅費","")</f>
        <v/>
      </c>
      <c r="F156" s="196" t="str">
        <f>IF(E156="旅費",VLOOKUP(E156,支出入力表!F157:$M$2000,3,FALSE),"")</f>
        <v/>
      </c>
      <c r="G156" s="196" t="str">
        <f>IF(E156="旅費",VLOOKUP(E156,支出入力表!F157:$M$2000,4,FALSE),"")</f>
        <v/>
      </c>
      <c r="H156" s="197" t="str">
        <f>IF(E156="旅費",VLOOKUP(E156,支出入力表!F157:$M$2000,5,FALSE),"")</f>
        <v/>
      </c>
      <c r="I156" s="196" t="str">
        <f>IF(E156="旅費",VLOOKUP(E156,支出入力表!F157:$S$2000,9,FALSE),"")</f>
        <v/>
      </c>
      <c r="J156" s="167" t="str">
        <f>IF(E156="旅費",VLOOKUP(E156,支出入力表!F157:$S$2000,10,FALSE),"")</f>
        <v/>
      </c>
      <c r="K156" s="167" t="str">
        <f>IF(E156="旅費",VLOOKUP(E156,支出入力表!F157:$S$2000,11,FALSE),"")</f>
        <v/>
      </c>
      <c r="L156" s="167" t="str">
        <f>IF(E156="旅費",VLOOKUP(E156,支出入力表!F157:$S$2000,12,FALSE),"")</f>
        <v/>
      </c>
      <c r="M156" s="167" t="str">
        <f>IF(E156="旅費",VLOOKUP(E156,支出入力表!F157:$S$2000,13,FALSE),"")</f>
        <v/>
      </c>
      <c r="N156" s="168" t="str">
        <f>IF(E156="旅費",VLOOKUP(E156,支出入力表!F157:$S$2000,14,FALSE),"")</f>
        <v/>
      </c>
    </row>
    <row r="157" spans="2:14" x14ac:dyDescent="0.55000000000000004">
      <c r="B157" s="163" t="str">
        <f>IF(E157="旅費",支出入力表!A158,"")</f>
        <v/>
      </c>
      <c r="C157" s="164" t="str">
        <f>IF(E157="旅費",支出入力表!C158,"")</f>
        <v/>
      </c>
      <c r="D157" s="165" t="str">
        <f>IF(支出入力表!E158="旅費","旅費","")</f>
        <v/>
      </c>
      <c r="E157" s="165" t="str">
        <f>IF(支出入力表!F158="旅費","旅費","")</f>
        <v/>
      </c>
      <c r="F157" s="196" t="str">
        <f>IF(E157="旅費",VLOOKUP(E157,支出入力表!F158:$M$2000,3,FALSE),"")</f>
        <v/>
      </c>
      <c r="G157" s="196" t="str">
        <f>IF(E157="旅費",VLOOKUP(E157,支出入力表!F158:$M$2000,4,FALSE),"")</f>
        <v/>
      </c>
      <c r="H157" s="197" t="str">
        <f>IF(E157="旅費",VLOOKUP(E157,支出入力表!F158:$M$2000,5,FALSE),"")</f>
        <v/>
      </c>
      <c r="I157" s="196" t="str">
        <f>IF(E157="旅費",VLOOKUP(E157,支出入力表!F158:$S$2000,9,FALSE),"")</f>
        <v/>
      </c>
      <c r="J157" s="167" t="str">
        <f>IF(E157="旅費",VLOOKUP(E157,支出入力表!F158:$S$2000,10,FALSE),"")</f>
        <v/>
      </c>
      <c r="K157" s="167" t="str">
        <f>IF(E157="旅費",VLOOKUP(E157,支出入力表!F158:$S$2000,11,FALSE),"")</f>
        <v/>
      </c>
      <c r="L157" s="167" t="str">
        <f>IF(E157="旅費",VLOOKUP(E157,支出入力表!F158:$S$2000,12,FALSE),"")</f>
        <v/>
      </c>
      <c r="M157" s="167" t="str">
        <f>IF(E157="旅費",VLOOKUP(E157,支出入力表!F158:$S$2000,13,FALSE),"")</f>
        <v/>
      </c>
      <c r="N157" s="168" t="str">
        <f>IF(E157="旅費",VLOOKUP(E157,支出入力表!F158:$S$2000,14,FALSE),"")</f>
        <v/>
      </c>
    </row>
    <row r="158" spans="2:14" x14ac:dyDescent="0.55000000000000004">
      <c r="B158" s="163" t="str">
        <f>IF(E158="旅費",支出入力表!A159,"")</f>
        <v/>
      </c>
      <c r="C158" s="164" t="str">
        <f>IF(E158="旅費",支出入力表!C159,"")</f>
        <v/>
      </c>
      <c r="D158" s="165" t="str">
        <f>IF(支出入力表!E159="旅費","旅費","")</f>
        <v/>
      </c>
      <c r="E158" s="165" t="str">
        <f>IF(支出入力表!F159="旅費","旅費","")</f>
        <v/>
      </c>
      <c r="F158" s="196" t="str">
        <f>IF(E158="旅費",VLOOKUP(E158,支出入力表!F159:$M$2000,3,FALSE),"")</f>
        <v/>
      </c>
      <c r="G158" s="196" t="str">
        <f>IF(E158="旅費",VLOOKUP(E158,支出入力表!F159:$M$2000,4,FALSE),"")</f>
        <v/>
      </c>
      <c r="H158" s="197" t="str">
        <f>IF(E158="旅費",VLOOKUP(E158,支出入力表!F159:$M$2000,5,FALSE),"")</f>
        <v/>
      </c>
      <c r="I158" s="196" t="str">
        <f>IF(E158="旅費",VLOOKUP(E158,支出入力表!F159:$S$2000,9,FALSE),"")</f>
        <v/>
      </c>
      <c r="J158" s="167" t="str">
        <f>IF(E158="旅費",VLOOKUP(E158,支出入力表!F159:$S$2000,10,FALSE),"")</f>
        <v/>
      </c>
      <c r="K158" s="167" t="str">
        <f>IF(E158="旅費",VLOOKUP(E158,支出入力表!F159:$S$2000,11,FALSE),"")</f>
        <v/>
      </c>
      <c r="L158" s="167" t="str">
        <f>IF(E158="旅費",VLOOKUP(E158,支出入力表!F159:$S$2000,12,FALSE),"")</f>
        <v/>
      </c>
      <c r="M158" s="167" t="str">
        <f>IF(E158="旅費",VLOOKUP(E158,支出入力表!F159:$S$2000,13,FALSE),"")</f>
        <v/>
      </c>
      <c r="N158" s="168" t="str">
        <f>IF(E158="旅費",VLOOKUP(E158,支出入力表!F159:$S$2000,14,FALSE),"")</f>
        <v/>
      </c>
    </row>
    <row r="159" spans="2:14" x14ac:dyDescent="0.55000000000000004">
      <c r="B159" s="163" t="str">
        <f>IF(E159="旅費",支出入力表!A160,"")</f>
        <v/>
      </c>
      <c r="C159" s="164" t="str">
        <f>IF(E159="旅費",支出入力表!C160,"")</f>
        <v/>
      </c>
      <c r="D159" s="165" t="str">
        <f>IF(支出入力表!E160="旅費","旅費","")</f>
        <v/>
      </c>
      <c r="E159" s="165" t="str">
        <f>IF(支出入力表!F160="旅費","旅費","")</f>
        <v/>
      </c>
      <c r="F159" s="196" t="str">
        <f>IF(E159="旅費",VLOOKUP(E159,支出入力表!F160:$M$2000,3,FALSE),"")</f>
        <v/>
      </c>
      <c r="G159" s="196" t="str">
        <f>IF(E159="旅費",VLOOKUP(E159,支出入力表!F160:$M$2000,4,FALSE),"")</f>
        <v/>
      </c>
      <c r="H159" s="197" t="str">
        <f>IF(E159="旅費",VLOOKUP(E159,支出入力表!F160:$M$2000,5,FALSE),"")</f>
        <v/>
      </c>
      <c r="I159" s="196" t="str">
        <f>IF(E159="旅費",VLOOKUP(E159,支出入力表!F160:$S$2000,9,FALSE),"")</f>
        <v/>
      </c>
      <c r="J159" s="167" t="str">
        <f>IF(E159="旅費",VLOOKUP(E159,支出入力表!F160:$S$2000,10,FALSE),"")</f>
        <v/>
      </c>
      <c r="K159" s="167" t="str">
        <f>IF(E159="旅費",VLOOKUP(E159,支出入力表!F160:$S$2000,11,FALSE),"")</f>
        <v/>
      </c>
      <c r="L159" s="167" t="str">
        <f>IF(E159="旅費",VLOOKUP(E159,支出入力表!F160:$S$2000,12,FALSE),"")</f>
        <v/>
      </c>
      <c r="M159" s="167" t="str">
        <f>IF(E159="旅費",VLOOKUP(E159,支出入力表!F160:$S$2000,13,FALSE),"")</f>
        <v/>
      </c>
      <c r="N159" s="168" t="str">
        <f>IF(E159="旅費",VLOOKUP(E159,支出入力表!F160:$S$2000,14,FALSE),"")</f>
        <v/>
      </c>
    </row>
    <row r="160" spans="2:14" x14ac:dyDescent="0.55000000000000004">
      <c r="B160" s="163" t="str">
        <f>IF(E160="旅費",支出入力表!A161,"")</f>
        <v/>
      </c>
      <c r="C160" s="164" t="str">
        <f>IF(E160="旅費",支出入力表!C161,"")</f>
        <v/>
      </c>
      <c r="D160" s="165" t="str">
        <f>IF(支出入力表!E161="旅費","旅費","")</f>
        <v/>
      </c>
      <c r="E160" s="165" t="str">
        <f>IF(支出入力表!F161="旅費","旅費","")</f>
        <v/>
      </c>
      <c r="F160" s="196" t="str">
        <f>IF(E160="旅費",VLOOKUP(E160,支出入力表!F161:$M$2000,3,FALSE),"")</f>
        <v/>
      </c>
      <c r="G160" s="196" t="str">
        <f>IF(E160="旅費",VLOOKUP(E160,支出入力表!F161:$M$2000,4,FALSE),"")</f>
        <v/>
      </c>
      <c r="H160" s="197" t="str">
        <f>IF(E160="旅費",VLOOKUP(E160,支出入力表!F161:$M$2000,5,FALSE),"")</f>
        <v/>
      </c>
      <c r="I160" s="196" t="str">
        <f>IF(E160="旅費",VLOOKUP(E160,支出入力表!F161:$S$2000,9,FALSE),"")</f>
        <v/>
      </c>
      <c r="J160" s="167" t="str">
        <f>IF(E160="旅費",VLOOKUP(E160,支出入力表!F161:$S$2000,10,FALSE),"")</f>
        <v/>
      </c>
      <c r="K160" s="167" t="str">
        <f>IF(E160="旅費",VLOOKUP(E160,支出入力表!F161:$S$2000,11,FALSE),"")</f>
        <v/>
      </c>
      <c r="L160" s="167" t="str">
        <f>IF(E160="旅費",VLOOKUP(E160,支出入力表!F161:$S$2000,12,FALSE),"")</f>
        <v/>
      </c>
      <c r="M160" s="167" t="str">
        <f>IF(E160="旅費",VLOOKUP(E160,支出入力表!F161:$S$2000,13,FALSE),"")</f>
        <v/>
      </c>
      <c r="N160" s="168" t="str">
        <f>IF(E160="旅費",VLOOKUP(E160,支出入力表!F161:$S$2000,14,FALSE),"")</f>
        <v/>
      </c>
    </row>
    <row r="161" spans="2:14" x14ac:dyDescent="0.55000000000000004">
      <c r="B161" s="163" t="str">
        <f>IF(E161="旅費",支出入力表!A162,"")</f>
        <v/>
      </c>
      <c r="C161" s="164" t="str">
        <f>IF(E161="旅費",支出入力表!C162,"")</f>
        <v/>
      </c>
      <c r="D161" s="165" t="str">
        <f>IF(支出入力表!E162="旅費","旅費","")</f>
        <v/>
      </c>
      <c r="E161" s="165" t="str">
        <f>IF(支出入力表!F162="旅費","旅費","")</f>
        <v/>
      </c>
      <c r="F161" s="196" t="str">
        <f>IF(E161="旅費",VLOOKUP(E161,支出入力表!F162:$M$2000,3,FALSE),"")</f>
        <v/>
      </c>
      <c r="G161" s="196" t="str">
        <f>IF(E161="旅費",VLOOKUP(E161,支出入力表!F162:$M$2000,4,FALSE),"")</f>
        <v/>
      </c>
      <c r="H161" s="197" t="str">
        <f>IF(E161="旅費",VLOOKUP(E161,支出入力表!F162:$M$2000,5,FALSE),"")</f>
        <v/>
      </c>
      <c r="I161" s="196" t="str">
        <f>IF(E161="旅費",VLOOKUP(E161,支出入力表!F162:$S$2000,9,FALSE),"")</f>
        <v/>
      </c>
      <c r="J161" s="167" t="str">
        <f>IF(E161="旅費",VLOOKUP(E161,支出入力表!F162:$S$2000,10,FALSE),"")</f>
        <v/>
      </c>
      <c r="K161" s="167" t="str">
        <f>IF(E161="旅費",VLOOKUP(E161,支出入力表!F162:$S$2000,11,FALSE),"")</f>
        <v/>
      </c>
      <c r="L161" s="167" t="str">
        <f>IF(E161="旅費",VLOOKUP(E161,支出入力表!F162:$S$2000,12,FALSE),"")</f>
        <v/>
      </c>
      <c r="M161" s="167" t="str">
        <f>IF(E161="旅費",VLOOKUP(E161,支出入力表!F162:$S$2000,13,FALSE),"")</f>
        <v/>
      </c>
      <c r="N161" s="168" t="str">
        <f>IF(E161="旅費",VLOOKUP(E161,支出入力表!F162:$S$2000,14,FALSE),"")</f>
        <v/>
      </c>
    </row>
    <row r="162" spans="2:14" x14ac:dyDescent="0.55000000000000004">
      <c r="B162" s="163" t="str">
        <f>IF(E162="旅費",支出入力表!A163,"")</f>
        <v/>
      </c>
      <c r="C162" s="164" t="str">
        <f>IF(E162="旅費",支出入力表!C163,"")</f>
        <v/>
      </c>
      <c r="D162" s="165" t="str">
        <f>IF(支出入力表!E163="旅費","旅費","")</f>
        <v/>
      </c>
      <c r="E162" s="165" t="str">
        <f>IF(支出入力表!F163="旅費","旅費","")</f>
        <v/>
      </c>
      <c r="F162" s="196" t="str">
        <f>IF(E162="旅費",VLOOKUP(E162,支出入力表!F163:$M$2000,3,FALSE),"")</f>
        <v/>
      </c>
      <c r="G162" s="196" t="str">
        <f>IF(E162="旅費",VLOOKUP(E162,支出入力表!F163:$M$2000,4,FALSE),"")</f>
        <v/>
      </c>
      <c r="H162" s="197" t="str">
        <f>IF(E162="旅費",VLOOKUP(E162,支出入力表!F163:$M$2000,5,FALSE),"")</f>
        <v/>
      </c>
      <c r="I162" s="196" t="str">
        <f>IF(E162="旅費",VLOOKUP(E162,支出入力表!F163:$S$2000,9,FALSE),"")</f>
        <v/>
      </c>
      <c r="J162" s="167" t="str">
        <f>IF(E162="旅費",VLOOKUP(E162,支出入力表!F163:$S$2000,10,FALSE),"")</f>
        <v/>
      </c>
      <c r="K162" s="167" t="str">
        <f>IF(E162="旅費",VLOOKUP(E162,支出入力表!F163:$S$2000,11,FALSE),"")</f>
        <v/>
      </c>
      <c r="L162" s="167" t="str">
        <f>IF(E162="旅費",VLOOKUP(E162,支出入力表!F163:$S$2000,12,FALSE),"")</f>
        <v/>
      </c>
      <c r="M162" s="167" t="str">
        <f>IF(E162="旅費",VLOOKUP(E162,支出入力表!F163:$S$2000,13,FALSE),"")</f>
        <v/>
      </c>
      <c r="N162" s="168" t="str">
        <f>IF(E162="旅費",VLOOKUP(E162,支出入力表!F163:$S$2000,14,FALSE),"")</f>
        <v/>
      </c>
    </row>
    <row r="163" spans="2:14" x14ac:dyDescent="0.55000000000000004">
      <c r="B163" s="163" t="str">
        <f>IF(E163="旅費",支出入力表!A164,"")</f>
        <v/>
      </c>
      <c r="C163" s="164" t="str">
        <f>IF(E163="旅費",支出入力表!C164,"")</f>
        <v/>
      </c>
      <c r="D163" s="165" t="str">
        <f>IF(支出入力表!E164="旅費","旅費","")</f>
        <v/>
      </c>
      <c r="E163" s="165" t="str">
        <f>IF(支出入力表!F164="旅費","旅費","")</f>
        <v/>
      </c>
      <c r="F163" s="196" t="str">
        <f>IF(E163="旅費",VLOOKUP(E163,支出入力表!F164:$M$2000,3,FALSE),"")</f>
        <v/>
      </c>
      <c r="G163" s="196" t="str">
        <f>IF(E163="旅費",VLOOKUP(E163,支出入力表!F164:$M$2000,4,FALSE),"")</f>
        <v/>
      </c>
      <c r="H163" s="197" t="str">
        <f>IF(E163="旅費",VLOOKUP(E163,支出入力表!F164:$M$2000,5,FALSE),"")</f>
        <v/>
      </c>
      <c r="I163" s="196" t="str">
        <f>IF(E163="旅費",VLOOKUP(E163,支出入力表!F164:$S$2000,9,FALSE),"")</f>
        <v/>
      </c>
      <c r="J163" s="167" t="str">
        <f>IF(E163="旅費",VLOOKUP(E163,支出入力表!F164:$S$2000,10,FALSE),"")</f>
        <v/>
      </c>
      <c r="K163" s="167" t="str">
        <f>IF(E163="旅費",VLOOKUP(E163,支出入力表!F164:$S$2000,11,FALSE),"")</f>
        <v/>
      </c>
      <c r="L163" s="167" t="str">
        <f>IF(E163="旅費",VLOOKUP(E163,支出入力表!F164:$S$2000,12,FALSE),"")</f>
        <v/>
      </c>
      <c r="M163" s="167" t="str">
        <f>IF(E163="旅費",VLOOKUP(E163,支出入力表!F164:$S$2000,13,FALSE),"")</f>
        <v/>
      </c>
      <c r="N163" s="168" t="str">
        <f>IF(E163="旅費",VLOOKUP(E163,支出入力表!F164:$S$2000,14,FALSE),"")</f>
        <v/>
      </c>
    </row>
    <row r="164" spans="2:14" x14ac:dyDescent="0.55000000000000004">
      <c r="B164" s="163" t="str">
        <f>IF(E164="旅費",支出入力表!A165,"")</f>
        <v/>
      </c>
      <c r="C164" s="164" t="str">
        <f>IF(E164="旅費",支出入力表!C165,"")</f>
        <v/>
      </c>
      <c r="D164" s="165" t="str">
        <f>IF(支出入力表!E165="旅費","旅費","")</f>
        <v/>
      </c>
      <c r="E164" s="165" t="str">
        <f>IF(支出入力表!F165="旅費","旅費","")</f>
        <v/>
      </c>
      <c r="F164" s="196" t="str">
        <f>IF(E164="旅費",VLOOKUP(E164,支出入力表!F165:$M$2000,3,FALSE),"")</f>
        <v/>
      </c>
      <c r="G164" s="196" t="str">
        <f>IF(E164="旅費",VLOOKUP(E164,支出入力表!F165:$M$2000,4,FALSE),"")</f>
        <v/>
      </c>
      <c r="H164" s="197" t="str">
        <f>IF(E164="旅費",VLOOKUP(E164,支出入力表!F165:$M$2000,5,FALSE),"")</f>
        <v/>
      </c>
      <c r="I164" s="196" t="str">
        <f>IF(E164="旅費",VLOOKUP(E164,支出入力表!F165:$S$2000,9,FALSE),"")</f>
        <v/>
      </c>
      <c r="J164" s="167" t="str">
        <f>IF(E164="旅費",VLOOKUP(E164,支出入力表!F165:$S$2000,10,FALSE),"")</f>
        <v/>
      </c>
      <c r="K164" s="167" t="str">
        <f>IF(E164="旅費",VLOOKUP(E164,支出入力表!F165:$S$2000,11,FALSE),"")</f>
        <v/>
      </c>
      <c r="L164" s="167" t="str">
        <f>IF(E164="旅費",VLOOKUP(E164,支出入力表!F165:$S$2000,12,FALSE),"")</f>
        <v/>
      </c>
      <c r="M164" s="167" t="str">
        <f>IF(E164="旅費",VLOOKUP(E164,支出入力表!F165:$S$2000,13,FALSE),"")</f>
        <v/>
      </c>
      <c r="N164" s="168" t="str">
        <f>IF(E164="旅費",VLOOKUP(E164,支出入力表!F165:$S$2000,14,FALSE),"")</f>
        <v/>
      </c>
    </row>
    <row r="165" spans="2:14" x14ac:dyDescent="0.55000000000000004">
      <c r="B165" s="163" t="str">
        <f>IF(E165="旅費",支出入力表!A166,"")</f>
        <v/>
      </c>
      <c r="C165" s="164" t="str">
        <f>IF(E165="旅費",支出入力表!C166,"")</f>
        <v/>
      </c>
      <c r="D165" s="165" t="str">
        <f>IF(支出入力表!E166="旅費","旅費","")</f>
        <v/>
      </c>
      <c r="E165" s="165" t="str">
        <f>IF(支出入力表!F166="旅費","旅費","")</f>
        <v/>
      </c>
      <c r="F165" s="196" t="str">
        <f>IF(E165="旅費",VLOOKUP(E165,支出入力表!F166:$M$2000,3,FALSE),"")</f>
        <v/>
      </c>
      <c r="G165" s="196" t="str">
        <f>IF(E165="旅費",VLOOKUP(E165,支出入力表!F166:$M$2000,4,FALSE),"")</f>
        <v/>
      </c>
      <c r="H165" s="197" t="str">
        <f>IF(E165="旅費",VLOOKUP(E165,支出入力表!F166:$M$2000,5,FALSE),"")</f>
        <v/>
      </c>
      <c r="I165" s="196" t="str">
        <f>IF(E165="旅費",VLOOKUP(E165,支出入力表!F166:$S$2000,9,FALSE),"")</f>
        <v/>
      </c>
      <c r="J165" s="167" t="str">
        <f>IF(E165="旅費",VLOOKUP(E165,支出入力表!F166:$S$2000,10,FALSE),"")</f>
        <v/>
      </c>
      <c r="K165" s="167" t="str">
        <f>IF(E165="旅費",VLOOKUP(E165,支出入力表!F166:$S$2000,11,FALSE),"")</f>
        <v/>
      </c>
      <c r="L165" s="167" t="str">
        <f>IF(E165="旅費",VLOOKUP(E165,支出入力表!F166:$S$2000,12,FALSE),"")</f>
        <v/>
      </c>
      <c r="M165" s="167" t="str">
        <f>IF(E165="旅費",VLOOKUP(E165,支出入力表!F166:$S$2000,13,FALSE),"")</f>
        <v/>
      </c>
      <c r="N165" s="168" t="str">
        <f>IF(E165="旅費",VLOOKUP(E165,支出入力表!F166:$S$2000,14,FALSE),"")</f>
        <v/>
      </c>
    </row>
    <row r="166" spans="2:14" x14ac:dyDescent="0.55000000000000004">
      <c r="B166" s="163" t="str">
        <f>IF(E166="旅費",支出入力表!A167,"")</f>
        <v/>
      </c>
      <c r="C166" s="164" t="str">
        <f>IF(E166="旅費",支出入力表!C167,"")</f>
        <v/>
      </c>
      <c r="D166" s="165" t="str">
        <f>IF(支出入力表!E167="旅費","旅費","")</f>
        <v/>
      </c>
      <c r="E166" s="165" t="str">
        <f>IF(支出入力表!F167="旅費","旅費","")</f>
        <v/>
      </c>
      <c r="F166" s="196" t="str">
        <f>IF(E166="旅費",VLOOKUP(E166,支出入力表!F167:$M$2000,3,FALSE),"")</f>
        <v/>
      </c>
      <c r="G166" s="196" t="str">
        <f>IF(E166="旅費",VLOOKUP(E166,支出入力表!F167:$M$2000,4,FALSE),"")</f>
        <v/>
      </c>
      <c r="H166" s="197" t="str">
        <f>IF(E166="旅費",VLOOKUP(E166,支出入力表!F167:$M$2000,5,FALSE),"")</f>
        <v/>
      </c>
      <c r="I166" s="196" t="str">
        <f>IF(E166="旅費",VLOOKUP(E166,支出入力表!F167:$S$2000,9,FALSE),"")</f>
        <v/>
      </c>
      <c r="J166" s="167" t="str">
        <f>IF(E166="旅費",VLOOKUP(E166,支出入力表!F167:$S$2000,10,FALSE),"")</f>
        <v/>
      </c>
      <c r="K166" s="167" t="str">
        <f>IF(E166="旅費",VLOOKUP(E166,支出入力表!F167:$S$2000,11,FALSE),"")</f>
        <v/>
      </c>
      <c r="L166" s="167" t="str">
        <f>IF(E166="旅費",VLOOKUP(E166,支出入力表!F167:$S$2000,12,FALSE),"")</f>
        <v/>
      </c>
      <c r="M166" s="167" t="str">
        <f>IF(E166="旅費",VLOOKUP(E166,支出入力表!F167:$S$2000,13,FALSE),"")</f>
        <v/>
      </c>
      <c r="N166" s="168" t="str">
        <f>IF(E166="旅費",VLOOKUP(E166,支出入力表!F167:$S$2000,14,FALSE),"")</f>
        <v/>
      </c>
    </row>
    <row r="167" spans="2:14" x14ac:dyDescent="0.55000000000000004">
      <c r="B167" s="163" t="str">
        <f>IF(E167="旅費",支出入力表!A168,"")</f>
        <v/>
      </c>
      <c r="C167" s="164" t="str">
        <f>IF(E167="旅費",支出入力表!C168,"")</f>
        <v/>
      </c>
      <c r="D167" s="165" t="str">
        <f>IF(支出入力表!E168="旅費","旅費","")</f>
        <v/>
      </c>
      <c r="E167" s="165" t="str">
        <f>IF(支出入力表!F168="旅費","旅費","")</f>
        <v/>
      </c>
      <c r="F167" s="196" t="str">
        <f>IF(E167="旅費",VLOOKUP(E167,支出入力表!F168:$M$2000,3,FALSE),"")</f>
        <v/>
      </c>
      <c r="G167" s="196" t="str">
        <f>IF(E167="旅費",VLOOKUP(E167,支出入力表!F168:$M$2000,4,FALSE),"")</f>
        <v/>
      </c>
      <c r="H167" s="197" t="str">
        <f>IF(E167="旅費",VLOOKUP(E167,支出入力表!F168:$M$2000,5,FALSE),"")</f>
        <v/>
      </c>
      <c r="I167" s="196" t="str">
        <f>IF(E167="旅費",VLOOKUP(E167,支出入力表!F168:$S$2000,9,FALSE),"")</f>
        <v/>
      </c>
      <c r="J167" s="167" t="str">
        <f>IF(E167="旅費",VLOOKUP(E167,支出入力表!F168:$S$2000,10,FALSE),"")</f>
        <v/>
      </c>
      <c r="K167" s="167" t="str">
        <f>IF(E167="旅費",VLOOKUP(E167,支出入力表!F168:$S$2000,11,FALSE),"")</f>
        <v/>
      </c>
      <c r="L167" s="167" t="str">
        <f>IF(E167="旅費",VLOOKUP(E167,支出入力表!F168:$S$2000,12,FALSE),"")</f>
        <v/>
      </c>
      <c r="M167" s="167" t="str">
        <f>IF(E167="旅費",VLOOKUP(E167,支出入力表!F168:$S$2000,13,FALSE),"")</f>
        <v/>
      </c>
      <c r="N167" s="168" t="str">
        <f>IF(E167="旅費",VLOOKUP(E167,支出入力表!F168:$S$2000,14,FALSE),"")</f>
        <v/>
      </c>
    </row>
    <row r="168" spans="2:14" x14ac:dyDescent="0.55000000000000004">
      <c r="B168" s="163" t="str">
        <f>IF(E168="旅費",支出入力表!A169,"")</f>
        <v/>
      </c>
      <c r="C168" s="164" t="str">
        <f>IF(E168="旅費",支出入力表!C169,"")</f>
        <v/>
      </c>
      <c r="D168" s="165" t="str">
        <f>IF(支出入力表!E169="旅費","旅費","")</f>
        <v/>
      </c>
      <c r="E168" s="165" t="str">
        <f>IF(支出入力表!F169="旅費","旅費","")</f>
        <v/>
      </c>
      <c r="F168" s="196" t="str">
        <f>IF(E168="旅費",VLOOKUP(E168,支出入力表!F169:$M$2000,3,FALSE),"")</f>
        <v/>
      </c>
      <c r="G168" s="196" t="str">
        <f>IF(E168="旅費",VLOOKUP(E168,支出入力表!F169:$M$2000,4,FALSE),"")</f>
        <v/>
      </c>
      <c r="H168" s="197" t="str">
        <f>IF(E168="旅費",VLOOKUP(E168,支出入力表!F169:$M$2000,5,FALSE),"")</f>
        <v/>
      </c>
      <c r="I168" s="196" t="str">
        <f>IF(E168="旅費",VLOOKUP(E168,支出入力表!F169:$S$2000,9,FALSE),"")</f>
        <v/>
      </c>
      <c r="J168" s="167" t="str">
        <f>IF(E168="旅費",VLOOKUP(E168,支出入力表!F169:$S$2000,10,FALSE),"")</f>
        <v/>
      </c>
      <c r="K168" s="167" t="str">
        <f>IF(E168="旅費",VLOOKUP(E168,支出入力表!F169:$S$2000,11,FALSE),"")</f>
        <v/>
      </c>
      <c r="L168" s="167" t="str">
        <f>IF(E168="旅費",VLOOKUP(E168,支出入力表!F169:$S$2000,12,FALSE),"")</f>
        <v/>
      </c>
      <c r="M168" s="167" t="str">
        <f>IF(E168="旅費",VLOOKUP(E168,支出入力表!F169:$S$2000,13,FALSE),"")</f>
        <v/>
      </c>
      <c r="N168" s="168" t="str">
        <f>IF(E168="旅費",VLOOKUP(E168,支出入力表!F169:$S$2000,14,FALSE),"")</f>
        <v/>
      </c>
    </row>
    <row r="169" spans="2:14" x14ac:dyDescent="0.55000000000000004">
      <c r="B169" s="163" t="str">
        <f>IF(E169="旅費",支出入力表!A170,"")</f>
        <v/>
      </c>
      <c r="C169" s="164" t="str">
        <f>IF(E169="旅費",支出入力表!C170,"")</f>
        <v/>
      </c>
      <c r="D169" s="165" t="str">
        <f>IF(支出入力表!E170="旅費","旅費","")</f>
        <v/>
      </c>
      <c r="E169" s="165" t="str">
        <f>IF(支出入力表!F170="旅費","旅費","")</f>
        <v/>
      </c>
      <c r="F169" s="196" t="str">
        <f>IF(E169="旅費",VLOOKUP(E169,支出入力表!F170:$M$2000,3,FALSE),"")</f>
        <v/>
      </c>
      <c r="G169" s="196" t="str">
        <f>IF(E169="旅費",VLOOKUP(E169,支出入力表!F170:$M$2000,4,FALSE),"")</f>
        <v/>
      </c>
      <c r="H169" s="197" t="str">
        <f>IF(E169="旅費",VLOOKUP(E169,支出入力表!F170:$M$2000,5,FALSE),"")</f>
        <v/>
      </c>
      <c r="I169" s="196" t="str">
        <f>IF(E169="旅費",VLOOKUP(E169,支出入力表!F170:$S$2000,9,FALSE),"")</f>
        <v/>
      </c>
      <c r="J169" s="167" t="str">
        <f>IF(E169="旅費",VLOOKUP(E169,支出入力表!F170:$S$2000,10,FALSE),"")</f>
        <v/>
      </c>
      <c r="K169" s="167" t="str">
        <f>IF(E169="旅費",VLOOKUP(E169,支出入力表!F170:$S$2000,11,FALSE),"")</f>
        <v/>
      </c>
      <c r="L169" s="167" t="str">
        <f>IF(E169="旅費",VLOOKUP(E169,支出入力表!F170:$S$2000,12,FALSE),"")</f>
        <v/>
      </c>
      <c r="M169" s="167" t="str">
        <f>IF(E169="旅費",VLOOKUP(E169,支出入力表!F170:$S$2000,13,FALSE),"")</f>
        <v/>
      </c>
      <c r="N169" s="168" t="str">
        <f>IF(E169="旅費",VLOOKUP(E169,支出入力表!F170:$S$2000,14,FALSE),"")</f>
        <v/>
      </c>
    </row>
    <row r="170" spans="2:14" x14ac:dyDescent="0.55000000000000004">
      <c r="B170" s="163" t="str">
        <f>IF(E170="旅費",支出入力表!A171,"")</f>
        <v/>
      </c>
      <c r="C170" s="164" t="str">
        <f>IF(E170="旅費",支出入力表!C171,"")</f>
        <v/>
      </c>
      <c r="D170" s="165" t="str">
        <f>IF(支出入力表!E171="旅費","旅費","")</f>
        <v/>
      </c>
      <c r="E170" s="165" t="str">
        <f>IF(支出入力表!F171="旅費","旅費","")</f>
        <v/>
      </c>
      <c r="F170" s="196" t="str">
        <f>IF(E170="旅費",VLOOKUP(E170,支出入力表!F171:$M$2000,3,FALSE),"")</f>
        <v/>
      </c>
      <c r="G170" s="196" t="str">
        <f>IF(E170="旅費",VLOOKUP(E170,支出入力表!F171:$M$2000,4,FALSE),"")</f>
        <v/>
      </c>
      <c r="H170" s="197" t="str">
        <f>IF(E170="旅費",VLOOKUP(E170,支出入力表!F171:$M$2000,5,FALSE),"")</f>
        <v/>
      </c>
      <c r="I170" s="196" t="str">
        <f>IF(E170="旅費",VLOOKUP(E170,支出入力表!F171:$S$2000,9,FALSE),"")</f>
        <v/>
      </c>
      <c r="J170" s="167" t="str">
        <f>IF(E170="旅費",VLOOKUP(E170,支出入力表!F171:$S$2000,10,FALSE),"")</f>
        <v/>
      </c>
      <c r="K170" s="167" t="str">
        <f>IF(E170="旅費",VLOOKUP(E170,支出入力表!F171:$S$2000,11,FALSE),"")</f>
        <v/>
      </c>
      <c r="L170" s="167" t="str">
        <f>IF(E170="旅費",VLOOKUP(E170,支出入力表!F171:$S$2000,12,FALSE),"")</f>
        <v/>
      </c>
      <c r="M170" s="167" t="str">
        <f>IF(E170="旅費",VLOOKUP(E170,支出入力表!F171:$S$2000,13,FALSE),"")</f>
        <v/>
      </c>
      <c r="N170" s="168" t="str">
        <f>IF(E170="旅費",VLOOKUP(E170,支出入力表!F171:$S$2000,14,FALSE),"")</f>
        <v/>
      </c>
    </row>
    <row r="171" spans="2:14" x14ac:dyDescent="0.55000000000000004">
      <c r="B171" s="163" t="str">
        <f>IF(E171="旅費",支出入力表!A172,"")</f>
        <v/>
      </c>
      <c r="C171" s="164" t="str">
        <f>IF(E171="旅費",支出入力表!C172,"")</f>
        <v/>
      </c>
      <c r="D171" s="165" t="str">
        <f>IF(支出入力表!E172="旅費","旅費","")</f>
        <v/>
      </c>
      <c r="E171" s="165" t="str">
        <f>IF(支出入力表!F172="旅費","旅費","")</f>
        <v/>
      </c>
      <c r="F171" s="196" t="str">
        <f>IF(E171="旅費",VLOOKUP(E171,支出入力表!F172:$M$2000,3,FALSE),"")</f>
        <v/>
      </c>
      <c r="G171" s="196" t="str">
        <f>IF(E171="旅費",VLOOKUP(E171,支出入力表!F172:$M$2000,4,FALSE),"")</f>
        <v/>
      </c>
      <c r="H171" s="197" t="str">
        <f>IF(E171="旅費",VLOOKUP(E171,支出入力表!F172:$M$2000,5,FALSE),"")</f>
        <v/>
      </c>
      <c r="I171" s="196" t="str">
        <f>IF(E171="旅費",VLOOKUP(E171,支出入力表!F172:$S$2000,9,FALSE),"")</f>
        <v/>
      </c>
      <c r="J171" s="167" t="str">
        <f>IF(E171="旅費",VLOOKUP(E171,支出入力表!F172:$S$2000,10,FALSE),"")</f>
        <v/>
      </c>
      <c r="K171" s="167" t="str">
        <f>IF(E171="旅費",VLOOKUP(E171,支出入力表!F172:$S$2000,11,FALSE),"")</f>
        <v/>
      </c>
      <c r="L171" s="167" t="str">
        <f>IF(E171="旅費",VLOOKUP(E171,支出入力表!F172:$S$2000,12,FALSE),"")</f>
        <v/>
      </c>
      <c r="M171" s="167" t="str">
        <f>IF(E171="旅費",VLOOKUP(E171,支出入力表!F172:$S$2000,13,FALSE),"")</f>
        <v/>
      </c>
      <c r="N171" s="168" t="str">
        <f>IF(E171="旅費",VLOOKUP(E171,支出入力表!F172:$S$2000,14,FALSE),"")</f>
        <v/>
      </c>
    </row>
    <row r="172" spans="2:14" x14ac:dyDescent="0.55000000000000004">
      <c r="B172" s="163" t="str">
        <f>IF(E172="旅費",支出入力表!A173,"")</f>
        <v/>
      </c>
      <c r="C172" s="164" t="str">
        <f>IF(E172="旅費",支出入力表!C173,"")</f>
        <v/>
      </c>
      <c r="D172" s="165" t="str">
        <f>IF(支出入力表!E173="旅費","旅費","")</f>
        <v/>
      </c>
      <c r="E172" s="165" t="str">
        <f>IF(支出入力表!F173="旅費","旅費","")</f>
        <v/>
      </c>
      <c r="F172" s="196" t="str">
        <f>IF(E172="旅費",VLOOKUP(E172,支出入力表!F173:$M$2000,3,FALSE),"")</f>
        <v/>
      </c>
      <c r="G172" s="196" t="str">
        <f>IF(E172="旅費",VLOOKUP(E172,支出入力表!F173:$M$2000,4,FALSE),"")</f>
        <v/>
      </c>
      <c r="H172" s="197" t="str">
        <f>IF(E172="旅費",VLOOKUP(E172,支出入力表!F173:$M$2000,5,FALSE),"")</f>
        <v/>
      </c>
      <c r="I172" s="196" t="str">
        <f>IF(E172="旅費",VLOOKUP(E172,支出入力表!F173:$S$2000,9,FALSE),"")</f>
        <v/>
      </c>
      <c r="J172" s="167" t="str">
        <f>IF(E172="旅費",VLOOKUP(E172,支出入力表!F173:$S$2000,10,FALSE),"")</f>
        <v/>
      </c>
      <c r="K172" s="167" t="str">
        <f>IF(E172="旅費",VLOOKUP(E172,支出入力表!F173:$S$2000,11,FALSE),"")</f>
        <v/>
      </c>
      <c r="L172" s="167" t="str">
        <f>IF(E172="旅費",VLOOKUP(E172,支出入力表!F173:$S$2000,12,FALSE),"")</f>
        <v/>
      </c>
      <c r="M172" s="167" t="str">
        <f>IF(E172="旅費",VLOOKUP(E172,支出入力表!F173:$S$2000,13,FALSE),"")</f>
        <v/>
      </c>
      <c r="N172" s="168" t="str">
        <f>IF(E172="旅費",VLOOKUP(E172,支出入力表!F173:$S$2000,14,FALSE),"")</f>
        <v/>
      </c>
    </row>
    <row r="173" spans="2:14" x14ac:dyDescent="0.55000000000000004">
      <c r="B173" s="163" t="str">
        <f>IF(E173="旅費",支出入力表!A174,"")</f>
        <v/>
      </c>
      <c r="C173" s="164" t="str">
        <f>IF(E173="旅費",支出入力表!C174,"")</f>
        <v/>
      </c>
      <c r="D173" s="165" t="str">
        <f>IF(支出入力表!E174="旅費","旅費","")</f>
        <v/>
      </c>
      <c r="E173" s="165" t="str">
        <f>IF(支出入力表!F174="旅費","旅費","")</f>
        <v/>
      </c>
      <c r="F173" s="196" t="str">
        <f>IF(E173="旅費",VLOOKUP(E173,支出入力表!F174:$M$2000,3,FALSE),"")</f>
        <v/>
      </c>
      <c r="G173" s="196" t="str">
        <f>IF(E173="旅費",VLOOKUP(E173,支出入力表!F174:$M$2000,4,FALSE),"")</f>
        <v/>
      </c>
      <c r="H173" s="197" t="str">
        <f>IF(E173="旅費",VLOOKUP(E173,支出入力表!F174:$M$2000,5,FALSE),"")</f>
        <v/>
      </c>
      <c r="I173" s="196" t="str">
        <f>IF(E173="旅費",VLOOKUP(E173,支出入力表!F174:$S$2000,9,FALSE),"")</f>
        <v/>
      </c>
      <c r="J173" s="167" t="str">
        <f>IF(E173="旅費",VLOOKUP(E173,支出入力表!F174:$S$2000,10,FALSE),"")</f>
        <v/>
      </c>
      <c r="K173" s="167" t="str">
        <f>IF(E173="旅費",VLOOKUP(E173,支出入力表!F174:$S$2000,11,FALSE),"")</f>
        <v/>
      </c>
      <c r="L173" s="167" t="str">
        <f>IF(E173="旅費",VLOOKUP(E173,支出入力表!F174:$S$2000,12,FALSE),"")</f>
        <v/>
      </c>
      <c r="M173" s="167" t="str">
        <f>IF(E173="旅費",VLOOKUP(E173,支出入力表!F174:$S$2000,13,FALSE),"")</f>
        <v/>
      </c>
      <c r="N173" s="168" t="str">
        <f>IF(E173="旅費",VLOOKUP(E173,支出入力表!F174:$S$2000,14,FALSE),"")</f>
        <v/>
      </c>
    </row>
    <row r="174" spans="2:14" x14ac:dyDescent="0.55000000000000004">
      <c r="B174" s="163" t="str">
        <f>IF(E174="旅費",支出入力表!A175,"")</f>
        <v/>
      </c>
      <c r="C174" s="164" t="str">
        <f>IF(E174="旅費",支出入力表!C175,"")</f>
        <v/>
      </c>
      <c r="D174" s="165" t="str">
        <f>IF(支出入力表!E175="旅費","旅費","")</f>
        <v/>
      </c>
      <c r="E174" s="165" t="str">
        <f>IF(支出入力表!F175="旅費","旅費","")</f>
        <v/>
      </c>
      <c r="F174" s="196" t="str">
        <f>IF(E174="旅費",VLOOKUP(E174,支出入力表!F175:$M$2000,3,FALSE),"")</f>
        <v/>
      </c>
      <c r="G174" s="196" t="str">
        <f>IF(E174="旅費",VLOOKUP(E174,支出入力表!F175:$M$2000,4,FALSE),"")</f>
        <v/>
      </c>
      <c r="H174" s="197" t="str">
        <f>IF(E174="旅費",VLOOKUP(E174,支出入力表!F175:$M$2000,5,FALSE),"")</f>
        <v/>
      </c>
      <c r="I174" s="196" t="str">
        <f>IF(E174="旅費",VLOOKUP(E174,支出入力表!F175:$S$2000,9,FALSE),"")</f>
        <v/>
      </c>
      <c r="J174" s="167" t="str">
        <f>IF(E174="旅費",VLOOKUP(E174,支出入力表!F175:$S$2000,10,FALSE),"")</f>
        <v/>
      </c>
      <c r="K174" s="167" t="str">
        <f>IF(E174="旅費",VLOOKUP(E174,支出入力表!F175:$S$2000,11,FALSE),"")</f>
        <v/>
      </c>
      <c r="L174" s="167" t="str">
        <f>IF(E174="旅費",VLOOKUP(E174,支出入力表!F175:$S$2000,12,FALSE),"")</f>
        <v/>
      </c>
      <c r="M174" s="167" t="str">
        <f>IF(E174="旅費",VLOOKUP(E174,支出入力表!F175:$S$2000,13,FALSE),"")</f>
        <v/>
      </c>
      <c r="N174" s="168" t="str">
        <f>IF(E174="旅費",VLOOKUP(E174,支出入力表!F175:$S$2000,14,FALSE),"")</f>
        <v/>
      </c>
    </row>
    <row r="175" spans="2:14" x14ac:dyDescent="0.55000000000000004">
      <c r="B175" s="163" t="str">
        <f>IF(E175="旅費",支出入力表!A176,"")</f>
        <v/>
      </c>
      <c r="C175" s="164" t="str">
        <f>IF(E175="旅費",支出入力表!C176,"")</f>
        <v/>
      </c>
      <c r="D175" s="165" t="str">
        <f>IF(支出入力表!E176="旅費","旅費","")</f>
        <v/>
      </c>
      <c r="E175" s="165" t="str">
        <f>IF(支出入力表!F176="旅費","旅費","")</f>
        <v/>
      </c>
      <c r="F175" s="196" t="str">
        <f>IF(E175="旅費",VLOOKUP(E175,支出入力表!F176:$M$2000,3,FALSE),"")</f>
        <v/>
      </c>
      <c r="G175" s="196" t="str">
        <f>IF(E175="旅費",VLOOKUP(E175,支出入力表!F176:$M$2000,4,FALSE),"")</f>
        <v/>
      </c>
      <c r="H175" s="197" t="str">
        <f>IF(E175="旅費",VLOOKUP(E175,支出入力表!F176:$M$2000,5,FALSE),"")</f>
        <v/>
      </c>
      <c r="I175" s="196" t="str">
        <f>IF(E175="旅費",VLOOKUP(E175,支出入力表!F176:$S$2000,9,FALSE),"")</f>
        <v/>
      </c>
      <c r="J175" s="167" t="str">
        <f>IF(E175="旅費",VLOOKUP(E175,支出入力表!F176:$S$2000,10,FALSE),"")</f>
        <v/>
      </c>
      <c r="K175" s="167" t="str">
        <f>IF(E175="旅費",VLOOKUP(E175,支出入力表!F176:$S$2000,11,FALSE),"")</f>
        <v/>
      </c>
      <c r="L175" s="167" t="str">
        <f>IF(E175="旅費",VLOOKUP(E175,支出入力表!F176:$S$2000,12,FALSE),"")</f>
        <v/>
      </c>
      <c r="M175" s="167" t="str">
        <f>IF(E175="旅費",VLOOKUP(E175,支出入力表!F176:$S$2000,13,FALSE),"")</f>
        <v/>
      </c>
      <c r="N175" s="168" t="str">
        <f>IF(E175="旅費",VLOOKUP(E175,支出入力表!F176:$S$2000,14,FALSE),"")</f>
        <v/>
      </c>
    </row>
    <row r="176" spans="2:14" x14ac:dyDescent="0.55000000000000004">
      <c r="B176" s="163" t="str">
        <f>IF(E176="旅費",支出入力表!A177,"")</f>
        <v/>
      </c>
      <c r="C176" s="164" t="str">
        <f>IF(E176="旅費",支出入力表!C177,"")</f>
        <v/>
      </c>
      <c r="D176" s="165" t="str">
        <f>IF(支出入力表!E177="旅費","旅費","")</f>
        <v/>
      </c>
      <c r="E176" s="165" t="str">
        <f>IF(支出入力表!F177="旅費","旅費","")</f>
        <v/>
      </c>
      <c r="F176" s="196" t="str">
        <f>IF(E176="旅費",VLOOKUP(E176,支出入力表!F177:$M$2000,3,FALSE),"")</f>
        <v/>
      </c>
      <c r="G176" s="196" t="str">
        <f>IF(E176="旅費",VLOOKUP(E176,支出入力表!F177:$M$2000,4,FALSE),"")</f>
        <v/>
      </c>
      <c r="H176" s="197" t="str">
        <f>IF(E176="旅費",VLOOKUP(E176,支出入力表!F177:$M$2000,5,FALSE),"")</f>
        <v/>
      </c>
      <c r="I176" s="196" t="str">
        <f>IF(E176="旅費",VLOOKUP(E176,支出入力表!F177:$S$2000,9,FALSE),"")</f>
        <v/>
      </c>
      <c r="J176" s="167" t="str">
        <f>IF(E176="旅費",VLOOKUP(E176,支出入力表!F177:$S$2000,10,FALSE),"")</f>
        <v/>
      </c>
      <c r="K176" s="167" t="str">
        <f>IF(E176="旅費",VLOOKUP(E176,支出入力表!F177:$S$2000,11,FALSE),"")</f>
        <v/>
      </c>
      <c r="L176" s="167" t="str">
        <f>IF(E176="旅費",VLOOKUP(E176,支出入力表!F177:$S$2000,12,FALSE),"")</f>
        <v/>
      </c>
      <c r="M176" s="167" t="str">
        <f>IF(E176="旅費",VLOOKUP(E176,支出入力表!F177:$S$2000,13,FALSE),"")</f>
        <v/>
      </c>
      <c r="N176" s="168" t="str">
        <f>IF(E176="旅費",VLOOKUP(E176,支出入力表!F177:$S$2000,14,FALSE),"")</f>
        <v/>
      </c>
    </row>
    <row r="177" spans="2:14" x14ac:dyDescent="0.55000000000000004">
      <c r="B177" s="163" t="str">
        <f>IF(E177="旅費",支出入力表!A178,"")</f>
        <v/>
      </c>
      <c r="C177" s="164" t="str">
        <f>IF(E177="旅費",支出入力表!C178,"")</f>
        <v/>
      </c>
      <c r="D177" s="165" t="str">
        <f>IF(支出入力表!E178="旅費","旅費","")</f>
        <v/>
      </c>
      <c r="E177" s="165" t="str">
        <f>IF(支出入力表!F178="旅費","旅費","")</f>
        <v/>
      </c>
      <c r="F177" s="196" t="str">
        <f>IF(E177="旅費",VLOOKUP(E177,支出入力表!F178:$M$2000,3,FALSE),"")</f>
        <v/>
      </c>
      <c r="G177" s="196" t="str">
        <f>IF(E177="旅費",VLOOKUP(E177,支出入力表!F178:$M$2000,4,FALSE),"")</f>
        <v/>
      </c>
      <c r="H177" s="197" t="str">
        <f>IF(E177="旅費",VLOOKUP(E177,支出入力表!F178:$M$2000,5,FALSE),"")</f>
        <v/>
      </c>
      <c r="I177" s="196" t="str">
        <f>IF(E177="旅費",VLOOKUP(E177,支出入力表!F178:$S$2000,9,FALSE),"")</f>
        <v/>
      </c>
      <c r="J177" s="167" t="str">
        <f>IF(E177="旅費",VLOOKUP(E177,支出入力表!F178:$S$2000,10,FALSE),"")</f>
        <v/>
      </c>
      <c r="K177" s="167" t="str">
        <f>IF(E177="旅費",VLOOKUP(E177,支出入力表!F178:$S$2000,11,FALSE),"")</f>
        <v/>
      </c>
      <c r="L177" s="167" t="str">
        <f>IF(E177="旅費",VLOOKUP(E177,支出入力表!F178:$S$2000,12,FALSE),"")</f>
        <v/>
      </c>
      <c r="M177" s="167" t="str">
        <f>IF(E177="旅費",VLOOKUP(E177,支出入力表!F178:$S$2000,13,FALSE),"")</f>
        <v/>
      </c>
      <c r="N177" s="168" t="str">
        <f>IF(E177="旅費",VLOOKUP(E177,支出入力表!F178:$S$2000,14,FALSE),"")</f>
        <v/>
      </c>
    </row>
    <row r="178" spans="2:14" x14ac:dyDescent="0.55000000000000004">
      <c r="B178" s="163" t="str">
        <f>IF(E178="旅費",支出入力表!A179,"")</f>
        <v/>
      </c>
      <c r="C178" s="164" t="str">
        <f>IF(E178="旅費",支出入力表!C179,"")</f>
        <v/>
      </c>
      <c r="D178" s="165" t="str">
        <f>IF(支出入力表!E179="旅費","旅費","")</f>
        <v/>
      </c>
      <c r="E178" s="165" t="str">
        <f>IF(支出入力表!F179="旅費","旅費","")</f>
        <v/>
      </c>
      <c r="F178" s="196" t="str">
        <f>IF(E178="旅費",VLOOKUP(E178,支出入力表!F179:$M$2000,3,FALSE),"")</f>
        <v/>
      </c>
      <c r="G178" s="196" t="str">
        <f>IF(E178="旅費",VLOOKUP(E178,支出入力表!F179:$M$2000,4,FALSE),"")</f>
        <v/>
      </c>
      <c r="H178" s="197" t="str">
        <f>IF(E178="旅費",VLOOKUP(E178,支出入力表!F179:$M$2000,5,FALSE),"")</f>
        <v/>
      </c>
      <c r="I178" s="196" t="str">
        <f>IF(E178="旅費",VLOOKUP(E178,支出入力表!F179:$S$2000,9,FALSE),"")</f>
        <v/>
      </c>
      <c r="J178" s="167" t="str">
        <f>IF(E178="旅費",VLOOKUP(E178,支出入力表!F179:$S$2000,10,FALSE),"")</f>
        <v/>
      </c>
      <c r="K178" s="167" t="str">
        <f>IF(E178="旅費",VLOOKUP(E178,支出入力表!F179:$S$2000,11,FALSE),"")</f>
        <v/>
      </c>
      <c r="L178" s="167" t="str">
        <f>IF(E178="旅費",VLOOKUP(E178,支出入力表!F179:$S$2000,12,FALSE),"")</f>
        <v/>
      </c>
      <c r="M178" s="167" t="str">
        <f>IF(E178="旅費",VLOOKUP(E178,支出入力表!F179:$S$2000,13,FALSE),"")</f>
        <v/>
      </c>
      <c r="N178" s="168" t="str">
        <f>IF(E178="旅費",VLOOKUP(E178,支出入力表!F179:$S$2000,14,FALSE),"")</f>
        <v/>
      </c>
    </row>
    <row r="179" spans="2:14" x14ac:dyDescent="0.55000000000000004">
      <c r="B179" s="163" t="str">
        <f>IF(E179="旅費",支出入力表!A180,"")</f>
        <v/>
      </c>
      <c r="C179" s="164" t="str">
        <f>IF(E179="旅費",支出入力表!C180,"")</f>
        <v/>
      </c>
      <c r="D179" s="165" t="str">
        <f>IF(支出入力表!E180="旅費","旅費","")</f>
        <v/>
      </c>
      <c r="E179" s="165" t="str">
        <f>IF(支出入力表!F180="旅費","旅費","")</f>
        <v/>
      </c>
      <c r="F179" s="196" t="str">
        <f>IF(E179="旅費",VLOOKUP(E179,支出入力表!F180:$M$2000,3,FALSE),"")</f>
        <v/>
      </c>
      <c r="G179" s="196" t="str">
        <f>IF(E179="旅費",VLOOKUP(E179,支出入力表!F180:$M$2000,4,FALSE),"")</f>
        <v/>
      </c>
      <c r="H179" s="197" t="str">
        <f>IF(E179="旅費",VLOOKUP(E179,支出入力表!F180:$M$2000,5,FALSE),"")</f>
        <v/>
      </c>
      <c r="I179" s="196" t="str">
        <f>IF(E179="旅費",VLOOKUP(E179,支出入力表!F180:$S$2000,9,FALSE),"")</f>
        <v/>
      </c>
      <c r="J179" s="167" t="str">
        <f>IF(E179="旅費",VLOOKUP(E179,支出入力表!F180:$S$2000,10,FALSE),"")</f>
        <v/>
      </c>
      <c r="K179" s="167" t="str">
        <f>IF(E179="旅費",VLOOKUP(E179,支出入力表!F180:$S$2000,11,FALSE),"")</f>
        <v/>
      </c>
      <c r="L179" s="167" t="str">
        <f>IF(E179="旅費",VLOOKUP(E179,支出入力表!F180:$S$2000,12,FALSE),"")</f>
        <v/>
      </c>
      <c r="M179" s="167" t="str">
        <f>IF(E179="旅費",VLOOKUP(E179,支出入力表!F180:$S$2000,13,FALSE),"")</f>
        <v/>
      </c>
      <c r="N179" s="168" t="str">
        <f>IF(E179="旅費",VLOOKUP(E179,支出入力表!F180:$S$2000,14,FALSE),"")</f>
        <v/>
      </c>
    </row>
    <row r="180" spans="2:14" x14ac:dyDescent="0.55000000000000004">
      <c r="B180" s="163" t="str">
        <f>IF(E180="旅費",支出入力表!A181,"")</f>
        <v/>
      </c>
      <c r="C180" s="164" t="str">
        <f>IF(E180="旅費",支出入力表!C181,"")</f>
        <v/>
      </c>
      <c r="D180" s="165" t="str">
        <f>IF(支出入力表!E181="旅費","旅費","")</f>
        <v/>
      </c>
      <c r="E180" s="165" t="str">
        <f>IF(支出入力表!F181="旅費","旅費","")</f>
        <v/>
      </c>
      <c r="F180" s="196" t="str">
        <f>IF(E180="旅費",VLOOKUP(E180,支出入力表!F181:$M$2000,3,FALSE),"")</f>
        <v/>
      </c>
      <c r="G180" s="196" t="str">
        <f>IF(E180="旅費",VLOOKUP(E180,支出入力表!F181:$M$2000,4,FALSE),"")</f>
        <v/>
      </c>
      <c r="H180" s="197" t="str">
        <f>IF(E180="旅費",VLOOKUP(E180,支出入力表!F181:$M$2000,5,FALSE),"")</f>
        <v/>
      </c>
      <c r="I180" s="196" t="str">
        <f>IF(E180="旅費",VLOOKUP(E180,支出入力表!F181:$S$2000,9,FALSE),"")</f>
        <v/>
      </c>
      <c r="J180" s="167" t="str">
        <f>IF(E180="旅費",VLOOKUP(E180,支出入力表!F181:$S$2000,10,FALSE),"")</f>
        <v/>
      </c>
      <c r="K180" s="167" t="str">
        <f>IF(E180="旅費",VLOOKUP(E180,支出入力表!F181:$S$2000,11,FALSE),"")</f>
        <v/>
      </c>
      <c r="L180" s="167" t="str">
        <f>IF(E180="旅費",VLOOKUP(E180,支出入力表!F181:$S$2000,12,FALSE),"")</f>
        <v/>
      </c>
      <c r="M180" s="167" t="str">
        <f>IF(E180="旅費",VLOOKUP(E180,支出入力表!F181:$S$2000,13,FALSE),"")</f>
        <v/>
      </c>
      <c r="N180" s="168" t="str">
        <f>IF(E180="旅費",VLOOKUP(E180,支出入力表!F181:$S$2000,14,FALSE),"")</f>
        <v/>
      </c>
    </row>
    <row r="181" spans="2:14" x14ac:dyDescent="0.55000000000000004">
      <c r="B181" s="163" t="str">
        <f>IF(E181="旅費",支出入力表!A182,"")</f>
        <v/>
      </c>
      <c r="C181" s="164" t="str">
        <f>IF(E181="旅費",支出入力表!C182,"")</f>
        <v/>
      </c>
      <c r="D181" s="165" t="str">
        <f>IF(支出入力表!E182="旅費","旅費","")</f>
        <v/>
      </c>
      <c r="E181" s="165" t="str">
        <f>IF(支出入力表!F182="旅費","旅費","")</f>
        <v/>
      </c>
      <c r="F181" s="196" t="str">
        <f>IF(E181="旅費",VLOOKUP(E181,支出入力表!F182:$M$2000,3,FALSE),"")</f>
        <v/>
      </c>
      <c r="G181" s="196" t="str">
        <f>IF(E181="旅費",VLOOKUP(E181,支出入力表!F182:$M$2000,4,FALSE),"")</f>
        <v/>
      </c>
      <c r="H181" s="197" t="str">
        <f>IF(E181="旅費",VLOOKUP(E181,支出入力表!F182:$M$2000,5,FALSE),"")</f>
        <v/>
      </c>
      <c r="I181" s="196" t="str">
        <f>IF(E181="旅費",VLOOKUP(E181,支出入力表!F182:$S$2000,9,FALSE),"")</f>
        <v/>
      </c>
      <c r="J181" s="167" t="str">
        <f>IF(E181="旅費",VLOOKUP(E181,支出入力表!F182:$S$2000,10,FALSE),"")</f>
        <v/>
      </c>
      <c r="K181" s="167" t="str">
        <f>IF(E181="旅費",VLOOKUP(E181,支出入力表!F182:$S$2000,11,FALSE),"")</f>
        <v/>
      </c>
      <c r="L181" s="167" t="str">
        <f>IF(E181="旅費",VLOOKUP(E181,支出入力表!F182:$S$2000,12,FALSE),"")</f>
        <v/>
      </c>
      <c r="M181" s="167" t="str">
        <f>IF(E181="旅費",VLOOKUP(E181,支出入力表!F182:$S$2000,13,FALSE),"")</f>
        <v/>
      </c>
      <c r="N181" s="168" t="str">
        <f>IF(E181="旅費",VLOOKUP(E181,支出入力表!F182:$S$2000,14,FALSE),"")</f>
        <v/>
      </c>
    </row>
    <row r="182" spans="2:14" x14ac:dyDescent="0.55000000000000004">
      <c r="B182" s="163" t="str">
        <f>IF(E182="旅費",支出入力表!A183,"")</f>
        <v/>
      </c>
      <c r="C182" s="164" t="str">
        <f>IF(E182="旅費",支出入力表!C183,"")</f>
        <v/>
      </c>
      <c r="D182" s="165" t="str">
        <f>IF(支出入力表!E183="旅費","旅費","")</f>
        <v/>
      </c>
      <c r="E182" s="165" t="str">
        <f>IF(支出入力表!F183="旅費","旅費","")</f>
        <v/>
      </c>
      <c r="F182" s="196" t="str">
        <f>IF(E182="旅費",VLOOKUP(E182,支出入力表!F183:$M$2000,3,FALSE),"")</f>
        <v/>
      </c>
      <c r="G182" s="196" t="str">
        <f>IF(E182="旅費",VLOOKUP(E182,支出入力表!F183:$M$2000,4,FALSE),"")</f>
        <v/>
      </c>
      <c r="H182" s="197" t="str">
        <f>IF(E182="旅費",VLOOKUP(E182,支出入力表!F183:$M$2000,5,FALSE),"")</f>
        <v/>
      </c>
      <c r="I182" s="196" t="str">
        <f>IF(E182="旅費",VLOOKUP(E182,支出入力表!F183:$S$2000,9,FALSE),"")</f>
        <v/>
      </c>
      <c r="J182" s="167" t="str">
        <f>IF(E182="旅費",VLOOKUP(E182,支出入力表!F183:$S$2000,10,FALSE),"")</f>
        <v/>
      </c>
      <c r="K182" s="167" t="str">
        <f>IF(E182="旅費",VLOOKUP(E182,支出入力表!F183:$S$2000,11,FALSE),"")</f>
        <v/>
      </c>
      <c r="L182" s="167" t="str">
        <f>IF(E182="旅費",VLOOKUP(E182,支出入力表!F183:$S$2000,12,FALSE),"")</f>
        <v/>
      </c>
      <c r="M182" s="167" t="str">
        <f>IF(E182="旅費",VLOOKUP(E182,支出入力表!F183:$S$2000,13,FALSE),"")</f>
        <v/>
      </c>
      <c r="N182" s="168" t="str">
        <f>IF(E182="旅費",VLOOKUP(E182,支出入力表!F183:$S$2000,14,FALSE),"")</f>
        <v/>
      </c>
    </row>
    <row r="183" spans="2:14" x14ac:dyDescent="0.55000000000000004">
      <c r="B183" s="163" t="str">
        <f>IF(E183="旅費",支出入力表!A184,"")</f>
        <v/>
      </c>
      <c r="C183" s="164" t="str">
        <f>IF(E183="旅費",支出入力表!C184,"")</f>
        <v/>
      </c>
      <c r="D183" s="165" t="str">
        <f>IF(支出入力表!E184="旅費","旅費","")</f>
        <v/>
      </c>
      <c r="E183" s="165" t="str">
        <f>IF(支出入力表!F184="旅費","旅費","")</f>
        <v/>
      </c>
      <c r="F183" s="196" t="str">
        <f>IF(E183="旅費",VLOOKUP(E183,支出入力表!F184:$M$2000,3,FALSE),"")</f>
        <v/>
      </c>
      <c r="G183" s="196" t="str">
        <f>IF(E183="旅費",VLOOKUP(E183,支出入力表!F184:$M$2000,4,FALSE),"")</f>
        <v/>
      </c>
      <c r="H183" s="197" t="str">
        <f>IF(E183="旅費",VLOOKUP(E183,支出入力表!F184:$M$2000,5,FALSE),"")</f>
        <v/>
      </c>
      <c r="I183" s="196" t="str">
        <f>IF(E183="旅費",VLOOKUP(E183,支出入力表!F184:$S$2000,9,FALSE),"")</f>
        <v/>
      </c>
      <c r="J183" s="167" t="str">
        <f>IF(E183="旅費",VLOOKUP(E183,支出入力表!F184:$S$2000,10,FALSE),"")</f>
        <v/>
      </c>
      <c r="K183" s="167" t="str">
        <f>IF(E183="旅費",VLOOKUP(E183,支出入力表!F184:$S$2000,11,FALSE),"")</f>
        <v/>
      </c>
      <c r="L183" s="167" t="str">
        <f>IF(E183="旅費",VLOOKUP(E183,支出入力表!F184:$S$2000,12,FALSE),"")</f>
        <v/>
      </c>
      <c r="M183" s="167" t="str">
        <f>IF(E183="旅費",VLOOKUP(E183,支出入力表!F184:$S$2000,13,FALSE),"")</f>
        <v/>
      </c>
      <c r="N183" s="168" t="str">
        <f>IF(E183="旅費",VLOOKUP(E183,支出入力表!F184:$S$2000,14,FALSE),"")</f>
        <v/>
      </c>
    </row>
    <row r="184" spans="2:14" x14ac:dyDescent="0.55000000000000004">
      <c r="B184" s="163" t="str">
        <f>IF(E184="旅費",支出入力表!A185,"")</f>
        <v/>
      </c>
      <c r="C184" s="164" t="str">
        <f>IF(E184="旅費",支出入力表!C185,"")</f>
        <v/>
      </c>
      <c r="D184" s="165" t="str">
        <f>IF(支出入力表!E185="旅費","旅費","")</f>
        <v/>
      </c>
      <c r="E184" s="165" t="str">
        <f>IF(支出入力表!F185="旅費","旅費","")</f>
        <v/>
      </c>
      <c r="F184" s="196" t="str">
        <f>IF(E184="旅費",VLOOKUP(E184,支出入力表!F185:$M$2000,3,FALSE),"")</f>
        <v/>
      </c>
      <c r="G184" s="196" t="str">
        <f>IF(E184="旅費",VLOOKUP(E184,支出入力表!F185:$M$2000,4,FALSE),"")</f>
        <v/>
      </c>
      <c r="H184" s="197" t="str">
        <f>IF(E184="旅費",VLOOKUP(E184,支出入力表!F185:$M$2000,5,FALSE),"")</f>
        <v/>
      </c>
      <c r="I184" s="196" t="str">
        <f>IF(E184="旅費",VLOOKUP(E184,支出入力表!F185:$S$2000,9,FALSE),"")</f>
        <v/>
      </c>
      <c r="J184" s="167" t="str">
        <f>IF(E184="旅費",VLOOKUP(E184,支出入力表!F185:$S$2000,10,FALSE),"")</f>
        <v/>
      </c>
      <c r="K184" s="167" t="str">
        <f>IF(E184="旅費",VLOOKUP(E184,支出入力表!F185:$S$2000,11,FALSE),"")</f>
        <v/>
      </c>
      <c r="L184" s="167" t="str">
        <f>IF(E184="旅費",VLOOKUP(E184,支出入力表!F185:$S$2000,12,FALSE),"")</f>
        <v/>
      </c>
      <c r="M184" s="167" t="str">
        <f>IF(E184="旅費",VLOOKUP(E184,支出入力表!F185:$S$2000,13,FALSE),"")</f>
        <v/>
      </c>
      <c r="N184" s="168" t="str">
        <f>IF(E184="旅費",VLOOKUP(E184,支出入力表!F185:$S$2000,14,FALSE),"")</f>
        <v/>
      </c>
    </row>
    <row r="185" spans="2:14" x14ac:dyDescent="0.55000000000000004">
      <c r="B185" s="163" t="str">
        <f>IF(E185="旅費",支出入力表!A186,"")</f>
        <v/>
      </c>
      <c r="C185" s="164" t="str">
        <f>IF(E185="旅費",支出入力表!C186,"")</f>
        <v/>
      </c>
      <c r="D185" s="165" t="str">
        <f>IF(支出入力表!E186="旅費","旅費","")</f>
        <v/>
      </c>
      <c r="E185" s="165" t="str">
        <f>IF(支出入力表!F186="旅費","旅費","")</f>
        <v/>
      </c>
      <c r="F185" s="196" t="str">
        <f>IF(E185="旅費",VLOOKUP(E185,支出入力表!F186:$M$2000,3,FALSE),"")</f>
        <v/>
      </c>
      <c r="G185" s="196" t="str">
        <f>IF(E185="旅費",VLOOKUP(E185,支出入力表!F186:$M$2000,4,FALSE),"")</f>
        <v/>
      </c>
      <c r="H185" s="197" t="str">
        <f>IF(E185="旅費",VLOOKUP(E185,支出入力表!F186:$M$2000,5,FALSE),"")</f>
        <v/>
      </c>
      <c r="I185" s="196" t="str">
        <f>IF(E185="旅費",VLOOKUP(E185,支出入力表!F186:$S$2000,9,FALSE),"")</f>
        <v/>
      </c>
      <c r="J185" s="167" t="str">
        <f>IF(E185="旅費",VLOOKUP(E185,支出入力表!F186:$S$2000,10,FALSE),"")</f>
        <v/>
      </c>
      <c r="K185" s="167" t="str">
        <f>IF(E185="旅費",VLOOKUP(E185,支出入力表!F186:$S$2000,11,FALSE),"")</f>
        <v/>
      </c>
      <c r="L185" s="167" t="str">
        <f>IF(E185="旅費",VLOOKUP(E185,支出入力表!F186:$S$2000,12,FALSE),"")</f>
        <v/>
      </c>
      <c r="M185" s="167" t="str">
        <f>IF(E185="旅費",VLOOKUP(E185,支出入力表!F186:$S$2000,13,FALSE),"")</f>
        <v/>
      </c>
      <c r="N185" s="168" t="str">
        <f>IF(E185="旅費",VLOOKUP(E185,支出入力表!F186:$S$2000,14,FALSE),"")</f>
        <v/>
      </c>
    </row>
    <row r="186" spans="2:14" x14ac:dyDescent="0.55000000000000004">
      <c r="B186" s="163" t="str">
        <f>IF(E186="旅費",支出入力表!A187,"")</f>
        <v/>
      </c>
      <c r="C186" s="164" t="str">
        <f>IF(E186="旅費",支出入力表!C187,"")</f>
        <v/>
      </c>
      <c r="D186" s="165" t="str">
        <f>IF(支出入力表!E187="旅費","旅費","")</f>
        <v/>
      </c>
      <c r="E186" s="165" t="str">
        <f>IF(支出入力表!F187="旅費","旅費","")</f>
        <v/>
      </c>
      <c r="F186" s="196" t="str">
        <f>IF(E186="旅費",VLOOKUP(E186,支出入力表!F187:$M$2000,3,FALSE),"")</f>
        <v/>
      </c>
      <c r="G186" s="196" t="str">
        <f>IF(E186="旅費",VLOOKUP(E186,支出入力表!F187:$M$2000,4,FALSE),"")</f>
        <v/>
      </c>
      <c r="H186" s="197" t="str">
        <f>IF(E186="旅費",VLOOKUP(E186,支出入力表!F187:$M$2000,5,FALSE),"")</f>
        <v/>
      </c>
      <c r="I186" s="196" t="str">
        <f>IF(E186="旅費",VLOOKUP(E186,支出入力表!F187:$S$2000,9,FALSE),"")</f>
        <v/>
      </c>
      <c r="J186" s="167" t="str">
        <f>IF(E186="旅費",VLOOKUP(E186,支出入力表!F187:$S$2000,10,FALSE),"")</f>
        <v/>
      </c>
      <c r="K186" s="167" t="str">
        <f>IF(E186="旅費",VLOOKUP(E186,支出入力表!F187:$S$2000,11,FALSE),"")</f>
        <v/>
      </c>
      <c r="L186" s="167" t="str">
        <f>IF(E186="旅費",VLOOKUP(E186,支出入力表!F187:$S$2000,12,FALSE),"")</f>
        <v/>
      </c>
      <c r="M186" s="167" t="str">
        <f>IF(E186="旅費",VLOOKUP(E186,支出入力表!F187:$S$2000,13,FALSE),"")</f>
        <v/>
      </c>
      <c r="N186" s="168" t="str">
        <f>IF(E186="旅費",VLOOKUP(E186,支出入力表!F187:$S$2000,14,FALSE),"")</f>
        <v/>
      </c>
    </row>
    <row r="187" spans="2:14" x14ac:dyDescent="0.55000000000000004">
      <c r="B187" s="163" t="str">
        <f>IF(E187="旅費",支出入力表!A188,"")</f>
        <v/>
      </c>
      <c r="C187" s="164" t="str">
        <f>IF(E187="旅費",支出入力表!C188,"")</f>
        <v/>
      </c>
      <c r="D187" s="165" t="str">
        <f>IF(支出入力表!E188="旅費","旅費","")</f>
        <v/>
      </c>
      <c r="E187" s="165" t="str">
        <f>IF(支出入力表!F188="旅費","旅費","")</f>
        <v/>
      </c>
      <c r="F187" s="196" t="str">
        <f>IF(E187="旅費",VLOOKUP(E187,支出入力表!F188:$M$2000,3,FALSE),"")</f>
        <v/>
      </c>
      <c r="G187" s="196" t="str">
        <f>IF(E187="旅費",VLOOKUP(E187,支出入力表!F188:$M$2000,4,FALSE),"")</f>
        <v/>
      </c>
      <c r="H187" s="197" t="str">
        <f>IF(E187="旅費",VLOOKUP(E187,支出入力表!F188:$M$2000,5,FALSE),"")</f>
        <v/>
      </c>
      <c r="I187" s="196" t="str">
        <f>IF(E187="旅費",VLOOKUP(E187,支出入力表!F188:$S$2000,9,FALSE),"")</f>
        <v/>
      </c>
      <c r="J187" s="167" t="str">
        <f>IF(E187="旅費",VLOOKUP(E187,支出入力表!F188:$S$2000,10,FALSE),"")</f>
        <v/>
      </c>
      <c r="K187" s="167" t="str">
        <f>IF(E187="旅費",VLOOKUP(E187,支出入力表!F188:$S$2000,11,FALSE),"")</f>
        <v/>
      </c>
      <c r="L187" s="167" t="str">
        <f>IF(E187="旅費",VLOOKUP(E187,支出入力表!F188:$S$2000,12,FALSE),"")</f>
        <v/>
      </c>
      <c r="M187" s="167" t="str">
        <f>IF(E187="旅費",VLOOKUP(E187,支出入力表!F188:$S$2000,13,FALSE),"")</f>
        <v/>
      </c>
      <c r="N187" s="168" t="str">
        <f>IF(E187="旅費",VLOOKUP(E187,支出入力表!F188:$S$2000,14,FALSE),"")</f>
        <v/>
      </c>
    </row>
    <row r="188" spans="2:14" x14ac:dyDescent="0.55000000000000004">
      <c r="B188" s="163" t="str">
        <f>IF(E188="旅費",支出入力表!A189,"")</f>
        <v/>
      </c>
      <c r="C188" s="164" t="str">
        <f>IF(E188="旅費",支出入力表!C189,"")</f>
        <v/>
      </c>
      <c r="D188" s="165" t="str">
        <f>IF(支出入力表!E189="旅費","旅費","")</f>
        <v/>
      </c>
      <c r="E188" s="165" t="str">
        <f>IF(支出入力表!F189="旅費","旅費","")</f>
        <v/>
      </c>
      <c r="F188" s="196" t="str">
        <f>IF(E188="旅費",VLOOKUP(E188,支出入力表!F189:$M$2000,3,FALSE),"")</f>
        <v/>
      </c>
      <c r="G188" s="196" t="str">
        <f>IF(E188="旅費",VLOOKUP(E188,支出入力表!F189:$M$2000,4,FALSE),"")</f>
        <v/>
      </c>
      <c r="H188" s="197" t="str">
        <f>IF(E188="旅費",VLOOKUP(E188,支出入力表!F189:$M$2000,5,FALSE),"")</f>
        <v/>
      </c>
      <c r="I188" s="196" t="str">
        <f>IF(E188="旅費",VLOOKUP(E188,支出入力表!F189:$S$2000,9,FALSE),"")</f>
        <v/>
      </c>
      <c r="J188" s="167" t="str">
        <f>IF(E188="旅費",VLOOKUP(E188,支出入力表!F189:$S$2000,10,FALSE),"")</f>
        <v/>
      </c>
      <c r="K188" s="167" t="str">
        <f>IF(E188="旅費",VLOOKUP(E188,支出入力表!F189:$S$2000,11,FALSE),"")</f>
        <v/>
      </c>
      <c r="L188" s="167" t="str">
        <f>IF(E188="旅費",VLOOKUP(E188,支出入力表!F189:$S$2000,12,FALSE),"")</f>
        <v/>
      </c>
      <c r="M188" s="167" t="str">
        <f>IF(E188="旅費",VLOOKUP(E188,支出入力表!F189:$S$2000,13,FALSE),"")</f>
        <v/>
      </c>
      <c r="N188" s="168" t="str">
        <f>IF(E188="旅費",VLOOKUP(E188,支出入力表!F189:$S$2000,14,FALSE),"")</f>
        <v/>
      </c>
    </row>
    <row r="189" spans="2:14" x14ac:dyDescent="0.55000000000000004">
      <c r="B189" s="163" t="str">
        <f>IF(E189="旅費",支出入力表!A190,"")</f>
        <v/>
      </c>
      <c r="C189" s="164" t="str">
        <f>IF(E189="旅費",支出入力表!C190,"")</f>
        <v/>
      </c>
      <c r="D189" s="165" t="str">
        <f>IF(支出入力表!E190="旅費","旅費","")</f>
        <v/>
      </c>
      <c r="E189" s="165" t="str">
        <f>IF(支出入力表!F190="旅費","旅費","")</f>
        <v/>
      </c>
      <c r="F189" s="196" t="str">
        <f>IF(E189="旅費",VLOOKUP(E189,支出入力表!F190:$M$2000,3,FALSE),"")</f>
        <v/>
      </c>
      <c r="G189" s="196" t="str">
        <f>IF(E189="旅費",VLOOKUP(E189,支出入力表!F190:$M$2000,4,FALSE),"")</f>
        <v/>
      </c>
      <c r="H189" s="197" t="str">
        <f>IF(E189="旅費",VLOOKUP(E189,支出入力表!F190:$M$2000,5,FALSE),"")</f>
        <v/>
      </c>
      <c r="I189" s="196" t="str">
        <f>IF(E189="旅費",VLOOKUP(E189,支出入力表!F190:$S$2000,9,FALSE),"")</f>
        <v/>
      </c>
      <c r="J189" s="167" t="str">
        <f>IF(E189="旅費",VLOOKUP(E189,支出入力表!F190:$S$2000,10,FALSE),"")</f>
        <v/>
      </c>
      <c r="K189" s="167" t="str">
        <f>IF(E189="旅費",VLOOKUP(E189,支出入力表!F190:$S$2000,11,FALSE),"")</f>
        <v/>
      </c>
      <c r="L189" s="167" t="str">
        <f>IF(E189="旅費",VLOOKUP(E189,支出入力表!F190:$S$2000,12,FALSE),"")</f>
        <v/>
      </c>
      <c r="M189" s="167" t="str">
        <f>IF(E189="旅費",VLOOKUP(E189,支出入力表!F190:$S$2000,13,FALSE),"")</f>
        <v/>
      </c>
      <c r="N189" s="168" t="str">
        <f>IF(E189="旅費",VLOOKUP(E189,支出入力表!F190:$S$2000,14,FALSE),"")</f>
        <v/>
      </c>
    </row>
    <row r="190" spans="2:14" x14ac:dyDescent="0.55000000000000004">
      <c r="B190" s="163" t="str">
        <f>IF(E190="旅費",支出入力表!A191,"")</f>
        <v/>
      </c>
      <c r="C190" s="164" t="str">
        <f>IF(E190="旅費",支出入力表!C191,"")</f>
        <v/>
      </c>
      <c r="D190" s="165" t="str">
        <f>IF(支出入力表!E191="旅費","旅費","")</f>
        <v/>
      </c>
      <c r="E190" s="165" t="str">
        <f>IF(支出入力表!F191="旅費","旅費","")</f>
        <v/>
      </c>
      <c r="F190" s="196" t="str">
        <f>IF(E190="旅費",VLOOKUP(E190,支出入力表!F191:$M$2000,3,FALSE),"")</f>
        <v/>
      </c>
      <c r="G190" s="196" t="str">
        <f>IF(E190="旅費",VLOOKUP(E190,支出入力表!F191:$M$2000,4,FALSE),"")</f>
        <v/>
      </c>
      <c r="H190" s="197" t="str">
        <f>IF(E190="旅費",VLOOKUP(E190,支出入力表!F191:$M$2000,5,FALSE),"")</f>
        <v/>
      </c>
      <c r="I190" s="196" t="str">
        <f>IF(E190="旅費",VLOOKUP(E190,支出入力表!F191:$S$2000,9,FALSE),"")</f>
        <v/>
      </c>
      <c r="J190" s="167" t="str">
        <f>IF(E190="旅費",VLOOKUP(E190,支出入力表!F191:$S$2000,10,FALSE),"")</f>
        <v/>
      </c>
      <c r="K190" s="167" t="str">
        <f>IF(E190="旅費",VLOOKUP(E190,支出入力表!F191:$S$2000,11,FALSE),"")</f>
        <v/>
      </c>
      <c r="L190" s="167" t="str">
        <f>IF(E190="旅費",VLOOKUP(E190,支出入力表!F191:$S$2000,12,FALSE),"")</f>
        <v/>
      </c>
      <c r="M190" s="167" t="str">
        <f>IF(E190="旅費",VLOOKUP(E190,支出入力表!F191:$S$2000,13,FALSE),"")</f>
        <v/>
      </c>
      <c r="N190" s="168" t="str">
        <f>IF(E190="旅費",VLOOKUP(E190,支出入力表!F191:$S$2000,14,FALSE),"")</f>
        <v/>
      </c>
    </row>
    <row r="191" spans="2:14" x14ac:dyDescent="0.55000000000000004">
      <c r="B191" s="163" t="str">
        <f>IF(E191="旅費",支出入力表!A192,"")</f>
        <v/>
      </c>
      <c r="C191" s="164" t="str">
        <f>IF(E191="旅費",支出入力表!C192,"")</f>
        <v/>
      </c>
      <c r="D191" s="165" t="str">
        <f>IF(支出入力表!E192="旅費","旅費","")</f>
        <v/>
      </c>
      <c r="E191" s="165" t="str">
        <f>IF(支出入力表!F192="旅費","旅費","")</f>
        <v/>
      </c>
      <c r="F191" s="196" t="str">
        <f>IF(E191="旅費",VLOOKUP(E191,支出入力表!F192:$M$2000,3,FALSE),"")</f>
        <v/>
      </c>
      <c r="G191" s="196" t="str">
        <f>IF(E191="旅費",VLOOKUP(E191,支出入力表!F192:$M$2000,4,FALSE),"")</f>
        <v/>
      </c>
      <c r="H191" s="197" t="str">
        <f>IF(E191="旅費",VLOOKUP(E191,支出入力表!F192:$M$2000,5,FALSE),"")</f>
        <v/>
      </c>
      <c r="I191" s="196" t="str">
        <f>IF(E191="旅費",VLOOKUP(E191,支出入力表!F192:$S$2000,9,FALSE),"")</f>
        <v/>
      </c>
      <c r="J191" s="167" t="str">
        <f>IF(E191="旅費",VLOOKUP(E191,支出入力表!F192:$S$2000,10,FALSE),"")</f>
        <v/>
      </c>
      <c r="K191" s="167" t="str">
        <f>IF(E191="旅費",VLOOKUP(E191,支出入力表!F192:$S$2000,11,FALSE),"")</f>
        <v/>
      </c>
      <c r="L191" s="167" t="str">
        <f>IF(E191="旅費",VLOOKUP(E191,支出入力表!F192:$S$2000,12,FALSE),"")</f>
        <v/>
      </c>
      <c r="M191" s="167" t="str">
        <f>IF(E191="旅費",VLOOKUP(E191,支出入力表!F192:$S$2000,13,FALSE),"")</f>
        <v/>
      </c>
      <c r="N191" s="168" t="str">
        <f>IF(E191="旅費",VLOOKUP(E191,支出入力表!F192:$S$2000,14,FALSE),"")</f>
        <v/>
      </c>
    </row>
    <row r="192" spans="2:14" x14ac:dyDescent="0.55000000000000004">
      <c r="B192" s="163" t="str">
        <f>IF(E192="旅費",支出入力表!A193,"")</f>
        <v/>
      </c>
      <c r="C192" s="164" t="str">
        <f>IF(E192="旅費",支出入力表!C193,"")</f>
        <v/>
      </c>
      <c r="D192" s="165" t="str">
        <f>IF(支出入力表!E193="旅費","旅費","")</f>
        <v/>
      </c>
      <c r="E192" s="165" t="str">
        <f>IF(支出入力表!F193="旅費","旅費","")</f>
        <v/>
      </c>
      <c r="F192" s="196" t="str">
        <f>IF(E192="旅費",VLOOKUP(E192,支出入力表!F193:$M$2000,3,FALSE),"")</f>
        <v/>
      </c>
      <c r="G192" s="196" t="str">
        <f>IF(E192="旅費",VLOOKUP(E192,支出入力表!F193:$M$2000,4,FALSE),"")</f>
        <v/>
      </c>
      <c r="H192" s="197" t="str">
        <f>IF(E192="旅費",VLOOKUP(E192,支出入力表!F193:$M$2000,5,FALSE),"")</f>
        <v/>
      </c>
      <c r="I192" s="196" t="str">
        <f>IF(E192="旅費",VLOOKUP(E192,支出入力表!F193:$S$2000,9,FALSE),"")</f>
        <v/>
      </c>
      <c r="J192" s="167" t="str">
        <f>IF(E192="旅費",VLOOKUP(E192,支出入力表!F193:$S$2000,10,FALSE),"")</f>
        <v/>
      </c>
      <c r="K192" s="167" t="str">
        <f>IF(E192="旅費",VLOOKUP(E192,支出入力表!F193:$S$2000,11,FALSE),"")</f>
        <v/>
      </c>
      <c r="L192" s="167" t="str">
        <f>IF(E192="旅費",VLOOKUP(E192,支出入力表!F193:$S$2000,12,FALSE),"")</f>
        <v/>
      </c>
      <c r="M192" s="167" t="str">
        <f>IF(E192="旅費",VLOOKUP(E192,支出入力表!F193:$S$2000,13,FALSE),"")</f>
        <v/>
      </c>
      <c r="N192" s="168" t="str">
        <f>IF(E192="旅費",VLOOKUP(E192,支出入力表!F193:$S$2000,14,FALSE),"")</f>
        <v/>
      </c>
    </row>
    <row r="193" spans="2:14" x14ac:dyDescent="0.55000000000000004">
      <c r="B193" s="163" t="str">
        <f>IF(E193="旅費",支出入力表!A194,"")</f>
        <v/>
      </c>
      <c r="C193" s="164" t="str">
        <f>IF(E193="旅費",支出入力表!C194,"")</f>
        <v/>
      </c>
      <c r="D193" s="165" t="str">
        <f>IF(支出入力表!E194="旅費","旅費","")</f>
        <v/>
      </c>
      <c r="E193" s="165" t="str">
        <f>IF(支出入力表!F194="旅費","旅費","")</f>
        <v/>
      </c>
      <c r="F193" s="196" t="str">
        <f>IF(E193="旅費",VLOOKUP(E193,支出入力表!F194:$M$2000,3,FALSE),"")</f>
        <v/>
      </c>
      <c r="G193" s="196" t="str">
        <f>IF(E193="旅費",VLOOKUP(E193,支出入力表!F194:$M$2000,4,FALSE),"")</f>
        <v/>
      </c>
      <c r="H193" s="197" t="str">
        <f>IF(E193="旅費",VLOOKUP(E193,支出入力表!F194:$M$2000,5,FALSE),"")</f>
        <v/>
      </c>
      <c r="I193" s="196" t="str">
        <f>IF(E193="旅費",VLOOKUP(E193,支出入力表!F194:$S$2000,9,FALSE),"")</f>
        <v/>
      </c>
      <c r="J193" s="167" t="str">
        <f>IF(E193="旅費",VLOOKUP(E193,支出入力表!F194:$S$2000,10,FALSE),"")</f>
        <v/>
      </c>
      <c r="K193" s="167" t="str">
        <f>IF(E193="旅費",VLOOKUP(E193,支出入力表!F194:$S$2000,11,FALSE),"")</f>
        <v/>
      </c>
      <c r="L193" s="167" t="str">
        <f>IF(E193="旅費",VLOOKUP(E193,支出入力表!F194:$S$2000,12,FALSE),"")</f>
        <v/>
      </c>
      <c r="M193" s="167" t="str">
        <f>IF(E193="旅費",VLOOKUP(E193,支出入力表!F194:$S$2000,13,FALSE),"")</f>
        <v/>
      </c>
      <c r="N193" s="168" t="str">
        <f>IF(E193="旅費",VLOOKUP(E193,支出入力表!F194:$S$2000,14,FALSE),"")</f>
        <v/>
      </c>
    </row>
    <row r="194" spans="2:14" x14ac:dyDescent="0.55000000000000004">
      <c r="B194" s="163" t="str">
        <f>IF(E194="旅費",支出入力表!A195,"")</f>
        <v/>
      </c>
      <c r="C194" s="164" t="str">
        <f>IF(E194="旅費",支出入力表!C195,"")</f>
        <v/>
      </c>
      <c r="D194" s="165" t="str">
        <f>IF(支出入力表!E195="旅費","旅費","")</f>
        <v/>
      </c>
      <c r="E194" s="165" t="str">
        <f>IF(支出入力表!F195="旅費","旅費","")</f>
        <v/>
      </c>
      <c r="F194" s="196" t="str">
        <f>IF(E194="旅費",VLOOKUP(E194,支出入力表!F195:$M$2000,3,FALSE),"")</f>
        <v/>
      </c>
      <c r="G194" s="196" t="str">
        <f>IF(E194="旅費",VLOOKUP(E194,支出入力表!F195:$M$2000,4,FALSE),"")</f>
        <v/>
      </c>
      <c r="H194" s="197" t="str">
        <f>IF(E194="旅費",VLOOKUP(E194,支出入力表!F195:$M$2000,5,FALSE),"")</f>
        <v/>
      </c>
      <c r="I194" s="196" t="str">
        <f>IF(E194="旅費",VLOOKUP(E194,支出入力表!F195:$S$2000,9,FALSE),"")</f>
        <v/>
      </c>
      <c r="J194" s="167" t="str">
        <f>IF(E194="旅費",VLOOKUP(E194,支出入力表!F195:$S$2000,10,FALSE),"")</f>
        <v/>
      </c>
      <c r="K194" s="167" t="str">
        <f>IF(E194="旅費",VLOOKUP(E194,支出入力表!F195:$S$2000,11,FALSE),"")</f>
        <v/>
      </c>
      <c r="L194" s="167" t="str">
        <f>IF(E194="旅費",VLOOKUP(E194,支出入力表!F195:$S$2000,12,FALSE),"")</f>
        <v/>
      </c>
      <c r="M194" s="167" t="str">
        <f>IF(E194="旅費",VLOOKUP(E194,支出入力表!F195:$S$2000,13,FALSE),"")</f>
        <v/>
      </c>
      <c r="N194" s="168" t="str">
        <f>IF(E194="旅費",VLOOKUP(E194,支出入力表!F195:$S$2000,14,FALSE),"")</f>
        <v/>
      </c>
    </row>
    <row r="195" spans="2:14" x14ac:dyDescent="0.55000000000000004">
      <c r="B195" s="163" t="str">
        <f>IF(E195="旅費",支出入力表!A196,"")</f>
        <v/>
      </c>
      <c r="C195" s="164" t="str">
        <f>IF(E195="旅費",支出入力表!C196,"")</f>
        <v/>
      </c>
      <c r="D195" s="165" t="str">
        <f>IF(支出入力表!E196="旅費","旅費","")</f>
        <v/>
      </c>
      <c r="E195" s="165" t="str">
        <f>IF(支出入力表!F196="旅費","旅費","")</f>
        <v/>
      </c>
      <c r="F195" s="196" t="str">
        <f>IF(E195="旅費",VLOOKUP(E195,支出入力表!F196:$M$2000,3,FALSE),"")</f>
        <v/>
      </c>
      <c r="G195" s="196" t="str">
        <f>IF(E195="旅費",VLOOKUP(E195,支出入力表!F196:$M$2000,4,FALSE),"")</f>
        <v/>
      </c>
      <c r="H195" s="197" t="str">
        <f>IF(E195="旅費",VLOOKUP(E195,支出入力表!F196:$M$2000,5,FALSE),"")</f>
        <v/>
      </c>
      <c r="I195" s="196" t="str">
        <f>IF(E195="旅費",VLOOKUP(E195,支出入力表!F196:$S$2000,9,FALSE),"")</f>
        <v/>
      </c>
      <c r="J195" s="167" t="str">
        <f>IF(E195="旅費",VLOOKUP(E195,支出入力表!F196:$S$2000,10,FALSE),"")</f>
        <v/>
      </c>
      <c r="K195" s="167" t="str">
        <f>IF(E195="旅費",VLOOKUP(E195,支出入力表!F196:$S$2000,11,FALSE),"")</f>
        <v/>
      </c>
      <c r="L195" s="167" t="str">
        <f>IF(E195="旅費",VLOOKUP(E195,支出入力表!F196:$S$2000,12,FALSE),"")</f>
        <v/>
      </c>
      <c r="M195" s="167" t="str">
        <f>IF(E195="旅費",VLOOKUP(E195,支出入力表!F196:$S$2000,13,FALSE),"")</f>
        <v/>
      </c>
      <c r="N195" s="168" t="str">
        <f>IF(E195="旅費",VLOOKUP(E195,支出入力表!F196:$S$2000,14,FALSE),"")</f>
        <v/>
      </c>
    </row>
    <row r="196" spans="2:14" x14ac:dyDescent="0.55000000000000004">
      <c r="B196" s="163" t="str">
        <f>IF(E196="旅費",支出入力表!A197,"")</f>
        <v/>
      </c>
      <c r="C196" s="164" t="str">
        <f>IF(E196="旅費",支出入力表!C197,"")</f>
        <v/>
      </c>
      <c r="D196" s="165" t="str">
        <f>IF(支出入力表!E197="旅費","旅費","")</f>
        <v/>
      </c>
      <c r="E196" s="165" t="str">
        <f>IF(支出入力表!F197="旅費","旅費","")</f>
        <v/>
      </c>
      <c r="F196" s="196" t="str">
        <f>IF(E196="旅費",VLOOKUP(E196,支出入力表!F197:$M$2000,3,FALSE),"")</f>
        <v/>
      </c>
      <c r="G196" s="196" t="str">
        <f>IF(E196="旅費",VLOOKUP(E196,支出入力表!F197:$M$2000,4,FALSE),"")</f>
        <v/>
      </c>
      <c r="H196" s="197" t="str">
        <f>IF(E196="旅費",VLOOKUP(E196,支出入力表!F197:$M$2000,5,FALSE),"")</f>
        <v/>
      </c>
      <c r="I196" s="196" t="str">
        <f>IF(E196="旅費",VLOOKUP(E196,支出入力表!F197:$S$2000,9,FALSE),"")</f>
        <v/>
      </c>
      <c r="J196" s="167" t="str">
        <f>IF(E196="旅費",VLOOKUP(E196,支出入力表!F197:$S$2000,10,FALSE),"")</f>
        <v/>
      </c>
      <c r="K196" s="167" t="str">
        <f>IF(E196="旅費",VLOOKUP(E196,支出入力表!F197:$S$2000,11,FALSE),"")</f>
        <v/>
      </c>
      <c r="L196" s="167" t="str">
        <f>IF(E196="旅費",VLOOKUP(E196,支出入力表!F197:$S$2000,12,FALSE),"")</f>
        <v/>
      </c>
      <c r="M196" s="167" t="str">
        <f>IF(E196="旅費",VLOOKUP(E196,支出入力表!F197:$S$2000,13,FALSE),"")</f>
        <v/>
      </c>
      <c r="N196" s="168" t="str">
        <f>IF(E196="旅費",VLOOKUP(E196,支出入力表!F197:$S$2000,14,FALSE),"")</f>
        <v/>
      </c>
    </row>
    <row r="197" spans="2:14" x14ac:dyDescent="0.55000000000000004">
      <c r="B197" s="163" t="str">
        <f>IF(E197="旅費",支出入力表!A198,"")</f>
        <v/>
      </c>
      <c r="C197" s="164" t="str">
        <f>IF(E197="旅費",支出入力表!C198,"")</f>
        <v/>
      </c>
      <c r="D197" s="165" t="str">
        <f>IF(支出入力表!E198="旅費","旅費","")</f>
        <v/>
      </c>
      <c r="E197" s="165" t="str">
        <f>IF(支出入力表!F198="旅費","旅費","")</f>
        <v/>
      </c>
      <c r="F197" s="196" t="str">
        <f>IF(E197="旅費",VLOOKUP(E197,支出入力表!F198:$M$2000,3,FALSE),"")</f>
        <v/>
      </c>
      <c r="G197" s="196" t="str">
        <f>IF(E197="旅費",VLOOKUP(E197,支出入力表!F198:$M$2000,4,FALSE),"")</f>
        <v/>
      </c>
      <c r="H197" s="197" t="str">
        <f>IF(E197="旅費",VLOOKUP(E197,支出入力表!F198:$M$2000,5,FALSE),"")</f>
        <v/>
      </c>
      <c r="I197" s="196" t="str">
        <f>IF(E197="旅費",VLOOKUP(E197,支出入力表!F198:$S$2000,9,FALSE),"")</f>
        <v/>
      </c>
      <c r="J197" s="167" t="str">
        <f>IF(E197="旅費",VLOOKUP(E197,支出入力表!F198:$S$2000,10,FALSE),"")</f>
        <v/>
      </c>
      <c r="K197" s="167" t="str">
        <f>IF(E197="旅費",VLOOKUP(E197,支出入力表!F198:$S$2000,11,FALSE),"")</f>
        <v/>
      </c>
      <c r="L197" s="167" t="str">
        <f>IF(E197="旅費",VLOOKUP(E197,支出入力表!F198:$S$2000,12,FALSE),"")</f>
        <v/>
      </c>
      <c r="M197" s="167" t="str">
        <f>IF(E197="旅費",VLOOKUP(E197,支出入力表!F198:$S$2000,13,FALSE),"")</f>
        <v/>
      </c>
      <c r="N197" s="168" t="str">
        <f>IF(E197="旅費",VLOOKUP(E197,支出入力表!F198:$S$2000,14,FALSE),"")</f>
        <v/>
      </c>
    </row>
    <row r="198" spans="2:14" x14ac:dyDescent="0.55000000000000004">
      <c r="B198" s="163" t="str">
        <f>IF(E198="旅費",支出入力表!A199,"")</f>
        <v/>
      </c>
      <c r="C198" s="164" t="str">
        <f>IF(E198="旅費",支出入力表!C199,"")</f>
        <v/>
      </c>
      <c r="D198" s="165" t="str">
        <f>IF(支出入力表!E199="旅費","旅費","")</f>
        <v/>
      </c>
      <c r="E198" s="165" t="str">
        <f>IF(支出入力表!F199="旅費","旅費","")</f>
        <v/>
      </c>
      <c r="F198" s="196" t="str">
        <f>IF(E198="旅費",VLOOKUP(E198,支出入力表!F199:$M$2000,3,FALSE),"")</f>
        <v/>
      </c>
      <c r="G198" s="196" t="str">
        <f>IF(E198="旅費",VLOOKUP(E198,支出入力表!F199:$M$2000,4,FALSE),"")</f>
        <v/>
      </c>
      <c r="H198" s="197" t="str">
        <f>IF(E198="旅費",VLOOKUP(E198,支出入力表!F199:$M$2000,5,FALSE),"")</f>
        <v/>
      </c>
      <c r="I198" s="196" t="str">
        <f>IF(E198="旅費",VLOOKUP(E198,支出入力表!F199:$S$2000,9,FALSE),"")</f>
        <v/>
      </c>
      <c r="J198" s="167" t="str">
        <f>IF(E198="旅費",VLOOKUP(E198,支出入力表!F199:$S$2000,10,FALSE),"")</f>
        <v/>
      </c>
      <c r="K198" s="167" t="str">
        <f>IF(E198="旅費",VLOOKUP(E198,支出入力表!F199:$S$2000,11,FALSE),"")</f>
        <v/>
      </c>
      <c r="L198" s="167" t="str">
        <f>IF(E198="旅費",VLOOKUP(E198,支出入力表!F199:$S$2000,12,FALSE),"")</f>
        <v/>
      </c>
      <c r="M198" s="167" t="str">
        <f>IF(E198="旅費",VLOOKUP(E198,支出入力表!F199:$S$2000,13,FALSE),"")</f>
        <v/>
      </c>
      <c r="N198" s="168" t="str">
        <f>IF(E198="旅費",VLOOKUP(E198,支出入力表!F199:$S$2000,14,FALSE),"")</f>
        <v/>
      </c>
    </row>
    <row r="199" spans="2:14" x14ac:dyDescent="0.55000000000000004">
      <c r="B199" s="163" t="str">
        <f>IF(E199="旅費",支出入力表!A200,"")</f>
        <v/>
      </c>
      <c r="C199" s="164" t="str">
        <f>IF(E199="旅費",支出入力表!C200,"")</f>
        <v/>
      </c>
      <c r="D199" s="165" t="str">
        <f>IF(支出入力表!E200="旅費","旅費","")</f>
        <v/>
      </c>
      <c r="E199" s="165" t="str">
        <f>IF(支出入力表!F200="旅費","旅費","")</f>
        <v/>
      </c>
      <c r="F199" s="196" t="str">
        <f>IF(E199="旅費",VLOOKUP(E199,支出入力表!F200:$M$2000,3,FALSE),"")</f>
        <v/>
      </c>
      <c r="G199" s="196" t="str">
        <f>IF(E199="旅費",VLOOKUP(E199,支出入力表!F200:$M$2000,4,FALSE),"")</f>
        <v/>
      </c>
      <c r="H199" s="197" t="str">
        <f>IF(E199="旅費",VLOOKUP(E199,支出入力表!F200:$M$2000,5,FALSE),"")</f>
        <v/>
      </c>
      <c r="I199" s="196" t="str">
        <f>IF(E199="旅費",VLOOKUP(E199,支出入力表!F200:$S$2000,9,FALSE),"")</f>
        <v/>
      </c>
      <c r="J199" s="167" t="str">
        <f>IF(E199="旅費",VLOOKUP(E199,支出入力表!F200:$S$2000,10,FALSE),"")</f>
        <v/>
      </c>
      <c r="K199" s="167" t="str">
        <f>IF(E199="旅費",VLOOKUP(E199,支出入力表!F200:$S$2000,11,FALSE),"")</f>
        <v/>
      </c>
      <c r="L199" s="167" t="str">
        <f>IF(E199="旅費",VLOOKUP(E199,支出入力表!F200:$S$2000,12,FALSE),"")</f>
        <v/>
      </c>
      <c r="M199" s="167" t="str">
        <f>IF(E199="旅費",VLOOKUP(E199,支出入力表!F200:$S$2000,13,FALSE),"")</f>
        <v/>
      </c>
      <c r="N199" s="168" t="str">
        <f>IF(E199="旅費",VLOOKUP(E199,支出入力表!F200:$S$2000,14,FALSE),"")</f>
        <v/>
      </c>
    </row>
    <row r="200" spans="2:14" x14ac:dyDescent="0.55000000000000004">
      <c r="B200" s="163" t="str">
        <f>IF(E200="旅費",支出入力表!A201,"")</f>
        <v/>
      </c>
      <c r="C200" s="164" t="str">
        <f>IF(E200="旅費",支出入力表!C201,"")</f>
        <v/>
      </c>
      <c r="D200" s="165" t="str">
        <f>IF(支出入力表!E201="旅費","旅費","")</f>
        <v/>
      </c>
      <c r="E200" s="165" t="str">
        <f>IF(支出入力表!F201="旅費","旅費","")</f>
        <v/>
      </c>
      <c r="F200" s="196" t="str">
        <f>IF(E200="旅費",VLOOKUP(E200,支出入力表!F201:$M$2000,3,FALSE),"")</f>
        <v/>
      </c>
      <c r="G200" s="196" t="str">
        <f>IF(E200="旅費",VLOOKUP(E200,支出入力表!F201:$M$2000,4,FALSE),"")</f>
        <v/>
      </c>
      <c r="H200" s="197" t="str">
        <f>IF(E200="旅費",VLOOKUP(E200,支出入力表!F201:$M$2000,5,FALSE),"")</f>
        <v/>
      </c>
      <c r="I200" s="196" t="str">
        <f>IF(E200="旅費",VLOOKUP(E200,支出入力表!F201:$S$2000,9,FALSE),"")</f>
        <v/>
      </c>
      <c r="J200" s="167" t="str">
        <f>IF(E200="旅費",VLOOKUP(E200,支出入力表!F201:$S$2000,10,FALSE),"")</f>
        <v/>
      </c>
      <c r="K200" s="167" t="str">
        <f>IF(E200="旅費",VLOOKUP(E200,支出入力表!F201:$S$2000,11,FALSE),"")</f>
        <v/>
      </c>
      <c r="L200" s="167" t="str">
        <f>IF(E200="旅費",VLOOKUP(E200,支出入力表!F201:$S$2000,12,FALSE),"")</f>
        <v/>
      </c>
      <c r="M200" s="167" t="str">
        <f>IF(E200="旅費",VLOOKUP(E200,支出入力表!F201:$S$2000,13,FALSE),"")</f>
        <v/>
      </c>
      <c r="N200" s="168" t="str">
        <f>IF(E200="旅費",VLOOKUP(E200,支出入力表!F201:$S$2000,14,FALSE),"")</f>
        <v/>
      </c>
    </row>
    <row r="201" spans="2:14" x14ac:dyDescent="0.55000000000000004">
      <c r="B201" s="163" t="str">
        <f>IF(E201="旅費",支出入力表!A202,"")</f>
        <v/>
      </c>
      <c r="C201" s="164" t="str">
        <f>IF(E201="旅費",支出入力表!C202,"")</f>
        <v/>
      </c>
      <c r="D201" s="165" t="str">
        <f>IF(支出入力表!E202="旅費","旅費","")</f>
        <v/>
      </c>
      <c r="E201" s="165" t="str">
        <f>IF(支出入力表!F202="旅費","旅費","")</f>
        <v/>
      </c>
      <c r="F201" s="196" t="str">
        <f>IF(E201="旅費",VLOOKUP(E201,支出入力表!F202:$M$2000,3,FALSE),"")</f>
        <v/>
      </c>
      <c r="G201" s="196" t="str">
        <f>IF(E201="旅費",VLOOKUP(E201,支出入力表!F202:$M$2000,4,FALSE),"")</f>
        <v/>
      </c>
      <c r="H201" s="197" t="str">
        <f>IF(E201="旅費",VLOOKUP(E201,支出入力表!F202:$M$2000,5,FALSE),"")</f>
        <v/>
      </c>
      <c r="I201" s="196" t="str">
        <f>IF(E201="旅費",VLOOKUP(E201,支出入力表!F202:$S$2000,9,FALSE),"")</f>
        <v/>
      </c>
      <c r="J201" s="167" t="str">
        <f>IF(E201="旅費",VLOOKUP(E201,支出入力表!F202:$S$2000,10,FALSE),"")</f>
        <v/>
      </c>
      <c r="K201" s="167" t="str">
        <f>IF(E201="旅費",VLOOKUP(E201,支出入力表!F202:$S$2000,11,FALSE),"")</f>
        <v/>
      </c>
      <c r="L201" s="167" t="str">
        <f>IF(E201="旅費",VLOOKUP(E201,支出入力表!F202:$S$2000,12,FALSE),"")</f>
        <v/>
      </c>
      <c r="M201" s="167" t="str">
        <f>IF(E201="旅費",VLOOKUP(E201,支出入力表!F202:$S$2000,13,FALSE),"")</f>
        <v/>
      </c>
      <c r="N201" s="168" t="str">
        <f>IF(E201="旅費",VLOOKUP(E201,支出入力表!F202:$S$2000,14,FALSE),"")</f>
        <v/>
      </c>
    </row>
    <row r="202" spans="2:14" x14ac:dyDescent="0.55000000000000004">
      <c r="B202" s="163" t="str">
        <f>IF(E202="旅費",支出入力表!A203,"")</f>
        <v/>
      </c>
      <c r="C202" s="164" t="str">
        <f>IF(E202="旅費",支出入力表!C203,"")</f>
        <v/>
      </c>
      <c r="D202" s="165" t="str">
        <f>IF(支出入力表!E203="旅費","旅費","")</f>
        <v/>
      </c>
      <c r="E202" s="165" t="str">
        <f>IF(支出入力表!F203="旅費","旅費","")</f>
        <v/>
      </c>
      <c r="F202" s="196" t="str">
        <f>IF(E202="旅費",VLOOKUP(E202,支出入力表!F203:$M$2000,3,FALSE),"")</f>
        <v/>
      </c>
      <c r="G202" s="196" t="str">
        <f>IF(E202="旅費",VLOOKUP(E202,支出入力表!F203:$M$2000,4,FALSE),"")</f>
        <v/>
      </c>
      <c r="H202" s="197" t="str">
        <f>IF(E202="旅費",VLOOKUP(E202,支出入力表!F203:$M$2000,5,FALSE),"")</f>
        <v/>
      </c>
      <c r="I202" s="196" t="str">
        <f>IF(E202="旅費",VLOOKUP(E202,支出入力表!F203:$S$2000,9,FALSE),"")</f>
        <v/>
      </c>
      <c r="J202" s="167" t="str">
        <f>IF(E202="旅費",VLOOKUP(E202,支出入力表!F203:$S$2000,10,FALSE),"")</f>
        <v/>
      </c>
      <c r="K202" s="167" t="str">
        <f>IF(E202="旅費",VLOOKUP(E202,支出入力表!F203:$S$2000,11,FALSE),"")</f>
        <v/>
      </c>
      <c r="L202" s="167" t="str">
        <f>IF(E202="旅費",VLOOKUP(E202,支出入力表!F203:$S$2000,12,FALSE),"")</f>
        <v/>
      </c>
      <c r="M202" s="167" t="str">
        <f>IF(E202="旅費",VLOOKUP(E202,支出入力表!F203:$S$2000,13,FALSE),"")</f>
        <v/>
      </c>
      <c r="N202" s="168" t="str">
        <f>IF(E202="旅費",VLOOKUP(E202,支出入力表!F203:$S$2000,14,FALSE),"")</f>
        <v/>
      </c>
    </row>
    <row r="203" spans="2:14" x14ac:dyDescent="0.55000000000000004">
      <c r="B203" s="163" t="str">
        <f>IF(E203="旅費",支出入力表!A204,"")</f>
        <v/>
      </c>
      <c r="C203" s="164" t="str">
        <f>IF(E203="旅費",支出入力表!C204,"")</f>
        <v/>
      </c>
      <c r="D203" s="165" t="str">
        <f>IF(支出入力表!E204="旅費","旅費","")</f>
        <v/>
      </c>
      <c r="E203" s="165" t="str">
        <f>IF(支出入力表!F204="旅費","旅費","")</f>
        <v/>
      </c>
      <c r="F203" s="196" t="str">
        <f>IF(E203="旅費",VLOOKUP(E203,支出入力表!F204:$M$2000,3,FALSE),"")</f>
        <v/>
      </c>
      <c r="G203" s="196" t="str">
        <f>IF(E203="旅費",VLOOKUP(E203,支出入力表!F204:$M$2000,4,FALSE),"")</f>
        <v/>
      </c>
      <c r="H203" s="197" t="str">
        <f>IF(E203="旅費",VLOOKUP(E203,支出入力表!F204:$M$2000,5,FALSE),"")</f>
        <v/>
      </c>
      <c r="I203" s="196" t="str">
        <f>IF(E203="旅費",VLOOKUP(E203,支出入力表!F204:$S$2000,9,FALSE),"")</f>
        <v/>
      </c>
      <c r="J203" s="167" t="str">
        <f>IF(E203="旅費",VLOOKUP(E203,支出入力表!F204:$S$2000,10,FALSE),"")</f>
        <v/>
      </c>
      <c r="K203" s="167" t="str">
        <f>IF(E203="旅費",VLOOKUP(E203,支出入力表!F204:$S$2000,11,FALSE),"")</f>
        <v/>
      </c>
      <c r="L203" s="167" t="str">
        <f>IF(E203="旅費",VLOOKUP(E203,支出入力表!F204:$S$2000,12,FALSE),"")</f>
        <v/>
      </c>
      <c r="M203" s="167" t="str">
        <f>IF(E203="旅費",VLOOKUP(E203,支出入力表!F204:$S$2000,13,FALSE),"")</f>
        <v/>
      </c>
      <c r="N203" s="168" t="str">
        <f>IF(E203="旅費",VLOOKUP(E203,支出入力表!F204:$S$2000,14,FALSE),"")</f>
        <v/>
      </c>
    </row>
    <row r="204" spans="2:14" x14ac:dyDescent="0.55000000000000004">
      <c r="B204" s="163" t="str">
        <f>IF(E204="旅費",支出入力表!A205,"")</f>
        <v/>
      </c>
      <c r="C204" s="164" t="str">
        <f>IF(E204="旅費",支出入力表!C205,"")</f>
        <v/>
      </c>
      <c r="D204" s="165" t="str">
        <f>IF(支出入力表!E205="旅費","旅費","")</f>
        <v/>
      </c>
      <c r="E204" s="165" t="str">
        <f>IF(支出入力表!F205="旅費","旅費","")</f>
        <v/>
      </c>
      <c r="F204" s="196" t="str">
        <f>IF(E204="旅費",VLOOKUP(E204,支出入力表!F205:$M$2000,3,FALSE),"")</f>
        <v/>
      </c>
      <c r="G204" s="196" t="str">
        <f>IF(E204="旅費",VLOOKUP(E204,支出入力表!F205:$M$2000,4,FALSE),"")</f>
        <v/>
      </c>
      <c r="H204" s="197" t="str">
        <f>IF(E204="旅費",VLOOKUP(E204,支出入力表!F205:$M$2000,5,FALSE),"")</f>
        <v/>
      </c>
      <c r="I204" s="196" t="str">
        <f>IF(E204="旅費",VLOOKUP(E204,支出入力表!F205:$S$2000,9,FALSE),"")</f>
        <v/>
      </c>
      <c r="J204" s="167" t="str">
        <f>IF(E204="旅費",VLOOKUP(E204,支出入力表!F205:$S$2000,10,FALSE),"")</f>
        <v/>
      </c>
      <c r="K204" s="167" t="str">
        <f>IF(E204="旅費",VLOOKUP(E204,支出入力表!F205:$S$2000,11,FALSE),"")</f>
        <v/>
      </c>
      <c r="L204" s="167" t="str">
        <f>IF(E204="旅費",VLOOKUP(E204,支出入力表!F205:$S$2000,12,FALSE),"")</f>
        <v/>
      </c>
      <c r="M204" s="167" t="str">
        <f>IF(E204="旅費",VLOOKUP(E204,支出入力表!F205:$S$2000,13,FALSE),"")</f>
        <v/>
      </c>
      <c r="N204" s="168" t="str">
        <f>IF(E204="旅費",VLOOKUP(E204,支出入力表!F205:$S$2000,14,FALSE),"")</f>
        <v/>
      </c>
    </row>
    <row r="205" spans="2:14" x14ac:dyDescent="0.55000000000000004">
      <c r="B205" s="163" t="str">
        <f>IF(E205="旅費",支出入力表!A206,"")</f>
        <v/>
      </c>
      <c r="C205" s="164" t="str">
        <f>IF(E205="旅費",支出入力表!C206,"")</f>
        <v/>
      </c>
      <c r="D205" s="165" t="str">
        <f>IF(支出入力表!E206="旅費","旅費","")</f>
        <v/>
      </c>
      <c r="E205" s="165" t="str">
        <f>IF(支出入力表!F206="旅費","旅費","")</f>
        <v/>
      </c>
      <c r="F205" s="196" t="str">
        <f>IF(E205="旅費",VLOOKUP(E205,支出入力表!F206:$M$2000,3,FALSE),"")</f>
        <v/>
      </c>
      <c r="G205" s="196" t="str">
        <f>IF(E205="旅費",VLOOKUP(E205,支出入力表!F206:$M$2000,4,FALSE),"")</f>
        <v/>
      </c>
      <c r="H205" s="197" t="str">
        <f>IF(E205="旅費",VLOOKUP(E205,支出入力表!F206:$M$2000,5,FALSE),"")</f>
        <v/>
      </c>
      <c r="I205" s="196" t="str">
        <f>IF(E205="旅費",VLOOKUP(E205,支出入力表!F206:$S$2000,9,FALSE),"")</f>
        <v/>
      </c>
      <c r="J205" s="167" t="str">
        <f>IF(E205="旅費",VLOOKUP(E205,支出入力表!F206:$S$2000,10,FALSE),"")</f>
        <v/>
      </c>
      <c r="K205" s="167" t="str">
        <f>IF(E205="旅費",VLOOKUP(E205,支出入力表!F206:$S$2000,11,FALSE),"")</f>
        <v/>
      </c>
      <c r="L205" s="167" t="str">
        <f>IF(E205="旅費",VLOOKUP(E205,支出入力表!F206:$S$2000,12,FALSE),"")</f>
        <v/>
      </c>
      <c r="M205" s="167" t="str">
        <f>IF(E205="旅費",VLOOKUP(E205,支出入力表!F206:$S$2000,13,FALSE),"")</f>
        <v/>
      </c>
      <c r="N205" s="168" t="str">
        <f>IF(E205="旅費",VLOOKUP(E205,支出入力表!F206:$S$2000,14,FALSE),"")</f>
        <v/>
      </c>
    </row>
    <row r="206" spans="2:14" x14ac:dyDescent="0.55000000000000004">
      <c r="B206" s="163" t="str">
        <f>IF(E206="旅費",支出入力表!A207,"")</f>
        <v/>
      </c>
      <c r="C206" s="164" t="str">
        <f>IF(E206="旅費",支出入力表!C207,"")</f>
        <v/>
      </c>
      <c r="D206" s="165" t="str">
        <f>IF(支出入力表!E207="旅費","旅費","")</f>
        <v/>
      </c>
      <c r="E206" s="165" t="str">
        <f>IF(支出入力表!F207="旅費","旅費","")</f>
        <v/>
      </c>
      <c r="F206" s="196" t="str">
        <f>IF(E206="旅費",VLOOKUP(E206,支出入力表!F207:$M$2000,3,FALSE),"")</f>
        <v/>
      </c>
      <c r="G206" s="196" t="str">
        <f>IF(E206="旅費",VLOOKUP(E206,支出入力表!F207:$M$2000,4,FALSE),"")</f>
        <v/>
      </c>
      <c r="H206" s="197" t="str">
        <f>IF(E206="旅費",VLOOKUP(E206,支出入力表!F207:$M$2000,5,FALSE),"")</f>
        <v/>
      </c>
      <c r="I206" s="196" t="str">
        <f>IF(E206="旅費",VLOOKUP(E206,支出入力表!F207:$S$2000,9,FALSE),"")</f>
        <v/>
      </c>
      <c r="J206" s="167" t="str">
        <f>IF(E206="旅費",VLOOKUP(E206,支出入力表!F207:$S$2000,10,FALSE),"")</f>
        <v/>
      </c>
      <c r="K206" s="167" t="str">
        <f>IF(E206="旅費",VLOOKUP(E206,支出入力表!F207:$S$2000,11,FALSE),"")</f>
        <v/>
      </c>
      <c r="L206" s="167" t="str">
        <f>IF(E206="旅費",VLOOKUP(E206,支出入力表!F207:$S$2000,12,FALSE),"")</f>
        <v/>
      </c>
      <c r="M206" s="167" t="str">
        <f>IF(E206="旅費",VLOOKUP(E206,支出入力表!F207:$S$2000,13,FALSE),"")</f>
        <v/>
      </c>
      <c r="N206" s="168" t="str">
        <f>IF(E206="旅費",VLOOKUP(E206,支出入力表!F207:$S$2000,14,FALSE),"")</f>
        <v/>
      </c>
    </row>
    <row r="207" spans="2:14" x14ac:dyDescent="0.55000000000000004">
      <c r="B207" s="163" t="str">
        <f>IF(E207="旅費",支出入力表!A208,"")</f>
        <v/>
      </c>
      <c r="C207" s="164" t="str">
        <f>IF(E207="旅費",支出入力表!C208,"")</f>
        <v/>
      </c>
      <c r="D207" s="165" t="str">
        <f>IF(支出入力表!E208="旅費","旅費","")</f>
        <v/>
      </c>
      <c r="E207" s="165" t="str">
        <f>IF(支出入力表!F208="旅費","旅費","")</f>
        <v/>
      </c>
      <c r="F207" s="196" t="str">
        <f>IF(E207="旅費",VLOOKUP(E207,支出入力表!F208:$M$2000,3,FALSE),"")</f>
        <v/>
      </c>
      <c r="G207" s="196" t="str">
        <f>IF(E207="旅費",VLOOKUP(E207,支出入力表!F208:$M$2000,4,FALSE),"")</f>
        <v/>
      </c>
      <c r="H207" s="197" t="str">
        <f>IF(E207="旅費",VLOOKUP(E207,支出入力表!F208:$M$2000,5,FALSE),"")</f>
        <v/>
      </c>
      <c r="I207" s="196" t="str">
        <f>IF(E207="旅費",VLOOKUP(E207,支出入力表!F208:$S$2000,9,FALSE),"")</f>
        <v/>
      </c>
      <c r="J207" s="167" t="str">
        <f>IF(E207="旅費",VLOOKUP(E207,支出入力表!F208:$S$2000,10,FALSE),"")</f>
        <v/>
      </c>
      <c r="K207" s="167" t="str">
        <f>IF(E207="旅費",VLOOKUP(E207,支出入力表!F208:$S$2000,11,FALSE),"")</f>
        <v/>
      </c>
      <c r="L207" s="167" t="str">
        <f>IF(E207="旅費",VLOOKUP(E207,支出入力表!F208:$S$2000,12,FALSE),"")</f>
        <v/>
      </c>
      <c r="M207" s="167" t="str">
        <f>IF(E207="旅費",VLOOKUP(E207,支出入力表!F208:$S$2000,13,FALSE),"")</f>
        <v/>
      </c>
      <c r="N207" s="168" t="str">
        <f>IF(E207="旅費",VLOOKUP(E207,支出入力表!F208:$S$2000,14,FALSE),"")</f>
        <v/>
      </c>
    </row>
    <row r="208" spans="2:14" x14ac:dyDescent="0.55000000000000004">
      <c r="B208" s="163" t="str">
        <f>IF(E208="旅費",支出入力表!A209,"")</f>
        <v/>
      </c>
      <c r="C208" s="164" t="str">
        <f>IF(E208="旅費",支出入力表!C209,"")</f>
        <v/>
      </c>
      <c r="D208" s="165" t="str">
        <f>IF(支出入力表!E209="旅費","旅費","")</f>
        <v/>
      </c>
      <c r="E208" s="165" t="str">
        <f>IF(支出入力表!F209="旅費","旅費","")</f>
        <v/>
      </c>
      <c r="F208" s="196" t="str">
        <f>IF(E208="旅費",VLOOKUP(E208,支出入力表!F209:$M$2000,3,FALSE),"")</f>
        <v/>
      </c>
      <c r="G208" s="196" t="str">
        <f>IF(E208="旅費",VLOOKUP(E208,支出入力表!F209:$M$2000,4,FALSE),"")</f>
        <v/>
      </c>
      <c r="H208" s="197" t="str">
        <f>IF(E208="旅費",VLOOKUP(E208,支出入力表!F209:$M$2000,5,FALSE),"")</f>
        <v/>
      </c>
      <c r="I208" s="196" t="str">
        <f>IF(E208="旅費",VLOOKUP(E208,支出入力表!F209:$S$2000,9,FALSE),"")</f>
        <v/>
      </c>
      <c r="J208" s="167" t="str">
        <f>IF(E208="旅費",VLOOKUP(E208,支出入力表!F209:$S$2000,10,FALSE),"")</f>
        <v/>
      </c>
      <c r="K208" s="167" t="str">
        <f>IF(E208="旅費",VLOOKUP(E208,支出入力表!F209:$S$2000,11,FALSE),"")</f>
        <v/>
      </c>
      <c r="L208" s="167" t="str">
        <f>IF(E208="旅費",VLOOKUP(E208,支出入力表!F209:$S$2000,12,FALSE),"")</f>
        <v/>
      </c>
      <c r="M208" s="167" t="str">
        <f>IF(E208="旅費",VLOOKUP(E208,支出入力表!F209:$S$2000,13,FALSE),"")</f>
        <v/>
      </c>
      <c r="N208" s="168" t="str">
        <f>IF(E208="旅費",VLOOKUP(E208,支出入力表!F209:$S$2000,14,FALSE),"")</f>
        <v/>
      </c>
    </row>
    <row r="209" spans="2:14" x14ac:dyDescent="0.55000000000000004">
      <c r="B209" s="163" t="str">
        <f>IF(E209="旅費",支出入力表!A210,"")</f>
        <v/>
      </c>
      <c r="C209" s="164" t="str">
        <f>IF(E209="旅費",支出入力表!C210,"")</f>
        <v/>
      </c>
      <c r="D209" s="165" t="str">
        <f>IF(支出入力表!E210="旅費","旅費","")</f>
        <v/>
      </c>
      <c r="E209" s="165" t="str">
        <f>IF(支出入力表!F210="旅費","旅費","")</f>
        <v/>
      </c>
      <c r="F209" s="196" t="str">
        <f>IF(E209="旅費",VLOOKUP(E209,支出入力表!F210:$M$2000,3,FALSE),"")</f>
        <v/>
      </c>
      <c r="G209" s="196" t="str">
        <f>IF(E209="旅費",VLOOKUP(E209,支出入力表!F210:$M$2000,4,FALSE),"")</f>
        <v/>
      </c>
      <c r="H209" s="197" t="str">
        <f>IF(E209="旅費",VLOOKUP(E209,支出入力表!F210:$M$2000,5,FALSE),"")</f>
        <v/>
      </c>
      <c r="I209" s="196" t="str">
        <f>IF(E209="旅費",VLOOKUP(E209,支出入力表!F210:$S$2000,9,FALSE),"")</f>
        <v/>
      </c>
      <c r="J209" s="167" t="str">
        <f>IF(E209="旅費",VLOOKUP(E209,支出入力表!F210:$S$2000,10,FALSE),"")</f>
        <v/>
      </c>
      <c r="K209" s="167" t="str">
        <f>IF(E209="旅費",VLOOKUP(E209,支出入力表!F210:$S$2000,11,FALSE),"")</f>
        <v/>
      </c>
      <c r="L209" s="167" t="str">
        <f>IF(E209="旅費",VLOOKUP(E209,支出入力表!F210:$S$2000,12,FALSE),"")</f>
        <v/>
      </c>
      <c r="M209" s="167" t="str">
        <f>IF(E209="旅費",VLOOKUP(E209,支出入力表!F210:$S$2000,13,FALSE),"")</f>
        <v/>
      </c>
      <c r="N209" s="168" t="str">
        <f>IF(E209="旅費",VLOOKUP(E209,支出入力表!F210:$S$2000,14,FALSE),"")</f>
        <v/>
      </c>
    </row>
    <row r="210" spans="2:14" x14ac:dyDescent="0.55000000000000004">
      <c r="B210" s="163" t="str">
        <f>IF(E210="旅費",支出入力表!A211,"")</f>
        <v/>
      </c>
      <c r="C210" s="164" t="str">
        <f>IF(E210="旅費",支出入力表!C211,"")</f>
        <v/>
      </c>
      <c r="D210" s="165" t="str">
        <f>IF(支出入力表!E211="旅費","旅費","")</f>
        <v/>
      </c>
      <c r="E210" s="165" t="str">
        <f>IF(支出入力表!F211="旅費","旅費","")</f>
        <v/>
      </c>
      <c r="F210" s="196" t="str">
        <f>IF(E210="旅費",VLOOKUP(E210,支出入力表!F211:$M$2000,3,FALSE),"")</f>
        <v/>
      </c>
      <c r="G210" s="196" t="str">
        <f>IF(E210="旅費",VLOOKUP(E210,支出入力表!F211:$M$2000,4,FALSE),"")</f>
        <v/>
      </c>
      <c r="H210" s="197" t="str">
        <f>IF(E210="旅費",VLOOKUP(E210,支出入力表!F211:$M$2000,5,FALSE),"")</f>
        <v/>
      </c>
      <c r="I210" s="196" t="str">
        <f>IF(E210="旅費",VLOOKUP(E210,支出入力表!F211:$S$2000,9,FALSE),"")</f>
        <v/>
      </c>
      <c r="J210" s="167" t="str">
        <f>IF(E210="旅費",VLOOKUP(E210,支出入力表!F211:$S$2000,10,FALSE),"")</f>
        <v/>
      </c>
      <c r="K210" s="167" t="str">
        <f>IF(E210="旅費",VLOOKUP(E210,支出入力表!F211:$S$2000,11,FALSE),"")</f>
        <v/>
      </c>
      <c r="L210" s="167" t="str">
        <f>IF(E210="旅費",VLOOKUP(E210,支出入力表!F211:$S$2000,12,FALSE),"")</f>
        <v/>
      </c>
      <c r="M210" s="167" t="str">
        <f>IF(E210="旅費",VLOOKUP(E210,支出入力表!F211:$S$2000,13,FALSE),"")</f>
        <v/>
      </c>
      <c r="N210" s="168" t="str">
        <f>IF(E210="旅費",VLOOKUP(E210,支出入力表!F211:$S$2000,14,FALSE),"")</f>
        <v/>
      </c>
    </row>
    <row r="211" spans="2:14" x14ac:dyDescent="0.55000000000000004">
      <c r="B211" s="163" t="str">
        <f>IF(E211="旅費",支出入力表!A212,"")</f>
        <v/>
      </c>
      <c r="C211" s="164" t="str">
        <f>IF(E211="旅費",支出入力表!C212,"")</f>
        <v/>
      </c>
      <c r="D211" s="165" t="str">
        <f>IF(支出入力表!E212="旅費","旅費","")</f>
        <v/>
      </c>
      <c r="E211" s="165" t="str">
        <f>IF(支出入力表!F212="旅費","旅費","")</f>
        <v/>
      </c>
      <c r="F211" s="196" t="str">
        <f>IF(E211="旅費",VLOOKUP(E211,支出入力表!F212:$M$2000,3,FALSE),"")</f>
        <v/>
      </c>
      <c r="G211" s="196" t="str">
        <f>IF(E211="旅費",VLOOKUP(E211,支出入力表!F212:$M$2000,4,FALSE),"")</f>
        <v/>
      </c>
      <c r="H211" s="197" t="str">
        <f>IF(E211="旅費",VLOOKUP(E211,支出入力表!F212:$M$2000,5,FALSE),"")</f>
        <v/>
      </c>
      <c r="I211" s="196" t="str">
        <f>IF(E211="旅費",VLOOKUP(E211,支出入力表!F212:$S$2000,9,FALSE),"")</f>
        <v/>
      </c>
      <c r="J211" s="167" t="str">
        <f>IF(E211="旅費",VLOOKUP(E211,支出入力表!F212:$S$2000,10,FALSE),"")</f>
        <v/>
      </c>
      <c r="K211" s="167" t="str">
        <f>IF(E211="旅費",VLOOKUP(E211,支出入力表!F212:$S$2000,11,FALSE),"")</f>
        <v/>
      </c>
      <c r="L211" s="167" t="str">
        <f>IF(E211="旅費",VLOOKUP(E211,支出入力表!F212:$S$2000,12,FALSE),"")</f>
        <v/>
      </c>
      <c r="M211" s="167" t="str">
        <f>IF(E211="旅費",VLOOKUP(E211,支出入力表!F212:$S$2000,13,FALSE),"")</f>
        <v/>
      </c>
      <c r="N211" s="168" t="str">
        <f>IF(E211="旅費",VLOOKUP(E211,支出入力表!F212:$S$2000,14,FALSE),"")</f>
        <v/>
      </c>
    </row>
    <row r="212" spans="2:14" x14ac:dyDescent="0.55000000000000004">
      <c r="B212" s="163" t="str">
        <f>IF(E212="旅費",支出入力表!A213,"")</f>
        <v/>
      </c>
      <c r="C212" s="164" t="str">
        <f>IF(E212="旅費",支出入力表!C213,"")</f>
        <v/>
      </c>
      <c r="D212" s="165" t="str">
        <f>IF(支出入力表!E213="旅費","旅費","")</f>
        <v/>
      </c>
      <c r="E212" s="165" t="str">
        <f>IF(支出入力表!F213="旅費","旅費","")</f>
        <v/>
      </c>
      <c r="F212" s="196" t="str">
        <f>IF(E212="旅費",VLOOKUP(E212,支出入力表!F213:$M$2000,3,FALSE),"")</f>
        <v/>
      </c>
      <c r="G212" s="196" t="str">
        <f>IF(E212="旅費",VLOOKUP(E212,支出入力表!F213:$M$2000,4,FALSE),"")</f>
        <v/>
      </c>
      <c r="H212" s="197" t="str">
        <f>IF(E212="旅費",VLOOKUP(E212,支出入力表!F213:$M$2000,5,FALSE),"")</f>
        <v/>
      </c>
      <c r="I212" s="196" t="str">
        <f>IF(E212="旅費",VLOOKUP(E212,支出入力表!F213:$S$2000,9,FALSE),"")</f>
        <v/>
      </c>
      <c r="J212" s="167" t="str">
        <f>IF(E212="旅費",VLOOKUP(E212,支出入力表!F213:$S$2000,10,FALSE),"")</f>
        <v/>
      </c>
      <c r="K212" s="167" t="str">
        <f>IF(E212="旅費",VLOOKUP(E212,支出入力表!F213:$S$2000,11,FALSE),"")</f>
        <v/>
      </c>
      <c r="L212" s="167" t="str">
        <f>IF(E212="旅費",VLOOKUP(E212,支出入力表!F213:$S$2000,12,FALSE),"")</f>
        <v/>
      </c>
      <c r="M212" s="167" t="str">
        <f>IF(E212="旅費",VLOOKUP(E212,支出入力表!F213:$S$2000,13,FALSE),"")</f>
        <v/>
      </c>
      <c r="N212" s="168" t="str">
        <f>IF(E212="旅費",VLOOKUP(E212,支出入力表!F213:$S$2000,14,FALSE),"")</f>
        <v/>
      </c>
    </row>
    <row r="213" spans="2:14" x14ac:dyDescent="0.55000000000000004">
      <c r="B213" s="163" t="str">
        <f>IF(E213="旅費",支出入力表!A214,"")</f>
        <v/>
      </c>
      <c r="C213" s="164" t="str">
        <f>IF(E213="旅費",支出入力表!C214,"")</f>
        <v/>
      </c>
      <c r="D213" s="165" t="str">
        <f>IF(支出入力表!E214="旅費","旅費","")</f>
        <v/>
      </c>
      <c r="E213" s="165" t="str">
        <f>IF(支出入力表!F214="旅費","旅費","")</f>
        <v/>
      </c>
      <c r="F213" s="196" t="str">
        <f>IF(E213="旅費",VLOOKUP(E213,支出入力表!F214:$M$2000,3,FALSE),"")</f>
        <v/>
      </c>
      <c r="G213" s="196" t="str">
        <f>IF(E213="旅費",VLOOKUP(E213,支出入力表!F214:$M$2000,4,FALSE),"")</f>
        <v/>
      </c>
      <c r="H213" s="197" t="str">
        <f>IF(E213="旅費",VLOOKUP(E213,支出入力表!F214:$M$2000,5,FALSE),"")</f>
        <v/>
      </c>
      <c r="I213" s="196" t="str">
        <f>IF(E213="旅費",VLOOKUP(E213,支出入力表!F214:$S$2000,9,FALSE),"")</f>
        <v/>
      </c>
      <c r="J213" s="167" t="str">
        <f>IF(E213="旅費",VLOOKUP(E213,支出入力表!F214:$S$2000,10,FALSE),"")</f>
        <v/>
      </c>
      <c r="K213" s="167" t="str">
        <f>IF(E213="旅費",VLOOKUP(E213,支出入力表!F214:$S$2000,11,FALSE),"")</f>
        <v/>
      </c>
      <c r="L213" s="167" t="str">
        <f>IF(E213="旅費",VLOOKUP(E213,支出入力表!F214:$S$2000,12,FALSE),"")</f>
        <v/>
      </c>
      <c r="M213" s="167" t="str">
        <f>IF(E213="旅費",VLOOKUP(E213,支出入力表!F214:$S$2000,13,FALSE),"")</f>
        <v/>
      </c>
      <c r="N213" s="168" t="str">
        <f>IF(E213="旅費",VLOOKUP(E213,支出入力表!F214:$S$2000,14,FALSE),"")</f>
        <v/>
      </c>
    </row>
    <row r="214" spans="2:14" x14ac:dyDescent="0.55000000000000004">
      <c r="B214" s="163" t="str">
        <f>IF(E214="旅費",支出入力表!A215,"")</f>
        <v/>
      </c>
      <c r="C214" s="164" t="str">
        <f>IF(E214="旅費",支出入力表!C215,"")</f>
        <v/>
      </c>
      <c r="D214" s="165" t="str">
        <f>IF(支出入力表!E215="旅費","旅費","")</f>
        <v/>
      </c>
      <c r="E214" s="165" t="str">
        <f>IF(支出入力表!F215="旅費","旅費","")</f>
        <v/>
      </c>
      <c r="F214" s="196" t="str">
        <f>IF(E214="旅費",VLOOKUP(E214,支出入力表!F215:$M$2000,3,FALSE),"")</f>
        <v/>
      </c>
      <c r="G214" s="196" t="str">
        <f>IF(E214="旅費",VLOOKUP(E214,支出入力表!F215:$M$2000,4,FALSE),"")</f>
        <v/>
      </c>
      <c r="H214" s="197" t="str">
        <f>IF(E214="旅費",VLOOKUP(E214,支出入力表!F215:$M$2000,5,FALSE),"")</f>
        <v/>
      </c>
      <c r="I214" s="196" t="str">
        <f>IF(E214="旅費",VLOOKUP(E214,支出入力表!F215:$S$2000,9,FALSE),"")</f>
        <v/>
      </c>
      <c r="J214" s="167" t="str">
        <f>IF(E214="旅費",VLOOKUP(E214,支出入力表!F215:$S$2000,10,FALSE),"")</f>
        <v/>
      </c>
      <c r="K214" s="167" t="str">
        <f>IF(E214="旅費",VLOOKUP(E214,支出入力表!F215:$S$2000,11,FALSE),"")</f>
        <v/>
      </c>
      <c r="L214" s="167" t="str">
        <f>IF(E214="旅費",VLOOKUP(E214,支出入力表!F215:$S$2000,12,FALSE),"")</f>
        <v/>
      </c>
      <c r="M214" s="167" t="str">
        <f>IF(E214="旅費",VLOOKUP(E214,支出入力表!F215:$S$2000,13,FALSE),"")</f>
        <v/>
      </c>
      <c r="N214" s="168" t="str">
        <f>IF(E214="旅費",VLOOKUP(E214,支出入力表!F215:$S$2000,14,FALSE),"")</f>
        <v/>
      </c>
    </row>
    <row r="215" spans="2:14" x14ac:dyDescent="0.55000000000000004">
      <c r="B215" s="163" t="str">
        <f>IF(E215="旅費",支出入力表!A216,"")</f>
        <v/>
      </c>
      <c r="C215" s="164" t="str">
        <f>IF(E215="旅費",支出入力表!C216,"")</f>
        <v/>
      </c>
      <c r="D215" s="165" t="str">
        <f>IF(支出入力表!E216="旅費","旅費","")</f>
        <v/>
      </c>
      <c r="E215" s="165" t="str">
        <f>IF(支出入力表!F216="旅費","旅費","")</f>
        <v/>
      </c>
      <c r="F215" s="196" t="str">
        <f>IF(E215="旅費",VLOOKUP(E215,支出入力表!F216:$M$2000,3,FALSE),"")</f>
        <v/>
      </c>
      <c r="G215" s="196" t="str">
        <f>IF(E215="旅費",VLOOKUP(E215,支出入力表!F216:$M$2000,4,FALSE),"")</f>
        <v/>
      </c>
      <c r="H215" s="197" t="str">
        <f>IF(E215="旅費",VLOOKUP(E215,支出入力表!F216:$M$2000,5,FALSE),"")</f>
        <v/>
      </c>
      <c r="I215" s="196" t="str">
        <f>IF(E215="旅費",VLOOKUP(E215,支出入力表!F216:$S$2000,9,FALSE),"")</f>
        <v/>
      </c>
      <c r="J215" s="167" t="str">
        <f>IF(E215="旅費",VLOOKUP(E215,支出入力表!F216:$S$2000,10,FALSE),"")</f>
        <v/>
      </c>
      <c r="K215" s="167" t="str">
        <f>IF(E215="旅費",VLOOKUP(E215,支出入力表!F216:$S$2000,11,FALSE),"")</f>
        <v/>
      </c>
      <c r="L215" s="167" t="str">
        <f>IF(E215="旅費",VLOOKUP(E215,支出入力表!F216:$S$2000,12,FALSE),"")</f>
        <v/>
      </c>
      <c r="M215" s="167" t="str">
        <f>IF(E215="旅費",VLOOKUP(E215,支出入力表!F216:$S$2000,13,FALSE),"")</f>
        <v/>
      </c>
      <c r="N215" s="168" t="str">
        <f>IF(E215="旅費",VLOOKUP(E215,支出入力表!F216:$S$2000,14,FALSE),"")</f>
        <v/>
      </c>
    </row>
    <row r="216" spans="2:14" x14ac:dyDescent="0.55000000000000004">
      <c r="B216" s="163" t="str">
        <f>IF(E216="旅費",支出入力表!A217,"")</f>
        <v/>
      </c>
      <c r="C216" s="164" t="str">
        <f>IF(E216="旅費",支出入力表!C217,"")</f>
        <v/>
      </c>
      <c r="D216" s="165" t="str">
        <f>IF(支出入力表!E217="旅費","旅費","")</f>
        <v/>
      </c>
      <c r="E216" s="165" t="str">
        <f>IF(支出入力表!F217="旅費","旅費","")</f>
        <v/>
      </c>
      <c r="F216" s="196" t="str">
        <f>IF(E216="旅費",VLOOKUP(E216,支出入力表!F217:$M$2000,3,FALSE),"")</f>
        <v/>
      </c>
      <c r="G216" s="196" t="str">
        <f>IF(E216="旅費",VLOOKUP(E216,支出入力表!F217:$M$2000,4,FALSE),"")</f>
        <v/>
      </c>
      <c r="H216" s="197" t="str">
        <f>IF(E216="旅費",VLOOKUP(E216,支出入力表!F217:$M$2000,5,FALSE),"")</f>
        <v/>
      </c>
      <c r="I216" s="196" t="str">
        <f>IF(E216="旅費",VLOOKUP(E216,支出入力表!F217:$S$2000,9,FALSE),"")</f>
        <v/>
      </c>
      <c r="J216" s="167" t="str">
        <f>IF(E216="旅費",VLOOKUP(E216,支出入力表!F217:$S$2000,10,FALSE),"")</f>
        <v/>
      </c>
      <c r="K216" s="167" t="str">
        <f>IF(E216="旅費",VLOOKUP(E216,支出入力表!F217:$S$2000,11,FALSE),"")</f>
        <v/>
      </c>
      <c r="L216" s="167" t="str">
        <f>IF(E216="旅費",VLOOKUP(E216,支出入力表!F217:$S$2000,12,FALSE),"")</f>
        <v/>
      </c>
      <c r="M216" s="167" t="str">
        <f>IF(E216="旅費",VLOOKUP(E216,支出入力表!F217:$S$2000,13,FALSE),"")</f>
        <v/>
      </c>
      <c r="N216" s="168" t="str">
        <f>IF(E216="旅費",VLOOKUP(E216,支出入力表!F217:$S$2000,14,FALSE),"")</f>
        <v/>
      </c>
    </row>
    <row r="217" spans="2:14" x14ac:dyDescent="0.55000000000000004">
      <c r="B217" s="163" t="str">
        <f>IF(E217="旅費",支出入力表!A218,"")</f>
        <v/>
      </c>
      <c r="C217" s="164" t="str">
        <f>IF(E217="旅費",支出入力表!C218,"")</f>
        <v/>
      </c>
      <c r="D217" s="165" t="str">
        <f>IF(支出入力表!E218="旅費","旅費","")</f>
        <v/>
      </c>
      <c r="E217" s="165" t="str">
        <f>IF(支出入力表!F218="旅費","旅費","")</f>
        <v/>
      </c>
      <c r="F217" s="196" t="str">
        <f>IF(E217="旅費",VLOOKUP(E217,支出入力表!F218:$M$2000,3,FALSE),"")</f>
        <v/>
      </c>
      <c r="G217" s="196" t="str">
        <f>IF(E217="旅費",VLOOKUP(E217,支出入力表!F218:$M$2000,4,FALSE),"")</f>
        <v/>
      </c>
      <c r="H217" s="197" t="str">
        <f>IF(E217="旅費",VLOOKUP(E217,支出入力表!F218:$M$2000,5,FALSE),"")</f>
        <v/>
      </c>
      <c r="I217" s="196" t="str">
        <f>IF(E217="旅費",VLOOKUP(E217,支出入力表!F218:$S$2000,9,FALSE),"")</f>
        <v/>
      </c>
      <c r="J217" s="167" t="str">
        <f>IF(E217="旅費",VLOOKUP(E217,支出入力表!F218:$S$2000,10,FALSE),"")</f>
        <v/>
      </c>
      <c r="K217" s="167" t="str">
        <f>IF(E217="旅費",VLOOKUP(E217,支出入力表!F218:$S$2000,11,FALSE),"")</f>
        <v/>
      </c>
      <c r="L217" s="167" t="str">
        <f>IF(E217="旅費",VLOOKUP(E217,支出入力表!F218:$S$2000,12,FALSE),"")</f>
        <v/>
      </c>
      <c r="M217" s="167" t="str">
        <f>IF(E217="旅費",VLOOKUP(E217,支出入力表!F218:$S$2000,13,FALSE),"")</f>
        <v/>
      </c>
      <c r="N217" s="168" t="str">
        <f>IF(E217="旅費",VLOOKUP(E217,支出入力表!F218:$S$2000,14,FALSE),"")</f>
        <v/>
      </c>
    </row>
    <row r="218" spans="2:14" x14ac:dyDescent="0.55000000000000004">
      <c r="B218" s="163" t="str">
        <f>IF(E218="旅費",支出入力表!A219,"")</f>
        <v/>
      </c>
      <c r="C218" s="164" t="str">
        <f>IF(E218="旅費",支出入力表!C219,"")</f>
        <v/>
      </c>
      <c r="D218" s="165" t="str">
        <f>IF(支出入力表!E219="旅費","旅費","")</f>
        <v/>
      </c>
      <c r="E218" s="165" t="str">
        <f>IF(支出入力表!F219="旅費","旅費","")</f>
        <v/>
      </c>
      <c r="F218" s="196" t="str">
        <f>IF(E218="旅費",VLOOKUP(E218,支出入力表!F219:$M$2000,3,FALSE),"")</f>
        <v/>
      </c>
      <c r="G218" s="196" t="str">
        <f>IF(E218="旅費",VLOOKUP(E218,支出入力表!F219:$M$2000,4,FALSE),"")</f>
        <v/>
      </c>
      <c r="H218" s="197" t="str">
        <f>IF(E218="旅費",VLOOKUP(E218,支出入力表!F219:$M$2000,5,FALSE),"")</f>
        <v/>
      </c>
      <c r="I218" s="196" t="str">
        <f>IF(E218="旅費",VLOOKUP(E218,支出入力表!F219:$S$2000,9,FALSE),"")</f>
        <v/>
      </c>
      <c r="J218" s="167" t="str">
        <f>IF(E218="旅費",VLOOKUP(E218,支出入力表!F219:$S$2000,10,FALSE),"")</f>
        <v/>
      </c>
      <c r="K218" s="167" t="str">
        <f>IF(E218="旅費",VLOOKUP(E218,支出入力表!F219:$S$2000,11,FALSE),"")</f>
        <v/>
      </c>
      <c r="L218" s="167" t="str">
        <f>IF(E218="旅費",VLOOKUP(E218,支出入力表!F219:$S$2000,12,FALSE),"")</f>
        <v/>
      </c>
      <c r="M218" s="167" t="str">
        <f>IF(E218="旅費",VLOOKUP(E218,支出入力表!F219:$S$2000,13,FALSE),"")</f>
        <v/>
      </c>
      <c r="N218" s="168" t="str">
        <f>IF(E218="旅費",VLOOKUP(E218,支出入力表!F219:$S$2000,14,FALSE),"")</f>
        <v/>
      </c>
    </row>
    <row r="219" spans="2:14" x14ac:dyDescent="0.55000000000000004">
      <c r="B219" s="163" t="str">
        <f>IF(E219="旅費",支出入力表!A220,"")</f>
        <v/>
      </c>
      <c r="C219" s="164" t="str">
        <f>IF(E219="旅費",支出入力表!C220,"")</f>
        <v/>
      </c>
      <c r="D219" s="165" t="str">
        <f>IF(支出入力表!E220="旅費","旅費","")</f>
        <v/>
      </c>
      <c r="E219" s="165" t="str">
        <f>IF(支出入力表!F220="旅費","旅費","")</f>
        <v/>
      </c>
      <c r="F219" s="196" t="str">
        <f>IF(E219="旅費",VLOOKUP(E219,支出入力表!F220:$M$2000,3,FALSE),"")</f>
        <v/>
      </c>
      <c r="G219" s="196" t="str">
        <f>IF(E219="旅費",VLOOKUP(E219,支出入力表!F220:$M$2000,4,FALSE),"")</f>
        <v/>
      </c>
      <c r="H219" s="197" t="str">
        <f>IF(E219="旅費",VLOOKUP(E219,支出入力表!F220:$M$2000,5,FALSE),"")</f>
        <v/>
      </c>
      <c r="I219" s="196" t="str">
        <f>IF(E219="旅費",VLOOKUP(E219,支出入力表!F220:$S$2000,9,FALSE),"")</f>
        <v/>
      </c>
      <c r="J219" s="167" t="str">
        <f>IF(E219="旅費",VLOOKUP(E219,支出入力表!F220:$S$2000,10,FALSE),"")</f>
        <v/>
      </c>
      <c r="K219" s="167" t="str">
        <f>IF(E219="旅費",VLOOKUP(E219,支出入力表!F220:$S$2000,11,FALSE),"")</f>
        <v/>
      </c>
      <c r="L219" s="167" t="str">
        <f>IF(E219="旅費",VLOOKUP(E219,支出入力表!F220:$S$2000,12,FALSE),"")</f>
        <v/>
      </c>
      <c r="M219" s="167" t="str">
        <f>IF(E219="旅費",VLOOKUP(E219,支出入力表!F220:$S$2000,13,FALSE),"")</f>
        <v/>
      </c>
      <c r="N219" s="168" t="str">
        <f>IF(E219="旅費",VLOOKUP(E219,支出入力表!F220:$S$2000,14,FALSE),"")</f>
        <v/>
      </c>
    </row>
    <row r="220" spans="2:14" x14ac:dyDescent="0.55000000000000004">
      <c r="B220" s="163" t="str">
        <f>IF(E220="旅費",支出入力表!A221,"")</f>
        <v/>
      </c>
      <c r="C220" s="164" t="str">
        <f>IF(E220="旅費",支出入力表!C221,"")</f>
        <v/>
      </c>
      <c r="D220" s="165" t="str">
        <f>IF(支出入力表!E221="旅費","旅費","")</f>
        <v/>
      </c>
      <c r="E220" s="165" t="str">
        <f>IF(支出入力表!F221="旅費","旅費","")</f>
        <v/>
      </c>
      <c r="F220" s="196" t="str">
        <f>IF(E220="旅費",VLOOKUP(E220,支出入力表!F221:$M$2000,3,FALSE),"")</f>
        <v/>
      </c>
      <c r="G220" s="196" t="str">
        <f>IF(E220="旅費",VLOOKUP(E220,支出入力表!F221:$M$2000,4,FALSE),"")</f>
        <v/>
      </c>
      <c r="H220" s="197" t="str">
        <f>IF(E220="旅費",VLOOKUP(E220,支出入力表!F221:$M$2000,5,FALSE),"")</f>
        <v/>
      </c>
      <c r="I220" s="196" t="str">
        <f>IF(E220="旅費",VLOOKUP(E220,支出入力表!F221:$S$2000,9,FALSE),"")</f>
        <v/>
      </c>
      <c r="J220" s="167" t="str">
        <f>IF(E220="旅費",VLOOKUP(E220,支出入力表!F221:$S$2000,10,FALSE),"")</f>
        <v/>
      </c>
      <c r="K220" s="167" t="str">
        <f>IF(E220="旅費",VLOOKUP(E220,支出入力表!F221:$S$2000,11,FALSE),"")</f>
        <v/>
      </c>
      <c r="L220" s="167" t="str">
        <f>IF(E220="旅費",VLOOKUP(E220,支出入力表!F221:$S$2000,12,FALSE),"")</f>
        <v/>
      </c>
      <c r="M220" s="167" t="str">
        <f>IF(E220="旅費",VLOOKUP(E220,支出入力表!F221:$S$2000,13,FALSE),"")</f>
        <v/>
      </c>
      <c r="N220" s="168" t="str">
        <f>IF(E220="旅費",VLOOKUP(E220,支出入力表!F221:$S$2000,14,FALSE),"")</f>
        <v/>
      </c>
    </row>
    <row r="221" spans="2:14" x14ac:dyDescent="0.55000000000000004">
      <c r="B221" s="163" t="str">
        <f>IF(E221="旅費",支出入力表!A222,"")</f>
        <v/>
      </c>
      <c r="C221" s="164" t="str">
        <f>IF(E221="旅費",支出入力表!C222,"")</f>
        <v/>
      </c>
      <c r="D221" s="165" t="str">
        <f>IF(支出入力表!E222="旅費","旅費","")</f>
        <v/>
      </c>
      <c r="E221" s="165" t="str">
        <f>IF(支出入力表!F222="旅費","旅費","")</f>
        <v/>
      </c>
      <c r="F221" s="196" t="str">
        <f>IF(E221="旅費",VLOOKUP(E221,支出入力表!F222:$M$2000,3,FALSE),"")</f>
        <v/>
      </c>
      <c r="G221" s="196" t="str">
        <f>IF(E221="旅費",VLOOKUP(E221,支出入力表!F222:$M$2000,4,FALSE),"")</f>
        <v/>
      </c>
      <c r="H221" s="197" t="str">
        <f>IF(E221="旅費",VLOOKUP(E221,支出入力表!F222:$M$2000,5,FALSE),"")</f>
        <v/>
      </c>
      <c r="I221" s="196" t="str">
        <f>IF(E221="旅費",VLOOKUP(E221,支出入力表!F222:$S$2000,9,FALSE),"")</f>
        <v/>
      </c>
      <c r="J221" s="167" t="str">
        <f>IF(E221="旅費",VLOOKUP(E221,支出入力表!F222:$S$2000,10,FALSE),"")</f>
        <v/>
      </c>
      <c r="K221" s="167" t="str">
        <f>IF(E221="旅費",VLOOKUP(E221,支出入力表!F222:$S$2000,11,FALSE),"")</f>
        <v/>
      </c>
      <c r="L221" s="167" t="str">
        <f>IF(E221="旅費",VLOOKUP(E221,支出入力表!F222:$S$2000,12,FALSE),"")</f>
        <v/>
      </c>
      <c r="M221" s="167" t="str">
        <f>IF(E221="旅費",VLOOKUP(E221,支出入力表!F222:$S$2000,13,FALSE),"")</f>
        <v/>
      </c>
      <c r="N221" s="168" t="str">
        <f>IF(E221="旅費",VLOOKUP(E221,支出入力表!F222:$S$2000,14,FALSE),"")</f>
        <v/>
      </c>
    </row>
    <row r="222" spans="2:14" x14ac:dyDescent="0.55000000000000004">
      <c r="B222" s="163" t="str">
        <f>IF(E222="旅費",支出入力表!A223,"")</f>
        <v/>
      </c>
      <c r="C222" s="164" t="str">
        <f>IF(E222="旅費",支出入力表!C223,"")</f>
        <v/>
      </c>
      <c r="D222" s="165" t="str">
        <f>IF(支出入力表!E223="旅費","旅費","")</f>
        <v/>
      </c>
      <c r="E222" s="165" t="str">
        <f>IF(支出入力表!F223="旅費","旅費","")</f>
        <v/>
      </c>
      <c r="F222" s="196" t="str">
        <f>IF(E222="旅費",VLOOKUP(E222,支出入力表!F223:$M$2000,3,FALSE),"")</f>
        <v/>
      </c>
      <c r="G222" s="196" t="str">
        <f>IF(E222="旅費",VLOOKUP(E222,支出入力表!F223:$M$2000,4,FALSE),"")</f>
        <v/>
      </c>
      <c r="H222" s="197" t="str">
        <f>IF(E222="旅費",VLOOKUP(E222,支出入力表!F223:$M$2000,5,FALSE),"")</f>
        <v/>
      </c>
      <c r="I222" s="196" t="str">
        <f>IF(E222="旅費",VLOOKUP(E222,支出入力表!F223:$S$2000,9,FALSE),"")</f>
        <v/>
      </c>
      <c r="J222" s="167" t="str">
        <f>IF(E222="旅費",VLOOKUP(E222,支出入力表!F223:$S$2000,10,FALSE),"")</f>
        <v/>
      </c>
      <c r="K222" s="167" t="str">
        <f>IF(E222="旅費",VLOOKUP(E222,支出入力表!F223:$S$2000,11,FALSE),"")</f>
        <v/>
      </c>
      <c r="L222" s="167" t="str">
        <f>IF(E222="旅費",VLOOKUP(E222,支出入力表!F223:$S$2000,12,FALSE),"")</f>
        <v/>
      </c>
      <c r="M222" s="167" t="str">
        <f>IF(E222="旅費",VLOOKUP(E222,支出入力表!F223:$S$2000,13,FALSE),"")</f>
        <v/>
      </c>
      <c r="N222" s="168" t="str">
        <f>IF(E222="旅費",VLOOKUP(E222,支出入力表!F223:$S$2000,14,FALSE),"")</f>
        <v/>
      </c>
    </row>
    <row r="223" spans="2:14" x14ac:dyDescent="0.55000000000000004">
      <c r="B223" s="163" t="str">
        <f>IF(E223="旅費",支出入力表!A224,"")</f>
        <v/>
      </c>
      <c r="C223" s="164" t="str">
        <f>IF(E223="旅費",支出入力表!C224,"")</f>
        <v/>
      </c>
      <c r="D223" s="165" t="str">
        <f>IF(支出入力表!E224="旅費","旅費","")</f>
        <v/>
      </c>
      <c r="E223" s="165" t="str">
        <f>IF(支出入力表!F224="旅費","旅費","")</f>
        <v/>
      </c>
      <c r="F223" s="196" t="str">
        <f>IF(E223="旅費",VLOOKUP(E223,支出入力表!F224:$M$2000,3,FALSE),"")</f>
        <v/>
      </c>
      <c r="G223" s="196" t="str">
        <f>IF(E223="旅費",VLOOKUP(E223,支出入力表!F224:$M$2000,4,FALSE),"")</f>
        <v/>
      </c>
      <c r="H223" s="197" t="str">
        <f>IF(E223="旅費",VLOOKUP(E223,支出入力表!F224:$M$2000,5,FALSE),"")</f>
        <v/>
      </c>
      <c r="I223" s="196" t="str">
        <f>IF(E223="旅費",VLOOKUP(E223,支出入力表!F224:$S$2000,9,FALSE),"")</f>
        <v/>
      </c>
      <c r="J223" s="167" t="str">
        <f>IF(E223="旅費",VLOOKUP(E223,支出入力表!F224:$S$2000,10,FALSE),"")</f>
        <v/>
      </c>
      <c r="K223" s="167" t="str">
        <f>IF(E223="旅費",VLOOKUP(E223,支出入力表!F224:$S$2000,11,FALSE),"")</f>
        <v/>
      </c>
      <c r="L223" s="167" t="str">
        <f>IF(E223="旅費",VLOOKUP(E223,支出入力表!F224:$S$2000,12,FALSE),"")</f>
        <v/>
      </c>
      <c r="M223" s="167" t="str">
        <f>IF(E223="旅費",VLOOKUP(E223,支出入力表!F224:$S$2000,13,FALSE),"")</f>
        <v/>
      </c>
      <c r="N223" s="168" t="str">
        <f>IF(E223="旅費",VLOOKUP(E223,支出入力表!F224:$S$2000,14,FALSE),"")</f>
        <v/>
      </c>
    </row>
    <row r="224" spans="2:14" x14ac:dyDescent="0.55000000000000004">
      <c r="B224" s="163" t="str">
        <f>IF(E224="旅費",支出入力表!A225,"")</f>
        <v/>
      </c>
      <c r="C224" s="164" t="str">
        <f>IF(E224="旅費",支出入力表!C225,"")</f>
        <v/>
      </c>
      <c r="D224" s="165" t="str">
        <f>IF(支出入力表!E225="旅費","旅費","")</f>
        <v/>
      </c>
      <c r="E224" s="165" t="str">
        <f>IF(支出入力表!F225="旅費","旅費","")</f>
        <v/>
      </c>
      <c r="F224" s="196" t="str">
        <f>IF(E224="旅費",VLOOKUP(E224,支出入力表!F225:$M$2000,3,FALSE),"")</f>
        <v/>
      </c>
      <c r="G224" s="196" t="str">
        <f>IF(E224="旅費",VLOOKUP(E224,支出入力表!F225:$M$2000,4,FALSE),"")</f>
        <v/>
      </c>
      <c r="H224" s="197" t="str">
        <f>IF(E224="旅費",VLOOKUP(E224,支出入力表!F225:$M$2000,5,FALSE),"")</f>
        <v/>
      </c>
      <c r="I224" s="196" t="str">
        <f>IF(E224="旅費",VLOOKUP(E224,支出入力表!F225:$S$2000,9,FALSE),"")</f>
        <v/>
      </c>
      <c r="J224" s="167" t="str">
        <f>IF(E224="旅費",VLOOKUP(E224,支出入力表!F225:$S$2000,10,FALSE),"")</f>
        <v/>
      </c>
      <c r="K224" s="167" t="str">
        <f>IF(E224="旅費",VLOOKUP(E224,支出入力表!F225:$S$2000,11,FALSE),"")</f>
        <v/>
      </c>
      <c r="L224" s="167" t="str">
        <f>IF(E224="旅費",VLOOKUP(E224,支出入力表!F225:$S$2000,12,FALSE),"")</f>
        <v/>
      </c>
      <c r="M224" s="167" t="str">
        <f>IF(E224="旅費",VLOOKUP(E224,支出入力表!F225:$S$2000,13,FALSE),"")</f>
        <v/>
      </c>
      <c r="N224" s="168" t="str">
        <f>IF(E224="旅費",VLOOKUP(E224,支出入力表!F225:$S$2000,14,FALSE),"")</f>
        <v/>
      </c>
    </row>
    <row r="225" spans="2:14" x14ac:dyDescent="0.55000000000000004">
      <c r="B225" s="163" t="str">
        <f>IF(E225="旅費",支出入力表!A226,"")</f>
        <v/>
      </c>
      <c r="C225" s="164" t="str">
        <f>IF(E225="旅費",支出入力表!C226,"")</f>
        <v/>
      </c>
      <c r="D225" s="165" t="str">
        <f>IF(支出入力表!E226="旅費","旅費","")</f>
        <v/>
      </c>
      <c r="E225" s="165" t="str">
        <f>IF(支出入力表!F226="旅費","旅費","")</f>
        <v/>
      </c>
      <c r="F225" s="196" t="str">
        <f>IF(E225="旅費",VLOOKUP(E225,支出入力表!F226:$M$2000,3,FALSE),"")</f>
        <v/>
      </c>
      <c r="G225" s="196" t="str">
        <f>IF(E225="旅費",VLOOKUP(E225,支出入力表!F226:$M$2000,4,FALSE),"")</f>
        <v/>
      </c>
      <c r="H225" s="197" t="str">
        <f>IF(E225="旅費",VLOOKUP(E225,支出入力表!F226:$M$2000,5,FALSE),"")</f>
        <v/>
      </c>
      <c r="I225" s="196" t="str">
        <f>IF(E225="旅費",VLOOKUP(E225,支出入力表!F226:$S$2000,9,FALSE),"")</f>
        <v/>
      </c>
      <c r="J225" s="167" t="str">
        <f>IF(E225="旅費",VLOOKUP(E225,支出入力表!F226:$S$2000,10,FALSE),"")</f>
        <v/>
      </c>
      <c r="K225" s="167" t="str">
        <f>IF(E225="旅費",VLOOKUP(E225,支出入力表!F226:$S$2000,11,FALSE),"")</f>
        <v/>
      </c>
      <c r="L225" s="167" t="str">
        <f>IF(E225="旅費",VLOOKUP(E225,支出入力表!F226:$S$2000,12,FALSE),"")</f>
        <v/>
      </c>
      <c r="M225" s="167" t="str">
        <f>IF(E225="旅費",VLOOKUP(E225,支出入力表!F226:$S$2000,13,FALSE),"")</f>
        <v/>
      </c>
      <c r="N225" s="168" t="str">
        <f>IF(E225="旅費",VLOOKUP(E225,支出入力表!F226:$S$2000,14,FALSE),"")</f>
        <v/>
      </c>
    </row>
    <row r="226" spans="2:14" x14ac:dyDescent="0.55000000000000004">
      <c r="B226" s="163" t="str">
        <f>IF(E226="旅費",支出入力表!A227,"")</f>
        <v/>
      </c>
      <c r="C226" s="164" t="str">
        <f>IF(E226="旅費",支出入力表!C227,"")</f>
        <v/>
      </c>
      <c r="D226" s="165" t="str">
        <f>IF(支出入力表!E227="旅費","旅費","")</f>
        <v/>
      </c>
      <c r="E226" s="165" t="str">
        <f>IF(支出入力表!F227="旅費","旅費","")</f>
        <v/>
      </c>
      <c r="F226" s="196" t="str">
        <f>IF(E226="旅費",VLOOKUP(E226,支出入力表!F227:$M$2000,3,FALSE),"")</f>
        <v/>
      </c>
      <c r="G226" s="196" t="str">
        <f>IF(E226="旅費",VLOOKUP(E226,支出入力表!F227:$M$2000,4,FALSE),"")</f>
        <v/>
      </c>
      <c r="H226" s="197" t="str">
        <f>IF(E226="旅費",VLOOKUP(E226,支出入力表!F227:$M$2000,5,FALSE),"")</f>
        <v/>
      </c>
      <c r="I226" s="196" t="str">
        <f>IF(E226="旅費",VLOOKUP(E226,支出入力表!F227:$S$2000,9,FALSE),"")</f>
        <v/>
      </c>
      <c r="J226" s="167" t="str">
        <f>IF(E226="旅費",VLOOKUP(E226,支出入力表!F227:$S$2000,10,FALSE),"")</f>
        <v/>
      </c>
      <c r="K226" s="167" t="str">
        <f>IF(E226="旅費",VLOOKUP(E226,支出入力表!F227:$S$2000,11,FALSE),"")</f>
        <v/>
      </c>
      <c r="L226" s="167" t="str">
        <f>IF(E226="旅費",VLOOKUP(E226,支出入力表!F227:$S$2000,12,FALSE),"")</f>
        <v/>
      </c>
      <c r="M226" s="167" t="str">
        <f>IF(E226="旅費",VLOOKUP(E226,支出入力表!F227:$S$2000,13,FALSE),"")</f>
        <v/>
      </c>
      <c r="N226" s="168" t="str">
        <f>IF(E226="旅費",VLOOKUP(E226,支出入力表!F227:$S$2000,14,FALSE),"")</f>
        <v/>
      </c>
    </row>
    <row r="227" spans="2:14" x14ac:dyDescent="0.55000000000000004">
      <c r="B227" s="163" t="str">
        <f>IF(E227="旅費",支出入力表!A228,"")</f>
        <v/>
      </c>
      <c r="C227" s="164" t="str">
        <f>IF(E227="旅費",支出入力表!C228,"")</f>
        <v/>
      </c>
      <c r="D227" s="165" t="str">
        <f>IF(支出入力表!E228="旅費","旅費","")</f>
        <v/>
      </c>
      <c r="E227" s="165" t="str">
        <f>IF(支出入力表!F228="旅費","旅費","")</f>
        <v/>
      </c>
      <c r="F227" s="196" t="str">
        <f>IF(E227="旅費",VLOOKUP(E227,支出入力表!F228:$M$2000,3,FALSE),"")</f>
        <v/>
      </c>
      <c r="G227" s="196" t="str">
        <f>IF(E227="旅費",VLOOKUP(E227,支出入力表!F228:$M$2000,4,FALSE),"")</f>
        <v/>
      </c>
      <c r="H227" s="197" t="str">
        <f>IF(E227="旅費",VLOOKUP(E227,支出入力表!F228:$M$2000,5,FALSE),"")</f>
        <v/>
      </c>
      <c r="I227" s="196" t="str">
        <f>IF(E227="旅費",VLOOKUP(E227,支出入力表!F228:$S$2000,9,FALSE),"")</f>
        <v/>
      </c>
      <c r="J227" s="167" t="str">
        <f>IF(E227="旅費",VLOOKUP(E227,支出入力表!F228:$S$2000,10,FALSE),"")</f>
        <v/>
      </c>
      <c r="K227" s="167" t="str">
        <f>IF(E227="旅費",VLOOKUP(E227,支出入力表!F228:$S$2000,11,FALSE),"")</f>
        <v/>
      </c>
      <c r="L227" s="167" t="str">
        <f>IF(E227="旅費",VLOOKUP(E227,支出入力表!F228:$S$2000,12,FALSE),"")</f>
        <v/>
      </c>
      <c r="M227" s="167" t="str">
        <f>IF(E227="旅費",VLOOKUP(E227,支出入力表!F228:$S$2000,13,FALSE),"")</f>
        <v/>
      </c>
      <c r="N227" s="168" t="str">
        <f>IF(E227="旅費",VLOOKUP(E227,支出入力表!F228:$S$2000,14,FALSE),"")</f>
        <v/>
      </c>
    </row>
    <row r="228" spans="2:14" x14ac:dyDescent="0.55000000000000004">
      <c r="B228" s="163" t="str">
        <f>IF(E228="旅費",支出入力表!A229,"")</f>
        <v/>
      </c>
      <c r="C228" s="164" t="str">
        <f>IF(E228="旅費",支出入力表!C229,"")</f>
        <v/>
      </c>
      <c r="D228" s="165" t="str">
        <f>IF(支出入力表!E229="旅費","旅費","")</f>
        <v/>
      </c>
      <c r="E228" s="165" t="str">
        <f>IF(支出入力表!F229="旅費","旅費","")</f>
        <v/>
      </c>
      <c r="F228" s="196" t="str">
        <f>IF(E228="旅費",VLOOKUP(E228,支出入力表!F229:$M$2000,3,FALSE),"")</f>
        <v/>
      </c>
      <c r="G228" s="196" t="str">
        <f>IF(E228="旅費",VLOOKUP(E228,支出入力表!F229:$M$2000,4,FALSE),"")</f>
        <v/>
      </c>
      <c r="H228" s="197" t="str">
        <f>IF(E228="旅費",VLOOKUP(E228,支出入力表!F229:$M$2000,5,FALSE),"")</f>
        <v/>
      </c>
      <c r="I228" s="196" t="str">
        <f>IF(E228="旅費",VLOOKUP(E228,支出入力表!F229:$S$2000,9,FALSE),"")</f>
        <v/>
      </c>
      <c r="J228" s="167" t="str">
        <f>IF(E228="旅費",VLOOKUP(E228,支出入力表!F229:$S$2000,10,FALSE),"")</f>
        <v/>
      </c>
      <c r="K228" s="167" t="str">
        <f>IF(E228="旅費",VLOOKUP(E228,支出入力表!F229:$S$2000,11,FALSE),"")</f>
        <v/>
      </c>
      <c r="L228" s="167" t="str">
        <f>IF(E228="旅費",VLOOKUP(E228,支出入力表!F229:$S$2000,12,FALSE),"")</f>
        <v/>
      </c>
      <c r="M228" s="167" t="str">
        <f>IF(E228="旅費",VLOOKUP(E228,支出入力表!F229:$S$2000,13,FALSE),"")</f>
        <v/>
      </c>
      <c r="N228" s="168" t="str">
        <f>IF(E228="旅費",VLOOKUP(E228,支出入力表!F229:$S$2000,14,FALSE),"")</f>
        <v/>
      </c>
    </row>
    <row r="229" spans="2:14" x14ac:dyDescent="0.55000000000000004">
      <c r="B229" s="163" t="str">
        <f>IF(E229="旅費",支出入力表!A230,"")</f>
        <v/>
      </c>
      <c r="C229" s="164" t="str">
        <f>IF(E229="旅費",支出入力表!C230,"")</f>
        <v/>
      </c>
      <c r="D229" s="165" t="str">
        <f>IF(支出入力表!E230="旅費","旅費","")</f>
        <v/>
      </c>
      <c r="E229" s="165" t="str">
        <f>IF(支出入力表!F230="旅費","旅費","")</f>
        <v/>
      </c>
      <c r="F229" s="196" t="str">
        <f>IF(E229="旅費",VLOOKUP(E229,支出入力表!F230:$M$2000,3,FALSE),"")</f>
        <v/>
      </c>
      <c r="G229" s="196" t="str">
        <f>IF(E229="旅費",VLOOKUP(E229,支出入力表!F230:$M$2000,4,FALSE),"")</f>
        <v/>
      </c>
      <c r="H229" s="197" t="str">
        <f>IF(E229="旅費",VLOOKUP(E229,支出入力表!F230:$M$2000,5,FALSE),"")</f>
        <v/>
      </c>
      <c r="I229" s="196" t="str">
        <f>IF(E229="旅費",VLOOKUP(E229,支出入力表!F230:$S$2000,9,FALSE),"")</f>
        <v/>
      </c>
      <c r="J229" s="167" t="str">
        <f>IF(E229="旅費",VLOOKUP(E229,支出入力表!F230:$S$2000,10,FALSE),"")</f>
        <v/>
      </c>
      <c r="K229" s="167" t="str">
        <f>IF(E229="旅費",VLOOKUP(E229,支出入力表!F230:$S$2000,11,FALSE),"")</f>
        <v/>
      </c>
      <c r="L229" s="167" t="str">
        <f>IF(E229="旅費",VLOOKUP(E229,支出入力表!F230:$S$2000,12,FALSE),"")</f>
        <v/>
      </c>
      <c r="M229" s="167" t="str">
        <f>IF(E229="旅費",VLOOKUP(E229,支出入力表!F230:$S$2000,13,FALSE),"")</f>
        <v/>
      </c>
      <c r="N229" s="168" t="str">
        <f>IF(E229="旅費",VLOOKUP(E229,支出入力表!F230:$S$2000,14,FALSE),"")</f>
        <v/>
      </c>
    </row>
    <row r="230" spans="2:14" x14ac:dyDescent="0.55000000000000004">
      <c r="B230" s="163" t="str">
        <f>IF(E230="旅費",支出入力表!A231,"")</f>
        <v/>
      </c>
      <c r="C230" s="164" t="str">
        <f>IF(E230="旅費",支出入力表!C231,"")</f>
        <v/>
      </c>
      <c r="D230" s="165" t="str">
        <f>IF(支出入力表!E231="旅費","旅費","")</f>
        <v/>
      </c>
      <c r="E230" s="165" t="str">
        <f>IF(支出入力表!F231="旅費","旅費","")</f>
        <v/>
      </c>
      <c r="F230" s="196" t="str">
        <f>IF(E230="旅費",VLOOKUP(E230,支出入力表!F231:$M$2000,3,FALSE),"")</f>
        <v/>
      </c>
      <c r="G230" s="196" t="str">
        <f>IF(E230="旅費",VLOOKUP(E230,支出入力表!F231:$M$2000,4,FALSE),"")</f>
        <v/>
      </c>
      <c r="H230" s="197" t="str">
        <f>IF(E230="旅費",VLOOKUP(E230,支出入力表!F231:$M$2000,5,FALSE),"")</f>
        <v/>
      </c>
      <c r="I230" s="196" t="str">
        <f>IF(E230="旅費",VLOOKUP(E230,支出入力表!F231:$S$2000,9,FALSE),"")</f>
        <v/>
      </c>
      <c r="J230" s="167" t="str">
        <f>IF(E230="旅費",VLOOKUP(E230,支出入力表!F231:$S$2000,10,FALSE),"")</f>
        <v/>
      </c>
      <c r="K230" s="167" t="str">
        <f>IF(E230="旅費",VLOOKUP(E230,支出入力表!F231:$S$2000,11,FALSE),"")</f>
        <v/>
      </c>
      <c r="L230" s="167" t="str">
        <f>IF(E230="旅費",VLOOKUP(E230,支出入力表!F231:$S$2000,12,FALSE),"")</f>
        <v/>
      </c>
      <c r="M230" s="167" t="str">
        <f>IF(E230="旅費",VLOOKUP(E230,支出入力表!F231:$S$2000,13,FALSE),"")</f>
        <v/>
      </c>
      <c r="N230" s="168" t="str">
        <f>IF(E230="旅費",VLOOKUP(E230,支出入力表!F231:$S$2000,14,FALSE),"")</f>
        <v/>
      </c>
    </row>
    <row r="231" spans="2:14" x14ac:dyDescent="0.55000000000000004">
      <c r="B231" s="163" t="str">
        <f>IF(E231="旅費",支出入力表!A232,"")</f>
        <v/>
      </c>
      <c r="C231" s="164" t="str">
        <f>IF(E231="旅費",支出入力表!C232,"")</f>
        <v/>
      </c>
      <c r="D231" s="165" t="str">
        <f>IF(支出入力表!E232="旅費","旅費","")</f>
        <v/>
      </c>
      <c r="E231" s="165" t="str">
        <f>IF(支出入力表!F232="旅費","旅費","")</f>
        <v/>
      </c>
      <c r="F231" s="196" t="str">
        <f>IF(E231="旅費",VLOOKUP(E231,支出入力表!F232:$M$2000,3,FALSE),"")</f>
        <v/>
      </c>
      <c r="G231" s="196" t="str">
        <f>IF(E231="旅費",VLOOKUP(E231,支出入力表!F232:$M$2000,4,FALSE),"")</f>
        <v/>
      </c>
      <c r="H231" s="197" t="str">
        <f>IF(E231="旅費",VLOOKUP(E231,支出入力表!F232:$M$2000,5,FALSE),"")</f>
        <v/>
      </c>
      <c r="I231" s="196" t="str">
        <f>IF(E231="旅費",VLOOKUP(E231,支出入力表!F232:$S$2000,9,FALSE),"")</f>
        <v/>
      </c>
      <c r="J231" s="167" t="str">
        <f>IF(E231="旅費",VLOOKUP(E231,支出入力表!F232:$S$2000,10,FALSE),"")</f>
        <v/>
      </c>
      <c r="K231" s="167" t="str">
        <f>IF(E231="旅費",VLOOKUP(E231,支出入力表!F232:$S$2000,11,FALSE),"")</f>
        <v/>
      </c>
      <c r="L231" s="167" t="str">
        <f>IF(E231="旅費",VLOOKUP(E231,支出入力表!F232:$S$2000,12,FALSE),"")</f>
        <v/>
      </c>
      <c r="M231" s="167" t="str">
        <f>IF(E231="旅費",VLOOKUP(E231,支出入力表!F232:$S$2000,13,FALSE),"")</f>
        <v/>
      </c>
      <c r="N231" s="168" t="str">
        <f>IF(E231="旅費",VLOOKUP(E231,支出入力表!F232:$S$2000,14,FALSE),"")</f>
        <v/>
      </c>
    </row>
    <row r="232" spans="2:14" x14ac:dyDescent="0.55000000000000004">
      <c r="B232" s="163" t="str">
        <f>IF(E232="旅費",支出入力表!A233,"")</f>
        <v/>
      </c>
      <c r="C232" s="164" t="str">
        <f>IF(E232="旅費",支出入力表!C233,"")</f>
        <v/>
      </c>
      <c r="D232" s="165" t="str">
        <f>IF(支出入力表!E233="旅費","旅費","")</f>
        <v/>
      </c>
      <c r="E232" s="165" t="str">
        <f>IF(支出入力表!F233="旅費","旅費","")</f>
        <v/>
      </c>
      <c r="F232" s="196" t="str">
        <f>IF(E232="旅費",VLOOKUP(E232,支出入力表!F233:$M$2000,3,FALSE),"")</f>
        <v/>
      </c>
      <c r="G232" s="196" t="str">
        <f>IF(E232="旅費",VLOOKUP(E232,支出入力表!F233:$M$2000,4,FALSE),"")</f>
        <v/>
      </c>
      <c r="H232" s="197" t="str">
        <f>IF(E232="旅費",VLOOKUP(E232,支出入力表!F233:$M$2000,5,FALSE),"")</f>
        <v/>
      </c>
      <c r="I232" s="196" t="str">
        <f>IF(E232="旅費",VLOOKUP(E232,支出入力表!F233:$S$2000,9,FALSE),"")</f>
        <v/>
      </c>
      <c r="J232" s="167" t="str">
        <f>IF(E232="旅費",VLOOKUP(E232,支出入力表!F233:$S$2000,10,FALSE),"")</f>
        <v/>
      </c>
      <c r="K232" s="167" t="str">
        <f>IF(E232="旅費",VLOOKUP(E232,支出入力表!F233:$S$2000,11,FALSE),"")</f>
        <v/>
      </c>
      <c r="L232" s="167" t="str">
        <f>IF(E232="旅費",VLOOKUP(E232,支出入力表!F233:$S$2000,12,FALSE),"")</f>
        <v/>
      </c>
      <c r="M232" s="167" t="str">
        <f>IF(E232="旅費",VLOOKUP(E232,支出入力表!F233:$S$2000,13,FALSE),"")</f>
        <v/>
      </c>
      <c r="N232" s="168" t="str">
        <f>IF(E232="旅費",VLOOKUP(E232,支出入力表!F233:$S$2000,14,FALSE),"")</f>
        <v/>
      </c>
    </row>
    <row r="233" spans="2:14" x14ac:dyDescent="0.55000000000000004">
      <c r="B233" s="163" t="str">
        <f>IF(E233="旅費",支出入力表!A234,"")</f>
        <v/>
      </c>
      <c r="C233" s="164" t="str">
        <f>IF(E233="旅費",支出入力表!C234,"")</f>
        <v/>
      </c>
      <c r="D233" s="165" t="str">
        <f>IF(支出入力表!E234="旅費","旅費","")</f>
        <v/>
      </c>
      <c r="E233" s="165" t="str">
        <f>IF(支出入力表!F234="旅費","旅費","")</f>
        <v/>
      </c>
      <c r="F233" s="196" t="str">
        <f>IF(E233="旅費",VLOOKUP(E233,支出入力表!F234:$M$2000,3,FALSE),"")</f>
        <v/>
      </c>
      <c r="G233" s="196" t="str">
        <f>IF(E233="旅費",VLOOKUP(E233,支出入力表!F234:$M$2000,4,FALSE),"")</f>
        <v/>
      </c>
      <c r="H233" s="197" t="str">
        <f>IF(E233="旅費",VLOOKUP(E233,支出入力表!F234:$M$2000,5,FALSE),"")</f>
        <v/>
      </c>
      <c r="I233" s="196" t="str">
        <f>IF(E233="旅費",VLOOKUP(E233,支出入力表!F234:$S$2000,9,FALSE),"")</f>
        <v/>
      </c>
      <c r="J233" s="167" t="str">
        <f>IF(E233="旅費",VLOOKUP(E233,支出入力表!F234:$S$2000,10,FALSE),"")</f>
        <v/>
      </c>
      <c r="K233" s="167" t="str">
        <f>IF(E233="旅費",VLOOKUP(E233,支出入力表!F234:$S$2000,11,FALSE),"")</f>
        <v/>
      </c>
      <c r="L233" s="167" t="str">
        <f>IF(E233="旅費",VLOOKUP(E233,支出入力表!F234:$S$2000,12,FALSE),"")</f>
        <v/>
      </c>
      <c r="M233" s="167" t="str">
        <f>IF(E233="旅費",VLOOKUP(E233,支出入力表!F234:$S$2000,13,FALSE),"")</f>
        <v/>
      </c>
      <c r="N233" s="168" t="str">
        <f>IF(E233="旅費",VLOOKUP(E233,支出入力表!F234:$S$2000,14,FALSE),"")</f>
        <v/>
      </c>
    </row>
    <row r="234" spans="2:14" x14ac:dyDescent="0.55000000000000004">
      <c r="B234" s="163" t="str">
        <f>IF(E234="旅費",支出入力表!A235,"")</f>
        <v/>
      </c>
      <c r="C234" s="164" t="str">
        <f>IF(E234="旅費",支出入力表!C235,"")</f>
        <v/>
      </c>
      <c r="D234" s="165" t="str">
        <f>IF(支出入力表!E235="旅費","旅費","")</f>
        <v/>
      </c>
      <c r="E234" s="165" t="str">
        <f>IF(支出入力表!F235="旅費","旅費","")</f>
        <v/>
      </c>
      <c r="F234" s="196" t="str">
        <f>IF(E234="旅費",VLOOKUP(E234,支出入力表!F235:$M$2000,3,FALSE),"")</f>
        <v/>
      </c>
      <c r="G234" s="196" t="str">
        <f>IF(E234="旅費",VLOOKUP(E234,支出入力表!F235:$M$2000,4,FALSE),"")</f>
        <v/>
      </c>
      <c r="H234" s="197" t="str">
        <f>IF(E234="旅費",VLOOKUP(E234,支出入力表!F235:$M$2000,5,FALSE),"")</f>
        <v/>
      </c>
      <c r="I234" s="196" t="str">
        <f>IF(E234="旅費",VLOOKUP(E234,支出入力表!F235:$S$2000,9,FALSE),"")</f>
        <v/>
      </c>
      <c r="J234" s="167" t="str">
        <f>IF(E234="旅費",VLOOKUP(E234,支出入力表!F235:$S$2000,10,FALSE),"")</f>
        <v/>
      </c>
      <c r="K234" s="167" t="str">
        <f>IF(E234="旅費",VLOOKUP(E234,支出入力表!F235:$S$2000,11,FALSE),"")</f>
        <v/>
      </c>
      <c r="L234" s="167" t="str">
        <f>IF(E234="旅費",VLOOKUP(E234,支出入力表!F235:$S$2000,12,FALSE),"")</f>
        <v/>
      </c>
      <c r="M234" s="167" t="str">
        <f>IF(E234="旅費",VLOOKUP(E234,支出入力表!F235:$S$2000,13,FALSE),"")</f>
        <v/>
      </c>
      <c r="N234" s="168" t="str">
        <f>IF(E234="旅費",VLOOKUP(E234,支出入力表!F235:$S$2000,14,FALSE),"")</f>
        <v/>
      </c>
    </row>
    <row r="235" spans="2:14" x14ac:dyDescent="0.55000000000000004">
      <c r="B235" s="163" t="str">
        <f>IF(E235="旅費",支出入力表!A236,"")</f>
        <v/>
      </c>
      <c r="C235" s="164" t="str">
        <f>IF(E235="旅費",支出入力表!C236,"")</f>
        <v/>
      </c>
      <c r="D235" s="165" t="str">
        <f>IF(支出入力表!E236="旅費","旅費","")</f>
        <v/>
      </c>
      <c r="E235" s="165" t="str">
        <f>IF(支出入力表!F236="旅費","旅費","")</f>
        <v/>
      </c>
      <c r="F235" s="196" t="str">
        <f>IF(E235="旅費",VLOOKUP(E235,支出入力表!F236:$M$2000,3,FALSE),"")</f>
        <v/>
      </c>
      <c r="G235" s="196" t="str">
        <f>IF(E235="旅費",VLOOKUP(E235,支出入力表!F236:$M$2000,4,FALSE),"")</f>
        <v/>
      </c>
      <c r="H235" s="197" t="str">
        <f>IF(E235="旅費",VLOOKUP(E235,支出入力表!F236:$M$2000,5,FALSE),"")</f>
        <v/>
      </c>
      <c r="I235" s="196" t="str">
        <f>IF(E235="旅費",VLOOKUP(E235,支出入力表!F236:$S$2000,9,FALSE),"")</f>
        <v/>
      </c>
      <c r="J235" s="167" t="str">
        <f>IF(E235="旅費",VLOOKUP(E235,支出入力表!F236:$S$2000,10,FALSE),"")</f>
        <v/>
      </c>
      <c r="K235" s="167" t="str">
        <f>IF(E235="旅費",VLOOKUP(E235,支出入力表!F236:$S$2000,11,FALSE),"")</f>
        <v/>
      </c>
      <c r="L235" s="167" t="str">
        <f>IF(E235="旅費",VLOOKUP(E235,支出入力表!F236:$S$2000,12,FALSE),"")</f>
        <v/>
      </c>
      <c r="M235" s="167" t="str">
        <f>IF(E235="旅費",VLOOKUP(E235,支出入力表!F236:$S$2000,13,FALSE),"")</f>
        <v/>
      </c>
      <c r="N235" s="168" t="str">
        <f>IF(E235="旅費",VLOOKUP(E235,支出入力表!F236:$S$2000,14,FALSE),"")</f>
        <v/>
      </c>
    </row>
    <row r="236" spans="2:14" x14ac:dyDescent="0.55000000000000004">
      <c r="B236" s="163" t="str">
        <f>IF(E236="旅費",支出入力表!A237,"")</f>
        <v/>
      </c>
      <c r="C236" s="164" t="str">
        <f>IF(E236="旅費",支出入力表!C237,"")</f>
        <v/>
      </c>
      <c r="D236" s="165" t="str">
        <f>IF(支出入力表!E237="旅費","旅費","")</f>
        <v/>
      </c>
      <c r="E236" s="165" t="str">
        <f>IF(支出入力表!F237="旅費","旅費","")</f>
        <v/>
      </c>
      <c r="F236" s="196" t="str">
        <f>IF(E236="旅費",VLOOKUP(E236,支出入力表!F237:$M$2000,3,FALSE),"")</f>
        <v/>
      </c>
      <c r="G236" s="196" t="str">
        <f>IF(E236="旅費",VLOOKUP(E236,支出入力表!F237:$M$2000,4,FALSE),"")</f>
        <v/>
      </c>
      <c r="H236" s="197" t="str">
        <f>IF(E236="旅費",VLOOKUP(E236,支出入力表!F237:$M$2000,5,FALSE),"")</f>
        <v/>
      </c>
      <c r="I236" s="196" t="str">
        <f>IF(E236="旅費",VLOOKUP(E236,支出入力表!F237:$S$2000,9,FALSE),"")</f>
        <v/>
      </c>
      <c r="J236" s="167" t="str">
        <f>IF(E236="旅費",VLOOKUP(E236,支出入力表!F237:$S$2000,10,FALSE),"")</f>
        <v/>
      </c>
      <c r="K236" s="167" t="str">
        <f>IF(E236="旅費",VLOOKUP(E236,支出入力表!F237:$S$2000,11,FALSE),"")</f>
        <v/>
      </c>
      <c r="L236" s="167" t="str">
        <f>IF(E236="旅費",VLOOKUP(E236,支出入力表!F237:$S$2000,12,FALSE),"")</f>
        <v/>
      </c>
      <c r="M236" s="167" t="str">
        <f>IF(E236="旅費",VLOOKUP(E236,支出入力表!F237:$S$2000,13,FALSE),"")</f>
        <v/>
      </c>
      <c r="N236" s="168" t="str">
        <f>IF(E236="旅費",VLOOKUP(E236,支出入力表!F237:$S$2000,14,FALSE),"")</f>
        <v/>
      </c>
    </row>
    <row r="237" spans="2:14" x14ac:dyDescent="0.55000000000000004">
      <c r="B237" s="163" t="str">
        <f>IF(E237="旅費",支出入力表!A238,"")</f>
        <v/>
      </c>
      <c r="C237" s="164" t="str">
        <f>IF(E237="旅費",支出入力表!C238,"")</f>
        <v/>
      </c>
      <c r="D237" s="165" t="str">
        <f>IF(支出入力表!E238="旅費","旅費","")</f>
        <v/>
      </c>
      <c r="E237" s="165" t="str">
        <f>IF(支出入力表!F238="旅費","旅費","")</f>
        <v/>
      </c>
      <c r="F237" s="196" t="str">
        <f>IF(E237="旅費",VLOOKUP(E237,支出入力表!F238:$M$2000,3,FALSE),"")</f>
        <v/>
      </c>
      <c r="G237" s="196" t="str">
        <f>IF(E237="旅費",VLOOKUP(E237,支出入力表!F238:$M$2000,4,FALSE),"")</f>
        <v/>
      </c>
      <c r="H237" s="197" t="str">
        <f>IF(E237="旅費",VLOOKUP(E237,支出入力表!F238:$M$2000,5,FALSE),"")</f>
        <v/>
      </c>
      <c r="I237" s="196" t="str">
        <f>IF(E237="旅費",VLOOKUP(E237,支出入力表!F238:$S$2000,9,FALSE),"")</f>
        <v/>
      </c>
      <c r="J237" s="167" t="str">
        <f>IF(E237="旅費",VLOOKUP(E237,支出入力表!F238:$S$2000,10,FALSE),"")</f>
        <v/>
      </c>
      <c r="K237" s="167" t="str">
        <f>IF(E237="旅費",VLOOKUP(E237,支出入力表!F238:$S$2000,11,FALSE),"")</f>
        <v/>
      </c>
      <c r="L237" s="167" t="str">
        <f>IF(E237="旅費",VLOOKUP(E237,支出入力表!F238:$S$2000,12,FALSE),"")</f>
        <v/>
      </c>
      <c r="M237" s="167" t="str">
        <f>IF(E237="旅費",VLOOKUP(E237,支出入力表!F238:$S$2000,13,FALSE),"")</f>
        <v/>
      </c>
      <c r="N237" s="168" t="str">
        <f>IF(E237="旅費",VLOOKUP(E237,支出入力表!F238:$S$2000,14,FALSE),"")</f>
        <v/>
      </c>
    </row>
    <row r="238" spans="2:14" x14ac:dyDescent="0.55000000000000004">
      <c r="B238" s="163" t="str">
        <f>IF(E238="旅費",支出入力表!A239,"")</f>
        <v/>
      </c>
      <c r="C238" s="164" t="str">
        <f>IF(E238="旅費",支出入力表!C239,"")</f>
        <v/>
      </c>
      <c r="D238" s="165" t="str">
        <f>IF(支出入力表!E239="旅費","旅費","")</f>
        <v/>
      </c>
      <c r="E238" s="165" t="str">
        <f>IF(支出入力表!F239="旅費","旅費","")</f>
        <v/>
      </c>
      <c r="F238" s="196" t="str">
        <f>IF(E238="旅費",VLOOKUP(E238,支出入力表!F239:$M$2000,3,FALSE),"")</f>
        <v/>
      </c>
      <c r="G238" s="196" t="str">
        <f>IF(E238="旅費",VLOOKUP(E238,支出入力表!F239:$M$2000,4,FALSE),"")</f>
        <v/>
      </c>
      <c r="H238" s="197" t="str">
        <f>IF(E238="旅費",VLOOKUP(E238,支出入力表!F239:$M$2000,5,FALSE),"")</f>
        <v/>
      </c>
      <c r="I238" s="196" t="str">
        <f>IF(E238="旅費",VLOOKUP(E238,支出入力表!F239:$S$2000,9,FALSE),"")</f>
        <v/>
      </c>
      <c r="J238" s="167" t="str">
        <f>IF(E238="旅費",VLOOKUP(E238,支出入力表!F239:$S$2000,10,FALSE),"")</f>
        <v/>
      </c>
      <c r="K238" s="167" t="str">
        <f>IF(E238="旅費",VLOOKUP(E238,支出入力表!F239:$S$2000,11,FALSE),"")</f>
        <v/>
      </c>
      <c r="L238" s="167" t="str">
        <f>IF(E238="旅費",VLOOKUP(E238,支出入力表!F239:$S$2000,12,FALSE),"")</f>
        <v/>
      </c>
      <c r="M238" s="167" t="str">
        <f>IF(E238="旅費",VLOOKUP(E238,支出入力表!F239:$S$2000,13,FALSE),"")</f>
        <v/>
      </c>
      <c r="N238" s="168" t="str">
        <f>IF(E238="旅費",VLOOKUP(E238,支出入力表!F239:$S$2000,14,FALSE),"")</f>
        <v/>
      </c>
    </row>
    <row r="239" spans="2:14" x14ac:dyDescent="0.55000000000000004">
      <c r="B239" s="163" t="str">
        <f>IF(E239="旅費",支出入力表!A240,"")</f>
        <v/>
      </c>
      <c r="C239" s="164" t="str">
        <f>IF(E239="旅費",支出入力表!C240,"")</f>
        <v/>
      </c>
      <c r="D239" s="165" t="str">
        <f>IF(支出入力表!E240="旅費","旅費","")</f>
        <v/>
      </c>
      <c r="E239" s="165" t="str">
        <f>IF(支出入力表!F240="旅費","旅費","")</f>
        <v/>
      </c>
      <c r="F239" s="196" t="str">
        <f>IF(E239="旅費",VLOOKUP(E239,支出入力表!F240:$M$2000,3,FALSE),"")</f>
        <v/>
      </c>
      <c r="G239" s="196" t="str">
        <f>IF(E239="旅費",VLOOKUP(E239,支出入力表!F240:$M$2000,4,FALSE),"")</f>
        <v/>
      </c>
      <c r="H239" s="197" t="str">
        <f>IF(E239="旅費",VLOOKUP(E239,支出入力表!F240:$M$2000,5,FALSE),"")</f>
        <v/>
      </c>
      <c r="I239" s="196" t="str">
        <f>IF(E239="旅費",VLOOKUP(E239,支出入力表!F240:$S$2000,9,FALSE),"")</f>
        <v/>
      </c>
      <c r="J239" s="167" t="str">
        <f>IF(E239="旅費",VLOOKUP(E239,支出入力表!F240:$S$2000,10,FALSE),"")</f>
        <v/>
      </c>
      <c r="K239" s="167" t="str">
        <f>IF(E239="旅費",VLOOKUP(E239,支出入力表!F240:$S$2000,11,FALSE),"")</f>
        <v/>
      </c>
      <c r="L239" s="167" t="str">
        <f>IF(E239="旅費",VLOOKUP(E239,支出入力表!F240:$S$2000,12,FALSE),"")</f>
        <v/>
      </c>
      <c r="M239" s="167" t="str">
        <f>IF(E239="旅費",VLOOKUP(E239,支出入力表!F240:$S$2000,13,FALSE),"")</f>
        <v/>
      </c>
      <c r="N239" s="168" t="str">
        <f>IF(E239="旅費",VLOOKUP(E239,支出入力表!F240:$S$2000,14,FALSE),"")</f>
        <v/>
      </c>
    </row>
    <row r="240" spans="2:14" x14ac:dyDescent="0.55000000000000004">
      <c r="B240" s="163" t="str">
        <f>IF(E240="旅費",支出入力表!A241,"")</f>
        <v/>
      </c>
      <c r="C240" s="164" t="str">
        <f>IF(E240="旅費",支出入力表!C241,"")</f>
        <v/>
      </c>
      <c r="D240" s="165" t="str">
        <f>IF(支出入力表!E241="旅費","旅費","")</f>
        <v/>
      </c>
      <c r="E240" s="165" t="str">
        <f>IF(支出入力表!F241="旅費","旅費","")</f>
        <v/>
      </c>
      <c r="F240" s="196" t="str">
        <f>IF(E240="旅費",VLOOKUP(E240,支出入力表!F241:$M$2000,3,FALSE),"")</f>
        <v/>
      </c>
      <c r="G240" s="196" t="str">
        <f>IF(E240="旅費",VLOOKUP(E240,支出入力表!F241:$M$2000,4,FALSE),"")</f>
        <v/>
      </c>
      <c r="H240" s="197" t="str">
        <f>IF(E240="旅費",VLOOKUP(E240,支出入力表!F241:$M$2000,5,FALSE),"")</f>
        <v/>
      </c>
      <c r="I240" s="196" t="str">
        <f>IF(E240="旅費",VLOOKUP(E240,支出入力表!F241:$S$2000,9,FALSE),"")</f>
        <v/>
      </c>
      <c r="J240" s="167" t="str">
        <f>IF(E240="旅費",VLOOKUP(E240,支出入力表!F241:$S$2000,10,FALSE),"")</f>
        <v/>
      </c>
      <c r="K240" s="167" t="str">
        <f>IF(E240="旅費",VLOOKUP(E240,支出入力表!F241:$S$2000,11,FALSE),"")</f>
        <v/>
      </c>
      <c r="L240" s="167" t="str">
        <f>IF(E240="旅費",VLOOKUP(E240,支出入力表!F241:$S$2000,12,FALSE),"")</f>
        <v/>
      </c>
      <c r="M240" s="167" t="str">
        <f>IF(E240="旅費",VLOOKUP(E240,支出入力表!F241:$S$2000,13,FALSE),"")</f>
        <v/>
      </c>
      <c r="N240" s="168" t="str">
        <f>IF(E240="旅費",VLOOKUP(E240,支出入力表!F241:$S$2000,14,FALSE),"")</f>
        <v/>
      </c>
    </row>
    <row r="241" spans="2:14" x14ac:dyDescent="0.55000000000000004">
      <c r="B241" s="163" t="str">
        <f>IF(E241="旅費",支出入力表!A242,"")</f>
        <v/>
      </c>
      <c r="C241" s="164" t="str">
        <f>IF(E241="旅費",支出入力表!C242,"")</f>
        <v/>
      </c>
      <c r="D241" s="165" t="str">
        <f>IF(支出入力表!E242="旅費","旅費","")</f>
        <v/>
      </c>
      <c r="E241" s="165" t="str">
        <f>IF(支出入力表!F242="旅費","旅費","")</f>
        <v/>
      </c>
      <c r="F241" s="196" t="str">
        <f>IF(E241="旅費",VLOOKUP(E241,支出入力表!F242:$M$2000,3,FALSE),"")</f>
        <v/>
      </c>
      <c r="G241" s="196" t="str">
        <f>IF(E241="旅費",VLOOKUP(E241,支出入力表!F242:$M$2000,4,FALSE),"")</f>
        <v/>
      </c>
      <c r="H241" s="197" t="str">
        <f>IF(E241="旅費",VLOOKUP(E241,支出入力表!F242:$M$2000,5,FALSE),"")</f>
        <v/>
      </c>
      <c r="I241" s="196" t="str">
        <f>IF(E241="旅費",VLOOKUP(E241,支出入力表!F242:$S$2000,9,FALSE),"")</f>
        <v/>
      </c>
      <c r="J241" s="167" t="str">
        <f>IF(E241="旅費",VLOOKUP(E241,支出入力表!F242:$S$2000,10,FALSE),"")</f>
        <v/>
      </c>
      <c r="K241" s="167" t="str">
        <f>IF(E241="旅費",VLOOKUP(E241,支出入力表!F242:$S$2000,11,FALSE),"")</f>
        <v/>
      </c>
      <c r="L241" s="167" t="str">
        <f>IF(E241="旅費",VLOOKUP(E241,支出入力表!F242:$S$2000,12,FALSE),"")</f>
        <v/>
      </c>
      <c r="M241" s="167" t="str">
        <f>IF(E241="旅費",VLOOKUP(E241,支出入力表!F242:$S$2000,13,FALSE),"")</f>
        <v/>
      </c>
      <c r="N241" s="168" t="str">
        <f>IF(E241="旅費",VLOOKUP(E241,支出入力表!F242:$S$2000,14,FALSE),"")</f>
        <v/>
      </c>
    </row>
    <row r="242" spans="2:14" x14ac:dyDescent="0.55000000000000004">
      <c r="B242" s="163" t="str">
        <f>IF(E242="旅費",支出入力表!A243,"")</f>
        <v/>
      </c>
      <c r="C242" s="164" t="str">
        <f>IF(E242="旅費",支出入力表!C243,"")</f>
        <v/>
      </c>
      <c r="D242" s="165" t="str">
        <f>IF(支出入力表!E243="旅費","旅費","")</f>
        <v/>
      </c>
      <c r="E242" s="165" t="str">
        <f>IF(支出入力表!F243="旅費","旅費","")</f>
        <v/>
      </c>
      <c r="F242" s="196" t="str">
        <f>IF(E242="旅費",VLOOKUP(E242,支出入力表!F243:$M$2000,3,FALSE),"")</f>
        <v/>
      </c>
      <c r="G242" s="196" t="str">
        <f>IF(E242="旅費",VLOOKUP(E242,支出入力表!F243:$M$2000,4,FALSE),"")</f>
        <v/>
      </c>
      <c r="H242" s="197" t="str">
        <f>IF(E242="旅費",VLOOKUP(E242,支出入力表!F243:$M$2000,5,FALSE),"")</f>
        <v/>
      </c>
      <c r="I242" s="196" t="str">
        <f>IF(E242="旅費",VLOOKUP(E242,支出入力表!F243:$S$2000,9,FALSE),"")</f>
        <v/>
      </c>
      <c r="J242" s="167" t="str">
        <f>IF(E242="旅費",VLOOKUP(E242,支出入力表!F243:$S$2000,10,FALSE),"")</f>
        <v/>
      </c>
      <c r="K242" s="167" t="str">
        <f>IF(E242="旅費",VLOOKUP(E242,支出入力表!F243:$S$2000,11,FALSE),"")</f>
        <v/>
      </c>
      <c r="L242" s="167" t="str">
        <f>IF(E242="旅費",VLOOKUP(E242,支出入力表!F243:$S$2000,12,FALSE),"")</f>
        <v/>
      </c>
      <c r="M242" s="167" t="str">
        <f>IF(E242="旅費",VLOOKUP(E242,支出入力表!F243:$S$2000,13,FALSE),"")</f>
        <v/>
      </c>
      <c r="N242" s="168" t="str">
        <f>IF(E242="旅費",VLOOKUP(E242,支出入力表!F243:$S$2000,14,FALSE),"")</f>
        <v/>
      </c>
    </row>
    <row r="243" spans="2:14" x14ac:dyDescent="0.55000000000000004">
      <c r="B243" s="163" t="str">
        <f>IF(E243="旅費",支出入力表!A244,"")</f>
        <v/>
      </c>
      <c r="C243" s="164" t="str">
        <f>IF(E243="旅費",支出入力表!C244,"")</f>
        <v/>
      </c>
      <c r="D243" s="165" t="str">
        <f>IF(支出入力表!E244="旅費","旅費","")</f>
        <v/>
      </c>
      <c r="E243" s="165" t="str">
        <f>IF(支出入力表!F244="旅費","旅費","")</f>
        <v/>
      </c>
      <c r="F243" s="196" t="str">
        <f>IF(E243="旅費",VLOOKUP(E243,支出入力表!F244:$M$2000,3,FALSE),"")</f>
        <v/>
      </c>
      <c r="G243" s="196" t="str">
        <f>IF(E243="旅費",VLOOKUP(E243,支出入力表!F244:$M$2000,4,FALSE),"")</f>
        <v/>
      </c>
      <c r="H243" s="197" t="str">
        <f>IF(E243="旅費",VLOOKUP(E243,支出入力表!F244:$M$2000,5,FALSE),"")</f>
        <v/>
      </c>
      <c r="I243" s="196" t="str">
        <f>IF(E243="旅費",VLOOKUP(E243,支出入力表!F244:$S$2000,9,FALSE),"")</f>
        <v/>
      </c>
      <c r="J243" s="167" t="str">
        <f>IF(E243="旅費",VLOOKUP(E243,支出入力表!F244:$S$2000,10,FALSE),"")</f>
        <v/>
      </c>
      <c r="K243" s="167" t="str">
        <f>IF(E243="旅費",VLOOKUP(E243,支出入力表!F244:$S$2000,11,FALSE),"")</f>
        <v/>
      </c>
      <c r="L243" s="167" t="str">
        <f>IF(E243="旅費",VLOOKUP(E243,支出入力表!F244:$S$2000,12,FALSE),"")</f>
        <v/>
      </c>
      <c r="M243" s="167" t="str">
        <f>IF(E243="旅費",VLOOKUP(E243,支出入力表!F244:$S$2000,13,FALSE),"")</f>
        <v/>
      </c>
      <c r="N243" s="168" t="str">
        <f>IF(E243="旅費",VLOOKUP(E243,支出入力表!F244:$S$2000,14,FALSE),"")</f>
        <v/>
      </c>
    </row>
    <row r="244" spans="2:14" x14ac:dyDescent="0.55000000000000004">
      <c r="B244" s="163" t="str">
        <f>IF(E244="旅費",支出入力表!A245,"")</f>
        <v/>
      </c>
      <c r="C244" s="164" t="str">
        <f>IF(E244="旅費",支出入力表!C245,"")</f>
        <v/>
      </c>
      <c r="D244" s="165" t="str">
        <f>IF(支出入力表!E245="旅費","旅費","")</f>
        <v/>
      </c>
      <c r="E244" s="165" t="str">
        <f>IF(支出入力表!F245="旅費","旅費","")</f>
        <v/>
      </c>
      <c r="F244" s="196" t="str">
        <f>IF(E244="旅費",VLOOKUP(E244,支出入力表!F245:$M$2000,3,FALSE),"")</f>
        <v/>
      </c>
      <c r="G244" s="196" t="str">
        <f>IF(E244="旅費",VLOOKUP(E244,支出入力表!F245:$M$2000,4,FALSE),"")</f>
        <v/>
      </c>
      <c r="H244" s="197" t="str">
        <f>IF(E244="旅費",VLOOKUP(E244,支出入力表!F245:$M$2000,5,FALSE),"")</f>
        <v/>
      </c>
      <c r="I244" s="196" t="str">
        <f>IF(E244="旅費",VLOOKUP(E244,支出入力表!F245:$S$2000,9,FALSE),"")</f>
        <v/>
      </c>
      <c r="J244" s="167" t="str">
        <f>IF(E244="旅費",VLOOKUP(E244,支出入力表!F245:$S$2000,10,FALSE),"")</f>
        <v/>
      </c>
      <c r="K244" s="167" t="str">
        <f>IF(E244="旅費",VLOOKUP(E244,支出入力表!F245:$S$2000,11,FALSE),"")</f>
        <v/>
      </c>
      <c r="L244" s="167" t="str">
        <f>IF(E244="旅費",VLOOKUP(E244,支出入力表!F245:$S$2000,12,FALSE),"")</f>
        <v/>
      </c>
      <c r="M244" s="167" t="str">
        <f>IF(E244="旅費",VLOOKUP(E244,支出入力表!F245:$S$2000,13,FALSE),"")</f>
        <v/>
      </c>
      <c r="N244" s="168" t="str">
        <f>IF(E244="旅費",VLOOKUP(E244,支出入力表!F245:$S$2000,14,FALSE),"")</f>
        <v/>
      </c>
    </row>
    <row r="245" spans="2:14" x14ac:dyDescent="0.55000000000000004">
      <c r="B245" s="163" t="str">
        <f>IF(E245="旅費",支出入力表!A246,"")</f>
        <v/>
      </c>
      <c r="C245" s="164" t="str">
        <f>IF(E245="旅費",支出入力表!C246,"")</f>
        <v/>
      </c>
      <c r="D245" s="165" t="str">
        <f>IF(支出入力表!E246="旅費","旅費","")</f>
        <v/>
      </c>
      <c r="E245" s="165" t="str">
        <f>IF(支出入力表!F246="旅費","旅費","")</f>
        <v/>
      </c>
      <c r="F245" s="196" t="str">
        <f>IF(E245="旅費",VLOOKUP(E245,支出入力表!F246:$M$2000,3,FALSE),"")</f>
        <v/>
      </c>
      <c r="G245" s="196" t="str">
        <f>IF(E245="旅費",VLOOKUP(E245,支出入力表!F246:$M$2000,4,FALSE),"")</f>
        <v/>
      </c>
      <c r="H245" s="197" t="str">
        <f>IF(E245="旅費",VLOOKUP(E245,支出入力表!F246:$M$2000,5,FALSE),"")</f>
        <v/>
      </c>
      <c r="I245" s="196" t="str">
        <f>IF(E245="旅費",VLOOKUP(E245,支出入力表!F246:$S$2000,9,FALSE),"")</f>
        <v/>
      </c>
      <c r="J245" s="167" t="str">
        <f>IF(E245="旅費",VLOOKUP(E245,支出入力表!F246:$S$2000,10,FALSE),"")</f>
        <v/>
      </c>
      <c r="K245" s="167" t="str">
        <f>IF(E245="旅費",VLOOKUP(E245,支出入力表!F246:$S$2000,11,FALSE),"")</f>
        <v/>
      </c>
      <c r="L245" s="167" t="str">
        <f>IF(E245="旅費",VLOOKUP(E245,支出入力表!F246:$S$2000,12,FALSE),"")</f>
        <v/>
      </c>
      <c r="M245" s="167" t="str">
        <f>IF(E245="旅費",VLOOKUP(E245,支出入力表!F246:$S$2000,13,FALSE),"")</f>
        <v/>
      </c>
      <c r="N245" s="168" t="str">
        <f>IF(E245="旅費",VLOOKUP(E245,支出入力表!F246:$S$2000,14,FALSE),"")</f>
        <v/>
      </c>
    </row>
    <row r="246" spans="2:14" x14ac:dyDescent="0.55000000000000004">
      <c r="B246" s="163" t="str">
        <f>IF(E246="旅費",支出入力表!A247,"")</f>
        <v/>
      </c>
      <c r="C246" s="164" t="str">
        <f>IF(E246="旅費",支出入力表!C247,"")</f>
        <v/>
      </c>
      <c r="D246" s="165" t="str">
        <f>IF(支出入力表!E247="旅費","旅費","")</f>
        <v/>
      </c>
      <c r="E246" s="165" t="str">
        <f>IF(支出入力表!F247="旅費","旅費","")</f>
        <v/>
      </c>
      <c r="F246" s="196" t="str">
        <f>IF(E246="旅費",VLOOKUP(E246,支出入力表!F247:$M$2000,3,FALSE),"")</f>
        <v/>
      </c>
      <c r="G246" s="196" t="str">
        <f>IF(E246="旅費",VLOOKUP(E246,支出入力表!F247:$M$2000,4,FALSE),"")</f>
        <v/>
      </c>
      <c r="H246" s="197" t="str">
        <f>IF(E246="旅費",VLOOKUP(E246,支出入力表!F247:$M$2000,5,FALSE),"")</f>
        <v/>
      </c>
      <c r="I246" s="196" t="str">
        <f>IF(E246="旅費",VLOOKUP(E246,支出入力表!F247:$S$2000,9,FALSE),"")</f>
        <v/>
      </c>
      <c r="J246" s="167" t="str">
        <f>IF(E246="旅費",VLOOKUP(E246,支出入力表!F247:$S$2000,10,FALSE),"")</f>
        <v/>
      </c>
      <c r="K246" s="167" t="str">
        <f>IF(E246="旅費",VLOOKUP(E246,支出入力表!F247:$S$2000,11,FALSE),"")</f>
        <v/>
      </c>
      <c r="L246" s="167" t="str">
        <f>IF(E246="旅費",VLOOKUP(E246,支出入力表!F247:$S$2000,12,FALSE),"")</f>
        <v/>
      </c>
      <c r="M246" s="167" t="str">
        <f>IF(E246="旅費",VLOOKUP(E246,支出入力表!F247:$S$2000,13,FALSE),"")</f>
        <v/>
      </c>
      <c r="N246" s="168" t="str">
        <f>IF(E246="旅費",VLOOKUP(E246,支出入力表!F247:$S$2000,14,FALSE),"")</f>
        <v/>
      </c>
    </row>
    <row r="247" spans="2:14" x14ac:dyDescent="0.55000000000000004">
      <c r="B247" s="163" t="str">
        <f>IF(E247="旅費",支出入力表!A248,"")</f>
        <v/>
      </c>
      <c r="C247" s="164" t="str">
        <f>IF(E247="旅費",支出入力表!C248,"")</f>
        <v/>
      </c>
      <c r="D247" s="165" t="str">
        <f>IF(支出入力表!E248="旅費","旅費","")</f>
        <v/>
      </c>
      <c r="E247" s="165" t="str">
        <f>IF(支出入力表!F248="旅費","旅費","")</f>
        <v/>
      </c>
      <c r="F247" s="196" t="str">
        <f>IF(E247="旅費",VLOOKUP(E247,支出入力表!F248:$M$2000,3,FALSE),"")</f>
        <v/>
      </c>
      <c r="G247" s="196" t="str">
        <f>IF(E247="旅費",VLOOKUP(E247,支出入力表!F248:$M$2000,4,FALSE),"")</f>
        <v/>
      </c>
      <c r="H247" s="197" t="str">
        <f>IF(E247="旅費",VLOOKUP(E247,支出入力表!F248:$M$2000,5,FALSE),"")</f>
        <v/>
      </c>
      <c r="I247" s="196" t="str">
        <f>IF(E247="旅費",VLOOKUP(E247,支出入力表!F248:$S$2000,9,FALSE),"")</f>
        <v/>
      </c>
      <c r="J247" s="167" t="str">
        <f>IF(E247="旅費",VLOOKUP(E247,支出入力表!F248:$S$2000,10,FALSE),"")</f>
        <v/>
      </c>
      <c r="K247" s="167" t="str">
        <f>IF(E247="旅費",VLOOKUP(E247,支出入力表!F248:$S$2000,11,FALSE),"")</f>
        <v/>
      </c>
      <c r="L247" s="167" t="str">
        <f>IF(E247="旅費",VLOOKUP(E247,支出入力表!F248:$S$2000,12,FALSE),"")</f>
        <v/>
      </c>
      <c r="M247" s="167" t="str">
        <f>IF(E247="旅費",VLOOKUP(E247,支出入力表!F248:$S$2000,13,FALSE),"")</f>
        <v/>
      </c>
      <c r="N247" s="168" t="str">
        <f>IF(E247="旅費",VLOOKUP(E247,支出入力表!F248:$S$2000,14,FALSE),"")</f>
        <v/>
      </c>
    </row>
    <row r="248" spans="2:14" x14ac:dyDescent="0.55000000000000004">
      <c r="B248" s="163" t="str">
        <f>IF(E248="旅費",支出入力表!A249,"")</f>
        <v/>
      </c>
      <c r="C248" s="164" t="str">
        <f>IF(E248="旅費",支出入力表!C249,"")</f>
        <v/>
      </c>
      <c r="D248" s="165" t="str">
        <f>IF(支出入力表!E249="旅費","旅費","")</f>
        <v/>
      </c>
      <c r="E248" s="165" t="str">
        <f>IF(支出入力表!F249="旅費","旅費","")</f>
        <v/>
      </c>
      <c r="F248" s="196" t="str">
        <f>IF(E248="旅費",VLOOKUP(E248,支出入力表!F249:$M$2000,3,FALSE),"")</f>
        <v/>
      </c>
      <c r="G248" s="196" t="str">
        <f>IF(E248="旅費",VLOOKUP(E248,支出入力表!F249:$M$2000,4,FALSE),"")</f>
        <v/>
      </c>
      <c r="H248" s="197" t="str">
        <f>IF(E248="旅費",VLOOKUP(E248,支出入力表!F249:$M$2000,5,FALSE),"")</f>
        <v/>
      </c>
      <c r="I248" s="196" t="str">
        <f>IF(E248="旅費",VLOOKUP(E248,支出入力表!F249:$S$2000,9,FALSE),"")</f>
        <v/>
      </c>
      <c r="J248" s="167" t="str">
        <f>IF(E248="旅費",VLOOKUP(E248,支出入力表!F249:$S$2000,10,FALSE),"")</f>
        <v/>
      </c>
      <c r="K248" s="167" t="str">
        <f>IF(E248="旅費",VLOOKUP(E248,支出入力表!F249:$S$2000,11,FALSE),"")</f>
        <v/>
      </c>
      <c r="L248" s="167" t="str">
        <f>IF(E248="旅費",VLOOKUP(E248,支出入力表!F249:$S$2000,12,FALSE),"")</f>
        <v/>
      </c>
      <c r="M248" s="167" t="str">
        <f>IF(E248="旅費",VLOOKUP(E248,支出入力表!F249:$S$2000,13,FALSE),"")</f>
        <v/>
      </c>
      <c r="N248" s="168" t="str">
        <f>IF(E248="旅費",VLOOKUP(E248,支出入力表!F249:$S$2000,14,FALSE),"")</f>
        <v/>
      </c>
    </row>
    <row r="249" spans="2:14" x14ac:dyDescent="0.55000000000000004">
      <c r="B249" s="163" t="str">
        <f>IF(E249="旅費",支出入力表!A250,"")</f>
        <v/>
      </c>
      <c r="C249" s="164" t="str">
        <f>IF(E249="旅費",支出入力表!C250,"")</f>
        <v/>
      </c>
      <c r="D249" s="165" t="str">
        <f>IF(支出入力表!E250="旅費","旅費","")</f>
        <v/>
      </c>
      <c r="E249" s="165" t="str">
        <f>IF(支出入力表!F250="旅費","旅費","")</f>
        <v/>
      </c>
      <c r="F249" s="196" t="str">
        <f>IF(E249="旅費",VLOOKUP(E249,支出入力表!F250:$M$2000,3,FALSE),"")</f>
        <v/>
      </c>
      <c r="G249" s="196" t="str">
        <f>IF(E249="旅費",VLOOKUP(E249,支出入力表!F250:$M$2000,4,FALSE),"")</f>
        <v/>
      </c>
      <c r="H249" s="197" t="str">
        <f>IF(E249="旅費",VLOOKUP(E249,支出入力表!F250:$M$2000,5,FALSE),"")</f>
        <v/>
      </c>
      <c r="I249" s="196" t="str">
        <f>IF(E249="旅費",VLOOKUP(E249,支出入力表!F250:$S$2000,9,FALSE),"")</f>
        <v/>
      </c>
      <c r="J249" s="167" t="str">
        <f>IF(E249="旅費",VLOOKUP(E249,支出入力表!F250:$S$2000,10,FALSE),"")</f>
        <v/>
      </c>
      <c r="K249" s="167" t="str">
        <f>IF(E249="旅費",VLOOKUP(E249,支出入力表!F250:$S$2000,11,FALSE),"")</f>
        <v/>
      </c>
      <c r="L249" s="167" t="str">
        <f>IF(E249="旅費",VLOOKUP(E249,支出入力表!F250:$S$2000,12,FALSE),"")</f>
        <v/>
      </c>
      <c r="M249" s="167" t="str">
        <f>IF(E249="旅費",VLOOKUP(E249,支出入力表!F250:$S$2000,13,FALSE),"")</f>
        <v/>
      </c>
      <c r="N249" s="168" t="str">
        <f>IF(E249="旅費",VLOOKUP(E249,支出入力表!F250:$S$2000,14,FALSE),"")</f>
        <v/>
      </c>
    </row>
    <row r="250" spans="2:14" x14ac:dyDescent="0.55000000000000004">
      <c r="B250" s="163" t="str">
        <f>IF(E250="旅費",支出入力表!A251,"")</f>
        <v/>
      </c>
      <c r="C250" s="164" t="str">
        <f>IF(E250="旅費",支出入力表!C251,"")</f>
        <v/>
      </c>
      <c r="D250" s="165" t="str">
        <f>IF(支出入力表!E251="旅費","旅費","")</f>
        <v/>
      </c>
      <c r="E250" s="165" t="str">
        <f>IF(支出入力表!F251="旅費","旅費","")</f>
        <v/>
      </c>
      <c r="F250" s="196" t="str">
        <f>IF(E250="旅費",VLOOKUP(E250,支出入力表!F251:$M$2000,3,FALSE),"")</f>
        <v/>
      </c>
      <c r="G250" s="196" t="str">
        <f>IF(E250="旅費",VLOOKUP(E250,支出入力表!F251:$M$2000,4,FALSE),"")</f>
        <v/>
      </c>
      <c r="H250" s="197" t="str">
        <f>IF(E250="旅費",VLOOKUP(E250,支出入力表!F251:$M$2000,5,FALSE),"")</f>
        <v/>
      </c>
      <c r="I250" s="196" t="str">
        <f>IF(E250="旅費",VLOOKUP(E250,支出入力表!F251:$S$2000,9,FALSE),"")</f>
        <v/>
      </c>
      <c r="J250" s="167" t="str">
        <f>IF(E250="旅費",VLOOKUP(E250,支出入力表!F251:$S$2000,10,FALSE),"")</f>
        <v/>
      </c>
      <c r="K250" s="167" t="str">
        <f>IF(E250="旅費",VLOOKUP(E250,支出入力表!F251:$S$2000,11,FALSE),"")</f>
        <v/>
      </c>
      <c r="L250" s="167" t="str">
        <f>IF(E250="旅費",VLOOKUP(E250,支出入力表!F251:$S$2000,12,FALSE),"")</f>
        <v/>
      </c>
      <c r="M250" s="167" t="str">
        <f>IF(E250="旅費",VLOOKUP(E250,支出入力表!F251:$S$2000,13,FALSE),"")</f>
        <v/>
      </c>
      <c r="N250" s="168" t="str">
        <f>IF(E250="旅費",VLOOKUP(E250,支出入力表!F251:$S$2000,14,FALSE),"")</f>
        <v/>
      </c>
    </row>
    <row r="251" spans="2:14" x14ac:dyDescent="0.55000000000000004">
      <c r="B251" s="163" t="str">
        <f>IF(E251="旅費",支出入力表!A252,"")</f>
        <v/>
      </c>
      <c r="C251" s="164" t="str">
        <f>IF(E251="旅費",支出入力表!C252,"")</f>
        <v/>
      </c>
      <c r="D251" s="165" t="str">
        <f>IF(支出入力表!E252="旅費","旅費","")</f>
        <v/>
      </c>
      <c r="E251" s="165" t="str">
        <f>IF(支出入力表!F252="旅費","旅費","")</f>
        <v/>
      </c>
      <c r="F251" s="196" t="str">
        <f>IF(E251="旅費",VLOOKUP(E251,支出入力表!F252:$M$2000,3,FALSE),"")</f>
        <v/>
      </c>
      <c r="G251" s="196" t="str">
        <f>IF(E251="旅費",VLOOKUP(E251,支出入力表!F252:$M$2000,4,FALSE),"")</f>
        <v/>
      </c>
      <c r="H251" s="197" t="str">
        <f>IF(E251="旅費",VLOOKUP(E251,支出入力表!F252:$M$2000,5,FALSE),"")</f>
        <v/>
      </c>
      <c r="I251" s="196" t="str">
        <f>IF(E251="旅費",VLOOKUP(E251,支出入力表!F252:$S$2000,9,FALSE),"")</f>
        <v/>
      </c>
      <c r="J251" s="167" t="str">
        <f>IF(E251="旅費",VLOOKUP(E251,支出入力表!F252:$S$2000,10,FALSE),"")</f>
        <v/>
      </c>
      <c r="K251" s="167" t="str">
        <f>IF(E251="旅費",VLOOKUP(E251,支出入力表!F252:$S$2000,11,FALSE),"")</f>
        <v/>
      </c>
      <c r="L251" s="167" t="str">
        <f>IF(E251="旅費",VLOOKUP(E251,支出入力表!F252:$S$2000,12,FALSE),"")</f>
        <v/>
      </c>
      <c r="M251" s="167" t="str">
        <f>IF(E251="旅費",VLOOKUP(E251,支出入力表!F252:$S$2000,13,FALSE),"")</f>
        <v/>
      </c>
      <c r="N251" s="168" t="str">
        <f>IF(E251="旅費",VLOOKUP(E251,支出入力表!F252:$S$2000,14,FALSE),"")</f>
        <v/>
      </c>
    </row>
    <row r="252" spans="2:14" x14ac:dyDescent="0.55000000000000004">
      <c r="B252" s="163" t="str">
        <f>IF(E252="旅費",支出入力表!A253,"")</f>
        <v/>
      </c>
      <c r="C252" s="164" t="str">
        <f>IF(E252="旅費",支出入力表!C253,"")</f>
        <v/>
      </c>
      <c r="D252" s="165" t="str">
        <f>IF(支出入力表!E253="旅費","旅費","")</f>
        <v/>
      </c>
      <c r="E252" s="165" t="str">
        <f>IF(支出入力表!F253="旅費","旅費","")</f>
        <v/>
      </c>
      <c r="F252" s="196" t="str">
        <f>IF(E252="旅費",VLOOKUP(E252,支出入力表!F253:$M$2000,3,FALSE),"")</f>
        <v/>
      </c>
      <c r="G252" s="196" t="str">
        <f>IF(E252="旅費",VLOOKUP(E252,支出入力表!F253:$M$2000,4,FALSE),"")</f>
        <v/>
      </c>
      <c r="H252" s="197" t="str">
        <f>IF(E252="旅費",VLOOKUP(E252,支出入力表!F253:$M$2000,5,FALSE),"")</f>
        <v/>
      </c>
      <c r="I252" s="196" t="str">
        <f>IF(E252="旅費",VLOOKUP(E252,支出入力表!F253:$S$2000,9,FALSE),"")</f>
        <v/>
      </c>
      <c r="J252" s="167" t="str">
        <f>IF(E252="旅費",VLOOKUP(E252,支出入力表!F253:$S$2000,10,FALSE),"")</f>
        <v/>
      </c>
      <c r="K252" s="167" t="str">
        <f>IF(E252="旅費",VLOOKUP(E252,支出入力表!F253:$S$2000,11,FALSE),"")</f>
        <v/>
      </c>
      <c r="L252" s="167" t="str">
        <f>IF(E252="旅費",VLOOKUP(E252,支出入力表!F253:$S$2000,12,FALSE),"")</f>
        <v/>
      </c>
      <c r="M252" s="167" t="str">
        <f>IF(E252="旅費",VLOOKUP(E252,支出入力表!F253:$S$2000,13,FALSE),"")</f>
        <v/>
      </c>
      <c r="N252" s="168" t="str">
        <f>IF(E252="旅費",VLOOKUP(E252,支出入力表!F253:$S$2000,14,FALSE),"")</f>
        <v/>
      </c>
    </row>
    <row r="253" spans="2:14" x14ac:dyDescent="0.55000000000000004">
      <c r="B253" s="163" t="str">
        <f>IF(E253="旅費",支出入力表!A254,"")</f>
        <v/>
      </c>
      <c r="C253" s="164" t="str">
        <f>IF(E253="旅費",支出入力表!C254,"")</f>
        <v/>
      </c>
      <c r="D253" s="165" t="str">
        <f>IF(支出入力表!E254="旅費","旅費","")</f>
        <v/>
      </c>
      <c r="E253" s="165" t="str">
        <f>IF(支出入力表!F254="旅費","旅費","")</f>
        <v/>
      </c>
      <c r="F253" s="196" t="str">
        <f>IF(E253="旅費",VLOOKUP(E253,支出入力表!F254:$M$2000,3,FALSE),"")</f>
        <v/>
      </c>
      <c r="G253" s="196" t="str">
        <f>IF(E253="旅費",VLOOKUP(E253,支出入力表!F254:$M$2000,4,FALSE),"")</f>
        <v/>
      </c>
      <c r="H253" s="197" t="str">
        <f>IF(E253="旅費",VLOOKUP(E253,支出入力表!F254:$M$2000,5,FALSE),"")</f>
        <v/>
      </c>
      <c r="I253" s="196" t="str">
        <f>IF(E253="旅費",VLOOKUP(E253,支出入力表!F254:$S$2000,9,FALSE),"")</f>
        <v/>
      </c>
      <c r="J253" s="167" t="str">
        <f>IF(E253="旅費",VLOOKUP(E253,支出入力表!F254:$S$2000,10,FALSE),"")</f>
        <v/>
      </c>
      <c r="K253" s="167" t="str">
        <f>IF(E253="旅費",VLOOKUP(E253,支出入力表!F254:$S$2000,11,FALSE),"")</f>
        <v/>
      </c>
      <c r="L253" s="167" t="str">
        <f>IF(E253="旅費",VLOOKUP(E253,支出入力表!F254:$S$2000,12,FALSE),"")</f>
        <v/>
      </c>
      <c r="M253" s="167" t="str">
        <f>IF(E253="旅費",VLOOKUP(E253,支出入力表!F254:$S$2000,13,FALSE),"")</f>
        <v/>
      </c>
      <c r="N253" s="168" t="str">
        <f>IF(E253="旅費",VLOOKUP(E253,支出入力表!F254:$S$2000,14,FALSE),"")</f>
        <v/>
      </c>
    </row>
    <row r="254" spans="2:14" x14ac:dyDescent="0.55000000000000004">
      <c r="B254" s="163" t="str">
        <f>IF(E254="旅費",支出入力表!A255,"")</f>
        <v/>
      </c>
      <c r="C254" s="164" t="str">
        <f>IF(E254="旅費",支出入力表!C255,"")</f>
        <v/>
      </c>
      <c r="D254" s="165" t="str">
        <f>IF(支出入力表!E255="旅費","旅費","")</f>
        <v/>
      </c>
      <c r="E254" s="165" t="str">
        <f>IF(支出入力表!F255="旅費","旅費","")</f>
        <v/>
      </c>
      <c r="F254" s="196" t="str">
        <f>IF(E254="旅費",VLOOKUP(E254,支出入力表!F255:$M$2000,3,FALSE),"")</f>
        <v/>
      </c>
      <c r="G254" s="196" t="str">
        <f>IF(E254="旅費",VLOOKUP(E254,支出入力表!F255:$M$2000,4,FALSE),"")</f>
        <v/>
      </c>
      <c r="H254" s="197" t="str">
        <f>IF(E254="旅費",VLOOKUP(E254,支出入力表!F255:$M$2000,5,FALSE),"")</f>
        <v/>
      </c>
      <c r="I254" s="196" t="str">
        <f>IF(E254="旅費",VLOOKUP(E254,支出入力表!F255:$S$2000,9,FALSE),"")</f>
        <v/>
      </c>
      <c r="J254" s="167" t="str">
        <f>IF(E254="旅費",VLOOKUP(E254,支出入力表!F255:$S$2000,10,FALSE),"")</f>
        <v/>
      </c>
      <c r="K254" s="167" t="str">
        <f>IF(E254="旅費",VLOOKUP(E254,支出入力表!F255:$S$2000,11,FALSE),"")</f>
        <v/>
      </c>
      <c r="L254" s="167" t="str">
        <f>IF(E254="旅費",VLOOKUP(E254,支出入力表!F255:$S$2000,12,FALSE),"")</f>
        <v/>
      </c>
      <c r="M254" s="167" t="str">
        <f>IF(E254="旅費",VLOOKUP(E254,支出入力表!F255:$S$2000,13,FALSE),"")</f>
        <v/>
      </c>
      <c r="N254" s="168" t="str">
        <f>IF(E254="旅費",VLOOKUP(E254,支出入力表!F255:$S$2000,14,FALSE),"")</f>
        <v/>
      </c>
    </row>
    <row r="255" spans="2:14" x14ac:dyDescent="0.55000000000000004">
      <c r="B255" s="163" t="str">
        <f>IF(E255="旅費",支出入力表!A256,"")</f>
        <v/>
      </c>
      <c r="C255" s="164" t="str">
        <f>IF(E255="旅費",支出入力表!C256,"")</f>
        <v/>
      </c>
      <c r="D255" s="165" t="str">
        <f>IF(支出入力表!E256="旅費","旅費","")</f>
        <v/>
      </c>
      <c r="E255" s="165" t="str">
        <f>IF(支出入力表!F256="旅費","旅費","")</f>
        <v/>
      </c>
      <c r="F255" s="196" t="str">
        <f>IF(E255="旅費",VLOOKUP(E255,支出入力表!F256:$M$2000,3,FALSE),"")</f>
        <v/>
      </c>
      <c r="G255" s="196" t="str">
        <f>IF(E255="旅費",VLOOKUP(E255,支出入力表!F256:$M$2000,4,FALSE),"")</f>
        <v/>
      </c>
      <c r="H255" s="197" t="str">
        <f>IF(E255="旅費",VLOOKUP(E255,支出入力表!F256:$M$2000,5,FALSE),"")</f>
        <v/>
      </c>
      <c r="I255" s="196" t="str">
        <f>IF(E255="旅費",VLOOKUP(E255,支出入力表!F256:$S$2000,9,FALSE),"")</f>
        <v/>
      </c>
      <c r="J255" s="167" t="str">
        <f>IF(E255="旅費",VLOOKUP(E255,支出入力表!F256:$S$2000,10,FALSE),"")</f>
        <v/>
      </c>
      <c r="K255" s="167" t="str">
        <f>IF(E255="旅費",VLOOKUP(E255,支出入力表!F256:$S$2000,11,FALSE),"")</f>
        <v/>
      </c>
      <c r="L255" s="167" t="str">
        <f>IF(E255="旅費",VLOOKUP(E255,支出入力表!F256:$S$2000,12,FALSE),"")</f>
        <v/>
      </c>
      <c r="M255" s="167" t="str">
        <f>IF(E255="旅費",VLOOKUP(E255,支出入力表!F256:$S$2000,13,FALSE),"")</f>
        <v/>
      </c>
      <c r="N255" s="168" t="str">
        <f>IF(E255="旅費",VLOOKUP(E255,支出入力表!F256:$S$2000,14,FALSE),"")</f>
        <v/>
      </c>
    </row>
    <row r="256" spans="2:14" x14ac:dyDescent="0.55000000000000004">
      <c r="B256" s="163" t="str">
        <f>IF(E256="旅費",支出入力表!A257,"")</f>
        <v/>
      </c>
      <c r="C256" s="164" t="str">
        <f>IF(E256="旅費",支出入力表!C257,"")</f>
        <v/>
      </c>
      <c r="D256" s="165" t="str">
        <f>IF(支出入力表!E257="旅費","旅費","")</f>
        <v/>
      </c>
      <c r="E256" s="165" t="str">
        <f>IF(支出入力表!F257="旅費","旅費","")</f>
        <v/>
      </c>
      <c r="F256" s="196" t="str">
        <f>IF(E256="旅費",VLOOKUP(E256,支出入力表!F257:$M$2000,3,FALSE),"")</f>
        <v/>
      </c>
      <c r="G256" s="196" t="str">
        <f>IF(E256="旅費",VLOOKUP(E256,支出入力表!F257:$M$2000,4,FALSE),"")</f>
        <v/>
      </c>
      <c r="H256" s="197" t="str">
        <f>IF(E256="旅費",VLOOKUP(E256,支出入力表!F257:$M$2000,5,FALSE),"")</f>
        <v/>
      </c>
      <c r="I256" s="196" t="str">
        <f>IF(E256="旅費",VLOOKUP(E256,支出入力表!F257:$S$2000,9,FALSE),"")</f>
        <v/>
      </c>
      <c r="J256" s="167" t="str">
        <f>IF(E256="旅費",VLOOKUP(E256,支出入力表!F257:$S$2000,10,FALSE),"")</f>
        <v/>
      </c>
      <c r="K256" s="167" t="str">
        <f>IF(E256="旅費",VLOOKUP(E256,支出入力表!F257:$S$2000,11,FALSE),"")</f>
        <v/>
      </c>
      <c r="L256" s="167" t="str">
        <f>IF(E256="旅費",VLOOKUP(E256,支出入力表!F257:$S$2000,12,FALSE),"")</f>
        <v/>
      </c>
      <c r="M256" s="167" t="str">
        <f>IF(E256="旅費",VLOOKUP(E256,支出入力表!F257:$S$2000,13,FALSE),"")</f>
        <v/>
      </c>
      <c r="N256" s="168" t="str">
        <f>IF(E256="旅費",VLOOKUP(E256,支出入力表!F257:$S$2000,14,FALSE),"")</f>
        <v/>
      </c>
    </row>
    <row r="257" spans="2:14" x14ac:dyDescent="0.55000000000000004">
      <c r="B257" s="163" t="str">
        <f>IF(E257="旅費",支出入力表!A258,"")</f>
        <v/>
      </c>
      <c r="C257" s="164" t="str">
        <f>IF(E257="旅費",支出入力表!C258,"")</f>
        <v/>
      </c>
      <c r="D257" s="165" t="str">
        <f>IF(支出入力表!E258="旅費","旅費","")</f>
        <v/>
      </c>
      <c r="E257" s="165" t="str">
        <f>IF(支出入力表!F258="旅費","旅費","")</f>
        <v/>
      </c>
      <c r="F257" s="196" t="str">
        <f>IF(E257="旅費",VLOOKUP(E257,支出入力表!F258:$M$2000,3,FALSE),"")</f>
        <v/>
      </c>
      <c r="G257" s="196" t="str">
        <f>IF(E257="旅費",VLOOKUP(E257,支出入力表!F258:$M$2000,4,FALSE),"")</f>
        <v/>
      </c>
      <c r="H257" s="197" t="str">
        <f>IF(E257="旅費",VLOOKUP(E257,支出入力表!F258:$M$2000,5,FALSE),"")</f>
        <v/>
      </c>
      <c r="I257" s="196" t="str">
        <f>IF(E257="旅費",VLOOKUP(E257,支出入力表!F258:$S$2000,9,FALSE),"")</f>
        <v/>
      </c>
      <c r="J257" s="167" t="str">
        <f>IF(E257="旅費",VLOOKUP(E257,支出入力表!F258:$S$2000,10,FALSE),"")</f>
        <v/>
      </c>
      <c r="K257" s="167" t="str">
        <f>IF(E257="旅費",VLOOKUP(E257,支出入力表!F258:$S$2000,11,FALSE),"")</f>
        <v/>
      </c>
      <c r="L257" s="167" t="str">
        <f>IF(E257="旅費",VLOOKUP(E257,支出入力表!F258:$S$2000,12,FALSE),"")</f>
        <v/>
      </c>
      <c r="M257" s="167" t="str">
        <f>IF(E257="旅費",VLOOKUP(E257,支出入力表!F258:$S$2000,13,FALSE),"")</f>
        <v/>
      </c>
      <c r="N257" s="168" t="str">
        <f>IF(E257="旅費",VLOOKUP(E257,支出入力表!F258:$S$2000,14,FALSE),"")</f>
        <v/>
      </c>
    </row>
    <row r="258" spans="2:14" x14ac:dyDescent="0.55000000000000004">
      <c r="B258" s="163" t="str">
        <f>IF(E258="旅費",支出入力表!A259,"")</f>
        <v/>
      </c>
      <c r="C258" s="164" t="str">
        <f>IF(E258="旅費",支出入力表!C259,"")</f>
        <v/>
      </c>
      <c r="D258" s="165" t="str">
        <f>IF(支出入力表!E259="旅費","旅費","")</f>
        <v/>
      </c>
      <c r="E258" s="165" t="str">
        <f>IF(支出入力表!F259="旅費","旅費","")</f>
        <v/>
      </c>
      <c r="F258" s="196" t="str">
        <f>IF(E258="旅費",VLOOKUP(E258,支出入力表!F259:$M$2000,3,FALSE),"")</f>
        <v/>
      </c>
      <c r="G258" s="196" t="str">
        <f>IF(E258="旅費",VLOOKUP(E258,支出入力表!F259:$M$2000,4,FALSE),"")</f>
        <v/>
      </c>
      <c r="H258" s="197" t="str">
        <f>IF(E258="旅費",VLOOKUP(E258,支出入力表!F259:$M$2000,5,FALSE),"")</f>
        <v/>
      </c>
      <c r="I258" s="196" t="str">
        <f>IF(E258="旅費",VLOOKUP(E258,支出入力表!F259:$S$2000,9,FALSE),"")</f>
        <v/>
      </c>
      <c r="J258" s="167" t="str">
        <f>IF(E258="旅費",VLOOKUP(E258,支出入力表!F259:$S$2000,10,FALSE),"")</f>
        <v/>
      </c>
      <c r="K258" s="167" t="str">
        <f>IF(E258="旅費",VLOOKUP(E258,支出入力表!F259:$S$2000,11,FALSE),"")</f>
        <v/>
      </c>
      <c r="L258" s="167" t="str">
        <f>IF(E258="旅費",VLOOKUP(E258,支出入力表!F259:$S$2000,12,FALSE),"")</f>
        <v/>
      </c>
      <c r="M258" s="167" t="str">
        <f>IF(E258="旅費",VLOOKUP(E258,支出入力表!F259:$S$2000,13,FALSE),"")</f>
        <v/>
      </c>
      <c r="N258" s="168" t="str">
        <f>IF(E258="旅費",VLOOKUP(E258,支出入力表!F259:$S$2000,14,FALSE),"")</f>
        <v/>
      </c>
    </row>
    <row r="259" spans="2:14" x14ac:dyDescent="0.55000000000000004">
      <c r="B259" s="163" t="str">
        <f>IF(E259="旅費",支出入力表!A260,"")</f>
        <v/>
      </c>
      <c r="C259" s="164" t="str">
        <f>IF(E259="旅費",支出入力表!C260,"")</f>
        <v/>
      </c>
      <c r="D259" s="165" t="str">
        <f>IF(支出入力表!E260="旅費","旅費","")</f>
        <v/>
      </c>
      <c r="E259" s="165" t="str">
        <f>IF(支出入力表!F260="旅費","旅費","")</f>
        <v/>
      </c>
      <c r="F259" s="196" t="str">
        <f>IF(E259="旅費",VLOOKUP(E259,支出入力表!F260:$M$2000,3,FALSE),"")</f>
        <v/>
      </c>
      <c r="G259" s="196" t="str">
        <f>IF(E259="旅費",VLOOKUP(E259,支出入力表!F260:$M$2000,4,FALSE),"")</f>
        <v/>
      </c>
      <c r="H259" s="197" t="str">
        <f>IF(E259="旅費",VLOOKUP(E259,支出入力表!F260:$M$2000,5,FALSE),"")</f>
        <v/>
      </c>
      <c r="I259" s="196" t="str">
        <f>IF(E259="旅費",VLOOKUP(E259,支出入力表!F260:$S$2000,9,FALSE),"")</f>
        <v/>
      </c>
      <c r="J259" s="167" t="str">
        <f>IF(E259="旅費",VLOOKUP(E259,支出入力表!F260:$S$2000,10,FALSE),"")</f>
        <v/>
      </c>
      <c r="K259" s="167" t="str">
        <f>IF(E259="旅費",VLOOKUP(E259,支出入力表!F260:$S$2000,11,FALSE),"")</f>
        <v/>
      </c>
      <c r="L259" s="167" t="str">
        <f>IF(E259="旅費",VLOOKUP(E259,支出入力表!F260:$S$2000,12,FALSE),"")</f>
        <v/>
      </c>
      <c r="M259" s="167" t="str">
        <f>IF(E259="旅費",VLOOKUP(E259,支出入力表!F260:$S$2000,13,FALSE),"")</f>
        <v/>
      </c>
      <c r="N259" s="168" t="str">
        <f>IF(E259="旅費",VLOOKUP(E259,支出入力表!F260:$S$2000,14,FALSE),"")</f>
        <v/>
      </c>
    </row>
    <row r="260" spans="2:14" x14ac:dyDescent="0.55000000000000004">
      <c r="B260" s="163" t="str">
        <f>IF(E260="旅費",支出入力表!A261,"")</f>
        <v/>
      </c>
      <c r="C260" s="164" t="str">
        <f>IF(E260="旅費",支出入力表!C261,"")</f>
        <v/>
      </c>
      <c r="D260" s="165" t="str">
        <f>IF(支出入力表!E261="旅費","旅費","")</f>
        <v/>
      </c>
      <c r="E260" s="165" t="str">
        <f>IF(支出入力表!F261="旅費","旅費","")</f>
        <v/>
      </c>
      <c r="F260" s="196" t="str">
        <f>IF(E260="旅費",VLOOKUP(E260,支出入力表!F261:$M$2000,3,FALSE),"")</f>
        <v/>
      </c>
      <c r="G260" s="196" t="str">
        <f>IF(E260="旅費",VLOOKUP(E260,支出入力表!F261:$M$2000,4,FALSE),"")</f>
        <v/>
      </c>
      <c r="H260" s="197" t="str">
        <f>IF(E260="旅費",VLOOKUP(E260,支出入力表!F261:$M$2000,5,FALSE),"")</f>
        <v/>
      </c>
      <c r="I260" s="196" t="str">
        <f>IF(E260="旅費",VLOOKUP(E260,支出入力表!F261:$S$2000,9,FALSE),"")</f>
        <v/>
      </c>
      <c r="J260" s="167" t="str">
        <f>IF(E260="旅費",VLOOKUP(E260,支出入力表!F261:$S$2000,10,FALSE),"")</f>
        <v/>
      </c>
      <c r="K260" s="167" t="str">
        <f>IF(E260="旅費",VLOOKUP(E260,支出入力表!F261:$S$2000,11,FALSE),"")</f>
        <v/>
      </c>
      <c r="L260" s="167" t="str">
        <f>IF(E260="旅費",VLOOKUP(E260,支出入力表!F261:$S$2000,12,FALSE),"")</f>
        <v/>
      </c>
      <c r="M260" s="167" t="str">
        <f>IF(E260="旅費",VLOOKUP(E260,支出入力表!F261:$S$2000,13,FALSE),"")</f>
        <v/>
      </c>
      <c r="N260" s="168" t="str">
        <f>IF(E260="旅費",VLOOKUP(E260,支出入力表!F261:$S$2000,14,FALSE),"")</f>
        <v/>
      </c>
    </row>
    <row r="261" spans="2:14" x14ac:dyDescent="0.55000000000000004">
      <c r="B261" s="163" t="str">
        <f>IF(E261="旅費",支出入力表!A262,"")</f>
        <v/>
      </c>
      <c r="C261" s="164" t="str">
        <f>IF(E261="旅費",支出入力表!C262,"")</f>
        <v/>
      </c>
      <c r="D261" s="165" t="str">
        <f>IF(支出入力表!E262="旅費","旅費","")</f>
        <v/>
      </c>
      <c r="E261" s="165" t="str">
        <f>IF(支出入力表!F262="旅費","旅費","")</f>
        <v/>
      </c>
      <c r="F261" s="196" t="str">
        <f>IF(E261="旅費",VLOOKUP(E261,支出入力表!F262:$M$2000,3,FALSE),"")</f>
        <v/>
      </c>
      <c r="G261" s="196" t="str">
        <f>IF(E261="旅費",VLOOKUP(E261,支出入力表!F262:$M$2000,4,FALSE),"")</f>
        <v/>
      </c>
      <c r="H261" s="197" t="str">
        <f>IF(E261="旅費",VLOOKUP(E261,支出入力表!F262:$M$2000,5,FALSE),"")</f>
        <v/>
      </c>
      <c r="I261" s="196" t="str">
        <f>IF(E261="旅費",VLOOKUP(E261,支出入力表!F262:$S$2000,9,FALSE),"")</f>
        <v/>
      </c>
      <c r="J261" s="167" t="str">
        <f>IF(E261="旅費",VLOOKUP(E261,支出入力表!F262:$S$2000,10,FALSE),"")</f>
        <v/>
      </c>
      <c r="K261" s="167" t="str">
        <f>IF(E261="旅費",VLOOKUP(E261,支出入力表!F262:$S$2000,11,FALSE),"")</f>
        <v/>
      </c>
      <c r="L261" s="167" t="str">
        <f>IF(E261="旅費",VLOOKUP(E261,支出入力表!F262:$S$2000,12,FALSE),"")</f>
        <v/>
      </c>
      <c r="M261" s="167" t="str">
        <f>IF(E261="旅費",VLOOKUP(E261,支出入力表!F262:$S$2000,13,FALSE),"")</f>
        <v/>
      </c>
      <c r="N261" s="168" t="str">
        <f>IF(E261="旅費",VLOOKUP(E261,支出入力表!F262:$S$2000,14,FALSE),"")</f>
        <v/>
      </c>
    </row>
    <row r="262" spans="2:14" x14ac:dyDescent="0.55000000000000004">
      <c r="B262" s="163" t="str">
        <f>IF(E262="旅費",支出入力表!A263,"")</f>
        <v/>
      </c>
      <c r="C262" s="164" t="str">
        <f>IF(E262="旅費",支出入力表!C263,"")</f>
        <v/>
      </c>
      <c r="D262" s="165" t="str">
        <f>IF(支出入力表!E263="旅費","旅費","")</f>
        <v/>
      </c>
      <c r="E262" s="165" t="str">
        <f>IF(支出入力表!F263="旅費","旅費","")</f>
        <v/>
      </c>
      <c r="F262" s="196" t="str">
        <f>IF(E262="旅費",VLOOKUP(E262,支出入力表!F263:$M$2000,3,FALSE),"")</f>
        <v/>
      </c>
      <c r="G262" s="196" t="str">
        <f>IF(E262="旅費",VLOOKUP(E262,支出入力表!F263:$M$2000,4,FALSE),"")</f>
        <v/>
      </c>
      <c r="H262" s="197" t="str">
        <f>IF(E262="旅費",VLOOKUP(E262,支出入力表!F263:$M$2000,5,FALSE),"")</f>
        <v/>
      </c>
      <c r="I262" s="196" t="str">
        <f>IF(E262="旅費",VLOOKUP(E262,支出入力表!F263:$S$2000,9,FALSE),"")</f>
        <v/>
      </c>
      <c r="J262" s="167" t="str">
        <f>IF(E262="旅費",VLOOKUP(E262,支出入力表!F263:$S$2000,10,FALSE),"")</f>
        <v/>
      </c>
      <c r="K262" s="167" t="str">
        <f>IF(E262="旅費",VLOOKUP(E262,支出入力表!F263:$S$2000,11,FALSE),"")</f>
        <v/>
      </c>
      <c r="L262" s="167" t="str">
        <f>IF(E262="旅費",VLOOKUP(E262,支出入力表!F263:$S$2000,12,FALSE),"")</f>
        <v/>
      </c>
      <c r="M262" s="167" t="str">
        <f>IF(E262="旅費",VLOOKUP(E262,支出入力表!F263:$S$2000,13,FALSE),"")</f>
        <v/>
      </c>
      <c r="N262" s="168" t="str">
        <f>IF(E262="旅費",VLOOKUP(E262,支出入力表!F263:$S$2000,14,FALSE),"")</f>
        <v/>
      </c>
    </row>
    <row r="263" spans="2:14" x14ac:dyDescent="0.55000000000000004">
      <c r="B263" s="163" t="str">
        <f>IF(E263="旅費",支出入力表!A264,"")</f>
        <v/>
      </c>
      <c r="C263" s="164" t="str">
        <f>IF(E263="旅費",支出入力表!C264,"")</f>
        <v/>
      </c>
      <c r="D263" s="165" t="str">
        <f>IF(支出入力表!E264="旅費","旅費","")</f>
        <v/>
      </c>
      <c r="E263" s="165" t="str">
        <f>IF(支出入力表!F264="旅費","旅費","")</f>
        <v/>
      </c>
      <c r="F263" s="196" t="str">
        <f>IF(E263="旅費",VLOOKUP(E263,支出入力表!F264:$M$2000,3,FALSE),"")</f>
        <v/>
      </c>
      <c r="G263" s="196" t="str">
        <f>IF(E263="旅費",VLOOKUP(E263,支出入力表!F264:$M$2000,4,FALSE),"")</f>
        <v/>
      </c>
      <c r="H263" s="197" t="str">
        <f>IF(E263="旅費",VLOOKUP(E263,支出入力表!F264:$M$2000,5,FALSE),"")</f>
        <v/>
      </c>
      <c r="I263" s="196" t="str">
        <f>IF(E263="旅費",VLOOKUP(E263,支出入力表!F264:$S$2000,9,FALSE),"")</f>
        <v/>
      </c>
      <c r="J263" s="167" t="str">
        <f>IF(E263="旅費",VLOOKUP(E263,支出入力表!F264:$S$2000,10,FALSE),"")</f>
        <v/>
      </c>
      <c r="K263" s="167" t="str">
        <f>IF(E263="旅費",VLOOKUP(E263,支出入力表!F264:$S$2000,11,FALSE),"")</f>
        <v/>
      </c>
      <c r="L263" s="167" t="str">
        <f>IF(E263="旅費",VLOOKUP(E263,支出入力表!F264:$S$2000,12,FALSE),"")</f>
        <v/>
      </c>
      <c r="M263" s="167" t="str">
        <f>IF(E263="旅費",VLOOKUP(E263,支出入力表!F264:$S$2000,13,FALSE),"")</f>
        <v/>
      </c>
      <c r="N263" s="168" t="str">
        <f>IF(E263="旅費",VLOOKUP(E263,支出入力表!F264:$S$2000,14,FALSE),"")</f>
        <v/>
      </c>
    </row>
    <row r="264" spans="2:14" x14ac:dyDescent="0.55000000000000004">
      <c r="B264" s="163" t="str">
        <f>IF(E264="旅費",支出入力表!A265,"")</f>
        <v/>
      </c>
      <c r="C264" s="164" t="str">
        <f>IF(E264="旅費",支出入力表!C265,"")</f>
        <v/>
      </c>
      <c r="D264" s="165" t="str">
        <f>IF(支出入力表!E265="旅費","旅費","")</f>
        <v/>
      </c>
      <c r="E264" s="165" t="str">
        <f>IF(支出入力表!F265="旅費","旅費","")</f>
        <v/>
      </c>
      <c r="F264" s="196" t="str">
        <f>IF(E264="旅費",VLOOKUP(E264,支出入力表!F265:$M$2000,3,FALSE),"")</f>
        <v/>
      </c>
      <c r="G264" s="196" t="str">
        <f>IF(E264="旅費",VLOOKUP(E264,支出入力表!F265:$M$2000,4,FALSE),"")</f>
        <v/>
      </c>
      <c r="H264" s="197" t="str">
        <f>IF(E264="旅費",VLOOKUP(E264,支出入力表!F265:$M$2000,5,FALSE),"")</f>
        <v/>
      </c>
      <c r="I264" s="196" t="str">
        <f>IF(E264="旅費",VLOOKUP(E264,支出入力表!F265:$S$2000,9,FALSE),"")</f>
        <v/>
      </c>
      <c r="J264" s="167" t="str">
        <f>IF(E264="旅費",VLOOKUP(E264,支出入力表!F265:$S$2000,10,FALSE),"")</f>
        <v/>
      </c>
      <c r="K264" s="167" t="str">
        <f>IF(E264="旅費",VLOOKUP(E264,支出入力表!F265:$S$2000,11,FALSE),"")</f>
        <v/>
      </c>
      <c r="L264" s="167" t="str">
        <f>IF(E264="旅費",VLOOKUP(E264,支出入力表!F265:$S$2000,12,FALSE),"")</f>
        <v/>
      </c>
      <c r="M264" s="167" t="str">
        <f>IF(E264="旅費",VLOOKUP(E264,支出入力表!F265:$S$2000,13,FALSE),"")</f>
        <v/>
      </c>
      <c r="N264" s="168" t="str">
        <f>IF(E264="旅費",VLOOKUP(E264,支出入力表!F265:$S$2000,14,FALSE),"")</f>
        <v/>
      </c>
    </row>
    <row r="265" spans="2:14" x14ac:dyDescent="0.55000000000000004">
      <c r="B265" s="163" t="str">
        <f>IF(E265="旅費",支出入力表!A266,"")</f>
        <v/>
      </c>
      <c r="C265" s="164" t="str">
        <f>IF(E265="旅費",支出入力表!C266,"")</f>
        <v/>
      </c>
      <c r="D265" s="165" t="str">
        <f>IF(支出入力表!E266="旅費","旅費","")</f>
        <v/>
      </c>
      <c r="E265" s="165" t="str">
        <f>IF(支出入力表!F266="旅費","旅費","")</f>
        <v/>
      </c>
      <c r="F265" s="196" t="str">
        <f>IF(E265="旅費",VLOOKUP(E265,支出入力表!F266:$M$2000,3,FALSE),"")</f>
        <v/>
      </c>
      <c r="G265" s="196" t="str">
        <f>IF(E265="旅費",VLOOKUP(E265,支出入力表!F266:$M$2000,4,FALSE),"")</f>
        <v/>
      </c>
      <c r="H265" s="197" t="str">
        <f>IF(E265="旅費",VLOOKUP(E265,支出入力表!F266:$M$2000,5,FALSE),"")</f>
        <v/>
      </c>
      <c r="I265" s="196" t="str">
        <f>IF(E265="旅費",VLOOKUP(E265,支出入力表!F266:$S$2000,9,FALSE),"")</f>
        <v/>
      </c>
      <c r="J265" s="167" t="str">
        <f>IF(E265="旅費",VLOOKUP(E265,支出入力表!F266:$S$2000,10,FALSE),"")</f>
        <v/>
      </c>
      <c r="K265" s="167" t="str">
        <f>IF(E265="旅費",VLOOKUP(E265,支出入力表!F266:$S$2000,11,FALSE),"")</f>
        <v/>
      </c>
      <c r="L265" s="167" t="str">
        <f>IF(E265="旅費",VLOOKUP(E265,支出入力表!F266:$S$2000,12,FALSE),"")</f>
        <v/>
      </c>
      <c r="M265" s="167" t="str">
        <f>IF(E265="旅費",VLOOKUP(E265,支出入力表!F266:$S$2000,13,FALSE),"")</f>
        <v/>
      </c>
      <c r="N265" s="168" t="str">
        <f>IF(E265="旅費",VLOOKUP(E265,支出入力表!F266:$S$2000,14,FALSE),"")</f>
        <v/>
      </c>
    </row>
    <row r="266" spans="2:14" x14ac:dyDescent="0.55000000000000004">
      <c r="B266" s="163" t="str">
        <f>IF(E266="旅費",支出入力表!A267,"")</f>
        <v/>
      </c>
      <c r="C266" s="164" t="str">
        <f>IF(E266="旅費",支出入力表!C267,"")</f>
        <v/>
      </c>
      <c r="D266" s="165" t="str">
        <f>IF(支出入力表!E267="旅費","旅費","")</f>
        <v/>
      </c>
      <c r="E266" s="165" t="str">
        <f>IF(支出入力表!F267="旅費","旅費","")</f>
        <v/>
      </c>
      <c r="F266" s="196" t="str">
        <f>IF(E266="旅費",VLOOKUP(E266,支出入力表!F267:$M$2000,3,FALSE),"")</f>
        <v/>
      </c>
      <c r="G266" s="196" t="str">
        <f>IF(E266="旅費",VLOOKUP(E266,支出入力表!F267:$M$2000,4,FALSE),"")</f>
        <v/>
      </c>
      <c r="H266" s="197" t="str">
        <f>IF(E266="旅費",VLOOKUP(E266,支出入力表!F267:$M$2000,5,FALSE),"")</f>
        <v/>
      </c>
      <c r="I266" s="196" t="str">
        <f>IF(E266="旅費",VLOOKUP(E266,支出入力表!F267:$S$2000,9,FALSE),"")</f>
        <v/>
      </c>
      <c r="J266" s="167" t="str">
        <f>IF(E266="旅費",VLOOKUP(E266,支出入力表!F267:$S$2000,10,FALSE),"")</f>
        <v/>
      </c>
      <c r="K266" s="167" t="str">
        <f>IF(E266="旅費",VLOOKUP(E266,支出入力表!F267:$S$2000,11,FALSE),"")</f>
        <v/>
      </c>
      <c r="L266" s="167" t="str">
        <f>IF(E266="旅費",VLOOKUP(E266,支出入力表!F267:$S$2000,12,FALSE),"")</f>
        <v/>
      </c>
      <c r="M266" s="167" t="str">
        <f>IF(E266="旅費",VLOOKUP(E266,支出入力表!F267:$S$2000,13,FALSE),"")</f>
        <v/>
      </c>
      <c r="N266" s="168" t="str">
        <f>IF(E266="旅費",VLOOKUP(E266,支出入力表!F267:$S$2000,14,FALSE),"")</f>
        <v/>
      </c>
    </row>
    <row r="267" spans="2:14" x14ac:dyDescent="0.55000000000000004">
      <c r="B267" s="163" t="str">
        <f>IF(E267="旅費",支出入力表!A268,"")</f>
        <v/>
      </c>
      <c r="C267" s="164" t="str">
        <f>IF(E267="旅費",支出入力表!C268,"")</f>
        <v/>
      </c>
      <c r="D267" s="165" t="str">
        <f>IF(支出入力表!E268="旅費","旅費","")</f>
        <v/>
      </c>
      <c r="E267" s="165" t="str">
        <f>IF(支出入力表!F268="旅費","旅費","")</f>
        <v/>
      </c>
      <c r="F267" s="196" t="str">
        <f>IF(E267="旅費",VLOOKUP(E267,支出入力表!F268:$M$2000,3,FALSE),"")</f>
        <v/>
      </c>
      <c r="G267" s="196" t="str">
        <f>IF(E267="旅費",VLOOKUP(E267,支出入力表!F268:$M$2000,4,FALSE),"")</f>
        <v/>
      </c>
      <c r="H267" s="197" t="str">
        <f>IF(E267="旅費",VLOOKUP(E267,支出入力表!F268:$M$2000,5,FALSE),"")</f>
        <v/>
      </c>
      <c r="I267" s="196" t="str">
        <f>IF(E267="旅費",VLOOKUP(E267,支出入力表!F268:$S$2000,9,FALSE),"")</f>
        <v/>
      </c>
      <c r="J267" s="167" t="str">
        <f>IF(E267="旅費",VLOOKUP(E267,支出入力表!F268:$S$2000,10,FALSE),"")</f>
        <v/>
      </c>
      <c r="K267" s="167" t="str">
        <f>IF(E267="旅費",VLOOKUP(E267,支出入力表!F268:$S$2000,11,FALSE),"")</f>
        <v/>
      </c>
      <c r="L267" s="167" t="str">
        <f>IF(E267="旅費",VLOOKUP(E267,支出入力表!F268:$S$2000,12,FALSE),"")</f>
        <v/>
      </c>
      <c r="M267" s="167" t="str">
        <f>IF(E267="旅費",VLOOKUP(E267,支出入力表!F268:$S$2000,13,FALSE),"")</f>
        <v/>
      </c>
      <c r="N267" s="168" t="str">
        <f>IF(E267="旅費",VLOOKUP(E267,支出入力表!F268:$S$2000,14,FALSE),"")</f>
        <v/>
      </c>
    </row>
    <row r="268" spans="2:14" x14ac:dyDescent="0.55000000000000004">
      <c r="B268" s="163" t="str">
        <f>IF(E268="旅費",支出入力表!A269,"")</f>
        <v/>
      </c>
      <c r="C268" s="164" t="str">
        <f>IF(E268="旅費",支出入力表!C269,"")</f>
        <v/>
      </c>
      <c r="D268" s="165" t="str">
        <f>IF(支出入力表!E269="旅費","旅費","")</f>
        <v/>
      </c>
      <c r="E268" s="165" t="str">
        <f>IF(支出入力表!F269="旅費","旅費","")</f>
        <v/>
      </c>
      <c r="F268" s="196" t="str">
        <f>IF(E268="旅費",VLOOKUP(E268,支出入力表!F269:$M$2000,3,FALSE),"")</f>
        <v/>
      </c>
      <c r="G268" s="196" t="str">
        <f>IF(E268="旅費",VLOOKUP(E268,支出入力表!F269:$M$2000,4,FALSE),"")</f>
        <v/>
      </c>
      <c r="H268" s="197" t="str">
        <f>IF(E268="旅費",VLOOKUP(E268,支出入力表!F269:$M$2000,5,FALSE),"")</f>
        <v/>
      </c>
      <c r="I268" s="196" t="str">
        <f>IF(E268="旅費",VLOOKUP(E268,支出入力表!F269:$S$2000,9,FALSE),"")</f>
        <v/>
      </c>
      <c r="J268" s="167" t="str">
        <f>IF(E268="旅費",VLOOKUP(E268,支出入力表!F269:$S$2000,10,FALSE),"")</f>
        <v/>
      </c>
      <c r="K268" s="167" t="str">
        <f>IF(E268="旅費",VLOOKUP(E268,支出入力表!F269:$S$2000,11,FALSE),"")</f>
        <v/>
      </c>
      <c r="L268" s="167" t="str">
        <f>IF(E268="旅費",VLOOKUP(E268,支出入力表!F269:$S$2000,12,FALSE),"")</f>
        <v/>
      </c>
      <c r="M268" s="167" t="str">
        <f>IF(E268="旅費",VLOOKUP(E268,支出入力表!F269:$S$2000,13,FALSE),"")</f>
        <v/>
      </c>
      <c r="N268" s="168" t="str">
        <f>IF(E268="旅費",VLOOKUP(E268,支出入力表!F269:$S$2000,14,FALSE),"")</f>
        <v/>
      </c>
    </row>
    <row r="269" spans="2:14" x14ac:dyDescent="0.55000000000000004">
      <c r="B269" s="163" t="str">
        <f>IF(E269="旅費",支出入力表!A270,"")</f>
        <v/>
      </c>
      <c r="C269" s="164" t="str">
        <f>IF(E269="旅費",支出入力表!C270,"")</f>
        <v/>
      </c>
      <c r="D269" s="165" t="str">
        <f>IF(支出入力表!E270="旅費","旅費","")</f>
        <v/>
      </c>
      <c r="E269" s="165" t="str">
        <f>IF(支出入力表!F270="旅費","旅費","")</f>
        <v/>
      </c>
      <c r="F269" s="196" t="str">
        <f>IF(E269="旅費",VLOOKUP(E269,支出入力表!F270:$M$2000,3,FALSE),"")</f>
        <v/>
      </c>
      <c r="G269" s="196" t="str">
        <f>IF(E269="旅費",VLOOKUP(E269,支出入力表!F270:$M$2000,4,FALSE),"")</f>
        <v/>
      </c>
      <c r="H269" s="197" t="str">
        <f>IF(E269="旅費",VLOOKUP(E269,支出入力表!F270:$M$2000,5,FALSE),"")</f>
        <v/>
      </c>
      <c r="I269" s="196" t="str">
        <f>IF(E269="旅費",VLOOKUP(E269,支出入力表!F270:$S$2000,9,FALSE),"")</f>
        <v/>
      </c>
      <c r="J269" s="167" t="str">
        <f>IF(E269="旅費",VLOOKUP(E269,支出入力表!F270:$S$2000,10,FALSE),"")</f>
        <v/>
      </c>
      <c r="K269" s="167" t="str">
        <f>IF(E269="旅費",VLOOKUP(E269,支出入力表!F270:$S$2000,11,FALSE),"")</f>
        <v/>
      </c>
      <c r="L269" s="167" t="str">
        <f>IF(E269="旅費",VLOOKUP(E269,支出入力表!F270:$S$2000,12,FALSE),"")</f>
        <v/>
      </c>
      <c r="M269" s="167" t="str">
        <f>IF(E269="旅費",VLOOKUP(E269,支出入力表!F270:$S$2000,13,FALSE),"")</f>
        <v/>
      </c>
      <c r="N269" s="168" t="str">
        <f>IF(E269="旅費",VLOOKUP(E269,支出入力表!F270:$S$2000,14,FALSE),"")</f>
        <v/>
      </c>
    </row>
    <row r="270" spans="2:14" x14ac:dyDescent="0.55000000000000004">
      <c r="B270" s="163" t="str">
        <f>IF(E270="旅費",支出入力表!A271,"")</f>
        <v/>
      </c>
      <c r="C270" s="164" t="str">
        <f>IF(E270="旅費",支出入力表!C271,"")</f>
        <v/>
      </c>
      <c r="D270" s="165" t="str">
        <f>IF(支出入力表!E271="旅費","旅費","")</f>
        <v/>
      </c>
      <c r="E270" s="165" t="str">
        <f>IF(支出入力表!F271="旅費","旅費","")</f>
        <v/>
      </c>
      <c r="F270" s="196" t="str">
        <f>IF(E270="旅費",VLOOKUP(E270,支出入力表!F271:$M$2000,3,FALSE),"")</f>
        <v/>
      </c>
      <c r="G270" s="196" t="str">
        <f>IF(E270="旅費",VLOOKUP(E270,支出入力表!F271:$M$2000,4,FALSE),"")</f>
        <v/>
      </c>
      <c r="H270" s="197" t="str">
        <f>IF(E270="旅費",VLOOKUP(E270,支出入力表!F271:$M$2000,5,FALSE),"")</f>
        <v/>
      </c>
      <c r="I270" s="196" t="str">
        <f>IF(E270="旅費",VLOOKUP(E270,支出入力表!F271:$S$2000,9,FALSE),"")</f>
        <v/>
      </c>
      <c r="J270" s="167" t="str">
        <f>IF(E270="旅費",VLOOKUP(E270,支出入力表!F271:$S$2000,10,FALSE),"")</f>
        <v/>
      </c>
      <c r="K270" s="167" t="str">
        <f>IF(E270="旅費",VLOOKUP(E270,支出入力表!F271:$S$2000,11,FALSE),"")</f>
        <v/>
      </c>
      <c r="L270" s="167" t="str">
        <f>IF(E270="旅費",VLOOKUP(E270,支出入力表!F271:$S$2000,12,FALSE),"")</f>
        <v/>
      </c>
      <c r="M270" s="167" t="str">
        <f>IF(E270="旅費",VLOOKUP(E270,支出入力表!F271:$S$2000,13,FALSE),"")</f>
        <v/>
      </c>
      <c r="N270" s="168" t="str">
        <f>IF(E270="旅費",VLOOKUP(E270,支出入力表!F271:$S$2000,14,FALSE),"")</f>
        <v/>
      </c>
    </row>
    <row r="271" spans="2:14" x14ac:dyDescent="0.55000000000000004">
      <c r="B271" s="163" t="str">
        <f>IF(E271="旅費",支出入力表!A272,"")</f>
        <v/>
      </c>
      <c r="C271" s="164" t="str">
        <f>IF(E271="旅費",支出入力表!C272,"")</f>
        <v/>
      </c>
      <c r="D271" s="165" t="str">
        <f>IF(支出入力表!E272="旅費","旅費","")</f>
        <v/>
      </c>
      <c r="E271" s="165" t="str">
        <f>IF(支出入力表!F272="旅費","旅費","")</f>
        <v/>
      </c>
      <c r="F271" s="196" t="str">
        <f>IF(E271="旅費",VLOOKUP(E271,支出入力表!F272:$M$2000,3,FALSE),"")</f>
        <v/>
      </c>
      <c r="G271" s="196" t="str">
        <f>IF(E271="旅費",VLOOKUP(E271,支出入力表!F272:$M$2000,4,FALSE),"")</f>
        <v/>
      </c>
      <c r="H271" s="197" t="str">
        <f>IF(E271="旅費",VLOOKUP(E271,支出入力表!F272:$M$2000,5,FALSE),"")</f>
        <v/>
      </c>
      <c r="I271" s="196" t="str">
        <f>IF(E271="旅費",VLOOKUP(E271,支出入力表!F272:$S$2000,9,FALSE),"")</f>
        <v/>
      </c>
      <c r="J271" s="167" t="str">
        <f>IF(E271="旅費",VLOOKUP(E271,支出入力表!F272:$S$2000,10,FALSE),"")</f>
        <v/>
      </c>
      <c r="K271" s="167" t="str">
        <f>IF(E271="旅費",VLOOKUP(E271,支出入力表!F272:$S$2000,11,FALSE),"")</f>
        <v/>
      </c>
      <c r="L271" s="167" t="str">
        <f>IF(E271="旅費",VLOOKUP(E271,支出入力表!F272:$S$2000,12,FALSE),"")</f>
        <v/>
      </c>
      <c r="M271" s="167" t="str">
        <f>IF(E271="旅費",VLOOKUP(E271,支出入力表!F272:$S$2000,13,FALSE),"")</f>
        <v/>
      </c>
      <c r="N271" s="168" t="str">
        <f>IF(E271="旅費",VLOOKUP(E271,支出入力表!F272:$S$2000,14,FALSE),"")</f>
        <v/>
      </c>
    </row>
    <row r="272" spans="2:14" x14ac:dyDescent="0.55000000000000004">
      <c r="B272" s="163" t="str">
        <f>IF(E272="旅費",支出入力表!A273,"")</f>
        <v/>
      </c>
      <c r="C272" s="164" t="str">
        <f>IF(E272="旅費",支出入力表!C273,"")</f>
        <v/>
      </c>
      <c r="D272" s="165" t="str">
        <f>IF(支出入力表!E273="旅費","旅費","")</f>
        <v/>
      </c>
      <c r="E272" s="165" t="str">
        <f>IF(支出入力表!F273="旅費","旅費","")</f>
        <v/>
      </c>
      <c r="F272" s="196" t="str">
        <f>IF(E272="旅費",VLOOKUP(E272,支出入力表!F273:$M$2000,3,FALSE),"")</f>
        <v/>
      </c>
      <c r="G272" s="196" t="str">
        <f>IF(E272="旅費",VLOOKUP(E272,支出入力表!F273:$M$2000,4,FALSE),"")</f>
        <v/>
      </c>
      <c r="H272" s="197" t="str">
        <f>IF(E272="旅費",VLOOKUP(E272,支出入力表!F273:$M$2000,5,FALSE),"")</f>
        <v/>
      </c>
      <c r="I272" s="196" t="str">
        <f>IF(E272="旅費",VLOOKUP(E272,支出入力表!F273:$S$2000,9,FALSE),"")</f>
        <v/>
      </c>
      <c r="J272" s="167" t="str">
        <f>IF(E272="旅費",VLOOKUP(E272,支出入力表!F273:$S$2000,10,FALSE),"")</f>
        <v/>
      </c>
      <c r="K272" s="167" t="str">
        <f>IF(E272="旅費",VLOOKUP(E272,支出入力表!F273:$S$2000,11,FALSE),"")</f>
        <v/>
      </c>
      <c r="L272" s="167" t="str">
        <f>IF(E272="旅費",VLOOKUP(E272,支出入力表!F273:$S$2000,12,FALSE),"")</f>
        <v/>
      </c>
      <c r="M272" s="167" t="str">
        <f>IF(E272="旅費",VLOOKUP(E272,支出入力表!F273:$S$2000,13,FALSE),"")</f>
        <v/>
      </c>
      <c r="N272" s="168" t="str">
        <f>IF(E272="旅費",VLOOKUP(E272,支出入力表!F273:$S$2000,14,FALSE),"")</f>
        <v/>
      </c>
    </row>
    <row r="273" spans="2:14" x14ac:dyDescent="0.55000000000000004">
      <c r="B273" s="163" t="str">
        <f>IF(E273="旅費",支出入力表!A274,"")</f>
        <v/>
      </c>
      <c r="C273" s="164" t="str">
        <f>IF(E273="旅費",支出入力表!C274,"")</f>
        <v/>
      </c>
      <c r="D273" s="165" t="str">
        <f>IF(支出入力表!E274="旅費","旅費","")</f>
        <v/>
      </c>
      <c r="E273" s="165" t="str">
        <f>IF(支出入力表!F274="旅費","旅費","")</f>
        <v/>
      </c>
      <c r="F273" s="196" t="str">
        <f>IF(E273="旅費",VLOOKUP(E273,支出入力表!F274:$M$2000,3,FALSE),"")</f>
        <v/>
      </c>
      <c r="G273" s="196" t="str">
        <f>IF(E273="旅費",VLOOKUP(E273,支出入力表!F274:$M$2000,4,FALSE),"")</f>
        <v/>
      </c>
      <c r="H273" s="197" t="str">
        <f>IF(E273="旅費",VLOOKUP(E273,支出入力表!F274:$M$2000,5,FALSE),"")</f>
        <v/>
      </c>
      <c r="I273" s="196" t="str">
        <f>IF(E273="旅費",VLOOKUP(E273,支出入力表!F274:$S$2000,9,FALSE),"")</f>
        <v/>
      </c>
      <c r="J273" s="167" t="str">
        <f>IF(E273="旅費",VLOOKUP(E273,支出入力表!F274:$S$2000,10,FALSE),"")</f>
        <v/>
      </c>
      <c r="K273" s="167" t="str">
        <f>IF(E273="旅費",VLOOKUP(E273,支出入力表!F274:$S$2000,11,FALSE),"")</f>
        <v/>
      </c>
      <c r="L273" s="167" t="str">
        <f>IF(E273="旅費",VLOOKUP(E273,支出入力表!F274:$S$2000,12,FALSE),"")</f>
        <v/>
      </c>
      <c r="M273" s="167" t="str">
        <f>IF(E273="旅費",VLOOKUP(E273,支出入力表!F274:$S$2000,13,FALSE),"")</f>
        <v/>
      </c>
      <c r="N273" s="168" t="str">
        <f>IF(E273="旅費",VLOOKUP(E273,支出入力表!F274:$S$2000,14,FALSE),"")</f>
        <v/>
      </c>
    </row>
    <row r="274" spans="2:14" x14ac:dyDescent="0.55000000000000004">
      <c r="B274" s="163" t="str">
        <f>IF(E274="旅費",支出入力表!A275,"")</f>
        <v/>
      </c>
      <c r="C274" s="164" t="str">
        <f>IF(E274="旅費",支出入力表!C275,"")</f>
        <v/>
      </c>
      <c r="D274" s="165" t="str">
        <f>IF(支出入力表!E275="旅費","旅費","")</f>
        <v/>
      </c>
      <c r="E274" s="165" t="str">
        <f>IF(支出入力表!F275="旅費","旅費","")</f>
        <v/>
      </c>
      <c r="F274" s="196" t="str">
        <f>IF(E274="旅費",VLOOKUP(E274,支出入力表!F275:$M$2000,3,FALSE),"")</f>
        <v/>
      </c>
      <c r="G274" s="196" t="str">
        <f>IF(E274="旅費",VLOOKUP(E274,支出入力表!F275:$M$2000,4,FALSE),"")</f>
        <v/>
      </c>
      <c r="H274" s="197" t="str">
        <f>IF(E274="旅費",VLOOKUP(E274,支出入力表!F275:$M$2000,5,FALSE),"")</f>
        <v/>
      </c>
      <c r="I274" s="196" t="str">
        <f>IF(E274="旅費",VLOOKUP(E274,支出入力表!F275:$S$2000,9,FALSE),"")</f>
        <v/>
      </c>
      <c r="J274" s="167" t="str">
        <f>IF(E274="旅費",VLOOKUP(E274,支出入力表!F275:$S$2000,10,FALSE),"")</f>
        <v/>
      </c>
      <c r="K274" s="167" t="str">
        <f>IF(E274="旅費",VLOOKUP(E274,支出入力表!F275:$S$2000,11,FALSE),"")</f>
        <v/>
      </c>
      <c r="L274" s="167" t="str">
        <f>IF(E274="旅費",VLOOKUP(E274,支出入力表!F275:$S$2000,12,FALSE),"")</f>
        <v/>
      </c>
      <c r="M274" s="167" t="str">
        <f>IF(E274="旅費",VLOOKUP(E274,支出入力表!F275:$S$2000,13,FALSE),"")</f>
        <v/>
      </c>
      <c r="N274" s="168" t="str">
        <f>IF(E274="旅費",VLOOKUP(E274,支出入力表!F275:$S$2000,14,FALSE),"")</f>
        <v/>
      </c>
    </row>
    <row r="275" spans="2:14" x14ac:dyDescent="0.55000000000000004">
      <c r="B275" s="163" t="str">
        <f>IF(E275="旅費",支出入力表!A276,"")</f>
        <v/>
      </c>
      <c r="C275" s="164" t="str">
        <f>IF(E275="旅費",支出入力表!C276,"")</f>
        <v/>
      </c>
      <c r="D275" s="165" t="str">
        <f>IF(支出入力表!E276="旅費","旅費","")</f>
        <v/>
      </c>
      <c r="E275" s="165" t="str">
        <f>IF(支出入力表!F276="旅費","旅費","")</f>
        <v/>
      </c>
      <c r="F275" s="196" t="str">
        <f>IF(E275="旅費",VLOOKUP(E275,支出入力表!F276:$M$2000,3,FALSE),"")</f>
        <v/>
      </c>
      <c r="G275" s="196" t="str">
        <f>IF(E275="旅費",VLOOKUP(E275,支出入力表!F276:$M$2000,4,FALSE),"")</f>
        <v/>
      </c>
      <c r="H275" s="197" t="str">
        <f>IF(E275="旅費",VLOOKUP(E275,支出入力表!F276:$M$2000,5,FALSE),"")</f>
        <v/>
      </c>
      <c r="I275" s="196" t="str">
        <f>IF(E275="旅費",VLOOKUP(E275,支出入力表!F276:$S$2000,9,FALSE),"")</f>
        <v/>
      </c>
      <c r="J275" s="167" t="str">
        <f>IF(E275="旅費",VLOOKUP(E275,支出入力表!F276:$S$2000,10,FALSE),"")</f>
        <v/>
      </c>
      <c r="K275" s="167" t="str">
        <f>IF(E275="旅費",VLOOKUP(E275,支出入力表!F276:$S$2000,11,FALSE),"")</f>
        <v/>
      </c>
      <c r="L275" s="167" t="str">
        <f>IF(E275="旅費",VLOOKUP(E275,支出入力表!F276:$S$2000,12,FALSE),"")</f>
        <v/>
      </c>
      <c r="M275" s="167" t="str">
        <f>IF(E275="旅費",VLOOKUP(E275,支出入力表!F276:$S$2000,13,FALSE),"")</f>
        <v/>
      </c>
      <c r="N275" s="168" t="str">
        <f>IF(E275="旅費",VLOOKUP(E275,支出入力表!F276:$S$2000,14,FALSE),"")</f>
        <v/>
      </c>
    </row>
    <row r="276" spans="2:14" x14ac:dyDescent="0.55000000000000004">
      <c r="B276" s="163" t="str">
        <f>IF(E276="旅費",支出入力表!A277,"")</f>
        <v/>
      </c>
      <c r="C276" s="164" t="str">
        <f>IF(E276="旅費",支出入力表!C277,"")</f>
        <v/>
      </c>
      <c r="D276" s="165" t="str">
        <f>IF(支出入力表!E277="旅費","旅費","")</f>
        <v/>
      </c>
      <c r="E276" s="165" t="str">
        <f>IF(支出入力表!F277="旅費","旅費","")</f>
        <v/>
      </c>
      <c r="F276" s="196" t="str">
        <f>IF(E276="旅費",VLOOKUP(E276,支出入力表!F277:$M$2000,3,FALSE),"")</f>
        <v/>
      </c>
      <c r="G276" s="196" t="str">
        <f>IF(E276="旅費",VLOOKUP(E276,支出入力表!F277:$M$2000,4,FALSE),"")</f>
        <v/>
      </c>
      <c r="H276" s="197" t="str">
        <f>IF(E276="旅費",VLOOKUP(E276,支出入力表!F277:$M$2000,5,FALSE),"")</f>
        <v/>
      </c>
      <c r="I276" s="196" t="str">
        <f>IF(E276="旅費",VLOOKUP(E276,支出入力表!F277:$S$2000,9,FALSE),"")</f>
        <v/>
      </c>
      <c r="J276" s="167" t="str">
        <f>IF(E276="旅費",VLOOKUP(E276,支出入力表!F277:$S$2000,10,FALSE),"")</f>
        <v/>
      </c>
      <c r="K276" s="167" t="str">
        <f>IF(E276="旅費",VLOOKUP(E276,支出入力表!F277:$S$2000,11,FALSE),"")</f>
        <v/>
      </c>
      <c r="L276" s="167" t="str">
        <f>IF(E276="旅費",VLOOKUP(E276,支出入力表!F277:$S$2000,12,FALSE),"")</f>
        <v/>
      </c>
      <c r="M276" s="167" t="str">
        <f>IF(E276="旅費",VLOOKUP(E276,支出入力表!F277:$S$2000,13,FALSE),"")</f>
        <v/>
      </c>
      <c r="N276" s="168" t="str">
        <f>IF(E276="旅費",VLOOKUP(E276,支出入力表!F277:$S$2000,14,FALSE),"")</f>
        <v/>
      </c>
    </row>
    <row r="277" spans="2:14" x14ac:dyDescent="0.55000000000000004">
      <c r="B277" s="163" t="str">
        <f>IF(E277="旅費",支出入力表!A278,"")</f>
        <v/>
      </c>
      <c r="C277" s="164" t="str">
        <f>IF(E277="旅費",支出入力表!C278,"")</f>
        <v/>
      </c>
      <c r="D277" s="165" t="str">
        <f>IF(支出入力表!E278="旅費","旅費","")</f>
        <v/>
      </c>
      <c r="E277" s="165" t="str">
        <f>IF(支出入力表!F278="旅費","旅費","")</f>
        <v/>
      </c>
      <c r="F277" s="196" t="str">
        <f>IF(E277="旅費",VLOOKUP(E277,支出入力表!F278:$M$2000,3,FALSE),"")</f>
        <v/>
      </c>
      <c r="G277" s="196" t="str">
        <f>IF(E277="旅費",VLOOKUP(E277,支出入力表!F278:$M$2000,4,FALSE),"")</f>
        <v/>
      </c>
      <c r="H277" s="197" t="str">
        <f>IF(E277="旅費",VLOOKUP(E277,支出入力表!F278:$M$2000,5,FALSE),"")</f>
        <v/>
      </c>
      <c r="I277" s="196" t="str">
        <f>IF(E277="旅費",VLOOKUP(E277,支出入力表!F278:$S$2000,9,FALSE),"")</f>
        <v/>
      </c>
      <c r="J277" s="167" t="str">
        <f>IF(E277="旅費",VLOOKUP(E277,支出入力表!F278:$S$2000,10,FALSE),"")</f>
        <v/>
      </c>
      <c r="K277" s="167" t="str">
        <f>IF(E277="旅費",VLOOKUP(E277,支出入力表!F278:$S$2000,11,FALSE),"")</f>
        <v/>
      </c>
      <c r="L277" s="167" t="str">
        <f>IF(E277="旅費",VLOOKUP(E277,支出入力表!F278:$S$2000,12,FALSE),"")</f>
        <v/>
      </c>
      <c r="M277" s="167" t="str">
        <f>IF(E277="旅費",VLOOKUP(E277,支出入力表!F278:$S$2000,13,FALSE),"")</f>
        <v/>
      </c>
      <c r="N277" s="168" t="str">
        <f>IF(E277="旅費",VLOOKUP(E277,支出入力表!F278:$S$2000,14,FALSE),"")</f>
        <v/>
      </c>
    </row>
    <row r="278" spans="2:14" x14ac:dyDescent="0.55000000000000004">
      <c r="B278" s="163" t="str">
        <f>IF(E278="旅費",支出入力表!A279,"")</f>
        <v/>
      </c>
      <c r="C278" s="164" t="str">
        <f>IF(E278="旅費",支出入力表!C279,"")</f>
        <v/>
      </c>
      <c r="D278" s="165" t="str">
        <f>IF(支出入力表!E279="旅費","旅費","")</f>
        <v/>
      </c>
      <c r="E278" s="165" t="str">
        <f>IF(支出入力表!F279="旅費","旅費","")</f>
        <v/>
      </c>
      <c r="F278" s="196" t="str">
        <f>IF(E278="旅費",VLOOKUP(E278,支出入力表!F279:$M$2000,3,FALSE),"")</f>
        <v/>
      </c>
      <c r="G278" s="196" t="str">
        <f>IF(E278="旅費",VLOOKUP(E278,支出入力表!F279:$M$2000,4,FALSE),"")</f>
        <v/>
      </c>
      <c r="H278" s="197" t="str">
        <f>IF(E278="旅費",VLOOKUP(E278,支出入力表!F279:$M$2000,5,FALSE),"")</f>
        <v/>
      </c>
      <c r="I278" s="196" t="str">
        <f>IF(E278="旅費",VLOOKUP(E278,支出入力表!F279:$S$2000,9,FALSE),"")</f>
        <v/>
      </c>
      <c r="J278" s="167" t="str">
        <f>IF(E278="旅費",VLOOKUP(E278,支出入力表!F279:$S$2000,10,FALSE),"")</f>
        <v/>
      </c>
      <c r="K278" s="167" t="str">
        <f>IF(E278="旅費",VLOOKUP(E278,支出入力表!F279:$S$2000,11,FALSE),"")</f>
        <v/>
      </c>
      <c r="L278" s="167" t="str">
        <f>IF(E278="旅費",VLOOKUP(E278,支出入力表!F279:$S$2000,12,FALSE),"")</f>
        <v/>
      </c>
      <c r="M278" s="167" t="str">
        <f>IF(E278="旅費",VLOOKUP(E278,支出入力表!F279:$S$2000,13,FALSE),"")</f>
        <v/>
      </c>
      <c r="N278" s="168" t="str">
        <f>IF(E278="旅費",VLOOKUP(E278,支出入力表!F279:$S$2000,14,FALSE),"")</f>
        <v/>
      </c>
    </row>
    <row r="279" spans="2:14" x14ac:dyDescent="0.55000000000000004">
      <c r="B279" s="163" t="str">
        <f>IF(E279="旅費",支出入力表!A280,"")</f>
        <v/>
      </c>
      <c r="C279" s="164" t="str">
        <f>IF(E279="旅費",支出入力表!C280,"")</f>
        <v/>
      </c>
      <c r="D279" s="165" t="str">
        <f>IF(支出入力表!E280="旅費","旅費","")</f>
        <v/>
      </c>
      <c r="E279" s="165" t="str">
        <f>IF(支出入力表!F280="旅費","旅費","")</f>
        <v/>
      </c>
      <c r="F279" s="196" t="str">
        <f>IF(E279="旅費",VLOOKUP(E279,支出入力表!F280:$M$2000,3,FALSE),"")</f>
        <v/>
      </c>
      <c r="G279" s="196" t="str">
        <f>IF(E279="旅費",VLOOKUP(E279,支出入力表!F280:$M$2000,4,FALSE),"")</f>
        <v/>
      </c>
      <c r="H279" s="197" t="str">
        <f>IF(E279="旅費",VLOOKUP(E279,支出入力表!F280:$M$2000,5,FALSE),"")</f>
        <v/>
      </c>
      <c r="I279" s="196" t="str">
        <f>IF(E279="旅費",VLOOKUP(E279,支出入力表!F280:$S$2000,9,FALSE),"")</f>
        <v/>
      </c>
      <c r="J279" s="167" t="str">
        <f>IF(E279="旅費",VLOOKUP(E279,支出入力表!F280:$S$2000,10,FALSE),"")</f>
        <v/>
      </c>
      <c r="K279" s="167" t="str">
        <f>IF(E279="旅費",VLOOKUP(E279,支出入力表!F280:$S$2000,11,FALSE),"")</f>
        <v/>
      </c>
      <c r="L279" s="167" t="str">
        <f>IF(E279="旅費",VLOOKUP(E279,支出入力表!F280:$S$2000,12,FALSE),"")</f>
        <v/>
      </c>
      <c r="M279" s="167" t="str">
        <f>IF(E279="旅費",VLOOKUP(E279,支出入力表!F280:$S$2000,13,FALSE),"")</f>
        <v/>
      </c>
      <c r="N279" s="168" t="str">
        <f>IF(E279="旅費",VLOOKUP(E279,支出入力表!F280:$S$2000,14,FALSE),"")</f>
        <v/>
      </c>
    </row>
    <row r="280" spans="2:14" x14ac:dyDescent="0.55000000000000004">
      <c r="B280" s="163" t="str">
        <f>IF(E280="旅費",支出入力表!A281,"")</f>
        <v/>
      </c>
      <c r="C280" s="164" t="str">
        <f>IF(E280="旅費",支出入力表!C281,"")</f>
        <v/>
      </c>
      <c r="D280" s="165" t="str">
        <f>IF(支出入力表!E281="旅費","旅費","")</f>
        <v/>
      </c>
      <c r="E280" s="165" t="str">
        <f>IF(支出入力表!F281="旅費","旅費","")</f>
        <v/>
      </c>
      <c r="F280" s="196" t="str">
        <f>IF(E280="旅費",VLOOKUP(E280,支出入力表!F281:$M$2000,3,FALSE),"")</f>
        <v/>
      </c>
      <c r="G280" s="196" t="str">
        <f>IF(E280="旅費",VLOOKUP(E280,支出入力表!F281:$M$2000,4,FALSE),"")</f>
        <v/>
      </c>
      <c r="H280" s="197" t="str">
        <f>IF(E280="旅費",VLOOKUP(E280,支出入力表!F281:$M$2000,5,FALSE),"")</f>
        <v/>
      </c>
      <c r="I280" s="196" t="str">
        <f>IF(E280="旅費",VLOOKUP(E280,支出入力表!F281:$S$2000,9,FALSE),"")</f>
        <v/>
      </c>
      <c r="J280" s="167" t="str">
        <f>IF(E280="旅費",VLOOKUP(E280,支出入力表!F281:$S$2000,10,FALSE),"")</f>
        <v/>
      </c>
      <c r="K280" s="167" t="str">
        <f>IF(E280="旅費",VLOOKUP(E280,支出入力表!F281:$S$2000,11,FALSE),"")</f>
        <v/>
      </c>
      <c r="L280" s="167" t="str">
        <f>IF(E280="旅費",VLOOKUP(E280,支出入力表!F281:$S$2000,12,FALSE),"")</f>
        <v/>
      </c>
      <c r="M280" s="167" t="str">
        <f>IF(E280="旅費",VLOOKUP(E280,支出入力表!F281:$S$2000,13,FALSE),"")</f>
        <v/>
      </c>
      <c r="N280" s="168" t="str">
        <f>IF(E280="旅費",VLOOKUP(E280,支出入力表!F281:$S$2000,14,FALSE),"")</f>
        <v/>
      </c>
    </row>
    <row r="281" spans="2:14" x14ac:dyDescent="0.55000000000000004">
      <c r="B281" s="163" t="str">
        <f>IF(E281="旅費",支出入力表!A282,"")</f>
        <v/>
      </c>
      <c r="C281" s="164" t="str">
        <f>IF(E281="旅費",支出入力表!C282,"")</f>
        <v/>
      </c>
      <c r="D281" s="165" t="str">
        <f>IF(支出入力表!E282="旅費","旅費","")</f>
        <v/>
      </c>
      <c r="E281" s="165" t="str">
        <f>IF(支出入力表!F282="旅費","旅費","")</f>
        <v/>
      </c>
      <c r="F281" s="196" t="str">
        <f>IF(E281="旅費",VLOOKUP(E281,支出入力表!F282:$M$2000,3,FALSE),"")</f>
        <v/>
      </c>
      <c r="G281" s="196" t="str">
        <f>IF(E281="旅費",VLOOKUP(E281,支出入力表!F282:$M$2000,4,FALSE),"")</f>
        <v/>
      </c>
      <c r="H281" s="197" t="str">
        <f>IF(E281="旅費",VLOOKUP(E281,支出入力表!F282:$M$2000,5,FALSE),"")</f>
        <v/>
      </c>
      <c r="I281" s="196" t="str">
        <f>IF(E281="旅費",VLOOKUP(E281,支出入力表!F282:$S$2000,9,FALSE),"")</f>
        <v/>
      </c>
      <c r="J281" s="167" t="str">
        <f>IF(E281="旅費",VLOOKUP(E281,支出入力表!F282:$S$2000,10,FALSE),"")</f>
        <v/>
      </c>
      <c r="K281" s="167" t="str">
        <f>IF(E281="旅費",VLOOKUP(E281,支出入力表!F282:$S$2000,11,FALSE),"")</f>
        <v/>
      </c>
      <c r="L281" s="167" t="str">
        <f>IF(E281="旅費",VLOOKUP(E281,支出入力表!F282:$S$2000,12,FALSE),"")</f>
        <v/>
      </c>
      <c r="M281" s="167" t="str">
        <f>IF(E281="旅費",VLOOKUP(E281,支出入力表!F282:$S$2000,13,FALSE),"")</f>
        <v/>
      </c>
      <c r="N281" s="168" t="str">
        <f>IF(E281="旅費",VLOOKUP(E281,支出入力表!F282:$S$2000,14,FALSE),"")</f>
        <v/>
      </c>
    </row>
    <row r="282" spans="2:14" x14ac:dyDescent="0.55000000000000004">
      <c r="B282" s="163" t="str">
        <f>IF(E282="旅費",支出入力表!A283,"")</f>
        <v/>
      </c>
      <c r="C282" s="164" t="str">
        <f>IF(E282="旅費",支出入力表!C283,"")</f>
        <v/>
      </c>
      <c r="D282" s="165" t="str">
        <f>IF(支出入力表!E283="旅費","旅費","")</f>
        <v/>
      </c>
      <c r="E282" s="165" t="str">
        <f>IF(支出入力表!F283="旅費","旅費","")</f>
        <v/>
      </c>
      <c r="F282" s="196" t="str">
        <f>IF(E282="旅費",VLOOKUP(E282,支出入力表!F283:$M$2000,3,FALSE),"")</f>
        <v/>
      </c>
      <c r="G282" s="196" t="str">
        <f>IF(E282="旅費",VLOOKUP(E282,支出入力表!F283:$M$2000,4,FALSE),"")</f>
        <v/>
      </c>
      <c r="H282" s="197" t="str">
        <f>IF(E282="旅費",VLOOKUP(E282,支出入力表!F283:$M$2000,5,FALSE),"")</f>
        <v/>
      </c>
      <c r="I282" s="196" t="str">
        <f>IF(E282="旅費",VLOOKUP(E282,支出入力表!F283:$S$2000,9,FALSE),"")</f>
        <v/>
      </c>
      <c r="J282" s="167" t="str">
        <f>IF(E282="旅費",VLOOKUP(E282,支出入力表!F283:$S$2000,10,FALSE),"")</f>
        <v/>
      </c>
      <c r="K282" s="167" t="str">
        <f>IF(E282="旅費",VLOOKUP(E282,支出入力表!F283:$S$2000,11,FALSE),"")</f>
        <v/>
      </c>
      <c r="L282" s="167" t="str">
        <f>IF(E282="旅費",VLOOKUP(E282,支出入力表!F283:$S$2000,12,FALSE),"")</f>
        <v/>
      </c>
      <c r="M282" s="167" t="str">
        <f>IF(E282="旅費",VLOOKUP(E282,支出入力表!F283:$S$2000,13,FALSE),"")</f>
        <v/>
      </c>
      <c r="N282" s="168" t="str">
        <f>IF(E282="旅費",VLOOKUP(E282,支出入力表!F283:$S$2000,14,FALSE),"")</f>
        <v/>
      </c>
    </row>
    <row r="283" spans="2:14" x14ac:dyDescent="0.55000000000000004">
      <c r="B283" s="163" t="str">
        <f>IF(E283="旅費",支出入力表!A284,"")</f>
        <v/>
      </c>
      <c r="C283" s="164" t="str">
        <f>IF(E283="旅費",支出入力表!C284,"")</f>
        <v/>
      </c>
      <c r="D283" s="165" t="str">
        <f>IF(支出入力表!E284="旅費","旅費","")</f>
        <v/>
      </c>
      <c r="E283" s="165" t="str">
        <f>IF(支出入力表!F284="旅費","旅費","")</f>
        <v/>
      </c>
      <c r="F283" s="196" t="str">
        <f>IF(E283="旅費",VLOOKUP(E283,支出入力表!F284:$M$2000,3,FALSE),"")</f>
        <v/>
      </c>
      <c r="G283" s="196" t="str">
        <f>IF(E283="旅費",VLOOKUP(E283,支出入力表!F284:$M$2000,4,FALSE),"")</f>
        <v/>
      </c>
      <c r="H283" s="197" t="str">
        <f>IF(E283="旅費",VLOOKUP(E283,支出入力表!F284:$M$2000,5,FALSE),"")</f>
        <v/>
      </c>
      <c r="I283" s="196" t="str">
        <f>IF(E283="旅費",VLOOKUP(E283,支出入力表!F284:$S$2000,9,FALSE),"")</f>
        <v/>
      </c>
      <c r="J283" s="167" t="str">
        <f>IF(E283="旅費",VLOOKUP(E283,支出入力表!F284:$S$2000,10,FALSE),"")</f>
        <v/>
      </c>
      <c r="K283" s="167" t="str">
        <f>IF(E283="旅費",VLOOKUP(E283,支出入力表!F284:$S$2000,11,FALSE),"")</f>
        <v/>
      </c>
      <c r="L283" s="167" t="str">
        <f>IF(E283="旅費",VLOOKUP(E283,支出入力表!F284:$S$2000,12,FALSE),"")</f>
        <v/>
      </c>
      <c r="M283" s="167" t="str">
        <f>IF(E283="旅費",VLOOKUP(E283,支出入力表!F284:$S$2000,13,FALSE),"")</f>
        <v/>
      </c>
      <c r="N283" s="168" t="str">
        <f>IF(E283="旅費",VLOOKUP(E283,支出入力表!F284:$S$2000,14,FALSE),"")</f>
        <v/>
      </c>
    </row>
    <row r="284" spans="2:14" x14ac:dyDescent="0.55000000000000004">
      <c r="B284" s="163" t="str">
        <f>IF(E284="旅費",支出入力表!A285,"")</f>
        <v/>
      </c>
      <c r="C284" s="164" t="str">
        <f>IF(E284="旅費",支出入力表!C285,"")</f>
        <v/>
      </c>
      <c r="D284" s="165" t="str">
        <f>IF(支出入力表!E285="旅費","旅費","")</f>
        <v/>
      </c>
      <c r="E284" s="165" t="str">
        <f>IF(支出入力表!F285="旅費","旅費","")</f>
        <v/>
      </c>
      <c r="F284" s="196" t="str">
        <f>IF(E284="旅費",VLOOKUP(E284,支出入力表!F285:$M$2000,3,FALSE),"")</f>
        <v/>
      </c>
      <c r="G284" s="196" t="str">
        <f>IF(E284="旅費",VLOOKUP(E284,支出入力表!F285:$M$2000,4,FALSE),"")</f>
        <v/>
      </c>
      <c r="H284" s="197" t="str">
        <f>IF(E284="旅費",VLOOKUP(E284,支出入力表!F285:$M$2000,5,FALSE),"")</f>
        <v/>
      </c>
      <c r="I284" s="196" t="str">
        <f>IF(E284="旅費",VLOOKUP(E284,支出入力表!F285:$S$2000,9,FALSE),"")</f>
        <v/>
      </c>
      <c r="J284" s="167" t="str">
        <f>IF(E284="旅費",VLOOKUP(E284,支出入力表!F285:$S$2000,10,FALSE),"")</f>
        <v/>
      </c>
      <c r="K284" s="167" t="str">
        <f>IF(E284="旅費",VLOOKUP(E284,支出入力表!F285:$S$2000,11,FALSE),"")</f>
        <v/>
      </c>
      <c r="L284" s="167" t="str">
        <f>IF(E284="旅費",VLOOKUP(E284,支出入力表!F285:$S$2000,12,FALSE),"")</f>
        <v/>
      </c>
      <c r="M284" s="167" t="str">
        <f>IF(E284="旅費",VLOOKUP(E284,支出入力表!F285:$S$2000,13,FALSE),"")</f>
        <v/>
      </c>
      <c r="N284" s="168" t="str">
        <f>IF(E284="旅費",VLOOKUP(E284,支出入力表!F285:$S$2000,14,FALSE),"")</f>
        <v/>
      </c>
    </row>
    <row r="285" spans="2:14" x14ac:dyDescent="0.55000000000000004">
      <c r="B285" s="163" t="str">
        <f>IF(E285="旅費",支出入力表!A286,"")</f>
        <v/>
      </c>
      <c r="C285" s="164" t="str">
        <f>IF(E285="旅費",支出入力表!C286,"")</f>
        <v/>
      </c>
      <c r="D285" s="165" t="str">
        <f>IF(支出入力表!E286="旅費","旅費","")</f>
        <v/>
      </c>
      <c r="E285" s="165" t="str">
        <f>IF(支出入力表!F286="旅費","旅費","")</f>
        <v/>
      </c>
      <c r="F285" s="196" t="str">
        <f>IF(E285="旅費",VLOOKUP(E285,支出入力表!F286:$M$2000,3,FALSE),"")</f>
        <v/>
      </c>
      <c r="G285" s="196" t="str">
        <f>IF(E285="旅費",VLOOKUP(E285,支出入力表!F286:$M$2000,4,FALSE),"")</f>
        <v/>
      </c>
      <c r="H285" s="197" t="str">
        <f>IF(E285="旅費",VLOOKUP(E285,支出入力表!F286:$M$2000,5,FALSE),"")</f>
        <v/>
      </c>
      <c r="I285" s="196" t="str">
        <f>IF(E285="旅費",VLOOKUP(E285,支出入力表!F286:$S$2000,9,FALSE),"")</f>
        <v/>
      </c>
      <c r="J285" s="167" t="str">
        <f>IF(E285="旅費",VLOOKUP(E285,支出入力表!F286:$S$2000,10,FALSE),"")</f>
        <v/>
      </c>
      <c r="K285" s="167" t="str">
        <f>IF(E285="旅費",VLOOKUP(E285,支出入力表!F286:$S$2000,11,FALSE),"")</f>
        <v/>
      </c>
      <c r="L285" s="167" t="str">
        <f>IF(E285="旅費",VLOOKUP(E285,支出入力表!F286:$S$2000,12,FALSE),"")</f>
        <v/>
      </c>
      <c r="M285" s="167" t="str">
        <f>IF(E285="旅費",VLOOKUP(E285,支出入力表!F286:$S$2000,13,FALSE),"")</f>
        <v/>
      </c>
      <c r="N285" s="168" t="str">
        <f>IF(E285="旅費",VLOOKUP(E285,支出入力表!F286:$S$2000,14,FALSE),"")</f>
        <v/>
      </c>
    </row>
    <row r="286" spans="2:14" x14ac:dyDescent="0.55000000000000004">
      <c r="B286" s="163" t="str">
        <f>IF(E286="旅費",支出入力表!A287,"")</f>
        <v/>
      </c>
      <c r="C286" s="164" t="str">
        <f>IF(E286="旅費",支出入力表!C287,"")</f>
        <v/>
      </c>
      <c r="D286" s="165" t="str">
        <f>IF(支出入力表!E287="旅費","旅費","")</f>
        <v/>
      </c>
      <c r="E286" s="165" t="str">
        <f>IF(支出入力表!F287="旅費","旅費","")</f>
        <v/>
      </c>
      <c r="F286" s="196" t="str">
        <f>IF(E286="旅費",VLOOKUP(E286,支出入力表!F287:$M$2000,3,FALSE),"")</f>
        <v/>
      </c>
      <c r="G286" s="196" t="str">
        <f>IF(E286="旅費",VLOOKUP(E286,支出入力表!F287:$M$2000,4,FALSE),"")</f>
        <v/>
      </c>
      <c r="H286" s="197" t="str">
        <f>IF(E286="旅費",VLOOKUP(E286,支出入力表!F287:$M$2000,5,FALSE),"")</f>
        <v/>
      </c>
      <c r="I286" s="196" t="str">
        <f>IF(E286="旅費",VLOOKUP(E286,支出入力表!F287:$S$2000,9,FALSE),"")</f>
        <v/>
      </c>
      <c r="J286" s="167" t="str">
        <f>IF(E286="旅費",VLOOKUP(E286,支出入力表!F287:$S$2000,10,FALSE),"")</f>
        <v/>
      </c>
      <c r="K286" s="167" t="str">
        <f>IF(E286="旅費",VLOOKUP(E286,支出入力表!F287:$S$2000,11,FALSE),"")</f>
        <v/>
      </c>
      <c r="L286" s="167" t="str">
        <f>IF(E286="旅費",VLOOKUP(E286,支出入力表!F287:$S$2000,12,FALSE),"")</f>
        <v/>
      </c>
      <c r="M286" s="167" t="str">
        <f>IF(E286="旅費",VLOOKUP(E286,支出入力表!F287:$S$2000,13,FALSE),"")</f>
        <v/>
      </c>
      <c r="N286" s="168" t="str">
        <f>IF(E286="旅費",VLOOKUP(E286,支出入力表!F287:$S$2000,14,FALSE),"")</f>
        <v/>
      </c>
    </row>
    <row r="287" spans="2:14" x14ac:dyDescent="0.55000000000000004">
      <c r="B287" s="163" t="str">
        <f>IF(E287="旅費",支出入力表!A288,"")</f>
        <v/>
      </c>
      <c r="C287" s="164" t="str">
        <f>IF(E287="旅費",支出入力表!C288,"")</f>
        <v/>
      </c>
      <c r="D287" s="165" t="str">
        <f>IF(支出入力表!E288="旅費","旅費","")</f>
        <v/>
      </c>
      <c r="E287" s="165" t="str">
        <f>IF(支出入力表!F288="旅費","旅費","")</f>
        <v/>
      </c>
      <c r="F287" s="196" t="str">
        <f>IF(E287="旅費",VLOOKUP(E287,支出入力表!F288:$M$2000,3,FALSE),"")</f>
        <v/>
      </c>
      <c r="G287" s="196" t="str">
        <f>IF(E287="旅費",VLOOKUP(E287,支出入力表!F288:$M$2000,4,FALSE),"")</f>
        <v/>
      </c>
      <c r="H287" s="197" t="str">
        <f>IF(E287="旅費",VLOOKUP(E287,支出入力表!F288:$M$2000,5,FALSE),"")</f>
        <v/>
      </c>
      <c r="I287" s="196" t="str">
        <f>IF(E287="旅費",VLOOKUP(E287,支出入力表!F288:$S$2000,9,FALSE),"")</f>
        <v/>
      </c>
      <c r="J287" s="167" t="str">
        <f>IF(E287="旅費",VLOOKUP(E287,支出入力表!F288:$S$2000,10,FALSE),"")</f>
        <v/>
      </c>
      <c r="K287" s="167" t="str">
        <f>IF(E287="旅費",VLOOKUP(E287,支出入力表!F288:$S$2000,11,FALSE),"")</f>
        <v/>
      </c>
      <c r="L287" s="167" t="str">
        <f>IF(E287="旅費",VLOOKUP(E287,支出入力表!F288:$S$2000,12,FALSE),"")</f>
        <v/>
      </c>
      <c r="M287" s="167" t="str">
        <f>IF(E287="旅費",VLOOKUP(E287,支出入力表!F288:$S$2000,13,FALSE),"")</f>
        <v/>
      </c>
      <c r="N287" s="168" t="str">
        <f>IF(E287="旅費",VLOOKUP(E287,支出入力表!F288:$S$2000,14,FALSE),"")</f>
        <v/>
      </c>
    </row>
    <row r="288" spans="2:14" x14ac:dyDescent="0.55000000000000004">
      <c r="B288" s="163" t="str">
        <f>IF(E288="旅費",支出入力表!A289,"")</f>
        <v/>
      </c>
      <c r="C288" s="164" t="str">
        <f>IF(E288="旅費",支出入力表!C289,"")</f>
        <v/>
      </c>
      <c r="D288" s="165" t="str">
        <f>IF(支出入力表!E289="旅費","旅費","")</f>
        <v/>
      </c>
      <c r="E288" s="165" t="str">
        <f>IF(支出入力表!F289="旅費","旅費","")</f>
        <v/>
      </c>
      <c r="F288" s="196" t="str">
        <f>IF(E288="旅費",VLOOKUP(E288,支出入力表!F289:$M$2000,3,FALSE),"")</f>
        <v/>
      </c>
      <c r="G288" s="196" t="str">
        <f>IF(E288="旅費",VLOOKUP(E288,支出入力表!F289:$M$2000,4,FALSE),"")</f>
        <v/>
      </c>
      <c r="H288" s="197" t="str">
        <f>IF(E288="旅費",VLOOKUP(E288,支出入力表!F289:$M$2000,5,FALSE),"")</f>
        <v/>
      </c>
      <c r="I288" s="196" t="str">
        <f>IF(E288="旅費",VLOOKUP(E288,支出入力表!F289:$S$2000,9,FALSE),"")</f>
        <v/>
      </c>
      <c r="J288" s="167" t="str">
        <f>IF(E288="旅費",VLOOKUP(E288,支出入力表!F289:$S$2000,10,FALSE),"")</f>
        <v/>
      </c>
      <c r="K288" s="167" t="str">
        <f>IF(E288="旅費",VLOOKUP(E288,支出入力表!F289:$S$2000,11,FALSE),"")</f>
        <v/>
      </c>
      <c r="L288" s="167" t="str">
        <f>IF(E288="旅費",VLOOKUP(E288,支出入力表!F289:$S$2000,12,FALSE),"")</f>
        <v/>
      </c>
      <c r="M288" s="167" t="str">
        <f>IF(E288="旅費",VLOOKUP(E288,支出入力表!F289:$S$2000,13,FALSE),"")</f>
        <v/>
      </c>
      <c r="N288" s="168" t="str">
        <f>IF(E288="旅費",VLOOKUP(E288,支出入力表!F289:$S$2000,14,FALSE),"")</f>
        <v/>
      </c>
    </row>
    <row r="289" spans="2:14" x14ac:dyDescent="0.55000000000000004">
      <c r="B289" s="163" t="str">
        <f>IF(E289="旅費",支出入力表!A290,"")</f>
        <v/>
      </c>
      <c r="C289" s="164" t="str">
        <f>IF(E289="旅費",支出入力表!C290,"")</f>
        <v/>
      </c>
      <c r="D289" s="165" t="str">
        <f>IF(支出入力表!E290="旅費","旅費","")</f>
        <v/>
      </c>
      <c r="E289" s="165" t="str">
        <f>IF(支出入力表!F290="旅費","旅費","")</f>
        <v/>
      </c>
      <c r="F289" s="196" t="str">
        <f>IF(E289="旅費",VLOOKUP(E289,支出入力表!F290:$M$2000,3,FALSE),"")</f>
        <v/>
      </c>
      <c r="G289" s="196" t="str">
        <f>IF(E289="旅費",VLOOKUP(E289,支出入力表!F290:$M$2000,4,FALSE),"")</f>
        <v/>
      </c>
      <c r="H289" s="197" t="str">
        <f>IF(E289="旅費",VLOOKUP(E289,支出入力表!F290:$M$2000,5,FALSE),"")</f>
        <v/>
      </c>
      <c r="I289" s="196" t="str">
        <f>IF(E289="旅費",VLOOKUP(E289,支出入力表!F290:$S$2000,9,FALSE),"")</f>
        <v/>
      </c>
      <c r="J289" s="167" t="str">
        <f>IF(E289="旅費",VLOOKUP(E289,支出入力表!F290:$S$2000,10,FALSE),"")</f>
        <v/>
      </c>
      <c r="K289" s="167" t="str">
        <f>IF(E289="旅費",VLOOKUP(E289,支出入力表!F290:$S$2000,11,FALSE),"")</f>
        <v/>
      </c>
      <c r="L289" s="167" t="str">
        <f>IF(E289="旅費",VLOOKUP(E289,支出入力表!F290:$S$2000,12,FALSE),"")</f>
        <v/>
      </c>
      <c r="M289" s="167" t="str">
        <f>IF(E289="旅費",VLOOKUP(E289,支出入力表!F290:$S$2000,13,FALSE),"")</f>
        <v/>
      </c>
      <c r="N289" s="168" t="str">
        <f>IF(E289="旅費",VLOOKUP(E289,支出入力表!F290:$S$2000,14,FALSE),"")</f>
        <v/>
      </c>
    </row>
    <row r="290" spans="2:14" x14ac:dyDescent="0.55000000000000004">
      <c r="B290" s="163" t="str">
        <f>IF(E290="旅費",支出入力表!A291,"")</f>
        <v/>
      </c>
      <c r="C290" s="164" t="str">
        <f>IF(E290="旅費",支出入力表!C291,"")</f>
        <v/>
      </c>
      <c r="D290" s="165" t="str">
        <f>IF(支出入力表!E291="旅費","旅費","")</f>
        <v/>
      </c>
      <c r="E290" s="165" t="str">
        <f>IF(支出入力表!F291="旅費","旅費","")</f>
        <v/>
      </c>
      <c r="F290" s="196" t="str">
        <f>IF(E290="旅費",VLOOKUP(E290,支出入力表!F291:$M$2000,3,FALSE),"")</f>
        <v/>
      </c>
      <c r="G290" s="196" t="str">
        <f>IF(E290="旅費",VLOOKUP(E290,支出入力表!F291:$M$2000,4,FALSE),"")</f>
        <v/>
      </c>
      <c r="H290" s="197" t="str">
        <f>IF(E290="旅費",VLOOKUP(E290,支出入力表!F291:$M$2000,5,FALSE),"")</f>
        <v/>
      </c>
      <c r="I290" s="196" t="str">
        <f>IF(E290="旅費",VLOOKUP(E290,支出入力表!F291:$S$2000,9,FALSE),"")</f>
        <v/>
      </c>
      <c r="J290" s="167" t="str">
        <f>IF(E290="旅費",VLOOKUP(E290,支出入力表!F291:$S$2000,10,FALSE),"")</f>
        <v/>
      </c>
      <c r="K290" s="167" t="str">
        <f>IF(E290="旅費",VLOOKUP(E290,支出入力表!F291:$S$2000,11,FALSE),"")</f>
        <v/>
      </c>
      <c r="L290" s="167" t="str">
        <f>IF(E290="旅費",VLOOKUP(E290,支出入力表!F291:$S$2000,12,FALSE),"")</f>
        <v/>
      </c>
      <c r="M290" s="167" t="str">
        <f>IF(E290="旅費",VLOOKUP(E290,支出入力表!F291:$S$2000,13,FALSE),"")</f>
        <v/>
      </c>
      <c r="N290" s="168" t="str">
        <f>IF(E290="旅費",VLOOKUP(E290,支出入力表!F291:$S$2000,14,FALSE),"")</f>
        <v/>
      </c>
    </row>
    <row r="291" spans="2:14" x14ac:dyDescent="0.55000000000000004">
      <c r="B291" s="163" t="str">
        <f>IF(E291="旅費",支出入力表!A292,"")</f>
        <v/>
      </c>
      <c r="C291" s="164" t="str">
        <f>IF(E291="旅費",支出入力表!C292,"")</f>
        <v/>
      </c>
      <c r="D291" s="165" t="str">
        <f>IF(支出入力表!E292="旅費","旅費","")</f>
        <v/>
      </c>
      <c r="E291" s="165" t="str">
        <f>IF(支出入力表!F292="旅費","旅費","")</f>
        <v/>
      </c>
      <c r="F291" s="196" t="str">
        <f>IF(E291="旅費",VLOOKUP(E291,支出入力表!F292:$M$2000,3,FALSE),"")</f>
        <v/>
      </c>
      <c r="G291" s="196" t="str">
        <f>IF(E291="旅費",VLOOKUP(E291,支出入力表!F292:$M$2000,4,FALSE),"")</f>
        <v/>
      </c>
      <c r="H291" s="197" t="str">
        <f>IF(E291="旅費",VLOOKUP(E291,支出入力表!F292:$M$2000,5,FALSE),"")</f>
        <v/>
      </c>
      <c r="I291" s="196" t="str">
        <f>IF(E291="旅費",VLOOKUP(E291,支出入力表!F292:$S$2000,9,FALSE),"")</f>
        <v/>
      </c>
      <c r="J291" s="167" t="str">
        <f>IF(E291="旅費",VLOOKUP(E291,支出入力表!F292:$S$2000,10,FALSE),"")</f>
        <v/>
      </c>
      <c r="K291" s="167" t="str">
        <f>IF(E291="旅費",VLOOKUP(E291,支出入力表!F292:$S$2000,11,FALSE),"")</f>
        <v/>
      </c>
      <c r="L291" s="167" t="str">
        <f>IF(E291="旅費",VLOOKUP(E291,支出入力表!F292:$S$2000,12,FALSE),"")</f>
        <v/>
      </c>
      <c r="M291" s="167" t="str">
        <f>IF(E291="旅費",VLOOKUP(E291,支出入力表!F292:$S$2000,13,FALSE),"")</f>
        <v/>
      </c>
      <c r="N291" s="168" t="str">
        <f>IF(E291="旅費",VLOOKUP(E291,支出入力表!F292:$S$2000,14,FALSE),"")</f>
        <v/>
      </c>
    </row>
    <row r="292" spans="2:14" x14ac:dyDescent="0.55000000000000004">
      <c r="B292" s="163" t="str">
        <f>IF(E292="旅費",支出入力表!A293,"")</f>
        <v/>
      </c>
      <c r="C292" s="164" t="str">
        <f>IF(E292="旅費",支出入力表!C293,"")</f>
        <v/>
      </c>
      <c r="D292" s="165" t="str">
        <f>IF(支出入力表!E293="旅費","旅費","")</f>
        <v/>
      </c>
      <c r="E292" s="165" t="str">
        <f>IF(支出入力表!F293="旅費","旅費","")</f>
        <v/>
      </c>
      <c r="F292" s="196" t="str">
        <f>IF(E292="旅費",VLOOKUP(E292,支出入力表!F293:$M$2000,3,FALSE),"")</f>
        <v/>
      </c>
      <c r="G292" s="196" t="str">
        <f>IF(E292="旅費",VLOOKUP(E292,支出入力表!F293:$M$2000,4,FALSE),"")</f>
        <v/>
      </c>
      <c r="H292" s="197" t="str">
        <f>IF(E292="旅費",VLOOKUP(E292,支出入力表!F293:$M$2000,5,FALSE),"")</f>
        <v/>
      </c>
      <c r="I292" s="196" t="str">
        <f>IF(E292="旅費",VLOOKUP(E292,支出入力表!F293:$S$2000,9,FALSE),"")</f>
        <v/>
      </c>
      <c r="J292" s="167" t="str">
        <f>IF(E292="旅費",VLOOKUP(E292,支出入力表!F293:$S$2000,10,FALSE),"")</f>
        <v/>
      </c>
      <c r="K292" s="167" t="str">
        <f>IF(E292="旅費",VLOOKUP(E292,支出入力表!F293:$S$2000,11,FALSE),"")</f>
        <v/>
      </c>
      <c r="L292" s="167" t="str">
        <f>IF(E292="旅費",VLOOKUP(E292,支出入力表!F293:$S$2000,12,FALSE),"")</f>
        <v/>
      </c>
      <c r="M292" s="167" t="str">
        <f>IF(E292="旅費",VLOOKUP(E292,支出入力表!F293:$S$2000,13,FALSE),"")</f>
        <v/>
      </c>
      <c r="N292" s="168" t="str">
        <f>IF(E292="旅費",VLOOKUP(E292,支出入力表!F293:$S$2000,14,FALSE),"")</f>
        <v/>
      </c>
    </row>
    <row r="293" spans="2:14" x14ac:dyDescent="0.55000000000000004">
      <c r="B293" s="163" t="str">
        <f>IF(E293="旅費",支出入力表!A294,"")</f>
        <v/>
      </c>
      <c r="C293" s="164" t="str">
        <f>IF(E293="旅費",支出入力表!C294,"")</f>
        <v/>
      </c>
      <c r="D293" s="165" t="str">
        <f>IF(支出入力表!E294="旅費","旅費","")</f>
        <v/>
      </c>
      <c r="E293" s="165" t="str">
        <f>IF(支出入力表!F294="旅費","旅費","")</f>
        <v/>
      </c>
      <c r="F293" s="196" t="str">
        <f>IF(E293="旅費",VLOOKUP(E293,支出入力表!F294:$M$2000,3,FALSE),"")</f>
        <v/>
      </c>
      <c r="G293" s="196" t="str">
        <f>IF(E293="旅費",VLOOKUP(E293,支出入力表!F294:$M$2000,4,FALSE),"")</f>
        <v/>
      </c>
      <c r="H293" s="197" t="str">
        <f>IF(E293="旅費",VLOOKUP(E293,支出入力表!F294:$M$2000,5,FALSE),"")</f>
        <v/>
      </c>
      <c r="I293" s="196" t="str">
        <f>IF(E293="旅費",VLOOKUP(E293,支出入力表!F294:$S$2000,9,FALSE),"")</f>
        <v/>
      </c>
      <c r="J293" s="167" t="str">
        <f>IF(E293="旅費",VLOOKUP(E293,支出入力表!F294:$S$2000,10,FALSE),"")</f>
        <v/>
      </c>
      <c r="K293" s="167" t="str">
        <f>IF(E293="旅費",VLOOKUP(E293,支出入力表!F294:$S$2000,11,FALSE),"")</f>
        <v/>
      </c>
      <c r="L293" s="167" t="str">
        <f>IF(E293="旅費",VLOOKUP(E293,支出入力表!F294:$S$2000,12,FALSE),"")</f>
        <v/>
      </c>
      <c r="M293" s="167" t="str">
        <f>IF(E293="旅費",VLOOKUP(E293,支出入力表!F294:$S$2000,13,FALSE),"")</f>
        <v/>
      </c>
      <c r="N293" s="168" t="str">
        <f>IF(E293="旅費",VLOOKUP(E293,支出入力表!F294:$S$2000,14,FALSE),"")</f>
        <v/>
      </c>
    </row>
    <row r="294" spans="2:14" x14ac:dyDescent="0.55000000000000004">
      <c r="B294" s="163" t="str">
        <f>IF(E294="旅費",支出入力表!A295,"")</f>
        <v/>
      </c>
      <c r="C294" s="164" t="str">
        <f>IF(E294="旅費",支出入力表!C295,"")</f>
        <v/>
      </c>
      <c r="D294" s="165" t="str">
        <f>IF(支出入力表!E295="旅費","旅費","")</f>
        <v/>
      </c>
      <c r="E294" s="165" t="str">
        <f>IF(支出入力表!F295="旅費","旅費","")</f>
        <v/>
      </c>
      <c r="F294" s="196" t="str">
        <f>IF(E294="旅費",VLOOKUP(E294,支出入力表!F295:$M$2000,3,FALSE),"")</f>
        <v/>
      </c>
      <c r="G294" s="196" t="str">
        <f>IF(E294="旅費",VLOOKUP(E294,支出入力表!F295:$M$2000,4,FALSE),"")</f>
        <v/>
      </c>
      <c r="H294" s="197" t="str">
        <f>IF(E294="旅費",VLOOKUP(E294,支出入力表!F295:$M$2000,5,FALSE),"")</f>
        <v/>
      </c>
      <c r="I294" s="196" t="str">
        <f>IF(E294="旅費",VLOOKUP(E294,支出入力表!F295:$S$2000,9,FALSE),"")</f>
        <v/>
      </c>
      <c r="J294" s="167" t="str">
        <f>IF(E294="旅費",VLOOKUP(E294,支出入力表!F295:$S$2000,10,FALSE),"")</f>
        <v/>
      </c>
      <c r="K294" s="167" t="str">
        <f>IF(E294="旅費",VLOOKUP(E294,支出入力表!F295:$S$2000,11,FALSE),"")</f>
        <v/>
      </c>
      <c r="L294" s="167" t="str">
        <f>IF(E294="旅費",VLOOKUP(E294,支出入力表!F295:$S$2000,12,FALSE),"")</f>
        <v/>
      </c>
      <c r="M294" s="167" t="str">
        <f>IF(E294="旅費",VLOOKUP(E294,支出入力表!F295:$S$2000,13,FALSE),"")</f>
        <v/>
      </c>
      <c r="N294" s="168" t="str">
        <f>IF(E294="旅費",VLOOKUP(E294,支出入力表!F295:$S$2000,14,FALSE),"")</f>
        <v/>
      </c>
    </row>
    <row r="295" spans="2:14" x14ac:dyDescent="0.55000000000000004">
      <c r="B295" s="163" t="str">
        <f>IF(E295="旅費",支出入力表!A296,"")</f>
        <v/>
      </c>
      <c r="C295" s="164" t="str">
        <f>IF(E295="旅費",支出入力表!C296,"")</f>
        <v/>
      </c>
      <c r="D295" s="165" t="str">
        <f>IF(支出入力表!E296="旅費","旅費","")</f>
        <v/>
      </c>
      <c r="E295" s="165" t="str">
        <f>IF(支出入力表!F296="旅費","旅費","")</f>
        <v/>
      </c>
      <c r="F295" s="196" t="str">
        <f>IF(E295="旅費",VLOOKUP(E295,支出入力表!F296:$M$2000,3,FALSE),"")</f>
        <v/>
      </c>
      <c r="G295" s="196" t="str">
        <f>IF(E295="旅費",VLOOKUP(E295,支出入力表!F296:$M$2000,4,FALSE),"")</f>
        <v/>
      </c>
      <c r="H295" s="197" t="str">
        <f>IF(E295="旅費",VLOOKUP(E295,支出入力表!F296:$M$2000,5,FALSE),"")</f>
        <v/>
      </c>
      <c r="I295" s="196" t="str">
        <f>IF(E295="旅費",VLOOKUP(E295,支出入力表!F296:$S$2000,9,FALSE),"")</f>
        <v/>
      </c>
      <c r="J295" s="167" t="str">
        <f>IF(E295="旅費",VLOOKUP(E295,支出入力表!F296:$S$2000,10,FALSE),"")</f>
        <v/>
      </c>
      <c r="K295" s="167" t="str">
        <f>IF(E295="旅費",VLOOKUP(E295,支出入力表!F296:$S$2000,11,FALSE),"")</f>
        <v/>
      </c>
      <c r="L295" s="167" t="str">
        <f>IF(E295="旅費",VLOOKUP(E295,支出入力表!F296:$S$2000,12,FALSE),"")</f>
        <v/>
      </c>
      <c r="M295" s="167" t="str">
        <f>IF(E295="旅費",VLOOKUP(E295,支出入力表!F296:$S$2000,13,FALSE),"")</f>
        <v/>
      </c>
      <c r="N295" s="168" t="str">
        <f>IF(E295="旅費",VLOOKUP(E295,支出入力表!F296:$S$2000,14,FALSE),"")</f>
        <v/>
      </c>
    </row>
    <row r="296" spans="2:14" x14ac:dyDescent="0.55000000000000004">
      <c r="B296" s="163" t="str">
        <f>IF(E296="旅費",支出入力表!A297,"")</f>
        <v/>
      </c>
      <c r="C296" s="164" t="str">
        <f>IF(E296="旅費",支出入力表!C297,"")</f>
        <v/>
      </c>
      <c r="D296" s="165" t="str">
        <f>IF(支出入力表!E297="旅費","旅費","")</f>
        <v/>
      </c>
      <c r="E296" s="165" t="str">
        <f>IF(支出入力表!F297="旅費","旅費","")</f>
        <v/>
      </c>
      <c r="F296" s="196" t="str">
        <f>IF(E296="旅費",VLOOKUP(E296,支出入力表!F297:$M$2000,3,FALSE),"")</f>
        <v/>
      </c>
      <c r="G296" s="196" t="str">
        <f>IF(E296="旅費",VLOOKUP(E296,支出入力表!F297:$M$2000,4,FALSE),"")</f>
        <v/>
      </c>
      <c r="H296" s="197" t="str">
        <f>IF(E296="旅費",VLOOKUP(E296,支出入力表!F297:$M$2000,5,FALSE),"")</f>
        <v/>
      </c>
      <c r="I296" s="196" t="str">
        <f>IF(E296="旅費",VLOOKUP(E296,支出入力表!F297:$S$2000,9,FALSE),"")</f>
        <v/>
      </c>
      <c r="J296" s="167" t="str">
        <f>IF(E296="旅費",VLOOKUP(E296,支出入力表!F297:$S$2000,10,FALSE),"")</f>
        <v/>
      </c>
      <c r="K296" s="167" t="str">
        <f>IF(E296="旅費",VLOOKUP(E296,支出入力表!F297:$S$2000,11,FALSE),"")</f>
        <v/>
      </c>
      <c r="L296" s="167" t="str">
        <f>IF(E296="旅費",VLOOKUP(E296,支出入力表!F297:$S$2000,12,FALSE),"")</f>
        <v/>
      </c>
      <c r="M296" s="167" t="str">
        <f>IF(E296="旅費",VLOOKUP(E296,支出入力表!F297:$S$2000,13,FALSE),"")</f>
        <v/>
      </c>
      <c r="N296" s="168" t="str">
        <f>IF(E296="旅費",VLOOKUP(E296,支出入力表!F297:$S$2000,14,FALSE),"")</f>
        <v/>
      </c>
    </row>
    <row r="297" spans="2:14" x14ac:dyDescent="0.55000000000000004">
      <c r="B297" s="163" t="str">
        <f>IF(E297="旅費",支出入力表!A298,"")</f>
        <v/>
      </c>
      <c r="C297" s="164" t="str">
        <f>IF(E297="旅費",支出入力表!C298,"")</f>
        <v/>
      </c>
      <c r="D297" s="165" t="str">
        <f>IF(支出入力表!E298="旅費","旅費","")</f>
        <v/>
      </c>
      <c r="E297" s="165" t="str">
        <f>IF(支出入力表!F298="旅費","旅費","")</f>
        <v/>
      </c>
      <c r="F297" s="196" t="str">
        <f>IF(E297="旅費",VLOOKUP(E297,支出入力表!F298:$M$2000,3,FALSE),"")</f>
        <v/>
      </c>
      <c r="G297" s="196" t="str">
        <f>IF(E297="旅費",VLOOKUP(E297,支出入力表!F298:$M$2000,4,FALSE),"")</f>
        <v/>
      </c>
      <c r="H297" s="197" t="str">
        <f>IF(E297="旅費",VLOOKUP(E297,支出入力表!F298:$M$2000,5,FALSE),"")</f>
        <v/>
      </c>
      <c r="I297" s="196" t="str">
        <f>IF(E297="旅費",VLOOKUP(E297,支出入力表!F298:$S$2000,9,FALSE),"")</f>
        <v/>
      </c>
      <c r="J297" s="167" t="str">
        <f>IF(E297="旅費",VLOOKUP(E297,支出入力表!F298:$S$2000,10,FALSE),"")</f>
        <v/>
      </c>
      <c r="K297" s="167" t="str">
        <f>IF(E297="旅費",VLOOKUP(E297,支出入力表!F298:$S$2000,11,FALSE),"")</f>
        <v/>
      </c>
      <c r="L297" s="167" t="str">
        <f>IF(E297="旅費",VLOOKUP(E297,支出入力表!F298:$S$2000,12,FALSE),"")</f>
        <v/>
      </c>
      <c r="M297" s="167" t="str">
        <f>IF(E297="旅費",VLOOKUP(E297,支出入力表!F298:$S$2000,13,FALSE),"")</f>
        <v/>
      </c>
      <c r="N297" s="168" t="str">
        <f>IF(E297="旅費",VLOOKUP(E297,支出入力表!F298:$S$2000,14,FALSE),"")</f>
        <v/>
      </c>
    </row>
    <row r="298" spans="2:14" x14ac:dyDescent="0.55000000000000004">
      <c r="B298" s="163" t="str">
        <f>IF(E298="旅費",支出入力表!A299,"")</f>
        <v/>
      </c>
      <c r="C298" s="164" t="str">
        <f>IF(E298="旅費",支出入力表!C299,"")</f>
        <v/>
      </c>
      <c r="D298" s="165" t="str">
        <f>IF(支出入力表!E299="旅費","旅費","")</f>
        <v/>
      </c>
      <c r="E298" s="165" t="str">
        <f>IF(支出入力表!F299="旅費","旅費","")</f>
        <v/>
      </c>
      <c r="F298" s="196" t="str">
        <f>IF(E298="旅費",VLOOKUP(E298,支出入力表!F299:$M$2000,3,FALSE),"")</f>
        <v/>
      </c>
      <c r="G298" s="196" t="str">
        <f>IF(E298="旅費",VLOOKUP(E298,支出入力表!F299:$M$2000,4,FALSE),"")</f>
        <v/>
      </c>
      <c r="H298" s="197" t="str">
        <f>IF(E298="旅費",VLOOKUP(E298,支出入力表!F299:$M$2000,5,FALSE),"")</f>
        <v/>
      </c>
      <c r="I298" s="196" t="str">
        <f>IF(E298="旅費",VLOOKUP(E298,支出入力表!F299:$S$2000,9,FALSE),"")</f>
        <v/>
      </c>
      <c r="J298" s="167" t="str">
        <f>IF(E298="旅費",VLOOKUP(E298,支出入力表!F299:$S$2000,10,FALSE),"")</f>
        <v/>
      </c>
      <c r="K298" s="167" t="str">
        <f>IF(E298="旅費",VLOOKUP(E298,支出入力表!F299:$S$2000,11,FALSE),"")</f>
        <v/>
      </c>
      <c r="L298" s="167" t="str">
        <f>IF(E298="旅費",VLOOKUP(E298,支出入力表!F299:$S$2000,12,FALSE),"")</f>
        <v/>
      </c>
      <c r="M298" s="167" t="str">
        <f>IF(E298="旅費",VLOOKUP(E298,支出入力表!F299:$S$2000,13,FALSE),"")</f>
        <v/>
      </c>
      <c r="N298" s="168" t="str">
        <f>IF(E298="旅費",VLOOKUP(E298,支出入力表!F299:$S$2000,14,FALSE),"")</f>
        <v/>
      </c>
    </row>
    <row r="299" spans="2:14" x14ac:dyDescent="0.55000000000000004">
      <c r="B299" s="163" t="str">
        <f>IF(E299="旅費",支出入力表!A300,"")</f>
        <v/>
      </c>
      <c r="C299" s="164" t="str">
        <f>IF(E299="旅費",支出入力表!C300,"")</f>
        <v/>
      </c>
      <c r="D299" s="165" t="str">
        <f>IF(支出入力表!E300="旅費","旅費","")</f>
        <v/>
      </c>
      <c r="E299" s="165" t="str">
        <f>IF(支出入力表!F300="旅費","旅費","")</f>
        <v/>
      </c>
      <c r="F299" s="196" t="str">
        <f>IF(E299="旅費",VLOOKUP(E299,支出入力表!F300:$M$2000,3,FALSE),"")</f>
        <v/>
      </c>
      <c r="G299" s="196" t="str">
        <f>IF(E299="旅費",VLOOKUP(E299,支出入力表!F300:$M$2000,4,FALSE),"")</f>
        <v/>
      </c>
      <c r="H299" s="197" t="str">
        <f>IF(E299="旅費",VLOOKUP(E299,支出入力表!F300:$M$2000,5,FALSE),"")</f>
        <v/>
      </c>
      <c r="I299" s="196" t="str">
        <f>IF(E299="旅費",VLOOKUP(E299,支出入力表!F300:$S$2000,9,FALSE),"")</f>
        <v/>
      </c>
      <c r="J299" s="167" t="str">
        <f>IF(E299="旅費",VLOOKUP(E299,支出入力表!F300:$S$2000,10,FALSE),"")</f>
        <v/>
      </c>
      <c r="K299" s="167" t="str">
        <f>IF(E299="旅費",VLOOKUP(E299,支出入力表!F300:$S$2000,11,FALSE),"")</f>
        <v/>
      </c>
      <c r="L299" s="167" t="str">
        <f>IF(E299="旅費",VLOOKUP(E299,支出入力表!F300:$S$2000,12,FALSE),"")</f>
        <v/>
      </c>
      <c r="M299" s="167" t="str">
        <f>IF(E299="旅費",VLOOKUP(E299,支出入力表!F300:$S$2000,13,FALSE),"")</f>
        <v/>
      </c>
      <c r="N299" s="168" t="str">
        <f>IF(E299="旅費",VLOOKUP(E299,支出入力表!F300:$S$2000,14,FALSE),"")</f>
        <v/>
      </c>
    </row>
    <row r="300" spans="2:14" x14ac:dyDescent="0.55000000000000004">
      <c r="B300" s="163" t="str">
        <f>IF(E300="旅費",支出入力表!A301,"")</f>
        <v/>
      </c>
      <c r="C300" s="164" t="str">
        <f>IF(E300="旅費",支出入力表!C301,"")</f>
        <v/>
      </c>
      <c r="D300" s="165" t="str">
        <f>IF(支出入力表!E301="旅費","旅費","")</f>
        <v/>
      </c>
      <c r="E300" s="165" t="str">
        <f>IF(支出入力表!F301="旅費","旅費","")</f>
        <v/>
      </c>
      <c r="F300" s="196" t="str">
        <f>IF(E300="旅費",VLOOKUP(E300,支出入力表!F301:$M$2000,3,FALSE),"")</f>
        <v/>
      </c>
      <c r="G300" s="196" t="str">
        <f>IF(E300="旅費",VLOOKUP(E300,支出入力表!F301:$M$2000,4,FALSE),"")</f>
        <v/>
      </c>
      <c r="H300" s="197" t="str">
        <f>IF(E300="旅費",VLOOKUP(E300,支出入力表!F301:$M$2000,5,FALSE),"")</f>
        <v/>
      </c>
      <c r="I300" s="196" t="str">
        <f>IF(E300="旅費",VLOOKUP(E300,支出入力表!F301:$S$2000,9,FALSE),"")</f>
        <v/>
      </c>
      <c r="J300" s="167" t="str">
        <f>IF(E300="旅費",VLOOKUP(E300,支出入力表!F301:$S$2000,10,FALSE),"")</f>
        <v/>
      </c>
      <c r="K300" s="167" t="str">
        <f>IF(E300="旅費",VLOOKUP(E300,支出入力表!F301:$S$2000,11,FALSE),"")</f>
        <v/>
      </c>
      <c r="L300" s="167" t="str">
        <f>IF(E300="旅費",VLOOKUP(E300,支出入力表!F301:$S$2000,12,FALSE),"")</f>
        <v/>
      </c>
      <c r="M300" s="167" t="str">
        <f>IF(E300="旅費",VLOOKUP(E300,支出入力表!F301:$S$2000,13,FALSE),"")</f>
        <v/>
      </c>
      <c r="N300" s="168" t="str">
        <f>IF(E300="旅費",VLOOKUP(E300,支出入力表!F301:$S$2000,14,FALSE),"")</f>
        <v/>
      </c>
    </row>
    <row r="301" spans="2:14" x14ac:dyDescent="0.55000000000000004">
      <c r="B301" s="163" t="str">
        <f>IF(E301="旅費",支出入力表!A302,"")</f>
        <v/>
      </c>
      <c r="C301" s="164" t="str">
        <f>IF(E301="旅費",支出入力表!C302,"")</f>
        <v/>
      </c>
      <c r="D301" s="165" t="str">
        <f>IF(支出入力表!E302="旅費","旅費","")</f>
        <v/>
      </c>
      <c r="E301" s="165" t="str">
        <f>IF(支出入力表!F302="旅費","旅費","")</f>
        <v/>
      </c>
      <c r="F301" s="196" t="str">
        <f>IF(E301="旅費",VLOOKUP(E301,支出入力表!F302:$M$2000,3,FALSE),"")</f>
        <v/>
      </c>
      <c r="G301" s="196" t="str">
        <f>IF(E301="旅費",VLOOKUP(E301,支出入力表!F302:$M$2000,4,FALSE),"")</f>
        <v/>
      </c>
      <c r="H301" s="197" t="str">
        <f>IF(E301="旅費",VLOOKUP(E301,支出入力表!F302:$M$2000,5,FALSE),"")</f>
        <v/>
      </c>
      <c r="I301" s="196" t="str">
        <f>IF(E301="旅費",VLOOKUP(E301,支出入力表!F302:$S$2000,9,FALSE),"")</f>
        <v/>
      </c>
      <c r="J301" s="167" t="str">
        <f>IF(E301="旅費",VLOOKUP(E301,支出入力表!F302:$S$2000,10,FALSE),"")</f>
        <v/>
      </c>
      <c r="K301" s="167" t="str">
        <f>IF(E301="旅費",VLOOKUP(E301,支出入力表!F302:$S$2000,11,FALSE),"")</f>
        <v/>
      </c>
      <c r="L301" s="167" t="str">
        <f>IF(E301="旅費",VLOOKUP(E301,支出入力表!F302:$S$2000,12,FALSE),"")</f>
        <v/>
      </c>
      <c r="M301" s="167" t="str">
        <f>IF(E301="旅費",VLOOKUP(E301,支出入力表!F302:$S$2000,13,FALSE),"")</f>
        <v/>
      </c>
      <c r="N301" s="168" t="str">
        <f>IF(E301="旅費",VLOOKUP(E301,支出入力表!F302:$S$2000,14,FALSE),"")</f>
        <v/>
      </c>
    </row>
    <row r="302" spans="2:14" x14ac:dyDescent="0.55000000000000004">
      <c r="B302" s="163" t="str">
        <f>IF(E302="旅費",支出入力表!A303,"")</f>
        <v/>
      </c>
      <c r="C302" s="164" t="str">
        <f>IF(E302="旅費",支出入力表!C303,"")</f>
        <v/>
      </c>
      <c r="D302" s="165" t="str">
        <f>IF(支出入力表!E303="旅費","旅費","")</f>
        <v/>
      </c>
      <c r="E302" s="165" t="str">
        <f>IF(支出入力表!F303="旅費","旅費","")</f>
        <v/>
      </c>
      <c r="F302" s="196" t="str">
        <f>IF(E302="旅費",VLOOKUP(E302,支出入力表!F303:$M$2000,3,FALSE),"")</f>
        <v/>
      </c>
      <c r="G302" s="196" t="str">
        <f>IF(E302="旅費",VLOOKUP(E302,支出入力表!F303:$M$2000,4,FALSE),"")</f>
        <v/>
      </c>
      <c r="H302" s="197" t="str">
        <f>IF(E302="旅費",VLOOKUP(E302,支出入力表!F303:$M$2000,5,FALSE),"")</f>
        <v/>
      </c>
      <c r="I302" s="196" t="str">
        <f>IF(E302="旅費",VLOOKUP(E302,支出入力表!F303:$S$2000,9,FALSE),"")</f>
        <v/>
      </c>
      <c r="J302" s="167" t="str">
        <f>IF(E302="旅費",VLOOKUP(E302,支出入力表!F303:$S$2000,10,FALSE),"")</f>
        <v/>
      </c>
      <c r="K302" s="167" t="str">
        <f>IF(E302="旅費",VLOOKUP(E302,支出入力表!F303:$S$2000,11,FALSE),"")</f>
        <v/>
      </c>
      <c r="L302" s="167" t="str">
        <f>IF(E302="旅費",VLOOKUP(E302,支出入力表!F303:$S$2000,12,FALSE),"")</f>
        <v/>
      </c>
      <c r="M302" s="167" t="str">
        <f>IF(E302="旅費",VLOOKUP(E302,支出入力表!F303:$S$2000,13,FALSE),"")</f>
        <v/>
      </c>
      <c r="N302" s="168" t="str">
        <f>IF(E302="旅費",VLOOKUP(E302,支出入力表!F303:$S$2000,14,FALSE),"")</f>
        <v/>
      </c>
    </row>
    <row r="303" spans="2:14" x14ac:dyDescent="0.55000000000000004">
      <c r="B303" s="163" t="str">
        <f>IF(E303="旅費",支出入力表!A304,"")</f>
        <v/>
      </c>
      <c r="C303" s="164" t="str">
        <f>IF(E303="旅費",支出入力表!C304,"")</f>
        <v/>
      </c>
      <c r="D303" s="165" t="str">
        <f>IF(支出入力表!E304="旅費","旅費","")</f>
        <v/>
      </c>
      <c r="E303" s="165" t="str">
        <f>IF(支出入力表!F304="旅費","旅費","")</f>
        <v/>
      </c>
      <c r="F303" s="196" t="str">
        <f>IF(E303="旅費",VLOOKUP(E303,支出入力表!F304:$M$2000,3,FALSE),"")</f>
        <v/>
      </c>
      <c r="G303" s="196" t="str">
        <f>IF(E303="旅費",VLOOKUP(E303,支出入力表!F304:$M$2000,4,FALSE),"")</f>
        <v/>
      </c>
      <c r="H303" s="197" t="str">
        <f>IF(E303="旅費",VLOOKUP(E303,支出入力表!F304:$M$2000,5,FALSE),"")</f>
        <v/>
      </c>
      <c r="I303" s="196" t="str">
        <f>IF(E303="旅費",VLOOKUP(E303,支出入力表!F304:$S$2000,9,FALSE),"")</f>
        <v/>
      </c>
      <c r="J303" s="167" t="str">
        <f>IF(E303="旅費",VLOOKUP(E303,支出入力表!F304:$S$2000,10,FALSE),"")</f>
        <v/>
      </c>
      <c r="K303" s="167" t="str">
        <f>IF(E303="旅費",VLOOKUP(E303,支出入力表!F304:$S$2000,11,FALSE),"")</f>
        <v/>
      </c>
      <c r="L303" s="167" t="str">
        <f>IF(E303="旅費",VLOOKUP(E303,支出入力表!F304:$S$2000,12,FALSE),"")</f>
        <v/>
      </c>
      <c r="M303" s="167" t="str">
        <f>IF(E303="旅費",VLOOKUP(E303,支出入力表!F304:$S$2000,13,FALSE),"")</f>
        <v/>
      </c>
      <c r="N303" s="168" t="str">
        <f>IF(E303="旅費",VLOOKUP(E303,支出入力表!F304:$S$2000,14,FALSE),"")</f>
        <v/>
      </c>
    </row>
    <row r="304" spans="2:14" x14ac:dyDescent="0.55000000000000004">
      <c r="B304" s="163" t="str">
        <f>IF(E304="旅費",支出入力表!A305,"")</f>
        <v/>
      </c>
      <c r="C304" s="164" t="str">
        <f>IF(E304="旅費",支出入力表!C305,"")</f>
        <v/>
      </c>
      <c r="D304" s="165" t="str">
        <f>IF(支出入力表!E305="旅費","旅費","")</f>
        <v/>
      </c>
      <c r="E304" s="165" t="str">
        <f>IF(支出入力表!F305="旅費","旅費","")</f>
        <v/>
      </c>
      <c r="F304" s="196" t="str">
        <f>IF(E304="旅費",VLOOKUP(E304,支出入力表!F305:$M$2000,3,FALSE),"")</f>
        <v/>
      </c>
      <c r="G304" s="196" t="str">
        <f>IF(E304="旅費",VLOOKUP(E304,支出入力表!F305:$M$2000,4,FALSE),"")</f>
        <v/>
      </c>
      <c r="H304" s="197" t="str">
        <f>IF(E304="旅費",VLOOKUP(E304,支出入力表!F305:$M$2000,5,FALSE),"")</f>
        <v/>
      </c>
      <c r="I304" s="196" t="str">
        <f>IF(E304="旅費",VLOOKUP(E304,支出入力表!F305:$S$2000,9,FALSE),"")</f>
        <v/>
      </c>
      <c r="J304" s="167" t="str">
        <f>IF(E304="旅費",VLOOKUP(E304,支出入力表!F305:$S$2000,10,FALSE),"")</f>
        <v/>
      </c>
      <c r="K304" s="167" t="str">
        <f>IF(E304="旅費",VLOOKUP(E304,支出入力表!F305:$S$2000,11,FALSE),"")</f>
        <v/>
      </c>
      <c r="L304" s="167" t="str">
        <f>IF(E304="旅費",VLOOKUP(E304,支出入力表!F305:$S$2000,12,FALSE),"")</f>
        <v/>
      </c>
      <c r="M304" s="167" t="str">
        <f>IF(E304="旅費",VLOOKUP(E304,支出入力表!F305:$S$2000,13,FALSE),"")</f>
        <v/>
      </c>
      <c r="N304" s="168" t="str">
        <f>IF(E304="旅費",VLOOKUP(E304,支出入力表!F305:$S$2000,14,FALSE),"")</f>
        <v/>
      </c>
    </row>
    <row r="305" spans="2:14" x14ac:dyDescent="0.55000000000000004">
      <c r="B305" s="163" t="str">
        <f>IF(E305="旅費",支出入力表!A306,"")</f>
        <v/>
      </c>
      <c r="C305" s="164" t="str">
        <f>IF(E305="旅費",支出入力表!C306,"")</f>
        <v/>
      </c>
      <c r="D305" s="165" t="str">
        <f>IF(支出入力表!E306="旅費","旅費","")</f>
        <v/>
      </c>
      <c r="E305" s="165" t="str">
        <f>IF(支出入力表!F306="旅費","旅費","")</f>
        <v/>
      </c>
      <c r="F305" s="196" t="str">
        <f>IF(E305="旅費",VLOOKUP(E305,支出入力表!F306:$M$2000,3,FALSE),"")</f>
        <v/>
      </c>
      <c r="G305" s="196" t="str">
        <f>IF(E305="旅費",VLOOKUP(E305,支出入力表!F306:$M$2000,4,FALSE),"")</f>
        <v/>
      </c>
      <c r="H305" s="197" t="str">
        <f>IF(E305="旅費",VLOOKUP(E305,支出入力表!F306:$M$2000,5,FALSE),"")</f>
        <v/>
      </c>
      <c r="I305" s="196" t="str">
        <f>IF(E305="旅費",VLOOKUP(E305,支出入力表!F306:$S$2000,9,FALSE),"")</f>
        <v/>
      </c>
      <c r="J305" s="167" t="str">
        <f>IF(E305="旅費",VLOOKUP(E305,支出入力表!F306:$S$2000,10,FALSE),"")</f>
        <v/>
      </c>
      <c r="K305" s="167" t="str">
        <f>IF(E305="旅費",VLOOKUP(E305,支出入力表!F306:$S$2000,11,FALSE),"")</f>
        <v/>
      </c>
      <c r="L305" s="167" t="str">
        <f>IF(E305="旅費",VLOOKUP(E305,支出入力表!F306:$S$2000,12,FALSE),"")</f>
        <v/>
      </c>
      <c r="M305" s="167" t="str">
        <f>IF(E305="旅費",VLOOKUP(E305,支出入力表!F306:$S$2000,13,FALSE),"")</f>
        <v/>
      </c>
      <c r="N305" s="168" t="str">
        <f>IF(E305="旅費",VLOOKUP(E305,支出入力表!F306:$S$2000,14,FALSE),"")</f>
        <v/>
      </c>
    </row>
    <row r="306" spans="2:14" x14ac:dyDescent="0.55000000000000004">
      <c r="B306" s="163" t="str">
        <f>IF(E306="旅費",支出入力表!A307,"")</f>
        <v/>
      </c>
      <c r="C306" s="164" t="str">
        <f>IF(E306="旅費",支出入力表!C307,"")</f>
        <v/>
      </c>
      <c r="D306" s="165" t="str">
        <f>IF(支出入力表!E307="旅費","旅費","")</f>
        <v/>
      </c>
      <c r="E306" s="165" t="str">
        <f>IF(支出入力表!F307="旅費","旅費","")</f>
        <v/>
      </c>
      <c r="F306" s="196" t="str">
        <f>IF(E306="旅費",VLOOKUP(E306,支出入力表!F307:$M$2000,3,FALSE),"")</f>
        <v/>
      </c>
      <c r="G306" s="196" t="str">
        <f>IF(E306="旅費",VLOOKUP(E306,支出入力表!F307:$M$2000,4,FALSE),"")</f>
        <v/>
      </c>
      <c r="H306" s="197" t="str">
        <f>IF(E306="旅費",VLOOKUP(E306,支出入力表!F307:$M$2000,5,FALSE),"")</f>
        <v/>
      </c>
      <c r="I306" s="196" t="str">
        <f>IF(E306="旅費",VLOOKUP(E306,支出入力表!F307:$S$2000,9,FALSE),"")</f>
        <v/>
      </c>
      <c r="J306" s="167" t="str">
        <f>IF(E306="旅費",VLOOKUP(E306,支出入力表!F307:$S$2000,10,FALSE),"")</f>
        <v/>
      </c>
      <c r="K306" s="167" t="str">
        <f>IF(E306="旅費",VLOOKUP(E306,支出入力表!F307:$S$2000,11,FALSE),"")</f>
        <v/>
      </c>
      <c r="L306" s="167" t="str">
        <f>IF(E306="旅費",VLOOKUP(E306,支出入力表!F307:$S$2000,12,FALSE),"")</f>
        <v/>
      </c>
      <c r="M306" s="167" t="str">
        <f>IF(E306="旅費",VLOOKUP(E306,支出入力表!F307:$S$2000,13,FALSE),"")</f>
        <v/>
      </c>
      <c r="N306" s="168" t="str">
        <f>IF(E306="旅費",VLOOKUP(E306,支出入力表!F307:$S$2000,14,FALSE),"")</f>
        <v/>
      </c>
    </row>
    <row r="307" spans="2:14" x14ac:dyDescent="0.55000000000000004">
      <c r="B307" s="163" t="str">
        <f>IF(E307="旅費",支出入力表!A308,"")</f>
        <v/>
      </c>
      <c r="C307" s="164" t="str">
        <f>IF(E307="旅費",支出入力表!C308,"")</f>
        <v/>
      </c>
      <c r="D307" s="165" t="str">
        <f>IF(支出入力表!E308="旅費","旅費","")</f>
        <v/>
      </c>
      <c r="E307" s="165" t="str">
        <f>IF(支出入力表!F308="旅費","旅費","")</f>
        <v/>
      </c>
      <c r="F307" s="196" t="str">
        <f>IF(E307="旅費",VLOOKUP(E307,支出入力表!F308:$M$2000,3,FALSE),"")</f>
        <v/>
      </c>
      <c r="G307" s="196" t="str">
        <f>IF(E307="旅費",VLOOKUP(E307,支出入力表!F308:$M$2000,4,FALSE),"")</f>
        <v/>
      </c>
      <c r="H307" s="197" t="str">
        <f>IF(E307="旅費",VLOOKUP(E307,支出入力表!F308:$M$2000,5,FALSE),"")</f>
        <v/>
      </c>
      <c r="I307" s="196" t="str">
        <f>IF(E307="旅費",VLOOKUP(E307,支出入力表!F308:$S$2000,9,FALSE),"")</f>
        <v/>
      </c>
      <c r="J307" s="167" t="str">
        <f>IF(E307="旅費",VLOOKUP(E307,支出入力表!F308:$S$2000,10,FALSE),"")</f>
        <v/>
      </c>
      <c r="K307" s="167" t="str">
        <f>IF(E307="旅費",VLOOKUP(E307,支出入力表!F308:$S$2000,11,FALSE),"")</f>
        <v/>
      </c>
      <c r="L307" s="167" t="str">
        <f>IF(E307="旅費",VLOOKUP(E307,支出入力表!F308:$S$2000,12,FALSE),"")</f>
        <v/>
      </c>
      <c r="M307" s="167" t="str">
        <f>IF(E307="旅費",VLOOKUP(E307,支出入力表!F308:$S$2000,13,FALSE),"")</f>
        <v/>
      </c>
      <c r="N307" s="168" t="str">
        <f>IF(E307="旅費",VLOOKUP(E307,支出入力表!F308:$S$2000,14,FALSE),"")</f>
        <v/>
      </c>
    </row>
    <row r="308" spans="2:14" x14ac:dyDescent="0.55000000000000004">
      <c r="B308" s="163" t="str">
        <f>IF(E308="旅費",支出入力表!A309,"")</f>
        <v/>
      </c>
      <c r="C308" s="164" t="str">
        <f>IF(E308="旅費",支出入力表!C309,"")</f>
        <v/>
      </c>
      <c r="D308" s="165" t="str">
        <f>IF(支出入力表!E309="旅費","旅費","")</f>
        <v/>
      </c>
      <c r="E308" s="165" t="str">
        <f>IF(支出入力表!F309="旅費","旅費","")</f>
        <v/>
      </c>
      <c r="F308" s="196" t="str">
        <f>IF(E308="旅費",VLOOKUP(E308,支出入力表!F309:$M$2000,3,FALSE),"")</f>
        <v/>
      </c>
      <c r="G308" s="196" t="str">
        <f>IF(E308="旅費",VLOOKUP(E308,支出入力表!F309:$M$2000,4,FALSE),"")</f>
        <v/>
      </c>
      <c r="H308" s="197" t="str">
        <f>IF(E308="旅費",VLOOKUP(E308,支出入力表!F309:$M$2000,5,FALSE),"")</f>
        <v/>
      </c>
      <c r="I308" s="196" t="str">
        <f>IF(E308="旅費",VLOOKUP(E308,支出入力表!F309:$S$2000,9,FALSE),"")</f>
        <v/>
      </c>
      <c r="J308" s="167" t="str">
        <f>IF(E308="旅費",VLOOKUP(E308,支出入力表!F309:$S$2000,10,FALSE),"")</f>
        <v/>
      </c>
      <c r="K308" s="167" t="str">
        <f>IF(E308="旅費",VLOOKUP(E308,支出入力表!F309:$S$2000,11,FALSE),"")</f>
        <v/>
      </c>
      <c r="L308" s="167" t="str">
        <f>IF(E308="旅費",VLOOKUP(E308,支出入力表!F309:$S$2000,12,FALSE),"")</f>
        <v/>
      </c>
      <c r="M308" s="167" t="str">
        <f>IF(E308="旅費",VLOOKUP(E308,支出入力表!F309:$S$2000,13,FALSE),"")</f>
        <v/>
      </c>
      <c r="N308" s="168" t="str">
        <f>IF(E308="旅費",VLOOKUP(E308,支出入力表!F309:$S$2000,14,FALSE),"")</f>
        <v/>
      </c>
    </row>
    <row r="309" spans="2:14" x14ac:dyDescent="0.55000000000000004">
      <c r="B309" s="163" t="str">
        <f>IF(E309="旅費",支出入力表!A310,"")</f>
        <v/>
      </c>
      <c r="C309" s="164" t="str">
        <f>IF(E309="旅費",支出入力表!C310,"")</f>
        <v/>
      </c>
      <c r="D309" s="165" t="str">
        <f>IF(支出入力表!E310="旅費","旅費","")</f>
        <v/>
      </c>
      <c r="E309" s="165" t="str">
        <f>IF(支出入力表!F310="旅費","旅費","")</f>
        <v/>
      </c>
      <c r="F309" s="196" t="str">
        <f>IF(E309="旅費",VLOOKUP(E309,支出入力表!F310:$M$2000,3,FALSE),"")</f>
        <v/>
      </c>
      <c r="G309" s="196" t="str">
        <f>IF(E309="旅費",VLOOKUP(E309,支出入力表!F310:$M$2000,4,FALSE),"")</f>
        <v/>
      </c>
      <c r="H309" s="197" t="str">
        <f>IF(E309="旅費",VLOOKUP(E309,支出入力表!F310:$M$2000,5,FALSE),"")</f>
        <v/>
      </c>
      <c r="I309" s="196" t="str">
        <f>IF(E309="旅費",VLOOKUP(E309,支出入力表!F310:$S$2000,9,FALSE),"")</f>
        <v/>
      </c>
      <c r="J309" s="167" t="str">
        <f>IF(E309="旅費",VLOOKUP(E309,支出入力表!F310:$S$2000,10,FALSE),"")</f>
        <v/>
      </c>
      <c r="K309" s="167" t="str">
        <f>IF(E309="旅費",VLOOKUP(E309,支出入力表!F310:$S$2000,11,FALSE),"")</f>
        <v/>
      </c>
      <c r="L309" s="167" t="str">
        <f>IF(E309="旅費",VLOOKUP(E309,支出入力表!F310:$S$2000,12,FALSE),"")</f>
        <v/>
      </c>
      <c r="M309" s="167" t="str">
        <f>IF(E309="旅費",VLOOKUP(E309,支出入力表!F310:$S$2000,13,FALSE),"")</f>
        <v/>
      </c>
      <c r="N309" s="168" t="str">
        <f>IF(E309="旅費",VLOOKUP(E309,支出入力表!F310:$S$2000,14,FALSE),"")</f>
        <v/>
      </c>
    </row>
    <row r="310" spans="2:14" x14ac:dyDescent="0.55000000000000004">
      <c r="B310" s="163" t="str">
        <f>IF(E310="旅費",支出入力表!A311,"")</f>
        <v/>
      </c>
      <c r="C310" s="164" t="str">
        <f>IF(E310="旅費",支出入力表!C311,"")</f>
        <v/>
      </c>
      <c r="D310" s="165" t="str">
        <f>IF(支出入力表!E311="旅費","旅費","")</f>
        <v/>
      </c>
      <c r="E310" s="165" t="str">
        <f>IF(支出入力表!F311="旅費","旅費","")</f>
        <v/>
      </c>
      <c r="F310" s="196" t="str">
        <f>IF(E310="旅費",VLOOKUP(E310,支出入力表!F311:$M$2000,3,FALSE),"")</f>
        <v/>
      </c>
      <c r="G310" s="196" t="str">
        <f>IF(E310="旅費",VLOOKUP(E310,支出入力表!F311:$M$2000,4,FALSE),"")</f>
        <v/>
      </c>
      <c r="H310" s="197" t="str">
        <f>IF(E310="旅費",VLOOKUP(E310,支出入力表!F311:$M$2000,5,FALSE),"")</f>
        <v/>
      </c>
      <c r="I310" s="196" t="str">
        <f>IF(E310="旅費",VLOOKUP(E310,支出入力表!F311:$S$2000,9,FALSE),"")</f>
        <v/>
      </c>
      <c r="J310" s="167" t="str">
        <f>IF(E310="旅費",VLOOKUP(E310,支出入力表!F311:$S$2000,10,FALSE),"")</f>
        <v/>
      </c>
      <c r="K310" s="167" t="str">
        <f>IF(E310="旅費",VLOOKUP(E310,支出入力表!F311:$S$2000,11,FALSE),"")</f>
        <v/>
      </c>
      <c r="L310" s="167" t="str">
        <f>IF(E310="旅費",VLOOKUP(E310,支出入力表!F311:$S$2000,12,FALSE),"")</f>
        <v/>
      </c>
      <c r="M310" s="167" t="str">
        <f>IF(E310="旅費",VLOOKUP(E310,支出入力表!F311:$S$2000,13,FALSE),"")</f>
        <v/>
      </c>
      <c r="N310" s="168" t="str">
        <f>IF(E310="旅費",VLOOKUP(E310,支出入力表!F311:$S$2000,14,FALSE),"")</f>
        <v/>
      </c>
    </row>
    <row r="311" spans="2:14" x14ac:dyDescent="0.55000000000000004">
      <c r="B311" s="163" t="str">
        <f>IF(E311="旅費",支出入力表!A312,"")</f>
        <v/>
      </c>
      <c r="C311" s="164" t="str">
        <f>IF(E311="旅費",支出入力表!C312,"")</f>
        <v/>
      </c>
      <c r="D311" s="165" t="str">
        <f>IF(支出入力表!E312="旅費","旅費","")</f>
        <v/>
      </c>
      <c r="E311" s="165" t="str">
        <f>IF(支出入力表!F312="旅費","旅費","")</f>
        <v/>
      </c>
      <c r="F311" s="196" t="str">
        <f>IF(E311="旅費",VLOOKUP(E311,支出入力表!F312:$M$2000,3,FALSE),"")</f>
        <v/>
      </c>
      <c r="G311" s="196" t="str">
        <f>IF(E311="旅費",VLOOKUP(E311,支出入力表!F312:$M$2000,4,FALSE),"")</f>
        <v/>
      </c>
      <c r="H311" s="197" t="str">
        <f>IF(E311="旅費",VLOOKUP(E311,支出入力表!F312:$M$2000,5,FALSE),"")</f>
        <v/>
      </c>
      <c r="I311" s="196" t="str">
        <f>IF(E311="旅費",VLOOKUP(E311,支出入力表!F312:$S$2000,9,FALSE),"")</f>
        <v/>
      </c>
      <c r="J311" s="167" t="str">
        <f>IF(E311="旅費",VLOOKUP(E311,支出入力表!F312:$S$2000,10,FALSE),"")</f>
        <v/>
      </c>
      <c r="K311" s="167" t="str">
        <f>IF(E311="旅費",VLOOKUP(E311,支出入力表!F312:$S$2000,11,FALSE),"")</f>
        <v/>
      </c>
      <c r="L311" s="167" t="str">
        <f>IF(E311="旅費",VLOOKUP(E311,支出入力表!F312:$S$2000,12,FALSE),"")</f>
        <v/>
      </c>
      <c r="M311" s="167" t="str">
        <f>IF(E311="旅費",VLOOKUP(E311,支出入力表!F312:$S$2000,13,FALSE),"")</f>
        <v/>
      </c>
      <c r="N311" s="168" t="str">
        <f>IF(E311="旅費",VLOOKUP(E311,支出入力表!F312:$S$2000,14,FALSE),"")</f>
        <v/>
      </c>
    </row>
    <row r="312" spans="2:14" x14ac:dyDescent="0.55000000000000004">
      <c r="B312" s="163" t="str">
        <f>IF(E312="旅費",支出入力表!A313,"")</f>
        <v/>
      </c>
      <c r="C312" s="164" t="str">
        <f>IF(E312="旅費",支出入力表!C313,"")</f>
        <v/>
      </c>
      <c r="D312" s="165" t="str">
        <f>IF(支出入力表!E313="旅費","旅費","")</f>
        <v/>
      </c>
      <c r="E312" s="165" t="str">
        <f>IF(支出入力表!F313="旅費","旅費","")</f>
        <v/>
      </c>
      <c r="F312" s="196" t="str">
        <f>IF(E312="旅費",VLOOKUP(E312,支出入力表!F313:$M$2000,3,FALSE),"")</f>
        <v/>
      </c>
      <c r="G312" s="196" t="str">
        <f>IF(E312="旅費",VLOOKUP(E312,支出入力表!F313:$M$2000,4,FALSE),"")</f>
        <v/>
      </c>
      <c r="H312" s="197" t="str">
        <f>IF(E312="旅費",VLOOKUP(E312,支出入力表!F313:$M$2000,5,FALSE),"")</f>
        <v/>
      </c>
      <c r="I312" s="196" t="str">
        <f>IF(E312="旅費",VLOOKUP(E312,支出入力表!F313:$S$2000,9,FALSE),"")</f>
        <v/>
      </c>
      <c r="J312" s="167" t="str">
        <f>IF(E312="旅費",VLOOKUP(E312,支出入力表!F313:$S$2000,10,FALSE),"")</f>
        <v/>
      </c>
      <c r="K312" s="167" t="str">
        <f>IF(E312="旅費",VLOOKUP(E312,支出入力表!F313:$S$2000,11,FALSE),"")</f>
        <v/>
      </c>
      <c r="L312" s="167" t="str">
        <f>IF(E312="旅費",VLOOKUP(E312,支出入力表!F313:$S$2000,12,FALSE),"")</f>
        <v/>
      </c>
      <c r="M312" s="167" t="str">
        <f>IF(E312="旅費",VLOOKUP(E312,支出入力表!F313:$S$2000,13,FALSE),"")</f>
        <v/>
      </c>
      <c r="N312" s="168" t="str">
        <f>IF(E312="旅費",VLOOKUP(E312,支出入力表!F313:$S$2000,14,FALSE),"")</f>
        <v/>
      </c>
    </row>
    <row r="313" spans="2:14" x14ac:dyDescent="0.55000000000000004">
      <c r="B313" s="163" t="str">
        <f>IF(E313="旅費",支出入力表!A314,"")</f>
        <v/>
      </c>
      <c r="C313" s="164" t="str">
        <f>IF(E313="旅費",支出入力表!C314,"")</f>
        <v/>
      </c>
      <c r="D313" s="165" t="str">
        <f>IF(支出入力表!E314="旅費","旅費","")</f>
        <v/>
      </c>
      <c r="E313" s="165" t="str">
        <f>IF(支出入力表!F314="旅費","旅費","")</f>
        <v/>
      </c>
      <c r="F313" s="196" t="str">
        <f>IF(E313="旅費",VLOOKUP(E313,支出入力表!F314:$M$2000,3,FALSE),"")</f>
        <v/>
      </c>
      <c r="G313" s="196" t="str">
        <f>IF(E313="旅費",VLOOKUP(E313,支出入力表!F314:$M$2000,4,FALSE),"")</f>
        <v/>
      </c>
      <c r="H313" s="197" t="str">
        <f>IF(E313="旅費",VLOOKUP(E313,支出入力表!F314:$M$2000,5,FALSE),"")</f>
        <v/>
      </c>
      <c r="I313" s="196" t="str">
        <f>IF(E313="旅費",VLOOKUP(E313,支出入力表!F314:$S$2000,9,FALSE),"")</f>
        <v/>
      </c>
      <c r="J313" s="167" t="str">
        <f>IF(E313="旅費",VLOOKUP(E313,支出入力表!F314:$S$2000,10,FALSE),"")</f>
        <v/>
      </c>
      <c r="K313" s="167" t="str">
        <f>IF(E313="旅費",VLOOKUP(E313,支出入力表!F314:$S$2000,11,FALSE),"")</f>
        <v/>
      </c>
      <c r="L313" s="167" t="str">
        <f>IF(E313="旅費",VLOOKUP(E313,支出入力表!F314:$S$2000,12,FALSE),"")</f>
        <v/>
      </c>
      <c r="M313" s="167" t="str">
        <f>IF(E313="旅費",VLOOKUP(E313,支出入力表!F314:$S$2000,13,FALSE),"")</f>
        <v/>
      </c>
      <c r="N313" s="168" t="str">
        <f>IF(E313="旅費",VLOOKUP(E313,支出入力表!F314:$S$2000,14,FALSE),"")</f>
        <v/>
      </c>
    </row>
    <row r="314" spans="2:14" x14ac:dyDescent="0.55000000000000004">
      <c r="B314" s="163" t="str">
        <f>IF(E314="旅費",支出入力表!A315,"")</f>
        <v/>
      </c>
      <c r="C314" s="164" t="str">
        <f>IF(E314="旅費",支出入力表!C315,"")</f>
        <v/>
      </c>
      <c r="D314" s="165" t="str">
        <f>IF(支出入力表!E315="旅費","旅費","")</f>
        <v/>
      </c>
      <c r="E314" s="165" t="str">
        <f>IF(支出入力表!F315="旅費","旅費","")</f>
        <v/>
      </c>
      <c r="F314" s="196" t="str">
        <f>IF(E314="旅費",VLOOKUP(E314,支出入力表!F315:$M$2000,3,FALSE),"")</f>
        <v/>
      </c>
      <c r="G314" s="196" t="str">
        <f>IF(E314="旅費",VLOOKUP(E314,支出入力表!F315:$M$2000,4,FALSE),"")</f>
        <v/>
      </c>
      <c r="H314" s="197" t="str">
        <f>IF(E314="旅費",VLOOKUP(E314,支出入力表!F315:$M$2000,5,FALSE),"")</f>
        <v/>
      </c>
      <c r="I314" s="196" t="str">
        <f>IF(E314="旅費",VLOOKUP(E314,支出入力表!F315:$S$2000,9,FALSE),"")</f>
        <v/>
      </c>
      <c r="J314" s="167" t="str">
        <f>IF(E314="旅費",VLOOKUP(E314,支出入力表!F315:$S$2000,10,FALSE),"")</f>
        <v/>
      </c>
      <c r="K314" s="167" t="str">
        <f>IF(E314="旅費",VLOOKUP(E314,支出入力表!F315:$S$2000,11,FALSE),"")</f>
        <v/>
      </c>
      <c r="L314" s="167" t="str">
        <f>IF(E314="旅費",VLOOKUP(E314,支出入力表!F315:$S$2000,12,FALSE),"")</f>
        <v/>
      </c>
      <c r="M314" s="167" t="str">
        <f>IF(E314="旅費",VLOOKUP(E314,支出入力表!F315:$S$2000,13,FALSE),"")</f>
        <v/>
      </c>
      <c r="N314" s="168" t="str">
        <f>IF(E314="旅費",VLOOKUP(E314,支出入力表!F315:$S$2000,14,FALSE),"")</f>
        <v/>
      </c>
    </row>
    <row r="315" spans="2:14" x14ac:dyDescent="0.55000000000000004">
      <c r="B315" s="163" t="str">
        <f>IF(E315="旅費",支出入力表!A316,"")</f>
        <v/>
      </c>
      <c r="C315" s="164" t="str">
        <f>IF(E315="旅費",支出入力表!C316,"")</f>
        <v/>
      </c>
      <c r="D315" s="165" t="str">
        <f>IF(支出入力表!E316="旅費","旅費","")</f>
        <v/>
      </c>
      <c r="E315" s="165" t="str">
        <f>IF(支出入力表!F316="旅費","旅費","")</f>
        <v/>
      </c>
      <c r="F315" s="196" t="str">
        <f>IF(E315="旅費",VLOOKUP(E315,支出入力表!F316:$M$2000,3,FALSE),"")</f>
        <v/>
      </c>
      <c r="G315" s="196" t="str">
        <f>IF(E315="旅費",VLOOKUP(E315,支出入力表!F316:$M$2000,4,FALSE),"")</f>
        <v/>
      </c>
      <c r="H315" s="197" t="str">
        <f>IF(E315="旅費",VLOOKUP(E315,支出入力表!F316:$M$2000,5,FALSE),"")</f>
        <v/>
      </c>
      <c r="I315" s="196" t="str">
        <f>IF(E315="旅費",VLOOKUP(E315,支出入力表!F316:$S$2000,9,FALSE),"")</f>
        <v/>
      </c>
      <c r="J315" s="167" t="str">
        <f>IF(E315="旅費",VLOOKUP(E315,支出入力表!F316:$S$2000,10,FALSE),"")</f>
        <v/>
      </c>
      <c r="K315" s="167" t="str">
        <f>IF(E315="旅費",VLOOKUP(E315,支出入力表!F316:$S$2000,11,FALSE),"")</f>
        <v/>
      </c>
      <c r="L315" s="167" t="str">
        <f>IF(E315="旅費",VLOOKUP(E315,支出入力表!F316:$S$2000,12,FALSE),"")</f>
        <v/>
      </c>
      <c r="M315" s="167" t="str">
        <f>IF(E315="旅費",VLOOKUP(E315,支出入力表!F316:$S$2000,13,FALSE),"")</f>
        <v/>
      </c>
      <c r="N315" s="168" t="str">
        <f>IF(E315="旅費",VLOOKUP(E315,支出入力表!F316:$S$2000,14,FALSE),"")</f>
        <v/>
      </c>
    </row>
    <row r="316" spans="2:14" x14ac:dyDescent="0.55000000000000004">
      <c r="B316" s="163" t="str">
        <f>IF(E316="旅費",支出入力表!A317,"")</f>
        <v/>
      </c>
      <c r="C316" s="164" t="str">
        <f>IF(E316="旅費",支出入力表!C317,"")</f>
        <v/>
      </c>
      <c r="D316" s="165" t="str">
        <f>IF(支出入力表!E317="旅費","旅費","")</f>
        <v/>
      </c>
      <c r="E316" s="165" t="str">
        <f>IF(支出入力表!F317="旅費","旅費","")</f>
        <v/>
      </c>
      <c r="F316" s="196" t="str">
        <f>IF(E316="旅費",VLOOKUP(E316,支出入力表!F317:$M$2000,3,FALSE),"")</f>
        <v/>
      </c>
      <c r="G316" s="196" t="str">
        <f>IF(E316="旅費",VLOOKUP(E316,支出入力表!F317:$M$2000,4,FALSE),"")</f>
        <v/>
      </c>
      <c r="H316" s="197" t="str">
        <f>IF(E316="旅費",VLOOKUP(E316,支出入力表!F317:$M$2000,5,FALSE),"")</f>
        <v/>
      </c>
      <c r="I316" s="196" t="str">
        <f>IF(E316="旅費",VLOOKUP(E316,支出入力表!F317:$S$2000,9,FALSE),"")</f>
        <v/>
      </c>
      <c r="J316" s="167" t="str">
        <f>IF(E316="旅費",VLOOKUP(E316,支出入力表!F317:$S$2000,10,FALSE),"")</f>
        <v/>
      </c>
      <c r="K316" s="167" t="str">
        <f>IF(E316="旅費",VLOOKUP(E316,支出入力表!F317:$S$2000,11,FALSE),"")</f>
        <v/>
      </c>
      <c r="L316" s="167" t="str">
        <f>IF(E316="旅費",VLOOKUP(E316,支出入力表!F317:$S$2000,12,FALSE),"")</f>
        <v/>
      </c>
      <c r="M316" s="167" t="str">
        <f>IF(E316="旅費",VLOOKUP(E316,支出入力表!F317:$S$2000,13,FALSE),"")</f>
        <v/>
      </c>
      <c r="N316" s="168" t="str">
        <f>IF(E316="旅費",VLOOKUP(E316,支出入力表!F317:$S$2000,14,FALSE),"")</f>
        <v/>
      </c>
    </row>
    <row r="317" spans="2:14" x14ac:dyDescent="0.55000000000000004">
      <c r="B317" s="163" t="str">
        <f>IF(E317="旅費",支出入力表!A318,"")</f>
        <v/>
      </c>
      <c r="C317" s="164" t="str">
        <f>IF(E317="旅費",支出入力表!C318,"")</f>
        <v/>
      </c>
      <c r="D317" s="165" t="str">
        <f>IF(支出入力表!E318="旅費","旅費","")</f>
        <v/>
      </c>
      <c r="E317" s="165" t="str">
        <f>IF(支出入力表!F318="旅費","旅費","")</f>
        <v/>
      </c>
      <c r="F317" s="196" t="str">
        <f>IF(E317="旅費",VLOOKUP(E317,支出入力表!F318:$M$2000,3,FALSE),"")</f>
        <v/>
      </c>
      <c r="G317" s="196" t="str">
        <f>IF(E317="旅費",VLOOKUP(E317,支出入力表!F318:$M$2000,4,FALSE),"")</f>
        <v/>
      </c>
      <c r="H317" s="197" t="str">
        <f>IF(E317="旅費",VLOOKUP(E317,支出入力表!F318:$M$2000,5,FALSE),"")</f>
        <v/>
      </c>
      <c r="I317" s="196" t="str">
        <f>IF(E317="旅費",VLOOKUP(E317,支出入力表!F318:$S$2000,9,FALSE),"")</f>
        <v/>
      </c>
      <c r="J317" s="167" t="str">
        <f>IF(E317="旅費",VLOOKUP(E317,支出入力表!F318:$S$2000,10,FALSE),"")</f>
        <v/>
      </c>
      <c r="K317" s="167" t="str">
        <f>IF(E317="旅費",VLOOKUP(E317,支出入力表!F318:$S$2000,11,FALSE),"")</f>
        <v/>
      </c>
      <c r="L317" s="167" t="str">
        <f>IF(E317="旅費",VLOOKUP(E317,支出入力表!F318:$S$2000,12,FALSE),"")</f>
        <v/>
      </c>
      <c r="M317" s="167" t="str">
        <f>IF(E317="旅費",VLOOKUP(E317,支出入力表!F318:$S$2000,13,FALSE),"")</f>
        <v/>
      </c>
      <c r="N317" s="168" t="str">
        <f>IF(E317="旅費",VLOOKUP(E317,支出入力表!F318:$S$2000,14,FALSE),"")</f>
        <v/>
      </c>
    </row>
    <row r="318" spans="2:14" x14ac:dyDescent="0.55000000000000004">
      <c r="B318" s="163" t="str">
        <f>IF(E318="旅費",支出入力表!A319,"")</f>
        <v/>
      </c>
      <c r="C318" s="164" t="str">
        <f>IF(E318="旅費",支出入力表!C319,"")</f>
        <v/>
      </c>
      <c r="D318" s="165" t="str">
        <f>IF(支出入力表!E319="旅費","旅費","")</f>
        <v/>
      </c>
      <c r="E318" s="165" t="str">
        <f>IF(支出入力表!F319="旅費","旅費","")</f>
        <v/>
      </c>
      <c r="F318" s="196" t="str">
        <f>IF(E318="旅費",VLOOKUP(E318,支出入力表!F319:$M$2000,3,FALSE),"")</f>
        <v/>
      </c>
      <c r="G318" s="196" t="str">
        <f>IF(E318="旅費",VLOOKUP(E318,支出入力表!F319:$M$2000,4,FALSE),"")</f>
        <v/>
      </c>
      <c r="H318" s="197" t="str">
        <f>IF(E318="旅費",VLOOKUP(E318,支出入力表!F319:$M$2000,5,FALSE),"")</f>
        <v/>
      </c>
      <c r="I318" s="196" t="str">
        <f>IF(E318="旅費",VLOOKUP(E318,支出入力表!F319:$S$2000,9,FALSE),"")</f>
        <v/>
      </c>
      <c r="J318" s="167" t="str">
        <f>IF(E318="旅費",VLOOKUP(E318,支出入力表!F319:$S$2000,10,FALSE),"")</f>
        <v/>
      </c>
      <c r="K318" s="167" t="str">
        <f>IF(E318="旅費",VLOOKUP(E318,支出入力表!F319:$S$2000,11,FALSE),"")</f>
        <v/>
      </c>
      <c r="L318" s="167" t="str">
        <f>IF(E318="旅費",VLOOKUP(E318,支出入力表!F319:$S$2000,12,FALSE),"")</f>
        <v/>
      </c>
      <c r="M318" s="167" t="str">
        <f>IF(E318="旅費",VLOOKUP(E318,支出入力表!F319:$S$2000,13,FALSE),"")</f>
        <v/>
      </c>
      <c r="N318" s="168" t="str">
        <f>IF(E318="旅費",VLOOKUP(E318,支出入力表!F319:$S$2000,14,FALSE),"")</f>
        <v/>
      </c>
    </row>
    <row r="319" spans="2:14" x14ac:dyDescent="0.55000000000000004">
      <c r="B319" s="163" t="str">
        <f>IF(E319="旅費",支出入力表!A320,"")</f>
        <v/>
      </c>
      <c r="C319" s="164" t="str">
        <f>IF(E319="旅費",支出入力表!C320,"")</f>
        <v/>
      </c>
      <c r="D319" s="165" t="str">
        <f>IF(支出入力表!E320="旅費","旅費","")</f>
        <v/>
      </c>
      <c r="E319" s="165" t="str">
        <f>IF(支出入力表!F320="旅費","旅費","")</f>
        <v/>
      </c>
      <c r="F319" s="196" t="str">
        <f>IF(E319="旅費",VLOOKUP(E319,支出入力表!F320:$M$2000,3,FALSE),"")</f>
        <v/>
      </c>
      <c r="G319" s="196" t="str">
        <f>IF(E319="旅費",VLOOKUP(E319,支出入力表!F320:$M$2000,4,FALSE),"")</f>
        <v/>
      </c>
      <c r="H319" s="197" t="str">
        <f>IF(E319="旅費",VLOOKUP(E319,支出入力表!F320:$M$2000,5,FALSE),"")</f>
        <v/>
      </c>
      <c r="I319" s="196" t="str">
        <f>IF(E319="旅費",VLOOKUP(E319,支出入力表!F320:$S$2000,9,FALSE),"")</f>
        <v/>
      </c>
      <c r="J319" s="167" t="str">
        <f>IF(E319="旅費",VLOOKUP(E319,支出入力表!F320:$S$2000,10,FALSE),"")</f>
        <v/>
      </c>
      <c r="K319" s="167" t="str">
        <f>IF(E319="旅費",VLOOKUP(E319,支出入力表!F320:$S$2000,11,FALSE),"")</f>
        <v/>
      </c>
      <c r="L319" s="167" t="str">
        <f>IF(E319="旅費",VLOOKUP(E319,支出入力表!F320:$S$2000,12,FALSE),"")</f>
        <v/>
      </c>
      <c r="M319" s="167" t="str">
        <f>IF(E319="旅費",VLOOKUP(E319,支出入力表!F320:$S$2000,13,FALSE),"")</f>
        <v/>
      </c>
      <c r="N319" s="168" t="str">
        <f>IF(E319="旅費",VLOOKUP(E319,支出入力表!F320:$S$2000,14,FALSE),"")</f>
        <v/>
      </c>
    </row>
    <row r="320" spans="2:14" x14ac:dyDescent="0.55000000000000004">
      <c r="B320" s="163" t="str">
        <f>IF(E320="旅費",支出入力表!A321,"")</f>
        <v/>
      </c>
      <c r="C320" s="164" t="str">
        <f>IF(E320="旅費",支出入力表!C321,"")</f>
        <v/>
      </c>
      <c r="D320" s="165" t="str">
        <f>IF(支出入力表!E321="旅費","旅費","")</f>
        <v/>
      </c>
      <c r="E320" s="165" t="str">
        <f>IF(支出入力表!F321="旅費","旅費","")</f>
        <v/>
      </c>
      <c r="F320" s="196" t="str">
        <f>IF(E320="旅費",VLOOKUP(E320,支出入力表!F321:$M$2000,3,FALSE),"")</f>
        <v/>
      </c>
      <c r="G320" s="196" t="str">
        <f>IF(E320="旅費",VLOOKUP(E320,支出入力表!F321:$M$2000,4,FALSE),"")</f>
        <v/>
      </c>
      <c r="H320" s="197" t="str">
        <f>IF(E320="旅費",VLOOKUP(E320,支出入力表!F321:$M$2000,5,FALSE),"")</f>
        <v/>
      </c>
      <c r="I320" s="196" t="str">
        <f>IF(E320="旅費",VLOOKUP(E320,支出入力表!F321:$S$2000,9,FALSE),"")</f>
        <v/>
      </c>
      <c r="J320" s="167" t="str">
        <f>IF(E320="旅費",VLOOKUP(E320,支出入力表!F321:$S$2000,10,FALSE),"")</f>
        <v/>
      </c>
      <c r="K320" s="167" t="str">
        <f>IF(E320="旅費",VLOOKUP(E320,支出入力表!F321:$S$2000,11,FALSE),"")</f>
        <v/>
      </c>
      <c r="L320" s="167" t="str">
        <f>IF(E320="旅費",VLOOKUP(E320,支出入力表!F321:$S$2000,12,FALSE),"")</f>
        <v/>
      </c>
      <c r="M320" s="167" t="str">
        <f>IF(E320="旅費",VLOOKUP(E320,支出入力表!F321:$S$2000,13,FALSE),"")</f>
        <v/>
      </c>
      <c r="N320" s="168" t="str">
        <f>IF(E320="旅費",VLOOKUP(E320,支出入力表!F321:$S$2000,14,FALSE),"")</f>
        <v/>
      </c>
    </row>
    <row r="321" spans="2:14" x14ac:dyDescent="0.55000000000000004">
      <c r="B321" s="163" t="str">
        <f>IF(E321="旅費",支出入力表!A322,"")</f>
        <v/>
      </c>
      <c r="C321" s="164" t="str">
        <f>IF(E321="旅費",支出入力表!C322,"")</f>
        <v/>
      </c>
      <c r="D321" s="165" t="str">
        <f>IF(支出入力表!E322="旅費","旅費","")</f>
        <v/>
      </c>
      <c r="E321" s="165" t="str">
        <f>IF(支出入力表!F322="旅費","旅費","")</f>
        <v/>
      </c>
      <c r="F321" s="196" t="str">
        <f>IF(E321="旅費",VLOOKUP(E321,支出入力表!F322:$M$2000,3,FALSE),"")</f>
        <v/>
      </c>
      <c r="G321" s="196" t="str">
        <f>IF(E321="旅費",VLOOKUP(E321,支出入力表!F322:$M$2000,4,FALSE),"")</f>
        <v/>
      </c>
      <c r="H321" s="197" t="str">
        <f>IF(E321="旅費",VLOOKUP(E321,支出入力表!F322:$M$2000,5,FALSE),"")</f>
        <v/>
      </c>
      <c r="I321" s="196" t="str">
        <f>IF(E321="旅費",VLOOKUP(E321,支出入力表!F322:$S$2000,9,FALSE),"")</f>
        <v/>
      </c>
      <c r="J321" s="167" t="str">
        <f>IF(E321="旅費",VLOOKUP(E321,支出入力表!F322:$S$2000,10,FALSE),"")</f>
        <v/>
      </c>
      <c r="K321" s="167" t="str">
        <f>IF(E321="旅費",VLOOKUP(E321,支出入力表!F322:$S$2000,11,FALSE),"")</f>
        <v/>
      </c>
      <c r="L321" s="167" t="str">
        <f>IF(E321="旅費",VLOOKUP(E321,支出入力表!F322:$S$2000,12,FALSE),"")</f>
        <v/>
      </c>
      <c r="M321" s="167" t="str">
        <f>IF(E321="旅費",VLOOKUP(E321,支出入力表!F322:$S$2000,13,FALSE),"")</f>
        <v/>
      </c>
      <c r="N321" s="168" t="str">
        <f>IF(E321="旅費",VLOOKUP(E321,支出入力表!F322:$S$2000,14,FALSE),"")</f>
        <v/>
      </c>
    </row>
    <row r="322" spans="2:14" x14ac:dyDescent="0.55000000000000004">
      <c r="B322" s="163" t="str">
        <f>IF(E322="旅費",支出入力表!A323,"")</f>
        <v/>
      </c>
      <c r="C322" s="164" t="str">
        <f>IF(E322="旅費",支出入力表!C323,"")</f>
        <v/>
      </c>
      <c r="D322" s="165" t="str">
        <f>IF(支出入力表!E323="旅費","旅費","")</f>
        <v/>
      </c>
      <c r="E322" s="165" t="str">
        <f>IF(支出入力表!F323="旅費","旅費","")</f>
        <v/>
      </c>
      <c r="F322" s="196" t="str">
        <f>IF(E322="旅費",VLOOKUP(E322,支出入力表!F323:$M$2000,3,FALSE),"")</f>
        <v/>
      </c>
      <c r="G322" s="196" t="str">
        <f>IF(E322="旅費",VLOOKUP(E322,支出入力表!F323:$M$2000,4,FALSE),"")</f>
        <v/>
      </c>
      <c r="H322" s="197" t="str">
        <f>IF(E322="旅費",VLOOKUP(E322,支出入力表!F323:$M$2000,5,FALSE),"")</f>
        <v/>
      </c>
      <c r="I322" s="196" t="str">
        <f>IF(E322="旅費",VLOOKUP(E322,支出入力表!F323:$S$2000,9,FALSE),"")</f>
        <v/>
      </c>
      <c r="J322" s="167" t="str">
        <f>IF(E322="旅費",VLOOKUP(E322,支出入力表!F323:$S$2000,10,FALSE),"")</f>
        <v/>
      </c>
      <c r="K322" s="167" t="str">
        <f>IF(E322="旅費",VLOOKUP(E322,支出入力表!F323:$S$2000,11,FALSE),"")</f>
        <v/>
      </c>
      <c r="L322" s="167" t="str">
        <f>IF(E322="旅費",VLOOKUP(E322,支出入力表!F323:$S$2000,12,FALSE),"")</f>
        <v/>
      </c>
      <c r="M322" s="167" t="str">
        <f>IF(E322="旅費",VLOOKUP(E322,支出入力表!F323:$S$2000,13,FALSE),"")</f>
        <v/>
      </c>
      <c r="N322" s="168" t="str">
        <f>IF(E322="旅費",VLOOKUP(E322,支出入力表!F323:$S$2000,14,FALSE),"")</f>
        <v/>
      </c>
    </row>
    <row r="323" spans="2:14" x14ac:dyDescent="0.55000000000000004">
      <c r="B323" s="163" t="str">
        <f>IF(E323="旅費",支出入力表!A324,"")</f>
        <v/>
      </c>
      <c r="C323" s="164" t="str">
        <f>IF(E323="旅費",支出入力表!C324,"")</f>
        <v/>
      </c>
      <c r="D323" s="165" t="str">
        <f>IF(支出入力表!E324="旅費","旅費","")</f>
        <v/>
      </c>
      <c r="E323" s="165" t="str">
        <f>IF(支出入力表!F324="旅費","旅費","")</f>
        <v/>
      </c>
      <c r="F323" s="196" t="str">
        <f>IF(E323="旅費",VLOOKUP(E323,支出入力表!F324:$M$2000,3,FALSE),"")</f>
        <v/>
      </c>
      <c r="G323" s="196" t="str">
        <f>IF(E323="旅費",VLOOKUP(E323,支出入力表!F324:$M$2000,4,FALSE),"")</f>
        <v/>
      </c>
      <c r="H323" s="197" t="str">
        <f>IF(E323="旅費",VLOOKUP(E323,支出入力表!F324:$M$2000,5,FALSE),"")</f>
        <v/>
      </c>
      <c r="I323" s="196" t="str">
        <f>IF(E323="旅費",VLOOKUP(E323,支出入力表!F324:$S$2000,9,FALSE),"")</f>
        <v/>
      </c>
      <c r="J323" s="167" t="str">
        <f>IF(E323="旅費",VLOOKUP(E323,支出入力表!F324:$S$2000,10,FALSE),"")</f>
        <v/>
      </c>
      <c r="K323" s="167" t="str">
        <f>IF(E323="旅費",VLOOKUP(E323,支出入力表!F324:$S$2000,11,FALSE),"")</f>
        <v/>
      </c>
      <c r="L323" s="167" t="str">
        <f>IF(E323="旅費",VLOOKUP(E323,支出入力表!F324:$S$2000,12,FALSE),"")</f>
        <v/>
      </c>
      <c r="M323" s="167" t="str">
        <f>IF(E323="旅費",VLOOKUP(E323,支出入力表!F324:$S$2000,13,FALSE),"")</f>
        <v/>
      </c>
      <c r="N323" s="168" t="str">
        <f>IF(E323="旅費",VLOOKUP(E323,支出入力表!F324:$S$2000,14,FALSE),"")</f>
        <v/>
      </c>
    </row>
    <row r="324" spans="2:14" x14ac:dyDescent="0.55000000000000004">
      <c r="B324" s="163" t="str">
        <f>IF(E324="旅費",支出入力表!A325,"")</f>
        <v/>
      </c>
      <c r="C324" s="164" t="str">
        <f>IF(E324="旅費",支出入力表!C325,"")</f>
        <v/>
      </c>
      <c r="D324" s="165" t="str">
        <f>IF(支出入力表!E325="旅費","旅費","")</f>
        <v/>
      </c>
      <c r="E324" s="165" t="str">
        <f>IF(支出入力表!F325="旅費","旅費","")</f>
        <v/>
      </c>
      <c r="F324" s="196" t="str">
        <f>IF(E324="旅費",VLOOKUP(E324,支出入力表!F325:$M$2000,3,FALSE),"")</f>
        <v/>
      </c>
      <c r="G324" s="196" t="str">
        <f>IF(E324="旅費",VLOOKUP(E324,支出入力表!F325:$M$2000,4,FALSE),"")</f>
        <v/>
      </c>
      <c r="H324" s="197" t="str">
        <f>IF(E324="旅費",VLOOKUP(E324,支出入力表!F325:$M$2000,5,FALSE),"")</f>
        <v/>
      </c>
      <c r="I324" s="196" t="str">
        <f>IF(E324="旅費",VLOOKUP(E324,支出入力表!F325:$S$2000,9,FALSE),"")</f>
        <v/>
      </c>
      <c r="J324" s="167" t="str">
        <f>IF(E324="旅費",VLOOKUP(E324,支出入力表!F325:$S$2000,10,FALSE),"")</f>
        <v/>
      </c>
      <c r="K324" s="167" t="str">
        <f>IF(E324="旅費",VLOOKUP(E324,支出入力表!F325:$S$2000,11,FALSE),"")</f>
        <v/>
      </c>
      <c r="L324" s="167" t="str">
        <f>IF(E324="旅費",VLOOKUP(E324,支出入力表!F325:$S$2000,12,FALSE),"")</f>
        <v/>
      </c>
      <c r="M324" s="167" t="str">
        <f>IF(E324="旅費",VLOOKUP(E324,支出入力表!F325:$S$2000,13,FALSE),"")</f>
        <v/>
      </c>
      <c r="N324" s="168" t="str">
        <f>IF(E324="旅費",VLOOKUP(E324,支出入力表!F325:$S$2000,14,FALSE),"")</f>
        <v/>
      </c>
    </row>
    <row r="325" spans="2:14" x14ac:dyDescent="0.55000000000000004">
      <c r="B325" s="163" t="str">
        <f>IF(E325="旅費",支出入力表!A326,"")</f>
        <v/>
      </c>
      <c r="C325" s="164" t="str">
        <f>IF(E325="旅費",支出入力表!C326,"")</f>
        <v/>
      </c>
      <c r="D325" s="165" t="str">
        <f>IF(支出入力表!E326="旅費","旅費","")</f>
        <v/>
      </c>
      <c r="E325" s="165" t="str">
        <f>IF(支出入力表!F326="旅費","旅費","")</f>
        <v/>
      </c>
      <c r="F325" s="196" t="str">
        <f>IF(E325="旅費",VLOOKUP(E325,支出入力表!F326:$M$2000,3,FALSE),"")</f>
        <v/>
      </c>
      <c r="G325" s="196" t="str">
        <f>IF(E325="旅費",VLOOKUP(E325,支出入力表!F326:$M$2000,4,FALSE),"")</f>
        <v/>
      </c>
      <c r="H325" s="197" t="str">
        <f>IF(E325="旅費",VLOOKUP(E325,支出入力表!F326:$M$2000,5,FALSE),"")</f>
        <v/>
      </c>
      <c r="I325" s="196" t="str">
        <f>IF(E325="旅費",VLOOKUP(E325,支出入力表!F326:$S$2000,9,FALSE),"")</f>
        <v/>
      </c>
      <c r="J325" s="167" t="str">
        <f>IF(E325="旅費",VLOOKUP(E325,支出入力表!F326:$S$2000,10,FALSE),"")</f>
        <v/>
      </c>
      <c r="K325" s="167" t="str">
        <f>IF(E325="旅費",VLOOKUP(E325,支出入力表!F326:$S$2000,11,FALSE),"")</f>
        <v/>
      </c>
      <c r="L325" s="167" t="str">
        <f>IF(E325="旅費",VLOOKUP(E325,支出入力表!F326:$S$2000,12,FALSE),"")</f>
        <v/>
      </c>
      <c r="M325" s="167" t="str">
        <f>IF(E325="旅費",VLOOKUP(E325,支出入力表!F326:$S$2000,13,FALSE),"")</f>
        <v/>
      </c>
      <c r="N325" s="168" t="str">
        <f>IF(E325="旅費",VLOOKUP(E325,支出入力表!F326:$S$2000,14,FALSE),"")</f>
        <v/>
      </c>
    </row>
    <row r="326" spans="2:14" x14ac:dyDescent="0.55000000000000004">
      <c r="B326" s="163" t="str">
        <f>IF(E326="旅費",支出入力表!A327,"")</f>
        <v/>
      </c>
      <c r="C326" s="164" t="str">
        <f>IF(E326="旅費",支出入力表!C327,"")</f>
        <v/>
      </c>
      <c r="D326" s="165" t="str">
        <f>IF(支出入力表!E327="旅費","旅費","")</f>
        <v/>
      </c>
      <c r="E326" s="165" t="str">
        <f>IF(支出入力表!F327="旅費","旅費","")</f>
        <v/>
      </c>
      <c r="F326" s="196" t="str">
        <f>IF(E326="旅費",VLOOKUP(E326,支出入力表!F327:$M$2000,3,FALSE),"")</f>
        <v/>
      </c>
      <c r="G326" s="196" t="str">
        <f>IF(E326="旅費",VLOOKUP(E326,支出入力表!F327:$M$2000,4,FALSE),"")</f>
        <v/>
      </c>
      <c r="H326" s="197" t="str">
        <f>IF(E326="旅費",VLOOKUP(E326,支出入力表!F327:$M$2000,5,FALSE),"")</f>
        <v/>
      </c>
      <c r="I326" s="196" t="str">
        <f>IF(E326="旅費",VLOOKUP(E326,支出入力表!F327:$S$2000,9,FALSE),"")</f>
        <v/>
      </c>
      <c r="J326" s="167" t="str">
        <f>IF(E326="旅費",VLOOKUP(E326,支出入力表!F327:$S$2000,10,FALSE),"")</f>
        <v/>
      </c>
      <c r="K326" s="167" t="str">
        <f>IF(E326="旅費",VLOOKUP(E326,支出入力表!F327:$S$2000,11,FALSE),"")</f>
        <v/>
      </c>
      <c r="L326" s="167" t="str">
        <f>IF(E326="旅費",VLOOKUP(E326,支出入力表!F327:$S$2000,12,FALSE),"")</f>
        <v/>
      </c>
      <c r="M326" s="167" t="str">
        <f>IF(E326="旅費",VLOOKUP(E326,支出入力表!F327:$S$2000,13,FALSE),"")</f>
        <v/>
      </c>
      <c r="N326" s="168" t="str">
        <f>IF(E326="旅費",VLOOKUP(E326,支出入力表!F327:$S$2000,14,FALSE),"")</f>
        <v/>
      </c>
    </row>
    <row r="327" spans="2:14" x14ac:dyDescent="0.55000000000000004">
      <c r="B327" s="163" t="str">
        <f>IF(E327="旅費",支出入力表!A328,"")</f>
        <v/>
      </c>
      <c r="C327" s="164" t="str">
        <f>IF(E327="旅費",支出入力表!C328,"")</f>
        <v/>
      </c>
      <c r="D327" s="165" t="str">
        <f>IF(支出入力表!E328="旅費","旅費","")</f>
        <v/>
      </c>
      <c r="E327" s="165" t="str">
        <f>IF(支出入力表!F328="旅費","旅費","")</f>
        <v/>
      </c>
      <c r="F327" s="196" t="str">
        <f>IF(E327="旅費",VLOOKUP(E327,支出入力表!F328:$M$2000,3,FALSE),"")</f>
        <v/>
      </c>
      <c r="G327" s="196" t="str">
        <f>IF(E327="旅費",VLOOKUP(E327,支出入力表!F328:$M$2000,4,FALSE),"")</f>
        <v/>
      </c>
      <c r="H327" s="197" t="str">
        <f>IF(E327="旅費",VLOOKUP(E327,支出入力表!F328:$M$2000,5,FALSE),"")</f>
        <v/>
      </c>
      <c r="I327" s="196" t="str">
        <f>IF(E327="旅費",VLOOKUP(E327,支出入力表!F328:$S$2000,9,FALSE),"")</f>
        <v/>
      </c>
      <c r="J327" s="167" t="str">
        <f>IF(E327="旅費",VLOOKUP(E327,支出入力表!F328:$S$2000,10,FALSE),"")</f>
        <v/>
      </c>
      <c r="K327" s="167" t="str">
        <f>IF(E327="旅費",VLOOKUP(E327,支出入力表!F328:$S$2000,11,FALSE),"")</f>
        <v/>
      </c>
      <c r="L327" s="167" t="str">
        <f>IF(E327="旅費",VLOOKUP(E327,支出入力表!F328:$S$2000,12,FALSE),"")</f>
        <v/>
      </c>
      <c r="M327" s="167" t="str">
        <f>IF(E327="旅費",VLOOKUP(E327,支出入力表!F328:$S$2000,13,FALSE),"")</f>
        <v/>
      </c>
      <c r="N327" s="168" t="str">
        <f>IF(E327="旅費",VLOOKUP(E327,支出入力表!F328:$S$2000,14,FALSE),"")</f>
        <v/>
      </c>
    </row>
    <row r="328" spans="2:14" x14ac:dyDescent="0.55000000000000004">
      <c r="B328" s="163" t="str">
        <f>IF(E328="旅費",支出入力表!A329,"")</f>
        <v/>
      </c>
      <c r="C328" s="164" t="str">
        <f>IF(E328="旅費",支出入力表!C329,"")</f>
        <v/>
      </c>
      <c r="D328" s="165" t="str">
        <f>IF(支出入力表!E329="旅費","旅費","")</f>
        <v/>
      </c>
      <c r="E328" s="165" t="str">
        <f>IF(支出入力表!F329="旅費","旅費","")</f>
        <v/>
      </c>
      <c r="F328" s="196" t="str">
        <f>IF(E328="旅費",VLOOKUP(E328,支出入力表!F329:$M$2000,3,FALSE),"")</f>
        <v/>
      </c>
      <c r="G328" s="196" t="str">
        <f>IF(E328="旅費",VLOOKUP(E328,支出入力表!F329:$M$2000,4,FALSE),"")</f>
        <v/>
      </c>
      <c r="H328" s="197" t="str">
        <f>IF(E328="旅費",VLOOKUP(E328,支出入力表!F329:$M$2000,5,FALSE),"")</f>
        <v/>
      </c>
      <c r="I328" s="196" t="str">
        <f>IF(E328="旅費",VLOOKUP(E328,支出入力表!F329:$S$2000,9,FALSE),"")</f>
        <v/>
      </c>
      <c r="J328" s="167" t="str">
        <f>IF(E328="旅費",VLOOKUP(E328,支出入力表!F329:$S$2000,10,FALSE),"")</f>
        <v/>
      </c>
      <c r="K328" s="167" t="str">
        <f>IF(E328="旅費",VLOOKUP(E328,支出入力表!F329:$S$2000,11,FALSE),"")</f>
        <v/>
      </c>
      <c r="L328" s="167" t="str">
        <f>IF(E328="旅費",VLOOKUP(E328,支出入力表!F329:$S$2000,12,FALSE),"")</f>
        <v/>
      </c>
      <c r="M328" s="167" t="str">
        <f>IF(E328="旅費",VLOOKUP(E328,支出入力表!F329:$S$2000,13,FALSE),"")</f>
        <v/>
      </c>
      <c r="N328" s="168" t="str">
        <f>IF(E328="旅費",VLOOKUP(E328,支出入力表!F329:$S$2000,14,FALSE),"")</f>
        <v/>
      </c>
    </row>
    <row r="329" spans="2:14" x14ac:dyDescent="0.55000000000000004">
      <c r="B329" s="163" t="str">
        <f>IF(E329="旅費",支出入力表!A330,"")</f>
        <v/>
      </c>
      <c r="C329" s="164" t="str">
        <f>IF(E329="旅費",支出入力表!C330,"")</f>
        <v/>
      </c>
      <c r="D329" s="165" t="str">
        <f>IF(支出入力表!E330="旅費","旅費","")</f>
        <v/>
      </c>
      <c r="E329" s="165" t="str">
        <f>IF(支出入力表!F330="旅費","旅費","")</f>
        <v/>
      </c>
      <c r="F329" s="196" t="str">
        <f>IF(E329="旅費",VLOOKUP(E329,支出入力表!F330:$M$2000,3,FALSE),"")</f>
        <v/>
      </c>
      <c r="G329" s="196" t="str">
        <f>IF(E329="旅費",VLOOKUP(E329,支出入力表!F330:$M$2000,4,FALSE),"")</f>
        <v/>
      </c>
      <c r="H329" s="197" t="str">
        <f>IF(E329="旅費",VLOOKUP(E329,支出入力表!F330:$M$2000,5,FALSE),"")</f>
        <v/>
      </c>
      <c r="I329" s="196" t="str">
        <f>IF(E329="旅費",VLOOKUP(E329,支出入力表!F330:$S$2000,9,FALSE),"")</f>
        <v/>
      </c>
      <c r="J329" s="167" t="str">
        <f>IF(E329="旅費",VLOOKUP(E329,支出入力表!F330:$S$2000,10,FALSE),"")</f>
        <v/>
      </c>
      <c r="K329" s="167" t="str">
        <f>IF(E329="旅費",VLOOKUP(E329,支出入力表!F330:$S$2000,11,FALSE),"")</f>
        <v/>
      </c>
      <c r="L329" s="167" t="str">
        <f>IF(E329="旅費",VLOOKUP(E329,支出入力表!F330:$S$2000,12,FALSE),"")</f>
        <v/>
      </c>
      <c r="M329" s="167" t="str">
        <f>IF(E329="旅費",VLOOKUP(E329,支出入力表!F330:$S$2000,13,FALSE),"")</f>
        <v/>
      </c>
      <c r="N329" s="168" t="str">
        <f>IF(E329="旅費",VLOOKUP(E329,支出入力表!F330:$S$2000,14,FALSE),"")</f>
        <v/>
      </c>
    </row>
    <row r="330" spans="2:14" x14ac:dyDescent="0.55000000000000004">
      <c r="B330" s="163" t="str">
        <f>IF(E330="旅費",支出入力表!A331,"")</f>
        <v/>
      </c>
      <c r="C330" s="164" t="str">
        <f>IF(E330="旅費",支出入力表!C331,"")</f>
        <v/>
      </c>
      <c r="D330" s="165" t="str">
        <f>IF(支出入力表!E331="旅費","旅費","")</f>
        <v/>
      </c>
      <c r="E330" s="165" t="str">
        <f>IF(支出入力表!F331="旅費","旅費","")</f>
        <v/>
      </c>
      <c r="F330" s="196" t="str">
        <f>IF(E330="旅費",VLOOKUP(E330,支出入力表!F331:$M$2000,3,FALSE),"")</f>
        <v/>
      </c>
      <c r="G330" s="196" t="str">
        <f>IF(E330="旅費",VLOOKUP(E330,支出入力表!F331:$M$2000,4,FALSE),"")</f>
        <v/>
      </c>
      <c r="H330" s="197" t="str">
        <f>IF(E330="旅費",VLOOKUP(E330,支出入力表!F331:$M$2000,5,FALSE),"")</f>
        <v/>
      </c>
      <c r="I330" s="196" t="str">
        <f>IF(E330="旅費",VLOOKUP(E330,支出入力表!F331:$S$2000,9,FALSE),"")</f>
        <v/>
      </c>
      <c r="J330" s="167" t="str">
        <f>IF(E330="旅費",VLOOKUP(E330,支出入力表!F331:$S$2000,10,FALSE),"")</f>
        <v/>
      </c>
      <c r="K330" s="167" t="str">
        <f>IF(E330="旅費",VLOOKUP(E330,支出入力表!F331:$S$2000,11,FALSE),"")</f>
        <v/>
      </c>
      <c r="L330" s="167" t="str">
        <f>IF(E330="旅費",VLOOKUP(E330,支出入力表!F331:$S$2000,12,FALSE),"")</f>
        <v/>
      </c>
      <c r="M330" s="167" t="str">
        <f>IF(E330="旅費",VLOOKUP(E330,支出入力表!F331:$S$2000,13,FALSE),"")</f>
        <v/>
      </c>
      <c r="N330" s="168" t="str">
        <f>IF(E330="旅費",VLOOKUP(E330,支出入力表!F331:$S$2000,14,FALSE),"")</f>
        <v/>
      </c>
    </row>
    <row r="331" spans="2:14" x14ac:dyDescent="0.55000000000000004">
      <c r="B331" s="163" t="str">
        <f>IF(E331="旅費",支出入力表!A332,"")</f>
        <v/>
      </c>
      <c r="C331" s="164" t="str">
        <f>IF(E331="旅費",支出入力表!C332,"")</f>
        <v/>
      </c>
      <c r="D331" s="165" t="str">
        <f>IF(支出入力表!E332="旅費","旅費","")</f>
        <v/>
      </c>
      <c r="E331" s="165" t="str">
        <f>IF(支出入力表!F332="旅費","旅費","")</f>
        <v/>
      </c>
      <c r="F331" s="196" t="str">
        <f>IF(E331="旅費",VLOOKUP(E331,支出入力表!F332:$M$2000,3,FALSE),"")</f>
        <v/>
      </c>
      <c r="G331" s="196" t="str">
        <f>IF(E331="旅費",VLOOKUP(E331,支出入力表!F332:$M$2000,4,FALSE),"")</f>
        <v/>
      </c>
      <c r="H331" s="197" t="str">
        <f>IF(E331="旅費",VLOOKUP(E331,支出入力表!F332:$M$2000,5,FALSE),"")</f>
        <v/>
      </c>
      <c r="I331" s="196" t="str">
        <f>IF(E331="旅費",VLOOKUP(E331,支出入力表!F332:$S$2000,9,FALSE),"")</f>
        <v/>
      </c>
      <c r="J331" s="167" t="str">
        <f>IF(E331="旅費",VLOOKUP(E331,支出入力表!F332:$S$2000,10,FALSE),"")</f>
        <v/>
      </c>
      <c r="K331" s="167" t="str">
        <f>IF(E331="旅費",VLOOKUP(E331,支出入力表!F332:$S$2000,11,FALSE),"")</f>
        <v/>
      </c>
      <c r="L331" s="167" t="str">
        <f>IF(E331="旅費",VLOOKUP(E331,支出入力表!F332:$S$2000,12,FALSE),"")</f>
        <v/>
      </c>
      <c r="M331" s="167" t="str">
        <f>IF(E331="旅費",VLOOKUP(E331,支出入力表!F332:$S$2000,13,FALSE),"")</f>
        <v/>
      </c>
      <c r="N331" s="168" t="str">
        <f>IF(E331="旅費",VLOOKUP(E331,支出入力表!F332:$S$2000,14,FALSE),"")</f>
        <v/>
      </c>
    </row>
    <row r="332" spans="2:14" x14ac:dyDescent="0.55000000000000004">
      <c r="B332" s="163" t="str">
        <f>IF(E332="旅費",支出入力表!A333,"")</f>
        <v/>
      </c>
      <c r="C332" s="164" t="str">
        <f>IF(E332="旅費",支出入力表!C333,"")</f>
        <v/>
      </c>
      <c r="D332" s="165" t="str">
        <f>IF(支出入力表!E333="旅費","旅費","")</f>
        <v/>
      </c>
      <c r="E332" s="165" t="str">
        <f>IF(支出入力表!F333="旅費","旅費","")</f>
        <v/>
      </c>
      <c r="F332" s="196" t="str">
        <f>IF(E332="旅費",VLOOKUP(E332,支出入力表!F333:$M$2000,3,FALSE),"")</f>
        <v/>
      </c>
      <c r="G332" s="196" t="str">
        <f>IF(E332="旅費",VLOOKUP(E332,支出入力表!F333:$M$2000,4,FALSE),"")</f>
        <v/>
      </c>
      <c r="H332" s="197" t="str">
        <f>IF(E332="旅費",VLOOKUP(E332,支出入力表!F333:$M$2000,5,FALSE),"")</f>
        <v/>
      </c>
      <c r="I332" s="196" t="str">
        <f>IF(E332="旅費",VLOOKUP(E332,支出入力表!F333:$S$2000,9,FALSE),"")</f>
        <v/>
      </c>
      <c r="J332" s="167" t="str">
        <f>IF(E332="旅費",VLOOKUP(E332,支出入力表!F333:$S$2000,10,FALSE),"")</f>
        <v/>
      </c>
      <c r="K332" s="167" t="str">
        <f>IF(E332="旅費",VLOOKUP(E332,支出入力表!F333:$S$2000,11,FALSE),"")</f>
        <v/>
      </c>
      <c r="L332" s="167" t="str">
        <f>IF(E332="旅費",VLOOKUP(E332,支出入力表!F333:$S$2000,12,FALSE),"")</f>
        <v/>
      </c>
      <c r="M332" s="167" t="str">
        <f>IF(E332="旅費",VLOOKUP(E332,支出入力表!F333:$S$2000,13,FALSE),"")</f>
        <v/>
      </c>
      <c r="N332" s="168" t="str">
        <f>IF(E332="旅費",VLOOKUP(E332,支出入力表!F333:$S$2000,14,FALSE),"")</f>
        <v/>
      </c>
    </row>
    <row r="333" spans="2:14" x14ac:dyDescent="0.55000000000000004">
      <c r="B333" s="163" t="str">
        <f>IF(E333="旅費",支出入力表!A334,"")</f>
        <v/>
      </c>
      <c r="C333" s="164" t="str">
        <f>IF(E333="旅費",支出入力表!C334,"")</f>
        <v/>
      </c>
      <c r="D333" s="165" t="str">
        <f>IF(支出入力表!E334="旅費","旅費","")</f>
        <v/>
      </c>
      <c r="E333" s="165" t="str">
        <f>IF(支出入力表!F334="旅費","旅費","")</f>
        <v/>
      </c>
      <c r="F333" s="196" t="str">
        <f>IF(E333="旅費",VLOOKUP(E333,支出入力表!F334:$M$2000,3,FALSE),"")</f>
        <v/>
      </c>
      <c r="G333" s="196" t="str">
        <f>IF(E333="旅費",VLOOKUP(E333,支出入力表!F334:$M$2000,4,FALSE),"")</f>
        <v/>
      </c>
      <c r="H333" s="197" t="str">
        <f>IF(E333="旅費",VLOOKUP(E333,支出入力表!F334:$M$2000,5,FALSE),"")</f>
        <v/>
      </c>
      <c r="I333" s="196" t="str">
        <f>IF(E333="旅費",VLOOKUP(E333,支出入力表!F334:$S$2000,9,FALSE),"")</f>
        <v/>
      </c>
      <c r="J333" s="167" t="str">
        <f>IF(E333="旅費",VLOOKUP(E333,支出入力表!F334:$S$2000,10,FALSE),"")</f>
        <v/>
      </c>
      <c r="K333" s="167" t="str">
        <f>IF(E333="旅費",VLOOKUP(E333,支出入力表!F334:$S$2000,11,FALSE),"")</f>
        <v/>
      </c>
      <c r="L333" s="167" t="str">
        <f>IF(E333="旅費",VLOOKUP(E333,支出入力表!F334:$S$2000,12,FALSE),"")</f>
        <v/>
      </c>
      <c r="M333" s="167" t="str">
        <f>IF(E333="旅費",VLOOKUP(E333,支出入力表!F334:$S$2000,13,FALSE),"")</f>
        <v/>
      </c>
      <c r="N333" s="168" t="str">
        <f>IF(E333="旅費",VLOOKUP(E333,支出入力表!F334:$S$2000,14,FALSE),"")</f>
        <v/>
      </c>
    </row>
    <row r="334" spans="2:14" x14ac:dyDescent="0.55000000000000004">
      <c r="B334" s="163" t="str">
        <f>IF(E334="旅費",支出入力表!A335,"")</f>
        <v/>
      </c>
      <c r="C334" s="164" t="str">
        <f>IF(E334="旅費",支出入力表!C335,"")</f>
        <v/>
      </c>
      <c r="D334" s="165" t="str">
        <f>IF(支出入力表!E335="旅費","旅費","")</f>
        <v/>
      </c>
      <c r="E334" s="165" t="str">
        <f>IF(支出入力表!F335="旅費","旅費","")</f>
        <v/>
      </c>
      <c r="F334" s="196" t="str">
        <f>IF(E334="旅費",VLOOKUP(E334,支出入力表!F335:$M$2000,3,FALSE),"")</f>
        <v/>
      </c>
      <c r="G334" s="196" t="str">
        <f>IF(E334="旅費",VLOOKUP(E334,支出入力表!F335:$M$2000,4,FALSE),"")</f>
        <v/>
      </c>
      <c r="H334" s="197" t="str">
        <f>IF(E334="旅費",VLOOKUP(E334,支出入力表!F335:$M$2000,5,FALSE),"")</f>
        <v/>
      </c>
      <c r="I334" s="196" t="str">
        <f>IF(E334="旅費",VLOOKUP(E334,支出入力表!F335:$S$2000,9,FALSE),"")</f>
        <v/>
      </c>
      <c r="J334" s="167" t="str">
        <f>IF(E334="旅費",VLOOKUP(E334,支出入力表!F335:$S$2000,10,FALSE),"")</f>
        <v/>
      </c>
      <c r="K334" s="167" t="str">
        <f>IF(E334="旅費",VLOOKUP(E334,支出入力表!F335:$S$2000,11,FALSE),"")</f>
        <v/>
      </c>
      <c r="L334" s="167" t="str">
        <f>IF(E334="旅費",VLOOKUP(E334,支出入力表!F335:$S$2000,12,FALSE),"")</f>
        <v/>
      </c>
      <c r="M334" s="167" t="str">
        <f>IF(E334="旅費",VLOOKUP(E334,支出入力表!F335:$S$2000,13,FALSE),"")</f>
        <v/>
      </c>
      <c r="N334" s="168" t="str">
        <f>IF(E334="旅費",VLOOKUP(E334,支出入力表!F335:$S$2000,14,FALSE),"")</f>
        <v/>
      </c>
    </row>
    <row r="335" spans="2:14" x14ac:dyDescent="0.55000000000000004">
      <c r="B335" s="163" t="str">
        <f>IF(E335="旅費",支出入力表!A336,"")</f>
        <v/>
      </c>
      <c r="C335" s="164" t="str">
        <f>IF(E335="旅費",支出入力表!C336,"")</f>
        <v/>
      </c>
      <c r="D335" s="165" t="str">
        <f>IF(支出入力表!E336="旅費","旅費","")</f>
        <v/>
      </c>
      <c r="E335" s="165" t="str">
        <f>IF(支出入力表!F336="旅費","旅費","")</f>
        <v/>
      </c>
      <c r="F335" s="196" t="str">
        <f>IF(E335="旅費",VLOOKUP(E335,支出入力表!F336:$M$2000,3,FALSE),"")</f>
        <v/>
      </c>
      <c r="G335" s="196" t="str">
        <f>IF(E335="旅費",VLOOKUP(E335,支出入力表!F336:$M$2000,4,FALSE),"")</f>
        <v/>
      </c>
      <c r="H335" s="197" t="str">
        <f>IF(E335="旅費",VLOOKUP(E335,支出入力表!F336:$M$2000,5,FALSE),"")</f>
        <v/>
      </c>
      <c r="I335" s="196" t="str">
        <f>IF(E335="旅費",VLOOKUP(E335,支出入力表!F336:$S$2000,9,FALSE),"")</f>
        <v/>
      </c>
      <c r="J335" s="167" t="str">
        <f>IF(E335="旅費",VLOOKUP(E335,支出入力表!F336:$S$2000,10,FALSE),"")</f>
        <v/>
      </c>
      <c r="K335" s="167" t="str">
        <f>IF(E335="旅費",VLOOKUP(E335,支出入力表!F336:$S$2000,11,FALSE),"")</f>
        <v/>
      </c>
      <c r="L335" s="167" t="str">
        <f>IF(E335="旅費",VLOOKUP(E335,支出入力表!F336:$S$2000,12,FALSE),"")</f>
        <v/>
      </c>
      <c r="M335" s="167" t="str">
        <f>IF(E335="旅費",VLOOKUP(E335,支出入力表!F336:$S$2000,13,FALSE),"")</f>
        <v/>
      </c>
      <c r="N335" s="168" t="str">
        <f>IF(E335="旅費",VLOOKUP(E335,支出入力表!F336:$S$2000,14,FALSE),"")</f>
        <v/>
      </c>
    </row>
    <row r="336" spans="2:14" x14ac:dyDescent="0.55000000000000004">
      <c r="B336" s="163" t="str">
        <f>IF(E336="旅費",支出入力表!A337,"")</f>
        <v/>
      </c>
      <c r="C336" s="164" t="str">
        <f>IF(E336="旅費",支出入力表!C337,"")</f>
        <v/>
      </c>
      <c r="D336" s="165" t="str">
        <f>IF(支出入力表!E337="旅費","旅費","")</f>
        <v/>
      </c>
      <c r="E336" s="165" t="str">
        <f>IF(支出入力表!F337="旅費","旅費","")</f>
        <v/>
      </c>
      <c r="F336" s="196" t="str">
        <f>IF(E336="旅費",VLOOKUP(E336,支出入力表!F337:$M$2000,3,FALSE),"")</f>
        <v/>
      </c>
      <c r="G336" s="196" t="str">
        <f>IF(E336="旅費",VLOOKUP(E336,支出入力表!F337:$M$2000,4,FALSE),"")</f>
        <v/>
      </c>
      <c r="H336" s="197" t="str">
        <f>IF(E336="旅費",VLOOKUP(E336,支出入力表!F337:$M$2000,5,FALSE),"")</f>
        <v/>
      </c>
      <c r="I336" s="196" t="str">
        <f>IF(E336="旅費",VLOOKUP(E336,支出入力表!F337:$S$2000,9,FALSE),"")</f>
        <v/>
      </c>
      <c r="J336" s="167" t="str">
        <f>IF(E336="旅費",VLOOKUP(E336,支出入力表!F337:$S$2000,10,FALSE),"")</f>
        <v/>
      </c>
      <c r="K336" s="167" t="str">
        <f>IF(E336="旅費",VLOOKUP(E336,支出入力表!F337:$S$2000,11,FALSE),"")</f>
        <v/>
      </c>
      <c r="L336" s="167" t="str">
        <f>IF(E336="旅費",VLOOKUP(E336,支出入力表!F337:$S$2000,12,FALSE),"")</f>
        <v/>
      </c>
      <c r="M336" s="167" t="str">
        <f>IF(E336="旅費",VLOOKUP(E336,支出入力表!F337:$S$2000,13,FALSE),"")</f>
        <v/>
      </c>
      <c r="N336" s="168" t="str">
        <f>IF(E336="旅費",VLOOKUP(E336,支出入力表!F337:$S$2000,14,FALSE),"")</f>
        <v/>
      </c>
    </row>
    <row r="337" spans="2:14" x14ac:dyDescent="0.55000000000000004">
      <c r="B337" s="163" t="str">
        <f>IF(E337="旅費",支出入力表!A338,"")</f>
        <v/>
      </c>
      <c r="C337" s="164" t="str">
        <f>IF(E337="旅費",支出入力表!C338,"")</f>
        <v/>
      </c>
      <c r="D337" s="165" t="str">
        <f>IF(支出入力表!E338="旅費","旅費","")</f>
        <v/>
      </c>
      <c r="E337" s="165" t="str">
        <f>IF(支出入力表!F338="旅費","旅費","")</f>
        <v/>
      </c>
      <c r="F337" s="196" t="str">
        <f>IF(E337="旅費",VLOOKUP(E337,支出入力表!F338:$M$2000,3,FALSE),"")</f>
        <v/>
      </c>
      <c r="G337" s="196" t="str">
        <f>IF(E337="旅費",VLOOKUP(E337,支出入力表!F338:$M$2000,4,FALSE),"")</f>
        <v/>
      </c>
      <c r="H337" s="197" t="str">
        <f>IF(E337="旅費",VLOOKUP(E337,支出入力表!F338:$M$2000,5,FALSE),"")</f>
        <v/>
      </c>
      <c r="I337" s="196" t="str">
        <f>IF(E337="旅費",VLOOKUP(E337,支出入力表!F338:$S$2000,9,FALSE),"")</f>
        <v/>
      </c>
      <c r="J337" s="167" t="str">
        <f>IF(E337="旅費",VLOOKUP(E337,支出入力表!F338:$S$2000,10,FALSE),"")</f>
        <v/>
      </c>
      <c r="K337" s="167" t="str">
        <f>IF(E337="旅費",VLOOKUP(E337,支出入力表!F338:$S$2000,11,FALSE),"")</f>
        <v/>
      </c>
      <c r="L337" s="167" t="str">
        <f>IF(E337="旅費",VLOOKUP(E337,支出入力表!F338:$S$2000,12,FALSE),"")</f>
        <v/>
      </c>
      <c r="M337" s="167" t="str">
        <f>IF(E337="旅費",VLOOKUP(E337,支出入力表!F338:$S$2000,13,FALSE),"")</f>
        <v/>
      </c>
      <c r="N337" s="168" t="str">
        <f>IF(E337="旅費",VLOOKUP(E337,支出入力表!F338:$S$2000,14,FALSE),"")</f>
        <v/>
      </c>
    </row>
    <row r="338" spans="2:14" x14ac:dyDescent="0.55000000000000004">
      <c r="B338" s="163" t="str">
        <f>IF(E338="旅費",支出入力表!A339,"")</f>
        <v/>
      </c>
      <c r="C338" s="164" t="str">
        <f>IF(E338="旅費",支出入力表!C339,"")</f>
        <v/>
      </c>
      <c r="D338" s="165" t="str">
        <f>IF(支出入力表!E339="旅費","旅費","")</f>
        <v/>
      </c>
      <c r="E338" s="165" t="str">
        <f>IF(支出入力表!F339="旅費","旅費","")</f>
        <v/>
      </c>
      <c r="F338" s="196" t="str">
        <f>IF(E338="旅費",VLOOKUP(E338,支出入力表!F339:$M$2000,3,FALSE),"")</f>
        <v/>
      </c>
      <c r="G338" s="196" t="str">
        <f>IF(E338="旅費",VLOOKUP(E338,支出入力表!F339:$M$2000,4,FALSE),"")</f>
        <v/>
      </c>
      <c r="H338" s="197" t="str">
        <f>IF(E338="旅費",VLOOKUP(E338,支出入力表!F339:$M$2000,5,FALSE),"")</f>
        <v/>
      </c>
      <c r="I338" s="196" t="str">
        <f>IF(E338="旅費",VLOOKUP(E338,支出入力表!F339:$S$2000,9,FALSE),"")</f>
        <v/>
      </c>
      <c r="J338" s="167" t="str">
        <f>IF(E338="旅費",VLOOKUP(E338,支出入力表!F339:$S$2000,10,FALSE),"")</f>
        <v/>
      </c>
      <c r="K338" s="167" t="str">
        <f>IF(E338="旅費",VLOOKUP(E338,支出入力表!F339:$S$2000,11,FALSE),"")</f>
        <v/>
      </c>
      <c r="L338" s="167" t="str">
        <f>IF(E338="旅費",VLOOKUP(E338,支出入力表!F339:$S$2000,12,FALSE),"")</f>
        <v/>
      </c>
      <c r="M338" s="167" t="str">
        <f>IF(E338="旅費",VLOOKUP(E338,支出入力表!F339:$S$2000,13,FALSE),"")</f>
        <v/>
      </c>
      <c r="N338" s="168" t="str">
        <f>IF(E338="旅費",VLOOKUP(E338,支出入力表!F339:$S$2000,14,FALSE),"")</f>
        <v/>
      </c>
    </row>
    <row r="339" spans="2:14" x14ac:dyDescent="0.55000000000000004">
      <c r="B339" s="163" t="str">
        <f>IF(E339="旅費",支出入力表!A340,"")</f>
        <v/>
      </c>
      <c r="C339" s="164" t="str">
        <f>IF(E339="旅費",支出入力表!C340,"")</f>
        <v/>
      </c>
      <c r="D339" s="165" t="str">
        <f>IF(支出入力表!E340="旅費","旅費","")</f>
        <v/>
      </c>
      <c r="E339" s="165" t="str">
        <f>IF(支出入力表!F340="旅費","旅費","")</f>
        <v/>
      </c>
      <c r="F339" s="196" t="str">
        <f>IF(E339="旅費",VLOOKUP(E339,支出入力表!F340:$M$2000,3,FALSE),"")</f>
        <v/>
      </c>
      <c r="G339" s="196" t="str">
        <f>IF(E339="旅費",VLOOKUP(E339,支出入力表!F340:$M$2000,4,FALSE),"")</f>
        <v/>
      </c>
      <c r="H339" s="197" t="str">
        <f>IF(E339="旅費",VLOOKUP(E339,支出入力表!F340:$M$2000,5,FALSE),"")</f>
        <v/>
      </c>
      <c r="I339" s="196" t="str">
        <f>IF(E339="旅費",VLOOKUP(E339,支出入力表!F340:$S$2000,9,FALSE),"")</f>
        <v/>
      </c>
      <c r="J339" s="167" t="str">
        <f>IF(E339="旅費",VLOOKUP(E339,支出入力表!F340:$S$2000,10,FALSE),"")</f>
        <v/>
      </c>
      <c r="K339" s="167" t="str">
        <f>IF(E339="旅費",VLOOKUP(E339,支出入力表!F340:$S$2000,11,FALSE),"")</f>
        <v/>
      </c>
      <c r="L339" s="167" t="str">
        <f>IF(E339="旅費",VLOOKUP(E339,支出入力表!F340:$S$2000,12,FALSE),"")</f>
        <v/>
      </c>
      <c r="M339" s="167" t="str">
        <f>IF(E339="旅費",VLOOKUP(E339,支出入力表!F340:$S$2000,13,FALSE),"")</f>
        <v/>
      </c>
      <c r="N339" s="168" t="str">
        <f>IF(E339="旅費",VLOOKUP(E339,支出入力表!F340:$S$2000,14,FALSE),"")</f>
        <v/>
      </c>
    </row>
    <row r="340" spans="2:14" x14ac:dyDescent="0.55000000000000004">
      <c r="B340" s="163" t="str">
        <f>IF(E340="旅費",支出入力表!A341,"")</f>
        <v/>
      </c>
      <c r="C340" s="164" t="str">
        <f>IF(E340="旅費",支出入力表!C341,"")</f>
        <v/>
      </c>
      <c r="D340" s="165" t="str">
        <f>IF(支出入力表!E341="旅費","旅費","")</f>
        <v/>
      </c>
      <c r="E340" s="165" t="str">
        <f>IF(支出入力表!F341="旅費","旅費","")</f>
        <v/>
      </c>
      <c r="F340" s="196" t="str">
        <f>IF(E340="旅費",VLOOKUP(E340,支出入力表!F341:$M$2000,3,FALSE),"")</f>
        <v/>
      </c>
      <c r="G340" s="196" t="str">
        <f>IF(E340="旅費",VLOOKUP(E340,支出入力表!F341:$M$2000,4,FALSE),"")</f>
        <v/>
      </c>
      <c r="H340" s="197" t="str">
        <f>IF(E340="旅費",VLOOKUP(E340,支出入力表!F341:$M$2000,5,FALSE),"")</f>
        <v/>
      </c>
      <c r="I340" s="196" t="str">
        <f>IF(E340="旅費",VLOOKUP(E340,支出入力表!F341:$S$2000,9,FALSE),"")</f>
        <v/>
      </c>
      <c r="J340" s="167" t="str">
        <f>IF(E340="旅費",VLOOKUP(E340,支出入力表!F341:$S$2000,10,FALSE),"")</f>
        <v/>
      </c>
      <c r="K340" s="167" t="str">
        <f>IF(E340="旅費",VLOOKUP(E340,支出入力表!F341:$S$2000,11,FALSE),"")</f>
        <v/>
      </c>
      <c r="L340" s="167" t="str">
        <f>IF(E340="旅費",VLOOKUP(E340,支出入力表!F341:$S$2000,12,FALSE),"")</f>
        <v/>
      </c>
      <c r="M340" s="167" t="str">
        <f>IF(E340="旅費",VLOOKUP(E340,支出入力表!F341:$S$2000,13,FALSE),"")</f>
        <v/>
      </c>
      <c r="N340" s="168" t="str">
        <f>IF(E340="旅費",VLOOKUP(E340,支出入力表!F341:$S$2000,14,FALSE),"")</f>
        <v/>
      </c>
    </row>
    <row r="341" spans="2:14" x14ac:dyDescent="0.55000000000000004">
      <c r="B341" s="163" t="str">
        <f>IF(E341="旅費",支出入力表!A342,"")</f>
        <v/>
      </c>
      <c r="C341" s="164" t="str">
        <f>IF(E341="旅費",支出入力表!C342,"")</f>
        <v/>
      </c>
      <c r="D341" s="165" t="str">
        <f>IF(支出入力表!E342="旅費","旅費","")</f>
        <v/>
      </c>
      <c r="E341" s="165" t="str">
        <f>IF(支出入力表!F342="旅費","旅費","")</f>
        <v/>
      </c>
      <c r="F341" s="196" t="str">
        <f>IF(E341="旅費",VLOOKUP(E341,支出入力表!F342:$M$2000,3,FALSE),"")</f>
        <v/>
      </c>
      <c r="G341" s="196" t="str">
        <f>IF(E341="旅費",VLOOKUP(E341,支出入力表!F342:$M$2000,4,FALSE),"")</f>
        <v/>
      </c>
      <c r="H341" s="197" t="str">
        <f>IF(E341="旅費",VLOOKUP(E341,支出入力表!F342:$M$2000,5,FALSE),"")</f>
        <v/>
      </c>
      <c r="I341" s="196" t="str">
        <f>IF(E341="旅費",VLOOKUP(E341,支出入力表!F342:$S$2000,9,FALSE),"")</f>
        <v/>
      </c>
      <c r="J341" s="167" t="str">
        <f>IF(E341="旅費",VLOOKUP(E341,支出入力表!F342:$S$2000,10,FALSE),"")</f>
        <v/>
      </c>
      <c r="K341" s="167" t="str">
        <f>IF(E341="旅費",VLOOKUP(E341,支出入力表!F342:$S$2000,11,FALSE),"")</f>
        <v/>
      </c>
      <c r="L341" s="167" t="str">
        <f>IF(E341="旅費",VLOOKUP(E341,支出入力表!F342:$S$2000,12,FALSE),"")</f>
        <v/>
      </c>
      <c r="M341" s="167" t="str">
        <f>IF(E341="旅費",VLOOKUP(E341,支出入力表!F342:$S$2000,13,FALSE),"")</f>
        <v/>
      </c>
      <c r="N341" s="168" t="str">
        <f>IF(E341="旅費",VLOOKUP(E341,支出入力表!F342:$S$2000,14,FALSE),"")</f>
        <v/>
      </c>
    </row>
    <row r="342" spans="2:14" x14ac:dyDescent="0.55000000000000004">
      <c r="B342" s="163" t="str">
        <f>IF(E342="旅費",支出入力表!A343,"")</f>
        <v/>
      </c>
      <c r="C342" s="164" t="str">
        <f>IF(E342="旅費",支出入力表!C343,"")</f>
        <v/>
      </c>
      <c r="D342" s="165" t="str">
        <f>IF(支出入力表!E343="旅費","旅費","")</f>
        <v/>
      </c>
      <c r="E342" s="165" t="str">
        <f>IF(支出入力表!F343="旅費","旅費","")</f>
        <v/>
      </c>
      <c r="F342" s="196" t="str">
        <f>IF(E342="旅費",VLOOKUP(E342,支出入力表!F343:$M$2000,3,FALSE),"")</f>
        <v/>
      </c>
      <c r="G342" s="196" t="str">
        <f>IF(E342="旅費",VLOOKUP(E342,支出入力表!F343:$M$2000,4,FALSE),"")</f>
        <v/>
      </c>
      <c r="H342" s="197" t="str">
        <f>IF(E342="旅費",VLOOKUP(E342,支出入力表!F343:$M$2000,5,FALSE),"")</f>
        <v/>
      </c>
      <c r="I342" s="196" t="str">
        <f>IF(E342="旅費",VLOOKUP(E342,支出入力表!F343:$S$2000,9,FALSE),"")</f>
        <v/>
      </c>
      <c r="J342" s="167" t="str">
        <f>IF(E342="旅費",VLOOKUP(E342,支出入力表!F343:$S$2000,10,FALSE),"")</f>
        <v/>
      </c>
      <c r="K342" s="167" t="str">
        <f>IF(E342="旅費",VLOOKUP(E342,支出入力表!F343:$S$2000,11,FALSE),"")</f>
        <v/>
      </c>
      <c r="L342" s="167" t="str">
        <f>IF(E342="旅費",VLOOKUP(E342,支出入力表!F343:$S$2000,12,FALSE),"")</f>
        <v/>
      </c>
      <c r="M342" s="167" t="str">
        <f>IF(E342="旅費",VLOOKUP(E342,支出入力表!F343:$S$2000,13,FALSE),"")</f>
        <v/>
      </c>
      <c r="N342" s="168" t="str">
        <f>IF(E342="旅費",VLOOKUP(E342,支出入力表!F343:$S$2000,14,FALSE),"")</f>
        <v/>
      </c>
    </row>
    <row r="343" spans="2:14" x14ac:dyDescent="0.55000000000000004">
      <c r="B343" s="163" t="str">
        <f>IF(E343="旅費",支出入力表!A344,"")</f>
        <v/>
      </c>
      <c r="C343" s="164" t="str">
        <f>IF(E343="旅費",支出入力表!C344,"")</f>
        <v/>
      </c>
      <c r="D343" s="165" t="str">
        <f>IF(支出入力表!E344="旅費","旅費","")</f>
        <v/>
      </c>
      <c r="E343" s="165" t="str">
        <f>IF(支出入力表!F344="旅費","旅費","")</f>
        <v/>
      </c>
      <c r="F343" s="196" t="str">
        <f>IF(E343="旅費",VLOOKUP(E343,支出入力表!F344:$M$2000,3,FALSE),"")</f>
        <v/>
      </c>
      <c r="G343" s="196" t="str">
        <f>IF(E343="旅費",VLOOKUP(E343,支出入力表!F344:$M$2000,4,FALSE),"")</f>
        <v/>
      </c>
      <c r="H343" s="197" t="str">
        <f>IF(E343="旅費",VLOOKUP(E343,支出入力表!F344:$M$2000,5,FALSE),"")</f>
        <v/>
      </c>
      <c r="I343" s="196" t="str">
        <f>IF(E343="旅費",VLOOKUP(E343,支出入力表!F344:$S$2000,9,FALSE),"")</f>
        <v/>
      </c>
      <c r="J343" s="167" t="str">
        <f>IF(E343="旅費",VLOOKUP(E343,支出入力表!F344:$S$2000,10,FALSE),"")</f>
        <v/>
      </c>
      <c r="K343" s="167" t="str">
        <f>IF(E343="旅費",VLOOKUP(E343,支出入力表!F344:$S$2000,11,FALSE),"")</f>
        <v/>
      </c>
      <c r="L343" s="167" t="str">
        <f>IF(E343="旅費",VLOOKUP(E343,支出入力表!F344:$S$2000,12,FALSE),"")</f>
        <v/>
      </c>
      <c r="M343" s="167" t="str">
        <f>IF(E343="旅費",VLOOKUP(E343,支出入力表!F344:$S$2000,13,FALSE),"")</f>
        <v/>
      </c>
      <c r="N343" s="168" t="str">
        <f>IF(E343="旅費",VLOOKUP(E343,支出入力表!F344:$S$2000,14,FALSE),"")</f>
        <v/>
      </c>
    </row>
    <row r="344" spans="2:14" x14ac:dyDescent="0.55000000000000004">
      <c r="B344" s="163" t="str">
        <f>IF(E344="旅費",支出入力表!A345,"")</f>
        <v/>
      </c>
      <c r="C344" s="164" t="str">
        <f>IF(E344="旅費",支出入力表!C345,"")</f>
        <v/>
      </c>
      <c r="D344" s="165" t="str">
        <f>IF(支出入力表!E345="旅費","旅費","")</f>
        <v/>
      </c>
      <c r="E344" s="165" t="str">
        <f>IF(支出入力表!F345="旅費","旅費","")</f>
        <v/>
      </c>
      <c r="F344" s="196" t="str">
        <f>IF(E344="旅費",VLOOKUP(E344,支出入力表!F345:$M$2000,3,FALSE),"")</f>
        <v/>
      </c>
      <c r="G344" s="196" t="str">
        <f>IF(E344="旅費",VLOOKUP(E344,支出入力表!F345:$M$2000,4,FALSE),"")</f>
        <v/>
      </c>
      <c r="H344" s="197" t="str">
        <f>IF(E344="旅費",VLOOKUP(E344,支出入力表!F345:$M$2000,5,FALSE),"")</f>
        <v/>
      </c>
      <c r="I344" s="196" t="str">
        <f>IF(E344="旅費",VLOOKUP(E344,支出入力表!F345:$S$2000,9,FALSE),"")</f>
        <v/>
      </c>
      <c r="J344" s="167" t="str">
        <f>IF(E344="旅費",VLOOKUP(E344,支出入力表!F345:$S$2000,10,FALSE),"")</f>
        <v/>
      </c>
      <c r="K344" s="167" t="str">
        <f>IF(E344="旅費",VLOOKUP(E344,支出入力表!F345:$S$2000,11,FALSE),"")</f>
        <v/>
      </c>
      <c r="L344" s="167" t="str">
        <f>IF(E344="旅費",VLOOKUP(E344,支出入力表!F345:$S$2000,12,FALSE),"")</f>
        <v/>
      </c>
      <c r="M344" s="167" t="str">
        <f>IF(E344="旅費",VLOOKUP(E344,支出入力表!F345:$S$2000,13,FALSE),"")</f>
        <v/>
      </c>
      <c r="N344" s="168" t="str">
        <f>IF(E344="旅費",VLOOKUP(E344,支出入力表!F345:$S$2000,14,FALSE),"")</f>
        <v/>
      </c>
    </row>
    <row r="345" spans="2:14" x14ac:dyDescent="0.55000000000000004">
      <c r="B345" s="163" t="str">
        <f>IF(E345="旅費",支出入力表!A346,"")</f>
        <v/>
      </c>
      <c r="C345" s="164" t="str">
        <f>IF(E345="旅費",支出入力表!C346,"")</f>
        <v/>
      </c>
      <c r="D345" s="165" t="str">
        <f>IF(支出入力表!E346="旅費","旅費","")</f>
        <v/>
      </c>
      <c r="E345" s="165" t="str">
        <f>IF(支出入力表!F346="旅費","旅費","")</f>
        <v/>
      </c>
      <c r="F345" s="196" t="str">
        <f>IF(E345="旅費",VLOOKUP(E345,支出入力表!F346:$M$2000,3,FALSE),"")</f>
        <v/>
      </c>
      <c r="G345" s="196" t="str">
        <f>IF(E345="旅費",VLOOKUP(E345,支出入力表!F346:$M$2000,4,FALSE),"")</f>
        <v/>
      </c>
      <c r="H345" s="197" t="str">
        <f>IF(E345="旅費",VLOOKUP(E345,支出入力表!F346:$M$2000,5,FALSE),"")</f>
        <v/>
      </c>
      <c r="I345" s="196" t="str">
        <f>IF(E345="旅費",VLOOKUP(E345,支出入力表!F346:$S$2000,9,FALSE),"")</f>
        <v/>
      </c>
      <c r="J345" s="167" t="str">
        <f>IF(E345="旅費",VLOOKUP(E345,支出入力表!F346:$S$2000,10,FALSE),"")</f>
        <v/>
      </c>
      <c r="K345" s="167" t="str">
        <f>IF(E345="旅費",VLOOKUP(E345,支出入力表!F346:$S$2000,11,FALSE),"")</f>
        <v/>
      </c>
      <c r="L345" s="167" t="str">
        <f>IF(E345="旅費",VLOOKUP(E345,支出入力表!F346:$S$2000,12,FALSE),"")</f>
        <v/>
      </c>
      <c r="M345" s="167" t="str">
        <f>IF(E345="旅費",VLOOKUP(E345,支出入力表!F346:$S$2000,13,FALSE),"")</f>
        <v/>
      </c>
      <c r="N345" s="168" t="str">
        <f>IF(E345="旅費",VLOOKUP(E345,支出入力表!F346:$S$2000,14,FALSE),"")</f>
        <v/>
      </c>
    </row>
    <row r="346" spans="2:14" x14ac:dyDescent="0.55000000000000004">
      <c r="B346" s="163" t="str">
        <f>IF(E346="旅費",支出入力表!A347,"")</f>
        <v/>
      </c>
      <c r="C346" s="164" t="str">
        <f>IF(E346="旅費",支出入力表!C347,"")</f>
        <v/>
      </c>
      <c r="D346" s="165" t="str">
        <f>IF(支出入力表!E347="旅費","旅費","")</f>
        <v/>
      </c>
      <c r="E346" s="165" t="str">
        <f>IF(支出入力表!F347="旅費","旅費","")</f>
        <v/>
      </c>
      <c r="F346" s="196" t="str">
        <f>IF(E346="旅費",VLOOKUP(E346,支出入力表!F347:$M$2000,3,FALSE),"")</f>
        <v/>
      </c>
      <c r="G346" s="196" t="str">
        <f>IF(E346="旅費",VLOOKUP(E346,支出入力表!F347:$M$2000,4,FALSE),"")</f>
        <v/>
      </c>
      <c r="H346" s="197" t="str">
        <f>IF(E346="旅費",VLOOKUP(E346,支出入力表!F347:$M$2000,5,FALSE),"")</f>
        <v/>
      </c>
      <c r="I346" s="196" t="str">
        <f>IF(E346="旅費",VLOOKUP(E346,支出入力表!F347:$S$2000,9,FALSE),"")</f>
        <v/>
      </c>
      <c r="J346" s="167" t="str">
        <f>IF(E346="旅費",VLOOKUP(E346,支出入力表!F347:$S$2000,10,FALSE),"")</f>
        <v/>
      </c>
      <c r="K346" s="167" t="str">
        <f>IF(E346="旅費",VLOOKUP(E346,支出入力表!F347:$S$2000,11,FALSE),"")</f>
        <v/>
      </c>
      <c r="L346" s="167" t="str">
        <f>IF(E346="旅費",VLOOKUP(E346,支出入力表!F347:$S$2000,12,FALSE),"")</f>
        <v/>
      </c>
      <c r="M346" s="167" t="str">
        <f>IF(E346="旅費",VLOOKUP(E346,支出入力表!F347:$S$2000,13,FALSE),"")</f>
        <v/>
      </c>
      <c r="N346" s="168" t="str">
        <f>IF(E346="旅費",VLOOKUP(E346,支出入力表!F347:$S$2000,14,FALSE),"")</f>
        <v/>
      </c>
    </row>
    <row r="347" spans="2:14" x14ac:dyDescent="0.55000000000000004">
      <c r="B347" s="163" t="str">
        <f>IF(E347="旅費",支出入力表!A348,"")</f>
        <v/>
      </c>
      <c r="C347" s="164" t="str">
        <f>IF(E347="旅費",支出入力表!C348,"")</f>
        <v/>
      </c>
      <c r="D347" s="165" t="str">
        <f>IF(支出入力表!E348="旅費","旅費","")</f>
        <v/>
      </c>
      <c r="E347" s="165" t="str">
        <f>IF(支出入力表!F348="旅費","旅費","")</f>
        <v/>
      </c>
      <c r="F347" s="196" t="str">
        <f>IF(E347="旅費",VLOOKUP(E347,支出入力表!F348:$M$2000,3,FALSE),"")</f>
        <v/>
      </c>
      <c r="G347" s="196" t="str">
        <f>IF(E347="旅費",VLOOKUP(E347,支出入力表!F348:$M$2000,4,FALSE),"")</f>
        <v/>
      </c>
      <c r="H347" s="197" t="str">
        <f>IF(E347="旅費",VLOOKUP(E347,支出入力表!F348:$M$2000,5,FALSE),"")</f>
        <v/>
      </c>
      <c r="I347" s="196" t="str">
        <f>IF(E347="旅費",VLOOKUP(E347,支出入力表!F348:$S$2000,9,FALSE),"")</f>
        <v/>
      </c>
      <c r="J347" s="167" t="str">
        <f>IF(E347="旅費",VLOOKUP(E347,支出入力表!F348:$S$2000,10,FALSE),"")</f>
        <v/>
      </c>
      <c r="K347" s="167" t="str">
        <f>IF(E347="旅費",VLOOKUP(E347,支出入力表!F348:$S$2000,11,FALSE),"")</f>
        <v/>
      </c>
      <c r="L347" s="167" t="str">
        <f>IF(E347="旅費",VLOOKUP(E347,支出入力表!F348:$S$2000,12,FALSE),"")</f>
        <v/>
      </c>
      <c r="M347" s="167" t="str">
        <f>IF(E347="旅費",VLOOKUP(E347,支出入力表!F348:$S$2000,13,FALSE),"")</f>
        <v/>
      </c>
      <c r="N347" s="168" t="str">
        <f>IF(E347="旅費",VLOOKUP(E347,支出入力表!F348:$S$2000,14,FALSE),"")</f>
        <v/>
      </c>
    </row>
    <row r="348" spans="2:14" x14ac:dyDescent="0.55000000000000004">
      <c r="B348" s="163" t="str">
        <f>IF(E348="旅費",支出入力表!A349,"")</f>
        <v/>
      </c>
      <c r="C348" s="164" t="str">
        <f>IF(E348="旅費",支出入力表!C349,"")</f>
        <v/>
      </c>
      <c r="D348" s="165" t="str">
        <f>IF(支出入力表!E349="旅費","旅費","")</f>
        <v/>
      </c>
      <c r="E348" s="165" t="str">
        <f>IF(支出入力表!F349="旅費","旅費","")</f>
        <v/>
      </c>
      <c r="F348" s="196" t="str">
        <f>IF(E348="旅費",VLOOKUP(E348,支出入力表!F349:$M$2000,3,FALSE),"")</f>
        <v/>
      </c>
      <c r="G348" s="196" t="str">
        <f>IF(E348="旅費",VLOOKUP(E348,支出入力表!F349:$M$2000,4,FALSE),"")</f>
        <v/>
      </c>
      <c r="H348" s="197" t="str">
        <f>IF(E348="旅費",VLOOKUP(E348,支出入力表!F349:$M$2000,5,FALSE),"")</f>
        <v/>
      </c>
      <c r="I348" s="196" t="str">
        <f>IF(E348="旅費",VLOOKUP(E348,支出入力表!F349:$S$2000,9,FALSE),"")</f>
        <v/>
      </c>
      <c r="J348" s="167" t="str">
        <f>IF(E348="旅費",VLOOKUP(E348,支出入力表!F349:$S$2000,10,FALSE),"")</f>
        <v/>
      </c>
      <c r="K348" s="167" t="str">
        <f>IF(E348="旅費",VLOOKUP(E348,支出入力表!F349:$S$2000,11,FALSE),"")</f>
        <v/>
      </c>
      <c r="L348" s="167" t="str">
        <f>IF(E348="旅費",VLOOKUP(E348,支出入力表!F349:$S$2000,12,FALSE),"")</f>
        <v/>
      </c>
      <c r="M348" s="167" t="str">
        <f>IF(E348="旅費",VLOOKUP(E348,支出入力表!F349:$S$2000,13,FALSE),"")</f>
        <v/>
      </c>
      <c r="N348" s="168" t="str">
        <f>IF(E348="旅費",VLOOKUP(E348,支出入力表!F349:$S$2000,14,FALSE),"")</f>
        <v/>
      </c>
    </row>
    <row r="349" spans="2:14" x14ac:dyDescent="0.55000000000000004">
      <c r="B349" s="163" t="str">
        <f>IF(E349="旅費",支出入力表!A350,"")</f>
        <v/>
      </c>
      <c r="C349" s="164" t="str">
        <f>IF(E349="旅費",支出入力表!C350,"")</f>
        <v/>
      </c>
      <c r="D349" s="165" t="str">
        <f>IF(支出入力表!E350="旅費","旅費","")</f>
        <v/>
      </c>
      <c r="E349" s="165" t="str">
        <f>IF(支出入力表!F350="旅費","旅費","")</f>
        <v/>
      </c>
      <c r="F349" s="196" t="str">
        <f>IF(E349="旅費",VLOOKUP(E349,支出入力表!F350:$M$2000,3,FALSE),"")</f>
        <v/>
      </c>
      <c r="G349" s="196" t="str">
        <f>IF(E349="旅費",VLOOKUP(E349,支出入力表!F350:$M$2000,4,FALSE),"")</f>
        <v/>
      </c>
      <c r="H349" s="197" t="str">
        <f>IF(E349="旅費",VLOOKUP(E349,支出入力表!F350:$M$2000,5,FALSE),"")</f>
        <v/>
      </c>
      <c r="I349" s="196" t="str">
        <f>IF(E349="旅費",VLOOKUP(E349,支出入力表!F350:$S$2000,9,FALSE),"")</f>
        <v/>
      </c>
      <c r="J349" s="167" t="str">
        <f>IF(E349="旅費",VLOOKUP(E349,支出入力表!F350:$S$2000,10,FALSE),"")</f>
        <v/>
      </c>
      <c r="K349" s="167" t="str">
        <f>IF(E349="旅費",VLOOKUP(E349,支出入力表!F350:$S$2000,11,FALSE),"")</f>
        <v/>
      </c>
      <c r="L349" s="167" t="str">
        <f>IF(E349="旅費",VLOOKUP(E349,支出入力表!F350:$S$2000,12,FALSE),"")</f>
        <v/>
      </c>
      <c r="M349" s="167" t="str">
        <f>IF(E349="旅費",VLOOKUP(E349,支出入力表!F350:$S$2000,13,FALSE),"")</f>
        <v/>
      </c>
      <c r="N349" s="168" t="str">
        <f>IF(E349="旅費",VLOOKUP(E349,支出入力表!F350:$S$2000,14,FALSE),"")</f>
        <v/>
      </c>
    </row>
    <row r="350" spans="2:14" x14ac:dyDescent="0.55000000000000004">
      <c r="B350" s="163" t="str">
        <f>IF(E350="旅費",支出入力表!A351,"")</f>
        <v/>
      </c>
      <c r="C350" s="164" t="str">
        <f>IF(E350="旅費",支出入力表!C351,"")</f>
        <v/>
      </c>
      <c r="D350" s="165" t="str">
        <f>IF(支出入力表!E351="旅費","旅費","")</f>
        <v/>
      </c>
      <c r="E350" s="165" t="str">
        <f>IF(支出入力表!F351="旅費","旅費","")</f>
        <v/>
      </c>
      <c r="F350" s="196" t="str">
        <f>IF(E350="旅費",VLOOKUP(E350,支出入力表!F351:$M$2000,3,FALSE),"")</f>
        <v/>
      </c>
      <c r="G350" s="196" t="str">
        <f>IF(E350="旅費",VLOOKUP(E350,支出入力表!F351:$M$2000,4,FALSE),"")</f>
        <v/>
      </c>
      <c r="H350" s="197" t="str">
        <f>IF(E350="旅費",VLOOKUP(E350,支出入力表!F351:$M$2000,5,FALSE),"")</f>
        <v/>
      </c>
      <c r="I350" s="196" t="str">
        <f>IF(E350="旅費",VLOOKUP(E350,支出入力表!F351:$S$2000,9,FALSE),"")</f>
        <v/>
      </c>
      <c r="J350" s="167" t="str">
        <f>IF(E350="旅費",VLOOKUP(E350,支出入力表!F351:$S$2000,10,FALSE),"")</f>
        <v/>
      </c>
      <c r="K350" s="167" t="str">
        <f>IF(E350="旅費",VLOOKUP(E350,支出入力表!F351:$S$2000,11,FALSE),"")</f>
        <v/>
      </c>
      <c r="L350" s="167" t="str">
        <f>IF(E350="旅費",VLOOKUP(E350,支出入力表!F351:$S$2000,12,FALSE),"")</f>
        <v/>
      </c>
      <c r="M350" s="167" t="str">
        <f>IF(E350="旅費",VLOOKUP(E350,支出入力表!F351:$S$2000,13,FALSE),"")</f>
        <v/>
      </c>
      <c r="N350" s="168" t="str">
        <f>IF(E350="旅費",VLOOKUP(E350,支出入力表!F351:$S$2000,14,FALSE),"")</f>
        <v/>
      </c>
    </row>
    <row r="351" spans="2:14" x14ac:dyDescent="0.55000000000000004">
      <c r="B351" s="163" t="str">
        <f>IF(E351="旅費",支出入力表!A352,"")</f>
        <v/>
      </c>
      <c r="C351" s="164" t="str">
        <f>IF(E351="旅費",支出入力表!C352,"")</f>
        <v/>
      </c>
      <c r="D351" s="165" t="str">
        <f>IF(支出入力表!E352="旅費","旅費","")</f>
        <v/>
      </c>
      <c r="E351" s="165" t="str">
        <f>IF(支出入力表!F352="旅費","旅費","")</f>
        <v/>
      </c>
      <c r="F351" s="196" t="str">
        <f>IF(E351="旅費",VLOOKUP(E351,支出入力表!F352:$M$2000,3,FALSE),"")</f>
        <v/>
      </c>
      <c r="G351" s="196" t="str">
        <f>IF(E351="旅費",VLOOKUP(E351,支出入力表!F352:$M$2000,4,FALSE),"")</f>
        <v/>
      </c>
      <c r="H351" s="197" t="str">
        <f>IF(E351="旅費",VLOOKUP(E351,支出入力表!F352:$M$2000,5,FALSE),"")</f>
        <v/>
      </c>
      <c r="I351" s="196" t="str">
        <f>IF(E351="旅費",VLOOKUP(E351,支出入力表!F352:$S$2000,9,FALSE),"")</f>
        <v/>
      </c>
      <c r="J351" s="167" t="str">
        <f>IF(E351="旅費",VLOOKUP(E351,支出入力表!F352:$S$2000,10,FALSE),"")</f>
        <v/>
      </c>
      <c r="K351" s="167" t="str">
        <f>IF(E351="旅費",VLOOKUP(E351,支出入力表!F352:$S$2000,11,FALSE),"")</f>
        <v/>
      </c>
      <c r="L351" s="167" t="str">
        <f>IF(E351="旅費",VLOOKUP(E351,支出入力表!F352:$S$2000,12,FALSE),"")</f>
        <v/>
      </c>
      <c r="M351" s="167" t="str">
        <f>IF(E351="旅費",VLOOKUP(E351,支出入力表!F352:$S$2000,13,FALSE),"")</f>
        <v/>
      </c>
      <c r="N351" s="168" t="str">
        <f>IF(E351="旅費",VLOOKUP(E351,支出入力表!F352:$S$2000,14,FALSE),"")</f>
        <v/>
      </c>
    </row>
    <row r="352" spans="2:14" x14ac:dyDescent="0.55000000000000004">
      <c r="B352" s="163" t="str">
        <f>IF(E352="旅費",支出入力表!A353,"")</f>
        <v/>
      </c>
      <c r="C352" s="164" t="str">
        <f>IF(E352="旅費",支出入力表!C353,"")</f>
        <v/>
      </c>
      <c r="D352" s="165" t="str">
        <f>IF(支出入力表!E353="旅費","旅費","")</f>
        <v/>
      </c>
      <c r="E352" s="165" t="str">
        <f>IF(支出入力表!F353="旅費","旅費","")</f>
        <v/>
      </c>
      <c r="F352" s="196" t="str">
        <f>IF(E352="旅費",VLOOKUP(E352,支出入力表!F353:$M$2000,3,FALSE),"")</f>
        <v/>
      </c>
      <c r="G352" s="196" t="str">
        <f>IF(E352="旅費",VLOOKUP(E352,支出入力表!F353:$M$2000,4,FALSE),"")</f>
        <v/>
      </c>
      <c r="H352" s="197" t="str">
        <f>IF(E352="旅費",VLOOKUP(E352,支出入力表!F353:$M$2000,5,FALSE),"")</f>
        <v/>
      </c>
      <c r="I352" s="196" t="str">
        <f>IF(E352="旅費",VLOOKUP(E352,支出入力表!F353:$S$2000,9,FALSE),"")</f>
        <v/>
      </c>
      <c r="J352" s="167" t="str">
        <f>IF(E352="旅費",VLOOKUP(E352,支出入力表!F353:$S$2000,10,FALSE),"")</f>
        <v/>
      </c>
      <c r="K352" s="167" t="str">
        <f>IF(E352="旅費",VLOOKUP(E352,支出入力表!F353:$S$2000,11,FALSE),"")</f>
        <v/>
      </c>
      <c r="L352" s="167" t="str">
        <f>IF(E352="旅費",VLOOKUP(E352,支出入力表!F353:$S$2000,12,FALSE),"")</f>
        <v/>
      </c>
      <c r="M352" s="167" t="str">
        <f>IF(E352="旅費",VLOOKUP(E352,支出入力表!F353:$S$2000,13,FALSE),"")</f>
        <v/>
      </c>
      <c r="N352" s="168" t="str">
        <f>IF(E352="旅費",VLOOKUP(E352,支出入力表!F353:$S$2000,14,FALSE),"")</f>
        <v/>
      </c>
    </row>
    <row r="353" spans="2:14" x14ac:dyDescent="0.55000000000000004">
      <c r="B353" s="163" t="str">
        <f>IF(E353="旅費",支出入力表!A354,"")</f>
        <v/>
      </c>
      <c r="C353" s="164" t="str">
        <f>IF(E353="旅費",支出入力表!C354,"")</f>
        <v/>
      </c>
      <c r="D353" s="165" t="str">
        <f>IF(支出入力表!E354="旅費","旅費","")</f>
        <v/>
      </c>
      <c r="E353" s="165" t="str">
        <f>IF(支出入力表!F354="旅費","旅費","")</f>
        <v/>
      </c>
      <c r="F353" s="196" t="str">
        <f>IF(E353="旅費",VLOOKUP(E353,支出入力表!F354:$M$2000,3,FALSE),"")</f>
        <v/>
      </c>
      <c r="G353" s="196" t="str">
        <f>IF(E353="旅費",VLOOKUP(E353,支出入力表!F354:$M$2000,4,FALSE),"")</f>
        <v/>
      </c>
      <c r="H353" s="197" t="str">
        <f>IF(E353="旅費",VLOOKUP(E353,支出入力表!F354:$M$2000,5,FALSE),"")</f>
        <v/>
      </c>
      <c r="I353" s="196" t="str">
        <f>IF(E353="旅費",VLOOKUP(E353,支出入力表!F354:$S$2000,9,FALSE),"")</f>
        <v/>
      </c>
      <c r="J353" s="167" t="str">
        <f>IF(E353="旅費",VLOOKUP(E353,支出入力表!F354:$S$2000,10,FALSE),"")</f>
        <v/>
      </c>
      <c r="K353" s="167" t="str">
        <f>IF(E353="旅費",VLOOKUP(E353,支出入力表!F354:$S$2000,11,FALSE),"")</f>
        <v/>
      </c>
      <c r="L353" s="167" t="str">
        <f>IF(E353="旅費",VLOOKUP(E353,支出入力表!F354:$S$2000,12,FALSE),"")</f>
        <v/>
      </c>
      <c r="M353" s="167" t="str">
        <f>IF(E353="旅費",VLOOKUP(E353,支出入力表!F354:$S$2000,13,FALSE),"")</f>
        <v/>
      </c>
      <c r="N353" s="168" t="str">
        <f>IF(E353="旅費",VLOOKUP(E353,支出入力表!F354:$S$2000,14,FALSE),"")</f>
        <v/>
      </c>
    </row>
    <row r="354" spans="2:14" x14ac:dyDescent="0.55000000000000004">
      <c r="B354" s="163" t="str">
        <f>IF(E354="旅費",支出入力表!A355,"")</f>
        <v/>
      </c>
      <c r="C354" s="164" t="str">
        <f>IF(E354="旅費",支出入力表!C355,"")</f>
        <v/>
      </c>
      <c r="D354" s="165" t="str">
        <f>IF(支出入力表!E355="旅費","旅費","")</f>
        <v/>
      </c>
      <c r="E354" s="165" t="str">
        <f>IF(支出入力表!F355="旅費","旅費","")</f>
        <v/>
      </c>
      <c r="F354" s="196" t="str">
        <f>IF(E354="旅費",VLOOKUP(E354,支出入力表!F355:$M$2000,3,FALSE),"")</f>
        <v/>
      </c>
      <c r="G354" s="196" t="str">
        <f>IF(E354="旅費",VLOOKUP(E354,支出入力表!F355:$M$2000,4,FALSE),"")</f>
        <v/>
      </c>
      <c r="H354" s="197" t="str">
        <f>IF(E354="旅費",VLOOKUP(E354,支出入力表!F355:$M$2000,5,FALSE),"")</f>
        <v/>
      </c>
      <c r="I354" s="196" t="str">
        <f>IF(E354="旅費",VLOOKUP(E354,支出入力表!F355:$S$2000,9,FALSE),"")</f>
        <v/>
      </c>
      <c r="J354" s="167" t="str">
        <f>IF(E354="旅費",VLOOKUP(E354,支出入力表!F355:$S$2000,10,FALSE),"")</f>
        <v/>
      </c>
      <c r="K354" s="167" t="str">
        <f>IF(E354="旅費",VLOOKUP(E354,支出入力表!F355:$S$2000,11,FALSE),"")</f>
        <v/>
      </c>
      <c r="L354" s="167" t="str">
        <f>IF(E354="旅費",VLOOKUP(E354,支出入力表!F355:$S$2000,12,FALSE),"")</f>
        <v/>
      </c>
      <c r="M354" s="167" t="str">
        <f>IF(E354="旅費",VLOOKUP(E354,支出入力表!F355:$S$2000,13,FALSE),"")</f>
        <v/>
      </c>
      <c r="N354" s="168" t="str">
        <f>IF(E354="旅費",VLOOKUP(E354,支出入力表!F355:$S$2000,14,FALSE),"")</f>
        <v/>
      </c>
    </row>
    <row r="355" spans="2:14" x14ac:dyDescent="0.55000000000000004">
      <c r="B355" s="163" t="str">
        <f>IF(E355="旅費",支出入力表!A356,"")</f>
        <v/>
      </c>
      <c r="C355" s="164" t="str">
        <f>IF(E355="旅費",支出入力表!C356,"")</f>
        <v/>
      </c>
      <c r="D355" s="165" t="str">
        <f>IF(支出入力表!E356="旅費","旅費","")</f>
        <v/>
      </c>
      <c r="E355" s="165" t="str">
        <f>IF(支出入力表!F356="旅費","旅費","")</f>
        <v/>
      </c>
      <c r="F355" s="196" t="str">
        <f>IF(E355="旅費",VLOOKUP(E355,支出入力表!F356:$M$2000,3,FALSE),"")</f>
        <v/>
      </c>
      <c r="G355" s="196" t="str">
        <f>IF(E355="旅費",VLOOKUP(E355,支出入力表!F356:$M$2000,4,FALSE),"")</f>
        <v/>
      </c>
      <c r="H355" s="197" t="str">
        <f>IF(E355="旅費",VLOOKUP(E355,支出入力表!F356:$M$2000,5,FALSE),"")</f>
        <v/>
      </c>
      <c r="I355" s="196" t="str">
        <f>IF(E355="旅費",VLOOKUP(E355,支出入力表!F356:$S$2000,9,FALSE),"")</f>
        <v/>
      </c>
      <c r="J355" s="167" t="str">
        <f>IF(E355="旅費",VLOOKUP(E355,支出入力表!F356:$S$2000,10,FALSE),"")</f>
        <v/>
      </c>
      <c r="K355" s="167" t="str">
        <f>IF(E355="旅費",VLOOKUP(E355,支出入力表!F356:$S$2000,11,FALSE),"")</f>
        <v/>
      </c>
      <c r="L355" s="167" t="str">
        <f>IF(E355="旅費",VLOOKUP(E355,支出入力表!F356:$S$2000,12,FALSE),"")</f>
        <v/>
      </c>
      <c r="M355" s="167" t="str">
        <f>IF(E355="旅費",VLOOKUP(E355,支出入力表!F356:$S$2000,13,FALSE),"")</f>
        <v/>
      </c>
      <c r="N355" s="168" t="str">
        <f>IF(E355="旅費",VLOOKUP(E355,支出入力表!F356:$S$2000,14,FALSE),"")</f>
        <v/>
      </c>
    </row>
    <row r="356" spans="2:14" x14ac:dyDescent="0.55000000000000004">
      <c r="B356" s="163" t="str">
        <f>IF(E356="旅費",支出入力表!A357,"")</f>
        <v/>
      </c>
      <c r="C356" s="164" t="str">
        <f>IF(E356="旅費",支出入力表!C357,"")</f>
        <v/>
      </c>
      <c r="D356" s="165" t="str">
        <f>IF(支出入力表!E357="旅費","旅費","")</f>
        <v/>
      </c>
      <c r="E356" s="165" t="str">
        <f>IF(支出入力表!F357="旅費","旅費","")</f>
        <v/>
      </c>
      <c r="F356" s="196" t="str">
        <f>IF(E356="旅費",VLOOKUP(E356,支出入力表!F357:$M$2000,3,FALSE),"")</f>
        <v/>
      </c>
      <c r="G356" s="196" t="str">
        <f>IF(E356="旅費",VLOOKUP(E356,支出入力表!F357:$M$2000,4,FALSE),"")</f>
        <v/>
      </c>
      <c r="H356" s="197" t="str">
        <f>IF(E356="旅費",VLOOKUP(E356,支出入力表!F357:$M$2000,5,FALSE),"")</f>
        <v/>
      </c>
      <c r="I356" s="196" t="str">
        <f>IF(E356="旅費",VLOOKUP(E356,支出入力表!F357:$S$2000,9,FALSE),"")</f>
        <v/>
      </c>
      <c r="J356" s="167" t="str">
        <f>IF(E356="旅費",VLOOKUP(E356,支出入力表!F357:$S$2000,10,FALSE),"")</f>
        <v/>
      </c>
      <c r="K356" s="167" t="str">
        <f>IF(E356="旅費",VLOOKUP(E356,支出入力表!F357:$S$2000,11,FALSE),"")</f>
        <v/>
      </c>
      <c r="L356" s="167" t="str">
        <f>IF(E356="旅費",VLOOKUP(E356,支出入力表!F357:$S$2000,12,FALSE),"")</f>
        <v/>
      </c>
      <c r="M356" s="167" t="str">
        <f>IF(E356="旅費",VLOOKUP(E356,支出入力表!F357:$S$2000,13,FALSE),"")</f>
        <v/>
      </c>
      <c r="N356" s="168" t="str">
        <f>IF(E356="旅費",VLOOKUP(E356,支出入力表!F357:$S$2000,14,FALSE),"")</f>
        <v/>
      </c>
    </row>
    <row r="357" spans="2:14" x14ac:dyDescent="0.55000000000000004">
      <c r="B357" s="163" t="str">
        <f>IF(E357="旅費",支出入力表!A358,"")</f>
        <v/>
      </c>
      <c r="C357" s="164" t="str">
        <f>IF(E357="旅費",支出入力表!C358,"")</f>
        <v/>
      </c>
      <c r="D357" s="165" t="str">
        <f>IF(支出入力表!E358="旅費","旅費","")</f>
        <v/>
      </c>
      <c r="E357" s="165" t="str">
        <f>IF(支出入力表!F358="旅費","旅費","")</f>
        <v/>
      </c>
      <c r="F357" s="196" t="str">
        <f>IF(E357="旅費",VLOOKUP(E357,支出入力表!F358:$M$2000,3,FALSE),"")</f>
        <v/>
      </c>
      <c r="G357" s="196" t="str">
        <f>IF(E357="旅費",VLOOKUP(E357,支出入力表!F358:$M$2000,4,FALSE),"")</f>
        <v/>
      </c>
      <c r="H357" s="197" t="str">
        <f>IF(E357="旅費",VLOOKUP(E357,支出入力表!F358:$M$2000,5,FALSE),"")</f>
        <v/>
      </c>
      <c r="I357" s="196" t="str">
        <f>IF(E357="旅費",VLOOKUP(E357,支出入力表!F358:$S$2000,9,FALSE),"")</f>
        <v/>
      </c>
      <c r="J357" s="167" t="str">
        <f>IF(E357="旅費",VLOOKUP(E357,支出入力表!F358:$S$2000,10,FALSE),"")</f>
        <v/>
      </c>
      <c r="K357" s="167" t="str">
        <f>IF(E357="旅費",VLOOKUP(E357,支出入力表!F358:$S$2000,11,FALSE),"")</f>
        <v/>
      </c>
      <c r="L357" s="167" t="str">
        <f>IF(E357="旅費",VLOOKUP(E357,支出入力表!F358:$S$2000,12,FALSE),"")</f>
        <v/>
      </c>
      <c r="M357" s="167" t="str">
        <f>IF(E357="旅費",VLOOKUP(E357,支出入力表!F358:$S$2000,13,FALSE),"")</f>
        <v/>
      </c>
      <c r="N357" s="168" t="str">
        <f>IF(E357="旅費",VLOOKUP(E357,支出入力表!F358:$S$2000,14,FALSE),"")</f>
        <v/>
      </c>
    </row>
    <row r="358" spans="2:14" x14ac:dyDescent="0.55000000000000004">
      <c r="B358" s="163" t="str">
        <f>IF(E358="旅費",支出入力表!A359,"")</f>
        <v/>
      </c>
      <c r="C358" s="164" t="str">
        <f>IF(E358="旅費",支出入力表!C359,"")</f>
        <v/>
      </c>
      <c r="D358" s="165" t="str">
        <f>IF(支出入力表!E359="旅費","旅費","")</f>
        <v/>
      </c>
      <c r="E358" s="165" t="str">
        <f>IF(支出入力表!F359="旅費","旅費","")</f>
        <v/>
      </c>
      <c r="F358" s="196" t="str">
        <f>IF(E358="旅費",VLOOKUP(E358,支出入力表!F359:$M$2000,3,FALSE),"")</f>
        <v/>
      </c>
      <c r="G358" s="196" t="str">
        <f>IF(E358="旅費",VLOOKUP(E358,支出入力表!F359:$M$2000,4,FALSE),"")</f>
        <v/>
      </c>
      <c r="H358" s="197" t="str">
        <f>IF(E358="旅費",VLOOKUP(E358,支出入力表!F359:$M$2000,5,FALSE),"")</f>
        <v/>
      </c>
      <c r="I358" s="196" t="str">
        <f>IF(E358="旅費",VLOOKUP(E358,支出入力表!F359:$S$2000,9,FALSE),"")</f>
        <v/>
      </c>
      <c r="J358" s="167" t="str">
        <f>IF(E358="旅費",VLOOKUP(E358,支出入力表!F359:$S$2000,10,FALSE),"")</f>
        <v/>
      </c>
      <c r="K358" s="167" t="str">
        <f>IF(E358="旅費",VLOOKUP(E358,支出入力表!F359:$S$2000,11,FALSE),"")</f>
        <v/>
      </c>
      <c r="L358" s="167" t="str">
        <f>IF(E358="旅費",VLOOKUP(E358,支出入力表!F359:$S$2000,12,FALSE),"")</f>
        <v/>
      </c>
      <c r="M358" s="167" t="str">
        <f>IF(E358="旅費",VLOOKUP(E358,支出入力表!F359:$S$2000,13,FALSE),"")</f>
        <v/>
      </c>
      <c r="N358" s="168" t="str">
        <f>IF(E358="旅費",VLOOKUP(E358,支出入力表!F359:$S$2000,14,FALSE),"")</f>
        <v/>
      </c>
    </row>
    <row r="359" spans="2:14" x14ac:dyDescent="0.55000000000000004">
      <c r="B359" s="163" t="str">
        <f>IF(E359="旅費",支出入力表!A360,"")</f>
        <v/>
      </c>
      <c r="C359" s="164" t="str">
        <f>IF(E359="旅費",支出入力表!C360,"")</f>
        <v/>
      </c>
      <c r="D359" s="165" t="str">
        <f>IF(支出入力表!E360="旅費","旅費","")</f>
        <v/>
      </c>
      <c r="E359" s="165" t="str">
        <f>IF(支出入力表!F360="旅費","旅費","")</f>
        <v/>
      </c>
      <c r="F359" s="196" t="str">
        <f>IF(E359="旅費",VLOOKUP(E359,支出入力表!F360:$M$2000,3,FALSE),"")</f>
        <v/>
      </c>
      <c r="G359" s="196" t="str">
        <f>IF(E359="旅費",VLOOKUP(E359,支出入力表!F360:$M$2000,4,FALSE),"")</f>
        <v/>
      </c>
      <c r="H359" s="197" t="str">
        <f>IF(E359="旅費",VLOOKUP(E359,支出入力表!F360:$M$2000,5,FALSE),"")</f>
        <v/>
      </c>
      <c r="I359" s="196" t="str">
        <f>IF(E359="旅費",VLOOKUP(E359,支出入力表!F360:$S$2000,9,FALSE),"")</f>
        <v/>
      </c>
      <c r="J359" s="167" t="str">
        <f>IF(E359="旅費",VLOOKUP(E359,支出入力表!F360:$S$2000,10,FALSE),"")</f>
        <v/>
      </c>
      <c r="K359" s="167" t="str">
        <f>IF(E359="旅費",VLOOKUP(E359,支出入力表!F360:$S$2000,11,FALSE),"")</f>
        <v/>
      </c>
      <c r="L359" s="167" t="str">
        <f>IF(E359="旅費",VLOOKUP(E359,支出入力表!F360:$S$2000,12,FALSE),"")</f>
        <v/>
      </c>
      <c r="M359" s="167" t="str">
        <f>IF(E359="旅費",VLOOKUP(E359,支出入力表!F360:$S$2000,13,FALSE),"")</f>
        <v/>
      </c>
      <c r="N359" s="168" t="str">
        <f>IF(E359="旅費",VLOOKUP(E359,支出入力表!F360:$S$2000,14,FALSE),"")</f>
        <v/>
      </c>
    </row>
    <row r="360" spans="2:14" x14ac:dyDescent="0.55000000000000004">
      <c r="B360" s="163" t="str">
        <f>IF(E360="旅費",支出入力表!A361,"")</f>
        <v/>
      </c>
      <c r="C360" s="164" t="str">
        <f>IF(E360="旅費",支出入力表!C361,"")</f>
        <v/>
      </c>
      <c r="D360" s="165" t="str">
        <f>IF(支出入力表!E361="旅費","旅費","")</f>
        <v/>
      </c>
      <c r="E360" s="165" t="str">
        <f>IF(支出入力表!F361="旅費","旅費","")</f>
        <v/>
      </c>
      <c r="F360" s="196" t="str">
        <f>IF(E360="旅費",VLOOKUP(E360,支出入力表!F361:$M$2000,3,FALSE),"")</f>
        <v/>
      </c>
      <c r="G360" s="196" t="str">
        <f>IF(E360="旅費",VLOOKUP(E360,支出入力表!F361:$M$2000,4,FALSE),"")</f>
        <v/>
      </c>
      <c r="H360" s="197" t="str">
        <f>IF(E360="旅費",VLOOKUP(E360,支出入力表!F361:$M$2000,5,FALSE),"")</f>
        <v/>
      </c>
      <c r="I360" s="196" t="str">
        <f>IF(E360="旅費",VLOOKUP(E360,支出入力表!F361:$S$2000,9,FALSE),"")</f>
        <v/>
      </c>
      <c r="J360" s="167" t="str">
        <f>IF(E360="旅費",VLOOKUP(E360,支出入力表!F361:$S$2000,10,FALSE),"")</f>
        <v/>
      </c>
      <c r="K360" s="167" t="str">
        <f>IF(E360="旅費",VLOOKUP(E360,支出入力表!F361:$S$2000,11,FALSE),"")</f>
        <v/>
      </c>
      <c r="L360" s="167" t="str">
        <f>IF(E360="旅費",VLOOKUP(E360,支出入力表!F361:$S$2000,12,FALSE),"")</f>
        <v/>
      </c>
      <c r="M360" s="167" t="str">
        <f>IF(E360="旅費",VLOOKUP(E360,支出入力表!F361:$S$2000,13,FALSE),"")</f>
        <v/>
      </c>
      <c r="N360" s="168" t="str">
        <f>IF(E360="旅費",VLOOKUP(E360,支出入力表!F361:$S$2000,14,FALSE),"")</f>
        <v/>
      </c>
    </row>
    <row r="361" spans="2:14" x14ac:dyDescent="0.55000000000000004">
      <c r="B361" s="163" t="str">
        <f>IF(E361="旅費",支出入力表!A362,"")</f>
        <v/>
      </c>
      <c r="C361" s="164" t="str">
        <f>IF(E361="旅費",支出入力表!C362,"")</f>
        <v/>
      </c>
      <c r="D361" s="165" t="str">
        <f>IF(支出入力表!E362="旅費","旅費","")</f>
        <v/>
      </c>
      <c r="E361" s="165" t="str">
        <f>IF(支出入力表!F362="旅費","旅費","")</f>
        <v/>
      </c>
      <c r="F361" s="196" t="str">
        <f>IF(E361="旅費",VLOOKUP(E361,支出入力表!F362:$M$2000,3,FALSE),"")</f>
        <v/>
      </c>
      <c r="G361" s="196" t="str">
        <f>IF(E361="旅費",VLOOKUP(E361,支出入力表!F362:$M$2000,4,FALSE),"")</f>
        <v/>
      </c>
      <c r="H361" s="197" t="str">
        <f>IF(E361="旅費",VLOOKUP(E361,支出入力表!F362:$M$2000,5,FALSE),"")</f>
        <v/>
      </c>
      <c r="I361" s="196" t="str">
        <f>IF(E361="旅費",VLOOKUP(E361,支出入力表!F362:$S$2000,9,FALSE),"")</f>
        <v/>
      </c>
      <c r="J361" s="167" t="str">
        <f>IF(E361="旅費",VLOOKUP(E361,支出入力表!F362:$S$2000,10,FALSE),"")</f>
        <v/>
      </c>
      <c r="K361" s="167" t="str">
        <f>IF(E361="旅費",VLOOKUP(E361,支出入力表!F362:$S$2000,11,FALSE),"")</f>
        <v/>
      </c>
      <c r="L361" s="167" t="str">
        <f>IF(E361="旅費",VLOOKUP(E361,支出入力表!F362:$S$2000,12,FALSE),"")</f>
        <v/>
      </c>
      <c r="M361" s="167" t="str">
        <f>IF(E361="旅費",VLOOKUP(E361,支出入力表!F362:$S$2000,13,FALSE),"")</f>
        <v/>
      </c>
      <c r="N361" s="168" t="str">
        <f>IF(E361="旅費",VLOOKUP(E361,支出入力表!F362:$S$2000,14,FALSE),"")</f>
        <v/>
      </c>
    </row>
    <row r="362" spans="2:14" x14ac:dyDescent="0.55000000000000004">
      <c r="B362" s="163" t="str">
        <f>IF(E362="旅費",支出入力表!A363,"")</f>
        <v/>
      </c>
      <c r="C362" s="164" t="str">
        <f>IF(E362="旅費",支出入力表!C363,"")</f>
        <v/>
      </c>
      <c r="D362" s="165" t="str">
        <f>IF(支出入力表!E363="旅費","旅費","")</f>
        <v/>
      </c>
      <c r="E362" s="165" t="str">
        <f>IF(支出入力表!F363="旅費","旅費","")</f>
        <v/>
      </c>
      <c r="F362" s="196" t="str">
        <f>IF(E362="旅費",VLOOKUP(E362,支出入力表!F363:$M$2000,3,FALSE),"")</f>
        <v/>
      </c>
      <c r="G362" s="196" t="str">
        <f>IF(E362="旅費",VLOOKUP(E362,支出入力表!F363:$M$2000,4,FALSE),"")</f>
        <v/>
      </c>
      <c r="H362" s="197" t="str">
        <f>IF(E362="旅費",VLOOKUP(E362,支出入力表!F363:$M$2000,5,FALSE),"")</f>
        <v/>
      </c>
      <c r="I362" s="196" t="str">
        <f>IF(E362="旅費",VLOOKUP(E362,支出入力表!F363:$S$2000,9,FALSE),"")</f>
        <v/>
      </c>
      <c r="J362" s="167" t="str">
        <f>IF(E362="旅費",VLOOKUP(E362,支出入力表!F363:$S$2000,10,FALSE),"")</f>
        <v/>
      </c>
      <c r="K362" s="167" t="str">
        <f>IF(E362="旅費",VLOOKUP(E362,支出入力表!F363:$S$2000,11,FALSE),"")</f>
        <v/>
      </c>
      <c r="L362" s="167" t="str">
        <f>IF(E362="旅費",VLOOKUP(E362,支出入力表!F363:$S$2000,12,FALSE),"")</f>
        <v/>
      </c>
      <c r="M362" s="167" t="str">
        <f>IF(E362="旅費",VLOOKUP(E362,支出入力表!F363:$S$2000,13,FALSE),"")</f>
        <v/>
      </c>
      <c r="N362" s="168" t="str">
        <f>IF(E362="旅費",VLOOKUP(E362,支出入力表!F363:$S$2000,14,FALSE),"")</f>
        <v/>
      </c>
    </row>
    <row r="363" spans="2:14" x14ac:dyDescent="0.55000000000000004">
      <c r="B363" s="163" t="str">
        <f>IF(E363="旅費",支出入力表!A364,"")</f>
        <v/>
      </c>
      <c r="C363" s="164" t="str">
        <f>IF(E363="旅費",支出入力表!C364,"")</f>
        <v/>
      </c>
      <c r="D363" s="165" t="str">
        <f>IF(支出入力表!E364="旅費","旅費","")</f>
        <v/>
      </c>
      <c r="E363" s="165" t="str">
        <f>IF(支出入力表!F364="旅費","旅費","")</f>
        <v/>
      </c>
      <c r="F363" s="196" t="str">
        <f>IF(E363="旅費",VLOOKUP(E363,支出入力表!F364:$M$2000,3,FALSE),"")</f>
        <v/>
      </c>
      <c r="G363" s="196" t="str">
        <f>IF(E363="旅費",VLOOKUP(E363,支出入力表!F364:$M$2000,4,FALSE),"")</f>
        <v/>
      </c>
      <c r="H363" s="197" t="str">
        <f>IF(E363="旅費",VLOOKUP(E363,支出入力表!F364:$M$2000,5,FALSE),"")</f>
        <v/>
      </c>
      <c r="I363" s="196" t="str">
        <f>IF(E363="旅費",VLOOKUP(E363,支出入力表!F364:$S$2000,9,FALSE),"")</f>
        <v/>
      </c>
      <c r="J363" s="167" t="str">
        <f>IF(E363="旅費",VLOOKUP(E363,支出入力表!F364:$S$2000,10,FALSE),"")</f>
        <v/>
      </c>
      <c r="K363" s="167" t="str">
        <f>IF(E363="旅費",VLOOKUP(E363,支出入力表!F364:$S$2000,11,FALSE),"")</f>
        <v/>
      </c>
      <c r="L363" s="167" t="str">
        <f>IF(E363="旅費",VLOOKUP(E363,支出入力表!F364:$S$2000,12,FALSE),"")</f>
        <v/>
      </c>
      <c r="M363" s="167" t="str">
        <f>IF(E363="旅費",VLOOKUP(E363,支出入力表!F364:$S$2000,13,FALSE),"")</f>
        <v/>
      </c>
      <c r="N363" s="168" t="str">
        <f>IF(E363="旅費",VLOOKUP(E363,支出入力表!F364:$S$2000,14,FALSE),"")</f>
        <v/>
      </c>
    </row>
    <row r="364" spans="2:14" x14ac:dyDescent="0.55000000000000004">
      <c r="B364" s="163" t="str">
        <f>IF(E364="旅費",支出入力表!A365,"")</f>
        <v/>
      </c>
      <c r="C364" s="164" t="str">
        <f>IF(E364="旅費",支出入力表!C365,"")</f>
        <v/>
      </c>
      <c r="D364" s="165" t="str">
        <f>IF(支出入力表!E365="旅費","旅費","")</f>
        <v/>
      </c>
      <c r="E364" s="165" t="str">
        <f>IF(支出入力表!F365="旅費","旅費","")</f>
        <v/>
      </c>
      <c r="F364" s="196" t="str">
        <f>IF(E364="旅費",VLOOKUP(E364,支出入力表!F365:$M$2000,3,FALSE),"")</f>
        <v/>
      </c>
      <c r="G364" s="196" t="str">
        <f>IF(E364="旅費",VLOOKUP(E364,支出入力表!F365:$M$2000,4,FALSE),"")</f>
        <v/>
      </c>
      <c r="H364" s="197" t="str">
        <f>IF(E364="旅費",VLOOKUP(E364,支出入力表!F365:$M$2000,5,FALSE),"")</f>
        <v/>
      </c>
      <c r="I364" s="196" t="str">
        <f>IF(E364="旅費",VLOOKUP(E364,支出入力表!F365:$S$2000,9,FALSE),"")</f>
        <v/>
      </c>
      <c r="J364" s="167" t="str">
        <f>IF(E364="旅費",VLOOKUP(E364,支出入力表!F365:$S$2000,10,FALSE),"")</f>
        <v/>
      </c>
      <c r="K364" s="167" t="str">
        <f>IF(E364="旅費",VLOOKUP(E364,支出入力表!F365:$S$2000,11,FALSE),"")</f>
        <v/>
      </c>
      <c r="L364" s="167" t="str">
        <f>IF(E364="旅費",VLOOKUP(E364,支出入力表!F365:$S$2000,12,FALSE),"")</f>
        <v/>
      </c>
      <c r="M364" s="167" t="str">
        <f>IF(E364="旅費",VLOOKUP(E364,支出入力表!F365:$S$2000,13,FALSE),"")</f>
        <v/>
      </c>
      <c r="N364" s="168" t="str">
        <f>IF(E364="旅費",VLOOKUP(E364,支出入力表!F365:$S$2000,14,FALSE),"")</f>
        <v/>
      </c>
    </row>
    <row r="365" spans="2:14" x14ac:dyDescent="0.55000000000000004">
      <c r="B365" s="163" t="str">
        <f>IF(E365="旅費",支出入力表!A366,"")</f>
        <v/>
      </c>
      <c r="C365" s="164" t="str">
        <f>IF(E365="旅費",支出入力表!C366,"")</f>
        <v/>
      </c>
      <c r="D365" s="165" t="str">
        <f>IF(支出入力表!E366="旅費","旅費","")</f>
        <v/>
      </c>
      <c r="E365" s="165" t="str">
        <f>IF(支出入力表!F366="旅費","旅費","")</f>
        <v/>
      </c>
      <c r="F365" s="196" t="str">
        <f>IF(E365="旅費",VLOOKUP(E365,支出入力表!F366:$M$2000,3,FALSE),"")</f>
        <v/>
      </c>
      <c r="G365" s="196" t="str">
        <f>IF(E365="旅費",VLOOKUP(E365,支出入力表!F366:$M$2000,4,FALSE),"")</f>
        <v/>
      </c>
      <c r="H365" s="197" t="str">
        <f>IF(E365="旅費",VLOOKUP(E365,支出入力表!F366:$M$2000,5,FALSE),"")</f>
        <v/>
      </c>
      <c r="I365" s="196" t="str">
        <f>IF(E365="旅費",VLOOKUP(E365,支出入力表!F366:$S$2000,9,FALSE),"")</f>
        <v/>
      </c>
      <c r="J365" s="167" t="str">
        <f>IF(E365="旅費",VLOOKUP(E365,支出入力表!F366:$S$2000,10,FALSE),"")</f>
        <v/>
      </c>
      <c r="K365" s="167" t="str">
        <f>IF(E365="旅費",VLOOKUP(E365,支出入力表!F366:$S$2000,11,FALSE),"")</f>
        <v/>
      </c>
      <c r="L365" s="167" t="str">
        <f>IF(E365="旅費",VLOOKUP(E365,支出入力表!F366:$S$2000,12,FALSE),"")</f>
        <v/>
      </c>
      <c r="M365" s="167" t="str">
        <f>IF(E365="旅費",VLOOKUP(E365,支出入力表!F366:$S$2000,13,FALSE),"")</f>
        <v/>
      </c>
      <c r="N365" s="168" t="str">
        <f>IF(E365="旅費",VLOOKUP(E365,支出入力表!F366:$S$2000,14,FALSE),"")</f>
        <v/>
      </c>
    </row>
    <row r="366" spans="2:14" x14ac:dyDescent="0.55000000000000004">
      <c r="B366" s="163" t="str">
        <f>IF(E366="旅費",支出入力表!A367,"")</f>
        <v/>
      </c>
      <c r="C366" s="164" t="str">
        <f>IF(E366="旅費",支出入力表!C367,"")</f>
        <v/>
      </c>
      <c r="D366" s="165" t="str">
        <f>IF(支出入力表!E367="旅費","旅費","")</f>
        <v/>
      </c>
      <c r="E366" s="165" t="str">
        <f>IF(支出入力表!F367="旅費","旅費","")</f>
        <v/>
      </c>
      <c r="F366" s="196" t="str">
        <f>IF(E366="旅費",VLOOKUP(E366,支出入力表!F367:$M$2000,3,FALSE),"")</f>
        <v/>
      </c>
      <c r="G366" s="196" t="str">
        <f>IF(E366="旅費",VLOOKUP(E366,支出入力表!F367:$M$2000,4,FALSE),"")</f>
        <v/>
      </c>
      <c r="H366" s="197" t="str">
        <f>IF(E366="旅費",VLOOKUP(E366,支出入力表!F367:$M$2000,5,FALSE),"")</f>
        <v/>
      </c>
      <c r="I366" s="196" t="str">
        <f>IF(E366="旅費",VLOOKUP(E366,支出入力表!F367:$S$2000,9,FALSE),"")</f>
        <v/>
      </c>
      <c r="J366" s="167" t="str">
        <f>IF(E366="旅費",VLOOKUP(E366,支出入力表!F367:$S$2000,10,FALSE),"")</f>
        <v/>
      </c>
      <c r="K366" s="167" t="str">
        <f>IF(E366="旅費",VLOOKUP(E366,支出入力表!F367:$S$2000,11,FALSE),"")</f>
        <v/>
      </c>
      <c r="L366" s="167" t="str">
        <f>IF(E366="旅費",VLOOKUP(E366,支出入力表!F367:$S$2000,12,FALSE),"")</f>
        <v/>
      </c>
      <c r="M366" s="167" t="str">
        <f>IF(E366="旅費",VLOOKUP(E366,支出入力表!F367:$S$2000,13,FALSE),"")</f>
        <v/>
      </c>
      <c r="N366" s="168" t="str">
        <f>IF(E366="旅費",VLOOKUP(E366,支出入力表!F367:$S$2000,14,FALSE),"")</f>
        <v/>
      </c>
    </row>
    <row r="367" spans="2:14" x14ac:dyDescent="0.55000000000000004">
      <c r="B367" s="163" t="str">
        <f>IF(E367="旅費",支出入力表!A368,"")</f>
        <v/>
      </c>
      <c r="C367" s="164" t="str">
        <f>IF(E367="旅費",支出入力表!C368,"")</f>
        <v/>
      </c>
      <c r="D367" s="165" t="str">
        <f>IF(支出入力表!E368="旅費","旅費","")</f>
        <v/>
      </c>
      <c r="E367" s="165" t="str">
        <f>IF(支出入力表!F368="旅費","旅費","")</f>
        <v/>
      </c>
      <c r="F367" s="196" t="str">
        <f>IF(E367="旅費",VLOOKUP(E367,支出入力表!F368:$M$2000,3,FALSE),"")</f>
        <v/>
      </c>
      <c r="G367" s="196" t="str">
        <f>IF(E367="旅費",VLOOKUP(E367,支出入力表!F368:$M$2000,4,FALSE),"")</f>
        <v/>
      </c>
      <c r="H367" s="197" t="str">
        <f>IF(E367="旅費",VLOOKUP(E367,支出入力表!F368:$M$2000,5,FALSE),"")</f>
        <v/>
      </c>
      <c r="I367" s="196" t="str">
        <f>IF(E367="旅費",VLOOKUP(E367,支出入力表!F368:$S$2000,9,FALSE),"")</f>
        <v/>
      </c>
      <c r="J367" s="167" t="str">
        <f>IF(E367="旅費",VLOOKUP(E367,支出入力表!F368:$S$2000,10,FALSE),"")</f>
        <v/>
      </c>
      <c r="K367" s="167" t="str">
        <f>IF(E367="旅費",VLOOKUP(E367,支出入力表!F368:$S$2000,11,FALSE),"")</f>
        <v/>
      </c>
      <c r="L367" s="167" t="str">
        <f>IF(E367="旅費",VLOOKUP(E367,支出入力表!F368:$S$2000,12,FALSE),"")</f>
        <v/>
      </c>
      <c r="M367" s="167" t="str">
        <f>IF(E367="旅費",VLOOKUP(E367,支出入力表!F368:$S$2000,13,FALSE),"")</f>
        <v/>
      </c>
      <c r="N367" s="168" t="str">
        <f>IF(E367="旅費",VLOOKUP(E367,支出入力表!F368:$S$2000,14,FALSE),"")</f>
        <v/>
      </c>
    </row>
    <row r="368" spans="2:14" x14ac:dyDescent="0.55000000000000004">
      <c r="B368" s="163" t="str">
        <f>IF(E368="旅費",支出入力表!A369,"")</f>
        <v/>
      </c>
      <c r="C368" s="164" t="str">
        <f>IF(E368="旅費",支出入力表!C369,"")</f>
        <v/>
      </c>
      <c r="D368" s="165" t="str">
        <f>IF(支出入力表!E369="旅費","旅費","")</f>
        <v/>
      </c>
      <c r="E368" s="165" t="str">
        <f>IF(支出入力表!F369="旅費","旅費","")</f>
        <v/>
      </c>
      <c r="F368" s="196" t="str">
        <f>IF(E368="旅費",VLOOKUP(E368,支出入力表!F369:$M$2000,3,FALSE),"")</f>
        <v/>
      </c>
      <c r="G368" s="196" t="str">
        <f>IF(E368="旅費",VLOOKUP(E368,支出入力表!F369:$M$2000,4,FALSE),"")</f>
        <v/>
      </c>
      <c r="H368" s="197" t="str">
        <f>IF(E368="旅費",VLOOKUP(E368,支出入力表!F369:$M$2000,5,FALSE),"")</f>
        <v/>
      </c>
      <c r="I368" s="196" t="str">
        <f>IF(E368="旅費",VLOOKUP(E368,支出入力表!F369:$S$2000,9,FALSE),"")</f>
        <v/>
      </c>
      <c r="J368" s="167" t="str">
        <f>IF(E368="旅費",VLOOKUP(E368,支出入力表!F369:$S$2000,10,FALSE),"")</f>
        <v/>
      </c>
      <c r="K368" s="167" t="str">
        <f>IF(E368="旅費",VLOOKUP(E368,支出入力表!F369:$S$2000,11,FALSE),"")</f>
        <v/>
      </c>
      <c r="L368" s="167" t="str">
        <f>IF(E368="旅費",VLOOKUP(E368,支出入力表!F369:$S$2000,12,FALSE),"")</f>
        <v/>
      </c>
      <c r="M368" s="167" t="str">
        <f>IF(E368="旅費",VLOOKUP(E368,支出入力表!F369:$S$2000,13,FALSE),"")</f>
        <v/>
      </c>
      <c r="N368" s="168" t="str">
        <f>IF(E368="旅費",VLOOKUP(E368,支出入力表!F369:$S$2000,14,FALSE),"")</f>
        <v/>
      </c>
    </row>
    <row r="369" spans="2:14" x14ac:dyDescent="0.55000000000000004">
      <c r="B369" s="163" t="str">
        <f>IF(E369="旅費",支出入力表!A370,"")</f>
        <v/>
      </c>
      <c r="C369" s="164" t="str">
        <f>IF(E369="旅費",支出入力表!C370,"")</f>
        <v/>
      </c>
      <c r="D369" s="165" t="str">
        <f>IF(支出入力表!E370="旅費","旅費","")</f>
        <v/>
      </c>
      <c r="E369" s="165" t="str">
        <f>IF(支出入力表!F370="旅費","旅費","")</f>
        <v/>
      </c>
      <c r="F369" s="196" t="str">
        <f>IF(E369="旅費",VLOOKUP(E369,支出入力表!F370:$M$2000,3,FALSE),"")</f>
        <v/>
      </c>
      <c r="G369" s="196" t="str">
        <f>IF(E369="旅費",VLOOKUP(E369,支出入力表!F370:$M$2000,4,FALSE),"")</f>
        <v/>
      </c>
      <c r="H369" s="197" t="str">
        <f>IF(E369="旅費",VLOOKUP(E369,支出入力表!F370:$M$2000,5,FALSE),"")</f>
        <v/>
      </c>
      <c r="I369" s="196" t="str">
        <f>IF(E369="旅費",VLOOKUP(E369,支出入力表!F370:$S$2000,9,FALSE),"")</f>
        <v/>
      </c>
      <c r="J369" s="167" t="str">
        <f>IF(E369="旅費",VLOOKUP(E369,支出入力表!F370:$S$2000,10,FALSE),"")</f>
        <v/>
      </c>
      <c r="K369" s="167" t="str">
        <f>IF(E369="旅費",VLOOKUP(E369,支出入力表!F370:$S$2000,11,FALSE),"")</f>
        <v/>
      </c>
      <c r="L369" s="167" t="str">
        <f>IF(E369="旅費",VLOOKUP(E369,支出入力表!F370:$S$2000,12,FALSE),"")</f>
        <v/>
      </c>
      <c r="M369" s="167" t="str">
        <f>IF(E369="旅費",VLOOKUP(E369,支出入力表!F370:$S$2000,13,FALSE),"")</f>
        <v/>
      </c>
      <c r="N369" s="168" t="str">
        <f>IF(E369="旅費",VLOOKUP(E369,支出入力表!F370:$S$2000,14,FALSE),"")</f>
        <v/>
      </c>
    </row>
    <row r="370" spans="2:14" x14ac:dyDescent="0.55000000000000004">
      <c r="B370" s="163" t="str">
        <f>IF(E370="旅費",支出入力表!A371,"")</f>
        <v/>
      </c>
      <c r="C370" s="164" t="str">
        <f>IF(E370="旅費",支出入力表!C371,"")</f>
        <v/>
      </c>
      <c r="D370" s="165" t="str">
        <f>IF(支出入力表!E371="旅費","旅費","")</f>
        <v/>
      </c>
      <c r="E370" s="165" t="str">
        <f>IF(支出入力表!F371="旅費","旅費","")</f>
        <v/>
      </c>
      <c r="F370" s="196" t="str">
        <f>IF(E370="旅費",VLOOKUP(E370,支出入力表!F371:$M$2000,3,FALSE),"")</f>
        <v/>
      </c>
      <c r="G370" s="196" t="str">
        <f>IF(E370="旅費",VLOOKUP(E370,支出入力表!F371:$M$2000,4,FALSE),"")</f>
        <v/>
      </c>
      <c r="H370" s="197" t="str">
        <f>IF(E370="旅費",VLOOKUP(E370,支出入力表!F371:$M$2000,5,FALSE),"")</f>
        <v/>
      </c>
      <c r="I370" s="196" t="str">
        <f>IF(E370="旅費",VLOOKUP(E370,支出入力表!F371:$S$2000,9,FALSE),"")</f>
        <v/>
      </c>
      <c r="J370" s="167" t="str">
        <f>IF(E370="旅費",VLOOKUP(E370,支出入力表!F371:$S$2000,10,FALSE),"")</f>
        <v/>
      </c>
      <c r="K370" s="167" t="str">
        <f>IF(E370="旅費",VLOOKUP(E370,支出入力表!F371:$S$2000,11,FALSE),"")</f>
        <v/>
      </c>
      <c r="L370" s="167" t="str">
        <f>IF(E370="旅費",VLOOKUP(E370,支出入力表!F371:$S$2000,12,FALSE),"")</f>
        <v/>
      </c>
      <c r="M370" s="167" t="str">
        <f>IF(E370="旅費",VLOOKUP(E370,支出入力表!F371:$S$2000,13,FALSE),"")</f>
        <v/>
      </c>
      <c r="N370" s="168" t="str">
        <f>IF(E370="旅費",VLOOKUP(E370,支出入力表!F371:$S$2000,14,FALSE),"")</f>
        <v/>
      </c>
    </row>
    <row r="371" spans="2:14" x14ac:dyDescent="0.55000000000000004">
      <c r="B371" s="163" t="str">
        <f>IF(E371="旅費",支出入力表!A372,"")</f>
        <v/>
      </c>
      <c r="C371" s="164" t="str">
        <f>IF(E371="旅費",支出入力表!C372,"")</f>
        <v/>
      </c>
      <c r="D371" s="165" t="str">
        <f>IF(支出入力表!E372="旅費","旅費","")</f>
        <v/>
      </c>
      <c r="E371" s="165" t="str">
        <f>IF(支出入力表!F372="旅費","旅費","")</f>
        <v/>
      </c>
      <c r="F371" s="196" t="str">
        <f>IF(E371="旅費",VLOOKUP(E371,支出入力表!F372:$M$2000,3,FALSE),"")</f>
        <v/>
      </c>
      <c r="G371" s="196" t="str">
        <f>IF(E371="旅費",VLOOKUP(E371,支出入力表!F372:$M$2000,4,FALSE),"")</f>
        <v/>
      </c>
      <c r="H371" s="197" t="str">
        <f>IF(E371="旅費",VLOOKUP(E371,支出入力表!F372:$M$2000,5,FALSE),"")</f>
        <v/>
      </c>
      <c r="I371" s="196" t="str">
        <f>IF(E371="旅費",VLOOKUP(E371,支出入力表!F372:$S$2000,9,FALSE),"")</f>
        <v/>
      </c>
      <c r="J371" s="167" t="str">
        <f>IF(E371="旅費",VLOOKUP(E371,支出入力表!F372:$S$2000,10,FALSE),"")</f>
        <v/>
      </c>
      <c r="K371" s="167" t="str">
        <f>IF(E371="旅費",VLOOKUP(E371,支出入力表!F372:$S$2000,11,FALSE),"")</f>
        <v/>
      </c>
      <c r="L371" s="167" t="str">
        <f>IF(E371="旅費",VLOOKUP(E371,支出入力表!F372:$S$2000,12,FALSE),"")</f>
        <v/>
      </c>
      <c r="M371" s="167" t="str">
        <f>IF(E371="旅費",VLOOKUP(E371,支出入力表!F372:$S$2000,13,FALSE),"")</f>
        <v/>
      </c>
      <c r="N371" s="168" t="str">
        <f>IF(E371="旅費",VLOOKUP(E371,支出入力表!F372:$S$2000,14,FALSE),"")</f>
        <v/>
      </c>
    </row>
    <row r="372" spans="2:14" x14ac:dyDescent="0.55000000000000004">
      <c r="B372" s="163" t="str">
        <f>IF(E372="旅費",支出入力表!A373,"")</f>
        <v/>
      </c>
      <c r="C372" s="164" t="str">
        <f>IF(E372="旅費",支出入力表!C373,"")</f>
        <v/>
      </c>
      <c r="D372" s="165" t="str">
        <f>IF(支出入力表!E373="旅費","旅費","")</f>
        <v/>
      </c>
      <c r="E372" s="165" t="str">
        <f>IF(支出入力表!F373="旅費","旅費","")</f>
        <v/>
      </c>
      <c r="F372" s="196" t="str">
        <f>IF(E372="旅費",VLOOKUP(E372,支出入力表!F373:$M$2000,3,FALSE),"")</f>
        <v/>
      </c>
      <c r="G372" s="196" t="str">
        <f>IF(E372="旅費",VLOOKUP(E372,支出入力表!F373:$M$2000,4,FALSE),"")</f>
        <v/>
      </c>
      <c r="H372" s="197" t="str">
        <f>IF(E372="旅費",VLOOKUP(E372,支出入力表!F373:$M$2000,5,FALSE),"")</f>
        <v/>
      </c>
      <c r="I372" s="196" t="str">
        <f>IF(E372="旅費",VLOOKUP(E372,支出入力表!F373:$S$2000,9,FALSE),"")</f>
        <v/>
      </c>
      <c r="J372" s="167" t="str">
        <f>IF(E372="旅費",VLOOKUP(E372,支出入力表!F373:$S$2000,10,FALSE),"")</f>
        <v/>
      </c>
      <c r="K372" s="167" t="str">
        <f>IF(E372="旅費",VLOOKUP(E372,支出入力表!F373:$S$2000,11,FALSE),"")</f>
        <v/>
      </c>
      <c r="L372" s="167" t="str">
        <f>IF(E372="旅費",VLOOKUP(E372,支出入力表!F373:$S$2000,12,FALSE),"")</f>
        <v/>
      </c>
      <c r="M372" s="167" t="str">
        <f>IF(E372="旅費",VLOOKUP(E372,支出入力表!F373:$S$2000,13,FALSE),"")</f>
        <v/>
      </c>
      <c r="N372" s="168" t="str">
        <f>IF(E372="旅費",VLOOKUP(E372,支出入力表!F373:$S$2000,14,FALSE),"")</f>
        <v/>
      </c>
    </row>
    <row r="373" spans="2:14" x14ac:dyDescent="0.55000000000000004">
      <c r="B373" s="163" t="str">
        <f>IF(E373="旅費",支出入力表!A374,"")</f>
        <v/>
      </c>
      <c r="C373" s="164" t="str">
        <f>IF(E373="旅費",支出入力表!C374,"")</f>
        <v/>
      </c>
      <c r="D373" s="165" t="str">
        <f>IF(支出入力表!E374="旅費","旅費","")</f>
        <v/>
      </c>
      <c r="E373" s="165" t="str">
        <f>IF(支出入力表!F374="旅費","旅費","")</f>
        <v/>
      </c>
      <c r="F373" s="196" t="str">
        <f>IF(E373="旅費",VLOOKUP(E373,支出入力表!F374:$M$2000,3,FALSE),"")</f>
        <v/>
      </c>
      <c r="G373" s="196" t="str">
        <f>IF(E373="旅費",VLOOKUP(E373,支出入力表!F374:$M$2000,4,FALSE),"")</f>
        <v/>
      </c>
      <c r="H373" s="197" t="str">
        <f>IF(E373="旅費",VLOOKUP(E373,支出入力表!F374:$M$2000,5,FALSE),"")</f>
        <v/>
      </c>
      <c r="I373" s="196" t="str">
        <f>IF(E373="旅費",VLOOKUP(E373,支出入力表!F374:$S$2000,9,FALSE),"")</f>
        <v/>
      </c>
      <c r="J373" s="167" t="str">
        <f>IF(E373="旅費",VLOOKUP(E373,支出入力表!F374:$S$2000,10,FALSE),"")</f>
        <v/>
      </c>
      <c r="K373" s="167" t="str">
        <f>IF(E373="旅費",VLOOKUP(E373,支出入力表!F374:$S$2000,11,FALSE),"")</f>
        <v/>
      </c>
      <c r="L373" s="167" t="str">
        <f>IF(E373="旅費",VLOOKUP(E373,支出入力表!F374:$S$2000,12,FALSE),"")</f>
        <v/>
      </c>
      <c r="M373" s="167" t="str">
        <f>IF(E373="旅費",VLOOKUP(E373,支出入力表!F374:$S$2000,13,FALSE),"")</f>
        <v/>
      </c>
      <c r="N373" s="168" t="str">
        <f>IF(E373="旅費",VLOOKUP(E373,支出入力表!F374:$S$2000,14,FALSE),"")</f>
        <v/>
      </c>
    </row>
    <row r="374" spans="2:14" x14ac:dyDescent="0.55000000000000004">
      <c r="B374" s="163" t="str">
        <f>IF(E374="旅費",支出入力表!A375,"")</f>
        <v/>
      </c>
      <c r="C374" s="164" t="str">
        <f>IF(E374="旅費",支出入力表!C375,"")</f>
        <v/>
      </c>
      <c r="D374" s="165" t="str">
        <f>IF(支出入力表!E375="旅費","旅費","")</f>
        <v/>
      </c>
      <c r="E374" s="165" t="str">
        <f>IF(支出入力表!F375="旅費","旅費","")</f>
        <v/>
      </c>
      <c r="F374" s="196" t="str">
        <f>IF(E374="旅費",VLOOKUP(E374,支出入力表!F375:$M$2000,3,FALSE),"")</f>
        <v/>
      </c>
      <c r="G374" s="196" t="str">
        <f>IF(E374="旅費",VLOOKUP(E374,支出入力表!F375:$M$2000,4,FALSE),"")</f>
        <v/>
      </c>
      <c r="H374" s="197" t="str">
        <f>IF(E374="旅費",VLOOKUP(E374,支出入力表!F375:$M$2000,5,FALSE),"")</f>
        <v/>
      </c>
      <c r="I374" s="196" t="str">
        <f>IF(E374="旅費",VLOOKUP(E374,支出入力表!F375:$S$2000,9,FALSE),"")</f>
        <v/>
      </c>
      <c r="J374" s="167" t="str">
        <f>IF(E374="旅費",VLOOKUP(E374,支出入力表!F375:$S$2000,10,FALSE),"")</f>
        <v/>
      </c>
      <c r="K374" s="167" t="str">
        <f>IF(E374="旅費",VLOOKUP(E374,支出入力表!F375:$S$2000,11,FALSE),"")</f>
        <v/>
      </c>
      <c r="L374" s="167" t="str">
        <f>IF(E374="旅費",VLOOKUP(E374,支出入力表!F375:$S$2000,12,FALSE),"")</f>
        <v/>
      </c>
      <c r="M374" s="167" t="str">
        <f>IF(E374="旅費",VLOOKUP(E374,支出入力表!F375:$S$2000,13,FALSE),"")</f>
        <v/>
      </c>
      <c r="N374" s="168" t="str">
        <f>IF(E374="旅費",VLOOKUP(E374,支出入力表!F375:$S$2000,14,FALSE),"")</f>
        <v/>
      </c>
    </row>
    <row r="375" spans="2:14" x14ac:dyDescent="0.55000000000000004">
      <c r="B375" s="163" t="str">
        <f>IF(E375="旅費",支出入力表!A376,"")</f>
        <v/>
      </c>
      <c r="C375" s="164" t="str">
        <f>IF(E375="旅費",支出入力表!C376,"")</f>
        <v/>
      </c>
      <c r="D375" s="165" t="str">
        <f>IF(支出入力表!E376="旅費","旅費","")</f>
        <v/>
      </c>
      <c r="E375" s="165" t="str">
        <f>IF(支出入力表!F376="旅費","旅費","")</f>
        <v/>
      </c>
      <c r="F375" s="196" t="str">
        <f>IF(E375="旅費",VLOOKUP(E375,支出入力表!F376:$M$2000,3,FALSE),"")</f>
        <v/>
      </c>
      <c r="G375" s="196" t="str">
        <f>IF(E375="旅費",VLOOKUP(E375,支出入力表!F376:$M$2000,4,FALSE),"")</f>
        <v/>
      </c>
      <c r="H375" s="197" t="str">
        <f>IF(E375="旅費",VLOOKUP(E375,支出入力表!F376:$M$2000,5,FALSE),"")</f>
        <v/>
      </c>
      <c r="I375" s="196" t="str">
        <f>IF(E375="旅費",VLOOKUP(E375,支出入力表!F376:$S$2000,9,FALSE),"")</f>
        <v/>
      </c>
      <c r="J375" s="167" t="str">
        <f>IF(E375="旅費",VLOOKUP(E375,支出入力表!F376:$S$2000,10,FALSE),"")</f>
        <v/>
      </c>
      <c r="K375" s="167" t="str">
        <f>IF(E375="旅費",VLOOKUP(E375,支出入力表!F376:$S$2000,11,FALSE),"")</f>
        <v/>
      </c>
      <c r="L375" s="167" t="str">
        <f>IF(E375="旅費",VLOOKUP(E375,支出入力表!F376:$S$2000,12,FALSE),"")</f>
        <v/>
      </c>
      <c r="M375" s="167" t="str">
        <f>IF(E375="旅費",VLOOKUP(E375,支出入力表!F376:$S$2000,13,FALSE),"")</f>
        <v/>
      </c>
      <c r="N375" s="168" t="str">
        <f>IF(E375="旅費",VLOOKUP(E375,支出入力表!F376:$S$2000,14,FALSE),"")</f>
        <v/>
      </c>
    </row>
    <row r="376" spans="2:14" x14ac:dyDescent="0.55000000000000004">
      <c r="B376" s="163" t="str">
        <f>IF(E376="旅費",支出入力表!A377,"")</f>
        <v/>
      </c>
      <c r="C376" s="164" t="str">
        <f>IF(E376="旅費",支出入力表!C377,"")</f>
        <v/>
      </c>
      <c r="D376" s="165" t="str">
        <f>IF(支出入力表!E377="旅費","旅費","")</f>
        <v/>
      </c>
      <c r="E376" s="165" t="str">
        <f>IF(支出入力表!F377="旅費","旅費","")</f>
        <v/>
      </c>
      <c r="F376" s="196" t="str">
        <f>IF(E376="旅費",VLOOKUP(E376,支出入力表!F377:$M$2000,3,FALSE),"")</f>
        <v/>
      </c>
      <c r="G376" s="196" t="str">
        <f>IF(E376="旅費",VLOOKUP(E376,支出入力表!F377:$M$2000,4,FALSE),"")</f>
        <v/>
      </c>
      <c r="H376" s="197" t="str">
        <f>IF(E376="旅費",VLOOKUP(E376,支出入力表!F377:$M$2000,5,FALSE),"")</f>
        <v/>
      </c>
      <c r="I376" s="196" t="str">
        <f>IF(E376="旅費",VLOOKUP(E376,支出入力表!F377:$S$2000,9,FALSE),"")</f>
        <v/>
      </c>
      <c r="J376" s="167" t="str">
        <f>IF(E376="旅費",VLOOKUP(E376,支出入力表!F377:$S$2000,10,FALSE),"")</f>
        <v/>
      </c>
      <c r="K376" s="167" t="str">
        <f>IF(E376="旅費",VLOOKUP(E376,支出入力表!F377:$S$2000,11,FALSE),"")</f>
        <v/>
      </c>
      <c r="L376" s="167" t="str">
        <f>IF(E376="旅費",VLOOKUP(E376,支出入力表!F377:$S$2000,12,FALSE),"")</f>
        <v/>
      </c>
      <c r="M376" s="167" t="str">
        <f>IF(E376="旅費",VLOOKUP(E376,支出入力表!F377:$S$2000,13,FALSE),"")</f>
        <v/>
      </c>
      <c r="N376" s="168" t="str">
        <f>IF(E376="旅費",VLOOKUP(E376,支出入力表!F377:$S$2000,14,FALSE),"")</f>
        <v/>
      </c>
    </row>
    <row r="377" spans="2:14" x14ac:dyDescent="0.55000000000000004">
      <c r="B377" s="163" t="str">
        <f>IF(E377="旅費",支出入力表!A378,"")</f>
        <v/>
      </c>
      <c r="C377" s="164" t="str">
        <f>IF(E377="旅費",支出入力表!C378,"")</f>
        <v/>
      </c>
      <c r="D377" s="165" t="str">
        <f>IF(支出入力表!E378="旅費","旅費","")</f>
        <v/>
      </c>
      <c r="E377" s="165" t="str">
        <f>IF(支出入力表!F378="旅費","旅費","")</f>
        <v/>
      </c>
      <c r="F377" s="196" t="str">
        <f>IF(E377="旅費",VLOOKUP(E377,支出入力表!F378:$M$2000,3,FALSE),"")</f>
        <v/>
      </c>
      <c r="G377" s="196" t="str">
        <f>IF(E377="旅費",VLOOKUP(E377,支出入力表!F378:$M$2000,4,FALSE),"")</f>
        <v/>
      </c>
      <c r="H377" s="197" t="str">
        <f>IF(E377="旅費",VLOOKUP(E377,支出入力表!F378:$M$2000,5,FALSE),"")</f>
        <v/>
      </c>
      <c r="I377" s="196" t="str">
        <f>IF(E377="旅費",VLOOKUP(E377,支出入力表!F378:$S$2000,9,FALSE),"")</f>
        <v/>
      </c>
      <c r="J377" s="167" t="str">
        <f>IF(E377="旅費",VLOOKUP(E377,支出入力表!F378:$S$2000,10,FALSE),"")</f>
        <v/>
      </c>
      <c r="K377" s="167" t="str">
        <f>IF(E377="旅費",VLOOKUP(E377,支出入力表!F378:$S$2000,11,FALSE),"")</f>
        <v/>
      </c>
      <c r="L377" s="167" t="str">
        <f>IF(E377="旅費",VLOOKUP(E377,支出入力表!F378:$S$2000,12,FALSE),"")</f>
        <v/>
      </c>
      <c r="M377" s="167" t="str">
        <f>IF(E377="旅費",VLOOKUP(E377,支出入力表!F378:$S$2000,13,FALSE),"")</f>
        <v/>
      </c>
      <c r="N377" s="168" t="str">
        <f>IF(E377="旅費",VLOOKUP(E377,支出入力表!F378:$S$2000,14,FALSE),"")</f>
        <v/>
      </c>
    </row>
    <row r="378" spans="2:14" x14ac:dyDescent="0.55000000000000004">
      <c r="B378" s="163" t="str">
        <f>IF(E378="旅費",支出入力表!A379,"")</f>
        <v/>
      </c>
      <c r="C378" s="164" t="str">
        <f>IF(E378="旅費",支出入力表!C379,"")</f>
        <v/>
      </c>
      <c r="D378" s="165" t="str">
        <f>IF(支出入力表!E379="旅費","旅費","")</f>
        <v/>
      </c>
      <c r="E378" s="165" t="str">
        <f>IF(支出入力表!F379="旅費","旅費","")</f>
        <v/>
      </c>
      <c r="F378" s="196" t="str">
        <f>IF(E378="旅費",VLOOKUP(E378,支出入力表!F379:$M$2000,3,FALSE),"")</f>
        <v/>
      </c>
      <c r="G378" s="196" t="str">
        <f>IF(E378="旅費",VLOOKUP(E378,支出入力表!F379:$M$2000,4,FALSE),"")</f>
        <v/>
      </c>
      <c r="H378" s="197" t="str">
        <f>IF(E378="旅費",VLOOKUP(E378,支出入力表!F379:$M$2000,5,FALSE),"")</f>
        <v/>
      </c>
      <c r="I378" s="196" t="str">
        <f>IF(E378="旅費",VLOOKUP(E378,支出入力表!F379:$S$2000,9,FALSE),"")</f>
        <v/>
      </c>
      <c r="J378" s="167" t="str">
        <f>IF(E378="旅費",VLOOKUP(E378,支出入力表!F379:$S$2000,10,FALSE),"")</f>
        <v/>
      </c>
      <c r="K378" s="167" t="str">
        <f>IF(E378="旅費",VLOOKUP(E378,支出入力表!F379:$S$2000,11,FALSE),"")</f>
        <v/>
      </c>
      <c r="L378" s="167" t="str">
        <f>IF(E378="旅費",VLOOKUP(E378,支出入力表!F379:$S$2000,12,FALSE),"")</f>
        <v/>
      </c>
      <c r="M378" s="167" t="str">
        <f>IF(E378="旅費",VLOOKUP(E378,支出入力表!F379:$S$2000,13,FALSE),"")</f>
        <v/>
      </c>
      <c r="N378" s="168" t="str">
        <f>IF(E378="旅費",VLOOKUP(E378,支出入力表!F379:$S$2000,14,FALSE),"")</f>
        <v/>
      </c>
    </row>
    <row r="379" spans="2:14" x14ac:dyDescent="0.55000000000000004">
      <c r="B379" s="163" t="str">
        <f>IF(E379="旅費",支出入力表!A380,"")</f>
        <v/>
      </c>
      <c r="C379" s="164" t="str">
        <f>IF(E379="旅費",支出入力表!C380,"")</f>
        <v/>
      </c>
      <c r="D379" s="165" t="str">
        <f>IF(支出入力表!E380="旅費","旅費","")</f>
        <v/>
      </c>
      <c r="E379" s="165" t="str">
        <f>IF(支出入力表!F380="旅費","旅費","")</f>
        <v/>
      </c>
      <c r="F379" s="196" t="str">
        <f>IF(E379="旅費",VLOOKUP(E379,支出入力表!F380:$M$2000,3,FALSE),"")</f>
        <v/>
      </c>
      <c r="G379" s="196" t="str">
        <f>IF(E379="旅費",VLOOKUP(E379,支出入力表!F380:$M$2000,4,FALSE),"")</f>
        <v/>
      </c>
      <c r="H379" s="197" t="str">
        <f>IF(E379="旅費",VLOOKUP(E379,支出入力表!F380:$M$2000,5,FALSE),"")</f>
        <v/>
      </c>
      <c r="I379" s="196" t="str">
        <f>IF(E379="旅費",VLOOKUP(E379,支出入力表!F380:$S$2000,9,FALSE),"")</f>
        <v/>
      </c>
      <c r="J379" s="167" t="str">
        <f>IF(E379="旅費",VLOOKUP(E379,支出入力表!F380:$S$2000,10,FALSE),"")</f>
        <v/>
      </c>
      <c r="K379" s="167" t="str">
        <f>IF(E379="旅費",VLOOKUP(E379,支出入力表!F380:$S$2000,11,FALSE),"")</f>
        <v/>
      </c>
      <c r="L379" s="167" t="str">
        <f>IF(E379="旅費",VLOOKUP(E379,支出入力表!F380:$S$2000,12,FALSE),"")</f>
        <v/>
      </c>
      <c r="M379" s="167" t="str">
        <f>IF(E379="旅費",VLOOKUP(E379,支出入力表!F380:$S$2000,13,FALSE),"")</f>
        <v/>
      </c>
      <c r="N379" s="168" t="str">
        <f>IF(E379="旅費",VLOOKUP(E379,支出入力表!F380:$S$2000,14,FALSE),"")</f>
        <v/>
      </c>
    </row>
    <row r="380" spans="2:14" x14ac:dyDescent="0.55000000000000004">
      <c r="B380" s="163" t="str">
        <f>IF(E380="旅費",支出入力表!A381,"")</f>
        <v/>
      </c>
      <c r="C380" s="164" t="str">
        <f>IF(E380="旅費",支出入力表!C381,"")</f>
        <v/>
      </c>
      <c r="D380" s="165" t="str">
        <f>IF(支出入力表!E381="旅費","旅費","")</f>
        <v/>
      </c>
      <c r="E380" s="165" t="str">
        <f>IF(支出入力表!F381="旅費","旅費","")</f>
        <v/>
      </c>
      <c r="F380" s="196" t="str">
        <f>IF(E380="旅費",VLOOKUP(E380,支出入力表!F381:$M$2000,3,FALSE),"")</f>
        <v/>
      </c>
      <c r="G380" s="196" t="str">
        <f>IF(E380="旅費",VLOOKUP(E380,支出入力表!F381:$M$2000,4,FALSE),"")</f>
        <v/>
      </c>
      <c r="H380" s="197" t="str">
        <f>IF(E380="旅費",VLOOKUP(E380,支出入力表!F381:$M$2000,5,FALSE),"")</f>
        <v/>
      </c>
      <c r="I380" s="196" t="str">
        <f>IF(E380="旅費",VLOOKUP(E380,支出入力表!F381:$S$2000,9,FALSE),"")</f>
        <v/>
      </c>
      <c r="J380" s="167" t="str">
        <f>IF(E380="旅費",VLOOKUP(E380,支出入力表!F381:$S$2000,10,FALSE),"")</f>
        <v/>
      </c>
      <c r="K380" s="167" t="str">
        <f>IF(E380="旅費",VLOOKUP(E380,支出入力表!F381:$S$2000,11,FALSE),"")</f>
        <v/>
      </c>
      <c r="L380" s="167" t="str">
        <f>IF(E380="旅費",VLOOKUP(E380,支出入力表!F381:$S$2000,12,FALSE),"")</f>
        <v/>
      </c>
      <c r="M380" s="167" t="str">
        <f>IF(E380="旅費",VLOOKUP(E380,支出入力表!F381:$S$2000,13,FALSE),"")</f>
        <v/>
      </c>
      <c r="N380" s="168" t="str">
        <f>IF(E380="旅費",VLOOKUP(E380,支出入力表!F381:$S$2000,14,FALSE),"")</f>
        <v/>
      </c>
    </row>
    <row r="381" spans="2:14" x14ac:dyDescent="0.55000000000000004">
      <c r="B381" s="163" t="str">
        <f>IF(E381="旅費",支出入力表!A382,"")</f>
        <v/>
      </c>
      <c r="C381" s="164" t="str">
        <f>IF(E381="旅費",支出入力表!C382,"")</f>
        <v/>
      </c>
      <c r="D381" s="165" t="str">
        <f>IF(支出入力表!E382="旅費","旅費","")</f>
        <v/>
      </c>
      <c r="E381" s="165" t="str">
        <f>IF(支出入力表!F382="旅費","旅費","")</f>
        <v/>
      </c>
      <c r="F381" s="196" t="str">
        <f>IF(E381="旅費",VLOOKUP(E381,支出入力表!F382:$M$2000,3,FALSE),"")</f>
        <v/>
      </c>
      <c r="G381" s="196" t="str">
        <f>IF(E381="旅費",VLOOKUP(E381,支出入力表!F382:$M$2000,4,FALSE),"")</f>
        <v/>
      </c>
      <c r="H381" s="197" t="str">
        <f>IF(E381="旅費",VLOOKUP(E381,支出入力表!F382:$M$2000,5,FALSE),"")</f>
        <v/>
      </c>
      <c r="I381" s="196" t="str">
        <f>IF(E381="旅費",VLOOKUP(E381,支出入力表!F382:$S$2000,9,FALSE),"")</f>
        <v/>
      </c>
      <c r="J381" s="167" t="str">
        <f>IF(E381="旅費",VLOOKUP(E381,支出入力表!F382:$S$2000,10,FALSE),"")</f>
        <v/>
      </c>
      <c r="K381" s="167" t="str">
        <f>IF(E381="旅費",VLOOKUP(E381,支出入力表!F382:$S$2000,11,FALSE),"")</f>
        <v/>
      </c>
      <c r="L381" s="167" t="str">
        <f>IF(E381="旅費",VLOOKUP(E381,支出入力表!F382:$S$2000,12,FALSE),"")</f>
        <v/>
      </c>
      <c r="M381" s="167" t="str">
        <f>IF(E381="旅費",VLOOKUP(E381,支出入力表!F382:$S$2000,13,FALSE),"")</f>
        <v/>
      </c>
      <c r="N381" s="168" t="str">
        <f>IF(E381="旅費",VLOOKUP(E381,支出入力表!F382:$S$2000,14,FALSE),"")</f>
        <v/>
      </c>
    </row>
    <row r="382" spans="2:14" x14ac:dyDescent="0.55000000000000004">
      <c r="B382" s="163" t="str">
        <f>IF(E382="旅費",支出入力表!A383,"")</f>
        <v/>
      </c>
      <c r="C382" s="164" t="str">
        <f>IF(E382="旅費",支出入力表!C383,"")</f>
        <v/>
      </c>
      <c r="D382" s="165" t="str">
        <f>IF(支出入力表!E383="旅費","旅費","")</f>
        <v/>
      </c>
      <c r="E382" s="165" t="str">
        <f>IF(支出入力表!F383="旅費","旅費","")</f>
        <v/>
      </c>
      <c r="F382" s="196" t="str">
        <f>IF(E382="旅費",VLOOKUP(E382,支出入力表!F383:$M$2000,3,FALSE),"")</f>
        <v/>
      </c>
      <c r="G382" s="196" t="str">
        <f>IF(E382="旅費",VLOOKUP(E382,支出入力表!F383:$M$2000,4,FALSE),"")</f>
        <v/>
      </c>
      <c r="H382" s="197" t="str">
        <f>IF(E382="旅費",VLOOKUP(E382,支出入力表!F383:$M$2000,5,FALSE),"")</f>
        <v/>
      </c>
      <c r="I382" s="196" t="str">
        <f>IF(E382="旅費",VLOOKUP(E382,支出入力表!F383:$S$2000,9,FALSE),"")</f>
        <v/>
      </c>
      <c r="J382" s="167" t="str">
        <f>IF(E382="旅費",VLOOKUP(E382,支出入力表!F383:$S$2000,10,FALSE),"")</f>
        <v/>
      </c>
      <c r="K382" s="167" t="str">
        <f>IF(E382="旅費",VLOOKUP(E382,支出入力表!F383:$S$2000,11,FALSE),"")</f>
        <v/>
      </c>
      <c r="L382" s="167" t="str">
        <f>IF(E382="旅費",VLOOKUP(E382,支出入力表!F383:$S$2000,12,FALSE),"")</f>
        <v/>
      </c>
      <c r="M382" s="167" t="str">
        <f>IF(E382="旅費",VLOOKUP(E382,支出入力表!F383:$S$2000,13,FALSE),"")</f>
        <v/>
      </c>
      <c r="N382" s="168" t="str">
        <f>IF(E382="旅費",VLOOKUP(E382,支出入力表!F383:$S$2000,14,FALSE),"")</f>
        <v/>
      </c>
    </row>
    <row r="383" spans="2:14" x14ac:dyDescent="0.55000000000000004">
      <c r="B383" s="163" t="str">
        <f>IF(E383="旅費",支出入力表!A384,"")</f>
        <v/>
      </c>
      <c r="C383" s="164" t="str">
        <f>IF(E383="旅費",支出入力表!C384,"")</f>
        <v/>
      </c>
      <c r="D383" s="165" t="str">
        <f>IF(支出入力表!E384="旅費","旅費","")</f>
        <v/>
      </c>
      <c r="E383" s="165" t="str">
        <f>IF(支出入力表!F384="旅費","旅費","")</f>
        <v/>
      </c>
      <c r="F383" s="196" t="str">
        <f>IF(E383="旅費",VLOOKUP(E383,支出入力表!F384:$M$2000,3,FALSE),"")</f>
        <v/>
      </c>
      <c r="G383" s="196" t="str">
        <f>IF(E383="旅費",VLOOKUP(E383,支出入力表!F384:$M$2000,4,FALSE),"")</f>
        <v/>
      </c>
      <c r="H383" s="197" t="str">
        <f>IF(E383="旅費",VLOOKUP(E383,支出入力表!F384:$M$2000,5,FALSE),"")</f>
        <v/>
      </c>
      <c r="I383" s="196" t="str">
        <f>IF(E383="旅費",VLOOKUP(E383,支出入力表!F384:$S$2000,9,FALSE),"")</f>
        <v/>
      </c>
      <c r="J383" s="167" t="str">
        <f>IF(E383="旅費",VLOOKUP(E383,支出入力表!F384:$S$2000,10,FALSE),"")</f>
        <v/>
      </c>
      <c r="K383" s="167" t="str">
        <f>IF(E383="旅費",VLOOKUP(E383,支出入力表!F384:$S$2000,11,FALSE),"")</f>
        <v/>
      </c>
      <c r="L383" s="167" t="str">
        <f>IF(E383="旅費",VLOOKUP(E383,支出入力表!F384:$S$2000,12,FALSE),"")</f>
        <v/>
      </c>
      <c r="M383" s="167" t="str">
        <f>IF(E383="旅費",VLOOKUP(E383,支出入力表!F384:$S$2000,13,FALSE),"")</f>
        <v/>
      </c>
      <c r="N383" s="168" t="str">
        <f>IF(E383="旅費",VLOOKUP(E383,支出入力表!F384:$S$2000,14,FALSE),"")</f>
        <v/>
      </c>
    </row>
    <row r="384" spans="2:14" x14ac:dyDescent="0.55000000000000004">
      <c r="B384" s="163" t="str">
        <f>IF(E384="旅費",支出入力表!A385,"")</f>
        <v/>
      </c>
      <c r="C384" s="164" t="str">
        <f>IF(E384="旅費",支出入力表!C385,"")</f>
        <v/>
      </c>
      <c r="D384" s="165" t="str">
        <f>IF(支出入力表!E385="旅費","旅費","")</f>
        <v/>
      </c>
      <c r="E384" s="165" t="str">
        <f>IF(支出入力表!F385="旅費","旅費","")</f>
        <v/>
      </c>
      <c r="F384" s="196" t="str">
        <f>IF(E384="旅費",VLOOKUP(E384,支出入力表!F385:$M$2000,3,FALSE),"")</f>
        <v/>
      </c>
      <c r="G384" s="196" t="str">
        <f>IF(E384="旅費",VLOOKUP(E384,支出入力表!F385:$M$2000,4,FALSE),"")</f>
        <v/>
      </c>
      <c r="H384" s="197" t="str">
        <f>IF(E384="旅費",VLOOKUP(E384,支出入力表!F385:$M$2000,5,FALSE),"")</f>
        <v/>
      </c>
      <c r="I384" s="196" t="str">
        <f>IF(E384="旅費",VLOOKUP(E384,支出入力表!F385:$S$2000,9,FALSE),"")</f>
        <v/>
      </c>
      <c r="J384" s="167" t="str">
        <f>IF(E384="旅費",VLOOKUP(E384,支出入力表!F385:$S$2000,10,FALSE),"")</f>
        <v/>
      </c>
      <c r="K384" s="167" t="str">
        <f>IF(E384="旅費",VLOOKUP(E384,支出入力表!F385:$S$2000,11,FALSE),"")</f>
        <v/>
      </c>
      <c r="L384" s="167" t="str">
        <f>IF(E384="旅費",VLOOKUP(E384,支出入力表!F385:$S$2000,12,FALSE),"")</f>
        <v/>
      </c>
      <c r="M384" s="167" t="str">
        <f>IF(E384="旅費",VLOOKUP(E384,支出入力表!F385:$S$2000,13,FALSE),"")</f>
        <v/>
      </c>
      <c r="N384" s="168" t="str">
        <f>IF(E384="旅費",VLOOKUP(E384,支出入力表!F385:$S$2000,14,FALSE),"")</f>
        <v/>
      </c>
    </row>
    <row r="385" spans="2:14" x14ac:dyDescent="0.55000000000000004">
      <c r="B385" s="163" t="str">
        <f>IF(E385="旅費",支出入力表!A386,"")</f>
        <v/>
      </c>
      <c r="C385" s="164" t="str">
        <f>IF(E385="旅費",支出入力表!C386,"")</f>
        <v/>
      </c>
      <c r="D385" s="165" t="str">
        <f>IF(支出入力表!E386="旅費","旅費","")</f>
        <v/>
      </c>
      <c r="E385" s="165" t="str">
        <f>IF(支出入力表!F386="旅費","旅費","")</f>
        <v/>
      </c>
      <c r="F385" s="196" t="str">
        <f>IF(E385="旅費",VLOOKUP(E385,支出入力表!F386:$M$2000,3,FALSE),"")</f>
        <v/>
      </c>
      <c r="G385" s="196" t="str">
        <f>IF(E385="旅費",VLOOKUP(E385,支出入力表!F386:$M$2000,4,FALSE),"")</f>
        <v/>
      </c>
      <c r="H385" s="197" t="str">
        <f>IF(E385="旅費",VLOOKUP(E385,支出入力表!F386:$M$2000,5,FALSE),"")</f>
        <v/>
      </c>
      <c r="I385" s="196" t="str">
        <f>IF(E385="旅費",VLOOKUP(E385,支出入力表!F386:$S$2000,9,FALSE),"")</f>
        <v/>
      </c>
      <c r="J385" s="167" t="str">
        <f>IF(E385="旅費",VLOOKUP(E385,支出入力表!F386:$S$2000,10,FALSE),"")</f>
        <v/>
      </c>
      <c r="K385" s="167" t="str">
        <f>IF(E385="旅費",VLOOKUP(E385,支出入力表!F386:$S$2000,11,FALSE),"")</f>
        <v/>
      </c>
      <c r="L385" s="167" t="str">
        <f>IF(E385="旅費",VLOOKUP(E385,支出入力表!F386:$S$2000,12,FALSE),"")</f>
        <v/>
      </c>
      <c r="M385" s="167" t="str">
        <f>IF(E385="旅費",VLOOKUP(E385,支出入力表!F386:$S$2000,13,FALSE),"")</f>
        <v/>
      </c>
      <c r="N385" s="168" t="str">
        <f>IF(E385="旅費",VLOOKUP(E385,支出入力表!F386:$S$2000,14,FALSE),"")</f>
        <v/>
      </c>
    </row>
    <row r="386" spans="2:14" x14ac:dyDescent="0.55000000000000004">
      <c r="B386" s="163" t="str">
        <f>IF(E386="旅費",支出入力表!A387,"")</f>
        <v/>
      </c>
      <c r="C386" s="164" t="str">
        <f>IF(E386="旅費",支出入力表!C387,"")</f>
        <v/>
      </c>
      <c r="D386" s="165" t="str">
        <f>IF(支出入力表!E387="旅費","旅費","")</f>
        <v/>
      </c>
      <c r="E386" s="165" t="str">
        <f>IF(支出入力表!F387="旅費","旅費","")</f>
        <v/>
      </c>
      <c r="F386" s="196" t="str">
        <f>IF(E386="旅費",VLOOKUP(E386,支出入力表!F387:$M$2000,3,FALSE),"")</f>
        <v/>
      </c>
      <c r="G386" s="196" t="str">
        <f>IF(E386="旅費",VLOOKUP(E386,支出入力表!F387:$M$2000,4,FALSE),"")</f>
        <v/>
      </c>
      <c r="H386" s="197" t="str">
        <f>IF(E386="旅費",VLOOKUP(E386,支出入力表!F387:$M$2000,5,FALSE),"")</f>
        <v/>
      </c>
      <c r="I386" s="196" t="str">
        <f>IF(E386="旅費",VLOOKUP(E386,支出入力表!F387:$S$2000,9,FALSE),"")</f>
        <v/>
      </c>
      <c r="J386" s="167" t="str">
        <f>IF(E386="旅費",VLOOKUP(E386,支出入力表!F387:$S$2000,10,FALSE),"")</f>
        <v/>
      </c>
      <c r="K386" s="167" t="str">
        <f>IF(E386="旅費",VLOOKUP(E386,支出入力表!F387:$S$2000,11,FALSE),"")</f>
        <v/>
      </c>
      <c r="L386" s="167" t="str">
        <f>IF(E386="旅費",VLOOKUP(E386,支出入力表!F387:$S$2000,12,FALSE),"")</f>
        <v/>
      </c>
      <c r="M386" s="167" t="str">
        <f>IF(E386="旅費",VLOOKUP(E386,支出入力表!F387:$S$2000,13,FALSE),"")</f>
        <v/>
      </c>
      <c r="N386" s="168" t="str">
        <f>IF(E386="旅費",VLOOKUP(E386,支出入力表!F387:$S$2000,14,FALSE),"")</f>
        <v/>
      </c>
    </row>
    <row r="387" spans="2:14" x14ac:dyDescent="0.55000000000000004">
      <c r="B387" s="163" t="str">
        <f>IF(E387="旅費",支出入力表!A388,"")</f>
        <v/>
      </c>
      <c r="C387" s="164" t="str">
        <f>IF(E387="旅費",支出入力表!C388,"")</f>
        <v/>
      </c>
      <c r="D387" s="165" t="str">
        <f>IF(支出入力表!E388="旅費","旅費","")</f>
        <v/>
      </c>
      <c r="E387" s="165" t="str">
        <f>IF(支出入力表!F388="旅費","旅費","")</f>
        <v/>
      </c>
      <c r="F387" s="196" t="str">
        <f>IF(E387="旅費",VLOOKUP(E387,支出入力表!F388:$M$2000,3,FALSE),"")</f>
        <v/>
      </c>
      <c r="G387" s="196" t="str">
        <f>IF(E387="旅費",VLOOKUP(E387,支出入力表!F388:$M$2000,4,FALSE),"")</f>
        <v/>
      </c>
      <c r="H387" s="197" t="str">
        <f>IF(E387="旅費",VLOOKUP(E387,支出入力表!F388:$M$2000,5,FALSE),"")</f>
        <v/>
      </c>
      <c r="I387" s="196" t="str">
        <f>IF(E387="旅費",VLOOKUP(E387,支出入力表!F388:$S$2000,9,FALSE),"")</f>
        <v/>
      </c>
      <c r="J387" s="167" t="str">
        <f>IF(E387="旅費",VLOOKUP(E387,支出入力表!F388:$S$2000,10,FALSE),"")</f>
        <v/>
      </c>
      <c r="K387" s="167" t="str">
        <f>IF(E387="旅費",VLOOKUP(E387,支出入力表!F388:$S$2000,11,FALSE),"")</f>
        <v/>
      </c>
      <c r="L387" s="167" t="str">
        <f>IF(E387="旅費",VLOOKUP(E387,支出入力表!F388:$S$2000,12,FALSE),"")</f>
        <v/>
      </c>
      <c r="M387" s="167" t="str">
        <f>IF(E387="旅費",VLOOKUP(E387,支出入力表!F388:$S$2000,13,FALSE),"")</f>
        <v/>
      </c>
      <c r="N387" s="168" t="str">
        <f>IF(E387="旅費",VLOOKUP(E387,支出入力表!F388:$S$2000,14,FALSE),"")</f>
        <v/>
      </c>
    </row>
    <row r="388" spans="2:14" x14ac:dyDescent="0.55000000000000004">
      <c r="B388" s="163" t="str">
        <f>IF(E388="旅費",支出入力表!A389,"")</f>
        <v/>
      </c>
      <c r="C388" s="164" t="str">
        <f>IF(E388="旅費",支出入力表!C389,"")</f>
        <v/>
      </c>
      <c r="D388" s="165" t="str">
        <f>IF(支出入力表!E389="旅費","旅費","")</f>
        <v/>
      </c>
      <c r="E388" s="165" t="str">
        <f>IF(支出入力表!F389="旅費","旅費","")</f>
        <v/>
      </c>
      <c r="F388" s="196" t="str">
        <f>IF(E388="旅費",VLOOKUP(E388,支出入力表!F389:$M$2000,3,FALSE),"")</f>
        <v/>
      </c>
      <c r="G388" s="196" t="str">
        <f>IF(E388="旅費",VLOOKUP(E388,支出入力表!F389:$M$2000,4,FALSE),"")</f>
        <v/>
      </c>
      <c r="H388" s="197" t="str">
        <f>IF(E388="旅費",VLOOKUP(E388,支出入力表!F389:$M$2000,5,FALSE),"")</f>
        <v/>
      </c>
      <c r="I388" s="196" t="str">
        <f>IF(E388="旅費",VLOOKUP(E388,支出入力表!F389:$S$2000,9,FALSE),"")</f>
        <v/>
      </c>
      <c r="J388" s="167" t="str">
        <f>IF(E388="旅費",VLOOKUP(E388,支出入力表!F389:$S$2000,10,FALSE),"")</f>
        <v/>
      </c>
      <c r="K388" s="167" t="str">
        <f>IF(E388="旅費",VLOOKUP(E388,支出入力表!F389:$S$2000,11,FALSE),"")</f>
        <v/>
      </c>
      <c r="L388" s="167" t="str">
        <f>IF(E388="旅費",VLOOKUP(E388,支出入力表!F389:$S$2000,12,FALSE),"")</f>
        <v/>
      </c>
      <c r="M388" s="167" t="str">
        <f>IF(E388="旅費",VLOOKUP(E388,支出入力表!F389:$S$2000,13,FALSE),"")</f>
        <v/>
      </c>
      <c r="N388" s="168" t="str">
        <f>IF(E388="旅費",VLOOKUP(E388,支出入力表!F389:$S$2000,14,FALSE),"")</f>
        <v/>
      </c>
    </row>
    <row r="389" spans="2:14" x14ac:dyDescent="0.55000000000000004">
      <c r="B389" s="163" t="str">
        <f>IF(E389="旅費",支出入力表!A390,"")</f>
        <v/>
      </c>
      <c r="C389" s="164" t="str">
        <f>IF(E389="旅費",支出入力表!C390,"")</f>
        <v/>
      </c>
      <c r="D389" s="165" t="str">
        <f>IF(支出入力表!E390="旅費","旅費","")</f>
        <v/>
      </c>
      <c r="E389" s="165" t="str">
        <f>IF(支出入力表!F390="旅費","旅費","")</f>
        <v/>
      </c>
      <c r="F389" s="196" t="str">
        <f>IF(E389="旅費",VLOOKUP(E389,支出入力表!F390:$M$2000,3,FALSE),"")</f>
        <v/>
      </c>
      <c r="G389" s="196" t="str">
        <f>IF(E389="旅費",VLOOKUP(E389,支出入力表!F390:$M$2000,4,FALSE),"")</f>
        <v/>
      </c>
      <c r="H389" s="197" t="str">
        <f>IF(E389="旅費",VLOOKUP(E389,支出入力表!F390:$M$2000,5,FALSE),"")</f>
        <v/>
      </c>
      <c r="I389" s="196" t="str">
        <f>IF(E389="旅費",VLOOKUP(E389,支出入力表!F390:$S$2000,9,FALSE),"")</f>
        <v/>
      </c>
      <c r="J389" s="167" t="str">
        <f>IF(E389="旅費",VLOOKUP(E389,支出入力表!F390:$S$2000,10,FALSE),"")</f>
        <v/>
      </c>
      <c r="K389" s="167" t="str">
        <f>IF(E389="旅費",VLOOKUP(E389,支出入力表!F390:$S$2000,11,FALSE),"")</f>
        <v/>
      </c>
      <c r="L389" s="167" t="str">
        <f>IF(E389="旅費",VLOOKUP(E389,支出入力表!F390:$S$2000,12,FALSE),"")</f>
        <v/>
      </c>
      <c r="M389" s="167" t="str">
        <f>IF(E389="旅費",VLOOKUP(E389,支出入力表!F390:$S$2000,13,FALSE),"")</f>
        <v/>
      </c>
      <c r="N389" s="168" t="str">
        <f>IF(E389="旅費",VLOOKUP(E389,支出入力表!F390:$S$2000,14,FALSE),"")</f>
        <v/>
      </c>
    </row>
    <row r="390" spans="2:14" x14ac:dyDescent="0.55000000000000004">
      <c r="B390" s="163" t="str">
        <f>IF(E390="旅費",支出入力表!A391,"")</f>
        <v/>
      </c>
      <c r="C390" s="164" t="str">
        <f>IF(E390="旅費",支出入力表!C391,"")</f>
        <v/>
      </c>
      <c r="D390" s="165" t="str">
        <f>IF(支出入力表!E391="旅費","旅費","")</f>
        <v/>
      </c>
      <c r="E390" s="165" t="str">
        <f>IF(支出入力表!F391="旅費","旅費","")</f>
        <v/>
      </c>
      <c r="F390" s="196" t="str">
        <f>IF(E390="旅費",VLOOKUP(E390,支出入力表!F391:$M$2000,3,FALSE),"")</f>
        <v/>
      </c>
      <c r="G390" s="196" t="str">
        <f>IF(E390="旅費",VLOOKUP(E390,支出入力表!F391:$M$2000,4,FALSE),"")</f>
        <v/>
      </c>
      <c r="H390" s="197" t="str">
        <f>IF(E390="旅費",VLOOKUP(E390,支出入力表!F391:$M$2000,5,FALSE),"")</f>
        <v/>
      </c>
      <c r="I390" s="196" t="str">
        <f>IF(E390="旅費",VLOOKUP(E390,支出入力表!F391:$S$2000,9,FALSE),"")</f>
        <v/>
      </c>
      <c r="J390" s="167" t="str">
        <f>IF(E390="旅費",VLOOKUP(E390,支出入力表!F391:$S$2000,10,FALSE),"")</f>
        <v/>
      </c>
      <c r="K390" s="167" t="str">
        <f>IF(E390="旅費",VLOOKUP(E390,支出入力表!F391:$S$2000,11,FALSE),"")</f>
        <v/>
      </c>
      <c r="L390" s="167" t="str">
        <f>IF(E390="旅費",VLOOKUP(E390,支出入力表!F391:$S$2000,12,FALSE),"")</f>
        <v/>
      </c>
      <c r="M390" s="167" t="str">
        <f>IF(E390="旅費",VLOOKUP(E390,支出入力表!F391:$S$2000,13,FALSE),"")</f>
        <v/>
      </c>
      <c r="N390" s="168" t="str">
        <f>IF(E390="旅費",VLOOKUP(E390,支出入力表!F391:$S$2000,14,FALSE),"")</f>
        <v/>
      </c>
    </row>
    <row r="391" spans="2:14" x14ac:dyDescent="0.55000000000000004">
      <c r="B391" s="163" t="str">
        <f>IF(E391="旅費",支出入力表!A392,"")</f>
        <v/>
      </c>
      <c r="C391" s="164" t="str">
        <f>IF(E391="旅費",支出入力表!C392,"")</f>
        <v/>
      </c>
      <c r="D391" s="165" t="str">
        <f>IF(支出入力表!E392="旅費","旅費","")</f>
        <v/>
      </c>
      <c r="E391" s="165" t="str">
        <f>IF(支出入力表!F392="旅費","旅費","")</f>
        <v/>
      </c>
      <c r="F391" s="196" t="str">
        <f>IF(E391="旅費",VLOOKUP(E391,支出入力表!F392:$M$2000,3,FALSE),"")</f>
        <v/>
      </c>
      <c r="G391" s="196" t="str">
        <f>IF(E391="旅費",VLOOKUP(E391,支出入力表!F392:$M$2000,4,FALSE),"")</f>
        <v/>
      </c>
      <c r="H391" s="197" t="str">
        <f>IF(E391="旅費",VLOOKUP(E391,支出入力表!F392:$M$2000,5,FALSE),"")</f>
        <v/>
      </c>
      <c r="I391" s="196" t="str">
        <f>IF(E391="旅費",VLOOKUP(E391,支出入力表!F392:$S$2000,9,FALSE),"")</f>
        <v/>
      </c>
      <c r="J391" s="167" t="str">
        <f>IF(E391="旅費",VLOOKUP(E391,支出入力表!F392:$S$2000,10,FALSE),"")</f>
        <v/>
      </c>
      <c r="K391" s="167" t="str">
        <f>IF(E391="旅費",VLOOKUP(E391,支出入力表!F392:$S$2000,11,FALSE),"")</f>
        <v/>
      </c>
      <c r="L391" s="167" t="str">
        <f>IF(E391="旅費",VLOOKUP(E391,支出入力表!F392:$S$2000,12,FALSE),"")</f>
        <v/>
      </c>
      <c r="M391" s="167" t="str">
        <f>IF(E391="旅費",VLOOKUP(E391,支出入力表!F392:$S$2000,13,FALSE),"")</f>
        <v/>
      </c>
      <c r="N391" s="168" t="str">
        <f>IF(E391="旅費",VLOOKUP(E391,支出入力表!F392:$S$2000,14,FALSE),"")</f>
        <v/>
      </c>
    </row>
    <row r="392" spans="2:14" x14ac:dyDescent="0.55000000000000004">
      <c r="B392" s="163" t="str">
        <f>IF(E392="旅費",支出入力表!A393,"")</f>
        <v/>
      </c>
      <c r="C392" s="164" t="str">
        <f>IF(E392="旅費",支出入力表!C393,"")</f>
        <v/>
      </c>
      <c r="D392" s="165" t="str">
        <f>IF(支出入力表!E393="旅費","旅費","")</f>
        <v/>
      </c>
      <c r="E392" s="165" t="str">
        <f>IF(支出入力表!F393="旅費","旅費","")</f>
        <v/>
      </c>
      <c r="F392" s="196" t="str">
        <f>IF(E392="旅費",VLOOKUP(E392,支出入力表!F393:$M$2000,3,FALSE),"")</f>
        <v/>
      </c>
      <c r="G392" s="196" t="str">
        <f>IF(E392="旅費",VLOOKUP(E392,支出入力表!F393:$M$2000,4,FALSE),"")</f>
        <v/>
      </c>
      <c r="H392" s="197" t="str">
        <f>IF(E392="旅費",VLOOKUP(E392,支出入力表!F393:$M$2000,5,FALSE),"")</f>
        <v/>
      </c>
      <c r="I392" s="196" t="str">
        <f>IF(E392="旅費",VLOOKUP(E392,支出入力表!F393:$S$2000,9,FALSE),"")</f>
        <v/>
      </c>
      <c r="J392" s="167" t="str">
        <f>IF(E392="旅費",VLOOKUP(E392,支出入力表!F393:$S$2000,10,FALSE),"")</f>
        <v/>
      </c>
      <c r="K392" s="167" t="str">
        <f>IF(E392="旅費",VLOOKUP(E392,支出入力表!F393:$S$2000,11,FALSE),"")</f>
        <v/>
      </c>
      <c r="L392" s="167" t="str">
        <f>IF(E392="旅費",VLOOKUP(E392,支出入力表!F393:$S$2000,12,FALSE),"")</f>
        <v/>
      </c>
      <c r="M392" s="167" t="str">
        <f>IF(E392="旅費",VLOOKUP(E392,支出入力表!F393:$S$2000,13,FALSE),"")</f>
        <v/>
      </c>
      <c r="N392" s="168" t="str">
        <f>IF(E392="旅費",VLOOKUP(E392,支出入力表!F393:$S$2000,14,FALSE),"")</f>
        <v/>
      </c>
    </row>
    <row r="393" spans="2:14" x14ac:dyDescent="0.55000000000000004">
      <c r="B393" s="163" t="str">
        <f>IF(E393="旅費",支出入力表!A394,"")</f>
        <v/>
      </c>
      <c r="C393" s="164" t="str">
        <f>IF(E393="旅費",支出入力表!C394,"")</f>
        <v/>
      </c>
      <c r="D393" s="165" t="str">
        <f>IF(支出入力表!E394="旅費","旅費","")</f>
        <v/>
      </c>
      <c r="E393" s="165" t="str">
        <f>IF(支出入力表!F394="旅費","旅費","")</f>
        <v/>
      </c>
      <c r="F393" s="196" t="str">
        <f>IF(E393="旅費",VLOOKUP(E393,支出入力表!F394:$M$2000,3,FALSE),"")</f>
        <v/>
      </c>
      <c r="G393" s="196" t="str">
        <f>IF(E393="旅費",VLOOKUP(E393,支出入力表!F394:$M$2000,4,FALSE),"")</f>
        <v/>
      </c>
      <c r="H393" s="197" t="str">
        <f>IF(E393="旅費",VLOOKUP(E393,支出入力表!F394:$M$2000,5,FALSE),"")</f>
        <v/>
      </c>
      <c r="I393" s="196" t="str">
        <f>IF(E393="旅費",VLOOKUP(E393,支出入力表!F394:$S$2000,9,FALSE),"")</f>
        <v/>
      </c>
      <c r="J393" s="167" t="str">
        <f>IF(E393="旅費",VLOOKUP(E393,支出入力表!F394:$S$2000,10,FALSE),"")</f>
        <v/>
      </c>
      <c r="K393" s="167" t="str">
        <f>IF(E393="旅費",VLOOKUP(E393,支出入力表!F394:$S$2000,11,FALSE),"")</f>
        <v/>
      </c>
      <c r="L393" s="167" t="str">
        <f>IF(E393="旅費",VLOOKUP(E393,支出入力表!F394:$S$2000,12,FALSE),"")</f>
        <v/>
      </c>
      <c r="M393" s="167" t="str">
        <f>IF(E393="旅費",VLOOKUP(E393,支出入力表!F394:$S$2000,13,FALSE),"")</f>
        <v/>
      </c>
      <c r="N393" s="168" t="str">
        <f>IF(E393="旅費",VLOOKUP(E393,支出入力表!F394:$S$2000,14,FALSE),"")</f>
        <v/>
      </c>
    </row>
    <row r="394" spans="2:14" x14ac:dyDescent="0.55000000000000004">
      <c r="B394" s="163" t="str">
        <f>IF(E394="旅費",支出入力表!A395,"")</f>
        <v/>
      </c>
      <c r="C394" s="164" t="str">
        <f>IF(E394="旅費",支出入力表!C395,"")</f>
        <v/>
      </c>
      <c r="D394" s="165" t="str">
        <f>IF(支出入力表!E395="旅費","旅費","")</f>
        <v/>
      </c>
      <c r="E394" s="165" t="str">
        <f>IF(支出入力表!F395="旅費","旅費","")</f>
        <v/>
      </c>
      <c r="F394" s="196" t="str">
        <f>IF(E394="旅費",VLOOKUP(E394,支出入力表!F395:$M$2000,3,FALSE),"")</f>
        <v/>
      </c>
      <c r="G394" s="196" t="str">
        <f>IF(E394="旅費",VLOOKUP(E394,支出入力表!F395:$M$2000,4,FALSE),"")</f>
        <v/>
      </c>
      <c r="H394" s="197" t="str">
        <f>IF(E394="旅費",VLOOKUP(E394,支出入力表!F395:$M$2000,5,FALSE),"")</f>
        <v/>
      </c>
      <c r="I394" s="196" t="str">
        <f>IF(E394="旅費",VLOOKUP(E394,支出入力表!F395:$S$2000,9,FALSE),"")</f>
        <v/>
      </c>
      <c r="J394" s="167" t="str">
        <f>IF(E394="旅費",VLOOKUP(E394,支出入力表!F395:$S$2000,10,FALSE),"")</f>
        <v/>
      </c>
      <c r="K394" s="167" t="str">
        <f>IF(E394="旅費",VLOOKUP(E394,支出入力表!F395:$S$2000,11,FALSE),"")</f>
        <v/>
      </c>
      <c r="L394" s="167" t="str">
        <f>IF(E394="旅費",VLOOKUP(E394,支出入力表!F395:$S$2000,12,FALSE),"")</f>
        <v/>
      </c>
      <c r="M394" s="167" t="str">
        <f>IF(E394="旅費",VLOOKUP(E394,支出入力表!F395:$S$2000,13,FALSE),"")</f>
        <v/>
      </c>
      <c r="N394" s="168" t="str">
        <f>IF(E394="旅費",VLOOKUP(E394,支出入力表!F395:$S$2000,14,FALSE),"")</f>
        <v/>
      </c>
    </row>
    <row r="395" spans="2:14" x14ac:dyDescent="0.55000000000000004">
      <c r="B395" s="163" t="str">
        <f>IF(E395="旅費",支出入力表!A396,"")</f>
        <v/>
      </c>
      <c r="C395" s="164" t="str">
        <f>IF(E395="旅費",支出入力表!C396,"")</f>
        <v/>
      </c>
      <c r="D395" s="165" t="str">
        <f>IF(支出入力表!E396="旅費","旅費","")</f>
        <v/>
      </c>
      <c r="E395" s="165" t="str">
        <f>IF(支出入力表!F396="旅費","旅費","")</f>
        <v/>
      </c>
      <c r="F395" s="196" t="str">
        <f>IF(E395="旅費",VLOOKUP(E395,支出入力表!F396:$M$2000,3,FALSE),"")</f>
        <v/>
      </c>
      <c r="G395" s="196" t="str">
        <f>IF(E395="旅費",VLOOKUP(E395,支出入力表!F396:$M$2000,4,FALSE),"")</f>
        <v/>
      </c>
      <c r="H395" s="197" t="str">
        <f>IF(E395="旅費",VLOOKUP(E395,支出入力表!F396:$M$2000,5,FALSE),"")</f>
        <v/>
      </c>
      <c r="I395" s="196" t="str">
        <f>IF(E395="旅費",VLOOKUP(E395,支出入力表!F396:$S$2000,9,FALSE),"")</f>
        <v/>
      </c>
      <c r="J395" s="167" t="str">
        <f>IF(E395="旅費",VLOOKUP(E395,支出入力表!F396:$S$2000,10,FALSE),"")</f>
        <v/>
      </c>
      <c r="K395" s="167" t="str">
        <f>IF(E395="旅費",VLOOKUP(E395,支出入力表!F396:$S$2000,11,FALSE),"")</f>
        <v/>
      </c>
      <c r="L395" s="167" t="str">
        <f>IF(E395="旅費",VLOOKUP(E395,支出入力表!F396:$S$2000,12,FALSE),"")</f>
        <v/>
      </c>
      <c r="M395" s="167" t="str">
        <f>IF(E395="旅費",VLOOKUP(E395,支出入力表!F396:$S$2000,13,FALSE),"")</f>
        <v/>
      </c>
      <c r="N395" s="168" t="str">
        <f>IF(E395="旅費",VLOOKUP(E395,支出入力表!F396:$S$2000,14,FALSE),"")</f>
        <v/>
      </c>
    </row>
    <row r="396" spans="2:14" x14ac:dyDescent="0.55000000000000004">
      <c r="B396" s="163" t="str">
        <f>IF(E396="旅費",支出入力表!A397,"")</f>
        <v/>
      </c>
      <c r="C396" s="164" t="str">
        <f>IF(E396="旅費",支出入力表!C397,"")</f>
        <v/>
      </c>
      <c r="D396" s="165" t="str">
        <f>IF(支出入力表!E397="旅費","旅費","")</f>
        <v/>
      </c>
      <c r="E396" s="165" t="str">
        <f>IF(支出入力表!F397="旅費","旅費","")</f>
        <v/>
      </c>
      <c r="F396" s="196" t="str">
        <f>IF(E396="旅費",VLOOKUP(E396,支出入力表!F397:$M$2000,3,FALSE),"")</f>
        <v/>
      </c>
      <c r="G396" s="196" t="str">
        <f>IF(E396="旅費",VLOOKUP(E396,支出入力表!F397:$M$2000,4,FALSE),"")</f>
        <v/>
      </c>
      <c r="H396" s="197" t="str">
        <f>IF(E396="旅費",VLOOKUP(E396,支出入力表!F397:$M$2000,5,FALSE),"")</f>
        <v/>
      </c>
      <c r="I396" s="196" t="str">
        <f>IF(E396="旅費",VLOOKUP(E396,支出入力表!F397:$S$2000,9,FALSE),"")</f>
        <v/>
      </c>
      <c r="J396" s="167" t="str">
        <f>IF(E396="旅費",VLOOKUP(E396,支出入力表!F397:$S$2000,10,FALSE),"")</f>
        <v/>
      </c>
      <c r="K396" s="167" t="str">
        <f>IF(E396="旅費",VLOOKUP(E396,支出入力表!F397:$S$2000,11,FALSE),"")</f>
        <v/>
      </c>
      <c r="L396" s="167" t="str">
        <f>IF(E396="旅費",VLOOKUP(E396,支出入力表!F397:$S$2000,12,FALSE),"")</f>
        <v/>
      </c>
      <c r="M396" s="167" t="str">
        <f>IF(E396="旅費",VLOOKUP(E396,支出入力表!F397:$S$2000,13,FALSE),"")</f>
        <v/>
      </c>
      <c r="N396" s="168" t="str">
        <f>IF(E396="旅費",VLOOKUP(E396,支出入力表!F397:$S$2000,14,FALSE),"")</f>
        <v/>
      </c>
    </row>
    <row r="397" spans="2:14" x14ac:dyDescent="0.55000000000000004">
      <c r="B397" s="163" t="str">
        <f>IF(E397="旅費",支出入力表!A398,"")</f>
        <v/>
      </c>
      <c r="C397" s="164" t="str">
        <f>IF(E397="旅費",支出入力表!C398,"")</f>
        <v/>
      </c>
      <c r="D397" s="165" t="str">
        <f>IF(支出入力表!E398="旅費","旅費","")</f>
        <v/>
      </c>
      <c r="E397" s="165" t="str">
        <f>IF(支出入力表!F398="旅費","旅費","")</f>
        <v/>
      </c>
      <c r="F397" s="196" t="str">
        <f>IF(E397="旅費",VLOOKUP(E397,支出入力表!F398:$M$2000,3,FALSE),"")</f>
        <v/>
      </c>
      <c r="G397" s="196" t="str">
        <f>IF(E397="旅費",VLOOKUP(E397,支出入力表!F398:$M$2000,4,FALSE),"")</f>
        <v/>
      </c>
      <c r="H397" s="197" t="str">
        <f>IF(E397="旅費",VLOOKUP(E397,支出入力表!F398:$M$2000,5,FALSE),"")</f>
        <v/>
      </c>
      <c r="I397" s="196" t="str">
        <f>IF(E397="旅費",VLOOKUP(E397,支出入力表!F398:$S$2000,9,FALSE),"")</f>
        <v/>
      </c>
      <c r="J397" s="167" t="str">
        <f>IF(E397="旅費",VLOOKUP(E397,支出入力表!F398:$S$2000,10,FALSE),"")</f>
        <v/>
      </c>
      <c r="K397" s="167" t="str">
        <f>IF(E397="旅費",VLOOKUP(E397,支出入力表!F398:$S$2000,11,FALSE),"")</f>
        <v/>
      </c>
      <c r="L397" s="167" t="str">
        <f>IF(E397="旅費",VLOOKUP(E397,支出入力表!F398:$S$2000,12,FALSE),"")</f>
        <v/>
      </c>
      <c r="M397" s="167" t="str">
        <f>IF(E397="旅費",VLOOKUP(E397,支出入力表!F398:$S$2000,13,FALSE),"")</f>
        <v/>
      </c>
      <c r="N397" s="168" t="str">
        <f>IF(E397="旅費",VLOOKUP(E397,支出入力表!F398:$S$2000,14,FALSE),"")</f>
        <v/>
      </c>
    </row>
    <row r="398" spans="2:14" x14ac:dyDescent="0.55000000000000004">
      <c r="B398" s="163" t="str">
        <f>IF(E398="旅費",支出入力表!A399,"")</f>
        <v/>
      </c>
      <c r="C398" s="164" t="str">
        <f>IF(E398="旅費",支出入力表!C399,"")</f>
        <v/>
      </c>
      <c r="D398" s="165" t="str">
        <f>IF(支出入力表!E399="旅費","旅費","")</f>
        <v/>
      </c>
      <c r="E398" s="165" t="str">
        <f>IF(支出入力表!F399="旅費","旅費","")</f>
        <v/>
      </c>
      <c r="F398" s="196" t="str">
        <f>IF(E398="旅費",VLOOKUP(E398,支出入力表!F399:$M$2000,3,FALSE),"")</f>
        <v/>
      </c>
      <c r="G398" s="196" t="str">
        <f>IF(E398="旅費",VLOOKUP(E398,支出入力表!F399:$M$2000,4,FALSE),"")</f>
        <v/>
      </c>
      <c r="H398" s="197" t="str">
        <f>IF(E398="旅費",VLOOKUP(E398,支出入力表!F399:$M$2000,5,FALSE),"")</f>
        <v/>
      </c>
      <c r="I398" s="196" t="str">
        <f>IF(E398="旅費",VLOOKUP(E398,支出入力表!F399:$S$2000,9,FALSE),"")</f>
        <v/>
      </c>
      <c r="J398" s="167" t="str">
        <f>IF(E398="旅費",VLOOKUP(E398,支出入力表!F399:$S$2000,10,FALSE),"")</f>
        <v/>
      </c>
      <c r="K398" s="167" t="str">
        <f>IF(E398="旅費",VLOOKUP(E398,支出入力表!F399:$S$2000,11,FALSE),"")</f>
        <v/>
      </c>
      <c r="L398" s="167" t="str">
        <f>IF(E398="旅費",VLOOKUP(E398,支出入力表!F399:$S$2000,12,FALSE),"")</f>
        <v/>
      </c>
      <c r="M398" s="167" t="str">
        <f>IF(E398="旅費",VLOOKUP(E398,支出入力表!F399:$S$2000,13,FALSE),"")</f>
        <v/>
      </c>
      <c r="N398" s="168" t="str">
        <f>IF(E398="旅費",VLOOKUP(E398,支出入力表!F399:$S$2000,14,FALSE),"")</f>
        <v/>
      </c>
    </row>
    <row r="399" spans="2:14" x14ac:dyDescent="0.55000000000000004">
      <c r="B399" s="163" t="str">
        <f>IF(E399="旅費",支出入力表!A400,"")</f>
        <v/>
      </c>
      <c r="C399" s="164" t="str">
        <f>IF(E399="旅費",支出入力表!C400,"")</f>
        <v/>
      </c>
      <c r="D399" s="165" t="str">
        <f>IF(支出入力表!E400="旅費","旅費","")</f>
        <v/>
      </c>
      <c r="E399" s="165" t="str">
        <f>IF(支出入力表!F400="旅費","旅費","")</f>
        <v/>
      </c>
      <c r="F399" s="196" t="str">
        <f>IF(E399="旅費",VLOOKUP(E399,支出入力表!F400:$M$2000,3,FALSE),"")</f>
        <v/>
      </c>
      <c r="G399" s="196" t="str">
        <f>IF(E399="旅費",VLOOKUP(E399,支出入力表!F400:$M$2000,4,FALSE),"")</f>
        <v/>
      </c>
      <c r="H399" s="197" t="str">
        <f>IF(E399="旅費",VLOOKUP(E399,支出入力表!F400:$M$2000,5,FALSE),"")</f>
        <v/>
      </c>
      <c r="I399" s="196" t="str">
        <f>IF(E399="旅費",VLOOKUP(E399,支出入力表!F400:$S$2000,9,FALSE),"")</f>
        <v/>
      </c>
      <c r="J399" s="167" t="str">
        <f>IF(E399="旅費",VLOOKUP(E399,支出入力表!F400:$S$2000,10,FALSE),"")</f>
        <v/>
      </c>
      <c r="K399" s="167" t="str">
        <f>IF(E399="旅費",VLOOKUP(E399,支出入力表!F400:$S$2000,11,FALSE),"")</f>
        <v/>
      </c>
      <c r="L399" s="167" t="str">
        <f>IF(E399="旅費",VLOOKUP(E399,支出入力表!F400:$S$2000,12,FALSE),"")</f>
        <v/>
      </c>
      <c r="M399" s="167" t="str">
        <f>IF(E399="旅費",VLOOKUP(E399,支出入力表!F400:$S$2000,13,FALSE),"")</f>
        <v/>
      </c>
      <c r="N399" s="168" t="str">
        <f>IF(E399="旅費",VLOOKUP(E399,支出入力表!F400:$S$2000,14,FALSE),"")</f>
        <v/>
      </c>
    </row>
    <row r="400" spans="2:14" x14ac:dyDescent="0.55000000000000004">
      <c r="B400" s="163" t="str">
        <f>IF(E400="旅費",支出入力表!A401,"")</f>
        <v/>
      </c>
      <c r="C400" s="164" t="str">
        <f>IF(E400="旅費",支出入力表!C401,"")</f>
        <v/>
      </c>
      <c r="D400" s="165" t="str">
        <f>IF(支出入力表!E401="旅費","旅費","")</f>
        <v/>
      </c>
      <c r="E400" s="165" t="str">
        <f>IF(支出入力表!F401="旅費","旅費","")</f>
        <v/>
      </c>
      <c r="F400" s="196" t="str">
        <f>IF(E400="旅費",VLOOKUP(E400,支出入力表!F401:$M$2000,3,FALSE),"")</f>
        <v/>
      </c>
      <c r="G400" s="196" t="str">
        <f>IF(E400="旅費",VLOOKUP(E400,支出入力表!F401:$M$2000,4,FALSE),"")</f>
        <v/>
      </c>
      <c r="H400" s="197" t="str">
        <f>IF(E400="旅費",VLOOKUP(E400,支出入力表!F401:$M$2000,5,FALSE),"")</f>
        <v/>
      </c>
      <c r="I400" s="196" t="str">
        <f>IF(E400="旅費",VLOOKUP(E400,支出入力表!F401:$S$2000,9,FALSE),"")</f>
        <v/>
      </c>
      <c r="J400" s="167" t="str">
        <f>IF(E400="旅費",VLOOKUP(E400,支出入力表!F401:$S$2000,10,FALSE),"")</f>
        <v/>
      </c>
      <c r="K400" s="167" t="str">
        <f>IF(E400="旅費",VLOOKUP(E400,支出入力表!F401:$S$2000,11,FALSE),"")</f>
        <v/>
      </c>
      <c r="L400" s="167" t="str">
        <f>IF(E400="旅費",VLOOKUP(E400,支出入力表!F401:$S$2000,12,FALSE),"")</f>
        <v/>
      </c>
      <c r="M400" s="167" t="str">
        <f>IF(E400="旅費",VLOOKUP(E400,支出入力表!F401:$S$2000,13,FALSE),"")</f>
        <v/>
      </c>
      <c r="N400" s="168" t="str">
        <f>IF(E400="旅費",VLOOKUP(E400,支出入力表!F401:$S$2000,14,FALSE),"")</f>
        <v/>
      </c>
    </row>
    <row r="401" spans="2:14" x14ac:dyDescent="0.55000000000000004">
      <c r="B401" s="163" t="str">
        <f>IF(E401="旅費",支出入力表!A402,"")</f>
        <v/>
      </c>
      <c r="C401" s="164" t="str">
        <f>IF(E401="旅費",支出入力表!C402,"")</f>
        <v/>
      </c>
      <c r="D401" s="165" t="str">
        <f>IF(支出入力表!E402="旅費","旅費","")</f>
        <v/>
      </c>
      <c r="E401" s="165" t="str">
        <f>IF(支出入力表!F402="旅費","旅費","")</f>
        <v/>
      </c>
      <c r="F401" s="196" t="str">
        <f>IF(E401="旅費",VLOOKUP(E401,支出入力表!F402:$M$2000,3,FALSE),"")</f>
        <v/>
      </c>
      <c r="G401" s="196" t="str">
        <f>IF(E401="旅費",VLOOKUP(E401,支出入力表!F402:$M$2000,4,FALSE),"")</f>
        <v/>
      </c>
      <c r="H401" s="197" t="str">
        <f>IF(E401="旅費",VLOOKUP(E401,支出入力表!F402:$M$2000,5,FALSE),"")</f>
        <v/>
      </c>
      <c r="I401" s="196" t="str">
        <f>IF(E401="旅費",VLOOKUP(E401,支出入力表!F402:$S$2000,9,FALSE),"")</f>
        <v/>
      </c>
      <c r="J401" s="167" t="str">
        <f>IF(E401="旅費",VLOOKUP(E401,支出入力表!F402:$S$2000,10,FALSE),"")</f>
        <v/>
      </c>
      <c r="K401" s="167" t="str">
        <f>IF(E401="旅費",VLOOKUP(E401,支出入力表!F402:$S$2000,11,FALSE),"")</f>
        <v/>
      </c>
      <c r="L401" s="167" t="str">
        <f>IF(E401="旅費",VLOOKUP(E401,支出入力表!F402:$S$2000,12,FALSE),"")</f>
        <v/>
      </c>
      <c r="M401" s="167" t="str">
        <f>IF(E401="旅費",VLOOKUP(E401,支出入力表!F402:$S$2000,13,FALSE),"")</f>
        <v/>
      </c>
      <c r="N401" s="168" t="str">
        <f>IF(E401="旅費",VLOOKUP(E401,支出入力表!F402:$S$2000,14,FALSE),"")</f>
        <v/>
      </c>
    </row>
    <row r="402" spans="2:14" x14ac:dyDescent="0.55000000000000004">
      <c r="B402" s="163" t="str">
        <f>IF(E402="旅費",支出入力表!A403,"")</f>
        <v/>
      </c>
      <c r="C402" s="164" t="str">
        <f>IF(E402="旅費",支出入力表!C403,"")</f>
        <v/>
      </c>
      <c r="D402" s="165" t="str">
        <f>IF(支出入力表!E403="旅費","旅費","")</f>
        <v/>
      </c>
      <c r="E402" s="165" t="str">
        <f>IF(支出入力表!F403="旅費","旅費","")</f>
        <v/>
      </c>
      <c r="F402" s="196" t="str">
        <f>IF(E402="旅費",VLOOKUP(E402,支出入力表!F403:$M$2000,3,FALSE),"")</f>
        <v/>
      </c>
      <c r="G402" s="196" t="str">
        <f>IF(E402="旅費",VLOOKUP(E402,支出入力表!F403:$M$2000,4,FALSE),"")</f>
        <v/>
      </c>
      <c r="H402" s="197" t="str">
        <f>IF(E402="旅費",VLOOKUP(E402,支出入力表!F403:$M$2000,5,FALSE),"")</f>
        <v/>
      </c>
      <c r="I402" s="196" t="str">
        <f>IF(E402="旅費",VLOOKUP(E402,支出入力表!F403:$S$2000,9,FALSE),"")</f>
        <v/>
      </c>
      <c r="J402" s="167" t="str">
        <f>IF(E402="旅費",VLOOKUP(E402,支出入力表!F403:$S$2000,10,FALSE),"")</f>
        <v/>
      </c>
      <c r="K402" s="167" t="str">
        <f>IF(E402="旅費",VLOOKUP(E402,支出入力表!F403:$S$2000,11,FALSE),"")</f>
        <v/>
      </c>
      <c r="L402" s="167" t="str">
        <f>IF(E402="旅費",VLOOKUP(E402,支出入力表!F403:$S$2000,12,FALSE),"")</f>
        <v/>
      </c>
      <c r="M402" s="167" t="str">
        <f>IF(E402="旅費",VLOOKUP(E402,支出入力表!F403:$S$2000,13,FALSE),"")</f>
        <v/>
      </c>
      <c r="N402" s="168" t="str">
        <f>IF(E402="旅費",VLOOKUP(E402,支出入力表!F403:$S$2000,14,FALSE),"")</f>
        <v/>
      </c>
    </row>
    <row r="403" spans="2:14" x14ac:dyDescent="0.55000000000000004">
      <c r="B403" s="163" t="str">
        <f>IF(E403="旅費",支出入力表!A404,"")</f>
        <v/>
      </c>
      <c r="C403" s="164" t="str">
        <f>IF(E403="旅費",支出入力表!C404,"")</f>
        <v/>
      </c>
      <c r="D403" s="165" t="str">
        <f>IF(支出入力表!E404="旅費","旅費","")</f>
        <v/>
      </c>
      <c r="E403" s="165" t="str">
        <f>IF(支出入力表!F404="旅費","旅費","")</f>
        <v/>
      </c>
      <c r="F403" s="196" t="str">
        <f>IF(E403="旅費",VLOOKUP(E403,支出入力表!F404:$M$2000,3,FALSE),"")</f>
        <v/>
      </c>
      <c r="G403" s="196" t="str">
        <f>IF(E403="旅費",VLOOKUP(E403,支出入力表!F404:$M$2000,4,FALSE),"")</f>
        <v/>
      </c>
      <c r="H403" s="197" t="str">
        <f>IF(E403="旅費",VLOOKUP(E403,支出入力表!F404:$M$2000,5,FALSE),"")</f>
        <v/>
      </c>
      <c r="I403" s="196" t="str">
        <f>IF(E403="旅費",VLOOKUP(E403,支出入力表!F404:$S$2000,9,FALSE),"")</f>
        <v/>
      </c>
      <c r="J403" s="167" t="str">
        <f>IF(E403="旅費",VLOOKUP(E403,支出入力表!F404:$S$2000,10,FALSE),"")</f>
        <v/>
      </c>
      <c r="K403" s="167" t="str">
        <f>IF(E403="旅費",VLOOKUP(E403,支出入力表!F404:$S$2000,11,FALSE),"")</f>
        <v/>
      </c>
      <c r="L403" s="167" t="str">
        <f>IF(E403="旅費",VLOOKUP(E403,支出入力表!F404:$S$2000,12,FALSE),"")</f>
        <v/>
      </c>
      <c r="M403" s="167" t="str">
        <f>IF(E403="旅費",VLOOKUP(E403,支出入力表!F404:$S$2000,13,FALSE),"")</f>
        <v/>
      </c>
      <c r="N403" s="168" t="str">
        <f>IF(E403="旅費",VLOOKUP(E403,支出入力表!F404:$S$2000,14,FALSE),"")</f>
        <v/>
      </c>
    </row>
    <row r="404" spans="2:14" x14ac:dyDescent="0.55000000000000004">
      <c r="B404" s="163" t="str">
        <f>IF(E404="旅費",支出入力表!A405,"")</f>
        <v/>
      </c>
      <c r="C404" s="164" t="str">
        <f>IF(E404="旅費",支出入力表!C405,"")</f>
        <v/>
      </c>
      <c r="D404" s="165" t="str">
        <f>IF(支出入力表!E405="旅費","旅費","")</f>
        <v/>
      </c>
      <c r="E404" s="165" t="str">
        <f>IF(支出入力表!F405="旅費","旅費","")</f>
        <v/>
      </c>
      <c r="F404" s="196" t="str">
        <f>IF(E404="旅費",VLOOKUP(E404,支出入力表!F405:$M$2000,3,FALSE),"")</f>
        <v/>
      </c>
      <c r="G404" s="196" t="str">
        <f>IF(E404="旅費",VLOOKUP(E404,支出入力表!F405:$M$2000,4,FALSE),"")</f>
        <v/>
      </c>
      <c r="H404" s="197" t="str">
        <f>IF(E404="旅費",VLOOKUP(E404,支出入力表!F405:$M$2000,5,FALSE),"")</f>
        <v/>
      </c>
      <c r="I404" s="196" t="str">
        <f>IF(E404="旅費",VLOOKUP(E404,支出入力表!F405:$S$2000,9,FALSE),"")</f>
        <v/>
      </c>
      <c r="J404" s="167" t="str">
        <f>IF(E404="旅費",VLOOKUP(E404,支出入力表!F405:$S$2000,10,FALSE),"")</f>
        <v/>
      </c>
      <c r="K404" s="167" t="str">
        <f>IF(E404="旅費",VLOOKUP(E404,支出入力表!F405:$S$2000,11,FALSE),"")</f>
        <v/>
      </c>
      <c r="L404" s="167" t="str">
        <f>IF(E404="旅費",VLOOKUP(E404,支出入力表!F405:$S$2000,12,FALSE),"")</f>
        <v/>
      </c>
      <c r="M404" s="167" t="str">
        <f>IF(E404="旅費",VLOOKUP(E404,支出入力表!F405:$S$2000,13,FALSE),"")</f>
        <v/>
      </c>
      <c r="N404" s="168" t="str">
        <f>IF(E404="旅費",VLOOKUP(E404,支出入力表!F405:$S$2000,14,FALSE),"")</f>
        <v/>
      </c>
    </row>
    <row r="405" spans="2:14" x14ac:dyDescent="0.55000000000000004">
      <c r="B405" s="163" t="str">
        <f>IF(E405="旅費",支出入力表!A406,"")</f>
        <v/>
      </c>
      <c r="C405" s="164" t="str">
        <f>IF(E405="旅費",支出入力表!C406,"")</f>
        <v/>
      </c>
      <c r="D405" s="165" t="str">
        <f>IF(支出入力表!E406="旅費","旅費","")</f>
        <v/>
      </c>
      <c r="E405" s="165" t="str">
        <f>IF(支出入力表!F406="旅費","旅費","")</f>
        <v/>
      </c>
      <c r="F405" s="196" t="str">
        <f>IF(E405="旅費",VLOOKUP(E405,支出入力表!F406:$M$2000,3,FALSE),"")</f>
        <v/>
      </c>
      <c r="G405" s="196" t="str">
        <f>IF(E405="旅費",VLOOKUP(E405,支出入力表!F406:$M$2000,4,FALSE),"")</f>
        <v/>
      </c>
      <c r="H405" s="197" t="str">
        <f>IF(E405="旅費",VLOOKUP(E405,支出入力表!F406:$M$2000,5,FALSE),"")</f>
        <v/>
      </c>
      <c r="I405" s="196" t="str">
        <f>IF(E405="旅費",VLOOKUP(E405,支出入力表!F406:$S$2000,9,FALSE),"")</f>
        <v/>
      </c>
      <c r="J405" s="167" t="str">
        <f>IF(E405="旅費",VLOOKUP(E405,支出入力表!F406:$S$2000,10,FALSE),"")</f>
        <v/>
      </c>
      <c r="K405" s="167" t="str">
        <f>IF(E405="旅費",VLOOKUP(E405,支出入力表!F406:$S$2000,11,FALSE),"")</f>
        <v/>
      </c>
      <c r="L405" s="167" t="str">
        <f>IF(E405="旅費",VLOOKUP(E405,支出入力表!F406:$S$2000,12,FALSE),"")</f>
        <v/>
      </c>
      <c r="M405" s="167" t="str">
        <f>IF(E405="旅費",VLOOKUP(E405,支出入力表!F406:$S$2000,13,FALSE),"")</f>
        <v/>
      </c>
      <c r="N405" s="168" t="str">
        <f>IF(E405="旅費",VLOOKUP(E405,支出入力表!F406:$S$2000,14,FALSE),"")</f>
        <v/>
      </c>
    </row>
    <row r="406" spans="2:14" x14ac:dyDescent="0.55000000000000004">
      <c r="B406" s="163" t="str">
        <f>IF(E406="旅費",支出入力表!A407,"")</f>
        <v/>
      </c>
      <c r="C406" s="164" t="str">
        <f>IF(E406="旅費",支出入力表!C407,"")</f>
        <v/>
      </c>
      <c r="D406" s="165" t="str">
        <f>IF(支出入力表!E407="旅費","旅費","")</f>
        <v/>
      </c>
      <c r="E406" s="165" t="str">
        <f>IF(支出入力表!F407="旅費","旅費","")</f>
        <v/>
      </c>
      <c r="F406" s="196" t="str">
        <f>IF(E406="旅費",VLOOKUP(E406,支出入力表!F407:$M$2000,3,FALSE),"")</f>
        <v/>
      </c>
      <c r="G406" s="196" t="str">
        <f>IF(E406="旅費",VLOOKUP(E406,支出入力表!F407:$M$2000,4,FALSE),"")</f>
        <v/>
      </c>
      <c r="H406" s="197" t="str">
        <f>IF(E406="旅費",VLOOKUP(E406,支出入力表!F407:$M$2000,5,FALSE),"")</f>
        <v/>
      </c>
      <c r="I406" s="196" t="str">
        <f>IF(E406="旅費",VLOOKUP(E406,支出入力表!F407:$S$2000,9,FALSE),"")</f>
        <v/>
      </c>
      <c r="J406" s="167" t="str">
        <f>IF(E406="旅費",VLOOKUP(E406,支出入力表!F407:$S$2000,10,FALSE),"")</f>
        <v/>
      </c>
      <c r="K406" s="167" t="str">
        <f>IF(E406="旅費",VLOOKUP(E406,支出入力表!F407:$S$2000,11,FALSE),"")</f>
        <v/>
      </c>
      <c r="L406" s="167" t="str">
        <f>IF(E406="旅費",VLOOKUP(E406,支出入力表!F407:$S$2000,12,FALSE),"")</f>
        <v/>
      </c>
      <c r="M406" s="167" t="str">
        <f>IF(E406="旅費",VLOOKUP(E406,支出入力表!F407:$S$2000,13,FALSE),"")</f>
        <v/>
      </c>
      <c r="N406" s="168" t="str">
        <f>IF(E406="旅費",VLOOKUP(E406,支出入力表!F407:$S$2000,14,FALSE),"")</f>
        <v/>
      </c>
    </row>
    <row r="407" spans="2:14" x14ac:dyDescent="0.55000000000000004">
      <c r="B407" s="163" t="str">
        <f>IF(E407="旅費",支出入力表!A408,"")</f>
        <v/>
      </c>
      <c r="C407" s="164" t="str">
        <f>IF(E407="旅費",支出入力表!C408,"")</f>
        <v/>
      </c>
      <c r="D407" s="165" t="str">
        <f>IF(支出入力表!E408="旅費","旅費","")</f>
        <v/>
      </c>
      <c r="E407" s="165" t="str">
        <f>IF(支出入力表!F408="旅費","旅費","")</f>
        <v/>
      </c>
      <c r="F407" s="196" t="str">
        <f>IF(E407="旅費",VLOOKUP(E407,支出入力表!F408:$M$2000,3,FALSE),"")</f>
        <v/>
      </c>
      <c r="G407" s="196" t="str">
        <f>IF(E407="旅費",VLOOKUP(E407,支出入力表!F408:$M$2000,4,FALSE),"")</f>
        <v/>
      </c>
      <c r="H407" s="197" t="str">
        <f>IF(E407="旅費",VLOOKUP(E407,支出入力表!F408:$M$2000,5,FALSE),"")</f>
        <v/>
      </c>
      <c r="I407" s="196" t="str">
        <f>IF(E407="旅費",VLOOKUP(E407,支出入力表!F408:$S$2000,9,FALSE),"")</f>
        <v/>
      </c>
      <c r="J407" s="167" t="str">
        <f>IF(E407="旅費",VLOOKUP(E407,支出入力表!F408:$S$2000,10,FALSE),"")</f>
        <v/>
      </c>
      <c r="K407" s="167" t="str">
        <f>IF(E407="旅費",VLOOKUP(E407,支出入力表!F408:$S$2000,11,FALSE),"")</f>
        <v/>
      </c>
      <c r="L407" s="167" t="str">
        <f>IF(E407="旅費",VLOOKUP(E407,支出入力表!F408:$S$2000,12,FALSE),"")</f>
        <v/>
      </c>
      <c r="M407" s="167" t="str">
        <f>IF(E407="旅費",VLOOKUP(E407,支出入力表!F408:$S$2000,13,FALSE),"")</f>
        <v/>
      </c>
      <c r="N407" s="168" t="str">
        <f>IF(E407="旅費",VLOOKUP(E407,支出入力表!F408:$S$2000,14,FALSE),"")</f>
        <v/>
      </c>
    </row>
    <row r="408" spans="2:14" x14ac:dyDescent="0.55000000000000004">
      <c r="B408" s="163" t="str">
        <f>IF(E408="旅費",支出入力表!A409,"")</f>
        <v/>
      </c>
      <c r="C408" s="164" t="str">
        <f>IF(E408="旅費",支出入力表!C409,"")</f>
        <v/>
      </c>
      <c r="D408" s="165" t="str">
        <f>IF(支出入力表!E409="旅費","旅費","")</f>
        <v/>
      </c>
      <c r="E408" s="165" t="str">
        <f>IF(支出入力表!F409="旅費","旅費","")</f>
        <v/>
      </c>
      <c r="F408" s="196" t="str">
        <f>IF(E408="旅費",VLOOKUP(E408,支出入力表!F409:$M$2000,3,FALSE),"")</f>
        <v/>
      </c>
      <c r="G408" s="196" t="str">
        <f>IF(E408="旅費",VLOOKUP(E408,支出入力表!F409:$M$2000,4,FALSE),"")</f>
        <v/>
      </c>
      <c r="H408" s="197" t="str">
        <f>IF(E408="旅費",VLOOKUP(E408,支出入力表!F409:$M$2000,5,FALSE),"")</f>
        <v/>
      </c>
      <c r="I408" s="196" t="str">
        <f>IF(E408="旅費",VLOOKUP(E408,支出入力表!F409:$S$2000,9,FALSE),"")</f>
        <v/>
      </c>
      <c r="J408" s="167" t="str">
        <f>IF(E408="旅費",VLOOKUP(E408,支出入力表!F409:$S$2000,10,FALSE),"")</f>
        <v/>
      </c>
      <c r="K408" s="167" t="str">
        <f>IF(E408="旅費",VLOOKUP(E408,支出入力表!F409:$S$2000,11,FALSE),"")</f>
        <v/>
      </c>
      <c r="L408" s="167" t="str">
        <f>IF(E408="旅費",VLOOKUP(E408,支出入力表!F409:$S$2000,12,FALSE),"")</f>
        <v/>
      </c>
      <c r="M408" s="167" t="str">
        <f>IF(E408="旅費",VLOOKUP(E408,支出入力表!F409:$S$2000,13,FALSE),"")</f>
        <v/>
      </c>
      <c r="N408" s="168" t="str">
        <f>IF(E408="旅費",VLOOKUP(E408,支出入力表!F409:$S$2000,14,FALSE),"")</f>
        <v/>
      </c>
    </row>
    <row r="409" spans="2:14" x14ac:dyDescent="0.55000000000000004">
      <c r="B409" s="163" t="str">
        <f>IF(E409="旅費",支出入力表!A410,"")</f>
        <v/>
      </c>
      <c r="C409" s="164" t="str">
        <f>IF(E409="旅費",支出入力表!C410,"")</f>
        <v/>
      </c>
      <c r="D409" s="165" t="str">
        <f>IF(支出入力表!E410="旅費","旅費","")</f>
        <v/>
      </c>
      <c r="E409" s="165" t="str">
        <f>IF(支出入力表!F410="旅費","旅費","")</f>
        <v/>
      </c>
      <c r="F409" s="196" t="str">
        <f>IF(E409="旅費",VLOOKUP(E409,支出入力表!F410:$M$2000,3,FALSE),"")</f>
        <v/>
      </c>
      <c r="G409" s="196" t="str">
        <f>IF(E409="旅費",VLOOKUP(E409,支出入力表!F410:$M$2000,4,FALSE),"")</f>
        <v/>
      </c>
      <c r="H409" s="197" t="str">
        <f>IF(E409="旅費",VLOOKUP(E409,支出入力表!F410:$M$2000,5,FALSE),"")</f>
        <v/>
      </c>
      <c r="I409" s="196" t="str">
        <f>IF(E409="旅費",VLOOKUP(E409,支出入力表!F410:$S$2000,9,FALSE),"")</f>
        <v/>
      </c>
      <c r="J409" s="167" t="str">
        <f>IF(E409="旅費",VLOOKUP(E409,支出入力表!F410:$S$2000,10,FALSE),"")</f>
        <v/>
      </c>
      <c r="K409" s="167" t="str">
        <f>IF(E409="旅費",VLOOKUP(E409,支出入力表!F410:$S$2000,11,FALSE),"")</f>
        <v/>
      </c>
      <c r="L409" s="167" t="str">
        <f>IF(E409="旅費",VLOOKUP(E409,支出入力表!F410:$S$2000,12,FALSE),"")</f>
        <v/>
      </c>
      <c r="M409" s="167" t="str">
        <f>IF(E409="旅費",VLOOKUP(E409,支出入力表!F410:$S$2000,13,FALSE),"")</f>
        <v/>
      </c>
      <c r="N409" s="168" t="str">
        <f>IF(E409="旅費",VLOOKUP(E409,支出入力表!F410:$S$2000,14,FALSE),"")</f>
        <v/>
      </c>
    </row>
    <row r="410" spans="2:14" x14ac:dyDescent="0.55000000000000004">
      <c r="B410" s="163" t="str">
        <f>IF(E410="旅費",支出入力表!A411,"")</f>
        <v/>
      </c>
      <c r="C410" s="164" t="str">
        <f>IF(E410="旅費",支出入力表!C411,"")</f>
        <v/>
      </c>
      <c r="D410" s="165" t="str">
        <f>IF(支出入力表!E411="旅費","旅費","")</f>
        <v/>
      </c>
      <c r="E410" s="165" t="str">
        <f>IF(支出入力表!F411="旅費","旅費","")</f>
        <v/>
      </c>
      <c r="F410" s="196" t="str">
        <f>IF(E410="旅費",VLOOKUP(E410,支出入力表!F411:$M$2000,3,FALSE),"")</f>
        <v/>
      </c>
      <c r="G410" s="196" t="str">
        <f>IF(E410="旅費",VLOOKUP(E410,支出入力表!F411:$M$2000,4,FALSE),"")</f>
        <v/>
      </c>
      <c r="H410" s="197" t="str">
        <f>IF(E410="旅費",VLOOKUP(E410,支出入力表!F411:$M$2000,5,FALSE),"")</f>
        <v/>
      </c>
      <c r="I410" s="196" t="str">
        <f>IF(E410="旅費",VLOOKUP(E410,支出入力表!F411:$S$2000,9,FALSE),"")</f>
        <v/>
      </c>
      <c r="J410" s="167" t="str">
        <f>IF(E410="旅費",VLOOKUP(E410,支出入力表!F411:$S$2000,10,FALSE),"")</f>
        <v/>
      </c>
      <c r="K410" s="167" t="str">
        <f>IF(E410="旅費",VLOOKUP(E410,支出入力表!F411:$S$2000,11,FALSE),"")</f>
        <v/>
      </c>
      <c r="L410" s="167" t="str">
        <f>IF(E410="旅費",VLOOKUP(E410,支出入力表!F411:$S$2000,12,FALSE),"")</f>
        <v/>
      </c>
      <c r="M410" s="167" t="str">
        <f>IF(E410="旅費",VLOOKUP(E410,支出入力表!F411:$S$2000,13,FALSE),"")</f>
        <v/>
      </c>
      <c r="N410" s="168" t="str">
        <f>IF(E410="旅費",VLOOKUP(E410,支出入力表!F411:$S$2000,14,FALSE),"")</f>
        <v/>
      </c>
    </row>
    <row r="411" spans="2:14" x14ac:dyDescent="0.55000000000000004">
      <c r="B411" s="163" t="str">
        <f>IF(E411="旅費",支出入力表!A412,"")</f>
        <v/>
      </c>
      <c r="C411" s="164" t="str">
        <f>IF(E411="旅費",支出入力表!C412,"")</f>
        <v/>
      </c>
      <c r="D411" s="165" t="str">
        <f>IF(支出入力表!E412="旅費","旅費","")</f>
        <v/>
      </c>
      <c r="E411" s="165" t="str">
        <f>IF(支出入力表!F412="旅費","旅費","")</f>
        <v/>
      </c>
      <c r="F411" s="196" t="str">
        <f>IF(E411="旅費",VLOOKUP(E411,支出入力表!F412:$M$2000,3,FALSE),"")</f>
        <v/>
      </c>
      <c r="G411" s="196" t="str">
        <f>IF(E411="旅費",VLOOKUP(E411,支出入力表!F412:$M$2000,4,FALSE),"")</f>
        <v/>
      </c>
      <c r="H411" s="197" t="str">
        <f>IF(E411="旅費",VLOOKUP(E411,支出入力表!F412:$M$2000,5,FALSE),"")</f>
        <v/>
      </c>
      <c r="I411" s="196" t="str">
        <f>IF(E411="旅費",VLOOKUP(E411,支出入力表!F412:$S$2000,9,FALSE),"")</f>
        <v/>
      </c>
      <c r="J411" s="167" t="str">
        <f>IF(E411="旅費",VLOOKUP(E411,支出入力表!F412:$S$2000,10,FALSE),"")</f>
        <v/>
      </c>
      <c r="K411" s="167" t="str">
        <f>IF(E411="旅費",VLOOKUP(E411,支出入力表!F412:$S$2000,11,FALSE),"")</f>
        <v/>
      </c>
      <c r="L411" s="167" t="str">
        <f>IF(E411="旅費",VLOOKUP(E411,支出入力表!F412:$S$2000,12,FALSE),"")</f>
        <v/>
      </c>
      <c r="M411" s="167" t="str">
        <f>IF(E411="旅費",VLOOKUP(E411,支出入力表!F412:$S$2000,13,FALSE),"")</f>
        <v/>
      </c>
      <c r="N411" s="168" t="str">
        <f>IF(E411="旅費",VLOOKUP(E411,支出入力表!F412:$S$2000,14,FALSE),"")</f>
        <v/>
      </c>
    </row>
    <row r="412" spans="2:14" x14ac:dyDescent="0.55000000000000004">
      <c r="B412" s="163" t="str">
        <f>IF(E412="旅費",支出入力表!A413,"")</f>
        <v/>
      </c>
      <c r="C412" s="164" t="str">
        <f>IF(E412="旅費",支出入力表!C413,"")</f>
        <v/>
      </c>
      <c r="D412" s="165" t="str">
        <f>IF(支出入力表!E413="旅費","旅費","")</f>
        <v/>
      </c>
      <c r="E412" s="165" t="str">
        <f>IF(支出入力表!F413="旅費","旅費","")</f>
        <v/>
      </c>
      <c r="F412" s="196" t="str">
        <f>IF(E412="旅費",VLOOKUP(E412,支出入力表!F413:$M$2000,3,FALSE),"")</f>
        <v/>
      </c>
      <c r="G412" s="196" t="str">
        <f>IF(E412="旅費",VLOOKUP(E412,支出入力表!F413:$M$2000,4,FALSE),"")</f>
        <v/>
      </c>
      <c r="H412" s="197" t="str">
        <f>IF(E412="旅費",VLOOKUP(E412,支出入力表!F413:$M$2000,5,FALSE),"")</f>
        <v/>
      </c>
      <c r="I412" s="196" t="str">
        <f>IF(E412="旅費",VLOOKUP(E412,支出入力表!F413:$S$2000,9,FALSE),"")</f>
        <v/>
      </c>
      <c r="J412" s="167" t="str">
        <f>IF(E412="旅費",VLOOKUP(E412,支出入力表!F413:$S$2000,10,FALSE),"")</f>
        <v/>
      </c>
      <c r="K412" s="167" t="str">
        <f>IF(E412="旅費",VLOOKUP(E412,支出入力表!F413:$S$2000,11,FALSE),"")</f>
        <v/>
      </c>
      <c r="L412" s="167" t="str">
        <f>IF(E412="旅費",VLOOKUP(E412,支出入力表!F413:$S$2000,12,FALSE),"")</f>
        <v/>
      </c>
      <c r="M412" s="167" t="str">
        <f>IF(E412="旅費",VLOOKUP(E412,支出入力表!F413:$S$2000,13,FALSE),"")</f>
        <v/>
      </c>
      <c r="N412" s="168" t="str">
        <f>IF(E412="旅費",VLOOKUP(E412,支出入力表!F413:$S$2000,14,FALSE),"")</f>
        <v/>
      </c>
    </row>
    <row r="413" spans="2:14" x14ac:dyDescent="0.55000000000000004">
      <c r="B413" s="163" t="str">
        <f>IF(E413="旅費",支出入力表!A414,"")</f>
        <v/>
      </c>
      <c r="C413" s="164" t="str">
        <f>IF(E413="旅費",支出入力表!C414,"")</f>
        <v/>
      </c>
      <c r="D413" s="165" t="str">
        <f>IF(支出入力表!E414="旅費","旅費","")</f>
        <v/>
      </c>
      <c r="E413" s="165" t="str">
        <f>IF(支出入力表!F414="旅費","旅費","")</f>
        <v/>
      </c>
      <c r="F413" s="196" t="str">
        <f>IF(E413="旅費",VLOOKUP(E413,支出入力表!F414:$M$2000,3,FALSE),"")</f>
        <v/>
      </c>
      <c r="G413" s="196" t="str">
        <f>IF(E413="旅費",VLOOKUP(E413,支出入力表!F414:$M$2000,4,FALSE),"")</f>
        <v/>
      </c>
      <c r="H413" s="197" t="str">
        <f>IF(E413="旅費",VLOOKUP(E413,支出入力表!F414:$M$2000,5,FALSE),"")</f>
        <v/>
      </c>
      <c r="I413" s="196" t="str">
        <f>IF(E413="旅費",VLOOKUP(E413,支出入力表!F414:$S$2000,9,FALSE),"")</f>
        <v/>
      </c>
      <c r="J413" s="167" t="str">
        <f>IF(E413="旅費",VLOOKUP(E413,支出入力表!F414:$S$2000,10,FALSE),"")</f>
        <v/>
      </c>
      <c r="K413" s="167" t="str">
        <f>IF(E413="旅費",VLOOKUP(E413,支出入力表!F414:$S$2000,11,FALSE),"")</f>
        <v/>
      </c>
      <c r="L413" s="167" t="str">
        <f>IF(E413="旅費",VLOOKUP(E413,支出入力表!F414:$S$2000,12,FALSE),"")</f>
        <v/>
      </c>
      <c r="M413" s="167" t="str">
        <f>IF(E413="旅費",VLOOKUP(E413,支出入力表!F414:$S$2000,13,FALSE),"")</f>
        <v/>
      </c>
      <c r="N413" s="168" t="str">
        <f>IF(E413="旅費",VLOOKUP(E413,支出入力表!F414:$S$2000,14,FALSE),"")</f>
        <v/>
      </c>
    </row>
    <row r="414" spans="2:14" x14ac:dyDescent="0.55000000000000004">
      <c r="B414" s="163" t="str">
        <f>IF(E414="旅費",支出入力表!A415,"")</f>
        <v/>
      </c>
      <c r="C414" s="164" t="str">
        <f>IF(E414="旅費",支出入力表!C415,"")</f>
        <v/>
      </c>
      <c r="D414" s="165" t="str">
        <f>IF(支出入力表!E415="旅費","旅費","")</f>
        <v/>
      </c>
      <c r="E414" s="165" t="str">
        <f>IF(支出入力表!F415="旅費","旅費","")</f>
        <v/>
      </c>
      <c r="F414" s="196" t="str">
        <f>IF(E414="旅費",VLOOKUP(E414,支出入力表!F415:$M$2000,3,FALSE),"")</f>
        <v/>
      </c>
      <c r="G414" s="196" t="str">
        <f>IF(E414="旅費",VLOOKUP(E414,支出入力表!F415:$M$2000,4,FALSE),"")</f>
        <v/>
      </c>
      <c r="H414" s="197" t="str">
        <f>IF(E414="旅費",VLOOKUP(E414,支出入力表!F415:$M$2000,5,FALSE),"")</f>
        <v/>
      </c>
      <c r="I414" s="196" t="str">
        <f>IF(E414="旅費",VLOOKUP(E414,支出入力表!F415:$S$2000,9,FALSE),"")</f>
        <v/>
      </c>
      <c r="J414" s="167" t="str">
        <f>IF(E414="旅費",VLOOKUP(E414,支出入力表!F415:$S$2000,10,FALSE),"")</f>
        <v/>
      </c>
      <c r="K414" s="167" t="str">
        <f>IF(E414="旅費",VLOOKUP(E414,支出入力表!F415:$S$2000,11,FALSE),"")</f>
        <v/>
      </c>
      <c r="L414" s="167" t="str">
        <f>IF(E414="旅費",VLOOKUP(E414,支出入力表!F415:$S$2000,12,FALSE),"")</f>
        <v/>
      </c>
      <c r="M414" s="167" t="str">
        <f>IF(E414="旅費",VLOOKUP(E414,支出入力表!F415:$S$2000,13,FALSE),"")</f>
        <v/>
      </c>
      <c r="N414" s="168" t="str">
        <f>IF(E414="旅費",VLOOKUP(E414,支出入力表!F415:$S$2000,14,FALSE),"")</f>
        <v/>
      </c>
    </row>
    <row r="415" spans="2:14" x14ac:dyDescent="0.55000000000000004">
      <c r="B415" s="163" t="str">
        <f>IF(E415="旅費",支出入力表!A416,"")</f>
        <v/>
      </c>
      <c r="C415" s="164" t="str">
        <f>IF(E415="旅費",支出入力表!C416,"")</f>
        <v/>
      </c>
      <c r="D415" s="165" t="str">
        <f>IF(支出入力表!E416="旅費","旅費","")</f>
        <v/>
      </c>
      <c r="E415" s="165" t="str">
        <f>IF(支出入力表!F416="旅費","旅費","")</f>
        <v/>
      </c>
      <c r="F415" s="196" t="str">
        <f>IF(E415="旅費",VLOOKUP(E415,支出入力表!F416:$M$2000,3,FALSE),"")</f>
        <v/>
      </c>
      <c r="G415" s="196" t="str">
        <f>IF(E415="旅費",VLOOKUP(E415,支出入力表!F416:$M$2000,4,FALSE),"")</f>
        <v/>
      </c>
      <c r="H415" s="197" t="str">
        <f>IF(E415="旅費",VLOOKUP(E415,支出入力表!F416:$M$2000,5,FALSE),"")</f>
        <v/>
      </c>
      <c r="I415" s="196" t="str">
        <f>IF(E415="旅費",VLOOKUP(E415,支出入力表!F416:$S$2000,9,FALSE),"")</f>
        <v/>
      </c>
      <c r="J415" s="167" t="str">
        <f>IF(E415="旅費",VLOOKUP(E415,支出入力表!F416:$S$2000,10,FALSE),"")</f>
        <v/>
      </c>
      <c r="K415" s="167" t="str">
        <f>IF(E415="旅費",VLOOKUP(E415,支出入力表!F416:$S$2000,11,FALSE),"")</f>
        <v/>
      </c>
      <c r="L415" s="167" t="str">
        <f>IF(E415="旅費",VLOOKUP(E415,支出入力表!F416:$S$2000,12,FALSE),"")</f>
        <v/>
      </c>
      <c r="M415" s="167" t="str">
        <f>IF(E415="旅費",VLOOKUP(E415,支出入力表!F416:$S$2000,13,FALSE),"")</f>
        <v/>
      </c>
      <c r="N415" s="168" t="str">
        <f>IF(E415="旅費",VLOOKUP(E415,支出入力表!F416:$S$2000,14,FALSE),"")</f>
        <v/>
      </c>
    </row>
    <row r="416" spans="2:14" x14ac:dyDescent="0.55000000000000004">
      <c r="B416" s="163" t="str">
        <f>IF(E416="旅費",支出入力表!A417,"")</f>
        <v/>
      </c>
      <c r="C416" s="164" t="str">
        <f>IF(E416="旅費",支出入力表!C417,"")</f>
        <v/>
      </c>
      <c r="D416" s="165" t="str">
        <f>IF(支出入力表!E417="旅費","旅費","")</f>
        <v/>
      </c>
      <c r="E416" s="165" t="str">
        <f>IF(支出入力表!F417="旅費","旅費","")</f>
        <v/>
      </c>
      <c r="F416" s="196" t="str">
        <f>IF(E416="旅費",VLOOKUP(E416,支出入力表!F417:$M$2000,3,FALSE),"")</f>
        <v/>
      </c>
      <c r="G416" s="196" t="str">
        <f>IF(E416="旅費",VLOOKUP(E416,支出入力表!F417:$M$2000,4,FALSE),"")</f>
        <v/>
      </c>
      <c r="H416" s="197" t="str">
        <f>IF(E416="旅費",VLOOKUP(E416,支出入力表!F417:$M$2000,5,FALSE),"")</f>
        <v/>
      </c>
      <c r="I416" s="196" t="str">
        <f>IF(E416="旅費",VLOOKUP(E416,支出入力表!F417:$S$2000,9,FALSE),"")</f>
        <v/>
      </c>
      <c r="J416" s="167" t="str">
        <f>IF(E416="旅費",VLOOKUP(E416,支出入力表!F417:$S$2000,10,FALSE),"")</f>
        <v/>
      </c>
      <c r="K416" s="167" t="str">
        <f>IF(E416="旅費",VLOOKUP(E416,支出入力表!F417:$S$2000,11,FALSE),"")</f>
        <v/>
      </c>
      <c r="L416" s="167" t="str">
        <f>IF(E416="旅費",VLOOKUP(E416,支出入力表!F417:$S$2000,12,FALSE),"")</f>
        <v/>
      </c>
      <c r="M416" s="167" t="str">
        <f>IF(E416="旅費",VLOOKUP(E416,支出入力表!F417:$S$2000,13,FALSE),"")</f>
        <v/>
      </c>
      <c r="N416" s="168" t="str">
        <f>IF(E416="旅費",VLOOKUP(E416,支出入力表!F417:$S$2000,14,FALSE),"")</f>
        <v/>
      </c>
    </row>
    <row r="417" spans="2:14" x14ac:dyDescent="0.55000000000000004">
      <c r="B417" s="163" t="str">
        <f>IF(E417="旅費",支出入力表!A418,"")</f>
        <v/>
      </c>
      <c r="C417" s="164" t="str">
        <f>IF(E417="旅費",支出入力表!C418,"")</f>
        <v/>
      </c>
      <c r="D417" s="165" t="str">
        <f>IF(支出入力表!E418="旅費","旅費","")</f>
        <v/>
      </c>
      <c r="E417" s="165" t="str">
        <f>IF(支出入力表!F418="旅費","旅費","")</f>
        <v/>
      </c>
      <c r="F417" s="196" t="str">
        <f>IF(E417="旅費",VLOOKUP(E417,支出入力表!F418:$M$2000,3,FALSE),"")</f>
        <v/>
      </c>
      <c r="G417" s="196" t="str">
        <f>IF(E417="旅費",VLOOKUP(E417,支出入力表!F418:$M$2000,4,FALSE),"")</f>
        <v/>
      </c>
      <c r="H417" s="197" t="str">
        <f>IF(E417="旅費",VLOOKUP(E417,支出入力表!F418:$M$2000,5,FALSE),"")</f>
        <v/>
      </c>
      <c r="I417" s="196" t="str">
        <f>IF(E417="旅費",VLOOKUP(E417,支出入力表!F418:$S$2000,9,FALSE),"")</f>
        <v/>
      </c>
      <c r="J417" s="167" t="str">
        <f>IF(E417="旅費",VLOOKUP(E417,支出入力表!F418:$S$2000,10,FALSE),"")</f>
        <v/>
      </c>
      <c r="K417" s="167" t="str">
        <f>IF(E417="旅費",VLOOKUP(E417,支出入力表!F418:$S$2000,11,FALSE),"")</f>
        <v/>
      </c>
      <c r="L417" s="167" t="str">
        <f>IF(E417="旅費",VLOOKUP(E417,支出入力表!F418:$S$2000,12,FALSE),"")</f>
        <v/>
      </c>
      <c r="M417" s="167" t="str">
        <f>IF(E417="旅費",VLOOKUP(E417,支出入力表!F418:$S$2000,13,FALSE),"")</f>
        <v/>
      </c>
      <c r="N417" s="168" t="str">
        <f>IF(E417="旅費",VLOOKUP(E417,支出入力表!F418:$S$2000,14,FALSE),"")</f>
        <v/>
      </c>
    </row>
    <row r="418" spans="2:14" x14ac:dyDescent="0.55000000000000004">
      <c r="B418" s="163" t="str">
        <f>IF(E418="旅費",支出入力表!A419,"")</f>
        <v/>
      </c>
      <c r="C418" s="164" t="str">
        <f>IF(E418="旅費",支出入力表!C419,"")</f>
        <v/>
      </c>
      <c r="D418" s="165" t="str">
        <f>IF(支出入力表!E419="旅費","旅費","")</f>
        <v/>
      </c>
      <c r="E418" s="165" t="str">
        <f>IF(支出入力表!F419="旅費","旅費","")</f>
        <v/>
      </c>
      <c r="F418" s="196" t="str">
        <f>IF(E418="旅費",VLOOKUP(E418,支出入力表!F419:$M$2000,3,FALSE),"")</f>
        <v/>
      </c>
      <c r="G418" s="196" t="str">
        <f>IF(E418="旅費",VLOOKUP(E418,支出入力表!F419:$M$2000,4,FALSE),"")</f>
        <v/>
      </c>
      <c r="H418" s="197" t="str">
        <f>IF(E418="旅費",VLOOKUP(E418,支出入力表!F419:$M$2000,5,FALSE),"")</f>
        <v/>
      </c>
      <c r="I418" s="196" t="str">
        <f>IF(E418="旅費",VLOOKUP(E418,支出入力表!F419:$S$2000,9,FALSE),"")</f>
        <v/>
      </c>
      <c r="J418" s="167" t="str">
        <f>IF(E418="旅費",VLOOKUP(E418,支出入力表!F419:$S$2000,10,FALSE),"")</f>
        <v/>
      </c>
      <c r="K418" s="167" t="str">
        <f>IF(E418="旅費",VLOOKUP(E418,支出入力表!F419:$S$2000,11,FALSE),"")</f>
        <v/>
      </c>
      <c r="L418" s="167" t="str">
        <f>IF(E418="旅費",VLOOKUP(E418,支出入力表!F419:$S$2000,12,FALSE),"")</f>
        <v/>
      </c>
      <c r="M418" s="167" t="str">
        <f>IF(E418="旅費",VLOOKUP(E418,支出入力表!F419:$S$2000,13,FALSE),"")</f>
        <v/>
      </c>
      <c r="N418" s="168" t="str">
        <f>IF(E418="旅費",VLOOKUP(E418,支出入力表!F419:$S$2000,14,FALSE),"")</f>
        <v/>
      </c>
    </row>
    <row r="419" spans="2:14" x14ac:dyDescent="0.55000000000000004">
      <c r="B419" s="163" t="str">
        <f>IF(E419="旅費",支出入力表!A420,"")</f>
        <v/>
      </c>
      <c r="C419" s="164" t="str">
        <f>IF(E419="旅費",支出入力表!C420,"")</f>
        <v/>
      </c>
      <c r="D419" s="165" t="str">
        <f>IF(支出入力表!E420="旅費","旅費","")</f>
        <v/>
      </c>
      <c r="E419" s="165" t="str">
        <f>IF(支出入力表!F420="旅費","旅費","")</f>
        <v/>
      </c>
      <c r="F419" s="196" t="str">
        <f>IF(E419="旅費",VLOOKUP(E419,支出入力表!F420:$M$2000,3,FALSE),"")</f>
        <v/>
      </c>
      <c r="G419" s="196" t="str">
        <f>IF(E419="旅費",VLOOKUP(E419,支出入力表!F420:$M$2000,4,FALSE),"")</f>
        <v/>
      </c>
      <c r="H419" s="197" t="str">
        <f>IF(E419="旅費",VLOOKUP(E419,支出入力表!F420:$M$2000,5,FALSE),"")</f>
        <v/>
      </c>
      <c r="I419" s="196" t="str">
        <f>IF(E419="旅費",VLOOKUP(E419,支出入力表!F420:$S$2000,9,FALSE),"")</f>
        <v/>
      </c>
      <c r="J419" s="167" t="str">
        <f>IF(E419="旅費",VLOOKUP(E419,支出入力表!F420:$S$2000,10,FALSE),"")</f>
        <v/>
      </c>
      <c r="K419" s="167" t="str">
        <f>IF(E419="旅費",VLOOKUP(E419,支出入力表!F420:$S$2000,11,FALSE),"")</f>
        <v/>
      </c>
      <c r="L419" s="167" t="str">
        <f>IF(E419="旅費",VLOOKUP(E419,支出入力表!F420:$S$2000,12,FALSE),"")</f>
        <v/>
      </c>
      <c r="M419" s="167" t="str">
        <f>IF(E419="旅費",VLOOKUP(E419,支出入力表!F420:$S$2000,13,FALSE),"")</f>
        <v/>
      </c>
      <c r="N419" s="168" t="str">
        <f>IF(E419="旅費",VLOOKUP(E419,支出入力表!F420:$S$2000,14,FALSE),"")</f>
        <v/>
      </c>
    </row>
    <row r="420" spans="2:14" x14ac:dyDescent="0.55000000000000004">
      <c r="B420" s="163" t="str">
        <f>IF(E420="旅費",支出入力表!A421,"")</f>
        <v/>
      </c>
      <c r="C420" s="164" t="str">
        <f>IF(E420="旅費",支出入力表!C421,"")</f>
        <v/>
      </c>
      <c r="D420" s="165" t="str">
        <f>IF(支出入力表!E421="旅費","旅費","")</f>
        <v/>
      </c>
      <c r="E420" s="165" t="str">
        <f>IF(支出入力表!F421="旅費","旅費","")</f>
        <v/>
      </c>
      <c r="F420" s="196" t="str">
        <f>IF(E420="旅費",VLOOKUP(E420,支出入力表!F421:$M$2000,3,FALSE),"")</f>
        <v/>
      </c>
      <c r="G420" s="196" t="str">
        <f>IF(E420="旅費",VLOOKUP(E420,支出入力表!F421:$M$2000,4,FALSE),"")</f>
        <v/>
      </c>
      <c r="H420" s="197" t="str">
        <f>IF(E420="旅費",VLOOKUP(E420,支出入力表!F421:$M$2000,5,FALSE),"")</f>
        <v/>
      </c>
      <c r="I420" s="196" t="str">
        <f>IF(E420="旅費",VLOOKUP(E420,支出入力表!F421:$S$2000,9,FALSE),"")</f>
        <v/>
      </c>
      <c r="J420" s="167" t="str">
        <f>IF(E420="旅費",VLOOKUP(E420,支出入力表!F421:$S$2000,10,FALSE),"")</f>
        <v/>
      </c>
      <c r="K420" s="167" t="str">
        <f>IF(E420="旅費",VLOOKUP(E420,支出入力表!F421:$S$2000,11,FALSE),"")</f>
        <v/>
      </c>
      <c r="L420" s="167" t="str">
        <f>IF(E420="旅費",VLOOKUP(E420,支出入力表!F421:$S$2000,12,FALSE),"")</f>
        <v/>
      </c>
      <c r="M420" s="167" t="str">
        <f>IF(E420="旅費",VLOOKUP(E420,支出入力表!F421:$S$2000,13,FALSE),"")</f>
        <v/>
      </c>
      <c r="N420" s="168" t="str">
        <f>IF(E420="旅費",VLOOKUP(E420,支出入力表!F421:$S$2000,14,FALSE),"")</f>
        <v/>
      </c>
    </row>
    <row r="421" spans="2:14" x14ac:dyDescent="0.55000000000000004">
      <c r="B421" s="163" t="str">
        <f>IF(E421="旅費",支出入力表!A422,"")</f>
        <v/>
      </c>
      <c r="C421" s="164" t="str">
        <f>IF(E421="旅費",支出入力表!C422,"")</f>
        <v/>
      </c>
      <c r="D421" s="165" t="str">
        <f>IF(支出入力表!E422="旅費","旅費","")</f>
        <v/>
      </c>
      <c r="E421" s="165" t="str">
        <f>IF(支出入力表!F422="旅費","旅費","")</f>
        <v/>
      </c>
      <c r="F421" s="196" t="str">
        <f>IF(E421="旅費",VLOOKUP(E421,支出入力表!F422:$M$2000,3,FALSE),"")</f>
        <v/>
      </c>
      <c r="G421" s="196" t="str">
        <f>IF(E421="旅費",VLOOKUP(E421,支出入力表!F422:$M$2000,4,FALSE),"")</f>
        <v/>
      </c>
      <c r="H421" s="197" t="str">
        <f>IF(E421="旅費",VLOOKUP(E421,支出入力表!F422:$M$2000,5,FALSE),"")</f>
        <v/>
      </c>
      <c r="I421" s="196" t="str">
        <f>IF(E421="旅費",VLOOKUP(E421,支出入力表!F422:$S$2000,9,FALSE),"")</f>
        <v/>
      </c>
      <c r="J421" s="167" t="str">
        <f>IF(E421="旅費",VLOOKUP(E421,支出入力表!F422:$S$2000,10,FALSE),"")</f>
        <v/>
      </c>
      <c r="K421" s="167" t="str">
        <f>IF(E421="旅費",VLOOKUP(E421,支出入力表!F422:$S$2000,11,FALSE),"")</f>
        <v/>
      </c>
      <c r="L421" s="167" t="str">
        <f>IF(E421="旅費",VLOOKUP(E421,支出入力表!F422:$S$2000,12,FALSE),"")</f>
        <v/>
      </c>
      <c r="M421" s="167" t="str">
        <f>IF(E421="旅費",VLOOKUP(E421,支出入力表!F422:$S$2000,13,FALSE),"")</f>
        <v/>
      </c>
      <c r="N421" s="168" t="str">
        <f>IF(E421="旅費",VLOOKUP(E421,支出入力表!F422:$S$2000,14,FALSE),"")</f>
        <v/>
      </c>
    </row>
    <row r="422" spans="2:14" x14ac:dyDescent="0.55000000000000004">
      <c r="B422" s="163" t="str">
        <f>IF(E422="旅費",支出入力表!A423,"")</f>
        <v/>
      </c>
      <c r="C422" s="164" t="str">
        <f>IF(E422="旅費",支出入力表!C423,"")</f>
        <v/>
      </c>
      <c r="D422" s="165" t="str">
        <f>IF(支出入力表!E423="旅費","旅費","")</f>
        <v/>
      </c>
      <c r="E422" s="165" t="str">
        <f>IF(支出入力表!F423="旅費","旅費","")</f>
        <v/>
      </c>
      <c r="F422" s="196" t="str">
        <f>IF(E422="旅費",VLOOKUP(E422,支出入力表!F423:$M$2000,3,FALSE),"")</f>
        <v/>
      </c>
      <c r="G422" s="196" t="str">
        <f>IF(E422="旅費",VLOOKUP(E422,支出入力表!F423:$M$2000,4,FALSE),"")</f>
        <v/>
      </c>
      <c r="H422" s="197" t="str">
        <f>IF(E422="旅費",VLOOKUP(E422,支出入力表!F423:$M$2000,5,FALSE),"")</f>
        <v/>
      </c>
      <c r="I422" s="196" t="str">
        <f>IF(E422="旅費",VLOOKUP(E422,支出入力表!F423:$S$2000,9,FALSE),"")</f>
        <v/>
      </c>
      <c r="J422" s="167" t="str">
        <f>IF(E422="旅費",VLOOKUP(E422,支出入力表!F423:$S$2000,10,FALSE),"")</f>
        <v/>
      </c>
      <c r="K422" s="167" t="str">
        <f>IF(E422="旅費",VLOOKUP(E422,支出入力表!F423:$S$2000,11,FALSE),"")</f>
        <v/>
      </c>
      <c r="L422" s="167" t="str">
        <f>IF(E422="旅費",VLOOKUP(E422,支出入力表!F423:$S$2000,12,FALSE),"")</f>
        <v/>
      </c>
      <c r="M422" s="167" t="str">
        <f>IF(E422="旅費",VLOOKUP(E422,支出入力表!F423:$S$2000,13,FALSE),"")</f>
        <v/>
      </c>
      <c r="N422" s="168" t="str">
        <f>IF(E422="旅費",VLOOKUP(E422,支出入力表!F423:$S$2000,14,FALSE),"")</f>
        <v/>
      </c>
    </row>
    <row r="423" spans="2:14" x14ac:dyDescent="0.55000000000000004">
      <c r="B423" s="163" t="str">
        <f>IF(E423="旅費",支出入力表!A424,"")</f>
        <v/>
      </c>
      <c r="C423" s="164" t="str">
        <f>IF(E423="旅費",支出入力表!C424,"")</f>
        <v/>
      </c>
      <c r="D423" s="165" t="str">
        <f>IF(支出入力表!E424="旅費","旅費","")</f>
        <v/>
      </c>
      <c r="E423" s="165" t="str">
        <f>IF(支出入力表!F424="旅費","旅費","")</f>
        <v/>
      </c>
      <c r="F423" s="196" t="str">
        <f>IF(E423="旅費",VLOOKUP(E423,支出入力表!F424:$M$2000,3,FALSE),"")</f>
        <v/>
      </c>
      <c r="G423" s="196" t="str">
        <f>IF(E423="旅費",VLOOKUP(E423,支出入力表!F424:$M$2000,4,FALSE),"")</f>
        <v/>
      </c>
      <c r="H423" s="197" t="str">
        <f>IF(E423="旅費",VLOOKUP(E423,支出入力表!F424:$M$2000,5,FALSE),"")</f>
        <v/>
      </c>
      <c r="I423" s="196" t="str">
        <f>IF(E423="旅費",VLOOKUP(E423,支出入力表!F424:$S$2000,9,FALSE),"")</f>
        <v/>
      </c>
      <c r="J423" s="167" t="str">
        <f>IF(E423="旅費",VLOOKUP(E423,支出入力表!F424:$S$2000,10,FALSE),"")</f>
        <v/>
      </c>
      <c r="K423" s="167" t="str">
        <f>IF(E423="旅費",VLOOKUP(E423,支出入力表!F424:$S$2000,11,FALSE),"")</f>
        <v/>
      </c>
      <c r="L423" s="167" t="str">
        <f>IF(E423="旅費",VLOOKUP(E423,支出入力表!F424:$S$2000,12,FALSE),"")</f>
        <v/>
      </c>
      <c r="M423" s="167" t="str">
        <f>IF(E423="旅費",VLOOKUP(E423,支出入力表!F424:$S$2000,13,FALSE),"")</f>
        <v/>
      </c>
      <c r="N423" s="168" t="str">
        <f>IF(E423="旅費",VLOOKUP(E423,支出入力表!F424:$S$2000,14,FALSE),"")</f>
        <v/>
      </c>
    </row>
    <row r="424" spans="2:14" x14ac:dyDescent="0.55000000000000004">
      <c r="B424" s="163" t="str">
        <f>IF(E424="旅費",支出入力表!A425,"")</f>
        <v/>
      </c>
      <c r="C424" s="164" t="str">
        <f>IF(E424="旅費",支出入力表!C425,"")</f>
        <v/>
      </c>
      <c r="D424" s="165" t="str">
        <f>IF(支出入力表!E425="旅費","旅費","")</f>
        <v/>
      </c>
      <c r="E424" s="165" t="str">
        <f>IF(支出入力表!F425="旅費","旅費","")</f>
        <v/>
      </c>
      <c r="F424" s="196" t="str">
        <f>IF(E424="旅費",VLOOKUP(E424,支出入力表!F425:$M$2000,3,FALSE),"")</f>
        <v/>
      </c>
      <c r="G424" s="196" t="str">
        <f>IF(E424="旅費",VLOOKUP(E424,支出入力表!F425:$M$2000,4,FALSE),"")</f>
        <v/>
      </c>
      <c r="H424" s="197" t="str">
        <f>IF(E424="旅費",VLOOKUP(E424,支出入力表!F425:$M$2000,5,FALSE),"")</f>
        <v/>
      </c>
      <c r="I424" s="196" t="str">
        <f>IF(E424="旅費",VLOOKUP(E424,支出入力表!F425:$S$2000,9,FALSE),"")</f>
        <v/>
      </c>
      <c r="J424" s="167" t="str">
        <f>IF(E424="旅費",VLOOKUP(E424,支出入力表!F425:$S$2000,10,FALSE),"")</f>
        <v/>
      </c>
      <c r="K424" s="167" t="str">
        <f>IF(E424="旅費",VLOOKUP(E424,支出入力表!F425:$S$2000,11,FALSE),"")</f>
        <v/>
      </c>
      <c r="L424" s="167" t="str">
        <f>IF(E424="旅費",VLOOKUP(E424,支出入力表!F425:$S$2000,12,FALSE),"")</f>
        <v/>
      </c>
      <c r="M424" s="167" t="str">
        <f>IF(E424="旅費",VLOOKUP(E424,支出入力表!F425:$S$2000,13,FALSE),"")</f>
        <v/>
      </c>
      <c r="N424" s="168" t="str">
        <f>IF(E424="旅費",VLOOKUP(E424,支出入力表!F425:$S$2000,14,FALSE),"")</f>
        <v/>
      </c>
    </row>
    <row r="425" spans="2:14" x14ac:dyDescent="0.55000000000000004">
      <c r="B425" s="163" t="str">
        <f>IF(E425="旅費",支出入力表!A426,"")</f>
        <v/>
      </c>
      <c r="C425" s="164" t="str">
        <f>IF(E425="旅費",支出入力表!C426,"")</f>
        <v/>
      </c>
      <c r="D425" s="165" t="str">
        <f>IF(支出入力表!E426="旅費","旅費","")</f>
        <v/>
      </c>
      <c r="E425" s="165" t="str">
        <f>IF(支出入力表!F426="旅費","旅費","")</f>
        <v/>
      </c>
      <c r="F425" s="196" t="str">
        <f>IF(E425="旅費",VLOOKUP(E425,支出入力表!F426:$M$2000,3,FALSE),"")</f>
        <v/>
      </c>
      <c r="G425" s="196" t="str">
        <f>IF(E425="旅費",VLOOKUP(E425,支出入力表!F426:$M$2000,4,FALSE),"")</f>
        <v/>
      </c>
      <c r="H425" s="197" t="str">
        <f>IF(E425="旅費",VLOOKUP(E425,支出入力表!F426:$M$2000,5,FALSE),"")</f>
        <v/>
      </c>
      <c r="I425" s="196" t="str">
        <f>IF(E425="旅費",VLOOKUP(E425,支出入力表!F426:$S$2000,9,FALSE),"")</f>
        <v/>
      </c>
      <c r="J425" s="167" t="str">
        <f>IF(E425="旅費",VLOOKUP(E425,支出入力表!F426:$S$2000,10,FALSE),"")</f>
        <v/>
      </c>
      <c r="K425" s="167" t="str">
        <f>IF(E425="旅費",VLOOKUP(E425,支出入力表!F426:$S$2000,11,FALSE),"")</f>
        <v/>
      </c>
      <c r="L425" s="167" t="str">
        <f>IF(E425="旅費",VLOOKUP(E425,支出入力表!F426:$S$2000,12,FALSE),"")</f>
        <v/>
      </c>
      <c r="M425" s="167" t="str">
        <f>IF(E425="旅費",VLOOKUP(E425,支出入力表!F426:$S$2000,13,FALSE),"")</f>
        <v/>
      </c>
      <c r="N425" s="168" t="str">
        <f>IF(E425="旅費",VLOOKUP(E425,支出入力表!F426:$S$2000,14,FALSE),"")</f>
        <v/>
      </c>
    </row>
    <row r="426" spans="2:14" x14ac:dyDescent="0.55000000000000004">
      <c r="B426" s="163" t="str">
        <f>IF(E426="旅費",支出入力表!A427,"")</f>
        <v/>
      </c>
      <c r="C426" s="164" t="str">
        <f>IF(E426="旅費",支出入力表!C427,"")</f>
        <v/>
      </c>
      <c r="D426" s="165" t="str">
        <f>IF(支出入力表!E427="旅費","旅費","")</f>
        <v/>
      </c>
      <c r="E426" s="165" t="str">
        <f>IF(支出入力表!F427="旅費","旅費","")</f>
        <v/>
      </c>
      <c r="F426" s="196" t="str">
        <f>IF(E426="旅費",VLOOKUP(E426,支出入力表!F427:$M$2000,3,FALSE),"")</f>
        <v/>
      </c>
      <c r="G426" s="196" t="str">
        <f>IF(E426="旅費",VLOOKUP(E426,支出入力表!F427:$M$2000,4,FALSE),"")</f>
        <v/>
      </c>
      <c r="H426" s="197" t="str">
        <f>IF(E426="旅費",VLOOKUP(E426,支出入力表!F427:$M$2000,5,FALSE),"")</f>
        <v/>
      </c>
      <c r="I426" s="196" t="str">
        <f>IF(E426="旅費",VLOOKUP(E426,支出入力表!F427:$S$2000,9,FALSE),"")</f>
        <v/>
      </c>
      <c r="J426" s="167" t="str">
        <f>IF(E426="旅費",VLOOKUP(E426,支出入力表!F427:$S$2000,10,FALSE),"")</f>
        <v/>
      </c>
      <c r="K426" s="167" t="str">
        <f>IF(E426="旅費",VLOOKUP(E426,支出入力表!F427:$S$2000,11,FALSE),"")</f>
        <v/>
      </c>
      <c r="L426" s="167" t="str">
        <f>IF(E426="旅費",VLOOKUP(E426,支出入力表!F427:$S$2000,12,FALSE),"")</f>
        <v/>
      </c>
      <c r="M426" s="167" t="str">
        <f>IF(E426="旅費",VLOOKUP(E426,支出入力表!F427:$S$2000,13,FALSE),"")</f>
        <v/>
      </c>
      <c r="N426" s="168" t="str">
        <f>IF(E426="旅費",VLOOKUP(E426,支出入力表!F427:$S$2000,14,FALSE),"")</f>
        <v/>
      </c>
    </row>
    <row r="427" spans="2:14" x14ac:dyDescent="0.55000000000000004">
      <c r="B427" s="163" t="str">
        <f>IF(E427="旅費",支出入力表!A428,"")</f>
        <v/>
      </c>
      <c r="C427" s="164" t="str">
        <f>IF(E427="旅費",支出入力表!C428,"")</f>
        <v/>
      </c>
      <c r="D427" s="165" t="str">
        <f>IF(支出入力表!E428="旅費","旅費","")</f>
        <v/>
      </c>
      <c r="E427" s="165" t="str">
        <f>IF(支出入力表!F428="旅費","旅費","")</f>
        <v/>
      </c>
      <c r="F427" s="196" t="str">
        <f>IF(E427="旅費",VLOOKUP(E427,支出入力表!F428:$M$2000,3,FALSE),"")</f>
        <v/>
      </c>
      <c r="G427" s="196" t="str">
        <f>IF(E427="旅費",VLOOKUP(E427,支出入力表!F428:$M$2000,4,FALSE),"")</f>
        <v/>
      </c>
      <c r="H427" s="197" t="str">
        <f>IF(E427="旅費",VLOOKUP(E427,支出入力表!F428:$M$2000,5,FALSE),"")</f>
        <v/>
      </c>
      <c r="I427" s="196" t="str">
        <f>IF(E427="旅費",VLOOKUP(E427,支出入力表!F428:$S$2000,9,FALSE),"")</f>
        <v/>
      </c>
      <c r="J427" s="167" t="str">
        <f>IF(E427="旅費",VLOOKUP(E427,支出入力表!F428:$S$2000,10,FALSE),"")</f>
        <v/>
      </c>
      <c r="K427" s="167" t="str">
        <f>IF(E427="旅費",VLOOKUP(E427,支出入力表!F428:$S$2000,11,FALSE),"")</f>
        <v/>
      </c>
      <c r="L427" s="167" t="str">
        <f>IF(E427="旅費",VLOOKUP(E427,支出入力表!F428:$S$2000,12,FALSE),"")</f>
        <v/>
      </c>
      <c r="M427" s="167" t="str">
        <f>IF(E427="旅費",VLOOKUP(E427,支出入力表!F428:$S$2000,13,FALSE),"")</f>
        <v/>
      </c>
      <c r="N427" s="168" t="str">
        <f>IF(E427="旅費",VLOOKUP(E427,支出入力表!F428:$S$2000,14,FALSE),"")</f>
        <v/>
      </c>
    </row>
    <row r="428" spans="2:14" x14ac:dyDescent="0.55000000000000004">
      <c r="B428" s="163" t="str">
        <f>IF(E428="旅費",支出入力表!A429,"")</f>
        <v/>
      </c>
      <c r="C428" s="164" t="str">
        <f>IF(E428="旅費",支出入力表!C429,"")</f>
        <v/>
      </c>
      <c r="D428" s="165" t="str">
        <f>IF(支出入力表!E429="旅費","旅費","")</f>
        <v/>
      </c>
      <c r="E428" s="165" t="str">
        <f>IF(支出入力表!F429="旅費","旅費","")</f>
        <v/>
      </c>
      <c r="F428" s="196" t="str">
        <f>IF(E428="旅費",VLOOKUP(E428,支出入力表!F429:$M$2000,3,FALSE),"")</f>
        <v/>
      </c>
      <c r="G428" s="196" t="str">
        <f>IF(E428="旅費",VLOOKUP(E428,支出入力表!F429:$M$2000,4,FALSE),"")</f>
        <v/>
      </c>
      <c r="H428" s="197" t="str">
        <f>IF(E428="旅費",VLOOKUP(E428,支出入力表!F429:$M$2000,5,FALSE),"")</f>
        <v/>
      </c>
      <c r="I428" s="196" t="str">
        <f>IF(E428="旅費",VLOOKUP(E428,支出入力表!F429:$S$2000,9,FALSE),"")</f>
        <v/>
      </c>
      <c r="J428" s="167" t="str">
        <f>IF(E428="旅費",VLOOKUP(E428,支出入力表!F429:$S$2000,10,FALSE),"")</f>
        <v/>
      </c>
      <c r="K428" s="167" t="str">
        <f>IF(E428="旅費",VLOOKUP(E428,支出入力表!F429:$S$2000,11,FALSE),"")</f>
        <v/>
      </c>
      <c r="L428" s="167" t="str">
        <f>IF(E428="旅費",VLOOKUP(E428,支出入力表!F429:$S$2000,12,FALSE),"")</f>
        <v/>
      </c>
      <c r="M428" s="167" t="str">
        <f>IF(E428="旅費",VLOOKUP(E428,支出入力表!F429:$S$2000,13,FALSE),"")</f>
        <v/>
      </c>
      <c r="N428" s="168" t="str">
        <f>IF(E428="旅費",VLOOKUP(E428,支出入力表!F429:$S$2000,14,FALSE),"")</f>
        <v/>
      </c>
    </row>
    <row r="429" spans="2:14" x14ac:dyDescent="0.55000000000000004">
      <c r="B429" s="163" t="str">
        <f>IF(E429="旅費",支出入力表!A430,"")</f>
        <v/>
      </c>
      <c r="C429" s="164" t="str">
        <f>IF(E429="旅費",支出入力表!C430,"")</f>
        <v/>
      </c>
      <c r="D429" s="165" t="str">
        <f>IF(支出入力表!E430="旅費","旅費","")</f>
        <v/>
      </c>
      <c r="E429" s="165" t="str">
        <f>IF(支出入力表!F430="旅費","旅費","")</f>
        <v/>
      </c>
      <c r="F429" s="196" t="str">
        <f>IF(E429="旅費",VLOOKUP(E429,支出入力表!F430:$M$2000,3,FALSE),"")</f>
        <v/>
      </c>
      <c r="G429" s="196" t="str">
        <f>IF(E429="旅費",VLOOKUP(E429,支出入力表!F430:$M$2000,4,FALSE),"")</f>
        <v/>
      </c>
      <c r="H429" s="197" t="str">
        <f>IF(E429="旅費",VLOOKUP(E429,支出入力表!F430:$M$2000,5,FALSE),"")</f>
        <v/>
      </c>
      <c r="I429" s="196" t="str">
        <f>IF(E429="旅費",VLOOKUP(E429,支出入力表!F430:$S$2000,9,FALSE),"")</f>
        <v/>
      </c>
      <c r="J429" s="167" t="str">
        <f>IF(E429="旅費",VLOOKUP(E429,支出入力表!F430:$S$2000,10,FALSE),"")</f>
        <v/>
      </c>
      <c r="K429" s="167" t="str">
        <f>IF(E429="旅費",VLOOKUP(E429,支出入力表!F430:$S$2000,11,FALSE),"")</f>
        <v/>
      </c>
      <c r="L429" s="167" t="str">
        <f>IF(E429="旅費",VLOOKUP(E429,支出入力表!F430:$S$2000,12,FALSE),"")</f>
        <v/>
      </c>
      <c r="M429" s="167" t="str">
        <f>IF(E429="旅費",VLOOKUP(E429,支出入力表!F430:$S$2000,13,FALSE),"")</f>
        <v/>
      </c>
      <c r="N429" s="168" t="str">
        <f>IF(E429="旅費",VLOOKUP(E429,支出入力表!F430:$S$2000,14,FALSE),"")</f>
        <v/>
      </c>
    </row>
    <row r="430" spans="2:14" x14ac:dyDescent="0.55000000000000004">
      <c r="B430" s="163" t="str">
        <f>IF(E430="旅費",支出入力表!A431,"")</f>
        <v/>
      </c>
      <c r="C430" s="164" t="str">
        <f>IF(E430="旅費",支出入力表!C431,"")</f>
        <v/>
      </c>
      <c r="D430" s="165" t="str">
        <f>IF(支出入力表!E431="旅費","旅費","")</f>
        <v/>
      </c>
      <c r="E430" s="165" t="str">
        <f>IF(支出入力表!F431="旅費","旅費","")</f>
        <v/>
      </c>
      <c r="F430" s="196" t="str">
        <f>IF(E430="旅費",VLOOKUP(E430,支出入力表!F431:$M$2000,3,FALSE),"")</f>
        <v/>
      </c>
      <c r="G430" s="196" t="str">
        <f>IF(E430="旅費",VLOOKUP(E430,支出入力表!F431:$M$2000,4,FALSE),"")</f>
        <v/>
      </c>
      <c r="H430" s="197" t="str">
        <f>IF(E430="旅費",VLOOKUP(E430,支出入力表!F431:$M$2000,5,FALSE),"")</f>
        <v/>
      </c>
      <c r="I430" s="196" t="str">
        <f>IF(E430="旅費",VLOOKUP(E430,支出入力表!F431:$S$2000,9,FALSE),"")</f>
        <v/>
      </c>
      <c r="J430" s="167" t="str">
        <f>IF(E430="旅費",VLOOKUP(E430,支出入力表!F431:$S$2000,10,FALSE),"")</f>
        <v/>
      </c>
      <c r="K430" s="167" t="str">
        <f>IF(E430="旅費",VLOOKUP(E430,支出入力表!F431:$S$2000,11,FALSE),"")</f>
        <v/>
      </c>
      <c r="L430" s="167" t="str">
        <f>IF(E430="旅費",VLOOKUP(E430,支出入力表!F431:$S$2000,12,FALSE),"")</f>
        <v/>
      </c>
      <c r="M430" s="167" t="str">
        <f>IF(E430="旅費",VLOOKUP(E430,支出入力表!F431:$S$2000,13,FALSE),"")</f>
        <v/>
      </c>
      <c r="N430" s="168" t="str">
        <f>IF(E430="旅費",VLOOKUP(E430,支出入力表!F431:$S$2000,14,FALSE),"")</f>
        <v/>
      </c>
    </row>
    <row r="431" spans="2:14" x14ac:dyDescent="0.55000000000000004">
      <c r="B431" s="163" t="str">
        <f>IF(E431="旅費",支出入力表!A432,"")</f>
        <v/>
      </c>
      <c r="C431" s="164" t="str">
        <f>IF(E431="旅費",支出入力表!C432,"")</f>
        <v/>
      </c>
      <c r="D431" s="165" t="str">
        <f>IF(支出入力表!E432="旅費","旅費","")</f>
        <v/>
      </c>
      <c r="E431" s="165" t="str">
        <f>IF(支出入力表!F432="旅費","旅費","")</f>
        <v/>
      </c>
      <c r="F431" s="196" t="str">
        <f>IF(E431="旅費",VLOOKUP(E431,支出入力表!F432:$M$2000,3,FALSE),"")</f>
        <v/>
      </c>
      <c r="G431" s="196" t="str">
        <f>IF(E431="旅費",VLOOKUP(E431,支出入力表!F432:$M$2000,4,FALSE),"")</f>
        <v/>
      </c>
      <c r="H431" s="197" t="str">
        <f>IF(E431="旅費",VLOOKUP(E431,支出入力表!F432:$M$2000,5,FALSE),"")</f>
        <v/>
      </c>
      <c r="I431" s="196" t="str">
        <f>IF(E431="旅費",VLOOKUP(E431,支出入力表!F432:$S$2000,9,FALSE),"")</f>
        <v/>
      </c>
      <c r="J431" s="167" t="str">
        <f>IF(E431="旅費",VLOOKUP(E431,支出入力表!F432:$S$2000,10,FALSE),"")</f>
        <v/>
      </c>
      <c r="K431" s="167" t="str">
        <f>IF(E431="旅費",VLOOKUP(E431,支出入力表!F432:$S$2000,11,FALSE),"")</f>
        <v/>
      </c>
      <c r="L431" s="167" t="str">
        <f>IF(E431="旅費",VLOOKUP(E431,支出入力表!F432:$S$2000,12,FALSE),"")</f>
        <v/>
      </c>
      <c r="M431" s="167" t="str">
        <f>IF(E431="旅費",VLOOKUP(E431,支出入力表!F432:$S$2000,13,FALSE),"")</f>
        <v/>
      </c>
      <c r="N431" s="168" t="str">
        <f>IF(E431="旅費",VLOOKUP(E431,支出入力表!F432:$S$2000,14,FALSE),"")</f>
        <v/>
      </c>
    </row>
    <row r="432" spans="2:14" x14ac:dyDescent="0.55000000000000004">
      <c r="B432" s="163" t="str">
        <f>IF(E432="旅費",支出入力表!A433,"")</f>
        <v/>
      </c>
      <c r="C432" s="164" t="str">
        <f>IF(E432="旅費",支出入力表!C433,"")</f>
        <v/>
      </c>
      <c r="D432" s="165" t="str">
        <f>IF(支出入力表!E433="旅費","旅費","")</f>
        <v/>
      </c>
      <c r="E432" s="165" t="str">
        <f>IF(支出入力表!F433="旅費","旅費","")</f>
        <v/>
      </c>
      <c r="F432" s="196" t="str">
        <f>IF(E432="旅費",VLOOKUP(E432,支出入力表!F433:$M$2000,3,FALSE),"")</f>
        <v/>
      </c>
      <c r="G432" s="196" t="str">
        <f>IF(E432="旅費",VLOOKUP(E432,支出入力表!F433:$M$2000,4,FALSE),"")</f>
        <v/>
      </c>
      <c r="H432" s="197" t="str">
        <f>IF(E432="旅費",VLOOKUP(E432,支出入力表!F433:$M$2000,5,FALSE),"")</f>
        <v/>
      </c>
      <c r="I432" s="196" t="str">
        <f>IF(E432="旅費",VLOOKUP(E432,支出入力表!F433:$S$2000,9,FALSE),"")</f>
        <v/>
      </c>
      <c r="J432" s="167" t="str">
        <f>IF(E432="旅費",VLOOKUP(E432,支出入力表!F433:$S$2000,10,FALSE),"")</f>
        <v/>
      </c>
      <c r="K432" s="167" t="str">
        <f>IF(E432="旅費",VLOOKUP(E432,支出入力表!F433:$S$2000,11,FALSE),"")</f>
        <v/>
      </c>
      <c r="L432" s="167" t="str">
        <f>IF(E432="旅費",VLOOKUP(E432,支出入力表!F433:$S$2000,12,FALSE),"")</f>
        <v/>
      </c>
      <c r="M432" s="167" t="str">
        <f>IF(E432="旅費",VLOOKUP(E432,支出入力表!F433:$S$2000,13,FALSE),"")</f>
        <v/>
      </c>
      <c r="N432" s="168" t="str">
        <f>IF(E432="旅費",VLOOKUP(E432,支出入力表!F433:$S$2000,14,FALSE),"")</f>
        <v/>
      </c>
    </row>
    <row r="433" spans="2:14" x14ac:dyDescent="0.55000000000000004">
      <c r="B433" s="163" t="str">
        <f>IF(E433="旅費",支出入力表!A434,"")</f>
        <v/>
      </c>
      <c r="C433" s="164" t="str">
        <f>IF(E433="旅費",支出入力表!C434,"")</f>
        <v/>
      </c>
      <c r="D433" s="165" t="str">
        <f>IF(支出入力表!E434="旅費","旅費","")</f>
        <v/>
      </c>
      <c r="E433" s="165" t="str">
        <f>IF(支出入力表!F434="旅費","旅費","")</f>
        <v/>
      </c>
      <c r="F433" s="196" t="str">
        <f>IF(E433="旅費",VLOOKUP(E433,支出入力表!F434:$M$2000,3,FALSE),"")</f>
        <v/>
      </c>
      <c r="G433" s="196" t="str">
        <f>IF(E433="旅費",VLOOKUP(E433,支出入力表!F434:$M$2000,4,FALSE),"")</f>
        <v/>
      </c>
      <c r="H433" s="197" t="str">
        <f>IF(E433="旅費",VLOOKUP(E433,支出入力表!F434:$M$2000,5,FALSE),"")</f>
        <v/>
      </c>
      <c r="I433" s="196" t="str">
        <f>IF(E433="旅費",VLOOKUP(E433,支出入力表!F434:$S$2000,9,FALSE),"")</f>
        <v/>
      </c>
      <c r="J433" s="167" t="str">
        <f>IF(E433="旅費",VLOOKUP(E433,支出入力表!F434:$S$2000,10,FALSE),"")</f>
        <v/>
      </c>
      <c r="K433" s="167" t="str">
        <f>IF(E433="旅費",VLOOKUP(E433,支出入力表!F434:$S$2000,11,FALSE),"")</f>
        <v/>
      </c>
      <c r="L433" s="167" t="str">
        <f>IF(E433="旅費",VLOOKUP(E433,支出入力表!F434:$S$2000,12,FALSE),"")</f>
        <v/>
      </c>
      <c r="M433" s="167" t="str">
        <f>IF(E433="旅費",VLOOKUP(E433,支出入力表!F434:$S$2000,13,FALSE),"")</f>
        <v/>
      </c>
      <c r="N433" s="168" t="str">
        <f>IF(E433="旅費",VLOOKUP(E433,支出入力表!F434:$S$2000,14,FALSE),"")</f>
        <v/>
      </c>
    </row>
    <row r="434" spans="2:14" x14ac:dyDescent="0.55000000000000004">
      <c r="B434" s="163" t="str">
        <f>IF(E434="旅費",支出入力表!A435,"")</f>
        <v/>
      </c>
      <c r="C434" s="164" t="str">
        <f>IF(E434="旅費",支出入力表!C435,"")</f>
        <v/>
      </c>
      <c r="D434" s="165" t="str">
        <f>IF(支出入力表!E435="旅費","旅費","")</f>
        <v/>
      </c>
      <c r="E434" s="165" t="str">
        <f>IF(支出入力表!F435="旅費","旅費","")</f>
        <v/>
      </c>
      <c r="F434" s="196" t="str">
        <f>IF(E434="旅費",VLOOKUP(E434,支出入力表!F435:$M$2000,3,FALSE),"")</f>
        <v/>
      </c>
      <c r="G434" s="196" t="str">
        <f>IF(E434="旅費",VLOOKUP(E434,支出入力表!F435:$M$2000,4,FALSE),"")</f>
        <v/>
      </c>
      <c r="H434" s="197" t="str">
        <f>IF(E434="旅費",VLOOKUP(E434,支出入力表!F435:$M$2000,5,FALSE),"")</f>
        <v/>
      </c>
      <c r="I434" s="196" t="str">
        <f>IF(E434="旅費",VLOOKUP(E434,支出入力表!F435:$S$2000,9,FALSE),"")</f>
        <v/>
      </c>
      <c r="J434" s="167" t="str">
        <f>IF(E434="旅費",VLOOKUP(E434,支出入力表!F435:$S$2000,10,FALSE),"")</f>
        <v/>
      </c>
      <c r="K434" s="167" t="str">
        <f>IF(E434="旅費",VLOOKUP(E434,支出入力表!F435:$S$2000,11,FALSE),"")</f>
        <v/>
      </c>
      <c r="L434" s="167" t="str">
        <f>IF(E434="旅費",VLOOKUP(E434,支出入力表!F435:$S$2000,12,FALSE),"")</f>
        <v/>
      </c>
      <c r="M434" s="167" t="str">
        <f>IF(E434="旅費",VLOOKUP(E434,支出入力表!F435:$S$2000,13,FALSE),"")</f>
        <v/>
      </c>
      <c r="N434" s="168" t="str">
        <f>IF(E434="旅費",VLOOKUP(E434,支出入力表!F435:$S$2000,14,FALSE),"")</f>
        <v/>
      </c>
    </row>
    <row r="435" spans="2:14" x14ac:dyDescent="0.55000000000000004">
      <c r="B435" s="163" t="str">
        <f>IF(E435="旅費",支出入力表!A436,"")</f>
        <v/>
      </c>
      <c r="C435" s="164" t="str">
        <f>IF(E435="旅費",支出入力表!C436,"")</f>
        <v/>
      </c>
      <c r="D435" s="165" t="str">
        <f>IF(支出入力表!E436="旅費","旅費","")</f>
        <v/>
      </c>
      <c r="E435" s="165" t="str">
        <f>IF(支出入力表!F436="旅費","旅費","")</f>
        <v/>
      </c>
      <c r="F435" s="196" t="str">
        <f>IF(E435="旅費",VLOOKUP(E435,支出入力表!F436:$M$2000,3,FALSE),"")</f>
        <v/>
      </c>
      <c r="G435" s="196" t="str">
        <f>IF(E435="旅費",VLOOKUP(E435,支出入力表!F436:$M$2000,4,FALSE),"")</f>
        <v/>
      </c>
      <c r="H435" s="197" t="str">
        <f>IF(E435="旅費",VLOOKUP(E435,支出入力表!F436:$M$2000,5,FALSE),"")</f>
        <v/>
      </c>
      <c r="I435" s="196" t="str">
        <f>IF(E435="旅費",VLOOKUP(E435,支出入力表!F436:$S$2000,9,FALSE),"")</f>
        <v/>
      </c>
      <c r="J435" s="167" t="str">
        <f>IF(E435="旅費",VLOOKUP(E435,支出入力表!F436:$S$2000,10,FALSE),"")</f>
        <v/>
      </c>
      <c r="K435" s="167" t="str">
        <f>IF(E435="旅費",VLOOKUP(E435,支出入力表!F436:$S$2000,11,FALSE),"")</f>
        <v/>
      </c>
      <c r="L435" s="167" t="str">
        <f>IF(E435="旅費",VLOOKUP(E435,支出入力表!F436:$S$2000,12,FALSE),"")</f>
        <v/>
      </c>
      <c r="M435" s="167" t="str">
        <f>IF(E435="旅費",VLOOKUP(E435,支出入力表!F436:$S$2000,13,FALSE),"")</f>
        <v/>
      </c>
      <c r="N435" s="168" t="str">
        <f>IF(E435="旅費",VLOOKUP(E435,支出入力表!F436:$S$2000,14,FALSE),"")</f>
        <v/>
      </c>
    </row>
    <row r="436" spans="2:14" x14ac:dyDescent="0.55000000000000004">
      <c r="B436" s="163" t="str">
        <f>IF(E436="旅費",支出入力表!A437,"")</f>
        <v/>
      </c>
      <c r="C436" s="164" t="str">
        <f>IF(E436="旅費",支出入力表!C437,"")</f>
        <v/>
      </c>
      <c r="D436" s="165" t="str">
        <f>IF(支出入力表!E437="旅費","旅費","")</f>
        <v/>
      </c>
      <c r="E436" s="165" t="str">
        <f>IF(支出入力表!F437="旅費","旅費","")</f>
        <v/>
      </c>
      <c r="F436" s="196" t="str">
        <f>IF(E436="旅費",VLOOKUP(E436,支出入力表!F437:$M$2000,3,FALSE),"")</f>
        <v/>
      </c>
      <c r="G436" s="196" t="str">
        <f>IF(E436="旅費",VLOOKUP(E436,支出入力表!F437:$M$2000,4,FALSE),"")</f>
        <v/>
      </c>
      <c r="H436" s="197" t="str">
        <f>IF(E436="旅費",VLOOKUP(E436,支出入力表!F437:$M$2000,5,FALSE),"")</f>
        <v/>
      </c>
      <c r="I436" s="196" t="str">
        <f>IF(E436="旅費",VLOOKUP(E436,支出入力表!F437:$S$2000,9,FALSE),"")</f>
        <v/>
      </c>
      <c r="J436" s="167" t="str">
        <f>IF(E436="旅費",VLOOKUP(E436,支出入力表!F437:$S$2000,10,FALSE),"")</f>
        <v/>
      </c>
      <c r="K436" s="167" t="str">
        <f>IF(E436="旅費",VLOOKUP(E436,支出入力表!F437:$S$2000,11,FALSE),"")</f>
        <v/>
      </c>
      <c r="L436" s="167" t="str">
        <f>IF(E436="旅費",VLOOKUP(E436,支出入力表!F437:$S$2000,12,FALSE),"")</f>
        <v/>
      </c>
      <c r="M436" s="167" t="str">
        <f>IF(E436="旅費",VLOOKUP(E436,支出入力表!F437:$S$2000,13,FALSE),"")</f>
        <v/>
      </c>
      <c r="N436" s="168" t="str">
        <f>IF(E436="旅費",VLOOKUP(E436,支出入力表!F437:$S$2000,14,FALSE),"")</f>
        <v/>
      </c>
    </row>
    <row r="437" spans="2:14" x14ac:dyDescent="0.55000000000000004">
      <c r="B437" s="163" t="str">
        <f>IF(E437="旅費",支出入力表!A438,"")</f>
        <v/>
      </c>
      <c r="C437" s="164" t="str">
        <f>IF(E437="旅費",支出入力表!C438,"")</f>
        <v/>
      </c>
      <c r="D437" s="165" t="str">
        <f>IF(支出入力表!E438="旅費","旅費","")</f>
        <v/>
      </c>
      <c r="E437" s="165" t="str">
        <f>IF(支出入力表!F438="旅費","旅費","")</f>
        <v/>
      </c>
      <c r="F437" s="196" t="str">
        <f>IF(E437="旅費",VLOOKUP(E437,支出入力表!F438:$M$2000,3,FALSE),"")</f>
        <v/>
      </c>
      <c r="G437" s="196" t="str">
        <f>IF(E437="旅費",VLOOKUP(E437,支出入力表!F438:$M$2000,4,FALSE),"")</f>
        <v/>
      </c>
      <c r="H437" s="197" t="str">
        <f>IF(E437="旅費",VLOOKUP(E437,支出入力表!F438:$M$2000,5,FALSE),"")</f>
        <v/>
      </c>
      <c r="I437" s="196" t="str">
        <f>IF(E437="旅費",VLOOKUP(E437,支出入力表!F438:$S$2000,9,FALSE),"")</f>
        <v/>
      </c>
      <c r="J437" s="167" t="str">
        <f>IF(E437="旅費",VLOOKUP(E437,支出入力表!F438:$S$2000,10,FALSE),"")</f>
        <v/>
      </c>
      <c r="K437" s="167" t="str">
        <f>IF(E437="旅費",VLOOKUP(E437,支出入力表!F438:$S$2000,11,FALSE),"")</f>
        <v/>
      </c>
      <c r="L437" s="167" t="str">
        <f>IF(E437="旅費",VLOOKUP(E437,支出入力表!F438:$S$2000,12,FALSE),"")</f>
        <v/>
      </c>
      <c r="M437" s="167" t="str">
        <f>IF(E437="旅費",VLOOKUP(E437,支出入力表!F438:$S$2000,13,FALSE),"")</f>
        <v/>
      </c>
      <c r="N437" s="168" t="str">
        <f>IF(E437="旅費",VLOOKUP(E437,支出入力表!F438:$S$2000,14,FALSE),"")</f>
        <v/>
      </c>
    </row>
    <row r="438" spans="2:14" x14ac:dyDescent="0.55000000000000004">
      <c r="B438" s="163" t="str">
        <f>IF(E438="旅費",支出入力表!A439,"")</f>
        <v/>
      </c>
      <c r="C438" s="164" t="str">
        <f>IF(E438="旅費",支出入力表!C439,"")</f>
        <v/>
      </c>
      <c r="D438" s="165" t="str">
        <f>IF(支出入力表!E439="旅費","旅費","")</f>
        <v/>
      </c>
      <c r="E438" s="165" t="str">
        <f>IF(支出入力表!F439="旅費","旅費","")</f>
        <v/>
      </c>
      <c r="F438" s="196" t="str">
        <f>IF(E438="旅費",VLOOKUP(E438,支出入力表!F439:$M$2000,3,FALSE),"")</f>
        <v/>
      </c>
      <c r="G438" s="196" t="str">
        <f>IF(E438="旅費",VLOOKUP(E438,支出入力表!F439:$M$2000,4,FALSE),"")</f>
        <v/>
      </c>
      <c r="H438" s="197" t="str">
        <f>IF(E438="旅費",VLOOKUP(E438,支出入力表!F439:$M$2000,5,FALSE),"")</f>
        <v/>
      </c>
      <c r="I438" s="196" t="str">
        <f>IF(E438="旅費",VLOOKUP(E438,支出入力表!F439:$S$2000,9,FALSE),"")</f>
        <v/>
      </c>
      <c r="J438" s="167" t="str">
        <f>IF(E438="旅費",VLOOKUP(E438,支出入力表!F439:$S$2000,10,FALSE),"")</f>
        <v/>
      </c>
      <c r="K438" s="167" t="str">
        <f>IF(E438="旅費",VLOOKUP(E438,支出入力表!F439:$S$2000,11,FALSE),"")</f>
        <v/>
      </c>
      <c r="L438" s="167" t="str">
        <f>IF(E438="旅費",VLOOKUP(E438,支出入力表!F439:$S$2000,12,FALSE),"")</f>
        <v/>
      </c>
      <c r="M438" s="167" t="str">
        <f>IF(E438="旅費",VLOOKUP(E438,支出入力表!F439:$S$2000,13,FALSE),"")</f>
        <v/>
      </c>
      <c r="N438" s="168" t="str">
        <f>IF(E438="旅費",VLOOKUP(E438,支出入力表!F439:$S$2000,14,FALSE),"")</f>
        <v/>
      </c>
    </row>
    <row r="439" spans="2:14" x14ac:dyDescent="0.55000000000000004">
      <c r="B439" s="163" t="str">
        <f>IF(E439="旅費",支出入力表!A440,"")</f>
        <v/>
      </c>
      <c r="C439" s="164" t="str">
        <f>IF(E439="旅費",支出入力表!C440,"")</f>
        <v/>
      </c>
      <c r="D439" s="165" t="str">
        <f>IF(支出入力表!E440="旅費","旅費","")</f>
        <v/>
      </c>
      <c r="E439" s="165" t="str">
        <f>IF(支出入力表!F440="旅費","旅費","")</f>
        <v/>
      </c>
      <c r="F439" s="196" t="str">
        <f>IF(E439="旅費",VLOOKUP(E439,支出入力表!F440:$M$2000,3,FALSE),"")</f>
        <v/>
      </c>
      <c r="G439" s="196" t="str">
        <f>IF(E439="旅費",VLOOKUP(E439,支出入力表!F440:$M$2000,4,FALSE),"")</f>
        <v/>
      </c>
      <c r="H439" s="197" t="str">
        <f>IF(E439="旅費",VLOOKUP(E439,支出入力表!F440:$M$2000,5,FALSE),"")</f>
        <v/>
      </c>
      <c r="I439" s="196" t="str">
        <f>IF(E439="旅費",VLOOKUP(E439,支出入力表!F440:$S$2000,9,FALSE),"")</f>
        <v/>
      </c>
      <c r="J439" s="167" t="str">
        <f>IF(E439="旅費",VLOOKUP(E439,支出入力表!F440:$S$2000,10,FALSE),"")</f>
        <v/>
      </c>
      <c r="K439" s="167" t="str">
        <f>IF(E439="旅費",VLOOKUP(E439,支出入力表!F440:$S$2000,11,FALSE),"")</f>
        <v/>
      </c>
      <c r="L439" s="167" t="str">
        <f>IF(E439="旅費",VLOOKUP(E439,支出入力表!F440:$S$2000,12,FALSE),"")</f>
        <v/>
      </c>
      <c r="M439" s="167" t="str">
        <f>IF(E439="旅費",VLOOKUP(E439,支出入力表!F440:$S$2000,13,FALSE),"")</f>
        <v/>
      </c>
      <c r="N439" s="168" t="str">
        <f>IF(E439="旅費",VLOOKUP(E439,支出入力表!F440:$S$2000,14,FALSE),"")</f>
        <v/>
      </c>
    </row>
    <row r="440" spans="2:14" x14ac:dyDescent="0.55000000000000004">
      <c r="B440" s="163" t="str">
        <f>IF(E440="旅費",支出入力表!A441,"")</f>
        <v/>
      </c>
      <c r="C440" s="164" t="str">
        <f>IF(E440="旅費",支出入力表!C441,"")</f>
        <v/>
      </c>
      <c r="D440" s="165" t="str">
        <f>IF(支出入力表!E441="旅費","旅費","")</f>
        <v/>
      </c>
      <c r="E440" s="165" t="str">
        <f>IF(支出入力表!F441="旅費","旅費","")</f>
        <v/>
      </c>
      <c r="F440" s="196" t="str">
        <f>IF(E440="旅費",VLOOKUP(E440,支出入力表!F441:$M$2000,3,FALSE),"")</f>
        <v/>
      </c>
      <c r="G440" s="196" t="str">
        <f>IF(E440="旅費",VLOOKUP(E440,支出入力表!F441:$M$2000,4,FALSE),"")</f>
        <v/>
      </c>
      <c r="H440" s="197" t="str">
        <f>IF(E440="旅費",VLOOKUP(E440,支出入力表!F441:$M$2000,5,FALSE),"")</f>
        <v/>
      </c>
      <c r="I440" s="196" t="str">
        <f>IF(E440="旅費",VLOOKUP(E440,支出入力表!F441:$S$2000,9,FALSE),"")</f>
        <v/>
      </c>
      <c r="J440" s="167" t="str">
        <f>IF(E440="旅費",VLOOKUP(E440,支出入力表!F441:$S$2000,10,FALSE),"")</f>
        <v/>
      </c>
      <c r="K440" s="167" t="str">
        <f>IF(E440="旅費",VLOOKUP(E440,支出入力表!F441:$S$2000,11,FALSE),"")</f>
        <v/>
      </c>
      <c r="L440" s="167" t="str">
        <f>IF(E440="旅費",VLOOKUP(E440,支出入力表!F441:$S$2000,12,FALSE),"")</f>
        <v/>
      </c>
      <c r="M440" s="167" t="str">
        <f>IF(E440="旅費",VLOOKUP(E440,支出入力表!F441:$S$2000,13,FALSE),"")</f>
        <v/>
      </c>
      <c r="N440" s="168" t="str">
        <f>IF(E440="旅費",VLOOKUP(E440,支出入力表!F441:$S$2000,14,FALSE),"")</f>
        <v/>
      </c>
    </row>
    <row r="441" spans="2:14" x14ac:dyDescent="0.55000000000000004">
      <c r="B441" s="163" t="str">
        <f>IF(E441="旅費",支出入力表!A442,"")</f>
        <v/>
      </c>
      <c r="C441" s="164" t="str">
        <f>IF(E441="旅費",支出入力表!C442,"")</f>
        <v/>
      </c>
      <c r="D441" s="165" t="str">
        <f>IF(支出入力表!E442="旅費","旅費","")</f>
        <v/>
      </c>
      <c r="E441" s="165" t="str">
        <f>IF(支出入力表!F442="旅費","旅費","")</f>
        <v/>
      </c>
      <c r="F441" s="196" t="str">
        <f>IF(E441="旅費",VLOOKUP(E441,支出入力表!F442:$M$2000,3,FALSE),"")</f>
        <v/>
      </c>
      <c r="G441" s="196" t="str">
        <f>IF(E441="旅費",VLOOKUP(E441,支出入力表!F442:$M$2000,4,FALSE),"")</f>
        <v/>
      </c>
      <c r="H441" s="197" t="str">
        <f>IF(E441="旅費",VLOOKUP(E441,支出入力表!F442:$M$2000,5,FALSE),"")</f>
        <v/>
      </c>
      <c r="I441" s="196" t="str">
        <f>IF(E441="旅費",VLOOKUP(E441,支出入力表!F442:$S$2000,9,FALSE),"")</f>
        <v/>
      </c>
      <c r="J441" s="167" t="str">
        <f>IF(E441="旅費",VLOOKUP(E441,支出入力表!F442:$S$2000,10,FALSE),"")</f>
        <v/>
      </c>
      <c r="K441" s="167" t="str">
        <f>IF(E441="旅費",VLOOKUP(E441,支出入力表!F442:$S$2000,11,FALSE),"")</f>
        <v/>
      </c>
      <c r="L441" s="167" t="str">
        <f>IF(E441="旅費",VLOOKUP(E441,支出入力表!F442:$S$2000,12,FALSE),"")</f>
        <v/>
      </c>
      <c r="M441" s="167" t="str">
        <f>IF(E441="旅費",VLOOKUP(E441,支出入力表!F442:$S$2000,13,FALSE),"")</f>
        <v/>
      </c>
      <c r="N441" s="168" t="str">
        <f>IF(E441="旅費",VLOOKUP(E441,支出入力表!F442:$S$2000,14,FALSE),"")</f>
        <v/>
      </c>
    </row>
    <row r="442" spans="2:14" x14ac:dyDescent="0.55000000000000004">
      <c r="B442" s="163" t="str">
        <f>IF(E442="旅費",支出入力表!A443,"")</f>
        <v/>
      </c>
      <c r="C442" s="164" t="str">
        <f>IF(E442="旅費",支出入力表!C443,"")</f>
        <v/>
      </c>
      <c r="D442" s="165" t="str">
        <f>IF(支出入力表!E443="旅費","旅費","")</f>
        <v/>
      </c>
      <c r="E442" s="165" t="str">
        <f>IF(支出入力表!F443="旅費","旅費","")</f>
        <v/>
      </c>
      <c r="F442" s="196" t="str">
        <f>IF(E442="旅費",VLOOKUP(E442,支出入力表!F443:$M$2000,3,FALSE),"")</f>
        <v/>
      </c>
      <c r="G442" s="196" t="str">
        <f>IF(E442="旅費",VLOOKUP(E442,支出入力表!F443:$M$2000,4,FALSE),"")</f>
        <v/>
      </c>
      <c r="H442" s="197" t="str">
        <f>IF(E442="旅費",VLOOKUP(E442,支出入力表!F443:$M$2000,5,FALSE),"")</f>
        <v/>
      </c>
      <c r="I442" s="196" t="str">
        <f>IF(E442="旅費",VLOOKUP(E442,支出入力表!F443:$S$2000,9,FALSE),"")</f>
        <v/>
      </c>
      <c r="J442" s="167" t="str">
        <f>IF(E442="旅費",VLOOKUP(E442,支出入力表!F443:$S$2000,10,FALSE),"")</f>
        <v/>
      </c>
      <c r="K442" s="167" t="str">
        <f>IF(E442="旅費",VLOOKUP(E442,支出入力表!F443:$S$2000,11,FALSE),"")</f>
        <v/>
      </c>
      <c r="L442" s="167" t="str">
        <f>IF(E442="旅費",VLOOKUP(E442,支出入力表!F443:$S$2000,12,FALSE),"")</f>
        <v/>
      </c>
      <c r="M442" s="167" t="str">
        <f>IF(E442="旅費",VLOOKUP(E442,支出入力表!F443:$S$2000,13,FALSE),"")</f>
        <v/>
      </c>
      <c r="N442" s="168" t="str">
        <f>IF(E442="旅費",VLOOKUP(E442,支出入力表!F443:$S$2000,14,FALSE),"")</f>
        <v/>
      </c>
    </row>
    <row r="443" spans="2:14" x14ac:dyDescent="0.55000000000000004">
      <c r="B443" s="163" t="str">
        <f>IF(E443="旅費",支出入力表!A444,"")</f>
        <v/>
      </c>
      <c r="C443" s="164" t="str">
        <f>IF(E443="旅費",支出入力表!C444,"")</f>
        <v/>
      </c>
      <c r="D443" s="165" t="str">
        <f>IF(支出入力表!E444="旅費","旅費","")</f>
        <v/>
      </c>
      <c r="E443" s="165" t="str">
        <f>IF(支出入力表!F444="旅費","旅費","")</f>
        <v/>
      </c>
      <c r="F443" s="196" t="str">
        <f>IF(E443="旅費",VLOOKUP(E443,支出入力表!F444:$M$2000,3,FALSE),"")</f>
        <v/>
      </c>
      <c r="G443" s="196" t="str">
        <f>IF(E443="旅費",VLOOKUP(E443,支出入力表!F444:$M$2000,4,FALSE),"")</f>
        <v/>
      </c>
      <c r="H443" s="197" t="str">
        <f>IF(E443="旅費",VLOOKUP(E443,支出入力表!F444:$M$2000,5,FALSE),"")</f>
        <v/>
      </c>
      <c r="I443" s="196" t="str">
        <f>IF(E443="旅費",VLOOKUP(E443,支出入力表!F444:$S$2000,9,FALSE),"")</f>
        <v/>
      </c>
      <c r="J443" s="167" t="str">
        <f>IF(E443="旅費",VLOOKUP(E443,支出入力表!F444:$S$2000,10,FALSE),"")</f>
        <v/>
      </c>
      <c r="K443" s="167" t="str">
        <f>IF(E443="旅費",VLOOKUP(E443,支出入力表!F444:$S$2000,11,FALSE),"")</f>
        <v/>
      </c>
      <c r="L443" s="167" t="str">
        <f>IF(E443="旅費",VLOOKUP(E443,支出入力表!F444:$S$2000,12,FALSE),"")</f>
        <v/>
      </c>
      <c r="M443" s="167" t="str">
        <f>IF(E443="旅費",VLOOKUP(E443,支出入力表!F444:$S$2000,13,FALSE),"")</f>
        <v/>
      </c>
      <c r="N443" s="168" t="str">
        <f>IF(E443="旅費",VLOOKUP(E443,支出入力表!F444:$S$2000,14,FALSE),"")</f>
        <v/>
      </c>
    </row>
    <row r="444" spans="2:14" x14ac:dyDescent="0.55000000000000004">
      <c r="B444" s="163" t="str">
        <f>IF(E444="旅費",支出入力表!A445,"")</f>
        <v/>
      </c>
      <c r="C444" s="164" t="str">
        <f>IF(E444="旅費",支出入力表!C445,"")</f>
        <v/>
      </c>
      <c r="D444" s="165" t="str">
        <f>IF(支出入力表!E445="旅費","旅費","")</f>
        <v/>
      </c>
      <c r="E444" s="165" t="str">
        <f>IF(支出入力表!F445="旅費","旅費","")</f>
        <v/>
      </c>
      <c r="F444" s="196" t="str">
        <f>IF(E444="旅費",VLOOKUP(E444,支出入力表!F445:$M$2000,3,FALSE),"")</f>
        <v/>
      </c>
      <c r="G444" s="196" t="str">
        <f>IF(E444="旅費",VLOOKUP(E444,支出入力表!F445:$M$2000,4,FALSE),"")</f>
        <v/>
      </c>
      <c r="H444" s="197" t="str">
        <f>IF(E444="旅費",VLOOKUP(E444,支出入力表!F445:$M$2000,5,FALSE),"")</f>
        <v/>
      </c>
      <c r="I444" s="196" t="str">
        <f>IF(E444="旅費",VLOOKUP(E444,支出入力表!F445:$S$2000,9,FALSE),"")</f>
        <v/>
      </c>
      <c r="J444" s="167" t="str">
        <f>IF(E444="旅費",VLOOKUP(E444,支出入力表!F445:$S$2000,10,FALSE),"")</f>
        <v/>
      </c>
      <c r="K444" s="167" t="str">
        <f>IF(E444="旅費",VLOOKUP(E444,支出入力表!F445:$S$2000,11,FALSE),"")</f>
        <v/>
      </c>
      <c r="L444" s="167" t="str">
        <f>IF(E444="旅費",VLOOKUP(E444,支出入力表!F445:$S$2000,12,FALSE),"")</f>
        <v/>
      </c>
      <c r="M444" s="167" t="str">
        <f>IF(E444="旅費",VLOOKUP(E444,支出入力表!F445:$S$2000,13,FALSE),"")</f>
        <v/>
      </c>
      <c r="N444" s="168" t="str">
        <f>IF(E444="旅費",VLOOKUP(E444,支出入力表!F445:$S$2000,14,FALSE),"")</f>
        <v/>
      </c>
    </row>
    <row r="445" spans="2:14" x14ac:dyDescent="0.55000000000000004">
      <c r="B445" s="163" t="str">
        <f>IF(E445="旅費",支出入力表!A446,"")</f>
        <v/>
      </c>
      <c r="C445" s="164" t="str">
        <f>IF(E445="旅費",支出入力表!C446,"")</f>
        <v/>
      </c>
      <c r="D445" s="165" t="str">
        <f>IF(支出入力表!E446="旅費","旅費","")</f>
        <v/>
      </c>
      <c r="E445" s="165" t="str">
        <f>IF(支出入力表!F446="旅費","旅費","")</f>
        <v/>
      </c>
      <c r="F445" s="196" t="str">
        <f>IF(E445="旅費",VLOOKUP(E445,支出入力表!F446:$M$2000,3,FALSE),"")</f>
        <v/>
      </c>
      <c r="G445" s="196" t="str">
        <f>IF(E445="旅費",VLOOKUP(E445,支出入力表!F446:$M$2000,4,FALSE),"")</f>
        <v/>
      </c>
      <c r="H445" s="197" t="str">
        <f>IF(E445="旅費",VLOOKUP(E445,支出入力表!F446:$M$2000,5,FALSE),"")</f>
        <v/>
      </c>
      <c r="I445" s="196" t="str">
        <f>IF(E445="旅費",VLOOKUP(E445,支出入力表!F446:$S$2000,9,FALSE),"")</f>
        <v/>
      </c>
      <c r="J445" s="167" t="str">
        <f>IF(E445="旅費",VLOOKUP(E445,支出入力表!F446:$S$2000,10,FALSE),"")</f>
        <v/>
      </c>
      <c r="K445" s="167" t="str">
        <f>IF(E445="旅費",VLOOKUP(E445,支出入力表!F446:$S$2000,11,FALSE),"")</f>
        <v/>
      </c>
      <c r="L445" s="167" t="str">
        <f>IF(E445="旅費",VLOOKUP(E445,支出入力表!F446:$S$2000,12,FALSE),"")</f>
        <v/>
      </c>
      <c r="M445" s="167" t="str">
        <f>IF(E445="旅費",VLOOKUP(E445,支出入力表!F446:$S$2000,13,FALSE),"")</f>
        <v/>
      </c>
      <c r="N445" s="168" t="str">
        <f>IF(E445="旅費",VLOOKUP(E445,支出入力表!F446:$S$2000,14,FALSE),"")</f>
        <v/>
      </c>
    </row>
    <row r="446" spans="2:14" x14ac:dyDescent="0.55000000000000004">
      <c r="B446" s="163" t="str">
        <f>IF(E446="旅費",支出入力表!A447,"")</f>
        <v/>
      </c>
      <c r="C446" s="164" t="str">
        <f>IF(E446="旅費",支出入力表!C447,"")</f>
        <v/>
      </c>
      <c r="D446" s="165" t="str">
        <f>IF(支出入力表!E447="旅費","旅費","")</f>
        <v/>
      </c>
      <c r="E446" s="165" t="str">
        <f>IF(支出入力表!F447="旅費","旅費","")</f>
        <v/>
      </c>
      <c r="F446" s="196" t="str">
        <f>IF(E446="旅費",VLOOKUP(E446,支出入力表!F447:$M$2000,3,FALSE),"")</f>
        <v/>
      </c>
      <c r="G446" s="196" t="str">
        <f>IF(E446="旅費",VLOOKUP(E446,支出入力表!F447:$M$2000,4,FALSE),"")</f>
        <v/>
      </c>
      <c r="H446" s="197" t="str">
        <f>IF(E446="旅費",VLOOKUP(E446,支出入力表!F447:$M$2000,5,FALSE),"")</f>
        <v/>
      </c>
      <c r="I446" s="196" t="str">
        <f>IF(E446="旅費",VLOOKUP(E446,支出入力表!F447:$S$2000,9,FALSE),"")</f>
        <v/>
      </c>
      <c r="J446" s="167" t="str">
        <f>IF(E446="旅費",VLOOKUP(E446,支出入力表!F447:$S$2000,10,FALSE),"")</f>
        <v/>
      </c>
      <c r="K446" s="167" t="str">
        <f>IF(E446="旅費",VLOOKUP(E446,支出入力表!F447:$S$2000,11,FALSE),"")</f>
        <v/>
      </c>
      <c r="L446" s="167" t="str">
        <f>IF(E446="旅費",VLOOKUP(E446,支出入力表!F447:$S$2000,12,FALSE),"")</f>
        <v/>
      </c>
      <c r="M446" s="167" t="str">
        <f>IF(E446="旅費",VLOOKUP(E446,支出入力表!F447:$S$2000,13,FALSE),"")</f>
        <v/>
      </c>
      <c r="N446" s="168" t="str">
        <f>IF(E446="旅費",VLOOKUP(E446,支出入力表!F447:$S$2000,14,FALSE),"")</f>
        <v/>
      </c>
    </row>
    <row r="447" spans="2:14" x14ac:dyDescent="0.55000000000000004">
      <c r="B447" s="163" t="str">
        <f>IF(E447="旅費",支出入力表!A448,"")</f>
        <v/>
      </c>
      <c r="C447" s="164" t="str">
        <f>IF(E447="旅費",支出入力表!C448,"")</f>
        <v/>
      </c>
      <c r="D447" s="165" t="str">
        <f>IF(支出入力表!E448="旅費","旅費","")</f>
        <v/>
      </c>
      <c r="E447" s="165" t="str">
        <f>IF(支出入力表!F448="旅費","旅費","")</f>
        <v/>
      </c>
      <c r="F447" s="196" t="str">
        <f>IF(E447="旅費",VLOOKUP(E447,支出入力表!F448:$M$2000,3,FALSE),"")</f>
        <v/>
      </c>
      <c r="G447" s="196" t="str">
        <f>IF(E447="旅費",VLOOKUP(E447,支出入力表!F448:$M$2000,4,FALSE),"")</f>
        <v/>
      </c>
      <c r="H447" s="197" t="str">
        <f>IF(E447="旅費",VLOOKUP(E447,支出入力表!F448:$M$2000,5,FALSE),"")</f>
        <v/>
      </c>
      <c r="I447" s="196" t="str">
        <f>IF(E447="旅費",VLOOKUP(E447,支出入力表!F448:$S$2000,9,FALSE),"")</f>
        <v/>
      </c>
      <c r="J447" s="167" t="str">
        <f>IF(E447="旅費",VLOOKUP(E447,支出入力表!F448:$S$2000,10,FALSE),"")</f>
        <v/>
      </c>
      <c r="K447" s="167" t="str">
        <f>IF(E447="旅費",VLOOKUP(E447,支出入力表!F448:$S$2000,11,FALSE),"")</f>
        <v/>
      </c>
      <c r="L447" s="167" t="str">
        <f>IF(E447="旅費",VLOOKUP(E447,支出入力表!F448:$S$2000,12,FALSE),"")</f>
        <v/>
      </c>
      <c r="M447" s="167" t="str">
        <f>IF(E447="旅費",VLOOKUP(E447,支出入力表!F448:$S$2000,13,FALSE),"")</f>
        <v/>
      </c>
      <c r="N447" s="168" t="str">
        <f>IF(E447="旅費",VLOOKUP(E447,支出入力表!F448:$S$2000,14,FALSE),"")</f>
        <v/>
      </c>
    </row>
    <row r="448" spans="2:14" x14ac:dyDescent="0.55000000000000004">
      <c r="B448" s="163" t="str">
        <f>IF(E448="旅費",支出入力表!A449,"")</f>
        <v/>
      </c>
      <c r="C448" s="164" t="str">
        <f>IF(E448="旅費",支出入力表!C449,"")</f>
        <v/>
      </c>
      <c r="D448" s="165" t="str">
        <f>IF(支出入力表!E449="旅費","旅費","")</f>
        <v/>
      </c>
      <c r="E448" s="165" t="str">
        <f>IF(支出入力表!F449="旅費","旅費","")</f>
        <v/>
      </c>
      <c r="F448" s="196" t="str">
        <f>IF(E448="旅費",VLOOKUP(E448,支出入力表!F449:$M$2000,3,FALSE),"")</f>
        <v/>
      </c>
      <c r="G448" s="196" t="str">
        <f>IF(E448="旅費",VLOOKUP(E448,支出入力表!F449:$M$2000,4,FALSE),"")</f>
        <v/>
      </c>
      <c r="H448" s="197" t="str">
        <f>IF(E448="旅費",VLOOKUP(E448,支出入力表!F449:$M$2000,5,FALSE),"")</f>
        <v/>
      </c>
      <c r="I448" s="196" t="str">
        <f>IF(E448="旅費",VLOOKUP(E448,支出入力表!F449:$S$2000,9,FALSE),"")</f>
        <v/>
      </c>
      <c r="J448" s="167" t="str">
        <f>IF(E448="旅費",VLOOKUP(E448,支出入力表!F449:$S$2000,10,FALSE),"")</f>
        <v/>
      </c>
      <c r="K448" s="167" t="str">
        <f>IF(E448="旅費",VLOOKUP(E448,支出入力表!F449:$S$2000,11,FALSE),"")</f>
        <v/>
      </c>
      <c r="L448" s="167" t="str">
        <f>IF(E448="旅費",VLOOKUP(E448,支出入力表!F449:$S$2000,12,FALSE),"")</f>
        <v/>
      </c>
      <c r="M448" s="167" t="str">
        <f>IF(E448="旅費",VLOOKUP(E448,支出入力表!F449:$S$2000,13,FALSE),"")</f>
        <v/>
      </c>
      <c r="N448" s="168" t="str">
        <f>IF(E448="旅費",VLOOKUP(E448,支出入力表!F449:$S$2000,14,FALSE),"")</f>
        <v/>
      </c>
    </row>
    <row r="449" spans="2:14" x14ac:dyDescent="0.55000000000000004">
      <c r="B449" s="163" t="str">
        <f>IF(E449="旅費",支出入力表!A450,"")</f>
        <v/>
      </c>
      <c r="C449" s="164" t="str">
        <f>IF(E449="旅費",支出入力表!C450,"")</f>
        <v/>
      </c>
      <c r="D449" s="165" t="str">
        <f>IF(支出入力表!E450="旅費","旅費","")</f>
        <v/>
      </c>
      <c r="E449" s="165" t="str">
        <f>IF(支出入力表!F450="旅費","旅費","")</f>
        <v/>
      </c>
      <c r="F449" s="196" t="str">
        <f>IF(E449="旅費",VLOOKUP(E449,支出入力表!F450:$M$2000,3,FALSE),"")</f>
        <v/>
      </c>
      <c r="G449" s="196" t="str">
        <f>IF(E449="旅費",VLOOKUP(E449,支出入力表!F450:$M$2000,4,FALSE),"")</f>
        <v/>
      </c>
      <c r="H449" s="197" t="str">
        <f>IF(E449="旅費",VLOOKUP(E449,支出入力表!F450:$M$2000,5,FALSE),"")</f>
        <v/>
      </c>
      <c r="I449" s="196" t="str">
        <f>IF(E449="旅費",VLOOKUP(E449,支出入力表!F450:$S$2000,9,FALSE),"")</f>
        <v/>
      </c>
      <c r="J449" s="167" t="str">
        <f>IF(E449="旅費",VLOOKUP(E449,支出入力表!F450:$S$2000,10,FALSE),"")</f>
        <v/>
      </c>
      <c r="K449" s="167" t="str">
        <f>IF(E449="旅費",VLOOKUP(E449,支出入力表!F450:$S$2000,11,FALSE),"")</f>
        <v/>
      </c>
      <c r="L449" s="167" t="str">
        <f>IF(E449="旅費",VLOOKUP(E449,支出入力表!F450:$S$2000,12,FALSE),"")</f>
        <v/>
      </c>
      <c r="M449" s="167" t="str">
        <f>IF(E449="旅費",VLOOKUP(E449,支出入力表!F450:$S$2000,13,FALSE),"")</f>
        <v/>
      </c>
      <c r="N449" s="168" t="str">
        <f>IF(E449="旅費",VLOOKUP(E449,支出入力表!F450:$S$2000,14,FALSE),"")</f>
        <v/>
      </c>
    </row>
    <row r="450" spans="2:14" x14ac:dyDescent="0.55000000000000004">
      <c r="B450" s="163" t="str">
        <f>IF(E450="旅費",支出入力表!A451,"")</f>
        <v/>
      </c>
      <c r="C450" s="164" t="str">
        <f>IF(E450="旅費",支出入力表!C451,"")</f>
        <v/>
      </c>
      <c r="D450" s="165" t="str">
        <f>IF(支出入力表!E451="旅費","旅費","")</f>
        <v/>
      </c>
      <c r="E450" s="165" t="str">
        <f>IF(支出入力表!F451="旅費","旅費","")</f>
        <v/>
      </c>
      <c r="F450" s="196" t="str">
        <f>IF(E450="旅費",VLOOKUP(E450,支出入力表!F451:$M$2000,3,FALSE),"")</f>
        <v/>
      </c>
      <c r="G450" s="196" t="str">
        <f>IF(E450="旅費",VLOOKUP(E450,支出入力表!F451:$M$2000,4,FALSE),"")</f>
        <v/>
      </c>
      <c r="H450" s="197" t="str">
        <f>IF(E450="旅費",VLOOKUP(E450,支出入力表!F451:$M$2000,5,FALSE),"")</f>
        <v/>
      </c>
      <c r="I450" s="196" t="str">
        <f>IF(E450="旅費",VLOOKUP(E450,支出入力表!F451:$S$2000,9,FALSE),"")</f>
        <v/>
      </c>
      <c r="J450" s="167" t="str">
        <f>IF(E450="旅費",VLOOKUP(E450,支出入力表!F451:$S$2000,10,FALSE),"")</f>
        <v/>
      </c>
      <c r="K450" s="167" t="str">
        <f>IF(E450="旅費",VLOOKUP(E450,支出入力表!F451:$S$2000,11,FALSE),"")</f>
        <v/>
      </c>
      <c r="L450" s="167" t="str">
        <f>IF(E450="旅費",VLOOKUP(E450,支出入力表!F451:$S$2000,12,FALSE),"")</f>
        <v/>
      </c>
      <c r="M450" s="167" t="str">
        <f>IF(E450="旅費",VLOOKUP(E450,支出入力表!F451:$S$2000,13,FALSE),"")</f>
        <v/>
      </c>
      <c r="N450" s="168" t="str">
        <f>IF(E450="旅費",VLOOKUP(E450,支出入力表!F451:$S$2000,14,FALSE),"")</f>
        <v/>
      </c>
    </row>
    <row r="451" spans="2:14" x14ac:dyDescent="0.55000000000000004">
      <c r="B451" s="163" t="str">
        <f>IF(E451="旅費",支出入力表!A452,"")</f>
        <v/>
      </c>
      <c r="C451" s="164" t="str">
        <f>IF(E451="旅費",支出入力表!C452,"")</f>
        <v/>
      </c>
      <c r="D451" s="165" t="str">
        <f>IF(支出入力表!E452="旅費","旅費","")</f>
        <v/>
      </c>
      <c r="E451" s="165" t="str">
        <f>IF(支出入力表!F452="旅費","旅費","")</f>
        <v/>
      </c>
      <c r="F451" s="196" t="str">
        <f>IF(E451="旅費",VLOOKUP(E451,支出入力表!F452:$M$2000,3,FALSE),"")</f>
        <v/>
      </c>
      <c r="G451" s="196" t="str">
        <f>IF(E451="旅費",VLOOKUP(E451,支出入力表!F452:$M$2000,4,FALSE),"")</f>
        <v/>
      </c>
      <c r="H451" s="197" t="str">
        <f>IF(E451="旅費",VLOOKUP(E451,支出入力表!F452:$M$2000,5,FALSE),"")</f>
        <v/>
      </c>
      <c r="I451" s="196" t="str">
        <f>IF(E451="旅費",VLOOKUP(E451,支出入力表!F452:$S$2000,9,FALSE),"")</f>
        <v/>
      </c>
      <c r="J451" s="167" t="str">
        <f>IF(E451="旅費",VLOOKUP(E451,支出入力表!F452:$S$2000,10,FALSE),"")</f>
        <v/>
      </c>
      <c r="K451" s="167" t="str">
        <f>IF(E451="旅費",VLOOKUP(E451,支出入力表!F452:$S$2000,11,FALSE),"")</f>
        <v/>
      </c>
      <c r="L451" s="167" t="str">
        <f>IF(E451="旅費",VLOOKUP(E451,支出入力表!F452:$S$2000,12,FALSE),"")</f>
        <v/>
      </c>
      <c r="M451" s="167" t="str">
        <f>IF(E451="旅費",VLOOKUP(E451,支出入力表!F452:$S$2000,13,FALSE),"")</f>
        <v/>
      </c>
      <c r="N451" s="168" t="str">
        <f>IF(E451="旅費",VLOOKUP(E451,支出入力表!F452:$S$2000,14,FALSE),"")</f>
        <v/>
      </c>
    </row>
    <row r="452" spans="2:14" x14ac:dyDescent="0.55000000000000004">
      <c r="B452" s="163" t="str">
        <f>IF(E452="旅費",支出入力表!A453,"")</f>
        <v/>
      </c>
      <c r="C452" s="164" t="str">
        <f>IF(E452="旅費",支出入力表!C453,"")</f>
        <v/>
      </c>
      <c r="D452" s="165" t="str">
        <f>IF(支出入力表!E453="旅費","旅費","")</f>
        <v/>
      </c>
      <c r="E452" s="165" t="str">
        <f>IF(支出入力表!F453="旅費","旅費","")</f>
        <v/>
      </c>
      <c r="F452" s="196" t="str">
        <f>IF(E452="旅費",VLOOKUP(E452,支出入力表!F453:$M$2000,3,FALSE),"")</f>
        <v/>
      </c>
      <c r="G452" s="196" t="str">
        <f>IF(E452="旅費",VLOOKUP(E452,支出入力表!F453:$M$2000,4,FALSE),"")</f>
        <v/>
      </c>
      <c r="H452" s="197" t="str">
        <f>IF(E452="旅費",VLOOKUP(E452,支出入力表!F453:$M$2000,5,FALSE),"")</f>
        <v/>
      </c>
      <c r="I452" s="196" t="str">
        <f>IF(E452="旅費",VLOOKUP(E452,支出入力表!F453:$S$2000,9,FALSE),"")</f>
        <v/>
      </c>
      <c r="J452" s="167" t="str">
        <f>IF(E452="旅費",VLOOKUP(E452,支出入力表!F453:$S$2000,10,FALSE),"")</f>
        <v/>
      </c>
      <c r="K452" s="167" t="str">
        <f>IF(E452="旅費",VLOOKUP(E452,支出入力表!F453:$S$2000,11,FALSE),"")</f>
        <v/>
      </c>
      <c r="L452" s="167" t="str">
        <f>IF(E452="旅費",VLOOKUP(E452,支出入力表!F453:$S$2000,12,FALSE),"")</f>
        <v/>
      </c>
      <c r="M452" s="167" t="str">
        <f>IF(E452="旅費",VLOOKUP(E452,支出入力表!F453:$S$2000,13,FALSE),"")</f>
        <v/>
      </c>
      <c r="N452" s="168" t="str">
        <f>IF(E452="旅費",VLOOKUP(E452,支出入力表!F453:$S$2000,14,FALSE),"")</f>
        <v/>
      </c>
    </row>
    <row r="453" spans="2:14" x14ac:dyDescent="0.55000000000000004">
      <c r="B453" s="163" t="str">
        <f>IF(E453="旅費",支出入力表!A454,"")</f>
        <v/>
      </c>
      <c r="C453" s="164" t="str">
        <f>IF(E453="旅費",支出入力表!C454,"")</f>
        <v/>
      </c>
      <c r="D453" s="165" t="str">
        <f>IF(支出入力表!E454="旅費","旅費","")</f>
        <v/>
      </c>
      <c r="E453" s="165" t="str">
        <f>IF(支出入力表!F454="旅費","旅費","")</f>
        <v/>
      </c>
      <c r="F453" s="196" t="str">
        <f>IF(E453="旅費",VLOOKUP(E453,支出入力表!F454:$M$2000,3,FALSE),"")</f>
        <v/>
      </c>
      <c r="G453" s="196" t="str">
        <f>IF(E453="旅費",VLOOKUP(E453,支出入力表!F454:$M$2000,4,FALSE),"")</f>
        <v/>
      </c>
      <c r="H453" s="197" t="str">
        <f>IF(E453="旅費",VLOOKUP(E453,支出入力表!F454:$M$2000,5,FALSE),"")</f>
        <v/>
      </c>
      <c r="I453" s="196" t="str">
        <f>IF(E453="旅費",VLOOKUP(E453,支出入力表!F454:$S$2000,9,FALSE),"")</f>
        <v/>
      </c>
      <c r="J453" s="167" t="str">
        <f>IF(E453="旅費",VLOOKUP(E453,支出入力表!F454:$S$2000,10,FALSE),"")</f>
        <v/>
      </c>
      <c r="K453" s="167" t="str">
        <f>IF(E453="旅費",VLOOKUP(E453,支出入力表!F454:$S$2000,11,FALSE),"")</f>
        <v/>
      </c>
      <c r="L453" s="167" t="str">
        <f>IF(E453="旅費",VLOOKUP(E453,支出入力表!F454:$S$2000,12,FALSE),"")</f>
        <v/>
      </c>
      <c r="M453" s="167" t="str">
        <f>IF(E453="旅費",VLOOKUP(E453,支出入力表!F454:$S$2000,13,FALSE),"")</f>
        <v/>
      </c>
      <c r="N453" s="168" t="str">
        <f>IF(E453="旅費",VLOOKUP(E453,支出入力表!F454:$S$2000,14,FALSE),"")</f>
        <v/>
      </c>
    </row>
    <row r="454" spans="2:14" x14ac:dyDescent="0.55000000000000004">
      <c r="B454" s="163" t="str">
        <f>IF(E454="旅費",支出入力表!A455,"")</f>
        <v/>
      </c>
      <c r="C454" s="164" t="str">
        <f>IF(E454="旅費",支出入力表!C455,"")</f>
        <v/>
      </c>
      <c r="D454" s="165" t="str">
        <f>IF(支出入力表!E455="旅費","旅費","")</f>
        <v/>
      </c>
      <c r="E454" s="165" t="str">
        <f>IF(支出入力表!F455="旅費","旅費","")</f>
        <v/>
      </c>
      <c r="F454" s="196" t="str">
        <f>IF(E454="旅費",VLOOKUP(E454,支出入力表!F455:$M$2000,3,FALSE),"")</f>
        <v/>
      </c>
      <c r="G454" s="196" t="str">
        <f>IF(E454="旅費",VLOOKUP(E454,支出入力表!F455:$M$2000,4,FALSE),"")</f>
        <v/>
      </c>
      <c r="H454" s="197" t="str">
        <f>IF(E454="旅費",VLOOKUP(E454,支出入力表!F455:$M$2000,5,FALSE),"")</f>
        <v/>
      </c>
      <c r="I454" s="196" t="str">
        <f>IF(E454="旅費",VLOOKUP(E454,支出入力表!F455:$S$2000,9,FALSE),"")</f>
        <v/>
      </c>
      <c r="J454" s="167" t="str">
        <f>IF(E454="旅費",VLOOKUP(E454,支出入力表!F455:$S$2000,10,FALSE),"")</f>
        <v/>
      </c>
      <c r="K454" s="167" t="str">
        <f>IF(E454="旅費",VLOOKUP(E454,支出入力表!F455:$S$2000,11,FALSE),"")</f>
        <v/>
      </c>
      <c r="L454" s="167" t="str">
        <f>IF(E454="旅費",VLOOKUP(E454,支出入力表!F455:$S$2000,12,FALSE),"")</f>
        <v/>
      </c>
      <c r="M454" s="167" t="str">
        <f>IF(E454="旅費",VLOOKUP(E454,支出入力表!F455:$S$2000,13,FALSE),"")</f>
        <v/>
      </c>
      <c r="N454" s="168" t="str">
        <f>IF(E454="旅費",VLOOKUP(E454,支出入力表!F455:$S$2000,14,FALSE),"")</f>
        <v/>
      </c>
    </row>
    <row r="455" spans="2:14" x14ac:dyDescent="0.55000000000000004">
      <c r="B455" s="163" t="str">
        <f>IF(E455="旅費",支出入力表!A456,"")</f>
        <v/>
      </c>
      <c r="C455" s="164" t="str">
        <f>IF(E455="旅費",支出入力表!C456,"")</f>
        <v/>
      </c>
      <c r="D455" s="165" t="str">
        <f>IF(支出入力表!E456="旅費","旅費","")</f>
        <v/>
      </c>
      <c r="E455" s="165" t="str">
        <f>IF(支出入力表!F456="旅費","旅費","")</f>
        <v/>
      </c>
      <c r="F455" s="196" t="str">
        <f>IF(E455="旅費",VLOOKUP(E455,支出入力表!F456:$M$2000,3,FALSE),"")</f>
        <v/>
      </c>
      <c r="G455" s="196" t="str">
        <f>IF(E455="旅費",VLOOKUP(E455,支出入力表!F456:$M$2000,4,FALSE),"")</f>
        <v/>
      </c>
      <c r="H455" s="197" t="str">
        <f>IF(E455="旅費",VLOOKUP(E455,支出入力表!F456:$M$2000,5,FALSE),"")</f>
        <v/>
      </c>
      <c r="I455" s="196" t="str">
        <f>IF(E455="旅費",VLOOKUP(E455,支出入力表!F456:$S$2000,9,FALSE),"")</f>
        <v/>
      </c>
      <c r="J455" s="167" t="str">
        <f>IF(E455="旅費",VLOOKUP(E455,支出入力表!F456:$S$2000,10,FALSE),"")</f>
        <v/>
      </c>
      <c r="K455" s="167" t="str">
        <f>IF(E455="旅費",VLOOKUP(E455,支出入力表!F456:$S$2000,11,FALSE),"")</f>
        <v/>
      </c>
      <c r="L455" s="167" t="str">
        <f>IF(E455="旅費",VLOOKUP(E455,支出入力表!F456:$S$2000,12,FALSE),"")</f>
        <v/>
      </c>
      <c r="M455" s="167" t="str">
        <f>IF(E455="旅費",VLOOKUP(E455,支出入力表!F456:$S$2000,13,FALSE),"")</f>
        <v/>
      </c>
      <c r="N455" s="168" t="str">
        <f>IF(E455="旅費",VLOOKUP(E455,支出入力表!F456:$S$2000,14,FALSE),"")</f>
        <v/>
      </c>
    </row>
    <row r="456" spans="2:14" x14ac:dyDescent="0.55000000000000004">
      <c r="B456" s="163" t="str">
        <f>IF(E456="旅費",支出入力表!A457,"")</f>
        <v/>
      </c>
      <c r="C456" s="164" t="str">
        <f>IF(E456="旅費",支出入力表!C457,"")</f>
        <v/>
      </c>
      <c r="D456" s="165" t="str">
        <f>IF(支出入力表!E457="旅費","旅費","")</f>
        <v/>
      </c>
      <c r="E456" s="165" t="str">
        <f>IF(支出入力表!F457="旅費","旅費","")</f>
        <v/>
      </c>
      <c r="F456" s="196" t="str">
        <f>IF(E456="旅費",VLOOKUP(E456,支出入力表!F457:$M$2000,3,FALSE),"")</f>
        <v/>
      </c>
      <c r="G456" s="196" t="str">
        <f>IF(E456="旅費",VLOOKUP(E456,支出入力表!F457:$M$2000,4,FALSE),"")</f>
        <v/>
      </c>
      <c r="H456" s="197" t="str">
        <f>IF(E456="旅費",VLOOKUP(E456,支出入力表!F457:$M$2000,5,FALSE),"")</f>
        <v/>
      </c>
      <c r="I456" s="196" t="str">
        <f>IF(E456="旅費",VLOOKUP(E456,支出入力表!F457:$S$2000,9,FALSE),"")</f>
        <v/>
      </c>
      <c r="J456" s="167" t="str">
        <f>IF(E456="旅費",VLOOKUP(E456,支出入力表!F457:$S$2000,10,FALSE),"")</f>
        <v/>
      </c>
      <c r="K456" s="167" t="str">
        <f>IF(E456="旅費",VLOOKUP(E456,支出入力表!F457:$S$2000,11,FALSE),"")</f>
        <v/>
      </c>
      <c r="L456" s="167" t="str">
        <f>IF(E456="旅費",VLOOKUP(E456,支出入力表!F457:$S$2000,12,FALSE),"")</f>
        <v/>
      </c>
      <c r="M456" s="167" t="str">
        <f>IF(E456="旅費",VLOOKUP(E456,支出入力表!F457:$S$2000,13,FALSE),"")</f>
        <v/>
      </c>
      <c r="N456" s="168" t="str">
        <f>IF(E456="旅費",VLOOKUP(E456,支出入力表!F457:$S$2000,14,FALSE),"")</f>
        <v/>
      </c>
    </row>
    <row r="457" spans="2:14" x14ac:dyDescent="0.55000000000000004">
      <c r="B457" s="163" t="str">
        <f>IF(E457="旅費",支出入力表!A458,"")</f>
        <v/>
      </c>
      <c r="C457" s="164" t="str">
        <f>IF(E457="旅費",支出入力表!C458,"")</f>
        <v/>
      </c>
      <c r="D457" s="165" t="str">
        <f>IF(支出入力表!E458="旅費","旅費","")</f>
        <v/>
      </c>
      <c r="E457" s="165" t="str">
        <f>IF(支出入力表!F458="旅費","旅費","")</f>
        <v/>
      </c>
      <c r="F457" s="196" t="str">
        <f>IF(E457="旅費",VLOOKUP(E457,支出入力表!F458:$M$2000,3,FALSE),"")</f>
        <v/>
      </c>
      <c r="G457" s="196" t="str">
        <f>IF(E457="旅費",VLOOKUP(E457,支出入力表!F458:$M$2000,4,FALSE),"")</f>
        <v/>
      </c>
      <c r="H457" s="197" t="str">
        <f>IF(E457="旅費",VLOOKUP(E457,支出入力表!F458:$M$2000,5,FALSE),"")</f>
        <v/>
      </c>
      <c r="I457" s="196" t="str">
        <f>IF(E457="旅費",VLOOKUP(E457,支出入力表!F458:$S$2000,9,FALSE),"")</f>
        <v/>
      </c>
      <c r="J457" s="167" t="str">
        <f>IF(E457="旅費",VLOOKUP(E457,支出入力表!F458:$S$2000,10,FALSE),"")</f>
        <v/>
      </c>
      <c r="K457" s="167" t="str">
        <f>IF(E457="旅費",VLOOKUP(E457,支出入力表!F458:$S$2000,11,FALSE),"")</f>
        <v/>
      </c>
      <c r="L457" s="167" t="str">
        <f>IF(E457="旅費",VLOOKUP(E457,支出入力表!F458:$S$2000,12,FALSE),"")</f>
        <v/>
      </c>
      <c r="M457" s="167" t="str">
        <f>IF(E457="旅費",VLOOKUP(E457,支出入力表!F458:$S$2000,13,FALSE),"")</f>
        <v/>
      </c>
      <c r="N457" s="168" t="str">
        <f>IF(E457="旅費",VLOOKUP(E457,支出入力表!F458:$S$2000,14,FALSE),"")</f>
        <v/>
      </c>
    </row>
    <row r="458" spans="2:14" x14ac:dyDescent="0.55000000000000004">
      <c r="B458" s="163" t="str">
        <f>IF(E458="旅費",支出入力表!A459,"")</f>
        <v/>
      </c>
      <c r="C458" s="164" t="str">
        <f>IF(E458="旅費",支出入力表!C459,"")</f>
        <v/>
      </c>
      <c r="D458" s="165" t="str">
        <f>IF(支出入力表!E459="旅費","旅費","")</f>
        <v/>
      </c>
      <c r="E458" s="165" t="str">
        <f>IF(支出入力表!F459="旅費","旅費","")</f>
        <v/>
      </c>
      <c r="F458" s="196" t="str">
        <f>IF(E458="旅費",VLOOKUP(E458,支出入力表!F459:$M$2000,3,FALSE),"")</f>
        <v/>
      </c>
      <c r="G458" s="196" t="str">
        <f>IF(E458="旅費",VLOOKUP(E458,支出入力表!F459:$M$2000,4,FALSE),"")</f>
        <v/>
      </c>
      <c r="H458" s="197" t="str">
        <f>IF(E458="旅費",VLOOKUP(E458,支出入力表!F459:$M$2000,5,FALSE),"")</f>
        <v/>
      </c>
      <c r="I458" s="196" t="str">
        <f>IF(E458="旅費",VLOOKUP(E458,支出入力表!F459:$S$2000,9,FALSE),"")</f>
        <v/>
      </c>
      <c r="J458" s="167" t="str">
        <f>IF(E458="旅費",VLOOKUP(E458,支出入力表!F459:$S$2000,10,FALSE),"")</f>
        <v/>
      </c>
      <c r="K458" s="167" t="str">
        <f>IF(E458="旅費",VLOOKUP(E458,支出入力表!F459:$S$2000,11,FALSE),"")</f>
        <v/>
      </c>
      <c r="L458" s="167" t="str">
        <f>IF(E458="旅費",VLOOKUP(E458,支出入力表!F459:$S$2000,12,FALSE),"")</f>
        <v/>
      </c>
      <c r="M458" s="167" t="str">
        <f>IF(E458="旅費",VLOOKUP(E458,支出入力表!F459:$S$2000,13,FALSE),"")</f>
        <v/>
      </c>
      <c r="N458" s="168" t="str">
        <f>IF(E458="旅費",VLOOKUP(E458,支出入力表!F459:$S$2000,14,FALSE),"")</f>
        <v/>
      </c>
    </row>
    <row r="459" spans="2:14" x14ac:dyDescent="0.55000000000000004">
      <c r="B459" s="163" t="str">
        <f>IF(E459="旅費",支出入力表!A460,"")</f>
        <v/>
      </c>
      <c r="C459" s="164" t="str">
        <f>IF(E459="旅費",支出入力表!C460,"")</f>
        <v/>
      </c>
      <c r="D459" s="165" t="str">
        <f>IF(支出入力表!E460="旅費","旅費","")</f>
        <v/>
      </c>
      <c r="E459" s="165" t="str">
        <f>IF(支出入力表!F460="旅費","旅費","")</f>
        <v/>
      </c>
      <c r="F459" s="196" t="str">
        <f>IF(E459="旅費",VLOOKUP(E459,支出入力表!F460:$M$2000,3,FALSE),"")</f>
        <v/>
      </c>
      <c r="G459" s="196" t="str">
        <f>IF(E459="旅費",VLOOKUP(E459,支出入力表!F460:$M$2000,4,FALSE),"")</f>
        <v/>
      </c>
      <c r="H459" s="197" t="str">
        <f>IF(E459="旅費",VLOOKUP(E459,支出入力表!F460:$M$2000,5,FALSE),"")</f>
        <v/>
      </c>
      <c r="I459" s="196" t="str">
        <f>IF(E459="旅費",VLOOKUP(E459,支出入力表!F460:$S$2000,9,FALSE),"")</f>
        <v/>
      </c>
      <c r="J459" s="167" t="str">
        <f>IF(E459="旅費",VLOOKUP(E459,支出入力表!F460:$S$2000,10,FALSE),"")</f>
        <v/>
      </c>
      <c r="K459" s="167" t="str">
        <f>IF(E459="旅費",VLOOKUP(E459,支出入力表!F460:$S$2000,11,FALSE),"")</f>
        <v/>
      </c>
      <c r="L459" s="167" t="str">
        <f>IF(E459="旅費",VLOOKUP(E459,支出入力表!F460:$S$2000,12,FALSE),"")</f>
        <v/>
      </c>
      <c r="M459" s="167" t="str">
        <f>IF(E459="旅費",VLOOKUP(E459,支出入力表!F460:$S$2000,13,FALSE),"")</f>
        <v/>
      </c>
      <c r="N459" s="168" t="str">
        <f>IF(E459="旅費",VLOOKUP(E459,支出入力表!F460:$S$2000,14,FALSE),"")</f>
        <v/>
      </c>
    </row>
    <row r="460" spans="2:14" x14ac:dyDescent="0.55000000000000004">
      <c r="B460" s="163" t="str">
        <f>IF(E460="旅費",支出入力表!A461,"")</f>
        <v/>
      </c>
      <c r="C460" s="164" t="str">
        <f>IF(E460="旅費",支出入力表!C461,"")</f>
        <v/>
      </c>
      <c r="D460" s="165" t="str">
        <f>IF(支出入力表!E461="旅費","旅費","")</f>
        <v/>
      </c>
      <c r="E460" s="165" t="str">
        <f>IF(支出入力表!F461="旅費","旅費","")</f>
        <v/>
      </c>
      <c r="F460" s="196" t="str">
        <f>IF(E460="旅費",VLOOKUP(E460,支出入力表!F461:$M$2000,3,FALSE),"")</f>
        <v/>
      </c>
      <c r="G460" s="196" t="str">
        <f>IF(E460="旅費",VLOOKUP(E460,支出入力表!F461:$M$2000,4,FALSE),"")</f>
        <v/>
      </c>
      <c r="H460" s="197" t="str">
        <f>IF(E460="旅費",VLOOKUP(E460,支出入力表!F461:$M$2000,5,FALSE),"")</f>
        <v/>
      </c>
      <c r="I460" s="196" t="str">
        <f>IF(E460="旅費",VLOOKUP(E460,支出入力表!F461:$S$2000,9,FALSE),"")</f>
        <v/>
      </c>
      <c r="J460" s="167" t="str">
        <f>IF(E460="旅費",VLOOKUP(E460,支出入力表!F461:$S$2000,10,FALSE),"")</f>
        <v/>
      </c>
      <c r="K460" s="167" t="str">
        <f>IF(E460="旅費",VLOOKUP(E460,支出入力表!F461:$S$2000,11,FALSE),"")</f>
        <v/>
      </c>
      <c r="L460" s="167" t="str">
        <f>IF(E460="旅費",VLOOKUP(E460,支出入力表!F461:$S$2000,12,FALSE),"")</f>
        <v/>
      </c>
      <c r="M460" s="167" t="str">
        <f>IF(E460="旅費",VLOOKUP(E460,支出入力表!F461:$S$2000,13,FALSE),"")</f>
        <v/>
      </c>
      <c r="N460" s="168" t="str">
        <f>IF(E460="旅費",VLOOKUP(E460,支出入力表!F461:$S$2000,14,FALSE),"")</f>
        <v/>
      </c>
    </row>
    <row r="461" spans="2:14" x14ac:dyDescent="0.55000000000000004">
      <c r="B461" s="163" t="str">
        <f>IF(E461="旅費",支出入力表!A462,"")</f>
        <v/>
      </c>
      <c r="C461" s="164" t="str">
        <f>IF(E461="旅費",支出入力表!C462,"")</f>
        <v/>
      </c>
      <c r="D461" s="165" t="str">
        <f>IF(支出入力表!E462="旅費","旅費","")</f>
        <v/>
      </c>
      <c r="E461" s="165" t="str">
        <f>IF(支出入力表!F462="旅費","旅費","")</f>
        <v/>
      </c>
      <c r="F461" s="196" t="str">
        <f>IF(E461="旅費",VLOOKUP(E461,支出入力表!F462:$M$2000,3,FALSE),"")</f>
        <v/>
      </c>
      <c r="G461" s="196" t="str">
        <f>IF(E461="旅費",VLOOKUP(E461,支出入力表!F462:$M$2000,4,FALSE),"")</f>
        <v/>
      </c>
      <c r="H461" s="197" t="str">
        <f>IF(E461="旅費",VLOOKUP(E461,支出入力表!F462:$M$2000,5,FALSE),"")</f>
        <v/>
      </c>
      <c r="I461" s="196" t="str">
        <f>IF(E461="旅費",VLOOKUP(E461,支出入力表!F462:$S$2000,9,FALSE),"")</f>
        <v/>
      </c>
      <c r="J461" s="167" t="str">
        <f>IF(E461="旅費",VLOOKUP(E461,支出入力表!F462:$S$2000,10,FALSE),"")</f>
        <v/>
      </c>
      <c r="K461" s="167" t="str">
        <f>IF(E461="旅費",VLOOKUP(E461,支出入力表!F462:$S$2000,11,FALSE),"")</f>
        <v/>
      </c>
      <c r="L461" s="167" t="str">
        <f>IF(E461="旅費",VLOOKUP(E461,支出入力表!F462:$S$2000,12,FALSE),"")</f>
        <v/>
      </c>
      <c r="M461" s="167" t="str">
        <f>IF(E461="旅費",VLOOKUP(E461,支出入力表!F462:$S$2000,13,FALSE),"")</f>
        <v/>
      </c>
      <c r="N461" s="168" t="str">
        <f>IF(E461="旅費",VLOOKUP(E461,支出入力表!F462:$S$2000,14,FALSE),"")</f>
        <v/>
      </c>
    </row>
    <row r="462" spans="2:14" x14ac:dyDescent="0.55000000000000004">
      <c r="B462" s="163" t="str">
        <f>IF(E462="旅費",支出入力表!A463,"")</f>
        <v/>
      </c>
      <c r="C462" s="164" t="str">
        <f>IF(E462="旅費",支出入力表!C463,"")</f>
        <v/>
      </c>
      <c r="D462" s="165" t="str">
        <f>IF(支出入力表!E463="旅費","旅費","")</f>
        <v/>
      </c>
      <c r="E462" s="165" t="str">
        <f>IF(支出入力表!F463="旅費","旅費","")</f>
        <v/>
      </c>
      <c r="F462" s="196" t="str">
        <f>IF(E462="旅費",VLOOKUP(E462,支出入力表!F463:$M$2000,3,FALSE),"")</f>
        <v/>
      </c>
      <c r="G462" s="196" t="str">
        <f>IF(E462="旅費",VLOOKUP(E462,支出入力表!F463:$M$2000,4,FALSE),"")</f>
        <v/>
      </c>
      <c r="H462" s="197" t="str">
        <f>IF(E462="旅費",VLOOKUP(E462,支出入力表!F463:$M$2000,5,FALSE),"")</f>
        <v/>
      </c>
      <c r="I462" s="196" t="str">
        <f>IF(E462="旅費",VLOOKUP(E462,支出入力表!F463:$S$2000,9,FALSE),"")</f>
        <v/>
      </c>
      <c r="J462" s="167" t="str">
        <f>IF(E462="旅費",VLOOKUP(E462,支出入力表!F463:$S$2000,10,FALSE),"")</f>
        <v/>
      </c>
      <c r="K462" s="167" t="str">
        <f>IF(E462="旅費",VLOOKUP(E462,支出入力表!F463:$S$2000,11,FALSE),"")</f>
        <v/>
      </c>
      <c r="L462" s="167" t="str">
        <f>IF(E462="旅費",VLOOKUP(E462,支出入力表!F463:$S$2000,12,FALSE),"")</f>
        <v/>
      </c>
      <c r="M462" s="167" t="str">
        <f>IF(E462="旅費",VLOOKUP(E462,支出入力表!F463:$S$2000,13,FALSE),"")</f>
        <v/>
      </c>
      <c r="N462" s="168" t="str">
        <f>IF(E462="旅費",VLOOKUP(E462,支出入力表!F463:$S$2000,14,FALSE),"")</f>
        <v/>
      </c>
    </row>
    <row r="463" spans="2:14" x14ac:dyDescent="0.55000000000000004">
      <c r="B463" s="163" t="str">
        <f>IF(E463="旅費",支出入力表!A464,"")</f>
        <v/>
      </c>
      <c r="C463" s="164" t="str">
        <f>IF(E463="旅費",支出入力表!C464,"")</f>
        <v/>
      </c>
      <c r="D463" s="165" t="str">
        <f>IF(支出入力表!E464="旅費","旅費","")</f>
        <v/>
      </c>
      <c r="E463" s="165" t="str">
        <f>IF(支出入力表!F464="旅費","旅費","")</f>
        <v/>
      </c>
      <c r="F463" s="196" t="str">
        <f>IF(E463="旅費",VLOOKUP(E463,支出入力表!F464:$M$2000,3,FALSE),"")</f>
        <v/>
      </c>
      <c r="G463" s="196" t="str">
        <f>IF(E463="旅費",VLOOKUP(E463,支出入力表!F464:$M$2000,4,FALSE),"")</f>
        <v/>
      </c>
      <c r="H463" s="197" t="str">
        <f>IF(E463="旅費",VLOOKUP(E463,支出入力表!F464:$M$2000,5,FALSE),"")</f>
        <v/>
      </c>
      <c r="I463" s="196" t="str">
        <f>IF(E463="旅費",VLOOKUP(E463,支出入力表!F464:$S$2000,9,FALSE),"")</f>
        <v/>
      </c>
      <c r="J463" s="167" t="str">
        <f>IF(E463="旅費",VLOOKUP(E463,支出入力表!F464:$S$2000,10,FALSE),"")</f>
        <v/>
      </c>
      <c r="K463" s="167" t="str">
        <f>IF(E463="旅費",VLOOKUP(E463,支出入力表!F464:$S$2000,11,FALSE),"")</f>
        <v/>
      </c>
      <c r="L463" s="167" t="str">
        <f>IF(E463="旅費",VLOOKUP(E463,支出入力表!F464:$S$2000,12,FALSE),"")</f>
        <v/>
      </c>
      <c r="M463" s="167" t="str">
        <f>IF(E463="旅費",VLOOKUP(E463,支出入力表!F464:$S$2000,13,FALSE),"")</f>
        <v/>
      </c>
      <c r="N463" s="168" t="str">
        <f>IF(E463="旅費",VLOOKUP(E463,支出入力表!F464:$S$2000,14,FALSE),"")</f>
        <v/>
      </c>
    </row>
    <row r="464" spans="2:14" x14ac:dyDescent="0.55000000000000004">
      <c r="B464" s="163" t="str">
        <f>IF(E464="旅費",支出入力表!A465,"")</f>
        <v/>
      </c>
      <c r="C464" s="164" t="str">
        <f>IF(E464="旅費",支出入力表!C465,"")</f>
        <v/>
      </c>
      <c r="D464" s="165" t="str">
        <f>IF(支出入力表!E465="旅費","旅費","")</f>
        <v/>
      </c>
      <c r="E464" s="165" t="str">
        <f>IF(支出入力表!F465="旅費","旅費","")</f>
        <v/>
      </c>
      <c r="F464" s="196" t="str">
        <f>IF(E464="旅費",VLOOKUP(E464,支出入力表!F465:$M$2000,3,FALSE),"")</f>
        <v/>
      </c>
      <c r="G464" s="196" t="str">
        <f>IF(E464="旅費",VLOOKUP(E464,支出入力表!F465:$M$2000,4,FALSE),"")</f>
        <v/>
      </c>
      <c r="H464" s="197" t="str">
        <f>IF(E464="旅費",VLOOKUP(E464,支出入力表!F465:$M$2000,5,FALSE),"")</f>
        <v/>
      </c>
      <c r="I464" s="196" t="str">
        <f>IF(E464="旅費",VLOOKUP(E464,支出入力表!F465:$S$2000,9,FALSE),"")</f>
        <v/>
      </c>
      <c r="J464" s="167" t="str">
        <f>IF(E464="旅費",VLOOKUP(E464,支出入力表!F465:$S$2000,10,FALSE),"")</f>
        <v/>
      </c>
      <c r="K464" s="167" t="str">
        <f>IF(E464="旅費",VLOOKUP(E464,支出入力表!F465:$S$2000,11,FALSE),"")</f>
        <v/>
      </c>
      <c r="L464" s="167" t="str">
        <f>IF(E464="旅費",VLOOKUP(E464,支出入力表!F465:$S$2000,12,FALSE),"")</f>
        <v/>
      </c>
      <c r="M464" s="167" t="str">
        <f>IF(E464="旅費",VLOOKUP(E464,支出入力表!F465:$S$2000,13,FALSE),"")</f>
        <v/>
      </c>
      <c r="N464" s="168" t="str">
        <f>IF(E464="旅費",VLOOKUP(E464,支出入力表!F465:$S$2000,14,FALSE),"")</f>
        <v/>
      </c>
    </row>
    <row r="465" spans="2:14" x14ac:dyDescent="0.55000000000000004">
      <c r="B465" s="163" t="str">
        <f>IF(E465="旅費",支出入力表!A466,"")</f>
        <v/>
      </c>
      <c r="C465" s="164" t="str">
        <f>IF(E465="旅費",支出入力表!C466,"")</f>
        <v/>
      </c>
      <c r="D465" s="165" t="str">
        <f>IF(支出入力表!E466="旅費","旅費","")</f>
        <v/>
      </c>
      <c r="E465" s="165" t="str">
        <f>IF(支出入力表!F466="旅費","旅費","")</f>
        <v/>
      </c>
      <c r="F465" s="196" t="str">
        <f>IF(E465="旅費",VLOOKUP(E465,支出入力表!F466:$M$2000,3,FALSE),"")</f>
        <v/>
      </c>
      <c r="G465" s="196" t="str">
        <f>IF(E465="旅費",VLOOKUP(E465,支出入力表!F466:$M$2000,4,FALSE),"")</f>
        <v/>
      </c>
      <c r="H465" s="197" t="str">
        <f>IF(E465="旅費",VLOOKUP(E465,支出入力表!F466:$M$2000,5,FALSE),"")</f>
        <v/>
      </c>
      <c r="I465" s="196" t="str">
        <f>IF(E465="旅費",VLOOKUP(E465,支出入力表!F466:$S$2000,9,FALSE),"")</f>
        <v/>
      </c>
      <c r="J465" s="167" t="str">
        <f>IF(E465="旅費",VLOOKUP(E465,支出入力表!F466:$S$2000,10,FALSE),"")</f>
        <v/>
      </c>
      <c r="K465" s="167" t="str">
        <f>IF(E465="旅費",VLOOKUP(E465,支出入力表!F466:$S$2000,11,FALSE),"")</f>
        <v/>
      </c>
      <c r="L465" s="167" t="str">
        <f>IF(E465="旅費",VLOOKUP(E465,支出入力表!F466:$S$2000,12,FALSE),"")</f>
        <v/>
      </c>
      <c r="M465" s="167" t="str">
        <f>IF(E465="旅費",VLOOKUP(E465,支出入力表!F466:$S$2000,13,FALSE),"")</f>
        <v/>
      </c>
      <c r="N465" s="168" t="str">
        <f>IF(E465="旅費",VLOOKUP(E465,支出入力表!F466:$S$2000,14,FALSE),"")</f>
        <v/>
      </c>
    </row>
    <row r="466" spans="2:14" x14ac:dyDescent="0.55000000000000004">
      <c r="B466" s="163" t="str">
        <f>IF(E466="旅費",支出入力表!A467,"")</f>
        <v/>
      </c>
      <c r="C466" s="164" t="str">
        <f>IF(E466="旅費",支出入力表!C467,"")</f>
        <v/>
      </c>
      <c r="D466" s="165" t="str">
        <f>IF(支出入力表!E467="旅費","旅費","")</f>
        <v/>
      </c>
      <c r="E466" s="165" t="str">
        <f>IF(支出入力表!F467="旅費","旅費","")</f>
        <v/>
      </c>
      <c r="F466" s="196" t="str">
        <f>IF(E466="旅費",VLOOKUP(E466,支出入力表!F467:$M$2000,3,FALSE),"")</f>
        <v/>
      </c>
      <c r="G466" s="196" t="str">
        <f>IF(E466="旅費",VLOOKUP(E466,支出入力表!F467:$M$2000,4,FALSE),"")</f>
        <v/>
      </c>
      <c r="H466" s="197" t="str">
        <f>IF(E466="旅費",VLOOKUP(E466,支出入力表!F467:$M$2000,5,FALSE),"")</f>
        <v/>
      </c>
      <c r="I466" s="196" t="str">
        <f>IF(E466="旅費",VLOOKUP(E466,支出入力表!F467:$S$2000,9,FALSE),"")</f>
        <v/>
      </c>
      <c r="J466" s="167" t="str">
        <f>IF(E466="旅費",VLOOKUP(E466,支出入力表!F467:$S$2000,10,FALSE),"")</f>
        <v/>
      </c>
      <c r="K466" s="167" t="str">
        <f>IF(E466="旅費",VLOOKUP(E466,支出入力表!F467:$S$2000,11,FALSE),"")</f>
        <v/>
      </c>
      <c r="L466" s="167" t="str">
        <f>IF(E466="旅費",VLOOKUP(E466,支出入力表!F467:$S$2000,12,FALSE),"")</f>
        <v/>
      </c>
      <c r="M466" s="167" t="str">
        <f>IF(E466="旅費",VLOOKUP(E466,支出入力表!F467:$S$2000,13,FALSE),"")</f>
        <v/>
      </c>
      <c r="N466" s="168" t="str">
        <f>IF(E466="旅費",VLOOKUP(E466,支出入力表!F467:$S$2000,14,FALSE),"")</f>
        <v/>
      </c>
    </row>
    <row r="467" spans="2:14" x14ac:dyDescent="0.55000000000000004">
      <c r="B467" s="163" t="str">
        <f>IF(E467="旅費",支出入力表!A468,"")</f>
        <v/>
      </c>
      <c r="C467" s="164" t="str">
        <f>IF(E467="旅費",支出入力表!C468,"")</f>
        <v/>
      </c>
      <c r="D467" s="165" t="str">
        <f>IF(支出入力表!E468="旅費","旅費","")</f>
        <v/>
      </c>
      <c r="E467" s="165" t="str">
        <f>IF(支出入力表!F468="旅費","旅費","")</f>
        <v/>
      </c>
      <c r="F467" s="196" t="str">
        <f>IF(E467="旅費",VLOOKUP(E467,支出入力表!F468:$M$2000,3,FALSE),"")</f>
        <v/>
      </c>
      <c r="G467" s="196" t="str">
        <f>IF(E467="旅費",VLOOKUP(E467,支出入力表!F468:$M$2000,4,FALSE),"")</f>
        <v/>
      </c>
      <c r="H467" s="197" t="str">
        <f>IF(E467="旅費",VLOOKUP(E467,支出入力表!F468:$M$2000,5,FALSE),"")</f>
        <v/>
      </c>
      <c r="I467" s="196" t="str">
        <f>IF(E467="旅費",VLOOKUP(E467,支出入力表!F468:$S$2000,9,FALSE),"")</f>
        <v/>
      </c>
      <c r="J467" s="167" t="str">
        <f>IF(E467="旅費",VLOOKUP(E467,支出入力表!F468:$S$2000,10,FALSE),"")</f>
        <v/>
      </c>
      <c r="K467" s="167" t="str">
        <f>IF(E467="旅費",VLOOKUP(E467,支出入力表!F468:$S$2000,11,FALSE),"")</f>
        <v/>
      </c>
      <c r="L467" s="167" t="str">
        <f>IF(E467="旅費",VLOOKUP(E467,支出入力表!F468:$S$2000,12,FALSE),"")</f>
        <v/>
      </c>
      <c r="M467" s="167" t="str">
        <f>IF(E467="旅費",VLOOKUP(E467,支出入力表!F468:$S$2000,13,FALSE),"")</f>
        <v/>
      </c>
      <c r="N467" s="168" t="str">
        <f>IF(E467="旅費",VLOOKUP(E467,支出入力表!F468:$S$2000,14,FALSE),"")</f>
        <v/>
      </c>
    </row>
    <row r="468" spans="2:14" x14ac:dyDescent="0.55000000000000004">
      <c r="B468" s="163" t="str">
        <f>IF(E468="旅費",支出入力表!A469,"")</f>
        <v/>
      </c>
      <c r="C468" s="164" t="str">
        <f>IF(E468="旅費",支出入力表!C469,"")</f>
        <v/>
      </c>
      <c r="D468" s="165" t="str">
        <f>IF(支出入力表!E469="旅費","旅費","")</f>
        <v/>
      </c>
      <c r="E468" s="165" t="str">
        <f>IF(支出入力表!F469="旅費","旅費","")</f>
        <v/>
      </c>
      <c r="F468" s="196" t="str">
        <f>IF(E468="旅費",VLOOKUP(E468,支出入力表!F469:$M$2000,3,FALSE),"")</f>
        <v/>
      </c>
      <c r="G468" s="196" t="str">
        <f>IF(E468="旅費",VLOOKUP(E468,支出入力表!F469:$M$2000,4,FALSE),"")</f>
        <v/>
      </c>
      <c r="H468" s="197" t="str">
        <f>IF(E468="旅費",VLOOKUP(E468,支出入力表!F469:$M$2000,5,FALSE),"")</f>
        <v/>
      </c>
      <c r="I468" s="196" t="str">
        <f>IF(E468="旅費",VLOOKUP(E468,支出入力表!F469:$S$2000,9,FALSE),"")</f>
        <v/>
      </c>
      <c r="J468" s="167" t="str">
        <f>IF(E468="旅費",VLOOKUP(E468,支出入力表!F469:$S$2000,10,FALSE),"")</f>
        <v/>
      </c>
      <c r="K468" s="167" t="str">
        <f>IF(E468="旅費",VLOOKUP(E468,支出入力表!F469:$S$2000,11,FALSE),"")</f>
        <v/>
      </c>
      <c r="L468" s="167" t="str">
        <f>IF(E468="旅費",VLOOKUP(E468,支出入力表!F469:$S$2000,12,FALSE),"")</f>
        <v/>
      </c>
      <c r="M468" s="167" t="str">
        <f>IF(E468="旅費",VLOOKUP(E468,支出入力表!F469:$S$2000,13,FALSE),"")</f>
        <v/>
      </c>
      <c r="N468" s="168" t="str">
        <f>IF(E468="旅費",VLOOKUP(E468,支出入力表!F469:$S$2000,14,FALSE),"")</f>
        <v/>
      </c>
    </row>
    <row r="469" spans="2:14" x14ac:dyDescent="0.55000000000000004">
      <c r="B469" s="163" t="str">
        <f>IF(E469="旅費",支出入力表!A470,"")</f>
        <v/>
      </c>
      <c r="C469" s="164" t="str">
        <f>IF(E469="旅費",支出入力表!C470,"")</f>
        <v/>
      </c>
      <c r="D469" s="165" t="str">
        <f>IF(支出入力表!E470="旅費","旅費","")</f>
        <v/>
      </c>
      <c r="E469" s="165" t="str">
        <f>IF(支出入力表!F470="旅費","旅費","")</f>
        <v/>
      </c>
      <c r="F469" s="196" t="str">
        <f>IF(E469="旅費",VLOOKUP(E469,支出入力表!F470:$M$2000,3,FALSE),"")</f>
        <v/>
      </c>
      <c r="G469" s="196" t="str">
        <f>IF(E469="旅費",VLOOKUP(E469,支出入力表!F470:$M$2000,4,FALSE),"")</f>
        <v/>
      </c>
      <c r="H469" s="197" t="str">
        <f>IF(E469="旅費",VLOOKUP(E469,支出入力表!F470:$M$2000,5,FALSE),"")</f>
        <v/>
      </c>
      <c r="I469" s="196" t="str">
        <f>IF(E469="旅費",VLOOKUP(E469,支出入力表!F470:$S$2000,9,FALSE),"")</f>
        <v/>
      </c>
      <c r="J469" s="167" t="str">
        <f>IF(E469="旅費",VLOOKUP(E469,支出入力表!F470:$S$2000,10,FALSE),"")</f>
        <v/>
      </c>
      <c r="K469" s="167" t="str">
        <f>IF(E469="旅費",VLOOKUP(E469,支出入力表!F470:$S$2000,11,FALSE),"")</f>
        <v/>
      </c>
      <c r="L469" s="167" t="str">
        <f>IF(E469="旅費",VLOOKUP(E469,支出入力表!F470:$S$2000,12,FALSE),"")</f>
        <v/>
      </c>
      <c r="M469" s="167" t="str">
        <f>IF(E469="旅費",VLOOKUP(E469,支出入力表!F470:$S$2000,13,FALSE),"")</f>
        <v/>
      </c>
      <c r="N469" s="168" t="str">
        <f>IF(E469="旅費",VLOOKUP(E469,支出入力表!F470:$S$2000,14,FALSE),"")</f>
        <v/>
      </c>
    </row>
    <row r="470" spans="2:14" x14ac:dyDescent="0.55000000000000004">
      <c r="B470" s="163" t="str">
        <f>IF(E470="旅費",支出入力表!A471,"")</f>
        <v/>
      </c>
      <c r="C470" s="164" t="str">
        <f>IF(E470="旅費",支出入力表!C471,"")</f>
        <v/>
      </c>
      <c r="D470" s="165" t="str">
        <f>IF(支出入力表!E471="旅費","旅費","")</f>
        <v/>
      </c>
      <c r="E470" s="165" t="str">
        <f>IF(支出入力表!F471="旅費","旅費","")</f>
        <v/>
      </c>
      <c r="F470" s="196" t="str">
        <f>IF(E470="旅費",VLOOKUP(E470,支出入力表!F471:$M$2000,3,FALSE),"")</f>
        <v/>
      </c>
      <c r="G470" s="196" t="str">
        <f>IF(E470="旅費",VLOOKUP(E470,支出入力表!F471:$M$2000,4,FALSE),"")</f>
        <v/>
      </c>
      <c r="H470" s="197" t="str">
        <f>IF(E470="旅費",VLOOKUP(E470,支出入力表!F471:$M$2000,5,FALSE),"")</f>
        <v/>
      </c>
      <c r="I470" s="196" t="str">
        <f>IF(E470="旅費",VLOOKUP(E470,支出入力表!F471:$S$2000,9,FALSE),"")</f>
        <v/>
      </c>
      <c r="J470" s="167" t="str">
        <f>IF(E470="旅費",VLOOKUP(E470,支出入力表!F471:$S$2000,10,FALSE),"")</f>
        <v/>
      </c>
      <c r="K470" s="167" t="str">
        <f>IF(E470="旅費",VLOOKUP(E470,支出入力表!F471:$S$2000,11,FALSE),"")</f>
        <v/>
      </c>
      <c r="L470" s="167" t="str">
        <f>IF(E470="旅費",VLOOKUP(E470,支出入力表!F471:$S$2000,12,FALSE),"")</f>
        <v/>
      </c>
      <c r="M470" s="167" t="str">
        <f>IF(E470="旅費",VLOOKUP(E470,支出入力表!F471:$S$2000,13,FALSE),"")</f>
        <v/>
      </c>
      <c r="N470" s="168" t="str">
        <f>IF(E470="旅費",VLOOKUP(E470,支出入力表!F471:$S$2000,14,FALSE),"")</f>
        <v/>
      </c>
    </row>
    <row r="471" spans="2:14" x14ac:dyDescent="0.55000000000000004">
      <c r="B471" s="163" t="str">
        <f>IF(E471="旅費",支出入力表!A472,"")</f>
        <v/>
      </c>
      <c r="C471" s="164" t="str">
        <f>IF(E471="旅費",支出入力表!C472,"")</f>
        <v/>
      </c>
      <c r="D471" s="165" t="str">
        <f>IF(支出入力表!E472="旅費","旅費","")</f>
        <v/>
      </c>
      <c r="E471" s="165" t="str">
        <f>IF(支出入力表!F472="旅費","旅費","")</f>
        <v/>
      </c>
      <c r="F471" s="196" t="str">
        <f>IF(E471="旅費",VLOOKUP(E471,支出入力表!F472:$M$2000,3,FALSE),"")</f>
        <v/>
      </c>
      <c r="G471" s="196" t="str">
        <f>IF(E471="旅費",VLOOKUP(E471,支出入力表!F472:$M$2000,4,FALSE),"")</f>
        <v/>
      </c>
      <c r="H471" s="197" t="str">
        <f>IF(E471="旅費",VLOOKUP(E471,支出入力表!F472:$M$2000,5,FALSE),"")</f>
        <v/>
      </c>
      <c r="I471" s="196" t="str">
        <f>IF(E471="旅費",VLOOKUP(E471,支出入力表!F472:$S$2000,9,FALSE),"")</f>
        <v/>
      </c>
      <c r="J471" s="167" t="str">
        <f>IF(E471="旅費",VLOOKUP(E471,支出入力表!F472:$S$2000,10,FALSE),"")</f>
        <v/>
      </c>
      <c r="K471" s="167" t="str">
        <f>IF(E471="旅費",VLOOKUP(E471,支出入力表!F472:$S$2000,11,FALSE),"")</f>
        <v/>
      </c>
      <c r="L471" s="167" t="str">
        <f>IF(E471="旅費",VLOOKUP(E471,支出入力表!F472:$S$2000,12,FALSE),"")</f>
        <v/>
      </c>
      <c r="M471" s="167" t="str">
        <f>IF(E471="旅費",VLOOKUP(E471,支出入力表!F472:$S$2000,13,FALSE),"")</f>
        <v/>
      </c>
      <c r="N471" s="168" t="str">
        <f>IF(E471="旅費",VLOOKUP(E471,支出入力表!F472:$S$2000,14,FALSE),"")</f>
        <v/>
      </c>
    </row>
    <row r="472" spans="2:14" x14ac:dyDescent="0.55000000000000004">
      <c r="B472" s="163" t="str">
        <f>IF(E472="旅費",支出入力表!A473,"")</f>
        <v/>
      </c>
      <c r="C472" s="164" t="str">
        <f>IF(E472="旅費",支出入力表!C473,"")</f>
        <v/>
      </c>
      <c r="D472" s="165" t="str">
        <f>IF(支出入力表!E473="旅費","旅費","")</f>
        <v/>
      </c>
      <c r="E472" s="165" t="str">
        <f>IF(支出入力表!F473="旅費","旅費","")</f>
        <v/>
      </c>
      <c r="F472" s="196" t="str">
        <f>IF(E472="旅費",VLOOKUP(E472,支出入力表!F473:$M$2000,3,FALSE),"")</f>
        <v/>
      </c>
      <c r="G472" s="196" t="str">
        <f>IF(E472="旅費",VLOOKUP(E472,支出入力表!F473:$M$2000,4,FALSE),"")</f>
        <v/>
      </c>
      <c r="H472" s="197" t="str">
        <f>IF(E472="旅費",VLOOKUP(E472,支出入力表!F473:$M$2000,5,FALSE),"")</f>
        <v/>
      </c>
      <c r="I472" s="196" t="str">
        <f>IF(E472="旅費",VLOOKUP(E472,支出入力表!F473:$S$2000,9,FALSE),"")</f>
        <v/>
      </c>
      <c r="J472" s="167" t="str">
        <f>IF(E472="旅費",VLOOKUP(E472,支出入力表!F473:$S$2000,10,FALSE),"")</f>
        <v/>
      </c>
      <c r="K472" s="167" t="str">
        <f>IF(E472="旅費",VLOOKUP(E472,支出入力表!F473:$S$2000,11,FALSE),"")</f>
        <v/>
      </c>
      <c r="L472" s="167" t="str">
        <f>IF(E472="旅費",VLOOKUP(E472,支出入力表!F473:$S$2000,12,FALSE),"")</f>
        <v/>
      </c>
      <c r="M472" s="167" t="str">
        <f>IF(E472="旅費",VLOOKUP(E472,支出入力表!F473:$S$2000,13,FALSE),"")</f>
        <v/>
      </c>
      <c r="N472" s="168" t="str">
        <f>IF(E472="旅費",VLOOKUP(E472,支出入力表!F473:$S$2000,14,FALSE),"")</f>
        <v/>
      </c>
    </row>
    <row r="473" spans="2:14" x14ac:dyDescent="0.55000000000000004">
      <c r="B473" s="163" t="str">
        <f>IF(E473="旅費",支出入力表!A474,"")</f>
        <v/>
      </c>
      <c r="C473" s="164" t="str">
        <f>IF(E473="旅費",支出入力表!C474,"")</f>
        <v/>
      </c>
      <c r="D473" s="165" t="str">
        <f>IF(支出入力表!E474="旅費","旅費","")</f>
        <v/>
      </c>
      <c r="E473" s="165" t="str">
        <f>IF(支出入力表!F474="旅費","旅費","")</f>
        <v/>
      </c>
      <c r="F473" s="196" t="str">
        <f>IF(E473="旅費",VLOOKUP(E473,支出入力表!F474:$M$2000,3,FALSE),"")</f>
        <v/>
      </c>
      <c r="G473" s="196" t="str">
        <f>IF(E473="旅費",VLOOKUP(E473,支出入力表!F474:$M$2000,4,FALSE),"")</f>
        <v/>
      </c>
      <c r="H473" s="197" t="str">
        <f>IF(E473="旅費",VLOOKUP(E473,支出入力表!F474:$M$2000,5,FALSE),"")</f>
        <v/>
      </c>
      <c r="I473" s="196" t="str">
        <f>IF(E473="旅費",VLOOKUP(E473,支出入力表!F474:$S$2000,9,FALSE),"")</f>
        <v/>
      </c>
      <c r="J473" s="167" t="str">
        <f>IF(E473="旅費",VLOOKUP(E473,支出入力表!F474:$S$2000,10,FALSE),"")</f>
        <v/>
      </c>
      <c r="K473" s="167" t="str">
        <f>IF(E473="旅費",VLOOKUP(E473,支出入力表!F474:$S$2000,11,FALSE),"")</f>
        <v/>
      </c>
      <c r="L473" s="167" t="str">
        <f>IF(E473="旅費",VLOOKUP(E473,支出入力表!F474:$S$2000,12,FALSE),"")</f>
        <v/>
      </c>
      <c r="M473" s="167" t="str">
        <f>IF(E473="旅費",VLOOKUP(E473,支出入力表!F474:$S$2000,13,FALSE),"")</f>
        <v/>
      </c>
      <c r="N473" s="168" t="str">
        <f>IF(E473="旅費",VLOOKUP(E473,支出入力表!F474:$S$2000,14,FALSE),"")</f>
        <v/>
      </c>
    </row>
    <row r="474" spans="2:14" x14ac:dyDescent="0.55000000000000004">
      <c r="B474" s="163" t="str">
        <f>IF(E474="旅費",支出入力表!A475,"")</f>
        <v/>
      </c>
      <c r="C474" s="164" t="str">
        <f>IF(E474="旅費",支出入力表!C475,"")</f>
        <v/>
      </c>
      <c r="D474" s="165" t="str">
        <f>IF(支出入力表!E475="旅費","旅費","")</f>
        <v/>
      </c>
      <c r="E474" s="165" t="str">
        <f>IF(支出入力表!F475="旅費","旅費","")</f>
        <v/>
      </c>
      <c r="F474" s="196" t="str">
        <f>IF(E474="旅費",VLOOKUP(E474,支出入力表!F475:$M$2000,3,FALSE),"")</f>
        <v/>
      </c>
      <c r="G474" s="196" t="str">
        <f>IF(E474="旅費",VLOOKUP(E474,支出入力表!F475:$M$2000,4,FALSE),"")</f>
        <v/>
      </c>
      <c r="H474" s="197" t="str">
        <f>IF(E474="旅費",VLOOKUP(E474,支出入力表!F475:$M$2000,5,FALSE),"")</f>
        <v/>
      </c>
      <c r="I474" s="196" t="str">
        <f>IF(E474="旅費",VLOOKUP(E474,支出入力表!F475:$S$2000,9,FALSE),"")</f>
        <v/>
      </c>
      <c r="J474" s="167" t="str">
        <f>IF(E474="旅費",VLOOKUP(E474,支出入力表!F475:$S$2000,10,FALSE),"")</f>
        <v/>
      </c>
      <c r="K474" s="167" t="str">
        <f>IF(E474="旅費",VLOOKUP(E474,支出入力表!F475:$S$2000,11,FALSE),"")</f>
        <v/>
      </c>
      <c r="L474" s="167" t="str">
        <f>IF(E474="旅費",VLOOKUP(E474,支出入力表!F475:$S$2000,12,FALSE),"")</f>
        <v/>
      </c>
      <c r="M474" s="167" t="str">
        <f>IF(E474="旅費",VLOOKUP(E474,支出入力表!F475:$S$2000,13,FALSE),"")</f>
        <v/>
      </c>
      <c r="N474" s="168" t="str">
        <f>IF(E474="旅費",VLOOKUP(E474,支出入力表!F475:$S$2000,14,FALSE),"")</f>
        <v/>
      </c>
    </row>
    <row r="475" spans="2:14" x14ac:dyDescent="0.55000000000000004">
      <c r="B475" s="163" t="str">
        <f>IF(E475="旅費",支出入力表!A476,"")</f>
        <v/>
      </c>
      <c r="C475" s="164" t="str">
        <f>IF(E475="旅費",支出入力表!C476,"")</f>
        <v/>
      </c>
      <c r="D475" s="165" t="str">
        <f>IF(支出入力表!E476="旅費","旅費","")</f>
        <v/>
      </c>
      <c r="E475" s="165" t="str">
        <f>IF(支出入力表!F476="旅費","旅費","")</f>
        <v/>
      </c>
      <c r="F475" s="196" t="str">
        <f>IF(E475="旅費",VLOOKUP(E475,支出入力表!F476:$M$2000,3,FALSE),"")</f>
        <v/>
      </c>
      <c r="G475" s="196" t="str">
        <f>IF(E475="旅費",VLOOKUP(E475,支出入力表!F476:$M$2000,4,FALSE),"")</f>
        <v/>
      </c>
      <c r="H475" s="197" t="str">
        <f>IF(E475="旅費",VLOOKUP(E475,支出入力表!F476:$M$2000,5,FALSE),"")</f>
        <v/>
      </c>
      <c r="I475" s="196" t="str">
        <f>IF(E475="旅費",VLOOKUP(E475,支出入力表!F476:$S$2000,9,FALSE),"")</f>
        <v/>
      </c>
      <c r="J475" s="167" t="str">
        <f>IF(E475="旅費",VLOOKUP(E475,支出入力表!F476:$S$2000,10,FALSE),"")</f>
        <v/>
      </c>
      <c r="K475" s="167" t="str">
        <f>IF(E475="旅費",VLOOKUP(E475,支出入力表!F476:$S$2000,11,FALSE),"")</f>
        <v/>
      </c>
      <c r="L475" s="167" t="str">
        <f>IF(E475="旅費",VLOOKUP(E475,支出入力表!F476:$S$2000,12,FALSE),"")</f>
        <v/>
      </c>
      <c r="M475" s="167" t="str">
        <f>IF(E475="旅費",VLOOKUP(E475,支出入力表!F476:$S$2000,13,FALSE),"")</f>
        <v/>
      </c>
      <c r="N475" s="168" t="str">
        <f>IF(E475="旅費",VLOOKUP(E475,支出入力表!F476:$S$2000,14,FALSE),"")</f>
        <v/>
      </c>
    </row>
    <row r="476" spans="2:14" x14ac:dyDescent="0.55000000000000004">
      <c r="B476" s="163" t="str">
        <f>IF(E476="旅費",支出入力表!A477,"")</f>
        <v/>
      </c>
      <c r="C476" s="164" t="str">
        <f>IF(E476="旅費",支出入力表!C477,"")</f>
        <v/>
      </c>
      <c r="D476" s="165" t="str">
        <f>IF(支出入力表!E477="旅費","旅費","")</f>
        <v/>
      </c>
      <c r="E476" s="165" t="str">
        <f>IF(支出入力表!F477="旅費","旅費","")</f>
        <v/>
      </c>
      <c r="F476" s="196" t="str">
        <f>IF(E476="旅費",VLOOKUP(E476,支出入力表!F477:$M$2000,3,FALSE),"")</f>
        <v/>
      </c>
      <c r="G476" s="196" t="str">
        <f>IF(E476="旅費",VLOOKUP(E476,支出入力表!F477:$M$2000,4,FALSE),"")</f>
        <v/>
      </c>
      <c r="H476" s="197" t="str">
        <f>IF(E476="旅費",VLOOKUP(E476,支出入力表!F477:$M$2000,5,FALSE),"")</f>
        <v/>
      </c>
      <c r="I476" s="196" t="str">
        <f>IF(E476="旅費",VLOOKUP(E476,支出入力表!F477:$S$2000,9,FALSE),"")</f>
        <v/>
      </c>
      <c r="J476" s="167" t="str">
        <f>IF(E476="旅費",VLOOKUP(E476,支出入力表!F477:$S$2000,10,FALSE),"")</f>
        <v/>
      </c>
      <c r="K476" s="167" t="str">
        <f>IF(E476="旅費",VLOOKUP(E476,支出入力表!F477:$S$2000,11,FALSE),"")</f>
        <v/>
      </c>
      <c r="L476" s="167" t="str">
        <f>IF(E476="旅費",VLOOKUP(E476,支出入力表!F477:$S$2000,12,FALSE),"")</f>
        <v/>
      </c>
      <c r="M476" s="167" t="str">
        <f>IF(E476="旅費",VLOOKUP(E476,支出入力表!F477:$S$2000,13,FALSE),"")</f>
        <v/>
      </c>
      <c r="N476" s="168" t="str">
        <f>IF(E476="旅費",VLOOKUP(E476,支出入力表!F477:$S$2000,14,FALSE),"")</f>
        <v/>
      </c>
    </row>
    <row r="477" spans="2:14" x14ac:dyDescent="0.55000000000000004">
      <c r="B477" s="163" t="str">
        <f>IF(E477="旅費",支出入力表!A478,"")</f>
        <v/>
      </c>
      <c r="C477" s="164" t="str">
        <f>IF(E477="旅費",支出入力表!C478,"")</f>
        <v/>
      </c>
      <c r="D477" s="165" t="str">
        <f>IF(支出入力表!E478="旅費","旅費","")</f>
        <v/>
      </c>
      <c r="E477" s="165" t="str">
        <f>IF(支出入力表!F478="旅費","旅費","")</f>
        <v/>
      </c>
      <c r="F477" s="196" t="str">
        <f>IF(E477="旅費",VLOOKUP(E477,支出入力表!F478:$M$2000,3,FALSE),"")</f>
        <v/>
      </c>
      <c r="G477" s="196" t="str">
        <f>IF(E477="旅費",VLOOKUP(E477,支出入力表!F478:$M$2000,4,FALSE),"")</f>
        <v/>
      </c>
      <c r="H477" s="197" t="str">
        <f>IF(E477="旅費",VLOOKUP(E477,支出入力表!F478:$M$2000,5,FALSE),"")</f>
        <v/>
      </c>
      <c r="I477" s="196" t="str">
        <f>IF(E477="旅費",VLOOKUP(E477,支出入力表!F478:$S$2000,9,FALSE),"")</f>
        <v/>
      </c>
      <c r="J477" s="167" t="str">
        <f>IF(E477="旅費",VLOOKUP(E477,支出入力表!F478:$S$2000,10,FALSE),"")</f>
        <v/>
      </c>
      <c r="K477" s="167" t="str">
        <f>IF(E477="旅費",VLOOKUP(E477,支出入力表!F478:$S$2000,11,FALSE),"")</f>
        <v/>
      </c>
      <c r="L477" s="167" t="str">
        <f>IF(E477="旅費",VLOOKUP(E477,支出入力表!F478:$S$2000,12,FALSE),"")</f>
        <v/>
      </c>
      <c r="M477" s="167" t="str">
        <f>IF(E477="旅費",VLOOKUP(E477,支出入力表!F478:$S$2000,13,FALSE),"")</f>
        <v/>
      </c>
      <c r="N477" s="168" t="str">
        <f>IF(E477="旅費",VLOOKUP(E477,支出入力表!F478:$S$2000,14,FALSE),"")</f>
        <v/>
      </c>
    </row>
    <row r="478" spans="2:14" x14ac:dyDescent="0.55000000000000004">
      <c r="B478" s="163" t="str">
        <f>IF(E478="旅費",支出入力表!A479,"")</f>
        <v/>
      </c>
      <c r="C478" s="164" t="str">
        <f>IF(E478="旅費",支出入力表!C479,"")</f>
        <v/>
      </c>
      <c r="D478" s="165" t="str">
        <f>IF(支出入力表!E479="旅費","旅費","")</f>
        <v/>
      </c>
      <c r="E478" s="165" t="str">
        <f>IF(支出入力表!F479="旅費","旅費","")</f>
        <v/>
      </c>
      <c r="F478" s="196" t="str">
        <f>IF(E478="旅費",VLOOKUP(E478,支出入力表!F479:$M$2000,3,FALSE),"")</f>
        <v/>
      </c>
      <c r="G478" s="196" t="str">
        <f>IF(E478="旅費",VLOOKUP(E478,支出入力表!F479:$M$2000,4,FALSE),"")</f>
        <v/>
      </c>
      <c r="H478" s="197" t="str">
        <f>IF(E478="旅費",VLOOKUP(E478,支出入力表!F479:$M$2000,5,FALSE),"")</f>
        <v/>
      </c>
      <c r="I478" s="196" t="str">
        <f>IF(E478="旅費",VLOOKUP(E478,支出入力表!F479:$S$2000,9,FALSE),"")</f>
        <v/>
      </c>
      <c r="J478" s="167" t="str">
        <f>IF(E478="旅費",VLOOKUP(E478,支出入力表!F479:$S$2000,10,FALSE),"")</f>
        <v/>
      </c>
      <c r="K478" s="167" t="str">
        <f>IF(E478="旅費",VLOOKUP(E478,支出入力表!F479:$S$2000,11,FALSE),"")</f>
        <v/>
      </c>
      <c r="L478" s="167" t="str">
        <f>IF(E478="旅費",VLOOKUP(E478,支出入力表!F479:$S$2000,12,FALSE),"")</f>
        <v/>
      </c>
      <c r="M478" s="167" t="str">
        <f>IF(E478="旅費",VLOOKUP(E478,支出入力表!F479:$S$2000,13,FALSE),"")</f>
        <v/>
      </c>
      <c r="N478" s="168" t="str">
        <f>IF(E478="旅費",VLOOKUP(E478,支出入力表!F479:$S$2000,14,FALSE),"")</f>
        <v/>
      </c>
    </row>
    <row r="479" spans="2:14" x14ac:dyDescent="0.55000000000000004">
      <c r="B479" s="163" t="str">
        <f>IF(E479="旅費",支出入力表!A480,"")</f>
        <v/>
      </c>
      <c r="C479" s="164" t="str">
        <f>IF(E479="旅費",支出入力表!C480,"")</f>
        <v/>
      </c>
      <c r="D479" s="165" t="str">
        <f>IF(支出入力表!E480="旅費","旅費","")</f>
        <v/>
      </c>
      <c r="E479" s="165" t="str">
        <f>IF(支出入力表!F480="旅費","旅費","")</f>
        <v/>
      </c>
      <c r="F479" s="196" t="str">
        <f>IF(E479="旅費",VLOOKUP(E479,支出入力表!F480:$M$2000,3,FALSE),"")</f>
        <v/>
      </c>
      <c r="G479" s="196" t="str">
        <f>IF(E479="旅費",VLOOKUP(E479,支出入力表!F480:$M$2000,4,FALSE),"")</f>
        <v/>
      </c>
      <c r="H479" s="197" t="str">
        <f>IF(E479="旅費",VLOOKUP(E479,支出入力表!F480:$M$2000,5,FALSE),"")</f>
        <v/>
      </c>
      <c r="I479" s="196" t="str">
        <f>IF(E479="旅費",VLOOKUP(E479,支出入力表!F480:$S$2000,9,FALSE),"")</f>
        <v/>
      </c>
      <c r="J479" s="167" t="str">
        <f>IF(E479="旅費",VLOOKUP(E479,支出入力表!F480:$S$2000,10,FALSE),"")</f>
        <v/>
      </c>
      <c r="K479" s="167" t="str">
        <f>IF(E479="旅費",VLOOKUP(E479,支出入力表!F480:$S$2000,11,FALSE),"")</f>
        <v/>
      </c>
      <c r="L479" s="167" t="str">
        <f>IF(E479="旅費",VLOOKUP(E479,支出入力表!F480:$S$2000,12,FALSE),"")</f>
        <v/>
      </c>
      <c r="M479" s="167" t="str">
        <f>IF(E479="旅費",VLOOKUP(E479,支出入力表!F480:$S$2000,13,FALSE),"")</f>
        <v/>
      </c>
      <c r="N479" s="168" t="str">
        <f>IF(E479="旅費",VLOOKUP(E479,支出入力表!F480:$S$2000,14,FALSE),"")</f>
        <v/>
      </c>
    </row>
    <row r="480" spans="2:14" x14ac:dyDescent="0.55000000000000004">
      <c r="B480" s="163" t="str">
        <f>IF(E480="旅費",支出入力表!A481,"")</f>
        <v/>
      </c>
      <c r="C480" s="164" t="str">
        <f>IF(E480="旅費",支出入力表!C481,"")</f>
        <v/>
      </c>
      <c r="D480" s="165" t="str">
        <f>IF(支出入力表!E481="旅費","旅費","")</f>
        <v/>
      </c>
      <c r="E480" s="165" t="str">
        <f>IF(支出入力表!F481="旅費","旅費","")</f>
        <v/>
      </c>
      <c r="F480" s="196" t="str">
        <f>IF(E480="旅費",VLOOKUP(E480,支出入力表!F481:$M$2000,3,FALSE),"")</f>
        <v/>
      </c>
      <c r="G480" s="196" t="str">
        <f>IF(E480="旅費",VLOOKUP(E480,支出入力表!F481:$M$2000,4,FALSE),"")</f>
        <v/>
      </c>
      <c r="H480" s="197" t="str">
        <f>IF(E480="旅費",VLOOKUP(E480,支出入力表!F481:$M$2000,5,FALSE),"")</f>
        <v/>
      </c>
      <c r="I480" s="196" t="str">
        <f>IF(E480="旅費",VLOOKUP(E480,支出入力表!F481:$S$2000,9,FALSE),"")</f>
        <v/>
      </c>
      <c r="J480" s="167" t="str">
        <f>IF(E480="旅費",VLOOKUP(E480,支出入力表!F481:$S$2000,10,FALSE),"")</f>
        <v/>
      </c>
      <c r="K480" s="167" t="str">
        <f>IF(E480="旅費",VLOOKUP(E480,支出入力表!F481:$S$2000,11,FALSE),"")</f>
        <v/>
      </c>
      <c r="L480" s="167" t="str">
        <f>IF(E480="旅費",VLOOKUP(E480,支出入力表!F481:$S$2000,12,FALSE),"")</f>
        <v/>
      </c>
      <c r="M480" s="167" t="str">
        <f>IF(E480="旅費",VLOOKUP(E480,支出入力表!F481:$S$2000,13,FALSE),"")</f>
        <v/>
      </c>
      <c r="N480" s="168" t="str">
        <f>IF(E480="旅費",VLOOKUP(E480,支出入力表!F481:$S$2000,14,FALSE),"")</f>
        <v/>
      </c>
    </row>
    <row r="481" spans="2:14" x14ac:dyDescent="0.55000000000000004">
      <c r="B481" s="163" t="str">
        <f>IF(E481="旅費",支出入力表!A482,"")</f>
        <v/>
      </c>
      <c r="C481" s="164" t="str">
        <f>IF(E481="旅費",支出入力表!C482,"")</f>
        <v/>
      </c>
      <c r="D481" s="165" t="str">
        <f>IF(支出入力表!E482="旅費","旅費","")</f>
        <v/>
      </c>
      <c r="E481" s="165" t="str">
        <f>IF(支出入力表!F482="旅費","旅費","")</f>
        <v/>
      </c>
      <c r="F481" s="196" t="str">
        <f>IF(E481="旅費",VLOOKUP(E481,支出入力表!F482:$M$2000,3,FALSE),"")</f>
        <v/>
      </c>
      <c r="G481" s="196" t="str">
        <f>IF(E481="旅費",VLOOKUP(E481,支出入力表!F482:$M$2000,4,FALSE),"")</f>
        <v/>
      </c>
      <c r="H481" s="197" t="str">
        <f>IF(E481="旅費",VLOOKUP(E481,支出入力表!F482:$M$2000,5,FALSE),"")</f>
        <v/>
      </c>
      <c r="I481" s="196" t="str">
        <f>IF(E481="旅費",VLOOKUP(E481,支出入力表!F482:$S$2000,9,FALSE),"")</f>
        <v/>
      </c>
      <c r="J481" s="167" t="str">
        <f>IF(E481="旅費",VLOOKUP(E481,支出入力表!F482:$S$2000,10,FALSE),"")</f>
        <v/>
      </c>
      <c r="K481" s="167" t="str">
        <f>IF(E481="旅費",VLOOKUP(E481,支出入力表!F482:$S$2000,11,FALSE),"")</f>
        <v/>
      </c>
      <c r="L481" s="167" t="str">
        <f>IF(E481="旅費",VLOOKUP(E481,支出入力表!F482:$S$2000,12,FALSE),"")</f>
        <v/>
      </c>
      <c r="M481" s="167" t="str">
        <f>IF(E481="旅費",VLOOKUP(E481,支出入力表!F482:$S$2000,13,FALSE),"")</f>
        <v/>
      </c>
      <c r="N481" s="168" t="str">
        <f>IF(E481="旅費",VLOOKUP(E481,支出入力表!F482:$S$2000,14,FALSE),"")</f>
        <v/>
      </c>
    </row>
    <row r="482" spans="2:14" x14ac:dyDescent="0.55000000000000004">
      <c r="B482" s="163" t="str">
        <f>IF(E482="旅費",支出入力表!A483,"")</f>
        <v/>
      </c>
      <c r="C482" s="164" t="str">
        <f>IF(E482="旅費",支出入力表!C483,"")</f>
        <v/>
      </c>
      <c r="D482" s="165" t="str">
        <f>IF(支出入力表!E483="旅費","旅費","")</f>
        <v/>
      </c>
      <c r="E482" s="165" t="str">
        <f>IF(支出入力表!F483="旅費","旅費","")</f>
        <v/>
      </c>
      <c r="F482" s="196" t="str">
        <f>IF(E482="旅費",VLOOKUP(E482,支出入力表!F483:$M$2000,3,FALSE),"")</f>
        <v/>
      </c>
      <c r="G482" s="196" t="str">
        <f>IF(E482="旅費",VLOOKUP(E482,支出入力表!F483:$M$2000,4,FALSE),"")</f>
        <v/>
      </c>
      <c r="H482" s="197" t="str">
        <f>IF(E482="旅費",VLOOKUP(E482,支出入力表!F483:$M$2000,5,FALSE),"")</f>
        <v/>
      </c>
      <c r="I482" s="196" t="str">
        <f>IF(E482="旅費",VLOOKUP(E482,支出入力表!F483:$S$2000,9,FALSE),"")</f>
        <v/>
      </c>
      <c r="J482" s="167" t="str">
        <f>IF(E482="旅費",VLOOKUP(E482,支出入力表!F483:$S$2000,10,FALSE),"")</f>
        <v/>
      </c>
      <c r="K482" s="167" t="str">
        <f>IF(E482="旅費",VLOOKUP(E482,支出入力表!F483:$S$2000,11,FALSE),"")</f>
        <v/>
      </c>
      <c r="L482" s="167" t="str">
        <f>IF(E482="旅費",VLOOKUP(E482,支出入力表!F483:$S$2000,12,FALSE),"")</f>
        <v/>
      </c>
      <c r="M482" s="167" t="str">
        <f>IF(E482="旅費",VLOOKUP(E482,支出入力表!F483:$S$2000,13,FALSE),"")</f>
        <v/>
      </c>
      <c r="N482" s="168" t="str">
        <f>IF(E482="旅費",VLOOKUP(E482,支出入力表!F483:$S$2000,14,FALSE),"")</f>
        <v/>
      </c>
    </row>
    <row r="483" spans="2:14" x14ac:dyDescent="0.55000000000000004">
      <c r="B483" s="163" t="str">
        <f>IF(E483="旅費",支出入力表!A484,"")</f>
        <v/>
      </c>
      <c r="C483" s="164" t="str">
        <f>IF(E483="旅費",支出入力表!C484,"")</f>
        <v/>
      </c>
      <c r="D483" s="165" t="str">
        <f>IF(支出入力表!E484="旅費","旅費","")</f>
        <v/>
      </c>
      <c r="E483" s="165" t="str">
        <f>IF(支出入力表!F484="旅費","旅費","")</f>
        <v/>
      </c>
      <c r="F483" s="196" t="str">
        <f>IF(E483="旅費",VLOOKUP(E483,支出入力表!F484:$M$2000,3,FALSE),"")</f>
        <v/>
      </c>
      <c r="G483" s="196" t="str">
        <f>IF(E483="旅費",VLOOKUP(E483,支出入力表!F484:$M$2000,4,FALSE),"")</f>
        <v/>
      </c>
      <c r="H483" s="197" t="str">
        <f>IF(E483="旅費",VLOOKUP(E483,支出入力表!F484:$M$2000,5,FALSE),"")</f>
        <v/>
      </c>
      <c r="I483" s="196" t="str">
        <f>IF(E483="旅費",VLOOKUP(E483,支出入力表!F484:$S$2000,9,FALSE),"")</f>
        <v/>
      </c>
      <c r="J483" s="167" t="str">
        <f>IF(E483="旅費",VLOOKUP(E483,支出入力表!F484:$S$2000,10,FALSE),"")</f>
        <v/>
      </c>
      <c r="K483" s="167" t="str">
        <f>IF(E483="旅費",VLOOKUP(E483,支出入力表!F484:$S$2000,11,FALSE),"")</f>
        <v/>
      </c>
      <c r="L483" s="167" t="str">
        <f>IF(E483="旅費",VLOOKUP(E483,支出入力表!F484:$S$2000,12,FALSE),"")</f>
        <v/>
      </c>
      <c r="M483" s="167" t="str">
        <f>IF(E483="旅費",VLOOKUP(E483,支出入力表!F484:$S$2000,13,FALSE),"")</f>
        <v/>
      </c>
      <c r="N483" s="168" t="str">
        <f>IF(E483="旅費",VLOOKUP(E483,支出入力表!F484:$S$2000,14,FALSE),"")</f>
        <v/>
      </c>
    </row>
    <row r="484" spans="2:14" x14ac:dyDescent="0.55000000000000004">
      <c r="B484" s="163" t="str">
        <f>IF(E484="旅費",支出入力表!A485,"")</f>
        <v/>
      </c>
      <c r="C484" s="164" t="str">
        <f>IF(E484="旅費",支出入力表!C485,"")</f>
        <v/>
      </c>
      <c r="D484" s="165" t="str">
        <f>IF(支出入力表!E485="旅費","旅費","")</f>
        <v/>
      </c>
      <c r="E484" s="165" t="str">
        <f>IF(支出入力表!F485="旅費","旅費","")</f>
        <v/>
      </c>
      <c r="F484" s="196" t="str">
        <f>IF(E484="旅費",VLOOKUP(E484,支出入力表!F485:$M$2000,3,FALSE),"")</f>
        <v/>
      </c>
      <c r="G484" s="196" t="str">
        <f>IF(E484="旅費",VLOOKUP(E484,支出入力表!F485:$M$2000,4,FALSE),"")</f>
        <v/>
      </c>
      <c r="H484" s="197" t="str">
        <f>IF(E484="旅費",VLOOKUP(E484,支出入力表!F485:$M$2000,5,FALSE),"")</f>
        <v/>
      </c>
      <c r="I484" s="196" t="str">
        <f>IF(E484="旅費",VLOOKUP(E484,支出入力表!F485:$S$2000,9,FALSE),"")</f>
        <v/>
      </c>
      <c r="J484" s="167" t="str">
        <f>IF(E484="旅費",VLOOKUP(E484,支出入力表!F485:$S$2000,10,FALSE),"")</f>
        <v/>
      </c>
      <c r="K484" s="167" t="str">
        <f>IF(E484="旅費",VLOOKUP(E484,支出入力表!F485:$S$2000,11,FALSE),"")</f>
        <v/>
      </c>
      <c r="L484" s="167" t="str">
        <f>IF(E484="旅費",VLOOKUP(E484,支出入力表!F485:$S$2000,12,FALSE),"")</f>
        <v/>
      </c>
      <c r="M484" s="167" t="str">
        <f>IF(E484="旅費",VLOOKUP(E484,支出入力表!F485:$S$2000,13,FALSE),"")</f>
        <v/>
      </c>
      <c r="N484" s="168" t="str">
        <f>IF(E484="旅費",VLOOKUP(E484,支出入力表!F485:$S$2000,14,FALSE),"")</f>
        <v/>
      </c>
    </row>
    <row r="485" spans="2:14" x14ac:dyDescent="0.55000000000000004">
      <c r="B485" s="163" t="str">
        <f>IF(E485="旅費",支出入力表!A486,"")</f>
        <v/>
      </c>
      <c r="C485" s="164" t="str">
        <f>IF(E485="旅費",支出入力表!C486,"")</f>
        <v/>
      </c>
      <c r="D485" s="165" t="str">
        <f>IF(支出入力表!E486="旅費","旅費","")</f>
        <v/>
      </c>
      <c r="E485" s="165" t="str">
        <f>IF(支出入力表!F486="旅費","旅費","")</f>
        <v/>
      </c>
      <c r="F485" s="196" t="str">
        <f>IF(E485="旅費",VLOOKUP(E485,支出入力表!F486:$M$2000,3,FALSE),"")</f>
        <v/>
      </c>
      <c r="G485" s="196" t="str">
        <f>IF(E485="旅費",VLOOKUP(E485,支出入力表!F486:$M$2000,4,FALSE),"")</f>
        <v/>
      </c>
      <c r="H485" s="197" t="str">
        <f>IF(E485="旅費",VLOOKUP(E485,支出入力表!F486:$M$2000,5,FALSE),"")</f>
        <v/>
      </c>
      <c r="I485" s="196" t="str">
        <f>IF(E485="旅費",VLOOKUP(E485,支出入力表!F486:$S$2000,9,FALSE),"")</f>
        <v/>
      </c>
      <c r="J485" s="167" t="str">
        <f>IF(E485="旅費",VLOOKUP(E485,支出入力表!F486:$S$2000,10,FALSE),"")</f>
        <v/>
      </c>
      <c r="K485" s="167" t="str">
        <f>IF(E485="旅費",VLOOKUP(E485,支出入力表!F486:$S$2000,11,FALSE),"")</f>
        <v/>
      </c>
      <c r="L485" s="167" t="str">
        <f>IF(E485="旅費",VLOOKUP(E485,支出入力表!F486:$S$2000,12,FALSE),"")</f>
        <v/>
      </c>
      <c r="M485" s="167" t="str">
        <f>IF(E485="旅費",VLOOKUP(E485,支出入力表!F486:$S$2000,13,FALSE),"")</f>
        <v/>
      </c>
      <c r="N485" s="168" t="str">
        <f>IF(E485="旅費",VLOOKUP(E485,支出入力表!F486:$S$2000,14,FALSE),"")</f>
        <v/>
      </c>
    </row>
    <row r="486" spans="2:14" x14ac:dyDescent="0.55000000000000004">
      <c r="B486" s="163" t="str">
        <f>IF(E486="旅費",支出入力表!A487,"")</f>
        <v/>
      </c>
      <c r="C486" s="164" t="str">
        <f>IF(E486="旅費",支出入力表!C487,"")</f>
        <v/>
      </c>
      <c r="D486" s="165" t="str">
        <f>IF(支出入力表!E487="旅費","旅費","")</f>
        <v/>
      </c>
      <c r="E486" s="165" t="str">
        <f>IF(支出入力表!F487="旅費","旅費","")</f>
        <v/>
      </c>
      <c r="F486" s="196" t="str">
        <f>IF(E486="旅費",VLOOKUP(E486,支出入力表!F487:$M$2000,3,FALSE),"")</f>
        <v/>
      </c>
      <c r="G486" s="196" t="str">
        <f>IF(E486="旅費",VLOOKUP(E486,支出入力表!F487:$M$2000,4,FALSE),"")</f>
        <v/>
      </c>
      <c r="H486" s="197" t="str">
        <f>IF(E486="旅費",VLOOKUP(E486,支出入力表!F487:$M$2000,5,FALSE),"")</f>
        <v/>
      </c>
      <c r="I486" s="196" t="str">
        <f>IF(E486="旅費",VLOOKUP(E486,支出入力表!F487:$S$2000,9,FALSE),"")</f>
        <v/>
      </c>
      <c r="J486" s="167" t="str">
        <f>IF(E486="旅費",VLOOKUP(E486,支出入力表!F487:$S$2000,10,FALSE),"")</f>
        <v/>
      </c>
      <c r="K486" s="167" t="str">
        <f>IF(E486="旅費",VLOOKUP(E486,支出入力表!F487:$S$2000,11,FALSE),"")</f>
        <v/>
      </c>
      <c r="L486" s="167" t="str">
        <f>IF(E486="旅費",VLOOKUP(E486,支出入力表!F487:$S$2000,12,FALSE),"")</f>
        <v/>
      </c>
      <c r="M486" s="167" t="str">
        <f>IF(E486="旅費",VLOOKUP(E486,支出入力表!F487:$S$2000,13,FALSE),"")</f>
        <v/>
      </c>
      <c r="N486" s="168" t="str">
        <f>IF(E486="旅費",VLOOKUP(E486,支出入力表!F487:$S$2000,14,FALSE),"")</f>
        <v/>
      </c>
    </row>
    <row r="487" spans="2:14" x14ac:dyDescent="0.55000000000000004">
      <c r="B487" s="163" t="str">
        <f>IF(E487="旅費",支出入力表!A488,"")</f>
        <v/>
      </c>
      <c r="C487" s="164" t="str">
        <f>IF(E487="旅費",支出入力表!C488,"")</f>
        <v/>
      </c>
      <c r="D487" s="165" t="str">
        <f>IF(支出入力表!E488="旅費","旅費","")</f>
        <v/>
      </c>
      <c r="E487" s="165" t="str">
        <f>IF(支出入力表!F488="旅費","旅費","")</f>
        <v/>
      </c>
      <c r="F487" s="196" t="str">
        <f>IF(E487="旅費",VLOOKUP(E487,支出入力表!F488:$M$2000,3,FALSE),"")</f>
        <v/>
      </c>
      <c r="G487" s="196" t="str">
        <f>IF(E487="旅費",VLOOKUP(E487,支出入力表!F488:$M$2000,4,FALSE),"")</f>
        <v/>
      </c>
      <c r="H487" s="197" t="str">
        <f>IF(E487="旅費",VLOOKUP(E487,支出入力表!F488:$M$2000,5,FALSE),"")</f>
        <v/>
      </c>
      <c r="I487" s="196" t="str">
        <f>IF(E487="旅費",VLOOKUP(E487,支出入力表!F488:$S$2000,9,FALSE),"")</f>
        <v/>
      </c>
      <c r="J487" s="167" t="str">
        <f>IF(E487="旅費",VLOOKUP(E487,支出入力表!F488:$S$2000,10,FALSE),"")</f>
        <v/>
      </c>
      <c r="K487" s="167" t="str">
        <f>IF(E487="旅費",VLOOKUP(E487,支出入力表!F488:$S$2000,11,FALSE),"")</f>
        <v/>
      </c>
      <c r="L487" s="167" t="str">
        <f>IF(E487="旅費",VLOOKUP(E487,支出入力表!F488:$S$2000,12,FALSE),"")</f>
        <v/>
      </c>
      <c r="M487" s="167" t="str">
        <f>IF(E487="旅費",VLOOKUP(E487,支出入力表!F488:$S$2000,13,FALSE),"")</f>
        <v/>
      </c>
      <c r="N487" s="168" t="str">
        <f>IF(E487="旅費",VLOOKUP(E487,支出入力表!F488:$S$2000,14,FALSE),"")</f>
        <v/>
      </c>
    </row>
    <row r="488" spans="2:14" x14ac:dyDescent="0.55000000000000004">
      <c r="B488" s="163" t="str">
        <f>IF(E488="旅費",支出入力表!A489,"")</f>
        <v/>
      </c>
      <c r="C488" s="164" t="str">
        <f>IF(E488="旅費",支出入力表!C489,"")</f>
        <v/>
      </c>
      <c r="D488" s="165" t="str">
        <f>IF(支出入力表!E489="旅費","旅費","")</f>
        <v/>
      </c>
      <c r="E488" s="165" t="str">
        <f>IF(支出入力表!F489="旅費","旅費","")</f>
        <v/>
      </c>
      <c r="F488" s="196" t="str">
        <f>IF(E488="旅費",VLOOKUP(E488,支出入力表!F489:$M$2000,3,FALSE),"")</f>
        <v/>
      </c>
      <c r="G488" s="196" t="str">
        <f>IF(E488="旅費",VLOOKUP(E488,支出入力表!F489:$M$2000,4,FALSE),"")</f>
        <v/>
      </c>
      <c r="H488" s="197" t="str">
        <f>IF(E488="旅費",VLOOKUP(E488,支出入力表!F489:$M$2000,5,FALSE),"")</f>
        <v/>
      </c>
      <c r="I488" s="196" t="str">
        <f>IF(E488="旅費",VLOOKUP(E488,支出入力表!F489:$S$2000,9,FALSE),"")</f>
        <v/>
      </c>
      <c r="J488" s="167" t="str">
        <f>IF(E488="旅費",VLOOKUP(E488,支出入力表!F489:$S$2000,10,FALSE),"")</f>
        <v/>
      </c>
      <c r="K488" s="167" t="str">
        <f>IF(E488="旅費",VLOOKUP(E488,支出入力表!F489:$S$2000,11,FALSE),"")</f>
        <v/>
      </c>
      <c r="L488" s="167" t="str">
        <f>IF(E488="旅費",VLOOKUP(E488,支出入力表!F489:$S$2000,12,FALSE),"")</f>
        <v/>
      </c>
      <c r="M488" s="167" t="str">
        <f>IF(E488="旅費",VLOOKUP(E488,支出入力表!F489:$S$2000,13,FALSE),"")</f>
        <v/>
      </c>
      <c r="N488" s="168" t="str">
        <f>IF(E488="旅費",VLOOKUP(E488,支出入力表!F489:$S$2000,14,FALSE),"")</f>
        <v/>
      </c>
    </row>
    <row r="489" spans="2:14" x14ac:dyDescent="0.55000000000000004">
      <c r="B489" s="163" t="str">
        <f>IF(E489="旅費",支出入力表!A490,"")</f>
        <v/>
      </c>
      <c r="C489" s="164" t="str">
        <f>IF(E489="旅費",支出入力表!C490,"")</f>
        <v/>
      </c>
      <c r="D489" s="165" t="str">
        <f>IF(支出入力表!E490="旅費","旅費","")</f>
        <v/>
      </c>
      <c r="E489" s="165" t="str">
        <f>IF(支出入力表!F490="旅費","旅費","")</f>
        <v/>
      </c>
      <c r="F489" s="196" t="str">
        <f>IF(E489="旅費",VLOOKUP(E489,支出入力表!F490:$M$2000,3,FALSE),"")</f>
        <v/>
      </c>
      <c r="G489" s="196" t="str">
        <f>IF(E489="旅費",VLOOKUP(E489,支出入力表!F490:$M$2000,4,FALSE),"")</f>
        <v/>
      </c>
      <c r="H489" s="197" t="str">
        <f>IF(E489="旅費",VLOOKUP(E489,支出入力表!F490:$M$2000,5,FALSE),"")</f>
        <v/>
      </c>
      <c r="I489" s="196" t="str">
        <f>IF(E489="旅費",VLOOKUP(E489,支出入力表!F490:$S$2000,9,FALSE),"")</f>
        <v/>
      </c>
      <c r="J489" s="167" t="str">
        <f>IF(E489="旅費",VLOOKUP(E489,支出入力表!F490:$S$2000,10,FALSE),"")</f>
        <v/>
      </c>
      <c r="K489" s="167" t="str">
        <f>IF(E489="旅費",VLOOKUP(E489,支出入力表!F490:$S$2000,11,FALSE),"")</f>
        <v/>
      </c>
      <c r="L489" s="167" t="str">
        <f>IF(E489="旅費",VLOOKUP(E489,支出入力表!F490:$S$2000,12,FALSE),"")</f>
        <v/>
      </c>
      <c r="M489" s="167" t="str">
        <f>IF(E489="旅費",VLOOKUP(E489,支出入力表!F490:$S$2000,13,FALSE),"")</f>
        <v/>
      </c>
      <c r="N489" s="168" t="str">
        <f>IF(E489="旅費",VLOOKUP(E489,支出入力表!F490:$S$2000,14,FALSE),"")</f>
        <v/>
      </c>
    </row>
    <row r="490" spans="2:14" x14ac:dyDescent="0.55000000000000004">
      <c r="B490" s="163" t="str">
        <f>IF(E490="旅費",支出入力表!A491,"")</f>
        <v/>
      </c>
      <c r="C490" s="164" t="str">
        <f>IF(E490="旅費",支出入力表!C491,"")</f>
        <v/>
      </c>
      <c r="D490" s="165" t="str">
        <f>IF(支出入力表!E491="旅費","旅費","")</f>
        <v/>
      </c>
      <c r="E490" s="165" t="str">
        <f>IF(支出入力表!F491="旅費","旅費","")</f>
        <v/>
      </c>
      <c r="F490" s="196" t="str">
        <f>IF(E490="旅費",VLOOKUP(E490,支出入力表!F491:$M$2000,3,FALSE),"")</f>
        <v/>
      </c>
      <c r="G490" s="196" t="str">
        <f>IF(E490="旅費",VLOOKUP(E490,支出入力表!F491:$M$2000,4,FALSE),"")</f>
        <v/>
      </c>
      <c r="H490" s="197" t="str">
        <f>IF(E490="旅費",VLOOKUP(E490,支出入力表!F491:$M$2000,5,FALSE),"")</f>
        <v/>
      </c>
      <c r="I490" s="196" t="str">
        <f>IF(E490="旅費",VLOOKUP(E490,支出入力表!F491:$S$2000,9,FALSE),"")</f>
        <v/>
      </c>
      <c r="J490" s="167" t="str">
        <f>IF(E490="旅費",VLOOKUP(E490,支出入力表!F491:$S$2000,10,FALSE),"")</f>
        <v/>
      </c>
      <c r="K490" s="167" t="str">
        <f>IF(E490="旅費",VLOOKUP(E490,支出入力表!F491:$S$2000,11,FALSE),"")</f>
        <v/>
      </c>
      <c r="L490" s="167" t="str">
        <f>IF(E490="旅費",VLOOKUP(E490,支出入力表!F491:$S$2000,12,FALSE),"")</f>
        <v/>
      </c>
      <c r="M490" s="167" t="str">
        <f>IF(E490="旅費",VLOOKUP(E490,支出入力表!F491:$S$2000,13,FALSE),"")</f>
        <v/>
      </c>
      <c r="N490" s="168" t="str">
        <f>IF(E490="旅費",VLOOKUP(E490,支出入力表!F491:$S$2000,14,FALSE),"")</f>
        <v/>
      </c>
    </row>
    <row r="491" spans="2:14" x14ac:dyDescent="0.55000000000000004">
      <c r="B491" s="163" t="str">
        <f>IF(E491="旅費",支出入力表!A492,"")</f>
        <v/>
      </c>
      <c r="C491" s="164" t="str">
        <f>IF(E491="旅費",支出入力表!C492,"")</f>
        <v/>
      </c>
      <c r="D491" s="165" t="str">
        <f>IF(支出入力表!E492="旅費","旅費","")</f>
        <v/>
      </c>
      <c r="E491" s="165" t="str">
        <f>IF(支出入力表!F492="旅費","旅費","")</f>
        <v/>
      </c>
      <c r="F491" s="196" t="str">
        <f>IF(E491="旅費",VLOOKUP(E491,支出入力表!F492:$M$2000,3,FALSE),"")</f>
        <v/>
      </c>
      <c r="G491" s="196" t="str">
        <f>IF(E491="旅費",VLOOKUP(E491,支出入力表!F492:$M$2000,4,FALSE),"")</f>
        <v/>
      </c>
      <c r="H491" s="197" t="str">
        <f>IF(E491="旅費",VLOOKUP(E491,支出入力表!F492:$M$2000,5,FALSE),"")</f>
        <v/>
      </c>
      <c r="I491" s="196" t="str">
        <f>IF(E491="旅費",VLOOKUP(E491,支出入力表!F492:$S$2000,9,FALSE),"")</f>
        <v/>
      </c>
      <c r="J491" s="167" t="str">
        <f>IF(E491="旅費",VLOOKUP(E491,支出入力表!F492:$S$2000,10,FALSE),"")</f>
        <v/>
      </c>
      <c r="K491" s="167" t="str">
        <f>IF(E491="旅費",VLOOKUP(E491,支出入力表!F492:$S$2000,11,FALSE),"")</f>
        <v/>
      </c>
      <c r="L491" s="167" t="str">
        <f>IF(E491="旅費",VLOOKUP(E491,支出入力表!F492:$S$2000,12,FALSE),"")</f>
        <v/>
      </c>
      <c r="M491" s="167" t="str">
        <f>IF(E491="旅費",VLOOKUP(E491,支出入力表!F492:$S$2000,13,FALSE),"")</f>
        <v/>
      </c>
      <c r="N491" s="168" t="str">
        <f>IF(E491="旅費",VLOOKUP(E491,支出入力表!F492:$S$2000,14,FALSE),"")</f>
        <v/>
      </c>
    </row>
    <row r="492" spans="2:14" x14ac:dyDescent="0.55000000000000004">
      <c r="B492" s="163" t="str">
        <f>IF(E492="旅費",支出入力表!A493,"")</f>
        <v/>
      </c>
      <c r="C492" s="164" t="str">
        <f>IF(E492="旅費",支出入力表!C493,"")</f>
        <v/>
      </c>
      <c r="D492" s="165" t="str">
        <f>IF(支出入力表!E493="旅費","旅費","")</f>
        <v/>
      </c>
      <c r="E492" s="165" t="str">
        <f>IF(支出入力表!F493="旅費","旅費","")</f>
        <v/>
      </c>
      <c r="F492" s="196" t="str">
        <f>IF(E492="旅費",VLOOKUP(E492,支出入力表!F493:$M$2000,3,FALSE),"")</f>
        <v/>
      </c>
      <c r="G492" s="196" t="str">
        <f>IF(E492="旅費",VLOOKUP(E492,支出入力表!F493:$M$2000,4,FALSE),"")</f>
        <v/>
      </c>
      <c r="H492" s="197" t="str">
        <f>IF(E492="旅費",VLOOKUP(E492,支出入力表!F493:$M$2000,5,FALSE),"")</f>
        <v/>
      </c>
      <c r="I492" s="196" t="str">
        <f>IF(E492="旅費",VLOOKUP(E492,支出入力表!F493:$S$2000,9,FALSE),"")</f>
        <v/>
      </c>
      <c r="J492" s="167" t="str">
        <f>IF(E492="旅費",VLOOKUP(E492,支出入力表!F493:$S$2000,10,FALSE),"")</f>
        <v/>
      </c>
      <c r="K492" s="167" t="str">
        <f>IF(E492="旅費",VLOOKUP(E492,支出入力表!F493:$S$2000,11,FALSE),"")</f>
        <v/>
      </c>
      <c r="L492" s="167" t="str">
        <f>IF(E492="旅費",VLOOKUP(E492,支出入力表!F493:$S$2000,12,FALSE),"")</f>
        <v/>
      </c>
      <c r="M492" s="167" t="str">
        <f>IF(E492="旅費",VLOOKUP(E492,支出入力表!F493:$S$2000,13,FALSE),"")</f>
        <v/>
      </c>
      <c r="N492" s="168" t="str">
        <f>IF(E492="旅費",VLOOKUP(E492,支出入力表!F493:$S$2000,14,FALSE),"")</f>
        <v/>
      </c>
    </row>
    <row r="493" spans="2:14" x14ac:dyDescent="0.55000000000000004">
      <c r="B493" s="163" t="str">
        <f>IF(E493="旅費",支出入力表!A494,"")</f>
        <v/>
      </c>
      <c r="C493" s="164" t="str">
        <f>IF(E493="旅費",支出入力表!C494,"")</f>
        <v/>
      </c>
      <c r="D493" s="165" t="str">
        <f>IF(支出入力表!E494="旅費","旅費","")</f>
        <v/>
      </c>
      <c r="E493" s="165" t="str">
        <f>IF(支出入力表!F494="旅費","旅費","")</f>
        <v/>
      </c>
      <c r="F493" s="196" t="str">
        <f>IF(E493="旅費",VLOOKUP(E493,支出入力表!F494:$M$2000,3,FALSE),"")</f>
        <v/>
      </c>
      <c r="G493" s="196" t="str">
        <f>IF(E493="旅費",VLOOKUP(E493,支出入力表!F494:$M$2000,4,FALSE),"")</f>
        <v/>
      </c>
      <c r="H493" s="197" t="str">
        <f>IF(E493="旅費",VLOOKUP(E493,支出入力表!F494:$M$2000,5,FALSE),"")</f>
        <v/>
      </c>
      <c r="I493" s="196" t="str">
        <f>IF(E493="旅費",VLOOKUP(E493,支出入力表!F494:$S$2000,9,FALSE),"")</f>
        <v/>
      </c>
      <c r="J493" s="167" t="str">
        <f>IF(E493="旅費",VLOOKUP(E493,支出入力表!F494:$S$2000,10,FALSE),"")</f>
        <v/>
      </c>
      <c r="K493" s="167" t="str">
        <f>IF(E493="旅費",VLOOKUP(E493,支出入力表!F494:$S$2000,11,FALSE),"")</f>
        <v/>
      </c>
      <c r="L493" s="167" t="str">
        <f>IF(E493="旅費",VLOOKUP(E493,支出入力表!F494:$S$2000,12,FALSE),"")</f>
        <v/>
      </c>
      <c r="M493" s="167" t="str">
        <f>IF(E493="旅費",VLOOKUP(E493,支出入力表!F494:$S$2000,13,FALSE),"")</f>
        <v/>
      </c>
      <c r="N493" s="168" t="str">
        <f>IF(E493="旅費",VLOOKUP(E493,支出入力表!F494:$S$2000,14,FALSE),"")</f>
        <v/>
      </c>
    </row>
    <row r="494" spans="2:14" x14ac:dyDescent="0.55000000000000004">
      <c r="B494" s="163" t="str">
        <f>IF(E494="旅費",支出入力表!A495,"")</f>
        <v/>
      </c>
      <c r="C494" s="164" t="str">
        <f>IF(E494="旅費",支出入力表!C495,"")</f>
        <v/>
      </c>
      <c r="D494" s="165" t="str">
        <f>IF(支出入力表!E495="旅費","旅費","")</f>
        <v/>
      </c>
      <c r="E494" s="165" t="str">
        <f>IF(支出入力表!F495="旅費","旅費","")</f>
        <v/>
      </c>
      <c r="F494" s="196" t="str">
        <f>IF(E494="旅費",VLOOKUP(E494,支出入力表!F495:$M$2000,3,FALSE),"")</f>
        <v/>
      </c>
      <c r="G494" s="196" t="str">
        <f>IF(E494="旅費",VLOOKUP(E494,支出入力表!F495:$M$2000,4,FALSE),"")</f>
        <v/>
      </c>
      <c r="H494" s="197" t="str">
        <f>IF(E494="旅費",VLOOKUP(E494,支出入力表!F495:$M$2000,5,FALSE),"")</f>
        <v/>
      </c>
      <c r="I494" s="196" t="str">
        <f>IF(E494="旅費",VLOOKUP(E494,支出入力表!F495:$S$2000,9,FALSE),"")</f>
        <v/>
      </c>
      <c r="J494" s="167" t="str">
        <f>IF(E494="旅費",VLOOKUP(E494,支出入力表!F495:$S$2000,10,FALSE),"")</f>
        <v/>
      </c>
      <c r="K494" s="167" t="str">
        <f>IF(E494="旅費",VLOOKUP(E494,支出入力表!F495:$S$2000,11,FALSE),"")</f>
        <v/>
      </c>
      <c r="L494" s="167" t="str">
        <f>IF(E494="旅費",VLOOKUP(E494,支出入力表!F495:$S$2000,12,FALSE),"")</f>
        <v/>
      </c>
      <c r="M494" s="167" t="str">
        <f>IF(E494="旅費",VLOOKUP(E494,支出入力表!F495:$S$2000,13,FALSE),"")</f>
        <v/>
      </c>
      <c r="N494" s="168" t="str">
        <f>IF(E494="旅費",VLOOKUP(E494,支出入力表!F495:$S$2000,14,FALSE),"")</f>
        <v/>
      </c>
    </row>
    <row r="495" spans="2:14" x14ac:dyDescent="0.55000000000000004">
      <c r="B495" s="163" t="str">
        <f>IF(E495="旅費",支出入力表!A496,"")</f>
        <v/>
      </c>
      <c r="C495" s="164" t="str">
        <f>IF(E495="旅費",支出入力表!C496,"")</f>
        <v/>
      </c>
      <c r="D495" s="165" t="str">
        <f>IF(支出入力表!E496="旅費","旅費","")</f>
        <v/>
      </c>
      <c r="E495" s="165" t="str">
        <f>IF(支出入力表!F496="旅費","旅費","")</f>
        <v/>
      </c>
      <c r="F495" s="196" t="str">
        <f>IF(E495="旅費",VLOOKUP(E495,支出入力表!F496:$M$2000,3,FALSE),"")</f>
        <v/>
      </c>
      <c r="G495" s="196" t="str">
        <f>IF(E495="旅費",VLOOKUP(E495,支出入力表!F496:$M$2000,4,FALSE),"")</f>
        <v/>
      </c>
      <c r="H495" s="197" t="str">
        <f>IF(E495="旅費",VLOOKUP(E495,支出入力表!F496:$M$2000,5,FALSE),"")</f>
        <v/>
      </c>
      <c r="I495" s="196" t="str">
        <f>IF(E495="旅費",VLOOKUP(E495,支出入力表!F496:$S$2000,9,FALSE),"")</f>
        <v/>
      </c>
      <c r="J495" s="167" t="str">
        <f>IF(E495="旅費",VLOOKUP(E495,支出入力表!F496:$S$2000,10,FALSE),"")</f>
        <v/>
      </c>
      <c r="K495" s="167" t="str">
        <f>IF(E495="旅費",VLOOKUP(E495,支出入力表!F496:$S$2000,11,FALSE),"")</f>
        <v/>
      </c>
      <c r="L495" s="167" t="str">
        <f>IF(E495="旅費",VLOOKUP(E495,支出入力表!F496:$S$2000,12,FALSE),"")</f>
        <v/>
      </c>
      <c r="M495" s="167" t="str">
        <f>IF(E495="旅費",VLOOKUP(E495,支出入力表!F496:$S$2000,13,FALSE),"")</f>
        <v/>
      </c>
      <c r="N495" s="168" t="str">
        <f>IF(E495="旅費",VLOOKUP(E495,支出入力表!F496:$S$2000,14,FALSE),"")</f>
        <v/>
      </c>
    </row>
    <row r="496" spans="2:14" x14ac:dyDescent="0.55000000000000004">
      <c r="B496" s="163" t="str">
        <f>IF(E496="旅費",支出入力表!A497,"")</f>
        <v/>
      </c>
      <c r="C496" s="164" t="str">
        <f>IF(E496="旅費",支出入力表!C497,"")</f>
        <v/>
      </c>
      <c r="D496" s="165" t="str">
        <f>IF(支出入力表!E497="旅費","旅費","")</f>
        <v/>
      </c>
      <c r="E496" s="165" t="str">
        <f>IF(支出入力表!F497="旅費","旅費","")</f>
        <v/>
      </c>
      <c r="F496" s="196" t="str">
        <f>IF(E496="旅費",VLOOKUP(E496,支出入力表!F497:$M$2000,3,FALSE),"")</f>
        <v/>
      </c>
      <c r="G496" s="196" t="str">
        <f>IF(E496="旅費",VLOOKUP(E496,支出入力表!F497:$M$2000,4,FALSE),"")</f>
        <v/>
      </c>
      <c r="H496" s="197" t="str">
        <f>IF(E496="旅費",VLOOKUP(E496,支出入力表!F497:$M$2000,5,FALSE),"")</f>
        <v/>
      </c>
      <c r="I496" s="196" t="str">
        <f>IF(E496="旅費",VLOOKUP(E496,支出入力表!F497:$S$2000,9,FALSE),"")</f>
        <v/>
      </c>
      <c r="J496" s="167" t="str">
        <f>IF(E496="旅費",VLOOKUP(E496,支出入力表!F497:$S$2000,10,FALSE),"")</f>
        <v/>
      </c>
      <c r="K496" s="167" t="str">
        <f>IF(E496="旅費",VLOOKUP(E496,支出入力表!F497:$S$2000,11,FALSE),"")</f>
        <v/>
      </c>
      <c r="L496" s="167" t="str">
        <f>IF(E496="旅費",VLOOKUP(E496,支出入力表!F497:$S$2000,12,FALSE),"")</f>
        <v/>
      </c>
      <c r="M496" s="167" t="str">
        <f>IF(E496="旅費",VLOOKUP(E496,支出入力表!F497:$S$2000,13,FALSE),"")</f>
        <v/>
      </c>
      <c r="N496" s="168" t="str">
        <f>IF(E496="旅費",VLOOKUP(E496,支出入力表!F497:$S$2000,14,FALSE),"")</f>
        <v/>
      </c>
    </row>
    <row r="497" spans="2:14" x14ac:dyDescent="0.55000000000000004">
      <c r="B497" s="163" t="str">
        <f>IF(E497="旅費",支出入力表!A498,"")</f>
        <v/>
      </c>
      <c r="C497" s="164" t="str">
        <f>IF(E497="旅費",支出入力表!C498,"")</f>
        <v/>
      </c>
      <c r="D497" s="165" t="str">
        <f>IF(支出入力表!E498="旅費","旅費","")</f>
        <v/>
      </c>
      <c r="E497" s="165" t="str">
        <f>IF(支出入力表!F498="旅費","旅費","")</f>
        <v/>
      </c>
      <c r="F497" s="196" t="str">
        <f>IF(E497="旅費",VLOOKUP(E497,支出入力表!F498:$M$2000,3,FALSE),"")</f>
        <v/>
      </c>
      <c r="G497" s="196" t="str">
        <f>IF(E497="旅費",VLOOKUP(E497,支出入力表!F498:$M$2000,4,FALSE),"")</f>
        <v/>
      </c>
      <c r="H497" s="197" t="str">
        <f>IF(E497="旅費",VLOOKUP(E497,支出入力表!F498:$M$2000,5,FALSE),"")</f>
        <v/>
      </c>
      <c r="I497" s="196" t="str">
        <f>IF(E497="旅費",VLOOKUP(E497,支出入力表!F498:$S$2000,9,FALSE),"")</f>
        <v/>
      </c>
      <c r="J497" s="167" t="str">
        <f>IF(E497="旅費",VLOOKUP(E497,支出入力表!F498:$S$2000,10,FALSE),"")</f>
        <v/>
      </c>
      <c r="K497" s="167" t="str">
        <f>IF(E497="旅費",VLOOKUP(E497,支出入力表!F498:$S$2000,11,FALSE),"")</f>
        <v/>
      </c>
      <c r="L497" s="167" t="str">
        <f>IF(E497="旅費",VLOOKUP(E497,支出入力表!F498:$S$2000,12,FALSE),"")</f>
        <v/>
      </c>
      <c r="M497" s="167" t="str">
        <f>IF(E497="旅費",VLOOKUP(E497,支出入力表!F498:$S$2000,13,FALSE),"")</f>
        <v/>
      </c>
      <c r="N497" s="168" t="str">
        <f>IF(E497="旅費",VLOOKUP(E497,支出入力表!F498:$S$2000,14,FALSE),"")</f>
        <v/>
      </c>
    </row>
    <row r="498" spans="2:14" x14ac:dyDescent="0.55000000000000004">
      <c r="B498" s="163" t="str">
        <f>IF(E498="旅費",支出入力表!A499,"")</f>
        <v/>
      </c>
      <c r="C498" s="164" t="str">
        <f>IF(E498="旅費",支出入力表!C499,"")</f>
        <v/>
      </c>
      <c r="D498" s="165" t="str">
        <f>IF(支出入力表!E499="旅費","旅費","")</f>
        <v/>
      </c>
      <c r="E498" s="165" t="str">
        <f>IF(支出入力表!F499="旅費","旅費","")</f>
        <v/>
      </c>
      <c r="F498" s="196" t="str">
        <f>IF(E498="旅費",VLOOKUP(E498,支出入力表!F499:$M$2000,3,FALSE),"")</f>
        <v/>
      </c>
      <c r="G498" s="196" t="str">
        <f>IF(E498="旅費",VLOOKUP(E498,支出入力表!F499:$M$2000,4,FALSE),"")</f>
        <v/>
      </c>
      <c r="H498" s="197" t="str">
        <f>IF(E498="旅費",VLOOKUP(E498,支出入力表!F499:$M$2000,5,FALSE),"")</f>
        <v/>
      </c>
      <c r="I498" s="196" t="str">
        <f>IF(E498="旅費",VLOOKUP(E498,支出入力表!F499:$S$2000,9,FALSE),"")</f>
        <v/>
      </c>
      <c r="J498" s="167" t="str">
        <f>IF(E498="旅費",VLOOKUP(E498,支出入力表!F499:$S$2000,10,FALSE),"")</f>
        <v/>
      </c>
      <c r="K498" s="167" t="str">
        <f>IF(E498="旅費",VLOOKUP(E498,支出入力表!F499:$S$2000,11,FALSE),"")</f>
        <v/>
      </c>
      <c r="L498" s="167" t="str">
        <f>IF(E498="旅費",VLOOKUP(E498,支出入力表!F499:$S$2000,12,FALSE),"")</f>
        <v/>
      </c>
      <c r="M498" s="167" t="str">
        <f>IF(E498="旅費",VLOOKUP(E498,支出入力表!F499:$S$2000,13,FALSE),"")</f>
        <v/>
      </c>
      <c r="N498" s="168" t="str">
        <f>IF(E498="旅費",VLOOKUP(E498,支出入力表!F499:$S$2000,14,FALSE),"")</f>
        <v/>
      </c>
    </row>
    <row r="499" spans="2:14" x14ac:dyDescent="0.55000000000000004">
      <c r="B499" s="163" t="str">
        <f>IF(E499="旅費",支出入力表!A500,"")</f>
        <v/>
      </c>
      <c r="C499" s="164" t="str">
        <f>IF(E499="旅費",支出入力表!C500,"")</f>
        <v/>
      </c>
      <c r="D499" s="165" t="str">
        <f>IF(支出入力表!E500="旅費","旅費","")</f>
        <v/>
      </c>
      <c r="E499" s="165" t="str">
        <f>IF(支出入力表!F500="旅費","旅費","")</f>
        <v/>
      </c>
      <c r="F499" s="196" t="str">
        <f>IF(E499="旅費",VLOOKUP(E499,支出入力表!F500:$M$2000,3,FALSE),"")</f>
        <v/>
      </c>
      <c r="G499" s="196" t="str">
        <f>IF(E499="旅費",VLOOKUP(E499,支出入力表!F500:$M$2000,4,FALSE),"")</f>
        <v/>
      </c>
      <c r="H499" s="197" t="str">
        <f>IF(E499="旅費",VLOOKUP(E499,支出入力表!F500:$M$2000,5,FALSE),"")</f>
        <v/>
      </c>
      <c r="I499" s="196" t="str">
        <f>IF(E499="旅費",VLOOKUP(E499,支出入力表!F500:$S$2000,9,FALSE),"")</f>
        <v/>
      </c>
      <c r="J499" s="167" t="str">
        <f>IF(E499="旅費",VLOOKUP(E499,支出入力表!F500:$S$2000,10,FALSE),"")</f>
        <v/>
      </c>
      <c r="K499" s="167" t="str">
        <f>IF(E499="旅費",VLOOKUP(E499,支出入力表!F500:$S$2000,11,FALSE),"")</f>
        <v/>
      </c>
      <c r="L499" s="167" t="str">
        <f>IF(E499="旅費",VLOOKUP(E499,支出入力表!F500:$S$2000,12,FALSE),"")</f>
        <v/>
      </c>
      <c r="M499" s="167" t="str">
        <f>IF(E499="旅費",VLOOKUP(E499,支出入力表!F500:$S$2000,13,FALSE),"")</f>
        <v/>
      </c>
      <c r="N499" s="168" t="str">
        <f>IF(E499="旅費",VLOOKUP(E499,支出入力表!F500:$S$2000,14,FALSE),"")</f>
        <v/>
      </c>
    </row>
    <row r="500" spans="2:14" x14ac:dyDescent="0.55000000000000004">
      <c r="B500" s="163" t="str">
        <f>IF(E500="旅費",支出入力表!A501,"")</f>
        <v/>
      </c>
      <c r="C500" s="164" t="str">
        <f>IF(E500="旅費",支出入力表!C501,"")</f>
        <v/>
      </c>
      <c r="D500" s="165" t="str">
        <f>IF(支出入力表!E501="旅費","旅費","")</f>
        <v/>
      </c>
      <c r="E500" s="165" t="str">
        <f>IF(支出入力表!F501="旅費","旅費","")</f>
        <v/>
      </c>
      <c r="F500" s="196" t="str">
        <f>IF(E500="旅費",VLOOKUP(E500,支出入力表!F501:$M$2000,3,FALSE),"")</f>
        <v/>
      </c>
      <c r="G500" s="196" t="str">
        <f>IF(E500="旅費",VLOOKUP(E500,支出入力表!F501:$M$2000,4,FALSE),"")</f>
        <v/>
      </c>
      <c r="H500" s="197" t="str">
        <f>IF(E500="旅費",VLOOKUP(E500,支出入力表!F501:$M$2000,5,FALSE),"")</f>
        <v/>
      </c>
      <c r="I500" s="196" t="str">
        <f>IF(E500="旅費",VLOOKUP(E500,支出入力表!F501:$S$2000,9,FALSE),"")</f>
        <v/>
      </c>
      <c r="J500" s="167" t="str">
        <f>IF(E500="旅費",VLOOKUP(E500,支出入力表!F501:$S$2000,10,FALSE),"")</f>
        <v/>
      </c>
      <c r="K500" s="167" t="str">
        <f>IF(E500="旅費",VLOOKUP(E500,支出入力表!F501:$S$2000,11,FALSE),"")</f>
        <v/>
      </c>
      <c r="L500" s="167" t="str">
        <f>IF(E500="旅費",VLOOKUP(E500,支出入力表!F501:$S$2000,12,FALSE),"")</f>
        <v/>
      </c>
      <c r="M500" s="167" t="str">
        <f>IF(E500="旅費",VLOOKUP(E500,支出入力表!F501:$S$2000,13,FALSE),"")</f>
        <v/>
      </c>
      <c r="N500" s="168" t="str">
        <f>IF(E500="旅費",VLOOKUP(E500,支出入力表!F501:$S$2000,14,FALSE),"")</f>
        <v/>
      </c>
    </row>
    <row r="501" spans="2:14" x14ac:dyDescent="0.55000000000000004">
      <c r="B501" s="163" t="str">
        <f>IF(E501="旅費",支出入力表!A502,"")</f>
        <v/>
      </c>
      <c r="C501" s="164" t="str">
        <f>IF(E501="旅費",支出入力表!C502,"")</f>
        <v/>
      </c>
      <c r="D501" s="165" t="str">
        <f>IF(支出入力表!E502="旅費","旅費","")</f>
        <v/>
      </c>
      <c r="E501" s="165" t="str">
        <f>IF(支出入力表!F502="旅費","旅費","")</f>
        <v/>
      </c>
      <c r="F501" s="196" t="str">
        <f>IF(E501="旅費",VLOOKUP(E501,支出入力表!F502:$M$2000,3,FALSE),"")</f>
        <v/>
      </c>
      <c r="G501" s="196" t="str">
        <f>IF(E501="旅費",VLOOKUP(E501,支出入力表!F502:$M$2000,4,FALSE),"")</f>
        <v/>
      </c>
      <c r="H501" s="197" t="str">
        <f>IF(E501="旅費",VLOOKUP(E501,支出入力表!F502:$M$2000,5,FALSE),"")</f>
        <v/>
      </c>
      <c r="I501" s="196" t="str">
        <f>IF(E501="旅費",VLOOKUP(E501,支出入力表!F502:$S$2000,9,FALSE),"")</f>
        <v/>
      </c>
      <c r="J501" s="167" t="str">
        <f>IF(E501="旅費",VLOOKUP(E501,支出入力表!F502:$S$2000,10,FALSE),"")</f>
        <v/>
      </c>
      <c r="K501" s="167" t="str">
        <f>IF(E501="旅費",VLOOKUP(E501,支出入力表!F502:$S$2000,11,FALSE),"")</f>
        <v/>
      </c>
      <c r="L501" s="167" t="str">
        <f>IF(E501="旅費",VLOOKUP(E501,支出入力表!F502:$S$2000,12,FALSE),"")</f>
        <v/>
      </c>
      <c r="M501" s="167" t="str">
        <f>IF(E501="旅費",VLOOKUP(E501,支出入力表!F502:$S$2000,13,FALSE),"")</f>
        <v/>
      </c>
      <c r="N501" s="168" t="str">
        <f>IF(E501="旅費",VLOOKUP(E501,支出入力表!F502:$S$2000,14,FALSE),"")</f>
        <v/>
      </c>
    </row>
    <row r="502" spans="2:14" x14ac:dyDescent="0.55000000000000004">
      <c r="B502" s="163" t="str">
        <f>IF(E502="旅費",支出入力表!A503,"")</f>
        <v/>
      </c>
      <c r="C502" s="164" t="str">
        <f>IF(E502="旅費",支出入力表!C503,"")</f>
        <v/>
      </c>
      <c r="D502" s="165" t="str">
        <f>IF(支出入力表!E503="旅費","旅費","")</f>
        <v/>
      </c>
      <c r="E502" s="165" t="str">
        <f>IF(支出入力表!F503="旅費","旅費","")</f>
        <v/>
      </c>
      <c r="F502" s="196" t="str">
        <f>IF(E502="旅費",VLOOKUP(E502,支出入力表!F503:$M$2000,3,FALSE),"")</f>
        <v/>
      </c>
      <c r="G502" s="196" t="str">
        <f>IF(E502="旅費",VLOOKUP(E502,支出入力表!F503:$M$2000,4,FALSE),"")</f>
        <v/>
      </c>
      <c r="H502" s="197" t="str">
        <f>IF(E502="旅費",VLOOKUP(E502,支出入力表!F503:$M$2000,5,FALSE),"")</f>
        <v/>
      </c>
      <c r="I502" s="196" t="str">
        <f>IF(E502="旅費",VLOOKUP(E502,支出入力表!F503:$S$2000,9,FALSE),"")</f>
        <v/>
      </c>
      <c r="J502" s="167" t="str">
        <f>IF(E502="旅費",VLOOKUP(E502,支出入力表!F503:$S$2000,10,FALSE),"")</f>
        <v/>
      </c>
      <c r="K502" s="167" t="str">
        <f>IF(E502="旅費",VLOOKUP(E502,支出入力表!F503:$S$2000,11,FALSE),"")</f>
        <v/>
      </c>
      <c r="L502" s="167" t="str">
        <f>IF(E502="旅費",VLOOKUP(E502,支出入力表!F503:$S$2000,12,FALSE),"")</f>
        <v/>
      </c>
      <c r="M502" s="167" t="str">
        <f>IF(E502="旅費",VLOOKUP(E502,支出入力表!F503:$S$2000,13,FALSE),"")</f>
        <v/>
      </c>
      <c r="N502" s="168" t="str">
        <f>IF(E502="旅費",VLOOKUP(E502,支出入力表!F503:$S$2000,14,FALSE),"")</f>
        <v/>
      </c>
    </row>
    <row r="503" spans="2:14" x14ac:dyDescent="0.55000000000000004">
      <c r="B503" s="163" t="str">
        <f>IF(E503="旅費",支出入力表!A504,"")</f>
        <v/>
      </c>
      <c r="C503" s="164" t="str">
        <f>IF(E503="旅費",支出入力表!C504,"")</f>
        <v/>
      </c>
      <c r="D503" s="165" t="str">
        <f>IF(支出入力表!E504="旅費","旅費","")</f>
        <v/>
      </c>
      <c r="E503" s="165" t="str">
        <f>IF(支出入力表!F504="旅費","旅費","")</f>
        <v/>
      </c>
      <c r="F503" s="196" t="str">
        <f>IF(E503="旅費",VLOOKUP(E503,支出入力表!F504:$M$2000,3,FALSE),"")</f>
        <v/>
      </c>
      <c r="G503" s="196" t="str">
        <f>IF(E503="旅費",VLOOKUP(E503,支出入力表!F504:$M$2000,4,FALSE),"")</f>
        <v/>
      </c>
      <c r="H503" s="197" t="str">
        <f>IF(E503="旅費",VLOOKUP(E503,支出入力表!F504:$M$2000,5,FALSE),"")</f>
        <v/>
      </c>
      <c r="I503" s="196" t="str">
        <f>IF(E503="旅費",VLOOKUP(E503,支出入力表!F504:$S$2000,9,FALSE),"")</f>
        <v/>
      </c>
      <c r="J503" s="167" t="str">
        <f>IF(E503="旅費",VLOOKUP(E503,支出入力表!F504:$S$2000,10,FALSE),"")</f>
        <v/>
      </c>
      <c r="K503" s="167" t="str">
        <f>IF(E503="旅費",VLOOKUP(E503,支出入力表!F504:$S$2000,11,FALSE),"")</f>
        <v/>
      </c>
      <c r="L503" s="167" t="str">
        <f>IF(E503="旅費",VLOOKUP(E503,支出入力表!F504:$S$2000,12,FALSE),"")</f>
        <v/>
      </c>
      <c r="M503" s="167" t="str">
        <f>IF(E503="旅費",VLOOKUP(E503,支出入力表!F504:$S$2000,13,FALSE),"")</f>
        <v/>
      </c>
      <c r="N503" s="168" t="str">
        <f>IF(E503="旅費",VLOOKUP(E503,支出入力表!F504:$S$2000,14,FALSE),"")</f>
        <v/>
      </c>
    </row>
    <row r="504" spans="2:14" x14ac:dyDescent="0.55000000000000004">
      <c r="B504" s="163" t="str">
        <f>IF(E504="旅費",支出入力表!A505,"")</f>
        <v/>
      </c>
      <c r="C504" s="164" t="str">
        <f>IF(E504="旅費",支出入力表!C505,"")</f>
        <v/>
      </c>
      <c r="D504" s="165" t="str">
        <f>IF(支出入力表!E505="旅費","旅費","")</f>
        <v/>
      </c>
      <c r="E504" s="165" t="str">
        <f>IF(支出入力表!F505="旅費","旅費","")</f>
        <v/>
      </c>
      <c r="F504" s="196" t="str">
        <f>IF(E504="旅費",VLOOKUP(E504,支出入力表!F505:$M$2000,3,FALSE),"")</f>
        <v/>
      </c>
      <c r="G504" s="196" t="str">
        <f>IF(E504="旅費",VLOOKUP(E504,支出入力表!F505:$M$2000,4,FALSE),"")</f>
        <v/>
      </c>
      <c r="H504" s="197" t="str">
        <f>IF(E504="旅費",VLOOKUP(E504,支出入力表!F505:$M$2000,5,FALSE),"")</f>
        <v/>
      </c>
      <c r="I504" s="196" t="str">
        <f>IF(E504="旅費",VLOOKUP(E504,支出入力表!F505:$S$2000,9,FALSE),"")</f>
        <v/>
      </c>
      <c r="J504" s="167" t="str">
        <f>IF(E504="旅費",VLOOKUP(E504,支出入力表!F505:$S$2000,10,FALSE),"")</f>
        <v/>
      </c>
      <c r="K504" s="167" t="str">
        <f>IF(E504="旅費",VLOOKUP(E504,支出入力表!F505:$S$2000,11,FALSE),"")</f>
        <v/>
      </c>
      <c r="L504" s="167" t="str">
        <f>IF(E504="旅費",VLOOKUP(E504,支出入力表!F505:$S$2000,12,FALSE),"")</f>
        <v/>
      </c>
      <c r="M504" s="167" t="str">
        <f>IF(E504="旅費",VLOOKUP(E504,支出入力表!F505:$S$2000,13,FALSE),"")</f>
        <v/>
      </c>
      <c r="N504" s="168" t="str">
        <f>IF(E504="旅費",VLOOKUP(E504,支出入力表!F505:$S$2000,14,FALSE),"")</f>
        <v/>
      </c>
    </row>
    <row r="505" spans="2:14" x14ac:dyDescent="0.55000000000000004">
      <c r="B505" s="163" t="str">
        <f>IF(E505="旅費",支出入力表!A506,"")</f>
        <v/>
      </c>
      <c r="C505" s="164" t="str">
        <f>IF(E505="旅費",支出入力表!C506,"")</f>
        <v/>
      </c>
      <c r="D505" s="165" t="str">
        <f>IF(支出入力表!E506="旅費","旅費","")</f>
        <v/>
      </c>
      <c r="E505" s="165" t="str">
        <f>IF(支出入力表!F506="旅費","旅費","")</f>
        <v/>
      </c>
      <c r="F505" s="196" t="str">
        <f>IF(E505="旅費",VLOOKUP(E505,支出入力表!F506:$M$2000,3,FALSE),"")</f>
        <v/>
      </c>
      <c r="G505" s="196" t="str">
        <f>IF(E505="旅費",VLOOKUP(E505,支出入力表!F506:$M$2000,4,FALSE),"")</f>
        <v/>
      </c>
      <c r="H505" s="197" t="str">
        <f>IF(E505="旅費",VLOOKUP(E505,支出入力表!F506:$M$2000,5,FALSE),"")</f>
        <v/>
      </c>
      <c r="I505" s="196" t="str">
        <f>IF(E505="旅費",VLOOKUP(E505,支出入力表!F506:$S$2000,9,FALSE),"")</f>
        <v/>
      </c>
      <c r="J505" s="167" t="str">
        <f>IF(E505="旅費",VLOOKUP(E505,支出入力表!F506:$S$2000,10,FALSE),"")</f>
        <v/>
      </c>
      <c r="K505" s="167" t="str">
        <f>IF(E505="旅費",VLOOKUP(E505,支出入力表!F506:$S$2000,11,FALSE),"")</f>
        <v/>
      </c>
      <c r="L505" s="167" t="str">
        <f>IF(E505="旅費",VLOOKUP(E505,支出入力表!F506:$S$2000,12,FALSE),"")</f>
        <v/>
      </c>
      <c r="M505" s="167" t="str">
        <f>IF(E505="旅費",VLOOKUP(E505,支出入力表!F506:$S$2000,13,FALSE),"")</f>
        <v/>
      </c>
      <c r="N505" s="168" t="str">
        <f>IF(E505="旅費",VLOOKUP(E505,支出入力表!F506:$S$2000,14,FALSE),"")</f>
        <v/>
      </c>
    </row>
    <row r="506" spans="2:14" x14ac:dyDescent="0.55000000000000004">
      <c r="B506" s="163" t="str">
        <f>IF(E506="旅費",支出入力表!A507,"")</f>
        <v/>
      </c>
      <c r="C506" s="164" t="str">
        <f>IF(E506="旅費",支出入力表!C507,"")</f>
        <v/>
      </c>
      <c r="D506" s="165" t="str">
        <f>IF(支出入力表!E507="旅費","旅費","")</f>
        <v/>
      </c>
      <c r="E506" s="165" t="str">
        <f>IF(支出入力表!F507="旅費","旅費","")</f>
        <v/>
      </c>
      <c r="F506" s="196" t="str">
        <f>IF(E506="旅費",VLOOKUP(E506,支出入力表!F507:$M$2000,3,FALSE),"")</f>
        <v/>
      </c>
      <c r="G506" s="196" t="str">
        <f>IF(E506="旅費",VLOOKUP(E506,支出入力表!F507:$M$2000,4,FALSE),"")</f>
        <v/>
      </c>
      <c r="H506" s="197" t="str">
        <f>IF(E506="旅費",VLOOKUP(E506,支出入力表!F507:$M$2000,5,FALSE),"")</f>
        <v/>
      </c>
      <c r="I506" s="196" t="str">
        <f>IF(E506="旅費",VLOOKUP(E506,支出入力表!F507:$S$2000,9,FALSE),"")</f>
        <v/>
      </c>
      <c r="J506" s="167" t="str">
        <f>IF(E506="旅費",VLOOKUP(E506,支出入力表!F507:$S$2000,10,FALSE),"")</f>
        <v/>
      </c>
      <c r="K506" s="167" t="str">
        <f>IF(E506="旅費",VLOOKUP(E506,支出入力表!F507:$S$2000,11,FALSE),"")</f>
        <v/>
      </c>
      <c r="L506" s="167" t="str">
        <f>IF(E506="旅費",VLOOKUP(E506,支出入力表!F507:$S$2000,12,FALSE),"")</f>
        <v/>
      </c>
      <c r="M506" s="167" t="str">
        <f>IF(E506="旅費",VLOOKUP(E506,支出入力表!F507:$S$2000,13,FALSE),"")</f>
        <v/>
      </c>
      <c r="N506" s="168" t="str">
        <f>IF(E506="旅費",VLOOKUP(E506,支出入力表!F507:$S$2000,14,FALSE),"")</f>
        <v/>
      </c>
    </row>
    <row r="507" spans="2:14" x14ac:dyDescent="0.55000000000000004">
      <c r="B507" s="163" t="str">
        <f>IF(E507="旅費",支出入力表!A508,"")</f>
        <v/>
      </c>
      <c r="C507" s="164" t="str">
        <f>IF(E507="旅費",支出入力表!C508,"")</f>
        <v/>
      </c>
      <c r="D507" s="165" t="str">
        <f>IF(支出入力表!E508="旅費","旅費","")</f>
        <v/>
      </c>
      <c r="E507" s="165" t="str">
        <f>IF(支出入力表!F508="旅費","旅費","")</f>
        <v/>
      </c>
      <c r="F507" s="196" t="str">
        <f>IF(E507="旅費",VLOOKUP(E507,支出入力表!F508:$M$2000,3,FALSE),"")</f>
        <v/>
      </c>
      <c r="G507" s="196" t="str">
        <f>IF(E507="旅費",VLOOKUP(E507,支出入力表!F508:$M$2000,4,FALSE),"")</f>
        <v/>
      </c>
      <c r="H507" s="197" t="str">
        <f>IF(E507="旅費",VLOOKUP(E507,支出入力表!F508:$M$2000,5,FALSE),"")</f>
        <v/>
      </c>
      <c r="I507" s="196" t="str">
        <f>IF(E507="旅費",VLOOKUP(E507,支出入力表!F508:$S$2000,9,FALSE),"")</f>
        <v/>
      </c>
      <c r="J507" s="167" t="str">
        <f>IF(E507="旅費",VLOOKUP(E507,支出入力表!F508:$S$2000,10,FALSE),"")</f>
        <v/>
      </c>
      <c r="K507" s="167" t="str">
        <f>IF(E507="旅費",VLOOKUP(E507,支出入力表!F508:$S$2000,11,FALSE),"")</f>
        <v/>
      </c>
      <c r="L507" s="167" t="str">
        <f>IF(E507="旅費",VLOOKUP(E507,支出入力表!F508:$S$2000,12,FALSE),"")</f>
        <v/>
      </c>
      <c r="M507" s="167" t="str">
        <f>IF(E507="旅費",VLOOKUP(E507,支出入力表!F508:$S$2000,13,FALSE),"")</f>
        <v/>
      </c>
      <c r="N507" s="168" t="str">
        <f>IF(E507="旅費",VLOOKUP(E507,支出入力表!F508:$S$2000,14,FALSE),"")</f>
        <v/>
      </c>
    </row>
    <row r="508" spans="2:14" x14ac:dyDescent="0.55000000000000004">
      <c r="B508" s="163" t="str">
        <f>IF(E508="旅費",支出入力表!A509,"")</f>
        <v/>
      </c>
      <c r="C508" s="164" t="str">
        <f>IF(E508="旅費",支出入力表!C509,"")</f>
        <v/>
      </c>
      <c r="D508" s="165" t="str">
        <f>IF(支出入力表!E509="旅費","旅費","")</f>
        <v/>
      </c>
      <c r="E508" s="165" t="str">
        <f>IF(支出入力表!F509="旅費","旅費","")</f>
        <v/>
      </c>
      <c r="F508" s="196" t="str">
        <f>IF(E508="旅費",VLOOKUP(E508,支出入力表!F509:$M$2000,3,FALSE),"")</f>
        <v/>
      </c>
      <c r="G508" s="196" t="str">
        <f>IF(E508="旅費",VLOOKUP(E508,支出入力表!F509:$M$2000,4,FALSE),"")</f>
        <v/>
      </c>
      <c r="H508" s="197" t="str">
        <f>IF(E508="旅費",VLOOKUP(E508,支出入力表!F509:$M$2000,5,FALSE),"")</f>
        <v/>
      </c>
      <c r="I508" s="196" t="str">
        <f>IF(E508="旅費",VLOOKUP(E508,支出入力表!F509:$S$2000,9,FALSE),"")</f>
        <v/>
      </c>
      <c r="J508" s="167" t="str">
        <f>IF(E508="旅費",VLOOKUP(E508,支出入力表!F509:$S$2000,10,FALSE),"")</f>
        <v/>
      </c>
      <c r="K508" s="167" t="str">
        <f>IF(E508="旅費",VLOOKUP(E508,支出入力表!F509:$S$2000,11,FALSE),"")</f>
        <v/>
      </c>
      <c r="L508" s="167" t="str">
        <f>IF(E508="旅費",VLOOKUP(E508,支出入力表!F509:$S$2000,12,FALSE),"")</f>
        <v/>
      </c>
      <c r="M508" s="167" t="str">
        <f>IF(E508="旅費",VLOOKUP(E508,支出入力表!F509:$S$2000,13,FALSE),"")</f>
        <v/>
      </c>
      <c r="N508" s="168" t="str">
        <f>IF(E508="旅費",VLOOKUP(E508,支出入力表!F509:$S$2000,14,FALSE),"")</f>
        <v/>
      </c>
    </row>
    <row r="509" spans="2:14" x14ac:dyDescent="0.55000000000000004">
      <c r="B509" s="163" t="str">
        <f>IF(E509="旅費",支出入力表!A510,"")</f>
        <v/>
      </c>
      <c r="C509" s="164" t="str">
        <f>IF(E509="旅費",支出入力表!C510,"")</f>
        <v/>
      </c>
      <c r="D509" s="165" t="str">
        <f>IF(支出入力表!E510="旅費","旅費","")</f>
        <v/>
      </c>
      <c r="E509" s="165" t="str">
        <f>IF(支出入力表!F510="旅費","旅費","")</f>
        <v/>
      </c>
      <c r="F509" s="196" t="str">
        <f>IF(E509="旅費",VLOOKUP(E509,支出入力表!F510:$M$2000,3,FALSE),"")</f>
        <v/>
      </c>
      <c r="G509" s="196" t="str">
        <f>IF(E509="旅費",VLOOKUP(E509,支出入力表!F510:$M$2000,4,FALSE),"")</f>
        <v/>
      </c>
      <c r="H509" s="197" t="str">
        <f>IF(E509="旅費",VLOOKUP(E509,支出入力表!F510:$M$2000,5,FALSE),"")</f>
        <v/>
      </c>
      <c r="I509" s="196" t="str">
        <f>IF(E509="旅費",VLOOKUP(E509,支出入力表!F510:$S$2000,9,FALSE),"")</f>
        <v/>
      </c>
      <c r="J509" s="167" t="str">
        <f>IF(E509="旅費",VLOOKUP(E509,支出入力表!F510:$S$2000,10,FALSE),"")</f>
        <v/>
      </c>
      <c r="K509" s="167" t="str">
        <f>IF(E509="旅費",VLOOKUP(E509,支出入力表!F510:$S$2000,11,FALSE),"")</f>
        <v/>
      </c>
      <c r="L509" s="167" t="str">
        <f>IF(E509="旅費",VLOOKUP(E509,支出入力表!F510:$S$2000,12,FALSE),"")</f>
        <v/>
      </c>
      <c r="M509" s="167" t="str">
        <f>IF(E509="旅費",VLOOKUP(E509,支出入力表!F510:$S$2000,13,FALSE),"")</f>
        <v/>
      </c>
      <c r="N509" s="168" t="str">
        <f>IF(E509="旅費",VLOOKUP(E509,支出入力表!F510:$S$2000,14,FALSE),"")</f>
        <v/>
      </c>
    </row>
    <row r="510" spans="2:14" x14ac:dyDescent="0.55000000000000004">
      <c r="B510" s="163" t="str">
        <f>IF(E510="旅費",支出入力表!A511,"")</f>
        <v/>
      </c>
      <c r="C510" s="164" t="str">
        <f>IF(E510="旅費",支出入力表!C511,"")</f>
        <v/>
      </c>
      <c r="D510" s="165" t="str">
        <f>IF(支出入力表!E511="旅費","旅費","")</f>
        <v/>
      </c>
      <c r="E510" s="165" t="str">
        <f>IF(支出入力表!F511="旅費","旅費","")</f>
        <v/>
      </c>
      <c r="F510" s="196" t="str">
        <f>IF(E510="旅費",VLOOKUP(E510,支出入力表!F511:$M$2000,3,FALSE),"")</f>
        <v/>
      </c>
      <c r="G510" s="196" t="str">
        <f>IF(E510="旅費",VLOOKUP(E510,支出入力表!F511:$M$2000,4,FALSE),"")</f>
        <v/>
      </c>
      <c r="H510" s="197" t="str">
        <f>IF(E510="旅費",VLOOKUP(E510,支出入力表!F511:$M$2000,5,FALSE),"")</f>
        <v/>
      </c>
      <c r="I510" s="196" t="str">
        <f>IF(E510="旅費",VLOOKUP(E510,支出入力表!F511:$S$2000,9,FALSE),"")</f>
        <v/>
      </c>
      <c r="J510" s="167" t="str">
        <f>IF(E510="旅費",VLOOKUP(E510,支出入力表!F511:$S$2000,10,FALSE),"")</f>
        <v/>
      </c>
      <c r="K510" s="167" t="str">
        <f>IF(E510="旅費",VLOOKUP(E510,支出入力表!F511:$S$2000,11,FALSE),"")</f>
        <v/>
      </c>
      <c r="L510" s="167" t="str">
        <f>IF(E510="旅費",VLOOKUP(E510,支出入力表!F511:$S$2000,12,FALSE),"")</f>
        <v/>
      </c>
      <c r="M510" s="167" t="str">
        <f>IF(E510="旅費",VLOOKUP(E510,支出入力表!F511:$S$2000,13,FALSE),"")</f>
        <v/>
      </c>
      <c r="N510" s="168" t="str">
        <f>IF(E510="旅費",VLOOKUP(E510,支出入力表!F511:$S$2000,14,FALSE),"")</f>
        <v/>
      </c>
    </row>
    <row r="511" spans="2:14" x14ac:dyDescent="0.55000000000000004">
      <c r="B511" s="163" t="str">
        <f>IF(E511="旅費",支出入力表!A512,"")</f>
        <v/>
      </c>
      <c r="C511" s="164" t="str">
        <f>IF(E511="旅費",支出入力表!C512,"")</f>
        <v/>
      </c>
      <c r="D511" s="165" t="str">
        <f>IF(支出入力表!E512="旅費","旅費","")</f>
        <v/>
      </c>
      <c r="E511" s="165" t="str">
        <f>IF(支出入力表!F512="旅費","旅費","")</f>
        <v/>
      </c>
      <c r="F511" s="196" t="str">
        <f>IF(E511="旅費",VLOOKUP(E511,支出入力表!F512:$M$2000,3,FALSE),"")</f>
        <v/>
      </c>
      <c r="G511" s="196" t="str">
        <f>IF(E511="旅費",VLOOKUP(E511,支出入力表!F512:$M$2000,4,FALSE),"")</f>
        <v/>
      </c>
      <c r="H511" s="197" t="str">
        <f>IF(E511="旅費",VLOOKUP(E511,支出入力表!F512:$M$2000,5,FALSE),"")</f>
        <v/>
      </c>
      <c r="I511" s="196" t="str">
        <f>IF(E511="旅費",VLOOKUP(E511,支出入力表!F512:$S$2000,9,FALSE),"")</f>
        <v/>
      </c>
      <c r="J511" s="167" t="str">
        <f>IF(E511="旅費",VLOOKUP(E511,支出入力表!F512:$S$2000,10,FALSE),"")</f>
        <v/>
      </c>
      <c r="K511" s="167" t="str">
        <f>IF(E511="旅費",VLOOKUP(E511,支出入力表!F512:$S$2000,11,FALSE),"")</f>
        <v/>
      </c>
      <c r="L511" s="167" t="str">
        <f>IF(E511="旅費",VLOOKUP(E511,支出入力表!F512:$S$2000,12,FALSE),"")</f>
        <v/>
      </c>
      <c r="M511" s="167" t="str">
        <f>IF(E511="旅費",VLOOKUP(E511,支出入力表!F512:$S$2000,13,FALSE),"")</f>
        <v/>
      </c>
      <c r="N511" s="168" t="str">
        <f>IF(E511="旅費",VLOOKUP(E511,支出入力表!F512:$S$2000,14,FALSE),"")</f>
        <v/>
      </c>
    </row>
    <row r="512" spans="2:14" x14ac:dyDescent="0.55000000000000004">
      <c r="B512" s="163" t="str">
        <f>IF(E512="旅費",支出入力表!A513,"")</f>
        <v/>
      </c>
      <c r="C512" s="164" t="str">
        <f>IF(E512="旅費",支出入力表!C513,"")</f>
        <v/>
      </c>
      <c r="D512" s="165" t="str">
        <f>IF(支出入力表!E513="旅費","旅費","")</f>
        <v/>
      </c>
      <c r="E512" s="165" t="str">
        <f>IF(支出入力表!F513="旅費","旅費","")</f>
        <v/>
      </c>
      <c r="F512" s="196" t="str">
        <f>IF(E512="旅費",VLOOKUP(E512,支出入力表!F513:$M$2000,3,FALSE),"")</f>
        <v/>
      </c>
      <c r="G512" s="196" t="str">
        <f>IF(E512="旅費",VLOOKUP(E512,支出入力表!F513:$M$2000,4,FALSE),"")</f>
        <v/>
      </c>
      <c r="H512" s="197" t="str">
        <f>IF(E512="旅費",VLOOKUP(E512,支出入力表!F513:$M$2000,5,FALSE),"")</f>
        <v/>
      </c>
      <c r="I512" s="196" t="str">
        <f>IF(E512="旅費",VLOOKUP(E512,支出入力表!F513:$S$2000,9,FALSE),"")</f>
        <v/>
      </c>
      <c r="J512" s="167" t="str">
        <f>IF(E512="旅費",VLOOKUP(E512,支出入力表!F513:$S$2000,10,FALSE),"")</f>
        <v/>
      </c>
      <c r="K512" s="167" t="str">
        <f>IF(E512="旅費",VLOOKUP(E512,支出入力表!F513:$S$2000,11,FALSE),"")</f>
        <v/>
      </c>
      <c r="L512" s="167" t="str">
        <f>IF(E512="旅費",VLOOKUP(E512,支出入力表!F513:$S$2000,12,FALSE),"")</f>
        <v/>
      </c>
      <c r="M512" s="167" t="str">
        <f>IF(E512="旅費",VLOOKUP(E512,支出入力表!F513:$S$2000,13,FALSE),"")</f>
        <v/>
      </c>
      <c r="N512" s="168" t="str">
        <f>IF(E512="旅費",VLOOKUP(E512,支出入力表!F513:$S$2000,14,FALSE),"")</f>
        <v/>
      </c>
    </row>
    <row r="513" spans="2:14" x14ac:dyDescent="0.55000000000000004">
      <c r="B513" s="163" t="str">
        <f>IF(E513="旅費",支出入力表!A514,"")</f>
        <v/>
      </c>
      <c r="C513" s="164" t="str">
        <f>IF(E513="旅費",支出入力表!C514,"")</f>
        <v/>
      </c>
      <c r="D513" s="165" t="str">
        <f>IF(支出入力表!E514="旅費","旅費","")</f>
        <v/>
      </c>
      <c r="E513" s="165" t="str">
        <f>IF(支出入力表!F514="旅費","旅費","")</f>
        <v/>
      </c>
      <c r="F513" s="196" t="str">
        <f>IF(E513="旅費",VLOOKUP(E513,支出入力表!F514:$M$2000,3,FALSE),"")</f>
        <v/>
      </c>
      <c r="G513" s="196" t="str">
        <f>IF(E513="旅費",VLOOKUP(E513,支出入力表!F514:$M$2000,4,FALSE),"")</f>
        <v/>
      </c>
      <c r="H513" s="197" t="str">
        <f>IF(E513="旅費",VLOOKUP(E513,支出入力表!F514:$M$2000,5,FALSE),"")</f>
        <v/>
      </c>
      <c r="I513" s="196" t="str">
        <f>IF(E513="旅費",VLOOKUP(E513,支出入力表!F514:$S$2000,9,FALSE),"")</f>
        <v/>
      </c>
      <c r="J513" s="167" t="str">
        <f>IF(E513="旅費",VLOOKUP(E513,支出入力表!F514:$S$2000,10,FALSE),"")</f>
        <v/>
      </c>
      <c r="K513" s="167" t="str">
        <f>IF(E513="旅費",VLOOKUP(E513,支出入力表!F514:$S$2000,11,FALSE),"")</f>
        <v/>
      </c>
      <c r="L513" s="167" t="str">
        <f>IF(E513="旅費",VLOOKUP(E513,支出入力表!F514:$S$2000,12,FALSE),"")</f>
        <v/>
      </c>
      <c r="M513" s="167" t="str">
        <f>IF(E513="旅費",VLOOKUP(E513,支出入力表!F514:$S$2000,13,FALSE),"")</f>
        <v/>
      </c>
      <c r="N513" s="168" t="str">
        <f>IF(E513="旅費",VLOOKUP(E513,支出入力表!F514:$S$2000,14,FALSE),"")</f>
        <v/>
      </c>
    </row>
    <row r="514" spans="2:14" x14ac:dyDescent="0.55000000000000004">
      <c r="B514" s="163" t="str">
        <f>IF(E514="旅費",支出入力表!A515,"")</f>
        <v/>
      </c>
      <c r="C514" s="164" t="str">
        <f>IF(E514="旅費",支出入力表!C515,"")</f>
        <v/>
      </c>
      <c r="D514" s="165" t="str">
        <f>IF(支出入力表!E515="旅費","旅費","")</f>
        <v/>
      </c>
      <c r="E514" s="165" t="str">
        <f>IF(支出入力表!F515="旅費","旅費","")</f>
        <v/>
      </c>
      <c r="F514" s="196" t="str">
        <f>IF(E514="旅費",VLOOKUP(E514,支出入力表!F515:$M$2000,3,FALSE),"")</f>
        <v/>
      </c>
      <c r="G514" s="196" t="str">
        <f>IF(E514="旅費",VLOOKUP(E514,支出入力表!F515:$M$2000,4,FALSE),"")</f>
        <v/>
      </c>
      <c r="H514" s="197" t="str">
        <f>IF(E514="旅費",VLOOKUP(E514,支出入力表!F515:$M$2000,5,FALSE),"")</f>
        <v/>
      </c>
      <c r="I514" s="196" t="str">
        <f>IF(E514="旅費",VLOOKUP(E514,支出入力表!F515:$S$2000,9,FALSE),"")</f>
        <v/>
      </c>
      <c r="J514" s="167" t="str">
        <f>IF(E514="旅費",VLOOKUP(E514,支出入力表!F515:$S$2000,10,FALSE),"")</f>
        <v/>
      </c>
      <c r="K514" s="167" t="str">
        <f>IF(E514="旅費",VLOOKUP(E514,支出入力表!F515:$S$2000,11,FALSE),"")</f>
        <v/>
      </c>
      <c r="L514" s="167" t="str">
        <f>IF(E514="旅費",VLOOKUP(E514,支出入力表!F515:$S$2000,12,FALSE),"")</f>
        <v/>
      </c>
      <c r="M514" s="167" t="str">
        <f>IF(E514="旅費",VLOOKUP(E514,支出入力表!F515:$S$2000,13,FALSE),"")</f>
        <v/>
      </c>
      <c r="N514" s="168" t="str">
        <f>IF(E514="旅費",VLOOKUP(E514,支出入力表!F515:$S$2000,14,FALSE),"")</f>
        <v/>
      </c>
    </row>
    <row r="515" spans="2:14" x14ac:dyDescent="0.55000000000000004">
      <c r="B515" s="163" t="str">
        <f>IF(E515="旅費",支出入力表!A516,"")</f>
        <v/>
      </c>
      <c r="C515" s="164" t="str">
        <f>IF(E515="旅費",支出入力表!C516,"")</f>
        <v/>
      </c>
      <c r="D515" s="165" t="str">
        <f>IF(支出入力表!E516="旅費","旅費","")</f>
        <v/>
      </c>
      <c r="E515" s="165" t="str">
        <f>IF(支出入力表!F516="旅費","旅費","")</f>
        <v/>
      </c>
      <c r="F515" s="196" t="str">
        <f>IF(E515="旅費",VLOOKUP(E515,支出入力表!F516:$M$2000,3,FALSE),"")</f>
        <v/>
      </c>
      <c r="G515" s="196" t="str">
        <f>IF(E515="旅費",VLOOKUP(E515,支出入力表!F516:$M$2000,4,FALSE),"")</f>
        <v/>
      </c>
      <c r="H515" s="197" t="str">
        <f>IF(E515="旅費",VLOOKUP(E515,支出入力表!F516:$M$2000,5,FALSE),"")</f>
        <v/>
      </c>
      <c r="I515" s="196" t="str">
        <f>IF(E515="旅費",VLOOKUP(E515,支出入力表!F516:$S$2000,9,FALSE),"")</f>
        <v/>
      </c>
      <c r="J515" s="167" t="str">
        <f>IF(E515="旅費",VLOOKUP(E515,支出入力表!F516:$S$2000,10,FALSE),"")</f>
        <v/>
      </c>
      <c r="K515" s="167" t="str">
        <f>IF(E515="旅費",VLOOKUP(E515,支出入力表!F516:$S$2000,11,FALSE),"")</f>
        <v/>
      </c>
      <c r="L515" s="167" t="str">
        <f>IF(E515="旅費",VLOOKUP(E515,支出入力表!F516:$S$2000,12,FALSE),"")</f>
        <v/>
      </c>
      <c r="M515" s="167" t="str">
        <f>IF(E515="旅費",VLOOKUP(E515,支出入力表!F516:$S$2000,13,FALSE),"")</f>
        <v/>
      </c>
      <c r="N515" s="168" t="str">
        <f>IF(E515="旅費",VLOOKUP(E515,支出入力表!F516:$S$2000,14,FALSE),"")</f>
        <v/>
      </c>
    </row>
    <row r="516" spans="2:14" x14ac:dyDescent="0.55000000000000004">
      <c r="B516" s="163" t="str">
        <f>IF(E516="旅費",支出入力表!A517,"")</f>
        <v/>
      </c>
      <c r="C516" s="164" t="str">
        <f>IF(E516="旅費",支出入力表!C517,"")</f>
        <v/>
      </c>
      <c r="D516" s="165" t="str">
        <f>IF(支出入力表!E517="旅費","旅費","")</f>
        <v/>
      </c>
      <c r="E516" s="165" t="str">
        <f>IF(支出入力表!F517="旅費","旅費","")</f>
        <v/>
      </c>
      <c r="F516" s="196" t="str">
        <f>IF(E516="旅費",VLOOKUP(E516,支出入力表!F517:$M$2000,3,FALSE),"")</f>
        <v/>
      </c>
      <c r="G516" s="196" t="str">
        <f>IF(E516="旅費",VLOOKUP(E516,支出入力表!F517:$M$2000,4,FALSE),"")</f>
        <v/>
      </c>
      <c r="H516" s="197" t="str">
        <f>IF(E516="旅費",VLOOKUP(E516,支出入力表!F517:$M$2000,5,FALSE),"")</f>
        <v/>
      </c>
      <c r="I516" s="196" t="str">
        <f>IF(E516="旅費",VLOOKUP(E516,支出入力表!F517:$S$2000,9,FALSE),"")</f>
        <v/>
      </c>
      <c r="J516" s="167" t="str">
        <f>IF(E516="旅費",VLOOKUP(E516,支出入力表!F517:$S$2000,10,FALSE),"")</f>
        <v/>
      </c>
      <c r="K516" s="167" t="str">
        <f>IF(E516="旅費",VLOOKUP(E516,支出入力表!F517:$S$2000,11,FALSE),"")</f>
        <v/>
      </c>
      <c r="L516" s="167" t="str">
        <f>IF(E516="旅費",VLOOKUP(E516,支出入力表!F517:$S$2000,12,FALSE),"")</f>
        <v/>
      </c>
      <c r="M516" s="167" t="str">
        <f>IF(E516="旅費",VLOOKUP(E516,支出入力表!F517:$S$2000,13,FALSE),"")</f>
        <v/>
      </c>
      <c r="N516" s="168" t="str">
        <f>IF(E516="旅費",VLOOKUP(E516,支出入力表!F517:$S$2000,14,FALSE),"")</f>
        <v/>
      </c>
    </row>
    <row r="517" spans="2:14" x14ac:dyDescent="0.55000000000000004">
      <c r="B517" s="163" t="str">
        <f>IF(E517="旅費",支出入力表!A518,"")</f>
        <v/>
      </c>
      <c r="C517" s="164" t="str">
        <f>IF(E517="旅費",支出入力表!C518,"")</f>
        <v/>
      </c>
      <c r="D517" s="165" t="str">
        <f>IF(支出入力表!E518="旅費","旅費","")</f>
        <v/>
      </c>
      <c r="E517" s="165" t="str">
        <f>IF(支出入力表!F518="旅費","旅費","")</f>
        <v/>
      </c>
      <c r="F517" s="196" t="str">
        <f>IF(E517="旅費",VLOOKUP(E517,支出入力表!F518:$M$2000,3,FALSE),"")</f>
        <v/>
      </c>
      <c r="G517" s="196" t="str">
        <f>IF(E517="旅費",VLOOKUP(E517,支出入力表!F518:$M$2000,4,FALSE),"")</f>
        <v/>
      </c>
      <c r="H517" s="197" t="str">
        <f>IF(E517="旅費",VLOOKUP(E517,支出入力表!F518:$M$2000,5,FALSE),"")</f>
        <v/>
      </c>
      <c r="I517" s="196" t="str">
        <f>IF(E517="旅費",VLOOKUP(E517,支出入力表!F518:$S$2000,9,FALSE),"")</f>
        <v/>
      </c>
      <c r="J517" s="167" t="str">
        <f>IF(E517="旅費",VLOOKUP(E517,支出入力表!F518:$S$2000,10,FALSE),"")</f>
        <v/>
      </c>
      <c r="K517" s="167" t="str">
        <f>IF(E517="旅費",VLOOKUP(E517,支出入力表!F518:$S$2000,11,FALSE),"")</f>
        <v/>
      </c>
      <c r="L517" s="167" t="str">
        <f>IF(E517="旅費",VLOOKUP(E517,支出入力表!F518:$S$2000,12,FALSE),"")</f>
        <v/>
      </c>
      <c r="M517" s="167" t="str">
        <f>IF(E517="旅費",VLOOKUP(E517,支出入力表!F518:$S$2000,13,FALSE),"")</f>
        <v/>
      </c>
      <c r="N517" s="168" t="str">
        <f>IF(E517="旅費",VLOOKUP(E517,支出入力表!F518:$S$2000,14,FALSE),"")</f>
        <v/>
      </c>
    </row>
    <row r="518" spans="2:14" x14ac:dyDescent="0.55000000000000004">
      <c r="B518" s="163" t="str">
        <f>IF(E518="旅費",支出入力表!A519,"")</f>
        <v/>
      </c>
      <c r="C518" s="164" t="str">
        <f>IF(E518="旅費",支出入力表!C519,"")</f>
        <v/>
      </c>
      <c r="D518" s="165" t="str">
        <f>IF(支出入力表!E519="旅費","旅費","")</f>
        <v/>
      </c>
      <c r="E518" s="165" t="str">
        <f>IF(支出入力表!F519="旅費","旅費","")</f>
        <v/>
      </c>
      <c r="F518" s="196" t="str">
        <f>IF(E518="旅費",VLOOKUP(E518,支出入力表!F519:$M$2000,3,FALSE),"")</f>
        <v/>
      </c>
      <c r="G518" s="196" t="str">
        <f>IF(E518="旅費",VLOOKUP(E518,支出入力表!F519:$M$2000,4,FALSE),"")</f>
        <v/>
      </c>
      <c r="H518" s="197" t="str">
        <f>IF(E518="旅費",VLOOKUP(E518,支出入力表!F519:$M$2000,5,FALSE),"")</f>
        <v/>
      </c>
      <c r="I518" s="196" t="str">
        <f>IF(E518="旅費",VLOOKUP(E518,支出入力表!F519:$S$2000,9,FALSE),"")</f>
        <v/>
      </c>
      <c r="J518" s="167" t="str">
        <f>IF(E518="旅費",VLOOKUP(E518,支出入力表!F519:$S$2000,10,FALSE),"")</f>
        <v/>
      </c>
      <c r="K518" s="167" t="str">
        <f>IF(E518="旅費",VLOOKUP(E518,支出入力表!F519:$S$2000,11,FALSE),"")</f>
        <v/>
      </c>
      <c r="L518" s="167" t="str">
        <f>IF(E518="旅費",VLOOKUP(E518,支出入力表!F519:$S$2000,12,FALSE),"")</f>
        <v/>
      </c>
      <c r="M518" s="167" t="str">
        <f>IF(E518="旅費",VLOOKUP(E518,支出入力表!F519:$S$2000,13,FALSE),"")</f>
        <v/>
      </c>
      <c r="N518" s="168" t="str">
        <f>IF(E518="旅費",VLOOKUP(E518,支出入力表!F519:$S$2000,14,FALSE),"")</f>
        <v/>
      </c>
    </row>
    <row r="519" spans="2:14" x14ac:dyDescent="0.55000000000000004">
      <c r="B519" s="163" t="str">
        <f>IF(E519="旅費",支出入力表!A520,"")</f>
        <v/>
      </c>
      <c r="C519" s="164" t="str">
        <f>IF(E519="旅費",支出入力表!C520,"")</f>
        <v/>
      </c>
      <c r="D519" s="165" t="str">
        <f>IF(支出入力表!E520="旅費","旅費","")</f>
        <v/>
      </c>
      <c r="E519" s="165" t="str">
        <f>IF(支出入力表!F520="旅費","旅費","")</f>
        <v/>
      </c>
      <c r="F519" s="196" t="str">
        <f>IF(E519="旅費",VLOOKUP(E519,支出入力表!F520:$M$2000,3,FALSE),"")</f>
        <v/>
      </c>
      <c r="G519" s="196" t="str">
        <f>IF(E519="旅費",VLOOKUP(E519,支出入力表!F520:$M$2000,4,FALSE),"")</f>
        <v/>
      </c>
      <c r="H519" s="197" t="str">
        <f>IF(E519="旅費",VLOOKUP(E519,支出入力表!F520:$M$2000,5,FALSE),"")</f>
        <v/>
      </c>
      <c r="I519" s="196" t="str">
        <f>IF(E519="旅費",VLOOKUP(E519,支出入力表!F520:$S$2000,9,FALSE),"")</f>
        <v/>
      </c>
      <c r="J519" s="167" t="str">
        <f>IF(E519="旅費",VLOOKUP(E519,支出入力表!F520:$S$2000,10,FALSE),"")</f>
        <v/>
      </c>
      <c r="K519" s="167" t="str">
        <f>IF(E519="旅費",VLOOKUP(E519,支出入力表!F520:$S$2000,11,FALSE),"")</f>
        <v/>
      </c>
      <c r="L519" s="167" t="str">
        <f>IF(E519="旅費",VLOOKUP(E519,支出入力表!F520:$S$2000,12,FALSE),"")</f>
        <v/>
      </c>
      <c r="M519" s="167" t="str">
        <f>IF(E519="旅費",VLOOKUP(E519,支出入力表!F520:$S$2000,13,FALSE),"")</f>
        <v/>
      </c>
      <c r="N519" s="168" t="str">
        <f>IF(E519="旅費",VLOOKUP(E519,支出入力表!F520:$S$2000,14,FALSE),"")</f>
        <v/>
      </c>
    </row>
    <row r="520" spans="2:14" x14ac:dyDescent="0.55000000000000004">
      <c r="B520" s="163" t="str">
        <f>IF(E520="旅費",支出入力表!A521,"")</f>
        <v/>
      </c>
      <c r="C520" s="164" t="str">
        <f>IF(E520="旅費",支出入力表!C521,"")</f>
        <v/>
      </c>
      <c r="D520" s="165" t="str">
        <f>IF(支出入力表!E521="旅費","旅費","")</f>
        <v/>
      </c>
      <c r="E520" s="165" t="str">
        <f>IF(支出入力表!F521="旅費","旅費","")</f>
        <v/>
      </c>
      <c r="F520" s="196" t="str">
        <f>IF(E520="旅費",VLOOKUP(E520,支出入力表!F521:$M$2000,3,FALSE),"")</f>
        <v/>
      </c>
      <c r="G520" s="196" t="str">
        <f>IF(E520="旅費",VLOOKUP(E520,支出入力表!F521:$M$2000,4,FALSE),"")</f>
        <v/>
      </c>
      <c r="H520" s="197" t="str">
        <f>IF(E520="旅費",VLOOKUP(E520,支出入力表!F521:$M$2000,5,FALSE),"")</f>
        <v/>
      </c>
      <c r="I520" s="196" t="str">
        <f>IF(E520="旅費",VLOOKUP(E520,支出入力表!F521:$S$2000,9,FALSE),"")</f>
        <v/>
      </c>
      <c r="J520" s="167" t="str">
        <f>IF(E520="旅費",VLOOKUP(E520,支出入力表!F521:$S$2000,10,FALSE),"")</f>
        <v/>
      </c>
      <c r="K520" s="167" t="str">
        <f>IF(E520="旅費",VLOOKUP(E520,支出入力表!F521:$S$2000,11,FALSE),"")</f>
        <v/>
      </c>
      <c r="L520" s="167" t="str">
        <f>IF(E520="旅費",VLOOKUP(E520,支出入力表!F521:$S$2000,12,FALSE),"")</f>
        <v/>
      </c>
      <c r="M520" s="167" t="str">
        <f>IF(E520="旅費",VLOOKUP(E520,支出入力表!F521:$S$2000,13,FALSE),"")</f>
        <v/>
      </c>
      <c r="N520" s="168" t="str">
        <f>IF(E520="旅費",VLOOKUP(E520,支出入力表!F521:$S$2000,14,FALSE),"")</f>
        <v/>
      </c>
    </row>
    <row r="521" spans="2:14" x14ac:dyDescent="0.55000000000000004">
      <c r="B521" s="163" t="str">
        <f>IF(E521="旅費",支出入力表!A522,"")</f>
        <v/>
      </c>
      <c r="C521" s="164" t="str">
        <f>IF(E521="旅費",支出入力表!C522,"")</f>
        <v/>
      </c>
      <c r="D521" s="165" t="str">
        <f>IF(支出入力表!E522="旅費","旅費","")</f>
        <v/>
      </c>
      <c r="E521" s="165" t="str">
        <f>IF(支出入力表!F522="旅費","旅費","")</f>
        <v/>
      </c>
      <c r="F521" s="196" t="str">
        <f>IF(E521="旅費",VLOOKUP(E521,支出入力表!F522:$M$2000,3,FALSE),"")</f>
        <v/>
      </c>
      <c r="G521" s="196" t="str">
        <f>IF(E521="旅費",VLOOKUP(E521,支出入力表!F522:$M$2000,4,FALSE),"")</f>
        <v/>
      </c>
      <c r="H521" s="197" t="str">
        <f>IF(E521="旅費",VLOOKUP(E521,支出入力表!F522:$M$2000,5,FALSE),"")</f>
        <v/>
      </c>
      <c r="I521" s="196" t="str">
        <f>IF(E521="旅費",VLOOKUP(E521,支出入力表!F522:$S$2000,9,FALSE),"")</f>
        <v/>
      </c>
      <c r="J521" s="167" t="str">
        <f>IF(E521="旅費",VLOOKUP(E521,支出入力表!F522:$S$2000,10,FALSE),"")</f>
        <v/>
      </c>
      <c r="K521" s="167" t="str">
        <f>IF(E521="旅費",VLOOKUP(E521,支出入力表!F522:$S$2000,11,FALSE),"")</f>
        <v/>
      </c>
      <c r="L521" s="167" t="str">
        <f>IF(E521="旅費",VLOOKUP(E521,支出入力表!F522:$S$2000,12,FALSE),"")</f>
        <v/>
      </c>
      <c r="M521" s="167" t="str">
        <f>IF(E521="旅費",VLOOKUP(E521,支出入力表!F522:$S$2000,13,FALSE),"")</f>
        <v/>
      </c>
      <c r="N521" s="168" t="str">
        <f>IF(E521="旅費",VLOOKUP(E521,支出入力表!F522:$S$2000,14,FALSE),"")</f>
        <v/>
      </c>
    </row>
    <row r="522" spans="2:14" x14ac:dyDescent="0.55000000000000004">
      <c r="B522" s="163" t="str">
        <f>IF(E522="旅費",支出入力表!A523,"")</f>
        <v/>
      </c>
      <c r="C522" s="164" t="str">
        <f>IF(E522="旅費",支出入力表!C523,"")</f>
        <v/>
      </c>
      <c r="D522" s="165" t="str">
        <f>IF(支出入力表!E523="旅費","旅費","")</f>
        <v/>
      </c>
      <c r="E522" s="165" t="str">
        <f>IF(支出入力表!F523="旅費","旅費","")</f>
        <v/>
      </c>
      <c r="F522" s="196" t="str">
        <f>IF(E522="旅費",VLOOKUP(E522,支出入力表!F523:$M$2000,3,FALSE),"")</f>
        <v/>
      </c>
      <c r="G522" s="196" t="str">
        <f>IF(E522="旅費",VLOOKUP(E522,支出入力表!F523:$M$2000,4,FALSE),"")</f>
        <v/>
      </c>
      <c r="H522" s="197" t="str">
        <f>IF(E522="旅費",VLOOKUP(E522,支出入力表!F523:$M$2000,5,FALSE),"")</f>
        <v/>
      </c>
      <c r="I522" s="196" t="str">
        <f>IF(E522="旅費",VLOOKUP(E522,支出入力表!F523:$S$2000,9,FALSE),"")</f>
        <v/>
      </c>
      <c r="J522" s="167" t="str">
        <f>IF(E522="旅費",VLOOKUP(E522,支出入力表!F523:$S$2000,10,FALSE),"")</f>
        <v/>
      </c>
      <c r="K522" s="167" t="str">
        <f>IF(E522="旅費",VLOOKUP(E522,支出入力表!F523:$S$2000,11,FALSE),"")</f>
        <v/>
      </c>
      <c r="L522" s="167" t="str">
        <f>IF(E522="旅費",VLOOKUP(E522,支出入力表!F523:$S$2000,12,FALSE),"")</f>
        <v/>
      </c>
      <c r="M522" s="167" t="str">
        <f>IF(E522="旅費",VLOOKUP(E522,支出入力表!F523:$S$2000,13,FALSE),"")</f>
        <v/>
      </c>
      <c r="N522" s="168" t="str">
        <f>IF(E522="旅費",VLOOKUP(E522,支出入力表!F523:$S$2000,14,FALSE),"")</f>
        <v/>
      </c>
    </row>
    <row r="523" spans="2:14" x14ac:dyDescent="0.55000000000000004">
      <c r="B523" s="163" t="str">
        <f>IF(E523="旅費",支出入力表!A524,"")</f>
        <v/>
      </c>
      <c r="C523" s="164" t="str">
        <f>IF(E523="旅費",支出入力表!C524,"")</f>
        <v/>
      </c>
      <c r="D523" s="165" t="str">
        <f>IF(支出入力表!E524="旅費","旅費","")</f>
        <v/>
      </c>
      <c r="E523" s="165" t="str">
        <f>IF(支出入力表!F524="旅費","旅費","")</f>
        <v/>
      </c>
      <c r="F523" s="196" t="str">
        <f>IF(E523="旅費",VLOOKUP(E523,支出入力表!F524:$M$2000,3,FALSE),"")</f>
        <v/>
      </c>
      <c r="G523" s="196" t="str">
        <f>IF(E523="旅費",VLOOKUP(E523,支出入力表!F524:$M$2000,4,FALSE),"")</f>
        <v/>
      </c>
      <c r="H523" s="197" t="str">
        <f>IF(E523="旅費",VLOOKUP(E523,支出入力表!F524:$M$2000,5,FALSE),"")</f>
        <v/>
      </c>
      <c r="I523" s="196" t="str">
        <f>IF(E523="旅費",VLOOKUP(E523,支出入力表!F524:$S$2000,9,FALSE),"")</f>
        <v/>
      </c>
      <c r="J523" s="167" t="str">
        <f>IF(E523="旅費",VLOOKUP(E523,支出入力表!F524:$S$2000,10,FALSE),"")</f>
        <v/>
      </c>
      <c r="K523" s="167" t="str">
        <f>IF(E523="旅費",VLOOKUP(E523,支出入力表!F524:$S$2000,11,FALSE),"")</f>
        <v/>
      </c>
      <c r="L523" s="167" t="str">
        <f>IF(E523="旅費",VLOOKUP(E523,支出入力表!F524:$S$2000,12,FALSE),"")</f>
        <v/>
      </c>
      <c r="M523" s="167" t="str">
        <f>IF(E523="旅費",VLOOKUP(E523,支出入力表!F524:$S$2000,13,FALSE),"")</f>
        <v/>
      </c>
      <c r="N523" s="168" t="str">
        <f>IF(E523="旅費",VLOOKUP(E523,支出入力表!F524:$S$2000,14,FALSE),"")</f>
        <v/>
      </c>
    </row>
    <row r="524" spans="2:14" x14ac:dyDescent="0.55000000000000004">
      <c r="B524" s="163" t="str">
        <f>IF(E524="旅費",支出入力表!A525,"")</f>
        <v/>
      </c>
      <c r="C524" s="164" t="str">
        <f>IF(E524="旅費",支出入力表!C525,"")</f>
        <v/>
      </c>
      <c r="D524" s="165" t="str">
        <f>IF(支出入力表!E525="旅費","旅費","")</f>
        <v/>
      </c>
      <c r="E524" s="165" t="str">
        <f>IF(支出入力表!F525="旅費","旅費","")</f>
        <v/>
      </c>
      <c r="F524" s="196" t="str">
        <f>IF(E524="旅費",VLOOKUP(E524,支出入力表!F525:$M$2000,3,FALSE),"")</f>
        <v/>
      </c>
      <c r="G524" s="196" t="str">
        <f>IF(E524="旅費",VLOOKUP(E524,支出入力表!F525:$M$2000,4,FALSE),"")</f>
        <v/>
      </c>
      <c r="H524" s="197" t="str">
        <f>IF(E524="旅費",VLOOKUP(E524,支出入力表!F525:$M$2000,5,FALSE),"")</f>
        <v/>
      </c>
      <c r="I524" s="196" t="str">
        <f>IF(E524="旅費",VLOOKUP(E524,支出入力表!F525:$S$2000,9,FALSE),"")</f>
        <v/>
      </c>
      <c r="J524" s="167" t="str">
        <f>IF(E524="旅費",VLOOKUP(E524,支出入力表!F525:$S$2000,10,FALSE),"")</f>
        <v/>
      </c>
      <c r="K524" s="167" t="str">
        <f>IF(E524="旅費",VLOOKUP(E524,支出入力表!F525:$S$2000,11,FALSE),"")</f>
        <v/>
      </c>
      <c r="L524" s="167" t="str">
        <f>IF(E524="旅費",VLOOKUP(E524,支出入力表!F525:$S$2000,12,FALSE),"")</f>
        <v/>
      </c>
      <c r="M524" s="167" t="str">
        <f>IF(E524="旅費",VLOOKUP(E524,支出入力表!F525:$S$2000,13,FALSE),"")</f>
        <v/>
      </c>
      <c r="N524" s="168" t="str">
        <f>IF(E524="旅費",VLOOKUP(E524,支出入力表!F525:$S$2000,14,FALSE),"")</f>
        <v/>
      </c>
    </row>
    <row r="525" spans="2:14" x14ac:dyDescent="0.55000000000000004">
      <c r="B525" s="163" t="str">
        <f>IF(E525="旅費",支出入力表!A526,"")</f>
        <v/>
      </c>
      <c r="C525" s="164" t="str">
        <f>IF(E525="旅費",支出入力表!C526,"")</f>
        <v/>
      </c>
      <c r="D525" s="165" t="str">
        <f>IF(支出入力表!E526="旅費","旅費","")</f>
        <v/>
      </c>
      <c r="E525" s="165" t="str">
        <f>IF(支出入力表!F526="旅費","旅費","")</f>
        <v/>
      </c>
      <c r="F525" s="196" t="str">
        <f>IF(E525="旅費",VLOOKUP(E525,支出入力表!F526:$M$2000,3,FALSE),"")</f>
        <v/>
      </c>
      <c r="G525" s="196" t="str">
        <f>IF(E525="旅費",VLOOKUP(E525,支出入力表!F526:$M$2000,4,FALSE),"")</f>
        <v/>
      </c>
      <c r="H525" s="197" t="str">
        <f>IF(E525="旅費",VLOOKUP(E525,支出入力表!F526:$M$2000,5,FALSE),"")</f>
        <v/>
      </c>
      <c r="I525" s="196" t="str">
        <f>IF(E525="旅費",VLOOKUP(E525,支出入力表!F526:$S$2000,9,FALSE),"")</f>
        <v/>
      </c>
      <c r="J525" s="167" t="str">
        <f>IF(E525="旅費",VLOOKUP(E525,支出入力表!F526:$S$2000,10,FALSE),"")</f>
        <v/>
      </c>
      <c r="K525" s="167" t="str">
        <f>IF(E525="旅費",VLOOKUP(E525,支出入力表!F526:$S$2000,11,FALSE),"")</f>
        <v/>
      </c>
      <c r="L525" s="167" t="str">
        <f>IF(E525="旅費",VLOOKUP(E525,支出入力表!F526:$S$2000,12,FALSE),"")</f>
        <v/>
      </c>
      <c r="M525" s="167" t="str">
        <f>IF(E525="旅費",VLOOKUP(E525,支出入力表!F526:$S$2000,13,FALSE),"")</f>
        <v/>
      </c>
      <c r="N525" s="168" t="str">
        <f>IF(E525="旅費",VLOOKUP(E525,支出入力表!F526:$S$2000,14,FALSE),"")</f>
        <v/>
      </c>
    </row>
    <row r="526" spans="2:14" x14ac:dyDescent="0.55000000000000004">
      <c r="B526" s="163" t="str">
        <f>IF(E526="旅費",支出入力表!A527,"")</f>
        <v/>
      </c>
      <c r="C526" s="164" t="str">
        <f>IF(E526="旅費",支出入力表!C527,"")</f>
        <v/>
      </c>
      <c r="D526" s="165" t="str">
        <f>IF(支出入力表!E527="旅費","旅費","")</f>
        <v/>
      </c>
      <c r="E526" s="165" t="str">
        <f>IF(支出入力表!F527="旅費","旅費","")</f>
        <v/>
      </c>
      <c r="F526" s="196" t="str">
        <f>IF(E526="旅費",VLOOKUP(E526,支出入力表!F527:$M$2000,3,FALSE),"")</f>
        <v/>
      </c>
      <c r="G526" s="196" t="str">
        <f>IF(E526="旅費",VLOOKUP(E526,支出入力表!F527:$M$2000,4,FALSE),"")</f>
        <v/>
      </c>
      <c r="H526" s="197" t="str">
        <f>IF(E526="旅費",VLOOKUP(E526,支出入力表!F527:$M$2000,5,FALSE),"")</f>
        <v/>
      </c>
      <c r="I526" s="196" t="str">
        <f>IF(E526="旅費",VLOOKUP(E526,支出入力表!F527:$S$2000,9,FALSE),"")</f>
        <v/>
      </c>
      <c r="J526" s="167" t="str">
        <f>IF(E526="旅費",VLOOKUP(E526,支出入力表!F527:$S$2000,10,FALSE),"")</f>
        <v/>
      </c>
      <c r="K526" s="167" t="str">
        <f>IF(E526="旅費",VLOOKUP(E526,支出入力表!F527:$S$2000,11,FALSE),"")</f>
        <v/>
      </c>
      <c r="L526" s="167" t="str">
        <f>IF(E526="旅費",VLOOKUP(E526,支出入力表!F527:$S$2000,12,FALSE),"")</f>
        <v/>
      </c>
      <c r="M526" s="167" t="str">
        <f>IF(E526="旅費",VLOOKUP(E526,支出入力表!F527:$S$2000,13,FALSE),"")</f>
        <v/>
      </c>
      <c r="N526" s="168" t="str">
        <f>IF(E526="旅費",VLOOKUP(E526,支出入力表!F527:$S$2000,14,FALSE),"")</f>
        <v/>
      </c>
    </row>
    <row r="527" spans="2:14" x14ac:dyDescent="0.55000000000000004">
      <c r="B527" s="163" t="str">
        <f>IF(E527="旅費",支出入力表!A528,"")</f>
        <v/>
      </c>
      <c r="C527" s="164" t="str">
        <f>IF(E527="旅費",支出入力表!C528,"")</f>
        <v/>
      </c>
      <c r="D527" s="165" t="str">
        <f>IF(支出入力表!E528="旅費","旅費","")</f>
        <v/>
      </c>
      <c r="E527" s="165" t="str">
        <f>IF(支出入力表!F528="旅費","旅費","")</f>
        <v/>
      </c>
      <c r="F527" s="196" t="str">
        <f>IF(E527="旅費",VLOOKUP(E527,支出入力表!F528:$M$2000,3,FALSE),"")</f>
        <v/>
      </c>
      <c r="G527" s="196" t="str">
        <f>IF(E527="旅費",VLOOKUP(E527,支出入力表!F528:$M$2000,4,FALSE),"")</f>
        <v/>
      </c>
      <c r="H527" s="197" t="str">
        <f>IF(E527="旅費",VLOOKUP(E527,支出入力表!F528:$M$2000,5,FALSE),"")</f>
        <v/>
      </c>
      <c r="I527" s="196" t="str">
        <f>IF(E527="旅費",VLOOKUP(E527,支出入力表!F528:$S$2000,9,FALSE),"")</f>
        <v/>
      </c>
      <c r="J527" s="167" t="str">
        <f>IF(E527="旅費",VLOOKUP(E527,支出入力表!F528:$S$2000,10,FALSE),"")</f>
        <v/>
      </c>
      <c r="K527" s="167" t="str">
        <f>IF(E527="旅費",VLOOKUP(E527,支出入力表!F528:$S$2000,11,FALSE),"")</f>
        <v/>
      </c>
      <c r="L527" s="167" t="str">
        <f>IF(E527="旅費",VLOOKUP(E527,支出入力表!F528:$S$2000,12,FALSE),"")</f>
        <v/>
      </c>
      <c r="M527" s="167" t="str">
        <f>IF(E527="旅費",VLOOKUP(E527,支出入力表!F528:$S$2000,13,FALSE),"")</f>
        <v/>
      </c>
      <c r="N527" s="168" t="str">
        <f>IF(E527="旅費",VLOOKUP(E527,支出入力表!F528:$S$2000,14,FALSE),"")</f>
        <v/>
      </c>
    </row>
    <row r="528" spans="2:14" x14ac:dyDescent="0.55000000000000004">
      <c r="B528" s="163" t="str">
        <f>IF(E528="旅費",支出入力表!A529,"")</f>
        <v/>
      </c>
      <c r="C528" s="164" t="str">
        <f>IF(E528="旅費",支出入力表!C529,"")</f>
        <v/>
      </c>
      <c r="D528" s="165" t="str">
        <f>IF(支出入力表!E529="旅費","旅費","")</f>
        <v/>
      </c>
      <c r="E528" s="165" t="str">
        <f>IF(支出入力表!F529="旅費","旅費","")</f>
        <v/>
      </c>
      <c r="F528" s="196" t="str">
        <f>IF(E528="旅費",VLOOKUP(E528,支出入力表!F529:$M$2000,3,FALSE),"")</f>
        <v/>
      </c>
      <c r="G528" s="196" t="str">
        <f>IF(E528="旅費",VLOOKUP(E528,支出入力表!F529:$M$2000,4,FALSE),"")</f>
        <v/>
      </c>
      <c r="H528" s="197" t="str">
        <f>IF(E528="旅費",VLOOKUP(E528,支出入力表!F529:$M$2000,5,FALSE),"")</f>
        <v/>
      </c>
      <c r="I528" s="196" t="str">
        <f>IF(E528="旅費",VLOOKUP(E528,支出入力表!F529:$S$2000,9,FALSE),"")</f>
        <v/>
      </c>
      <c r="J528" s="167" t="str">
        <f>IF(E528="旅費",VLOOKUP(E528,支出入力表!F529:$S$2000,10,FALSE),"")</f>
        <v/>
      </c>
      <c r="K528" s="167" t="str">
        <f>IF(E528="旅費",VLOOKUP(E528,支出入力表!F529:$S$2000,11,FALSE),"")</f>
        <v/>
      </c>
      <c r="L528" s="167" t="str">
        <f>IF(E528="旅費",VLOOKUP(E528,支出入力表!F529:$S$2000,12,FALSE),"")</f>
        <v/>
      </c>
      <c r="M528" s="167" t="str">
        <f>IF(E528="旅費",VLOOKUP(E528,支出入力表!F529:$S$2000,13,FALSE),"")</f>
        <v/>
      </c>
      <c r="N528" s="168" t="str">
        <f>IF(E528="旅費",VLOOKUP(E528,支出入力表!F529:$S$2000,14,FALSE),"")</f>
        <v/>
      </c>
    </row>
    <row r="529" spans="2:14" x14ac:dyDescent="0.55000000000000004">
      <c r="B529" s="163" t="str">
        <f>IF(E529="旅費",支出入力表!A530,"")</f>
        <v/>
      </c>
      <c r="C529" s="164" t="str">
        <f>IF(E529="旅費",支出入力表!C530,"")</f>
        <v/>
      </c>
      <c r="D529" s="165" t="str">
        <f>IF(支出入力表!E530="旅費","旅費","")</f>
        <v/>
      </c>
      <c r="E529" s="165" t="str">
        <f>IF(支出入力表!F530="旅費","旅費","")</f>
        <v/>
      </c>
      <c r="F529" s="196" t="str">
        <f>IF(E529="旅費",VLOOKUP(E529,支出入力表!F530:$M$2000,3,FALSE),"")</f>
        <v/>
      </c>
      <c r="G529" s="196" t="str">
        <f>IF(E529="旅費",VLOOKUP(E529,支出入力表!F530:$M$2000,4,FALSE),"")</f>
        <v/>
      </c>
      <c r="H529" s="197" t="str">
        <f>IF(E529="旅費",VLOOKUP(E529,支出入力表!F530:$M$2000,5,FALSE),"")</f>
        <v/>
      </c>
      <c r="I529" s="196" t="str">
        <f>IF(E529="旅費",VLOOKUP(E529,支出入力表!F530:$S$2000,9,FALSE),"")</f>
        <v/>
      </c>
      <c r="J529" s="167" t="str">
        <f>IF(E529="旅費",VLOOKUP(E529,支出入力表!F530:$S$2000,10,FALSE),"")</f>
        <v/>
      </c>
      <c r="K529" s="167" t="str">
        <f>IF(E529="旅費",VLOOKUP(E529,支出入力表!F530:$S$2000,11,FALSE),"")</f>
        <v/>
      </c>
      <c r="L529" s="167" t="str">
        <f>IF(E529="旅費",VLOOKUP(E529,支出入力表!F530:$S$2000,12,FALSE),"")</f>
        <v/>
      </c>
      <c r="M529" s="167" t="str">
        <f>IF(E529="旅費",VLOOKUP(E529,支出入力表!F530:$S$2000,13,FALSE),"")</f>
        <v/>
      </c>
      <c r="N529" s="168" t="str">
        <f>IF(E529="旅費",VLOOKUP(E529,支出入力表!F530:$S$2000,14,FALSE),"")</f>
        <v/>
      </c>
    </row>
    <row r="530" spans="2:14" x14ac:dyDescent="0.55000000000000004">
      <c r="B530" s="163" t="str">
        <f>IF(E530="旅費",支出入力表!A531,"")</f>
        <v/>
      </c>
      <c r="C530" s="164" t="str">
        <f>IF(E530="旅費",支出入力表!C531,"")</f>
        <v/>
      </c>
      <c r="D530" s="165" t="str">
        <f>IF(支出入力表!E531="旅費","旅費","")</f>
        <v/>
      </c>
      <c r="E530" s="165" t="str">
        <f>IF(支出入力表!F531="旅費","旅費","")</f>
        <v/>
      </c>
      <c r="F530" s="196" t="str">
        <f>IF(E530="旅費",VLOOKUP(E530,支出入力表!F531:$M$2000,3,FALSE),"")</f>
        <v/>
      </c>
      <c r="G530" s="196" t="str">
        <f>IF(E530="旅費",VLOOKUP(E530,支出入力表!F531:$M$2000,4,FALSE),"")</f>
        <v/>
      </c>
      <c r="H530" s="197" t="str">
        <f>IF(E530="旅費",VLOOKUP(E530,支出入力表!F531:$M$2000,5,FALSE),"")</f>
        <v/>
      </c>
      <c r="I530" s="196" t="str">
        <f>IF(E530="旅費",VLOOKUP(E530,支出入力表!F531:$S$2000,9,FALSE),"")</f>
        <v/>
      </c>
      <c r="J530" s="167" t="str">
        <f>IF(E530="旅費",VLOOKUP(E530,支出入力表!F531:$S$2000,10,FALSE),"")</f>
        <v/>
      </c>
      <c r="K530" s="167" t="str">
        <f>IF(E530="旅費",VLOOKUP(E530,支出入力表!F531:$S$2000,11,FALSE),"")</f>
        <v/>
      </c>
      <c r="L530" s="167" t="str">
        <f>IF(E530="旅費",VLOOKUP(E530,支出入力表!F531:$S$2000,12,FALSE),"")</f>
        <v/>
      </c>
      <c r="M530" s="167" t="str">
        <f>IF(E530="旅費",VLOOKUP(E530,支出入力表!F531:$S$2000,13,FALSE),"")</f>
        <v/>
      </c>
      <c r="N530" s="168" t="str">
        <f>IF(E530="旅費",VLOOKUP(E530,支出入力表!F531:$S$2000,14,FALSE),"")</f>
        <v/>
      </c>
    </row>
    <row r="531" spans="2:14" x14ac:dyDescent="0.55000000000000004">
      <c r="B531" s="163" t="str">
        <f>IF(E531="旅費",支出入力表!A532,"")</f>
        <v/>
      </c>
      <c r="C531" s="164" t="str">
        <f>IF(E531="旅費",支出入力表!C532,"")</f>
        <v/>
      </c>
      <c r="D531" s="165" t="str">
        <f>IF(支出入力表!E532="旅費","旅費","")</f>
        <v/>
      </c>
      <c r="E531" s="165" t="str">
        <f>IF(支出入力表!F532="旅費","旅費","")</f>
        <v/>
      </c>
      <c r="F531" s="196" t="str">
        <f>IF(E531="旅費",VLOOKUP(E531,支出入力表!F532:$M$2000,3,FALSE),"")</f>
        <v/>
      </c>
      <c r="G531" s="196" t="str">
        <f>IF(E531="旅費",VLOOKUP(E531,支出入力表!F532:$M$2000,4,FALSE),"")</f>
        <v/>
      </c>
      <c r="H531" s="197" t="str">
        <f>IF(E531="旅費",VLOOKUP(E531,支出入力表!F532:$M$2000,5,FALSE),"")</f>
        <v/>
      </c>
      <c r="I531" s="196" t="str">
        <f>IF(E531="旅費",VLOOKUP(E531,支出入力表!F532:$S$2000,9,FALSE),"")</f>
        <v/>
      </c>
      <c r="J531" s="167" t="str">
        <f>IF(E531="旅費",VLOOKUP(E531,支出入力表!F532:$S$2000,10,FALSE),"")</f>
        <v/>
      </c>
      <c r="K531" s="167" t="str">
        <f>IF(E531="旅費",VLOOKUP(E531,支出入力表!F532:$S$2000,11,FALSE),"")</f>
        <v/>
      </c>
      <c r="L531" s="167" t="str">
        <f>IF(E531="旅費",VLOOKUP(E531,支出入力表!F532:$S$2000,12,FALSE),"")</f>
        <v/>
      </c>
      <c r="M531" s="167" t="str">
        <f>IF(E531="旅費",VLOOKUP(E531,支出入力表!F532:$S$2000,13,FALSE),"")</f>
        <v/>
      </c>
      <c r="N531" s="168" t="str">
        <f>IF(E531="旅費",VLOOKUP(E531,支出入力表!F532:$S$2000,14,FALSE),"")</f>
        <v/>
      </c>
    </row>
    <row r="532" spans="2:14" x14ac:dyDescent="0.55000000000000004">
      <c r="B532" s="163" t="str">
        <f>IF(E532="旅費",支出入力表!A533,"")</f>
        <v/>
      </c>
      <c r="C532" s="164" t="str">
        <f>IF(E532="旅費",支出入力表!C533,"")</f>
        <v/>
      </c>
      <c r="D532" s="165" t="str">
        <f>IF(支出入力表!E533="旅費","旅費","")</f>
        <v/>
      </c>
      <c r="E532" s="165" t="str">
        <f>IF(支出入力表!F533="旅費","旅費","")</f>
        <v/>
      </c>
      <c r="F532" s="196" t="str">
        <f>IF(E532="旅費",VLOOKUP(E532,支出入力表!F533:$M$2000,3,FALSE),"")</f>
        <v/>
      </c>
      <c r="G532" s="196" t="str">
        <f>IF(E532="旅費",VLOOKUP(E532,支出入力表!F533:$M$2000,4,FALSE),"")</f>
        <v/>
      </c>
      <c r="H532" s="197" t="str">
        <f>IF(E532="旅費",VLOOKUP(E532,支出入力表!F533:$M$2000,5,FALSE),"")</f>
        <v/>
      </c>
      <c r="I532" s="196" t="str">
        <f>IF(E532="旅費",VLOOKUP(E532,支出入力表!F533:$S$2000,9,FALSE),"")</f>
        <v/>
      </c>
      <c r="J532" s="167" t="str">
        <f>IF(E532="旅費",VLOOKUP(E532,支出入力表!F533:$S$2000,10,FALSE),"")</f>
        <v/>
      </c>
      <c r="K532" s="167" t="str">
        <f>IF(E532="旅費",VLOOKUP(E532,支出入力表!F533:$S$2000,11,FALSE),"")</f>
        <v/>
      </c>
      <c r="L532" s="167" t="str">
        <f>IF(E532="旅費",VLOOKUP(E532,支出入力表!F533:$S$2000,12,FALSE),"")</f>
        <v/>
      </c>
      <c r="M532" s="167" t="str">
        <f>IF(E532="旅費",VLOOKUP(E532,支出入力表!F533:$S$2000,13,FALSE),"")</f>
        <v/>
      </c>
      <c r="N532" s="168" t="str">
        <f>IF(E532="旅費",VLOOKUP(E532,支出入力表!F533:$S$2000,14,FALSE),"")</f>
        <v/>
      </c>
    </row>
    <row r="533" spans="2:14" x14ac:dyDescent="0.55000000000000004">
      <c r="B533" s="163" t="str">
        <f>IF(E533="旅費",支出入力表!A534,"")</f>
        <v/>
      </c>
      <c r="C533" s="164" t="str">
        <f>IF(E533="旅費",支出入力表!C534,"")</f>
        <v/>
      </c>
      <c r="D533" s="165" t="str">
        <f>IF(支出入力表!E534="旅費","旅費","")</f>
        <v/>
      </c>
      <c r="E533" s="165" t="str">
        <f>IF(支出入力表!F534="旅費","旅費","")</f>
        <v/>
      </c>
      <c r="F533" s="196" t="str">
        <f>IF(E533="旅費",VLOOKUP(E533,支出入力表!F534:$M$2000,3,FALSE),"")</f>
        <v/>
      </c>
      <c r="G533" s="196" t="str">
        <f>IF(E533="旅費",VLOOKUP(E533,支出入力表!F534:$M$2000,4,FALSE),"")</f>
        <v/>
      </c>
      <c r="H533" s="197" t="str">
        <f>IF(E533="旅費",VLOOKUP(E533,支出入力表!F534:$M$2000,5,FALSE),"")</f>
        <v/>
      </c>
      <c r="I533" s="196" t="str">
        <f>IF(E533="旅費",VLOOKUP(E533,支出入力表!F534:$S$2000,9,FALSE),"")</f>
        <v/>
      </c>
      <c r="J533" s="167" t="str">
        <f>IF(E533="旅費",VLOOKUP(E533,支出入力表!F534:$S$2000,10,FALSE),"")</f>
        <v/>
      </c>
      <c r="K533" s="167" t="str">
        <f>IF(E533="旅費",VLOOKUP(E533,支出入力表!F534:$S$2000,11,FALSE),"")</f>
        <v/>
      </c>
      <c r="L533" s="167" t="str">
        <f>IF(E533="旅費",VLOOKUP(E533,支出入力表!F534:$S$2000,12,FALSE),"")</f>
        <v/>
      </c>
      <c r="M533" s="167" t="str">
        <f>IF(E533="旅費",VLOOKUP(E533,支出入力表!F534:$S$2000,13,FALSE),"")</f>
        <v/>
      </c>
      <c r="N533" s="168" t="str">
        <f>IF(E533="旅費",VLOOKUP(E533,支出入力表!F534:$S$2000,14,FALSE),"")</f>
        <v/>
      </c>
    </row>
    <row r="534" spans="2:14" x14ac:dyDescent="0.55000000000000004">
      <c r="B534" s="163" t="str">
        <f>IF(E534="旅費",支出入力表!A535,"")</f>
        <v/>
      </c>
      <c r="C534" s="164" t="str">
        <f>IF(E534="旅費",支出入力表!C535,"")</f>
        <v/>
      </c>
      <c r="D534" s="165" t="str">
        <f>IF(支出入力表!E535="旅費","旅費","")</f>
        <v/>
      </c>
      <c r="E534" s="165" t="str">
        <f>IF(支出入力表!F535="旅費","旅費","")</f>
        <v/>
      </c>
      <c r="F534" s="196" t="str">
        <f>IF(E534="旅費",VLOOKUP(E534,支出入力表!F535:$M$2000,3,FALSE),"")</f>
        <v/>
      </c>
      <c r="G534" s="196" t="str">
        <f>IF(E534="旅費",VLOOKUP(E534,支出入力表!F535:$M$2000,4,FALSE),"")</f>
        <v/>
      </c>
      <c r="H534" s="197" t="str">
        <f>IF(E534="旅費",VLOOKUP(E534,支出入力表!F535:$M$2000,5,FALSE),"")</f>
        <v/>
      </c>
      <c r="I534" s="196" t="str">
        <f>IF(E534="旅費",VLOOKUP(E534,支出入力表!F535:$S$2000,9,FALSE),"")</f>
        <v/>
      </c>
      <c r="J534" s="167" t="str">
        <f>IF(E534="旅費",VLOOKUP(E534,支出入力表!F535:$S$2000,10,FALSE),"")</f>
        <v/>
      </c>
      <c r="K534" s="167" t="str">
        <f>IF(E534="旅費",VLOOKUP(E534,支出入力表!F535:$S$2000,11,FALSE),"")</f>
        <v/>
      </c>
      <c r="L534" s="167" t="str">
        <f>IF(E534="旅費",VLOOKUP(E534,支出入力表!F535:$S$2000,12,FALSE),"")</f>
        <v/>
      </c>
      <c r="M534" s="167" t="str">
        <f>IF(E534="旅費",VLOOKUP(E534,支出入力表!F535:$S$2000,13,FALSE),"")</f>
        <v/>
      </c>
      <c r="N534" s="168" t="str">
        <f>IF(E534="旅費",VLOOKUP(E534,支出入力表!F535:$S$2000,14,FALSE),"")</f>
        <v/>
      </c>
    </row>
    <row r="535" spans="2:14" x14ac:dyDescent="0.55000000000000004">
      <c r="B535" s="163" t="str">
        <f>IF(E535="旅費",支出入力表!A536,"")</f>
        <v/>
      </c>
      <c r="C535" s="164" t="str">
        <f>IF(E535="旅費",支出入力表!C536,"")</f>
        <v/>
      </c>
      <c r="D535" s="165" t="str">
        <f>IF(支出入力表!E536="旅費","旅費","")</f>
        <v/>
      </c>
      <c r="E535" s="165" t="str">
        <f>IF(支出入力表!F536="旅費","旅費","")</f>
        <v/>
      </c>
      <c r="F535" s="196" t="str">
        <f>IF(E535="旅費",VLOOKUP(E535,支出入力表!F536:$M$2000,3,FALSE),"")</f>
        <v/>
      </c>
      <c r="G535" s="196" t="str">
        <f>IF(E535="旅費",VLOOKUP(E535,支出入力表!F536:$M$2000,4,FALSE),"")</f>
        <v/>
      </c>
      <c r="H535" s="197" t="str">
        <f>IF(E535="旅費",VLOOKUP(E535,支出入力表!F536:$M$2000,5,FALSE),"")</f>
        <v/>
      </c>
      <c r="I535" s="196" t="str">
        <f>IF(E535="旅費",VLOOKUP(E535,支出入力表!F536:$S$2000,9,FALSE),"")</f>
        <v/>
      </c>
      <c r="J535" s="167" t="str">
        <f>IF(E535="旅費",VLOOKUP(E535,支出入力表!F536:$S$2000,10,FALSE),"")</f>
        <v/>
      </c>
      <c r="K535" s="167" t="str">
        <f>IF(E535="旅費",VLOOKUP(E535,支出入力表!F536:$S$2000,11,FALSE),"")</f>
        <v/>
      </c>
      <c r="L535" s="167" t="str">
        <f>IF(E535="旅費",VLOOKUP(E535,支出入力表!F536:$S$2000,12,FALSE),"")</f>
        <v/>
      </c>
      <c r="M535" s="167" t="str">
        <f>IF(E535="旅費",VLOOKUP(E535,支出入力表!F536:$S$2000,13,FALSE),"")</f>
        <v/>
      </c>
      <c r="N535" s="168" t="str">
        <f>IF(E535="旅費",VLOOKUP(E535,支出入力表!F536:$S$2000,14,FALSE),"")</f>
        <v/>
      </c>
    </row>
    <row r="536" spans="2:14" x14ac:dyDescent="0.55000000000000004">
      <c r="B536" s="163" t="str">
        <f>IF(E536="旅費",支出入力表!A537,"")</f>
        <v/>
      </c>
      <c r="C536" s="164" t="str">
        <f>IF(E536="旅費",支出入力表!C537,"")</f>
        <v/>
      </c>
      <c r="D536" s="165" t="str">
        <f>IF(支出入力表!E537="旅費","旅費","")</f>
        <v/>
      </c>
      <c r="E536" s="165" t="str">
        <f>IF(支出入力表!F537="旅費","旅費","")</f>
        <v/>
      </c>
      <c r="F536" s="196" t="str">
        <f>IF(E536="旅費",VLOOKUP(E536,支出入力表!F537:$M$2000,3,FALSE),"")</f>
        <v/>
      </c>
      <c r="G536" s="196" t="str">
        <f>IF(E536="旅費",VLOOKUP(E536,支出入力表!F537:$M$2000,4,FALSE),"")</f>
        <v/>
      </c>
      <c r="H536" s="197" t="str">
        <f>IF(E536="旅費",VLOOKUP(E536,支出入力表!F537:$M$2000,5,FALSE),"")</f>
        <v/>
      </c>
      <c r="I536" s="196" t="str">
        <f>IF(E536="旅費",VLOOKUP(E536,支出入力表!F537:$S$2000,9,FALSE),"")</f>
        <v/>
      </c>
      <c r="J536" s="167" t="str">
        <f>IF(E536="旅費",VLOOKUP(E536,支出入力表!F537:$S$2000,10,FALSE),"")</f>
        <v/>
      </c>
      <c r="K536" s="167" t="str">
        <f>IF(E536="旅費",VLOOKUP(E536,支出入力表!F537:$S$2000,11,FALSE),"")</f>
        <v/>
      </c>
      <c r="L536" s="167" t="str">
        <f>IF(E536="旅費",VLOOKUP(E536,支出入力表!F537:$S$2000,12,FALSE),"")</f>
        <v/>
      </c>
      <c r="M536" s="167" t="str">
        <f>IF(E536="旅費",VLOOKUP(E536,支出入力表!F537:$S$2000,13,FALSE),"")</f>
        <v/>
      </c>
      <c r="N536" s="168" t="str">
        <f>IF(E536="旅費",VLOOKUP(E536,支出入力表!F537:$S$2000,14,FALSE),"")</f>
        <v/>
      </c>
    </row>
    <row r="537" spans="2:14" x14ac:dyDescent="0.55000000000000004">
      <c r="B537" s="163" t="str">
        <f>IF(E537="旅費",支出入力表!A538,"")</f>
        <v/>
      </c>
      <c r="C537" s="164" t="str">
        <f>IF(E537="旅費",支出入力表!C538,"")</f>
        <v/>
      </c>
      <c r="D537" s="165" t="str">
        <f>IF(支出入力表!E538="旅費","旅費","")</f>
        <v/>
      </c>
      <c r="E537" s="165" t="str">
        <f>IF(支出入力表!F538="旅費","旅費","")</f>
        <v/>
      </c>
      <c r="F537" s="196" t="str">
        <f>IF(E537="旅費",VLOOKUP(E537,支出入力表!F538:$M$2000,3,FALSE),"")</f>
        <v/>
      </c>
      <c r="G537" s="196" t="str">
        <f>IF(E537="旅費",VLOOKUP(E537,支出入力表!F538:$M$2000,4,FALSE),"")</f>
        <v/>
      </c>
      <c r="H537" s="197" t="str">
        <f>IF(E537="旅費",VLOOKUP(E537,支出入力表!F538:$M$2000,5,FALSE),"")</f>
        <v/>
      </c>
      <c r="I537" s="196" t="str">
        <f>IF(E537="旅費",VLOOKUP(E537,支出入力表!F538:$S$2000,9,FALSE),"")</f>
        <v/>
      </c>
      <c r="J537" s="167" t="str">
        <f>IF(E537="旅費",VLOOKUP(E537,支出入力表!F538:$S$2000,10,FALSE),"")</f>
        <v/>
      </c>
      <c r="K537" s="167" t="str">
        <f>IF(E537="旅費",VLOOKUP(E537,支出入力表!F538:$S$2000,11,FALSE),"")</f>
        <v/>
      </c>
      <c r="L537" s="167" t="str">
        <f>IF(E537="旅費",VLOOKUP(E537,支出入力表!F538:$S$2000,12,FALSE),"")</f>
        <v/>
      </c>
      <c r="M537" s="167" t="str">
        <f>IF(E537="旅費",VLOOKUP(E537,支出入力表!F538:$S$2000,13,FALSE),"")</f>
        <v/>
      </c>
      <c r="N537" s="168" t="str">
        <f>IF(E537="旅費",VLOOKUP(E537,支出入力表!F538:$S$2000,14,FALSE),"")</f>
        <v/>
      </c>
    </row>
    <row r="538" spans="2:14" x14ac:dyDescent="0.55000000000000004">
      <c r="B538" s="163" t="str">
        <f>IF(E538="旅費",支出入力表!A539,"")</f>
        <v/>
      </c>
      <c r="C538" s="164" t="str">
        <f>IF(E538="旅費",支出入力表!C539,"")</f>
        <v/>
      </c>
      <c r="D538" s="165" t="str">
        <f>IF(支出入力表!E539="旅費","旅費","")</f>
        <v/>
      </c>
      <c r="E538" s="165" t="str">
        <f>IF(支出入力表!F539="旅費","旅費","")</f>
        <v/>
      </c>
      <c r="F538" s="196" t="str">
        <f>IF(E538="旅費",VLOOKUP(E538,支出入力表!F539:$M$2000,3,FALSE),"")</f>
        <v/>
      </c>
      <c r="G538" s="196" t="str">
        <f>IF(E538="旅費",VLOOKUP(E538,支出入力表!F539:$M$2000,4,FALSE),"")</f>
        <v/>
      </c>
      <c r="H538" s="197" t="str">
        <f>IF(E538="旅費",VLOOKUP(E538,支出入力表!F539:$M$2000,5,FALSE),"")</f>
        <v/>
      </c>
      <c r="I538" s="196" t="str">
        <f>IF(E538="旅費",VLOOKUP(E538,支出入力表!F539:$S$2000,9,FALSE),"")</f>
        <v/>
      </c>
      <c r="J538" s="167" t="str">
        <f>IF(E538="旅費",VLOOKUP(E538,支出入力表!F539:$S$2000,10,FALSE),"")</f>
        <v/>
      </c>
      <c r="K538" s="167" t="str">
        <f>IF(E538="旅費",VLOOKUP(E538,支出入力表!F539:$S$2000,11,FALSE),"")</f>
        <v/>
      </c>
      <c r="L538" s="167" t="str">
        <f>IF(E538="旅費",VLOOKUP(E538,支出入力表!F539:$S$2000,12,FALSE),"")</f>
        <v/>
      </c>
      <c r="M538" s="167" t="str">
        <f>IF(E538="旅費",VLOOKUP(E538,支出入力表!F539:$S$2000,13,FALSE),"")</f>
        <v/>
      </c>
      <c r="N538" s="168" t="str">
        <f>IF(E538="旅費",VLOOKUP(E538,支出入力表!F539:$S$2000,14,FALSE),"")</f>
        <v/>
      </c>
    </row>
    <row r="539" spans="2:14" x14ac:dyDescent="0.55000000000000004">
      <c r="B539" s="163" t="str">
        <f>IF(E539="旅費",支出入力表!A540,"")</f>
        <v/>
      </c>
      <c r="C539" s="164" t="str">
        <f>IF(E539="旅費",支出入力表!C540,"")</f>
        <v/>
      </c>
      <c r="D539" s="165" t="str">
        <f>IF(支出入力表!E540="旅費","旅費","")</f>
        <v/>
      </c>
      <c r="E539" s="165" t="str">
        <f>IF(支出入力表!F540="旅費","旅費","")</f>
        <v/>
      </c>
      <c r="F539" s="196" t="str">
        <f>IF(E539="旅費",VLOOKUP(E539,支出入力表!F540:$M$2000,3,FALSE),"")</f>
        <v/>
      </c>
      <c r="G539" s="196" t="str">
        <f>IF(E539="旅費",VLOOKUP(E539,支出入力表!F540:$M$2000,4,FALSE),"")</f>
        <v/>
      </c>
      <c r="H539" s="197" t="str">
        <f>IF(E539="旅費",VLOOKUP(E539,支出入力表!F540:$M$2000,5,FALSE),"")</f>
        <v/>
      </c>
      <c r="I539" s="196" t="str">
        <f>IF(E539="旅費",VLOOKUP(E539,支出入力表!F540:$S$2000,9,FALSE),"")</f>
        <v/>
      </c>
      <c r="J539" s="167" t="str">
        <f>IF(E539="旅費",VLOOKUP(E539,支出入力表!F540:$S$2000,10,FALSE),"")</f>
        <v/>
      </c>
      <c r="K539" s="167" t="str">
        <f>IF(E539="旅費",VLOOKUP(E539,支出入力表!F540:$S$2000,11,FALSE),"")</f>
        <v/>
      </c>
      <c r="L539" s="167" t="str">
        <f>IF(E539="旅費",VLOOKUP(E539,支出入力表!F540:$S$2000,12,FALSE),"")</f>
        <v/>
      </c>
      <c r="M539" s="167" t="str">
        <f>IF(E539="旅費",VLOOKUP(E539,支出入力表!F540:$S$2000,13,FALSE),"")</f>
        <v/>
      </c>
      <c r="N539" s="168" t="str">
        <f>IF(E539="旅費",VLOOKUP(E539,支出入力表!F540:$S$2000,14,FALSE),"")</f>
        <v/>
      </c>
    </row>
    <row r="540" spans="2:14" x14ac:dyDescent="0.55000000000000004">
      <c r="B540" s="163" t="str">
        <f>IF(E540="旅費",支出入力表!A541,"")</f>
        <v/>
      </c>
      <c r="C540" s="164" t="str">
        <f>IF(E540="旅費",支出入力表!C541,"")</f>
        <v/>
      </c>
      <c r="D540" s="165" t="str">
        <f>IF(支出入力表!E541="旅費","旅費","")</f>
        <v/>
      </c>
      <c r="E540" s="165" t="str">
        <f>IF(支出入力表!F541="旅費","旅費","")</f>
        <v/>
      </c>
      <c r="F540" s="196" t="str">
        <f>IF(E540="旅費",VLOOKUP(E540,支出入力表!F541:$M$2000,3,FALSE),"")</f>
        <v/>
      </c>
      <c r="G540" s="196" t="str">
        <f>IF(E540="旅費",VLOOKUP(E540,支出入力表!F541:$M$2000,4,FALSE),"")</f>
        <v/>
      </c>
      <c r="H540" s="197" t="str">
        <f>IF(E540="旅費",VLOOKUP(E540,支出入力表!F541:$M$2000,5,FALSE),"")</f>
        <v/>
      </c>
      <c r="I540" s="196" t="str">
        <f>IF(E540="旅費",VLOOKUP(E540,支出入力表!F541:$S$2000,9,FALSE),"")</f>
        <v/>
      </c>
      <c r="J540" s="167" t="str">
        <f>IF(E540="旅費",VLOOKUP(E540,支出入力表!F541:$S$2000,10,FALSE),"")</f>
        <v/>
      </c>
      <c r="K540" s="167" t="str">
        <f>IF(E540="旅費",VLOOKUP(E540,支出入力表!F541:$S$2000,11,FALSE),"")</f>
        <v/>
      </c>
      <c r="L540" s="167" t="str">
        <f>IF(E540="旅費",VLOOKUP(E540,支出入力表!F541:$S$2000,12,FALSE),"")</f>
        <v/>
      </c>
      <c r="M540" s="167" t="str">
        <f>IF(E540="旅費",VLOOKUP(E540,支出入力表!F541:$S$2000,13,FALSE),"")</f>
        <v/>
      </c>
      <c r="N540" s="168" t="str">
        <f>IF(E540="旅費",VLOOKUP(E540,支出入力表!F541:$S$2000,14,FALSE),"")</f>
        <v/>
      </c>
    </row>
    <row r="541" spans="2:14" x14ac:dyDescent="0.55000000000000004">
      <c r="B541" s="163" t="str">
        <f>IF(E541="旅費",支出入力表!A542,"")</f>
        <v/>
      </c>
      <c r="C541" s="164" t="str">
        <f>IF(E541="旅費",支出入力表!C542,"")</f>
        <v/>
      </c>
      <c r="D541" s="165" t="str">
        <f>IF(支出入力表!E542="旅費","旅費","")</f>
        <v/>
      </c>
      <c r="E541" s="165" t="str">
        <f>IF(支出入力表!F542="旅費","旅費","")</f>
        <v/>
      </c>
      <c r="F541" s="196" t="str">
        <f>IF(E541="旅費",VLOOKUP(E541,支出入力表!F542:$M$2000,3,FALSE),"")</f>
        <v/>
      </c>
      <c r="G541" s="196" t="str">
        <f>IF(E541="旅費",VLOOKUP(E541,支出入力表!F542:$M$2000,4,FALSE),"")</f>
        <v/>
      </c>
      <c r="H541" s="197" t="str">
        <f>IF(E541="旅費",VLOOKUP(E541,支出入力表!F542:$M$2000,5,FALSE),"")</f>
        <v/>
      </c>
      <c r="I541" s="196" t="str">
        <f>IF(E541="旅費",VLOOKUP(E541,支出入力表!F542:$S$2000,9,FALSE),"")</f>
        <v/>
      </c>
      <c r="J541" s="167" t="str">
        <f>IF(E541="旅費",VLOOKUP(E541,支出入力表!F542:$S$2000,10,FALSE),"")</f>
        <v/>
      </c>
      <c r="K541" s="167" t="str">
        <f>IF(E541="旅費",VLOOKUP(E541,支出入力表!F542:$S$2000,11,FALSE),"")</f>
        <v/>
      </c>
      <c r="L541" s="167" t="str">
        <f>IF(E541="旅費",VLOOKUP(E541,支出入力表!F542:$S$2000,12,FALSE),"")</f>
        <v/>
      </c>
      <c r="M541" s="167" t="str">
        <f>IF(E541="旅費",VLOOKUP(E541,支出入力表!F542:$S$2000,13,FALSE),"")</f>
        <v/>
      </c>
      <c r="N541" s="168" t="str">
        <f>IF(E541="旅費",VLOOKUP(E541,支出入力表!F542:$S$2000,14,FALSE),"")</f>
        <v/>
      </c>
    </row>
    <row r="542" spans="2:14" x14ac:dyDescent="0.55000000000000004">
      <c r="B542" s="163" t="str">
        <f>IF(E542="旅費",支出入力表!A543,"")</f>
        <v/>
      </c>
      <c r="C542" s="164" t="str">
        <f>IF(E542="旅費",支出入力表!C543,"")</f>
        <v/>
      </c>
      <c r="D542" s="165" t="str">
        <f>IF(支出入力表!E543="旅費","旅費","")</f>
        <v/>
      </c>
      <c r="E542" s="165" t="str">
        <f>IF(支出入力表!F543="旅費","旅費","")</f>
        <v/>
      </c>
      <c r="F542" s="196" t="str">
        <f>IF(E542="旅費",VLOOKUP(E542,支出入力表!F543:$M$2000,3,FALSE),"")</f>
        <v/>
      </c>
      <c r="G542" s="196" t="str">
        <f>IF(E542="旅費",VLOOKUP(E542,支出入力表!F543:$M$2000,4,FALSE),"")</f>
        <v/>
      </c>
      <c r="H542" s="197" t="str">
        <f>IF(E542="旅費",VLOOKUP(E542,支出入力表!F543:$M$2000,5,FALSE),"")</f>
        <v/>
      </c>
      <c r="I542" s="196" t="str">
        <f>IF(E542="旅費",VLOOKUP(E542,支出入力表!F543:$S$2000,9,FALSE),"")</f>
        <v/>
      </c>
      <c r="J542" s="167" t="str">
        <f>IF(E542="旅費",VLOOKUP(E542,支出入力表!F543:$S$2000,10,FALSE),"")</f>
        <v/>
      </c>
      <c r="K542" s="167" t="str">
        <f>IF(E542="旅費",VLOOKUP(E542,支出入力表!F543:$S$2000,11,FALSE),"")</f>
        <v/>
      </c>
      <c r="L542" s="167" t="str">
        <f>IF(E542="旅費",VLOOKUP(E542,支出入力表!F543:$S$2000,12,FALSE),"")</f>
        <v/>
      </c>
      <c r="M542" s="167" t="str">
        <f>IF(E542="旅費",VLOOKUP(E542,支出入力表!F543:$S$2000,13,FALSE),"")</f>
        <v/>
      </c>
      <c r="N542" s="168" t="str">
        <f>IF(E542="旅費",VLOOKUP(E542,支出入力表!F543:$S$2000,14,FALSE),"")</f>
        <v/>
      </c>
    </row>
    <row r="543" spans="2:14" x14ac:dyDescent="0.55000000000000004">
      <c r="B543" s="163" t="str">
        <f>IF(E543="旅費",支出入力表!A544,"")</f>
        <v/>
      </c>
      <c r="C543" s="164" t="str">
        <f>IF(E543="旅費",支出入力表!C544,"")</f>
        <v/>
      </c>
      <c r="D543" s="165" t="str">
        <f>IF(支出入力表!E544="旅費","旅費","")</f>
        <v/>
      </c>
      <c r="E543" s="165" t="str">
        <f>IF(支出入力表!F544="旅費","旅費","")</f>
        <v/>
      </c>
      <c r="F543" s="196" t="str">
        <f>IF(E543="旅費",VLOOKUP(E543,支出入力表!F544:$M$2000,3,FALSE),"")</f>
        <v/>
      </c>
      <c r="G543" s="196" t="str">
        <f>IF(E543="旅費",VLOOKUP(E543,支出入力表!F544:$M$2000,4,FALSE),"")</f>
        <v/>
      </c>
      <c r="H543" s="197" t="str">
        <f>IF(E543="旅費",VLOOKUP(E543,支出入力表!F544:$M$2000,5,FALSE),"")</f>
        <v/>
      </c>
      <c r="I543" s="196" t="str">
        <f>IF(E543="旅費",VLOOKUP(E543,支出入力表!F544:$S$2000,9,FALSE),"")</f>
        <v/>
      </c>
      <c r="J543" s="167" t="str">
        <f>IF(E543="旅費",VLOOKUP(E543,支出入力表!F544:$S$2000,10,FALSE),"")</f>
        <v/>
      </c>
      <c r="K543" s="167" t="str">
        <f>IF(E543="旅費",VLOOKUP(E543,支出入力表!F544:$S$2000,11,FALSE),"")</f>
        <v/>
      </c>
      <c r="L543" s="167" t="str">
        <f>IF(E543="旅費",VLOOKUP(E543,支出入力表!F544:$S$2000,12,FALSE),"")</f>
        <v/>
      </c>
      <c r="M543" s="167" t="str">
        <f>IF(E543="旅費",VLOOKUP(E543,支出入力表!F544:$S$2000,13,FALSE),"")</f>
        <v/>
      </c>
      <c r="N543" s="168" t="str">
        <f>IF(E543="旅費",VLOOKUP(E543,支出入力表!F544:$S$2000,14,FALSE),"")</f>
        <v/>
      </c>
    </row>
    <row r="544" spans="2:14" x14ac:dyDescent="0.55000000000000004">
      <c r="B544" s="163" t="str">
        <f>IF(E544="旅費",支出入力表!A545,"")</f>
        <v/>
      </c>
      <c r="C544" s="164" t="str">
        <f>IF(E544="旅費",支出入力表!C545,"")</f>
        <v/>
      </c>
      <c r="D544" s="165" t="str">
        <f>IF(支出入力表!E545="旅費","旅費","")</f>
        <v/>
      </c>
      <c r="E544" s="165" t="str">
        <f>IF(支出入力表!F545="旅費","旅費","")</f>
        <v/>
      </c>
      <c r="F544" s="196" t="str">
        <f>IF(E544="旅費",VLOOKUP(E544,支出入力表!F545:$M$2000,3,FALSE),"")</f>
        <v/>
      </c>
      <c r="G544" s="196" t="str">
        <f>IF(E544="旅費",VLOOKUP(E544,支出入力表!F545:$M$2000,4,FALSE),"")</f>
        <v/>
      </c>
      <c r="H544" s="197" t="str">
        <f>IF(E544="旅費",VLOOKUP(E544,支出入力表!F545:$M$2000,5,FALSE),"")</f>
        <v/>
      </c>
      <c r="I544" s="196" t="str">
        <f>IF(E544="旅費",VLOOKUP(E544,支出入力表!F545:$S$2000,9,FALSE),"")</f>
        <v/>
      </c>
      <c r="J544" s="167" t="str">
        <f>IF(E544="旅費",VLOOKUP(E544,支出入力表!F545:$S$2000,10,FALSE),"")</f>
        <v/>
      </c>
      <c r="K544" s="167" t="str">
        <f>IF(E544="旅費",VLOOKUP(E544,支出入力表!F545:$S$2000,11,FALSE),"")</f>
        <v/>
      </c>
      <c r="L544" s="167" t="str">
        <f>IF(E544="旅費",VLOOKUP(E544,支出入力表!F545:$S$2000,12,FALSE),"")</f>
        <v/>
      </c>
      <c r="M544" s="167" t="str">
        <f>IF(E544="旅費",VLOOKUP(E544,支出入力表!F545:$S$2000,13,FALSE),"")</f>
        <v/>
      </c>
      <c r="N544" s="168" t="str">
        <f>IF(E544="旅費",VLOOKUP(E544,支出入力表!F545:$S$2000,14,FALSE),"")</f>
        <v/>
      </c>
    </row>
    <row r="545" spans="2:14" x14ac:dyDescent="0.55000000000000004">
      <c r="B545" s="163" t="str">
        <f>IF(E545="旅費",支出入力表!A546,"")</f>
        <v/>
      </c>
      <c r="C545" s="164" t="str">
        <f>IF(E545="旅費",支出入力表!C546,"")</f>
        <v/>
      </c>
      <c r="D545" s="165" t="str">
        <f>IF(支出入力表!E546="旅費","旅費","")</f>
        <v/>
      </c>
      <c r="E545" s="165" t="str">
        <f>IF(支出入力表!F546="旅費","旅費","")</f>
        <v/>
      </c>
      <c r="F545" s="196" t="str">
        <f>IF(E545="旅費",VLOOKUP(E545,支出入力表!F546:$M$2000,3,FALSE),"")</f>
        <v/>
      </c>
      <c r="G545" s="196" t="str">
        <f>IF(E545="旅費",VLOOKUP(E545,支出入力表!F546:$M$2000,4,FALSE),"")</f>
        <v/>
      </c>
      <c r="H545" s="197" t="str">
        <f>IF(E545="旅費",VLOOKUP(E545,支出入力表!F546:$M$2000,5,FALSE),"")</f>
        <v/>
      </c>
      <c r="I545" s="196" t="str">
        <f>IF(E545="旅費",VLOOKUP(E545,支出入力表!F546:$S$2000,9,FALSE),"")</f>
        <v/>
      </c>
      <c r="J545" s="167" t="str">
        <f>IF(E545="旅費",VLOOKUP(E545,支出入力表!F546:$S$2000,10,FALSE),"")</f>
        <v/>
      </c>
      <c r="K545" s="167" t="str">
        <f>IF(E545="旅費",VLOOKUP(E545,支出入力表!F546:$S$2000,11,FALSE),"")</f>
        <v/>
      </c>
      <c r="L545" s="167" t="str">
        <f>IF(E545="旅費",VLOOKUP(E545,支出入力表!F546:$S$2000,12,FALSE),"")</f>
        <v/>
      </c>
      <c r="M545" s="167" t="str">
        <f>IF(E545="旅費",VLOOKUP(E545,支出入力表!F546:$S$2000,13,FALSE),"")</f>
        <v/>
      </c>
      <c r="N545" s="168" t="str">
        <f>IF(E545="旅費",VLOOKUP(E545,支出入力表!F546:$S$2000,14,FALSE),"")</f>
        <v/>
      </c>
    </row>
    <row r="546" spans="2:14" x14ac:dyDescent="0.55000000000000004">
      <c r="B546" s="163" t="str">
        <f>IF(E546="旅費",支出入力表!A547,"")</f>
        <v/>
      </c>
      <c r="C546" s="164" t="str">
        <f>IF(E546="旅費",支出入力表!C547,"")</f>
        <v/>
      </c>
      <c r="D546" s="165" t="str">
        <f>IF(支出入力表!E547="旅費","旅費","")</f>
        <v/>
      </c>
      <c r="E546" s="165" t="str">
        <f>IF(支出入力表!F547="旅費","旅費","")</f>
        <v/>
      </c>
      <c r="F546" s="196" t="str">
        <f>IF(E546="旅費",VLOOKUP(E546,支出入力表!F547:$M$2000,3,FALSE),"")</f>
        <v/>
      </c>
      <c r="G546" s="196" t="str">
        <f>IF(E546="旅費",VLOOKUP(E546,支出入力表!F547:$M$2000,4,FALSE),"")</f>
        <v/>
      </c>
      <c r="H546" s="197" t="str">
        <f>IF(E546="旅費",VLOOKUP(E546,支出入力表!F547:$M$2000,5,FALSE),"")</f>
        <v/>
      </c>
      <c r="I546" s="196" t="str">
        <f>IF(E546="旅費",VLOOKUP(E546,支出入力表!F547:$S$2000,9,FALSE),"")</f>
        <v/>
      </c>
      <c r="J546" s="167" t="str">
        <f>IF(E546="旅費",VLOOKUP(E546,支出入力表!F547:$S$2000,10,FALSE),"")</f>
        <v/>
      </c>
      <c r="K546" s="167" t="str">
        <f>IF(E546="旅費",VLOOKUP(E546,支出入力表!F547:$S$2000,11,FALSE),"")</f>
        <v/>
      </c>
      <c r="L546" s="167" t="str">
        <f>IF(E546="旅費",VLOOKUP(E546,支出入力表!F547:$S$2000,12,FALSE),"")</f>
        <v/>
      </c>
      <c r="M546" s="167" t="str">
        <f>IF(E546="旅費",VLOOKUP(E546,支出入力表!F547:$S$2000,13,FALSE),"")</f>
        <v/>
      </c>
      <c r="N546" s="168" t="str">
        <f>IF(E546="旅費",VLOOKUP(E546,支出入力表!F547:$S$2000,14,FALSE),"")</f>
        <v/>
      </c>
    </row>
    <row r="547" spans="2:14" x14ac:dyDescent="0.55000000000000004">
      <c r="B547" s="163" t="str">
        <f>IF(E547="旅費",支出入力表!A548,"")</f>
        <v/>
      </c>
      <c r="C547" s="164" t="str">
        <f>IF(E547="旅費",支出入力表!C548,"")</f>
        <v/>
      </c>
      <c r="D547" s="165" t="str">
        <f>IF(支出入力表!E548="旅費","旅費","")</f>
        <v/>
      </c>
      <c r="E547" s="165" t="str">
        <f>IF(支出入力表!F548="旅費","旅費","")</f>
        <v/>
      </c>
      <c r="F547" s="196" t="str">
        <f>IF(E547="旅費",VLOOKUP(E547,支出入力表!F548:$M$2000,3,FALSE),"")</f>
        <v/>
      </c>
      <c r="G547" s="196" t="str">
        <f>IF(E547="旅費",VLOOKUP(E547,支出入力表!F548:$M$2000,4,FALSE),"")</f>
        <v/>
      </c>
      <c r="H547" s="197" t="str">
        <f>IF(E547="旅費",VLOOKUP(E547,支出入力表!F548:$M$2000,5,FALSE),"")</f>
        <v/>
      </c>
      <c r="I547" s="196" t="str">
        <f>IF(E547="旅費",VLOOKUP(E547,支出入力表!F548:$S$2000,9,FALSE),"")</f>
        <v/>
      </c>
      <c r="J547" s="167" t="str">
        <f>IF(E547="旅費",VLOOKUP(E547,支出入力表!F548:$S$2000,10,FALSE),"")</f>
        <v/>
      </c>
      <c r="K547" s="167" t="str">
        <f>IF(E547="旅費",VLOOKUP(E547,支出入力表!F548:$S$2000,11,FALSE),"")</f>
        <v/>
      </c>
      <c r="L547" s="167" t="str">
        <f>IF(E547="旅費",VLOOKUP(E547,支出入力表!F548:$S$2000,12,FALSE),"")</f>
        <v/>
      </c>
      <c r="M547" s="167" t="str">
        <f>IF(E547="旅費",VLOOKUP(E547,支出入力表!F548:$S$2000,13,FALSE),"")</f>
        <v/>
      </c>
      <c r="N547" s="168" t="str">
        <f>IF(E547="旅費",VLOOKUP(E547,支出入力表!F548:$S$2000,14,FALSE),"")</f>
        <v/>
      </c>
    </row>
    <row r="548" spans="2:14" x14ac:dyDescent="0.55000000000000004">
      <c r="B548" s="163" t="str">
        <f>IF(E548="旅費",支出入力表!A549,"")</f>
        <v/>
      </c>
      <c r="C548" s="164" t="str">
        <f>IF(E548="旅費",支出入力表!C549,"")</f>
        <v/>
      </c>
      <c r="D548" s="165" t="str">
        <f>IF(支出入力表!E549="旅費","旅費","")</f>
        <v/>
      </c>
      <c r="E548" s="165" t="str">
        <f>IF(支出入力表!F549="旅費","旅費","")</f>
        <v/>
      </c>
      <c r="F548" s="196" t="str">
        <f>IF(E548="旅費",VLOOKUP(E548,支出入力表!F549:$M$2000,3,FALSE),"")</f>
        <v/>
      </c>
      <c r="G548" s="196" t="str">
        <f>IF(E548="旅費",VLOOKUP(E548,支出入力表!F549:$M$2000,4,FALSE),"")</f>
        <v/>
      </c>
      <c r="H548" s="197" t="str">
        <f>IF(E548="旅費",VLOOKUP(E548,支出入力表!F549:$M$2000,5,FALSE),"")</f>
        <v/>
      </c>
      <c r="I548" s="196" t="str">
        <f>IF(E548="旅費",VLOOKUP(E548,支出入力表!F549:$S$2000,9,FALSE),"")</f>
        <v/>
      </c>
      <c r="J548" s="167" t="str">
        <f>IF(E548="旅費",VLOOKUP(E548,支出入力表!F549:$S$2000,10,FALSE),"")</f>
        <v/>
      </c>
      <c r="K548" s="167" t="str">
        <f>IF(E548="旅費",VLOOKUP(E548,支出入力表!F549:$S$2000,11,FALSE),"")</f>
        <v/>
      </c>
      <c r="L548" s="167" t="str">
        <f>IF(E548="旅費",VLOOKUP(E548,支出入力表!F549:$S$2000,12,FALSE),"")</f>
        <v/>
      </c>
      <c r="M548" s="167" t="str">
        <f>IF(E548="旅費",VLOOKUP(E548,支出入力表!F549:$S$2000,13,FALSE),"")</f>
        <v/>
      </c>
      <c r="N548" s="168" t="str">
        <f>IF(E548="旅費",VLOOKUP(E548,支出入力表!F549:$S$2000,14,FALSE),"")</f>
        <v/>
      </c>
    </row>
    <row r="549" spans="2:14" x14ac:dyDescent="0.55000000000000004">
      <c r="B549" s="163" t="str">
        <f>IF(E549="旅費",支出入力表!A550,"")</f>
        <v/>
      </c>
      <c r="C549" s="164" t="str">
        <f>IF(E549="旅費",支出入力表!C550,"")</f>
        <v/>
      </c>
      <c r="D549" s="165" t="str">
        <f>IF(支出入力表!E550="旅費","旅費","")</f>
        <v/>
      </c>
      <c r="E549" s="165" t="str">
        <f>IF(支出入力表!F550="旅費","旅費","")</f>
        <v/>
      </c>
      <c r="F549" s="196" t="str">
        <f>IF(E549="旅費",VLOOKUP(E549,支出入力表!F550:$M$2000,3,FALSE),"")</f>
        <v/>
      </c>
      <c r="G549" s="196" t="str">
        <f>IF(E549="旅費",VLOOKUP(E549,支出入力表!F550:$M$2000,4,FALSE),"")</f>
        <v/>
      </c>
      <c r="H549" s="197" t="str">
        <f>IF(E549="旅費",VLOOKUP(E549,支出入力表!F550:$M$2000,5,FALSE),"")</f>
        <v/>
      </c>
      <c r="I549" s="196" t="str">
        <f>IF(E549="旅費",VLOOKUP(E549,支出入力表!F550:$S$2000,9,FALSE),"")</f>
        <v/>
      </c>
      <c r="J549" s="167" t="str">
        <f>IF(E549="旅費",VLOOKUP(E549,支出入力表!F550:$S$2000,10,FALSE),"")</f>
        <v/>
      </c>
      <c r="K549" s="167" t="str">
        <f>IF(E549="旅費",VLOOKUP(E549,支出入力表!F550:$S$2000,11,FALSE),"")</f>
        <v/>
      </c>
      <c r="L549" s="167" t="str">
        <f>IF(E549="旅費",VLOOKUP(E549,支出入力表!F550:$S$2000,12,FALSE),"")</f>
        <v/>
      </c>
      <c r="M549" s="167" t="str">
        <f>IF(E549="旅費",VLOOKUP(E549,支出入力表!F550:$S$2000,13,FALSE),"")</f>
        <v/>
      </c>
      <c r="N549" s="168" t="str">
        <f>IF(E549="旅費",VLOOKUP(E549,支出入力表!F550:$S$2000,14,FALSE),"")</f>
        <v/>
      </c>
    </row>
    <row r="550" spans="2:14" x14ac:dyDescent="0.55000000000000004">
      <c r="B550" s="163" t="str">
        <f>IF(E550="旅費",支出入力表!A551,"")</f>
        <v/>
      </c>
      <c r="C550" s="164" t="str">
        <f>IF(E550="旅費",支出入力表!C551,"")</f>
        <v/>
      </c>
      <c r="D550" s="165" t="str">
        <f>IF(支出入力表!E551="旅費","旅費","")</f>
        <v/>
      </c>
      <c r="E550" s="165" t="str">
        <f>IF(支出入力表!F551="旅費","旅費","")</f>
        <v/>
      </c>
      <c r="F550" s="196" t="str">
        <f>IF(E550="旅費",VLOOKUP(E550,支出入力表!F551:$M$2000,3,FALSE),"")</f>
        <v/>
      </c>
      <c r="G550" s="196" t="str">
        <f>IF(E550="旅費",VLOOKUP(E550,支出入力表!F551:$M$2000,4,FALSE),"")</f>
        <v/>
      </c>
      <c r="H550" s="197" t="str">
        <f>IF(E550="旅費",VLOOKUP(E550,支出入力表!F551:$M$2000,5,FALSE),"")</f>
        <v/>
      </c>
      <c r="I550" s="196" t="str">
        <f>IF(E550="旅費",VLOOKUP(E550,支出入力表!F551:$S$2000,9,FALSE),"")</f>
        <v/>
      </c>
      <c r="J550" s="167" t="str">
        <f>IF(E550="旅費",VLOOKUP(E550,支出入力表!F551:$S$2000,10,FALSE),"")</f>
        <v/>
      </c>
      <c r="K550" s="167" t="str">
        <f>IF(E550="旅費",VLOOKUP(E550,支出入力表!F551:$S$2000,11,FALSE),"")</f>
        <v/>
      </c>
      <c r="L550" s="167" t="str">
        <f>IF(E550="旅費",VLOOKUP(E550,支出入力表!F551:$S$2000,12,FALSE),"")</f>
        <v/>
      </c>
      <c r="M550" s="167" t="str">
        <f>IF(E550="旅費",VLOOKUP(E550,支出入力表!F551:$S$2000,13,FALSE),"")</f>
        <v/>
      </c>
      <c r="N550" s="168" t="str">
        <f>IF(E550="旅費",VLOOKUP(E550,支出入力表!F551:$S$2000,14,FALSE),"")</f>
        <v/>
      </c>
    </row>
    <row r="551" spans="2:14" x14ac:dyDescent="0.55000000000000004">
      <c r="B551" s="163" t="str">
        <f>IF(E551="旅費",支出入力表!A552,"")</f>
        <v/>
      </c>
      <c r="C551" s="164" t="str">
        <f>IF(E551="旅費",支出入力表!C552,"")</f>
        <v/>
      </c>
      <c r="D551" s="165" t="str">
        <f>IF(支出入力表!E552="旅費","旅費","")</f>
        <v/>
      </c>
      <c r="E551" s="165" t="str">
        <f>IF(支出入力表!F552="旅費","旅費","")</f>
        <v/>
      </c>
      <c r="F551" s="196" t="str">
        <f>IF(E551="旅費",VLOOKUP(E551,支出入力表!F552:$M$2000,3,FALSE),"")</f>
        <v/>
      </c>
      <c r="G551" s="196" t="str">
        <f>IF(E551="旅費",VLOOKUP(E551,支出入力表!F552:$M$2000,4,FALSE),"")</f>
        <v/>
      </c>
      <c r="H551" s="197" t="str">
        <f>IF(E551="旅費",VLOOKUP(E551,支出入力表!F552:$M$2000,5,FALSE),"")</f>
        <v/>
      </c>
      <c r="I551" s="196" t="str">
        <f>IF(E551="旅費",VLOOKUP(E551,支出入力表!F552:$S$2000,9,FALSE),"")</f>
        <v/>
      </c>
      <c r="J551" s="167" t="str">
        <f>IF(E551="旅費",VLOOKUP(E551,支出入力表!F552:$S$2000,10,FALSE),"")</f>
        <v/>
      </c>
      <c r="K551" s="167" t="str">
        <f>IF(E551="旅費",VLOOKUP(E551,支出入力表!F552:$S$2000,11,FALSE),"")</f>
        <v/>
      </c>
      <c r="L551" s="167" t="str">
        <f>IF(E551="旅費",VLOOKUP(E551,支出入力表!F552:$S$2000,12,FALSE),"")</f>
        <v/>
      </c>
      <c r="M551" s="167" t="str">
        <f>IF(E551="旅費",VLOOKUP(E551,支出入力表!F552:$S$2000,13,FALSE),"")</f>
        <v/>
      </c>
      <c r="N551" s="168" t="str">
        <f>IF(E551="旅費",VLOOKUP(E551,支出入力表!F552:$S$2000,14,FALSE),"")</f>
        <v/>
      </c>
    </row>
    <row r="552" spans="2:14" x14ac:dyDescent="0.55000000000000004">
      <c r="B552" s="163" t="str">
        <f>IF(E552="旅費",支出入力表!A553,"")</f>
        <v/>
      </c>
      <c r="C552" s="164" t="str">
        <f>IF(E552="旅費",支出入力表!C553,"")</f>
        <v/>
      </c>
      <c r="D552" s="165" t="str">
        <f>IF(支出入力表!E553="旅費","旅費","")</f>
        <v/>
      </c>
      <c r="E552" s="165" t="str">
        <f>IF(支出入力表!F553="旅費","旅費","")</f>
        <v/>
      </c>
      <c r="F552" s="196" t="str">
        <f>IF(E552="旅費",VLOOKUP(E552,支出入力表!F553:$M$2000,3,FALSE),"")</f>
        <v/>
      </c>
      <c r="G552" s="196" t="str">
        <f>IF(E552="旅費",VLOOKUP(E552,支出入力表!F553:$M$2000,4,FALSE),"")</f>
        <v/>
      </c>
      <c r="H552" s="197" t="str">
        <f>IF(E552="旅費",VLOOKUP(E552,支出入力表!F553:$M$2000,5,FALSE),"")</f>
        <v/>
      </c>
      <c r="I552" s="196" t="str">
        <f>IF(E552="旅費",VLOOKUP(E552,支出入力表!F553:$S$2000,9,FALSE),"")</f>
        <v/>
      </c>
      <c r="J552" s="167" t="str">
        <f>IF(E552="旅費",VLOOKUP(E552,支出入力表!F553:$S$2000,10,FALSE),"")</f>
        <v/>
      </c>
      <c r="K552" s="167" t="str">
        <f>IF(E552="旅費",VLOOKUP(E552,支出入力表!F553:$S$2000,11,FALSE),"")</f>
        <v/>
      </c>
      <c r="L552" s="167" t="str">
        <f>IF(E552="旅費",VLOOKUP(E552,支出入力表!F553:$S$2000,12,FALSE),"")</f>
        <v/>
      </c>
      <c r="M552" s="167" t="str">
        <f>IF(E552="旅費",VLOOKUP(E552,支出入力表!F553:$S$2000,13,FALSE),"")</f>
        <v/>
      </c>
      <c r="N552" s="168" t="str">
        <f>IF(E552="旅費",VLOOKUP(E552,支出入力表!F553:$S$2000,14,FALSE),"")</f>
        <v/>
      </c>
    </row>
    <row r="553" spans="2:14" x14ac:dyDescent="0.55000000000000004">
      <c r="B553" s="163" t="str">
        <f>IF(E553="旅費",支出入力表!A554,"")</f>
        <v/>
      </c>
      <c r="C553" s="164" t="str">
        <f>IF(E553="旅費",支出入力表!C554,"")</f>
        <v/>
      </c>
      <c r="D553" s="165" t="str">
        <f>IF(支出入力表!E554="旅費","旅費","")</f>
        <v/>
      </c>
      <c r="E553" s="165" t="str">
        <f>IF(支出入力表!F554="旅費","旅費","")</f>
        <v/>
      </c>
      <c r="F553" s="196" t="str">
        <f>IF(E553="旅費",VLOOKUP(E553,支出入力表!F554:$M$2000,3,FALSE),"")</f>
        <v/>
      </c>
      <c r="G553" s="196" t="str">
        <f>IF(E553="旅費",VLOOKUP(E553,支出入力表!F554:$M$2000,4,FALSE),"")</f>
        <v/>
      </c>
      <c r="H553" s="197" t="str">
        <f>IF(E553="旅費",VLOOKUP(E553,支出入力表!F554:$M$2000,5,FALSE),"")</f>
        <v/>
      </c>
      <c r="I553" s="196" t="str">
        <f>IF(E553="旅費",VLOOKUP(E553,支出入力表!F554:$S$2000,9,FALSE),"")</f>
        <v/>
      </c>
      <c r="J553" s="167" t="str">
        <f>IF(E553="旅費",VLOOKUP(E553,支出入力表!F554:$S$2000,10,FALSE),"")</f>
        <v/>
      </c>
      <c r="K553" s="167" t="str">
        <f>IF(E553="旅費",VLOOKUP(E553,支出入力表!F554:$S$2000,11,FALSE),"")</f>
        <v/>
      </c>
      <c r="L553" s="167" t="str">
        <f>IF(E553="旅費",VLOOKUP(E553,支出入力表!F554:$S$2000,12,FALSE),"")</f>
        <v/>
      </c>
      <c r="M553" s="167" t="str">
        <f>IF(E553="旅費",VLOOKUP(E553,支出入力表!F554:$S$2000,13,FALSE),"")</f>
        <v/>
      </c>
      <c r="N553" s="168" t="str">
        <f>IF(E553="旅費",VLOOKUP(E553,支出入力表!F554:$S$2000,14,FALSE),"")</f>
        <v/>
      </c>
    </row>
    <row r="554" spans="2:14" x14ac:dyDescent="0.55000000000000004">
      <c r="B554" s="163" t="str">
        <f>IF(E554="旅費",支出入力表!A555,"")</f>
        <v/>
      </c>
      <c r="C554" s="164" t="str">
        <f>IF(E554="旅費",支出入力表!C555,"")</f>
        <v/>
      </c>
      <c r="D554" s="165" t="str">
        <f>IF(支出入力表!E555="旅費","旅費","")</f>
        <v/>
      </c>
      <c r="E554" s="165" t="str">
        <f>IF(支出入力表!F555="旅費","旅費","")</f>
        <v/>
      </c>
      <c r="F554" s="196" t="str">
        <f>IF(E554="旅費",VLOOKUP(E554,支出入力表!F555:$M$2000,3,FALSE),"")</f>
        <v/>
      </c>
      <c r="G554" s="196" t="str">
        <f>IF(E554="旅費",VLOOKUP(E554,支出入力表!F555:$M$2000,4,FALSE),"")</f>
        <v/>
      </c>
      <c r="H554" s="197" t="str">
        <f>IF(E554="旅費",VLOOKUP(E554,支出入力表!F555:$M$2000,5,FALSE),"")</f>
        <v/>
      </c>
      <c r="I554" s="196" t="str">
        <f>IF(E554="旅費",VLOOKUP(E554,支出入力表!F555:$S$2000,9,FALSE),"")</f>
        <v/>
      </c>
      <c r="J554" s="167" t="str">
        <f>IF(E554="旅費",VLOOKUP(E554,支出入力表!F555:$S$2000,10,FALSE),"")</f>
        <v/>
      </c>
      <c r="K554" s="167" t="str">
        <f>IF(E554="旅費",VLOOKUP(E554,支出入力表!F555:$S$2000,11,FALSE),"")</f>
        <v/>
      </c>
      <c r="L554" s="167" t="str">
        <f>IF(E554="旅費",VLOOKUP(E554,支出入力表!F555:$S$2000,12,FALSE),"")</f>
        <v/>
      </c>
      <c r="M554" s="167" t="str">
        <f>IF(E554="旅費",VLOOKUP(E554,支出入力表!F555:$S$2000,13,FALSE),"")</f>
        <v/>
      </c>
      <c r="N554" s="168" t="str">
        <f>IF(E554="旅費",VLOOKUP(E554,支出入力表!F555:$S$2000,14,FALSE),"")</f>
        <v/>
      </c>
    </row>
    <row r="555" spans="2:14" x14ac:dyDescent="0.55000000000000004">
      <c r="B555" s="163" t="str">
        <f>IF(E555="旅費",支出入力表!A556,"")</f>
        <v/>
      </c>
      <c r="C555" s="164" t="str">
        <f>IF(E555="旅費",支出入力表!C556,"")</f>
        <v/>
      </c>
      <c r="D555" s="165" t="str">
        <f>IF(支出入力表!E556="旅費","旅費","")</f>
        <v/>
      </c>
      <c r="E555" s="165" t="str">
        <f>IF(支出入力表!F556="旅費","旅費","")</f>
        <v/>
      </c>
      <c r="F555" s="196" t="str">
        <f>IF(E555="旅費",VLOOKUP(E555,支出入力表!F556:$M$2000,3,FALSE),"")</f>
        <v/>
      </c>
      <c r="G555" s="196" t="str">
        <f>IF(E555="旅費",VLOOKUP(E555,支出入力表!F556:$M$2000,4,FALSE),"")</f>
        <v/>
      </c>
      <c r="H555" s="197" t="str">
        <f>IF(E555="旅費",VLOOKUP(E555,支出入力表!F556:$M$2000,5,FALSE),"")</f>
        <v/>
      </c>
      <c r="I555" s="196" t="str">
        <f>IF(E555="旅費",VLOOKUP(E555,支出入力表!F556:$S$2000,9,FALSE),"")</f>
        <v/>
      </c>
      <c r="J555" s="167" t="str">
        <f>IF(E555="旅費",VLOOKUP(E555,支出入力表!F556:$S$2000,10,FALSE),"")</f>
        <v/>
      </c>
      <c r="K555" s="167" t="str">
        <f>IF(E555="旅費",VLOOKUP(E555,支出入力表!F556:$S$2000,11,FALSE),"")</f>
        <v/>
      </c>
      <c r="L555" s="167" t="str">
        <f>IF(E555="旅費",VLOOKUP(E555,支出入力表!F556:$S$2000,12,FALSE),"")</f>
        <v/>
      </c>
      <c r="M555" s="167" t="str">
        <f>IF(E555="旅費",VLOOKUP(E555,支出入力表!F556:$S$2000,13,FALSE),"")</f>
        <v/>
      </c>
      <c r="N555" s="168" t="str">
        <f>IF(E555="旅費",VLOOKUP(E555,支出入力表!F556:$S$2000,14,FALSE),"")</f>
        <v/>
      </c>
    </row>
    <row r="556" spans="2:14" x14ac:dyDescent="0.55000000000000004">
      <c r="B556" s="163" t="str">
        <f>IF(E556="旅費",支出入力表!A557,"")</f>
        <v/>
      </c>
      <c r="C556" s="164" t="str">
        <f>IF(E556="旅費",支出入力表!C557,"")</f>
        <v/>
      </c>
      <c r="D556" s="165" t="str">
        <f>IF(支出入力表!E557="旅費","旅費","")</f>
        <v/>
      </c>
      <c r="E556" s="165" t="str">
        <f>IF(支出入力表!F557="旅費","旅費","")</f>
        <v/>
      </c>
      <c r="F556" s="196" t="str">
        <f>IF(E556="旅費",VLOOKUP(E556,支出入力表!F557:$M$2000,3,FALSE),"")</f>
        <v/>
      </c>
      <c r="G556" s="196" t="str">
        <f>IF(E556="旅費",VLOOKUP(E556,支出入力表!F557:$M$2000,4,FALSE),"")</f>
        <v/>
      </c>
      <c r="H556" s="197" t="str">
        <f>IF(E556="旅費",VLOOKUP(E556,支出入力表!F557:$M$2000,5,FALSE),"")</f>
        <v/>
      </c>
      <c r="I556" s="196" t="str">
        <f>IF(E556="旅費",VLOOKUP(E556,支出入力表!F557:$S$2000,9,FALSE),"")</f>
        <v/>
      </c>
      <c r="J556" s="167" t="str">
        <f>IF(E556="旅費",VLOOKUP(E556,支出入力表!F557:$S$2000,10,FALSE),"")</f>
        <v/>
      </c>
      <c r="K556" s="167" t="str">
        <f>IF(E556="旅費",VLOOKUP(E556,支出入力表!F557:$S$2000,11,FALSE),"")</f>
        <v/>
      </c>
      <c r="L556" s="167" t="str">
        <f>IF(E556="旅費",VLOOKUP(E556,支出入力表!F557:$S$2000,12,FALSE),"")</f>
        <v/>
      </c>
      <c r="M556" s="167" t="str">
        <f>IF(E556="旅費",VLOOKUP(E556,支出入力表!F557:$S$2000,13,FALSE),"")</f>
        <v/>
      </c>
      <c r="N556" s="168" t="str">
        <f>IF(E556="旅費",VLOOKUP(E556,支出入力表!F557:$S$2000,14,FALSE),"")</f>
        <v/>
      </c>
    </row>
    <row r="557" spans="2:14" x14ac:dyDescent="0.55000000000000004">
      <c r="B557" s="163" t="str">
        <f>IF(E557="旅費",支出入力表!A558,"")</f>
        <v/>
      </c>
      <c r="C557" s="164" t="str">
        <f>IF(E557="旅費",支出入力表!C558,"")</f>
        <v/>
      </c>
      <c r="D557" s="165" t="str">
        <f>IF(支出入力表!E558="旅費","旅費","")</f>
        <v/>
      </c>
      <c r="E557" s="165" t="str">
        <f>IF(支出入力表!F558="旅費","旅費","")</f>
        <v/>
      </c>
      <c r="F557" s="196" t="str">
        <f>IF(E557="旅費",VLOOKUP(E557,支出入力表!F558:$M$2000,3,FALSE),"")</f>
        <v/>
      </c>
      <c r="G557" s="196" t="str">
        <f>IF(E557="旅費",VLOOKUP(E557,支出入力表!F558:$M$2000,4,FALSE),"")</f>
        <v/>
      </c>
      <c r="H557" s="197" t="str">
        <f>IF(E557="旅費",VLOOKUP(E557,支出入力表!F558:$M$2000,5,FALSE),"")</f>
        <v/>
      </c>
      <c r="I557" s="196" t="str">
        <f>IF(E557="旅費",VLOOKUP(E557,支出入力表!F558:$S$2000,9,FALSE),"")</f>
        <v/>
      </c>
      <c r="J557" s="167" t="str">
        <f>IF(E557="旅費",VLOOKUP(E557,支出入力表!F558:$S$2000,10,FALSE),"")</f>
        <v/>
      </c>
      <c r="K557" s="167" t="str">
        <f>IF(E557="旅費",VLOOKUP(E557,支出入力表!F558:$S$2000,11,FALSE),"")</f>
        <v/>
      </c>
      <c r="L557" s="167" t="str">
        <f>IF(E557="旅費",VLOOKUP(E557,支出入力表!F558:$S$2000,12,FALSE),"")</f>
        <v/>
      </c>
      <c r="M557" s="167" t="str">
        <f>IF(E557="旅費",VLOOKUP(E557,支出入力表!F558:$S$2000,13,FALSE),"")</f>
        <v/>
      </c>
      <c r="N557" s="168" t="str">
        <f>IF(E557="旅費",VLOOKUP(E557,支出入力表!F558:$S$2000,14,FALSE),"")</f>
        <v/>
      </c>
    </row>
    <row r="558" spans="2:14" x14ac:dyDescent="0.55000000000000004">
      <c r="B558" s="163" t="str">
        <f>IF(E558="旅費",支出入力表!A559,"")</f>
        <v/>
      </c>
      <c r="C558" s="164" t="str">
        <f>IF(E558="旅費",支出入力表!C559,"")</f>
        <v/>
      </c>
      <c r="D558" s="165" t="str">
        <f>IF(支出入力表!E559="旅費","旅費","")</f>
        <v/>
      </c>
      <c r="E558" s="165" t="str">
        <f>IF(支出入力表!F559="旅費","旅費","")</f>
        <v/>
      </c>
      <c r="F558" s="196" t="str">
        <f>IF(E558="旅費",VLOOKUP(E558,支出入力表!F559:$M$2000,3,FALSE),"")</f>
        <v/>
      </c>
      <c r="G558" s="196" t="str">
        <f>IF(E558="旅費",VLOOKUP(E558,支出入力表!F559:$M$2000,4,FALSE),"")</f>
        <v/>
      </c>
      <c r="H558" s="197" t="str">
        <f>IF(E558="旅費",VLOOKUP(E558,支出入力表!F559:$M$2000,5,FALSE),"")</f>
        <v/>
      </c>
      <c r="I558" s="196" t="str">
        <f>IF(E558="旅費",VLOOKUP(E558,支出入力表!F559:$S$2000,9,FALSE),"")</f>
        <v/>
      </c>
      <c r="J558" s="167" t="str">
        <f>IF(E558="旅費",VLOOKUP(E558,支出入力表!F559:$S$2000,10,FALSE),"")</f>
        <v/>
      </c>
      <c r="K558" s="167" t="str">
        <f>IF(E558="旅費",VLOOKUP(E558,支出入力表!F559:$S$2000,11,FALSE),"")</f>
        <v/>
      </c>
      <c r="L558" s="167" t="str">
        <f>IF(E558="旅費",VLOOKUP(E558,支出入力表!F559:$S$2000,12,FALSE),"")</f>
        <v/>
      </c>
      <c r="M558" s="167" t="str">
        <f>IF(E558="旅費",VLOOKUP(E558,支出入力表!F559:$S$2000,13,FALSE),"")</f>
        <v/>
      </c>
      <c r="N558" s="168" t="str">
        <f>IF(E558="旅費",VLOOKUP(E558,支出入力表!F559:$S$2000,14,FALSE),"")</f>
        <v/>
      </c>
    </row>
    <row r="559" spans="2:14" x14ac:dyDescent="0.55000000000000004">
      <c r="B559" s="163" t="str">
        <f>IF(E559="旅費",支出入力表!A560,"")</f>
        <v/>
      </c>
      <c r="C559" s="164" t="str">
        <f>IF(E559="旅費",支出入力表!C560,"")</f>
        <v/>
      </c>
      <c r="D559" s="165" t="str">
        <f>IF(支出入力表!E560="旅費","旅費","")</f>
        <v/>
      </c>
      <c r="E559" s="165" t="str">
        <f>IF(支出入力表!F560="旅費","旅費","")</f>
        <v/>
      </c>
      <c r="F559" s="196" t="str">
        <f>IF(E559="旅費",VLOOKUP(E559,支出入力表!F560:$M$2000,3,FALSE),"")</f>
        <v/>
      </c>
      <c r="G559" s="196" t="str">
        <f>IF(E559="旅費",VLOOKUP(E559,支出入力表!F560:$M$2000,4,FALSE),"")</f>
        <v/>
      </c>
      <c r="H559" s="197" t="str">
        <f>IF(E559="旅費",VLOOKUP(E559,支出入力表!F560:$M$2000,5,FALSE),"")</f>
        <v/>
      </c>
      <c r="I559" s="196" t="str">
        <f>IF(E559="旅費",VLOOKUP(E559,支出入力表!F560:$S$2000,9,FALSE),"")</f>
        <v/>
      </c>
      <c r="J559" s="167" t="str">
        <f>IF(E559="旅費",VLOOKUP(E559,支出入力表!F560:$S$2000,10,FALSE),"")</f>
        <v/>
      </c>
      <c r="K559" s="167" t="str">
        <f>IF(E559="旅費",VLOOKUP(E559,支出入力表!F560:$S$2000,11,FALSE),"")</f>
        <v/>
      </c>
      <c r="L559" s="167" t="str">
        <f>IF(E559="旅費",VLOOKUP(E559,支出入力表!F560:$S$2000,12,FALSE),"")</f>
        <v/>
      </c>
      <c r="M559" s="167" t="str">
        <f>IF(E559="旅費",VLOOKUP(E559,支出入力表!F560:$S$2000,13,FALSE),"")</f>
        <v/>
      </c>
      <c r="N559" s="168" t="str">
        <f>IF(E559="旅費",VLOOKUP(E559,支出入力表!F560:$S$2000,14,FALSE),"")</f>
        <v/>
      </c>
    </row>
    <row r="560" spans="2:14" x14ac:dyDescent="0.55000000000000004">
      <c r="B560" s="163" t="str">
        <f>IF(E560="旅費",支出入力表!A561,"")</f>
        <v/>
      </c>
      <c r="C560" s="164" t="str">
        <f>IF(E560="旅費",支出入力表!C561,"")</f>
        <v/>
      </c>
      <c r="D560" s="165" t="str">
        <f>IF(支出入力表!E561="旅費","旅費","")</f>
        <v/>
      </c>
      <c r="E560" s="165" t="str">
        <f>IF(支出入力表!F561="旅費","旅費","")</f>
        <v/>
      </c>
      <c r="F560" s="196" t="str">
        <f>IF(E560="旅費",VLOOKUP(E560,支出入力表!F561:$M$2000,3,FALSE),"")</f>
        <v/>
      </c>
      <c r="G560" s="196" t="str">
        <f>IF(E560="旅費",VLOOKUP(E560,支出入力表!F561:$M$2000,4,FALSE),"")</f>
        <v/>
      </c>
      <c r="H560" s="197" t="str">
        <f>IF(E560="旅費",VLOOKUP(E560,支出入力表!F561:$M$2000,5,FALSE),"")</f>
        <v/>
      </c>
      <c r="I560" s="196" t="str">
        <f>IF(E560="旅費",VLOOKUP(E560,支出入力表!F561:$S$2000,9,FALSE),"")</f>
        <v/>
      </c>
      <c r="J560" s="167" t="str">
        <f>IF(E560="旅費",VLOOKUP(E560,支出入力表!F561:$S$2000,10,FALSE),"")</f>
        <v/>
      </c>
      <c r="K560" s="167" t="str">
        <f>IF(E560="旅費",VLOOKUP(E560,支出入力表!F561:$S$2000,11,FALSE),"")</f>
        <v/>
      </c>
      <c r="L560" s="167" t="str">
        <f>IF(E560="旅費",VLOOKUP(E560,支出入力表!F561:$S$2000,12,FALSE),"")</f>
        <v/>
      </c>
      <c r="M560" s="167" t="str">
        <f>IF(E560="旅費",VLOOKUP(E560,支出入力表!F561:$S$2000,13,FALSE),"")</f>
        <v/>
      </c>
      <c r="N560" s="168" t="str">
        <f>IF(E560="旅費",VLOOKUP(E560,支出入力表!F561:$S$2000,14,FALSE),"")</f>
        <v/>
      </c>
    </row>
    <row r="561" spans="2:14" x14ac:dyDescent="0.55000000000000004">
      <c r="B561" s="163" t="str">
        <f>IF(E561="旅費",支出入力表!A562,"")</f>
        <v/>
      </c>
      <c r="C561" s="164" t="str">
        <f>IF(E561="旅費",支出入力表!C562,"")</f>
        <v/>
      </c>
      <c r="D561" s="165" t="str">
        <f>IF(支出入力表!E562="旅費","旅費","")</f>
        <v/>
      </c>
      <c r="E561" s="165" t="str">
        <f>IF(支出入力表!F562="旅費","旅費","")</f>
        <v/>
      </c>
      <c r="F561" s="196" t="str">
        <f>IF(E561="旅費",VLOOKUP(E561,支出入力表!F562:$M$2000,3,FALSE),"")</f>
        <v/>
      </c>
      <c r="G561" s="196" t="str">
        <f>IF(E561="旅費",VLOOKUP(E561,支出入力表!F562:$M$2000,4,FALSE),"")</f>
        <v/>
      </c>
      <c r="H561" s="197" t="str">
        <f>IF(E561="旅費",VLOOKUP(E561,支出入力表!F562:$M$2000,5,FALSE),"")</f>
        <v/>
      </c>
      <c r="I561" s="196" t="str">
        <f>IF(E561="旅費",VLOOKUP(E561,支出入力表!F562:$S$2000,9,FALSE),"")</f>
        <v/>
      </c>
      <c r="J561" s="167" t="str">
        <f>IF(E561="旅費",VLOOKUP(E561,支出入力表!F562:$S$2000,10,FALSE),"")</f>
        <v/>
      </c>
      <c r="K561" s="167" t="str">
        <f>IF(E561="旅費",VLOOKUP(E561,支出入力表!F562:$S$2000,11,FALSE),"")</f>
        <v/>
      </c>
      <c r="L561" s="167" t="str">
        <f>IF(E561="旅費",VLOOKUP(E561,支出入力表!F562:$S$2000,12,FALSE),"")</f>
        <v/>
      </c>
      <c r="M561" s="167" t="str">
        <f>IF(E561="旅費",VLOOKUP(E561,支出入力表!F562:$S$2000,13,FALSE),"")</f>
        <v/>
      </c>
      <c r="N561" s="168" t="str">
        <f>IF(E561="旅費",VLOOKUP(E561,支出入力表!F562:$S$2000,14,FALSE),"")</f>
        <v/>
      </c>
    </row>
    <row r="562" spans="2:14" x14ac:dyDescent="0.55000000000000004">
      <c r="B562" s="163" t="str">
        <f>IF(E562="旅費",支出入力表!A563,"")</f>
        <v/>
      </c>
      <c r="C562" s="164" t="str">
        <f>IF(E562="旅費",支出入力表!C563,"")</f>
        <v/>
      </c>
      <c r="D562" s="165" t="str">
        <f>IF(支出入力表!E563="旅費","旅費","")</f>
        <v/>
      </c>
      <c r="E562" s="165" t="str">
        <f>IF(支出入力表!F563="旅費","旅費","")</f>
        <v/>
      </c>
      <c r="F562" s="196" t="str">
        <f>IF(E562="旅費",VLOOKUP(E562,支出入力表!F563:$M$2000,3,FALSE),"")</f>
        <v/>
      </c>
      <c r="G562" s="196" t="str">
        <f>IF(E562="旅費",VLOOKUP(E562,支出入力表!F563:$M$2000,4,FALSE),"")</f>
        <v/>
      </c>
      <c r="H562" s="197" t="str">
        <f>IF(E562="旅費",VLOOKUP(E562,支出入力表!F563:$M$2000,5,FALSE),"")</f>
        <v/>
      </c>
      <c r="I562" s="196" t="str">
        <f>IF(E562="旅費",VLOOKUP(E562,支出入力表!F563:$S$2000,9,FALSE),"")</f>
        <v/>
      </c>
      <c r="J562" s="167" t="str">
        <f>IF(E562="旅費",VLOOKUP(E562,支出入力表!F563:$S$2000,10,FALSE),"")</f>
        <v/>
      </c>
      <c r="K562" s="167" t="str">
        <f>IF(E562="旅費",VLOOKUP(E562,支出入力表!F563:$S$2000,11,FALSE),"")</f>
        <v/>
      </c>
      <c r="L562" s="167" t="str">
        <f>IF(E562="旅費",VLOOKUP(E562,支出入力表!F563:$S$2000,12,FALSE),"")</f>
        <v/>
      </c>
      <c r="M562" s="167" t="str">
        <f>IF(E562="旅費",VLOOKUP(E562,支出入力表!F563:$S$2000,13,FALSE),"")</f>
        <v/>
      </c>
      <c r="N562" s="168" t="str">
        <f>IF(E562="旅費",VLOOKUP(E562,支出入力表!F563:$S$2000,14,FALSE),"")</f>
        <v/>
      </c>
    </row>
    <row r="563" spans="2:14" x14ac:dyDescent="0.55000000000000004">
      <c r="B563" s="163" t="str">
        <f>IF(E563="旅費",支出入力表!A564,"")</f>
        <v/>
      </c>
      <c r="C563" s="164" t="str">
        <f>IF(E563="旅費",支出入力表!C564,"")</f>
        <v/>
      </c>
      <c r="D563" s="165" t="str">
        <f>IF(支出入力表!E564="旅費","旅費","")</f>
        <v/>
      </c>
      <c r="E563" s="165" t="str">
        <f>IF(支出入力表!F564="旅費","旅費","")</f>
        <v/>
      </c>
      <c r="F563" s="196" t="str">
        <f>IF(E563="旅費",VLOOKUP(E563,支出入力表!F564:$M$2000,3,FALSE),"")</f>
        <v/>
      </c>
      <c r="G563" s="196" t="str">
        <f>IF(E563="旅費",VLOOKUP(E563,支出入力表!F564:$M$2000,4,FALSE),"")</f>
        <v/>
      </c>
      <c r="H563" s="197" t="str">
        <f>IF(E563="旅費",VLOOKUP(E563,支出入力表!F564:$M$2000,5,FALSE),"")</f>
        <v/>
      </c>
      <c r="I563" s="196" t="str">
        <f>IF(E563="旅費",VLOOKUP(E563,支出入力表!F564:$S$2000,9,FALSE),"")</f>
        <v/>
      </c>
      <c r="J563" s="167" t="str">
        <f>IF(E563="旅費",VLOOKUP(E563,支出入力表!F564:$S$2000,10,FALSE),"")</f>
        <v/>
      </c>
      <c r="K563" s="167" t="str">
        <f>IF(E563="旅費",VLOOKUP(E563,支出入力表!F564:$S$2000,11,FALSE),"")</f>
        <v/>
      </c>
      <c r="L563" s="167" t="str">
        <f>IF(E563="旅費",VLOOKUP(E563,支出入力表!F564:$S$2000,12,FALSE),"")</f>
        <v/>
      </c>
      <c r="M563" s="167" t="str">
        <f>IF(E563="旅費",VLOOKUP(E563,支出入力表!F564:$S$2000,13,FALSE),"")</f>
        <v/>
      </c>
      <c r="N563" s="168" t="str">
        <f>IF(E563="旅費",VLOOKUP(E563,支出入力表!F564:$S$2000,14,FALSE),"")</f>
        <v/>
      </c>
    </row>
    <row r="564" spans="2:14" x14ac:dyDescent="0.55000000000000004">
      <c r="B564" s="163" t="str">
        <f>IF(E564="旅費",支出入力表!A565,"")</f>
        <v/>
      </c>
      <c r="C564" s="164" t="str">
        <f>IF(E564="旅費",支出入力表!C565,"")</f>
        <v/>
      </c>
      <c r="D564" s="165" t="str">
        <f>IF(支出入力表!E565="旅費","旅費","")</f>
        <v/>
      </c>
      <c r="E564" s="165" t="str">
        <f>IF(支出入力表!F565="旅費","旅費","")</f>
        <v/>
      </c>
      <c r="F564" s="196" t="str">
        <f>IF(E564="旅費",VLOOKUP(E564,支出入力表!F565:$M$2000,3,FALSE),"")</f>
        <v/>
      </c>
      <c r="G564" s="196" t="str">
        <f>IF(E564="旅費",VLOOKUP(E564,支出入力表!F565:$M$2000,4,FALSE),"")</f>
        <v/>
      </c>
      <c r="H564" s="197" t="str">
        <f>IF(E564="旅費",VLOOKUP(E564,支出入力表!F565:$M$2000,5,FALSE),"")</f>
        <v/>
      </c>
      <c r="I564" s="196" t="str">
        <f>IF(E564="旅費",VLOOKUP(E564,支出入力表!F565:$S$2000,9,FALSE),"")</f>
        <v/>
      </c>
      <c r="J564" s="167" t="str">
        <f>IF(E564="旅費",VLOOKUP(E564,支出入力表!F565:$S$2000,10,FALSE),"")</f>
        <v/>
      </c>
      <c r="K564" s="167" t="str">
        <f>IF(E564="旅費",VLOOKUP(E564,支出入力表!F565:$S$2000,11,FALSE),"")</f>
        <v/>
      </c>
      <c r="L564" s="167" t="str">
        <f>IF(E564="旅費",VLOOKUP(E564,支出入力表!F565:$S$2000,12,FALSE),"")</f>
        <v/>
      </c>
      <c r="M564" s="167" t="str">
        <f>IF(E564="旅費",VLOOKUP(E564,支出入力表!F565:$S$2000,13,FALSE),"")</f>
        <v/>
      </c>
      <c r="N564" s="168" t="str">
        <f>IF(E564="旅費",VLOOKUP(E564,支出入力表!F565:$S$2000,14,FALSE),"")</f>
        <v/>
      </c>
    </row>
    <row r="565" spans="2:14" x14ac:dyDescent="0.55000000000000004">
      <c r="B565" s="163" t="str">
        <f>IF(E565="旅費",支出入力表!A566,"")</f>
        <v/>
      </c>
      <c r="C565" s="164" t="str">
        <f>IF(E565="旅費",支出入力表!C566,"")</f>
        <v/>
      </c>
      <c r="D565" s="165" t="str">
        <f>IF(支出入力表!E566="旅費","旅費","")</f>
        <v/>
      </c>
      <c r="E565" s="165" t="str">
        <f>IF(支出入力表!F566="旅費","旅費","")</f>
        <v/>
      </c>
      <c r="F565" s="196" t="str">
        <f>IF(E565="旅費",VLOOKUP(E565,支出入力表!F566:$M$2000,3,FALSE),"")</f>
        <v/>
      </c>
      <c r="G565" s="196" t="str">
        <f>IF(E565="旅費",VLOOKUP(E565,支出入力表!F566:$M$2000,4,FALSE),"")</f>
        <v/>
      </c>
      <c r="H565" s="197" t="str">
        <f>IF(E565="旅費",VLOOKUP(E565,支出入力表!F566:$M$2000,5,FALSE),"")</f>
        <v/>
      </c>
      <c r="I565" s="196" t="str">
        <f>IF(E565="旅費",VLOOKUP(E565,支出入力表!F566:$S$2000,9,FALSE),"")</f>
        <v/>
      </c>
      <c r="J565" s="167" t="str">
        <f>IF(E565="旅費",VLOOKUP(E565,支出入力表!F566:$S$2000,10,FALSE),"")</f>
        <v/>
      </c>
      <c r="K565" s="167" t="str">
        <f>IF(E565="旅費",VLOOKUP(E565,支出入力表!F566:$S$2000,11,FALSE),"")</f>
        <v/>
      </c>
      <c r="L565" s="167" t="str">
        <f>IF(E565="旅費",VLOOKUP(E565,支出入力表!F566:$S$2000,12,FALSE),"")</f>
        <v/>
      </c>
      <c r="M565" s="167" t="str">
        <f>IF(E565="旅費",VLOOKUP(E565,支出入力表!F566:$S$2000,13,FALSE),"")</f>
        <v/>
      </c>
      <c r="N565" s="168" t="str">
        <f>IF(E565="旅費",VLOOKUP(E565,支出入力表!F566:$S$2000,14,FALSE),"")</f>
        <v/>
      </c>
    </row>
    <row r="566" spans="2:14" x14ac:dyDescent="0.55000000000000004">
      <c r="B566" s="163" t="str">
        <f>IF(E566="旅費",支出入力表!A567,"")</f>
        <v/>
      </c>
      <c r="C566" s="164" t="str">
        <f>IF(E566="旅費",支出入力表!C567,"")</f>
        <v/>
      </c>
      <c r="D566" s="165" t="str">
        <f>IF(支出入力表!E567="旅費","旅費","")</f>
        <v/>
      </c>
      <c r="E566" s="165" t="str">
        <f>IF(支出入力表!F567="旅費","旅費","")</f>
        <v/>
      </c>
      <c r="F566" s="196" t="str">
        <f>IF(E566="旅費",VLOOKUP(E566,支出入力表!F567:$M$2000,3,FALSE),"")</f>
        <v/>
      </c>
      <c r="G566" s="196" t="str">
        <f>IF(E566="旅費",VLOOKUP(E566,支出入力表!F567:$M$2000,4,FALSE),"")</f>
        <v/>
      </c>
      <c r="H566" s="197" t="str">
        <f>IF(E566="旅費",VLOOKUP(E566,支出入力表!F567:$M$2000,5,FALSE),"")</f>
        <v/>
      </c>
      <c r="I566" s="196" t="str">
        <f>IF(E566="旅費",VLOOKUP(E566,支出入力表!F567:$S$2000,9,FALSE),"")</f>
        <v/>
      </c>
      <c r="J566" s="167" t="str">
        <f>IF(E566="旅費",VLOOKUP(E566,支出入力表!F567:$S$2000,10,FALSE),"")</f>
        <v/>
      </c>
      <c r="K566" s="167" t="str">
        <f>IF(E566="旅費",VLOOKUP(E566,支出入力表!F567:$S$2000,11,FALSE),"")</f>
        <v/>
      </c>
      <c r="L566" s="167" t="str">
        <f>IF(E566="旅費",VLOOKUP(E566,支出入力表!F567:$S$2000,12,FALSE),"")</f>
        <v/>
      </c>
      <c r="M566" s="167" t="str">
        <f>IF(E566="旅費",VLOOKUP(E566,支出入力表!F567:$S$2000,13,FALSE),"")</f>
        <v/>
      </c>
      <c r="N566" s="168" t="str">
        <f>IF(E566="旅費",VLOOKUP(E566,支出入力表!F567:$S$2000,14,FALSE),"")</f>
        <v/>
      </c>
    </row>
    <row r="567" spans="2:14" x14ac:dyDescent="0.55000000000000004">
      <c r="B567" s="163" t="str">
        <f>IF(E567="旅費",支出入力表!A568,"")</f>
        <v/>
      </c>
      <c r="C567" s="164" t="str">
        <f>IF(E567="旅費",支出入力表!C568,"")</f>
        <v/>
      </c>
      <c r="D567" s="165" t="str">
        <f>IF(支出入力表!E568="旅費","旅費","")</f>
        <v/>
      </c>
      <c r="E567" s="165" t="str">
        <f>IF(支出入力表!F568="旅費","旅費","")</f>
        <v/>
      </c>
      <c r="F567" s="196" t="str">
        <f>IF(E567="旅費",VLOOKUP(E567,支出入力表!F568:$M$2000,3,FALSE),"")</f>
        <v/>
      </c>
      <c r="G567" s="196" t="str">
        <f>IF(E567="旅費",VLOOKUP(E567,支出入力表!F568:$M$2000,4,FALSE),"")</f>
        <v/>
      </c>
      <c r="H567" s="197" t="str">
        <f>IF(E567="旅費",VLOOKUP(E567,支出入力表!F568:$M$2000,5,FALSE),"")</f>
        <v/>
      </c>
      <c r="I567" s="196" t="str">
        <f>IF(E567="旅費",VLOOKUP(E567,支出入力表!F568:$S$2000,9,FALSE),"")</f>
        <v/>
      </c>
      <c r="J567" s="167" t="str">
        <f>IF(E567="旅費",VLOOKUP(E567,支出入力表!F568:$S$2000,10,FALSE),"")</f>
        <v/>
      </c>
      <c r="K567" s="167" t="str">
        <f>IF(E567="旅費",VLOOKUP(E567,支出入力表!F568:$S$2000,11,FALSE),"")</f>
        <v/>
      </c>
      <c r="L567" s="167" t="str">
        <f>IF(E567="旅費",VLOOKUP(E567,支出入力表!F568:$S$2000,12,FALSE),"")</f>
        <v/>
      </c>
      <c r="M567" s="167" t="str">
        <f>IF(E567="旅費",VLOOKUP(E567,支出入力表!F568:$S$2000,13,FALSE),"")</f>
        <v/>
      </c>
      <c r="N567" s="168" t="str">
        <f>IF(E567="旅費",VLOOKUP(E567,支出入力表!F568:$S$2000,14,FALSE),"")</f>
        <v/>
      </c>
    </row>
    <row r="568" spans="2:14" x14ac:dyDescent="0.55000000000000004">
      <c r="B568" s="163" t="str">
        <f>IF(E568="旅費",支出入力表!A569,"")</f>
        <v/>
      </c>
      <c r="C568" s="164" t="str">
        <f>IF(E568="旅費",支出入力表!C569,"")</f>
        <v/>
      </c>
      <c r="D568" s="165" t="str">
        <f>IF(支出入力表!E569="旅費","旅費","")</f>
        <v/>
      </c>
      <c r="E568" s="165" t="str">
        <f>IF(支出入力表!F569="旅費","旅費","")</f>
        <v/>
      </c>
      <c r="F568" s="196" t="str">
        <f>IF(E568="旅費",VLOOKUP(E568,支出入力表!F569:$M$2000,3,FALSE),"")</f>
        <v/>
      </c>
      <c r="G568" s="196" t="str">
        <f>IF(E568="旅費",VLOOKUP(E568,支出入力表!F569:$M$2000,4,FALSE),"")</f>
        <v/>
      </c>
      <c r="H568" s="197" t="str">
        <f>IF(E568="旅費",VLOOKUP(E568,支出入力表!F569:$M$2000,5,FALSE),"")</f>
        <v/>
      </c>
      <c r="I568" s="196" t="str">
        <f>IF(E568="旅費",VLOOKUP(E568,支出入力表!F569:$S$2000,9,FALSE),"")</f>
        <v/>
      </c>
      <c r="J568" s="167" t="str">
        <f>IF(E568="旅費",VLOOKUP(E568,支出入力表!F569:$S$2000,10,FALSE),"")</f>
        <v/>
      </c>
      <c r="K568" s="167" t="str">
        <f>IF(E568="旅費",VLOOKUP(E568,支出入力表!F569:$S$2000,11,FALSE),"")</f>
        <v/>
      </c>
      <c r="L568" s="167" t="str">
        <f>IF(E568="旅費",VLOOKUP(E568,支出入力表!F569:$S$2000,12,FALSE),"")</f>
        <v/>
      </c>
      <c r="M568" s="167" t="str">
        <f>IF(E568="旅費",VLOOKUP(E568,支出入力表!F569:$S$2000,13,FALSE),"")</f>
        <v/>
      </c>
      <c r="N568" s="168" t="str">
        <f>IF(E568="旅費",VLOOKUP(E568,支出入力表!F569:$S$2000,14,FALSE),"")</f>
        <v/>
      </c>
    </row>
    <row r="569" spans="2:14" x14ac:dyDescent="0.55000000000000004">
      <c r="B569" s="163" t="str">
        <f>IF(E569="旅費",支出入力表!A570,"")</f>
        <v/>
      </c>
      <c r="C569" s="164" t="str">
        <f>IF(E569="旅費",支出入力表!C570,"")</f>
        <v/>
      </c>
      <c r="D569" s="165" t="str">
        <f>IF(支出入力表!E570="旅費","旅費","")</f>
        <v/>
      </c>
      <c r="E569" s="165" t="str">
        <f>IF(支出入力表!F570="旅費","旅費","")</f>
        <v/>
      </c>
      <c r="F569" s="196" t="str">
        <f>IF(E569="旅費",VLOOKUP(E569,支出入力表!F570:$M$2000,3,FALSE),"")</f>
        <v/>
      </c>
      <c r="G569" s="196" t="str">
        <f>IF(E569="旅費",VLOOKUP(E569,支出入力表!F570:$M$2000,4,FALSE),"")</f>
        <v/>
      </c>
      <c r="H569" s="197" t="str">
        <f>IF(E569="旅費",VLOOKUP(E569,支出入力表!F570:$M$2000,5,FALSE),"")</f>
        <v/>
      </c>
      <c r="I569" s="196" t="str">
        <f>IF(E569="旅費",VLOOKUP(E569,支出入力表!F570:$S$2000,9,FALSE),"")</f>
        <v/>
      </c>
      <c r="J569" s="167" t="str">
        <f>IF(E569="旅費",VLOOKUP(E569,支出入力表!F570:$S$2000,10,FALSE),"")</f>
        <v/>
      </c>
      <c r="K569" s="167" t="str">
        <f>IF(E569="旅費",VLOOKUP(E569,支出入力表!F570:$S$2000,11,FALSE),"")</f>
        <v/>
      </c>
      <c r="L569" s="167" t="str">
        <f>IF(E569="旅費",VLOOKUP(E569,支出入力表!F570:$S$2000,12,FALSE),"")</f>
        <v/>
      </c>
      <c r="M569" s="167" t="str">
        <f>IF(E569="旅費",VLOOKUP(E569,支出入力表!F570:$S$2000,13,FALSE),"")</f>
        <v/>
      </c>
      <c r="N569" s="168" t="str">
        <f>IF(E569="旅費",VLOOKUP(E569,支出入力表!F570:$S$2000,14,FALSE),"")</f>
        <v/>
      </c>
    </row>
    <row r="570" spans="2:14" x14ac:dyDescent="0.55000000000000004">
      <c r="B570" s="163" t="str">
        <f>IF(E570="旅費",支出入力表!A571,"")</f>
        <v/>
      </c>
      <c r="C570" s="164" t="str">
        <f>IF(E570="旅費",支出入力表!C571,"")</f>
        <v/>
      </c>
      <c r="D570" s="165" t="str">
        <f>IF(支出入力表!E571="旅費","旅費","")</f>
        <v/>
      </c>
      <c r="E570" s="165" t="str">
        <f>IF(支出入力表!F571="旅費","旅費","")</f>
        <v/>
      </c>
      <c r="F570" s="196" t="str">
        <f>IF(E570="旅費",VLOOKUP(E570,支出入力表!F571:$M$2000,3,FALSE),"")</f>
        <v/>
      </c>
      <c r="G570" s="196" t="str">
        <f>IF(E570="旅費",VLOOKUP(E570,支出入力表!F571:$M$2000,4,FALSE),"")</f>
        <v/>
      </c>
      <c r="H570" s="197" t="str">
        <f>IF(E570="旅費",VLOOKUP(E570,支出入力表!F571:$M$2000,5,FALSE),"")</f>
        <v/>
      </c>
      <c r="I570" s="196" t="str">
        <f>IF(E570="旅費",VLOOKUP(E570,支出入力表!F571:$S$2000,9,FALSE),"")</f>
        <v/>
      </c>
      <c r="J570" s="167" t="str">
        <f>IF(E570="旅費",VLOOKUP(E570,支出入力表!F571:$S$2000,10,FALSE),"")</f>
        <v/>
      </c>
      <c r="K570" s="167" t="str">
        <f>IF(E570="旅費",VLOOKUP(E570,支出入力表!F571:$S$2000,11,FALSE),"")</f>
        <v/>
      </c>
      <c r="L570" s="167" t="str">
        <f>IF(E570="旅費",VLOOKUP(E570,支出入力表!F571:$S$2000,12,FALSE),"")</f>
        <v/>
      </c>
      <c r="M570" s="167" t="str">
        <f>IF(E570="旅費",VLOOKUP(E570,支出入力表!F571:$S$2000,13,FALSE),"")</f>
        <v/>
      </c>
      <c r="N570" s="168" t="str">
        <f>IF(E570="旅費",VLOOKUP(E570,支出入力表!F571:$S$2000,14,FALSE),"")</f>
        <v/>
      </c>
    </row>
    <row r="571" spans="2:14" x14ac:dyDescent="0.55000000000000004">
      <c r="B571" s="163" t="str">
        <f>IF(E571="旅費",支出入力表!A572,"")</f>
        <v/>
      </c>
      <c r="C571" s="164" t="str">
        <f>IF(E571="旅費",支出入力表!C572,"")</f>
        <v/>
      </c>
      <c r="D571" s="165" t="str">
        <f>IF(支出入力表!E572="旅費","旅費","")</f>
        <v/>
      </c>
      <c r="E571" s="165" t="str">
        <f>IF(支出入力表!F572="旅費","旅費","")</f>
        <v/>
      </c>
      <c r="F571" s="196" t="str">
        <f>IF(E571="旅費",VLOOKUP(E571,支出入力表!F572:$M$2000,3,FALSE),"")</f>
        <v/>
      </c>
      <c r="G571" s="196" t="str">
        <f>IF(E571="旅費",VLOOKUP(E571,支出入力表!F572:$M$2000,4,FALSE),"")</f>
        <v/>
      </c>
      <c r="H571" s="197" t="str">
        <f>IF(E571="旅費",VLOOKUP(E571,支出入力表!F572:$M$2000,5,FALSE),"")</f>
        <v/>
      </c>
      <c r="I571" s="196" t="str">
        <f>IF(E571="旅費",VLOOKUP(E571,支出入力表!F572:$S$2000,9,FALSE),"")</f>
        <v/>
      </c>
      <c r="J571" s="167" t="str">
        <f>IF(E571="旅費",VLOOKUP(E571,支出入力表!F572:$S$2000,10,FALSE),"")</f>
        <v/>
      </c>
      <c r="K571" s="167" t="str">
        <f>IF(E571="旅費",VLOOKUP(E571,支出入力表!F572:$S$2000,11,FALSE),"")</f>
        <v/>
      </c>
      <c r="L571" s="167" t="str">
        <f>IF(E571="旅費",VLOOKUP(E571,支出入力表!F572:$S$2000,12,FALSE),"")</f>
        <v/>
      </c>
      <c r="M571" s="167" t="str">
        <f>IF(E571="旅費",VLOOKUP(E571,支出入力表!F572:$S$2000,13,FALSE),"")</f>
        <v/>
      </c>
      <c r="N571" s="168" t="str">
        <f>IF(E571="旅費",VLOOKUP(E571,支出入力表!F572:$S$2000,14,FALSE),"")</f>
        <v/>
      </c>
    </row>
    <row r="572" spans="2:14" x14ac:dyDescent="0.55000000000000004">
      <c r="B572" s="163" t="str">
        <f>IF(E572="旅費",支出入力表!A573,"")</f>
        <v/>
      </c>
      <c r="C572" s="164" t="str">
        <f>IF(E572="旅費",支出入力表!C573,"")</f>
        <v/>
      </c>
      <c r="D572" s="165" t="str">
        <f>IF(支出入力表!E573="旅費","旅費","")</f>
        <v/>
      </c>
      <c r="E572" s="165" t="str">
        <f>IF(支出入力表!F573="旅費","旅費","")</f>
        <v/>
      </c>
      <c r="F572" s="196" t="str">
        <f>IF(E572="旅費",VLOOKUP(E572,支出入力表!F573:$M$2000,3,FALSE),"")</f>
        <v/>
      </c>
      <c r="G572" s="196" t="str">
        <f>IF(E572="旅費",VLOOKUP(E572,支出入力表!F573:$M$2000,4,FALSE),"")</f>
        <v/>
      </c>
      <c r="H572" s="197" t="str">
        <f>IF(E572="旅費",VLOOKUP(E572,支出入力表!F573:$M$2000,5,FALSE),"")</f>
        <v/>
      </c>
      <c r="I572" s="196" t="str">
        <f>IF(E572="旅費",VLOOKUP(E572,支出入力表!F573:$S$2000,9,FALSE),"")</f>
        <v/>
      </c>
      <c r="J572" s="167" t="str">
        <f>IF(E572="旅費",VLOOKUP(E572,支出入力表!F573:$S$2000,10,FALSE),"")</f>
        <v/>
      </c>
      <c r="K572" s="167" t="str">
        <f>IF(E572="旅費",VLOOKUP(E572,支出入力表!F573:$S$2000,11,FALSE),"")</f>
        <v/>
      </c>
      <c r="L572" s="167" t="str">
        <f>IF(E572="旅費",VLOOKUP(E572,支出入力表!F573:$S$2000,12,FALSE),"")</f>
        <v/>
      </c>
      <c r="M572" s="167" t="str">
        <f>IF(E572="旅費",VLOOKUP(E572,支出入力表!F573:$S$2000,13,FALSE),"")</f>
        <v/>
      </c>
      <c r="N572" s="168" t="str">
        <f>IF(E572="旅費",VLOOKUP(E572,支出入力表!F573:$S$2000,14,FALSE),"")</f>
        <v/>
      </c>
    </row>
    <row r="573" spans="2:14" x14ac:dyDescent="0.55000000000000004">
      <c r="B573" s="163" t="str">
        <f>IF(E573="旅費",支出入力表!A574,"")</f>
        <v/>
      </c>
      <c r="C573" s="164" t="str">
        <f>IF(E573="旅費",支出入力表!C574,"")</f>
        <v/>
      </c>
      <c r="D573" s="165" t="str">
        <f>IF(支出入力表!E574="旅費","旅費","")</f>
        <v/>
      </c>
      <c r="E573" s="165" t="str">
        <f>IF(支出入力表!F574="旅費","旅費","")</f>
        <v/>
      </c>
      <c r="F573" s="196" t="str">
        <f>IF(E573="旅費",VLOOKUP(E573,支出入力表!F574:$M$2000,3,FALSE),"")</f>
        <v/>
      </c>
      <c r="G573" s="196" t="str">
        <f>IF(E573="旅費",VLOOKUP(E573,支出入力表!F574:$M$2000,4,FALSE),"")</f>
        <v/>
      </c>
      <c r="H573" s="197" t="str">
        <f>IF(E573="旅費",VLOOKUP(E573,支出入力表!F574:$M$2000,5,FALSE),"")</f>
        <v/>
      </c>
      <c r="I573" s="196" t="str">
        <f>IF(E573="旅費",VLOOKUP(E573,支出入力表!F574:$S$2000,9,FALSE),"")</f>
        <v/>
      </c>
      <c r="J573" s="167" t="str">
        <f>IF(E573="旅費",VLOOKUP(E573,支出入力表!F574:$S$2000,10,FALSE),"")</f>
        <v/>
      </c>
      <c r="K573" s="167" t="str">
        <f>IF(E573="旅費",VLOOKUP(E573,支出入力表!F574:$S$2000,11,FALSE),"")</f>
        <v/>
      </c>
      <c r="L573" s="167" t="str">
        <f>IF(E573="旅費",VLOOKUP(E573,支出入力表!F574:$S$2000,12,FALSE),"")</f>
        <v/>
      </c>
      <c r="M573" s="167" t="str">
        <f>IF(E573="旅費",VLOOKUP(E573,支出入力表!F574:$S$2000,13,FALSE),"")</f>
        <v/>
      </c>
      <c r="N573" s="168" t="str">
        <f>IF(E573="旅費",VLOOKUP(E573,支出入力表!F574:$S$2000,14,FALSE),"")</f>
        <v/>
      </c>
    </row>
    <row r="574" spans="2:14" x14ac:dyDescent="0.55000000000000004">
      <c r="B574" s="163" t="str">
        <f>IF(E574="旅費",支出入力表!A575,"")</f>
        <v/>
      </c>
      <c r="C574" s="164" t="str">
        <f>IF(E574="旅費",支出入力表!C575,"")</f>
        <v/>
      </c>
      <c r="D574" s="165" t="str">
        <f>IF(支出入力表!E575="旅費","旅費","")</f>
        <v/>
      </c>
      <c r="E574" s="165" t="str">
        <f>IF(支出入力表!F575="旅費","旅費","")</f>
        <v/>
      </c>
      <c r="F574" s="196" t="str">
        <f>IF(E574="旅費",VLOOKUP(E574,支出入力表!F575:$M$2000,3,FALSE),"")</f>
        <v/>
      </c>
      <c r="G574" s="196" t="str">
        <f>IF(E574="旅費",VLOOKUP(E574,支出入力表!F575:$M$2000,4,FALSE),"")</f>
        <v/>
      </c>
      <c r="H574" s="197" t="str">
        <f>IF(E574="旅費",VLOOKUP(E574,支出入力表!F575:$M$2000,5,FALSE),"")</f>
        <v/>
      </c>
      <c r="I574" s="196" t="str">
        <f>IF(E574="旅費",VLOOKUP(E574,支出入力表!F575:$S$2000,9,FALSE),"")</f>
        <v/>
      </c>
      <c r="J574" s="167" t="str">
        <f>IF(E574="旅費",VLOOKUP(E574,支出入力表!F575:$S$2000,10,FALSE),"")</f>
        <v/>
      </c>
      <c r="K574" s="167" t="str">
        <f>IF(E574="旅費",VLOOKUP(E574,支出入力表!F575:$S$2000,11,FALSE),"")</f>
        <v/>
      </c>
      <c r="L574" s="167" t="str">
        <f>IF(E574="旅費",VLOOKUP(E574,支出入力表!F575:$S$2000,12,FALSE),"")</f>
        <v/>
      </c>
      <c r="M574" s="167" t="str">
        <f>IF(E574="旅費",VLOOKUP(E574,支出入力表!F575:$S$2000,13,FALSE),"")</f>
        <v/>
      </c>
      <c r="N574" s="168" t="str">
        <f>IF(E574="旅費",VLOOKUP(E574,支出入力表!F575:$S$2000,14,FALSE),"")</f>
        <v/>
      </c>
    </row>
    <row r="575" spans="2:14" x14ac:dyDescent="0.55000000000000004">
      <c r="B575" s="163" t="str">
        <f>IF(E575="旅費",支出入力表!A576,"")</f>
        <v/>
      </c>
      <c r="C575" s="164" t="str">
        <f>IF(E575="旅費",支出入力表!C576,"")</f>
        <v/>
      </c>
      <c r="D575" s="165" t="str">
        <f>IF(支出入力表!E576="旅費","旅費","")</f>
        <v/>
      </c>
      <c r="E575" s="165" t="str">
        <f>IF(支出入力表!F576="旅費","旅費","")</f>
        <v/>
      </c>
      <c r="F575" s="196" t="str">
        <f>IF(E575="旅費",VLOOKUP(E575,支出入力表!F576:$M$2000,3,FALSE),"")</f>
        <v/>
      </c>
      <c r="G575" s="196" t="str">
        <f>IF(E575="旅費",VLOOKUP(E575,支出入力表!F576:$M$2000,4,FALSE),"")</f>
        <v/>
      </c>
      <c r="H575" s="197" t="str">
        <f>IF(E575="旅費",VLOOKUP(E575,支出入力表!F576:$M$2000,5,FALSE),"")</f>
        <v/>
      </c>
      <c r="I575" s="196" t="str">
        <f>IF(E575="旅費",VLOOKUP(E575,支出入力表!F576:$S$2000,9,FALSE),"")</f>
        <v/>
      </c>
      <c r="J575" s="167" t="str">
        <f>IF(E575="旅費",VLOOKUP(E575,支出入力表!F576:$S$2000,10,FALSE),"")</f>
        <v/>
      </c>
      <c r="K575" s="167" t="str">
        <f>IF(E575="旅費",VLOOKUP(E575,支出入力表!F576:$S$2000,11,FALSE),"")</f>
        <v/>
      </c>
      <c r="L575" s="167" t="str">
        <f>IF(E575="旅費",VLOOKUP(E575,支出入力表!F576:$S$2000,12,FALSE),"")</f>
        <v/>
      </c>
      <c r="M575" s="167" t="str">
        <f>IF(E575="旅費",VLOOKUP(E575,支出入力表!F576:$S$2000,13,FALSE),"")</f>
        <v/>
      </c>
      <c r="N575" s="168" t="str">
        <f>IF(E575="旅費",VLOOKUP(E575,支出入力表!F576:$S$2000,14,FALSE),"")</f>
        <v/>
      </c>
    </row>
    <row r="576" spans="2:14" x14ac:dyDescent="0.55000000000000004">
      <c r="B576" s="163" t="str">
        <f>IF(E576="旅費",支出入力表!A577,"")</f>
        <v/>
      </c>
      <c r="C576" s="164" t="str">
        <f>IF(E576="旅費",支出入力表!C577,"")</f>
        <v/>
      </c>
      <c r="D576" s="165" t="str">
        <f>IF(支出入力表!E577="旅費","旅費","")</f>
        <v/>
      </c>
      <c r="E576" s="165" t="str">
        <f>IF(支出入力表!F577="旅費","旅費","")</f>
        <v/>
      </c>
      <c r="F576" s="196" t="str">
        <f>IF(E576="旅費",VLOOKUP(E576,支出入力表!F577:$M$2000,3,FALSE),"")</f>
        <v/>
      </c>
      <c r="G576" s="196" t="str">
        <f>IF(E576="旅費",VLOOKUP(E576,支出入力表!F577:$M$2000,4,FALSE),"")</f>
        <v/>
      </c>
      <c r="H576" s="197" t="str">
        <f>IF(E576="旅費",VLOOKUP(E576,支出入力表!F577:$M$2000,5,FALSE),"")</f>
        <v/>
      </c>
      <c r="I576" s="196" t="str">
        <f>IF(E576="旅費",VLOOKUP(E576,支出入力表!F577:$S$2000,9,FALSE),"")</f>
        <v/>
      </c>
      <c r="J576" s="167" t="str">
        <f>IF(E576="旅費",VLOOKUP(E576,支出入力表!F577:$S$2000,10,FALSE),"")</f>
        <v/>
      </c>
      <c r="K576" s="167" t="str">
        <f>IF(E576="旅費",VLOOKUP(E576,支出入力表!F577:$S$2000,11,FALSE),"")</f>
        <v/>
      </c>
      <c r="L576" s="167" t="str">
        <f>IF(E576="旅費",VLOOKUP(E576,支出入力表!F577:$S$2000,12,FALSE),"")</f>
        <v/>
      </c>
      <c r="M576" s="167" t="str">
        <f>IF(E576="旅費",VLOOKUP(E576,支出入力表!F577:$S$2000,13,FALSE),"")</f>
        <v/>
      </c>
      <c r="N576" s="168" t="str">
        <f>IF(E576="旅費",VLOOKUP(E576,支出入力表!F577:$S$2000,14,FALSE),"")</f>
        <v/>
      </c>
    </row>
    <row r="577" spans="2:14" x14ac:dyDescent="0.55000000000000004">
      <c r="B577" s="163" t="str">
        <f>IF(E577="旅費",支出入力表!A578,"")</f>
        <v/>
      </c>
      <c r="C577" s="164" t="str">
        <f>IF(E577="旅費",支出入力表!C578,"")</f>
        <v/>
      </c>
      <c r="D577" s="165" t="str">
        <f>IF(支出入力表!E578="旅費","旅費","")</f>
        <v/>
      </c>
      <c r="E577" s="165" t="str">
        <f>IF(支出入力表!F578="旅費","旅費","")</f>
        <v/>
      </c>
      <c r="F577" s="196" t="str">
        <f>IF(E577="旅費",VLOOKUP(E577,支出入力表!F578:$M$2000,3,FALSE),"")</f>
        <v/>
      </c>
      <c r="G577" s="196" t="str">
        <f>IF(E577="旅費",VLOOKUP(E577,支出入力表!F578:$M$2000,4,FALSE),"")</f>
        <v/>
      </c>
      <c r="H577" s="197" t="str">
        <f>IF(E577="旅費",VLOOKUP(E577,支出入力表!F578:$M$2000,5,FALSE),"")</f>
        <v/>
      </c>
      <c r="I577" s="196" t="str">
        <f>IF(E577="旅費",VLOOKUP(E577,支出入力表!F578:$S$2000,9,FALSE),"")</f>
        <v/>
      </c>
      <c r="J577" s="167" t="str">
        <f>IF(E577="旅費",VLOOKUP(E577,支出入力表!F578:$S$2000,10,FALSE),"")</f>
        <v/>
      </c>
      <c r="K577" s="167" t="str">
        <f>IF(E577="旅費",VLOOKUP(E577,支出入力表!F578:$S$2000,11,FALSE),"")</f>
        <v/>
      </c>
      <c r="L577" s="167" t="str">
        <f>IF(E577="旅費",VLOOKUP(E577,支出入力表!F578:$S$2000,12,FALSE),"")</f>
        <v/>
      </c>
      <c r="M577" s="167" t="str">
        <f>IF(E577="旅費",VLOOKUP(E577,支出入力表!F578:$S$2000,13,FALSE),"")</f>
        <v/>
      </c>
      <c r="N577" s="168" t="str">
        <f>IF(E577="旅費",VLOOKUP(E577,支出入力表!F578:$S$2000,14,FALSE),"")</f>
        <v/>
      </c>
    </row>
    <row r="578" spans="2:14" x14ac:dyDescent="0.55000000000000004">
      <c r="B578" s="163" t="str">
        <f>IF(E578="旅費",支出入力表!A579,"")</f>
        <v/>
      </c>
      <c r="C578" s="164" t="str">
        <f>IF(E578="旅費",支出入力表!C579,"")</f>
        <v/>
      </c>
      <c r="D578" s="165" t="str">
        <f>IF(支出入力表!E579="旅費","旅費","")</f>
        <v/>
      </c>
      <c r="E578" s="165" t="str">
        <f>IF(支出入力表!F579="旅費","旅費","")</f>
        <v/>
      </c>
      <c r="F578" s="196" t="str">
        <f>IF(E578="旅費",VLOOKUP(E578,支出入力表!F579:$M$2000,3,FALSE),"")</f>
        <v/>
      </c>
      <c r="G578" s="196" t="str">
        <f>IF(E578="旅費",VLOOKUP(E578,支出入力表!F579:$M$2000,4,FALSE),"")</f>
        <v/>
      </c>
      <c r="H578" s="197" t="str">
        <f>IF(E578="旅費",VLOOKUP(E578,支出入力表!F579:$M$2000,5,FALSE),"")</f>
        <v/>
      </c>
      <c r="I578" s="196" t="str">
        <f>IF(E578="旅費",VLOOKUP(E578,支出入力表!F579:$S$2000,9,FALSE),"")</f>
        <v/>
      </c>
      <c r="J578" s="167" t="str">
        <f>IF(E578="旅費",VLOOKUP(E578,支出入力表!F579:$S$2000,10,FALSE),"")</f>
        <v/>
      </c>
      <c r="K578" s="167" t="str">
        <f>IF(E578="旅費",VLOOKUP(E578,支出入力表!F579:$S$2000,11,FALSE),"")</f>
        <v/>
      </c>
      <c r="L578" s="167" t="str">
        <f>IF(E578="旅費",VLOOKUP(E578,支出入力表!F579:$S$2000,12,FALSE),"")</f>
        <v/>
      </c>
      <c r="M578" s="167" t="str">
        <f>IF(E578="旅費",VLOOKUP(E578,支出入力表!F579:$S$2000,13,FALSE),"")</f>
        <v/>
      </c>
      <c r="N578" s="168" t="str">
        <f>IF(E578="旅費",VLOOKUP(E578,支出入力表!F579:$S$2000,14,FALSE),"")</f>
        <v/>
      </c>
    </row>
    <row r="579" spans="2:14" x14ac:dyDescent="0.55000000000000004">
      <c r="B579" s="163" t="str">
        <f>IF(E579="旅費",支出入力表!A580,"")</f>
        <v/>
      </c>
      <c r="C579" s="164" t="str">
        <f>IF(E579="旅費",支出入力表!C580,"")</f>
        <v/>
      </c>
      <c r="D579" s="165" t="str">
        <f>IF(支出入力表!E580="旅費","旅費","")</f>
        <v/>
      </c>
      <c r="E579" s="165" t="str">
        <f>IF(支出入力表!F580="旅費","旅費","")</f>
        <v/>
      </c>
      <c r="F579" s="196" t="str">
        <f>IF(E579="旅費",VLOOKUP(E579,支出入力表!F580:$M$2000,3,FALSE),"")</f>
        <v/>
      </c>
      <c r="G579" s="196" t="str">
        <f>IF(E579="旅費",VLOOKUP(E579,支出入力表!F580:$M$2000,4,FALSE),"")</f>
        <v/>
      </c>
      <c r="H579" s="197" t="str">
        <f>IF(E579="旅費",VLOOKUP(E579,支出入力表!F580:$M$2000,5,FALSE),"")</f>
        <v/>
      </c>
      <c r="I579" s="196" t="str">
        <f>IF(E579="旅費",VLOOKUP(E579,支出入力表!F580:$S$2000,9,FALSE),"")</f>
        <v/>
      </c>
      <c r="J579" s="167" t="str">
        <f>IF(E579="旅費",VLOOKUP(E579,支出入力表!F580:$S$2000,10,FALSE),"")</f>
        <v/>
      </c>
      <c r="K579" s="167" t="str">
        <f>IF(E579="旅費",VLOOKUP(E579,支出入力表!F580:$S$2000,11,FALSE),"")</f>
        <v/>
      </c>
      <c r="L579" s="167" t="str">
        <f>IF(E579="旅費",VLOOKUP(E579,支出入力表!F580:$S$2000,12,FALSE),"")</f>
        <v/>
      </c>
      <c r="M579" s="167" t="str">
        <f>IF(E579="旅費",VLOOKUP(E579,支出入力表!F580:$S$2000,13,FALSE),"")</f>
        <v/>
      </c>
      <c r="N579" s="168" t="str">
        <f>IF(E579="旅費",VLOOKUP(E579,支出入力表!F580:$S$2000,14,FALSE),"")</f>
        <v/>
      </c>
    </row>
    <row r="580" spans="2:14" x14ac:dyDescent="0.55000000000000004">
      <c r="B580" s="163" t="str">
        <f>IF(E580="旅費",支出入力表!A581,"")</f>
        <v/>
      </c>
      <c r="C580" s="164" t="str">
        <f>IF(E580="旅費",支出入力表!C581,"")</f>
        <v/>
      </c>
      <c r="D580" s="165" t="str">
        <f>IF(支出入力表!E581="旅費","旅費","")</f>
        <v/>
      </c>
      <c r="E580" s="165" t="str">
        <f>IF(支出入力表!F581="旅費","旅費","")</f>
        <v/>
      </c>
      <c r="F580" s="196" t="str">
        <f>IF(E580="旅費",VLOOKUP(E580,支出入力表!F581:$M$2000,3,FALSE),"")</f>
        <v/>
      </c>
      <c r="G580" s="196" t="str">
        <f>IF(E580="旅費",VLOOKUP(E580,支出入力表!F581:$M$2000,4,FALSE),"")</f>
        <v/>
      </c>
      <c r="H580" s="197" t="str">
        <f>IF(E580="旅費",VLOOKUP(E580,支出入力表!F581:$M$2000,5,FALSE),"")</f>
        <v/>
      </c>
      <c r="I580" s="196" t="str">
        <f>IF(E580="旅費",VLOOKUP(E580,支出入力表!F581:$S$2000,9,FALSE),"")</f>
        <v/>
      </c>
      <c r="J580" s="167" t="str">
        <f>IF(E580="旅費",VLOOKUP(E580,支出入力表!F581:$S$2000,10,FALSE),"")</f>
        <v/>
      </c>
      <c r="K580" s="167" t="str">
        <f>IF(E580="旅費",VLOOKUP(E580,支出入力表!F581:$S$2000,11,FALSE),"")</f>
        <v/>
      </c>
      <c r="L580" s="167" t="str">
        <f>IF(E580="旅費",VLOOKUP(E580,支出入力表!F581:$S$2000,12,FALSE),"")</f>
        <v/>
      </c>
      <c r="M580" s="167" t="str">
        <f>IF(E580="旅費",VLOOKUP(E580,支出入力表!F581:$S$2000,13,FALSE),"")</f>
        <v/>
      </c>
      <c r="N580" s="168" t="str">
        <f>IF(E580="旅費",VLOOKUP(E580,支出入力表!F581:$S$2000,14,FALSE),"")</f>
        <v/>
      </c>
    </row>
    <row r="581" spans="2:14" x14ac:dyDescent="0.55000000000000004">
      <c r="B581" s="163" t="str">
        <f>IF(E581="旅費",支出入力表!A582,"")</f>
        <v/>
      </c>
      <c r="C581" s="164" t="str">
        <f>IF(E581="旅費",支出入力表!C582,"")</f>
        <v/>
      </c>
      <c r="D581" s="165" t="str">
        <f>IF(支出入力表!E582="旅費","旅費","")</f>
        <v/>
      </c>
      <c r="E581" s="165" t="str">
        <f>IF(支出入力表!F582="旅費","旅費","")</f>
        <v/>
      </c>
      <c r="F581" s="196" t="str">
        <f>IF(E581="旅費",VLOOKUP(E581,支出入力表!F582:$M$2000,3,FALSE),"")</f>
        <v/>
      </c>
      <c r="G581" s="196" t="str">
        <f>IF(E581="旅費",VLOOKUP(E581,支出入力表!F582:$M$2000,4,FALSE),"")</f>
        <v/>
      </c>
      <c r="H581" s="197" t="str">
        <f>IF(E581="旅費",VLOOKUP(E581,支出入力表!F582:$M$2000,5,FALSE),"")</f>
        <v/>
      </c>
      <c r="I581" s="196" t="str">
        <f>IF(E581="旅費",VLOOKUP(E581,支出入力表!F582:$S$2000,9,FALSE),"")</f>
        <v/>
      </c>
      <c r="J581" s="167" t="str">
        <f>IF(E581="旅費",VLOOKUP(E581,支出入力表!F582:$S$2000,10,FALSE),"")</f>
        <v/>
      </c>
      <c r="K581" s="167" t="str">
        <f>IF(E581="旅費",VLOOKUP(E581,支出入力表!F582:$S$2000,11,FALSE),"")</f>
        <v/>
      </c>
      <c r="L581" s="167" t="str">
        <f>IF(E581="旅費",VLOOKUP(E581,支出入力表!F582:$S$2000,12,FALSE),"")</f>
        <v/>
      </c>
      <c r="M581" s="167" t="str">
        <f>IF(E581="旅費",VLOOKUP(E581,支出入力表!F582:$S$2000,13,FALSE),"")</f>
        <v/>
      </c>
      <c r="N581" s="168" t="str">
        <f>IF(E581="旅費",VLOOKUP(E581,支出入力表!F582:$S$2000,14,FALSE),"")</f>
        <v/>
      </c>
    </row>
    <row r="582" spans="2:14" x14ac:dyDescent="0.55000000000000004">
      <c r="B582" s="163" t="str">
        <f>IF(E582="旅費",支出入力表!A583,"")</f>
        <v/>
      </c>
      <c r="C582" s="164" t="str">
        <f>IF(E582="旅費",支出入力表!C583,"")</f>
        <v/>
      </c>
      <c r="D582" s="165" t="str">
        <f>IF(支出入力表!E583="旅費","旅費","")</f>
        <v/>
      </c>
      <c r="E582" s="165" t="str">
        <f>IF(支出入力表!F583="旅費","旅費","")</f>
        <v/>
      </c>
      <c r="F582" s="196" t="str">
        <f>IF(E582="旅費",VLOOKUP(E582,支出入力表!F583:$M$2000,3,FALSE),"")</f>
        <v/>
      </c>
      <c r="G582" s="196" t="str">
        <f>IF(E582="旅費",VLOOKUP(E582,支出入力表!F583:$M$2000,4,FALSE),"")</f>
        <v/>
      </c>
      <c r="H582" s="197" t="str">
        <f>IF(E582="旅費",VLOOKUP(E582,支出入力表!F583:$M$2000,5,FALSE),"")</f>
        <v/>
      </c>
      <c r="I582" s="196" t="str">
        <f>IF(E582="旅費",VLOOKUP(E582,支出入力表!F583:$S$2000,9,FALSE),"")</f>
        <v/>
      </c>
      <c r="J582" s="167" t="str">
        <f>IF(E582="旅費",VLOOKUP(E582,支出入力表!F583:$S$2000,10,FALSE),"")</f>
        <v/>
      </c>
      <c r="K582" s="167" t="str">
        <f>IF(E582="旅費",VLOOKUP(E582,支出入力表!F583:$S$2000,11,FALSE),"")</f>
        <v/>
      </c>
      <c r="L582" s="167" t="str">
        <f>IF(E582="旅費",VLOOKUP(E582,支出入力表!F583:$S$2000,12,FALSE),"")</f>
        <v/>
      </c>
      <c r="M582" s="167" t="str">
        <f>IF(E582="旅費",VLOOKUP(E582,支出入力表!F583:$S$2000,13,FALSE),"")</f>
        <v/>
      </c>
      <c r="N582" s="168" t="str">
        <f>IF(E582="旅費",VLOOKUP(E582,支出入力表!F583:$S$2000,14,FALSE),"")</f>
        <v/>
      </c>
    </row>
    <row r="583" spans="2:14" x14ac:dyDescent="0.55000000000000004">
      <c r="B583" s="163" t="str">
        <f>IF(E583="旅費",支出入力表!A584,"")</f>
        <v/>
      </c>
      <c r="C583" s="164" t="str">
        <f>IF(E583="旅費",支出入力表!C584,"")</f>
        <v/>
      </c>
      <c r="D583" s="165" t="str">
        <f>IF(支出入力表!E584="旅費","旅費","")</f>
        <v/>
      </c>
      <c r="E583" s="165" t="str">
        <f>IF(支出入力表!F584="旅費","旅費","")</f>
        <v/>
      </c>
      <c r="F583" s="196" t="str">
        <f>IF(E583="旅費",VLOOKUP(E583,支出入力表!F584:$M$2000,3,FALSE),"")</f>
        <v/>
      </c>
      <c r="G583" s="196" t="str">
        <f>IF(E583="旅費",VLOOKUP(E583,支出入力表!F584:$M$2000,4,FALSE),"")</f>
        <v/>
      </c>
      <c r="H583" s="197" t="str">
        <f>IF(E583="旅費",VLOOKUP(E583,支出入力表!F584:$M$2000,5,FALSE),"")</f>
        <v/>
      </c>
      <c r="I583" s="196" t="str">
        <f>IF(E583="旅費",VLOOKUP(E583,支出入力表!F584:$S$2000,9,FALSE),"")</f>
        <v/>
      </c>
      <c r="J583" s="167" t="str">
        <f>IF(E583="旅費",VLOOKUP(E583,支出入力表!F584:$S$2000,10,FALSE),"")</f>
        <v/>
      </c>
      <c r="K583" s="167" t="str">
        <f>IF(E583="旅費",VLOOKUP(E583,支出入力表!F584:$S$2000,11,FALSE),"")</f>
        <v/>
      </c>
      <c r="L583" s="167" t="str">
        <f>IF(E583="旅費",VLOOKUP(E583,支出入力表!F584:$S$2000,12,FALSE),"")</f>
        <v/>
      </c>
      <c r="M583" s="167" t="str">
        <f>IF(E583="旅費",VLOOKUP(E583,支出入力表!F584:$S$2000,13,FALSE),"")</f>
        <v/>
      </c>
      <c r="N583" s="168" t="str">
        <f>IF(E583="旅費",VLOOKUP(E583,支出入力表!F584:$S$2000,14,FALSE),"")</f>
        <v/>
      </c>
    </row>
    <row r="584" spans="2:14" x14ac:dyDescent="0.55000000000000004">
      <c r="B584" s="163" t="str">
        <f>IF(E584="旅費",支出入力表!A585,"")</f>
        <v/>
      </c>
      <c r="C584" s="164" t="str">
        <f>IF(E584="旅費",支出入力表!C585,"")</f>
        <v/>
      </c>
      <c r="D584" s="165" t="str">
        <f>IF(支出入力表!E585="旅費","旅費","")</f>
        <v/>
      </c>
      <c r="E584" s="165" t="str">
        <f>IF(支出入力表!F585="旅費","旅費","")</f>
        <v/>
      </c>
      <c r="F584" s="196" t="str">
        <f>IF(E584="旅費",VLOOKUP(E584,支出入力表!F585:$M$2000,3,FALSE),"")</f>
        <v/>
      </c>
      <c r="G584" s="196" t="str">
        <f>IF(E584="旅費",VLOOKUP(E584,支出入力表!F585:$M$2000,4,FALSE),"")</f>
        <v/>
      </c>
      <c r="H584" s="197" t="str">
        <f>IF(E584="旅費",VLOOKUP(E584,支出入力表!F585:$M$2000,5,FALSE),"")</f>
        <v/>
      </c>
      <c r="I584" s="196" t="str">
        <f>IF(E584="旅費",VLOOKUP(E584,支出入力表!F585:$S$2000,9,FALSE),"")</f>
        <v/>
      </c>
      <c r="J584" s="167" t="str">
        <f>IF(E584="旅費",VLOOKUP(E584,支出入力表!F585:$S$2000,10,FALSE),"")</f>
        <v/>
      </c>
      <c r="K584" s="167" t="str">
        <f>IF(E584="旅費",VLOOKUP(E584,支出入力表!F585:$S$2000,11,FALSE),"")</f>
        <v/>
      </c>
      <c r="L584" s="167" t="str">
        <f>IF(E584="旅費",VLOOKUP(E584,支出入力表!F585:$S$2000,12,FALSE),"")</f>
        <v/>
      </c>
      <c r="M584" s="167" t="str">
        <f>IF(E584="旅費",VLOOKUP(E584,支出入力表!F585:$S$2000,13,FALSE),"")</f>
        <v/>
      </c>
      <c r="N584" s="168" t="str">
        <f>IF(E584="旅費",VLOOKUP(E584,支出入力表!F585:$S$2000,14,FALSE),"")</f>
        <v/>
      </c>
    </row>
    <row r="585" spans="2:14" x14ac:dyDescent="0.55000000000000004">
      <c r="B585" s="163" t="str">
        <f>IF(E585="旅費",支出入力表!A586,"")</f>
        <v/>
      </c>
      <c r="C585" s="164" t="str">
        <f>IF(E585="旅費",支出入力表!C586,"")</f>
        <v/>
      </c>
      <c r="D585" s="165" t="str">
        <f>IF(支出入力表!E586="旅費","旅費","")</f>
        <v/>
      </c>
      <c r="E585" s="165" t="str">
        <f>IF(支出入力表!F586="旅費","旅費","")</f>
        <v/>
      </c>
      <c r="F585" s="196" t="str">
        <f>IF(E585="旅費",VLOOKUP(E585,支出入力表!F586:$M$2000,3,FALSE),"")</f>
        <v/>
      </c>
      <c r="G585" s="196" t="str">
        <f>IF(E585="旅費",VLOOKUP(E585,支出入力表!F586:$M$2000,4,FALSE),"")</f>
        <v/>
      </c>
      <c r="H585" s="197" t="str">
        <f>IF(E585="旅費",VLOOKUP(E585,支出入力表!F586:$M$2000,5,FALSE),"")</f>
        <v/>
      </c>
      <c r="I585" s="196" t="str">
        <f>IF(E585="旅費",VLOOKUP(E585,支出入力表!F586:$S$2000,9,FALSE),"")</f>
        <v/>
      </c>
      <c r="J585" s="167" t="str">
        <f>IF(E585="旅費",VLOOKUP(E585,支出入力表!F586:$S$2000,10,FALSE),"")</f>
        <v/>
      </c>
      <c r="K585" s="167" t="str">
        <f>IF(E585="旅費",VLOOKUP(E585,支出入力表!F586:$S$2000,11,FALSE),"")</f>
        <v/>
      </c>
      <c r="L585" s="167" t="str">
        <f>IF(E585="旅費",VLOOKUP(E585,支出入力表!F586:$S$2000,12,FALSE),"")</f>
        <v/>
      </c>
      <c r="M585" s="167" t="str">
        <f>IF(E585="旅費",VLOOKUP(E585,支出入力表!F586:$S$2000,13,FALSE),"")</f>
        <v/>
      </c>
      <c r="N585" s="168" t="str">
        <f>IF(E585="旅費",VLOOKUP(E585,支出入力表!F586:$S$2000,14,FALSE),"")</f>
        <v/>
      </c>
    </row>
    <row r="586" spans="2:14" x14ac:dyDescent="0.55000000000000004">
      <c r="B586" s="163" t="str">
        <f>IF(E586="旅費",支出入力表!A587,"")</f>
        <v/>
      </c>
      <c r="C586" s="164" t="str">
        <f>IF(E586="旅費",支出入力表!C587,"")</f>
        <v/>
      </c>
      <c r="D586" s="165" t="str">
        <f>IF(支出入力表!E587="旅費","旅費","")</f>
        <v/>
      </c>
      <c r="E586" s="165" t="str">
        <f>IF(支出入力表!F587="旅費","旅費","")</f>
        <v/>
      </c>
      <c r="F586" s="196" t="str">
        <f>IF(E586="旅費",VLOOKUP(E586,支出入力表!F587:$M$2000,3,FALSE),"")</f>
        <v/>
      </c>
      <c r="G586" s="196" t="str">
        <f>IF(E586="旅費",VLOOKUP(E586,支出入力表!F587:$M$2000,4,FALSE),"")</f>
        <v/>
      </c>
      <c r="H586" s="197" t="str">
        <f>IF(E586="旅費",VLOOKUP(E586,支出入力表!F587:$M$2000,5,FALSE),"")</f>
        <v/>
      </c>
      <c r="I586" s="196" t="str">
        <f>IF(E586="旅費",VLOOKUP(E586,支出入力表!F587:$S$2000,9,FALSE),"")</f>
        <v/>
      </c>
      <c r="J586" s="167" t="str">
        <f>IF(E586="旅費",VLOOKUP(E586,支出入力表!F587:$S$2000,10,FALSE),"")</f>
        <v/>
      </c>
      <c r="K586" s="167" t="str">
        <f>IF(E586="旅費",VLOOKUP(E586,支出入力表!F587:$S$2000,11,FALSE),"")</f>
        <v/>
      </c>
      <c r="L586" s="167" t="str">
        <f>IF(E586="旅費",VLOOKUP(E586,支出入力表!F587:$S$2000,12,FALSE),"")</f>
        <v/>
      </c>
      <c r="M586" s="167" t="str">
        <f>IF(E586="旅費",VLOOKUP(E586,支出入力表!F587:$S$2000,13,FALSE),"")</f>
        <v/>
      </c>
      <c r="N586" s="168" t="str">
        <f>IF(E586="旅費",VLOOKUP(E586,支出入力表!F587:$S$2000,14,FALSE),"")</f>
        <v/>
      </c>
    </row>
    <row r="587" spans="2:14" x14ac:dyDescent="0.55000000000000004">
      <c r="B587" s="163" t="str">
        <f>IF(E587="旅費",支出入力表!A588,"")</f>
        <v/>
      </c>
      <c r="C587" s="164" t="str">
        <f>IF(E587="旅費",支出入力表!C588,"")</f>
        <v/>
      </c>
      <c r="D587" s="165" t="str">
        <f>IF(支出入力表!E588="旅費","旅費","")</f>
        <v/>
      </c>
      <c r="E587" s="165" t="str">
        <f>IF(支出入力表!F588="旅費","旅費","")</f>
        <v/>
      </c>
      <c r="F587" s="196" t="str">
        <f>IF(E587="旅費",VLOOKUP(E587,支出入力表!F588:$M$2000,3,FALSE),"")</f>
        <v/>
      </c>
      <c r="G587" s="196" t="str">
        <f>IF(E587="旅費",VLOOKUP(E587,支出入力表!F588:$M$2000,4,FALSE),"")</f>
        <v/>
      </c>
      <c r="H587" s="197" t="str">
        <f>IF(E587="旅費",VLOOKUP(E587,支出入力表!F588:$M$2000,5,FALSE),"")</f>
        <v/>
      </c>
      <c r="I587" s="196" t="str">
        <f>IF(E587="旅費",VLOOKUP(E587,支出入力表!F588:$S$2000,9,FALSE),"")</f>
        <v/>
      </c>
      <c r="J587" s="167" t="str">
        <f>IF(E587="旅費",VLOOKUP(E587,支出入力表!F588:$S$2000,10,FALSE),"")</f>
        <v/>
      </c>
      <c r="K587" s="167" t="str">
        <f>IF(E587="旅費",VLOOKUP(E587,支出入力表!F588:$S$2000,11,FALSE),"")</f>
        <v/>
      </c>
      <c r="L587" s="167" t="str">
        <f>IF(E587="旅費",VLOOKUP(E587,支出入力表!F588:$S$2000,12,FALSE),"")</f>
        <v/>
      </c>
      <c r="M587" s="167" t="str">
        <f>IF(E587="旅費",VLOOKUP(E587,支出入力表!F588:$S$2000,13,FALSE),"")</f>
        <v/>
      </c>
      <c r="N587" s="168" t="str">
        <f>IF(E587="旅費",VLOOKUP(E587,支出入力表!F588:$S$2000,14,FALSE),"")</f>
        <v/>
      </c>
    </row>
    <row r="588" spans="2:14" x14ac:dyDescent="0.55000000000000004">
      <c r="B588" s="163" t="str">
        <f>IF(E588="旅費",支出入力表!A589,"")</f>
        <v/>
      </c>
      <c r="C588" s="164" t="str">
        <f>IF(E588="旅費",支出入力表!C589,"")</f>
        <v/>
      </c>
      <c r="D588" s="165" t="str">
        <f>IF(支出入力表!E589="旅費","旅費","")</f>
        <v/>
      </c>
      <c r="E588" s="165" t="str">
        <f>IF(支出入力表!F589="旅費","旅費","")</f>
        <v/>
      </c>
      <c r="F588" s="196" t="str">
        <f>IF(E588="旅費",VLOOKUP(E588,支出入力表!F589:$M$2000,3,FALSE),"")</f>
        <v/>
      </c>
      <c r="G588" s="196" t="str">
        <f>IF(E588="旅費",VLOOKUP(E588,支出入力表!F589:$M$2000,4,FALSE),"")</f>
        <v/>
      </c>
      <c r="H588" s="197" t="str">
        <f>IF(E588="旅費",VLOOKUP(E588,支出入力表!F589:$M$2000,5,FALSE),"")</f>
        <v/>
      </c>
      <c r="I588" s="196" t="str">
        <f>IF(E588="旅費",VLOOKUP(E588,支出入力表!F589:$S$2000,9,FALSE),"")</f>
        <v/>
      </c>
      <c r="J588" s="167" t="str">
        <f>IF(E588="旅費",VLOOKUP(E588,支出入力表!F589:$S$2000,10,FALSE),"")</f>
        <v/>
      </c>
      <c r="K588" s="167" t="str">
        <f>IF(E588="旅費",VLOOKUP(E588,支出入力表!F589:$S$2000,11,FALSE),"")</f>
        <v/>
      </c>
      <c r="L588" s="167" t="str">
        <f>IF(E588="旅費",VLOOKUP(E588,支出入力表!F589:$S$2000,12,FALSE),"")</f>
        <v/>
      </c>
      <c r="M588" s="167" t="str">
        <f>IF(E588="旅費",VLOOKUP(E588,支出入力表!F589:$S$2000,13,FALSE),"")</f>
        <v/>
      </c>
      <c r="N588" s="168" t="str">
        <f>IF(E588="旅費",VLOOKUP(E588,支出入力表!F589:$S$2000,14,FALSE),"")</f>
        <v/>
      </c>
    </row>
    <row r="589" spans="2:14" x14ac:dyDescent="0.55000000000000004">
      <c r="B589" s="163" t="str">
        <f>IF(E589="旅費",支出入力表!A590,"")</f>
        <v/>
      </c>
      <c r="C589" s="164" t="str">
        <f>IF(E589="旅費",支出入力表!C590,"")</f>
        <v/>
      </c>
      <c r="D589" s="165" t="str">
        <f>IF(支出入力表!E590="旅費","旅費","")</f>
        <v/>
      </c>
      <c r="E589" s="165" t="str">
        <f>IF(支出入力表!F590="旅費","旅費","")</f>
        <v/>
      </c>
      <c r="F589" s="196" t="str">
        <f>IF(E589="旅費",VLOOKUP(E589,支出入力表!F590:$M$2000,3,FALSE),"")</f>
        <v/>
      </c>
      <c r="G589" s="196" t="str">
        <f>IF(E589="旅費",VLOOKUP(E589,支出入力表!F590:$M$2000,4,FALSE),"")</f>
        <v/>
      </c>
      <c r="H589" s="197" t="str">
        <f>IF(E589="旅費",VLOOKUP(E589,支出入力表!F590:$M$2000,5,FALSE),"")</f>
        <v/>
      </c>
      <c r="I589" s="196" t="str">
        <f>IF(E589="旅費",VLOOKUP(E589,支出入力表!F590:$S$2000,9,FALSE),"")</f>
        <v/>
      </c>
      <c r="J589" s="167" t="str">
        <f>IF(E589="旅費",VLOOKUP(E589,支出入力表!F590:$S$2000,10,FALSE),"")</f>
        <v/>
      </c>
      <c r="K589" s="167" t="str">
        <f>IF(E589="旅費",VLOOKUP(E589,支出入力表!F590:$S$2000,11,FALSE),"")</f>
        <v/>
      </c>
      <c r="L589" s="167" t="str">
        <f>IF(E589="旅費",VLOOKUP(E589,支出入力表!F590:$S$2000,12,FALSE),"")</f>
        <v/>
      </c>
      <c r="M589" s="167" t="str">
        <f>IF(E589="旅費",VLOOKUP(E589,支出入力表!F590:$S$2000,13,FALSE),"")</f>
        <v/>
      </c>
      <c r="N589" s="168" t="str">
        <f>IF(E589="旅費",VLOOKUP(E589,支出入力表!F590:$S$2000,14,FALSE),"")</f>
        <v/>
      </c>
    </row>
    <row r="590" spans="2:14" x14ac:dyDescent="0.55000000000000004">
      <c r="B590" s="163" t="str">
        <f>IF(E590="旅費",支出入力表!A591,"")</f>
        <v/>
      </c>
      <c r="C590" s="164" t="str">
        <f>IF(E590="旅費",支出入力表!C591,"")</f>
        <v/>
      </c>
      <c r="D590" s="165" t="str">
        <f>IF(支出入力表!E591="旅費","旅費","")</f>
        <v/>
      </c>
      <c r="E590" s="165" t="str">
        <f>IF(支出入力表!F591="旅費","旅費","")</f>
        <v/>
      </c>
      <c r="F590" s="196" t="str">
        <f>IF(E590="旅費",VLOOKUP(E590,支出入力表!F591:$M$2000,3,FALSE),"")</f>
        <v/>
      </c>
      <c r="G590" s="196" t="str">
        <f>IF(E590="旅費",VLOOKUP(E590,支出入力表!F591:$M$2000,4,FALSE),"")</f>
        <v/>
      </c>
      <c r="H590" s="197" t="str">
        <f>IF(E590="旅費",VLOOKUP(E590,支出入力表!F591:$M$2000,5,FALSE),"")</f>
        <v/>
      </c>
      <c r="I590" s="196" t="str">
        <f>IF(E590="旅費",VLOOKUP(E590,支出入力表!F591:$S$2000,9,FALSE),"")</f>
        <v/>
      </c>
      <c r="J590" s="167" t="str">
        <f>IF(E590="旅費",VLOOKUP(E590,支出入力表!F591:$S$2000,10,FALSE),"")</f>
        <v/>
      </c>
      <c r="K590" s="167" t="str">
        <f>IF(E590="旅費",VLOOKUP(E590,支出入力表!F591:$S$2000,11,FALSE),"")</f>
        <v/>
      </c>
      <c r="L590" s="167" t="str">
        <f>IF(E590="旅費",VLOOKUP(E590,支出入力表!F591:$S$2000,12,FALSE),"")</f>
        <v/>
      </c>
      <c r="M590" s="167" t="str">
        <f>IF(E590="旅費",VLOOKUP(E590,支出入力表!F591:$S$2000,13,FALSE),"")</f>
        <v/>
      </c>
      <c r="N590" s="168" t="str">
        <f>IF(E590="旅費",VLOOKUP(E590,支出入力表!F591:$S$2000,14,FALSE),"")</f>
        <v/>
      </c>
    </row>
    <row r="591" spans="2:14" x14ac:dyDescent="0.55000000000000004">
      <c r="B591" s="163" t="str">
        <f>IF(E591="旅費",支出入力表!A592,"")</f>
        <v/>
      </c>
      <c r="C591" s="164" t="str">
        <f>IF(E591="旅費",支出入力表!C592,"")</f>
        <v/>
      </c>
      <c r="D591" s="165" t="str">
        <f>IF(支出入力表!E592="旅費","旅費","")</f>
        <v/>
      </c>
      <c r="E591" s="165" t="str">
        <f>IF(支出入力表!F592="旅費","旅費","")</f>
        <v/>
      </c>
      <c r="F591" s="196" t="str">
        <f>IF(E591="旅費",VLOOKUP(E591,支出入力表!F592:$M$2000,3,FALSE),"")</f>
        <v/>
      </c>
      <c r="G591" s="196" t="str">
        <f>IF(E591="旅費",VLOOKUP(E591,支出入力表!F592:$M$2000,4,FALSE),"")</f>
        <v/>
      </c>
      <c r="H591" s="197" t="str">
        <f>IF(E591="旅費",VLOOKUP(E591,支出入力表!F592:$M$2000,5,FALSE),"")</f>
        <v/>
      </c>
      <c r="I591" s="196" t="str">
        <f>IF(E591="旅費",VLOOKUP(E591,支出入力表!F592:$S$2000,9,FALSE),"")</f>
        <v/>
      </c>
      <c r="J591" s="167" t="str">
        <f>IF(E591="旅費",VLOOKUP(E591,支出入力表!F592:$S$2000,10,FALSE),"")</f>
        <v/>
      </c>
      <c r="K591" s="167" t="str">
        <f>IF(E591="旅費",VLOOKUP(E591,支出入力表!F592:$S$2000,11,FALSE),"")</f>
        <v/>
      </c>
      <c r="L591" s="167" t="str">
        <f>IF(E591="旅費",VLOOKUP(E591,支出入力表!F592:$S$2000,12,FALSE),"")</f>
        <v/>
      </c>
      <c r="M591" s="167" t="str">
        <f>IF(E591="旅費",VLOOKUP(E591,支出入力表!F592:$S$2000,13,FALSE),"")</f>
        <v/>
      </c>
      <c r="N591" s="168" t="str">
        <f>IF(E591="旅費",VLOOKUP(E591,支出入力表!F592:$S$2000,14,FALSE),"")</f>
        <v/>
      </c>
    </row>
    <row r="592" spans="2:14" x14ac:dyDescent="0.55000000000000004">
      <c r="B592" s="163" t="str">
        <f>IF(E592="旅費",支出入力表!A593,"")</f>
        <v/>
      </c>
      <c r="C592" s="164" t="str">
        <f>IF(E592="旅費",支出入力表!C593,"")</f>
        <v/>
      </c>
      <c r="D592" s="165" t="str">
        <f>IF(支出入力表!E593="旅費","旅費","")</f>
        <v/>
      </c>
      <c r="E592" s="165" t="str">
        <f>IF(支出入力表!F593="旅費","旅費","")</f>
        <v/>
      </c>
      <c r="F592" s="196" t="str">
        <f>IF(E592="旅費",VLOOKUP(E592,支出入力表!F593:$M$2000,3,FALSE),"")</f>
        <v/>
      </c>
      <c r="G592" s="196" t="str">
        <f>IF(E592="旅費",VLOOKUP(E592,支出入力表!F593:$M$2000,4,FALSE),"")</f>
        <v/>
      </c>
      <c r="H592" s="197" t="str">
        <f>IF(E592="旅費",VLOOKUP(E592,支出入力表!F593:$M$2000,5,FALSE),"")</f>
        <v/>
      </c>
      <c r="I592" s="196" t="str">
        <f>IF(E592="旅費",VLOOKUP(E592,支出入力表!F593:$S$2000,9,FALSE),"")</f>
        <v/>
      </c>
      <c r="J592" s="167" t="str">
        <f>IF(E592="旅費",VLOOKUP(E592,支出入力表!F593:$S$2000,10,FALSE),"")</f>
        <v/>
      </c>
      <c r="K592" s="167" t="str">
        <f>IF(E592="旅費",VLOOKUP(E592,支出入力表!F593:$S$2000,11,FALSE),"")</f>
        <v/>
      </c>
      <c r="L592" s="167" t="str">
        <f>IF(E592="旅費",VLOOKUP(E592,支出入力表!F593:$S$2000,12,FALSE),"")</f>
        <v/>
      </c>
      <c r="M592" s="167" t="str">
        <f>IF(E592="旅費",VLOOKUP(E592,支出入力表!F593:$S$2000,13,FALSE),"")</f>
        <v/>
      </c>
      <c r="N592" s="168" t="str">
        <f>IF(E592="旅費",VLOOKUP(E592,支出入力表!F593:$S$2000,14,FALSE),"")</f>
        <v/>
      </c>
    </row>
    <row r="593" spans="2:14" x14ac:dyDescent="0.55000000000000004">
      <c r="B593" s="163" t="str">
        <f>IF(E593="旅費",支出入力表!A594,"")</f>
        <v/>
      </c>
      <c r="C593" s="164" t="str">
        <f>IF(E593="旅費",支出入力表!C594,"")</f>
        <v/>
      </c>
      <c r="D593" s="165" t="str">
        <f>IF(支出入力表!E594="旅費","旅費","")</f>
        <v/>
      </c>
      <c r="E593" s="165" t="str">
        <f>IF(支出入力表!F594="旅費","旅費","")</f>
        <v/>
      </c>
      <c r="F593" s="196" t="str">
        <f>IF(E593="旅費",VLOOKUP(E593,支出入力表!F594:$M$2000,3,FALSE),"")</f>
        <v/>
      </c>
      <c r="G593" s="196" t="str">
        <f>IF(E593="旅費",VLOOKUP(E593,支出入力表!F594:$M$2000,4,FALSE),"")</f>
        <v/>
      </c>
      <c r="H593" s="197" t="str">
        <f>IF(E593="旅費",VLOOKUP(E593,支出入力表!F594:$M$2000,5,FALSE),"")</f>
        <v/>
      </c>
      <c r="I593" s="196" t="str">
        <f>IF(E593="旅費",VLOOKUP(E593,支出入力表!F594:$S$2000,9,FALSE),"")</f>
        <v/>
      </c>
      <c r="J593" s="167" t="str">
        <f>IF(E593="旅費",VLOOKUP(E593,支出入力表!F594:$S$2000,10,FALSE),"")</f>
        <v/>
      </c>
      <c r="K593" s="167" t="str">
        <f>IF(E593="旅費",VLOOKUP(E593,支出入力表!F594:$S$2000,11,FALSE),"")</f>
        <v/>
      </c>
      <c r="L593" s="167" t="str">
        <f>IF(E593="旅費",VLOOKUP(E593,支出入力表!F594:$S$2000,12,FALSE),"")</f>
        <v/>
      </c>
      <c r="M593" s="167" t="str">
        <f>IF(E593="旅費",VLOOKUP(E593,支出入力表!F594:$S$2000,13,FALSE),"")</f>
        <v/>
      </c>
      <c r="N593" s="168" t="str">
        <f>IF(E593="旅費",VLOOKUP(E593,支出入力表!F594:$S$2000,14,FALSE),"")</f>
        <v/>
      </c>
    </row>
    <row r="594" spans="2:14" x14ac:dyDescent="0.55000000000000004">
      <c r="B594" s="163" t="str">
        <f>IF(E594="旅費",支出入力表!A595,"")</f>
        <v/>
      </c>
      <c r="C594" s="164" t="str">
        <f>IF(E594="旅費",支出入力表!C595,"")</f>
        <v/>
      </c>
      <c r="D594" s="165" t="str">
        <f>IF(支出入力表!E595="旅費","旅費","")</f>
        <v/>
      </c>
      <c r="E594" s="165" t="str">
        <f>IF(支出入力表!F595="旅費","旅費","")</f>
        <v/>
      </c>
      <c r="F594" s="196" t="str">
        <f>IF(E594="旅費",VLOOKUP(E594,支出入力表!F595:$M$2000,3,FALSE),"")</f>
        <v/>
      </c>
      <c r="G594" s="196" t="str">
        <f>IF(E594="旅費",VLOOKUP(E594,支出入力表!F595:$M$2000,4,FALSE),"")</f>
        <v/>
      </c>
      <c r="H594" s="197" t="str">
        <f>IF(E594="旅費",VLOOKUP(E594,支出入力表!F595:$M$2000,5,FALSE),"")</f>
        <v/>
      </c>
      <c r="I594" s="196" t="str">
        <f>IF(E594="旅費",VLOOKUP(E594,支出入力表!F595:$S$2000,9,FALSE),"")</f>
        <v/>
      </c>
      <c r="J594" s="167" t="str">
        <f>IF(E594="旅費",VLOOKUP(E594,支出入力表!F595:$S$2000,10,FALSE),"")</f>
        <v/>
      </c>
      <c r="K594" s="167" t="str">
        <f>IF(E594="旅費",VLOOKUP(E594,支出入力表!F595:$S$2000,11,FALSE),"")</f>
        <v/>
      </c>
      <c r="L594" s="167" t="str">
        <f>IF(E594="旅費",VLOOKUP(E594,支出入力表!F595:$S$2000,12,FALSE),"")</f>
        <v/>
      </c>
      <c r="M594" s="167" t="str">
        <f>IF(E594="旅費",VLOOKUP(E594,支出入力表!F595:$S$2000,13,FALSE),"")</f>
        <v/>
      </c>
      <c r="N594" s="168" t="str">
        <f>IF(E594="旅費",VLOOKUP(E594,支出入力表!F595:$S$2000,14,FALSE),"")</f>
        <v/>
      </c>
    </row>
    <row r="595" spans="2:14" x14ac:dyDescent="0.55000000000000004">
      <c r="B595" s="163" t="str">
        <f>IF(E595="旅費",支出入力表!A596,"")</f>
        <v/>
      </c>
      <c r="C595" s="164" t="str">
        <f>IF(E595="旅費",支出入力表!C596,"")</f>
        <v/>
      </c>
      <c r="D595" s="165" t="str">
        <f>IF(支出入力表!E596="旅費","旅費","")</f>
        <v/>
      </c>
      <c r="E595" s="165" t="str">
        <f>IF(支出入力表!F596="旅費","旅費","")</f>
        <v/>
      </c>
      <c r="F595" s="196" t="str">
        <f>IF(E595="旅費",VLOOKUP(E595,支出入力表!F596:$M$2000,3,FALSE),"")</f>
        <v/>
      </c>
      <c r="G595" s="196" t="str">
        <f>IF(E595="旅費",VLOOKUP(E595,支出入力表!F596:$M$2000,4,FALSE),"")</f>
        <v/>
      </c>
      <c r="H595" s="197" t="str">
        <f>IF(E595="旅費",VLOOKUP(E595,支出入力表!F596:$M$2000,5,FALSE),"")</f>
        <v/>
      </c>
      <c r="I595" s="196" t="str">
        <f>IF(E595="旅費",VLOOKUP(E595,支出入力表!F596:$S$2000,9,FALSE),"")</f>
        <v/>
      </c>
      <c r="J595" s="167" t="str">
        <f>IF(E595="旅費",VLOOKUP(E595,支出入力表!F596:$S$2000,10,FALSE),"")</f>
        <v/>
      </c>
      <c r="K595" s="167" t="str">
        <f>IF(E595="旅費",VLOOKUP(E595,支出入力表!F596:$S$2000,11,FALSE),"")</f>
        <v/>
      </c>
      <c r="L595" s="167" t="str">
        <f>IF(E595="旅費",VLOOKUP(E595,支出入力表!F596:$S$2000,12,FALSE),"")</f>
        <v/>
      </c>
      <c r="M595" s="167" t="str">
        <f>IF(E595="旅費",VLOOKUP(E595,支出入力表!F596:$S$2000,13,FALSE),"")</f>
        <v/>
      </c>
      <c r="N595" s="168" t="str">
        <f>IF(E595="旅費",VLOOKUP(E595,支出入力表!F596:$S$2000,14,FALSE),"")</f>
        <v/>
      </c>
    </row>
    <row r="596" spans="2:14" x14ac:dyDescent="0.55000000000000004">
      <c r="B596" s="163" t="str">
        <f>IF(E596="旅費",支出入力表!A597,"")</f>
        <v/>
      </c>
      <c r="C596" s="164" t="str">
        <f>IF(E596="旅費",支出入力表!C597,"")</f>
        <v/>
      </c>
      <c r="D596" s="165" t="str">
        <f>IF(支出入力表!E597="旅費","旅費","")</f>
        <v/>
      </c>
      <c r="E596" s="165" t="str">
        <f>IF(支出入力表!F597="旅費","旅費","")</f>
        <v/>
      </c>
      <c r="F596" s="196" t="str">
        <f>IF(E596="旅費",VLOOKUP(E596,支出入力表!F597:$M$2000,3,FALSE),"")</f>
        <v/>
      </c>
      <c r="G596" s="196" t="str">
        <f>IF(E596="旅費",VLOOKUP(E596,支出入力表!F597:$M$2000,4,FALSE),"")</f>
        <v/>
      </c>
      <c r="H596" s="197" t="str">
        <f>IF(E596="旅費",VLOOKUP(E596,支出入力表!F597:$M$2000,5,FALSE),"")</f>
        <v/>
      </c>
      <c r="I596" s="196" t="str">
        <f>IF(E596="旅費",VLOOKUP(E596,支出入力表!F597:$S$2000,9,FALSE),"")</f>
        <v/>
      </c>
      <c r="J596" s="167" t="str">
        <f>IF(E596="旅費",VLOOKUP(E596,支出入力表!F597:$S$2000,10,FALSE),"")</f>
        <v/>
      </c>
      <c r="K596" s="167" t="str">
        <f>IF(E596="旅費",VLOOKUP(E596,支出入力表!F597:$S$2000,11,FALSE),"")</f>
        <v/>
      </c>
      <c r="L596" s="167" t="str">
        <f>IF(E596="旅費",VLOOKUP(E596,支出入力表!F597:$S$2000,12,FALSE),"")</f>
        <v/>
      </c>
      <c r="M596" s="167" t="str">
        <f>IF(E596="旅費",VLOOKUP(E596,支出入力表!F597:$S$2000,13,FALSE),"")</f>
        <v/>
      </c>
      <c r="N596" s="168" t="str">
        <f>IF(E596="旅費",VLOOKUP(E596,支出入力表!F597:$S$2000,14,FALSE),"")</f>
        <v/>
      </c>
    </row>
    <row r="597" spans="2:14" x14ac:dyDescent="0.55000000000000004">
      <c r="B597" s="163" t="str">
        <f>IF(E597="旅費",支出入力表!A598,"")</f>
        <v/>
      </c>
      <c r="C597" s="164" t="str">
        <f>IF(E597="旅費",支出入力表!C598,"")</f>
        <v/>
      </c>
      <c r="D597" s="165" t="str">
        <f>IF(支出入力表!E598="旅費","旅費","")</f>
        <v/>
      </c>
      <c r="E597" s="165" t="str">
        <f>IF(支出入力表!F598="旅費","旅費","")</f>
        <v/>
      </c>
      <c r="F597" s="196" t="str">
        <f>IF(E597="旅費",VLOOKUP(E597,支出入力表!F598:$M$2000,3,FALSE),"")</f>
        <v/>
      </c>
      <c r="G597" s="196" t="str">
        <f>IF(E597="旅費",VLOOKUP(E597,支出入力表!F598:$M$2000,4,FALSE),"")</f>
        <v/>
      </c>
      <c r="H597" s="197" t="str">
        <f>IF(E597="旅費",VLOOKUP(E597,支出入力表!F598:$M$2000,5,FALSE),"")</f>
        <v/>
      </c>
      <c r="I597" s="196" t="str">
        <f>IF(E597="旅費",VLOOKUP(E597,支出入力表!F598:$S$2000,9,FALSE),"")</f>
        <v/>
      </c>
      <c r="J597" s="167" t="str">
        <f>IF(E597="旅費",VLOOKUP(E597,支出入力表!F598:$S$2000,10,FALSE),"")</f>
        <v/>
      </c>
      <c r="K597" s="167" t="str">
        <f>IF(E597="旅費",VLOOKUP(E597,支出入力表!F598:$S$2000,11,FALSE),"")</f>
        <v/>
      </c>
      <c r="L597" s="167" t="str">
        <f>IF(E597="旅費",VLOOKUP(E597,支出入力表!F598:$S$2000,12,FALSE),"")</f>
        <v/>
      </c>
      <c r="M597" s="167" t="str">
        <f>IF(E597="旅費",VLOOKUP(E597,支出入力表!F598:$S$2000,13,FALSE),"")</f>
        <v/>
      </c>
      <c r="N597" s="168" t="str">
        <f>IF(E597="旅費",VLOOKUP(E597,支出入力表!F598:$S$2000,14,FALSE),"")</f>
        <v/>
      </c>
    </row>
    <row r="598" spans="2:14" x14ac:dyDescent="0.55000000000000004">
      <c r="B598" s="163" t="str">
        <f>IF(E598="旅費",支出入力表!A599,"")</f>
        <v/>
      </c>
      <c r="C598" s="164" t="str">
        <f>IF(E598="旅費",支出入力表!C599,"")</f>
        <v/>
      </c>
      <c r="D598" s="165" t="str">
        <f>IF(支出入力表!E599="旅費","旅費","")</f>
        <v/>
      </c>
      <c r="E598" s="165" t="str">
        <f>IF(支出入力表!F599="旅費","旅費","")</f>
        <v/>
      </c>
      <c r="F598" s="196" t="str">
        <f>IF(E598="旅費",VLOOKUP(E598,支出入力表!F599:$M$2000,3,FALSE),"")</f>
        <v/>
      </c>
      <c r="G598" s="196" t="str">
        <f>IF(E598="旅費",VLOOKUP(E598,支出入力表!F599:$M$2000,4,FALSE),"")</f>
        <v/>
      </c>
      <c r="H598" s="197" t="str">
        <f>IF(E598="旅費",VLOOKUP(E598,支出入力表!F599:$M$2000,5,FALSE),"")</f>
        <v/>
      </c>
      <c r="I598" s="196" t="str">
        <f>IF(E598="旅費",VLOOKUP(E598,支出入力表!F599:$S$2000,9,FALSE),"")</f>
        <v/>
      </c>
      <c r="J598" s="167" t="str">
        <f>IF(E598="旅費",VLOOKUP(E598,支出入力表!F599:$S$2000,10,FALSE),"")</f>
        <v/>
      </c>
      <c r="K598" s="167" t="str">
        <f>IF(E598="旅費",VLOOKUP(E598,支出入力表!F599:$S$2000,11,FALSE),"")</f>
        <v/>
      </c>
      <c r="L598" s="167" t="str">
        <f>IF(E598="旅費",VLOOKUP(E598,支出入力表!F599:$S$2000,12,FALSE),"")</f>
        <v/>
      </c>
      <c r="M598" s="167" t="str">
        <f>IF(E598="旅費",VLOOKUP(E598,支出入力表!F599:$S$2000,13,FALSE),"")</f>
        <v/>
      </c>
      <c r="N598" s="168" t="str">
        <f>IF(E598="旅費",VLOOKUP(E598,支出入力表!F599:$S$2000,14,FALSE),"")</f>
        <v/>
      </c>
    </row>
    <row r="599" spans="2:14" x14ac:dyDescent="0.55000000000000004">
      <c r="B599" s="163" t="str">
        <f>IF(E599="旅費",支出入力表!A600,"")</f>
        <v/>
      </c>
      <c r="C599" s="164" t="str">
        <f>IF(E599="旅費",支出入力表!C600,"")</f>
        <v/>
      </c>
      <c r="D599" s="165" t="str">
        <f>IF(支出入力表!E600="旅費","旅費","")</f>
        <v/>
      </c>
      <c r="E599" s="165" t="str">
        <f>IF(支出入力表!F600="旅費","旅費","")</f>
        <v/>
      </c>
      <c r="F599" s="196" t="str">
        <f>IF(E599="旅費",VLOOKUP(E599,支出入力表!F600:$M$2000,3,FALSE),"")</f>
        <v/>
      </c>
      <c r="G599" s="196" t="str">
        <f>IF(E599="旅費",VLOOKUP(E599,支出入力表!F600:$M$2000,4,FALSE),"")</f>
        <v/>
      </c>
      <c r="H599" s="197" t="str">
        <f>IF(E599="旅費",VLOOKUP(E599,支出入力表!F600:$M$2000,5,FALSE),"")</f>
        <v/>
      </c>
      <c r="I599" s="196" t="str">
        <f>IF(E599="旅費",VLOOKUP(E599,支出入力表!F600:$S$2000,9,FALSE),"")</f>
        <v/>
      </c>
      <c r="J599" s="167" t="str">
        <f>IF(E599="旅費",VLOOKUP(E599,支出入力表!F600:$S$2000,10,FALSE),"")</f>
        <v/>
      </c>
      <c r="K599" s="167" t="str">
        <f>IF(E599="旅費",VLOOKUP(E599,支出入力表!F600:$S$2000,11,FALSE),"")</f>
        <v/>
      </c>
      <c r="L599" s="167" t="str">
        <f>IF(E599="旅費",VLOOKUP(E599,支出入力表!F600:$S$2000,12,FALSE),"")</f>
        <v/>
      </c>
      <c r="M599" s="167" t="str">
        <f>IF(E599="旅費",VLOOKUP(E599,支出入力表!F600:$S$2000,13,FALSE),"")</f>
        <v/>
      </c>
      <c r="N599" s="168" t="str">
        <f>IF(E599="旅費",VLOOKUP(E599,支出入力表!F600:$S$2000,14,FALSE),"")</f>
        <v/>
      </c>
    </row>
    <row r="600" spans="2:14" x14ac:dyDescent="0.55000000000000004">
      <c r="B600" s="163" t="str">
        <f>IF(E600="旅費",支出入力表!A601,"")</f>
        <v/>
      </c>
      <c r="C600" s="164" t="str">
        <f>IF(E600="旅費",支出入力表!C601,"")</f>
        <v/>
      </c>
      <c r="D600" s="165" t="str">
        <f>IF(支出入力表!E601="旅費","旅費","")</f>
        <v/>
      </c>
      <c r="E600" s="165" t="str">
        <f>IF(支出入力表!F601="旅費","旅費","")</f>
        <v/>
      </c>
      <c r="F600" s="196" t="str">
        <f>IF(E600="旅費",VLOOKUP(E600,支出入力表!F601:$M$2000,3,FALSE),"")</f>
        <v/>
      </c>
      <c r="G600" s="196" t="str">
        <f>IF(E600="旅費",VLOOKUP(E600,支出入力表!F601:$M$2000,4,FALSE),"")</f>
        <v/>
      </c>
      <c r="H600" s="197" t="str">
        <f>IF(E600="旅費",VLOOKUP(E600,支出入力表!F601:$M$2000,5,FALSE),"")</f>
        <v/>
      </c>
      <c r="I600" s="196" t="str">
        <f>IF(E600="旅費",VLOOKUP(E600,支出入力表!F601:$S$2000,9,FALSE),"")</f>
        <v/>
      </c>
      <c r="J600" s="167" t="str">
        <f>IF(E600="旅費",VLOOKUP(E600,支出入力表!F601:$S$2000,10,FALSE),"")</f>
        <v/>
      </c>
      <c r="K600" s="167" t="str">
        <f>IF(E600="旅費",VLOOKUP(E600,支出入力表!F601:$S$2000,11,FALSE),"")</f>
        <v/>
      </c>
      <c r="L600" s="167" t="str">
        <f>IF(E600="旅費",VLOOKUP(E600,支出入力表!F601:$S$2000,12,FALSE),"")</f>
        <v/>
      </c>
      <c r="M600" s="167" t="str">
        <f>IF(E600="旅費",VLOOKUP(E600,支出入力表!F601:$S$2000,13,FALSE),"")</f>
        <v/>
      </c>
      <c r="N600" s="168" t="str">
        <f>IF(E600="旅費",VLOOKUP(E600,支出入力表!F601:$S$2000,14,FALSE),"")</f>
        <v/>
      </c>
    </row>
    <row r="601" spans="2:14" x14ac:dyDescent="0.55000000000000004">
      <c r="B601" s="163" t="str">
        <f>IF(E601="旅費",支出入力表!A602,"")</f>
        <v/>
      </c>
      <c r="C601" s="164" t="str">
        <f>IF(E601="旅費",支出入力表!C602,"")</f>
        <v/>
      </c>
      <c r="D601" s="165" t="str">
        <f>IF(支出入力表!E602="旅費","旅費","")</f>
        <v/>
      </c>
      <c r="E601" s="165" t="str">
        <f>IF(支出入力表!F602="旅費","旅費","")</f>
        <v/>
      </c>
      <c r="F601" s="196" t="str">
        <f>IF(E601="旅費",VLOOKUP(E601,支出入力表!F602:$M$2000,3,FALSE),"")</f>
        <v/>
      </c>
      <c r="G601" s="196" t="str">
        <f>IF(E601="旅費",VLOOKUP(E601,支出入力表!F602:$M$2000,4,FALSE),"")</f>
        <v/>
      </c>
      <c r="H601" s="197" t="str">
        <f>IF(E601="旅費",VLOOKUP(E601,支出入力表!F602:$M$2000,5,FALSE),"")</f>
        <v/>
      </c>
      <c r="I601" s="196" t="str">
        <f>IF(E601="旅費",VLOOKUP(E601,支出入力表!F602:$S$2000,9,FALSE),"")</f>
        <v/>
      </c>
      <c r="J601" s="167" t="str">
        <f>IF(E601="旅費",VLOOKUP(E601,支出入力表!F602:$S$2000,10,FALSE),"")</f>
        <v/>
      </c>
      <c r="K601" s="167" t="str">
        <f>IF(E601="旅費",VLOOKUP(E601,支出入力表!F602:$S$2000,11,FALSE),"")</f>
        <v/>
      </c>
      <c r="L601" s="167" t="str">
        <f>IF(E601="旅費",VLOOKUP(E601,支出入力表!F602:$S$2000,12,FALSE),"")</f>
        <v/>
      </c>
      <c r="M601" s="167" t="str">
        <f>IF(E601="旅費",VLOOKUP(E601,支出入力表!F602:$S$2000,13,FALSE),"")</f>
        <v/>
      </c>
      <c r="N601" s="168" t="str">
        <f>IF(E601="旅費",VLOOKUP(E601,支出入力表!F602:$S$2000,14,FALSE),"")</f>
        <v/>
      </c>
    </row>
    <row r="602" spans="2:14" x14ac:dyDescent="0.55000000000000004">
      <c r="B602" s="163" t="str">
        <f>IF(E602="旅費",支出入力表!A603,"")</f>
        <v/>
      </c>
      <c r="C602" s="164" t="str">
        <f>IF(E602="旅費",支出入力表!C603,"")</f>
        <v/>
      </c>
      <c r="D602" s="165" t="str">
        <f>IF(支出入力表!E603="旅費","旅費","")</f>
        <v/>
      </c>
      <c r="E602" s="165" t="str">
        <f>IF(支出入力表!F603="旅費","旅費","")</f>
        <v/>
      </c>
      <c r="F602" s="196" t="str">
        <f>IF(E602="旅費",VLOOKUP(E602,支出入力表!F603:$M$2000,3,FALSE),"")</f>
        <v/>
      </c>
      <c r="G602" s="196" t="str">
        <f>IF(E602="旅費",VLOOKUP(E602,支出入力表!F603:$M$2000,4,FALSE),"")</f>
        <v/>
      </c>
      <c r="H602" s="197" t="str">
        <f>IF(E602="旅費",VLOOKUP(E602,支出入力表!F603:$M$2000,5,FALSE),"")</f>
        <v/>
      </c>
      <c r="I602" s="196" t="str">
        <f>IF(E602="旅費",VLOOKUP(E602,支出入力表!F603:$S$2000,9,FALSE),"")</f>
        <v/>
      </c>
      <c r="J602" s="167" t="str">
        <f>IF(E602="旅費",VLOOKUP(E602,支出入力表!F603:$S$2000,10,FALSE),"")</f>
        <v/>
      </c>
      <c r="K602" s="167" t="str">
        <f>IF(E602="旅費",VLOOKUP(E602,支出入力表!F603:$S$2000,11,FALSE),"")</f>
        <v/>
      </c>
      <c r="L602" s="167" t="str">
        <f>IF(E602="旅費",VLOOKUP(E602,支出入力表!F603:$S$2000,12,FALSE),"")</f>
        <v/>
      </c>
      <c r="M602" s="167" t="str">
        <f>IF(E602="旅費",VLOOKUP(E602,支出入力表!F603:$S$2000,13,FALSE),"")</f>
        <v/>
      </c>
      <c r="N602" s="168" t="str">
        <f>IF(E602="旅費",VLOOKUP(E602,支出入力表!F603:$S$2000,14,FALSE),"")</f>
        <v/>
      </c>
    </row>
    <row r="603" spans="2:14" x14ac:dyDescent="0.55000000000000004">
      <c r="B603" s="163" t="str">
        <f>IF(E603="旅費",支出入力表!A604,"")</f>
        <v/>
      </c>
      <c r="C603" s="164" t="str">
        <f>IF(E603="旅費",支出入力表!C604,"")</f>
        <v/>
      </c>
      <c r="D603" s="165" t="str">
        <f>IF(支出入力表!E604="旅費","旅費","")</f>
        <v/>
      </c>
      <c r="E603" s="165" t="str">
        <f>IF(支出入力表!F604="旅費","旅費","")</f>
        <v/>
      </c>
      <c r="F603" s="196" t="str">
        <f>IF(E603="旅費",VLOOKUP(E603,支出入力表!F604:$M$2000,3,FALSE),"")</f>
        <v/>
      </c>
      <c r="G603" s="196" t="str">
        <f>IF(E603="旅費",VLOOKUP(E603,支出入力表!F604:$M$2000,4,FALSE),"")</f>
        <v/>
      </c>
      <c r="H603" s="197" t="str">
        <f>IF(E603="旅費",VLOOKUP(E603,支出入力表!F604:$M$2000,5,FALSE),"")</f>
        <v/>
      </c>
      <c r="I603" s="196" t="str">
        <f>IF(E603="旅費",VLOOKUP(E603,支出入力表!F604:$S$2000,9,FALSE),"")</f>
        <v/>
      </c>
      <c r="J603" s="167" t="str">
        <f>IF(E603="旅費",VLOOKUP(E603,支出入力表!F604:$S$2000,10,FALSE),"")</f>
        <v/>
      </c>
      <c r="K603" s="167" t="str">
        <f>IF(E603="旅費",VLOOKUP(E603,支出入力表!F604:$S$2000,11,FALSE),"")</f>
        <v/>
      </c>
      <c r="L603" s="167" t="str">
        <f>IF(E603="旅費",VLOOKUP(E603,支出入力表!F604:$S$2000,12,FALSE),"")</f>
        <v/>
      </c>
      <c r="M603" s="167" t="str">
        <f>IF(E603="旅費",VLOOKUP(E603,支出入力表!F604:$S$2000,13,FALSE),"")</f>
        <v/>
      </c>
      <c r="N603" s="168" t="str">
        <f>IF(E603="旅費",VLOOKUP(E603,支出入力表!F604:$S$2000,14,FALSE),"")</f>
        <v/>
      </c>
    </row>
    <row r="604" spans="2:14" x14ac:dyDescent="0.55000000000000004">
      <c r="B604" s="163" t="str">
        <f>IF(E604="旅費",支出入力表!A605,"")</f>
        <v/>
      </c>
      <c r="C604" s="164" t="str">
        <f>IF(E604="旅費",支出入力表!C605,"")</f>
        <v/>
      </c>
      <c r="D604" s="165" t="str">
        <f>IF(支出入力表!E605="旅費","旅費","")</f>
        <v/>
      </c>
      <c r="E604" s="165" t="str">
        <f>IF(支出入力表!F605="旅費","旅費","")</f>
        <v/>
      </c>
      <c r="F604" s="196" t="str">
        <f>IF(E604="旅費",VLOOKUP(E604,支出入力表!F605:$M$2000,3,FALSE),"")</f>
        <v/>
      </c>
      <c r="G604" s="196" t="str">
        <f>IF(E604="旅費",VLOOKUP(E604,支出入力表!F605:$M$2000,4,FALSE),"")</f>
        <v/>
      </c>
      <c r="H604" s="197" t="str">
        <f>IF(E604="旅費",VLOOKUP(E604,支出入力表!F605:$M$2000,5,FALSE),"")</f>
        <v/>
      </c>
      <c r="I604" s="196" t="str">
        <f>IF(E604="旅費",VLOOKUP(E604,支出入力表!F605:$S$2000,9,FALSE),"")</f>
        <v/>
      </c>
      <c r="J604" s="167" t="str">
        <f>IF(E604="旅費",VLOOKUP(E604,支出入力表!F605:$S$2000,10,FALSE),"")</f>
        <v/>
      </c>
      <c r="K604" s="167" t="str">
        <f>IF(E604="旅費",VLOOKUP(E604,支出入力表!F605:$S$2000,11,FALSE),"")</f>
        <v/>
      </c>
      <c r="L604" s="167" t="str">
        <f>IF(E604="旅費",VLOOKUP(E604,支出入力表!F605:$S$2000,12,FALSE),"")</f>
        <v/>
      </c>
      <c r="M604" s="167" t="str">
        <f>IF(E604="旅費",VLOOKUP(E604,支出入力表!F605:$S$2000,13,FALSE),"")</f>
        <v/>
      </c>
      <c r="N604" s="168" t="str">
        <f>IF(E604="旅費",VLOOKUP(E604,支出入力表!F605:$S$2000,14,FALSE),"")</f>
        <v/>
      </c>
    </row>
    <row r="605" spans="2:14" x14ac:dyDescent="0.55000000000000004">
      <c r="B605" s="163" t="str">
        <f>IF(E605="旅費",支出入力表!A606,"")</f>
        <v/>
      </c>
      <c r="C605" s="164" t="str">
        <f>IF(E605="旅費",支出入力表!C606,"")</f>
        <v/>
      </c>
      <c r="D605" s="165" t="str">
        <f>IF(支出入力表!E606="旅費","旅費","")</f>
        <v/>
      </c>
      <c r="E605" s="165" t="str">
        <f>IF(支出入力表!F606="旅費","旅費","")</f>
        <v/>
      </c>
      <c r="F605" s="196" t="str">
        <f>IF(E605="旅費",VLOOKUP(E605,支出入力表!F606:$M$2000,3,FALSE),"")</f>
        <v/>
      </c>
      <c r="G605" s="196" t="str">
        <f>IF(E605="旅費",VLOOKUP(E605,支出入力表!F606:$M$2000,4,FALSE),"")</f>
        <v/>
      </c>
      <c r="H605" s="197" t="str">
        <f>IF(E605="旅費",VLOOKUP(E605,支出入力表!F606:$M$2000,5,FALSE),"")</f>
        <v/>
      </c>
      <c r="I605" s="196" t="str">
        <f>IF(E605="旅費",VLOOKUP(E605,支出入力表!F606:$S$2000,9,FALSE),"")</f>
        <v/>
      </c>
      <c r="J605" s="167" t="str">
        <f>IF(E605="旅費",VLOOKUP(E605,支出入力表!F606:$S$2000,10,FALSE),"")</f>
        <v/>
      </c>
      <c r="K605" s="167" t="str">
        <f>IF(E605="旅費",VLOOKUP(E605,支出入力表!F606:$S$2000,11,FALSE),"")</f>
        <v/>
      </c>
      <c r="L605" s="167" t="str">
        <f>IF(E605="旅費",VLOOKUP(E605,支出入力表!F606:$S$2000,12,FALSE),"")</f>
        <v/>
      </c>
      <c r="M605" s="167" t="str">
        <f>IF(E605="旅費",VLOOKUP(E605,支出入力表!F606:$S$2000,13,FALSE),"")</f>
        <v/>
      </c>
      <c r="N605" s="168" t="str">
        <f>IF(E605="旅費",VLOOKUP(E605,支出入力表!F606:$S$2000,14,FALSE),"")</f>
        <v/>
      </c>
    </row>
    <row r="606" spans="2:14" x14ac:dyDescent="0.55000000000000004">
      <c r="B606" s="163" t="str">
        <f>IF(E606="旅費",支出入力表!A607,"")</f>
        <v/>
      </c>
      <c r="C606" s="164" t="str">
        <f>IF(E606="旅費",支出入力表!C607,"")</f>
        <v/>
      </c>
      <c r="D606" s="165" t="str">
        <f>IF(支出入力表!E607="旅費","旅費","")</f>
        <v/>
      </c>
      <c r="E606" s="165" t="str">
        <f>IF(支出入力表!F607="旅費","旅費","")</f>
        <v/>
      </c>
      <c r="F606" s="196" t="str">
        <f>IF(E606="旅費",VLOOKUP(E606,支出入力表!F607:$M$2000,3,FALSE),"")</f>
        <v/>
      </c>
      <c r="G606" s="196" t="str">
        <f>IF(E606="旅費",VLOOKUP(E606,支出入力表!F607:$M$2000,4,FALSE),"")</f>
        <v/>
      </c>
      <c r="H606" s="197" t="str">
        <f>IF(E606="旅費",VLOOKUP(E606,支出入力表!F607:$M$2000,5,FALSE),"")</f>
        <v/>
      </c>
      <c r="I606" s="196" t="str">
        <f>IF(E606="旅費",VLOOKUP(E606,支出入力表!F607:$S$2000,9,FALSE),"")</f>
        <v/>
      </c>
      <c r="J606" s="167" t="str">
        <f>IF(E606="旅費",VLOOKUP(E606,支出入力表!F607:$S$2000,10,FALSE),"")</f>
        <v/>
      </c>
      <c r="K606" s="167" t="str">
        <f>IF(E606="旅費",VLOOKUP(E606,支出入力表!F607:$S$2000,11,FALSE),"")</f>
        <v/>
      </c>
      <c r="L606" s="167" t="str">
        <f>IF(E606="旅費",VLOOKUP(E606,支出入力表!F607:$S$2000,12,FALSE),"")</f>
        <v/>
      </c>
      <c r="M606" s="167" t="str">
        <f>IF(E606="旅費",VLOOKUP(E606,支出入力表!F607:$S$2000,13,FALSE),"")</f>
        <v/>
      </c>
      <c r="N606" s="168" t="str">
        <f>IF(E606="旅費",VLOOKUP(E606,支出入力表!F607:$S$2000,14,FALSE),"")</f>
        <v/>
      </c>
    </row>
    <row r="607" spans="2:14" x14ac:dyDescent="0.55000000000000004">
      <c r="B607" s="163" t="str">
        <f>IF(E607="旅費",支出入力表!A608,"")</f>
        <v/>
      </c>
      <c r="C607" s="164" t="str">
        <f>IF(E607="旅費",支出入力表!C608,"")</f>
        <v/>
      </c>
      <c r="D607" s="165" t="str">
        <f>IF(支出入力表!E608="旅費","旅費","")</f>
        <v/>
      </c>
      <c r="E607" s="165" t="str">
        <f>IF(支出入力表!F608="旅費","旅費","")</f>
        <v/>
      </c>
      <c r="F607" s="196" t="str">
        <f>IF(E607="旅費",VLOOKUP(E607,支出入力表!F608:$M$2000,3,FALSE),"")</f>
        <v/>
      </c>
      <c r="G607" s="196" t="str">
        <f>IF(E607="旅費",VLOOKUP(E607,支出入力表!F608:$M$2000,4,FALSE),"")</f>
        <v/>
      </c>
      <c r="H607" s="197" t="str">
        <f>IF(E607="旅費",VLOOKUP(E607,支出入力表!F608:$M$2000,5,FALSE),"")</f>
        <v/>
      </c>
      <c r="I607" s="196" t="str">
        <f>IF(E607="旅費",VLOOKUP(E607,支出入力表!F608:$S$2000,9,FALSE),"")</f>
        <v/>
      </c>
      <c r="J607" s="167" t="str">
        <f>IF(E607="旅費",VLOOKUP(E607,支出入力表!F608:$S$2000,10,FALSE),"")</f>
        <v/>
      </c>
      <c r="K607" s="167" t="str">
        <f>IF(E607="旅費",VLOOKUP(E607,支出入力表!F608:$S$2000,11,FALSE),"")</f>
        <v/>
      </c>
      <c r="L607" s="167" t="str">
        <f>IF(E607="旅費",VLOOKUP(E607,支出入力表!F608:$S$2000,12,FALSE),"")</f>
        <v/>
      </c>
      <c r="M607" s="167" t="str">
        <f>IF(E607="旅費",VLOOKUP(E607,支出入力表!F608:$S$2000,13,FALSE),"")</f>
        <v/>
      </c>
      <c r="N607" s="168" t="str">
        <f>IF(E607="旅費",VLOOKUP(E607,支出入力表!F608:$S$2000,14,FALSE),"")</f>
        <v/>
      </c>
    </row>
    <row r="608" spans="2:14" x14ac:dyDescent="0.55000000000000004">
      <c r="B608" s="163" t="str">
        <f>IF(E608="旅費",支出入力表!A609,"")</f>
        <v/>
      </c>
      <c r="C608" s="164" t="str">
        <f>IF(E608="旅費",支出入力表!C609,"")</f>
        <v/>
      </c>
      <c r="D608" s="165" t="str">
        <f>IF(支出入力表!E609="旅費","旅費","")</f>
        <v/>
      </c>
      <c r="E608" s="165" t="str">
        <f>IF(支出入力表!F609="旅費","旅費","")</f>
        <v/>
      </c>
      <c r="F608" s="196" t="str">
        <f>IF(E608="旅費",VLOOKUP(E608,支出入力表!F609:$M$2000,3,FALSE),"")</f>
        <v/>
      </c>
      <c r="G608" s="196" t="str">
        <f>IF(E608="旅費",VLOOKUP(E608,支出入力表!F609:$M$2000,4,FALSE),"")</f>
        <v/>
      </c>
      <c r="H608" s="197" t="str">
        <f>IF(E608="旅費",VLOOKUP(E608,支出入力表!F609:$M$2000,5,FALSE),"")</f>
        <v/>
      </c>
      <c r="I608" s="196" t="str">
        <f>IF(E608="旅費",VLOOKUP(E608,支出入力表!F609:$S$2000,9,FALSE),"")</f>
        <v/>
      </c>
      <c r="J608" s="167" t="str">
        <f>IF(E608="旅費",VLOOKUP(E608,支出入力表!F609:$S$2000,10,FALSE),"")</f>
        <v/>
      </c>
      <c r="K608" s="167" t="str">
        <f>IF(E608="旅費",VLOOKUP(E608,支出入力表!F609:$S$2000,11,FALSE),"")</f>
        <v/>
      </c>
      <c r="L608" s="167" t="str">
        <f>IF(E608="旅費",VLOOKUP(E608,支出入力表!F609:$S$2000,12,FALSE),"")</f>
        <v/>
      </c>
      <c r="M608" s="167" t="str">
        <f>IF(E608="旅費",VLOOKUP(E608,支出入力表!F609:$S$2000,13,FALSE),"")</f>
        <v/>
      </c>
      <c r="N608" s="168" t="str">
        <f>IF(E608="旅費",VLOOKUP(E608,支出入力表!F609:$S$2000,14,FALSE),"")</f>
        <v/>
      </c>
    </row>
    <row r="609" spans="2:14" x14ac:dyDescent="0.55000000000000004">
      <c r="B609" s="163" t="str">
        <f>IF(E609="旅費",支出入力表!A610,"")</f>
        <v/>
      </c>
      <c r="C609" s="164" t="str">
        <f>IF(E609="旅費",支出入力表!C610,"")</f>
        <v/>
      </c>
      <c r="D609" s="165" t="str">
        <f>IF(支出入力表!E610="旅費","旅費","")</f>
        <v/>
      </c>
      <c r="E609" s="165" t="str">
        <f>IF(支出入力表!F610="旅費","旅費","")</f>
        <v/>
      </c>
      <c r="F609" s="196" t="str">
        <f>IF(E609="旅費",VLOOKUP(E609,支出入力表!F610:$M$2000,3,FALSE),"")</f>
        <v/>
      </c>
      <c r="G609" s="196" t="str">
        <f>IF(E609="旅費",VLOOKUP(E609,支出入力表!F610:$M$2000,4,FALSE),"")</f>
        <v/>
      </c>
      <c r="H609" s="197" t="str">
        <f>IF(E609="旅費",VLOOKUP(E609,支出入力表!F610:$M$2000,5,FALSE),"")</f>
        <v/>
      </c>
      <c r="I609" s="196" t="str">
        <f>IF(E609="旅費",VLOOKUP(E609,支出入力表!F610:$S$2000,9,FALSE),"")</f>
        <v/>
      </c>
      <c r="J609" s="167" t="str">
        <f>IF(E609="旅費",VLOOKUP(E609,支出入力表!F610:$S$2000,10,FALSE),"")</f>
        <v/>
      </c>
      <c r="K609" s="167" t="str">
        <f>IF(E609="旅費",VLOOKUP(E609,支出入力表!F610:$S$2000,11,FALSE),"")</f>
        <v/>
      </c>
      <c r="L609" s="167" t="str">
        <f>IF(E609="旅費",VLOOKUP(E609,支出入力表!F610:$S$2000,12,FALSE),"")</f>
        <v/>
      </c>
      <c r="M609" s="167" t="str">
        <f>IF(E609="旅費",VLOOKUP(E609,支出入力表!F610:$S$2000,13,FALSE),"")</f>
        <v/>
      </c>
      <c r="N609" s="168" t="str">
        <f>IF(E609="旅費",VLOOKUP(E609,支出入力表!F610:$S$2000,14,FALSE),"")</f>
        <v/>
      </c>
    </row>
    <row r="610" spans="2:14" x14ac:dyDescent="0.55000000000000004">
      <c r="B610" s="163" t="str">
        <f>IF(E610="旅費",支出入力表!A611,"")</f>
        <v/>
      </c>
      <c r="C610" s="164" t="str">
        <f>IF(E610="旅費",支出入力表!C611,"")</f>
        <v/>
      </c>
      <c r="D610" s="165" t="str">
        <f>IF(支出入力表!E611="旅費","旅費","")</f>
        <v/>
      </c>
      <c r="E610" s="165" t="str">
        <f>IF(支出入力表!F611="旅費","旅費","")</f>
        <v/>
      </c>
      <c r="F610" s="196" t="str">
        <f>IF(E610="旅費",VLOOKUP(E610,支出入力表!F611:$M$2000,3,FALSE),"")</f>
        <v/>
      </c>
      <c r="G610" s="196" t="str">
        <f>IF(E610="旅費",VLOOKUP(E610,支出入力表!F611:$M$2000,4,FALSE),"")</f>
        <v/>
      </c>
      <c r="H610" s="197" t="str">
        <f>IF(E610="旅費",VLOOKUP(E610,支出入力表!F611:$M$2000,5,FALSE),"")</f>
        <v/>
      </c>
      <c r="I610" s="196" t="str">
        <f>IF(E610="旅費",VLOOKUP(E610,支出入力表!F611:$S$2000,9,FALSE),"")</f>
        <v/>
      </c>
      <c r="J610" s="167" t="str">
        <f>IF(E610="旅費",VLOOKUP(E610,支出入力表!F611:$S$2000,10,FALSE),"")</f>
        <v/>
      </c>
      <c r="K610" s="167" t="str">
        <f>IF(E610="旅費",VLOOKUP(E610,支出入力表!F611:$S$2000,11,FALSE),"")</f>
        <v/>
      </c>
      <c r="L610" s="167" t="str">
        <f>IF(E610="旅費",VLOOKUP(E610,支出入力表!F611:$S$2000,12,FALSE),"")</f>
        <v/>
      </c>
      <c r="M610" s="167" t="str">
        <f>IF(E610="旅費",VLOOKUP(E610,支出入力表!F611:$S$2000,13,FALSE),"")</f>
        <v/>
      </c>
      <c r="N610" s="168" t="str">
        <f>IF(E610="旅費",VLOOKUP(E610,支出入力表!F611:$S$2000,14,FALSE),"")</f>
        <v/>
      </c>
    </row>
    <row r="611" spans="2:14" x14ac:dyDescent="0.55000000000000004">
      <c r="B611" s="163" t="str">
        <f>IF(E611="旅費",支出入力表!A612,"")</f>
        <v/>
      </c>
      <c r="C611" s="164" t="str">
        <f>IF(E611="旅費",支出入力表!C612,"")</f>
        <v/>
      </c>
      <c r="D611" s="165" t="str">
        <f>IF(支出入力表!E612="旅費","旅費","")</f>
        <v/>
      </c>
      <c r="E611" s="165" t="str">
        <f>IF(支出入力表!F612="旅費","旅費","")</f>
        <v/>
      </c>
      <c r="F611" s="196" t="str">
        <f>IF(E611="旅費",VLOOKUP(E611,支出入力表!F612:$M$2000,3,FALSE),"")</f>
        <v/>
      </c>
      <c r="G611" s="196" t="str">
        <f>IF(E611="旅費",VLOOKUP(E611,支出入力表!F612:$M$2000,4,FALSE),"")</f>
        <v/>
      </c>
      <c r="H611" s="197" t="str">
        <f>IF(E611="旅費",VLOOKUP(E611,支出入力表!F612:$M$2000,5,FALSE),"")</f>
        <v/>
      </c>
      <c r="I611" s="196" t="str">
        <f>IF(E611="旅費",VLOOKUP(E611,支出入力表!F612:$S$2000,9,FALSE),"")</f>
        <v/>
      </c>
      <c r="J611" s="167" t="str">
        <f>IF(E611="旅費",VLOOKUP(E611,支出入力表!F612:$S$2000,10,FALSE),"")</f>
        <v/>
      </c>
      <c r="K611" s="167" t="str">
        <f>IF(E611="旅費",VLOOKUP(E611,支出入力表!F612:$S$2000,11,FALSE),"")</f>
        <v/>
      </c>
      <c r="L611" s="167" t="str">
        <f>IF(E611="旅費",VLOOKUP(E611,支出入力表!F612:$S$2000,12,FALSE),"")</f>
        <v/>
      </c>
      <c r="M611" s="167" t="str">
        <f>IF(E611="旅費",VLOOKUP(E611,支出入力表!F612:$S$2000,13,FALSE),"")</f>
        <v/>
      </c>
      <c r="N611" s="168" t="str">
        <f>IF(E611="旅費",VLOOKUP(E611,支出入力表!F612:$S$2000,14,FALSE),"")</f>
        <v/>
      </c>
    </row>
    <row r="612" spans="2:14" x14ac:dyDescent="0.55000000000000004">
      <c r="B612" s="163" t="str">
        <f>IF(E612="旅費",支出入力表!A613,"")</f>
        <v/>
      </c>
      <c r="C612" s="164" t="str">
        <f>IF(E612="旅費",支出入力表!C613,"")</f>
        <v/>
      </c>
      <c r="D612" s="165" t="str">
        <f>IF(支出入力表!E613="旅費","旅費","")</f>
        <v/>
      </c>
      <c r="E612" s="165" t="str">
        <f>IF(支出入力表!F613="旅費","旅費","")</f>
        <v/>
      </c>
      <c r="F612" s="196" t="str">
        <f>IF(E612="旅費",VLOOKUP(E612,支出入力表!F613:$M$2000,3,FALSE),"")</f>
        <v/>
      </c>
      <c r="G612" s="196" t="str">
        <f>IF(E612="旅費",VLOOKUP(E612,支出入力表!F613:$M$2000,4,FALSE),"")</f>
        <v/>
      </c>
      <c r="H612" s="197" t="str">
        <f>IF(E612="旅費",VLOOKUP(E612,支出入力表!F613:$M$2000,5,FALSE),"")</f>
        <v/>
      </c>
      <c r="I612" s="196" t="str">
        <f>IF(E612="旅費",VLOOKUP(E612,支出入力表!F613:$S$2000,9,FALSE),"")</f>
        <v/>
      </c>
      <c r="J612" s="167" t="str">
        <f>IF(E612="旅費",VLOOKUP(E612,支出入力表!F613:$S$2000,10,FALSE),"")</f>
        <v/>
      </c>
      <c r="K612" s="167" t="str">
        <f>IF(E612="旅費",VLOOKUP(E612,支出入力表!F613:$S$2000,11,FALSE),"")</f>
        <v/>
      </c>
      <c r="L612" s="167" t="str">
        <f>IF(E612="旅費",VLOOKUP(E612,支出入力表!F613:$S$2000,12,FALSE),"")</f>
        <v/>
      </c>
      <c r="M612" s="167" t="str">
        <f>IF(E612="旅費",VLOOKUP(E612,支出入力表!F613:$S$2000,13,FALSE),"")</f>
        <v/>
      </c>
      <c r="N612" s="168" t="str">
        <f>IF(E612="旅費",VLOOKUP(E612,支出入力表!F613:$S$2000,14,FALSE),"")</f>
        <v/>
      </c>
    </row>
    <row r="613" spans="2:14" x14ac:dyDescent="0.55000000000000004">
      <c r="B613" s="163" t="str">
        <f>IF(E613="旅費",支出入力表!A614,"")</f>
        <v/>
      </c>
      <c r="C613" s="164" t="str">
        <f>IF(E613="旅費",支出入力表!C614,"")</f>
        <v/>
      </c>
      <c r="D613" s="165" t="str">
        <f>IF(支出入力表!E614="旅費","旅費","")</f>
        <v/>
      </c>
      <c r="E613" s="165" t="str">
        <f>IF(支出入力表!F614="旅費","旅費","")</f>
        <v/>
      </c>
      <c r="F613" s="196" t="str">
        <f>IF(E613="旅費",VLOOKUP(E613,支出入力表!F614:$M$2000,3,FALSE),"")</f>
        <v/>
      </c>
      <c r="G613" s="196" t="str">
        <f>IF(E613="旅費",VLOOKUP(E613,支出入力表!F614:$M$2000,4,FALSE),"")</f>
        <v/>
      </c>
      <c r="H613" s="197" t="str">
        <f>IF(E613="旅費",VLOOKUP(E613,支出入力表!F614:$M$2000,5,FALSE),"")</f>
        <v/>
      </c>
      <c r="I613" s="196" t="str">
        <f>IF(E613="旅費",VLOOKUP(E613,支出入力表!F614:$S$2000,9,FALSE),"")</f>
        <v/>
      </c>
      <c r="J613" s="167" t="str">
        <f>IF(E613="旅費",VLOOKUP(E613,支出入力表!F614:$S$2000,10,FALSE),"")</f>
        <v/>
      </c>
      <c r="K613" s="167" t="str">
        <f>IF(E613="旅費",VLOOKUP(E613,支出入力表!F614:$S$2000,11,FALSE),"")</f>
        <v/>
      </c>
      <c r="L613" s="167" t="str">
        <f>IF(E613="旅費",VLOOKUP(E613,支出入力表!F614:$S$2000,12,FALSE),"")</f>
        <v/>
      </c>
      <c r="M613" s="167" t="str">
        <f>IF(E613="旅費",VLOOKUP(E613,支出入力表!F614:$S$2000,13,FALSE),"")</f>
        <v/>
      </c>
      <c r="N613" s="168" t="str">
        <f>IF(E613="旅費",VLOOKUP(E613,支出入力表!F614:$S$2000,14,FALSE),"")</f>
        <v/>
      </c>
    </row>
    <row r="614" spans="2:14" x14ac:dyDescent="0.55000000000000004">
      <c r="B614" s="163" t="str">
        <f>IF(E614="旅費",支出入力表!A615,"")</f>
        <v/>
      </c>
      <c r="C614" s="164" t="str">
        <f>IF(E614="旅費",支出入力表!C615,"")</f>
        <v/>
      </c>
      <c r="D614" s="165" t="str">
        <f>IF(支出入力表!E615="旅費","旅費","")</f>
        <v/>
      </c>
      <c r="E614" s="165" t="str">
        <f>IF(支出入力表!F615="旅費","旅費","")</f>
        <v/>
      </c>
      <c r="F614" s="196" t="str">
        <f>IF(E614="旅費",VLOOKUP(E614,支出入力表!F615:$M$2000,3,FALSE),"")</f>
        <v/>
      </c>
      <c r="G614" s="196" t="str">
        <f>IF(E614="旅費",VLOOKUP(E614,支出入力表!F615:$M$2000,4,FALSE),"")</f>
        <v/>
      </c>
      <c r="H614" s="197" t="str">
        <f>IF(E614="旅費",VLOOKUP(E614,支出入力表!F615:$M$2000,5,FALSE),"")</f>
        <v/>
      </c>
      <c r="I614" s="196" t="str">
        <f>IF(E614="旅費",VLOOKUP(E614,支出入力表!F615:$S$2000,9,FALSE),"")</f>
        <v/>
      </c>
      <c r="J614" s="167" t="str">
        <f>IF(E614="旅費",VLOOKUP(E614,支出入力表!F615:$S$2000,10,FALSE),"")</f>
        <v/>
      </c>
      <c r="K614" s="167" t="str">
        <f>IF(E614="旅費",VLOOKUP(E614,支出入力表!F615:$S$2000,11,FALSE),"")</f>
        <v/>
      </c>
      <c r="L614" s="167" t="str">
        <f>IF(E614="旅費",VLOOKUP(E614,支出入力表!F615:$S$2000,12,FALSE),"")</f>
        <v/>
      </c>
      <c r="M614" s="167" t="str">
        <f>IF(E614="旅費",VLOOKUP(E614,支出入力表!F615:$S$2000,13,FALSE),"")</f>
        <v/>
      </c>
      <c r="N614" s="168" t="str">
        <f>IF(E614="旅費",VLOOKUP(E614,支出入力表!F615:$S$2000,14,FALSE),"")</f>
        <v/>
      </c>
    </row>
    <row r="615" spans="2:14" x14ac:dyDescent="0.55000000000000004">
      <c r="B615" s="163" t="str">
        <f>IF(E615="旅費",支出入力表!A616,"")</f>
        <v/>
      </c>
      <c r="C615" s="164" t="str">
        <f>IF(E615="旅費",支出入力表!C616,"")</f>
        <v/>
      </c>
      <c r="D615" s="165" t="str">
        <f>IF(支出入力表!E616="旅費","旅費","")</f>
        <v/>
      </c>
      <c r="E615" s="165" t="str">
        <f>IF(支出入力表!F616="旅費","旅費","")</f>
        <v/>
      </c>
      <c r="F615" s="196" t="str">
        <f>IF(E615="旅費",VLOOKUP(E615,支出入力表!F616:$M$2000,3,FALSE),"")</f>
        <v/>
      </c>
      <c r="G615" s="196" t="str">
        <f>IF(E615="旅費",VLOOKUP(E615,支出入力表!F616:$M$2000,4,FALSE),"")</f>
        <v/>
      </c>
      <c r="H615" s="197" t="str">
        <f>IF(E615="旅費",VLOOKUP(E615,支出入力表!F616:$M$2000,5,FALSE),"")</f>
        <v/>
      </c>
      <c r="I615" s="196" t="str">
        <f>IF(E615="旅費",VLOOKUP(E615,支出入力表!F616:$S$2000,9,FALSE),"")</f>
        <v/>
      </c>
      <c r="J615" s="167" t="str">
        <f>IF(E615="旅費",VLOOKUP(E615,支出入力表!F616:$S$2000,10,FALSE),"")</f>
        <v/>
      </c>
      <c r="K615" s="167" t="str">
        <f>IF(E615="旅費",VLOOKUP(E615,支出入力表!F616:$S$2000,11,FALSE),"")</f>
        <v/>
      </c>
      <c r="L615" s="167" t="str">
        <f>IF(E615="旅費",VLOOKUP(E615,支出入力表!F616:$S$2000,12,FALSE),"")</f>
        <v/>
      </c>
      <c r="M615" s="167" t="str">
        <f>IF(E615="旅費",VLOOKUP(E615,支出入力表!F616:$S$2000,13,FALSE),"")</f>
        <v/>
      </c>
      <c r="N615" s="168" t="str">
        <f>IF(E615="旅費",VLOOKUP(E615,支出入力表!F616:$S$2000,14,FALSE),"")</f>
        <v/>
      </c>
    </row>
    <row r="616" spans="2:14" x14ac:dyDescent="0.55000000000000004">
      <c r="B616" s="163" t="str">
        <f>IF(E616="旅費",支出入力表!A617,"")</f>
        <v/>
      </c>
      <c r="C616" s="164" t="str">
        <f>IF(E616="旅費",支出入力表!C617,"")</f>
        <v/>
      </c>
      <c r="D616" s="165" t="str">
        <f>IF(支出入力表!E617="旅費","旅費","")</f>
        <v/>
      </c>
      <c r="E616" s="165" t="str">
        <f>IF(支出入力表!F617="旅費","旅費","")</f>
        <v/>
      </c>
      <c r="F616" s="196" t="str">
        <f>IF(E616="旅費",VLOOKUP(E616,支出入力表!F617:$M$2000,3,FALSE),"")</f>
        <v/>
      </c>
      <c r="G616" s="196" t="str">
        <f>IF(E616="旅費",VLOOKUP(E616,支出入力表!F617:$M$2000,4,FALSE),"")</f>
        <v/>
      </c>
      <c r="H616" s="197" t="str">
        <f>IF(E616="旅費",VLOOKUP(E616,支出入力表!F617:$M$2000,5,FALSE),"")</f>
        <v/>
      </c>
      <c r="I616" s="196" t="str">
        <f>IF(E616="旅費",VLOOKUP(E616,支出入力表!F617:$S$2000,9,FALSE),"")</f>
        <v/>
      </c>
      <c r="J616" s="167" t="str">
        <f>IF(E616="旅費",VLOOKUP(E616,支出入力表!F617:$S$2000,10,FALSE),"")</f>
        <v/>
      </c>
      <c r="K616" s="167" t="str">
        <f>IF(E616="旅費",VLOOKUP(E616,支出入力表!F617:$S$2000,11,FALSE),"")</f>
        <v/>
      </c>
      <c r="L616" s="167" t="str">
        <f>IF(E616="旅費",VLOOKUP(E616,支出入力表!F617:$S$2000,12,FALSE),"")</f>
        <v/>
      </c>
      <c r="M616" s="167" t="str">
        <f>IF(E616="旅費",VLOOKUP(E616,支出入力表!F617:$S$2000,13,FALSE),"")</f>
        <v/>
      </c>
      <c r="N616" s="168" t="str">
        <f>IF(E616="旅費",VLOOKUP(E616,支出入力表!F617:$S$2000,14,FALSE),"")</f>
        <v/>
      </c>
    </row>
    <row r="617" spans="2:14" x14ac:dyDescent="0.55000000000000004">
      <c r="B617" s="163" t="str">
        <f>IF(E617="旅費",支出入力表!A618,"")</f>
        <v/>
      </c>
      <c r="C617" s="164" t="str">
        <f>IF(E617="旅費",支出入力表!C618,"")</f>
        <v/>
      </c>
      <c r="D617" s="165" t="str">
        <f>IF(支出入力表!E618="旅費","旅費","")</f>
        <v/>
      </c>
      <c r="E617" s="165" t="str">
        <f>IF(支出入力表!F618="旅費","旅費","")</f>
        <v/>
      </c>
      <c r="F617" s="196" t="str">
        <f>IF(E617="旅費",VLOOKUP(E617,支出入力表!F618:$M$2000,3,FALSE),"")</f>
        <v/>
      </c>
      <c r="G617" s="196" t="str">
        <f>IF(E617="旅費",VLOOKUP(E617,支出入力表!F618:$M$2000,4,FALSE),"")</f>
        <v/>
      </c>
      <c r="H617" s="197" t="str">
        <f>IF(E617="旅費",VLOOKUP(E617,支出入力表!F618:$M$2000,5,FALSE),"")</f>
        <v/>
      </c>
      <c r="I617" s="196" t="str">
        <f>IF(E617="旅費",VLOOKUP(E617,支出入力表!F618:$S$2000,9,FALSE),"")</f>
        <v/>
      </c>
      <c r="J617" s="167" t="str">
        <f>IF(E617="旅費",VLOOKUP(E617,支出入力表!F618:$S$2000,10,FALSE),"")</f>
        <v/>
      </c>
      <c r="K617" s="167" t="str">
        <f>IF(E617="旅費",VLOOKUP(E617,支出入力表!F618:$S$2000,11,FALSE),"")</f>
        <v/>
      </c>
      <c r="L617" s="167" t="str">
        <f>IF(E617="旅費",VLOOKUP(E617,支出入力表!F618:$S$2000,12,FALSE),"")</f>
        <v/>
      </c>
      <c r="M617" s="167" t="str">
        <f>IF(E617="旅費",VLOOKUP(E617,支出入力表!F618:$S$2000,13,FALSE),"")</f>
        <v/>
      </c>
      <c r="N617" s="168" t="str">
        <f>IF(E617="旅費",VLOOKUP(E617,支出入力表!F618:$S$2000,14,FALSE),"")</f>
        <v/>
      </c>
    </row>
    <row r="618" spans="2:14" x14ac:dyDescent="0.55000000000000004">
      <c r="B618" s="163" t="str">
        <f>IF(E618="旅費",支出入力表!A619,"")</f>
        <v/>
      </c>
      <c r="C618" s="164" t="str">
        <f>IF(E618="旅費",支出入力表!C619,"")</f>
        <v/>
      </c>
      <c r="D618" s="165" t="str">
        <f>IF(支出入力表!E619="旅費","旅費","")</f>
        <v/>
      </c>
      <c r="E618" s="165" t="str">
        <f>IF(支出入力表!F619="旅費","旅費","")</f>
        <v/>
      </c>
      <c r="F618" s="196" t="str">
        <f>IF(E618="旅費",VLOOKUP(E618,支出入力表!F619:$M$2000,3,FALSE),"")</f>
        <v/>
      </c>
      <c r="G618" s="196" t="str">
        <f>IF(E618="旅費",VLOOKUP(E618,支出入力表!F619:$M$2000,4,FALSE),"")</f>
        <v/>
      </c>
      <c r="H618" s="197" t="str">
        <f>IF(E618="旅費",VLOOKUP(E618,支出入力表!F619:$M$2000,5,FALSE),"")</f>
        <v/>
      </c>
      <c r="I618" s="196" t="str">
        <f>IF(E618="旅費",VLOOKUP(E618,支出入力表!F619:$S$2000,9,FALSE),"")</f>
        <v/>
      </c>
      <c r="J618" s="167" t="str">
        <f>IF(E618="旅費",VLOOKUP(E618,支出入力表!F619:$S$2000,10,FALSE),"")</f>
        <v/>
      </c>
      <c r="K618" s="167" t="str">
        <f>IF(E618="旅費",VLOOKUP(E618,支出入力表!F619:$S$2000,11,FALSE),"")</f>
        <v/>
      </c>
      <c r="L618" s="167" t="str">
        <f>IF(E618="旅費",VLOOKUP(E618,支出入力表!F619:$S$2000,12,FALSE),"")</f>
        <v/>
      </c>
      <c r="M618" s="167" t="str">
        <f>IF(E618="旅費",VLOOKUP(E618,支出入力表!F619:$S$2000,13,FALSE),"")</f>
        <v/>
      </c>
      <c r="N618" s="168" t="str">
        <f>IF(E618="旅費",VLOOKUP(E618,支出入力表!F619:$S$2000,14,FALSE),"")</f>
        <v/>
      </c>
    </row>
    <row r="619" spans="2:14" x14ac:dyDescent="0.55000000000000004">
      <c r="B619" s="163" t="str">
        <f>IF(E619="旅費",支出入力表!A620,"")</f>
        <v/>
      </c>
      <c r="C619" s="164" t="str">
        <f>IF(E619="旅費",支出入力表!C620,"")</f>
        <v/>
      </c>
      <c r="D619" s="165" t="str">
        <f>IF(支出入力表!E620="旅費","旅費","")</f>
        <v/>
      </c>
      <c r="E619" s="165" t="str">
        <f>IF(支出入力表!F620="旅費","旅費","")</f>
        <v/>
      </c>
      <c r="F619" s="196" t="str">
        <f>IF(E619="旅費",VLOOKUP(E619,支出入力表!F620:$M$2000,3,FALSE),"")</f>
        <v/>
      </c>
      <c r="G619" s="196" t="str">
        <f>IF(E619="旅費",VLOOKUP(E619,支出入力表!F620:$M$2000,4,FALSE),"")</f>
        <v/>
      </c>
      <c r="H619" s="197" t="str">
        <f>IF(E619="旅費",VLOOKUP(E619,支出入力表!F620:$M$2000,5,FALSE),"")</f>
        <v/>
      </c>
      <c r="I619" s="196" t="str">
        <f>IF(E619="旅費",VLOOKUP(E619,支出入力表!F620:$S$2000,9,FALSE),"")</f>
        <v/>
      </c>
      <c r="J619" s="167" t="str">
        <f>IF(E619="旅費",VLOOKUP(E619,支出入力表!F620:$S$2000,10,FALSE),"")</f>
        <v/>
      </c>
      <c r="K619" s="167" t="str">
        <f>IF(E619="旅費",VLOOKUP(E619,支出入力表!F620:$S$2000,11,FALSE),"")</f>
        <v/>
      </c>
      <c r="L619" s="167" t="str">
        <f>IF(E619="旅費",VLOOKUP(E619,支出入力表!F620:$S$2000,12,FALSE),"")</f>
        <v/>
      </c>
      <c r="M619" s="167" t="str">
        <f>IF(E619="旅費",VLOOKUP(E619,支出入力表!F620:$S$2000,13,FALSE),"")</f>
        <v/>
      </c>
      <c r="N619" s="168" t="str">
        <f>IF(E619="旅費",VLOOKUP(E619,支出入力表!F620:$S$2000,14,FALSE),"")</f>
        <v/>
      </c>
    </row>
    <row r="620" spans="2:14" x14ac:dyDescent="0.55000000000000004">
      <c r="B620" s="163" t="str">
        <f>IF(E620="旅費",支出入力表!A621,"")</f>
        <v/>
      </c>
      <c r="C620" s="164" t="str">
        <f>IF(E620="旅費",支出入力表!C621,"")</f>
        <v/>
      </c>
      <c r="D620" s="165" t="str">
        <f>IF(支出入力表!E621="旅費","旅費","")</f>
        <v/>
      </c>
      <c r="E620" s="165" t="str">
        <f>IF(支出入力表!F621="旅費","旅費","")</f>
        <v/>
      </c>
      <c r="F620" s="196" t="str">
        <f>IF(E620="旅費",VLOOKUP(E620,支出入力表!F621:$M$2000,3,FALSE),"")</f>
        <v/>
      </c>
      <c r="G620" s="196" t="str">
        <f>IF(E620="旅費",VLOOKUP(E620,支出入力表!F621:$M$2000,4,FALSE),"")</f>
        <v/>
      </c>
      <c r="H620" s="197" t="str">
        <f>IF(E620="旅費",VLOOKUP(E620,支出入力表!F621:$M$2000,5,FALSE),"")</f>
        <v/>
      </c>
      <c r="I620" s="196" t="str">
        <f>IF(E620="旅費",VLOOKUP(E620,支出入力表!F621:$S$2000,9,FALSE),"")</f>
        <v/>
      </c>
      <c r="J620" s="167" t="str">
        <f>IF(E620="旅費",VLOOKUP(E620,支出入力表!F621:$S$2000,10,FALSE),"")</f>
        <v/>
      </c>
      <c r="K620" s="167" t="str">
        <f>IF(E620="旅費",VLOOKUP(E620,支出入力表!F621:$S$2000,11,FALSE),"")</f>
        <v/>
      </c>
      <c r="L620" s="167" t="str">
        <f>IF(E620="旅費",VLOOKUP(E620,支出入力表!F621:$S$2000,12,FALSE),"")</f>
        <v/>
      </c>
      <c r="M620" s="167" t="str">
        <f>IF(E620="旅費",VLOOKUP(E620,支出入力表!F621:$S$2000,13,FALSE),"")</f>
        <v/>
      </c>
      <c r="N620" s="168" t="str">
        <f>IF(E620="旅費",VLOOKUP(E620,支出入力表!F621:$S$2000,14,FALSE),"")</f>
        <v/>
      </c>
    </row>
    <row r="621" spans="2:14" x14ac:dyDescent="0.55000000000000004">
      <c r="B621" s="163" t="str">
        <f>IF(E621="旅費",支出入力表!A622,"")</f>
        <v/>
      </c>
      <c r="C621" s="164" t="str">
        <f>IF(E621="旅費",支出入力表!C622,"")</f>
        <v/>
      </c>
      <c r="D621" s="165" t="str">
        <f>IF(支出入力表!E622="旅費","旅費","")</f>
        <v/>
      </c>
      <c r="E621" s="165" t="str">
        <f>IF(支出入力表!F622="旅費","旅費","")</f>
        <v/>
      </c>
      <c r="F621" s="196" t="str">
        <f>IF(E621="旅費",VLOOKUP(E621,支出入力表!F622:$M$2000,3,FALSE),"")</f>
        <v/>
      </c>
      <c r="G621" s="196" t="str">
        <f>IF(E621="旅費",VLOOKUP(E621,支出入力表!F622:$M$2000,4,FALSE),"")</f>
        <v/>
      </c>
      <c r="H621" s="197" t="str">
        <f>IF(E621="旅費",VLOOKUP(E621,支出入力表!F622:$M$2000,5,FALSE),"")</f>
        <v/>
      </c>
      <c r="I621" s="196" t="str">
        <f>IF(E621="旅費",VLOOKUP(E621,支出入力表!F622:$S$2000,9,FALSE),"")</f>
        <v/>
      </c>
      <c r="J621" s="167" t="str">
        <f>IF(E621="旅費",VLOOKUP(E621,支出入力表!F622:$S$2000,10,FALSE),"")</f>
        <v/>
      </c>
      <c r="K621" s="167" t="str">
        <f>IF(E621="旅費",VLOOKUP(E621,支出入力表!F622:$S$2000,11,FALSE),"")</f>
        <v/>
      </c>
      <c r="L621" s="167" t="str">
        <f>IF(E621="旅費",VLOOKUP(E621,支出入力表!F622:$S$2000,12,FALSE),"")</f>
        <v/>
      </c>
      <c r="M621" s="167" t="str">
        <f>IF(E621="旅費",VLOOKUP(E621,支出入力表!F622:$S$2000,13,FALSE),"")</f>
        <v/>
      </c>
      <c r="N621" s="168" t="str">
        <f>IF(E621="旅費",VLOOKUP(E621,支出入力表!F622:$S$2000,14,FALSE),"")</f>
        <v/>
      </c>
    </row>
    <row r="622" spans="2:14" x14ac:dyDescent="0.55000000000000004">
      <c r="B622" s="163" t="str">
        <f>IF(E622="旅費",支出入力表!A623,"")</f>
        <v/>
      </c>
      <c r="C622" s="164" t="str">
        <f>IF(E622="旅費",支出入力表!C623,"")</f>
        <v/>
      </c>
      <c r="D622" s="165" t="str">
        <f>IF(支出入力表!E623="旅費","旅費","")</f>
        <v/>
      </c>
      <c r="E622" s="165" t="str">
        <f>IF(支出入力表!F623="旅費","旅費","")</f>
        <v/>
      </c>
      <c r="F622" s="196" t="str">
        <f>IF(E622="旅費",VLOOKUP(E622,支出入力表!F623:$M$2000,3,FALSE),"")</f>
        <v/>
      </c>
      <c r="G622" s="196" t="str">
        <f>IF(E622="旅費",VLOOKUP(E622,支出入力表!F623:$M$2000,4,FALSE),"")</f>
        <v/>
      </c>
      <c r="H622" s="197" t="str">
        <f>IF(E622="旅費",VLOOKUP(E622,支出入力表!F623:$M$2000,5,FALSE),"")</f>
        <v/>
      </c>
      <c r="I622" s="196" t="str">
        <f>IF(E622="旅費",VLOOKUP(E622,支出入力表!F623:$S$2000,9,FALSE),"")</f>
        <v/>
      </c>
      <c r="J622" s="167" t="str">
        <f>IF(E622="旅費",VLOOKUP(E622,支出入力表!F623:$S$2000,10,FALSE),"")</f>
        <v/>
      </c>
      <c r="K622" s="167" t="str">
        <f>IF(E622="旅費",VLOOKUP(E622,支出入力表!F623:$S$2000,11,FALSE),"")</f>
        <v/>
      </c>
      <c r="L622" s="167" t="str">
        <f>IF(E622="旅費",VLOOKUP(E622,支出入力表!F623:$S$2000,12,FALSE),"")</f>
        <v/>
      </c>
      <c r="M622" s="167" t="str">
        <f>IF(E622="旅費",VLOOKUP(E622,支出入力表!F623:$S$2000,13,FALSE),"")</f>
        <v/>
      </c>
      <c r="N622" s="168" t="str">
        <f>IF(E622="旅費",VLOOKUP(E622,支出入力表!F623:$S$2000,14,FALSE),"")</f>
        <v/>
      </c>
    </row>
    <row r="623" spans="2:14" x14ac:dyDescent="0.55000000000000004">
      <c r="B623" s="163" t="str">
        <f>IF(E623="旅費",支出入力表!A624,"")</f>
        <v/>
      </c>
      <c r="C623" s="164" t="str">
        <f>IF(E623="旅費",支出入力表!C624,"")</f>
        <v/>
      </c>
      <c r="D623" s="165" t="str">
        <f>IF(支出入力表!E624="旅費","旅費","")</f>
        <v/>
      </c>
      <c r="E623" s="165" t="str">
        <f>IF(支出入力表!F624="旅費","旅費","")</f>
        <v/>
      </c>
      <c r="F623" s="196" t="str">
        <f>IF(E623="旅費",VLOOKUP(E623,支出入力表!F624:$M$2000,3,FALSE),"")</f>
        <v/>
      </c>
      <c r="G623" s="196" t="str">
        <f>IF(E623="旅費",VLOOKUP(E623,支出入力表!F624:$M$2000,4,FALSE),"")</f>
        <v/>
      </c>
      <c r="H623" s="197" t="str">
        <f>IF(E623="旅費",VLOOKUP(E623,支出入力表!F624:$M$2000,5,FALSE),"")</f>
        <v/>
      </c>
      <c r="I623" s="196" t="str">
        <f>IF(E623="旅費",VLOOKUP(E623,支出入力表!F624:$S$2000,9,FALSE),"")</f>
        <v/>
      </c>
      <c r="J623" s="167" t="str">
        <f>IF(E623="旅費",VLOOKUP(E623,支出入力表!F624:$S$2000,10,FALSE),"")</f>
        <v/>
      </c>
      <c r="K623" s="167" t="str">
        <f>IF(E623="旅費",VLOOKUP(E623,支出入力表!F624:$S$2000,11,FALSE),"")</f>
        <v/>
      </c>
      <c r="L623" s="167" t="str">
        <f>IF(E623="旅費",VLOOKUP(E623,支出入力表!F624:$S$2000,12,FALSE),"")</f>
        <v/>
      </c>
      <c r="M623" s="167" t="str">
        <f>IF(E623="旅費",VLOOKUP(E623,支出入力表!F624:$S$2000,13,FALSE),"")</f>
        <v/>
      </c>
      <c r="N623" s="168" t="str">
        <f>IF(E623="旅費",VLOOKUP(E623,支出入力表!F624:$S$2000,14,FALSE),"")</f>
        <v/>
      </c>
    </row>
    <row r="624" spans="2:14" x14ac:dyDescent="0.55000000000000004">
      <c r="B624" s="163" t="str">
        <f>IF(E624="旅費",支出入力表!A625,"")</f>
        <v/>
      </c>
      <c r="C624" s="164" t="str">
        <f>IF(E624="旅費",支出入力表!C625,"")</f>
        <v/>
      </c>
      <c r="D624" s="165" t="str">
        <f>IF(支出入力表!E625="旅費","旅費","")</f>
        <v/>
      </c>
      <c r="E624" s="165" t="str">
        <f>IF(支出入力表!F625="旅費","旅費","")</f>
        <v/>
      </c>
      <c r="F624" s="196" t="str">
        <f>IF(E624="旅費",VLOOKUP(E624,支出入力表!F625:$M$2000,3,FALSE),"")</f>
        <v/>
      </c>
      <c r="G624" s="196" t="str">
        <f>IF(E624="旅費",VLOOKUP(E624,支出入力表!F625:$M$2000,4,FALSE),"")</f>
        <v/>
      </c>
      <c r="H624" s="197" t="str">
        <f>IF(E624="旅費",VLOOKUP(E624,支出入力表!F625:$M$2000,5,FALSE),"")</f>
        <v/>
      </c>
      <c r="I624" s="196" t="str">
        <f>IF(E624="旅費",VLOOKUP(E624,支出入力表!F625:$S$2000,9,FALSE),"")</f>
        <v/>
      </c>
      <c r="J624" s="167" t="str">
        <f>IF(E624="旅費",VLOOKUP(E624,支出入力表!F625:$S$2000,10,FALSE),"")</f>
        <v/>
      </c>
      <c r="K624" s="167" t="str">
        <f>IF(E624="旅費",VLOOKUP(E624,支出入力表!F625:$S$2000,11,FALSE),"")</f>
        <v/>
      </c>
      <c r="L624" s="167" t="str">
        <f>IF(E624="旅費",VLOOKUP(E624,支出入力表!F625:$S$2000,12,FALSE),"")</f>
        <v/>
      </c>
      <c r="M624" s="167" t="str">
        <f>IF(E624="旅費",VLOOKUP(E624,支出入力表!F625:$S$2000,13,FALSE),"")</f>
        <v/>
      </c>
      <c r="N624" s="168" t="str">
        <f>IF(E624="旅費",VLOOKUP(E624,支出入力表!F625:$S$2000,14,FALSE),"")</f>
        <v/>
      </c>
    </row>
    <row r="625" spans="2:14" x14ac:dyDescent="0.55000000000000004">
      <c r="B625" s="163" t="str">
        <f>IF(E625="旅費",支出入力表!A626,"")</f>
        <v/>
      </c>
      <c r="C625" s="164" t="str">
        <f>IF(E625="旅費",支出入力表!C626,"")</f>
        <v/>
      </c>
      <c r="D625" s="165" t="str">
        <f>IF(支出入力表!E626="旅費","旅費","")</f>
        <v/>
      </c>
      <c r="E625" s="165" t="str">
        <f>IF(支出入力表!F626="旅費","旅費","")</f>
        <v/>
      </c>
      <c r="F625" s="196" t="str">
        <f>IF(E625="旅費",VLOOKUP(E625,支出入力表!F626:$M$2000,3,FALSE),"")</f>
        <v/>
      </c>
      <c r="G625" s="196" t="str">
        <f>IF(E625="旅費",VLOOKUP(E625,支出入力表!F626:$M$2000,4,FALSE),"")</f>
        <v/>
      </c>
      <c r="H625" s="197" t="str">
        <f>IF(E625="旅費",VLOOKUP(E625,支出入力表!F626:$M$2000,5,FALSE),"")</f>
        <v/>
      </c>
      <c r="I625" s="196" t="str">
        <f>IF(E625="旅費",VLOOKUP(E625,支出入力表!F626:$S$2000,9,FALSE),"")</f>
        <v/>
      </c>
      <c r="J625" s="167" t="str">
        <f>IF(E625="旅費",VLOOKUP(E625,支出入力表!F626:$S$2000,10,FALSE),"")</f>
        <v/>
      </c>
      <c r="K625" s="167" t="str">
        <f>IF(E625="旅費",VLOOKUP(E625,支出入力表!F626:$S$2000,11,FALSE),"")</f>
        <v/>
      </c>
      <c r="L625" s="167" t="str">
        <f>IF(E625="旅費",VLOOKUP(E625,支出入力表!F626:$S$2000,12,FALSE),"")</f>
        <v/>
      </c>
      <c r="M625" s="167" t="str">
        <f>IF(E625="旅費",VLOOKUP(E625,支出入力表!F626:$S$2000,13,FALSE),"")</f>
        <v/>
      </c>
      <c r="N625" s="168" t="str">
        <f>IF(E625="旅費",VLOOKUP(E625,支出入力表!F626:$S$2000,14,FALSE),"")</f>
        <v/>
      </c>
    </row>
    <row r="626" spans="2:14" x14ac:dyDescent="0.55000000000000004">
      <c r="B626" s="163" t="str">
        <f>IF(E626="旅費",支出入力表!A627,"")</f>
        <v/>
      </c>
      <c r="C626" s="164" t="str">
        <f>IF(E626="旅費",支出入力表!C627,"")</f>
        <v/>
      </c>
      <c r="D626" s="165" t="str">
        <f>IF(支出入力表!E627="旅費","旅費","")</f>
        <v/>
      </c>
      <c r="E626" s="165" t="str">
        <f>IF(支出入力表!F627="旅費","旅費","")</f>
        <v/>
      </c>
      <c r="F626" s="196" t="str">
        <f>IF(E626="旅費",VLOOKUP(E626,支出入力表!F627:$M$2000,3,FALSE),"")</f>
        <v/>
      </c>
      <c r="G626" s="196" t="str">
        <f>IF(E626="旅費",VLOOKUP(E626,支出入力表!F627:$M$2000,4,FALSE),"")</f>
        <v/>
      </c>
      <c r="H626" s="197" t="str">
        <f>IF(E626="旅費",VLOOKUP(E626,支出入力表!F627:$M$2000,5,FALSE),"")</f>
        <v/>
      </c>
      <c r="I626" s="196" t="str">
        <f>IF(E626="旅費",VLOOKUP(E626,支出入力表!F627:$S$2000,9,FALSE),"")</f>
        <v/>
      </c>
      <c r="J626" s="167" t="str">
        <f>IF(E626="旅費",VLOOKUP(E626,支出入力表!F627:$S$2000,10,FALSE),"")</f>
        <v/>
      </c>
      <c r="K626" s="167" t="str">
        <f>IF(E626="旅費",VLOOKUP(E626,支出入力表!F627:$S$2000,11,FALSE),"")</f>
        <v/>
      </c>
      <c r="L626" s="167" t="str">
        <f>IF(E626="旅費",VLOOKUP(E626,支出入力表!F627:$S$2000,12,FALSE),"")</f>
        <v/>
      </c>
      <c r="M626" s="167" t="str">
        <f>IF(E626="旅費",VLOOKUP(E626,支出入力表!F627:$S$2000,13,FALSE),"")</f>
        <v/>
      </c>
      <c r="N626" s="168" t="str">
        <f>IF(E626="旅費",VLOOKUP(E626,支出入力表!F627:$S$2000,14,FALSE),"")</f>
        <v/>
      </c>
    </row>
    <row r="627" spans="2:14" x14ac:dyDescent="0.55000000000000004">
      <c r="B627" s="163" t="str">
        <f>IF(E627="旅費",支出入力表!A628,"")</f>
        <v/>
      </c>
      <c r="C627" s="164" t="str">
        <f>IF(E627="旅費",支出入力表!C628,"")</f>
        <v/>
      </c>
      <c r="D627" s="165" t="str">
        <f>IF(支出入力表!E628="旅費","旅費","")</f>
        <v/>
      </c>
      <c r="E627" s="165" t="str">
        <f>IF(支出入力表!F628="旅費","旅費","")</f>
        <v/>
      </c>
      <c r="F627" s="196" t="str">
        <f>IF(E627="旅費",VLOOKUP(E627,支出入力表!F628:$M$2000,3,FALSE),"")</f>
        <v/>
      </c>
      <c r="G627" s="196" t="str">
        <f>IF(E627="旅費",VLOOKUP(E627,支出入力表!F628:$M$2000,4,FALSE),"")</f>
        <v/>
      </c>
      <c r="H627" s="197" t="str">
        <f>IF(E627="旅費",VLOOKUP(E627,支出入力表!F628:$M$2000,5,FALSE),"")</f>
        <v/>
      </c>
      <c r="I627" s="196" t="str">
        <f>IF(E627="旅費",VLOOKUP(E627,支出入力表!F628:$S$2000,9,FALSE),"")</f>
        <v/>
      </c>
      <c r="J627" s="167" t="str">
        <f>IF(E627="旅費",VLOOKUP(E627,支出入力表!F628:$S$2000,10,FALSE),"")</f>
        <v/>
      </c>
      <c r="K627" s="167" t="str">
        <f>IF(E627="旅費",VLOOKUP(E627,支出入力表!F628:$S$2000,11,FALSE),"")</f>
        <v/>
      </c>
      <c r="L627" s="167" t="str">
        <f>IF(E627="旅費",VLOOKUP(E627,支出入力表!F628:$S$2000,12,FALSE),"")</f>
        <v/>
      </c>
      <c r="M627" s="167" t="str">
        <f>IF(E627="旅費",VLOOKUP(E627,支出入力表!F628:$S$2000,13,FALSE),"")</f>
        <v/>
      </c>
      <c r="N627" s="168" t="str">
        <f>IF(E627="旅費",VLOOKUP(E627,支出入力表!F628:$S$2000,14,FALSE),"")</f>
        <v/>
      </c>
    </row>
    <row r="628" spans="2:14" x14ac:dyDescent="0.55000000000000004">
      <c r="B628" s="163" t="str">
        <f>IF(E628="旅費",支出入力表!A629,"")</f>
        <v/>
      </c>
      <c r="C628" s="164" t="str">
        <f>IF(E628="旅費",支出入力表!C629,"")</f>
        <v/>
      </c>
      <c r="D628" s="165" t="str">
        <f>IF(支出入力表!E629="旅費","旅費","")</f>
        <v/>
      </c>
      <c r="E628" s="165" t="str">
        <f>IF(支出入力表!F629="旅費","旅費","")</f>
        <v/>
      </c>
      <c r="F628" s="196" t="str">
        <f>IF(E628="旅費",VLOOKUP(E628,支出入力表!F629:$M$2000,3,FALSE),"")</f>
        <v/>
      </c>
      <c r="G628" s="196" t="str">
        <f>IF(E628="旅費",VLOOKUP(E628,支出入力表!F629:$M$2000,4,FALSE),"")</f>
        <v/>
      </c>
      <c r="H628" s="197" t="str">
        <f>IF(E628="旅費",VLOOKUP(E628,支出入力表!F629:$M$2000,5,FALSE),"")</f>
        <v/>
      </c>
      <c r="I628" s="196" t="str">
        <f>IF(E628="旅費",VLOOKUP(E628,支出入力表!F629:$S$2000,9,FALSE),"")</f>
        <v/>
      </c>
      <c r="J628" s="167" t="str">
        <f>IF(E628="旅費",VLOOKUP(E628,支出入力表!F629:$S$2000,10,FALSE),"")</f>
        <v/>
      </c>
      <c r="K628" s="167" t="str">
        <f>IF(E628="旅費",VLOOKUP(E628,支出入力表!F629:$S$2000,11,FALSE),"")</f>
        <v/>
      </c>
      <c r="L628" s="167" t="str">
        <f>IF(E628="旅費",VLOOKUP(E628,支出入力表!F629:$S$2000,12,FALSE),"")</f>
        <v/>
      </c>
      <c r="M628" s="167" t="str">
        <f>IF(E628="旅費",VLOOKUP(E628,支出入力表!F629:$S$2000,13,FALSE),"")</f>
        <v/>
      </c>
      <c r="N628" s="168" t="str">
        <f>IF(E628="旅費",VLOOKUP(E628,支出入力表!F629:$S$2000,14,FALSE),"")</f>
        <v/>
      </c>
    </row>
    <row r="629" spans="2:14" x14ac:dyDescent="0.55000000000000004">
      <c r="B629" s="163" t="str">
        <f>IF(E629="旅費",支出入力表!A630,"")</f>
        <v/>
      </c>
      <c r="C629" s="164" t="str">
        <f>IF(E629="旅費",支出入力表!C630,"")</f>
        <v/>
      </c>
      <c r="D629" s="165" t="str">
        <f>IF(支出入力表!E630="旅費","旅費","")</f>
        <v/>
      </c>
      <c r="E629" s="165" t="str">
        <f>IF(支出入力表!F630="旅費","旅費","")</f>
        <v/>
      </c>
      <c r="F629" s="196" t="str">
        <f>IF(E629="旅費",VLOOKUP(E629,支出入力表!F630:$M$2000,3,FALSE),"")</f>
        <v/>
      </c>
      <c r="G629" s="196" t="str">
        <f>IF(E629="旅費",VLOOKUP(E629,支出入力表!F630:$M$2000,4,FALSE),"")</f>
        <v/>
      </c>
      <c r="H629" s="197" t="str">
        <f>IF(E629="旅費",VLOOKUP(E629,支出入力表!F630:$M$2000,5,FALSE),"")</f>
        <v/>
      </c>
      <c r="I629" s="196" t="str">
        <f>IF(E629="旅費",VLOOKUP(E629,支出入力表!F630:$S$2000,9,FALSE),"")</f>
        <v/>
      </c>
      <c r="J629" s="167" t="str">
        <f>IF(E629="旅費",VLOOKUP(E629,支出入力表!F630:$S$2000,10,FALSE),"")</f>
        <v/>
      </c>
      <c r="K629" s="167" t="str">
        <f>IF(E629="旅費",VLOOKUP(E629,支出入力表!F630:$S$2000,11,FALSE),"")</f>
        <v/>
      </c>
      <c r="L629" s="167" t="str">
        <f>IF(E629="旅費",VLOOKUP(E629,支出入力表!F630:$S$2000,12,FALSE),"")</f>
        <v/>
      </c>
      <c r="M629" s="167" t="str">
        <f>IF(E629="旅費",VLOOKUP(E629,支出入力表!F630:$S$2000,13,FALSE),"")</f>
        <v/>
      </c>
      <c r="N629" s="168" t="str">
        <f>IF(E629="旅費",VLOOKUP(E629,支出入力表!F630:$S$2000,14,FALSE),"")</f>
        <v/>
      </c>
    </row>
    <row r="630" spans="2:14" x14ac:dyDescent="0.55000000000000004">
      <c r="B630" s="163" t="str">
        <f>IF(E630="旅費",支出入力表!A631,"")</f>
        <v/>
      </c>
      <c r="C630" s="164" t="str">
        <f>IF(E630="旅費",支出入力表!C631,"")</f>
        <v/>
      </c>
      <c r="D630" s="165" t="str">
        <f>IF(支出入力表!E631="旅費","旅費","")</f>
        <v/>
      </c>
      <c r="E630" s="165" t="str">
        <f>IF(支出入力表!F631="旅費","旅費","")</f>
        <v/>
      </c>
      <c r="F630" s="196" t="str">
        <f>IF(E630="旅費",VLOOKUP(E630,支出入力表!F631:$M$2000,3,FALSE),"")</f>
        <v/>
      </c>
      <c r="G630" s="196" t="str">
        <f>IF(E630="旅費",VLOOKUP(E630,支出入力表!F631:$M$2000,4,FALSE),"")</f>
        <v/>
      </c>
      <c r="H630" s="197" t="str">
        <f>IF(E630="旅費",VLOOKUP(E630,支出入力表!F631:$M$2000,5,FALSE),"")</f>
        <v/>
      </c>
      <c r="I630" s="196" t="str">
        <f>IF(E630="旅費",VLOOKUP(E630,支出入力表!F631:$S$2000,9,FALSE),"")</f>
        <v/>
      </c>
      <c r="J630" s="167" t="str">
        <f>IF(E630="旅費",VLOOKUP(E630,支出入力表!F631:$S$2000,10,FALSE),"")</f>
        <v/>
      </c>
      <c r="K630" s="167" t="str">
        <f>IF(E630="旅費",VLOOKUP(E630,支出入力表!F631:$S$2000,11,FALSE),"")</f>
        <v/>
      </c>
      <c r="L630" s="167" t="str">
        <f>IF(E630="旅費",VLOOKUP(E630,支出入力表!F631:$S$2000,12,FALSE),"")</f>
        <v/>
      </c>
      <c r="M630" s="167" t="str">
        <f>IF(E630="旅費",VLOOKUP(E630,支出入力表!F631:$S$2000,13,FALSE),"")</f>
        <v/>
      </c>
      <c r="N630" s="168" t="str">
        <f>IF(E630="旅費",VLOOKUP(E630,支出入力表!F631:$S$2000,14,FALSE),"")</f>
        <v/>
      </c>
    </row>
    <row r="631" spans="2:14" x14ac:dyDescent="0.55000000000000004">
      <c r="B631" s="163" t="str">
        <f>IF(E631="旅費",支出入力表!A632,"")</f>
        <v/>
      </c>
      <c r="C631" s="164" t="str">
        <f>IF(E631="旅費",支出入力表!C632,"")</f>
        <v/>
      </c>
      <c r="D631" s="165" t="str">
        <f>IF(支出入力表!E632="旅費","旅費","")</f>
        <v/>
      </c>
      <c r="E631" s="165" t="str">
        <f>IF(支出入力表!F632="旅費","旅費","")</f>
        <v/>
      </c>
      <c r="F631" s="196" t="str">
        <f>IF(E631="旅費",VLOOKUP(E631,支出入力表!F632:$M$2000,3,FALSE),"")</f>
        <v/>
      </c>
      <c r="G631" s="196" t="str">
        <f>IF(E631="旅費",VLOOKUP(E631,支出入力表!F632:$M$2000,4,FALSE),"")</f>
        <v/>
      </c>
      <c r="H631" s="197" t="str">
        <f>IF(E631="旅費",VLOOKUP(E631,支出入力表!F632:$M$2000,5,FALSE),"")</f>
        <v/>
      </c>
      <c r="I631" s="196" t="str">
        <f>IF(E631="旅費",VLOOKUP(E631,支出入力表!F632:$S$2000,9,FALSE),"")</f>
        <v/>
      </c>
      <c r="J631" s="167" t="str">
        <f>IF(E631="旅費",VLOOKUP(E631,支出入力表!F632:$S$2000,10,FALSE),"")</f>
        <v/>
      </c>
      <c r="K631" s="167" t="str">
        <f>IF(E631="旅費",VLOOKUP(E631,支出入力表!F632:$S$2000,11,FALSE),"")</f>
        <v/>
      </c>
      <c r="L631" s="167" t="str">
        <f>IF(E631="旅費",VLOOKUP(E631,支出入力表!F632:$S$2000,12,FALSE),"")</f>
        <v/>
      </c>
      <c r="M631" s="167" t="str">
        <f>IF(E631="旅費",VLOOKUP(E631,支出入力表!F632:$S$2000,13,FALSE),"")</f>
        <v/>
      </c>
      <c r="N631" s="168" t="str">
        <f>IF(E631="旅費",VLOOKUP(E631,支出入力表!F632:$S$2000,14,FALSE),"")</f>
        <v/>
      </c>
    </row>
    <row r="632" spans="2:14" x14ac:dyDescent="0.55000000000000004">
      <c r="B632" s="163" t="str">
        <f>IF(E632="旅費",支出入力表!A633,"")</f>
        <v/>
      </c>
      <c r="C632" s="164" t="str">
        <f>IF(E632="旅費",支出入力表!C633,"")</f>
        <v/>
      </c>
      <c r="D632" s="165" t="str">
        <f>IF(支出入力表!E633="旅費","旅費","")</f>
        <v/>
      </c>
      <c r="E632" s="165" t="str">
        <f>IF(支出入力表!F633="旅費","旅費","")</f>
        <v/>
      </c>
      <c r="F632" s="196" t="str">
        <f>IF(E632="旅費",VLOOKUP(E632,支出入力表!F633:$M$2000,3,FALSE),"")</f>
        <v/>
      </c>
      <c r="G632" s="196" t="str">
        <f>IF(E632="旅費",VLOOKUP(E632,支出入力表!F633:$M$2000,4,FALSE),"")</f>
        <v/>
      </c>
      <c r="H632" s="197" t="str">
        <f>IF(E632="旅費",VLOOKUP(E632,支出入力表!F633:$M$2000,5,FALSE),"")</f>
        <v/>
      </c>
      <c r="I632" s="196" t="str">
        <f>IF(E632="旅費",VLOOKUP(E632,支出入力表!F633:$S$2000,9,FALSE),"")</f>
        <v/>
      </c>
      <c r="J632" s="167" t="str">
        <f>IF(E632="旅費",VLOOKUP(E632,支出入力表!F633:$S$2000,10,FALSE),"")</f>
        <v/>
      </c>
      <c r="K632" s="167" t="str">
        <f>IF(E632="旅費",VLOOKUP(E632,支出入力表!F633:$S$2000,11,FALSE),"")</f>
        <v/>
      </c>
      <c r="L632" s="167" t="str">
        <f>IF(E632="旅費",VLOOKUP(E632,支出入力表!F633:$S$2000,12,FALSE),"")</f>
        <v/>
      </c>
      <c r="M632" s="167" t="str">
        <f>IF(E632="旅費",VLOOKUP(E632,支出入力表!F633:$S$2000,13,FALSE),"")</f>
        <v/>
      </c>
      <c r="N632" s="168" t="str">
        <f>IF(E632="旅費",VLOOKUP(E632,支出入力表!F633:$S$2000,14,FALSE),"")</f>
        <v/>
      </c>
    </row>
    <row r="633" spans="2:14" x14ac:dyDescent="0.55000000000000004">
      <c r="B633" s="163" t="str">
        <f>IF(E633="旅費",支出入力表!A634,"")</f>
        <v/>
      </c>
      <c r="C633" s="164" t="str">
        <f>IF(E633="旅費",支出入力表!C634,"")</f>
        <v/>
      </c>
      <c r="D633" s="165" t="str">
        <f>IF(支出入力表!E634="旅費","旅費","")</f>
        <v/>
      </c>
      <c r="E633" s="165" t="str">
        <f>IF(支出入力表!F634="旅費","旅費","")</f>
        <v/>
      </c>
      <c r="F633" s="196" t="str">
        <f>IF(E633="旅費",VLOOKUP(E633,支出入力表!F634:$M$2000,3,FALSE),"")</f>
        <v/>
      </c>
      <c r="G633" s="196" t="str">
        <f>IF(E633="旅費",VLOOKUP(E633,支出入力表!F634:$M$2000,4,FALSE),"")</f>
        <v/>
      </c>
      <c r="H633" s="197" t="str">
        <f>IF(E633="旅費",VLOOKUP(E633,支出入力表!F634:$M$2000,5,FALSE),"")</f>
        <v/>
      </c>
      <c r="I633" s="196" t="str">
        <f>IF(E633="旅費",VLOOKUP(E633,支出入力表!F634:$S$2000,9,FALSE),"")</f>
        <v/>
      </c>
      <c r="J633" s="167" t="str">
        <f>IF(E633="旅費",VLOOKUP(E633,支出入力表!F634:$S$2000,10,FALSE),"")</f>
        <v/>
      </c>
      <c r="K633" s="167" t="str">
        <f>IF(E633="旅費",VLOOKUP(E633,支出入力表!F634:$S$2000,11,FALSE),"")</f>
        <v/>
      </c>
      <c r="L633" s="167" t="str">
        <f>IF(E633="旅費",VLOOKUP(E633,支出入力表!F634:$S$2000,12,FALSE),"")</f>
        <v/>
      </c>
      <c r="M633" s="167" t="str">
        <f>IF(E633="旅費",VLOOKUP(E633,支出入力表!F634:$S$2000,13,FALSE),"")</f>
        <v/>
      </c>
      <c r="N633" s="168" t="str">
        <f>IF(E633="旅費",VLOOKUP(E633,支出入力表!F634:$S$2000,14,FALSE),"")</f>
        <v/>
      </c>
    </row>
    <row r="634" spans="2:14" x14ac:dyDescent="0.55000000000000004">
      <c r="B634" s="163" t="str">
        <f>IF(E634="旅費",支出入力表!A635,"")</f>
        <v/>
      </c>
      <c r="C634" s="164" t="str">
        <f>IF(E634="旅費",支出入力表!C635,"")</f>
        <v/>
      </c>
      <c r="D634" s="165" t="str">
        <f>IF(支出入力表!E635="旅費","旅費","")</f>
        <v/>
      </c>
      <c r="E634" s="165" t="str">
        <f>IF(支出入力表!F635="旅費","旅費","")</f>
        <v/>
      </c>
      <c r="F634" s="196" t="str">
        <f>IF(E634="旅費",VLOOKUP(E634,支出入力表!F635:$M$2000,3,FALSE),"")</f>
        <v/>
      </c>
      <c r="G634" s="196" t="str">
        <f>IF(E634="旅費",VLOOKUP(E634,支出入力表!F635:$M$2000,4,FALSE),"")</f>
        <v/>
      </c>
      <c r="H634" s="197" t="str">
        <f>IF(E634="旅費",VLOOKUP(E634,支出入力表!F635:$M$2000,5,FALSE),"")</f>
        <v/>
      </c>
      <c r="I634" s="196" t="str">
        <f>IF(E634="旅費",VLOOKUP(E634,支出入力表!F635:$S$2000,9,FALSE),"")</f>
        <v/>
      </c>
      <c r="J634" s="167" t="str">
        <f>IF(E634="旅費",VLOOKUP(E634,支出入力表!F635:$S$2000,10,FALSE),"")</f>
        <v/>
      </c>
      <c r="K634" s="167" t="str">
        <f>IF(E634="旅費",VLOOKUP(E634,支出入力表!F635:$S$2000,11,FALSE),"")</f>
        <v/>
      </c>
      <c r="L634" s="167" t="str">
        <f>IF(E634="旅費",VLOOKUP(E634,支出入力表!F635:$S$2000,12,FALSE),"")</f>
        <v/>
      </c>
      <c r="M634" s="167" t="str">
        <f>IF(E634="旅費",VLOOKUP(E634,支出入力表!F635:$S$2000,13,FALSE),"")</f>
        <v/>
      </c>
      <c r="N634" s="168" t="str">
        <f>IF(E634="旅費",VLOOKUP(E634,支出入力表!F635:$S$2000,14,FALSE),"")</f>
        <v/>
      </c>
    </row>
    <row r="635" spans="2:14" x14ac:dyDescent="0.55000000000000004">
      <c r="B635" s="163" t="str">
        <f>IF(E635="旅費",支出入力表!A636,"")</f>
        <v/>
      </c>
      <c r="C635" s="164" t="str">
        <f>IF(E635="旅費",支出入力表!C636,"")</f>
        <v/>
      </c>
      <c r="D635" s="165" t="str">
        <f>IF(支出入力表!E636="旅費","旅費","")</f>
        <v/>
      </c>
      <c r="E635" s="165" t="str">
        <f>IF(支出入力表!F636="旅費","旅費","")</f>
        <v/>
      </c>
      <c r="F635" s="196" t="str">
        <f>IF(E635="旅費",VLOOKUP(E635,支出入力表!F636:$M$2000,3,FALSE),"")</f>
        <v/>
      </c>
      <c r="G635" s="196" t="str">
        <f>IF(E635="旅費",VLOOKUP(E635,支出入力表!F636:$M$2000,4,FALSE),"")</f>
        <v/>
      </c>
      <c r="H635" s="197" t="str">
        <f>IF(E635="旅費",VLOOKUP(E635,支出入力表!F636:$M$2000,5,FALSE),"")</f>
        <v/>
      </c>
      <c r="I635" s="196" t="str">
        <f>IF(E635="旅費",VLOOKUP(E635,支出入力表!F636:$S$2000,9,FALSE),"")</f>
        <v/>
      </c>
      <c r="J635" s="167" t="str">
        <f>IF(E635="旅費",VLOOKUP(E635,支出入力表!F636:$S$2000,10,FALSE),"")</f>
        <v/>
      </c>
      <c r="K635" s="167" t="str">
        <f>IF(E635="旅費",VLOOKUP(E635,支出入力表!F636:$S$2000,11,FALSE),"")</f>
        <v/>
      </c>
      <c r="L635" s="167" t="str">
        <f>IF(E635="旅費",VLOOKUP(E635,支出入力表!F636:$S$2000,12,FALSE),"")</f>
        <v/>
      </c>
      <c r="M635" s="167" t="str">
        <f>IF(E635="旅費",VLOOKUP(E635,支出入力表!F636:$S$2000,13,FALSE),"")</f>
        <v/>
      </c>
      <c r="N635" s="168" t="str">
        <f>IF(E635="旅費",VLOOKUP(E635,支出入力表!F636:$S$2000,14,FALSE),"")</f>
        <v/>
      </c>
    </row>
    <row r="636" spans="2:14" x14ac:dyDescent="0.55000000000000004">
      <c r="B636" s="163" t="str">
        <f>IF(E636="旅費",支出入力表!A637,"")</f>
        <v/>
      </c>
      <c r="C636" s="164" t="str">
        <f>IF(E636="旅費",支出入力表!C637,"")</f>
        <v/>
      </c>
      <c r="D636" s="165" t="str">
        <f>IF(支出入力表!E637="旅費","旅費","")</f>
        <v/>
      </c>
      <c r="E636" s="165" t="str">
        <f>IF(支出入力表!F637="旅費","旅費","")</f>
        <v/>
      </c>
      <c r="F636" s="196" t="str">
        <f>IF(E636="旅費",VLOOKUP(E636,支出入力表!F637:$M$2000,3,FALSE),"")</f>
        <v/>
      </c>
      <c r="G636" s="196" t="str">
        <f>IF(E636="旅費",VLOOKUP(E636,支出入力表!F637:$M$2000,4,FALSE),"")</f>
        <v/>
      </c>
      <c r="H636" s="197" t="str">
        <f>IF(E636="旅費",VLOOKUP(E636,支出入力表!F637:$M$2000,5,FALSE),"")</f>
        <v/>
      </c>
      <c r="I636" s="196" t="str">
        <f>IF(E636="旅費",VLOOKUP(E636,支出入力表!F637:$S$2000,9,FALSE),"")</f>
        <v/>
      </c>
      <c r="J636" s="167" t="str">
        <f>IF(E636="旅費",VLOOKUP(E636,支出入力表!F637:$S$2000,10,FALSE),"")</f>
        <v/>
      </c>
      <c r="K636" s="167" t="str">
        <f>IF(E636="旅費",VLOOKUP(E636,支出入力表!F637:$S$2000,11,FALSE),"")</f>
        <v/>
      </c>
      <c r="L636" s="167" t="str">
        <f>IF(E636="旅費",VLOOKUP(E636,支出入力表!F637:$S$2000,12,FALSE),"")</f>
        <v/>
      </c>
      <c r="M636" s="167" t="str">
        <f>IF(E636="旅費",VLOOKUP(E636,支出入力表!F637:$S$2000,13,FALSE),"")</f>
        <v/>
      </c>
      <c r="N636" s="168" t="str">
        <f>IF(E636="旅費",VLOOKUP(E636,支出入力表!F637:$S$2000,14,FALSE),"")</f>
        <v/>
      </c>
    </row>
    <row r="637" spans="2:14" x14ac:dyDescent="0.55000000000000004">
      <c r="B637" s="163" t="str">
        <f>IF(E637="旅費",支出入力表!A638,"")</f>
        <v/>
      </c>
      <c r="C637" s="164" t="str">
        <f>IF(E637="旅費",支出入力表!C638,"")</f>
        <v/>
      </c>
      <c r="D637" s="165" t="str">
        <f>IF(支出入力表!E638="旅費","旅費","")</f>
        <v/>
      </c>
      <c r="E637" s="165" t="str">
        <f>IF(支出入力表!F638="旅費","旅費","")</f>
        <v/>
      </c>
      <c r="F637" s="196" t="str">
        <f>IF(E637="旅費",VLOOKUP(E637,支出入力表!F638:$M$2000,3,FALSE),"")</f>
        <v/>
      </c>
      <c r="G637" s="196" t="str">
        <f>IF(E637="旅費",VLOOKUP(E637,支出入力表!F638:$M$2000,4,FALSE),"")</f>
        <v/>
      </c>
      <c r="H637" s="197" t="str">
        <f>IF(E637="旅費",VLOOKUP(E637,支出入力表!F638:$M$2000,5,FALSE),"")</f>
        <v/>
      </c>
      <c r="I637" s="196" t="str">
        <f>IF(E637="旅費",VLOOKUP(E637,支出入力表!F638:$S$2000,9,FALSE),"")</f>
        <v/>
      </c>
      <c r="J637" s="167" t="str">
        <f>IF(E637="旅費",VLOOKUP(E637,支出入力表!F638:$S$2000,10,FALSE),"")</f>
        <v/>
      </c>
      <c r="K637" s="167" t="str">
        <f>IF(E637="旅費",VLOOKUP(E637,支出入力表!F638:$S$2000,11,FALSE),"")</f>
        <v/>
      </c>
      <c r="L637" s="167" t="str">
        <f>IF(E637="旅費",VLOOKUP(E637,支出入力表!F638:$S$2000,12,FALSE),"")</f>
        <v/>
      </c>
      <c r="M637" s="167" t="str">
        <f>IF(E637="旅費",VLOOKUP(E637,支出入力表!F638:$S$2000,13,FALSE),"")</f>
        <v/>
      </c>
      <c r="N637" s="168" t="str">
        <f>IF(E637="旅費",VLOOKUP(E637,支出入力表!F638:$S$2000,14,FALSE),"")</f>
        <v/>
      </c>
    </row>
    <row r="638" spans="2:14" x14ac:dyDescent="0.55000000000000004">
      <c r="B638" s="163" t="str">
        <f>IF(E638="旅費",支出入力表!A639,"")</f>
        <v/>
      </c>
      <c r="C638" s="164" t="str">
        <f>IF(E638="旅費",支出入力表!C639,"")</f>
        <v/>
      </c>
      <c r="D638" s="165" t="str">
        <f>IF(支出入力表!E639="旅費","旅費","")</f>
        <v/>
      </c>
      <c r="E638" s="165" t="str">
        <f>IF(支出入力表!F639="旅費","旅費","")</f>
        <v/>
      </c>
      <c r="F638" s="196" t="str">
        <f>IF(E638="旅費",VLOOKUP(E638,支出入力表!F639:$M$2000,3,FALSE),"")</f>
        <v/>
      </c>
      <c r="G638" s="196" t="str">
        <f>IF(E638="旅費",VLOOKUP(E638,支出入力表!F639:$M$2000,4,FALSE),"")</f>
        <v/>
      </c>
      <c r="H638" s="197" t="str">
        <f>IF(E638="旅費",VLOOKUP(E638,支出入力表!F639:$M$2000,5,FALSE),"")</f>
        <v/>
      </c>
      <c r="I638" s="196" t="str">
        <f>IF(E638="旅費",VLOOKUP(E638,支出入力表!F639:$S$2000,9,FALSE),"")</f>
        <v/>
      </c>
      <c r="J638" s="167" t="str">
        <f>IF(E638="旅費",VLOOKUP(E638,支出入力表!F639:$S$2000,10,FALSE),"")</f>
        <v/>
      </c>
      <c r="K638" s="167" t="str">
        <f>IF(E638="旅費",VLOOKUP(E638,支出入力表!F639:$S$2000,11,FALSE),"")</f>
        <v/>
      </c>
      <c r="L638" s="167" t="str">
        <f>IF(E638="旅費",VLOOKUP(E638,支出入力表!F639:$S$2000,12,FALSE),"")</f>
        <v/>
      </c>
      <c r="M638" s="167" t="str">
        <f>IF(E638="旅費",VLOOKUP(E638,支出入力表!F639:$S$2000,13,FALSE),"")</f>
        <v/>
      </c>
      <c r="N638" s="168" t="str">
        <f>IF(E638="旅費",VLOOKUP(E638,支出入力表!F639:$S$2000,14,FALSE),"")</f>
        <v/>
      </c>
    </row>
    <row r="639" spans="2:14" x14ac:dyDescent="0.55000000000000004">
      <c r="B639" s="163" t="str">
        <f>IF(E639="旅費",支出入力表!A640,"")</f>
        <v/>
      </c>
      <c r="C639" s="164" t="str">
        <f>IF(E639="旅費",支出入力表!C640,"")</f>
        <v/>
      </c>
      <c r="D639" s="165" t="str">
        <f>IF(支出入力表!E640="旅費","旅費","")</f>
        <v/>
      </c>
      <c r="E639" s="165" t="str">
        <f>IF(支出入力表!F640="旅費","旅費","")</f>
        <v/>
      </c>
      <c r="F639" s="196" t="str">
        <f>IF(E639="旅費",VLOOKUP(E639,支出入力表!F640:$M$2000,3,FALSE),"")</f>
        <v/>
      </c>
      <c r="G639" s="196" t="str">
        <f>IF(E639="旅費",VLOOKUP(E639,支出入力表!F640:$M$2000,4,FALSE),"")</f>
        <v/>
      </c>
      <c r="H639" s="197" t="str">
        <f>IF(E639="旅費",VLOOKUP(E639,支出入力表!F640:$M$2000,5,FALSE),"")</f>
        <v/>
      </c>
      <c r="I639" s="196" t="str">
        <f>IF(E639="旅費",VLOOKUP(E639,支出入力表!F640:$S$2000,9,FALSE),"")</f>
        <v/>
      </c>
      <c r="J639" s="167" t="str">
        <f>IF(E639="旅費",VLOOKUP(E639,支出入力表!F640:$S$2000,10,FALSE),"")</f>
        <v/>
      </c>
      <c r="K639" s="167" t="str">
        <f>IF(E639="旅費",VLOOKUP(E639,支出入力表!F640:$S$2000,11,FALSE),"")</f>
        <v/>
      </c>
      <c r="L639" s="167" t="str">
        <f>IF(E639="旅費",VLOOKUP(E639,支出入力表!F640:$S$2000,12,FALSE),"")</f>
        <v/>
      </c>
      <c r="M639" s="167" t="str">
        <f>IF(E639="旅費",VLOOKUP(E639,支出入力表!F640:$S$2000,13,FALSE),"")</f>
        <v/>
      </c>
      <c r="N639" s="168" t="str">
        <f>IF(E639="旅費",VLOOKUP(E639,支出入力表!F640:$S$2000,14,FALSE),"")</f>
        <v/>
      </c>
    </row>
    <row r="640" spans="2:14" x14ac:dyDescent="0.55000000000000004">
      <c r="B640" s="163" t="str">
        <f>IF(E640="旅費",支出入力表!A641,"")</f>
        <v/>
      </c>
      <c r="C640" s="164" t="str">
        <f>IF(E640="旅費",支出入力表!C641,"")</f>
        <v/>
      </c>
      <c r="D640" s="165" t="str">
        <f>IF(支出入力表!E641="旅費","旅費","")</f>
        <v/>
      </c>
      <c r="E640" s="165" t="str">
        <f>IF(支出入力表!F641="旅費","旅費","")</f>
        <v/>
      </c>
      <c r="F640" s="196" t="str">
        <f>IF(E640="旅費",VLOOKUP(E640,支出入力表!F641:$M$2000,3,FALSE),"")</f>
        <v/>
      </c>
      <c r="G640" s="196" t="str">
        <f>IF(E640="旅費",VLOOKUP(E640,支出入力表!F641:$M$2000,4,FALSE),"")</f>
        <v/>
      </c>
      <c r="H640" s="197" t="str">
        <f>IF(E640="旅費",VLOOKUP(E640,支出入力表!F641:$M$2000,5,FALSE),"")</f>
        <v/>
      </c>
      <c r="I640" s="196" t="str">
        <f>IF(E640="旅費",VLOOKUP(E640,支出入力表!F641:$S$2000,9,FALSE),"")</f>
        <v/>
      </c>
      <c r="J640" s="167" t="str">
        <f>IF(E640="旅費",VLOOKUP(E640,支出入力表!F641:$S$2000,10,FALSE),"")</f>
        <v/>
      </c>
      <c r="K640" s="167" t="str">
        <f>IF(E640="旅費",VLOOKUP(E640,支出入力表!F641:$S$2000,11,FALSE),"")</f>
        <v/>
      </c>
      <c r="L640" s="167" t="str">
        <f>IF(E640="旅費",VLOOKUP(E640,支出入力表!F641:$S$2000,12,FALSE),"")</f>
        <v/>
      </c>
      <c r="M640" s="167" t="str">
        <f>IF(E640="旅費",VLOOKUP(E640,支出入力表!F641:$S$2000,13,FALSE),"")</f>
        <v/>
      </c>
      <c r="N640" s="168" t="str">
        <f>IF(E640="旅費",VLOOKUP(E640,支出入力表!F641:$S$2000,14,FALSE),"")</f>
        <v/>
      </c>
    </row>
    <row r="641" spans="2:14" x14ac:dyDescent="0.55000000000000004">
      <c r="B641" s="163" t="str">
        <f>IF(E641="旅費",支出入力表!A642,"")</f>
        <v/>
      </c>
      <c r="C641" s="164" t="str">
        <f>IF(E641="旅費",支出入力表!C642,"")</f>
        <v/>
      </c>
      <c r="D641" s="165" t="str">
        <f>IF(支出入力表!E642="旅費","旅費","")</f>
        <v/>
      </c>
      <c r="E641" s="165" t="str">
        <f>IF(支出入力表!F642="旅費","旅費","")</f>
        <v/>
      </c>
      <c r="F641" s="196" t="str">
        <f>IF(E641="旅費",VLOOKUP(E641,支出入力表!F642:$M$2000,3,FALSE),"")</f>
        <v/>
      </c>
      <c r="G641" s="196" t="str">
        <f>IF(E641="旅費",VLOOKUP(E641,支出入力表!F642:$M$2000,4,FALSE),"")</f>
        <v/>
      </c>
      <c r="H641" s="197" t="str">
        <f>IF(E641="旅費",VLOOKUP(E641,支出入力表!F642:$M$2000,5,FALSE),"")</f>
        <v/>
      </c>
      <c r="I641" s="196" t="str">
        <f>IF(E641="旅費",VLOOKUP(E641,支出入力表!F642:$S$2000,9,FALSE),"")</f>
        <v/>
      </c>
      <c r="J641" s="167" t="str">
        <f>IF(E641="旅費",VLOOKUP(E641,支出入力表!F642:$S$2000,10,FALSE),"")</f>
        <v/>
      </c>
      <c r="K641" s="167" t="str">
        <f>IF(E641="旅費",VLOOKUP(E641,支出入力表!F642:$S$2000,11,FALSE),"")</f>
        <v/>
      </c>
      <c r="L641" s="167" t="str">
        <f>IF(E641="旅費",VLOOKUP(E641,支出入力表!F642:$S$2000,12,FALSE),"")</f>
        <v/>
      </c>
      <c r="M641" s="167" t="str">
        <f>IF(E641="旅費",VLOOKUP(E641,支出入力表!F642:$S$2000,13,FALSE),"")</f>
        <v/>
      </c>
      <c r="N641" s="168" t="str">
        <f>IF(E641="旅費",VLOOKUP(E641,支出入力表!F642:$S$2000,14,FALSE),"")</f>
        <v/>
      </c>
    </row>
    <row r="642" spans="2:14" x14ac:dyDescent="0.55000000000000004">
      <c r="B642" s="163" t="str">
        <f>IF(E642="旅費",支出入力表!A643,"")</f>
        <v/>
      </c>
      <c r="C642" s="164" t="str">
        <f>IF(E642="旅費",支出入力表!C643,"")</f>
        <v/>
      </c>
      <c r="D642" s="165" t="str">
        <f>IF(支出入力表!E643="旅費","旅費","")</f>
        <v/>
      </c>
      <c r="E642" s="165" t="str">
        <f>IF(支出入力表!F643="旅費","旅費","")</f>
        <v/>
      </c>
      <c r="F642" s="196" t="str">
        <f>IF(E642="旅費",VLOOKUP(E642,支出入力表!F643:$M$2000,3,FALSE),"")</f>
        <v/>
      </c>
      <c r="G642" s="196" t="str">
        <f>IF(E642="旅費",VLOOKUP(E642,支出入力表!F643:$M$2000,4,FALSE),"")</f>
        <v/>
      </c>
      <c r="H642" s="197" t="str">
        <f>IF(E642="旅費",VLOOKUP(E642,支出入力表!F643:$M$2000,5,FALSE),"")</f>
        <v/>
      </c>
      <c r="I642" s="196" t="str">
        <f>IF(E642="旅費",VLOOKUP(E642,支出入力表!F643:$S$2000,9,FALSE),"")</f>
        <v/>
      </c>
      <c r="J642" s="167" t="str">
        <f>IF(E642="旅費",VLOOKUP(E642,支出入力表!F643:$S$2000,10,FALSE),"")</f>
        <v/>
      </c>
      <c r="K642" s="167" t="str">
        <f>IF(E642="旅費",VLOOKUP(E642,支出入力表!F643:$S$2000,11,FALSE),"")</f>
        <v/>
      </c>
      <c r="L642" s="167" t="str">
        <f>IF(E642="旅費",VLOOKUP(E642,支出入力表!F643:$S$2000,12,FALSE),"")</f>
        <v/>
      </c>
      <c r="M642" s="167" t="str">
        <f>IF(E642="旅費",VLOOKUP(E642,支出入力表!F643:$S$2000,13,FALSE),"")</f>
        <v/>
      </c>
      <c r="N642" s="168" t="str">
        <f>IF(E642="旅費",VLOOKUP(E642,支出入力表!F643:$S$2000,14,FALSE),"")</f>
        <v/>
      </c>
    </row>
    <row r="643" spans="2:14" x14ac:dyDescent="0.55000000000000004">
      <c r="B643" s="163" t="str">
        <f>IF(E643="旅費",支出入力表!A644,"")</f>
        <v/>
      </c>
      <c r="C643" s="164" t="str">
        <f>IF(E643="旅費",支出入力表!C644,"")</f>
        <v/>
      </c>
      <c r="D643" s="165" t="str">
        <f>IF(支出入力表!E644="旅費","旅費","")</f>
        <v/>
      </c>
      <c r="E643" s="165" t="str">
        <f>IF(支出入力表!F644="旅費","旅費","")</f>
        <v/>
      </c>
      <c r="F643" s="196" t="str">
        <f>IF(E643="旅費",VLOOKUP(E643,支出入力表!F644:$M$2000,3,FALSE),"")</f>
        <v/>
      </c>
      <c r="G643" s="196" t="str">
        <f>IF(E643="旅費",VLOOKUP(E643,支出入力表!F644:$M$2000,4,FALSE),"")</f>
        <v/>
      </c>
      <c r="H643" s="197" t="str">
        <f>IF(E643="旅費",VLOOKUP(E643,支出入力表!F644:$M$2000,5,FALSE),"")</f>
        <v/>
      </c>
      <c r="I643" s="196" t="str">
        <f>IF(E643="旅費",VLOOKUP(E643,支出入力表!F644:$S$2000,9,FALSE),"")</f>
        <v/>
      </c>
      <c r="J643" s="167" t="str">
        <f>IF(E643="旅費",VLOOKUP(E643,支出入力表!F644:$S$2000,10,FALSE),"")</f>
        <v/>
      </c>
      <c r="K643" s="167" t="str">
        <f>IF(E643="旅費",VLOOKUP(E643,支出入力表!F644:$S$2000,11,FALSE),"")</f>
        <v/>
      </c>
      <c r="L643" s="167" t="str">
        <f>IF(E643="旅費",VLOOKUP(E643,支出入力表!F644:$S$2000,12,FALSE),"")</f>
        <v/>
      </c>
      <c r="M643" s="167" t="str">
        <f>IF(E643="旅費",VLOOKUP(E643,支出入力表!F644:$S$2000,13,FALSE),"")</f>
        <v/>
      </c>
      <c r="N643" s="168" t="str">
        <f>IF(E643="旅費",VLOOKUP(E643,支出入力表!F644:$S$2000,14,FALSE),"")</f>
        <v/>
      </c>
    </row>
    <row r="644" spans="2:14" x14ac:dyDescent="0.55000000000000004">
      <c r="B644" s="163" t="str">
        <f>IF(E644="旅費",支出入力表!A645,"")</f>
        <v/>
      </c>
      <c r="C644" s="164" t="str">
        <f>IF(E644="旅費",支出入力表!C645,"")</f>
        <v/>
      </c>
      <c r="D644" s="165" t="str">
        <f>IF(支出入力表!E645="旅費","旅費","")</f>
        <v/>
      </c>
      <c r="E644" s="165" t="str">
        <f>IF(支出入力表!F645="旅費","旅費","")</f>
        <v/>
      </c>
      <c r="F644" s="196" t="str">
        <f>IF(E644="旅費",VLOOKUP(E644,支出入力表!F645:$M$2000,3,FALSE),"")</f>
        <v/>
      </c>
      <c r="G644" s="196" t="str">
        <f>IF(E644="旅費",VLOOKUP(E644,支出入力表!F645:$M$2000,4,FALSE),"")</f>
        <v/>
      </c>
      <c r="H644" s="197" t="str">
        <f>IF(E644="旅費",VLOOKUP(E644,支出入力表!F645:$M$2000,5,FALSE),"")</f>
        <v/>
      </c>
      <c r="I644" s="196" t="str">
        <f>IF(E644="旅費",VLOOKUP(E644,支出入力表!F645:$S$2000,9,FALSE),"")</f>
        <v/>
      </c>
      <c r="J644" s="167" t="str">
        <f>IF(E644="旅費",VLOOKUP(E644,支出入力表!F645:$S$2000,10,FALSE),"")</f>
        <v/>
      </c>
      <c r="K644" s="167" t="str">
        <f>IF(E644="旅費",VLOOKUP(E644,支出入力表!F645:$S$2000,11,FALSE),"")</f>
        <v/>
      </c>
      <c r="L644" s="167" t="str">
        <f>IF(E644="旅費",VLOOKUP(E644,支出入力表!F645:$S$2000,12,FALSE),"")</f>
        <v/>
      </c>
      <c r="M644" s="167" t="str">
        <f>IF(E644="旅費",VLOOKUP(E644,支出入力表!F645:$S$2000,13,FALSE),"")</f>
        <v/>
      </c>
      <c r="N644" s="168" t="str">
        <f>IF(E644="旅費",VLOOKUP(E644,支出入力表!F645:$S$2000,14,FALSE),"")</f>
        <v/>
      </c>
    </row>
    <row r="645" spans="2:14" x14ac:dyDescent="0.55000000000000004">
      <c r="B645" s="163" t="str">
        <f>IF(E645="旅費",支出入力表!A646,"")</f>
        <v/>
      </c>
      <c r="C645" s="164" t="str">
        <f>IF(E645="旅費",支出入力表!C646,"")</f>
        <v/>
      </c>
      <c r="D645" s="165" t="str">
        <f>IF(支出入力表!E646="旅費","旅費","")</f>
        <v/>
      </c>
      <c r="E645" s="165" t="str">
        <f>IF(支出入力表!F646="旅費","旅費","")</f>
        <v/>
      </c>
      <c r="F645" s="196" t="str">
        <f>IF(E645="旅費",VLOOKUP(E645,支出入力表!F646:$M$2000,3,FALSE),"")</f>
        <v/>
      </c>
      <c r="G645" s="196" t="str">
        <f>IF(E645="旅費",VLOOKUP(E645,支出入力表!F646:$M$2000,4,FALSE),"")</f>
        <v/>
      </c>
      <c r="H645" s="197" t="str">
        <f>IF(E645="旅費",VLOOKUP(E645,支出入力表!F646:$M$2000,5,FALSE),"")</f>
        <v/>
      </c>
      <c r="I645" s="196" t="str">
        <f>IF(E645="旅費",VLOOKUP(E645,支出入力表!F646:$S$2000,9,FALSE),"")</f>
        <v/>
      </c>
      <c r="J645" s="167" t="str">
        <f>IF(E645="旅費",VLOOKUP(E645,支出入力表!F646:$S$2000,10,FALSE),"")</f>
        <v/>
      </c>
      <c r="K645" s="167" t="str">
        <f>IF(E645="旅費",VLOOKUP(E645,支出入力表!F646:$S$2000,11,FALSE),"")</f>
        <v/>
      </c>
      <c r="L645" s="167" t="str">
        <f>IF(E645="旅費",VLOOKUP(E645,支出入力表!F646:$S$2000,12,FALSE),"")</f>
        <v/>
      </c>
      <c r="M645" s="167" t="str">
        <f>IF(E645="旅費",VLOOKUP(E645,支出入力表!F646:$S$2000,13,FALSE),"")</f>
        <v/>
      </c>
      <c r="N645" s="168" t="str">
        <f>IF(E645="旅費",VLOOKUP(E645,支出入力表!F646:$S$2000,14,FALSE),"")</f>
        <v/>
      </c>
    </row>
    <row r="646" spans="2:14" x14ac:dyDescent="0.55000000000000004">
      <c r="B646" s="163" t="str">
        <f>IF(E646="旅費",支出入力表!A647,"")</f>
        <v/>
      </c>
      <c r="C646" s="164" t="str">
        <f>IF(E646="旅費",支出入力表!C647,"")</f>
        <v/>
      </c>
      <c r="D646" s="165" t="str">
        <f>IF(支出入力表!E647="旅費","旅費","")</f>
        <v/>
      </c>
      <c r="E646" s="165" t="str">
        <f>IF(支出入力表!F647="旅費","旅費","")</f>
        <v/>
      </c>
      <c r="F646" s="196" t="str">
        <f>IF(E646="旅費",VLOOKUP(E646,支出入力表!F647:$M$2000,3,FALSE),"")</f>
        <v/>
      </c>
      <c r="G646" s="196" t="str">
        <f>IF(E646="旅費",VLOOKUP(E646,支出入力表!F647:$M$2000,4,FALSE),"")</f>
        <v/>
      </c>
      <c r="H646" s="197" t="str">
        <f>IF(E646="旅費",VLOOKUP(E646,支出入力表!F647:$M$2000,5,FALSE),"")</f>
        <v/>
      </c>
      <c r="I646" s="196" t="str">
        <f>IF(E646="旅費",VLOOKUP(E646,支出入力表!F647:$S$2000,9,FALSE),"")</f>
        <v/>
      </c>
      <c r="J646" s="167" t="str">
        <f>IF(E646="旅費",VLOOKUP(E646,支出入力表!F647:$S$2000,10,FALSE),"")</f>
        <v/>
      </c>
      <c r="K646" s="167" t="str">
        <f>IF(E646="旅費",VLOOKUP(E646,支出入力表!F647:$S$2000,11,FALSE),"")</f>
        <v/>
      </c>
      <c r="L646" s="167" t="str">
        <f>IF(E646="旅費",VLOOKUP(E646,支出入力表!F647:$S$2000,12,FALSE),"")</f>
        <v/>
      </c>
      <c r="M646" s="167" t="str">
        <f>IF(E646="旅費",VLOOKUP(E646,支出入力表!F647:$S$2000,13,FALSE),"")</f>
        <v/>
      </c>
      <c r="N646" s="168" t="str">
        <f>IF(E646="旅費",VLOOKUP(E646,支出入力表!F647:$S$2000,14,FALSE),"")</f>
        <v/>
      </c>
    </row>
    <row r="647" spans="2:14" x14ac:dyDescent="0.55000000000000004">
      <c r="B647" s="163" t="str">
        <f>IF(E647="旅費",支出入力表!A648,"")</f>
        <v/>
      </c>
      <c r="C647" s="164" t="str">
        <f>IF(E647="旅費",支出入力表!C648,"")</f>
        <v/>
      </c>
      <c r="D647" s="165" t="str">
        <f>IF(支出入力表!E648="旅費","旅費","")</f>
        <v/>
      </c>
      <c r="E647" s="165" t="str">
        <f>IF(支出入力表!F648="旅費","旅費","")</f>
        <v/>
      </c>
      <c r="F647" s="196" t="str">
        <f>IF(E647="旅費",VLOOKUP(E647,支出入力表!F648:$M$2000,3,FALSE),"")</f>
        <v/>
      </c>
      <c r="G647" s="196" t="str">
        <f>IF(E647="旅費",VLOOKUP(E647,支出入力表!F648:$M$2000,4,FALSE),"")</f>
        <v/>
      </c>
      <c r="H647" s="197" t="str">
        <f>IF(E647="旅費",VLOOKUP(E647,支出入力表!F648:$M$2000,5,FALSE),"")</f>
        <v/>
      </c>
      <c r="I647" s="196" t="str">
        <f>IF(E647="旅費",VLOOKUP(E647,支出入力表!F648:$S$2000,9,FALSE),"")</f>
        <v/>
      </c>
      <c r="J647" s="167" t="str">
        <f>IF(E647="旅費",VLOOKUP(E647,支出入力表!F648:$S$2000,10,FALSE),"")</f>
        <v/>
      </c>
      <c r="K647" s="167" t="str">
        <f>IF(E647="旅費",VLOOKUP(E647,支出入力表!F648:$S$2000,11,FALSE),"")</f>
        <v/>
      </c>
      <c r="L647" s="167" t="str">
        <f>IF(E647="旅費",VLOOKUP(E647,支出入力表!F648:$S$2000,12,FALSE),"")</f>
        <v/>
      </c>
      <c r="M647" s="167" t="str">
        <f>IF(E647="旅費",VLOOKUP(E647,支出入力表!F648:$S$2000,13,FALSE),"")</f>
        <v/>
      </c>
      <c r="N647" s="168" t="str">
        <f>IF(E647="旅費",VLOOKUP(E647,支出入力表!F648:$S$2000,14,FALSE),"")</f>
        <v/>
      </c>
    </row>
    <row r="648" spans="2:14" x14ac:dyDescent="0.55000000000000004">
      <c r="B648" s="163" t="str">
        <f>IF(E648="旅費",支出入力表!A649,"")</f>
        <v/>
      </c>
      <c r="C648" s="164" t="str">
        <f>IF(E648="旅費",支出入力表!C649,"")</f>
        <v/>
      </c>
      <c r="D648" s="165" t="str">
        <f>IF(支出入力表!E649="旅費","旅費","")</f>
        <v/>
      </c>
      <c r="E648" s="165" t="str">
        <f>IF(支出入力表!F649="旅費","旅費","")</f>
        <v/>
      </c>
      <c r="F648" s="196" t="str">
        <f>IF(E648="旅費",VLOOKUP(E648,支出入力表!F649:$M$2000,3,FALSE),"")</f>
        <v/>
      </c>
      <c r="G648" s="196" t="str">
        <f>IF(E648="旅費",VLOOKUP(E648,支出入力表!F649:$M$2000,4,FALSE),"")</f>
        <v/>
      </c>
      <c r="H648" s="197" t="str">
        <f>IF(E648="旅費",VLOOKUP(E648,支出入力表!F649:$M$2000,5,FALSE),"")</f>
        <v/>
      </c>
      <c r="I648" s="196" t="str">
        <f>IF(E648="旅費",VLOOKUP(E648,支出入力表!F649:$S$2000,9,FALSE),"")</f>
        <v/>
      </c>
      <c r="J648" s="167" t="str">
        <f>IF(E648="旅費",VLOOKUP(E648,支出入力表!F649:$S$2000,10,FALSE),"")</f>
        <v/>
      </c>
      <c r="K648" s="167" t="str">
        <f>IF(E648="旅費",VLOOKUP(E648,支出入力表!F649:$S$2000,11,FALSE),"")</f>
        <v/>
      </c>
      <c r="L648" s="167" t="str">
        <f>IF(E648="旅費",VLOOKUP(E648,支出入力表!F649:$S$2000,12,FALSE),"")</f>
        <v/>
      </c>
      <c r="M648" s="167" t="str">
        <f>IF(E648="旅費",VLOOKUP(E648,支出入力表!F649:$S$2000,13,FALSE),"")</f>
        <v/>
      </c>
      <c r="N648" s="168" t="str">
        <f>IF(E648="旅費",VLOOKUP(E648,支出入力表!F649:$S$2000,14,FALSE),"")</f>
        <v/>
      </c>
    </row>
    <row r="649" spans="2:14" x14ac:dyDescent="0.55000000000000004">
      <c r="B649" s="163" t="str">
        <f>IF(E649="旅費",支出入力表!A650,"")</f>
        <v/>
      </c>
      <c r="C649" s="164" t="str">
        <f>IF(E649="旅費",支出入力表!C650,"")</f>
        <v/>
      </c>
      <c r="D649" s="165" t="str">
        <f>IF(支出入力表!E650="旅費","旅費","")</f>
        <v/>
      </c>
      <c r="E649" s="165" t="str">
        <f>IF(支出入力表!F650="旅費","旅費","")</f>
        <v/>
      </c>
      <c r="F649" s="196" t="str">
        <f>IF(E649="旅費",VLOOKUP(E649,支出入力表!F650:$M$2000,3,FALSE),"")</f>
        <v/>
      </c>
      <c r="G649" s="196" t="str">
        <f>IF(E649="旅費",VLOOKUP(E649,支出入力表!F650:$M$2000,4,FALSE),"")</f>
        <v/>
      </c>
      <c r="H649" s="197" t="str">
        <f>IF(E649="旅費",VLOOKUP(E649,支出入力表!F650:$M$2000,5,FALSE),"")</f>
        <v/>
      </c>
      <c r="I649" s="196" t="str">
        <f>IF(E649="旅費",VLOOKUP(E649,支出入力表!F650:$S$2000,9,FALSE),"")</f>
        <v/>
      </c>
      <c r="J649" s="167" t="str">
        <f>IF(E649="旅費",VLOOKUP(E649,支出入力表!F650:$S$2000,10,FALSE),"")</f>
        <v/>
      </c>
      <c r="K649" s="167" t="str">
        <f>IF(E649="旅費",VLOOKUP(E649,支出入力表!F650:$S$2000,11,FALSE),"")</f>
        <v/>
      </c>
      <c r="L649" s="167" t="str">
        <f>IF(E649="旅費",VLOOKUP(E649,支出入力表!F650:$S$2000,12,FALSE),"")</f>
        <v/>
      </c>
      <c r="M649" s="167" t="str">
        <f>IF(E649="旅費",VLOOKUP(E649,支出入力表!F650:$S$2000,13,FALSE),"")</f>
        <v/>
      </c>
      <c r="N649" s="168" t="str">
        <f>IF(E649="旅費",VLOOKUP(E649,支出入力表!F650:$S$2000,14,FALSE),"")</f>
        <v/>
      </c>
    </row>
    <row r="650" spans="2:14" x14ac:dyDescent="0.55000000000000004">
      <c r="B650" s="163" t="str">
        <f>IF(E650="旅費",支出入力表!A651,"")</f>
        <v/>
      </c>
      <c r="C650" s="164" t="str">
        <f>IF(E650="旅費",支出入力表!C651,"")</f>
        <v/>
      </c>
      <c r="D650" s="165" t="str">
        <f>IF(支出入力表!E651="旅費","旅費","")</f>
        <v/>
      </c>
      <c r="E650" s="165" t="str">
        <f>IF(支出入力表!F651="旅費","旅費","")</f>
        <v/>
      </c>
      <c r="F650" s="196" t="str">
        <f>IF(E650="旅費",VLOOKUP(E650,支出入力表!F651:$M$2000,3,FALSE),"")</f>
        <v/>
      </c>
      <c r="G650" s="196" t="str">
        <f>IF(E650="旅費",VLOOKUP(E650,支出入力表!F651:$M$2000,4,FALSE),"")</f>
        <v/>
      </c>
      <c r="H650" s="197" t="str">
        <f>IF(E650="旅費",VLOOKUP(E650,支出入力表!F651:$M$2000,5,FALSE),"")</f>
        <v/>
      </c>
      <c r="I650" s="196" t="str">
        <f>IF(E650="旅費",VLOOKUP(E650,支出入力表!F651:$S$2000,9,FALSE),"")</f>
        <v/>
      </c>
      <c r="J650" s="167" t="str">
        <f>IF(E650="旅費",VLOOKUP(E650,支出入力表!F651:$S$2000,10,FALSE),"")</f>
        <v/>
      </c>
      <c r="K650" s="167" t="str">
        <f>IF(E650="旅費",VLOOKUP(E650,支出入力表!F651:$S$2000,11,FALSE),"")</f>
        <v/>
      </c>
      <c r="L650" s="167" t="str">
        <f>IF(E650="旅費",VLOOKUP(E650,支出入力表!F651:$S$2000,12,FALSE),"")</f>
        <v/>
      </c>
      <c r="M650" s="167" t="str">
        <f>IF(E650="旅費",VLOOKUP(E650,支出入力表!F651:$S$2000,13,FALSE),"")</f>
        <v/>
      </c>
      <c r="N650" s="168" t="str">
        <f>IF(E650="旅費",VLOOKUP(E650,支出入力表!F651:$S$2000,14,FALSE),"")</f>
        <v/>
      </c>
    </row>
    <row r="651" spans="2:14" x14ac:dyDescent="0.55000000000000004">
      <c r="B651" s="163" t="str">
        <f>IF(E651="旅費",支出入力表!A652,"")</f>
        <v/>
      </c>
      <c r="C651" s="164" t="str">
        <f>IF(E651="旅費",支出入力表!C652,"")</f>
        <v/>
      </c>
      <c r="D651" s="165" t="str">
        <f>IF(支出入力表!E652="旅費","旅費","")</f>
        <v/>
      </c>
      <c r="E651" s="165" t="str">
        <f>IF(支出入力表!F652="旅費","旅費","")</f>
        <v/>
      </c>
      <c r="F651" s="196" t="str">
        <f>IF(E651="旅費",VLOOKUP(E651,支出入力表!F652:$M$2000,3,FALSE),"")</f>
        <v/>
      </c>
      <c r="G651" s="196" t="str">
        <f>IF(E651="旅費",VLOOKUP(E651,支出入力表!F652:$M$2000,4,FALSE),"")</f>
        <v/>
      </c>
      <c r="H651" s="197" t="str">
        <f>IF(E651="旅費",VLOOKUP(E651,支出入力表!F652:$M$2000,5,FALSE),"")</f>
        <v/>
      </c>
      <c r="I651" s="196" t="str">
        <f>IF(E651="旅費",VLOOKUP(E651,支出入力表!F652:$S$2000,9,FALSE),"")</f>
        <v/>
      </c>
      <c r="J651" s="167" t="str">
        <f>IF(E651="旅費",VLOOKUP(E651,支出入力表!F652:$S$2000,10,FALSE),"")</f>
        <v/>
      </c>
      <c r="K651" s="167" t="str">
        <f>IF(E651="旅費",VLOOKUP(E651,支出入力表!F652:$S$2000,11,FALSE),"")</f>
        <v/>
      </c>
      <c r="L651" s="167" t="str">
        <f>IF(E651="旅費",VLOOKUP(E651,支出入力表!F652:$S$2000,12,FALSE),"")</f>
        <v/>
      </c>
      <c r="M651" s="167" t="str">
        <f>IF(E651="旅費",VLOOKUP(E651,支出入力表!F652:$S$2000,13,FALSE),"")</f>
        <v/>
      </c>
      <c r="N651" s="168" t="str">
        <f>IF(E651="旅費",VLOOKUP(E651,支出入力表!F652:$S$2000,14,FALSE),"")</f>
        <v/>
      </c>
    </row>
    <row r="652" spans="2:14" x14ac:dyDescent="0.55000000000000004">
      <c r="B652" s="163" t="str">
        <f>IF(E652="旅費",支出入力表!A653,"")</f>
        <v/>
      </c>
      <c r="C652" s="164" t="str">
        <f>IF(E652="旅費",支出入力表!C653,"")</f>
        <v/>
      </c>
      <c r="D652" s="165" t="str">
        <f>IF(支出入力表!E653="旅費","旅費","")</f>
        <v/>
      </c>
      <c r="E652" s="165" t="str">
        <f>IF(支出入力表!F653="旅費","旅費","")</f>
        <v/>
      </c>
      <c r="F652" s="196" t="str">
        <f>IF(E652="旅費",VLOOKUP(E652,支出入力表!F653:$M$2000,3,FALSE),"")</f>
        <v/>
      </c>
      <c r="G652" s="196" t="str">
        <f>IF(E652="旅費",VLOOKUP(E652,支出入力表!F653:$M$2000,4,FALSE),"")</f>
        <v/>
      </c>
      <c r="H652" s="197" t="str">
        <f>IF(E652="旅費",VLOOKUP(E652,支出入力表!F653:$M$2000,5,FALSE),"")</f>
        <v/>
      </c>
      <c r="I652" s="196" t="str">
        <f>IF(E652="旅費",VLOOKUP(E652,支出入力表!F653:$S$2000,9,FALSE),"")</f>
        <v/>
      </c>
      <c r="J652" s="167" t="str">
        <f>IF(E652="旅費",VLOOKUP(E652,支出入力表!F653:$S$2000,10,FALSE),"")</f>
        <v/>
      </c>
      <c r="K652" s="167" t="str">
        <f>IF(E652="旅費",VLOOKUP(E652,支出入力表!F653:$S$2000,11,FALSE),"")</f>
        <v/>
      </c>
      <c r="L652" s="167" t="str">
        <f>IF(E652="旅費",VLOOKUP(E652,支出入力表!F653:$S$2000,12,FALSE),"")</f>
        <v/>
      </c>
      <c r="M652" s="167" t="str">
        <f>IF(E652="旅費",VLOOKUP(E652,支出入力表!F653:$S$2000,13,FALSE),"")</f>
        <v/>
      </c>
      <c r="N652" s="168" t="str">
        <f>IF(E652="旅費",VLOOKUP(E652,支出入力表!F653:$S$2000,14,FALSE),"")</f>
        <v/>
      </c>
    </row>
    <row r="653" spans="2:14" x14ac:dyDescent="0.55000000000000004">
      <c r="B653" s="163" t="str">
        <f>IF(E653="旅費",支出入力表!A654,"")</f>
        <v/>
      </c>
      <c r="C653" s="164" t="str">
        <f>IF(E653="旅費",支出入力表!C654,"")</f>
        <v/>
      </c>
      <c r="D653" s="165" t="str">
        <f>IF(支出入力表!E654="旅費","旅費","")</f>
        <v/>
      </c>
      <c r="E653" s="165" t="str">
        <f>IF(支出入力表!F654="旅費","旅費","")</f>
        <v/>
      </c>
      <c r="F653" s="196" t="str">
        <f>IF(E653="旅費",VLOOKUP(E653,支出入力表!F654:$M$2000,3,FALSE),"")</f>
        <v/>
      </c>
      <c r="G653" s="196" t="str">
        <f>IF(E653="旅費",VLOOKUP(E653,支出入力表!F654:$M$2000,4,FALSE),"")</f>
        <v/>
      </c>
      <c r="H653" s="197" t="str">
        <f>IF(E653="旅費",VLOOKUP(E653,支出入力表!F654:$M$2000,5,FALSE),"")</f>
        <v/>
      </c>
      <c r="I653" s="196" t="str">
        <f>IF(E653="旅費",VLOOKUP(E653,支出入力表!F654:$S$2000,9,FALSE),"")</f>
        <v/>
      </c>
      <c r="J653" s="167" t="str">
        <f>IF(E653="旅費",VLOOKUP(E653,支出入力表!F654:$S$2000,10,FALSE),"")</f>
        <v/>
      </c>
      <c r="K653" s="167" t="str">
        <f>IF(E653="旅費",VLOOKUP(E653,支出入力表!F654:$S$2000,11,FALSE),"")</f>
        <v/>
      </c>
      <c r="L653" s="167" t="str">
        <f>IF(E653="旅費",VLOOKUP(E653,支出入力表!F654:$S$2000,12,FALSE),"")</f>
        <v/>
      </c>
      <c r="M653" s="167" t="str">
        <f>IF(E653="旅費",VLOOKUP(E653,支出入力表!F654:$S$2000,13,FALSE),"")</f>
        <v/>
      </c>
      <c r="N653" s="168" t="str">
        <f>IF(E653="旅費",VLOOKUP(E653,支出入力表!F654:$S$2000,14,FALSE),"")</f>
        <v/>
      </c>
    </row>
    <row r="654" spans="2:14" x14ac:dyDescent="0.55000000000000004">
      <c r="B654" s="163" t="str">
        <f>IF(E654="旅費",支出入力表!A655,"")</f>
        <v/>
      </c>
      <c r="C654" s="164" t="str">
        <f>IF(E654="旅費",支出入力表!C655,"")</f>
        <v/>
      </c>
      <c r="D654" s="165" t="str">
        <f>IF(支出入力表!E655="旅費","旅費","")</f>
        <v/>
      </c>
      <c r="E654" s="165" t="str">
        <f>IF(支出入力表!F655="旅費","旅費","")</f>
        <v/>
      </c>
      <c r="F654" s="196" t="str">
        <f>IF(E654="旅費",VLOOKUP(E654,支出入力表!F655:$M$2000,3,FALSE),"")</f>
        <v/>
      </c>
      <c r="G654" s="196" t="str">
        <f>IF(E654="旅費",VLOOKUP(E654,支出入力表!F655:$M$2000,4,FALSE),"")</f>
        <v/>
      </c>
      <c r="H654" s="197" t="str">
        <f>IF(E654="旅費",VLOOKUP(E654,支出入力表!F655:$M$2000,5,FALSE),"")</f>
        <v/>
      </c>
      <c r="I654" s="196" t="str">
        <f>IF(E654="旅費",VLOOKUP(E654,支出入力表!F655:$S$2000,9,FALSE),"")</f>
        <v/>
      </c>
      <c r="J654" s="167" t="str">
        <f>IF(E654="旅費",VLOOKUP(E654,支出入力表!F655:$S$2000,10,FALSE),"")</f>
        <v/>
      </c>
      <c r="K654" s="167" t="str">
        <f>IF(E654="旅費",VLOOKUP(E654,支出入力表!F655:$S$2000,11,FALSE),"")</f>
        <v/>
      </c>
      <c r="L654" s="167" t="str">
        <f>IF(E654="旅費",VLOOKUP(E654,支出入力表!F655:$S$2000,12,FALSE),"")</f>
        <v/>
      </c>
      <c r="M654" s="167" t="str">
        <f>IF(E654="旅費",VLOOKUP(E654,支出入力表!F655:$S$2000,13,FALSE),"")</f>
        <v/>
      </c>
      <c r="N654" s="168" t="str">
        <f>IF(E654="旅費",VLOOKUP(E654,支出入力表!F655:$S$2000,14,FALSE),"")</f>
        <v/>
      </c>
    </row>
    <row r="655" spans="2:14" x14ac:dyDescent="0.55000000000000004">
      <c r="B655" s="163" t="str">
        <f>IF(E655="旅費",支出入力表!A656,"")</f>
        <v/>
      </c>
      <c r="C655" s="164" t="str">
        <f>IF(E655="旅費",支出入力表!C656,"")</f>
        <v/>
      </c>
      <c r="D655" s="165" t="str">
        <f>IF(支出入力表!E656="旅費","旅費","")</f>
        <v/>
      </c>
      <c r="E655" s="165" t="str">
        <f>IF(支出入力表!F656="旅費","旅費","")</f>
        <v/>
      </c>
      <c r="F655" s="196" t="str">
        <f>IF(E655="旅費",VLOOKUP(E655,支出入力表!F656:$M$2000,3,FALSE),"")</f>
        <v/>
      </c>
      <c r="G655" s="196" t="str">
        <f>IF(E655="旅費",VLOOKUP(E655,支出入力表!F656:$M$2000,4,FALSE),"")</f>
        <v/>
      </c>
      <c r="H655" s="197" t="str">
        <f>IF(E655="旅費",VLOOKUP(E655,支出入力表!F656:$M$2000,5,FALSE),"")</f>
        <v/>
      </c>
      <c r="I655" s="196" t="str">
        <f>IF(E655="旅費",VLOOKUP(E655,支出入力表!F656:$S$2000,9,FALSE),"")</f>
        <v/>
      </c>
      <c r="J655" s="167" t="str">
        <f>IF(E655="旅費",VLOOKUP(E655,支出入力表!F656:$S$2000,10,FALSE),"")</f>
        <v/>
      </c>
      <c r="K655" s="167" t="str">
        <f>IF(E655="旅費",VLOOKUP(E655,支出入力表!F656:$S$2000,11,FALSE),"")</f>
        <v/>
      </c>
      <c r="L655" s="167" t="str">
        <f>IF(E655="旅費",VLOOKUP(E655,支出入力表!F656:$S$2000,12,FALSE),"")</f>
        <v/>
      </c>
      <c r="M655" s="167" t="str">
        <f>IF(E655="旅費",VLOOKUP(E655,支出入力表!F656:$S$2000,13,FALSE),"")</f>
        <v/>
      </c>
      <c r="N655" s="168" t="str">
        <f>IF(E655="旅費",VLOOKUP(E655,支出入力表!F656:$S$2000,14,FALSE),"")</f>
        <v/>
      </c>
    </row>
    <row r="656" spans="2:14" x14ac:dyDescent="0.55000000000000004">
      <c r="B656" s="163" t="str">
        <f>IF(E656="旅費",支出入力表!A657,"")</f>
        <v/>
      </c>
      <c r="C656" s="164" t="str">
        <f>IF(E656="旅費",支出入力表!C657,"")</f>
        <v/>
      </c>
      <c r="D656" s="165" t="str">
        <f>IF(支出入力表!E657="旅費","旅費","")</f>
        <v/>
      </c>
      <c r="E656" s="165" t="str">
        <f>IF(支出入力表!F657="旅費","旅費","")</f>
        <v/>
      </c>
      <c r="F656" s="196" t="str">
        <f>IF(E656="旅費",VLOOKUP(E656,支出入力表!F657:$M$2000,3,FALSE),"")</f>
        <v/>
      </c>
      <c r="G656" s="196" t="str">
        <f>IF(E656="旅費",VLOOKUP(E656,支出入力表!F657:$M$2000,4,FALSE),"")</f>
        <v/>
      </c>
      <c r="H656" s="197" t="str">
        <f>IF(E656="旅費",VLOOKUP(E656,支出入力表!F657:$M$2000,5,FALSE),"")</f>
        <v/>
      </c>
      <c r="I656" s="196" t="str">
        <f>IF(E656="旅費",VLOOKUP(E656,支出入力表!F657:$S$2000,9,FALSE),"")</f>
        <v/>
      </c>
      <c r="J656" s="167" t="str">
        <f>IF(E656="旅費",VLOOKUP(E656,支出入力表!F657:$S$2000,10,FALSE),"")</f>
        <v/>
      </c>
      <c r="K656" s="167" t="str">
        <f>IF(E656="旅費",VLOOKUP(E656,支出入力表!F657:$S$2000,11,FALSE),"")</f>
        <v/>
      </c>
      <c r="L656" s="167" t="str">
        <f>IF(E656="旅費",VLOOKUP(E656,支出入力表!F657:$S$2000,12,FALSE),"")</f>
        <v/>
      </c>
      <c r="M656" s="167" t="str">
        <f>IF(E656="旅費",VLOOKUP(E656,支出入力表!F657:$S$2000,13,FALSE),"")</f>
        <v/>
      </c>
      <c r="N656" s="168" t="str">
        <f>IF(E656="旅費",VLOOKUP(E656,支出入力表!F657:$S$2000,14,FALSE),"")</f>
        <v/>
      </c>
    </row>
    <row r="657" spans="2:14" x14ac:dyDescent="0.55000000000000004">
      <c r="B657" s="163" t="str">
        <f>IF(E657="旅費",支出入力表!A658,"")</f>
        <v/>
      </c>
      <c r="C657" s="164" t="str">
        <f>IF(E657="旅費",支出入力表!C658,"")</f>
        <v/>
      </c>
      <c r="D657" s="165" t="str">
        <f>IF(支出入力表!E658="旅費","旅費","")</f>
        <v/>
      </c>
      <c r="E657" s="165" t="str">
        <f>IF(支出入力表!F658="旅費","旅費","")</f>
        <v/>
      </c>
      <c r="F657" s="196" t="str">
        <f>IF(E657="旅費",VLOOKUP(E657,支出入力表!F658:$M$2000,3,FALSE),"")</f>
        <v/>
      </c>
      <c r="G657" s="196" t="str">
        <f>IF(E657="旅費",VLOOKUP(E657,支出入力表!F658:$M$2000,4,FALSE),"")</f>
        <v/>
      </c>
      <c r="H657" s="197" t="str">
        <f>IF(E657="旅費",VLOOKUP(E657,支出入力表!F658:$M$2000,5,FALSE),"")</f>
        <v/>
      </c>
      <c r="I657" s="196" t="str">
        <f>IF(E657="旅費",VLOOKUP(E657,支出入力表!F658:$S$2000,9,FALSE),"")</f>
        <v/>
      </c>
      <c r="J657" s="167" t="str">
        <f>IF(E657="旅費",VLOOKUP(E657,支出入力表!F658:$S$2000,10,FALSE),"")</f>
        <v/>
      </c>
      <c r="K657" s="167" t="str">
        <f>IF(E657="旅費",VLOOKUP(E657,支出入力表!F658:$S$2000,11,FALSE),"")</f>
        <v/>
      </c>
      <c r="L657" s="167" t="str">
        <f>IF(E657="旅費",VLOOKUP(E657,支出入力表!F658:$S$2000,12,FALSE),"")</f>
        <v/>
      </c>
      <c r="M657" s="167" t="str">
        <f>IF(E657="旅費",VLOOKUP(E657,支出入力表!F658:$S$2000,13,FALSE),"")</f>
        <v/>
      </c>
      <c r="N657" s="168" t="str">
        <f>IF(E657="旅費",VLOOKUP(E657,支出入力表!F658:$S$2000,14,FALSE),"")</f>
        <v/>
      </c>
    </row>
    <row r="658" spans="2:14" x14ac:dyDescent="0.55000000000000004">
      <c r="B658" s="163" t="str">
        <f>IF(E658="旅費",支出入力表!A659,"")</f>
        <v/>
      </c>
      <c r="C658" s="164" t="str">
        <f>IF(E658="旅費",支出入力表!C659,"")</f>
        <v/>
      </c>
      <c r="D658" s="165" t="str">
        <f>IF(支出入力表!E659="旅費","旅費","")</f>
        <v/>
      </c>
      <c r="E658" s="165" t="str">
        <f>IF(支出入力表!F659="旅費","旅費","")</f>
        <v/>
      </c>
      <c r="F658" s="196" t="str">
        <f>IF(E658="旅費",VLOOKUP(E658,支出入力表!F659:$M$2000,3,FALSE),"")</f>
        <v/>
      </c>
      <c r="G658" s="196" t="str">
        <f>IF(E658="旅費",VLOOKUP(E658,支出入力表!F659:$M$2000,4,FALSE),"")</f>
        <v/>
      </c>
      <c r="H658" s="197" t="str">
        <f>IF(E658="旅費",VLOOKUP(E658,支出入力表!F659:$M$2000,5,FALSE),"")</f>
        <v/>
      </c>
      <c r="I658" s="196" t="str">
        <f>IF(E658="旅費",VLOOKUP(E658,支出入力表!F659:$S$2000,9,FALSE),"")</f>
        <v/>
      </c>
      <c r="J658" s="167" t="str">
        <f>IF(E658="旅費",VLOOKUP(E658,支出入力表!F659:$S$2000,10,FALSE),"")</f>
        <v/>
      </c>
      <c r="K658" s="167" t="str">
        <f>IF(E658="旅費",VLOOKUP(E658,支出入力表!F659:$S$2000,11,FALSE),"")</f>
        <v/>
      </c>
      <c r="L658" s="167" t="str">
        <f>IF(E658="旅費",VLOOKUP(E658,支出入力表!F659:$S$2000,12,FALSE),"")</f>
        <v/>
      </c>
      <c r="M658" s="167" t="str">
        <f>IF(E658="旅費",VLOOKUP(E658,支出入力表!F659:$S$2000,13,FALSE),"")</f>
        <v/>
      </c>
      <c r="N658" s="168" t="str">
        <f>IF(E658="旅費",VLOOKUP(E658,支出入力表!F659:$S$2000,14,FALSE),"")</f>
        <v/>
      </c>
    </row>
    <row r="659" spans="2:14" x14ac:dyDescent="0.55000000000000004">
      <c r="B659" s="163" t="str">
        <f>IF(E659="旅費",支出入力表!A660,"")</f>
        <v/>
      </c>
      <c r="C659" s="164" t="str">
        <f>IF(E659="旅費",支出入力表!C660,"")</f>
        <v/>
      </c>
      <c r="D659" s="165" t="str">
        <f>IF(支出入力表!E660="旅費","旅費","")</f>
        <v/>
      </c>
      <c r="E659" s="165" t="str">
        <f>IF(支出入力表!F660="旅費","旅費","")</f>
        <v/>
      </c>
      <c r="F659" s="196" t="str">
        <f>IF(E659="旅費",VLOOKUP(E659,支出入力表!F660:$M$2000,3,FALSE),"")</f>
        <v/>
      </c>
      <c r="G659" s="196" t="str">
        <f>IF(E659="旅費",VLOOKUP(E659,支出入力表!F660:$M$2000,4,FALSE),"")</f>
        <v/>
      </c>
      <c r="H659" s="197" t="str">
        <f>IF(E659="旅費",VLOOKUP(E659,支出入力表!F660:$M$2000,5,FALSE),"")</f>
        <v/>
      </c>
      <c r="I659" s="196" t="str">
        <f>IF(E659="旅費",VLOOKUP(E659,支出入力表!F660:$S$2000,9,FALSE),"")</f>
        <v/>
      </c>
      <c r="J659" s="167" t="str">
        <f>IF(E659="旅費",VLOOKUP(E659,支出入力表!F660:$S$2000,10,FALSE),"")</f>
        <v/>
      </c>
      <c r="K659" s="167" t="str">
        <f>IF(E659="旅費",VLOOKUP(E659,支出入力表!F660:$S$2000,11,FALSE),"")</f>
        <v/>
      </c>
      <c r="L659" s="167" t="str">
        <f>IF(E659="旅費",VLOOKUP(E659,支出入力表!F660:$S$2000,12,FALSE),"")</f>
        <v/>
      </c>
      <c r="M659" s="167" t="str">
        <f>IF(E659="旅費",VLOOKUP(E659,支出入力表!F660:$S$2000,13,FALSE),"")</f>
        <v/>
      </c>
      <c r="N659" s="168" t="str">
        <f>IF(E659="旅費",VLOOKUP(E659,支出入力表!F660:$S$2000,14,FALSE),"")</f>
        <v/>
      </c>
    </row>
    <row r="660" spans="2:14" x14ac:dyDescent="0.55000000000000004">
      <c r="B660" s="163" t="str">
        <f>IF(E660="旅費",支出入力表!A661,"")</f>
        <v/>
      </c>
      <c r="C660" s="164" t="str">
        <f>IF(E660="旅費",支出入力表!C661,"")</f>
        <v/>
      </c>
      <c r="D660" s="165" t="str">
        <f>IF(支出入力表!E661="旅費","旅費","")</f>
        <v/>
      </c>
      <c r="E660" s="165" t="str">
        <f>IF(支出入力表!F661="旅費","旅費","")</f>
        <v/>
      </c>
      <c r="F660" s="196" t="str">
        <f>IF(E660="旅費",VLOOKUP(E660,支出入力表!F661:$M$2000,3,FALSE),"")</f>
        <v/>
      </c>
      <c r="G660" s="196" t="str">
        <f>IF(E660="旅費",VLOOKUP(E660,支出入力表!F661:$M$2000,4,FALSE),"")</f>
        <v/>
      </c>
      <c r="H660" s="197" t="str">
        <f>IF(E660="旅費",VLOOKUP(E660,支出入力表!F661:$M$2000,5,FALSE),"")</f>
        <v/>
      </c>
      <c r="I660" s="196" t="str">
        <f>IF(E660="旅費",VLOOKUP(E660,支出入力表!F661:$S$2000,9,FALSE),"")</f>
        <v/>
      </c>
      <c r="J660" s="167" t="str">
        <f>IF(E660="旅費",VLOOKUP(E660,支出入力表!F661:$S$2000,10,FALSE),"")</f>
        <v/>
      </c>
      <c r="K660" s="167" t="str">
        <f>IF(E660="旅費",VLOOKUP(E660,支出入力表!F661:$S$2000,11,FALSE),"")</f>
        <v/>
      </c>
      <c r="L660" s="167" t="str">
        <f>IF(E660="旅費",VLOOKUP(E660,支出入力表!F661:$S$2000,12,FALSE),"")</f>
        <v/>
      </c>
      <c r="M660" s="167" t="str">
        <f>IF(E660="旅費",VLOOKUP(E660,支出入力表!F661:$S$2000,13,FALSE),"")</f>
        <v/>
      </c>
      <c r="N660" s="168" t="str">
        <f>IF(E660="旅費",VLOOKUP(E660,支出入力表!F661:$S$2000,14,FALSE),"")</f>
        <v/>
      </c>
    </row>
    <row r="661" spans="2:14" x14ac:dyDescent="0.55000000000000004">
      <c r="B661" s="163" t="str">
        <f>IF(E661="旅費",支出入力表!A662,"")</f>
        <v/>
      </c>
      <c r="C661" s="164" t="str">
        <f>IF(E661="旅費",支出入力表!C662,"")</f>
        <v/>
      </c>
      <c r="D661" s="165" t="str">
        <f>IF(支出入力表!E662="旅費","旅費","")</f>
        <v/>
      </c>
      <c r="E661" s="165" t="str">
        <f>IF(支出入力表!F662="旅費","旅費","")</f>
        <v/>
      </c>
      <c r="F661" s="196" t="str">
        <f>IF(E661="旅費",VLOOKUP(E661,支出入力表!F662:$M$2000,3,FALSE),"")</f>
        <v/>
      </c>
      <c r="G661" s="196" t="str">
        <f>IF(E661="旅費",VLOOKUP(E661,支出入力表!F662:$M$2000,4,FALSE),"")</f>
        <v/>
      </c>
      <c r="H661" s="197" t="str">
        <f>IF(E661="旅費",VLOOKUP(E661,支出入力表!F662:$M$2000,5,FALSE),"")</f>
        <v/>
      </c>
      <c r="I661" s="196" t="str">
        <f>IF(E661="旅費",VLOOKUP(E661,支出入力表!F662:$S$2000,9,FALSE),"")</f>
        <v/>
      </c>
      <c r="J661" s="167" t="str">
        <f>IF(E661="旅費",VLOOKUP(E661,支出入力表!F662:$S$2000,10,FALSE),"")</f>
        <v/>
      </c>
      <c r="K661" s="167" t="str">
        <f>IF(E661="旅費",VLOOKUP(E661,支出入力表!F662:$S$2000,11,FALSE),"")</f>
        <v/>
      </c>
      <c r="L661" s="167" t="str">
        <f>IF(E661="旅費",VLOOKUP(E661,支出入力表!F662:$S$2000,12,FALSE),"")</f>
        <v/>
      </c>
      <c r="M661" s="167" t="str">
        <f>IF(E661="旅費",VLOOKUP(E661,支出入力表!F662:$S$2000,13,FALSE),"")</f>
        <v/>
      </c>
      <c r="N661" s="168" t="str">
        <f>IF(E661="旅費",VLOOKUP(E661,支出入力表!F662:$S$2000,14,FALSE),"")</f>
        <v/>
      </c>
    </row>
    <row r="662" spans="2:14" x14ac:dyDescent="0.55000000000000004">
      <c r="B662" s="163" t="str">
        <f>IF(E662="旅費",支出入力表!A663,"")</f>
        <v/>
      </c>
      <c r="C662" s="164" t="str">
        <f>IF(E662="旅費",支出入力表!C663,"")</f>
        <v/>
      </c>
      <c r="D662" s="165" t="str">
        <f>IF(支出入力表!E663="旅費","旅費","")</f>
        <v/>
      </c>
      <c r="E662" s="165" t="str">
        <f>IF(支出入力表!F663="旅費","旅費","")</f>
        <v/>
      </c>
      <c r="F662" s="196" t="str">
        <f>IF(E662="旅費",VLOOKUP(E662,支出入力表!F663:$M$2000,3,FALSE),"")</f>
        <v/>
      </c>
      <c r="G662" s="196" t="str">
        <f>IF(E662="旅費",VLOOKUP(E662,支出入力表!F663:$M$2000,4,FALSE),"")</f>
        <v/>
      </c>
      <c r="H662" s="197" t="str">
        <f>IF(E662="旅費",VLOOKUP(E662,支出入力表!F663:$M$2000,5,FALSE),"")</f>
        <v/>
      </c>
      <c r="I662" s="196" t="str">
        <f>IF(E662="旅費",VLOOKUP(E662,支出入力表!F663:$S$2000,9,FALSE),"")</f>
        <v/>
      </c>
      <c r="J662" s="167" t="str">
        <f>IF(E662="旅費",VLOOKUP(E662,支出入力表!F663:$S$2000,10,FALSE),"")</f>
        <v/>
      </c>
      <c r="K662" s="167" t="str">
        <f>IF(E662="旅費",VLOOKUP(E662,支出入力表!F663:$S$2000,11,FALSE),"")</f>
        <v/>
      </c>
      <c r="L662" s="167" t="str">
        <f>IF(E662="旅費",VLOOKUP(E662,支出入力表!F663:$S$2000,12,FALSE),"")</f>
        <v/>
      </c>
      <c r="M662" s="167" t="str">
        <f>IF(E662="旅費",VLOOKUP(E662,支出入力表!F663:$S$2000,13,FALSE),"")</f>
        <v/>
      </c>
      <c r="N662" s="168" t="str">
        <f>IF(E662="旅費",VLOOKUP(E662,支出入力表!F663:$S$2000,14,FALSE),"")</f>
        <v/>
      </c>
    </row>
    <row r="663" spans="2:14" x14ac:dyDescent="0.55000000000000004">
      <c r="B663" s="163" t="str">
        <f>IF(E663="旅費",支出入力表!A664,"")</f>
        <v/>
      </c>
      <c r="C663" s="164" t="str">
        <f>IF(E663="旅費",支出入力表!C664,"")</f>
        <v/>
      </c>
      <c r="D663" s="165" t="str">
        <f>IF(支出入力表!E664="旅費","旅費","")</f>
        <v/>
      </c>
      <c r="E663" s="165" t="str">
        <f>IF(支出入力表!F664="旅費","旅費","")</f>
        <v/>
      </c>
      <c r="F663" s="196" t="str">
        <f>IF(E663="旅費",VLOOKUP(E663,支出入力表!F664:$M$2000,3,FALSE),"")</f>
        <v/>
      </c>
      <c r="G663" s="196" t="str">
        <f>IF(E663="旅費",VLOOKUP(E663,支出入力表!F664:$M$2000,4,FALSE),"")</f>
        <v/>
      </c>
      <c r="H663" s="197" t="str">
        <f>IF(E663="旅費",VLOOKUP(E663,支出入力表!F664:$M$2000,5,FALSE),"")</f>
        <v/>
      </c>
      <c r="I663" s="196" t="str">
        <f>IF(E663="旅費",VLOOKUP(E663,支出入力表!F664:$S$2000,9,FALSE),"")</f>
        <v/>
      </c>
      <c r="J663" s="167" t="str">
        <f>IF(E663="旅費",VLOOKUP(E663,支出入力表!F664:$S$2000,10,FALSE),"")</f>
        <v/>
      </c>
      <c r="K663" s="167" t="str">
        <f>IF(E663="旅費",VLOOKUP(E663,支出入力表!F664:$S$2000,11,FALSE),"")</f>
        <v/>
      </c>
      <c r="L663" s="167" t="str">
        <f>IF(E663="旅費",VLOOKUP(E663,支出入力表!F664:$S$2000,12,FALSE),"")</f>
        <v/>
      </c>
      <c r="M663" s="167" t="str">
        <f>IF(E663="旅費",VLOOKUP(E663,支出入力表!F664:$S$2000,13,FALSE),"")</f>
        <v/>
      </c>
      <c r="N663" s="168" t="str">
        <f>IF(E663="旅費",VLOOKUP(E663,支出入力表!F664:$S$2000,14,FALSE),"")</f>
        <v/>
      </c>
    </row>
    <row r="664" spans="2:14" x14ac:dyDescent="0.55000000000000004">
      <c r="B664" s="163" t="str">
        <f>IF(E664="旅費",支出入力表!A665,"")</f>
        <v/>
      </c>
      <c r="C664" s="164" t="str">
        <f>IF(E664="旅費",支出入力表!C665,"")</f>
        <v/>
      </c>
      <c r="D664" s="165" t="str">
        <f>IF(支出入力表!E665="旅費","旅費","")</f>
        <v/>
      </c>
      <c r="E664" s="165" t="str">
        <f>IF(支出入力表!F665="旅費","旅費","")</f>
        <v/>
      </c>
      <c r="F664" s="196" t="str">
        <f>IF(E664="旅費",VLOOKUP(E664,支出入力表!F665:$M$2000,3,FALSE),"")</f>
        <v/>
      </c>
      <c r="G664" s="196" t="str">
        <f>IF(E664="旅費",VLOOKUP(E664,支出入力表!F665:$M$2000,4,FALSE),"")</f>
        <v/>
      </c>
      <c r="H664" s="197" t="str">
        <f>IF(E664="旅費",VLOOKUP(E664,支出入力表!F665:$M$2000,5,FALSE),"")</f>
        <v/>
      </c>
      <c r="I664" s="196" t="str">
        <f>IF(E664="旅費",VLOOKUP(E664,支出入力表!F665:$S$2000,9,FALSE),"")</f>
        <v/>
      </c>
      <c r="J664" s="167" t="str">
        <f>IF(E664="旅費",VLOOKUP(E664,支出入力表!F665:$S$2000,10,FALSE),"")</f>
        <v/>
      </c>
      <c r="K664" s="167" t="str">
        <f>IF(E664="旅費",VLOOKUP(E664,支出入力表!F665:$S$2000,11,FALSE),"")</f>
        <v/>
      </c>
      <c r="L664" s="167" t="str">
        <f>IF(E664="旅費",VLOOKUP(E664,支出入力表!F665:$S$2000,12,FALSE),"")</f>
        <v/>
      </c>
      <c r="M664" s="167" t="str">
        <f>IF(E664="旅費",VLOOKUP(E664,支出入力表!F665:$S$2000,13,FALSE),"")</f>
        <v/>
      </c>
      <c r="N664" s="168" t="str">
        <f>IF(E664="旅費",VLOOKUP(E664,支出入力表!F665:$S$2000,14,FALSE),"")</f>
        <v/>
      </c>
    </row>
    <row r="665" spans="2:14" x14ac:dyDescent="0.55000000000000004">
      <c r="B665" s="163" t="str">
        <f>IF(E665="旅費",支出入力表!A666,"")</f>
        <v/>
      </c>
      <c r="C665" s="164" t="str">
        <f>IF(E665="旅費",支出入力表!C666,"")</f>
        <v/>
      </c>
      <c r="D665" s="165" t="str">
        <f>IF(支出入力表!E666="旅費","旅費","")</f>
        <v/>
      </c>
      <c r="E665" s="165" t="str">
        <f>IF(支出入力表!F666="旅費","旅費","")</f>
        <v/>
      </c>
      <c r="F665" s="196" t="str">
        <f>IF(E665="旅費",VLOOKUP(E665,支出入力表!F666:$M$2000,3,FALSE),"")</f>
        <v/>
      </c>
      <c r="G665" s="196" t="str">
        <f>IF(E665="旅費",VLOOKUP(E665,支出入力表!F666:$M$2000,4,FALSE),"")</f>
        <v/>
      </c>
      <c r="H665" s="197" t="str">
        <f>IF(E665="旅費",VLOOKUP(E665,支出入力表!F666:$M$2000,5,FALSE),"")</f>
        <v/>
      </c>
      <c r="I665" s="196" t="str">
        <f>IF(E665="旅費",VLOOKUP(E665,支出入力表!F666:$S$2000,9,FALSE),"")</f>
        <v/>
      </c>
      <c r="J665" s="167" t="str">
        <f>IF(E665="旅費",VLOOKUP(E665,支出入力表!F666:$S$2000,10,FALSE),"")</f>
        <v/>
      </c>
      <c r="K665" s="167" t="str">
        <f>IF(E665="旅費",VLOOKUP(E665,支出入力表!F666:$S$2000,11,FALSE),"")</f>
        <v/>
      </c>
      <c r="L665" s="167" t="str">
        <f>IF(E665="旅費",VLOOKUP(E665,支出入力表!F666:$S$2000,12,FALSE),"")</f>
        <v/>
      </c>
      <c r="M665" s="167" t="str">
        <f>IF(E665="旅費",VLOOKUP(E665,支出入力表!F666:$S$2000,13,FALSE),"")</f>
        <v/>
      </c>
      <c r="N665" s="168" t="str">
        <f>IF(E665="旅費",VLOOKUP(E665,支出入力表!F666:$S$2000,14,FALSE),"")</f>
        <v/>
      </c>
    </row>
    <row r="666" spans="2:14" x14ac:dyDescent="0.55000000000000004">
      <c r="B666" s="163" t="str">
        <f>IF(E666="旅費",支出入力表!A667,"")</f>
        <v/>
      </c>
      <c r="C666" s="164" t="str">
        <f>IF(E666="旅費",支出入力表!C667,"")</f>
        <v/>
      </c>
      <c r="D666" s="165" t="str">
        <f>IF(支出入力表!E667="旅費","旅費","")</f>
        <v/>
      </c>
      <c r="E666" s="165" t="str">
        <f>IF(支出入力表!F667="旅費","旅費","")</f>
        <v/>
      </c>
      <c r="F666" s="196" t="str">
        <f>IF(E666="旅費",VLOOKUP(E666,支出入力表!F667:$M$2000,3,FALSE),"")</f>
        <v/>
      </c>
      <c r="G666" s="196" t="str">
        <f>IF(E666="旅費",VLOOKUP(E666,支出入力表!F667:$M$2000,4,FALSE),"")</f>
        <v/>
      </c>
      <c r="H666" s="197" t="str">
        <f>IF(E666="旅費",VLOOKUP(E666,支出入力表!F667:$M$2000,5,FALSE),"")</f>
        <v/>
      </c>
      <c r="I666" s="196" t="str">
        <f>IF(E666="旅費",VLOOKUP(E666,支出入力表!F667:$S$2000,9,FALSE),"")</f>
        <v/>
      </c>
      <c r="J666" s="167" t="str">
        <f>IF(E666="旅費",VLOOKUP(E666,支出入力表!F667:$S$2000,10,FALSE),"")</f>
        <v/>
      </c>
      <c r="K666" s="167" t="str">
        <f>IF(E666="旅費",VLOOKUP(E666,支出入力表!F667:$S$2000,11,FALSE),"")</f>
        <v/>
      </c>
      <c r="L666" s="167" t="str">
        <f>IF(E666="旅費",VLOOKUP(E666,支出入力表!F667:$S$2000,12,FALSE),"")</f>
        <v/>
      </c>
      <c r="M666" s="167" t="str">
        <f>IF(E666="旅費",VLOOKUP(E666,支出入力表!F667:$S$2000,13,FALSE),"")</f>
        <v/>
      </c>
      <c r="N666" s="168" t="str">
        <f>IF(E666="旅費",VLOOKUP(E666,支出入力表!F667:$S$2000,14,FALSE),"")</f>
        <v/>
      </c>
    </row>
    <row r="667" spans="2:14" x14ac:dyDescent="0.55000000000000004">
      <c r="B667" s="163" t="str">
        <f>IF(E667="旅費",支出入力表!A668,"")</f>
        <v/>
      </c>
      <c r="C667" s="164" t="str">
        <f>IF(E667="旅費",支出入力表!C668,"")</f>
        <v/>
      </c>
      <c r="D667" s="165" t="str">
        <f>IF(支出入力表!E668="旅費","旅費","")</f>
        <v/>
      </c>
      <c r="E667" s="165" t="str">
        <f>IF(支出入力表!F668="旅費","旅費","")</f>
        <v/>
      </c>
      <c r="F667" s="196" t="str">
        <f>IF(E667="旅費",VLOOKUP(E667,支出入力表!F668:$M$2000,3,FALSE),"")</f>
        <v/>
      </c>
      <c r="G667" s="196" t="str">
        <f>IF(E667="旅費",VLOOKUP(E667,支出入力表!F668:$M$2000,4,FALSE),"")</f>
        <v/>
      </c>
      <c r="H667" s="197" t="str">
        <f>IF(E667="旅費",VLOOKUP(E667,支出入力表!F668:$M$2000,5,FALSE),"")</f>
        <v/>
      </c>
      <c r="I667" s="196" t="str">
        <f>IF(E667="旅費",VLOOKUP(E667,支出入力表!F668:$S$2000,9,FALSE),"")</f>
        <v/>
      </c>
      <c r="J667" s="167" t="str">
        <f>IF(E667="旅費",VLOOKUP(E667,支出入力表!F668:$S$2000,10,FALSE),"")</f>
        <v/>
      </c>
      <c r="K667" s="167" t="str">
        <f>IF(E667="旅費",VLOOKUP(E667,支出入力表!F668:$S$2000,11,FALSE),"")</f>
        <v/>
      </c>
      <c r="L667" s="167" t="str">
        <f>IF(E667="旅費",VLOOKUP(E667,支出入力表!F668:$S$2000,12,FALSE),"")</f>
        <v/>
      </c>
      <c r="M667" s="167" t="str">
        <f>IF(E667="旅費",VLOOKUP(E667,支出入力表!F668:$S$2000,13,FALSE),"")</f>
        <v/>
      </c>
      <c r="N667" s="168" t="str">
        <f>IF(E667="旅費",VLOOKUP(E667,支出入力表!F668:$S$2000,14,FALSE),"")</f>
        <v/>
      </c>
    </row>
    <row r="668" spans="2:14" x14ac:dyDescent="0.55000000000000004">
      <c r="B668" s="163" t="str">
        <f>IF(E668="旅費",支出入力表!A669,"")</f>
        <v/>
      </c>
      <c r="C668" s="164" t="str">
        <f>IF(E668="旅費",支出入力表!C669,"")</f>
        <v/>
      </c>
      <c r="D668" s="165" t="str">
        <f>IF(支出入力表!E669="旅費","旅費","")</f>
        <v/>
      </c>
      <c r="E668" s="165" t="str">
        <f>IF(支出入力表!F669="旅費","旅費","")</f>
        <v/>
      </c>
      <c r="F668" s="196" t="str">
        <f>IF(E668="旅費",VLOOKUP(E668,支出入力表!F669:$M$2000,3,FALSE),"")</f>
        <v/>
      </c>
      <c r="G668" s="196" t="str">
        <f>IF(E668="旅費",VLOOKUP(E668,支出入力表!F669:$M$2000,4,FALSE),"")</f>
        <v/>
      </c>
      <c r="H668" s="197" t="str">
        <f>IF(E668="旅費",VLOOKUP(E668,支出入力表!F669:$M$2000,5,FALSE),"")</f>
        <v/>
      </c>
      <c r="I668" s="196" t="str">
        <f>IF(E668="旅費",VLOOKUP(E668,支出入力表!F669:$S$2000,9,FALSE),"")</f>
        <v/>
      </c>
      <c r="J668" s="167" t="str">
        <f>IF(E668="旅費",VLOOKUP(E668,支出入力表!F669:$S$2000,10,FALSE),"")</f>
        <v/>
      </c>
      <c r="K668" s="167" t="str">
        <f>IF(E668="旅費",VLOOKUP(E668,支出入力表!F669:$S$2000,11,FALSE),"")</f>
        <v/>
      </c>
      <c r="L668" s="167" t="str">
        <f>IF(E668="旅費",VLOOKUP(E668,支出入力表!F669:$S$2000,12,FALSE),"")</f>
        <v/>
      </c>
      <c r="M668" s="167" t="str">
        <f>IF(E668="旅費",VLOOKUP(E668,支出入力表!F669:$S$2000,13,FALSE),"")</f>
        <v/>
      </c>
      <c r="N668" s="168" t="str">
        <f>IF(E668="旅費",VLOOKUP(E668,支出入力表!F669:$S$2000,14,FALSE),"")</f>
        <v/>
      </c>
    </row>
    <row r="669" spans="2:14" x14ac:dyDescent="0.55000000000000004">
      <c r="B669" s="163" t="str">
        <f>IF(E669="旅費",支出入力表!A670,"")</f>
        <v/>
      </c>
      <c r="C669" s="164" t="str">
        <f>IF(E669="旅費",支出入力表!C670,"")</f>
        <v/>
      </c>
      <c r="D669" s="165" t="str">
        <f>IF(支出入力表!E670="旅費","旅費","")</f>
        <v/>
      </c>
      <c r="E669" s="165" t="str">
        <f>IF(支出入力表!F670="旅費","旅費","")</f>
        <v/>
      </c>
      <c r="F669" s="196" t="str">
        <f>IF(E669="旅費",VLOOKUP(E669,支出入力表!F670:$M$2000,3,FALSE),"")</f>
        <v/>
      </c>
      <c r="G669" s="196" t="str">
        <f>IF(E669="旅費",VLOOKUP(E669,支出入力表!F670:$M$2000,4,FALSE),"")</f>
        <v/>
      </c>
      <c r="H669" s="197" t="str">
        <f>IF(E669="旅費",VLOOKUP(E669,支出入力表!F670:$M$2000,5,FALSE),"")</f>
        <v/>
      </c>
      <c r="I669" s="196" t="str">
        <f>IF(E669="旅費",VLOOKUP(E669,支出入力表!F670:$S$2000,9,FALSE),"")</f>
        <v/>
      </c>
      <c r="J669" s="167" t="str">
        <f>IF(E669="旅費",VLOOKUP(E669,支出入力表!F670:$S$2000,10,FALSE),"")</f>
        <v/>
      </c>
      <c r="K669" s="167" t="str">
        <f>IF(E669="旅費",VLOOKUP(E669,支出入力表!F670:$S$2000,11,FALSE),"")</f>
        <v/>
      </c>
      <c r="L669" s="167" t="str">
        <f>IF(E669="旅費",VLOOKUP(E669,支出入力表!F670:$S$2000,12,FALSE),"")</f>
        <v/>
      </c>
      <c r="M669" s="167" t="str">
        <f>IF(E669="旅費",VLOOKUP(E669,支出入力表!F670:$S$2000,13,FALSE),"")</f>
        <v/>
      </c>
      <c r="N669" s="168" t="str">
        <f>IF(E669="旅費",VLOOKUP(E669,支出入力表!F670:$S$2000,14,FALSE),"")</f>
        <v/>
      </c>
    </row>
    <row r="670" spans="2:14" x14ac:dyDescent="0.55000000000000004">
      <c r="B670" s="163" t="str">
        <f>IF(E670="旅費",支出入力表!A671,"")</f>
        <v/>
      </c>
      <c r="C670" s="164" t="str">
        <f>IF(E670="旅費",支出入力表!C671,"")</f>
        <v/>
      </c>
      <c r="D670" s="165" t="str">
        <f>IF(支出入力表!E671="旅費","旅費","")</f>
        <v/>
      </c>
      <c r="E670" s="165" t="str">
        <f>IF(支出入力表!F671="旅費","旅費","")</f>
        <v/>
      </c>
      <c r="F670" s="196" t="str">
        <f>IF(E670="旅費",VLOOKUP(E670,支出入力表!F671:$M$2000,3,FALSE),"")</f>
        <v/>
      </c>
      <c r="G670" s="196" t="str">
        <f>IF(E670="旅費",VLOOKUP(E670,支出入力表!F671:$M$2000,4,FALSE),"")</f>
        <v/>
      </c>
      <c r="H670" s="197" t="str">
        <f>IF(E670="旅費",VLOOKUP(E670,支出入力表!F671:$M$2000,5,FALSE),"")</f>
        <v/>
      </c>
      <c r="I670" s="196" t="str">
        <f>IF(E670="旅費",VLOOKUP(E670,支出入力表!F671:$S$2000,9,FALSE),"")</f>
        <v/>
      </c>
      <c r="J670" s="167" t="str">
        <f>IF(E670="旅費",VLOOKUP(E670,支出入力表!F671:$S$2000,10,FALSE),"")</f>
        <v/>
      </c>
      <c r="K670" s="167" t="str">
        <f>IF(E670="旅費",VLOOKUP(E670,支出入力表!F671:$S$2000,11,FALSE),"")</f>
        <v/>
      </c>
      <c r="L670" s="167" t="str">
        <f>IF(E670="旅費",VLOOKUP(E670,支出入力表!F671:$S$2000,12,FALSE),"")</f>
        <v/>
      </c>
      <c r="M670" s="167" t="str">
        <f>IF(E670="旅費",VLOOKUP(E670,支出入力表!F671:$S$2000,13,FALSE),"")</f>
        <v/>
      </c>
      <c r="N670" s="168" t="str">
        <f>IF(E670="旅費",VLOOKUP(E670,支出入力表!F671:$S$2000,14,FALSE),"")</f>
        <v/>
      </c>
    </row>
    <row r="671" spans="2:14" x14ac:dyDescent="0.55000000000000004">
      <c r="B671" s="163" t="str">
        <f>IF(E671="旅費",支出入力表!A672,"")</f>
        <v/>
      </c>
      <c r="C671" s="164" t="str">
        <f>IF(E671="旅費",支出入力表!C672,"")</f>
        <v/>
      </c>
      <c r="D671" s="165" t="str">
        <f>IF(支出入力表!E672="旅費","旅費","")</f>
        <v/>
      </c>
      <c r="E671" s="165" t="str">
        <f>IF(支出入力表!F672="旅費","旅費","")</f>
        <v/>
      </c>
      <c r="F671" s="196" t="str">
        <f>IF(E671="旅費",VLOOKUP(E671,支出入力表!F672:$M$2000,3,FALSE),"")</f>
        <v/>
      </c>
      <c r="G671" s="196" t="str">
        <f>IF(E671="旅費",VLOOKUP(E671,支出入力表!F672:$M$2000,4,FALSE),"")</f>
        <v/>
      </c>
      <c r="H671" s="197" t="str">
        <f>IF(E671="旅費",VLOOKUP(E671,支出入力表!F672:$M$2000,5,FALSE),"")</f>
        <v/>
      </c>
      <c r="I671" s="196" t="str">
        <f>IF(E671="旅費",VLOOKUP(E671,支出入力表!F672:$S$2000,9,FALSE),"")</f>
        <v/>
      </c>
      <c r="J671" s="167" t="str">
        <f>IF(E671="旅費",VLOOKUP(E671,支出入力表!F672:$S$2000,10,FALSE),"")</f>
        <v/>
      </c>
      <c r="K671" s="167" t="str">
        <f>IF(E671="旅費",VLOOKUP(E671,支出入力表!F672:$S$2000,11,FALSE),"")</f>
        <v/>
      </c>
      <c r="L671" s="167" t="str">
        <f>IF(E671="旅費",VLOOKUP(E671,支出入力表!F672:$S$2000,12,FALSE),"")</f>
        <v/>
      </c>
      <c r="M671" s="167" t="str">
        <f>IF(E671="旅費",VLOOKUP(E671,支出入力表!F672:$S$2000,13,FALSE),"")</f>
        <v/>
      </c>
      <c r="N671" s="168" t="str">
        <f>IF(E671="旅費",VLOOKUP(E671,支出入力表!F672:$S$2000,14,FALSE),"")</f>
        <v/>
      </c>
    </row>
    <row r="672" spans="2:14" x14ac:dyDescent="0.55000000000000004">
      <c r="B672" s="163" t="str">
        <f>IF(E672="旅費",支出入力表!A673,"")</f>
        <v/>
      </c>
      <c r="C672" s="164" t="str">
        <f>IF(E672="旅費",支出入力表!C673,"")</f>
        <v/>
      </c>
      <c r="D672" s="165" t="str">
        <f>IF(支出入力表!E673="旅費","旅費","")</f>
        <v/>
      </c>
      <c r="E672" s="165" t="str">
        <f>IF(支出入力表!F673="旅費","旅費","")</f>
        <v/>
      </c>
      <c r="F672" s="196" t="str">
        <f>IF(E672="旅費",VLOOKUP(E672,支出入力表!F673:$M$2000,3,FALSE),"")</f>
        <v/>
      </c>
      <c r="G672" s="196" t="str">
        <f>IF(E672="旅費",VLOOKUP(E672,支出入力表!F673:$M$2000,4,FALSE),"")</f>
        <v/>
      </c>
      <c r="H672" s="197" t="str">
        <f>IF(E672="旅費",VLOOKUP(E672,支出入力表!F673:$M$2000,5,FALSE),"")</f>
        <v/>
      </c>
      <c r="I672" s="196" t="str">
        <f>IF(E672="旅費",VLOOKUP(E672,支出入力表!F673:$S$2000,9,FALSE),"")</f>
        <v/>
      </c>
      <c r="J672" s="167" t="str">
        <f>IF(E672="旅費",VLOOKUP(E672,支出入力表!F673:$S$2000,10,FALSE),"")</f>
        <v/>
      </c>
      <c r="K672" s="167" t="str">
        <f>IF(E672="旅費",VLOOKUP(E672,支出入力表!F673:$S$2000,11,FALSE),"")</f>
        <v/>
      </c>
      <c r="L672" s="167" t="str">
        <f>IF(E672="旅費",VLOOKUP(E672,支出入力表!F673:$S$2000,12,FALSE),"")</f>
        <v/>
      </c>
      <c r="M672" s="167" t="str">
        <f>IF(E672="旅費",VLOOKUP(E672,支出入力表!F673:$S$2000,13,FALSE),"")</f>
        <v/>
      </c>
      <c r="N672" s="168" t="str">
        <f>IF(E672="旅費",VLOOKUP(E672,支出入力表!F673:$S$2000,14,FALSE),"")</f>
        <v/>
      </c>
    </row>
    <row r="673" spans="2:14" x14ac:dyDescent="0.55000000000000004">
      <c r="B673" s="163" t="str">
        <f>IF(E673="旅費",支出入力表!A674,"")</f>
        <v/>
      </c>
      <c r="C673" s="164" t="str">
        <f>IF(E673="旅費",支出入力表!C674,"")</f>
        <v/>
      </c>
      <c r="D673" s="165" t="str">
        <f>IF(支出入力表!E674="旅費","旅費","")</f>
        <v/>
      </c>
      <c r="E673" s="165" t="str">
        <f>IF(支出入力表!F674="旅費","旅費","")</f>
        <v/>
      </c>
      <c r="F673" s="196" t="str">
        <f>IF(E673="旅費",VLOOKUP(E673,支出入力表!F674:$M$2000,3,FALSE),"")</f>
        <v/>
      </c>
      <c r="G673" s="196" t="str">
        <f>IF(E673="旅費",VLOOKUP(E673,支出入力表!F674:$M$2000,4,FALSE),"")</f>
        <v/>
      </c>
      <c r="H673" s="197" t="str">
        <f>IF(E673="旅費",VLOOKUP(E673,支出入力表!F674:$M$2000,5,FALSE),"")</f>
        <v/>
      </c>
      <c r="I673" s="196" t="str">
        <f>IF(E673="旅費",VLOOKUP(E673,支出入力表!F674:$S$2000,9,FALSE),"")</f>
        <v/>
      </c>
      <c r="J673" s="167" t="str">
        <f>IF(E673="旅費",VLOOKUP(E673,支出入力表!F674:$S$2000,10,FALSE),"")</f>
        <v/>
      </c>
      <c r="K673" s="167" t="str">
        <f>IF(E673="旅費",VLOOKUP(E673,支出入力表!F674:$S$2000,11,FALSE),"")</f>
        <v/>
      </c>
      <c r="L673" s="167" t="str">
        <f>IF(E673="旅費",VLOOKUP(E673,支出入力表!F674:$S$2000,12,FALSE),"")</f>
        <v/>
      </c>
      <c r="M673" s="167" t="str">
        <f>IF(E673="旅費",VLOOKUP(E673,支出入力表!F674:$S$2000,13,FALSE),"")</f>
        <v/>
      </c>
      <c r="N673" s="168" t="str">
        <f>IF(E673="旅費",VLOOKUP(E673,支出入力表!F674:$S$2000,14,FALSE),"")</f>
        <v/>
      </c>
    </row>
    <row r="674" spans="2:14" x14ac:dyDescent="0.55000000000000004">
      <c r="B674" s="163" t="str">
        <f>IF(E674="旅費",支出入力表!A675,"")</f>
        <v/>
      </c>
      <c r="C674" s="164" t="str">
        <f>IF(E674="旅費",支出入力表!C675,"")</f>
        <v/>
      </c>
      <c r="D674" s="165" t="str">
        <f>IF(支出入力表!E675="旅費","旅費","")</f>
        <v/>
      </c>
      <c r="E674" s="165" t="str">
        <f>IF(支出入力表!F675="旅費","旅費","")</f>
        <v/>
      </c>
      <c r="F674" s="196" t="str">
        <f>IF(E674="旅費",VLOOKUP(E674,支出入力表!F675:$M$2000,3,FALSE),"")</f>
        <v/>
      </c>
      <c r="G674" s="196" t="str">
        <f>IF(E674="旅費",VLOOKUP(E674,支出入力表!F675:$M$2000,4,FALSE),"")</f>
        <v/>
      </c>
      <c r="H674" s="197" t="str">
        <f>IF(E674="旅費",VLOOKUP(E674,支出入力表!F675:$M$2000,5,FALSE),"")</f>
        <v/>
      </c>
      <c r="I674" s="196" t="str">
        <f>IF(E674="旅費",VLOOKUP(E674,支出入力表!F675:$S$2000,9,FALSE),"")</f>
        <v/>
      </c>
      <c r="J674" s="167" t="str">
        <f>IF(E674="旅費",VLOOKUP(E674,支出入力表!F675:$S$2000,10,FALSE),"")</f>
        <v/>
      </c>
      <c r="K674" s="167" t="str">
        <f>IF(E674="旅費",VLOOKUP(E674,支出入力表!F675:$S$2000,11,FALSE),"")</f>
        <v/>
      </c>
      <c r="L674" s="167" t="str">
        <f>IF(E674="旅費",VLOOKUP(E674,支出入力表!F675:$S$2000,12,FALSE),"")</f>
        <v/>
      </c>
      <c r="M674" s="167" t="str">
        <f>IF(E674="旅費",VLOOKUP(E674,支出入力表!F675:$S$2000,13,FALSE),"")</f>
        <v/>
      </c>
      <c r="N674" s="168" t="str">
        <f>IF(E674="旅費",VLOOKUP(E674,支出入力表!F675:$S$2000,14,FALSE),"")</f>
        <v/>
      </c>
    </row>
    <row r="675" spans="2:14" x14ac:dyDescent="0.55000000000000004">
      <c r="B675" s="163" t="str">
        <f>IF(E675="旅費",支出入力表!A676,"")</f>
        <v/>
      </c>
      <c r="C675" s="164" t="str">
        <f>IF(E675="旅費",支出入力表!C676,"")</f>
        <v/>
      </c>
      <c r="D675" s="165" t="str">
        <f>IF(支出入力表!E676="旅費","旅費","")</f>
        <v/>
      </c>
      <c r="E675" s="165" t="str">
        <f>IF(支出入力表!F676="旅費","旅費","")</f>
        <v/>
      </c>
      <c r="F675" s="196" t="str">
        <f>IF(E675="旅費",VLOOKUP(E675,支出入力表!F676:$M$2000,3,FALSE),"")</f>
        <v/>
      </c>
      <c r="G675" s="196" t="str">
        <f>IF(E675="旅費",VLOOKUP(E675,支出入力表!F676:$M$2000,4,FALSE),"")</f>
        <v/>
      </c>
      <c r="H675" s="197" t="str">
        <f>IF(E675="旅費",VLOOKUP(E675,支出入力表!F676:$M$2000,5,FALSE),"")</f>
        <v/>
      </c>
      <c r="I675" s="196" t="str">
        <f>IF(E675="旅費",VLOOKUP(E675,支出入力表!F676:$S$2000,9,FALSE),"")</f>
        <v/>
      </c>
      <c r="J675" s="167" t="str">
        <f>IF(E675="旅費",VLOOKUP(E675,支出入力表!F676:$S$2000,10,FALSE),"")</f>
        <v/>
      </c>
      <c r="K675" s="167" t="str">
        <f>IF(E675="旅費",VLOOKUP(E675,支出入力表!F676:$S$2000,11,FALSE),"")</f>
        <v/>
      </c>
      <c r="L675" s="167" t="str">
        <f>IF(E675="旅費",VLOOKUP(E675,支出入力表!F676:$S$2000,12,FALSE),"")</f>
        <v/>
      </c>
      <c r="M675" s="167" t="str">
        <f>IF(E675="旅費",VLOOKUP(E675,支出入力表!F676:$S$2000,13,FALSE),"")</f>
        <v/>
      </c>
      <c r="N675" s="168" t="str">
        <f>IF(E675="旅費",VLOOKUP(E675,支出入力表!F676:$S$2000,14,FALSE),"")</f>
        <v/>
      </c>
    </row>
    <row r="676" spans="2:14" x14ac:dyDescent="0.55000000000000004">
      <c r="B676" s="163" t="str">
        <f>IF(E676="旅費",支出入力表!A677,"")</f>
        <v/>
      </c>
      <c r="C676" s="164" t="str">
        <f>IF(E676="旅費",支出入力表!C677,"")</f>
        <v/>
      </c>
      <c r="D676" s="165" t="str">
        <f>IF(支出入力表!E677="旅費","旅費","")</f>
        <v/>
      </c>
      <c r="E676" s="165" t="str">
        <f>IF(支出入力表!F677="旅費","旅費","")</f>
        <v/>
      </c>
      <c r="F676" s="196" t="str">
        <f>IF(E676="旅費",VLOOKUP(E676,支出入力表!F677:$M$2000,3,FALSE),"")</f>
        <v/>
      </c>
      <c r="G676" s="196" t="str">
        <f>IF(E676="旅費",VLOOKUP(E676,支出入力表!F677:$M$2000,4,FALSE),"")</f>
        <v/>
      </c>
      <c r="H676" s="197" t="str">
        <f>IF(E676="旅費",VLOOKUP(E676,支出入力表!F677:$M$2000,5,FALSE),"")</f>
        <v/>
      </c>
      <c r="I676" s="196" t="str">
        <f>IF(E676="旅費",VLOOKUP(E676,支出入力表!F677:$S$2000,9,FALSE),"")</f>
        <v/>
      </c>
      <c r="J676" s="167" t="str">
        <f>IF(E676="旅費",VLOOKUP(E676,支出入力表!F677:$S$2000,10,FALSE),"")</f>
        <v/>
      </c>
      <c r="K676" s="167" t="str">
        <f>IF(E676="旅費",VLOOKUP(E676,支出入力表!F677:$S$2000,11,FALSE),"")</f>
        <v/>
      </c>
      <c r="L676" s="167" t="str">
        <f>IF(E676="旅費",VLOOKUP(E676,支出入力表!F677:$S$2000,12,FALSE),"")</f>
        <v/>
      </c>
      <c r="M676" s="167" t="str">
        <f>IF(E676="旅費",VLOOKUP(E676,支出入力表!F677:$S$2000,13,FALSE),"")</f>
        <v/>
      </c>
      <c r="N676" s="168" t="str">
        <f>IF(E676="旅費",VLOOKUP(E676,支出入力表!F677:$S$2000,14,FALSE),"")</f>
        <v/>
      </c>
    </row>
    <row r="677" spans="2:14" x14ac:dyDescent="0.55000000000000004">
      <c r="B677" s="163" t="str">
        <f>IF(E677="旅費",支出入力表!A678,"")</f>
        <v/>
      </c>
      <c r="C677" s="164" t="str">
        <f>IF(E677="旅費",支出入力表!C678,"")</f>
        <v/>
      </c>
      <c r="D677" s="165" t="str">
        <f>IF(支出入力表!E678="旅費","旅費","")</f>
        <v/>
      </c>
      <c r="E677" s="165" t="str">
        <f>IF(支出入力表!F678="旅費","旅費","")</f>
        <v/>
      </c>
      <c r="F677" s="196" t="str">
        <f>IF(E677="旅費",VLOOKUP(E677,支出入力表!F678:$M$2000,3,FALSE),"")</f>
        <v/>
      </c>
      <c r="G677" s="196" t="str">
        <f>IF(E677="旅費",VLOOKUP(E677,支出入力表!F678:$M$2000,4,FALSE),"")</f>
        <v/>
      </c>
      <c r="H677" s="197" t="str">
        <f>IF(E677="旅費",VLOOKUP(E677,支出入力表!F678:$M$2000,5,FALSE),"")</f>
        <v/>
      </c>
      <c r="I677" s="196" t="str">
        <f>IF(E677="旅費",VLOOKUP(E677,支出入力表!F678:$S$2000,9,FALSE),"")</f>
        <v/>
      </c>
      <c r="J677" s="167" t="str">
        <f>IF(E677="旅費",VLOOKUP(E677,支出入力表!F678:$S$2000,10,FALSE),"")</f>
        <v/>
      </c>
      <c r="K677" s="167" t="str">
        <f>IF(E677="旅費",VLOOKUP(E677,支出入力表!F678:$S$2000,11,FALSE),"")</f>
        <v/>
      </c>
      <c r="L677" s="167" t="str">
        <f>IF(E677="旅費",VLOOKUP(E677,支出入力表!F678:$S$2000,12,FALSE),"")</f>
        <v/>
      </c>
      <c r="M677" s="167" t="str">
        <f>IF(E677="旅費",VLOOKUP(E677,支出入力表!F678:$S$2000,13,FALSE),"")</f>
        <v/>
      </c>
      <c r="N677" s="168" t="str">
        <f>IF(E677="旅費",VLOOKUP(E677,支出入力表!F678:$S$2000,14,FALSE),"")</f>
        <v/>
      </c>
    </row>
    <row r="678" spans="2:14" x14ac:dyDescent="0.55000000000000004">
      <c r="B678" s="163" t="str">
        <f>IF(E678="旅費",支出入力表!A679,"")</f>
        <v/>
      </c>
      <c r="C678" s="164" t="str">
        <f>IF(E678="旅費",支出入力表!C679,"")</f>
        <v/>
      </c>
      <c r="D678" s="165" t="str">
        <f>IF(支出入力表!E679="旅費","旅費","")</f>
        <v/>
      </c>
      <c r="E678" s="165" t="str">
        <f>IF(支出入力表!F679="旅費","旅費","")</f>
        <v/>
      </c>
      <c r="F678" s="196" t="str">
        <f>IF(E678="旅費",VLOOKUP(E678,支出入力表!F679:$M$2000,3,FALSE),"")</f>
        <v/>
      </c>
      <c r="G678" s="196" t="str">
        <f>IF(E678="旅費",VLOOKUP(E678,支出入力表!F679:$M$2000,4,FALSE),"")</f>
        <v/>
      </c>
      <c r="H678" s="197" t="str">
        <f>IF(E678="旅費",VLOOKUP(E678,支出入力表!F679:$M$2000,5,FALSE),"")</f>
        <v/>
      </c>
      <c r="I678" s="196" t="str">
        <f>IF(E678="旅費",VLOOKUP(E678,支出入力表!F679:$S$2000,9,FALSE),"")</f>
        <v/>
      </c>
      <c r="J678" s="167" t="str">
        <f>IF(E678="旅費",VLOOKUP(E678,支出入力表!F679:$S$2000,10,FALSE),"")</f>
        <v/>
      </c>
      <c r="K678" s="167" t="str">
        <f>IF(E678="旅費",VLOOKUP(E678,支出入力表!F679:$S$2000,11,FALSE),"")</f>
        <v/>
      </c>
      <c r="L678" s="167" t="str">
        <f>IF(E678="旅費",VLOOKUP(E678,支出入力表!F679:$S$2000,12,FALSE),"")</f>
        <v/>
      </c>
      <c r="M678" s="167" t="str">
        <f>IF(E678="旅費",VLOOKUP(E678,支出入力表!F679:$S$2000,13,FALSE),"")</f>
        <v/>
      </c>
      <c r="N678" s="168" t="str">
        <f>IF(E678="旅費",VLOOKUP(E678,支出入力表!F679:$S$2000,14,FALSE),"")</f>
        <v/>
      </c>
    </row>
    <row r="679" spans="2:14" x14ac:dyDescent="0.55000000000000004">
      <c r="B679" s="163" t="str">
        <f>IF(E679="旅費",支出入力表!A680,"")</f>
        <v/>
      </c>
      <c r="C679" s="164" t="str">
        <f>IF(E679="旅費",支出入力表!C680,"")</f>
        <v/>
      </c>
      <c r="D679" s="165" t="str">
        <f>IF(支出入力表!E680="旅費","旅費","")</f>
        <v/>
      </c>
      <c r="E679" s="165" t="str">
        <f>IF(支出入力表!F680="旅費","旅費","")</f>
        <v/>
      </c>
      <c r="F679" s="196" t="str">
        <f>IF(E679="旅費",VLOOKUP(E679,支出入力表!F680:$M$2000,3,FALSE),"")</f>
        <v/>
      </c>
      <c r="G679" s="196" t="str">
        <f>IF(E679="旅費",VLOOKUP(E679,支出入力表!F680:$M$2000,4,FALSE),"")</f>
        <v/>
      </c>
      <c r="H679" s="197" t="str">
        <f>IF(E679="旅費",VLOOKUP(E679,支出入力表!F680:$M$2000,5,FALSE),"")</f>
        <v/>
      </c>
      <c r="I679" s="196" t="str">
        <f>IF(E679="旅費",VLOOKUP(E679,支出入力表!F680:$S$2000,9,FALSE),"")</f>
        <v/>
      </c>
      <c r="J679" s="167" t="str">
        <f>IF(E679="旅費",VLOOKUP(E679,支出入力表!F680:$S$2000,10,FALSE),"")</f>
        <v/>
      </c>
      <c r="K679" s="167" t="str">
        <f>IF(E679="旅費",VLOOKUP(E679,支出入力表!F680:$S$2000,11,FALSE),"")</f>
        <v/>
      </c>
      <c r="L679" s="167" t="str">
        <f>IF(E679="旅費",VLOOKUP(E679,支出入力表!F680:$S$2000,12,FALSE),"")</f>
        <v/>
      </c>
      <c r="M679" s="167" t="str">
        <f>IF(E679="旅費",VLOOKUP(E679,支出入力表!F680:$S$2000,13,FALSE),"")</f>
        <v/>
      </c>
      <c r="N679" s="168" t="str">
        <f>IF(E679="旅費",VLOOKUP(E679,支出入力表!F680:$S$2000,14,FALSE),"")</f>
        <v/>
      </c>
    </row>
    <row r="680" spans="2:14" x14ac:dyDescent="0.55000000000000004">
      <c r="B680" s="163" t="str">
        <f>IF(E680="旅費",支出入力表!A681,"")</f>
        <v/>
      </c>
      <c r="C680" s="164" t="str">
        <f>IF(E680="旅費",支出入力表!C681,"")</f>
        <v/>
      </c>
      <c r="D680" s="165" t="str">
        <f>IF(支出入力表!E681="旅費","旅費","")</f>
        <v/>
      </c>
      <c r="E680" s="165" t="str">
        <f>IF(支出入力表!F681="旅費","旅費","")</f>
        <v/>
      </c>
      <c r="F680" s="196" t="str">
        <f>IF(E680="旅費",VLOOKUP(E680,支出入力表!F681:$M$2000,3,FALSE),"")</f>
        <v/>
      </c>
      <c r="G680" s="196" t="str">
        <f>IF(E680="旅費",VLOOKUP(E680,支出入力表!F681:$M$2000,4,FALSE),"")</f>
        <v/>
      </c>
      <c r="H680" s="197" t="str">
        <f>IF(E680="旅費",VLOOKUP(E680,支出入力表!F681:$M$2000,5,FALSE),"")</f>
        <v/>
      </c>
      <c r="I680" s="196" t="str">
        <f>IF(E680="旅費",VLOOKUP(E680,支出入力表!F681:$S$2000,9,FALSE),"")</f>
        <v/>
      </c>
      <c r="J680" s="167" t="str">
        <f>IF(E680="旅費",VLOOKUP(E680,支出入力表!F681:$S$2000,10,FALSE),"")</f>
        <v/>
      </c>
      <c r="K680" s="167" t="str">
        <f>IF(E680="旅費",VLOOKUP(E680,支出入力表!F681:$S$2000,11,FALSE),"")</f>
        <v/>
      </c>
      <c r="L680" s="167" t="str">
        <f>IF(E680="旅費",VLOOKUP(E680,支出入力表!F681:$S$2000,12,FALSE),"")</f>
        <v/>
      </c>
      <c r="M680" s="167" t="str">
        <f>IF(E680="旅費",VLOOKUP(E680,支出入力表!F681:$S$2000,13,FALSE),"")</f>
        <v/>
      </c>
      <c r="N680" s="168" t="str">
        <f>IF(E680="旅費",VLOOKUP(E680,支出入力表!F681:$S$2000,14,FALSE),"")</f>
        <v/>
      </c>
    </row>
    <row r="681" spans="2:14" x14ac:dyDescent="0.55000000000000004">
      <c r="B681" s="163" t="str">
        <f>IF(E681="旅費",支出入力表!A682,"")</f>
        <v/>
      </c>
      <c r="C681" s="164" t="str">
        <f>IF(E681="旅費",支出入力表!C682,"")</f>
        <v/>
      </c>
      <c r="D681" s="165" t="str">
        <f>IF(支出入力表!E682="旅費","旅費","")</f>
        <v/>
      </c>
      <c r="E681" s="165" t="str">
        <f>IF(支出入力表!F682="旅費","旅費","")</f>
        <v/>
      </c>
      <c r="F681" s="196" t="str">
        <f>IF(E681="旅費",VLOOKUP(E681,支出入力表!F682:$M$2000,3,FALSE),"")</f>
        <v/>
      </c>
      <c r="G681" s="196" t="str">
        <f>IF(E681="旅費",VLOOKUP(E681,支出入力表!F682:$M$2000,4,FALSE),"")</f>
        <v/>
      </c>
      <c r="H681" s="197" t="str">
        <f>IF(E681="旅費",VLOOKUP(E681,支出入力表!F682:$M$2000,5,FALSE),"")</f>
        <v/>
      </c>
      <c r="I681" s="196" t="str">
        <f>IF(E681="旅費",VLOOKUP(E681,支出入力表!F682:$S$2000,9,FALSE),"")</f>
        <v/>
      </c>
      <c r="J681" s="167" t="str">
        <f>IF(E681="旅費",VLOOKUP(E681,支出入力表!F682:$S$2000,10,FALSE),"")</f>
        <v/>
      </c>
      <c r="K681" s="167" t="str">
        <f>IF(E681="旅費",VLOOKUP(E681,支出入力表!F682:$S$2000,11,FALSE),"")</f>
        <v/>
      </c>
      <c r="L681" s="167" t="str">
        <f>IF(E681="旅費",VLOOKUP(E681,支出入力表!F682:$S$2000,12,FALSE),"")</f>
        <v/>
      </c>
      <c r="M681" s="167" t="str">
        <f>IF(E681="旅費",VLOOKUP(E681,支出入力表!F682:$S$2000,13,FALSE),"")</f>
        <v/>
      </c>
      <c r="N681" s="168" t="str">
        <f>IF(E681="旅費",VLOOKUP(E681,支出入力表!F682:$S$2000,14,FALSE),"")</f>
        <v/>
      </c>
    </row>
    <row r="682" spans="2:14" x14ac:dyDescent="0.55000000000000004">
      <c r="B682" s="163" t="str">
        <f>IF(E682="旅費",支出入力表!A683,"")</f>
        <v/>
      </c>
      <c r="C682" s="164" t="str">
        <f>IF(E682="旅費",支出入力表!C683,"")</f>
        <v/>
      </c>
      <c r="D682" s="165" t="str">
        <f>IF(支出入力表!E683="旅費","旅費","")</f>
        <v/>
      </c>
      <c r="E682" s="165" t="str">
        <f>IF(支出入力表!F683="旅費","旅費","")</f>
        <v/>
      </c>
      <c r="F682" s="196" t="str">
        <f>IF(E682="旅費",VLOOKUP(E682,支出入力表!F683:$M$2000,3,FALSE),"")</f>
        <v/>
      </c>
      <c r="G682" s="196" t="str">
        <f>IF(E682="旅費",VLOOKUP(E682,支出入力表!F683:$M$2000,4,FALSE),"")</f>
        <v/>
      </c>
      <c r="H682" s="197" t="str">
        <f>IF(E682="旅費",VLOOKUP(E682,支出入力表!F683:$M$2000,5,FALSE),"")</f>
        <v/>
      </c>
      <c r="I682" s="196" t="str">
        <f>IF(E682="旅費",VLOOKUP(E682,支出入力表!F683:$S$2000,9,FALSE),"")</f>
        <v/>
      </c>
      <c r="J682" s="167" t="str">
        <f>IF(E682="旅費",VLOOKUP(E682,支出入力表!F683:$S$2000,10,FALSE),"")</f>
        <v/>
      </c>
      <c r="K682" s="167" t="str">
        <f>IF(E682="旅費",VLOOKUP(E682,支出入力表!F683:$S$2000,11,FALSE),"")</f>
        <v/>
      </c>
      <c r="L682" s="167" t="str">
        <f>IF(E682="旅費",VLOOKUP(E682,支出入力表!F683:$S$2000,12,FALSE),"")</f>
        <v/>
      </c>
      <c r="M682" s="167" t="str">
        <f>IF(E682="旅費",VLOOKUP(E682,支出入力表!F683:$S$2000,13,FALSE),"")</f>
        <v/>
      </c>
      <c r="N682" s="168" t="str">
        <f>IF(E682="旅費",VLOOKUP(E682,支出入力表!F683:$S$2000,14,FALSE),"")</f>
        <v/>
      </c>
    </row>
    <row r="683" spans="2:14" x14ac:dyDescent="0.55000000000000004">
      <c r="B683" s="163" t="str">
        <f>IF(E683="旅費",支出入力表!A684,"")</f>
        <v/>
      </c>
      <c r="C683" s="164" t="str">
        <f>IF(E683="旅費",支出入力表!C684,"")</f>
        <v/>
      </c>
      <c r="D683" s="165" t="str">
        <f>IF(支出入力表!E684="旅費","旅費","")</f>
        <v/>
      </c>
      <c r="E683" s="165" t="str">
        <f>IF(支出入力表!F684="旅費","旅費","")</f>
        <v/>
      </c>
      <c r="F683" s="196" t="str">
        <f>IF(E683="旅費",VLOOKUP(E683,支出入力表!F684:$M$2000,3,FALSE),"")</f>
        <v/>
      </c>
      <c r="G683" s="196" t="str">
        <f>IF(E683="旅費",VLOOKUP(E683,支出入力表!F684:$M$2000,4,FALSE),"")</f>
        <v/>
      </c>
      <c r="H683" s="197" t="str">
        <f>IF(E683="旅費",VLOOKUP(E683,支出入力表!F684:$M$2000,5,FALSE),"")</f>
        <v/>
      </c>
      <c r="I683" s="196" t="str">
        <f>IF(E683="旅費",VLOOKUP(E683,支出入力表!F684:$S$2000,9,FALSE),"")</f>
        <v/>
      </c>
      <c r="J683" s="167" t="str">
        <f>IF(E683="旅費",VLOOKUP(E683,支出入力表!F684:$S$2000,10,FALSE),"")</f>
        <v/>
      </c>
      <c r="K683" s="167" t="str">
        <f>IF(E683="旅費",VLOOKUP(E683,支出入力表!F684:$S$2000,11,FALSE),"")</f>
        <v/>
      </c>
      <c r="L683" s="167" t="str">
        <f>IF(E683="旅費",VLOOKUP(E683,支出入力表!F684:$S$2000,12,FALSE),"")</f>
        <v/>
      </c>
      <c r="M683" s="167" t="str">
        <f>IF(E683="旅費",VLOOKUP(E683,支出入力表!F684:$S$2000,13,FALSE),"")</f>
        <v/>
      </c>
      <c r="N683" s="168" t="str">
        <f>IF(E683="旅費",VLOOKUP(E683,支出入力表!F684:$S$2000,14,FALSE),"")</f>
        <v/>
      </c>
    </row>
    <row r="684" spans="2:14" x14ac:dyDescent="0.55000000000000004">
      <c r="B684" s="163" t="str">
        <f>IF(E684="旅費",支出入力表!A685,"")</f>
        <v/>
      </c>
      <c r="C684" s="164" t="str">
        <f>IF(E684="旅費",支出入力表!C685,"")</f>
        <v/>
      </c>
      <c r="D684" s="165" t="str">
        <f>IF(支出入力表!E685="旅費","旅費","")</f>
        <v/>
      </c>
      <c r="E684" s="165" t="str">
        <f>IF(支出入力表!F685="旅費","旅費","")</f>
        <v/>
      </c>
      <c r="F684" s="196" t="str">
        <f>IF(E684="旅費",VLOOKUP(E684,支出入力表!F685:$M$2000,3,FALSE),"")</f>
        <v/>
      </c>
      <c r="G684" s="196" t="str">
        <f>IF(E684="旅費",VLOOKUP(E684,支出入力表!F685:$M$2000,4,FALSE),"")</f>
        <v/>
      </c>
      <c r="H684" s="197" t="str">
        <f>IF(E684="旅費",VLOOKUP(E684,支出入力表!F685:$M$2000,5,FALSE),"")</f>
        <v/>
      </c>
      <c r="I684" s="196" t="str">
        <f>IF(E684="旅費",VLOOKUP(E684,支出入力表!F685:$S$2000,9,FALSE),"")</f>
        <v/>
      </c>
      <c r="J684" s="167" t="str">
        <f>IF(E684="旅費",VLOOKUP(E684,支出入力表!F685:$S$2000,10,FALSE),"")</f>
        <v/>
      </c>
      <c r="K684" s="167" t="str">
        <f>IF(E684="旅費",VLOOKUP(E684,支出入力表!F685:$S$2000,11,FALSE),"")</f>
        <v/>
      </c>
      <c r="L684" s="167" t="str">
        <f>IF(E684="旅費",VLOOKUP(E684,支出入力表!F685:$S$2000,12,FALSE),"")</f>
        <v/>
      </c>
      <c r="M684" s="167" t="str">
        <f>IF(E684="旅費",VLOOKUP(E684,支出入力表!F685:$S$2000,13,FALSE),"")</f>
        <v/>
      </c>
      <c r="N684" s="168" t="str">
        <f>IF(E684="旅費",VLOOKUP(E684,支出入力表!F685:$S$2000,14,FALSE),"")</f>
        <v/>
      </c>
    </row>
    <row r="685" spans="2:14" x14ac:dyDescent="0.55000000000000004">
      <c r="B685" s="163" t="str">
        <f>IF(E685="旅費",支出入力表!A686,"")</f>
        <v/>
      </c>
      <c r="C685" s="164" t="str">
        <f>IF(E685="旅費",支出入力表!C686,"")</f>
        <v/>
      </c>
      <c r="D685" s="165" t="str">
        <f>IF(支出入力表!E686="旅費","旅費","")</f>
        <v/>
      </c>
      <c r="E685" s="165" t="str">
        <f>IF(支出入力表!F686="旅費","旅費","")</f>
        <v/>
      </c>
      <c r="F685" s="196" t="str">
        <f>IF(E685="旅費",VLOOKUP(E685,支出入力表!F686:$M$2000,3,FALSE),"")</f>
        <v/>
      </c>
      <c r="G685" s="196" t="str">
        <f>IF(E685="旅費",VLOOKUP(E685,支出入力表!F686:$M$2000,4,FALSE),"")</f>
        <v/>
      </c>
      <c r="H685" s="197" t="str">
        <f>IF(E685="旅費",VLOOKUP(E685,支出入力表!F686:$M$2000,5,FALSE),"")</f>
        <v/>
      </c>
      <c r="I685" s="196" t="str">
        <f>IF(E685="旅費",VLOOKUP(E685,支出入力表!F686:$S$2000,9,FALSE),"")</f>
        <v/>
      </c>
      <c r="J685" s="167" t="str">
        <f>IF(E685="旅費",VLOOKUP(E685,支出入力表!F686:$S$2000,10,FALSE),"")</f>
        <v/>
      </c>
      <c r="K685" s="167" t="str">
        <f>IF(E685="旅費",VLOOKUP(E685,支出入力表!F686:$S$2000,11,FALSE),"")</f>
        <v/>
      </c>
      <c r="L685" s="167" t="str">
        <f>IF(E685="旅費",VLOOKUP(E685,支出入力表!F686:$S$2000,12,FALSE),"")</f>
        <v/>
      </c>
      <c r="M685" s="167" t="str">
        <f>IF(E685="旅費",VLOOKUP(E685,支出入力表!F686:$S$2000,13,FALSE),"")</f>
        <v/>
      </c>
      <c r="N685" s="168" t="str">
        <f>IF(E685="旅費",VLOOKUP(E685,支出入力表!F686:$S$2000,14,FALSE),"")</f>
        <v/>
      </c>
    </row>
    <row r="686" spans="2:14" x14ac:dyDescent="0.55000000000000004">
      <c r="B686" s="163" t="str">
        <f>IF(E686="旅費",支出入力表!A687,"")</f>
        <v/>
      </c>
      <c r="C686" s="164" t="str">
        <f>IF(E686="旅費",支出入力表!C687,"")</f>
        <v/>
      </c>
      <c r="D686" s="165" t="str">
        <f>IF(支出入力表!E687="旅費","旅費","")</f>
        <v/>
      </c>
      <c r="E686" s="165" t="str">
        <f>IF(支出入力表!F687="旅費","旅費","")</f>
        <v/>
      </c>
      <c r="F686" s="196" t="str">
        <f>IF(E686="旅費",VLOOKUP(E686,支出入力表!F687:$M$2000,3,FALSE),"")</f>
        <v/>
      </c>
      <c r="G686" s="196" t="str">
        <f>IF(E686="旅費",VLOOKUP(E686,支出入力表!F687:$M$2000,4,FALSE),"")</f>
        <v/>
      </c>
      <c r="H686" s="197" t="str">
        <f>IF(E686="旅費",VLOOKUP(E686,支出入力表!F687:$M$2000,5,FALSE),"")</f>
        <v/>
      </c>
      <c r="I686" s="196" t="str">
        <f>IF(E686="旅費",VLOOKUP(E686,支出入力表!F687:$S$2000,9,FALSE),"")</f>
        <v/>
      </c>
      <c r="J686" s="167" t="str">
        <f>IF(E686="旅費",VLOOKUP(E686,支出入力表!F687:$S$2000,10,FALSE),"")</f>
        <v/>
      </c>
      <c r="K686" s="167" t="str">
        <f>IF(E686="旅費",VLOOKUP(E686,支出入力表!F687:$S$2000,11,FALSE),"")</f>
        <v/>
      </c>
      <c r="L686" s="167" t="str">
        <f>IF(E686="旅費",VLOOKUP(E686,支出入力表!F687:$S$2000,12,FALSE),"")</f>
        <v/>
      </c>
      <c r="M686" s="167" t="str">
        <f>IF(E686="旅費",VLOOKUP(E686,支出入力表!F687:$S$2000,13,FALSE),"")</f>
        <v/>
      </c>
      <c r="N686" s="168" t="str">
        <f>IF(E686="旅費",VLOOKUP(E686,支出入力表!F687:$S$2000,14,FALSE),"")</f>
        <v/>
      </c>
    </row>
    <row r="687" spans="2:14" x14ac:dyDescent="0.55000000000000004">
      <c r="B687" s="163" t="str">
        <f>IF(E687="旅費",支出入力表!A688,"")</f>
        <v/>
      </c>
      <c r="C687" s="164" t="str">
        <f>IF(E687="旅費",支出入力表!C688,"")</f>
        <v/>
      </c>
      <c r="D687" s="165" t="str">
        <f>IF(支出入力表!E688="旅費","旅費","")</f>
        <v/>
      </c>
      <c r="E687" s="165" t="str">
        <f>IF(支出入力表!F688="旅費","旅費","")</f>
        <v/>
      </c>
      <c r="F687" s="196" t="str">
        <f>IF(E687="旅費",VLOOKUP(E687,支出入力表!F688:$M$2000,3,FALSE),"")</f>
        <v/>
      </c>
      <c r="G687" s="196" t="str">
        <f>IF(E687="旅費",VLOOKUP(E687,支出入力表!F688:$M$2000,4,FALSE),"")</f>
        <v/>
      </c>
      <c r="H687" s="197" t="str">
        <f>IF(E687="旅費",VLOOKUP(E687,支出入力表!F688:$M$2000,5,FALSE),"")</f>
        <v/>
      </c>
      <c r="I687" s="196" t="str">
        <f>IF(E687="旅費",VLOOKUP(E687,支出入力表!F688:$S$2000,9,FALSE),"")</f>
        <v/>
      </c>
      <c r="J687" s="167" t="str">
        <f>IF(E687="旅費",VLOOKUP(E687,支出入力表!F688:$S$2000,10,FALSE),"")</f>
        <v/>
      </c>
      <c r="K687" s="167" t="str">
        <f>IF(E687="旅費",VLOOKUP(E687,支出入力表!F688:$S$2000,11,FALSE),"")</f>
        <v/>
      </c>
      <c r="L687" s="167" t="str">
        <f>IF(E687="旅費",VLOOKUP(E687,支出入力表!F688:$S$2000,12,FALSE),"")</f>
        <v/>
      </c>
      <c r="M687" s="167" t="str">
        <f>IF(E687="旅費",VLOOKUP(E687,支出入力表!F688:$S$2000,13,FALSE),"")</f>
        <v/>
      </c>
      <c r="N687" s="168" t="str">
        <f>IF(E687="旅費",VLOOKUP(E687,支出入力表!F688:$S$2000,14,FALSE),"")</f>
        <v/>
      </c>
    </row>
    <row r="688" spans="2:14" x14ac:dyDescent="0.55000000000000004">
      <c r="B688" s="163" t="str">
        <f>IF(E688="旅費",支出入力表!A689,"")</f>
        <v/>
      </c>
      <c r="C688" s="164" t="str">
        <f>IF(E688="旅費",支出入力表!C689,"")</f>
        <v/>
      </c>
      <c r="D688" s="165" t="str">
        <f>IF(支出入力表!E689="旅費","旅費","")</f>
        <v/>
      </c>
      <c r="E688" s="165" t="str">
        <f>IF(支出入力表!F689="旅費","旅費","")</f>
        <v/>
      </c>
      <c r="F688" s="196" t="str">
        <f>IF(E688="旅費",VLOOKUP(E688,支出入力表!F689:$M$2000,3,FALSE),"")</f>
        <v/>
      </c>
      <c r="G688" s="196" t="str">
        <f>IF(E688="旅費",VLOOKUP(E688,支出入力表!F689:$M$2000,4,FALSE),"")</f>
        <v/>
      </c>
      <c r="H688" s="197" t="str">
        <f>IF(E688="旅費",VLOOKUP(E688,支出入力表!F689:$M$2000,5,FALSE),"")</f>
        <v/>
      </c>
      <c r="I688" s="196" t="str">
        <f>IF(E688="旅費",VLOOKUP(E688,支出入力表!F689:$S$2000,9,FALSE),"")</f>
        <v/>
      </c>
      <c r="J688" s="167" t="str">
        <f>IF(E688="旅費",VLOOKUP(E688,支出入力表!F689:$S$2000,10,FALSE),"")</f>
        <v/>
      </c>
      <c r="K688" s="167" t="str">
        <f>IF(E688="旅費",VLOOKUP(E688,支出入力表!F689:$S$2000,11,FALSE),"")</f>
        <v/>
      </c>
      <c r="L688" s="167" t="str">
        <f>IF(E688="旅費",VLOOKUP(E688,支出入力表!F689:$S$2000,12,FALSE),"")</f>
        <v/>
      </c>
      <c r="M688" s="167" t="str">
        <f>IF(E688="旅費",VLOOKUP(E688,支出入力表!F689:$S$2000,13,FALSE),"")</f>
        <v/>
      </c>
      <c r="N688" s="168" t="str">
        <f>IF(E688="旅費",VLOOKUP(E688,支出入力表!F689:$S$2000,14,FALSE),"")</f>
        <v/>
      </c>
    </row>
    <row r="689" spans="2:14" x14ac:dyDescent="0.55000000000000004">
      <c r="B689" s="163" t="str">
        <f>IF(E689="旅費",支出入力表!A690,"")</f>
        <v/>
      </c>
      <c r="C689" s="164" t="str">
        <f>IF(E689="旅費",支出入力表!C690,"")</f>
        <v/>
      </c>
      <c r="D689" s="165" t="str">
        <f>IF(支出入力表!E690="旅費","旅費","")</f>
        <v/>
      </c>
      <c r="E689" s="165" t="str">
        <f>IF(支出入力表!F690="旅費","旅費","")</f>
        <v/>
      </c>
      <c r="F689" s="196" t="str">
        <f>IF(E689="旅費",VLOOKUP(E689,支出入力表!F690:$M$2000,3,FALSE),"")</f>
        <v/>
      </c>
      <c r="G689" s="196" t="str">
        <f>IF(E689="旅費",VLOOKUP(E689,支出入力表!F690:$M$2000,4,FALSE),"")</f>
        <v/>
      </c>
      <c r="H689" s="197" t="str">
        <f>IF(E689="旅費",VLOOKUP(E689,支出入力表!F690:$M$2000,5,FALSE),"")</f>
        <v/>
      </c>
      <c r="I689" s="196" t="str">
        <f>IF(E689="旅費",VLOOKUP(E689,支出入力表!F690:$S$2000,9,FALSE),"")</f>
        <v/>
      </c>
      <c r="J689" s="167" t="str">
        <f>IF(E689="旅費",VLOOKUP(E689,支出入力表!F690:$S$2000,10,FALSE),"")</f>
        <v/>
      </c>
      <c r="K689" s="167" t="str">
        <f>IF(E689="旅費",VLOOKUP(E689,支出入力表!F690:$S$2000,11,FALSE),"")</f>
        <v/>
      </c>
      <c r="L689" s="167" t="str">
        <f>IF(E689="旅費",VLOOKUP(E689,支出入力表!F690:$S$2000,12,FALSE),"")</f>
        <v/>
      </c>
      <c r="M689" s="167" t="str">
        <f>IF(E689="旅費",VLOOKUP(E689,支出入力表!F690:$S$2000,13,FALSE),"")</f>
        <v/>
      </c>
      <c r="N689" s="168" t="str">
        <f>IF(E689="旅費",VLOOKUP(E689,支出入力表!F690:$S$2000,14,FALSE),"")</f>
        <v/>
      </c>
    </row>
    <row r="690" spans="2:14" x14ac:dyDescent="0.55000000000000004">
      <c r="B690" s="163" t="str">
        <f>IF(E690="旅費",支出入力表!A691,"")</f>
        <v/>
      </c>
      <c r="C690" s="164" t="str">
        <f>IF(E690="旅費",支出入力表!C691,"")</f>
        <v/>
      </c>
      <c r="D690" s="165" t="str">
        <f>IF(支出入力表!E691="旅費","旅費","")</f>
        <v/>
      </c>
      <c r="E690" s="165" t="str">
        <f>IF(支出入力表!F691="旅費","旅費","")</f>
        <v/>
      </c>
      <c r="F690" s="196" t="str">
        <f>IF(E690="旅費",VLOOKUP(E690,支出入力表!F691:$M$2000,3,FALSE),"")</f>
        <v/>
      </c>
      <c r="G690" s="196" t="str">
        <f>IF(E690="旅費",VLOOKUP(E690,支出入力表!F691:$M$2000,4,FALSE),"")</f>
        <v/>
      </c>
      <c r="H690" s="197" t="str">
        <f>IF(E690="旅費",VLOOKUP(E690,支出入力表!F691:$M$2000,5,FALSE),"")</f>
        <v/>
      </c>
      <c r="I690" s="196" t="str">
        <f>IF(E690="旅費",VLOOKUP(E690,支出入力表!F691:$S$2000,9,FALSE),"")</f>
        <v/>
      </c>
      <c r="J690" s="167" t="str">
        <f>IF(E690="旅費",VLOOKUP(E690,支出入力表!F691:$S$2000,10,FALSE),"")</f>
        <v/>
      </c>
      <c r="K690" s="167" t="str">
        <f>IF(E690="旅費",VLOOKUP(E690,支出入力表!F691:$S$2000,11,FALSE),"")</f>
        <v/>
      </c>
      <c r="L690" s="167" t="str">
        <f>IF(E690="旅費",VLOOKUP(E690,支出入力表!F691:$S$2000,12,FALSE),"")</f>
        <v/>
      </c>
      <c r="M690" s="167" t="str">
        <f>IF(E690="旅費",VLOOKUP(E690,支出入力表!F691:$S$2000,13,FALSE),"")</f>
        <v/>
      </c>
      <c r="N690" s="168" t="str">
        <f>IF(E690="旅費",VLOOKUP(E690,支出入力表!F691:$S$2000,14,FALSE),"")</f>
        <v/>
      </c>
    </row>
    <row r="691" spans="2:14" x14ac:dyDescent="0.55000000000000004">
      <c r="B691" s="163" t="str">
        <f>IF(E691="旅費",支出入力表!A692,"")</f>
        <v/>
      </c>
      <c r="C691" s="164" t="str">
        <f>IF(E691="旅費",支出入力表!C692,"")</f>
        <v/>
      </c>
      <c r="D691" s="165" t="str">
        <f>IF(支出入力表!E692="旅費","旅費","")</f>
        <v/>
      </c>
      <c r="E691" s="165" t="str">
        <f>IF(支出入力表!F692="旅費","旅費","")</f>
        <v/>
      </c>
      <c r="F691" s="196" t="str">
        <f>IF(E691="旅費",VLOOKUP(E691,支出入力表!F692:$M$2000,3,FALSE),"")</f>
        <v/>
      </c>
      <c r="G691" s="196" t="str">
        <f>IF(E691="旅費",VLOOKUP(E691,支出入力表!F692:$M$2000,4,FALSE),"")</f>
        <v/>
      </c>
      <c r="H691" s="197" t="str">
        <f>IF(E691="旅費",VLOOKUP(E691,支出入力表!F692:$M$2000,5,FALSE),"")</f>
        <v/>
      </c>
      <c r="I691" s="196" t="str">
        <f>IF(E691="旅費",VLOOKUP(E691,支出入力表!F692:$S$2000,9,FALSE),"")</f>
        <v/>
      </c>
      <c r="J691" s="167" t="str">
        <f>IF(E691="旅費",VLOOKUP(E691,支出入力表!F692:$S$2000,10,FALSE),"")</f>
        <v/>
      </c>
      <c r="K691" s="167" t="str">
        <f>IF(E691="旅費",VLOOKUP(E691,支出入力表!F692:$S$2000,11,FALSE),"")</f>
        <v/>
      </c>
      <c r="L691" s="167" t="str">
        <f>IF(E691="旅費",VLOOKUP(E691,支出入力表!F692:$S$2000,12,FALSE),"")</f>
        <v/>
      </c>
      <c r="M691" s="167" t="str">
        <f>IF(E691="旅費",VLOOKUP(E691,支出入力表!F692:$S$2000,13,FALSE),"")</f>
        <v/>
      </c>
      <c r="N691" s="168" t="str">
        <f>IF(E691="旅費",VLOOKUP(E691,支出入力表!F692:$S$2000,14,FALSE),"")</f>
        <v/>
      </c>
    </row>
    <row r="692" spans="2:14" x14ac:dyDescent="0.55000000000000004">
      <c r="B692" s="163" t="str">
        <f>IF(E692="旅費",支出入力表!A693,"")</f>
        <v/>
      </c>
      <c r="C692" s="164" t="str">
        <f>IF(E692="旅費",支出入力表!C693,"")</f>
        <v/>
      </c>
      <c r="D692" s="165" t="str">
        <f>IF(支出入力表!E693="旅費","旅費","")</f>
        <v/>
      </c>
      <c r="E692" s="165" t="str">
        <f>IF(支出入力表!F693="旅費","旅費","")</f>
        <v/>
      </c>
      <c r="F692" s="196" t="str">
        <f>IF(E692="旅費",VLOOKUP(E692,支出入力表!F693:$M$2000,3,FALSE),"")</f>
        <v/>
      </c>
      <c r="G692" s="196" t="str">
        <f>IF(E692="旅費",VLOOKUP(E692,支出入力表!F693:$M$2000,4,FALSE),"")</f>
        <v/>
      </c>
      <c r="H692" s="197" t="str">
        <f>IF(E692="旅費",VLOOKUP(E692,支出入力表!F693:$M$2000,5,FALSE),"")</f>
        <v/>
      </c>
      <c r="I692" s="196" t="str">
        <f>IF(E692="旅費",VLOOKUP(E692,支出入力表!F693:$S$2000,9,FALSE),"")</f>
        <v/>
      </c>
      <c r="J692" s="167" t="str">
        <f>IF(E692="旅費",VLOOKUP(E692,支出入力表!F693:$S$2000,10,FALSE),"")</f>
        <v/>
      </c>
      <c r="K692" s="167" t="str">
        <f>IF(E692="旅費",VLOOKUP(E692,支出入力表!F693:$S$2000,11,FALSE),"")</f>
        <v/>
      </c>
      <c r="L692" s="167" t="str">
        <f>IF(E692="旅費",VLOOKUP(E692,支出入力表!F693:$S$2000,12,FALSE),"")</f>
        <v/>
      </c>
      <c r="M692" s="167" t="str">
        <f>IF(E692="旅費",VLOOKUP(E692,支出入力表!F693:$S$2000,13,FALSE),"")</f>
        <v/>
      </c>
      <c r="N692" s="168" t="str">
        <f>IF(E692="旅費",VLOOKUP(E692,支出入力表!F693:$S$2000,14,FALSE),"")</f>
        <v/>
      </c>
    </row>
    <row r="693" spans="2:14" x14ac:dyDescent="0.55000000000000004">
      <c r="B693" s="163" t="str">
        <f>IF(E693="旅費",支出入力表!A694,"")</f>
        <v/>
      </c>
      <c r="C693" s="164" t="str">
        <f>IF(E693="旅費",支出入力表!C694,"")</f>
        <v/>
      </c>
      <c r="D693" s="165" t="str">
        <f>IF(支出入力表!E694="旅費","旅費","")</f>
        <v/>
      </c>
      <c r="E693" s="165" t="str">
        <f>IF(支出入力表!F694="旅費","旅費","")</f>
        <v/>
      </c>
      <c r="F693" s="196" t="str">
        <f>IF(E693="旅費",VLOOKUP(E693,支出入力表!F694:$M$2000,3,FALSE),"")</f>
        <v/>
      </c>
      <c r="G693" s="196" t="str">
        <f>IF(E693="旅費",VLOOKUP(E693,支出入力表!F694:$M$2000,4,FALSE),"")</f>
        <v/>
      </c>
      <c r="H693" s="197" t="str">
        <f>IF(E693="旅費",VLOOKUP(E693,支出入力表!F694:$M$2000,5,FALSE),"")</f>
        <v/>
      </c>
      <c r="I693" s="196" t="str">
        <f>IF(E693="旅費",VLOOKUP(E693,支出入力表!F694:$S$2000,9,FALSE),"")</f>
        <v/>
      </c>
      <c r="J693" s="167" t="str">
        <f>IF(E693="旅費",VLOOKUP(E693,支出入力表!F694:$S$2000,10,FALSE),"")</f>
        <v/>
      </c>
      <c r="K693" s="167" t="str">
        <f>IF(E693="旅費",VLOOKUP(E693,支出入力表!F694:$S$2000,11,FALSE),"")</f>
        <v/>
      </c>
      <c r="L693" s="167" t="str">
        <f>IF(E693="旅費",VLOOKUP(E693,支出入力表!F694:$S$2000,12,FALSE),"")</f>
        <v/>
      </c>
      <c r="M693" s="167" t="str">
        <f>IF(E693="旅費",VLOOKUP(E693,支出入力表!F694:$S$2000,13,FALSE),"")</f>
        <v/>
      </c>
      <c r="N693" s="168" t="str">
        <f>IF(E693="旅費",VLOOKUP(E693,支出入力表!F694:$S$2000,14,FALSE),"")</f>
        <v/>
      </c>
    </row>
    <row r="694" spans="2:14" x14ac:dyDescent="0.55000000000000004">
      <c r="B694" s="163" t="str">
        <f>IF(E694="旅費",支出入力表!A695,"")</f>
        <v/>
      </c>
      <c r="C694" s="164" t="str">
        <f>IF(E694="旅費",支出入力表!C695,"")</f>
        <v/>
      </c>
      <c r="D694" s="165" t="str">
        <f>IF(支出入力表!E695="旅費","旅費","")</f>
        <v/>
      </c>
      <c r="E694" s="165" t="str">
        <f>IF(支出入力表!F695="旅費","旅費","")</f>
        <v/>
      </c>
      <c r="F694" s="196" t="str">
        <f>IF(E694="旅費",VLOOKUP(E694,支出入力表!F695:$M$2000,3,FALSE),"")</f>
        <v/>
      </c>
      <c r="G694" s="196" t="str">
        <f>IF(E694="旅費",VLOOKUP(E694,支出入力表!F695:$M$2000,4,FALSE),"")</f>
        <v/>
      </c>
      <c r="H694" s="197" t="str">
        <f>IF(E694="旅費",VLOOKUP(E694,支出入力表!F695:$M$2000,5,FALSE),"")</f>
        <v/>
      </c>
      <c r="I694" s="196" t="str">
        <f>IF(E694="旅費",VLOOKUP(E694,支出入力表!F695:$S$2000,9,FALSE),"")</f>
        <v/>
      </c>
      <c r="J694" s="167" t="str">
        <f>IF(E694="旅費",VLOOKUP(E694,支出入力表!F695:$S$2000,10,FALSE),"")</f>
        <v/>
      </c>
      <c r="K694" s="167" t="str">
        <f>IF(E694="旅費",VLOOKUP(E694,支出入力表!F695:$S$2000,11,FALSE),"")</f>
        <v/>
      </c>
      <c r="L694" s="167" t="str">
        <f>IF(E694="旅費",VLOOKUP(E694,支出入力表!F695:$S$2000,12,FALSE),"")</f>
        <v/>
      </c>
      <c r="M694" s="167" t="str">
        <f>IF(E694="旅費",VLOOKUP(E694,支出入力表!F695:$S$2000,13,FALSE),"")</f>
        <v/>
      </c>
      <c r="N694" s="168" t="str">
        <f>IF(E694="旅費",VLOOKUP(E694,支出入力表!F695:$S$2000,14,FALSE),"")</f>
        <v/>
      </c>
    </row>
    <row r="695" spans="2:14" x14ac:dyDescent="0.55000000000000004">
      <c r="B695" s="163" t="str">
        <f>IF(E695="旅費",支出入力表!A696,"")</f>
        <v/>
      </c>
      <c r="C695" s="164" t="str">
        <f>IF(E695="旅費",支出入力表!C696,"")</f>
        <v/>
      </c>
      <c r="D695" s="165" t="str">
        <f>IF(支出入力表!E696="旅費","旅費","")</f>
        <v/>
      </c>
      <c r="E695" s="165" t="str">
        <f>IF(支出入力表!F696="旅費","旅費","")</f>
        <v/>
      </c>
      <c r="F695" s="196" t="str">
        <f>IF(E695="旅費",VLOOKUP(E695,支出入力表!F696:$M$2000,3,FALSE),"")</f>
        <v/>
      </c>
      <c r="G695" s="196" t="str">
        <f>IF(E695="旅費",VLOOKUP(E695,支出入力表!F696:$M$2000,4,FALSE),"")</f>
        <v/>
      </c>
      <c r="H695" s="197" t="str">
        <f>IF(E695="旅費",VLOOKUP(E695,支出入力表!F696:$M$2000,5,FALSE),"")</f>
        <v/>
      </c>
      <c r="I695" s="196" t="str">
        <f>IF(E695="旅費",VLOOKUP(E695,支出入力表!F696:$S$2000,9,FALSE),"")</f>
        <v/>
      </c>
      <c r="J695" s="167" t="str">
        <f>IF(E695="旅費",VLOOKUP(E695,支出入力表!F696:$S$2000,10,FALSE),"")</f>
        <v/>
      </c>
      <c r="K695" s="167" t="str">
        <f>IF(E695="旅費",VLOOKUP(E695,支出入力表!F696:$S$2000,11,FALSE),"")</f>
        <v/>
      </c>
      <c r="L695" s="167" t="str">
        <f>IF(E695="旅費",VLOOKUP(E695,支出入力表!F696:$S$2000,12,FALSE),"")</f>
        <v/>
      </c>
      <c r="M695" s="167" t="str">
        <f>IF(E695="旅費",VLOOKUP(E695,支出入力表!F696:$S$2000,13,FALSE),"")</f>
        <v/>
      </c>
      <c r="N695" s="168" t="str">
        <f>IF(E695="旅費",VLOOKUP(E695,支出入力表!F696:$S$2000,14,FALSE),"")</f>
        <v/>
      </c>
    </row>
    <row r="696" spans="2:14" x14ac:dyDescent="0.55000000000000004">
      <c r="B696" s="163" t="str">
        <f>IF(E696="旅費",支出入力表!A697,"")</f>
        <v/>
      </c>
      <c r="C696" s="164" t="str">
        <f>IF(E696="旅費",支出入力表!C697,"")</f>
        <v/>
      </c>
      <c r="D696" s="165" t="str">
        <f>IF(支出入力表!E697="旅費","旅費","")</f>
        <v/>
      </c>
      <c r="E696" s="165" t="str">
        <f>IF(支出入力表!F697="旅費","旅費","")</f>
        <v/>
      </c>
      <c r="F696" s="196" t="str">
        <f>IF(E696="旅費",VLOOKUP(E696,支出入力表!F697:$M$2000,3,FALSE),"")</f>
        <v/>
      </c>
      <c r="G696" s="196" t="str">
        <f>IF(E696="旅費",VLOOKUP(E696,支出入力表!F697:$M$2000,4,FALSE),"")</f>
        <v/>
      </c>
      <c r="H696" s="197" t="str">
        <f>IF(E696="旅費",VLOOKUP(E696,支出入力表!F697:$M$2000,5,FALSE),"")</f>
        <v/>
      </c>
      <c r="I696" s="196" t="str">
        <f>IF(E696="旅費",VLOOKUP(E696,支出入力表!F697:$S$2000,9,FALSE),"")</f>
        <v/>
      </c>
      <c r="J696" s="167" t="str">
        <f>IF(E696="旅費",VLOOKUP(E696,支出入力表!F697:$S$2000,10,FALSE),"")</f>
        <v/>
      </c>
      <c r="K696" s="167" t="str">
        <f>IF(E696="旅費",VLOOKUP(E696,支出入力表!F697:$S$2000,11,FALSE),"")</f>
        <v/>
      </c>
      <c r="L696" s="167" t="str">
        <f>IF(E696="旅費",VLOOKUP(E696,支出入力表!F697:$S$2000,12,FALSE),"")</f>
        <v/>
      </c>
      <c r="M696" s="167" t="str">
        <f>IF(E696="旅費",VLOOKUP(E696,支出入力表!F697:$S$2000,13,FALSE),"")</f>
        <v/>
      </c>
      <c r="N696" s="168" t="str">
        <f>IF(E696="旅費",VLOOKUP(E696,支出入力表!F697:$S$2000,14,FALSE),"")</f>
        <v/>
      </c>
    </row>
    <row r="697" spans="2:14" x14ac:dyDescent="0.55000000000000004">
      <c r="B697" s="163" t="str">
        <f>IF(E697="旅費",支出入力表!A698,"")</f>
        <v/>
      </c>
      <c r="C697" s="164" t="str">
        <f>IF(E697="旅費",支出入力表!C698,"")</f>
        <v/>
      </c>
      <c r="D697" s="165" t="str">
        <f>IF(支出入力表!E698="旅費","旅費","")</f>
        <v/>
      </c>
      <c r="E697" s="165" t="str">
        <f>IF(支出入力表!F698="旅費","旅費","")</f>
        <v/>
      </c>
      <c r="F697" s="196" t="str">
        <f>IF(E697="旅費",VLOOKUP(E697,支出入力表!F698:$M$2000,3,FALSE),"")</f>
        <v/>
      </c>
      <c r="G697" s="196" t="str">
        <f>IF(E697="旅費",VLOOKUP(E697,支出入力表!F698:$M$2000,4,FALSE),"")</f>
        <v/>
      </c>
      <c r="H697" s="197" t="str">
        <f>IF(E697="旅費",VLOOKUP(E697,支出入力表!F698:$M$2000,5,FALSE),"")</f>
        <v/>
      </c>
      <c r="I697" s="196" t="str">
        <f>IF(E697="旅費",VLOOKUP(E697,支出入力表!F698:$S$2000,9,FALSE),"")</f>
        <v/>
      </c>
      <c r="J697" s="167" t="str">
        <f>IF(E697="旅費",VLOOKUP(E697,支出入力表!F698:$S$2000,10,FALSE),"")</f>
        <v/>
      </c>
      <c r="K697" s="167" t="str">
        <f>IF(E697="旅費",VLOOKUP(E697,支出入力表!F698:$S$2000,11,FALSE),"")</f>
        <v/>
      </c>
      <c r="L697" s="167" t="str">
        <f>IF(E697="旅費",VLOOKUP(E697,支出入力表!F698:$S$2000,12,FALSE),"")</f>
        <v/>
      </c>
      <c r="M697" s="167" t="str">
        <f>IF(E697="旅費",VLOOKUP(E697,支出入力表!F698:$S$2000,13,FALSE),"")</f>
        <v/>
      </c>
      <c r="N697" s="168" t="str">
        <f>IF(E697="旅費",VLOOKUP(E697,支出入力表!F698:$S$2000,14,FALSE),"")</f>
        <v/>
      </c>
    </row>
    <row r="698" spans="2:14" x14ac:dyDescent="0.55000000000000004">
      <c r="B698" s="163" t="str">
        <f>IF(E698="旅費",支出入力表!A699,"")</f>
        <v/>
      </c>
      <c r="C698" s="164" t="str">
        <f>IF(E698="旅費",支出入力表!C699,"")</f>
        <v/>
      </c>
      <c r="D698" s="165" t="str">
        <f>IF(支出入力表!E699="旅費","旅費","")</f>
        <v/>
      </c>
      <c r="E698" s="165" t="str">
        <f>IF(支出入力表!F699="旅費","旅費","")</f>
        <v/>
      </c>
      <c r="F698" s="196" t="str">
        <f>IF(E698="旅費",VLOOKUP(E698,支出入力表!F699:$M$2000,3,FALSE),"")</f>
        <v/>
      </c>
      <c r="G698" s="196" t="str">
        <f>IF(E698="旅費",VLOOKUP(E698,支出入力表!F699:$M$2000,4,FALSE),"")</f>
        <v/>
      </c>
      <c r="H698" s="197" t="str">
        <f>IF(E698="旅費",VLOOKUP(E698,支出入力表!F699:$M$2000,5,FALSE),"")</f>
        <v/>
      </c>
      <c r="I698" s="196" t="str">
        <f>IF(E698="旅費",VLOOKUP(E698,支出入力表!F699:$S$2000,9,FALSE),"")</f>
        <v/>
      </c>
      <c r="J698" s="167" t="str">
        <f>IF(E698="旅費",VLOOKUP(E698,支出入力表!F699:$S$2000,10,FALSE),"")</f>
        <v/>
      </c>
      <c r="K698" s="167" t="str">
        <f>IF(E698="旅費",VLOOKUP(E698,支出入力表!F699:$S$2000,11,FALSE),"")</f>
        <v/>
      </c>
      <c r="L698" s="167" t="str">
        <f>IF(E698="旅費",VLOOKUP(E698,支出入力表!F699:$S$2000,12,FALSE),"")</f>
        <v/>
      </c>
      <c r="M698" s="167" t="str">
        <f>IF(E698="旅費",VLOOKUP(E698,支出入力表!F699:$S$2000,13,FALSE),"")</f>
        <v/>
      </c>
      <c r="N698" s="168" t="str">
        <f>IF(E698="旅費",VLOOKUP(E698,支出入力表!F699:$S$2000,14,FALSE),"")</f>
        <v/>
      </c>
    </row>
    <row r="699" spans="2:14" x14ac:dyDescent="0.55000000000000004">
      <c r="B699" s="163" t="str">
        <f>IF(E699="旅費",支出入力表!A700,"")</f>
        <v/>
      </c>
      <c r="C699" s="164" t="str">
        <f>IF(E699="旅費",支出入力表!C700,"")</f>
        <v/>
      </c>
      <c r="D699" s="165" t="str">
        <f>IF(支出入力表!E700="旅費","旅費","")</f>
        <v/>
      </c>
      <c r="E699" s="165" t="str">
        <f>IF(支出入力表!F700="旅費","旅費","")</f>
        <v/>
      </c>
      <c r="F699" s="196" t="str">
        <f>IF(E699="旅費",VLOOKUP(E699,支出入力表!F700:$M$2000,3,FALSE),"")</f>
        <v/>
      </c>
      <c r="G699" s="196" t="str">
        <f>IF(E699="旅費",VLOOKUP(E699,支出入力表!F700:$M$2000,4,FALSE),"")</f>
        <v/>
      </c>
      <c r="H699" s="197" t="str">
        <f>IF(E699="旅費",VLOOKUP(E699,支出入力表!F700:$M$2000,5,FALSE),"")</f>
        <v/>
      </c>
      <c r="I699" s="196" t="str">
        <f>IF(E699="旅費",VLOOKUP(E699,支出入力表!F700:$S$2000,9,FALSE),"")</f>
        <v/>
      </c>
      <c r="J699" s="167" t="str">
        <f>IF(E699="旅費",VLOOKUP(E699,支出入力表!F700:$S$2000,10,FALSE),"")</f>
        <v/>
      </c>
      <c r="K699" s="167" t="str">
        <f>IF(E699="旅費",VLOOKUP(E699,支出入力表!F700:$S$2000,11,FALSE),"")</f>
        <v/>
      </c>
      <c r="L699" s="167" t="str">
        <f>IF(E699="旅費",VLOOKUP(E699,支出入力表!F700:$S$2000,12,FALSE),"")</f>
        <v/>
      </c>
      <c r="M699" s="167" t="str">
        <f>IF(E699="旅費",VLOOKUP(E699,支出入力表!F700:$S$2000,13,FALSE),"")</f>
        <v/>
      </c>
      <c r="N699" s="168" t="str">
        <f>IF(E699="旅費",VLOOKUP(E699,支出入力表!F700:$S$2000,14,FALSE),"")</f>
        <v/>
      </c>
    </row>
    <row r="700" spans="2:14" x14ac:dyDescent="0.55000000000000004">
      <c r="B700" s="163" t="str">
        <f>IF(E700="旅費",支出入力表!A701,"")</f>
        <v/>
      </c>
      <c r="C700" s="164" t="str">
        <f>IF(E700="旅費",支出入力表!C701,"")</f>
        <v/>
      </c>
      <c r="D700" s="165" t="str">
        <f>IF(支出入力表!E701="旅費","旅費","")</f>
        <v/>
      </c>
      <c r="E700" s="165" t="str">
        <f>IF(支出入力表!F701="旅費","旅費","")</f>
        <v/>
      </c>
      <c r="F700" s="196" t="str">
        <f>IF(E700="旅費",VLOOKUP(E700,支出入力表!F701:$M$2000,3,FALSE),"")</f>
        <v/>
      </c>
      <c r="G700" s="196" t="str">
        <f>IF(E700="旅費",VLOOKUP(E700,支出入力表!F701:$M$2000,4,FALSE),"")</f>
        <v/>
      </c>
      <c r="H700" s="197" t="str">
        <f>IF(E700="旅費",VLOOKUP(E700,支出入力表!F701:$M$2000,5,FALSE),"")</f>
        <v/>
      </c>
      <c r="I700" s="196" t="str">
        <f>IF(E700="旅費",VLOOKUP(E700,支出入力表!F701:$S$2000,9,FALSE),"")</f>
        <v/>
      </c>
      <c r="J700" s="167" t="str">
        <f>IF(E700="旅費",VLOOKUP(E700,支出入力表!F701:$S$2000,10,FALSE),"")</f>
        <v/>
      </c>
      <c r="K700" s="167" t="str">
        <f>IF(E700="旅費",VLOOKUP(E700,支出入力表!F701:$S$2000,11,FALSE),"")</f>
        <v/>
      </c>
      <c r="L700" s="167" t="str">
        <f>IF(E700="旅費",VLOOKUP(E700,支出入力表!F701:$S$2000,12,FALSE),"")</f>
        <v/>
      </c>
      <c r="M700" s="167" t="str">
        <f>IF(E700="旅費",VLOOKUP(E700,支出入力表!F701:$S$2000,13,FALSE),"")</f>
        <v/>
      </c>
      <c r="N700" s="168" t="str">
        <f>IF(E700="旅費",VLOOKUP(E700,支出入力表!F701:$S$2000,14,FALSE),"")</f>
        <v/>
      </c>
    </row>
    <row r="701" spans="2:14" x14ac:dyDescent="0.55000000000000004">
      <c r="B701" s="163" t="str">
        <f>IF(E701="旅費",支出入力表!A702,"")</f>
        <v/>
      </c>
      <c r="C701" s="164" t="str">
        <f>IF(E701="旅費",支出入力表!C702,"")</f>
        <v/>
      </c>
      <c r="D701" s="165" t="str">
        <f>IF(支出入力表!E702="旅費","旅費","")</f>
        <v/>
      </c>
      <c r="E701" s="165" t="str">
        <f>IF(支出入力表!F702="旅費","旅費","")</f>
        <v/>
      </c>
      <c r="F701" s="196" t="str">
        <f>IF(E701="旅費",VLOOKUP(E701,支出入力表!F702:$M$2000,3,FALSE),"")</f>
        <v/>
      </c>
      <c r="G701" s="196" t="str">
        <f>IF(E701="旅費",VLOOKUP(E701,支出入力表!F702:$M$2000,4,FALSE),"")</f>
        <v/>
      </c>
      <c r="H701" s="197" t="str">
        <f>IF(E701="旅費",VLOOKUP(E701,支出入力表!F702:$M$2000,5,FALSE),"")</f>
        <v/>
      </c>
      <c r="I701" s="196" t="str">
        <f>IF(E701="旅費",VLOOKUP(E701,支出入力表!F702:$S$2000,9,FALSE),"")</f>
        <v/>
      </c>
      <c r="J701" s="167" t="str">
        <f>IF(E701="旅費",VLOOKUP(E701,支出入力表!F702:$S$2000,10,FALSE),"")</f>
        <v/>
      </c>
      <c r="K701" s="167" t="str">
        <f>IF(E701="旅費",VLOOKUP(E701,支出入力表!F702:$S$2000,11,FALSE),"")</f>
        <v/>
      </c>
      <c r="L701" s="167" t="str">
        <f>IF(E701="旅費",VLOOKUP(E701,支出入力表!F702:$S$2000,12,FALSE),"")</f>
        <v/>
      </c>
      <c r="M701" s="167" t="str">
        <f>IF(E701="旅費",VLOOKUP(E701,支出入力表!F702:$S$2000,13,FALSE),"")</f>
        <v/>
      </c>
      <c r="N701" s="168" t="str">
        <f>IF(E701="旅費",VLOOKUP(E701,支出入力表!F702:$S$2000,14,FALSE),"")</f>
        <v/>
      </c>
    </row>
    <row r="702" spans="2:14" x14ac:dyDescent="0.55000000000000004">
      <c r="B702" s="163" t="str">
        <f>IF(E702="旅費",支出入力表!A703,"")</f>
        <v/>
      </c>
      <c r="C702" s="164" t="str">
        <f>IF(E702="旅費",支出入力表!C703,"")</f>
        <v/>
      </c>
      <c r="D702" s="165" t="str">
        <f>IF(支出入力表!E703="旅費","旅費","")</f>
        <v/>
      </c>
      <c r="E702" s="165" t="str">
        <f>IF(支出入力表!F703="旅費","旅費","")</f>
        <v/>
      </c>
      <c r="F702" s="196" t="str">
        <f>IF(E702="旅費",VLOOKUP(E702,支出入力表!F703:$M$2000,3,FALSE),"")</f>
        <v/>
      </c>
      <c r="G702" s="196" t="str">
        <f>IF(E702="旅費",VLOOKUP(E702,支出入力表!F703:$M$2000,4,FALSE),"")</f>
        <v/>
      </c>
      <c r="H702" s="197" t="str">
        <f>IF(E702="旅費",VLOOKUP(E702,支出入力表!F703:$M$2000,5,FALSE),"")</f>
        <v/>
      </c>
      <c r="I702" s="196" t="str">
        <f>IF(E702="旅費",VLOOKUP(E702,支出入力表!F703:$S$2000,9,FALSE),"")</f>
        <v/>
      </c>
      <c r="J702" s="167" t="str">
        <f>IF(E702="旅費",VLOOKUP(E702,支出入力表!F703:$S$2000,10,FALSE),"")</f>
        <v/>
      </c>
      <c r="K702" s="167" t="str">
        <f>IF(E702="旅費",VLOOKUP(E702,支出入力表!F703:$S$2000,11,FALSE),"")</f>
        <v/>
      </c>
      <c r="L702" s="167" t="str">
        <f>IF(E702="旅費",VLOOKUP(E702,支出入力表!F703:$S$2000,12,FALSE),"")</f>
        <v/>
      </c>
      <c r="M702" s="167" t="str">
        <f>IF(E702="旅費",VLOOKUP(E702,支出入力表!F703:$S$2000,13,FALSE),"")</f>
        <v/>
      </c>
      <c r="N702" s="168" t="str">
        <f>IF(E702="旅費",VLOOKUP(E702,支出入力表!F703:$S$2000,14,FALSE),"")</f>
        <v/>
      </c>
    </row>
    <row r="703" spans="2:14" x14ac:dyDescent="0.55000000000000004">
      <c r="B703" s="163" t="str">
        <f>IF(E703="旅費",支出入力表!A704,"")</f>
        <v/>
      </c>
      <c r="C703" s="164" t="str">
        <f>IF(E703="旅費",支出入力表!C704,"")</f>
        <v/>
      </c>
      <c r="D703" s="165" t="str">
        <f>IF(支出入力表!E704="旅費","旅費","")</f>
        <v/>
      </c>
      <c r="E703" s="165" t="str">
        <f>IF(支出入力表!F704="旅費","旅費","")</f>
        <v/>
      </c>
      <c r="F703" s="196" t="str">
        <f>IF(E703="旅費",VLOOKUP(E703,支出入力表!F704:$M$2000,3,FALSE),"")</f>
        <v/>
      </c>
      <c r="G703" s="196" t="str">
        <f>IF(E703="旅費",VLOOKUP(E703,支出入力表!F704:$M$2000,4,FALSE),"")</f>
        <v/>
      </c>
      <c r="H703" s="197" t="str">
        <f>IF(E703="旅費",VLOOKUP(E703,支出入力表!F704:$M$2000,5,FALSE),"")</f>
        <v/>
      </c>
      <c r="I703" s="196" t="str">
        <f>IF(E703="旅費",VLOOKUP(E703,支出入力表!F704:$S$2000,9,FALSE),"")</f>
        <v/>
      </c>
      <c r="J703" s="167" t="str">
        <f>IF(E703="旅費",VLOOKUP(E703,支出入力表!F704:$S$2000,10,FALSE),"")</f>
        <v/>
      </c>
      <c r="K703" s="167" t="str">
        <f>IF(E703="旅費",VLOOKUP(E703,支出入力表!F704:$S$2000,11,FALSE),"")</f>
        <v/>
      </c>
      <c r="L703" s="167" t="str">
        <f>IF(E703="旅費",VLOOKUP(E703,支出入力表!F704:$S$2000,12,FALSE),"")</f>
        <v/>
      </c>
      <c r="M703" s="167" t="str">
        <f>IF(E703="旅費",VLOOKUP(E703,支出入力表!F704:$S$2000,13,FALSE),"")</f>
        <v/>
      </c>
      <c r="N703" s="168" t="str">
        <f>IF(E703="旅費",VLOOKUP(E703,支出入力表!F704:$S$2000,14,FALSE),"")</f>
        <v/>
      </c>
    </row>
    <row r="704" spans="2:14" x14ac:dyDescent="0.55000000000000004">
      <c r="B704" s="163" t="str">
        <f>IF(E704="旅費",支出入力表!A705,"")</f>
        <v/>
      </c>
      <c r="C704" s="164" t="str">
        <f>IF(E704="旅費",支出入力表!C705,"")</f>
        <v/>
      </c>
      <c r="D704" s="165" t="str">
        <f>IF(支出入力表!E705="旅費","旅費","")</f>
        <v/>
      </c>
      <c r="E704" s="165" t="str">
        <f>IF(支出入力表!F705="旅費","旅費","")</f>
        <v/>
      </c>
      <c r="F704" s="196" t="str">
        <f>IF(E704="旅費",VLOOKUP(E704,支出入力表!F705:$M$2000,3,FALSE),"")</f>
        <v/>
      </c>
      <c r="G704" s="196" t="str">
        <f>IF(E704="旅費",VLOOKUP(E704,支出入力表!F705:$M$2000,4,FALSE),"")</f>
        <v/>
      </c>
      <c r="H704" s="197" t="str">
        <f>IF(E704="旅費",VLOOKUP(E704,支出入力表!F705:$M$2000,5,FALSE),"")</f>
        <v/>
      </c>
      <c r="I704" s="196" t="str">
        <f>IF(E704="旅費",VLOOKUP(E704,支出入力表!F705:$S$2000,9,FALSE),"")</f>
        <v/>
      </c>
      <c r="J704" s="167" t="str">
        <f>IF(E704="旅費",VLOOKUP(E704,支出入力表!F705:$S$2000,10,FALSE),"")</f>
        <v/>
      </c>
      <c r="K704" s="167" t="str">
        <f>IF(E704="旅費",VLOOKUP(E704,支出入力表!F705:$S$2000,11,FALSE),"")</f>
        <v/>
      </c>
      <c r="L704" s="167" t="str">
        <f>IF(E704="旅費",VLOOKUP(E704,支出入力表!F705:$S$2000,12,FALSE),"")</f>
        <v/>
      </c>
      <c r="M704" s="167" t="str">
        <f>IF(E704="旅費",VLOOKUP(E704,支出入力表!F705:$S$2000,13,FALSE),"")</f>
        <v/>
      </c>
      <c r="N704" s="168" t="str">
        <f>IF(E704="旅費",VLOOKUP(E704,支出入力表!F705:$S$2000,14,FALSE),"")</f>
        <v/>
      </c>
    </row>
    <row r="705" spans="2:14" x14ac:dyDescent="0.55000000000000004">
      <c r="B705" s="163" t="str">
        <f>IF(E705="旅費",支出入力表!A706,"")</f>
        <v/>
      </c>
      <c r="C705" s="164" t="str">
        <f>IF(E705="旅費",支出入力表!C706,"")</f>
        <v/>
      </c>
      <c r="D705" s="165" t="str">
        <f>IF(支出入力表!E706="旅費","旅費","")</f>
        <v/>
      </c>
      <c r="E705" s="165" t="str">
        <f>IF(支出入力表!F706="旅費","旅費","")</f>
        <v/>
      </c>
      <c r="F705" s="196" t="str">
        <f>IF(E705="旅費",VLOOKUP(E705,支出入力表!F706:$M$2000,3,FALSE),"")</f>
        <v/>
      </c>
      <c r="G705" s="196" t="str">
        <f>IF(E705="旅費",VLOOKUP(E705,支出入力表!F706:$M$2000,4,FALSE),"")</f>
        <v/>
      </c>
      <c r="H705" s="197" t="str">
        <f>IF(E705="旅費",VLOOKUP(E705,支出入力表!F706:$M$2000,5,FALSE),"")</f>
        <v/>
      </c>
      <c r="I705" s="196" t="str">
        <f>IF(E705="旅費",VLOOKUP(E705,支出入力表!F706:$S$2000,9,FALSE),"")</f>
        <v/>
      </c>
      <c r="J705" s="167" t="str">
        <f>IF(E705="旅費",VLOOKUP(E705,支出入力表!F706:$S$2000,10,FALSE),"")</f>
        <v/>
      </c>
      <c r="K705" s="167" t="str">
        <f>IF(E705="旅費",VLOOKUP(E705,支出入力表!F706:$S$2000,11,FALSE),"")</f>
        <v/>
      </c>
      <c r="L705" s="167" t="str">
        <f>IF(E705="旅費",VLOOKUP(E705,支出入力表!F706:$S$2000,12,FALSE),"")</f>
        <v/>
      </c>
      <c r="M705" s="167" t="str">
        <f>IF(E705="旅費",VLOOKUP(E705,支出入力表!F706:$S$2000,13,FALSE),"")</f>
        <v/>
      </c>
      <c r="N705" s="168" t="str">
        <f>IF(E705="旅費",VLOOKUP(E705,支出入力表!F706:$S$2000,14,FALSE),"")</f>
        <v/>
      </c>
    </row>
    <row r="706" spans="2:14" x14ac:dyDescent="0.55000000000000004">
      <c r="B706" s="163" t="str">
        <f>IF(E706="旅費",支出入力表!A707,"")</f>
        <v/>
      </c>
      <c r="C706" s="164" t="str">
        <f>IF(E706="旅費",支出入力表!C707,"")</f>
        <v/>
      </c>
      <c r="D706" s="165" t="str">
        <f>IF(支出入力表!E707="旅費","旅費","")</f>
        <v/>
      </c>
      <c r="E706" s="165" t="str">
        <f>IF(支出入力表!F707="旅費","旅費","")</f>
        <v/>
      </c>
      <c r="F706" s="196" t="str">
        <f>IF(E706="旅費",VLOOKUP(E706,支出入力表!F707:$M$2000,3,FALSE),"")</f>
        <v/>
      </c>
      <c r="G706" s="196" t="str">
        <f>IF(E706="旅費",VLOOKUP(E706,支出入力表!F707:$M$2000,4,FALSE),"")</f>
        <v/>
      </c>
      <c r="H706" s="197" t="str">
        <f>IF(E706="旅費",VLOOKUP(E706,支出入力表!F707:$M$2000,5,FALSE),"")</f>
        <v/>
      </c>
      <c r="I706" s="196" t="str">
        <f>IF(E706="旅費",VLOOKUP(E706,支出入力表!F707:$S$2000,9,FALSE),"")</f>
        <v/>
      </c>
      <c r="J706" s="167" t="str">
        <f>IF(E706="旅費",VLOOKUP(E706,支出入力表!F707:$S$2000,10,FALSE),"")</f>
        <v/>
      </c>
      <c r="K706" s="167" t="str">
        <f>IF(E706="旅費",VLOOKUP(E706,支出入力表!F707:$S$2000,11,FALSE),"")</f>
        <v/>
      </c>
      <c r="L706" s="167" t="str">
        <f>IF(E706="旅費",VLOOKUP(E706,支出入力表!F707:$S$2000,12,FALSE),"")</f>
        <v/>
      </c>
      <c r="M706" s="167" t="str">
        <f>IF(E706="旅費",VLOOKUP(E706,支出入力表!F707:$S$2000,13,FALSE),"")</f>
        <v/>
      </c>
      <c r="N706" s="168" t="str">
        <f>IF(E706="旅費",VLOOKUP(E706,支出入力表!F707:$S$2000,14,FALSE),"")</f>
        <v/>
      </c>
    </row>
    <row r="707" spans="2:14" x14ac:dyDescent="0.55000000000000004">
      <c r="B707" s="163" t="str">
        <f>IF(E707="旅費",支出入力表!A708,"")</f>
        <v/>
      </c>
      <c r="C707" s="164" t="str">
        <f>IF(E707="旅費",支出入力表!C708,"")</f>
        <v/>
      </c>
      <c r="D707" s="165" t="str">
        <f>IF(支出入力表!E708="旅費","旅費","")</f>
        <v/>
      </c>
      <c r="E707" s="165" t="str">
        <f>IF(支出入力表!F708="旅費","旅費","")</f>
        <v/>
      </c>
      <c r="F707" s="196" t="str">
        <f>IF(E707="旅費",VLOOKUP(E707,支出入力表!F708:$M$2000,3,FALSE),"")</f>
        <v/>
      </c>
      <c r="G707" s="196" t="str">
        <f>IF(E707="旅費",VLOOKUP(E707,支出入力表!F708:$M$2000,4,FALSE),"")</f>
        <v/>
      </c>
      <c r="H707" s="197" t="str">
        <f>IF(E707="旅費",VLOOKUP(E707,支出入力表!F708:$M$2000,5,FALSE),"")</f>
        <v/>
      </c>
      <c r="I707" s="196" t="str">
        <f>IF(E707="旅費",VLOOKUP(E707,支出入力表!F708:$S$2000,9,FALSE),"")</f>
        <v/>
      </c>
      <c r="J707" s="167" t="str">
        <f>IF(E707="旅費",VLOOKUP(E707,支出入力表!F708:$S$2000,10,FALSE),"")</f>
        <v/>
      </c>
      <c r="K707" s="167" t="str">
        <f>IF(E707="旅費",VLOOKUP(E707,支出入力表!F708:$S$2000,11,FALSE),"")</f>
        <v/>
      </c>
      <c r="L707" s="167" t="str">
        <f>IF(E707="旅費",VLOOKUP(E707,支出入力表!F708:$S$2000,12,FALSE),"")</f>
        <v/>
      </c>
      <c r="M707" s="167" t="str">
        <f>IF(E707="旅費",VLOOKUP(E707,支出入力表!F708:$S$2000,13,FALSE),"")</f>
        <v/>
      </c>
      <c r="N707" s="168" t="str">
        <f>IF(E707="旅費",VLOOKUP(E707,支出入力表!F708:$S$2000,14,FALSE),"")</f>
        <v/>
      </c>
    </row>
    <row r="708" spans="2:14" x14ac:dyDescent="0.55000000000000004">
      <c r="B708" s="163" t="str">
        <f>IF(E708="旅費",支出入力表!A709,"")</f>
        <v/>
      </c>
      <c r="C708" s="164" t="str">
        <f>IF(E708="旅費",支出入力表!C709,"")</f>
        <v/>
      </c>
      <c r="D708" s="165" t="str">
        <f>IF(支出入力表!E709="旅費","旅費","")</f>
        <v/>
      </c>
      <c r="E708" s="165" t="str">
        <f>IF(支出入力表!F709="旅費","旅費","")</f>
        <v/>
      </c>
      <c r="F708" s="196" t="str">
        <f>IF(E708="旅費",VLOOKUP(E708,支出入力表!F709:$M$2000,3,FALSE),"")</f>
        <v/>
      </c>
      <c r="G708" s="196" t="str">
        <f>IF(E708="旅費",VLOOKUP(E708,支出入力表!F709:$M$2000,4,FALSE),"")</f>
        <v/>
      </c>
      <c r="H708" s="197" t="str">
        <f>IF(E708="旅費",VLOOKUP(E708,支出入力表!F709:$M$2000,5,FALSE),"")</f>
        <v/>
      </c>
      <c r="I708" s="196" t="str">
        <f>IF(E708="旅費",VLOOKUP(E708,支出入力表!F709:$S$2000,9,FALSE),"")</f>
        <v/>
      </c>
      <c r="J708" s="167" t="str">
        <f>IF(E708="旅費",VLOOKUP(E708,支出入力表!F709:$S$2000,10,FALSE),"")</f>
        <v/>
      </c>
      <c r="K708" s="167" t="str">
        <f>IF(E708="旅費",VLOOKUP(E708,支出入力表!F709:$S$2000,11,FALSE),"")</f>
        <v/>
      </c>
      <c r="L708" s="167" t="str">
        <f>IF(E708="旅費",VLOOKUP(E708,支出入力表!F709:$S$2000,12,FALSE),"")</f>
        <v/>
      </c>
      <c r="M708" s="167" t="str">
        <f>IF(E708="旅費",VLOOKUP(E708,支出入力表!F709:$S$2000,13,FALSE),"")</f>
        <v/>
      </c>
      <c r="N708" s="168" t="str">
        <f>IF(E708="旅費",VLOOKUP(E708,支出入力表!F709:$S$2000,14,FALSE),"")</f>
        <v/>
      </c>
    </row>
    <row r="709" spans="2:14" x14ac:dyDescent="0.55000000000000004">
      <c r="B709" s="163" t="str">
        <f>IF(E709="旅費",支出入力表!A710,"")</f>
        <v/>
      </c>
      <c r="C709" s="164" t="str">
        <f>IF(E709="旅費",支出入力表!C710,"")</f>
        <v/>
      </c>
      <c r="D709" s="165" t="str">
        <f>IF(支出入力表!E710="旅費","旅費","")</f>
        <v/>
      </c>
      <c r="E709" s="165" t="str">
        <f>IF(支出入力表!F710="旅費","旅費","")</f>
        <v/>
      </c>
      <c r="F709" s="196" t="str">
        <f>IF(E709="旅費",VLOOKUP(E709,支出入力表!F710:$M$2000,3,FALSE),"")</f>
        <v/>
      </c>
      <c r="G709" s="196" t="str">
        <f>IF(E709="旅費",VLOOKUP(E709,支出入力表!F710:$M$2000,4,FALSE),"")</f>
        <v/>
      </c>
      <c r="H709" s="197" t="str">
        <f>IF(E709="旅費",VLOOKUP(E709,支出入力表!F710:$M$2000,5,FALSE),"")</f>
        <v/>
      </c>
      <c r="I709" s="196" t="str">
        <f>IF(E709="旅費",VLOOKUP(E709,支出入力表!F710:$S$2000,9,FALSE),"")</f>
        <v/>
      </c>
      <c r="J709" s="167" t="str">
        <f>IF(E709="旅費",VLOOKUP(E709,支出入力表!F710:$S$2000,10,FALSE),"")</f>
        <v/>
      </c>
      <c r="K709" s="167" t="str">
        <f>IF(E709="旅費",VLOOKUP(E709,支出入力表!F710:$S$2000,11,FALSE),"")</f>
        <v/>
      </c>
      <c r="L709" s="167" t="str">
        <f>IF(E709="旅費",VLOOKUP(E709,支出入力表!F710:$S$2000,12,FALSE),"")</f>
        <v/>
      </c>
      <c r="M709" s="167" t="str">
        <f>IF(E709="旅費",VLOOKUP(E709,支出入力表!F710:$S$2000,13,FALSE),"")</f>
        <v/>
      </c>
      <c r="N709" s="168" t="str">
        <f>IF(E709="旅費",VLOOKUP(E709,支出入力表!F710:$S$2000,14,FALSE),"")</f>
        <v/>
      </c>
    </row>
    <row r="710" spans="2:14" x14ac:dyDescent="0.55000000000000004">
      <c r="B710" s="163" t="str">
        <f>IF(E710="旅費",支出入力表!A711,"")</f>
        <v/>
      </c>
      <c r="C710" s="164" t="str">
        <f>IF(E710="旅費",支出入力表!C711,"")</f>
        <v/>
      </c>
      <c r="D710" s="165" t="str">
        <f>IF(支出入力表!E711="旅費","旅費","")</f>
        <v/>
      </c>
      <c r="E710" s="165" t="str">
        <f>IF(支出入力表!F711="旅費","旅費","")</f>
        <v/>
      </c>
      <c r="F710" s="196" t="str">
        <f>IF(E710="旅費",VLOOKUP(E710,支出入力表!F711:$M$2000,3,FALSE),"")</f>
        <v/>
      </c>
      <c r="G710" s="196" t="str">
        <f>IF(E710="旅費",VLOOKUP(E710,支出入力表!F711:$M$2000,4,FALSE),"")</f>
        <v/>
      </c>
      <c r="H710" s="197" t="str">
        <f>IF(E710="旅費",VLOOKUP(E710,支出入力表!F711:$M$2000,5,FALSE),"")</f>
        <v/>
      </c>
      <c r="I710" s="196" t="str">
        <f>IF(E710="旅費",VLOOKUP(E710,支出入力表!F711:$S$2000,9,FALSE),"")</f>
        <v/>
      </c>
      <c r="J710" s="167" t="str">
        <f>IF(E710="旅費",VLOOKUP(E710,支出入力表!F711:$S$2000,10,FALSE),"")</f>
        <v/>
      </c>
      <c r="K710" s="167" t="str">
        <f>IF(E710="旅費",VLOOKUP(E710,支出入力表!F711:$S$2000,11,FALSE),"")</f>
        <v/>
      </c>
      <c r="L710" s="167" t="str">
        <f>IF(E710="旅費",VLOOKUP(E710,支出入力表!F711:$S$2000,12,FALSE),"")</f>
        <v/>
      </c>
      <c r="M710" s="167" t="str">
        <f>IF(E710="旅費",VLOOKUP(E710,支出入力表!F711:$S$2000,13,FALSE),"")</f>
        <v/>
      </c>
      <c r="N710" s="168" t="str">
        <f>IF(E710="旅費",VLOOKUP(E710,支出入力表!F711:$S$2000,14,FALSE),"")</f>
        <v/>
      </c>
    </row>
    <row r="711" spans="2:14" x14ac:dyDescent="0.55000000000000004">
      <c r="B711" s="163" t="str">
        <f>IF(E711="旅費",支出入力表!A712,"")</f>
        <v/>
      </c>
      <c r="C711" s="164" t="str">
        <f>IF(E711="旅費",支出入力表!C712,"")</f>
        <v/>
      </c>
      <c r="D711" s="165" t="str">
        <f>IF(支出入力表!E712="旅費","旅費","")</f>
        <v/>
      </c>
      <c r="E711" s="165" t="str">
        <f>IF(支出入力表!F712="旅費","旅費","")</f>
        <v/>
      </c>
      <c r="F711" s="196" t="str">
        <f>IF(E711="旅費",VLOOKUP(E711,支出入力表!F712:$M$2000,3,FALSE),"")</f>
        <v/>
      </c>
      <c r="G711" s="196" t="str">
        <f>IF(E711="旅費",VLOOKUP(E711,支出入力表!F712:$M$2000,4,FALSE),"")</f>
        <v/>
      </c>
      <c r="H711" s="197" t="str">
        <f>IF(E711="旅費",VLOOKUP(E711,支出入力表!F712:$M$2000,5,FALSE),"")</f>
        <v/>
      </c>
      <c r="I711" s="196" t="str">
        <f>IF(E711="旅費",VLOOKUP(E711,支出入力表!F712:$S$2000,9,FALSE),"")</f>
        <v/>
      </c>
      <c r="J711" s="167" t="str">
        <f>IF(E711="旅費",VLOOKUP(E711,支出入力表!F712:$S$2000,10,FALSE),"")</f>
        <v/>
      </c>
      <c r="K711" s="167" t="str">
        <f>IF(E711="旅費",VLOOKUP(E711,支出入力表!F712:$S$2000,11,FALSE),"")</f>
        <v/>
      </c>
      <c r="L711" s="167" t="str">
        <f>IF(E711="旅費",VLOOKUP(E711,支出入力表!F712:$S$2000,12,FALSE),"")</f>
        <v/>
      </c>
      <c r="M711" s="167" t="str">
        <f>IF(E711="旅費",VLOOKUP(E711,支出入力表!F712:$S$2000,13,FALSE),"")</f>
        <v/>
      </c>
      <c r="N711" s="168" t="str">
        <f>IF(E711="旅費",VLOOKUP(E711,支出入力表!F712:$S$2000,14,FALSE),"")</f>
        <v/>
      </c>
    </row>
    <row r="712" spans="2:14" x14ac:dyDescent="0.55000000000000004">
      <c r="B712" s="163" t="str">
        <f>IF(E712="旅費",支出入力表!A713,"")</f>
        <v/>
      </c>
      <c r="C712" s="164" t="str">
        <f>IF(E712="旅費",支出入力表!C713,"")</f>
        <v/>
      </c>
      <c r="D712" s="165" t="str">
        <f>IF(支出入力表!E713="旅費","旅費","")</f>
        <v/>
      </c>
      <c r="E712" s="165" t="str">
        <f>IF(支出入力表!F713="旅費","旅費","")</f>
        <v/>
      </c>
      <c r="F712" s="196" t="str">
        <f>IF(E712="旅費",VLOOKUP(E712,支出入力表!F713:$M$2000,3,FALSE),"")</f>
        <v/>
      </c>
      <c r="G712" s="196" t="str">
        <f>IF(E712="旅費",VLOOKUP(E712,支出入力表!F713:$M$2000,4,FALSE),"")</f>
        <v/>
      </c>
      <c r="H712" s="197" t="str">
        <f>IF(E712="旅費",VLOOKUP(E712,支出入力表!F713:$M$2000,5,FALSE),"")</f>
        <v/>
      </c>
      <c r="I712" s="196" t="str">
        <f>IF(E712="旅費",VLOOKUP(E712,支出入力表!F713:$S$2000,9,FALSE),"")</f>
        <v/>
      </c>
      <c r="J712" s="167" t="str">
        <f>IF(E712="旅費",VLOOKUP(E712,支出入力表!F713:$S$2000,10,FALSE),"")</f>
        <v/>
      </c>
      <c r="K712" s="167" t="str">
        <f>IF(E712="旅費",VLOOKUP(E712,支出入力表!F713:$S$2000,11,FALSE),"")</f>
        <v/>
      </c>
      <c r="L712" s="167" t="str">
        <f>IF(E712="旅費",VLOOKUP(E712,支出入力表!F713:$S$2000,12,FALSE),"")</f>
        <v/>
      </c>
      <c r="M712" s="167" t="str">
        <f>IF(E712="旅費",VLOOKUP(E712,支出入力表!F713:$S$2000,13,FALSE),"")</f>
        <v/>
      </c>
      <c r="N712" s="168" t="str">
        <f>IF(E712="旅費",VLOOKUP(E712,支出入力表!F713:$S$2000,14,FALSE),"")</f>
        <v/>
      </c>
    </row>
    <row r="713" spans="2:14" x14ac:dyDescent="0.55000000000000004">
      <c r="B713" s="163" t="str">
        <f>IF(E713="旅費",支出入力表!A714,"")</f>
        <v/>
      </c>
      <c r="C713" s="164" t="str">
        <f>IF(E713="旅費",支出入力表!C714,"")</f>
        <v/>
      </c>
      <c r="D713" s="165" t="str">
        <f>IF(支出入力表!E714="旅費","旅費","")</f>
        <v/>
      </c>
      <c r="E713" s="165" t="str">
        <f>IF(支出入力表!F714="旅費","旅費","")</f>
        <v/>
      </c>
      <c r="F713" s="196" t="str">
        <f>IF(E713="旅費",VLOOKUP(E713,支出入力表!F714:$M$2000,3,FALSE),"")</f>
        <v/>
      </c>
      <c r="G713" s="196" t="str">
        <f>IF(E713="旅費",VLOOKUP(E713,支出入力表!F714:$M$2000,4,FALSE),"")</f>
        <v/>
      </c>
      <c r="H713" s="197" t="str">
        <f>IF(E713="旅費",VLOOKUP(E713,支出入力表!F714:$M$2000,5,FALSE),"")</f>
        <v/>
      </c>
      <c r="I713" s="196" t="str">
        <f>IF(E713="旅費",VLOOKUP(E713,支出入力表!F714:$S$2000,9,FALSE),"")</f>
        <v/>
      </c>
      <c r="J713" s="167" t="str">
        <f>IF(E713="旅費",VLOOKUP(E713,支出入力表!F714:$S$2000,10,FALSE),"")</f>
        <v/>
      </c>
      <c r="K713" s="167" t="str">
        <f>IF(E713="旅費",VLOOKUP(E713,支出入力表!F714:$S$2000,11,FALSE),"")</f>
        <v/>
      </c>
      <c r="L713" s="167" t="str">
        <f>IF(E713="旅費",VLOOKUP(E713,支出入力表!F714:$S$2000,12,FALSE),"")</f>
        <v/>
      </c>
      <c r="M713" s="167" t="str">
        <f>IF(E713="旅費",VLOOKUP(E713,支出入力表!F714:$S$2000,13,FALSE),"")</f>
        <v/>
      </c>
      <c r="N713" s="168" t="str">
        <f>IF(E713="旅費",VLOOKUP(E713,支出入力表!F714:$S$2000,14,FALSE),"")</f>
        <v/>
      </c>
    </row>
    <row r="714" spans="2:14" x14ac:dyDescent="0.55000000000000004">
      <c r="B714" s="163" t="str">
        <f>IF(E714="旅費",支出入力表!A715,"")</f>
        <v/>
      </c>
      <c r="C714" s="164" t="str">
        <f>IF(E714="旅費",支出入力表!C715,"")</f>
        <v/>
      </c>
      <c r="D714" s="165" t="str">
        <f>IF(支出入力表!E715="旅費","旅費","")</f>
        <v/>
      </c>
      <c r="E714" s="165" t="str">
        <f>IF(支出入力表!F715="旅費","旅費","")</f>
        <v/>
      </c>
      <c r="F714" s="196" t="str">
        <f>IF(E714="旅費",VLOOKUP(E714,支出入力表!F715:$M$2000,3,FALSE),"")</f>
        <v/>
      </c>
      <c r="G714" s="196" t="str">
        <f>IF(E714="旅費",VLOOKUP(E714,支出入力表!F715:$M$2000,4,FALSE),"")</f>
        <v/>
      </c>
      <c r="H714" s="197" t="str">
        <f>IF(E714="旅費",VLOOKUP(E714,支出入力表!F715:$M$2000,5,FALSE),"")</f>
        <v/>
      </c>
      <c r="I714" s="196" t="str">
        <f>IF(E714="旅費",VLOOKUP(E714,支出入力表!F715:$S$2000,9,FALSE),"")</f>
        <v/>
      </c>
      <c r="J714" s="167" t="str">
        <f>IF(E714="旅費",VLOOKUP(E714,支出入力表!F715:$S$2000,10,FALSE),"")</f>
        <v/>
      </c>
      <c r="K714" s="167" t="str">
        <f>IF(E714="旅費",VLOOKUP(E714,支出入力表!F715:$S$2000,11,FALSE),"")</f>
        <v/>
      </c>
      <c r="L714" s="167" t="str">
        <f>IF(E714="旅費",VLOOKUP(E714,支出入力表!F715:$S$2000,12,FALSE),"")</f>
        <v/>
      </c>
      <c r="M714" s="167" t="str">
        <f>IF(E714="旅費",VLOOKUP(E714,支出入力表!F715:$S$2000,13,FALSE),"")</f>
        <v/>
      </c>
      <c r="N714" s="168" t="str">
        <f>IF(E714="旅費",VLOOKUP(E714,支出入力表!F715:$S$2000,14,FALSE),"")</f>
        <v/>
      </c>
    </row>
    <row r="715" spans="2:14" x14ac:dyDescent="0.55000000000000004">
      <c r="B715" s="163" t="str">
        <f>IF(E715="旅費",支出入力表!A716,"")</f>
        <v/>
      </c>
      <c r="C715" s="164" t="str">
        <f>IF(E715="旅費",支出入力表!C716,"")</f>
        <v/>
      </c>
      <c r="D715" s="165" t="str">
        <f>IF(支出入力表!E716="旅費","旅費","")</f>
        <v/>
      </c>
      <c r="E715" s="165" t="str">
        <f>IF(支出入力表!F716="旅費","旅費","")</f>
        <v/>
      </c>
      <c r="F715" s="196" t="str">
        <f>IF(E715="旅費",VLOOKUP(E715,支出入力表!F716:$M$2000,3,FALSE),"")</f>
        <v/>
      </c>
      <c r="G715" s="196" t="str">
        <f>IF(E715="旅費",VLOOKUP(E715,支出入力表!F716:$M$2000,4,FALSE),"")</f>
        <v/>
      </c>
      <c r="H715" s="197" t="str">
        <f>IF(E715="旅費",VLOOKUP(E715,支出入力表!F716:$M$2000,5,FALSE),"")</f>
        <v/>
      </c>
      <c r="I715" s="196" t="str">
        <f>IF(E715="旅費",VLOOKUP(E715,支出入力表!F716:$S$2000,9,FALSE),"")</f>
        <v/>
      </c>
      <c r="J715" s="167" t="str">
        <f>IF(E715="旅費",VLOOKUP(E715,支出入力表!F716:$S$2000,10,FALSE),"")</f>
        <v/>
      </c>
      <c r="K715" s="167" t="str">
        <f>IF(E715="旅費",VLOOKUP(E715,支出入力表!F716:$S$2000,11,FALSE),"")</f>
        <v/>
      </c>
      <c r="L715" s="167" t="str">
        <f>IF(E715="旅費",VLOOKUP(E715,支出入力表!F716:$S$2000,12,FALSE),"")</f>
        <v/>
      </c>
      <c r="M715" s="167" t="str">
        <f>IF(E715="旅費",VLOOKUP(E715,支出入力表!F716:$S$2000,13,FALSE),"")</f>
        <v/>
      </c>
      <c r="N715" s="168" t="str">
        <f>IF(E715="旅費",VLOOKUP(E715,支出入力表!F716:$S$2000,14,FALSE),"")</f>
        <v/>
      </c>
    </row>
    <row r="716" spans="2:14" x14ac:dyDescent="0.55000000000000004">
      <c r="B716" s="163" t="str">
        <f>IF(E716="旅費",支出入力表!A717,"")</f>
        <v/>
      </c>
      <c r="C716" s="164" t="str">
        <f>IF(E716="旅費",支出入力表!C717,"")</f>
        <v/>
      </c>
      <c r="D716" s="165" t="str">
        <f>IF(支出入力表!E717="旅費","旅費","")</f>
        <v/>
      </c>
      <c r="E716" s="165" t="str">
        <f>IF(支出入力表!F717="旅費","旅費","")</f>
        <v/>
      </c>
      <c r="F716" s="196" t="str">
        <f>IF(E716="旅費",VLOOKUP(E716,支出入力表!F717:$M$2000,3,FALSE),"")</f>
        <v/>
      </c>
      <c r="G716" s="196" t="str">
        <f>IF(E716="旅費",VLOOKUP(E716,支出入力表!F717:$M$2000,4,FALSE),"")</f>
        <v/>
      </c>
      <c r="H716" s="197" t="str">
        <f>IF(E716="旅費",VLOOKUP(E716,支出入力表!F717:$M$2000,5,FALSE),"")</f>
        <v/>
      </c>
      <c r="I716" s="196" t="str">
        <f>IF(E716="旅費",VLOOKUP(E716,支出入力表!F717:$S$2000,9,FALSE),"")</f>
        <v/>
      </c>
      <c r="J716" s="167" t="str">
        <f>IF(E716="旅費",VLOOKUP(E716,支出入力表!F717:$S$2000,10,FALSE),"")</f>
        <v/>
      </c>
      <c r="K716" s="167" t="str">
        <f>IF(E716="旅費",VLOOKUP(E716,支出入力表!F717:$S$2000,11,FALSE),"")</f>
        <v/>
      </c>
      <c r="L716" s="167" t="str">
        <f>IF(E716="旅費",VLOOKUP(E716,支出入力表!F717:$S$2000,12,FALSE),"")</f>
        <v/>
      </c>
      <c r="M716" s="167" t="str">
        <f>IF(E716="旅費",VLOOKUP(E716,支出入力表!F717:$S$2000,13,FALSE),"")</f>
        <v/>
      </c>
      <c r="N716" s="168" t="str">
        <f>IF(E716="旅費",VLOOKUP(E716,支出入力表!F717:$S$2000,14,FALSE),"")</f>
        <v/>
      </c>
    </row>
    <row r="717" spans="2:14" x14ac:dyDescent="0.55000000000000004">
      <c r="B717" s="163" t="str">
        <f>IF(E717="旅費",支出入力表!A718,"")</f>
        <v/>
      </c>
      <c r="C717" s="164" t="str">
        <f>IF(E717="旅費",支出入力表!C718,"")</f>
        <v/>
      </c>
      <c r="D717" s="165" t="str">
        <f>IF(支出入力表!E718="旅費","旅費","")</f>
        <v/>
      </c>
      <c r="E717" s="165" t="str">
        <f>IF(支出入力表!F718="旅費","旅費","")</f>
        <v/>
      </c>
      <c r="F717" s="196" t="str">
        <f>IF(E717="旅費",VLOOKUP(E717,支出入力表!F718:$M$2000,3,FALSE),"")</f>
        <v/>
      </c>
      <c r="G717" s="196" t="str">
        <f>IF(E717="旅費",VLOOKUP(E717,支出入力表!F718:$M$2000,4,FALSE),"")</f>
        <v/>
      </c>
      <c r="H717" s="197" t="str">
        <f>IF(E717="旅費",VLOOKUP(E717,支出入力表!F718:$M$2000,5,FALSE),"")</f>
        <v/>
      </c>
      <c r="I717" s="196" t="str">
        <f>IF(E717="旅費",VLOOKUP(E717,支出入力表!F718:$S$2000,9,FALSE),"")</f>
        <v/>
      </c>
      <c r="J717" s="167" t="str">
        <f>IF(E717="旅費",VLOOKUP(E717,支出入力表!F718:$S$2000,10,FALSE),"")</f>
        <v/>
      </c>
      <c r="K717" s="167" t="str">
        <f>IF(E717="旅費",VLOOKUP(E717,支出入力表!F718:$S$2000,11,FALSE),"")</f>
        <v/>
      </c>
      <c r="L717" s="167" t="str">
        <f>IF(E717="旅費",VLOOKUP(E717,支出入力表!F718:$S$2000,12,FALSE),"")</f>
        <v/>
      </c>
      <c r="M717" s="167" t="str">
        <f>IF(E717="旅費",VLOOKUP(E717,支出入力表!F718:$S$2000,13,FALSE),"")</f>
        <v/>
      </c>
      <c r="N717" s="168" t="str">
        <f>IF(E717="旅費",VLOOKUP(E717,支出入力表!F718:$S$2000,14,FALSE),"")</f>
        <v/>
      </c>
    </row>
    <row r="718" spans="2:14" x14ac:dyDescent="0.55000000000000004">
      <c r="B718" s="163" t="str">
        <f>IF(E718="旅費",支出入力表!A719,"")</f>
        <v/>
      </c>
      <c r="C718" s="164" t="str">
        <f>IF(E718="旅費",支出入力表!C719,"")</f>
        <v/>
      </c>
      <c r="D718" s="165" t="str">
        <f>IF(支出入力表!E719="旅費","旅費","")</f>
        <v/>
      </c>
      <c r="E718" s="165" t="str">
        <f>IF(支出入力表!F719="旅費","旅費","")</f>
        <v/>
      </c>
      <c r="F718" s="196" t="str">
        <f>IF(E718="旅費",VLOOKUP(E718,支出入力表!F719:$M$2000,3,FALSE),"")</f>
        <v/>
      </c>
      <c r="G718" s="196" t="str">
        <f>IF(E718="旅費",VLOOKUP(E718,支出入力表!F719:$M$2000,4,FALSE),"")</f>
        <v/>
      </c>
      <c r="H718" s="197" t="str">
        <f>IF(E718="旅費",VLOOKUP(E718,支出入力表!F719:$M$2000,5,FALSE),"")</f>
        <v/>
      </c>
      <c r="I718" s="196" t="str">
        <f>IF(E718="旅費",VLOOKUP(E718,支出入力表!F719:$S$2000,9,FALSE),"")</f>
        <v/>
      </c>
      <c r="J718" s="167" t="str">
        <f>IF(E718="旅費",VLOOKUP(E718,支出入力表!F719:$S$2000,10,FALSE),"")</f>
        <v/>
      </c>
      <c r="K718" s="167" t="str">
        <f>IF(E718="旅費",VLOOKUP(E718,支出入力表!F719:$S$2000,11,FALSE),"")</f>
        <v/>
      </c>
      <c r="L718" s="167" t="str">
        <f>IF(E718="旅費",VLOOKUP(E718,支出入力表!F719:$S$2000,12,FALSE),"")</f>
        <v/>
      </c>
      <c r="M718" s="167" t="str">
        <f>IF(E718="旅費",VLOOKUP(E718,支出入力表!F719:$S$2000,13,FALSE),"")</f>
        <v/>
      </c>
      <c r="N718" s="168" t="str">
        <f>IF(E718="旅費",VLOOKUP(E718,支出入力表!F719:$S$2000,14,FALSE),"")</f>
        <v/>
      </c>
    </row>
    <row r="719" spans="2:14" x14ac:dyDescent="0.55000000000000004">
      <c r="B719" s="163" t="str">
        <f>IF(E719="旅費",支出入力表!A720,"")</f>
        <v/>
      </c>
      <c r="C719" s="164" t="str">
        <f>IF(E719="旅費",支出入力表!C720,"")</f>
        <v/>
      </c>
      <c r="D719" s="165" t="str">
        <f>IF(支出入力表!E720="旅費","旅費","")</f>
        <v/>
      </c>
      <c r="E719" s="165" t="str">
        <f>IF(支出入力表!F720="旅費","旅費","")</f>
        <v/>
      </c>
      <c r="F719" s="196" t="str">
        <f>IF(E719="旅費",VLOOKUP(E719,支出入力表!F720:$M$2000,3,FALSE),"")</f>
        <v/>
      </c>
      <c r="G719" s="196" t="str">
        <f>IF(E719="旅費",VLOOKUP(E719,支出入力表!F720:$M$2000,4,FALSE),"")</f>
        <v/>
      </c>
      <c r="H719" s="197" t="str">
        <f>IF(E719="旅費",VLOOKUP(E719,支出入力表!F720:$M$2000,5,FALSE),"")</f>
        <v/>
      </c>
      <c r="I719" s="196" t="str">
        <f>IF(E719="旅費",VLOOKUP(E719,支出入力表!F720:$S$2000,9,FALSE),"")</f>
        <v/>
      </c>
      <c r="J719" s="167" t="str">
        <f>IF(E719="旅費",VLOOKUP(E719,支出入力表!F720:$S$2000,10,FALSE),"")</f>
        <v/>
      </c>
      <c r="K719" s="167" t="str">
        <f>IF(E719="旅費",VLOOKUP(E719,支出入力表!F720:$S$2000,11,FALSE),"")</f>
        <v/>
      </c>
      <c r="L719" s="167" t="str">
        <f>IF(E719="旅費",VLOOKUP(E719,支出入力表!F720:$S$2000,12,FALSE),"")</f>
        <v/>
      </c>
      <c r="M719" s="167" t="str">
        <f>IF(E719="旅費",VLOOKUP(E719,支出入力表!F720:$S$2000,13,FALSE),"")</f>
        <v/>
      </c>
      <c r="N719" s="168" t="str">
        <f>IF(E719="旅費",VLOOKUP(E719,支出入力表!F720:$S$2000,14,FALSE),"")</f>
        <v/>
      </c>
    </row>
    <row r="720" spans="2:14" x14ac:dyDescent="0.55000000000000004">
      <c r="B720" s="163" t="str">
        <f>IF(E720="旅費",支出入力表!A721,"")</f>
        <v/>
      </c>
      <c r="C720" s="164" t="str">
        <f>IF(E720="旅費",支出入力表!C721,"")</f>
        <v/>
      </c>
      <c r="D720" s="165" t="str">
        <f>IF(支出入力表!E721="旅費","旅費","")</f>
        <v/>
      </c>
      <c r="E720" s="165" t="str">
        <f>IF(支出入力表!F721="旅費","旅費","")</f>
        <v/>
      </c>
      <c r="F720" s="196" t="str">
        <f>IF(E720="旅費",VLOOKUP(E720,支出入力表!F721:$M$2000,3,FALSE),"")</f>
        <v/>
      </c>
      <c r="G720" s="196" t="str">
        <f>IF(E720="旅費",VLOOKUP(E720,支出入力表!F721:$M$2000,4,FALSE),"")</f>
        <v/>
      </c>
      <c r="H720" s="197" t="str">
        <f>IF(E720="旅費",VLOOKUP(E720,支出入力表!F721:$M$2000,5,FALSE),"")</f>
        <v/>
      </c>
      <c r="I720" s="196" t="str">
        <f>IF(E720="旅費",VLOOKUP(E720,支出入力表!F721:$S$2000,9,FALSE),"")</f>
        <v/>
      </c>
      <c r="J720" s="167" t="str">
        <f>IF(E720="旅費",VLOOKUP(E720,支出入力表!F721:$S$2000,10,FALSE),"")</f>
        <v/>
      </c>
      <c r="K720" s="167" t="str">
        <f>IF(E720="旅費",VLOOKUP(E720,支出入力表!F721:$S$2000,11,FALSE),"")</f>
        <v/>
      </c>
      <c r="L720" s="167" t="str">
        <f>IF(E720="旅費",VLOOKUP(E720,支出入力表!F721:$S$2000,12,FALSE),"")</f>
        <v/>
      </c>
      <c r="M720" s="167" t="str">
        <f>IF(E720="旅費",VLOOKUP(E720,支出入力表!F721:$S$2000,13,FALSE),"")</f>
        <v/>
      </c>
      <c r="N720" s="168" t="str">
        <f>IF(E720="旅費",VLOOKUP(E720,支出入力表!F721:$S$2000,14,FALSE),"")</f>
        <v/>
      </c>
    </row>
    <row r="721" spans="2:14" x14ac:dyDescent="0.55000000000000004">
      <c r="B721" s="163" t="str">
        <f>IF(E721="旅費",支出入力表!A722,"")</f>
        <v/>
      </c>
      <c r="C721" s="164" t="str">
        <f>IF(E721="旅費",支出入力表!C722,"")</f>
        <v/>
      </c>
      <c r="D721" s="165" t="str">
        <f>IF(支出入力表!E722="旅費","旅費","")</f>
        <v/>
      </c>
      <c r="E721" s="165" t="str">
        <f>IF(支出入力表!F722="旅費","旅費","")</f>
        <v/>
      </c>
      <c r="F721" s="196" t="str">
        <f>IF(E721="旅費",VLOOKUP(E721,支出入力表!F722:$M$2000,3,FALSE),"")</f>
        <v/>
      </c>
      <c r="G721" s="196" t="str">
        <f>IF(E721="旅費",VLOOKUP(E721,支出入力表!F722:$M$2000,4,FALSE),"")</f>
        <v/>
      </c>
      <c r="H721" s="197" t="str">
        <f>IF(E721="旅費",VLOOKUP(E721,支出入力表!F722:$M$2000,5,FALSE),"")</f>
        <v/>
      </c>
      <c r="I721" s="196" t="str">
        <f>IF(E721="旅費",VLOOKUP(E721,支出入力表!F722:$S$2000,9,FALSE),"")</f>
        <v/>
      </c>
      <c r="J721" s="167" t="str">
        <f>IF(E721="旅費",VLOOKUP(E721,支出入力表!F722:$S$2000,10,FALSE),"")</f>
        <v/>
      </c>
      <c r="K721" s="167" t="str">
        <f>IF(E721="旅費",VLOOKUP(E721,支出入力表!F722:$S$2000,11,FALSE),"")</f>
        <v/>
      </c>
      <c r="L721" s="167" t="str">
        <f>IF(E721="旅費",VLOOKUP(E721,支出入力表!F722:$S$2000,12,FALSE),"")</f>
        <v/>
      </c>
      <c r="M721" s="167" t="str">
        <f>IF(E721="旅費",VLOOKUP(E721,支出入力表!F722:$S$2000,13,FALSE),"")</f>
        <v/>
      </c>
      <c r="N721" s="168" t="str">
        <f>IF(E721="旅費",VLOOKUP(E721,支出入力表!F722:$S$2000,14,FALSE),"")</f>
        <v/>
      </c>
    </row>
    <row r="722" spans="2:14" x14ac:dyDescent="0.55000000000000004">
      <c r="B722" s="163" t="str">
        <f>IF(E722="旅費",支出入力表!A723,"")</f>
        <v/>
      </c>
      <c r="C722" s="164" t="str">
        <f>IF(E722="旅費",支出入力表!C723,"")</f>
        <v/>
      </c>
      <c r="D722" s="165" t="str">
        <f>IF(支出入力表!E723="旅費","旅費","")</f>
        <v/>
      </c>
      <c r="E722" s="165" t="str">
        <f>IF(支出入力表!F723="旅費","旅費","")</f>
        <v/>
      </c>
      <c r="F722" s="196" t="str">
        <f>IF(E722="旅費",VLOOKUP(E722,支出入力表!F723:$M$2000,3,FALSE),"")</f>
        <v/>
      </c>
      <c r="G722" s="196" t="str">
        <f>IF(E722="旅費",VLOOKUP(E722,支出入力表!F723:$M$2000,4,FALSE),"")</f>
        <v/>
      </c>
      <c r="H722" s="197" t="str">
        <f>IF(E722="旅費",VLOOKUP(E722,支出入力表!F723:$M$2000,5,FALSE),"")</f>
        <v/>
      </c>
      <c r="I722" s="196" t="str">
        <f>IF(E722="旅費",VLOOKUP(E722,支出入力表!F723:$S$2000,9,FALSE),"")</f>
        <v/>
      </c>
      <c r="J722" s="167" t="str">
        <f>IF(E722="旅費",VLOOKUP(E722,支出入力表!F723:$S$2000,10,FALSE),"")</f>
        <v/>
      </c>
      <c r="K722" s="167" t="str">
        <f>IF(E722="旅費",VLOOKUP(E722,支出入力表!F723:$S$2000,11,FALSE),"")</f>
        <v/>
      </c>
      <c r="L722" s="167" t="str">
        <f>IF(E722="旅費",VLOOKUP(E722,支出入力表!F723:$S$2000,12,FALSE),"")</f>
        <v/>
      </c>
      <c r="M722" s="167" t="str">
        <f>IF(E722="旅費",VLOOKUP(E722,支出入力表!F723:$S$2000,13,FALSE),"")</f>
        <v/>
      </c>
      <c r="N722" s="168" t="str">
        <f>IF(E722="旅費",VLOOKUP(E722,支出入力表!F723:$S$2000,14,FALSE),"")</f>
        <v/>
      </c>
    </row>
    <row r="723" spans="2:14" x14ac:dyDescent="0.55000000000000004">
      <c r="B723" s="163" t="str">
        <f>IF(E723="旅費",支出入力表!A724,"")</f>
        <v/>
      </c>
      <c r="C723" s="164" t="str">
        <f>IF(E723="旅費",支出入力表!C724,"")</f>
        <v/>
      </c>
      <c r="D723" s="165" t="str">
        <f>IF(支出入力表!E724="旅費","旅費","")</f>
        <v/>
      </c>
      <c r="E723" s="165" t="str">
        <f>IF(支出入力表!F724="旅費","旅費","")</f>
        <v/>
      </c>
      <c r="F723" s="196" t="str">
        <f>IF(E723="旅費",VLOOKUP(E723,支出入力表!F724:$M$2000,3,FALSE),"")</f>
        <v/>
      </c>
      <c r="G723" s="196" t="str">
        <f>IF(E723="旅費",VLOOKUP(E723,支出入力表!F724:$M$2000,4,FALSE),"")</f>
        <v/>
      </c>
      <c r="H723" s="197" t="str">
        <f>IF(E723="旅費",VLOOKUP(E723,支出入力表!F724:$M$2000,5,FALSE),"")</f>
        <v/>
      </c>
      <c r="I723" s="196" t="str">
        <f>IF(E723="旅費",VLOOKUP(E723,支出入力表!F724:$S$2000,9,FALSE),"")</f>
        <v/>
      </c>
      <c r="J723" s="167" t="str">
        <f>IF(E723="旅費",VLOOKUP(E723,支出入力表!F724:$S$2000,10,FALSE),"")</f>
        <v/>
      </c>
      <c r="K723" s="167" t="str">
        <f>IF(E723="旅費",VLOOKUP(E723,支出入力表!F724:$S$2000,11,FALSE),"")</f>
        <v/>
      </c>
      <c r="L723" s="167" t="str">
        <f>IF(E723="旅費",VLOOKUP(E723,支出入力表!F724:$S$2000,12,FALSE),"")</f>
        <v/>
      </c>
      <c r="M723" s="167" t="str">
        <f>IF(E723="旅費",VLOOKUP(E723,支出入力表!F724:$S$2000,13,FALSE),"")</f>
        <v/>
      </c>
      <c r="N723" s="168" t="str">
        <f>IF(E723="旅費",VLOOKUP(E723,支出入力表!F724:$S$2000,14,FALSE),"")</f>
        <v/>
      </c>
    </row>
    <row r="724" spans="2:14" x14ac:dyDescent="0.55000000000000004">
      <c r="B724" s="163" t="str">
        <f>IF(E724="旅費",支出入力表!A725,"")</f>
        <v/>
      </c>
      <c r="C724" s="164" t="str">
        <f>IF(E724="旅費",支出入力表!C725,"")</f>
        <v/>
      </c>
      <c r="D724" s="165" t="str">
        <f>IF(支出入力表!E725="旅費","旅費","")</f>
        <v/>
      </c>
      <c r="E724" s="165" t="str">
        <f>IF(支出入力表!F725="旅費","旅費","")</f>
        <v/>
      </c>
      <c r="F724" s="196" t="str">
        <f>IF(E724="旅費",VLOOKUP(E724,支出入力表!F725:$M$2000,3,FALSE),"")</f>
        <v/>
      </c>
      <c r="G724" s="196" t="str">
        <f>IF(E724="旅費",VLOOKUP(E724,支出入力表!F725:$M$2000,4,FALSE),"")</f>
        <v/>
      </c>
      <c r="H724" s="197" t="str">
        <f>IF(E724="旅費",VLOOKUP(E724,支出入力表!F725:$M$2000,5,FALSE),"")</f>
        <v/>
      </c>
      <c r="I724" s="196" t="str">
        <f>IF(E724="旅費",VLOOKUP(E724,支出入力表!F725:$S$2000,9,FALSE),"")</f>
        <v/>
      </c>
      <c r="J724" s="167" t="str">
        <f>IF(E724="旅費",VLOOKUP(E724,支出入力表!F725:$S$2000,10,FALSE),"")</f>
        <v/>
      </c>
      <c r="K724" s="167" t="str">
        <f>IF(E724="旅費",VLOOKUP(E724,支出入力表!F725:$S$2000,11,FALSE),"")</f>
        <v/>
      </c>
      <c r="L724" s="167" t="str">
        <f>IF(E724="旅費",VLOOKUP(E724,支出入力表!F725:$S$2000,12,FALSE),"")</f>
        <v/>
      </c>
      <c r="M724" s="167" t="str">
        <f>IF(E724="旅費",VLOOKUP(E724,支出入力表!F725:$S$2000,13,FALSE),"")</f>
        <v/>
      </c>
      <c r="N724" s="168" t="str">
        <f>IF(E724="旅費",VLOOKUP(E724,支出入力表!F725:$S$2000,14,FALSE),"")</f>
        <v/>
      </c>
    </row>
    <row r="725" spans="2:14" x14ac:dyDescent="0.55000000000000004">
      <c r="B725" s="163" t="str">
        <f>IF(E725="旅費",支出入力表!A726,"")</f>
        <v/>
      </c>
      <c r="C725" s="164" t="str">
        <f>IF(E725="旅費",支出入力表!C726,"")</f>
        <v/>
      </c>
      <c r="D725" s="165" t="str">
        <f>IF(支出入力表!E726="旅費","旅費","")</f>
        <v/>
      </c>
      <c r="E725" s="165" t="str">
        <f>IF(支出入力表!F726="旅費","旅費","")</f>
        <v/>
      </c>
      <c r="F725" s="196" t="str">
        <f>IF(E725="旅費",VLOOKUP(E725,支出入力表!F726:$M$2000,3,FALSE),"")</f>
        <v/>
      </c>
      <c r="G725" s="196" t="str">
        <f>IF(E725="旅費",VLOOKUP(E725,支出入力表!F726:$M$2000,4,FALSE),"")</f>
        <v/>
      </c>
      <c r="H725" s="197" t="str">
        <f>IF(E725="旅費",VLOOKUP(E725,支出入力表!F726:$M$2000,5,FALSE),"")</f>
        <v/>
      </c>
      <c r="I725" s="196" t="str">
        <f>IF(E725="旅費",VLOOKUP(E725,支出入力表!F726:$S$2000,9,FALSE),"")</f>
        <v/>
      </c>
      <c r="J725" s="167" t="str">
        <f>IF(E725="旅費",VLOOKUP(E725,支出入力表!F726:$S$2000,10,FALSE),"")</f>
        <v/>
      </c>
      <c r="K725" s="167" t="str">
        <f>IF(E725="旅費",VLOOKUP(E725,支出入力表!F726:$S$2000,11,FALSE),"")</f>
        <v/>
      </c>
      <c r="L725" s="167" t="str">
        <f>IF(E725="旅費",VLOOKUP(E725,支出入力表!F726:$S$2000,12,FALSE),"")</f>
        <v/>
      </c>
      <c r="M725" s="167" t="str">
        <f>IF(E725="旅費",VLOOKUP(E725,支出入力表!F726:$S$2000,13,FALSE),"")</f>
        <v/>
      </c>
      <c r="N725" s="168" t="str">
        <f>IF(E725="旅費",VLOOKUP(E725,支出入力表!F726:$S$2000,14,FALSE),"")</f>
        <v/>
      </c>
    </row>
    <row r="726" spans="2:14" x14ac:dyDescent="0.55000000000000004">
      <c r="B726" s="163" t="str">
        <f>IF(E726="旅費",支出入力表!A727,"")</f>
        <v/>
      </c>
      <c r="C726" s="164" t="str">
        <f>IF(E726="旅費",支出入力表!C727,"")</f>
        <v/>
      </c>
      <c r="D726" s="165" t="str">
        <f>IF(支出入力表!E727="旅費","旅費","")</f>
        <v/>
      </c>
      <c r="E726" s="165" t="str">
        <f>IF(支出入力表!F727="旅費","旅費","")</f>
        <v/>
      </c>
      <c r="F726" s="196" t="str">
        <f>IF(E726="旅費",VLOOKUP(E726,支出入力表!F727:$M$2000,3,FALSE),"")</f>
        <v/>
      </c>
      <c r="G726" s="196" t="str">
        <f>IF(E726="旅費",VLOOKUP(E726,支出入力表!F727:$M$2000,4,FALSE),"")</f>
        <v/>
      </c>
      <c r="H726" s="197" t="str">
        <f>IF(E726="旅費",VLOOKUP(E726,支出入力表!F727:$M$2000,5,FALSE),"")</f>
        <v/>
      </c>
      <c r="I726" s="196" t="str">
        <f>IF(E726="旅費",VLOOKUP(E726,支出入力表!F727:$S$2000,9,FALSE),"")</f>
        <v/>
      </c>
      <c r="J726" s="167" t="str">
        <f>IF(E726="旅費",VLOOKUP(E726,支出入力表!F727:$S$2000,10,FALSE),"")</f>
        <v/>
      </c>
      <c r="K726" s="167" t="str">
        <f>IF(E726="旅費",VLOOKUP(E726,支出入力表!F727:$S$2000,11,FALSE),"")</f>
        <v/>
      </c>
      <c r="L726" s="167" t="str">
        <f>IF(E726="旅費",VLOOKUP(E726,支出入力表!F727:$S$2000,12,FALSE),"")</f>
        <v/>
      </c>
      <c r="M726" s="167" t="str">
        <f>IF(E726="旅費",VLOOKUP(E726,支出入力表!F727:$S$2000,13,FALSE),"")</f>
        <v/>
      </c>
      <c r="N726" s="168" t="str">
        <f>IF(E726="旅費",VLOOKUP(E726,支出入力表!F727:$S$2000,14,FALSE),"")</f>
        <v/>
      </c>
    </row>
    <row r="727" spans="2:14" x14ac:dyDescent="0.55000000000000004">
      <c r="B727" s="163" t="str">
        <f>IF(E727="旅費",支出入力表!A728,"")</f>
        <v/>
      </c>
      <c r="C727" s="164" t="str">
        <f>IF(E727="旅費",支出入力表!C728,"")</f>
        <v/>
      </c>
      <c r="D727" s="165" t="str">
        <f>IF(支出入力表!E728="旅費","旅費","")</f>
        <v/>
      </c>
      <c r="E727" s="165" t="str">
        <f>IF(支出入力表!F728="旅費","旅費","")</f>
        <v/>
      </c>
      <c r="F727" s="196" t="str">
        <f>IF(E727="旅費",VLOOKUP(E727,支出入力表!F728:$M$2000,3,FALSE),"")</f>
        <v/>
      </c>
      <c r="G727" s="196" t="str">
        <f>IF(E727="旅費",VLOOKUP(E727,支出入力表!F728:$M$2000,4,FALSE),"")</f>
        <v/>
      </c>
      <c r="H727" s="197" t="str">
        <f>IF(E727="旅費",VLOOKUP(E727,支出入力表!F728:$M$2000,5,FALSE),"")</f>
        <v/>
      </c>
      <c r="I727" s="196" t="str">
        <f>IF(E727="旅費",VLOOKUP(E727,支出入力表!F728:$S$2000,9,FALSE),"")</f>
        <v/>
      </c>
      <c r="J727" s="167" t="str">
        <f>IF(E727="旅費",VLOOKUP(E727,支出入力表!F728:$S$2000,10,FALSE),"")</f>
        <v/>
      </c>
      <c r="K727" s="167" t="str">
        <f>IF(E727="旅費",VLOOKUP(E727,支出入力表!F728:$S$2000,11,FALSE),"")</f>
        <v/>
      </c>
      <c r="L727" s="167" t="str">
        <f>IF(E727="旅費",VLOOKUP(E727,支出入力表!F728:$S$2000,12,FALSE),"")</f>
        <v/>
      </c>
      <c r="M727" s="167" t="str">
        <f>IF(E727="旅費",VLOOKUP(E727,支出入力表!F728:$S$2000,13,FALSE),"")</f>
        <v/>
      </c>
      <c r="N727" s="168" t="str">
        <f>IF(E727="旅費",VLOOKUP(E727,支出入力表!F728:$S$2000,14,FALSE),"")</f>
        <v/>
      </c>
    </row>
    <row r="728" spans="2:14" x14ac:dyDescent="0.55000000000000004">
      <c r="B728" s="163" t="str">
        <f>IF(E728="旅費",支出入力表!A729,"")</f>
        <v/>
      </c>
      <c r="C728" s="164" t="str">
        <f>IF(E728="旅費",支出入力表!C729,"")</f>
        <v/>
      </c>
      <c r="D728" s="165" t="str">
        <f>IF(支出入力表!E729="旅費","旅費","")</f>
        <v/>
      </c>
      <c r="E728" s="165" t="str">
        <f>IF(支出入力表!F729="旅費","旅費","")</f>
        <v/>
      </c>
      <c r="F728" s="196" t="str">
        <f>IF(E728="旅費",VLOOKUP(E728,支出入力表!F729:$M$2000,3,FALSE),"")</f>
        <v/>
      </c>
      <c r="G728" s="196" t="str">
        <f>IF(E728="旅費",VLOOKUP(E728,支出入力表!F729:$M$2000,4,FALSE),"")</f>
        <v/>
      </c>
      <c r="H728" s="197" t="str">
        <f>IF(E728="旅費",VLOOKUP(E728,支出入力表!F729:$M$2000,5,FALSE),"")</f>
        <v/>
      </c>
      <c r="I728" s="196" t="str">
        <f>IF(E728="旅費",VLOOKUP(E728,支出入力表!F729:$S$2000,9,FALSE),"")</f>
        <v/>
      </c>
      <c r="J728" s="167" t="str">
        <f>IF(E728="旅費",VLOOKUP(E728,支出入力表!F729:$S$2000,10,FALSE),"")</f>
        <v/>
      </c>
      <c r="K728" s="167" t="str">
        <f>IF(E728="旅費",VLOOKUP(E728,支出入力表!F729:$S$2000,11,FALSE),"")</f>
        <v/>
      </c>
      <c r="L728" s="167" t="str">
        <f>IF(E728="旅費",VLOOKUP(E728,支出入力表!F729:$S$2000,12,FALSE),"")</f>
        <v/>
      </c>
      <c r="M728" s="167" t="str">
        <f>IF(E728="旅費",VLOOKUP(E728,支出入力表!F729:$S$2000,13,FALSE),"")</f>
        <v/>
      </c>
      <c r="N728" s="168" t="str">
        <f>IF(E728="旅費",VLOOKUP(E728,支出入力表!F729:$S$2000,14,FALSE),"")</f>
        <v/>
      </c>
    </row>
    <row r="729" spans="2:14" x14ac:dyDescent="0.55000000000000004">
      <c r="B729" s="163" t="str">
        <f>IF(E729="旅費",支出入力表!A730,"")</f>
        <v/>
      </c>
      <c r="C729" s="164" t="str">
        <f>IF(E729="旅費",支出入力表!C730,"")</f>
        <v/>
      </c>
      <c r="D729" s="165" t="str">
        <f>IF(支出入力表!E730="旅費","旅費","")</f>
        <v/>
      </c>
      <c r="E729" s="165" t="str">
        <f>IF(支出入力表!F730="旅費","旅費","")</f>
        <v/>
      </c>
      <c r="F729" s="196" t="str">
        <f>IF(E729="旅費",VLOOKUP(E729,支出入力表!F730:$M$2000,3,FALSE),"")</f>
        <v/>
      </c>
      <c r="G729" s="196" t="str">
        <f>IF(E729="旅費",VLOOKUP(E729,支出入力表!F730:$M$2000,4,FALSE),"")</f>
        <v/>
      </c>
      <c r="H729" s="197" t="str">
        <f>IF(E729="旅費",VLOOKUP(E729,支出入力表!F730:$M$2000,5,FALSE),"")</f>
        <v/>
      </c>
      <c r="I729" s="196" t="str">
        <f>IF(E729="旅費",VLOOKUP(E729,支出入力表!F730:$S$2000,9,FALSE),"")</f>
        <v/>
      </c>
      <c r="J729" s="167" t="str">
        <f>IF(E729="旅費",VLOOKUP(E729,支出入力表!F730:$S$2000,10,FALSE),"")</f>
        <v/>
      </c>
      <c r="K729" s="167" t="str">
        <f>IF(E729="旅費",VLOOKUP(E729,支出入力表!F730:$S$2000,11,FALSE),"")</f>
        <v/>
      </c>
      <c r="L729" s="167" t="str">
        <f>IF(E729="旅費",VLOOKUP(E729,支出入力表!F730:$S$2000,12,FALSE),"")</f>
        <v/>
      </c>
      <c r="M729" s="167" t="str">
        <f>IF(E729="旅費",VLOOKUP(E729,支出入力表!F730:$S$2000,13,FALSE),"")</f>
        <v/>
      </c>
      <c r="N729" s="168" t="str">
        <f>IF(E729="旅費",VLOOKUP(E729,支出入力表!F730:$S$2000,14,FALSE),"")</f>
        <v/>
      </c>
    </row>
    <row r="730" spans="2:14" x14ac:dyDescent="0.55000000000000004">
      <c r="B730" s="163" t="str">
        <f>IF(E730="旅費",支出入力表!A731,"")</f>
        <v/>
      </c>
      <c r="C730" s="164" t="str">
        <f>IF(E730="旅費",支出入力表!C731,"")</f>
        <v/>
      </c>
      <c r="D730" s="165" t="str">
        <f>IF(支出入力表!E731="旅費","旅費","")</f>
        <v/>
      </c>
      <c r="E730" s="165" t="str">
        <f>IF(支出入力表!F731="旅費","旅費","")</f>
        <v/>
      </c>
      <c r="F730" s="196" t="str">
        <f>IF(E730="旅費",VLOOKUP(E730,支出入力表!F731:$M$2000,3,FALSE),"")</f>
        <v/>
      </c>
      <c r="G730" s="196" t="str">
        <f>IF(E730="旅費",VLOOKUP(E730,支出入力表!F731:$M$2000,4,FALSE),"")</f>
        <v/>
      </c>
      <c r="H730" s="197" t="str">
        <f>IF(E730="旅費",VLOOKUP(E730,支出入力表!F731:$M$2000,5,FALSE),"")</f>
        <v/>
      </c>
      <c r="I730" s="196" t="str">
        <f>IF(E730="旅費",VLOOKUP(E730,支出入力表!F731:$S$2000,9,FALSE),"")</f>
        <v/>
      </c>
      <c r="J730" s="167" t="str">
        <f>IF(E730="旅費",VLOOKUP(E730,支出入力表!F731:$S$2000,10,FALSE),"")</f>
        <v/>
      </c>
      <c r="K730" s="167" t="str">
        <f>IF(E730="旅費",VLOOKUP(E730,支出入力表!F731:$S$2000,11,FALSE),"")</f>
        <v/>
      </c>
      <c r="L730" s="167" t="str">
        <f>IF(E730="旅費",VLOOKUP(E730,支出入力表!F731:$S$2000,12,FALSE),"")</f>
        <v/>
      </c>
      <c r="M730" s="167" t="str">
        <f>IF(E730="旅費",VLOOKUP(E730,支出入力表!F731:$S$2000,13,FALSE),"")</f>
        <v/>
      </c>
      <c r="N730" s="168" t="str">
        <f>IF(E730="旅費",VLOOKUP(E730,支出入力表!F731:$S$2000,14,FALSE),"")</f>
        <v/>
      </c>
    </row>
    <row r="731" spans="2:14" x14ac:dyDescent="0.55000000000000004">
      <c r="B731" s="163" t="str">
        <f>IF(E731="旅費",支出入力表!A732,"")</f>
        <v/>
      </c>
      <c r="C731" s="164" t="str">
        <f>IF(E731="旅費",支出入力表!C732,"")</f>
        <v/>
      </c>
      <c r="D731" s="165" t="str">
        <f>IF(支出入力表!E732="旅費","旅費","")</f>
        <v/>
      </c>
      <c r="E731" s="165" t="str">
        <f>IF(支出入力表!F732="旅費","旅費","")</f>
        <v/>
      </c>
      <c r="F731" s="196" t="str">
        <f>IF(E731="旅費",VLOOKUP(E731,支出入力表!F732:$M$2000,3,FALSE),"")</f>
        <v/>
      </c>
      <c r="G731" s="196" t="str">
        <f>IF(E731="旅費",VLOOKUP(E731,支出入力表!F732:$M$2000,4,FALSE),"")</f>
        <v/>
      </c>
      <c r="H731" s="197" t="str">
        <f>IF(E731="旅費",VLOOKUP(E731,支出入力表!F732:$M$2000,5,FALSE),"")</f>
        <v/>
      </c>
      <c r="I731" s="196" t="str">
        <f>IF(E731="旅費",VLOOKUP(E731,支出入力表!F732:$S$2000,9,FALSE),"")</f>
        <v/>
      </c>
      <c r="J731" s="167" t="str">
        <f>IF(E731="旅費",VLOOKUP(E731,支出入力表!F732:$S$2000,10,FALSE),"")</f>
        <v/>
      </c>
      <c r="K731" s="167" t="str">
        <f>IF(E731="旅費",VLOOKUP(E731,支出入力表!F732:$S$2000,11,FALSE),"")</f>
        <v/>
      </c>
      <c r="L731" s="167" t="str">
        <f>IF(E731="旅費",VLOOKUP(E731,支出入力表!F732:$S$2000,12,FALSE),"")</f>
        <v/>
      </c>
      <c r="M731" s="167" t="str">
        <f>IF(E731="旅費",VLOOKUP(E731,支出入力表!F732:$S$2000,13,FALSE),"")</f>
        <v/>
      </c>
      <c r="N731" s="168" t="str">
        <f>IF(E731="旅費",VLOOKUP(E731,支出入力表!F732:$S$2000,14,FALSE),"")</f>
        <v/>
      </c>
    </row>
    <row r="732" spans="2:14" x14ac:dyDescent="0.55000000000000004">
      <c r="B732" s="163" t="str">
        <f>IF(E732="旅費",支出入力表!A733,"")</f>
        <v/>
      </c>
      <c r="C732" s="164" t="str">
        <f>IF(E732="旅費",支出入力表!C733,"")</f>
        <v/>
      </c>
      <c r="D732" s="165" t="str">
        <f>IF(支出入力表!E733="旅費","旅費","")</f>
        <v/>
      </c>
      <c r="E732" s="165" t="str">
        <f>IF(支出入力表!F733="旅費","旅費","")</f>
        <v/>
      </c>
      <c r="F732" s="196" t="str">
        <f>IF(E732="旅費",VLOOKUP(E732,支出入力表!F733:$M$2000,3,FALSE),"")</f>
        <v/>
      </c>
      <c r="G732" s="196" t="str">
        <f>IF(E732="旅費",VLOOKUP(E732,支出入力表!F733:$M$2000,4,FALSE),"")</f>
        <v/>
      </c>
      <c r="H732" s="197" t="str">
        <f>IF(E732="旅費",VLOOKUP(E732,支出入力表!F733:$M$2000,5,FALSE),"")</f>
        <v/>
      </c>
      <c r="I732" s="196" t="str">
        <f>IF(E732="旅費",VLOOKUP(E732,支出入力表!F733:$S$2000,9,FALSE),"")</f>
        <v/>
      </c>
      <c r="J732" s="167" t="str">
        <f>IF(E732="旅費",VLOOKUP(E732,支出入力表!F733:$S$2000,10,FALSE),"")</f>
        <v/>
      </c>
      <c r="K732" s="167" t="str">
        <f>IF(E732="旅費",VLOOKUP(E732,支出入力表!F733:$S$2000,11,FALSE),"")</f>
        <v/>
      </c>
      <c r="L732" s="167" t="str">
        <f>IF(E732="旅費",VLOOKUP(E732,支出入力表!F733:$S$2000,12,FALSE),"")</f>
        <v/>
      </c>
      <c r="M732" s="167" t="str">
        <f>IF(E732="旅費",VLOOKUP(E732,支出入力表!F733:$S$2000,13,FALSE),"")</f>
        <v/>
      </c>
      <c r="N732" s="168" t="str">
        <f>IF(E732="旅費",VLOOKUP(E732,支出入力表!F733:$S$2000,14,FALSE),"")</f>
        <v/>
      </c>
    </row>
    <row r="733" spans="2:14" x14ac:dyDescent="0.55000000000000004">
      <c r="B733" s="163" t="str">
        <f>IF(E733="旅費",支出入力表!A734,"")</f>
        <v/>
      </c>
      <c r="C733" s="164" t="str">
        <f>IF(E733="旅費",支出入力表!C734,"")</f>
        <v/>
      </c>
      <c r="D733" s="165" t="str">
        <f>IF(支出入力表!E734="旅費","旅費","")</f>
        <v/>
      </c>
      <c r="E733" s="165" t="str">
        <f>IF(支出入力表!F734="旅費","旅費","")</f>
        <v/>
      </c>
      <c r="F733" s="196" t="str">
        <f>IF(E733="旅費",VLOOKUP(E733,支出入力表!F734:$M$2000,3,FALSE),"")</f>
        <v/>
      </c>
      <c r="G733" s="196" t="str">
        <f>IF(E733="旅費",VLOOKUP(E733,支出入力表!F734:$M$2000,4,FALSE),"")</f>
        <v/>
      </c>
      <c r="H733" s="197" t="str">
        <f>IF(E733="旅費",VLOOKUP(E733,支出入力表!F734:$M$2000,5,FALSE),"")</f>
        <v/>
      </c>
      <c r="I733" s="196" t="str">
        <f>IF(E733="旅費",VLOOKUP(E733,支出入力表!F734:$S$2000,9,FALSE),"")</f>
        <v/>
      </c>
      <c r="J733" s="167" t="str">
        <f>IF(E733="旅費",VLOOKUP(E733,支出入力表!F734:$S$2000,10,FALSE),"")</f>
        <v/>
      </c>
      <c r="K733" s="167" t="str">
        <f>IF(E733="旅費",VLOOKUP(E733,支出入力表!F734:$S$2000,11,FALSE),"")</f>
        <v/>
      </c>
      <c r="L733" s="167" t="str">
        <f>IF(E733="旅費",VLOOKUP(E733,支出入力表!F734:$S$2000,12,FALSE),"")</f>
        <v/>
      </c>
      <c r="M733" s="167" t="str">
        <f>IF(E733="旅費",VLOOKUP(E733,支出入力表!F734:$S$2000,13,FALSE),"")</f>
        <v/>
      </c>
      <c r="N733" s="168" t="str">
        <f>IF(E733="旅費",VLOOKUP(E733,支出入力表!F734:$S$2000,14,FALSE),"")</f>
        <v/>
      </c>
    </row>
    <row r="734" spans="2:14" x14ac:dyDescent="0.55000000000000004">
      <c r="B734" s="163" t="str">
        <f>IF(E734="旅費",支出入力表!A735,"")</f>
        <v/>
      </c>
      <c r="C734" s="164" t="str">
        <f>IF(E734="旅費",支出入力表!C735,"")</f>
        <v/>
      </c>
      <c r="D734" s="165" t="str">
        <f>IF(支出入力表!E735="旅費","旅費","")</f>
        <v/>
      </c>
      <c r="E734" s="165" t="str">
        <f>IF(支出入力表!F735="旅費","旅費","")</f>
        <v/>
      </c>
      <c r="F734" s="196" t="str">
        <f>IF(E734="旅費",VLOOKUP(E734,支出入力表!F735:$M$2000,3,FALSE),"")</f>
        <v/>
      </c>
      <c r="G734" s="196" t="str">
        <f>IF(E734="旅費",VLOOKUP(E734,支出入力表!F735:$M$2000,4,FALSE),"")</f>
        <v/>
      </c>
      <c r="H734" s="197" t="str">
        <f>IF(E734="旅費",VLOOKUP(E734,支出入力表!F735:$M$2000,5,FALSE),"")</f>
        <v/>
      </c>
      <c r="I734" s="196" t="str">
        <f>IF(E734="旅費",VLOOKUP(E734,支出入力表!F735:$S$2000,9,FALSE),"")</f>
        <v/>
      </c>
      <c r="J734" s="167" t="str">
        <f>IF(E734="旅費",VLOOKUP(E734,支出入力表!F735:$S$2000,10,FALSE),"")</f>
        <v/>
      </c>
      <c r="K734" s="167" t="str">
        <f>IF(E734="旅費",VLOOKUP(E734,支出入力表!F735:$S$2000,11,FALSE),"")</f>
        <v/>
      </c>
      <c r="L734" s="167" t="str">
        <f>IF(E734="旅費",VLOOKUP(E734,支出入力表!F735:$S$2000,12,FALSE),"")</f>
        <v/>
      </c>
      <c r="M734" s="167" t="str">
        <f>IF(E734="旅費",VLOOKUP(E734,支出入力表!F735:$S$2000,13,FALSE),"")</f>
        <v/>
      </c>
      <c r="N734" s="168" t="str">
        <f>IF(E734="旅費",VLOOKUP(E734,支出入力表!F735:$S$2000,14,FALSE),"")</f>
        <v/>
      </c>
    </row>
    <row r="735" spans="2:14" x14ac:dyDescent="0.55000000000000004">
      <c r="B735" s="163" t="str">
        <f>IF(E735="旅費",支出入力表!A736,"")</f>
        <v/>
      </c>
      <c r="C735" s="164" t="str">
        <f>IF(E735="旅費",支出入力表!C736,"")</f>
        <v/>
      </c>
      <c r="D735" s="165" t="str">
        <f>IF(支出入力表!E736="旅費","旅費","")</f>
        <v/>
      </c>
      <c r="E735" s="165" t="str">
        <f>IF(支出入力表!F736="旅費","旅費","")</f>
        <v/>
      </c>
      <c r="F735" s="196" t="str">
        <f>IF(E735="旅費",VLOOKUP(E735,支出入力表!F736:$M$2000,3,FALSE),"")</f>
        <v/>
      </c>
      <c r="G735" s="196" t="str">
        <f>IF(E735="旅費",VLOOKUP(E735,支出入力表!F736:$M$2000,4,FALSE),"")</f>
        <v/>
      </c>
      <c r="H735" s="197" t="str">
        <f>IF(E735="旅費",VLOOKUP(E735,支出入力表!F736:$M$2000,5,FALSE),"")</f>
        <v/>
      </c>
      <c r="I735" s="196" t="str">
        <f>IF(E735="旅費",VLOOKUP(E735,支出入力表!F736:$S$2000,9,FALSE),"")</f>
        <v/>
      </c>
      <c r="J735" s="167" t="str">
        <f>IF(E735="旅費",VLOOKUP(E735,支出入力表!F736:$S$2000,10,FALSE),"")</f>
        <v/>
      </c>
      <c r="K735" s="167" t="str">
        <f>IF(E735="旅費",VLOOKUP(E735,支出入力表!F736:$S$2000,11,FALSE),"")</f>
        <v/>
      </c>
      <c r="L735" s="167" t="str">
        <f>IF(E735="旅費",VLOOKUP(E735,支出入力表!F736:$S$2000,12,FALSE),"")</f>
        <v/>
      </c>
      <c r="M735" s="167" t="str">
        <f>IF(E735="旅費",VLOOKUP(E735,支出入力表!F736:$S$2000,13,FALSE),"")</f>
        <v/>
      </c>
      <c r="N735" s="168" t="str">
        <f>IF(E735="旅費",VLOOKUP(E735,支出入力表!F736:$S$2000,14,FALSE),"")</f>
        <v/>
      </c>
    </row>
    <row r="736" spans="2:14" x14ac:dyDescent="0.55000000000000004">
      <c r="B736" s="163" t="str">
        <f>IF(E736="旅費",支出入力表!A737,"")</f>
        <v/>
      </c>
      <c r="C736" s="164" t="str">
        <f>IF(E736="旅費",支出入力表!C737,"")</f>
        <v/>
      </c>
      <c r="D736" s="165" t="str">
        <f>IF(支出入力表!E737="旅費","旅費","")</f>
        <v/>
      </c>
      <c r="E736" s="165" t="str">
        <f>IF(支出入力表!F737="旅費","旅費","")</f>
        <v/>
      </c>
      <c r="F736" s="196" t="str">
        <f>IF(E736="旅費",VLOOKUP(E736,支出入力表!F737:$M$2000,3,FALSE),"")</f>
        <v/>
      </c>
      <c r="G736" s="196" t="str">
        <f>IF(E736="旅費",VLOOKUP(E736,支出入力表!F737:$M$2000,4,FALSE),"")</f>
        <v/>
      </c>
      <c r="H736" s="197" t="str">
        <f>IF(E736="旅費",VLOOKUP(E736,支出入力表!F737:$M$2000,5,FALSE),"")</f>
        <v/>
      </c>
      <c r="I736" s="196" t="str">
        <f>IF(E736="旅費",VLOOKUP(E736,支出入力表!F737:$S$2000,9,FALSE),"")</f>
        <v/>
      </c>
      <c r="J736" s="167" t="str">
        <f>IF(E736="旅費",VLOOKUP(E736,支出入力表!F737:$S$2000,10,FALSE),"")</f>
        <v/>
      </c>
      <c r="K736" s="167" t="str">
        <f>IF(E736="旅費",VLOOKUP(E736,支出入力表!F737:$S$2000,11,FALSE),"")</f>
        <v/>
      </c>
      <c r="L736" s="167" t="str">
        <f>IF(E736="旅費",VLOOKUP(E736,支出入力表!F737:$S$2000,12,FALSE),"")</f>
        <v/>
      </c>
      <c r="M736" s="167" t="str">
        <f>IF(E736="旅費",VLOOKUP(E736,支出入力表!F737:$S$2000,13,FALSE),"")</f>
        <v/>
      </c>
      <c r="N736" s="168" t="str">
        <f>IF(E736="旅費",VLOOKUP(E736,支出入力表!F737:$S$2000,14,FALSE),"")</f>
        <v/>
      </c>
    </row>
    <row r="737" spans="2:14" x14ac:dyDescent="0.55000000000000004">
      <c r="B737" s="163" t="str">
        <f>IF(E737="旅費",支出入力表!A738,"")</f>
        <v/>
      </c>
      <c r="C737" s="164" t="str">
        <f>IF(E737="旅費",支出入力表!C738,"")</f>
        <v/>
      </c>
      <c r="D737" s="165" t="str">
        <f>IF(支出入力表!E738="旅費","旅費","")</f>
        <v/>
      </c>
      <c r="E737" s="165" t="str">
        <f>IF(支出入力表!F738="旅費","旅費","")</f>
        <v/>
      </c>
      <c r="F737" s="196" t="str">
        <f>IF(E737="旅費",VLOOKUP(E737,支出入力表!F738:$M$2000,3,FALSE),"")</f>
        <v/>
      </c>
      <c r="G737" s="196" t="str">
        <f>IF(E737="旅費",VLOOKUP(E737,支出入力表!F738:$M$2000,4,FALSE),"")</f>
        <v/>
      </c>
      <c r="H737" s="197" t="str">
        <f>IF(E737="旅費",VLOOKUP(E737,支出入力表!F738:$M$2000,5,FALSE),"")</f>
        <v/>
      </c>
      <c r="I737" s="196" t="str">
        <f>IF(E737="旅費",VLOOKUP(E737,支出入力表!F738:$S$2000,9,FALSE),"")</f>
        <v/>
      </c>
      <c r="J737" s="167" t="str">
        <f>IF(E737="旅費",VLOOKUP(E737,支出入力表!F738:$S$2000,10,FALSE),"")</f>
        <v/>
      </c>
      <c r="K737" s="167" t="str">
        <f>IF(E737="旅費",VLOOKUP(E737,支出入力表!F738:$S$2000,11,FALSE),"")</f>
        <v/>
      </c>
      <c r="L737" s="167" t="str">
        <f>IF(E737="旅費",VLOOKUP(E737,支出入力表!F738:$S$2000,12,FALSE),"")</f>
        <v/>
      </c>
      <c r="M737" s="167" t="str">
        <f>IF(E737="旅費",VLOOKUP(E737,支出入力表!F738:$S$2000,13,FALSE),"")</f>
        <v/>
      </c>
      <c r="N737" s="168" t="str">
        <f>IF(E737="旅費",VLOOKUP(E737,支出入力表!F738:$S$2000,14,FALSE),"")</f>
        <v/>
      </c>
    </row>
    <row r="738" spans="2:14" x14ac:dyDescent="0.55000000000000004">
      <c r="B738" s="163" t="str">
        <f>IF(E738="旅費",支出入力表!A739,"")</f>
        <v/>
      </c>
      <c r="C738" s="164" t="str">
        <f>IF(E738="旅費",支出入力表!C739,"")</f>
        <v/>
      </c>
      <c r="D738" s="165" t="str">
        <f>IF(支出入力表!E739="旅費","旅費","")</f>
        <v/>
      </c>
      <c r="E738" s="165" t="str">
        <f>IF(支出入力表!F739="旅費","旅費","")</f>
        <v/>
      </c>
      <c r="F738" s="196" t="str">
        <f>IF(E738="旅費",VLOOKUP(E738,支出入力表!F739:$M$2000,3,FALSE),"")</f>
        <v/>
      </c>
      <c r="G738" s="196" t="str">
        <f>IF(E738="旅費",VLOOKUP(E738,支出入力表!F739:$M$2000,4,FALSE),"")</f>
        <v/>
      </c>
      <c r="H738" s="197" t="str">
        <f>IF(E738="旅費",VLOOKUP(E738,支出入力表!F739:$M$2000,5,FALSE),"")</f>
        <v/>
      </c>
      <c r="I738" s="196" t="str">
        <f>IF(E738="旅費",VLOOKUP(E738,支出入力表!F739:$S$2000,9,FALSE),"")</f>
        <v/>
      </c>
      <c r="J738" s="167" t="str">
        <f>IF(E738="旅費",VLOOKUP(E738,支出入力表!F739:$S$2000,10,FALSE),"")</f>
        <v/>
      </c>
      <c r="K738" s="167" t="str">
        <f>IF(E738="旅費",VLOOKUP(E738,支出入力表!F739:$S$2000,11,FALSE),"")</f>
        <v/>
      </c>
      <c r="L738" s="167" t="str">
        <f>IF(E738="旅費",VLOOKUP(E738,支出入力表!F739:$S$2000,12,FALSE),"")</f>
        <v/>
      </c>
      <c r="M738" s="167" t="str">
        <f>IF(E738="旅費",VLOOKUP(E738,支出入力表!F739:$S$2000,13,FALSE),"")</f>
        <v/>
      </c>
      <c r="N738" s="168" t="str">
        <f>IF(E738="旅費",VLOOKUP(E738,支出入力表!F739:$S$2000,14,FALSE),"")</f>
        <v/>
      </c>
    </row>
    <row r="739" spans="2:14" x14ac:dyDescent="0.55000000000000004">
      <c r="B739" s="163" t="str">
        <f>IF(E739="旅費",支出入力表!A740,"")</f>
        <v/>
      </c>
      <c r="C739" s="164" t="str">
        <f>IF(E739="旅費",支出入力表!C740,"")</f>
        <v/>
      </c>
      <c r="D739" s="165" t="str">
        <f>IF(支出入力表!E740="旅費","旅費","")</f>
        <v/>
      </c>
      <c r="E739" s="165" t="str">
        <f>IF(支出入力表!F740="旅費","旅費","")</f>
        <v/>
      </c>
      <c r="F739" s="196" t="str">
        <f>IF(E739="旅費",VLOOKUP(E739,支出入力表!F740:$M$2000,3,FALSE),"")</f>
        <v/>
      </c>
      <c r="G739" s="196" t="str">
        <f>IF(E739="旅費",VLOOKUP(E739,支出入力表!F740:$M$2000,4,FALSE),"")</f>
        <v/>
      </c>
      <c r="H739" s="197" t="str">
        <f>IF(E739="旅費",VLOOKUP(E739,支出入力表!F740:$M$2000,5,FALSE),"")</f>
        <v/>
      </c>
      <c r="I739" s="196" t="str">
        <f>IF(E739="旅費",VLOOKUP(E739,支出入力表!F740:$S$2000,9,FALSE),"")</f>
        <v/>
      </c>
      <c r="J739" s="167" t="str">
        <f>IF(E739="旅費",VLOOKUP(E739,支出入力表!F740:$S$2000,10,FALSE),"")</f>
        <v/>
      </c>
      <c r="K739" s="167" t="str">
        <f>IF(E739="旅費",VLOOKUP(E739,支出入力表!F740:$S$2000,11,FALSE),"")</f>
        <v/>
      </c>
      <c r="L739" s="167" t="str">
        <f>IF(E739="旅費",VLOOKUP(E739,支出入力表!F740:$S$2000,12,FALSE),"")</f>
        <v/>
      </c>
      <c r="M739" s="167" t="str">
        <f>IF(E739="旅費",VLOOKUP(E739,支出入力表!F740:$S$2000,13,FALSE),"")</f>
        <v/>
      </c>
      <c r="N739" s="168" t="str">
        <f>IF(E739="旅費",VLOOKUP(E739,支出入力表!F740:$S$2000,14,FALSE),"")</f>
        <v/>
      </c>
    </row>
    <row r="740" spans="2:14" x14ac:dyDescent="0.55000000000000004">
      <c r="B740" s="163" t="str">
        <f>IF(E740="旅費",支出入力表!A741,"")</f>
        <v/>
      </c>
      <c r="C740" s="164" t="str">
        <f>IF(E740="旅費",支出入力表!C741,"")</f>
        <v/>
      </c>
      <c r="D740" s="165" t="str">
        <f>IF(支出入力表!E741="旅費","旅費","")</f>
        <v/>
      </c>
      <c r="E740" s="165" t="str">
        <f>IF(支出入力表!F741="旅費","旅費","")</f>
        <v/>
      </c>
      <c r="F740" s="196" t="str">
        <f>IF(E740="旅費",VLOOKUP(E740,支出入力表!F741:$M$2000,3,FALSE),"")</f>
        <v/>
      </c>
      <c r="G740" s="196" t="str">
        <f>IF(E740="旅費",VLOOKUP(E740,支出入力表!F741:$M$2000,4,FALSE),"")</f>
        <v/>
      </c>
      <c r="H740" s="197" t="str">
        <f>IF(E740="旅費",VLOOKUP(E740,支出入力表!F741:$M$2000,5,FALSE),"")</f>
        <v/>
      </c>
      <c r="I740" s="196" t="str">
        <f>IF(E740="旅費",VLOOKUP(E740,支出入力表!F741:$S$2000,9,FALSE),"")</f>
        <v/>
      </c>
      <c r="J740" s="167" t="str">
        <f>IF(E740="旅費",VLOOKUP(E740,支出入力表!F741:$S$2000,10,FALSE),"")</f>
        <v/>
      </c>
      <c r="K740" s="167" t="str">
        <f>IF(E740="旅費",VLOOKUP(E740,支出入力表!F741:$S$2000,11,FALSE),"")</f>
        <v/>
      </c>
      <c r="L740" s="167" t="str">
        <f>IF(E740="旅費",VLOOKUP(E740,支出入力表!F741:$S$2000,12,FALSE),"")</f>
        <v/>
      </c>
      <c r="M740" s="167" t="str">
        <f>IF(E740="旅費",VLOOKUP(E740,支出入力表!F741:$S$2000,13,FALSE),"")</f>
        <v/>
      </c>
      <c r="N740" s="168" t="str">
        <f>IF(E740="旅費",VLOOKUP(E740,支出入力表!F741:$S$2000,14,FALSE),"")</f>
        <v/>
      </c>
    </row>
    <row r="741" spans="2:14" x14ac:dyDescent="0.55000000000000004">
      <c r="B741" s="163" t="str">
        <f>IF(E741="旅費",支出入力表!A742,"")</f>
        <v/>
      </c>
      <c r="C741" s="164" t="str">
        <f>IF(E741="旅費",支出入力表!C742,"")</f>
        <v/>
      </c>
      <c r="D741" s="165" t="str">
        <f>IF(支出入力表!E742="旅費","旅費","")</f>
        <v/>
      </c>
      <c r="E741" s="165" t="str">
        <f>IF(支出入力表!F742="旅費","旅費","")</f>
        <v/>
      </c>
      <c r="F741" s="196" t="str">
        <f>IF(E741="旅費",VLOOKUP(E741,支出入力表!F742:$M$2000,3,FALSE),"")</f>
        <v/>
      </c>
      <c r="G741" s="196" t="str">
        <f>IF(E741="旅費",VLOOKUP(E741,支出入力表!F742:$M$2000,4,FALSE),"")</f>
        <v/>
      </c>
      <c r="H741" s="197" t="str">
        <f>IF(E741="旅費",VLOOKUP(E741,支出入力表!F742:$M$2000,5,FALSE),"")</f>
        <v/>
      </c>
      <c r="I741" s="196" t="str">
        <f>IF(E741="旅費",VLOOKUP(E741,支出入力表!F742:$S$2000,9,FALSE),"")</f>
        <v/>
      </c>
      <c r="J741" s="167" t="str">
        <f>IF(E741="旅費",VLOOKUP(E741,支出入力表!F742:$S$2000,10,FALSE),"")</f>
        <v/>
      </c>
      <c r="K741" s="167" t="str">
        <f>IF(E741="旅費",VLOOKUP(E741,支出入力表!F742:$S$2000,11,FALSE),"")</f>
        <v/>
      </c>
      <c r="L741" s="167" t="str">
        <f>IF(E741="旅費",VLOOKUP(E741,支出入力表!F742:$S$2000,12,FALSE),"")</f>
        <v/>
      </c>
      <c r="M741" s="167" t="str">
        <f>IF(E741="旅費",VLOOKUP(E741,支出入力表!F742:$S$2000,13,FALSE),"")</f>
        <v/>
      </c>
      <c r="N741" s="168" t="str">
        <f>IF(E741="旅費",VLOOKUP(E741,支出入力表!F742:$S$2000,14,FALSE),"")</f>
        <v/>
      </c>
    </row>
    <row r="742" spans="2:14" x14ac:dyDescent="0.55000000000000004">
      <c r="B742" s="163" t="str">
        <f>IF(E742="旅費",支出入力表!A743,"")</f>
        <v/>
      </c>
      <c r="C742" s="164" t="str">
        <f>IF(E742="旅費",支出入力表!C743,"")</f>
        <v/>
      </c>
      <c r="D742" s="165" t="str">
        <f>IF(支出入力表!E743="旅費","旅費","")</f>
        <v/>
      </c>
      <c r="E742" s="165" t="str">
        <f>IF(支出入力表!F743="旅費","旅費","")</f>
        <v/>
      </c>
      <c r="F742" s="196" t="str">
        <f>IF(E742="旅費",VLOOKUP(E742,支出入力表!F743:$M$2000,3,FALSE),"")</f>
        <v/>
      </c>
      <c r="G742" s="196" t="str">
        <f>IF(E742="旅費",VLOOKUP(E742,支出入力表!F743:$M$2000,4,FALSE),"")</f>
        <v/>
      </c>
      <c r="H742" s="197" t="str">
        <f>IF(E742="旅費",VLOOKUP(E742,支出入力表!F743:$M$2000,5,FALSE),"")</f>
        <v/>
      </c>
      <c r="I742" s="196" t="str">
        <f>IF(E742="旅費",VLOOKUP(E742,支出入力表!F743:$S$2000,9,FALSE),"")</f>
        <v/>
      </c>
      <c r="J742" s="167" t="str">
        <f>IF(E742="旅費",VLOOKUP(E742,支出入力表!F743:$S$2000,10,FALSE),"")</f>
        <v/>
      </c>
      <c r="K742" s="167" t="str">
        <f>IF(E742="旅費",VLOOKUP(E742,支出入力表!F743:$S$2000,11,FALSE),"")</f>
        <v/>
      </c>
      <c r="L742" s="167" t="str">
        <f>IF(E742="旅費",VLOOKUP(E742,支出入力表!F743:$S$2000,12,FALSE),"")</f>
        <v/>
      </c>
      <c r="M742" s="167" t="str">
        <f>IF(E742="旅費",VLOOKUP(E742,支出入力表!F743:$S$2000,13,FALSE),"")</f>
        <v/>
      </c>
      <c r="N742" s="168" t="str">
        <f>IF(E742="旅費",VLOOKUP(E742,支出入力表!F743:$S$2000,14,FALSE),"")</f>
        <v/>
      </c>
    </row>
    <row r="743" spans="2:14" x14ac:dyDescent="0.55000000000000004">
      <c r="B743" s="163" t="str">
        <f>IF(E743="旅費",支出入力表!A744,"")</f>
        <v/>
      </c>
      <c r="C743" s="164" t="str">
        <f>IF(E743="旅費",支出入力表!C744,"")</f>
        <v/>
      </c>
      <c r="D743" s="165" t="str">
        <f>IF(支出入力表!E744="旅費","旅費","")</f>
        <v/>
      </c>
      <c r="E743" s="165" t="str">
        <f>IF(支出入力表!F744="旅費","旅費","")</f>
        <v/>
      </c>
      <c r="F743" s="196" t="str">
        <f>IF(E743="旅費",VLOOKUP(E743,支出入力表!F744:$M$2000,3,FALSE),"")</f>
        <v/>
      </c>
      <c r="G743" s="196" t="str">
        <f>IF(E743="旅費",VLOOKUP(E743,支出入力表!F744:$M$2000,4,FALSE),"")</f>
        <v/>
      </c>
      <c r="H743" s="197" t="str">
        <f>IF(E743="旅費",VLOOKUP(E743,支出入力表!F744:$M$2000,5,FALSE),"")</f>
        <v/>
      </c>
      <c r="I743" s="196" t="str">
        <f>IF(E743="旅費",VLOOKUP(E743,支出入力表!F744:$S$2000,9,FALSE),"")</f>
        <v/>
      </c>
      <c r="J743" s="167" t="str">
        <f>IF(E743="旅費",VLOOKUP(E743,支出入力表!F744:$S$2000,10,FALSE),"")</f>
        <v/>
      </c>
      <c r="K743" s="167" t="str">
        <f>IF(E743="旅費",VLOOKUP(E743,支出入力表!F744:$S$2000,11,FALSE),"")</f>
        <v/>
      </c>
      <c r="L743" s="167" t="str">
        <f>IF(E743="旅費",VLOOKUP(E743,支出入力表!F744:$S$2000,12,FALSE),"")</f>
        <v/>
      </c>
      <c r="M743" s="167" t="str">
        <f>IF(E743="旅費",VLOOKUP(E743,支出入力表!F744:$S$2000,13,FALSE),"")</f>
        <v/>
      </c>
      <c r="N743" s="168" t="str">
        <f>IF(E743="旅費",VLOOKUP(E743,支出入力表!F744:$S$2000,14,FALSE),"")</f>
        <v/>
      </c>
    </row>
    <row r="744" spans="2:14" x14ac:dyDescent="0.55000000000000004">
      <c r="B744" s="163" t="str">
        <f>IF(E744="旅費",支出入力表!A745,"")</f>
        <v/>
      </c>
      <c r="C744" s="164" t="str">
        <f>IF(E744="旅費",支出入力表!C745,"")</f>
        <v/>
      </c>
      <c r="D744" s="165" t="str">
        <f>IF(支出入力表!E745="旅費","旅費","")</f>
        <v/>
      </c>
      <c r="E744" s="165" t="str">
        <f>IF(支出入力表!F745="旅費","旅費","")</f>
        <v/>
      </c>
      <c r="F744" s="196" t="str">
        <f>IF(E744="旅費",VLOOKUP(E744,支出入力表!F745:$M$2000,3,FALSE),"")</f>
        <v/>
      </c>
      <c r="G744" s="196" t="str">
        <f>IF(E744="旅費",VLOOKUP(E744,支出入力表!F745:$M$2000,4,FALSE),"")</f>
        <v/>
      </c>
      <c r="H744" s="197" t="str">
        <f>IF(E744="旅費",VLOOKUP(E744,支出入力表!F745:$M$2000,5,FALSE),"")</f>
        <v/>
      </c>
      <c r="I744" s="196" t="str">
        <f>IF(E744="旅費",VLOOKUP(E744,支出入力表!F745:$S$2000,9,FALSE),"")</f>
        <v/>
      </c>
      <c r="J744" s="167" t="str">
        <f>IF(E744="旅費",VLOOKUP(E744,支出入力表!F745:$S$2000,10,FALSE),"")</f>
        <v/>
      </c>
      <c r="K744" s="167" t="str">
        <f>IF(E744="旅費",VLOOKUP(E744,支出入力表!F745:$S$2000,11,FALSE),"")</f>
        <v/>
      </c>
      <c r="L744" s="167" t="str">
        <f>IF(E744="旅費",VLOOKUP(E744,支出入力表!F745:$S$2000,12,FALSE),"")</f>
        <v/>
      </c>
      <c r="M744" s="167" t="str">
        <f>IF(E744="旅費",VLOOKUP(E744,支出入力表!F745:$S$2000,13,FALSE),"")</f>
        <v/>
      </c>
      <c r="N744" s="168" t="str">
        <f>IF(E744="旅費",VLOOKUP(E744,支出入力表!F745:$S$2000,14,FALSE),"")</f>
        <v/>
      </c>
    </row>
    <row r="745" spans="2:14" x14ac:dyDescent="0.55000000000000004">
      <c r="B745" s="163" t="str">
        <f>IF(E745="旅費",支出入力表!A746,"")</f>
        <v/>
      </c>
      <c r="C745" s="164" t="str">
        <f>IF(E745="旅費",支出入力表!C746,"")</f>
        <v/>
      </c>
      <c r="D745" s="165" t="str">
        <f>IF(支出入力表!E746="旅費","旅費","")</f>
        <v/>
      </c>
      <c r="E745" s="165" t="str">
        <f>IF(支出入力表!F746="旅費","旅費","")</f>
        <v/>
      </c>
      <c r="F745" s="196" t="str">
        <f>IF(E745="旅費",VLOOKUP(E745,支出入力表!F746:$M$2000,3,FALSE),"")</f>
        <v/>
      </c>
      <c r="G745" s="196" t="str">
        <f>IF(E745="旅費",VLOOKUP(E745,支出入力表!F746:$M$2000,4,FALSE),"")</f>
        <v/>
      </c>
      <c r="H745" s="197" t="str">
        <f>IF(E745="旅費",VLOOKUP(E745,支出入力表!F746:$M$2000,5,FALSE),"")</f>
        <v/>
      </c>
      <c r="I745" s="196" t="str">
        <f>IF(E745="旅費",VLOOKUP(E745,支出入力表!F746:$S$2000,9,FALSE),"")</f>
        <v/>
      </c>
      <c r="J745" s="167" t="str">
        <f>IF(E745="旅費",VLOOKUP(E745,支出入力表!F746:$S$2000,10,FALSE),"")</f>
        <v/>
      </c>
      <c r="K745" s="167" t="str">
        <f>IF(E745="旅費",VLOOKUP(E745,支出入力表!F746:$S$2000,11,FALSE),"")</f>
        <v/>
      </c>
      <c r="L745" s="167" t="str">
        <f>IF(E745="旅費",VLOOKUP(E745,支出入力表!F746:$S$2000,12,FALSE),"")</f>
        <v/>
      </c>
      <c r="M745" s="167" t="str">
        <f>IF(E745="旅費",VLOOKUP(E745,支出入力表!F746:$S$2000,13,FALSE),"")</f>
        <v/>
      </c>
      <c r="N745" s="168" t="str">
        <f>IF(E745="旅費",VLOOKUP(E745,支出入力表!F746:$S$2000,14,FALSE),"")</f>
        <v/>
      </c>
    </row>
    <row r="746" spans="2:14" x14ac:dyDescent="0.55000000000000004">
      <c r="B746" s="163" t="str">
        <f>IF(E746="旅費",支出入力表!A747,"")</f>
        <v/>
      </c>
      <c r="C746" s="164" t="str">
        <f>IF(E746="旅費",支出入力表!C747,"")</f>
        <v/>
      </c>
      <c r="D746" s="165" t="str">
        <f>IF(支出入力表!E747="旅費","旅費","")</f>
        <v/>
      </c>
      <c r="E746" s="165" t="str">
        <f>IF(支出入力表!F747="旅費","旅費","")</f>
        <v/>
      </c>
      <c r="F746" s="196" t="str">
        <f>IF(E746="旅費",VLOOKUP(E746,支出入力表!F747:$M$2000,3,FALSE),"")</f>
        <v/>
      </c>
      <c r="G746" s="196" t="str">
        <f>IF(E746="旅費",VLOOKUP(E746,支出入力表!F747:$M$2000,4,FALSE),"")</f>
        <v/>
      </c>
      <c r="H746" s="197" t="str">
        <f>IF(E746="旅費",VLOOKUP(E746,支出入力表!F747:$M$2000,5,FALSE),"")</f>
        <v/>
      </c>
      <c r="I746" s="196" t="str">
        <f>IF(E746="旅費",VLOOKUP(E746,支出入力表!F747:$S$2000,9,FALSE),"")</f>
        <v/>
      </c>
      <c r="J746" s="167" t="str">
        <f>IF(E746="旅費",VLOOKUP(E746,支出入力表!F747:$S$2000,10,FALSE),"")</f>
        <v/>
      </c>
      <c r="K746" s="167" t="str">
        <f>IF(E746="旅費",VLOOKUP(E746,支出入力表!F747:$S$2000,11,FALSE),"")</f>
        <v/>
      </c>
      <c r="L746" s="167" t="str">
        <f>IF(E746="旅費",VLOOKUP(E746,支出入力表!F747:$S$2000,12,FALSE),"")</f>
        <v/>
      </c>
      <c r="M746" s="167" t="str">
        <f>IF(E746="旅費",VLOOKUP(E746,支出入力表!F747:$S$2000,13,FALSE),"")</f>
        <v/>
      </c>
      <c r="N746" s="168" t="str">
        <f>IF(E746="旅費",VLOOKUP(E746,支出入力表!F747:$S$2000,14,FALSE),"")</f>
        <v/>
      </c>
    </row>
    <row r="747" spans="2:14" x14ac:dyDescent="0.55000000000000004">
      <c r="B747" s="163" t="str">
        <f>IF(E747="旅費",支出入力表!A748,"")</f>
        <v/>
      </c>
      <c r="C747" s="164" t="str">
        <f>IF(E747="旅費",支出入力表!C748,"")</f>
        <v/>
      </c>
      <c r="D747" s="165" t="str">
        <f>IF(支出入力表!E748="旅費","旅費","")</f>
        <v/>
      </c>
      <c r="E747" s="165" t="str">
        <f>IF(支出入力表!F748="旅費","旅費","")</f>
        <v/>
      </c>
      <c r="F747" s="196" t="str">
        <f>IF(E747="旅費",VLOOKUP(E747,支出入力表!F748:$M$2000,3,FALSE),"")</f>
        <v/>
      </c>
      <c r="G747" s="196" t="str">
        <f>IF(E747="旅費",VLOOKUP(E747,支出入力表!F748:$M$2000,4,FALSE),"")</f>
        <v/>
      </c>
      <c r="H747" s="197" t="str">
        <f>IF(E747="旅費",VLOOKUP(E747,支出入力表!F748:$M$2000,5,FALSE),"")</f>
        <v/>
      </c>
      <c r="I747" s="196" t="str">
        <f>IF(E747="旅費",VLOOKUP(E747,支出入力表!F748:$S$2000,9,FALSE),"")</f>
        <v/>
      </c>
      <c r="J747" s="167" t="str">
        <f>IF(E747="旅費",VLOOKUP(E747,支出入力表!F748:$S$2000,10,FALSE),"")</f>
        <v/>
      </c>
      <c r="K747" s="167" t="str">
        <f>IF(E747="旅費",VLOOKUP(E747,支出入力表!F748:$S$2000,11,FALSE),"")</f>
        <v/>
      </c>
      <c r="L747" s="167" t="str">
        <f>IF(E747="旅費",VLOOKUP(E747,支出入力表!F748:$S$2000,12,FALSE),"")</f>
        <v/>
      </c>
      <c r="M747" s="167" t="str">
        <f>IF(E747="旅費",VLOOKUP(E747,支出入力表!F748:$S$2000,13,FALSE),"")</f>
        <v/>
      </c>
      <c r="N747" s="168" t="str">
        <f>IF(E747="旅費",VLOOKUP(E747,支出入力表!F748:$S$2000,14,FALSE),"")</f>
        <v/>
      </c>
    </row>
    <row r="748" spans="2:14" x14ac:dyDescent="0.55000000000000004">
      <c r="B748" s="163" t="str">
        <f>IF(E748="旅費",支出入力表!A749,"")</f>
        <v/>
      </c>
      <c r="C748" s="164" t="str">
        <f>IF(E748="旅費",支出入力表!C749,"")</f>
        <v/>
      </c>
      <c r="D748" s="165" t="str">
        <f>IF(支出入力表!E749="旅費","旅費","")</f>
        <v/>
      </c>
      <c r="E748" s="165" t="str">
        <f>IF(支出入力表!F749="旅費","旅費","")</f>
        <v/>
      </c>
      <c r="F748" s="196" t="str">
        <f>IF(E748="旅費",VLOOKUP(E748,支出入力表!F749:$M$2000,3,FALSE),"")</f>
        <v/>
      </c>
      <c r="G748" s="196" t="str">
        <f>IF(E748="旅費",VLOOKUP(E748,支出入力表!F749:$M$2000,4,FALSE),"")</f>
        <v/>
      </c>
      <c r="H748" s="197" t="str">
        <f>IF(E748="旅費",VLOOKUP(E748,支出入力表!F749:$M$2000,5,FALSE),"")</f>
        <v/>
      </c>
      <c r="I748" s="196" t="str">
        <f>IF(E748="旅費",VLOOKUP(E748,支出入力表!F749:$S$2000,9,FALSE),"")</f>
        <v/>
      </c>
      <c r="J748" s="167" t="str">
        <f>IF(E748="旅費",VLOOKUP(E748,支出入力表!F749:$S$2000,10,FALSE),"")</f>
        <v/>
      </c>
      <c r="K748" s="167" t="str">
        <f>IF(E748="旅費",VLOOKUP(E748,支出入力表!F749:$S$2000,11,FALSE),"")</f>
        <v/>
      </c>
      <c r="L748" s="167" t="str">
        <f>IF(E748="旅費",VLOOKUP(E748,支出入力表!F749:$S$2000,12,FALSE),"")</f>
        <v/>
      </c>
      <c r="M748" s="167" t="str">
        <f>IF(E748="旅費",VLOOKUP(E748,支出入力表!F749:$S$2000,13,FALSE),"")</f>
        <v/>
      </c>
      <c r="N748" s="168" t="str">
        <f>IF(E748="旅費",VLOOKUP(E748,支出入力表!F749:$S$2000,14,FALSE),"")</f>
        <v/>
      </c>
    </row>
    <row r="749" spans="2:14" x14ac:dyDescent="0.55000000000000004">
      <c r="B749" s="163" t="str">
        <f>IF(E749="旅費",支出入力表!A750,"")</f>
        <v/>
      </c>
      <c r="C749" s="164" t="str">
        <f>IF(E749="旅費",支出入力表!C750,"")</f>
        <v/>
      </c>
      <c r="D749" s="165" t="str">
        <f>IF(支出入力表!E750="旅費","旅費","")</f>
        <v/>
      </c>
      <c r="E749" s="165" t="str">
        <f>IF(支出入力表!F750="旅費","旅費","")</f>
        <v/>
      </c>
      <c r="F749" s="196" t="str">
        <f>IF(E749="旅費",VLOOKUP(E749,支出入力表!F750:$M$2000,3,FALSE),"")</f>
        <v/>
      </c>
      <c r="G749" s="196" t="str">
        <f>IF(E749="旅費",VLOOKUP(E749,支出入力表!F750:$M$2000,4,FALSE),"")</f>
        <v/>
      </c>
      <c r="H749" s="197" t="str">
        <f>IF(E749="旅費",VLOOKUP(E749,支出入力表!F750:$M$2000,5,FALSE),"")</f>
        <v/>
      </c>
      <c r="I749" s="196" t="str">
        <f>IF(E749="旅費",VLOOKUP(E749,支出入力表!F750:$S$2000,9,FALSE),"")</f>
        <v/>
      </c>
      <c r="J749" s="167" t="str">
        <f>IF(E749="旅費",VLOOKUP(E749,支出入力表!F750:$S$2000,10,FALSE),"")</f>
        <v/>
      </c>
      <c r="K749" s="167" t="str">
        <f>IF(E749="旅費",VLOOKUP(E749,支出入力表!F750:$S$2000,11,FALSE),"")</f>
        <v/>
      </c>
      <c r="L749" s="167" t="str">
        <f>IF(E749="旅費",VLOOKUP(E749,支出入力表!F750:$S$2000,12,FALSE),"")</f>
        <v/>
      </c>
      <c r="M749" s="167" t="str">
        <f>IF(E749="旅費",VLOOKUP(E749,支出入力表!F750:$S$2000,13,FALSE),"")</f>
        <v/>
      </c>
      <c r="N749" s="168" t="str">
        <f>IF(E749="旅費",VLOOKUP(E749,支出入力表!F750:$S$2000,14,FALSE),"")</f>
        <v/>
      </c>
    </row>
    <row r="750" spans="2:14" x14ac:dyDescent="0.55000000000000004">
      <c r="B750" s="163" t="str">
        <f>IF(E750="旅費",支出入力表!A751,"")</f>
        <v/>
      </c>
      <c r="C750" s="164" t="str">
        <f>IF(E750="旅費",支出入力表!C751,"")</f>
        <v/>
      </c>
      <c r="D750" s="165" t="str">
        <f>IF(支出入力表!E751="旅費","旅費","")</f>
        <v/>
      </c>
      <c r="E750" s="165" t="str">
        <f>IF(支出入力表!F751="旅費","旅費","")</f>
        <v/>
      </c>
      <c r="F750" s="196" t="str">
        <f>IF(E750="旅費",VLOOKUP(E750,支出入力表!F751:$M$2000,3,FALSE),"")</f>
        <v/>
      </c>
      <c r="G750" s="196" t="str">
        <f>IF(E750="旅費",VLOOKUP(E750,支出入力表!F751:$M$2000,4,FALSE),"")</f>
        <v/>
      </c>
      <c r="H750" s="197" t="str">
        <f>IF(E750="旅費",VLOOKUP(E750,支出入力表!F751:$M$2000,5,FALSE),"")</f>
        <v/>
      </c>
      <c r="I750" s="196" t="str">
        <f>IF(E750="旅費",VLOOKUP(E750,支出入力表!F751:$S$2000,9,FALSE),"")</f>
        <v/>
      </c>
      <c r="J750" s="167" t="str">
        <f>IF(E750="旅費",VLOOKUP(E750,支出入力表!F751:$S$2000,10,FALSE),"")</f>
        <v/>
      </c>
      <c r="K750" s="167" t="str">
        <f>IF(E750="旅費",VLOOKUP(E750,支出入力表!F751:$S$2000,11,FALSE),"")</f>
        <v/>
      </c>
      <c r="L750" s="167" t="str">
        <f>IF(E750="旅費",VLOOKUP(E750,支出入力表!F751:$S$2000,12,FALSE),"")</f>
        <v/>
      </c>
      <c r="M750" s="167" t="str">
        <f>IF(E750="旅費",VLOOKUP(E750,支出入力表!F751:$S$2000,13,FALSE),"")</f>
        <v/>
      </c>
      <c r="N750" s="168" t="str">
        <f>IF(E750="旅費",VLOOKUP(E750,支出入力表!F751:$S$2000,14,FALSE),"")</f>
        <v/>
      </c>
    </row>
    <row r="751" spans="2:14" x14ac:dyDescent="0.55000000000000004">
      <c r="B751" s="163" t="str">
        <f>IF(E751="旅費",支出入力表!A752,"")</f>
        <v/>
      </c>
      <c r="C751" s="164" t="str">
        <f>IF(E751="旅費",支出入力表!C752,"")</f>
        <v/>
      </c>
      <c r="D751" s="165" t="str">
        <f>IF(支出入力表!E752="旅費","旅費","")</f>
        <v/>
      </c>
      <c r="E751" s="165" t="str">
        <f>IF(支出入力表!F752="旅費","旅費","")</f>
        <v/>
      </c>
      <c r="F751" s="196" t="str">
        <f>IF(E751="旅費",VLOOKUP(E751,支出入力表!F752:$M$2000,3,FALSE),"")</f>
        <v/>
      </c>
      <c r="G751" s="196" t="str">
        <f>IF(E751="旅費",VLOOKUP(E751,支出入力表!F752:$M$2000,4,FALSE),"")</f>
        <v/>
      </c>
      <c r="H751" s="197" t="str">
        <f>IF(E751="旅費",VLOOKUP(E751,支出入力表!F752:$M$2000,5,FALSE),"")</f>
        <v/>
      </c>
      <c r="I751" s="196" t="str">
        <f>IF(E751="旅費",VLOOKUP(E751,支出入力表!F752:$S$2000,9,FALSE),"")</f>
        <v/>
      </c>
      <c r="J751" s="167" t="str">
        <f>IF(E751="旅費",VLOOKUP(E751,支出入力表!F752:$S$2000,10,FALSE),"")</f>
        <v/>
      </c>
      <c r="K751" s="167" t="str">
        <f>IF(E751="旅費",VLOOKUP(E751,支出入力表!F752:$S$2000,11,FALSE),"")</f>
        <v/>
      </c>
      <c r="L751" s="167" t="str">
        <f>IF(E751="旅費",VLOOKUP(E751,支出入力表!F752:$S$2000,12,FALSE),"")</f>
        <v/>
      </c>
      <c r="M751" s="167" t="str">
        <f>IF(E751="旅費",VLOOKUP(E751,支出入力表!F752:$S$2000,13,FALSE),"")</f>
        <v/>
      </c>
      <c r="N751" s="168" t="str">
        <f>IF(E751="旅費",VLOOKUP(E751,支出入力表!F752:$S$2000,14,FALSE),"")</f>
        <v/>
      </c>
    </row>
    <row r="752" spans="2:14" x14ac:dyDescent="0.55000000000000004">
      <c r="B752" s="163" t="str">
        <f>IF(E752="旅費",支出入力表!A753,"")</f>
        <v/>
      </c>
      <c r="C752" s="164" t="str">
        <f>IF(E752="旅費",支出入力表!C753,"")</f>
        <v/>
      </c>
      <c r="D752" s="165" t="str">
        <f>IF(支出入力表!E753="旅費","旅費","")</f>
        <v/>
      </c>
      <c r="E752" s="165" t="str">
        <f>IF(支出入力表!F753="旅費","旅費","")</f>
        <v/>
      </c>
      <c r="F752" s="196" t="str">
        <f>IF(E752="旅費",VLOOKUP(E752,支出入力表!F753:$M$2000,3,FALSE),"")</f>
        <v/>
      </c>
      <c r="G752" s="196" t="str">
        <f>IF(E752="旅費",VLOOKUP(E752,支出入力表!F753:$M$2000,4,FALSE),"")</f>
        <v/>
      </c>
      <c r="H752" s="197" t="str">
        <f>IF(E752="旅費",VLOOKUP(E752,支出入力表!F753:$M$2000,5,FALSE),"")</f>
        <v/>
      </c>
      <c r="I752" s="196" t="str">
        <f>IF(E752="旅費",VLOOKUP(E752,支出入力表!F753:$S$2000,9,FALSE),"")</f>
        <v/>
      </c>
      <c r="J752" s="167" t="str">
        <f>IF(E752="旅費",VLOOKUP(E752,支出入力表!F753:$S$2000,10,FALSE),"")</f>
        <v/>
      </c>
      <c r="K752" s="167" t="str">
        <f>IF(E752="旅費",VLOOKUP(E752,支出入力表!F753:$S$2000,11,FALSE),"")</f>
        <v/>
      </c>
      <c r="L752" s="167" t="str">
        <f>IF(E752="旅費",VLOOKUP(E752,支出入力表!F753:$S$2000,12,FALSE),"")</f>
        <v/>
      </c>
      <c r="M752" s="167" t="str">
        <f>IF(E752="旅費",VLOOKUP(E752,支出入力表!F753:$S$2000,13,FALSE),"")</f>
        <v/>
      </c>
      <c r="N752" s="168" t="str">
        <f>IF(E752="旅費",VLOOKUP(E752,支出入力表!F753:$S$2000,14,FALSE),"")</f>
        <v/>
      </c>
    </row>
    <row r="753" spans="2:14" x14ac:dyDescent="0.55000000000000004">
      <c r="B753" s="163" t="str">
        <f>IF(E753="旅費",支出入力表!A754,"")</f>
        <v/>
      </c>
      <c r="C753" s="164" t="str">
        <f>IF(E753="旅費",支出入力表!C754,"")</f>
        <v/>
      </c>
      <c r="D753" s="165" t="str">
        <f>IF(支出入力表!E754="旅費","旅費","")</f>
        <v/>
      </c>
      <c r="E753" s="165" t="str">
        <f>IF(支出入力表!F754="旅費","旅費","")</f>
        <v/>
      </c>
      <c r="F753" s="196" t="str">
        <f>IF(E753="旅費",VLOOKUP(E753,支出入力表!F754:$M$2000,3,FALSE),"")</f>
        <v/>
      </c>
      <c r="G753" s="196" t="str">
        <f>IF(E753="旅費",VLOOKUP(E753,支出入力表!F754:$M$2000,4,FALSE),"")</f>
        <v/>
      </c>
      <c r="H753" s="197" t="str">
        <f>IF(E753="旅費",VLOOKUP(E753,支出入力表!F754:$M$2000,5,FALSE),"")</f>
        <v/>
      </c>
      <c r="I753" s="196" t="str">
        <f>IF(E753="旅費",VLOOKUP(E753,支出入力表!F754:$S$2000,9,FALSE),"")</f>
        <v/>
      </c>
      <c r="J753" s="167" t="str">
        <f>IF(E753="旅費",VLOOKUP(E753,支出入力表!F754:$S$2000,10,FALSE),"")</f>
        <v/>
      </c>
      <c r="K753" s="167" t="str">
        <f>IF(E753="旅費",VLOOKUP(E753,支出入力表!F754:$S$2000,11,FALSE),"")</f>
        <v/>
      </c>
      <c r="L753" s="167" t="str">
        <f>IF(E753="旅費",VLOOKUP(E753,支出入力表!F754:$S$2000,12,FALSE),"")</f>
        <v/>
      </c>
      <c r="M753" s="167" t="str">
        <f>IF(E753="旅費",VLOOKUP(E753,支出入力表!F754:$S$2000,13,FALSE),"")</f>
        <v/>
      </c>
      <c r="N753" s="168" t="str">
        <f>IF(E753="旅費",VLOOKUP(E753,支出入力表!F754:$S$2000,14,FALSE),"")</f>
        <v/>
      </c>
    </row>
    <row r="754" spans="2:14" x14ac:dyDescent="0.55000000000000004">
      <c r="B754" s="163" t="str">
        <f>IF(E754="旅費",支出入力表!A755,"")</f>
        <v/>
      </c>
      <c r="C754" s="164" t="str">
        <f>IF(E754="旅費",支出入力表!C755,"")</f>
        <v/>
      </c>
      <c r="D754" s="165" t="str">
        <f>IF(支出入力表!E755="旅費","旅費","")</f>
        <v/>
      </c>
      <c r="E754" s="165" t="str">
        <f>IF(支出入力表!F755="旅費","旅費","")</f>
        <v/>
      </c>
      <c r="F754" s="196" t="str">
        <f>IF(E754="旅費",VLOOKUP(E754,支出入力表!F755:$M$2000,3,FALSE),"")</f>
        <v/>
      </c>
      <c r="G754" s="196" t="str">
        <f>IF(E754="旅費",VLOOKUP(E754,支出入力表!F755:$M$2000,4,FALSE),"")</f>
        <v/>
      </c>
      <c r="H754" s="197" t="str">
        <f>IF(E754="旅費",VLOOKUP(E754,支出入力表!F755:$M$2000,5,FALSE),"")</f>
        <v/>
      </c>
      <c r="I754" s="196" t="str">
        <f>IF(E754="旅費",VLOOKUP(E754,支出入力表!F755:$S$2000,9,FALSE),"")</f>
        <v/>
      </c>
      <c r="J754" s="167" t="str">
        <f>IF(E754="旅費",VLOOKUP(E754,支出入力表!F755:$S$2000,10,FALSE),"")</f>
        <v/>
      </c>
      <c r="K754" s="167" t="str">
        <f>IF(E754="旅費",VLOOKUP(E754,支出入力表!F755:$S$2000,11,FALSE),"")</f>
        <v/>
      </c>
      <c r="L754" s="167" t="str">
        <f>IF(E754="旅費",VLOOKUP(E754,支出入力表!F755:$S$2000,12,FALSE),"")</f>
        <v/>
      </c>
      <c r="M754" s="167" t="str">
        <f>IF(E754="旅費",VLOOKUP(E754,支出入力表!F755:$S$2000,13,FALSE),"")</f>
        <v/>
      </c>
      <c r="N754" s="168" t="str">
        <f>IF(E754="旅費",VLOOKUP(E754,支出入力表!F755:$S$2000,14,FALSE),"")</f>
        <v/>
      </c>
    </row>
    <row r="755" spans="2:14" x14ac:dyDescent="0.55000000000000004">
      <c r="B755" s="163" t="str">
        <f>IF(E755="旅費",支出入力表!A756,"")</f>
        <v/>
      </c>
      <c r="C755" s="164" t="str">
        <f>IF(E755="旅費",支出入力表!C756,"")</f>
        <v/>
      </c>
      <c r="D755" s="165" t="str">
        <f>IF(支出入力表!E756="旅費","旅費","")</f>
        <v/>
      </c>
      <c r="E755" s="165" t="str">
        <f>IF(支出入力表!F756="旅費","旅費","")</f>
        <v/>
      </c>
      <c r="F755" s="196" t="str">
        <f>IF(E755="旅費",VLOOKUP(E755,支出入力表!F756:$M$2000,3,FALSE),"")</f>
        <v/>
      </c>
      <c r="G755" s="196" t="str">
        <f>IF(E755="旅費",VLOOKUP(E755,支出入力表!F756:$M$2000,4,FALSE),"")</f>
        <v/>
      </c>
      <c r="H755" s="197" t="str">
        <f>IF(E755="旅費",VLOOKUP(E755,支出入力表!F756:$M$2000,5,FALSE),"")</f>
        <v/>
      </c>
      <c r="I755" s="196" t="str">
        <f>IF(E755="旅費",VLOOKUP(E755,支出入力表!F756:$S$2000,9,FALSE),"")</f>
        <v/>
      </c>
      <c r="J755" s="167" t="str">
        <f>IF(E755="旅費",VLOOKUP(E755,支出入力表!F756:$S$2000,10,FALSE),"")</f>
        <v/>
      </c>
      <c r="K755" s="167" t="str">
        <f>IF(E755="旅費",VLOOKUP(E755,支出入力表!F756:$S$2000,11,FALSE),"")</f>
        <v/>
      </c>
      <c r="L755" s="167" t="str">
        <f>IF(E755="旅費",VLOOKUP(E755,支出入力表!F756:$S$2000,12,FALSE),"")</f>
        <v/>
      </c>
      <c r="M755" s="167" t="str">
        <f>IF(E755="旅費",VLOOKUP(E755,支出入力表!F756:$S$2000,13,FALSE),"")</f>
        <v/>
      </c>
      <c r="N755" s="168" t="str">
        <f>IF(E755="旅費",VLOOKUP(E755,支出入力表!F756:$S$2000,14,FALSE),"")</f>
        <v/>
      </c>
    </row>
    <row r="756" spans="2:14" x14ac:dyDescent="0.55000000000000004">
      <c r="B756" s="163" t="str">
        <f>IF(E756="旅費",支出入力表!A757,"")</f>
        <v/>
      </c>
      <c r="C756" s="164" t="str">
        <f>IF(E756="旅費",支出入力表!C757,"")</f>
        <v/>
      </c>
      <c r="D756" s="165" t="str">
        <f>IF(支出入力表!E757="旅費","旅費","")</f>
        <v/>
      </c>
      <c r="E756" s="165" t="str">
        <f>IF(支出入力表!F757="旅費","旅費","")</f>
        <v/>
      </c>
      <c r="F756" s="196" t="str">
        <f>IF(E756="旅費",VLOOKUP(E756,支出入力表!F757:$M$2000,3,FALSE),"")</f>
        <v/>
      </c>
      <c r="G756" s="196" t="str">
        <f>IF(E756="旅費",VLOOKUP(E756,支出入力表!F757:$M$2000,4,FALSE),"")</f>
        <v/>
      </c>
      <c r="H756" s="197" t="str">
        <f>IF(E756="旅費",VLOOKUP(E756,支出入力表!F757:$M$2000,5,FALSE),"")</f>
        <v/>
      </c>
      <c r="I756" s="196" t="str">
        <f>IF(E756="旅費",VLOOKUP(E756,支出入力表!F757:$S$2000,9,FALSE),"")</f>
        <v/>
      </c>
      <c r="J756" s="167" t="str">
        <f>IF(E756="旅費",VLOOKUP(E756,支出入力表!F757:$S$2000,10,FALSE),"")</f>
        <v/>
      </c>
      <c r="K756" s="167" t="str">
        <f>IF(E756="旅費",VLOOKUP(E756,支出入力表!F757:$S$2000,11,FALSE),"")</f>
        <v/>
      </c>
      <c r="L756" s="167" t="str">
        <f>IF(E756="旅費",VLOOKUP(E756,支出入力表!F757:$S$2000,12,FALSE),"")</f>
        <v/>
      </c>
      <c r="M756" s="167" t="str">
        <f>IF(E756="旅費",VLOOKUP(E756,支出入力表!F757:$S$2000,13,FALSE),"")</f>
        <v/>
      </c>
      <c r="N756" s="168" t="str">
        <f>IF(E756="旅費",VLOOKUP(E756,支出入力表!F757:$S$2000,14,FALSE),"")</f>
        <v/>
      </c>
    </row>
    <row r="757" spans="2:14" x14ac:dyDescent="0.55000000000000004">
      <c r="B757" s="163" t="str">
        <f>IF(E757="旅費",支出入力表!A758,"")</f>
        <v/>
      </c>
      <c r="C757" s="164" t="str">
        <f>IF(E757="旅費",支出入力表!C758,"")</f>
        <v/>
      </c>
      <c r="D757" s="165" t="str">
        <f>IF(支出入力表!E758="旅費","旅費","")</f>
        <v/>
      </c>
      <c r="E757" s="165" t="str">
        <f>IF(支出入力表!F758="旅費","旅費","")</f>
        <v/>
      </c>
      <c r="F757" s="196" t="str">
        <f>IF(E757="旅費",VLOOKUP(E757,支出入力表!F758:$M$2000,3,FALSE),"")</f>
        <v/>
      </c>
      <c r="G757" s="196" t="str">
        <f>IF(E757="旅費",VLOOKUP(E757,支出入力表!F758:$M$2000,4,FALSE),"")</f>
        <v/>
      </c>
      <c r="H757" s="197" t="str">
        <f>IF(E757="旅費",VLOOKUP(E757,支出入力表!F758:$M$2000,5,FALSE),"")</f>
        <v/>
      </c>
      <c r="I757" s="196" t="str">
        <f>IF(E757="旅費",VLOOKUP(E757,支出入力表!F758:$S$2000,9,FALSE),"")</f>
        <v/>
      </c>
      <c r="J757" s="167" t="str">
        <f>IF(E757="旅費",VLOOKUP(E757,支出入力表!F758:$S$2000,10,FALSE),"")</f>
        <v/>
      </c>
      <c r="K757" s="167" t="str">
        <f>IF(E757="旅費",VLOOKUP(E757,支出入力表!F758:$S$2000,11,FALSE),"")</f>
        <v/>
      </c>
      <c r="L757" s="167" t="str">
        <f>IF(E757="旅費",VLOOKUP(E757,支出入力表!F758:$S$2000,12,FALSE),"")</f>
        <v/>
      </c>
      <c r="M757" s="167" t="str">
        <f>IF(E757="旅費",VLOOKUP(E757,支出入力表!F758:$S$2000,13,FALSE),"")</f>
        <v/>
      </c>
      <c r="N757" s="168" t="str">
        <f>IF(E757="旅費",VLOOKUP(E757,支出入力表!F758:$S$2000,14,FALSE),"")</f>
        <v/>
      </c>
    </row>
    <row r="758" spans="2:14" x14ac:dyDescent="0.55000000000000004">
      <c r="B758" s="163" t="str">
        <f>IF(E758="旅費",支出入力表!A759,"")</f>
        <v/>
      </c>
      <c r="C758" s="164" t="str">
        <f>IF(E758="旅費",支出入力表!C759,"")</f>
        <v/>
      </c>
      <c r="D758" s="165" t="str">
        <f>IF(支出入力表!E759="旅費","旅費","")</f>
        <v/>
      </c>
      <c r="E758" s="165" t="str">
        <f>IF(支出入力表!F759="旅費","旅費","")</f>
        <v/>
      </c>
      <c r="F758" s="196" t="str">
        <f>IF(E758="旅費",VLOOKUP(E758,支出入力表!F759:$M$2000,3,FALSE),"")</f>
        <v/>
      </c>
      <c r="G758" s="196" t="str">
        <f>IF(E758="旅費",VLOOKUP(E758,支出入力表!F759:$M$2000,4,FALSE),"")</f>
        <v/>
      </c>
      <c r="H758" s="197" t="str">
        <f>IF(E758="旅費",VLOOKUP(E758,支出入力表!F759:$M$2000,5,FALSE),"")</f>
        <v/>
      </c>
      <c r="I758" s="196" t="str">
        <f>IF(E758="旅費",VLOOKUP(E758,支出入力表!F759:$S$2000,9,FALSE),"")</f>
        <v/>
      </c>
      <c r="J758" s="167" t="str">
        <f>IF(E758="旅費",VLOOKUP(E758,支出入力表!F759:$S$2000,10,FALSE),"")</f>
        <v/>
      </c>
      <c r="K758" s="167" t="str">
        <f>IF(E758="旅費",VLOOKUP(E758,支出入力表!F759:$S$2000,11,FALSE),"")</f>
        <v/>
      </c>
      <c r="L758" s="167" t="str">
        <f>IF(E758="旅費",VLOOKUP(E758,支出入力表!F759:$S$2000,12,FALSE),"")</f>
        <v/>
      </c>
      <c r="M758" s="167" t="str">
        <f>IF(E758="旅費",VLOOKUP(E758,支出入力表!F759:$S$2000,13,FALSE),"")</f>
        <v/>
      </c>
      <c r="N758" s="168" t="str">
        <f>IF(E758="旅費",VLOOKUP(E758,支出入力表!F759:$S$2000,14,FALSE),"")</f>
        <v/>
      </c>
    </row>
    <row r="759" spans="2:14" x14ac:dyDescent="0.55000000000000004">
      <c r="B759" s="163" t="str">
        <f>IF(E759="旅費",支出入力表!A760,"")</f>
        <v/>
      </c>
      <c r="C759" s="164" t="str">
        <f>IF(E759="旅費",支出入力表!C760,"")</f>
        <v/>
      </c>
      <c r="D759" s="165" t="str">
        <f>IF(支出入力表!E760="旅費","旅費","")</f>
        <v/>
      </c>
      <c r="E759" s="165" t="str">
        <f>IF(支出入力表!F760="旅費","旅費","")</f>
        <v/>
      </c>
      <c r="F759" s="196" t="str">
        <f>IF(E759="旅費",VLOOKUP(E759,支出入力表!F760:$M$2000,3,FALSE),"")</f>
        <v/>
      </c>
      <c r="G759" s="196" t="str">
        <f>IF(E759="旅費",VLOOKUP(E759,支出入力表!F760:$M$2000,4,FALSE),"")</f>
        <v/>
      </c>
      <c r="H759" s="197" t="str">
        <f>IF(E759="旅費",VLOOKUP(E759,支出入力表!F760:$M$2000,5,FALSE),"")</f>
        <v/>
      </c>
      <c r="I759" s="196" t="str">
        <f>IF(E759="旅費",VLOOKUP(E759,支出入力表!F760:$S$2000,9,FALSE),"")</f>
        <v/>
      </c>
      <c r="J759" s="167" t="str">
        <f>IF(E759="旅費",VLOOKUP(E759,支出入力表!F760:$S$2000,10,FALSE),"")</f>
        <v/>
      </c>
      <c r="K759" s="167" t="str">
        <f>IF(E759="旅費",VLOOKUP(E759,支出入力表!F760:$S$2000,11,FALSE),"")</f>
        <v/>
      </c>
      <c r="L759" s="167" t="str">
        <f>IF(E759="旅費",VLOOKUP(E759,支出入力表!F760:$S$2000,12,FALSE),"")</f>
        <v/>
      </c>
      <c r="M759" s="167" t="str">
        <f>IF(E759="旅費",VLOOKUP(E759,支出入力表!F760:$S$2000,13,FALSE),"")</f>
        <v/>
      </c>
      <c r="N759" s="168" t="str">
        <f>IF(E759="旅費",VLOOKUP(E759,支出入力表!F760:$S$2000,14,FALSE),"")</f>
        <v/>
      </c>
    </row>
    <row r="760" spans="2:14" x14ac:dyDescent="0.55000000000000004">
      <c r="B760" s="163" t="str">
        <f>IF(E760="旅費",支出入力表!A761,"")</f>
        <v/>
      </c>
      <c r="C760" s="164" t="str">
        <f>IF(E760="旅費",支出入力表!C761,"")</f>
        <v/>
      </c>
      <c r="D760" s="165" t="str">
        <f>IF(支出入力表!E761="旅費","旅費","")</f>
        <v/>
      </c>
      <c r="E760" s="165" t="str">
        <f>IF(支出入力表!F761="旅費","旅費","")</f>
        <v/>
      </c>
      <c r="F760" s="196" t="str">
        <f>IF(E760="旅費",VLOOKUP(E760,支出入力表!F761:$M$2000,3,FALSE),"")</f>
        <v/>
      </c>
      <c r="G760" s="196" t="str">
        <f>IF(E760="旅費",VLOOKUP(E760,支出入力表!F761:$M$2000,4,FALSE),"")</f>
        <v/>
      </c>
      <c r="H760" s="197" t="str">
        <f>IF(E760="旅費",VLOOKUP(E760,支出入力表!F761:$M$2000,5,FALSE),"")</f>
        <v/>
      </c>
      <c r="I760" s="196" t="str">
        <f>IF(E760="旅費",VLOOKUP(E760,支出入力表!F761:$S$2000,9,FALSE),"")</f>
        <v/>
      </c>
      <c r="J760" s="167" t="str">
        <f>IF(E760="旅費",VLOOKUP(E760,支出入力表!F761:$S$2000,10,FALSE),"")</f>
        <v/>
      </c>
      <c r="K760" s="167" t="str">
        <f>IF(E760="旅費",VLOOKUP(E760,支出入力表!F761:$S$2000,11,FALSE),"")</f>
        <v/>
      </c>
      <c r="L760" s="167" t="str">
        <f>IF(E760="旅費",VLOOKUP(E760,支出入力表!F761:$S$2000,12,FALSE),"")</f>
        <v/>
      </c>
      <c r="M760" s="167" t="str">
        <f>IF(E760="旅費",VLOOKUP(E760,支出入力表!F761:$S$2000,13,FALSE),"")</f>
        <v/>
      </c>
      <c r="N760" s="168" t="str">
        <f>IF(E760="旅費",VLOOKUP(E760,支出入力表!F761:$S$2000,14,FALSE),"")</f>
        <v/>
      </c>
    </row>
    <row r="761" spans="2:14" x14ac:dyDescent="0.55000000000000004">
      <c r="B761" s="163" t="str">
        <f>IF(E761="旅費",支出入力表!A762,"")</f>
        <v/>
      </c>
      <c r="C761" s="164" t="str">
        <f>IF(E761="旅費",支出入力表!C762,"")</f>
        <v/>
      </c>
      <c r="D761" s="165" t="str">
        <f>IF(支出入力表!E762="旅費","旅費","")</f>
        <v/>
      </c>
      <c r="E761" s="165" t="str">
        <f>IF(支出入力表!F762="旅費","旅費","")</f>
        <v/>
      </c>
      <c r="F761" s="196" t="str">
        <f>IF(E761="旅費",VLOOKUP(E761,支出入力表!F762:$M$2000,3,FALSE),"")</f>
        <v/>
      </c>
      <c r="G761" s="196" t="str">
        <f>IF(E761="旅費",VLOOKUP(E761,支出入力表!F762:$M$2000,4,FALSE),"")</f>
        <v/>
      </c>
      <c r="H761" s="197" t="str">
        <f>IF(E761="旅費",VLOOKUP(E761,支出入力表!F762:$M$2000,5,FALSE),"")</f>
        <v/>
      </c>
      <c r="I761" s="196" t="str">
        <f>IF(E761="旅費",VLOOKUP(E761,支出入力表!F762:$S$2000,9,FALSE),"")</f>
        <v/>
      </c>
      <c r="J761" s="167" t="str">
        <f>IF(E761="旅費",VLOOKUP(E761,支出入力表!F762:$S$2000,10,FALSE),"")</f>
        <v/>
      </c>
      <c r="K761" s="167" t="str">
        <f>IF(E761="旅費",VLOOKUP(E761,支出入力表!F762:$S$2000,11,FALSE),"")</f>
        <v/>
      </c>
      <c r="L761" s="167" t="str">
        <f>IF(E761="旅費",VLOOKUP(E761,支出入力表!F762:$S$2000,12,FALSE),"")</f>
        <v/>
      </c>
      <c r="M761" s="167" t="str">
        <f>IF(E761="旅費",VLOOKUP(E761,支出入力表!F762:$S$2000,13,FALSE),"")</f>
        <v/>
      </c>
      <c r="N761" s="168" t="str">
        <f>IF(E761="旅費",VLOOKUP(E761,支出入力表!F762:$S$2000,14,FALSE),"")</f>
        <v/>
      </c>
    </row>
    <row r="762" spans="2:14" x14ac:dyDescent="0.55000000000000004">
      <c r="B762" s="163" t="str">
        <f>IF(E762="旅費",支出入力表!A763,"")</f>
        <v/>
      </c>
      <c r="C762" s="164" t="str">
        <f>IF(E762="旅費",支出入力表!C763,"")</f>
        <v/>
      </c>
      <c r="D762" s="165" t="str">
        <f>IF(支出入力表!E763="旅費","旅費","")</f>
        <v/>
      </c>
      <c r="E762" s="165" t="str">
        <f>IF(支出入力表!F763="旅費","旅費","")</f>
        <v/>
      </c>
      <c r="F762" s="196" t="str">
        <f>IF(E762="旅費",VLOOKUP(E762,支出入力表!F763:$M$2000,3,FALSE),"")</f>
        <v/>
      </c>
      <c r="G762" s="196" t="str">
        <f>IF(E762="旅費",VLOOKUP(E762,支出入力表!F763:$M$2000,4,FALSE),"")</f>
        <v/>
      </c>
      <c r="H762" s="197" t="str">
        <f>IF(E762="旅費",VLOOKUP(E762,支出入力表!F763:$M$2000,5,FALSE),"")</f>
        <v/>
      </c>
      <c r="I762" s="196" t="str">
        <f>IF(E762="旅費",VLOOKUP(E762,支出入力表!F763:$S$2000,9,FALSE),"")</f>
        <v/>
      </c>
      <c r="J762" s="167" t="str">
        <f>IF(E762="旅費",VLOOKUP(E762,支出入力表!F763:$S$2000,10,FALSE),"")</f>
        <v/>
      </c>
      <c r="K762" s="167" t="str">
        <f>IF(E762="旅費",VLOOKUP(E762,支出入力表!F763:$S$2000,11,FALSE),"")</f>
        <v/>
      </c>
      <c r="L762" s="167" t="str">
        <f>IF(E762="旅費",VLOOKUP(E762,支出入力表!F763:$S$2000,12,FALSE),"")</f>
        <v/>
      </c>
      <c r="M762" s="167" t="str">
        <f>IF(E762="旅費",VLOOKUP(E762,支出入力表!F763:$S$2000,13,FALSE),"")</f>
        <v/>
      </c>
      <c r="N762" s="168" t="str">
        <f>IF(E762="旅費",VLOOKUP(E762,支出入力表!F763:$S$2000,14,FALSE),"")</f>
        <v/>
      </c>
    </row>
    <row r="763" spans="2:14" x14ac:dyDescent="0.55000000000000004">
      <c r="B763" s="163" t="str">
        <f>IF(E763="旅費",支出入力表!A764,"")</f>
        <v/>
      </c>
      <c r="C763" s="164" t="str">
        <f>IF(E763="旅費",支出入力表!C764,"")</f>
        <v/>
      </c>
      <c r="D763" s="165" t="str">
        <f>IF(支出入力表!E764="旅費","旅費","")</f>
        <v/>
      </c>
      <c r="E763" s="165" t="str">
        <f>IF(支出入力表!F764="旅費","旅費","")</f>
        <v/>
      </c>
      <c r="F763" s="196" t="str">
        <f>IF(E763="旅費",VLOOKUP(E763,支出入力表!F764:$M$2000,3,FALSE),"")</f>
        <v/>
      </c>
      <c r="G763" s="196" t="str">
        <f>IF(E763="旅費",VLOOKUP(E763,支出入力表!F764:$M$2000,4,FALSE),"")</f>
        <v/>
      </c>
      <c r="H763" s="197" t="str">
        <f>IF(E763="旅費",VLOOKUP(E763,支出入力表!F764:$M$2000,5,FALSE),"")</f>
        <v/>
      </c>
      <c r="I763" s="196" t="str">
        <f>IF(E763="旅費",VLOOKUP(E763,支出入力表!F764:$S$2000,9,FALSE),"")</f>
        <v/>
      </c>
      <c r="J763" s="167" t="str">
        <f>IF(E763="旅費",VLOOKUP(E763,支出入力表!F764:$S$2000,10,FALSE),"")</f>
        <v/>
      </c>
      <c r="K763" s="167" t="str">
        <f>IF(E763="旅費",VLOOKUP(E763,支出入力表!F764:$S$2000,11,FALSE),"")</f>
        <v/>
      </c>
      <c r="L763" s="167" t="str">
        <f>IF(E763="旅費",VLOOKUP(E763,支出入力表!F764:$S$2000,12,FALSE),"")</f>
        <v/>
      </c>
      <c r="M763" s="167" t="str">
        <f>IF(E763="旅費",VLOOKUP(E763,支出入力表!F764:$S$2000,13,FALSE),"")</f>
        <v/>
      </c>
      <c r="N763" s="168" t="str">
        <f>IF(E763="旅費",VLOOKUP(E763,支出入力表!F764:$S$2000,14,FALSE),"")</f>
        <v/>
      </c>
    </row>
    <row r="764" spans="2:14" x14ac:dyDescent="0.55000000000000004">
      <c r="B764" s="163" t="str">
        <f>IF(E764="旅費",支出入力表!A765,"")</f>
        <v/>
      </c>
      <c r="C764" s="164" t="str">
        <f>IF(E764="旅費",支出入力表!C765,"")</f>
        <v/>
      </c>
      <c r="D764" s="165" t="str">
        <f>IF(支出入力表!E765="旅費","旅費","")</f>
        <v/>
      </c>
      <c r="E764" s="165" t="str">
        <f>IF(支出入力表!F765="旅費","旅費","")</f>
        <v/>
      </c>
      <c r="F764" s="196" t="str">
        <f>IF(E764="旅費",VLOOKUP(E764,支出入力表!F765:$M$2000,3,FALSE),"")</f>
        <v/>
      </c>
      <c r="G764" s="196" t="str">
        <f>IF(E764="旅費",VLOOKUP(E764,支出入力表!F765:$M$2000,4,FALSE),"")</f>
        <v/>
      </c>
      <c r="H764" s="197" t="str">
        <f>IF(E764="旅費",VLOOKUP(E764,支出入力表!F765:$M$2000,5,FALSE),"")</f>
        <v/>
      </c>
      <c r="I764" s="196" t="str">
        <f>IF(E764="旅費",VLOOKUP(E764,支出入力表!F765:$S$2000,9,FALSE),"")</f>
        <v/>
      </c>
      <c r="J764" s="167" t="str">
        <f>IF(E764="旅費",VLOOKUP(E764,支出入力表!F765:$S$2000,10,FALSE),"")</f>
        <v/>
      </c>
      <c r="K764" s="167" t="str">
        <f>IF(E764="旅費",VLOOKUP(E764,支出入力表!F765:$S$2000,11,FALSE),"")</f>
        <v/>
      </c>
      <c r="L764" s="167" t="str">
        <f>IF(E764="旅費",VLOOKUP(E764,支出入力表!F765:$S$2000,12,FALSE),"")</f>
        <v/>
      </c>
      <c r="M764" s="167" t="str">
        <f>IF(E764="旅費",VLOOKUP(E764,支出入力表!F765:$S$2000,13,FALSE),"")</f>
        <v/>
      </c>
      <c r="N764" s="168" t="str">
        <f>IF(E764="旅費",VLOOKUP(E764,支出入力表!F765:$S$2000,14,FALSE),"")</f>
        <v/>
      </c>
    </row>
    <row r="765" spans="2:14" x14ac:dyDescent="0.55000000000000004">
      <c r="B765" s="163" t="str">
        <f>IF(E765="旅費",支出入力表!A766,"")</f>
        <v/>
      </c>
      <c r="C765" s="164" t="str">
        <f>IF(E765="旅費",支出入力表!C766,"")</f>
        <v/>
      </c>
      <c r="D765" s="165" t="str">
        <f>IF(支出入力表!E766="旅費","旅費","")</f>
        <v/>
      </c>
      <c r="E765" s="165" t="str">
        <f>IF(支出入力表!F766="旅費","旅費","")</f>
        <v/>
      </c>
      <c r="F765" s="196" t="str">
        <f>IF(E765="旅費",VLOOKUP(E765,支出入力表!F766:$M$2000,3,FALSE),"")</f>
        <v/>
      </c>
      <c r="G765" s="196" t="str">
        <f>IF(E765="旅費",VLOOKUP(E765,支出入力表!F766:$M$2000,4,FALSE),"")</f>
        <v/>
      </c>
      <c r="H765" s="197" t="str">
        <f>IF(E765="旅費",VLOOKUP(E765,支出入力表!F766:$M$2000,5,FALSE),"")</f>
        <v/>
      </c>
      <c r="I765" s="196" t="str">
        <f>IF(E765="旅費",VLOOKUP(E765,支出入力表!F766:$S$2000,9,FALSE),"")</f>
        <v/>
      </c>
      <c r="J765" s="167" t="str">
        <f>IF(E765="旅費",VLOOKUP(E765,支出入力表!F766:$S$2000,10,FALSE),"")</f>
        <v/>
      </c>
      <c r="K765" s="167" t="str">
        <f>IF(E765="旅費",VLOOKUP(E765,支出入力表!F766:$S$2000,11,FALSE),"")</f>
        <v/>
      </c>
      <c r="L765" s="167" t="str">
        <f>IF(E765="旅費",VLOOKUP(E765,支出入力表!F766:$S$2000,12,FALSE),"")</f>
        <v/>
      </c>
      <c r="M765" s="167" t="str">
        <f>IF(E765="旅費",VLOOKUP(E765,支出入力表!F766:$S$2000,13,FALSE),"")</f>
        <v/>
      </c>
      <c r="N765" s="168" t="str">
        <f>IF(E765="旅費",VLOOKUP(E765,支出入力表!F766:$S$2000,14,FALSE),"")</f>
        <v/>
      </c>
    </row>
    <row r="766" spans="2:14" x14ac:dyDescent="0.55000000000000004">
      <c r="B766" s="163" t="str">
        <f>IF(E766="旅費",支出入力表!A767,"")</f>
        <v/>
      </c>
      <c r="C766" s="164" t="str">
        <f>IF(E766="旅費",支出入力表!C767,"")</f>
        <v/>
      </c>
      <c r="D766" s="165" t="str">
        <f>IF(支出入力表!E767="旅費","旅費","")</f>
        <v/>
      </c>
      <c r="E766" s="165" t="str">
        <f>IF(支出入力表!F767="旅費","旅費","")</f>
        <v/>
      </c>
      <c r="F766" s="196" t="str">
        <f>IF(E766="旅費",VLOOKUP(E766,支出入力表!F767:$M$2000,3,FALSE),"")</f>
        <v/>
      </c>
      <c r="G766" s="196" t="str">
        <f>IF(E766="旅費",VLOOKUP(E766,支出入力表!F767:$M$2000,4,FALSE),"")</f>
        <v/>
      </c>
      <c r="H766" s="197" t="str">
        <f>IF(E766="旅費",VLOOKUP(E766,支出入力表!F767:$M$2000,5,FALSE),"")</f>
        <v/>
      </c>
      <c r="I766" s="196" t="str">
        <f>IF(E766="旅費",VLOOKUP(E766,支出入力表!F767:$S$2000,9,FALSE),"")</f>
        <v/>
      </c>
      <c r="J766" s="167" t="str">
        <f>IF(E766="旅費",VLOOKUP(E766,支出入力表!F767:$S$2000,10,FALSE),"")</f>
        <v/>
      </c>
      <c r="K766" s="167" t="str">
        <f>IF(E766="旅費",VLOOKUP(E766,支出入力表!F767:$S$2000,11,FALSE),"")</f>
        <v/>
      </c>
      <c r="L766" s="167" t="str">
        <f>IF(E766="旅費",VLOOKUP(E766,支出入力表!F767:$S$2000,12,FALSE),"")</f>
        <v/>
      </c>
      <c r="M766" s="167" t="str">
        <f>IF(E766="旅費",VLOOKUP(E766,支出入力表!F767:$S$2000,13,FALSE),"")</f>
        <v/>
      </c>
      <c r="N766" s="168" t="str">
        <f>IF(E766="旅費",VLOOKUP(E766,支出入力表!F767:$S$2000,14,FALSE),"")</f>
        <v/>
      </c>
    </row>
    <row r="767" spans="2:14" x14ac:dyDescent="0.55000000000000004">
      <c r="B767" s="163" t="str">
        <f>IF(E767="旅費",支出入力表!A768,"")</f>
        <v/>
      </c>
      <c r="C767" s="164" t="str">
        <f>IF(E767="旅費",支出入力表!C768,"")</f>
        <v/>
      </c>
      <c r="D767" s="165" t="str">
        <f>IF(支出入力表!E768="旅費","旅費","")</f>
        <v/>
      </c>
      <c r="E767" s="165" t="str">
        <f>IF(支出入力表!F768="旅費","旅費","")</f>
        <v/>
      </c>
      <c r="F767" s="196" t="str">
        <f>IF(E767="旅費",VLOOKUP(E767,支出入力表!F768:$M$2000,3,FALSE),"")</f>
        <v/>
      </c>
      <c r="G767" s="196" t="str">
        <f>IF(E767="旅費",VLOOKUP(E767,支出入力表!F768:$M$2000,4,FALSE),"")</f>
        <v/>
      </c>
      <c r="H767" s="197" t="str">
        <f>IF(E767="旅費",VLOOKUP(E767,支出入力表!F768:$M$2000,5,FALSE),"")</f>
        <v/>
      </c>
      <c r="I767" s="196" t="str">
        <f>IF(E767="旅費",VLOOKUP(E767,支出入力表!F768:$S$2000,9,FALSE),"")</f>
        <v/>
      </c>
      <c r="J767" s="167" t="str">
        <f>IF(E767="旅費",VLOOKUP(E767,支出入力表!F768:$S$2000,10,FALSE),"")</f>
        <v/>
      </c>
      <c r="K767" s="167" t="str">
        <f>IF(E767="旅費",VLOOKUP(E767,支出入力表!F768:$S$2000,11,FALSE),"")</f>
        <v/>
      </c>
      <c r="L767" s="167" t="str">
        <f>IF(E767="旅費",VLOOKUP(E767,支出入力表!F768:$S$2000,12,FALSE),"")</f>
        <v/>
      </c>
      <c r="M767" s="167" t="str">
        <f>IF(E767="旅費",VLOOKUP(E767,支出入力表!F768:$S$2000,13,FALSE),"")</f>
        <v/>
      </c>
      <c r="N767" s="168" t="str">
        <f>IF(E767="旅費",VLOOKUP(E767,支出入力表!F768:$S$2000,14,FALSE),"")</f>
        <v/>
      </c>
    </row>
    <row r="768" spans="2:14" x14ac:dyDescent="0.55000000000000004">
      <c r="B768" s="163" t="str">
        <f>IF(E768="旅費",支出入力表!A769,"")</f>
        <v/>
      </c>
      <c r="C768" s="164" t="str">
        <f>IF(E768="旅費",支出入力表!C769,"")</f>
        <v/>
      </c>
      <c r="D768" s="165" t="str">
        <f>IF(支出入力表!E769="旅費","旅費","")</f>
        <v/>
      </c>
      <c r="E768" s="165" t="str">
        <f>IF(支出入力表!F769="旅費","旅費","")</f>
        <v/>
      </c>
      <c r="F768" s="196" t="str">
        <f>IF(E768="旅費",VLOOKUP(E768,支出入力表!F769:$M$2000,3,FALSE),"")</f>
        <v/>
      </c>
      <c r="G768" s="196" t="str">
        <f>IF(E768="旅費",VLOOKUP(E768,支出入力表!F769:$M$2000,4,FALSE),"")</f>
        <v/>
      </c>
      <c r="H768" s="197" t="str">
        <f>IF(E768="旅費",VLOOKUP(E768,支出入力表!F769:$M$2000,5,FALSE),"")</f>
        <v/>
      </c>
      <c r="I768" s="196" t="str">
        <f>IF(E768="旅費",VLOOKUP(E768,支出入力表!F769:$S$2000,9,FALSE),"")</f>
        <v/>
      </c>
      <c r="J768" s="167" t="str">
        <f>IF(E768="旅費",VLOOKUP(E768,支出入力表!F769:$S$2000,10,FALSE),"")</f>
        <v/>
      </c>
      <c r="K768" s="167" t="str">
        <f>IF(E768="旅費",VLOOKUP(E768,支出入力表!F769:$S$2000,11,FALSE),"")</f>
        <v/>
      </c>
      <c r="L768" s="167" t="str">
        <f>IF(E768="旅費",VLOOKUP(E768,支出入力表!F769:$S$2000,12,FALSE),"")</f>
        <v/>
      </c>
      <c r="M768" s="167" t="str">
        <f>IF(E768="旅費",VLOOKUP(E768,支出入力表!F769:$S$2000,13,FALSE),"")</f>
        <v/>
      </c>
      <c r="N768" s="168" t="str">
        <f>IF(E768="旅費",VLOOKUP(E768,支出入力表!F769:$S$2000,14,FALSE),"")</f>
        <v/>
      </c>
    </row>
    <row r="769" spans="2:14" x14ac:dyDescent="0.55000000000000004">
      <c r="B769" s="163" t="str">
        <f>IF(E769="旅費",支出入力表!A770,"")</f>
        <v/>
      </c>
      <c r="C769" s="164" t="str">
        <f>IF(E769="旅費",支出入力表!C770,"")</f>
        <v/>
      </c>
      <c r="D769" s="165" t="str">
        <f>IF(支出入力表!E770="旅費","旅費","")</f>
        <v/>
      </c>
      <c r="E769" s="165" t="str">
        <f>IF(支出入力表!F770="旅費","旅費","")</f>
        <v/>
      </c>
      <c r="F769" s="196" t="str">
        <f>IF(E769="旅費",VLOOKUP(E769,支出入力表!F770:$M$2000,3,FALSE),"")</f>
        <v/>
      </c>
      <c r="G769" s="196" t="str">
        <f>IF(E769="旅費",VLOOKUP(E769,支出入力表!F770:$M$2000,4,FALSE),"")</f>
        <v/>
      </c>
      <c r="H769" s="197" t="str">
        <f>IF(E769="旅費",VLOOKUP(E769,支出入力表!F770:$M$2000,5,FALSE),"")</f>
        <v/>
      </c>
      <c r="I769" s="196" t="str">
        <f>IF(E769="旅費",VLOOKUP(E769,支出入力表!F770:$S$2000,9,FALSE),"")</f>
        <v/>
      </c>
      <c r="J769" s="167" t="str">
        <f>IF(E769="旅費",VLOOKUP(E769,支出入力表!F770:$S$2000,10,FALSE),"")</f>
        <v/>
      </c>
      <c r="K769" s="167" t="str">
        <f>IF(E769="旅費",VLOOKUP(E769,支出入力表!F770:$S$2000,11,FALSE),"")</f>
        <v/>
      </c>
      <c r="L769" s="167" t="str">
        <f>IF(E769="旅費",VLOOKUP(E769,支出入力表!F770:$S$2000,12,FALSE),"")</f>
        <v/>
      </c>
      <c r="M769" s="167" t="str">
        <f>IF(E769="旅費",VLOOKUP(E769,支出入力表!F770:$S$2000,13,FALSE),"")</f>
        <v/>
      </c>
      <c r="N769" s="168" t="str">
        <f>IF(E769="旅費",VLOOKUP(E769,支出入力表!F770:$S$2000,14,FALSE),"")</f>
        <v/>
      </c>
    </row>
    <row r="770" spans="2:14" x14ac:dyDescent="0.55000000000000004">
      <c r="B770" s="163" t="str">
        <f>IF(E770="旅費",支出入力表!A771,"")</f>
        <v/>
      </c>
      <c r="C770" s="164" t="str">
        <f>IF(E770="旅費",支出入力表!C771,"")</f>
        <v/>
      </c>
      <c r="D770" s="165" t="str">
        <f>IF(支出入力表!E771="旅費","旅費","")</f>
        <v/>
      </c>
      <c r="E770" s="165" t="str">
        <f>IF(支出入力表!F771="旅費","旅費","")</f>
        <v/>
      </c>
      <c r="F770" s="196" t="str">
        <f>IF(E770="旅費",VLOOKUP(E770,支出入力表!F771:$M$2000,3,FALSE),"")</f>
        <v/>
      </c>
      <c r="G770" s="196" t="str">
        <f>IF(E770="旅費",VLOOKUP(E770,支出入力表!F771:$M$2000,4,FALSE),"")</f>
        <v/>
      </c>
      <c r="H770" s="197" t="str">
        <f>IF(E770="旅費",VLOOKUP(E770,支出入力表!F771:$M$2000,5,FALSE),"")</f>
        <v/>
      </c>
      <c r="I770" s="196" t="str">
        <f>IF(E770="旅費",VLOOKUP(E770,支出入力表!F771:$S$2000,9,FALSE),"")</f>
        <v/>
      </c>
      <c r="J770" s="167" t="str">
        <f>IF(E770="旅費",VLOOKUP(E770,支出入力表!F771:$S$2000,10,FALSE),"")</f>
        <v/>
      </c>
      <c r="K770" s="167" t="str">
        <f>IF(E770="旅費",VLOOKUP(E770,支出入力表!F771:$S$2000,11,FALSE),"")</f>
        <v/>
      </c>
      <c r="L770" s="167" t="str">
        <f>IF(E770="旅費",VLOOKUP(E770,支出入力表!F771:$S$2000,12,FALSE),"")</f>
        <v/>
      </c>
      <c r="M770" s="167" t="str">
        <f>IF(E770="旅費",VLOOKUP(E770,支出入力表!F771:$S$2000,13,FALSE),"")</f>
        <v/>
      </c>
      <c r="N770" s="168" t="str">
        <f>IF(E770="旅費",VLOOKUP(E770,支出入力表!F771:$S$2000,14,FALSE),"")</f>
        <v/>
      </c>
    </row>
    <row r="771" spans="2:14" x14ac:dyDescent="0.55000000000000004">
      <c r="B771" s="163" t="str">
        <f>IF(E771="旅費",支出入力表!A772,"")</f>
        <v/>
      </c>
      <c r="C771" s="164" t="str">
        <f>IF(E771="旅費",支出入力表!C772,"")</f>
        <v/>
      </c>
      <c r="D771" s="165" t="str">
        <f>IF(支出入力表!E772="旅費","旅費","")</f>
        <v/>
      </c>
      <c r="E771" s="165" t="str">
        <f>IF(支出入力表!F772="旅費","旅費","")</f>
        <v/>
      </c>
      <c r="F771" s="196" t="str">
        <f>IF(E771="旅費",VLOOKUP(E771,支出入力表!F772:$M$2000,3,FALSE),"")</f>
        <v/>
      </c>
      <c r="G771" s="196" t="str">
        <f>IF(E771="旅費",VLOOKUP(E771,支出入力表!F772:$M$2000,4,FALSE),"")</f>
        <v/>
      </c>
      <c r="H771" s="197" t="str">
        <f>IF(E771="旅費",VLOOKUP(E771,支出入力表!F772:$M$2000,5,FALSE),"")</f>
        <v/>
      </c>
      <c r="I771" s="196" t="str">
        <f>IF(E771="旅費",VLOOKUP(E771,支出入力表!F772:$S$2000,9,FALSE),"")</f>
        <v/>
      </c>
      <c r="J771" s="167" t="str">
        <f>IF(E771="旅費",VLOOKUP(E771,支出入力表!F772:$S$2000,10,FALSE),"")</f>
        <v/>
      </c>
      <c r="K771" s="167" t="str">
        <f>IF(E771="旅費",VLOOKUP(E771,支出入力表!F772:$S$2000,11,FALSE),"")</f>
        <v/>
      </c>
      <c r="L771" s="167" t="str">
        <f>IF(E771="旅費",VLOOKUP(E771,支出入力表!F772:$S$2000,12,FALSE),"")</f>
        <v/>
      </c>
      <c r="M771" s="167" t="str">
        <f>IF(E771="旅費",VLOOKUP(E771,支出入力表!F772:$S$2000,13,FALSE),"")</f>
        <v/>
      </c>
      <c r="N771" s="168" t="str">
        <f>IF(E771="旅費",VLOOKUP(E771,支出入力表!F772:$S$2000,14,FALSE),"")</f>
        <v/>
      </c>
    </row>
    <row r="772" spans="2:14" x14ac:dyDescent="0.55000000000000004">
      <c r="B772" s="163" t="str">
        <f>IF(E772="旅費",支出入力表!A773,"")</f>
        <v/>
      </c>
      <c r="C772" s="164" t="str">
        <f>IF(E772="旅費",支出入力表!C773,"")</f>
        <v/>
      </c>
      <c r="D772" s="165" t="str">
        <f>IF(支出入力表!E773="旅費","旅費","")</f>
        <v/>
      </c>
      <c r="E772" s="165" t="str">
        <f>IF(支出入力表!F773="旅費","旅費","")</f>
        <v/>
      </c>
      <c r="F772" s="196" t="str">
        <f>IF(E772="旅費",VLOOKUP(E772,支出入力表!F773:$M$2000,3,FALSE),"")</f>
        <v/>
      </c>
      <c r="G772" s="196" t="str">
        <f>IF(E772="旅費",VLOOKUP(E772,支出入力表!F773:$M$2000,4,FALSE),"")</f>
        <v/>
      </c>
      <c r="H772" s="197" t="str">
        <f>IF(E772="旅費",VLOOKUP(E772,支出入力表!F773:$M$2000,5,FALSE),"")</f>
        <v/>
      </c>
      <c r="I772" s="196" t="str">
        <f>IF(E772="旅費",VLOOKUP(E772,支出入力表!F773:$S$2000,9,FALSE),"")</f>
        <v/>
      </c>
      <c r="J772" s="167" t="str">
        <f>IF(E772="旅費",VLOOKUP(E772,支出入力表!F773:$S$2000,10,FALSE),"")</f>
        <v/>
      </c>
      <c r="K772" s="167" t="str">
        <f>IF(E772="旅費",VLOOKUP(E772,支出入力表!F773:$S$2000,11,FALSE),"")</f>
        <v/>
      </c>
      <c r="L772" s="167" t="str">
        <f>IF(E772="旅費",VLOOKUP(E772,支出入力表!F773:$S$2000,12,FALSE),"")</f>
        <v/>
      </c>
      <c r="M772" s="167" t="str">
        <f>IF(E772="旅費",VLOOKUP(E772,支出入力表!F773:$S$2000,13,FALSE),"")</f>
        <v/>
      </c>
      <c r="N772" s="168" t="str">
        <f>IF(E772="旅費",VLOOKUP(E772,支出入力表!F773:$S$2000,14,FALSE),"")</f>
        <v/>
      </c>
    </row>
    <row r="773" spans="2:14" x14ac:dyDescent="0.55000000000000004">
      <c r="B773" s="163" t="str">
        <f>IF(E773="旅費",支出入力表!A774,"")</f>
        <v/>
      </c>
      <c r="C773" s="164" t="str">
        <f>IF(E773="旅費",支出入力表!C774,"")</f>
        <v/>
      </c>
      <c r="D773" s="165" t="str">
        <f>IF(支出入力表!E774="旅費","旅費","")</f>
        <v/>
      </c>
      <c r="E773" s="165" t="str">
        <f>IF(支出入力表!F774="旅費","旅費","")</f>
        <v/>
      </c>
      <c r="F773" s="196" t="str">
        <f>IF(E773="旅費",VLOOKUP(E773,支出入力表!F774:$M$2000,3,FALSE),"")</f>
        <v/>
      </c>
      <c r="G773" s="196" t="str">
        <f>IF(E773="旅費",VLOOKUP(E773,支出入力表!F774:$M$2000,4,FALSE),"")</f>
        <v/>
      </c>
      <c r="H773" s="197" t="str">
        <f>IF(E773="旅費",VLOOKUP(E773,支出入力表!F774:$M$2000,5,FALSE),"")</f>
        <v/>
      </c>
      <c r="I773" s="196" t="str">
        <f>IF(E773="旅費",VLOOKUP(E773,支出入力表!F774:$S$2000,9,FALSE),"")</f>
        <v/>
      </c>
      <c r="J773" s="167" t="str">
        <f>IF(E773="旅費",VLOOKUP(E773,支出入力表!F774:$S$2000,10,FALSE),"")</f>
        <v/>
      </c>
      <c r="K773" s="167" t="str">
        <f>IF(E773="旅費",VLOOKUP(E773,支出入力表!F774:$S$2000,11,FALSE),"")</f>
        <v/>
      </c>
      <c r="L773" s="167" t="str">
        <f>IF(E773="旅費",VLOOKUP(E773,支出入力表!F774:$S$2000,12,FALSE),"")</f>
        <v/>
      </c>
      <c r="M773" s="167" t="str">
        <f>IF(E773="旅費",VLOOKUP(E773,支出入力表!F774:$S$2000,13,FALSE),"")</f>
        <v/>
      </c>
      <c r="N773" s="168" t="str">
        <f>IF(E773="旅費",VLOOKUP(E773,支出入力表!F774:$S$2000,14,FALSE),"")</f>
        <v/>
      </c>
    </row>
    <row r="774" spans="2:14" x14ac:dyDescent="0.55000000000000004">
      <c r="B774" s="163" t="str">
        <f>IF(E774="旅費",支出入力表!A775,"")</f>
        <v/>
      </c>
      <c r="C774" s="164" t="str">
        <f>IF(E774="旅費",支出入力表!C775,"")</f>
        <v/>
      </c>
      <c r="D774" s="165" t="str">
        <f>IF(支出入力表!E775="旅費","旅費","")</f>
        <v/>
      </c>
      <c r="E774" s="165" t="str">
        <f>IF(支出入力表!F775="旅費","旅費","")</f>
        <v/>
      </c>
      <c r="F774" s="196" t="str">
        <f>IF(E774="旅費",VLOOKUP(E774,支出入力表!F775:$M$2000,3,FALSE),"")</f>
        <v/>
      </c>
      <c r="G774" s="196" t="str">
        <f>IF(E774="旅費",VLOOKUP(E774,支出入力表!F775:$M$2000,4,FALSE),"")</f>
        <v/>
      </c>
      <c r="H774" s="197" t="str">
        <f>IF(E774="旅費",VLOOKUP(E774,支出入力表!F775:$M$2000,5,FALSE),"")</f>
        <v/>
      </c>
      <c r="I774" s="196" t="str">
        <f>IF(E774="旅費",VLOOKUP(E774,支出入力表!F775:$S$2000,9,FALSE),"")</f>
        <v/>
      </c>
      <c r="J774" s="167" t="str">
        <f>IF(E774="旅費",VLOOKUP(E774,支出入力表!F775:$S$2000,10,FALSE),"")</f>
        <v/>
      </c>
      <c r="K774" s="167" t="str">
        <f>IF(E774="旅費",VLOOKUP(E774,支出入力表!F775:$S$2000,11,FALSE),"")</f>
        <v/>
      </c>
      <c r="L774" s="167" t="str">
        <f>IF(E774="旅費",VLOOKUP(E774,支出入力表!F775:$S$2000,12,FALSE),"")</f>
        <v/>
      </c>
      <c r="M774" s="167" t="str">
        <f>IF(E774="旅費",VLOOKUP(E774,支出入力表!F775:$S$2000,13,FALSE),"")</f>
        <v/>
      </c>
      <c r="N774" s="168" t="str">
        <f>IF(E774="旅費",VLOOKUP(E774,支出入力表!F775:$S$2000,14,FALSE),"")</f>
        <v/>
      </c>
    </row>
    <row r="775" spans="2:14" x14ac:dyDescent="0.55000000000000004">
      <c r="B775" s="163" t="str">
        <f>IF(E775="旅費",支出入力表!A776,"")</f>
        <v/>
      </c>
      <c r="C775" s="164" t="str">
        <f>IF(E775="旅費",支出入力表!C776,"")</f>
        <v/>
      </c>
      <c r="D775" s="165" t="str">
        <f>IF(支出入力表!E776="旅費","旅費","")</f>
        <v/>
      </c>
      <c r="E775" s="165" t="str">
        <f>IF(支出入力表!F776="旅費","旅費","")</f>
        <v/>
      </c>
      <c r="F775" s="196" t="str">
        <f>IF(E775="旅費",VLOOKUP(E775,支出入力表!F776:$M$2000,3,FALSE),"")</f>
        <v/>
      </c>
      <c r="G775" s="196" t="str">
        <f>IF(E775="旅費",VLOOKUP(E775,支出入力表!F776:$M$2000,4,FALSE),"")</f>
        <v/>
      </c>
      <c r="H775" s="197" t="str">
        <f>IF(E775="旅費",VLOOKUP(E775,支出入力表!F776:$M$2000,5,FALSE),"")</f>
        <v/>
      </c>
      <c r="I775" s="196" t="str">
        <f>IF(E775="旅費",VLOOKUP(E775,支出入力表!F776:$S$2000,9,FALSE),"")</f>
        <v/>
      </c>
      <c r="J775" s="167" t="str">
        <f>IF(E775="旅費",VLOOKUP(E775,支出入力表!F776:$S$2000,10,FALSE),"")</f>
        <v/>
      </c>
      <c r="K775" s="167" t="str">
        <f>IF(E775="旅費",VLOOKUP(E775,支出入力表!F776:$S$2000,11,FALSE),"")</f>
        <v/>
      </c>
      <c r="L775" s="167" t="str">
        <f>IF(E775="旅費",VLOOKUP(E775,支出入力表!F776:$S$2000,12,FALSE),"")</f>
        <v/>
      </c>
      <c r="M775" s="167" t="str">
        <f>IF(E775="旅費",VLOOKUP(E775,支出入力表!F776:$S$2000,13,FALSE),"")</f>
        <v/>
      </c>
      <c r="N775" s="168" t="str">
        <f>IF(E775="旅費",VLOOKUP(E775,支出入力表!F776:$S$2000,14,FALSE),"")</f>
        <v/>
      </c>
    </row>
    <row r="776" spans="2:14" x14ac:dyDescent="0.55000000000000004">
      <c r="B776" s="163" t="str">
        <f>IF(E776="旅費",支出入力表!A777,"")</f>
        <v/>
      </c>
      <c r="C776" s="164" t="str">
        <f>IF(E776="旅費",支出入力表!C777,"")</f>
        <v/>
      </c>
      <c r="D776" s="165" t="str">
        <f>IF(支出入力表!E777="旅費","旅費","")</f>
        <v/>
      </c>
      <c r="E776" s="165" t="str">
        <f>IF(支出入力表!F777="旅費","旅費","")</f>
        <v/>
      </c>
      <c r="F776" s="196" t="str">
        <f>IF(E776="旅費",VLOOKUP(E776,支出入力表!F777:$M$2000,3,FALSE),"")</f>
        <v/>
      </c>
      <c r="G776" s="196" t="str">
        <f>IF(E776="旅費",VLOOKUP(E776,支出入力表!F777:$M$2000,4,FALSE),"")</f>
        <v/>
      </c>
      <c r="H776" s="197" t="str">
        <f>IF(E776="旅費",VLOOKUP(E776,支出入力表!F777:$M$2000,5,FALSE),"")</f>
        <v/>
      </c>
      <c r="I776" s="196" t="str">
        <f>IF(E776="旅費",VLOOKUP(E776,支出入力表!F777:$S$2000,9,FALSE),"")</f>
        <v/>
      </c>
      <c r="J776" s="167" t="str">
        <f>IF(E776="旅費",VLOOKUP(E776,支出入力表!F777:$S$2000,10,FALSE),"")</f>
        <v/>
      </c>
      <c r="K776" s="167" t="str">
        <f>IF(E776="旅費",VLOOKUP(E776,支出入力表!F777:$S$2000,11,FALSE),"")</f>
        <v/>
      </c>
      <c r="L776" s="167" t="str">
        <f>IF(E776="旅費",VLOOKUP(E776,支出入力表!F777:$S$2000,12,FALSE),"")</f>
        <v/>
      </c>
      <c r="M776" s="167" t="str">
        <f>IF(E776="旅費",VLOOKUP(E776,支出入力表!F777:$S$2000,13,FALSE),"")</f>
        <v/>
      </c>
      <c r="N776" s="168" t="str">
        <f>IF(E776="旅費",VLOOKUP(E776,支出入力表!F777:$S$2000,14,FALSE),"")</f>
        <v/>
      </c>
    </row>
    <row r="777" spans="2:14" x14ac:dyDescent="0.55000000000000004">
      <c r="B777" s="163" t="str">
        <f>IF(E777="旅費",支出入力表!A778,"")</f>
        <v/>
      </c>
      <c r="C777" s="164" t="str">
        <f>IF(E777="旅費",支出入力表!C778,"")</f>
        <v/>
      </c>
      <c r="D777" s="165" t="str">
        <f>IF(支出入力表!E778="旅費","旅費","")</f>
        <v/>
      </c>
      <c r="E777" s="165" t="str">
        <f>IF(支出入力表!F778="旅費","旅費","")</f>
        <v/>
      </c>
      <c r="F777" s="196" t="str">
        <f>IF(E777="旅費",VLOOKUP(E777,支出入力表!F778:$M$2000,3,FALSE),"")</f>
        <v/>
      </c>
      <c r="G777" s="196" t="str">
        <f>IF(E777="旅費",VLOOKUP(E777,支出入力表!F778:$M$2000,4,FALSE),"")</f>
        <v/>
      </c>
      <c r="H777" s="197" t="str">
        <f>IF(E777="旅費",VLOOKUP(E777,支出入力表!F778:$M$2000,5,FALSE),"")</f>
        <v/>
      </c>
      <c r="I777" s="196" t="str">
        <f>IF(E777="旅費",VLOOKUP(E777,支出入力表!F778:$S$2000,9,FALSE),"")</f>
        <v/>
      </c>
      <c r="J777" s="167" t="str">
        <f>IF(E777="旅費",VLOOKUP(E777,支出入力表!F778:$S$2000,10,FALSE),"")</f>
        <v/>
      </c>
      <c r="K777" s="167" t="str">
        <f>IF(E777="旅費",VLOOKUP(E777,支出入力表!F778:$S$2000,11,FALSE),"")</f>
        <v/>
      </c>
      <c r="L777" s="167" t="str">
        <f>IF(E777="旅費",VLOOKUP(E777,支出入力表!F778:$S$2000,12,FALSE),"")</f>
        <v/>
      </c>
      <c r="M777" s="167" t="str">
        <f>IF(E777="旅費",VLOOKUP(E777,支出入力表!F778:$S$2000,13,FALSE),"")</f>
        <v/>
      </c>
      <c r="N777" s="168" t="str">
        <f>IF(E777="旅費",VLOOKUP(E777,支出入力表!F778:$S$2000,14,FALSE),"")</f>
        <v/>
      </c>
    </row>
    <row r="778" spans="2:14" x14ac:dyDescent="0.55000000000000004">
      <c r="B778" s="163" t="str">
        <f>IF(E778="旅費",支出入力表!A779,"")</f>
        <v/>
      </c>
      <c r="C778" s="164" t="str">
        <f>IF(E778="旅費",支出入力表!C779,"")</f>
        <v/>
      </c>
      <c r="D778" s="165" t="str">
        <f>IF(支出入力表!E779="旅費","旅費","")</f>
        <v/>
      </c>
      <c r="E778" s="165" t="str">
        <f>IF(支出入力表!F779="旅費","旅費","")</f>
        <v/>
      </c>
      <c r="F778" s="196" t="str">
        <f>IF(E778="旅費",VLOOKUP(E778,支出入力表!F779:$M$2000,3,FALSE),"")</f>
        <v/>
      </c>
      <c r="G778" s="196" t="str">
        <f>IF(E778="旅費",VLOOKUP(E778,支出入力表!F779:$M$2000,4,FALSE),"")</f>
        <v/>
      </c>
      <c r="H778" s="197" t="str">
        <f>IF(E778="旅費",VLOOKUP(E778,支出入力表!F779:$M$2000,5,FALSE),"")</f>
        <v/>
      </c>
      <c r="I778" s="196" t="str">
        <f>IF(E778="旅費",VLOOKUP(E778,支出入力表!F779:$S$2000,9,FALSE),"")</f>
        <v/>
      </c>
      <c r="J778" s="167" t="str">
        <f>IF(E778="旅費",VLOOKUP(E778,支出入力表!F779:$S$2000,10,FALSE),"")</f>
        <v/>
      </c>
      <c r="K778" s="167" t="str">
        <f>IF(E778="旅費",VLOOKUP(E778,支出入力表!F779:$S$2000,11,FALSE),"")</f>
        <v/>
      </c>
      <c r="L778" s="167" t="str">
        <f>IF(E778="旅費",VLOOKUP(E778,支出入力表!F779:$S$2000,12,FALSE),"")</f>
        <v/>
      </c>
      <c r="M778" s="167" t="str">
        <f>IF(E778="旅費",VLOOKUP(E778,支出入力表!F779:$S$2000,13,FALSE),"")</f>
        <v/>
      </c>
      <c r="N778" s="168" t="str">
        <f>IF(E778="旅費",VLOOKUP(E778,支出入力表!F779:$S$2000,14,FALSE),"")</f>
        <v/>
      </c>
    </row>
    <row r="779" spans="2:14" x14ac:dyDescent="0.55000000000000004">
      <c r="B779" s="163" t="str">
        <f>IF(E779="旅費",支出入力表!A780,"")</f>
        <v/>
      </c>
      <c r="C779" s="164" t="str">
        <f>IF(E779="旅費",支出入力表!C780,"")</f>
        <v/>
      </c>
      <c r="D779" s="165" t="str">
        <f>IF(支出入力表!E780="旅費","旅費","")</f>
        <v/>
      </c>
      <c r="E779" s="165" t="str">
        <f>IF(支出入力表!F780="旅費","旅費","")</f>
        <v/>
      </c>
      <c r="F779" s="196" t="str">
        <f>IF(E779="旅費",VLOOKUP(E779,支出入力表!F780:$M$2000,3,FALSE),"")</f>
        <v/>
      </c>
      <c r="G779" s="196" t="str">
        <f>IF(E779="旅費",VLOOKUP(E779,支出入力表!F780:$M$2000,4,FALSE),"")</f>
        <v/>
      </c>
      <c r="H779" s="197" t="str">
        <f>IF(E779="旅費",VLOOKUP(E779,支出入力表!F780:$M$2000,5,FALSE),"")</f>
        <v/>
      </c>
      <c r="I779" s="196" t="str">
        <f>IF(E779="旅費",VLOOKUP(E779,支出入力表!F780:$S$2000,9,FALSE),"")</f>
        <v/>
      </c>
      <c r="J779" s="167" t="str">
        <f>IF(E779="旅費",VLOOKUP(E779,支出入力表!F780:$S$2000,10,FALSE),"")</f>
        <v/>
      </c>
      <c r="K779" s="167" t="str">
        <f>IF(E779="旅費",VLOOKUP(E779,支出入力表!F780:$S$2000,11,FALSE),"")</f>
        <v/>
      </c>
      <c r="L779" s="167" t="str">
        <f>IF(E779="旅費",VLOOKUP(E779,支出入力表!F780:$S$2000,12,FALSE),"")</f>
        <v/>
      </c>
      <c r="M779" s="167" t="str">
        <f>IF(E779="旅費",VLOOKUP(E779,支出入力表!F780:$S$2000,13,FALSE),"")</f>
        <v/>
      </c>
      <c r="N779" s="168" t="str">
        <f>IF(E779="旅費",VLOOKUP(E779,支出入力表!F780:$S$2000,14,FALSE),"")</f>
        <v/>
      </c>
    </row>
    <row r="780" spans="2:14" x14ac:dyDescent="0.55000000000000004">
      <c r="B780" s="163" t="str">
        <f>IF(E780="旅費",支出入力表!A781,"")</f>
        <v/>
      </c>
      <c r="C780" s="164" t="str">
        <f>IF(E780="旅費",支出入力表!C781,"")</f>
        <v/>
      </c>
      <c r="D780" s="165" t="str">
        <f>IF(支出入力表!E781="旅費","旅費","")</f>
        <v/>
      </c>
      <c r="E780" s="165" t="str">
        <f>IF(支出入力表!F781="旅費","旅費","")</f>
        <v/>
      </c>
      <c r="F780" s="196" t="str">
        <f>IF(E780="旅費",VLOOKUP(E780,支出入力表!F781:$M$2000,3,FALSE),"")</f>
        <v/>
      </c>
      <c r="G780" s="196" t="str">
        <f>IF(E780="旅費",VLOOKUP(E780,支出入力表!F781:$M$2000,4,FALSE),"")</f>
        <v/>
      </c>
      <c r="H780" s="197" t="str">
        <f>IF(E780="旅費",VLOOKUP(E780,支出入力表!F781:$M$2000,5,FALSE),"")</f>
        <v/>
      </c>
      <c r="I780" s="196" t="str">
        <f>IF(E780="旅費",VLOOKUP(E780,支出入力表!F781:$S$2000,9,FALSE),"")</f>
        <v/>
      </c>
      <c r="J780" s="167" t="str">
        <f>IF(E780="旅費",VLOOKUP(E780,支出入力表!F781:$S$2000,10,FALSE),"")</f>
        <v/>
      </c>
      <c r="K780" s="167" t="str">
        <f>IF(E780="旅費",VLOOKUP(E780,支出入力表!F781:$S$2000,11,FALSE),"")</f>
        <v/>
      </c>
      <c r="L780" s="167" t="str">
        <f>IF(E780="旅費",VLOOKUP(E780,支出入力表!F781:$S$2000,12,FALSE),"")</f>
        <v/>
      </c>
      <c r="M780" s="167" t="str">
        <f>IF(E780="旅費",VLOOKUP(E780,支出入力表!F781:$S$2000,13,FALSE),"")</f>
        <v/>
      </c>
      <c r="N780" s="168" t="str">
        <f>IF(E780="旅費",VLOOKUP(E780,支出入力表!F781:$S$2000,14,FALSE),"")</f>
        <v/>
      </c>
    </row>
    <row r="781" spans="2:14" x14ac:dyDescent="0.55000000000000004">
      <c r="B781" s="163" t="str">
        <f>IF(E781="旅費",支出入力表!A782,"")</f>
        <v/>
      </c>
      <c r="C781" s="164" t="str">
        <f>IF(E781="旅費",支出入力表!C782,"")</f>
        <v/>
      </c>
      <c r="D781" s="165" t="str">
        <f>IF(支出入力表!E782="旅費","旅費","")</f>
        <v/>
      </c>
      <c r="E781" s="165" t="str">
        <f>IF(支出入力表!F782="旅費","旅費","")</f>
        <v/>
      </c>
      <c r="F781" s="196" t="str">
        <f>IF(E781="旅費",VLOOKUP(E781,支出入力表!F782:$M$2000,3,FALSE),"")</f>
        <v/>
      </c>
      <c r="G781" s="196" t="str">
        <f>IF(E781="旅費",VLOOKUP(E781,支出入力表!F782:$M$2000,4,FALSE),"")</f>
        <v/>
      </c>
      <c r="H781" s="197" t="str">
        <f>IF(E781="旅費",VLOOKUP(E781,支出入力表!F782:$M$2000,5,FALSE),"")</f>
        <v/>
      </c>
      <c r="I781" s="196" t="str">
        <f>IF(E781="旅費",VLOOKUP(E781,支出入力表!F782:$S$2000,9,FALSE),"")</f>
        <v/>
      </c>
      <c r="J781" s="167" t="str">
        <f>IF(E781="旅費",VLOOKUP(E781,支出入力表!F782:$S$2000,10,FALSE),"")</f>
        <v/>
      </c>
      <c r="K781" s="167" t="str">
        <f>IF(E781="旅費",VLOOKUP(E781,支出入力表!F782:$S$2000,11,FALSE),"")</f>
        <v/>
      </c>
      <c r="L781" s="167" t="str">
        <f>IF(E781="旅費",VLOOKUP(E781,支出入力表!F782:$S$2000,12,FALSE),"")</f>
        <v/>
      </c>
      <c r="M781" s="167" t="str">
        <f>IF(E781="旅費",VLOOKUP(E781,支出入力表!F782:$S$2000,13,FALSE),"")</f>
        <v/>
      </c>
      <c r="N781" s="168" t="str">
        <f>IF(E781="旅費",VLOOKUP(E781,支出入力表!F782:$S$2000,14,FALSE),"")</f>
        <v/>
      </c>
    </row>
    <row r="782" spans="2:14" x14ac:dyDescent="0.55000000000000004">
      <c r="B782" s="163" t="str">
        <f>IF(E782="旅費",支出入力表!A783,"")</f>
        <v/>
      </c>
      <c r="C782" s="164" t="str">
        <f>IF(E782="旅費",支出入力表!C783,"")</f>
        <v/>
      </c>
      <c r="D782" s="165" t="str">
        <f>IF(支出入力表!E783="旅費","旅費","")</f>
        <v/>
      </c>
      <c r="E782" s="165" t="str">
        <f>IF(支出入力表!F783="旅費","旅費","")</f>
        <v/>
      </c>
      <c r="F782" s="196" t="str">
        <f>IF(E782="旅費",VLOOKUP(E782,支出入力表!F783:$M$2000,3,FALSE),"")</f>
        <v/>
      </c>
      <c r="G782" s="196" t="str">
        <f>IF(E782="旅費",VLOOKUP(E782,支出入力表!F783:$M$2000,4,FALSE),"")</f>
        <v/>
      </c>
      <c r="H782" s="197" t="str">
        <f>IF(E782="旅費",VLOOKUP(E782,支出入力表!F783:$M$2000,5,FALSE),"")</f>
        <v/>
      </c>
      <c r="I782" s="196" t="str">
        <f>IF(E782="旅費",VLOOKUP(E782,支出入力表!F783:$S$2000,9,FALSE),"")</f>
        <v/>
      </c>
      <c r="J782" s="167" t="str">
        <f>IF(E782="旅費",VLOOKUP(E782,支出入力表!F783:$S$2000,10,FALSE),"")</f>
        <v/>
      </c>
      <c r="K782" s="167" t="str">
        <f>IF(E782="旅費",VLOOKUP(E782,支出入力表!F783:$S$2000,11,FALSE),"")</f>
        <v/>
      </c>
      <c r="L782" s="167" t="str">
        <f>IF(E782="旅費",VLOOKUP(E782,支出入力表!F783:$S$2000,12,FALSE),"")</f>
        <v/>
      </c>
      <c r="M782" s="167" t="str">
        <f>IF(E782="旅費",VLOOKUP(E782,支出入力表!F783:$S$2000,13,FALSE),"")</f>
        <v/>
      </c>
      <c r="N782" s="168" t="str">
        <f>IF(E782="旅費",VLOOKUP(E782,支出入力表!F783:$S$2000,14,FALSE),"")</f>
        <v/>
      </c>
    </row>
    <row r="783" spans="2:14" x14ac:dyDescent="0.55000000000000004">
      <c r="B783" s="163" t="str">
        <f>IF(E783="旅費",支出入力表!A784,"")</f>
        <v/>
      </c>
      <c r="C783" s="164" t="str">
        <f>IF(E783="旅費",支出入力表!C784,"")</f>
        <v/>
      </c>
      <c r="D783" s="165" t="str">
        <f>IF(支出入力表!E784="旅費","旅費","")</f>
        <v/>
      </c>
      <c r="E783" s="165" t="str">
        <f>IF(支出入力表!F784="旅費","旅費","")</f>
        <v/>
      </c>
      <c r="F783" s="196" t="str">
        <f>IF(E783="旅費",VLOOKUP(E783,支出入力表!F784:$M$2000,3,FALSE),"")</f>
        <v/>
      </c>
      <c r="G783" s="196" t="str">
        <f>IF(E783="旅費",VLOOKUP(E783,支出入力表!F784:$M$2000,4,FALSE),"")</f>
        <v/>
      </c>
      <c r="H783" s="197" t="str">
        <f>IF(E783="旅費",VLOOKUP(E783,支出入力表!F784:$M$2000,5,FALSE),"")</f>
        <v/>
      </c>
      <c r="I783" s="196" t="str">
        <f>IF(E783="旅費",VLOOKUP(E783,支出入力表!F784:$S$2000,9,FALSE),"")</f>
        <v/>
      </c>
      <c r="J783" s="167" t="str">
        <f>IF(E783="旅費",VLOOKUP(E783,支出入力表!F784:$S$2000,10,FALSE),"")</f>
        <v/>
      </c>
      <c r="K783" s="167" t="str">
        <f>IF(E783="旅費",VLOOKUP(E783,支出入力表!F784:$S$2000,11,FALSE),"")</f>
        <v/>
      </c>
      <c r="L783" s="167" t="str">
        <f>IF(E783="旅費",VLOOKUP(E783,支出入力表!F784:$S$2000,12,FALSE),"")</f>
        <v/>
      </c>
      <c r="M783" s="167" t="str">
        <f>IF(E783="旅費",VLOOKUP(E783,支出入力表!F784:$S$2000,13,FALSE),"")</f>
        <v/>
      </c>
      <c r="N783" s="168" t="str">
        <f>IF(E783="旅費",VLOOKUP(E783,支出入力表!F784:$S$2000,14,FALSE),"")</f>
        <v/>
      </c>
    </row>
    <row r="784" spans="2:14" x14ac:dyDescent="0.55000000000000004">
      <c r="B784" s="163" t="str">
        <f>IF(E784="旅費",支出入力表!A785,"")</f>
        <v/>
      </c>
      <c r="C784" s="164" t="str">
        <f>IF(E784="旅費",支出入力表!C785,"")</f>
        <v/>
      </c>
      <c r="D784" s="165" t="str">
        <f>IF(支出入力表!E785="旅費","旅費","")</f>
        <v/>
      </c>
      <c r="E784" s="165" t="str">
        <f>IF(支出入力表!F785="旅費","旅費","")</f>
        <v/>
      </c>
      <c r="F784" s="196" t="str">
        <f>IF(E784="旅費",VLOOKUP(E784,支出入力表!F785:$M$2000,3,FALSE),"")</f>
        <v/>
      </c>
      <c r="G784" s="196" t="str">
        <f>IF(E784="旅費",VLOOKUP(E784,支出入力表!F785:$M$2000,4,FALSE),"")</f>
        <v/>
      </c>
      <c r="H784" s="197" t="str">
        <f>IF(E784="旅費",VLOOKUP(E784,支出入力表!F785:$M$2000,5,FALSE),"")</f>
        <v/>
      </c>
      <c r="I784" s="196" t="str">
        <f>IF(E784="旅費",VLOOKUP(E784,支出入力表!F785:$S$2000,9,FALSE),"")</f>
        <v/>
      </c>
      <c r="J784" s="167" t="str">
        <f>IF(E784="旅費",VLOOKUP(E784,支出入力表!F785:$S$2000,10,FALSE),"")</f>
        <v/>
      </c>
      <c r="K784" s="167" t="str">
        <f>IF(E784="旅費",VLOOKUP(E784,支出入力表!F785:$S$2000,11,FALSE),"")</f>
        <v/>
      </c>
      <c r="L784" s="167" t="str">
        <f>IF(E784="旅費",VLOOKUP(E784,支出入力表!F785:$S$2000,12,FALSE),"")</f>
        <v/>
      </c>
      <c r="M784" s="167" t="str">
        <f>IF(E784="旅費",VLOOKUP(E784,支出入力表!F785:$S$2000,13,FALSE),"")</f>
        <v/>
      </c>
      <c r="N784" s="168" t="str">
        <f>IF(E784="旅費",VLOOKUP(E784,支出入力表!F785:$S$2000,14,FALSE),"")</f>
        <v/>
      </c>
    </row>
    <row r="785" spans="2:14" x14ac:dyDescent="0.55000000000000004">
      <c r="B785" s="163" t="str">
        <f>IF(E785="旅費",支出入力表!A786,"")</f>
        <v/>
      </c>
      <c r="C785" s="164" t="str">
        <f>IF(E785="旅費",支出入力表!C786,"")</f>
        <v/>
      </c>
      <c r="D785" s="165" t="str">
        <f>IF(支出入力表!E786="旅費","旅費","")</f>
        <v/>
      </c>
      <c r="E785" s="165" t="str">
        <f>IF(支出入力表!F786="旅費","旅費","")</f>
        <v/>
      </c>
      <c r="F785" s="196" t="str">
        <f>IF(E785="旅費",VLOOKUP(E785,支出入力表!F786:$M$2000,3,FALSE),"")</f>
        <v/>
      </c>
      <c r="G785" s="196" t="str">
        <f>IF(E785="旅費",VLOOKUP(E785,支出入力表!F786:$M$2000,4,FALSE),"")</f>
        <v/>
      </c>
      <c r="H785" s="197" t="str">
        <f>IF(E785="旅費",VLOOKUP(E785,支出入力表!F786:$M$2000,5,FALSE),"")</f>
        <v/>
      </c>
      <c r="I785" s="196" t="str">
        <f>IF(E785="旅費",VLOOKUP(E785,支出入力表!F786:$S$2000,9,FALSE),"")</f>
        <v/>
      </c>
      <c r="J785" s="167" t="str">
        <f>IF(E785="旅費",VLOOKUP(E785,支出入力表!F786:$S$2000,10,FALSE),"")</f>
        <v/>
      </c>
      <c r="K785" s="167" t="str">
        <f>IF(E785="旅費",VLOOKUP(E785,支出入力表!F786:$S$2000,11,FALSE),"")</f>
        <v/>
      </c>
      <c r="L785" s="167" t="str">
        <f>IF(E785="旅費",VLOOKUP(E785,支出入力表!F786:$S$2000,12,FALSE),"")</f>
        <v/>
      </c>
      <c r="M785" s="167" t="str">
        <f>IF(E785="旅費",VLOOKUP(E785,支出入力表!F786:$S$2000,13,FALSE),"")</f>
        <v/>
      </c>
      <c r="N785" s="168" t="str">
        <f>IF(E785="旅費",VLOOKUP(E785,支出入力表!F786:$S$2000,14,FALSE),"")</f>
        <v/>
      </c>
    </row>
    <row r="786" spans="2:14" x14ac:dyDescent="0.55000000000000004">
      <c r="B786" s="163" t="str">
        <f>IF(E786="旅費",支出入力表!A787,"")</f>
        <v/>
      </c>
      <c r="C786" s="164" t="str">
        <f>IF(E786="旅費",支出入力表!C787,"")</f>
        <v/>
      </c>
      <c r="D786" s="165" t="str">
        <f>IF(支出入力表!E787="旅費","旅費","")</f>
        <v/>
      </c>
      <c r="E786" s="165" t="str">
        <f>IF(支出入力表!F787="旅費","旅費","")</f>
        <v/>
      </c>
      <c r="F786" s="196" t="str">
        <f>IF(E786="旅費",VLOOKUP(E786,支出入力表!F787:$M$2000,3,FALSE),"")</f>
        <v/>
      </c>
      <c r="G786" s="196" t="str">
        <f>IF(E786="旅費",VLOOKUP(E786,支出入力表!F787:$M$2000,4,FALSE),"")</f>
        <v/>
      </c>
      <c r="H786" s="197" t="str">
        <f>IF(E786="旅費",VLOOKUP(E786,支出入力表!F787:$M$2000,5,FALSE),"")</f>
        <v/>
      </c>
      <c r="I786" s="196" t="str">
        <f>IF(E786="旅費",VLOOKUP(E786,支出入力表!F787:$S$2000,9,FALSE),"")</f>
        <v/>
      </c>
      <c r="J786" s="167" t="str">
        <f>IF(E786="旅費",VLOOKUP(E786,支出入力表!F787:$S$2000,10,FALSE),"")</f>
        <v/>
      </c>
      <c r="K786" s="167" t="str">
        <f>IF(E786="旅費",VLOOKUP(E786,支出入力表!F787:$S$2000,11,FALSE),"")</f>
        <v/>
      </c>
      <c r="L786" s="167" t="str">
        <f>IF(E786="旅費",VLOOKUP(E786,支出入力表!F787:$S$2000,12,FALSE),"")</f>
        <v/>
      </c>
      <c r="M786" s="167" t="str">
        <f>IF(E786="旅費",VLOOKUP(E786,支出入力表!F787:$S$2000,13,FALSE),"")</f>
        <v/>
      </c>
      <c r="N786" s="168" t="str">
        <f>IF(E786="旅費",VLOOKUP(E786,支出入力表!F787:$S$2000,14,FALSE),"")</f>
        <v/>
      </c>
    </row>
    <row r="787" spans="2:14" x14ac:dyDescent="0.55000000000000004">
      <c r="B787" s="163" t="str">
        <f>IF(E787="旅費",支出入力表!A788,"")</f>
        <v/>
      </c>
      <c r="C787" s="164" t="str">
        <f>IF(E787="旅費",支出入力表!C788,"")</f>
        <v/>
      </c>
      <c r="D787" s="165" t="str">
        <f>IF(支出入力表!E788="旅費","旅費","")</f>
        <v/>
      </c>
      <c r="E787" s="165" t="str">
        <f>IF(支出入力表!F788="旅費","旅費","")</f>
        <v/>
      </c>
      <c r="F787" s="196" t="str">
        <f>IF(E787="旅費",VLOOKUP(E787,支出入力表!F788:$M$2000,3,FALSE),"")</f>
        <v/>
      </c>
      <c r="G787" s="196" t="str">
        <f>IF(E787="旅費",VLOOKUP(E787,支出入力表!F788:$M$2000,4,FALSE),"")</f>
        <v/>
      </c>
      <c r="H787" s="197" t="str">
        <f>IF(E787="旅費",VLOOKUP(E787,支出入力表!F788:$M$2000,5,FALSE),"")</f>
        <v/>
      </c>
      <c r="I787" s="196" t="str">
        <f>IF(E787="旅費",VLOOKUP(E787,支出入力表!F788:$S$2000,9,FALSE),"")</f>
        <v/>
      </c>
      <c r="J787" s="167" t="str">
        <f>IF(E787="旅費",VLOOKUP(E787,支出入力表!F788:$S$2000,10,FALSE),"")</f>
        <v/>
      </c>
      <c r="K787" s="167" t="str">
        <f>IF(E787="旅費",VLOOKUP(E787,支出入力表!F788:$S$2000,11,FALSE),"")</f>
        <v/>
      </c>
      <c r="L787" s="167" t="str">
        <f>IF(E787="旅費",VLOOKUP(E787,支出入力表!F788:$S$2000,12,FALSE),"")</f>
        <v/>
      </c>
      <c r="M787" s="167" t="str">
        <f>IF(E787="旅費",VLOOKUP(E787,支出入力表!F788:$S$2000,13,FALSE),"")</f>
        <v/>
      </c>
      <c r="N787" s="168" t="str">
        <f>IF(E787="旅費",VLOOKUP(E787,支出入力表!F788:$S$2000,14,FALSE),"")</f>
        <v/>
      </c>
    </row>
    <row r="788" spans="2:14" x14ac:dyDescent="0.55000000000000004">
      <c r="B788" s="163" t="str">
        <f>IF(E788="旅費",支出入力表!A789,"")</f>
        <v/>
      </c>
      <c r="C788" s="164" t="str">
        <f>IF(E788="旅費",支出入力表!C789,"")</f>
        <v/>
      </c>
      <c r="D788" s="165" t="str">
        <f>IF(支出入力表!E789="旅費","旅費","")</f>
        <v/>
      </c>
      <c r="E788" s="165" t="str">
        <f>IF(支出入力表!F789="旅費","旅費","")</f>
        <v/>
      </c>
      <c r="F788" s="196" t="str">
        <f>IF(E788="旅費",VLOOKUP(E788,支出入力表!F789:$M$2000,3,FALSE),"")</f>
        <v/>
      </c>
      <c r="G788" s="196" t="str">
        <f>IF(E788="旅費",VLOOKUP(E788,支出入力表!F789:$M$2000,4,FALSE),"")</f>
        <v/>
      </c>
      <c r="H788" s="197" t="str">
        <f>IF(E788="旅費",VLOOKUP(E788,支出入力表!F789:$M$2000,5,FALSE),"")</f>
        <v/>
      </c>
      <c r="I788" s="196" t="str">
        <f>IF(E788="旅費",VLOOKUP(E788,支出入力表!F789:$S$2000,9,FALSE),"")</f>
        <v/>
      </c>
      <c r="J788" s="167" t="str">
        <f>IF(E788="旅費",VLOOKUP(E788,支出入力表!F789:$S$2000,10,FALSE),"")</f>
        <v/>
      </c>
      <c r="K788" s="167" t="str">
        <f>IF(E788="旅費",VLOOKUP(E788,支出入力表!F789:$S$2000,11,FALSE),"")</f>
        <v/>
      </c>
      <c r="L788" s="167" t="str">
        <f>IF(E788="旅費",VLOOKUP(E788,支出入力表!F789:$S$2000,12,FALSE),"")</f>
        <v/>
      </c>
      <c r="M788" s="167" t="str">
        <f>IF(E788="旅費",VLOOKUP(E788,支出入力表!F789:$S$2000,13,FALSE),"")</f>
        <v/>
      </c>
      <c r="N788" s="168" t="str">
        <f>IF(E788="旅費",VLOOKUP(E788,支出入力表!F789:$S$2000,14,FALSE),"")</f>
        <v/>
      </c>
    </row>
    <row r="789" spans="2:14" x14ac:dyDescent="0.55000000000000004">
      <c r="B789" s="163" t="str">
        <f>IF(E789="旅費",支出入力表!A790,"")</f>
        <v/>
      </c>
      <c r="C789" s="164" t="str">
        <f>IF(E789="旅費",支出入力表!C790,"")</f>
        <v/>
      </c>
      <c r="D789" s="165" t="str">
        <f>IF(支出入力表!E790="旅費","旅費","")</f>
        <v/>
      </c>
      <c r="E789" s="165" t="str">
        <f>IF(支出入力表!F790="旅費","旅費","")</f>
        <v/>
      </c>
      <c r="F789" s="196" t="str">
        <f>IF(E789="旅費",VLOOKUP(E789,支出入力表!F790:$M$2000,3,FALSE),"")</f>
        <v/>
      </c>
      <c r="G789" s="196" t="str">
        <f>IF(E789="旅費",VLOOKUP(E789,支出入力表!F790:$M$2000,4,FALSE),"")</f>
        <v/>
      </c>
      <c r="H789" s="197" t="str">
        <f>IF(E789="旅費",VLOOKUP(E789,支出入力表!F790:$M$2000,5,FALSE),"")</f>
        <v/>
      </c>
      <c r="I789" s="196" t="str">
        <f>IF(E789="旅費",VLOOKUP(E789,支出入力表!F790:$S$2000,9,FALSE),"")</f>
        <v/>
      </c>
      <c r="J789" s="167" t="str">
        <f>IF(E789="旅費",VLOOKUP(E789,支出入力表!F790:$S$2000,10,FALSE),"")</f>
        <v/>
      </c>
      <c r="K789" s="167" t="str">
        <f>IF(E789="旅費",VLOOKUP(E789,支出入力表!F790:$S$2000,11,FALSE),"")</f>
        <v/>
      </c>
      <c r="L789" s="167" t="str">
        <f>IF(E789="旅費",VLOOKUP(E789,支出入力表!F790:$S$2000,12,FALSE),"")</f>
        <v/>
      </c>
      <c r="M789" s="167" t="str">
        <f>IF(E789="旅費",VLOOKUP(E789,支出入力表!F790:$S$2000,13,FALSE),"")</f>
        <v/>
      </c>
      <c r="N789" s="168" t="str">
        <f>IF(E789="旅費",VLOOKUP(E789,支出入力表!F790:$S$2000,14,FALSE),"")</f>
        <v/>
      </c>
    </row>
    <row r="790" spans="2:14" x14ac:dyDescent="0.55000000000000004">
      <c r="B790" s="163" t="str">
        <f>IF(E790="旅費",支出入力表!A791,"")</f>
        <v/>
      </c>
      <c r="C790" s="164" t="str">
        <f>IF(E790="旅費",支出入力表!C791,"")</f>
        <v/>
      </c>
      <c r="D790" s="165" t="str">
        <f>IF(支出入力表!E791="旅費","旅費","")</f>
        <v/>
      </c>
      <c r="E790" s="165" t="str">
        <f>IF(支出入力表!F791="旅費","旅費","")</f>
        <v/>
      </c>
      <c r="F790" s="196" t="str">
        <f>IF(E790="旅費",VLOOKUP(E790,支出入力表!F791:$M$2000,3,FALSE),"")</f>
        <v/>
      </c>
      <c r="G790" s="196" t="str">
        <f>IF(E790="旅費",VLOOKUP(E790,支出入力表!F791:$M$2000,4,FALSE),"")</f>
        <v/>
      </c>
      <c r="H790" s="197" t="str">
        <f>IF(E790="旅費",VLOOKUP(E790,支出入力表!F791:$M$2000,5,FALSE),"")</f>
        <v/>
      </c>
      <c r="I790" s="196" t="str">
        <f>IF(E790="旅費",VLOOKUP(E790,支出入力表!F791:$S$2000,9,FALSE),"")</f>
        <v/>
      </c>
      <c r="J790" s="167" t="str">
        <f>IF(E790="旅費",VLOOKUP(E790,支出入力表!F791:$S$2000,10,FALSE),"")</f>
        <v/>
      </c>
      <c r="K790" s="167" t="str">
        <f>IF(E790="旅費",VLOOKUP(E790,支出入力表!F791:$S$2000,11,FALSE),"")</f>
        <v/>
      </c>
      <c r="L790" s="167" t="str">
        <f>IF(E790="旅費",VLOOKUP(E790,支出入力表!F791:$S$2000,12,FALSE),"")</f>
        <v/>
      </c>
      <c r="M790" s="167" t="str">
        <f>IF(E790="旅費",VLOOKUP(E790,支出入力表!F791:$S$2000,13,FALSE),"")</f>
        <v/>
      </c>
      <c r="N790" s="168" t="str">
        <f>IF(E790="旅費",VLOOKUP(E790,支出入力表!F791:$S$2000,14,FALSE),"")</f>
        <v/>
      </c>
    </row>
    <row r="791" spans="2:14" x14ac:dyDescent="0.55000000000000004">
      <c r="B791" s="163" t="str">
        <f>IF(E791="旅費",支出入力表!A792,"")</f>
        <v/>
      </c>
      <c r="C791" s="164" t="str">
        <f>IF(E791="旅費",支出入力表!C792,"")</f>
        <v/>
      </c>
      <c r="D791" s="165" t="str">
        <f>IF(支出入力表!E792="旅費","旅費","")</f>
        <v/>
      </c>
      <c r="E791" s="165" t="str">
        <f>IF(支出入力表!F792="旅費","旅費","")</f>
        <v/>
      </c>
      <c r="F791" s="196" t="str">
        <f>IF(E791="旅費",VLOOKUP(E791,支出入力表!F792:$M$2000,3,FALSE),"")</f>
        <v/>
      </c>
      <c r="G791" s="196" t="str">
        <f>IF(E791="旅費",VLOOKUP(E791,支出入力表!F792:$M$2000,4,FALSE),"")</f>
        <v/>
      </c>
      <c r="H791" s="197" t="str">
        <f>IF(E791="旅費",VLOOKUP(E791,支出入力表!F792:$M$2000,5,FALSE),"")</f>
        <v/>
      </c>
      <c r="I791" s="196" t="str">
        <f>IF(E791="旅費",VLOOKUP(E791,支出入力表!F792:$S$2000,9,FALSE),"")</f>
        <v/>
      </c>
      <c r="J791" s="167" t="str">
        <f>IF(E791="旅費",VLOOKUP(E791,支出入力表!F792:$S$2000,10,FALSE),"")</f>
        <v/>
      </c>
      <c r="K791" s="167" t="str">
        <f>IF(E791="旅費",VLOOKUP(E791,支出入力表!F792:$S$2000,11,FALSE),"")</f>
        <v/>
      </c>
      <c r="L791" s="167" t="str">
        <f>IF(E791="旅費",VLOOKUP(E791,支出入力表!F792:$S$2000,12,FALSE),"")</f>
        <v/>
      </c>
      <c r="M791" s="167" t="str">
        <f>IF(E791="旅費",VLOOKUP(E791,支出入力表!F792:$S$2000,13,FALSE),"")</f>
        <v/>
      </c>
      <c r="N791" s="168" t="str">
        <f>IF(E791="旅費",VLOOKUP(E791,支出入力表!F792:$S$2000,14,FALSE),"")</f>
        <v/>
      </c>
    </row>
    <row r="792" spans="2:14" x14ac:dyDescent="0.55000000000000004">
      <c r="B792" s="163" t="str">
        <f>IF(E792="旅費",支出入力表!A793,"")</f>
        <v/>
      </c>
      <c r="C792" s="164" t="str">
        <f>IF(E792="旅費",支出入力表!C793,"")</f>
        <v/>
      </c>
      <c r="D792" s="165" t="str">
        <f>IF(支出入力表!E793="旅費","旅費","")</f>
        <v/>
      </c>
      <c r="E792" s="165" t="str">
        <f>IF(支出入力表!F793="旅費","旅費","")</f>
        <v/>
      </c>
      <c r="F792" s="196" t="str">
        <f>IF(E792="旅費",VLOOKUP(E792,支出入力表!F793:$M$2000,3,FALSE),"")</f>
        <v/>
      </c>
      <c r="G792" s="196" t="str">
        <f>IF(E792="旅費",VLOOKUP(E792,支出入力表!F793:$M$2000,4,FALSE),"")</f>
        <v/>
      </c>
      <c r="H792" s="197" t="str">
        <f>IF(E792="旅費",VLOOKUP(E792,支出入力表!F793:$M$2000,5,FALSE),"")</f>
        <v/>
      </c>
      <c r="I792" s="196" t="str">
        <f>IF(E792="旅費",VLOOKUP(E792,支出入力表!F793:$S$2000,9,FALSE),"")</f>
        <v/>
      </c>
      <c r="J792" s="167" t="str">
        <f>IF(E792="旅費",VLOOKUP(E792,支出入力表!F793:$S$2000,10,FALSE),"")</f>
        <v/>
      </c>
      <c r="K792" s="167" t="str">
        <f>IF(E792="旅費",VLOOKUP(E792,支出入力表!F793:$S$2000,11,FALSE),"")</f>
        <v/>
      </c>
      <c r="L792" s="167" t="str">
        <f>IF(E792="旅費",VLOOKUP(E792,支出入力表!F793:$S$2000,12,FALSE),"")</f>
        <v/>
      </c>
      <c r="M792" s="167" t="str">
        <f>IF(E792="旅費",VLOOKUP(E792,支出入力表!F793:$S$2000,13,FALSE),"")</f>
        <v/>
      </c>
      <c r="N792" s="168" t="str">
        <f>IF(E792="旅費",VLOOKUP(E792,支出入力表!F793:$S$2000,14,FALSE),"")</f>
        <v/>
      </c>
    </row>
    <row r="793" spans="2:14" x14ac:dyDescent="0.55000000000000004">
      <c r="B793" s="163" t="str">
        <f>IF(E793="旅費",支出入力表!A794,"")</f>
        <v/>
      </c>
      <c r="C793" s="164" t="str">
        <f>IF(E793="旅費",支出入力表!C794,"")</f>
        <v/>
      </c>
      <c r="D793" s="165" t="str">
        <f>IF(支出入力表!E794="旅費","旅費","")</f>
        <v/>
      </c>
      <c r="E793" s="165" t="str">
        <f>IF(支出入力表!F794="旅費","旅費","")</f>
        <v/>
      </c>
      <c r="F793" s="196" t="str">
        <f>IF(E793="旅費",VLOOKUP(E793,支出入力表!F794:$M$2000,3,FALSE),"")</f>
        <v/>
      </c>
      <c r="G793" s="196" t="str">
        <f>IF(E793="旅費",VLOOKUP(E793,支出入力表!F794:$M$2000,4,FALSE),"")</f>
        <v/>
      </c>
      <c r="H793" s="197" t="str">
        <f>IF(E793="旅費",VLOOKUP(E793,支出入力表!F794:$M$2000,5,FALSE),"")</f>
        <v/>
      </c>
      <c r="I793" s="196" t="str">
        <f>IF(E793="旅費",VLOOKUP(E793,支出入力表!F794:$S$2000,9,FALSE),"")</f>
        <v/>
      </c>
      <c r="J793" s="167" t="str">
        <f>IF(E793="旅費",VLOOKUP(E793,支出入力表!F794:$S$2000,10,FALSE),"")</f>
        <v/>
      </c>
      <c r="K793" s="167" t="str">
        <f>IF(E793="旅費",VLOOKUP(E793,支出入力表!F794:$S$2000,11,FALSE),"")</f>
        <v/>
      </c>
      <c r="L793" s="167" t="str">
        <f>IF(E793="旅費",VLOOKUP(E793,支出入力表!F794:$S$2000,12,FALSE),"")</f>
        <v/>
      </c>
      <c r="M793" s="167" t="str">
        <f>IF(E793="旅費",VLOOKUP(E793,支出入力表!F794:$S$2000,13,FALSE),"")</f>
        <v/>
      </c>
      <c r="N793" s="168" t="str">
        <f>IF(E793="旅費",VLOOKUP(E793,支出入力表!F794:$S$2000,14,FALSE),"")</f>
        <v/>
      </c>
    </row>
    <row r="794" spans="2:14" x14ac:dyDescent="0.55000000000000004">
      <c r="B794" s="163" t="str">
        <f>IF(E794="旅費",支出入力表!A795,"")</f>
        <v/>
      </c>
      <c r="C794" s="164" t="str">
        <f>IF(E794="旅費",支出入力表!C795,"")</f>
        <v/>
      </c>
      <c r="D794" s="165" t="str">
        <f>IF(支出入力表!E795="旅費","旅費","")</f>
        <v/>
      </c>
      <c r="E794" s="165" t="str">
        <f>IF(支出入力表!F795="旅費","旅費","")</f>
        <v/>
      </c>
      <c r="F794" s="196" t="str">
        <f>IF(E794="旅費",VLOOKUP(E794,支出入力表!F795:$M$2000,3,FALSE),"")</f>
        <v/>
      </c>
      <c r="G794" s="196" t="str">
        <f>IF(E794="旅費",VLOOKUP(E794,支出入力表!F795:$M$2000,4,FALSE),"")</f>
        <v/>
      </c>
      <c r="H794" s="197" t="str">
        <f>IF(E794="旅費",VLOOKUP(E794,支出入力表!F795:$M$2000,5,FALSE),"")</f>
        <v/>
      </c>
      <c r="I794" s="196" t="str">
        <f>IF(E794="旅費",VLOOKUP(E794,支出入力表!F795:$S$2000,9,FALSE),"")</f>
        <v/>
      </c>
      <c r="J794" s="167" t="str">
        <f>IF(E794="旅費",VLOOKUP(E794,支出入力表!F795:$S$2000,10,FALSE),"")</f>
        <v/>
      </c>
      <c r="K794" s="167" t="str">
        <f>IF(E794="旅費",VLOOKUP(E794,支出入力表!F795:$S$2000,11,FALSE),"")</f>
        <v/>
      </c>
      <c r="L794" s="167" t="str">
        <f>IF(E794="旅費",VLOOKUP(E794,支出入力表!F795:$S$2000,12,FALSE),"")</f>
        <v/>
      </c>
      <c r="M794" s="167" t="str">
        <f>IF(E794="旅費",VLOOKUP(E794,支出入力表!F795:$S$2000,13,FALSE),"")</f>
        <v/>
      </c>
      <c r="N794" s="168" t="str">
        <f>IF(E794="旅費",VLOOKUP(E794,支出入力表!F795:$S$2000,14,FALSE),"")</f>
        <v/>
      </c>
    </row>
    <row r="795" spans="2:14" x14ac:dyDescent="0.55000000000000004">
      <c r="B795" s="163" t="str">
        <f>IF(E795="旅費",支出入力表!A796,"")</f>
        <v/>
      </c>
      <c r="C795" s="164" t="str">
        <f>IF(E795="旅費",支出入力表!C796,"")</f>
        <v/>
      </c>
      <c r="D795" s="165" t="str">
        <f>IF(支出入力表!E796="旅費","旅費","")</f>
        <v/>
      </c>
      <c r="E795" s="165" t="str">
        <f>IF(支出入力表!F796="旅費","旅費","")</f>
        <v/>
      </c>
      <c r="F795" s="196" t="str">
        <f>IF(E795="旅費",VLOOKUP(E795,支出入力表!F796:$M$2000,3,FALSE),"")</f>
        <v/>
      </c>
      <c r="G795" s="196" t="str">
        <f>IF(E795="旅費",VLOOKUP(E795,支出入力表!F796:$M$2000,4,FALSE),"")</f>
        <v/>
      </c>
      <c r="H795" s="197" t="str">
        <f>IF(E795="旅費",VLOOKUP(E795,支出入力表!F796:$M$2000,5,FALSE),"")</f>
        <v/>
      </c>
      <c r="I795" s="196" t="str">
        <f>IF(E795="旅費",VLOOKUP(E795,支出入力表!F796:$S$2000,9,FALSE),"")</f>
        <v/>
      </c>
      <c r="J795" s="167" t="str">
        <f>IF(E795="旅費",VLOOKUP(E795,支出入力表!F796:$S$2000,10,FALSE),"")</f>
        <v/>
      </c>
      <c r="K795" s="167" t="str">
        <f>IF(E795="旅費",VLOOKUP(E795,支出入力表!F796:$S$2000,11,FALSE),"")</f>
        <v/>
      </c>
      <c r="L795" s="167" t="str">
        <f>IF(E795="旅費",VLOOKUP(E795,支出入力表!F796:$S$2000,12,FALSE),"")</f>
        <v/>
      </c>
      <c r="M795" s="167" t="str">
        <f>IF(E795="旅費",VLOOKUP(E795,支出入力表!F796:$S$2000,13,FALSE),"")</f>
        <v/>
      </c>
      <c r="N795" s="168" t="str">
        <f>IF(E795="旅費",VLOOKUP(E795,支出入力表!F796:$S$2000,14,FALSE),"")</f>
        <v/>
      </c>
    </row>
    <row r="796" spans="2:14" x14ac:dyDescent="0.55000000000000004">
      <c r="B796" s="163" t="str">
        <f>IF(E796="旅費",支出入力表!A797,"")</f>
        <v/>
      </c>
      <c r="C796" s="164" t="str">
        <f>IF(E796="旅費",支出入力表!C797,"")</f>
        <v/>
      </c>
      <c r="D796" s="165" t="str">
        <f>IF(支出入力表!E797="旅費","旅費","")</f>
        <v/>
      </c>
      <c r="E796" s="165" t="str">
        <f>IF(支出入力表!F797="旅費","旅費","")</f>
        <v/>
      </c>
      <c r="F796" s="196" t="str">
        <f>IF(E796="旅費",VLOOKUP(E796,支出入力表!F797:$M$2000,3,FALSE),"")</f>
        <v/>
      </c>
      <c r="G796" s="196" t="str">
        <f>IF(E796="旅費",VLOOKUP(E796,支出入力表!F797:$M$2000,4,FALSE),"")</f>
        <v/>
      </c>
      <c r="H796" s="197" t="str">
        <f>IF(E796="旅費",VLOOKUP(E796,支出入力表!F797:$M$2000,5,FALSE),"")</f>
        <v/>
      </c>
      <c r="I796" s="196" t="str">
        <f>IF(E796="旅費",VLOOKUP(E796,支出入力表!F797:$S$2000,9,FALSE),"")</f>
        <v/>
      </c>
      <c r="J796" s="167" t="str">
        <f>IF(E796="旅費",VLOOKUP(E796,支出入力表!F797:$S$2000,10,FALSE),"")</f>
        <v/>
      </c>
      <c r="K796" s="167" t="str">
        <f>IF(E796="旅費",VLOOKUP(E796,支出入力表!F797:$S$2000,11,FALSE),"")</f>
        <v/>
      </c>
      <c r="L796" s="167" t="str">
        <f>IF(E796="旅費",VLOOKUP(E796,支出入力表!F797:$S$2000,12,FALSE),"")</f>
        <v/>
      </c>
      <c r="M796" s="167" t="str">
        <f>IF(E796="旅費",VLOOKUP(E796,支出入力表!F797:$S$2000,13,FALSE),"")</f>
        <v/>
      </c>
      <c r="N796" s="168" t="str">
        <f>IF(E796="旅費",VLOOKUP(E796,支出入力表!F797:$S$2000,14,FALSE),"")</f>
        <v/>
      </c>
    </row>
    <row r="797" spans="2:14" x14ac:dyDescent="0.55000000000000004">
      <c r="B797" s="163" t="str">
        <f>IF(E797="旅費",支出入力表!A798,"")</f>
        <v/>
      </c>
      <c r="C797" s="164" t="str">
        <f>IF(E797="旅費",支出入力表!C798,"")</f>
        <v/>
      </c>
      <c r="D797" s="165" t="str">
        <f>IF(支出入力表!E798="旅費","旅費","")</f>
        <v/>
      </c>
      <c r="E797" s="165" t="str">
        <f>IF(支出入力表!F798="旅費","旅費","")</f>
        <v/>
      </c>
      <c r="F797" s="196" t="str">
        <f>IF(E797="旅費",VLOOKUP(E797,支出入力表!F798:$M$2000,3,FALSE),"")</f>
        <v/>
      </c>
      <c r="G797" s="196" t="str">
        <f>IF(E797="旅費",VLOOKUP(E797,支出入力表!F798:$M$2000,4,FALSE),"")</f>
        <v/>
      </c>
      <c r="H797" s="197" t="str">
        <f>IF(E797="旅費",VLOOKUP(E797,支出入力表!F798:$M$2000,5,FALSE),"")</f>
        <v/>
      </c>
      <c r="I797" s="196" t="str">
        <f>IF(E797="旅費",VLOOKUP(E797,支出入力表!F798:$S$2000,9,FALSE),"")</f>
        <v/>
      </c>
      <c r="J797" s="167" t="str">
        <f>IF(E797="旅費",VLOOKUP(E797,支出入力表!F798:$S$2000,10,FALSE),"")</f>
        <v/>
      </c>
      <c r="K797" s="167" t="str">
        <f>IF(E797="旅費",VLOOKUP(E797,支出入力表!F798:$S$2000,11,FALSE),"")</f>
        <v/>
      </c>
      <c r="L797" s="167" t="str">
        <f>IF(E797="旅費",VLOOKUP(E797,支出入力表!F798:$S$2000,12,FALSE),"")</f>
        <v/>
      </c>
      <c r="M797" s="167" t="str">
        <f>IF(E797="旅費",VLOOKUP(E797,支出入力表!F798:$S$2000,13,FALSE),"")</f>
        <v/>
      </c>
      <c r="N797" s="168" t="str">
        <f>IF(E797="旅費",VLOOKUP(E797,支出入力表!F798:$S$2000,14,FALSE),"")</f>
        <v/>
      </c>
    </row>
    <row r="798" spans="2:14" x14ac:dyDescent="0.55000000000000004">
      <c r="B798" s="163" t="str">
        <f>IF(E798="旅費",支出入力表!A799,"")</f>
        <v/>
      </c>
      <c r="C798" s="164" t="str">
        <f>IF(E798="旅費",支出入力表!C799,"")</f>
        <v/>
      </c>
      <c r="D798" s="165" t="str">
        <f>IF(支出入力表!E799="旅費","旅費","")</f>
        <v/>
      </c>
      <c r="E798" s="165" t="str">
        <f>IF(支出入力表!F799="旅費","旅費","")</f>
        <v/>
      </c>
      <c r="F798" s="196" t="str">
        <f>IF(E798="旅費",VLOOKUP(E798,支出入力表!F799:$M$2000,3,FALSE),"")</f>
        <v/>
      </c>
      <c r="G798" s="196" t="str">
        <f>IF(E798="旅費",VLOOKUP(E798,支出入力表!F799:$M$2000,4,FALSE),"")</f>
        <v/>
      </c>
      <c r="H798" s="197" t="str">
        <f>IF(E798="旅費",VLOOKUP(E798,支出入力表!F799:$M$2000,5,FALSE),"")</f>
        <v/>
      </c>
      <c r="I798" s="196" t="str">
        <f>IF(E798="旅費",VLOOKUP(E798,支出入力表!F799:$S$2000,9,FALSE),"")</f>
        <v/>
      </c>
      <c r="J798" s="167" t="str">
        <f>IF(E798="旅費",VLOOKUP(E798,支出入力表!F799:$S$2000,10,FALSE),"")</f>
        <v/>
      </c>
      <c r="K798" s="167" t="str">
        <f>IF(E798="旅費",VLOOKUP(E798,支出入力表!F799:$S$2000,11,FALSE),"")</f>
        <v/>
      </c>
      <c r="L798" s="167" t="str">
        <f>IF(E798="旅費",VLOOKUP(E798,支出入力表!F799:$S$2000,12,FALSE),"")</f>
        <v/>
      </c>
      <c r="M798" s="167" t="str">
        <f>IF(E798="旅費",VLOOKUP(E798,支出入力表!F799:$S$2000,13,FALSE),"")</f>
        <v/>
      </c>
      <c r="N798" s="168" t="str">
        <f>IF(E798="旅費",VLOOKUP(E798,支出入力表!F799:$S$2000,14,FALSE),"")</f>
        <v/>
      </c>
    </row>
    <row r="799" spans="2:14" x14ac:dyDescent="0.55000000000000004">
      <c r="B799" s="163" t="str">
        <f>IF(E799="旅費",支出入力表!A800,"")</f>
        <v/>
      </c>
      <c r="C799" s="164" t="str">
        <f>IF(E799="旅費",支出入力表!C800,"")</f>
        <v/>
      </c>
      <c r="D799" s="165" t="str">
        <f>IF(支出入力表!E800="旅費","旅費","")</f>
        <v/>
      </c>
      <c r="E799" s="165" t="str">
        <f>IF(支出入力表!F800="旅費","旅費","")</f>
        <v/>
      </c>
      <c r="F799" s="196" t="str">
        <f>IF(E799="旅費",VLOOKUP(E799,支出入力表!F800:$M$2000,3,FALSE),"")</f>
        <v/>
      </c>
      <c r="G799" s="196" t="str">
        <f>IF(E799="旅費",VLOOKUP(E799,支出入力表!F800:$M$2000,4,FALSE),"")</f>
        <v/>
      </c>
      <c r="H799" s="197" t="str">
        <f>IF(E799="旅費",VLOOKUP(E799,支出入力表!F800:$M$2000,5,FALSE),"")</f>
        <v/>
      </c>
      <c r="I799" s="196" t="str">
        <f>IF(E799="旅費",VLOOKUP(E799,支出入力表!F800:$S$2000,9,FALSE),"")</f>
        <v/>
      </c>
      <c r="J799" s="167" t="str">
        <f>IF(E799="旅費",VLOOKUP(E799,支出入力表!F800:$S$2000,10,FALSE),"")</f>
        <v/>
      </c>
      <c r="K799" s="167" t="str">
        <f>IF(E799="旅費",VLOOKUP(E799,支出入力表!F800:$S$2000,11,FALSE),"")</f>
        <v/>
      </c>
      <c r="L799" s="167" t="str">
        <f>IF(E799="旅費",VLOOKUP(E799,支出入力表!F800:$S$2000,12,FALSE),"")</f>
        <v/>
      </c>
      <c r="M799" s="167" t="str">
        <f>IF(E799="旅費",VLOOKUP(E799,支出入力表!F800:$S$2000,13,FALSE),"")</f>
        <v/>
      </c>
      <c r="N799" s="168" t="str">
        <f>IF(E799="旅費",VLOOKUP(E799,支出入力表!F800:$S$2000,14,FALSE),"")</f>
        <v/>
      </c>
    </row>
    <row r="800" spans="2:14" x14ac:dyDescent="0.55000000000000004">
      <c r="B800" s="163" t="str">
        <f>IF(E800="旅費",支出入力表!A801,"")</f>
        <v/>
      </c>
      <c r="C800" s="164" t="str">
        <f>IF(E800="旅費",支出入力表!C801,"")</f>
        <v/>
      </c>
      <c r="D800" s="165" t="str">
        <f>IF(支出入力表!E801="旅費","旅費","")</f>
        <v/>
      </c>
      <c r="E800" s="165" t="str">
        <f>IF(支出入力表!F801="旅費","旅費","")</f>
        <v/>
      </c>
      <c r="F800" s="196" t="str">
        <f>IF(E800="旅費",VLOOKUP(E800,支出入力表!F801:$M$2000,3,FALSE),"")</f>
        <v/>
      </c>
      <c r="G800" s="196" t="str">
        <f>IF(E800="旅費",VLOOKUP(E800,支出入力表!F801:$M$2000,4,FALSE),"")</f>
        <v/>
      </c>
      <c r="H800" s="197" t="str">
        <f>IF(E800="旅費",VLOOKUP(E800,支出入力表!F801:$M$2000,5,FALSE),"")</f>
        <v/>
      </c>
      <c r="I800" s="196" t="str">
        <f>IF(E800="旅費",VLOOKUP(E800,支出入力表!F801:$S$2000,9,FALSE),"")</f>
        <v/>
      </c>
      <c r="J800" s="167" t="str">
        <f>IF(E800="旅費",VLOOKUP(E800,支出入力表!F801:$S$2000,10,FALSE),"")</f>
        <v/>
      </c>
      <c r="K800" s="167" t="str">
        <f>IF(E800="旅費",VLOOKUP(E800,支出入力表!F801:$S$2000,11,FALSE),"")</f>
        <v/>
      </c>
      <c r="L800" s="167" t="str">
        <f>IF(E800="旅費",VLOOKUP(E800,支出入力表!F801:$S$2000,12,FALSE),"")</f>
        <v/>
      </c>
      <c r="M800" s="167" t="str">
        <f>IF(E800="旅費",VLOOKUP(E800,支出入力表!F801:$S$2000,13,FALSE),"")</f>
        <v/>
      </c>
      <c r="N800" s="168" t="str">
        <f>IF(E800="旅費",VLOOKUP(E800,支出入力表!F801:$S$2000,14,FALSE),"")</f>
        <v/>
      </c>
    </row>
    <row r="801" spans="2:14" x14ac:dyDescent="0.55000000000000004">
      <c r="B801" s="163" t="str">
        <f>IF(E801="旅費",支出入力表!A802,"")</f>
        <v/>
      </c>
      <c r="C801" s="164" t="str">
        <f>IF(E801="旅費",支出入力表!C802,"")</f>
        <v/>
      </c>
      <c r="D801" s="165" t="str">
        <f>IF(支出入力表!E802="旅費","旅費","")</f>
        <v/>
      </c>
      <c r="E801" s="165" t="str">
        <f>IF(支出入力表!F802="旅費","旅費","")</f>
        <v/>
      </c>
      <c r="F801" s="196" t="str">
        <f>IF(E801="旅費",VLOOKUP(E801,支出入力表!F802:$M$2000,3,FALSE),"")</f>
        <v/>
      </c>
      <c r="G801" s="196" t="str">
        <f>IF(E801="旅費",VLOOKUP(E801,支出入力表!F802:$M$2000,4,FALSE),"")</f>
        <v/>
      </c>
      <c r="H801" s="197" t="str">
        <f>IF(E801="旅費",VLOOKUP(E801,支出入力表!F802:$M$2000,5,FALSE),"")</f>
        <v/>
      </c>
      <c r="I801" s="196" t="str">
        <f>IF(E801="旅費",VLOOKUP(E801,支出入力表!F802:$S$2000,9,FALSE),"")</f>
        <v/>
      </c>
      <c r="J801" s="167" t="str">
        <f>IF(E801="旅費",VLOOKUP(E801,支出入力表!F802:$S$2000,10,FALSE),"")</f>
        <v/>
      </c>
      <c r="K801" s="167" t="str">
        <f>IF(E801="旅費",VLOOKUP(E801,支出入力表!F802:$S$2000,11,FALSE),"")</f>
        <v/>
      </c>
      <c r="L801" s="167" t="str">
        <f>IF(E801="旅費",VLOOKUP(E801,支出入力表!F802:$S$2000,12,FALSE),"")</f>
        <v/>
      </c>
      <c r="M801" s="167" t="str">
        <f>IF(E801="旅費",VLOOKUP(E801,支出入力表!F802:$S$2000,13,FALSE),"")</f>
        <v/>
      </c>
      <c r="N801" s="168" t="str">
        <f>IF(E801="旅費",VLOOKUP(E801,支出入力表!F802:$S$2000,14,FALSE),"")</f>
        <v/>
      </c>
    </row>
    <row r="802" spans="2:14" x14ac:dyDescent="0.55000000000000004">
      <c r="B802" s="163" t="str">
        <f>IF(E802="旅費",支出入力表!A803,"")</f>
        <v/>
      </c>
      <c r="C802" s="164" t="str">
        <f>IF(E802="旅費",支出入力表!C803,"")</f>
        <v/>
      </c>
      <c r="D802" s="165" t="str">
        <f>IF(支出入力表!E803="旅費","旅費","")</f>
        <v/>
      </c>
      <c r="E802" s="165" t="str">
        <f>IF(支出入力表!F803="旅費","旅費","")</f>
        <v/>
      </c>
      <c r="F802" s="196" t="str">
        <f>IF(E802="旅費",VLOOKUP(E802,支出入力表!F803:$M$2000,3,FALSE),"")</f>
        <v/>
      </c>
      <c r="G802" s="196" t="str">
        <f>IF(E802="旅費",VLOOKUP(E802,支出入力表!F803:$M$2000,4,FALSE),"")</f>
        <v/>
      </c>
      <c r="H802" s="197" t="str">
        <f>IF(E802="旅費",VLOOKUP(E802,支出入力表!F803:$M$2000,5,FALSE),"")</f>
        <v/>
      </c>
      <c r="I802" s="196" t="str">
        <f>IF(E802="旅費",VLOOKUP(E802,支出入力表!F803:$S$2000,9,FALSE),"")</f>
        <v/>
      </c>
      <c r="J802" s="167" t="str">
        <f>IF(E802="旅費",VLOOKUP(E802,支出入力表!F803:$S$2000,10,FALSE),"")</f>
        <v/>
      </c>
      <c r="K802" s="167" t="str">
        <f>IF(E802="旅費",VLOOKUP(E802,支出入力表!F803:$S$2000,11,FALSE),"")</f>
        <v/>
      </c>
      <c r="L802" s="167" t="str">
        <f>IF(E802="旅費",VLOOKUP(E802,支出入力表!F803:$S$2000,12,FALSE),"")</f>
        <v/>
      </c>
      <c r="M802" s="167" t="str">
        <f>IF(E802="旅費",VLOOKUP(E802,支出入力表!F803:$S$2000,13,FALSE),"")</f>
        <v/>
      </c>
      <c r="N802" s="168" t="str">
        <f>IF(E802="旅費",VLOOKUP(E802,支出入力表!F803:$S$2000,14,FALSE),"")</f>
        <v/>
      </c>
    </row>
    <row r="803" spans="2:14" x14ac:dyDescent="0.55000000000000004">
      <c r="B803" s="163" t="str">
        <f>IF(E803="旅費",支出入力表!A804,"")</f>
        <v/>
      </c>
      <c r="C803" s="164" t="str">
        <f>IF(E803="旅費",支出入力表!C804,"")</f>
        <v/>
      </c>
      <c r="D803" s="165" t="str">
        <f>IF(支出入力表!E804="旅費","旅費","")</f>
        <v/>
      </c>
      <c r="E803" s="165" t="str">
        <f>IF(支出入力表!F804="旅費","旅費","")</f>
        <v/>
      </c>
      <c r="F803" s="196" t="str">
        <f>IF(E803="旅費",VLOOKUP(E803,支出入力表!F804:$M$2000,3,FALSE),"")</f>
        <v/>
      </c>
      <c r="G803" s="196" t="str">
        <f>IF(E803="旅費",VLOOKUP(E803,支出入力表!F804:$M$2000,4,FALSE),"")</f>
        <v/>
      </c>
      <c r="H803" s="197" t="str">
        <f>IF(E803="旅費",VLOOKUP(E803,支出入力表!F804:$M$2000,5,FALSE),"")</f>
        <v/>
      </c>
      <c r="I803" s="196" t="str">
        <f>IF(E803="旅費",VLOOKUP(E803,支出入力表!F804:$S$2000,9,FALSE),"")</f>
        <v/>
      </c>
      <c r="J803" s="167" t="str">
        <f>IF(E803="旅費",VLOOKUP(E803,支出入力表!F804:$S$2000,10,FALSE),"")</f>
        <v/>
      </c>
      <c r="K803" s="167" t="str">
        <f>IF(E803="旅費",VLOOKUP(E803,支出入力表!F804:$S$2000,11,FALSE),"")</f>
        <v/>
      </c>
      <c r="L803" s="167" t="str">
        <f>IF(E803="旅費",VLOOKUP(E803,支出入力表!F804:$S$2000,12,FALSE),"")</f>
        <v/>
      </c>
      <c r="M803" s="167" t="str">
        <f>IF(E803="旅費",VLOOKUP(E803,支出入力表!F804:$S$2000,13,FALSE),"")</f>
        <v/>
      </c>
      <c r="N803" s="168" t="str">
        <f>IF(E803="旅費",VLOOKUP(E803,支出入力表!F804:$S$2000,14,FALSE),"")</f>
        <v/>
      </c>
    </row>
    <row r="804" spans="2:14" x14ac:dyDescent="0.55000000000000004">
      <c r="B804" s="163" t="str">
        <f>IF(E804="旅費",支出入力表!A805,"")</f>
        <v/>
      </c>
      <c r="C804" s="164" t="str">
        <f>IF(E804="旅費",支出入力表!C805,"")</f>
        <v/>
      </c>
      <c r="D804" s="165" t="str">
        <f>IF(支出入力表!E805="旅費","旅費","")</f>
        <v/>
      </c>
      <c r="E804" s="165" t="str">
        <f>IF(支出入力表!F805="旅費","旅費","")</f>
        <v/>
      </c>
      <c r="F804" s="196" t="str">
        <f>IF(E804="旅費",VLOOKUP(E804,支出入力表!F805:$M$2000,3,FALSE),"")</f>
        <v/>
      </c>
      <c r="G804" s="196" t="str">
        <f>IF(E804="旅費",VLOOKUP(E804,支出入力表!F805:$M$2000,4,FALSE),"")</f>
        <v/>
      </c>
      <c r="H804" s="197" t="str">
        <f>IF(E804="旅費",VLOOKUP(E804,支出入力表!F805:$M$2000,5,FALSE),"")</f>
        <v/>
      </c>
      <c r="I804" s="196" t="str">
        <f>IF(E804="旅費",VLOOKUP(E804,支出入力表!F805:$S$2000,9,FALSE),"")</f>
        <v/>
      </c>
      <c r="J804" s="167" t="str">
        <f>IF(E804="旅費",VLOOKUP(E804,支出入力表!F805:$S$2000,10,FALSE),"")</f>
        <v/>
      </c>
      <c r="K804" s="167" t="str">
        <f>IF(E804="旅費",VLOOKUP(E804,支出入力表!F805:$S$2000,11,FALSE),"")</f>
        <v/>
      </c>
      <c r="L804" s="167" t="str">
        <f>IF(E804="旅費",VLOOKUP(E804,支出入力表!F805:$S$2000,12,FALSE),"")</f>
        <v/>
      </c>
      <c r="M804" s="167" t="str">
        <f>IF(E804="旅費",VLOOKUP(E804,支出入力表!F805:$S$2000,13,FALSE),"")</f>
        <v/>
      </c>
      <c r="N804" s="168" t="str">
        <f>IF(E804="旅費",VLOOKUP(E804,支出入力表!F805:$S$2000,14,FALSE),"")</f>
        <v/>
      </c>
    </row>
    <row r="805" spans="2:14" x14ac:dyDescent="0.55000000000000004">
      <c r="B805" s="163" t="str">
        <f>IF(E805="旅費",支出入力表!A806,"")</f>
        <v/>
      </c>
      <c r="C805" s="164" t="str">
        <f>IF(E805="旅費",支出入力表!C806,"")</f>
        <v/>
      </c>
      <c r="D805" s="165" t="str">
        <f>IF(支出入力表!E806="旅費","旅費","")</f>
        <v/>
      </c>
      <c r="E805" s="165" t="str">
        <f>IF(支出入力表!F806="旅費","旅費","")</f>
        <v/>
      </c>
      <c r="F805" s="196" t="str">
        <f>IF(E805="旅費",VLOOKUP(E805,支出入力表!F806:$M$2000,3,FALSE),"")</f>
        <v/>
      </c>
      <c r="G805" s="196" t="str">
        <f>IF(E805="旅費",VLOOKUP(E805,支出入力表!F806:$M$2000,4,FALSE),"")</f>
        <v/>
      </c>
      <c r="H805" s="197" t="str">
        <f>IF(E805="旅費",VLOOKUP(E805,支出入力表!F806:$M$2000,5,FALSE),"")</f>
        <v/>
      </c>
      <c r="I805" s="196" t="str">
        <f>IF(E805="旅費",VLOOKUP(E805,支出入力表!F806:$S$2000,9,FALSE),"")</f>
        <v/>
      </c>
      <c r="J805" s="167" t="str">
        <f>IF(E805="旅費",VLOOKUP(E805,支出入力表!F806:$S$2000,10,FALSE),"")</f>
        <v/>
      </c>
      <c r="K805" s="167" t="str">
        <f>IF(E805="旅費",VLOOKUP(E805,支出入力表!F806:$S$2000,11,FALSE),"")</f>
        <v/>
      </c>
      <c r="L805" s="167" t="str">
        <f>IF(E805="旅費",VLOOKUP(E805,支出入力表!F806:$S$2000,12,FALSE),"")</f>
        <v/>
      </c>
      <c r="M805" s="167" t="str">
        <f>IF(E805="旅費",VLOOKUP(E805,支出入力表!F806:$S$2000,13,FALSE),"")</f>
        <v/>
      </c>
      <c r="N805" s="168" t="str">
        <f>IF(E805="旅費",VLOOKUP(E805,支出入力表!F806:$S$2000,14,FALSE),"")</f>
        <v/>
      </c>
    </row>
    <row r="806" spans="2:14" x14ac:dyDescent="0.55000000000000004">
      <c r="B806" s="163" t="str">
        <f>IF(E806="旅費",支出入力表!A807,"")</f>
        <v/>
      </c>
      <c r="C806" s="164" t="str">
        <f>IF(E806="旅費",支出入力表!C807,"")</f>
        <v/>
      </c>
      <c r="D806" s="165" t="str">
        <f>IF(支出入力表!E807="旅費","旅費","")</f>
        <v/>
      </c>
      <c r="E806" s="165" t="str">
        <f>IF(支出入力表!F807="旅費","旅費","")</f>
        <v/>
      </c>
      <c r="F806" s="196" t="str">
        <f>IF(E806="旅費",VLOOKUP(E806,支出入力表!F807:$M$2000,3,FALSE),"")</f>
        <v/>
      </c>
      <c r="G806" s="196" t="str">
        <f>IF(E806="旅費",VLOOKUP(E806,支出入力表!F807:$M$2000,4,FALSE),"")</f>
        <v/>
      </c>
      <c r="H806" s="197" t="str">
        <f>IF(E806="旅費",VLOOKUP(E806,支出入力表!F807:$M$2000,5,FALSE),"")</f>
        <v/>
      </c>
      <c r="I806" s="196" t="str">
        <f>IF(E806="旅費",VLOOKUP(E806,支出入力表!F807:$S$2000,9,FALSE),"")</f>
        <v/>
      </c>
      <c r="J806" s="167" t="str">
        <f>IF(E806="旅費",VLOOKUP(E806,支出入力表!F807:$S$2000,10,FALSE),"")</f>
        <v/>
      </c>
      <c r="K806" s="167" t="str">
        <f>IF(E806="旅費",VLOOKUP(E806,支出入力表!F807:$S$2000,11,FALSE),"")</f>
        <v/>
      </c>
      <c r="L806" s="167" t="str">
        <f>IF(E806="旅費",VLOOKUP(E806,支出入力表!F807:$S$2000,12,FALSE),"")</f>
        <v/>
      </c>
      <c r="M806" s="167" t="str">
        <f>IF(E806="旅費",VLOOKUP(E806,支出入力表!F807:$S$2000,13,FALSE),"")</f>
        <v/>
      </c>
      <c r="N806" s="168" t="str">
        <f>IF(E806="旅費",VLOOKUP(E806,支出入力表!F807:$S$2000,14,FALSE),"")</f>
        <v/>
      </c>
    </row>
    <row r="807" spans="2:14" x14ac:dyDescent="0.55000000000000004">
      <c r="B807" s="163" t="str">
        <f>IF(E807="旅費",支出入力表!A808,"")</f>
        <v/>
      </c>
      <c r="C807" s="164" t="str">
        <f>IF(E807="旅費",支出入力表!C808,"")</f>
        <v/>
      </c>
      <c r="D807" s="165" t="str">
        <f>IF(支出入力表!E808="旅費","旅費","")</f>
        <v/>
      </c>
      <c r="E807" s="165" t="str">
        <f>IF(支出入力表!F808="旅費","旅費","")</f>
        <v/>
      </c>
      <c r="F807" s="196" t="str">
        <f>IF(E807="旅費",VLOOKUP(E807,支出入力表!F808:$M$2000,3,FALSE),"")</f>
        <v/>
      </c>
      <c r="G807" s="196" t="str">
        <f>IF(E807="旅費",VLOOKUP(E807,支出入力表!F808:$M$2000,4,FALSE),"")</f>
        <v/>
      </c>
      <c r="H807" s="197" t="str">
        <f>IF(E807="旅費",VLOOKUP(E807,支出入力表!F808:$M$2000,5,FALSE),"")</f>
        <v/>
      </c>
      <c r="I807" s="196" t="str">
        <f>IF(E807="旅費",VLOOKUP(E807,支出入力表!F808:$S$2000,9,FALSE),"")</f>
        <v/>
      </c>
      <c r="J807" s="167" t="str">
        <f>IF(E807="旅費",VLOOKUP(E807,支出入力表!F808:$S$2000,10,FALSE),"")</f>
        <v/>
      </c>
      <c r="K807" s="167" t="str">
        <f>IF(E807="旅費",VLOOKUP(E807,支出入力表!F808:$S$2000,11,FALSE),"")</f>
        <v/>
      </c>
      <c r="L807" s="167" t="str">
        <f>IF(E807="旅費",VLOOKUP(E807,支出入力表!F808:$S$2000,12,FALSE),"")</f>
        <v/>
      </c>
      <c r="M807" s="167" t="str">
        <f>IF(E807="旅費",VLOOKUP(E807,支出入力表!F808:$S$2000,13,FALSE),"")</f>
        <v/>
      </c>
      <c r="N807" s="168" t="str">
        <f>IF(E807="旅費",VLOOKUP(E807,支出入力表!F808:$S$2000,14,FALSE),"")</f>
        <v/>
      </c>
    </row>
    <row r="808" spans="2:14" x14ac:dyDescent="0.55000000000000004">
      <c r="B808" s="163" t="str">
        <f>IF(E808="旅費",支出入力表!A809,"")</f>
        <v/>
      </c>
      <c r="C808" s="164" t="str">
        <f>IF(E808="旅費",支出入力表!C809,"")</f>
        <v/>
      </c>
      <c r="D808" s="165" t="str">
        <f>IF(支出入力表!E809="旅費","旅費","")</f>
        <v/>
      </c>
      <c r="E808" s="165" t="str">
        <f>IF(支出入力表!F809="旅費","旅費","")</f>
        <v/>
      </c>
      <c r="F808" s="196" t="str">
        <f>IF(E808="旅費",VLOOKUP(E808,支出入力表!F809:$M$2000,3,FALSE),"")</f>
        <v/>
      </c>
      <c r="G808" s="196" t="str">
        <f>IF(E808="旅費",VLOOKUP(E808,支出入力表!F809:$M$2000,4,FALSE),"")</f>
        <v/>
      </c>
      <c r="H808" s="197" t="str">
        <f>IF(E808="旅費",VLOOKUP(E808,支出入力表!F809:$M$2000,5,FALSE),"")</f>
        <v/>
      </c>
      <c r="I808" s="196" t="str">
        <f>IF(E808="旅費",VLOOKUP(E808,支出入力表!F809:$S$2000,9,FALSE),"")</f>
        <v/>
      </c>
      <c r="J808" s="167" t="str">
        <f>IF(E808="旅費",VLOOKUP(E808,支出入力表!F809:$S$2000,10,FALSE),"")</f>
        <v/>
      </c>
      <c r="K808" s="167" t="str">
        <f>IF(E808="旅費",VLOOKUP(E808,支出入力表!F809:$S$2000,11,FALSE),"")</f>
        <v/>
      </c>
      <c r="L808" s="167" t="str">
        <f>IF(E808="旅費",VLOOKUP(E808,支出入力表!F809:$S$2000,12,FALSE),"")</f>
        <v/>
      </c>
      <c r="M808" s="167" t="str">
        <f>IF(E808="旅費",VLOOKUP(E808,支出入力表!F809:$S$2000,13,FALSE),"")</f>
        <v/>
      </c>
      <c r="N808" s="168" t="str">
        <f>IF(E808="旅費",VLOOKUP(E808,支出入力表!F809:$S$2000,14,FALSE),"")</f>
        <v/>
      </c>
    </row>
    <row r="809" spans="2:14" x14ac:dyDescent="0.55000000000000004">
      <c r="B809" s="163" t="str">
        <f>IF(E809="旅費",支出入力表!A810,"")</f>
        <v/>
      </c>
      <c r="C809" s="164" t="str">
        <f>IF(E809="旅費",支出入力表!C810,"")</f>
        <v/>
      </c>
      <c r="D809" s="165" t="str">
        <f>IF(支出入力表!E810="旅費","旅費","")</f>
        <v/>
      </c>
      <c r="E809" s="165" t="str">
        <f>IF(支出入力表!F810="旅費","旅費","")</f>
        <v/>
      </c>
      <c r="F809" s="196" t="str">
        <f>IF(E809="旅費",VLOOKUP(E809,支出入力表!F810:$M$2000,3,FALSE),"")</f>
        <v/>
      </c>
      <c r="G809" s="196" t="str">
        <f>IF(E809="旅費",VLOOKUP(E809,支出入力表!F810:$M$2000,4,FALSE),"")</f>
        <v/>
      </c>
      <c r="H809" s="197" t="str">
        <f>IF(E809="旅費",VLOOKUP(E809,支出入力表!F810:$M$2000,5,FALSE),"")</f>
        <v/>
      </c>
      <c r="I809" s="196" t="str">
        <f>IF(E809="旅費",VLOOKUP(E809,支出入力表!F810:$S$2000,9,FALSE),"")</f>
        <v/>
      </c>
      <c r="J809" s="167" t="str">
        <f>IF(E809="旅費",VLOOKUP(E809,支出入力表!F810:$S$2000,10,FALSE),"")</f>
        <v/>
      </c>
      <c r="K809" s="167" t="str">
        <f>IF(E809="旅費",VLOOKUP(E809,支出入力表!F810:$S$2000,11,FALSE),"")</f>
        <v/>
      </c>
      <c r="L809" s="167" t="str">
        <f>IF(E809="旅費",VLOOKUP(E809,支出入力表!F810:$S$2000,12,FALSE),"")</f>
        <v/>
      </c>
      <c r="M809" s="167" t="str">
        <f>IF(E809="旅費",VLOOKUP(E809,支出入力表!F810:$S$2000,13,FALSE),"")</f>
        <v/>
      </c>
      <c r="N809" s="168" t="str">
        <f>IF(E809="旅費",VLOOKUP(E809,支出入力表!F810:$S$2000,14,FALSE),"")</f>
        <v/>
      </c>
    </row>
    <row r="810" spans="2:14" x14ac:dyDescent="0.55000000000000004">
      <c r="B810" s="163" t="str">
        <f>IF(E810="旅費",支出入力表!A811,"")</f>
        <v/>
      </c>
      <c r="C810" s="164" t="str">
        <f>IF(E810="旅費",支出入力表!C811,"")</f>
        <v/>
      </c>
      <c r="D810" s="165" t="str">
        <f>IF(支出入力表!E811="旅費","旅費","")</f>
        <v/>
      </c>
      <c r="E810" s="165" t="str">
        <f>IF(支出入力表!F811="旅費","旅費","")</f>
        <v/>
      </c>
      <c r="F810" s="196" t="str">
        <f>IF(E810="旅費",VLOOKUP(E810,支出入力表!F811:$M$2000,3,FALSE),"")</f>
        <v/>
      </c>
      <c r="G810" s="196" t="str">
        <f>IF(E810="旅費",VLOOKUP(E810,支出入力表!F811:$M$2000,4,FALSE),"")</f>
        <v/>
      </c>
      <c r="H810" s="197" t="str">
        <f>IF(E810="旅費",VLOOKUP(E810,支出入力表!F811:$M$2000,5,FALSE),"")</f>
        <v/>
      </c>
      <c r="I810" s="196" t="str">
        <f>IF(E810="旅費",VLOOKUP(E810,支出入力表!F811:$S$2000,9,FALSE),"")</f>
        <v/>
      </c>
      <c r="J810" s="167" t="str">
        <f>IF(E810="旅費",VLOOKUP(E810,支出入力表!F811:$S$2000,10,FALSE),"")</f>
        <v/>
      </c>
      <c r="K810" s="167" t="str">
        <f>IF(E810="旅費",VLOOKUP(E810,支出入力表!F811:$S$2000,11,FALSE),"")</f>
        <v/>
      </c>
      <c r="L810" s="167" t="str">
        <f>IF(E810="旅費",VLOOKUP(E810,支出入力表!F811:$S$2000,12,FALSE),"")</f>
        <v/>
      </c>
      <c r="M810" s="167" t="str">
        <f>IF(E810="旅費",VLOOKUP(E810,支出入力表!F811:$S$2000,13,FALSE),"")</f>
        <v/>
      </c>
      <c r="N810" s="168" t="str">
        <f>IF(E810="旅費",VLOOKUP(E810,支出入力表!F811:$S$2000,14,FALSE),"")</f>
        <v/>
      </c>
    </row>
    <row r="811" spans="2:14" x14ac:dyDescent="0.55000000000000004">
      <c r="B811" s="163" t="str">
        <f>IF(E811="旅費",支出入力表!A812,"")</f>
        <v/>
      </c>
      <c r="C811" s="164" t="str">
        <f>IF(E811="旅費",支出入力表!C812,"")</f>
        <v/>
      </c>
      <c r="D811" s="165" t="str">
        <f>IF(支出入力表!E812="旅費","旅費","")</f>
        <v/>
      </c>
      <c r="E811" s="165" t="str">
        <f>IF(支出入力表!F812="旅費","旅費","")</f>
        <v/>
      </c>
      <c r="F811" s="196" t="str">
        <f>IF(E811="旅費",VLOOKUP(E811,支出入力表!F812:$M$2000,3,FALSE),"")</f>
        <v/>
      </c>
      <c r="G811" s="196" t="str">
        <f>IF(E811="旅費",VLOOKUP(E811,支出入力表!F812:$M$2000,4,FALSE),"")</f>
        <v/>
      </c>
      <c r="H811" s="197" t="str">
        <f>IF(E811="旅費",VLOOKUP(E811,支出入力表!F812:$M$2000,5,FALSE),"")</f>
        <v/>
      </c>
      <c r="I811" s="196" t="str">
        <f>IF(E811="旅費",VLOOKUP(E811,支出入力表!F812:$S$2000,9,FALSE),"")</f>
        <v/>
      </c>
      <c r="J811" s="167" t="str">
        <f>IF(E811="旅費",VLOOKUP(E811,支出入力表!F812:$S$2000,10,FALSE),"")</f>
        <v/>
      </c>
      <c r="K811" s="167" t="str">
        <f>IF(E811="旅費",VLOOKUP(E811,支出入力表!F812:$S$2000,11,FALSE),"")</f>
        <v/>
      </c>
      <c r="L811" s="167" t="str">
        <f>IF(E811="旅費",VLOOKUP(E811,支出入力表!F812:$S$2000,12,FALSE),"")</f>
        <v/>
      </c>
      <c r="M811" s="167" t="str">
        <f>IF(E811="旅費",VLOOKUP(E811,支出入力表!F812:$S$2000,13,FALSE),"")</f>
        <v/>
      </c>
      <c r="N811" s="168" t="str">
        <f>IF(E811="旅費",VLOOKUP(E811,支出入力表!F812:$S$2000,14,FALSE),"")</f>
        <v/>
      </c>
    </row>
    <row r="812" spans="2:14" x14ac:dyDescent="0.55000000000000004">
      <c r="B812" s="163" t="str">
        <f>IF(E812="旅費",支出入力表!A813,"")</f>
        <v/>
      </c>
      <c r="C812" s="164" t="str">
        <f>IF(E812="旅費",支出入力表!C813,"")</f>
        <v/>
      </c>
      <c r="D812" s="165" t="str">
        <f>IF(支出入力表!E813="旅費","旅費","")</f>
        <v/>
      </c>
      <c r="E812" s="165" t="str">
        <f>IF(支出入力表!F813="旅費","旅費","")</f>
        <v/>
      </c>
      <c r="F812" s="196" t="str">
        <f>IF(E812="旅費",VLOOKUP(E812,支出入力表!F813:$M$2000,3,FALSE),"")</f>
        <v/>
      </c>
      <c r="G812" s="196" t="str">
        <f>IF(E812="旅費",VLOOKUP(E812,支出入力表!F813:$M$2000,4,FALSE),"")</f>
        <v/>
      </c>
      <c r="H812" s="197" t="str">
        <f>IF(E812="旅費",VLOOKUP(E812,支出入力表!F813:$M$2000,5,FALSE),"")</f>
        <v/>
      </c>
      <c r="I812" s="196" t="str">
        <f>IF(E812="旅費",VLOOKUP(E812,支出入力表!F813:$S$2000,9,FALSE),"")</f>
        <v/>
      </c>
      <c r="J812" s="167" t="str">
        <f>IF(E812="旅費",VLOOKUP(E812,支出入力表!F813:$S$2000,10,FALSE),"")</f>
        <v/>
      </c>
      <c r="K812" s="167" t="str">
        <f>IF(E812="旅費",VLOOKUP(E812,支出入力表!F813:$S$2000,11,FALSE),"")</f>
        <v/>
      </c>
      <c r="L812" s="167" t="str">
        <f>IF(E812="旅費",VLOOKUP(E812,支出入力表!F813:$S$2000,12,FALSE),"")</f>
        <v/>
      </c>
      <c r="M812" s="167" t="str">
        <f>IF(E812="旅費",VLOOKUP(E812,支出入力表!F813:$S$2000,13,FALSE),"")</f>
        <v/>
      </c>
      <c r="N812" s="168" t="str">
        <f>IF(E812="旅費",VLOOKUP(E812,支出入力表!F813:$S$2000,14,FALSE),"")</f>
        <v/>
      </c>
    </row>
    <row r="813" spans="2:14" x14ac:dyDescent="0.55000000000000004">
      <c r="B813" s="163" t="str">
        <f>IF(E813="旅費",支出入力表!A814,"")</f>
        <v/>
      </c>
      <c r="C813" s="164" t="str">
        <f>IF(E813="旅費",支出入力表!C814,"")</f>
        <v/>
      </c>
      <c r="D813" s="165" t="str">
        <f>IF(支出入力表!E814="旅費","旅費","")</f>
        <v/>
      </c>
      <c r="E813" s="165" t="str">
        <f>IF(支出入力表!F814="旅費","旅費","")</f>
        <v/>
      </c>
      <c r="F813" s="196" t="str">
        <f>IF(E813="旅費",VLOOKUP(E813,支出入力表!F814:$M$2000,3,FALSE),"")</f>
        <v/>
      </c>
      <c r="G813" s="196" t="str">
        <f>IF(E813="旅費",VLOOKUP(E813,支出入力表!F814:$M$2000,4,FALSE),"")</f>
        <v/>
      </c>
      <c r="H813" s="197" t="str">
        <f>IF(E813="旅費",VLOOKUP(E813,支出入力表!F814:$M$2000,5,FALSE),"")</f>
        <v/>
      </c>
      <c r="I813" s="196" t="str">
        <f>IF(E813="旅費",VLOOKUP(E813,支出入力表!F814:$S$2000,9,FALSE),"")</f>
        <v/>
      </c>
      <c r="J813" s="167" t="str">
        <f>IF(E813="旅費",VLOOKUP(E813,支出入力表!F814:$S$2000,10,FALSE),"")</f>
        <v/>
      </c>
      <c r="K813" s="167" t="str">
        <f>IF(E813="旅費",VLOOKUP(E813,支出入力表!F814:$S$2000,11,FALSE),"")</f>
        <v/>
      </c>
      <c r="L813" s="167" t="str">
        <f>IF(E813="旅費",VLOOKUP(E813,支出入力表!F814:$S$2000,12,FALSE),"")</f>
        <v/>
      </c>
      <c r="M813" s="167" t="str">
        <f>IF(E813="旅費",VLOOKUP(E813,支出入力表!F814:$S$2000,13,FALSE),"")</f>
        <v/>
      </c>
      <c r="N813" s="168" t="str">
        <f>IF(E813="旅費",VLOOKUP(E813,支出入力表!F814:$S$2000,14,FALSE),"")</f>
        <v/>
      </c>
    </row>
    <row r="814" spans="2:14" x14ac:dyDescent="0.55000000000000004">
      <c r="B814" s="163" t="str">
        <f>IF(E814="旅費",支出入力表!A815,"")</f>
        <v/>
      </c>
      <c r="C814" s="164" t="str">
        <f>IF(E814="旅費",支出入力表!C815,"")</f>
        <v/>
      </c>
      <c r="D814" s="165" t="str">
        <f>IF(支出入力表!E815="旅費","旅費","")</f>
        <v/>
      </c>
      <c r="E814" s="165" t="str">
        <f>IF(支出入力表!F815="旅費","旅費","")</f>
        <v/>
      </c>
      <c r="F814" s="196" t="str">
        <f>IF(E814="旅費",VLOOKUP(E814,支出入力表!F815:$M$2000,3,FALSE),"")</f>
        <v/>
      </c>
      <c r="G814" s="196" t="str">
        <f>IF(E814="旅費",VLOOKUP(E814,支出入力表!F815:$M$2000,4,FALSE),"")</f>
        <v/>
      </c>
      <c r="H814" s="197" t="str">
        <f>IF(E814="旅費",VLOOKUP(E814,支出入力表!F815:$M$2000,5,FALSE),"")</f>
        <v/>
      </c>
      <c r="I814" s="196" t="str">
        <f>IF(E814="旅費",VLOOKUP(E814,支出入力表!F815:$S$2000,9,FALSE),"")</f>
        <v/>
      </c>
      <c r="J814" s="167" t="str">
        <f>IF(E814="旅費",VLOOKUP(E814,支出入力表!F815:$S$2000,10,FALSE),"")</f>
        <v/>
      </c>
      <c r="K814" s="167" t="str">
        <f>IF(E814="旅費",VLOOKUP(E814,支出入力表!F815:$S$2000,11,FALSE),"")</f>
        <v/>
      </c>
      <c r="L814" s="167" t="str">
        <f>IF(E814="旅費",VLOOKUP(E814,支出入力表!F815:$S$2000,12,FALSE),"")</f>
        <v/>
      </c>
      <c r="M814" s="167" t="str">
        <f>IF(E814="旅費",VLOOKUP(E814,支出入力表!F815:$S$2000,13,FALSE),"")</f>
        <v/>
      </c>
      <c r="N814" s="168" t="str">
        <f>IF(E814="旅費",VLOOKUP(E814,支出入力表!F815:$S$2000,14,FALSE),"")</f>
        <v/>
      </c>
    </row>
    <row r="815" spans="2:14" x14ac:dyDescent="0.55000000000000004">
      <c r="B815" s="163" t="str">
        <f>IF(E815="旅費",支出入力表!A816,"")</f>
        <v/>
      </c>
      <c r="C815" s="164" t="str">
        <f>IF(E815="旅費",支出入力表!C816,"")</f>
        <v/>
      </c>
      <c r="D815" s="165" t="str">
        <f>IF(支出入力表!E816="旅費","旅費","")</f>
        <v/>
      </c>
      <c r="E815" s="165" t="str">
        <f>IF(支出入力表!F816="旅費","旅費","")</f>
        <v/>
      </c>
      <c r="F815" s="196" t="str">
        <f>IF(E815="旅費",VLOOKUP(E815,支出入力表!F816:$M$2000,3,FALSE),"")</f>
        <v/>
      </c>
      <c r="G815" s="196" t="str">
        <f>IF(E815="旅費",VLOOKUP(E815,支出入力表!F816:$M$2000,4,FALSE),"")</f>
        <v/>
      </c>
      <c r="H815" s="197" t="str">
        <f>IF(E815="旅費",VLOOKUP(E815,支出入力表!F816:$M$2000,5,FALSE),"")</f>
        <v/>
      </c>
      <c r="I815" s="196" t="str">
        <f>IF(E815="旅費",VLOOKUP(E815,支出入力表!F816:$S$2000,9,FALSE),"")</f>
        <v/>
      </c>
      <c r="J815" s="167" t="str">
        <f>IF(E815="旅費",VLOOKUP(E815,支出入力表!F816:$S$2000,10,FALSE),"")</f>
        <v/>
      </c>
      <c r="K815" s="167" t="str">
        <f>IF(E815="旅費",VLOOKUP(E815,支出入力表!F816:$S$2000,11,FALSE),"")</f>
        <v/>
      </c>
      <c r="L815" s="167" t="str">
        <f>IF(E815="旅費",VLOOKUP(E815,支出入力表!F816:$S$2000,12,FALSE),"")</f>
        <v/>
      </c>
      <c r="M815" s="167" t="str">
        <f>IF(E815="旅費",VLOOKUP(E815,支出入力表!F816:$S$2000,13,FALSE),"")</f>
        <v/>
      </c>
      <c r="N815" s="168" t="str">
        <f>IF(E815="旅費",VLOOKUP(E815,支出入力表!F816:$S$2000,14,FALSE),"")</f>
        <v/>
      </c>
    </row>
    <row r="816" spans="2:14" x14ac:dyDescent="0.55000000000000004">
      <c r="B816" s="163" t="str">
        <f>IF(E816="旅費",支出入力表!A817,"")</f>
        <v/>
      </c>
      <c r="C816" s="164" t="str">
        <f>IF(E816="旅費",支出入力表!C817,"")</f>
        <v/>
      </c>
      <c r="D816" s="165" t="str">
        <f>IF(支出入力表!E817="旅費","旅費","")</f>
        <v/>
      </c>
      <c r="E816" s="165" t="str">
        <f>IF(支出入力表!F817="旅費","旅費","")</f>
        <v/>
      </c>
      <c r="F816" s="196" t="str">
        <f>IF(E816="旅費",VLOOKUP(E816,支出入力表!F817:$M$2000,3,FALSE),"")</f>
        <v/>
      </c>
      <c r="G816" s="196" t="str">
        <f>IF(E816="旅費",VLOOKUP(E816,支出入力表!F817:$M$2000,4,FALSE),"")</f>
        <v/>
      </c>
      <c r="H816" s="197" t="str">
        <f>IF(E816="旅費",VLOOKUP(E816,支出入力表!F817:$M$2000,5,FALSE),"")</f>
        <v/>
      </c>
      <c r="I816" s="196" t="str">
        <f>IF(E816="旅費",VLOOKUP(E816,支出入力表!F817:$S$2000,9,FALSE),"")</f>
        <v/>
      </c>
      <c r="J816" s="167" t="str">
        <f>IF(E816="旅費",VLOOKUP(E816,支出入力表!F817:$S$2000,10,FALSE),"")</f>
        <v/>
      </c>
      <c r="K816" s="167" t="str">
        <f>IF(E816="旅費",VLOOKUP(E816,支出入力表!F817:$S$2000,11,FALSE),"")</f>
        <v/>
      </c>
      <c r="L816" s="167" t="str">
        <f>IF(E816="旅費",VLOOKUP(E816,支出入力表!F817:$S$2000,12,FALSE),"")</f>
        <v/>
      </c>
      <c r="M816" s="167" t="str">
        <f>IF(E816="旅費",VLOOKUP(E816,支出入力表!F817:$S$2000,13,FALSE),"")</f>
        <v/>
      </c>
      <c r="N816" s="168" t="str">
        <f>IF(E816="旅費",VLOOKUP(E816,支出入力表!F817:$S$2000,14,FALSE),"")</f>
        <v/>
      </c>
    </row>
    <row r="817" spans="2:14" x14ac:dyDescent="0.55000000000000004">
      <c r="B817" s="163" t="str">
        <f>IF(E817="旅費",支出入力表!A818,"")</f>
        <v/>
      </c>
      <c r="C817" s="164" t="str">
        <f>IF(E817="旅費",支出入力表!C818,"")</f>
        <v/>
      </c>
      <c r="D817" s="165" t="str">
        <f>IF(支出入力表!E818="旅費","旅費","")</f>
        <v/>
      </c>
      <c r="E817" s="165" t="str">
        <f>IF(支出入力表!F818="旅費","旅費","")</f>
        <v/>
      </c>
      <c r="F817" s="196" t="str">
        <f>IF(E817="旅費",VLOOKUP(E817,支出入力表!F818:$M$2000,3,FALSE),"")</f>
        <v/>
      </c>
      <c r="G817" s="196" t="str">
        <f>IF(E817="旅費",VLOOKUP(E817,支出入力表!F818:$M$2000,4,FALSE),"")</f>
        <v/>
      </c>
      <c r="H817" s="197" t="str">
        <f>IF(E817="旅費",VLOOKUP(E817,支出入力表!F818:$M$2000,5,FALSE),"")</f>
        <v/>
      </c>
      <c r="I817" s="196" t="str">
        <f>IF(E817="旅費",VLOOKUP(E817,支出入力表!F818:$S$2000,9,FALSE),"")</f>
        <v/>
      </c>
      <c r="J817" s="167" t="str">
        <f>IF(E817="旅費",VLOOKUP(E817,支出入力表!F818:$S$2000,10,FALSE),"")</f>
        <v/>
      </c>
      <c r="K817" s="167" t="str">
        <f>IF(E817="旅費",VLOOKUP(E817,支出入力表!F818:$S$2000,11,FALSE),"")</f>
        <v/>
      </c>
      <c r="L817" s="167" t="str">
        <f>IF(E817="旅費",VLOOKUP(E817,支出入力表!F818:$S$2000,12,FALSE),"")</f>
        <v/>
      </c>
      <c r="M817" s="167" t="str">
        <f>IF(E817="旅費",VLOOKUP(E817,支出入力表!F818:$S$2000,13,FALSE),"")</f>
        <v/>
      </c>
      <c r="N817" s="168" t="str">
        <f>IF(E817="旅費",VLOOKUP(E817,支出入力表!F818:$S$2000,14,FALSE),"")</f>
        <v/>
      </c>
    </row>
    <row r="818" spans="2:14" x14ac:dyDescent="0.55000000000000004">
      <c r="B818" s="163" t="str">
        <f>IF(E818="旅費",支出入力表!A819,"")</f>
        <v/>
      </c>
      <c r="C818" s="164" t="str">
        <f>IF(E818="旅費",支出入力表!C819,"")</f>
        <v/>
      </c>
      <c r="D818" s="165" t="str">
        <f>IF(支出入力表!E819="旅費","旅費","")</f>
        <v/>
      </c>
      <c r="E818" s="165" t="str">
        <f>IF(支出入力表!F819="旅費","旅費","")</f>
        <v/>
      </c>
      <c r="F818" s="196" t="str">
        <f>IF(E818="旅費",VLOOKUP(E818,支出入力表!F819:$M$2000,3,FALSE),"")</f>
        <v/>
      </c>
      <c r="G818" s="196" t="str">
        <f>IF(E818="旅費",VLOOKUP(E818,支出入力表!F819:$M$2000,4,FALSE),"")</f>
        <v/>
      </c>
      <c r="H818" s="197" t="str">
        <f>IF(E818="旅費",VLOOKUP(E818,支出入力表!F819:$M$2000,5,FALSE),"")</f>
        <v/>
      </c>
      <c r="I818" s="196" t="str">
        <f>IF(E818="旅費",VLOOKUP(E818,支出入力表!F819:$S$2000,9,FALSE),"")</f>
        <v/>
      </c>
      <c r="J818" s="167" t="str">
        <f>IF(E818="旅費",VLOOKUP(E818,支出入力表!F819:$S$2000,10,FALSE),"")</f>
        <v/>
      </c>
      <c r="K818" s="167" t="str">
        <f>IF(E818="旅費",VLOOKUP(E818,支出入力表!F819:$S$2000,11,FALSE),"")</f>
        <v/>
      </c>
      <c r="L818" s="167" t="str">
        <f>IF(E818="旅費",VLOOKUP(E818,支出入力表!F819:$S$2000,12,FALSE),"")</f>
        <v/>
      </c>
      <c r="M818" s="167" t="str">
        <f>IF(E818="旅費",VLOOKUP(E818,支出入力表!F819:$S$2000,13,FALSE),"")</f>
        <v/>
      </c>
      <c r="N818" s="168" t="str">
        <f>IF(E818="旅費",VLOOKUP(E818,支出入力表!F819:$S$2000,14,FALSE),"")</f>
        <v/>
      </c>
    </row>
    <row r="819" spans="2:14" x14ac:dyDescent="0.55000000000000004">
      <c r="B819" s="163" t="str">
        <f>IF(E819="旅費",支出入力表!A820,"")</f>
        <v/>
      </c>
      <c r="C819" s="164" t="str">
        <f>IF(E819="旅費",支出入力表!C820,"")</f>
        <v/>
      </c>
      <c r="D819" s="165" t="str">
        <f>IF(支出入力表!E820="旅費","旅費","")</f>
        <v/>
      </c>
      <c r="E819" s="165" t="str">
        <f>IF(支出入力表!F820="旅費","旅費","")</f>
        <v/>
      </c>
      <c r="F819" s="196" t="str">
        <f>IF(E819="旅費",VLOOKUP(E819,支出入力表!F820:$M$2000,3,FALSE),"")</f>
        <v/>
      </c>
      <c r="G819" s="196" t="str">
        <f>IF(E819="旅費",VLOOKUP(E819,支出入力表!F820:$M$2000,4,FALSE),"")</f>
        <v/>
      </c>
      <c r="H819" s="197" t="str">
        <f>IF(E819="旅費",VLOOKUP(E819,支出入力表!F820:$M$2000,5,FALSE),"")</f>
        <v/>
      </c>
      <c r="I819" s="196" t="str">
        <f>IF(E819="旅費",VLOOKUP(E819,支出入力表!F820:$S$2000,9,FALSE),"")</f>
        <v/>
      </c>
      <c r="J819" s="167" t="str">
        <f>IF(E819="旅費",VLOOKUP(E819,支出入力表!F820:$S$2000,10,FALSE),"")</f>
        <v/>
      </c>
      <c r="K819" s="167" t="str">
        <f>IF(E819="旅費",VLOOKUP(E819,支出入力表!F820:$S$2000,11,FALSE),"")</f>
        <v/>
      </c>
      <c r="L819" s="167" t="str">
        <f>IF(E819="旅費",VLOOKUP(E819,支出入力表!F820:$S$2000,12,FALSE),"")</f>
        <v/>
      </c>
      <c r="M819" s="167" t="str">
        <f>IF(E819="旅費",VLOOKUP(E819,支出入力表!F820:$S$2000,13,FALSE),"")</f>
        <v/>
      </c>
      <c r="N819" s="168" t="str">
        <f>IF(E819="旅費",VLOOKUP(E819,支出入力表!F820:$S$2000,14,FALSE),"")</f>
        <v/>
      </c>
    </row>
    <row r="820" spans="2:14" x14ac:dyDescent="0.55000000000000004">
      <c r="B820" s="163" t="str">
        <f>IF(E820="旅費",支出入力表!A821,"")</f>
        <v/>
      </c>
      <c r="C820" s="164" t="str">
        <f>IF(E820="旅費",支出入力表!C821,"")</f>
        <v/>
      </c>
      <c r="D820" s="165" t="str">
        <f>IF(支出入力表!E821="旅費","旅費","")</f>
        <v/>
      </c>
      <c r="E820" s="165" t="str">
        <f>IF(支出入力表!F821="旅費","旅費","")</f>
        <v/>
      </c>
      <c r="F820" s="196" t="str">
        <f>IF(E820="旅費",VLOOKUP(E820,支出入力表!F821:$M$2000,3,FALSE),"")</f>
        <v/>
      </c>
      <c r="G820" s="196" t="str">
        <f>IF(E820="旅費",VLOOKUP(E820,支出入力表!F821:$M$2000,4,FALSE),"")</f>
        <v/>
      </c>
      <c r="H820" s="197" t="str">
        <f>IF(E820="旅費",VLOOKUP(E820,支出入力表!F821:$M$2000,5,FALSE),"")</f>
        <v/>
      </c>
      <c r="I820" s="196" t="str">
        <f>IF(E820="旅費",VLOOKUP(E820,支出入力表!F821:$S$2000,9,FALSE),"")</f>
        <v/>
      </c>
      <c r="J820" s="167" t="str">
        <f>IF(E820="旅費",VLOOKUP(E820,支出入力表!F821:$S$2000,10,FALSE),"")</f>
        <v/>
      </c>
      <c r="K820" s="167" t="str">
        <f>IF(E820="旅費",VLOOKUP(E820,支出入力表!F821:$S$2000,11,FALSE),"")</f>
        <v/>
      </c>
      <c r="L820" s="167" t="str">
        <f>IF(E820="旅費",VLOOKUP(E820,支出入力表!F821:$S$2000,12,FALSE),"")</f>
        <v/>
      </c>
      <c r="M820" s="167" t="str">
        <f>IF(E820="旅費",VLOOKUP(E820,支出入力表!F821:$S$2000,13,FALSE),"")</f>
        <v/>
      </c>
      <c r="N820" s="168" t="str">
        <f>IF(E820="旅費",VLOOKUP(E820,支出入力表!F821:$S$2000,14,FALSE),"")</f>
        <v/>
      </c>
    </row>
    <row r="821" spans="2:14" x14ac:dyDescent="0.55000000000000004">
      <c r="B821" s="163" t="str">
        <f>IF(E821="旅費",支出入力表!A822,"")</f>
        <v/>
      </c>
      <c r="C821" s="164" t="str">
        <f>IF(E821="旅費",支出入力表!C822,"")</f>
        <v/>
      </c>
      <c r="D821" s="165" t="str">
        <f>IF(支出入力表!E822="旅費","旅費","")</f>
        <v/>
      </c>
      <c r="E821" s="165" t="str">
        <f>IF(支出入力表!F822="旅費","旅費","")</f>
        <v/>
      </c>
      <c r="F821" s="196" t="str">
        <f>IF(E821="旅費",VLOOKUP(E821,支出入力表!F822:$M$2000,3,FALSE),"")</f>
        <v/>
      </c>
      <c r="G821" s="196" t="str">
        <f>IF(E821="旅費",VLOOKUP(E821,支出入力表!F822:$M$2000,4,FALSE),"")</f>
        <v/>
      </c>
      <c r="H821" s="197" t="str">
        <f>IF(E821="旅費",VLOOKUP(E821,支出入力表!F822:$M$2000,5,FALSE),"")</f>
        <v/>
      </c>
      <c r="I821" s="196" t="str">
        <f>IF(E821="旅費",VLOOKUP(E821,支出入力表!F822:$S$2000,9,FALSE),"")</f>
        <v/>
      </c>
      <c r="J821" s="167" t="str">
        <f>IF(E821="旅費",VLOOKUP(E821,支出入力表!F822:$S$2000,10,FALSE),"")</f>
        <v/>
      </c>
      <c r="K821" s="167" t="str">
        <f>IF(E821="旅費",VLOOKUP(E821,支出入力表!F822:$S$2000,11,FALSE),"")</f>
        <v/>
      </c>
      <c r="L821" s="167" t="str">
        <f>IF(E821="旅費",VLOOKUP(E821,支出入力表!F822:$S$2000,12,FALSE),"")</f>
        <v/>
      </c>
      <c r="M821" s="167" t="str">
        <f>IF(E821="旅費",VLOOKUP(E821,支出入力表!F822:$S$2000,13,FALSE),"")</f>
        <v/>
      </c>
      <c r="N821" s="168" t="str">
        <f>IF(E821="旅費",VLOOKUP(E821,支出入力表!F822:$S$2000,14,FALSE),"")</f>
        <v/>
      </c>
    </row>
    <row r="822" spans="2:14" x14ac:dyDescent="0.55000000000000004">
      <c r="B822" s="163" t="str">
        <f>IF(E822="旅費",支出入力表!A823,"")</f>
        <v/>
      </c>
      <c r="C822" s="164" t="str">
        <f>IF(E822="旅費",支出入力表!C823,"")</f>
        <v/>
      </c>
      <c r="D822" s="165" t="str">
        <f>IF(支出入力表!E823="旅費","旅費","")</f>
        <v/>
      </c>
      <c r="E822" s="165" t="str">
        <f>IF(支出入力表!F823="旅費","旅費","")</f>
        <v/>
      </c>
      <c r="F822" s="196" t="str">
        <f>IF(E822="旅費",VLOOKUP(E822,支出入力表!F823:$M$2000,3,FALSE),"")</f>
        <v/>
      </c>
      <c r="G822" s="196" t="str">
        <f>IF(E822="旅費",VLOOKUP(E822,支出入力表!F823:$M$2000,4,FALSE),"")</f>
        <v/>
      </c>
      <c r="H822" s="197" t="str">
        <f>IF(E822="旅費",VLOOKUP(E822,支出入力表!F823:$M$2000,5,FALSE),"")</f>
        <v/>
      </c>
      <c r="I822" s="196" t="str">
        <f>IF(E822="旅費",VLOOKUP(E822,支出入力表!F823:$S$2000,9,FALSE),"")</f>
        <v/>
      </c>
      <c r="J822" s="167" t="str">
        <f>IF(E822="旅費",VLOOKUP(E822,支出入力表!F823:$S$2000,10,FALSE),"")</f>
        <v/>
      </c>
      <c r="K822" s="167" t="str">
        <f>IF(E822="旅費",VLOOKUP(E822,支出入力表!F823:$S$2000,11,FALSE),"")</f>
        <v/>
      </c>
      <c r="L822" s="167" t="str">
        <f>IF(E822="旅費",VLOOKUP(E822,支出入力表!F823:$S$2000,12,FALSE),"")</f>
        <v/>
      </c>
      <c r="M822" s="167" t="str">
        <f>IF(E822="旅費",VLOOKUP(E822,支出入力表!F823:$S$2000,13,FALSE),"")</f>
        <v/>
      </c>
      <c r="N822" s="168" t="str">
        <f>IF(E822="旅費",VLOOKUP(E822,支出入力表!F823:$S$2000,14,FALSE),"")</f>
        <v/>
      </c>
    </row>
    <row r="823" spans="2:14" x14ac:dyDescent="0.55000000000000004">
      <c r="B823" s="163" t="str">
        <f>IF(E823="旅費",支出入力表!A824,"")</f>
        <v/>
      </c>
      <c r="C823" s="164" t="str">
        <f>IF(E823="旅費",支出入力表!C824,"")</f>
        <v/>
      </c>
      <c r="D823" s="165" t="str">
        <f>IF(支出入力表!E824="旅費","旅費","")</f>
        <v/>
      </c>
      <c r="E823" s="165" t="str">
        <f>IF(支出入力表!F824="旅費","旅費","")</f>
        <v/>
      </c>
      <c r="F823" s="196" t="str">
        <f>IF(E823="旅費",VLOOKUP(E823,支出入力表!F824:$M$2000,3,FALSE),"")</f>
        <v/>
      </c>
      <c r="G823" s="196" t="str">
        <f>IF(E823="旅費",VLOOKUP(E823,支出入力表!F824:$M$2000,4,FALSE),"")</f>
        <v/>
      </c>
      <c r="H823" s="197" t="str">
        <f>IF(E823="旅費",VLOOKUP(E823,支出入力表!F824:$M$2000,5,FALSE),"")</f>
        <v/>
      </c>
      <c r="I823" s="196" t="str">
        <f>IF(E823="旅費",VLOOKUP(E823,支出入力表!F824:$S$2000,9,FALSE),"")</f>
        <v/>
      </c>
      <c r="J823" s="167" t="str">
        <f>IF(E823="旅費",VLOOKUP(E823,支出入力表!F824:$S$2000,10,FALSE),"")</f>
        <v/>
      </c>
      <c r="K823" s="167" t="str">
        <f>IF(E823="旅費",VLOOKUP(E823,支出入力表!F824:$S$2000,11,FALSE),"")</f>
        <v/>
      </c>
      <c r="L823" s="167" t="str">
        <f>IF(E823="旅費",VLOOKUP(E823,支出入力表!F824:$S$2000,12,FALSE),"")</f>
        <v/>
      </c>
      <c r="M823" s="167" t="str">
        <f>IF(E823="旅費",VLOOKUP(E823,支出入力表!F824:$S$2000,13,FALSE),"")</f>
        <v/>
      </c>
      <c r="N823" s="168" t="str">
        <f>IF(E823="旅費",VLOOKUP(E823,支出入力表!F824:$S$2000,14,FALSE),"")</f>
        <v/>
      </c>
    </row>
    <row r="824" spans="2:14" x14ac:dyDescent="0.55000000000000004">
      <c r="B824" s="163" t="str">
        <f>IF(E824="旅費",支出入力表!A825,"")</f>
        <v/>
      </c>
      <c r="C824" s="164" t="str">
        <f>IF(E824="旅費",支出入力表!C825,"")</f>
        <v/>
      </c>
      <c r="D824" s="165" t="str">
        <f>IF(支出入力表!E825="旅費","旅費","")</f>
        <v/>
      </c>
      <c r="E824" s="165" t="str">
        <f>IF(支出入力表!F825="旅費","旅費","")</f>
        <v/>
      </c>
      <c r="F824" s="196" t="str">
        <f>IF(E824="旅費",VLOOKUP(E824,支出入力表!F825:$M$2000,3,FALSE),"")</f>
        <v/>
      </c>
      <c r="G824" s="196" t="str">
        <f>IF(E824="旅費",VLOOKUP(E824,支出入力表!F825:$M$2000,4,FALSE),"")</f>
        <v/>
      </c>
      <c r="H824" s="197" t="str">
        <f>IF(E824="旅費",VLOOKUP(E824,支出入力表!F825:$M$2000,5,FALSE),"")</f>
        <v/>
      </c>
      <c r="I824" s="196" t="str">
        <f>IF(E824="旅費",VLOOKUP(E824,支出入力表!F825:$S$2000,9,FALSE),"")</f>
        <v/>
      </c>
      <c r="J824" s="167" t="str">
        <f>IF(E824="旅費",VLOOKUP(E824,支出入力表!F825:$S$2000,10,FALSE),"")</f>
        <v/>
      </c>
      <c r="K824" s="167" t="str">
        <f>IF(E824="旅費",VLOOKUP(E824,支出入力表!F825:$S$2000,11,FALSE),"")</f>
        <v/>
      </c>
      <c r="L824" s="167" t="str">
        <f>IF(E824="旅費",VLOOKUP(E824,支出入力表!F825:$S$2000,12,FALSE),"")</f>
        <v/>
      </c>
      <c r="M824" s="167" t="str">
        <f>IF(E824="旅費",VLOOKUP(E824,支出入力表!F825:$S$2000,13,FALSE),"")</f>
        <v/>
      </c>
      <c r="N824" s="168" t="str">
        <f>IF(E824="旅費",VLOOKUP(E824,支出入力表!F825:$S$2000,14,FALSE),"")</f>
        <v/>
      </c>
    </row>
    <row r="825" spans="2:14" x14ac:dyDescent="0.55000000000000004">
      <c r="B825" s="163" t="str">
        <f>IF(E825="旅費",支出入力表!A826,"")</f>
        <v/>
      </c>
      <c r="C825" s="164" t="str">
        <f>IF(E825="旅費",支出入力表!C826,"")</f>
        <v/>
      </c>
      <c r="D825" s="165" t="str">
        <f>IF(支出入力表!E826="旅費","旅費","")</f>
        <v/>
      </c>
      <c r="E825" s="165" t="str">
        <f>IF(支出入力表!F826="旅費","旅費","")</f>
        <v/>
      </c>
      <c r="F825" s="196" t="str">
        <f>IF(E825="旅費",VLOOKUP(E825,支出入力表!F826:$M$2000,3,FALSE),"")</f>
        <v/>
      </c>
      <c r="G825" s="196" t="str">
        <f>IF(E825="旅費",VLOOKUP(E825,支出入力表!F826:$M$2000,4,FALSE),"")</f>
        <v/>
      </c>
      <c r="H825" s="197" t="str">
        <f>IF(E825="旅費",VLOOKUP(E825,支出入力表!F826:$M$2000,5,FALSE),"")</f>
        <v/>
      </c>
      <c r="I825" s="196" t="str">
        <f>IF(E825="旅費",VLOOKUP(E825,支出入力表!F826:$S$2000,9,FALSE),"")</f>
        <v/>
      </c>
      <c r="J825" s="167" t="str">
        <f>IF(E825="旅費",VLOOKUP(E825,支出入力表!F826:$S$2000,10,FALSE),"")</f>
        <v/>
      </c>
      <c r="K825" s="167" t="str">
        <f>IF(E825="旅費",VLOOKUP(E825,支出入力表!F826:$S$2000,11,FALSE),"")</f>
        <v/>
      </c>
      <c r="L825" s="167" t="str">
        <f>IF(E825="旅費",VLOOKUP(E825,支出入力表!F826:$S$2000,12,FALSE),"")</f>
        <v/>
      </c>
      <c r="M825" s="167" t="str">
        <f>IF(E825="旅費",VLOOKUP(E825,支出入力表!F826:$S$2000,13,FALSE),"")</f>
        <v/>
      </c>
      <c r="N825" s="168" t="str">
        <f>IF(E825="旅費",VLOOKUP(E825,支出入力表!F826:$S$2000,14,FALSE),"")</f>
        <v/>
      </c>
    </row>
    <row r="826" spans="2:14" x14ac:dyDescent="0.55000000000000004">
      <c r="B826" s="163" t="str">
        <f>IF(E826="旅費",支出入力表!A827,"")</f>
        <v/>
      </c>
      <c r="C826" s="164" t="str">
        <f>IF(E826="旅費",支出入力表!C827,"")</f>
        <v/>
      </c>
      <c r="D826" s="165" t="str">
        <f>IF(支出入力表!E827="旅費","旅費","")</f>
        <v/>
      </c>
      <c r="E826" s="165" t="str">
        <f>IF(支出入力表!F827="旅費","旅費","")</f>
        <v/>
      </c>
      <c r="F826" s="196" t="str">
        <f>IF(E826="旅費",VLOOKUP(E826,支出入力表!F827:$M$2000,3,FALSE),"")</f>
        <v/>
      </c>
      <c r="G826" s="196" t="str">
        <f>IF(E826="旅費",VLOOKUP(E826,支出入力表!F827:$M$2000,4,FALSE),"")</f>
        <v/>
      </c>
      <c r="H826" s="197" t="str">
        <f>IF(E826="旅費",VLOOKUP(E826,支出入力表!F827:$M$2000,5,FALSE),"")</f>
        <v/>
      </c>
      <c r="I826" s="196" t="str">
        <f>IF(E826="旅費",VLOOKUP(E826,支出入力表!F827:$S$2000,9,FALSE),"")</f>
        <v/>
      </c>
      <c r="J826" s="167" t="str">
        <f>IF(E826="旅費",VLOOKUP(E826,支出入力表!F827:$S$2000,10,FALSE),"")</f>
        <v/>
      </c>
      <c r="K826" s="167" t="str">
        <f>IF(E826="旅費",VLOOKUP(E826,支出入力表!F827:$S$2000,11,FALSE),"")</f>
        <v/>
      </c>
      <c r="L826" s="167" t="str">
        <f>IF(E826="旅費",VLOOKUP(E826,支出入力表!F827:$S$2000,12,FALSE),"")</f>
        <v/>
      </c>
      <c r="M826" s="167" t="str">
        <f>IF(E826="旅費",VLOOKUP(E826,支出入力表!F827:$S$2000,13,FALSE),"")</f>
        <v/>
      </c>
      <c r="N826" s="168" t="str">
        <f>IF(E826="旅費",VLOOKUP(E826,支出入力表!F827:$S$2000,14,FALSE),"")</f>
        <v/>
      </c>
    </row>
    <row r="827" spans="2:14" x14ac:dyDescent="0.55000000000000004">
      <c r="B827" s="163" t="str">
        <f>IF(E827="旅費",支出入力表!A828,"")</f>
        <v/>
      </c>
      <c r="C827" s="164" t="str">
        <f>IF(E827="旅費",支出入力表!C828,"")</f>
        <v/>
      </c>
      <c r="D827" s="165" t="str">
        <f>IF(支出入力表!E828="旅費","旅費","")</f>
        <v/>
      </c>
      <c r="E827" s="165" t="str">
        <f>IF(支出入力表!F828="旅費","旅費","")</f>
        <v/>
      </c>
      <c r="F827" s="196" t="str">
        <f>IF(E827="旅費",VLOOKUP(E827,支出入力表!F828:$M$2000,3,FALSE),"")</f>
        <v/>
      </c>
      <c r="G827" s="196" t="str">
        <f>IF(E827="旅費",VLOOKUP(E827,支出入力表!F828:$M$2000,4,FALSE),"")</f>
        <v/>
      </c>
      <c r="H827" s="197" t="str">
        <f>IF(E827="旅費",VLOOKUP(E827,支出入力表!F828:$M$2000,5,FALSE),"")</f>
        <v/>
      </c>
      <c r="I827" s="196" t="str">
        <f>IF(E827="旅費",VLOOKUP(E827,支出入力表!F828:$S$2000,9,FALSE),"")</f>
        <v/>
      </c>
      <c r="J827" s="167" t="str">
        <f>IF(E827="旅費",VLOOKUP(E827,支出入力表!F828:$S$2000,10,FALSE),"")</f>
        <v/>
      </c>
      <c r="K827" s="167" t="str">
        <f>IF(E827="旅費",VLOOKUP(E827,支出入力表!F828:$S$2000,11,FALSE),"")</f>
        <v/>
      </c>
      <c r="L827" s="167" t="str">
        <f>IF(E827="旅費",VLOOKUP(E827,支出入力表!F828:$S$2000,12,FALSE),"")</f>
        <v/>
      </c>
      <c r="M827" s="167" t="str">
        <f>IF(E827="旅費",VLOOKUP(E827,支出入力表!F828:$S$2000,13,FALSE),"")</f>
        <v/>
      </c>
      <c r="N827" s="168" t="str">
        <f>IF(E827="旅費",VLOOKUP(E827,支出入力表!F828:$S$2000,14,FALSE),"")</f>
        <v/>
      </c>
    </row>
    <row r="828" spans="2:14" x14ac:dyDescent="0.55000000000000004">
      <c r="B828" s="163" t="str">
        <f>IF(E828="旅費",支出入力表!A829,"")</f>
        <v/>
      </c>
      <c r="C828" s="164" t="str">
        <f>IF(E828="旅費",支出入力表!C829,"")</f>
        <v/>
      </c>
      <c r="D828" s="165" t="str">
        <f>IF(支出入力表!E829="旅費","旅費","")</f>
        <v/>
      </c>
      <c r="E828" s="165" t="str">
        <f>IF(支出入力表!F829="旅費","旅費","")</f>
        <v/>
      </c>
      <c r="F828" s="196" t="str">
        <f>IF(E828="旅費",VLOOKUP(E828,支出入力表!F829:$M$2000,3,FALSE),"")</f>
        <v/>
      </c>
      <c r="G828" s="196" t="str">
        <f>IF(E828="旅費",VLOOKUP(E828,支出入力表!F829:$M$2000,4,FALSE),"")</f>
        <v/>
      </c>
      <c r="H828" s="197" t="str">
        <f>IF(E828="旅費",VLOOKUP(E828,支出入力表!F829:$M$2000,5,FALSE),"")</f>
        <v/>
      </c>
      <c r="I828" s="196" t="str">
        <f>IF(E828="旅費",VLOOKUP(E828,支出入力表!F829:$S$2000,9,FALSE),"")</f>
        <v/>
      </c>
      <c r="J828" s="167" t="str">
        <f>IF(E828="旅費",VLOOKUP(E828,支出入力表!F829:$S$2000,10,FALSE),"")</f>
        <v/>
      </c>
      <c r="K828" s="167" t="str">
        <f>IF(E828="旅費",VLOOKUP(E828,支出入力表!F829:$S$2000,11,FALSE),"")</f>
        <v/>
      </c>
      <c r="L828" s="167" t="str">
        <f>IF(E828="旅費",VLOOKUP(E828,支出入力表!F829:$S$2000,12,FALSE),"")</f>
        <v/>
      </c>
      <c r="M828" s="167" t="str">
        <f>IF(E828="旅費",VLOOKUP(E828,支出入力表!F829:$S$2000,13,FALSE),"")</f>
        <v/>
      </c>
      <c r="N828" s="168" t="str">
        <f>IF(E828="旅費",VLOOKUP(E828,支出入力表!F829:$S$2000,14,FALSE),"")</f>
        <v/>
      </c>
    </row>
    <row r="829" spans="2:14" x14ac:dyDescent="0.55000000000000004">
      <c r="B829" s="163" t="str">
        <f>IF(E829="旅費",支出入力表!A830,"")</f>
        <v/>
      </c>
      <c r="C829" s="164" t="str">
        <f>IF(E829="旅費",支出入力表!C830,"")</f>
        <v/>
      </c>
      <c r="D829" s="165" t="str">
        <f>IF(支出入力表!E830="旅費","旅費","")</f>
        <v/>
      </c>
      <c r="E829" s="165" t="str">
        <f>IF(支出入力表!F830="旅費","旅費","")</f>
        <v/>
      </c>
      <c r="F829" s="196" t="str">
        <f>IF(E829="旅費",VLOOKUP(E829,支出入力表!F830:$M$2000,3,FALSE),"")</f>
        <v/>
      </c>
      <c r="G829" s="196" t="str">
        <f>IF(E829="旅費",VLOOKUP(E829,支出入力表!F830:$M$2000,4,FALSE),"")</f>
        <v/>
      </c>
      <c r="H829" s="197" t="str">
        <f>IF(E829="旅費",VLOOKUP(E829,支出入力表!F830:$M$2000,5,FALSE),"")</f>
        <v/>
      </c>
      <c r="I829" s="196" t="str">
        <f>IF(E829="旅費",VLOOKUP(E829,支出入力表!F830:$S$2000,9,FALSE),"")</f>
        <v/>
      </c>
      <c r="J829" s="167" t="str">
        <f>IF(E829="旅費",VLOOKUP(E829,支出入力表!F830:$S$2000,10,FALSE),"")</f>
        <v/>
      </c>
      <c r="K829" s="167" t="str">
        <f>IF(E829="旅費",VLOOKUP(E829,支出入力表!F830:$S$2000,11,FALSE),"")</f>
        <v/>
      </c>
      <c r="L829" s="167" t="str">
        <f>IF(E829="旅費",VLOOKUP(E829,支出入力表!F830:$S$2000,12,FALSE),"")</f>
        <v/>
      </c>
      <c r="M829" s="167" t="str">
        <f>IF(E829="旅費",VLOOKUP(E829,支出入力表!F830:$S$2000,13,FALSE),"")</f>
        <v/>
      </c>
      <c r="N829" s="168" t="str">
        <f>IF(E829="旅費",VLOOKUP(E829,支出入力表!F830:$S$2000,14,FALSE),"")</f>
        <v/>
      </c>
    </row>
    <row r="830" spans="2:14" x14ac:dyDescent="0.55000000000000004">
      <c r="B830" s="163" t="str">
        <f>IF(E830="旅費",支出入力表!A831,"")</f>
        <v/>
      </c>
      <c r="C830" s="164" t="str">
        <f>IF(E830="旅費",支出入力表!C831,"")</f>
        <v/>
      </c>
      <c r="D830" s="165" t="str">
        <f>IF(支出入力表!E831="旅費","旅費","")</f>
        <v/>
      </c>
      <c r="E830" s="165" t="str">
        <f>IF(支出入力表!F831="旅費","旅費","")</f>
        <v/>
      </c>
      <c r="F830" s="196" t="str">
        <f>IF(E830="旅費",VLOOKUP(E830,支出入力表!F831:$M$2000,3,FALSE),"")</f>
        <v/>
      </c>
      <c r="G830" s="196" t="str">
        <f>IF(E830="旅費",VLOOKUP(E830,支出入力表!F831:$M$2000,4,FALSE),"")</f>
        <v/>
      </c>
      <c r="H830" s="197" t="str">
        <f>IF(E830="旅費",VLOOKUP(E830,支出入力表!F831:$M$2000,5,FALSE),"")</f>
        <v/>
      </c>
      <c r="I830" s="196" t="str">
        <f>IF(E830="旅費",VLOOKUP(E830,支出入力表!F831:$S$2000,9,FALSE),"")</f>
        <v/>
      </c>
      <c r="J830" s="167" t="str">
        <f>IF(E830="旅費",VLOOKUP(E830,支出入力表!F831:$S$2000,10,FALSE),"")</f>
        <v/>
      </c>
      <c r="K830" s="167" t="str">
        <f>IF(E830="旅費",VLOOKUP(E830,支出入力表!F831:$S$2000,11,FALSE),"")</f>
        <v/>
      </c>
      <c r="L830" s="167" t="str">
        <f>IF(E830="旅費",VLOOKUP(E830,支出入力表!F831:$S$2000,12,FALSE),"")</f>
        <v/>
      </c>
      <c r="M830" s="167" t="str">
        <f>IF(E830="旅費",VLOOKUP(E830,支出入力表!F831:$S$2000,13,FALSE),"")</f>
        <v/>
      </c>
      <c r="N830" s="168" t="str">
        <f>IF(E830="旅費",VLOOKUP(E830,支出入力表!F831:$S$2000,14,FALSE),"")</f>
        <v/>
      </c>
    </row>
    <row r="831" spans="2:14" x14ac:dyDescent="0.55000000000000004">
      <c r="B831" s="163" t="str">
        <f>IF(E831="旅費",支出入力表!A832,"")</f>
        <v/>
      </c>
      <c r="C831" s="164" t="str">
        <f>IF(E831="旅費",支出入力表!C832,"")</f>
        <v/>
      </c>
      <c r="D831" s="165" t="str">
        <f>IF(支出入力表!E832="旅費","旅費","")</f>
        <v/>
      </c>
      <c r="E831" s="165" t="str">
        <f>IF(支出入力表!F832="旅費","旅費","")</f>
        <v/>
      </c>
      <c r="F831" s="196" t="str">
        <f>IF(E831="旅費",VLOOKUP(E831,支出入力表!F832:$M$2000,3,FALSE),"")</f>
        <v/>
      </c>
      <c r="G831" s="196" t="str">
        <f>IF(E831="旅費",VLOOKUP(E831,支出入力表!F832:$M$2000,4,FALSE),"")</f>
        <v/>
      </c>
      <c r="H831" s="197" t="str">
        <f>IF(E831="旅費",VLOOKUP(E831,支出入力表!F832:$M$2000,5,FALSE),"")</f>
        <v/>
      </c>
      <c r="I831" s="196" t="str">
        <f>IF(E831="旅費",VLOOKUP(E831,支出入力表!F832:$S$2000,9,FALSE),"")</f>
        <v/>
      </c>
      <c r="J831" s="167" t="str">
        <f>IF(E831="旅費",VLOOKUP(E831,支出入力表!F832:$S$2000,10,FALSE),"")</f>
        <v/>
      </c>
      <c r="K831" s="167" t="str">
        <f>IF(E831="旅費",VLOOKUP(E831,支出入力表!F832:$S$2000,11,FALSE),"")</f>
        <v/>
      </c>
      <c r="L831" s="167" t="str">
        <f>IF(E831="旅費",VLOOKUP(E831,支出入力表!F832:$S$2000,12,FALSE),"")</f>
        <v/>
      </c>
      <c r="M831" s="167" t="str">
        <f>IF(E831="旅費",VLOOKUP(E831,支出入力表!F832:$S$2000,13,FALSE),"")</f>
        <v/>
      </c>
      <c r="N831" s="168" t="str">
        <f>IF(E831="旅費",VLOOKUP(E831,支出入力表!F832:$S$2000,14,FALSE),"")</f>
        <v/>
      </c>
    </row>
    <row r="832" spans="2:14" x14ac:dyDescent="0.55000000000000004">
      <c r="B832" s="163" t="str">
        <f>IF(E832="旅費",支出入力表!A833,"")</f>
        <v/>
      </c>
      <c r="C832" s="164" t="str">
        <f>IF(E832="旅費",支出入力表!C833,"")</f>
        <v/>
      </c>
      <c r="D832" s="165" t="str">
        <f>IF(支出入力表!E833="旅費","旅費","")</f>
        <v/>
      </c>
      <c r="E832" s="165" t="str">
        <f>IF(支出入力表!F833="旅費","旅費","")</f>
        <v/>
      </c>
      <c r="F832" s="196" t="str">
        <f>IF(E832="旅費",VLOOKUP(E832,支出入力表!F833:$M$2000,3,FALSE),"")</f>
        <v/>
      </c>
      <c r="G832" s="196" t="str">
        <f>IF(E832="旅費",VLOOKUP(E832,支出入力表!F833:$M$2000,4,FALSE),"")</f>
        <v/>
      </c>
      <c r="H832" s="197" t="str">
        <f>IF(E832="旅費",VLOOKUP(E832,支出入力表!F833:$M$2000,5,FALSE),"")</f>
        <v/>
      </c>
      <c r="I832" s="196" t="str">
        <f>IF(E832="旅費",VLOOKUP(E832,支出入力表!F833:$S$2000,9,FALSE),"")</f>
        <v/>
      </c>
      <c r="J832" s="167" t="str">
        <f>IF(E832="旅費",VLOOKUP(E832,支出入力表!F833:$S$2000,10,FALSE),"")</f>
        <v/>
      </c>
      <c r="K832" s="167" t="str">
        <f>IF(E832="旅費",VLOOKUP(E832,支出入力表!F833:$S$2000,11,FALSE),"")</f>
        <v/>
      </c>
      <c r="L832" s="167" t="str">
        <f>IF(E832="旅費",VLOOKUP(E832,支出入力表!F833:$S$2000,12,FALSE),"")</f>
        <v/>
      </c>
      <c r="M832" s="167" t="str">
        <f>IF(E832="旅費",VLOOKUP(E832,支出入力表!F833:$S$2000,13,FALSE),"")</f>
        <v/>
      </c>
      <c r="N832" s="168" t="str">
        <f>IF(E832="旅費",VLOOKUP(E832,支出入力表!F833:$S$2000,14,FALSE),"")</f>
        <v/>
      </c>
    </row>
    <row r="833" spans="2:14" x14ac:dyDescent="0.55000000000000004">
      <c r="B833" s="163" t="str">
        <f>IF(E833="旅費",支出入力表!A834,"")</f>
        <v/>
      </c>
      <c r="C833" s="164" t="str">
        <f>IF(E833="旅費",支出入力表!C834,"")</f>
        <v/>
      </c>
      <c r="D833" s="165" t="str">
        <f>IF(支出入力表!E834="旅費","旅費","")</f>
        <v/>
      </c>
      <c r="E833" s="165" t="str">
        <f>IF(支出入力表!F834="旅費","旅費","")</f>
        <v/>
      </c>
      <c r="F833" s="196" t="str">
        <f>IF(E833="旅費",VLOOKUP(E833,支出入力表!F834:$M$2000,3,FALSE),"")</f>
        <v/>
      </c>
      <c r="G833" s="196" t="str">
        <f>IF(E833="旅費",VLOOKUP(E833,支出入力表!F834:$M$2000,4,FALSE),"")</f>
        <v/>
      </c>
      <c r="H833" s="197" t="str">
        <f>IF(E833="旅費",VLOOKUP(E833,支出入力表!F834:$M$2000,5,FALSE),"")</f>
        <v/>
      </c>
      <c r="I833" s="196" t="str">
        <f>IF(E833="旅費",VLOOKUP(E833,支出入力表!F834:$S$2000,9,FALSE),"")</f>
        <v/>
      </c>
      <c r="J833" s="167" t="str">
        <f>IF(E833="旅費",VLOOKUP(E833,支出入力表!F834:$S$2000,10,FALSE),"")</f>
        <v/>
      </c>
      <c r="K833" s="167" t="str">
        <f>IF(E833="旅費",VLOOKUP(E833,支出入力表!F834:$S$2000,11,FALSE),"")</f>
        <v/>
      </c>
      <c r="L833" s="167" t="str">
        <f>IF(E833="旅費",VLOOKUP(E833,支出入力表!F834:$S$2000,12,FALSE),"")</f>
        <v/>
      </c>
      <c r="M833" s="167" t="str">
        <f>IF(E833="旅費",VLOOKUP(E833,支出入力表!F834:$S$2000,13,FALSE),"")</f>
        <v/>
      </c>
      <c r="N833" s="168" t="str">
        <f>IF(E833="旅費",VLOOKUP(E833,支出入力表!F834:$S$2000,14,FALSE),"")</f>
        <v/>
      </c>
    </row>
    <row r="834" spans="2:14" x14ac:dyDescent="0.55000000000000004">
      <c r="B834" s="163" t="str">
        <f>IF(E834="旅費",支出入力表!A835,"")</f>
        <v/>
      </c>
      <c r="C834" s="164" t="str">
        <f>IF(E834="旅費",支出入力表!C835,"")</f>
        <v/>
      </c>
      <c r="D834" s="165" t="str">
        <f>IF(支出入力表!E835="旅費","旅費","")</f>
        <v/>
      </c>
      <c r="E834" s="165" t="str">
        <f>IF(支出入力表!F835="旅費","旅費","")</f>
        <v/>
      </c>
      <c r="F834" s="196" t="str">
        <f>IF(E834="旅費",VLOOKUP(E834,支出入力表!F835:$M$2000,3,FALSE),"")</f>
        <v/>
      </c>
      <c r="G834" s="196" t="str">
        <f>IF(E834="旅費",VLOOKUP(E834,支出入力表!F835:$M$2000,4,FALSE),"")</f>
        <v/>
      </c>
      <c r="H834" s="197" t="str">
        <f>IF(E834="旅費",VLOOKUP(E834,支出入力表!F835:$M$2000,5,FALSE),"")</f>
        <v/>
      </c>
      <c r="I834" s="196" t="str">
        <f>IF(E834="旅費",VLOOKUP(E834,支出入力表!F835:$S$2000,9,FALSE),"")</f>
        <v/>
      </c>
      <c r="J834" s="167" t="str">
        <f>IF(E834="旅費",VLOOKUP(E834,支出入力表!F835:$S$2000,10,FALSE),"")</f>
        <v/>
      </c>
      <c r="K834" s="167" t="str">
        <f>IF(E834="旅費",VLOOKUP(E834,支出入力表!F835:$S$2000,11,FALSE),"")</f>
        <v/>
      </c>
      <c r="L834" s="167" t="str">
        <f>IF(E834="旅費",VLOOKUP(E834,支出入力表!F835:$S$2000,12,FALSE),"")</f>
        <v/>
      </c>
      <c r="M834" s="167" t="str">
        <f>IF(E834="旅費",VLOOKUP(E834,支出入力表!F835:$S$2000,13,FALSE),"")</f>
        <v/>
      </c>
      <c r="N834" s="168" t="str">
        <f>IF(E834="旅費",VLOOKUP(E834,支出入力表!F835:$S$2000,14,FALSE),"")</f>
        <v/>
      </c>
    </row>
    <row r="835" spans="2:14" x14ac:dyDescent="0.55000000000000004">
      <c r="B835" s="163" t="str">
        <f>IF(E835="旅費",支出入力表!A836,"")</f>
        <v/>
      </c>
      <c r="C835" s="164" t="str">
        <f>IF(E835="旅費",支出入力表!C836,"")</f>
        <v/>
      </c>
      <c r="D835" s="165" t="str">
        <f>IF(支出入力表!E836="旅費","旅費","")</f>
        <v/>
      </c>
      <c r="E835" s="165" t="str">
        <f>IF(支出入力表!F836="旅費","旅費","")</f>
        <v/>
      </c>
      <c r="F835" s="196" t="str">
        <f>IF(E835="旅費",VLOOKUP(E835,支出入力表!F836:$M$2000,3,FALSE),"")</f>
        <v/>
      </c>
      <c r="G835" s="196" t="str">
        <f>IF(E835="旅費",VLOOKUP(E835,支出入力表!F836:$M$2000,4,FALSE),"")</f>
        <v/>
      </c>
      <c r="H835" s="197" t="str">
        <f>IF(E835="旅費",VLOOKUP(E835,支出入力表!F836:$M$2000,5,FALSE),"")</f>
        <v/>
      </c>
      <c r="I835" s="196" t="str">
        <f>IF(E835="旅費",VLOOKUP(E835,支出入力表!F836:$S$2000,9,FALSE),"")</f>
        <v/>
      </c>
      <c r="J835" s="167" t="str">
        <f>IF(E835="旅費",VLOOKUP(E835,支出入力表!F836:$S$2000,10,FALSE),"")</f>
        <v/>
      </c>
      <c r="K835" s="167" t="str">
        <f>IF(E835="旅費",VLOOKUP(E835,支出入力表!F836:$S$2000,11,FALSE),"")</f>
        <v/>
      </c>
      <c r="L835" s="167" t="str">
        <f>IF(E835="旅費",VLOOKUP(E835,支出入力表!F836:$S$2000,12,FALSE),"")</f>
        <v/>
      </c>
      <c r="M835" s="167" t="str">
        <f>IF(E835="旅費",VLOOKUP(E835,支出入力表!F836:$S$2000,13,FALSE),"")</f>
        <v/>
      </c>
      <c r="N835" s="168" t="str">
        <f>IF(E835="旅費",VLOOKUP(E835,支出入力表!F836:$S$2000,14,FALSE),"")</f>
        <v/>
      </c>
    </row>
    <row r="836" spans="2:14" x14ac:dyDescent="0.55000000000000004">
      <c r="B836" s="163" t="str">
        <f>IF(E836="旅費",支出入力表!A837,"")</f>
        <v/>
      </c>
      <c r="C836" s="164" t="str">
        <f>IF(E836="旅費",支出入力表!C837,"")</f>
        <v/>
      </c>
      <c r="D836" s="165" t="str">
        <f>IF(支出入力表!E837="旅費","旅費","")</f>
        <v/>
      </c>
      <c r="E836" s="165" t="str">
        <f>IF(支出入力表!F837="旅費","旅費","")</f>
        <v/>
      </c>
      <c r="F836" s="196" t="str">
        <f>IF(E836="旅費",VLOOKUP(E836,支出入力表!F837:$M$2000,3,FALSE),"")</f>
        <v/>
      </c>
      <c r="G836" s="196" t="str">
        <f>IF(E836="旅費",VLOOKUP(E836,支出入力表!F837:$M$2000,4,FALSE),"")</f>
        <v/>
      </c>
      <c r="H836" s="197" t="str">
        <f>IF(E836="旅費",VLOOKUP(E836,支出入力表!F837:$M$2000,5,FALSE),"")</f>
        <v/>
      </c>
      <c r="I836" s="196" t="str">
        <f>IF(E836="旅費",VLOOKUP(E836,支出入力表!F837:$S$2000,9,FALSE),"")</f>
        <v/>
      </c>
      <c r="J836" s="167" t="str">
        <f>IF(E836="旅費",VLOOKUP(E836,支出入力表!F837:$S$2000,10,FALSE),"")</f>
        <v/>
      </c>
      <c r="K836" s="167" t="str">
        <f>IF(E836="旅費",VLOOKUP(E836,支出入力表!F837:$S$2000,11,FALSE),"")</f>
        <v/>
      </c>
      <c r="L836" s="167" t="str">
        <f>IF(E836="旅費",VLOOKUP(E836,支出入力表!F837:$S$2000,12,FALSE),"")</f>
        <v/>
      </c>
      <c r="M836" s="167" t="str">
        <f>IF(E836="旅費",VLOOKUP(E836,支出入力表!F837:$S$2000,13,FALSE),"")</f>
        <v/>
      </c>
      <c r="N836" s="168" t="str">
        <f>IF(E836="旅費",VLOOKUP(E836,支出入力表!F837:$S$2000,14,FALSE),"")</f>
        <v/>
      </c>
    </row>
    <row r="837" spans="2:14" x14ac:dyDescent="0.55000000000000004">
      <c r="B837" s="163" t="str">
        <f>IF(E837="旅費",支出入力表!A838,"")</f>
        <v/>
      </c>
      <c r="C837" s="164" t="str">
        <f>IF(E837="旅費",支出入力表!C838,"")</f>
        <v/>
      </c>
      <c r="D837" s="165" t="str">
        <f>IF(支出入力表!E838="旅費","旅費","")</f>
        <v/>
      </c>
      <c r="E837" s="165" t="str">
        <f>IF(支出入力表!F838="旅費","旅費","")</f>
        <v/>
      </c>
      <c r="F837" s="196" t="str">
        <f>IF(E837="旅費",VLOOKUP(E837,支出入力表!F838:$M$2000,3,FALSE),"")</f>
        <v/>
      </c>
      <c r="G837" s="196" t="str">
        <f>IF(E837="旅費",VLOOKUP(E837,支出入力表!F838:$M$2000,4,FALSE),"")</f>
        <v/>
      </c>
      <c r="H837" s="197" t="str">
        <f>IF(E837="旅費",VLOOKUP(E837,支出入力表!F838:$M$2000,5,FALSE),"")</f>
        <v/>
      </c>
      <c r="I837" s="196" t="str">
        <f>IF(E837="旅費",VLOOKUP(E837,支出入力表!F838:$S$2000,9,FALSE),"")</f>
        <v/>
      </c>
      <c r="J837" s="167" t="str">
        <f>IF(E837="旅費",VLOOKUP(E837,支出入力表!F838:$S$2000,10,FALSE),"")</f>
        <v/>
      </c>
      <c r="K837" s="167" t="str">
        <f>IF(E837="旅費",VLOOKUP(E837,支出入力表!F838:$S$2000,11,FALSE),"")</f>
        <v/>
      </c>
      <c r="L837" s="167" t="str">
        <f>IF(E837="旅費",VLOOKUP(E837,支出入力表!F838:$S$2000,12,FALSE),"")</f>
        <v/>
      </c>
      <c r="M837" s="167" t="str">
        <f>IF(E837="旅費",VLOOKUP(E837,支出入力表!F838:$S$2000,13,FALSE),"")</f>
        <v/>
      </c>
      <c r="N837" s="168" t="str">
        <f>IF(E837="旅費",VLOOKUP(E837,支出入力表!F838:$S$2000,14,FALSE),"")</f>
        <v/>
      </c>
    </row>
    <row r="838" spans="2:14" x14ac:dyDescent="0.55000000000000004">
      <c r="B838" s="163" t="str">
        <f>IF(E838="旅費",支出入力表!A839,"")</f>
        <v/>
      </c>
      <c r="C838" s="164" t="str">
        <f>IF(E838="旅費",支出入力表!C839,"")</f>
        <v/>
      </c>
      <c r="D838" s="165" t="str">
        <f>IF(支出入力表!E839="旅費","旅費","")</f>
        <v/>
      </c>
      <c r="E838" s="165" t="str">
        <f>IF(支出入力表!F839="旅費","旅費","")</f>
        <v/>
      </c>
      <c r="F838" s="196" t="str">
        <f>IF(E838="旅費",VLOOKUP(E838,支出入力表!F839:$M$2000,3,FALSE),"")</f>
        <v/>
      </c>
      <c r="G838" s="196" t="str">
        <f>IF(E838="旅費",VLOOKUP(E838,支出入力表!F839:$M$2000,4,FALSE),"")</f>
        <v/>
      </c>
      <c r="H838" s="197" t="str">
        <f>IF(E838="旅費",VLOOKUP(E838,支出入力表!F839:$M$2000,5,FALSE),"")</f>
        <v/>
      </c>
      <c r="I838" s="196" t="str">
        <f>IF(E838="旅費",VLOOKUP(E838,支出入力表!F839:$S$2000,9,FALSE),"")</f>
        <v/>
      </c>
      <c r="J838" s="167" t="str">
        <f>IF(E838="旅費",VLOOKUP(E838,支出入力表!F839:$S$2000,10,FALSE),"")</f>
        <v/>
      </c>
      <c r="K838" s="167" t="str">
        <f>IF(E838="旅費",VLOOKUP(E838,支出入力表!F839:$S$2000,11,FALSE),"")</f>
        <v/>
      </c>
      <c r="L838" s="167" t="str">
        <f>IF(E838="旅費",VLOOKUP(E838,支出入力表!F839:$S$2000,12,FALSE),"")</f>
        <v/>
      </c>
      <c r="M838" s="167" t="str">
        <f>IF(E838="旅費",VLOOKUP(E838,支出入力表!F839:$S$2000,13,FALSE),"")</f>
        <v/>
      </c>
      <c r="N838" s="168" t="str">
        <f>IF(E838="旅費",VLOOKUP(E838,支出入力表!F839:$S$2000,14,FALSE),"")</f>
        <v/>
      </c>
    </row>
    <row r="839" spans="2:14" x14ac:dyDescent="0.55000000000000004">
      <c r="B839" s="163" t="str">
        <f>IF(E839="旅費",支出入力表!A840,"")</f>
        <v/>
      </c>
      <c r="C839" s="164" t="str">
        <f>IF(E839="旅費",支出入力表!C840,"")</f>
        <v/>
      </c>
      <c r="D839" s="165" t="str">
        <f>IF(支出入力表!E840="旅費","旅費","")</f>
        <v/>
      </c>
      <c r="E839" s="165" t="str">
        <f>IF(支出入力表!F840="旅費","旅費","")</f>
        <v/>
      </c>
      <c r="F839" s="196" t="str">
        <f>IF(E839="旅費",VLOOKUP(E839,支出入力表!F840:$M$2000,3,FALSE),"")</f>
        <v/>
      </c>
      <c r="G839" s="196" t="str">
        <f>IF(E839="旅費",VLOOKUP(E839,支出入力表!F840:$M$2000,4,FALSE),"")</f>
        <v/>
      </c>
      <c r="H839" s="197" t="str">
        <f>IF(E839="旅費",VLOOKUP(E839,支出入力表!F840:$M$2000,5,FALSE),"")</f>
        <v/>
      </c>
      <c r="I839" s="196" t="str">
        <f>IF(E839="旅費",VLOOKUP(E839,支出入力表!F840:$S$2000,9,FALSE),"")</f>
        <v/>
      </c>
      <c r="J839" s="167" t="str">
        <f>IF(E839="旅費",VLOOKUP(E839,支出入力表!F840:$S$2000,10,FALSE),"")</f>
        <v/>
      </c>
      <c r="K839" s="167" t="str">
        <f>IF(E839="旅費",VLOOKUP(E839,支出入力表!F840:$S$2000,11,FALSE),"")</f>
        <v/>
      </c>
      <c r="L839" s="167" t="str">
        <f>IF(E839="旅費",VLOOKUP(E839,支出入力表!F840:$S$2000,12,FALSE),"")</f>
        <v/>
      </c>
      <c r="M839" s="167" t="str">
        <f>IF(E839="旅費",VLOOKUP(E839,支出入力表!F840:$S$2000,13,FALSE),"")</f>
        <v/>
      </c>
      <c r="N839" s="168" t="str">
        <f>IF(E839="旅費",VLOOKUP(E839,支出入力表!F840:$S$2000,14,FALSE),"")</f>
        <v/>
      </c>
    </row>
    <row r="840" spans="2:14" x14ac:dyDescent="0.55000000000000004">
      <c r="B840" s="163" t="str">
        <f>IF(E840="旅費",支出入力表!A841,"")</f>
        <v/>
      </c>
      <c r="C840" s="164" t="str">
        <f>IF(E840="旅費",支出入力表!C841,"")</f>
        <v/>
      </c>
      <c r="D840" s="165" t="str">
        <f>IF(支出入力表!E841="旅費","旅費","")</f>
        <v/>
      </c>
      <c r="E840" s="165" t="str">
        <f>IF(支出入力表!F841="旅費","旅費","")</f>
        <v/>
      </c>
      <c r="F840" s="196" t="str">
        <f>IF(E840="旅費",VLOOKUP(E840,支出入力表!F841:$M$2000,3,FALSE),"")</f>
        <v/>
      </c>
      <c r="G840" s="196" t="str">
        <f>IF(E840="旅費",VLOOKUP(E840,支出入力表!F841:$M$2000,4,FALSE),"")</f>
        <v/>
      </c>
      <c r="H840" s="197" t="str">
        <f>IF(E840="旅費",VLOOKUP(E840,支出入力表!F841:$M$2000,5,FALSE),"")</f>
        <v/>
      </c>
      <c r="I840" s="196" t="str">
        <f>IF(E840="旅費",VLOOKUP(E840,支出入力表!F841:$S$2000,9,FALSE),"")</f>
        <v/>
      </c>
      <c r="J840" s="167" t="str">
        <f>IF(E840="旅費",VLOOKUP(E840,支出入力表!F841:$S$2000,10,FALSE),"")</f>
        <v/>
      </c>
      <c r="K840" s="167" t="str">
        <f>IF(E840="旅費",VLOOKUP(E840,支出入力表!F841:$S$2000,11,FALSE),"")</f>
        <v/>
      </c>
      <c r="L840" s="167" t="str">
        <f>IF(E840="旅費",VLOOKUP(E840,支出入力表!F841:$S$2000,12,FALSE),"")</f>
        <v/>
      </c>
      <c r="M840" s="167" t="str">
        <f>IF(E840="旅費",VLOOKUP(E840,支出入力表!F841:$S$2000,13,FALSE),"")</f>
        <v/>
      </c>
      <c r="N840" s="168" t="str">
        <f>IF(E840="旅費",VLOOKUP(E840,支出入力表!F841:$S$2000,14,FALSE),"")</f>
        <v/>
      </c>
    </row>
    <row r="841" spans="2:14" x14ac:dyDescent="0.55000000000000004">
      <c r="B841" s="163" t="str">
        <f>IF(E841="旅費",支出入力表!A842,"")</f>
        <v/>
      </c>
      <c r="C841" s="164" t="str">
        <f>IF(E841="旅費",支出入力表!C842,"")</f>
        <v/>
      </c>
      <c r="D841" s="165" t="str">
        <f>IF(支出入力表!E842="旅費","旅費","")</f>
        <v/>
      </c>
      <c r="E841" s="165" t="str">
        <f>IF(支出入力表!F842="旅費","旅費","")</f>
        <v/>
      </c>
      <c r="F841" s="196" t="str">
        <f>IF(E841="旅費",VLOOKUP(E841,支出入力表!F842:$M$2000,3,FALSE),"")</f>
        <v/>
      </c>
      <c r="G841" s="196" t="str">
        <f>IF(E841="旅費",VLOOKUP(E841,支出入力表!F842:$M$2000,4,FALSE),"")</f>
        <v/>
      </c>
      <c r="H841" s="197" t="str">
        <f>IF(E841="旅費",VLOOKUP(E841,支出入力表!F842:$M$2000,5,FALSE),"")</f>
        <v/>
      </c>
      <c r="I841" s="196" t="str">
        <f>IF(E841="旅費",VLOOKUP(E841,支出入力表!F842:$S$2000,9,FALSE),"")</f>
        <v/>
      </c>
      <c r="J841" s="167" t="str">
        <f>IF(E841="旅費",VLOOKUP(E841,支出入力表!F842:$S$2000,10,FALSE),"")</f>
        <v/>
      </c>
      <c r="K841" s="167" t="str">
        <f>IF(E841="旅費",VLOOKUP(E841,支出入力表!F842:$S$2000,11,FALSE),"")</f>
        <v/>
      </c>
      <c r="L841" s="167" t="str">
        <f>IF(E841="旅費",VLOOKUP(E841,支出入力表!F842:$S$2000,12,FALSE),"")</f>
        <v/>
      </c>
      <c r="M841" s="167" t="str">
        <f>IF(E841="旅費",VLOOKUP(E841,支出入力表!F842:$S$2000,13,FALSE),"")</f>
        <v/>
      </c>
      <c r="N841" s="168" t="str">
        <f>IF(E841="旅費",VLOOKUP(E841,支出入力表!F842:$S$2000,14,FALSE),"")</f>
        <v/>
      </c>
    </row>
    <row r="842" spans="2:14" x14ac:dyDescent="0.55000000000000004">
      <c r="B842" s="163" t="str">
        <f>IF(E842="旅費",支出入力表!A843,"")</f>
        <v/>
      </c>
      <c r="C842" s="164" t="str">
        <f>IF(E842="旅費",支出入力表!C843,"")</f>
        <v/>
      </c>
      <c r="D842" s="165" t="str">
        <f>IF(支出入力表!E843="旅費","旅費","")</f>
        <v/>
      </c>
      <c r="E842" s="165" t="str">
        <f>IF(支出入力表!F843="旅費","旅費","")</f>
        <v/>
      </c>
      <c r="F842" s="196" t="str">
        <f>IF(E842="旅費",VLOOKUP(E842,支出入力表!F843:$M$2000,3,FALSE),"")</f>
        <v/>
      </c>
      <c r="G842" s="196" t="str">
        <f>IF(E842="旅費",VLOOKUP(E842,支出入力表!F843:$M$2000,4,FALSE),"")</f>
        <v/>
      </c>
      <c r="H842" s="197" t="str">
        <f>IF(E842="旅費",VLOOKUP(E842,支出入力表!F843:$M$2000,5,FALSE),"")</f>
        <v/>
      </c>
      <c r="I842" s="196" t="str">
        <f>IF(E842="旅費",VLOOKUP(E842,支出入力表!F843:$S$2000,9,FALSE),"")</f>
        <v/>
      </c>
      <c r="J842" s="167" t="str">
        <f>IF(E842="旅費",VLOOKUP(E842,支出入力表!F843:$S$2000,10,FALSE),"")</f>
        <v/>
      </c>
      <c r="K842" s="167" t="str">
        <f>IF(E842="旅費",VLOOKUP(E842,支出入力表!F843:$S$2000,11,FALSE),"")</f>
        <v/>
      </c>
      <c r="L842" s="167" t="str">
        <f>IF(E842="旅費",VLOOKUP(E842,支出入力表!F843:$S$2000,12,FALSE),"")</f>
        <v/>
      </c>
      <c r="M842" s="167" t="str">
        <f>IF(E842="旅費",VLOOKUP(E842,支出入力表!F843:$S$2000,13,FALSE),"")</f>
        <v/>
      </c>
      <c r="N842" s="168" t="str">
        <f>IF(E842="旅費",VLOOKUP(E842,支出入力表!F843:$S$2000,14,FALSE),"")</f>
        <v/>
      </c>
    </row>
    <row r="843" spans="2:14" x14ac:dyDescent="0.55000000000000004">
      <c r="B843" s="163" t="str">
        <f>IF(E843="旅費",支出入力表!A844,"")</f>
        <v/>
      </c>
      <c r="C843" s="164" t="str">
        <f>IF(E843="旅費",支出入力表!C844,"")</f>
        <v/>
      </c>
      <c r="D843" s="165" t="str">
        <f>IF(支出入力表!E844="旅費","旅費","")</f>
        <v/>
      </c>
      <c r="E843" s="165" t="str">
        <f>IF(支出入力表!F844="旅費","旅費","")</f>
        <v/>
      </c>
      <c r="F843" s="196" t="str">
        <f>IF(E843="旅費",VLOOKUP(E843,支出入力表!F844:$M$2000,3,FALSE),"")</f>
        <v/>
      </c>
      <c r="G843" s="196" t="str">
        <f>IF(E843="旅費",VLOOKUP(E843,支出入力表!F844:$M$2000,4,FALSE),"")</f>
        <v/>
      </c>
      <c r="H843" s="197" t="str">
        <f>IF(E843="旅費",VLOOKUP(E843,支出入力表!F844:$M$2000,5,FALSE),"")</f>
        <v/>
      </c>
      <c r="I843" s="196" t="str">
        <f>IF(E843="旅費",VLOOKUP(E843,支出入力表!F844:$S$2000,9,FALSE),"")</f>
        <v/>
      </c>
      <c r="J843" s="167" t="str">
        <f>IF(E843="旅費",VLOOKUP(E843,支出入力表!F844:$S$2000,10,FALSE),"")</f>
        <v/>
      </c>
      <c r="K843" s="167" t="str">
        <f>IF(E843="旅費",VLOOKUP(E843,支出入力表!F844:$S$2000,11,FALSE),"")</f>
        <v/>
      </c>
      <c r="L843" s="167" t="str">
        <f>IF(E843="旅費",VLOOKUP(E843,支出入力表!F844:$S$2000,12,FALSE),"")</f>
        <v/>
      </c>
      <c r="M843" s="167" t="str">
        <f>IF(E843="旅費",VLOOKUP(E843,支出入力表!F844:$S$2000,13,FALSE),"")</f>
        <v/>
      </c>
      <c r="N843" s="168" t="str">
        <f>IF(E843="旅費",VLOOKUP(E843,支出入力表!F844:$S$2000,14,FALSE),"")</f>
        <v/>
      </c>
    </row>
    <row r="844" spans="2:14" x14ac:dyDescent="0.55000000000000004">
      <c r="B844" s="163" t="str">
        <f>IF(E844="旅費",支出入力表!A845,"")</f>
        <v/>
      </c>
      <c r="C844" s="164" t="str">
        <f>IF(E844="旅費",支出入力表!C845,"")</f>
        <v/>
      </c>
      <c r="D844" s="165" t="str">
        <f>IF(支出入力表!E845="旅費","旅費","")</f>
        <v/>
      </c>
      <c r="E844" s="165" t="str">
        <f>IF(支出入力表!F845="旅費","旅費","")</f>
        <v/>
      </c>
      <c r="F844" s="196" t="str">
        <f>IF(E844="旅費",VLOOKUP(E844,支出入力表!F845:$M$2000,3,FALSE),"")</f>
        <v/>
      </c>
      <c r="G844" s="196" t="str">
        <f>IF(E844="旅費",VLOOKUP(E844,支出入力表!F845:$M$2000,4,FALSE),"")</f>
        <v/>
      </c>
      <c r="H844" s="197" t="str">
        <f>IF(E844="旅費",VLOOKUP(E844,支出入力表!F845:$M$2000,5,FALSE),"")</f>
        <v/>
      </c>
      <c r="I844" s="196" t="str">
        <f>IF(E844="旅費",VLOOKUP(E844,支出入力表!F845:$S$2000,9,FALSE),"")</f>
        <v/>
      </c>
      <c r="J844" s="167" t="str">
        <f>IF(E844="旅費",VLOOKUP(E844,支出入力表!F845:$S$2000,10,FALSE),"")</f>
        <v/>
      </c>
      <c r="K844" s="167" t="str">
        <f>IF(E844="旅費",VLOOKUP(E844,支出入力表!F845:$S$2000,11,FALSE),"")</f>
        <v/>
      </c>
      <c r="L844" s="167" t="str">
        <f>IF(E844="旅費",VLOOKUP(E844,支出入力表!F845:$S$2000,12,FALSE),"")</f>
        <v/>
      </c>
      <c r="M844" s="167" t="str">
        <f>IF(E844="旅費",VLOOKUP(E844,支出入力表!F845:$S$2000,13,FALSE),"")</f>
        <v/>
      </c>
      <c r="N844" s="168" t="str">
        <f>IF(E844="旅費",VLOOKUP(E844,支出入力表!F845:$S$2000,14,FALSE),"")</f>
        <v/>
      </c>
    </row>
    <row r="845" spans="2:14" x14ac:dyDescent="0.55000000000000004">
      <c r="B845" s="163" t="str">
        <f>IF(E845="旅費",支出入力表!A846,"")</f>
        <v/>
      </c>
      <c r="C845" s="164" t="str">
        <f>IF(E845="旅費",支出入力表!C846,"")</f>
        <v/>
      </c>
      <c r="D845" s="165" t="str">
        <f>IF(支出入力表!E846="旅費","旅費","")</f>
        <v/>
      </c>
      <c r="E845" s="165" t="str">
        <f>IF(支出入力表!F846="旅費","旅費","")</f>
        <v/>
      </c>
      <c r="F845" s="196" t="str">
        <f>IF(E845="旅費",VLOOKUP(E845,支出入力表!F846:$M$2000,3,FALSE),"")</f>
        <v/>
      </c>
      <c r="G845" s="196" t="str">
        <f>IF(E845="旅費",VLOOKUP(E845,支出入力表!F846:$M$2000,4,FALSE),"")</f>
        <v/>
      </c>
      <c r="H845" s="197" t="str">
        <f>IF(E845="旅費",VLOOKUP(E845,支出入力表!F846:$M$2000,5,FALSE),"")</f>
        <v/>
      </c>
      <c r="I845" s="196" t="str">
        <f>IF(E845="旅費",VLOOKUP(E845,支出入力表!F846:$S$2000,9,FALSE),"")</f>
        <v/>
      </c>
      <c r="J845" s="167" t="str">
        <f>IF(E845="旅費",VLOOKUP(E845,支出入力表!F846:$S$2000,10,FALSE),"")</f>
        <v/>
      </c>
      <c r="K845" s="167" t="str">
        <f>IF(E845="旅費",VLOOKUP(E845,支出入力表!F846:$S$2000,11,FALSE),"")</f>
        <v/>
      </c>
      <c r="L845" s="167" t="str">
        <f>IF(E845="旅費",VLOOKUP(E845,支出入力表!F846:$S$2000,12,FALSE),"")</f>
        <v/>
      </c>
      <c r="M845" s="167" t="str">
        <f>IF(E845="旅費",VLOOKUP(E845,支出入力表!F846:$S$2000,13,FALSE),"")</f>
        <v/>
      </c>
      <c r="N845" s="168" t="str">
        <f>IF(E845="旅費",VLOOKUP(E845,支出入力表!F846:$S$2000,14,FALSE),"")</f>
        <v/>
      </c>
    </row>
    <row r="846" spans="2:14" x14ac:dyDescent="0.55000000000000004">
      <c r="B846" s="163" t="str">
        <f>IF(E846="旅費",支出入力表!A847,"")</f>
        <v/>
      </c>
      <c r="C846" s="164" t="str">
        <f>IF(E846="旅費",支出入力表!C847,"")</f>
        <v/>
      </c>
      <c r="D846" s="165" t="str">
        <f>IF(支出入力表!E847="旅費","旅費","")</f>
        <v/>
      </c>
      <c r="E846" s="165" t="str">
        <f>IF(支出入力表!F847="旅費","旅費","")</f>
        <v/>
      </c>
      <c r="F846" s="196" t="str">
        <f>IF(E846="旅費",VLOOKUP(E846,支出入力表!F847:$M$2000,3,FALSE),"")</f>
        <v/>
      </c>
      <c r="G846" s="196" t="str">
        <f>IF(E846="旅費",VLOOKUP(E846,支出入力表!F847:$M$2000,4,FALSE),"")</f>
        <v/>
      </c>
      <c r="H846" s="197" t="str">
        <f>IF(E846="旅費",VLOOKUP(E846,支出入力表!F847:$M$2000,5,FALSE),"")</f>
        <v/>
      </c>
      <c r="I846" s="196" t="str">
        <f>IF(E846="旅費",VLOOKUP(E846,支出入力表!F847:$S$2000,9,FALSE),"")</f>
        <v/>
      </c>
      <c r="J846" s="167" t="str">
        <f>IF(E846="旅費",VLOOKUP(E846,支出入力表!F847:$S$2000,10,FALSE),"")</f>
        <v/>
      </c>
      <c r="K846" s="167" t="str">
        <f>IF(E846="旅費",VLOOKUP(E846,支出入力表!F847:$S$2000,11,FALSE),"")</f>
        <v/>
      </c>
      <c r="L846" s="167" t="str">
        <f>IF(E846="旅費",VLOOKUP(E846,支出入力表!F847:$S$2000,12,FALSE),"")</f>
        <v/>
      </c>
      <c r="M846" s="167" t="str">
        <f>IF(E846="旅費",VLOOKUP(E846,支出入力表!F847:$S$2000,13,FALSE),"")</f>
        <v/>
      </c>
      <c r="N846" s="168" t="str">
        <f>IF(E846="旅費",VLOOKUP(E846,支出入力表!F847:$S$2000,14,FALSE),"")</f>
        <v/>
      </c>
    </row>
    <row r="847" spans="2:14" x14ac:dyDescent="0.55000000000000004">
      <c r="B847" s="163" t="str">
        <f>IF(E847="旅費",支出入力表!A848,"")</f>
        <v/>
      </c>
      <c r="C847" s="164" t="str">
        <f>IF(E847="旅費",支出入力表!C848,"")</f>
        <v/>
      </c>
      <c r="D847" s="165" t="str">
        <f>IF(支出入力表!E848="旅費","旅費","")</f>
        <v/>
      </c>
      <c r="E847" s="165" t="str">
        <f>IF(支出入力表!F848="旅費","旅費","")</f>
        <v/>
      </c>
      <c r="F847" s="196" t="str">
        <f>IF(E847="旅費",VLOOKUP(E847,支出入力表!F848:$M$2000,3,FALSE),"")</f>
        <v/>
      </c>
      <c r="G847" s="196" t="str">
        <f>IF(E847="旅費",VLOOKUP(E847,支出入力表!F848:$M$2000,4,FALSE),"")</f>
        <v/>
      </c>
      <c r="H847" s="197" t="str">
        <f>IF(E847="旅費",VLOOKUP(E847,支出入力表!F848:$M$2000,5,FALSE),"")</f>
        <v/>
      </c>
      <c r="I847" s="196" t="str">
        <f>IF(E847="旅費",VLOOKUP(E847,支出入力表!F848:$S$2000,9,FALSE),"")</f>
        <v/>
      </c>
      <c r="J847" s="167" t="str">
        <f>IF(E847="旅費",VLOOKUP(E847,支出入力表!F848:$S$2000,10,FALSE),"")</f>
        <v/>
      </c>
      <c r="K847" s="167" t="str">
        <f>IF(E847="旅費",VLOOKUP(E847,支出入力表!F848:$S$2000,11,FALSE),"")</f>
        <v/>
      </c>
      <c r="L847" s="167" t="str">
        <f>IF(E847="旅費",VLOOKUP(E847,支出入力表!F848:$S$2000,12,FALSE),"")</f>
        <v/>
      </c>
      <c r="M847" s="167" t="str">
        <f>IF(E847="旅費",VLOOKUP(E847,支出入力表!F848:$S$2000,13,FALSE),"")</f>
        <v/>
      </c>
      <c r="N847" s="168" t="str">
        <f>IF(E847="旅費",VLOOKUP(E847,支出入力表!F848:$S$2000,14,FALSE),"")</f>
        <v/>
      </c>
    </row>
    <row r="848" spans="2:14" x14ac:dyDescent="0.55000000000000004">
      <c r="B848" s="163" t="str">
        <f>IF(E848="旅費",支出入力表!A849,"")</f>
        <v/>
      </c>
      <c r="C848" s="164" t="str">
        <f>IF(E848="旅費",支出入力表!C849,"")</f>
        <v/>
      </c>
      <c r="D848" s="165" t="str">
        <f>IF(支出入力表!E849="旅費","旅費","")</f>
        <v/>
      </c>
      <c r="E848" s="165" t="str">
        <f>IF(支出入力表!F849="旅費","旅費","")</f>
        <v/>
      </c>
      <c r="F848" s="196" t="str">
        <f>IF(E848="旅費",VLOOKUP(E848,支出入力表!F849:$M$2000,3,FALSE),"")</f>
        <v/>
      </c>
      <c r="G848" s="196" t="str">
        <f>IF(E848="旅費",VLOOKUP(E848,支出入力表!F849:$M$2000,4,FALSE),"")</f>
        <v/>
      </c>
      <c r="H848" s="197" t="str">
        <f>IF(E848="旅費",VLOOKUP(E848,支出入力表!F849:$M$2000,5,FALSE),"")</f>
        <v/>
      </c>
      <c r="I848" s="196" t="str">
        <f>IF(E848="旅費",VLOOKUP(E848,支出入力表!F849:$S$2000,9,FALSE),"")</f>
        <v/>
      </c>
      <c r="J848" s="167" t="str">
        <f>IF(E848="旅費",VLOOKUP(E848,支出入力表!F849:$S$2000,10,FALSE),"")</f>
        <v/>
      </c>
      <c r="K848" s="167" t="str">
        <f>IF(E848="旅費",VLOOKUP(E848,支出入力表!F849:$S$2000,11,FALSE),"")</f>
        <v/>
      </c>
      <c r="L848" s="167" t="str">
        <f>IF(E848="旅費",VLOOKUP(E848,支出入力表!F849:$S$2000,12,FALSE),"")</f>
        <v/>
      </c>
      <c r="M848" s="167" t="str">
        <f>IF(E848="旅費",VLOOKUP(E848,支出入力表!F849:$S$2000,13,FALSE),"")</f>
        <v/>
      </c>
      <c r="N848" s="168" t="str">
        <f>IF(E848="旅費",VLOOKUP(E848,支出入力表!F849:$S$2000,14,FALSE),"")</f>
        <v/>
      </c>
    </row>
    <row r="849" spans="2:14" x14ac:dyDescent="0.55000000000000004">
      <c r="B849" s="163" t="str">
        <f>IF(E849="旅費",支出入力表!A850,"")</f>
        <v/>
      </c>
      <c r="C849" s="164" t="str">
        <f>IF(E849="旅費",支出入力表!C850,"")</f>
        <v/>
      </c>
      <c r="D849" s="165" t="str">
        <f>IF(支出入力表!E850="旅費","旅費","")</f>
        <v/>
      </c>
      <c r="E849" s="165" t="str">
        <f>IF(支出入力表!F850="旅費","旅費","")</f>
        <v/>
      </c>
      <c r="F849" s="196" t="str">
        <f>IF(E849="旅費",VLOOKUP(E849,支出入力表!F850:$M$2000,3,FALSE),"")</f>
        <v/>
      </c>
      <c r="G849" s="196" t="str">
        <f>IF(E849="旅費",VLOOKUP(E849,支出入力表!F850:$M$2000,4,FALSE),"")</f>
        <v/>
      </c>
      <c r="H849" s="197" t="str">
        <f>IF(E849="旅費",VLOOKUP(E849,支出入力表!F850:$M$2000,5,FALSE),"")</f>
        <v/>
      </c>
      <c r="I849" s="196" t="str">
        <f>IF(E849="旅費",VLOOKUP(E849,支出入力表!F850:$S$2000,9,FALSE),"")</f>
        <v/>
      </c>
      <c r="J849" s="167" t="str">
        <f>IF(E849="旅費",VLOOKUP(E849,支出入力表!F850:$S$2000,10,FALSE),"")</f>
        <v/>
      </c>
      <c r="K849" s="167" t="str">
        <f>IF(E849="旅費",VLOOKUP(E849,支出入力表!F850:$S$2000,11,FALSE),"")</f>
        <v/>
      </c>
      <c r="L849" s="167" t="str">
        <f>IF(E849="旅費",VLOOKUP(E849,支出入力表!F850:$S$2000,12,FALSE),"")</f>
        <v/>
      </c>
      <c r="M849" s="167" t="str">
        <f>IF(E849="旅費",VLOOKUP(E849,支出入力表!F850:$S$2000,13,FALSE),"")</f>
        <v/>
      </c>
      <c r="N849" s="168" t="str">
        <f>IF(E849="旅費",VLOOKUP(E849,支出入力表!F850:$S$2000,14,FALSE),"")</f>
        <v/>
      </c>
    </row>
    <row r="850" spans="2:14" x14ac:dyDescent="0.55000000000000004">
      <c r="B850" s="163" t="str">
        <f>IF(E850="旅費",支出入力表!A851,"")</f>
        <v/>
      </c>
      <c r="C850" s="164" t="str">
        <f>IF(E850="旅費",支出入力表!C851,"")</f>
        <v/>
      </c>
      <c r="D850" s="165" t="str">
        <f>IF(支出入力表!E851="旅費","旅費","")</f>
        <v/>
      </c>
      <c r="E850" s="165" t="str">
        <f>IF(支出入力表!F851="旅費","旅費","")</f>
        <v/>
      </c>
      <c r="F850" s="196" t="str">
        <f>IF(E850="旅費",VLOOKUP(E850,支出入力表!F851:$M$2000,3,FALSE),"")</f>
        <v/>
      </c>
      <c r="G850" s="196" t="str">
        <f>IF(E850="旅費",VLOOKUP(E850,支出入力表!F851:$M$2000,4,FALSE),"")</f>
        <v/>
      </c>
      <c r="H850" s="197" t="str">
        <f>IF(E850="旅費",VLOOKUP(E850,支出入力表!F851:$M$2000,5,FALSE),"")</f>
        <v/>
      </c>
      <c r="I850" s="196" t="str">
        <f>IF(E850="旅費",VLOOKUP(E850,支出入力表!F851:$S$2000,9,FALSE),"")</f>
        <v/>
      </c>
      <c r="J850" s="167" t="str">
        <f>IF(E850="旅費",VLOOKUP(E850,支出入力表!F851:$S$2000,10,FALSE),"")</f>
        <v/>
      </c>
      <c r="K850" s="167" t="str">
        <f>IF(E850="旅費",VLOOKUP(E850,支出入力表!F851:$S$2000,11,FALSE),"")</f>
        <v/>
      </c>
      <c r="L850" s="167" t="str">
        <f>IF(E850="旅費",VLOOKUP(E850,支出入力表!F851:$S$2000,12,FALSE),"")</f>
        <v/>
      </c>
      <c r="M850" s="167" t="str">
        <f>IF(E850="旅費",VLOOKUP(E850,支出入力表!F851:$S$2000,13,FALSE),"")</f>
        <v/>
      </c>
      <c r="N850" s="168" t="str">
        <f>IF(E850="旅費",VLOOKUP(E850,支出入力表!F851:$S$2000,14,FALSE),"")</f>
        <v/>
      </c>
    </row>
    <row r="851" spans="2:14" x14ac:dyDescent="0.55000000000000004">
      <c r="B851" s="163" t="str">
        <f>IF(E851="旅費",支出入力表!A852,"")</f>
        <v/>
      </c>
      <c r="C851" s="164" t="str">
        <f>IF(E851="旅費",支出入力表!C852,"")</f>
        <v/>
      </c>
      <c r="D851" s="165" t="str">
        <f>IF(支出入力表!E852="旅費","旅費","")</f>
        <v/>
      </c>
      <c r="E851" s="165" t="str">
        <f>IF(支出入力表!F852="旅費","旅費","")</f>
        <v/>
      </c>
      <c r="F851" s="196" t="str">
        <f>IF(E851="旅費",VLOOKUP(E851,支出入力表!F852:$M$2000,3,FALSE),"")</f>
        <v/>
      </c>
      <c r="G851" s="196" t="str">
        <f>IF(E851="旅費",VLOOKUP(E851,支出入力表!F852:$M$2000,4,FALSE),"")</f>
        <v/>
      </c>
      <c r="H851" s="197" t="str">
        <f>IF(E851="旅費",VLOOKUP(E851,支出入力表!F852:$M$2000,5,FALSE),"")</f>
        <v/>
      </c>
      <c r="I851" s="196" t="str">
        <f>IF(E851="旅費",VLOOKUP(E851,支出入力表!F852:$S$2000,9,FALSE),"")</f>
        <v/>
      </c>
      <c r="J851" s="167" t="str">
        <f>IF(E851="旅費",VLOOKUP(E851,支出入力表!F852:$S$2000,10,FALSE),"")</f>
        <v/>
      </c>
      <c r="K851" s="167" t="str">
        <f>IF(E851="旅費",VLOOKUP(E851,支出入力表!F852:$S$2000,11,FALSE),"")</f>
        <v/>
      </c>
      <c r="L851" s="167" t="str">
        <f>IF(E851="旅費",VLOOKUP(E851,支出入力表!F852:$S$2000,12,FALSE),"")</f>
        <v/>
      </c>
      <c r="M851" s="167" t="str">
        <f>IF(E851="旅費",VLOOKUP(E851,支出入力表!F852:$S$2000,13,FALSE),"")</f>
        <v/>
      </c>
      <c r="N851" s="168" t="str">
        <f>IF(E851="旅費",VLOOKUP(E851,支出入力表!F852:$S$2000,14,FALSE),"")</f>
        <v/>
      </c>
    </row>
    <row r="852" spans="2:14" x14ac:dyDescent="0.55000000000000004">
      <c r="B852" s="163" t="str">
        <f>IF(E852="旅費",支出入力表!A853,"")</f>
        <v/>
      </c>
      <c r="C852" s="164" t="str">
        <f>IF(E852="旅費",支出入力表!C853,"")</f>
        <v/>
      </c>
      <c r="D852" s="165" t="str">
        <f>IF(支出入力表!E853="旅費","旅費","")</f>
        <v/>
      </c>
      <c r="E852" s="165" t="str">
        <f>IF(支出入力表!F853="旅費","旅費","")</f>
        <v/>
      </c>
      <c r="F852" s="196" t="str">
        <f>IF(E852="旅費",VLOOKUP(E852,支出入力表!F853:$M$2000,3,FALSE),"")</f>
        <v/>
      </c>
      <c r="G852" s="196" t="str">
        <f>IF(E852="旅費",VLOOKUP(E852,支出入力表!F853:$M$2000,4,FALSE),"")</f>
        <v/>
      </c>
      <c r="H852" s="197" t="str">
        <f>IF(E852="旅費",VLOOKUP(E852,支出入力表!F853:$M$2000,5,FALSE),"")</f>
        <v/>
      </c>
      <c r="I852" s="196" t="str">
        <f>IF(E852="旅費",VLOOKUP(E852,支出入力表!F853:$S$2000,9,FALSE),"")</f>
        <v/>
      </c>
      <c r="J852" s="167" t="str">
        <f>IF(E852="旅費",VLOOKUP(E852,支出入力表!F853:$S$2000,10,FALSE),"")</f>
        <v/>
      </c>
      <c r="K852" s="167" t="str">
        <f>IF(E852="旅費",VLOOKUP(E852,支出入力表!F853:$S$2000,11,FALSE),"")</f>
        <v/>
      </c>
      <c r="L852" s="167" t="str">
        <f>IF(E852="旅費",VLOOKUP(E852,支出入力表!F853:$S$2000,12,FALSE),"")</f>
        <v/>
      </c>
      <c r="M852" s="167" t="str">
        <f>IF(E852="旅費",VLOOKUP(E852,支出入力表!F853:$S$2000,13,FALSE),"")</f>
        <v/>
      </c>
      <c r="N852" s="168" t="str">
        <f>IF(E852="旅費",VLOOKUP(E852,支出入力表!F853:$S$2000,14,FALSE),"")</f>
        <v/>
      </c>
    </row>
    <row r="853" spans="2:14" x14ac:dyDescent="0.55000000000000004">
      <c r="B853" s="163" t="str">
        <f>IF(E853="旅費",支出入力表!A854,"")</f>
        <v/>
      </c>
      <c r="C853" s="164" t="str">
        <f>IF(E853="旅費",支出入力表!C854,"")</f>
        <v/>
      </c>
      <c r="D853" s="165" t="str">
        <f>IF(支出入力表!E854="旅費","旅費","")</f>
        <v/>
      </c>
      <c r="E853" s="165" t="str">
        <f>IF(支出入力表!F854="旅費","旅費","")</f>
        <v/>
      </c>
      <c r="F853" s="196" t="str">
        <f>IF(E853="旅費",VLOOKUP(E853,支出入力表!F854:$M$2000,3,FALSE),"")</f>
        <v/>
      </c>
      <c r="G853" s="196" t="str">
        <f>IF(E853="旅費",VLOOKUP(E853,支出入力表!F854:$M$2000,4,FALSE),"")</f>
        <v/>
      </c>
      <c r="H853" s="197" t="str">
        <f>IF(E853="旅費",VLOOKUP(E853,支出入力表!F854:$M$2000,5,FALSE),"")</f>
        <v/>
      </c>
      <c r="I853" s="196" t="str">
        <f>IF(E853="旅費",VLOOKUP(E853,支出入力表!F854:$S$2000,9,FALSE),"")</f>
        <v/>
      </c>
      <c r="J853" s="167" t="str">
        <f>IF(E853="旅費",VLOOKUP(E853,支出入力表!F854:$S$2000,10,FALSE),"")</f>
        <v/>
      </c>
      <c r="K853" s="167" t="str">
        <f>IF(E853="旅費",VLOOKUP(E853,支出入力表!F854:$S$2000,11,FALSE),"")</f>
        <v/>
      </c>
      <c r="L853" s="167" t="str">
        <f>IF(E853="旅費",VLOOKUP(E853,支出入力表!F854:$S$2000,12,FALSE),"")</f>
        <v/>
      </c>
      <c r="M853" s="167" t="str">
        <f>IF(E853="旅費",VLOOKUP(E853,支出入力表!F854:$S$2000,13,FALSE),"")</f>
        <v/>
      </c>
      <c r="N853" s="168" t="str">
        <f>IF(E853="旅費",VLOOKUP(E853,支出入力表!F854:$S$2000,14,FALSE),"")</f>
        <v/>
      </c>
    </row>
    <row r="854" spans="2:14" x14ac:dyDescent="0.55000000000000004">
      <c r="B854" s="163" t="str">
        <f>IF(E854="旅費",支出入力表!A855,"")</f>
        <v/>
      </c>
      <c r="C854" s="164" t="str">
        <f>IF(E854="旅費",支出入力表!C855,"")</f>
        <v/>
      </c>
      <c r="D854" s="165" t="str">
        <f>IF(支出入力表!E855="旅費","旅費","")</f>
        <v/>
      </c>
      <c r="E854" s="165" t="str">
        <f>IF(支出入力表!F855="旅費","旅費","")</f>
        <v/>
      </c>
      <c r="F854" s="196" t="str">
        <f>IF(E854="旅費",VLOOKUP(E854,支出入力表!F855:$M$2000,3,FALSE),"")</f>
        <v/>
      </c>
      <c r="G854" s="196" t="str">
        <f>IF(E854="旅費",VLOOKUP(E854,支出入力表!F855:$M$2000,4,FALSE),"")</f>
        <v/>
      </c>
      <c r="H854" s="197" t="str">
        <f>IF(E854="旅費",VLOOKUP(E854,支出入力表!F855:$M$2000,5,FALSE),"")</f>
        <v/>
      </c>
      <c r="I854" s="196" t="str">
        <f>IF(E854="旅費",VLOOKUP(E854,支出入力表!F855:$S$2000,9,FALSE),"")</f>
        <v/>
      </c>
      <c r="J854" s="167" t="str">
        <f>IF(E854="旅費",VLOOKUP(E854,支出入力表!F855:$S$2000,10,FALSE),"")</f>
        <v/>
      </c>
      <c r="K854" s="167" t="str">
        <f>IF(E854="旅費",VLOOKUP(E854,支出入力表!F855:$S$2000,11,FALSE),"")</f>
        <v/>
      </c>
      <c r="L854" s="167" t="str">
        <f>IF(E854="旅費",VLOOKUP(E854,支出入力表!F855:$S$2000,12,FALSE),"")</f>
        <v/>
      </c>
      <c r="M854" s="167" t="str">
        <f>IF(E854="旅費",VLOOKUP(E854,支出入力表!F855:$S$2000,13,FALSE),"")</f>
        <v/>
      </c>
      <c r="N854" s="168" t="str">
        <f>IF(E854="旅費",VLOOKUP(E854,支出入力表!F855:$S$2000,14,FALSE),"")</f>
        <v/>
      </c>
    </row>
    <row r="855" spans="2:14" x14ac:dyDescent="0.55000000000000004">
      <c r="B855" s="163" t="str">
        <f>IF(E855="旅費",支出入力表!A856,"")</f>
        <v/>
      </c>
      <c r="C855" s="164" t="str">
        <f>IF(E855="旅費",支出入力表!C856,"")</f>
        <v/>
      </c>
      <c r="D855" s="165" t="str">
        <f>IF(支出入力表!E856="旅費","旅費","")</f>
        <v/>
      </c>
      <c r="E855" s="165" t="str">
        <f>IF(支出入力表!F856="旅費","旅費","")</f>
        <v/>
      </c>
      <c r="F855" s="196" t="str">
        <f>IF(E855="旅費",VLOOKUP(E855,支出入力表!F856:$M$2000,3,FALSE),"")</f>
        <v/>
      </c>
      <c r="G855" s="196" t="str">
        <f>IF(E855="旅費",VLOOKUP(E855,支出入力表!F856:$M$2000,4,FALSE),"")</f>
        <v/>
      </c>
      <c r="H855" s="197" t="str">
        <f>IF(E855="旅費",VLOOKUP(E855,支出入力表!F856:$M$2000,5,FALSE),"")</f>
        <v/>
      </c>
      <c r="I855" s="196" t="str">
        <f>IF(E855="旅費",VLOOKUP(E855,支出入力表!F856:$S$2000,9,FALSE),"")</f>
        <v/>
      </c>
      <c r="J855" s="167" t="str">
        <f>IF(E855="旅費",VLOOKUP(E855,支出入力表!F856:$S$2000,10,FALSE),"")</f>
        <v/>
      </c>
      <c r="K855" s="167" t="str">
        <f>IF(E855="旅費",VLOOKUP(E855,支出入力表!F856:$S$2000,11,FALSE),"")</f>
        <v/>
      </c>
      <c r="L855" s="167" t="str">
        <f>IF(E855="旅費",VLOOKUP(E855,支出入力表!F856:$S$2000,12,FALSE),"")</f>
        <v/>
      </c>
      <c r="M855" s="167" t="str">
        <f>IF(E855="旅費",VLOOKUP(E855,支出入力表!F856:$S$2000,13,FALSE),"")</f>
        <v/>
      </c>
      <c r="N855" s="168" t="str">
        <f>IF(E855="旅費",VLOOKUP(E855,支出入力表!F856:$S$2000,14,FALSE),"")</f>
        <v/>
      </c>
    </row>
    <row r="856" spans="2:14" x14ac:dyDescent="0.55000000000000004">
      <c r="B856" s="163" t="str">
        <f>IF(E856="旅費",支出入力表!A857,"")</f>
        <v/>
      </c>
      <c r="C856" s="164" t="str">
        <f>IF(E856="旅費",支出入力表!C857,"")</f>
        <v/>
      </c>
      <c r="D856" s="165" t="str">
        <f>IF(支出入力表!E857="旅費","旅費","")</f>
        <v/>
      </c>
      <c r="E856" s="165" t="str">
        <f>IF(支出入力表!F857="旅費","旅費","")</f>
        <v/>
      </c>
      <c r="F856" s="196" t="str">
        <f>IF(E856="旅費",VLOOKUP(E856,支出入力表!F857:$M$2000,3,FALSE),"")</f>
        <v/>
      </c>
      <c r="G856" s="196" t="str">
        <f>IF(E856="旅費",VLOOKUP(E856,支出入力表!F857:$M$2000,4,FALSE),"")</f>
        <v/>
      </c>
      <c r="H856" s="197" t="str">
        <f>IF(E856="旅費",VLOOKUP(E856,支出入力表!F857:$M$2000,5,FALSE),"")</f>
        <v/>
      </c>
      <c r="I856" s="196" t="str">
        <f>IF(E856="旅費",VLOOKUP(E856,支出入力表!F857:$S$2000,9,FALSE),"")</f>
        <v/>
      </c>
      <c r="J856" s="167" t="str">
        <f>IF(E856="旅費",VLOOKUP(E856,支出入力表!F857:$S$2000,10,FALSE),"")</f>
        <v/>
      </c>
      <c r="K856" s="167" t="str">
        <f>IF(E856="旅費",VLOOKUP(E856,支出入力表!F857:$S$2000,11,FALSE),"")</f>
        <v/>
      </c>
      <c r="L856" s="167" t="str">
        <f>IF(E856="旅費",VLOOKUP(E856,支出入力表!F857:$S$2000,12,FALSE),"")</f>
        <v/>
      </c>
      <c r="M856" s="167" t="str">
        <f>IF(E856="旅費",VLOOKUP(E856,支出入力表!F857:$S$2000,13,FALSE),"")</f>
        <v/>
      </c>
      <c r="N856" s="168" t="str">
        <f>IF(E856="旅費",VLOOKUP(E856,支出入力表!F857:$S$2000,14,FALSE),"")</f>
        <v/>
      </c>
    </row>
    <row r="857" spans="2:14" x14ac:dyDescent="0.55000000000000004">
      <c r="B857" s="163" t="str">
        <f>IF(E857="旅費",支出入力表!A858,"")</f>
        <v/>
      </c>
      <c r="C857" s="164" t="str">
        <f>IF(E857="旅費",支出入力表!C858,"")</f>
        <v/>
      </c>
      <c r="D857" s="165" t="str">
        <f>IF(支出入力表!E858="旅費","旅費","")</f>
        <v/>
      </c>
      <c r="E857" s="165" t="str">
        <f>IF(支出入力表!F858="旅費","旅費","")</f>
        <v/>
      </c>
      <c r="F857" s="196" t="str">
        <f>IF(E857="旅費",VLOOKUP(E857,支出入力表!F858:$M$2000,3,FALSE),"")</f>
        <v/>
      </c>
      <c r="G857" s="196" t="str">
        <f>IF(E857="旅費",VLOOKUP(E857,支出入力表!F858:$M$2000,4,FALSE),"")</f>
        <v/>
      </c>
      <c r="H857" s="197" t="str">
        <f>IF(E857="旅費",VLOOKUP(E857,支出入力表!F858:$M$2000,5,FALSE),"")</f>
        <v/>
      </c>
      <c r="I857" s="196" t="str">
        <f>IF(E857="旅費",VLOOKUP(E857,支出入力表!F858:$S$2000,9,FALSE),"")</f>
        <v/>
      </c>
      <c r="J857" s="167" t="str">
        <f>IF(E857="旅費",VLOOKUP(E857,支出入力表!F858:$S$2000,10,FALSE),"")</f>
        <v/>
      </c>
      <c r="K857" s="167" t="str">
        <f>IF(E857="旅費",VLOOKUP(E857,支出入力表!F858:$S$2000,11,FALSE),"")</f>
        <v/>
      </c>
      <c r="L857" s="167" t="str">
        <f>IF(E857="旅費",VLOOKUP(E857,支出入力表!F858:$S$2000,12,FALSE),"")</f>
        <v/>
      </c>
      <c r="M857" s="167" t="str">
        <f>IF(E857="旅費",VLOOKUP(E857,支出入力表!F858:$S$2000,13,FALSE),"")</f>
        <v/>
      </c>
      <c r="N857" s="168" t="str">
        <f>IF(E857="旅費",VLOOKUP(E857,支出入力表!F858:$S$2000,14,FALSE),"")</f>
        <v/>
      </c>
    </row>
    <row r="858" spans="2:14" x14ac:dyDescent="0.55000000000000004">
      <c r="B858" s="163" t="str">
        <f>IF(E858="旅費",支出入力表!A859,"")</f>
        <v/>
      </c>
      <c r="C858" s="164" t="str">
        <f>IF(E858="旅費",支出入力表!C859,"")</f>
        <v/>
      </c>
      <c r="D858" s="165" t="str">
        <f>IF(支出入力表!E859="旅費","旅費","")</f>
        <v/>
      </c>
      <c r="E858" s="165" t="str">
        <f>IF(支出入力表!F859="旅費","旅費","")</f>
        <v/>
      </c>
      <c r="F858" s="196" t="str">
        <f>IF(E858="旅費",VLOOKUP(E858,支出入力表!F859:$M$2000,3,FALSE),"")</f>
        <v/>
      </c>
      <c r="G858" s="196" t="str">
        <f>IF(E858="旅費",VLOOKUP(E858,支出入力表!F859:$M$2000,4,FALSE),"")</f>
        <v/>
      </c>
      <c r="H858" s="197" t="str">
        <f>IF(E858="旅費",VLOOKUP(E858,支出入力表!F859:$M$2000,5,FALSE),"")</f>
        <v/>
      </c>
      <c r="I858" s="196" t="str">
        <f>IF(E858="旅費",VLOOKUP(E858,支出入力表!F859:$S$2000,9,FALSE),"")</f>
        <v/>
      </c>
      <c r="J858" s="167" t="str">
        <f>IF(E858="旅費",VLOOKUP(E858,支出入力表!F859:$S$2000,10,FALSE),"")</f>
        <v/>
      </c>
      <c r="K858" s="167" t="str">
        <f>IF(E858="旅費",VLOOKUP(E858,支出入力表!F859:$S$2000,11,FALSE),"")</f>
        <v/>
      </c>
      <c r="L858" s="167" t="str">
        <f>IF(E858="旅費",VLOOKUP(E858,支出入力表!F859:$S$2000,12,FALSE),"")</f>
        <v/>
      </c>
      <c r="M858" s="167" t="str">
        <f>IF(E858="旅費",VLOOKUP(E858,支出入力表!F859:$S$2000,13,FALSE),"")</f>
        <v/>
      </c>
      <c r="N858" s="168" t="str">
        <f>IF(E858="旅費",VLOOKUP(E858,支出入力表!F859:$S$2000,14,FALSE),"")</f>
        <v/>
      </c>
    </row>
    <row r="859" spans="2:14" x14ac:dyDescent="0.55000000000000004">
      <c r="B859" s="163" t="str">
        <f>IF(E859="旅費",支出入力表!A860,"")</f>
        <v/>
      </c>
      <c r="C859" s="164" t="str">
        <f>IF(E859="旅費",支出入力表!C860,"")</f>
        <v/>
      </c>
      <c r="D859" s="165" t="str">
        <f>IF(支出入力表!E860="旅費","旅費","")</f>
        <v/>
      </c>
      <c r="E859" s="165" t="str">
        <f>IF(支出入力表!F860="旅費","旅費","")</f>
        <v/>
      </c>
      <c r="F859" s="196" t="str">
        <f>IF(E859="旅費",VLOOKUP(E859,支出入力表!F860:$M$2000,3,FALSE),"")</f>
        <v/>
      </c>
      <c r="G859" s="196" t="str">
        <f>IF(E859="旅費",VLOOKUP(E859,支出入力表!F860:$M$2000,4,FALSE),"")</f>
        <v/>
      </c>
      <c r="H859" s="197" t="str">
        <f>IF(E859="旅費",VLOOKUP(E859,支出入力表!F860:$M$2000,5,FALSE),"")</f>
        <v/>
      </c>
      <c r="I859" s="196" t="str">
        <f>IF(E859="旅費",VLOOKUP(E859,支出入力表!F860:$S$2000,9,FALSE),"")</f>
        <v/>
      </c>
      <c r="J859" s="167" t="str">
        <f>IF(E859="旅費",VLOOKUP(E859,支出入力表!F860:$S$2000,10,FALSE),"")</f>
        <v/>
      </c>
      <c r="K859" s="167" t="str">
        <f>IF(E859="旅費",VLOOKUP(E859,支出入力表!F860:$S$2000,11,FALSE),"")</f>
        <v/>
      </c>
      <c r="L859" s="167" t="str">
        <f>IF(E859="旅費",VLOOKUP(E859,支出入力表!F860:$S$2000,12,FALSE),"")</f>
        <v/>
      </c>
      <c r="M859" s="167" t="str">
        <f>IF(E859="旅費",VLOOKUP(E859,支出入力表!F860:$S$2000,13,FALSE),"")</f>
        <v/>
      </c>
      <c r="N859" s="168" t="str">
        <f>IF(E859="旅費",VLOOKUP(E859,支出入力表!F860:$S$2000,14,FALSE),"")</f>
        <v/>
      </c>
    </row>
    <row r="860" spans="2:14" x14ac:dyDescent="0.55000000000000004">
      <c r="B860" s="163" t="str">
        <f>IF(E860="旅費",支出入力表!A861,"")</f>
        <v/>
      </c>
      <c r="C860" s="164" t="str">
        <f>IF(E860="旅費",支出入力表!C861,"")</f>
        <v/>
      </c>
      <c r="D860" s="165" t="str">
        <f>IF(支出入力表!E861="旅費","旅費","")</f>
        <v/>
      </c>
      <c r="E860" s="165" t="str">
        <f>IF(支出入力表!F861="旅費","旅費","")</f>
        <v/>
      </c>
      <c r="F860" s="196" t="str">
        <f>IF(E860="旅費",VLOOKUP(E860,支出入力表!F861:$M$2000,3,FALSE),"")</f>
        <v/>
      </c>
      <c r="G860" s="196" t="str">
        <f>IF(E860="旅費",VLOOKUP(E860,支出入力表!F861:$M$2000,4,FALSE),"")</f>
        <v/>
      </c>
      <c r="H860" s="197" t="str">
        <f>IF(E860="旅費",VLOOKUP(E860,支出入力表!F861:$M$2000,5,FALSE),"")</f>
        <v/>
      </c>
      <c r="I860" s="196" t="str">
        <f>IF(E860="旅費",VLOOKUP(E860,支出入力表!F861:$S$2000,9,FALSE),"")</f>
        <v/>
      </c>
      <c r="J860" s="167" t="str">
        <f>IF(E860="旅費",VLOOKUP(E860,支出入力表!F861:$S$2000,10,FALSE),"")</f>
        <v/>
      </c>
      <c r="K860" s="167" t="str">
        <f>IF(E860="旅費",VLOOKUP(E860,支出入力表!F861:$S$2000,11,FALSE),"")</f>
        <v/>
      </c>
      <c r="L860" s="167" t="str">
        <f>IF(E860="旅費",VLOOKUP(E860,支出入力表!F861:$S$2000,12,FALSE),"")</f>
        <v/>
      </c>
      <c r="M860" s="167" t="str">
        <f>IF(E860="旅費",VLOOKUP(E860,支出入力表!F861:$S$2000,13,FALSE),"")</f>
        <v/>
      </c>
      <c r="N860" s="168" t="str">
        <f>IF(E860="旅費",VLOOKUP(E860,支出入力表!F861:$S$2000,14,FALSE),"")</f>
        <v/>
      </c>
    </row>
    <row r="861" spans="2:14" x14ac:dyDescent="0.55000000000000004">
      <c r="B861" s="163" t="str">
        <f>IF(E861="旅費",支出入力表!A862,"")</f>
        <v/>
      </c>
      <c r="C861" s="164" t="str">
        <f>IF(E861="旅費",支出入力表!C862,"")</f>
        <v/>
      </c>
      <c r="D861" s="165" t="str">
        <f>IF(支出入力表!E862="旅費","旅費","")</f>
        <v/>
      </c>
      <c r="E861" s="165" t="str">
        <f>IF(支出入力表!F862="旅費","旅費","")</f>
        <v/>
      </c>
      <c r="F861" s="196" t="str">
        <f>IF(E861="旅費",VLOOKUP(E861,支出入力表!F862:$M$2000,3,FALSE),"")</f>
        <v/>
      </c>
      <c r="G861" s="196" t="str">
        <f>IF(E861="旅費",VLOOKUP(E861,支出入力表!F862:$M$2000,4,FALSE),"")</f>
        <v/>
      </c>
      <c r="H861" s="197" t="str">
        <f>IF(E861="旅費",VLOOKUP(E861,支出入力表!F862:$M$2000,5,FALSE),"")</f>
        <v/>
      </c>
      <c r="I861" s="196" t="str">
        <f>IF(E861="旅費",VLOOKUP(E861,支出入力表!F862:$S$2000,9,FALSE),"")</f>
        <v/>
      </c>
      <c r="J861" s="167" t="str">
        <f>IF(E861="旅費",VLOOKUP(E861,支出入力表!F862:$S$2000,10,FALSE),"")</f>
        <v/>
      </c>
      <c r="K861" s="167" t="str">
        <f>IF(E861="旅費",VLOOKUP(E861,支出入力表!F862:$S$2000,11,FALSE),"")</f>
        <v/>
      </c>
      <c r="L861" s="167" t="str">
        <f>IF(E861="旅費",VLOOKUP(E861,支出入力表!F862:$S$2000,12,FALSE),"")</f>
        <v/>
      </c>
      <c r="M861" s="167" t="str">
        <f>IF(E861="旅費",VLOOKUP(E861,支出入力表!F862:$S$2000,13,FALSE),"")</f>
        <v/>
      </c>
      <c r="N861" s="168" t="str">
        <f>IF(E861="旅費",VLOOKUP(E861,支出入力表!F862:$S$2000,14,FALSE),"")</f>
        <v/>
      </c>
    </row>
    <row r="862" spans="2:14" x14ac:dyDescent="0.55000000000000004">
      <c r="B862" s="163" t="str">
        <f>IF(E862="旅費",支出入力表!A863,"")</f>
        <v/>
      </c>
      <c r="C862" s="164" t="str">
        <f>IF(E862="旅費",支出入力表!C863,"")</f>
        <v/>
      </c>
      <c r="D862" s="165" t="str">
        <f>IF(支出入力表!E863="旅費","旅費","")</f>
        <v/>
      </c>
      <c r="E862" s="165" t="str">
        <f>IF(支出入力表!F863="旅費","旅費","")</f>
        <v/>
      </c>
      <c r="F862" s="196" t="str">
        <f>IF(E862="旅費",VLOOKUP(E862,支出入力表!F863:$M$2000,3,FALSE),"")</f>
        <v/>
      </c>
      <c r="G862" s="196" t="str">
        <f>IF(E862="旅費",VLOOKUP(E862,支出入力表!F863:$M$2000,4,FALSE),"")</f>
        <v/>
      </c>
      <c r="H862" s="197" t="str">
        <f>IF(E862="旅費",VLOOKUP(E862,支出入力表!F863:$M$2000,5,FALSE),"")</f>
        <v/>
      </c>
      <c r="I862" s="196" t="str">
        <f>IF(E862="旅費",VLOOKUP(E862,支出入力表!F863:$S$2000,9,FALSE),"")</f>
        <v/>
      </c>
      <c r="J862" s="167" t="str">
        <f>IF(E862="旅費",VLOOKUP(E862,支出入力表!F863:$S$2000,10,FALSE),"")</f>
        <v/>
      </c>
      <c r="K862" s="167" t="str">
        <f>IF(E862="旅費",VLOOKUP(E862,支出入力表!F863:$S$2000,11,FALSE),"")</f>
        <v/>
      </c>
      <c r="L862" s="167" t="str">
        <f>IF(E862="旅費",VLOOKUP(E862,支出入力表!F863:$S$2000,12,FALSE),"")</f>
        <v/>
      </c>
      <c r="M862" s="167" t="str">
        <f>IF(E862="旅費",VLOOKUP(E862,支出入力表!F863:$S$2000,13,FALSE),"")</f>
        <v/>
      </c>
      <c r="N862" s="168" t="str">
        <f>IF(E862="旅費",VLOOKUP(E862,支出入力表!F863:$S$2000,14,FALSE),"")</f>
        <v/>
      </c>
    </row>
    <row r="863" spans="2:14" x14ac:dyDescent="0.55000000000000004">
      <c r="B863" s="163" t="str">
        <f>IF(E863="旅費",支出入力表!A864,"")</f>
        <v/>
      </c>
      <c r="C863" s="164" t="str">
        <f>IF(E863="旅費",支出入力表!C864,"")</f>
        <v/>
      </c>
      <c r="D863" s="165" t="str">
        <f>IF(支出入力表!E864="旅費","旅費","")</f>
        <v/>
      </c>
      <c r="E863" s="165" t="str">
        <f>IF(支出入力表!F864="旅費","旅費","")</f>
        <v/>
      </c>
      <c r="F863" s="196" t="str">
        <f>IF(E863="旅費",VLOOKUP(E863,支出入力表!F864:$M$2000,3,FALSE),"")</f>
        <v/>
      </c>
      <c r="G863" s="196" t="str">
        <f>IF(E863="旅費",VLOOKUP(E863,支出入力表!F864:$M$2000,4,FALSE),"")</f>
        <v/>
      </c>
      <c r="H863" s="197" t="str">
        <f>IF(E863="旅費",VLOOKUP(E863,支出入力表!F864:$M$2000,5,FALSE),"")</f>
        <v/>
      </c>
      <c r="I863" s="196" t="str">
        <f>IF(E863="旅費",VLOOKUP(E863,支出入力表!F864:$S$2000,9,FALSE),"")</f>
        <v/>
      </c>
      <c r="J863" s="167" t="str">
        <f>IF(E863="旅費",VLOOKUP(E863,支出入力表!F864:$S$2000,10,FALSE),"")</f>
        <v/>
      </c>
      <c r="K863" s="167" t="str">
        <f>IF(E863="旅費",VLOOKUP(E863,支出入力表!F864:$S$2000,11,FALSE),"")</f>
        <v/>
      </c>
      <c r="L863" s="167" t="str">
        <f>IF(E863="旅費",VLOOKUP(E863,支出入力表!F864:$S$2000,12,FALSE),"")</f>
        <v/>
      </c>
      <c r="M863" s="167" t="str">
        <f>IF(E863="旅費",VLOOKUP(E863,支出入力表!F864:$S$2000,13,FALSE),"")</f>
        <v/>
      </c>
      <c r="N863" s="168" t="str">
        <f>IF(E863="旅費",VLOOKUP(E863,支出入力表!F864:$S$2000,14,FALSE),"")</f>
        <v/>
      </c>
    </row>
    <row r="864" spans="2:14" x14ac:dyDescent="0.55000000000000004">
      <c r="B864" s="163" t="str">
        <f>IF(E864="旅費",支出入力表!A865,"")</f>
        <v/>
      </c>
      <c r="C864" s="164" t="str">
        <f>IF(E864="旅費",支出入力表!C865,"")</f>
        <v/>
      </c>
      <c r="D864" s="165" t="str">
        <f>IF(支出入力表!E865="旅費","旅費","")</f>
        <v/>
      </c>
      <c r="E864" s="165" t="str">
        <f>IF(支出入力表!F865="旅費","旅費","")</f>
        <v/>
      </c>
      <c r="F864" s="196" t="str">
        <f>IF(E864="旅費",VLOOKUP(E864,支出入力表!F865:$M$2000,3,FALSE),"")</f>
        <v/>
      </c>
      <c r="G864" s="196" t="str">
        <f>IF(E864="旅費",VLOOKUP(E864,支出入力表!F865:$M$2000,4,FALSE),"")</f>
        <v/>
      </c>
      <c r="H864" s="197" t="str">
        <f>IF(E864="旅費",VLOOKUP(E864,支出入力表!F865:$M$2000,5,FALSE),"")</f>
        <v/>
      </c>
      <c r="I864" s="196" t="str">
        <f>IF(E864="旅費",VLOOKUP(E864,支出入力表!F865:$S$2000,9,FALSE),"")</f>
        <v/>
      </c>
      <c r="J864" s="167" t="str">
        <f>IF(E864="旅費",VLOOKUP(E864,支出入力表!F865:$S$2000,10,FALSE),"")</f>
        <v/>
      </c>
      <c r="K864" s="167" t="str">
        <f>IF(E864="旅費",VLOOKUP(E864,支出入力表!F865:$S$2000,11,FALSE),"")</f>
        <v/>
      </c>
      <c r="L864" s="167" t="str">
        <f>IF(E864="旅費",VLOOKUP(E864,支出入力表!F865:$S$2000,12,FALSE),"")</f>
        <v/>
      </c>
      <c r="M864" s="167" t="str">
        <f>IF(E864="旅費",VLOOKUP(E864,支出入力表!F865:$S$2000,13,FALSE),"")</f>
        <v/>
      </c>
      <c r="N864" s="168" t="str">
        <f>IF(E864="旅費",VLOOKUP(E864,支出入力表!F865:$S$2000,14,FALSE),"")</f>
        <v/>
      </c>
    </row>
    <row r="865" spans="2:14" x14ac:dyDescent="0.55000000000000004">
      <c r="B865" s="163" t="str">
        <f>IF(E865="旅費",支出入力表!A866,"")</f>
        <v/>
      </c>
      <c r="C865" s="164" t="str">
        <f>IF(E865="旅費",支出入力表!C866,"")</f>
        <v/>
      </c>
      <c r="D865" s="165" t="str">
        <f>IF(支出入力表!E866="旅費","旅費","")</f>
        <v/>
      </c>
      <c r="E865" s="165" t="str">
        <f>IF(支出入力表!F866="旅費","旅費","")</f>
        <v/>
      </c>
      <c r="F865" s="196" t="str">
        <f>IF(E865="旅費",VLOOKUP(E865,支出入力表!F866:$M$2000,3,FALSE),"")</f>
        <v/>
      </c>
      <c r="G865" s="196" t="str">
        <f>IF(E865="旅費",VLOOKUP(E865,支出入力表!F866:$M$2000,4,FALSE),"")</f>
        <v/>
      </c>
      <c r="H865" s="197" t="str">
        <f>IF(E865="旅費",VLOOKUP(E865,支出入力表!F866:$M$2000,5,FALSE),"")</f>
        <v/>
      </c>
      <c r="I865" s="196" t="str">
        <f>IF(E865="旅費",VLOOKUP(E865,支出入力表!F866:$S$2000,9,FALSE),"")</f>
        <v/>
      </c>
      <c r="J865" s="167" t="str">
        <f>IF(E865="旅費",VLOOKUP(E865,支出入力表!F866:$S$2000,10,FALSE),"")</f>
        <v/>
      </c>
      <c r="K865" s="167" t="str">
        <f>IF(E865="旅費",VLOOKUP(E865,支出入力表!F866:$S$2000,11,FALSE),"")</f>
        <v/>
      </c>
      <c r="L865" s="167" t="str">
        <f>IF(E865="旅費",VLOOKUP(E865,支出入力表!F866:$S$2000,12,FALSE),"")</f>
        <v/>
      </c>
      <c r="M865" s="167" t="str">
        <f>IF(E865="旅費",VLOOKUP(E865,支出入力表!F866:$S$2000,13,FALSE),"")</f>
        <v/>
      </c>
      <c r="N865" s="168" t="str">
        <f>IF(E865="旅費",VLOOKUP(E865,支出入力表!F866:$S$2000,14,FALSE),"")</f>
        <v/>
      </c>
    </row>
    <row r="866" spans="2:14" x14ac:dyDescent="0.55000000000000004">
      <c r="B866" s="163" t="str">
        <f>IF(E866="旅費",支出入力表!A867,"")</f>
        <v/>
      </c>
      <c r="C866" s="164" t="str">
        <f>IF(E866="旅費",支出入力表!C867,"")</f>
        <v/>
      </c>
      <c r="D866" s="165" t="str">
        <f>IF(支出入力表!E867="旅費","旅費","")</f>
        <v/>
      </c>
      <c r="E866" s="165" t="str">
        <f>IF(支出入力表!F867="旅費","旅費","")</f>
        <v/>
      </c>
      <c r="F866" s="196" t="str">
        <f>IF(E866="旅費",VLOOKUP(E866,支出入力表!F867:$M$2000,3,FALSE),"")</f>
        <v/>
      </c>
      <c r="G866" s="196" t="str">
        <f>IF(E866="旅費",VLOOKUP(E866,支出入力表!F867:$M$2000,4,FALSE),"")</f>
        <v/>
      </c>
      <c r="H866" s="197" t="str">
        <f>IF(E866="旅費",VLOOKUP(E866,支出入力表!F867:$M$2000,5,FALSE),"")</f>
        <v/>
      </c>
      <c r="I866" s="196" t="str">
        <f>IF(E866="旅費",VLOOKUP(E866,支出入力表!F867:$S$2000,9,FALSE),"")</f>
        <v/>
      </c>
      <c r="J866" s="167" t="str">
        <f>IF(E866="旅費",VLOOKUP(E866,支出入力表!F867:$S$2000,10,FALSE),"")</f>
        <v/>
      </c>
      <c r="K866" s="167" t="str">
        <f>IF(E866="旅費",VLOOKUP(E866,支出入力表!F867:$S$2000,11,FALSE),"")</f>
        <v/>
      </c>
      <c r="L866" s="167" t="str">
        <f>IF(E866="旅費",VLOOKUP(E866,支出入力表!F867:$S$2000,12,FALSE),"")</f>
        <v/>
      </c>
      <c r="M866" s="167" t="str">
        <f>IF(E866="旅費",VLOOKUP(E866,支出入力表!F867:$S$2000,13,FALSE),"")</f>
        <v/>
      </c>
      <c r="N866" s="168" t="str">
        <f>IF(E866="旅費",VLOOKUP(E866,支出入力表!F867:$S$2000,14,FALSE),"")</f>
        <v/>
      </c>
    </row>
    <row r="867" spans="2:14" x14ac:dyDescent="0.55000000000000004">
      <c r="B867" s="163" t="str">
        <f>IF(E867="旅費",支出入力表!A868,"")</f>
        <v/>
      </c>
      <c r="C867" s="164" t="str">
        <f>IF(E867="旅費",支出入力表!C868,"")</f>
        <v/>
      </c>
      <c r="D867" s="165" t="str">
        <f>IF(支出入力表!E868="旅費","旅費","")</f>
        <v/>
      </c>
      <c r="E867" s="165" t="str">
        <f>IF(支出入力表!F868="旅費","旅費","")</f>
        <v/>
      </c>
      <c r="F867" s="196" t="str">
        <f>IF(E867="旅費",VLOOKUP(E867,支出入力表!F868:$M$2000,3,FALSE),"")</f>
        <v/>
      </c>
      <c r="G867" s="196" t="str">
        <f>IF(E867="旅費",VLOOKUP(E867,支出入力表!F868:$M$2000,4,FALSE),"")</f>
        <v/>
      </c>
      <c r="H867" s="197" t="str">
        <f>IF(E867="旅費",VLOOKUP(E867,支出入力表!F868:$M$2000,5,FALSE),"")</f>
        <v/>
      </c>
      <c r="I867" s="196" t="str">
        <f>IF(E867="旅費",VLOOKUP(E867,支出入力表!F868:$S$2000,9,FALSE),"")</f>
        <v/>
      </c>
      <c r="J867" s="167" t="str">
        <f>IF(E867="旅費",VLOOKUP(E867,支出入力表!F868:$S$2000,10,FALSE),"")</f>
        <v/>
      </c>
      <c r="K867" s="167" t="str">
        <f>IF(E867="旅費",VLOOKUP(E867,支出入力表!F868:$S$2000,11,FALSE),"")</f>
        <v/>
      </c>
      <c r="L867" s="167" t="str">
        <f>IF(E867="旅費",VLOOKUP(E867,支出入力表!F868:$S$2000,12,FALSE),"")</f>
        <v/>
      </c>
      <c r="M867" s="167" t="str">
        <f>IF(E867="旅費",VLOOKUP(E867,支出入力表!F868:$S$2000,13,FALSE),"")</f>
        <v/>
      </c>
      <c r="N867" s="168" t="str">
        <f>IF(E867="旅費",VLOOKUP(E867,支出入力表!F868:$S$2000,14,FALSE),"")</f>
        <v/>
      </c>
    </row>
    <row r="868" spans="2:14" x14ac:dyDescent="0.55000000000000004">
      <c r="B868" s="163" t="str">
        <f>IF(E868="旅費",支出入力表!A869,"")</f>
        <v/>
      </c>
      <c r="C868" s="164" t="str">
        <f>IF(E868="旅費",支出入力表!C869,"")</f>
        <v/>
      </c>
      <c r="D868" s="165" t="str">
        <f>IF(支出入力表!E869="旅費","旅費","")</f>
        <v/>
      </c>
      <c r="E868" s="165" t="str">
        <f>IF(支出入力表!F869="旅費","旅費","")</f>
        <v/>
      </c>
      <c r="F868" s="196" t="str">
        <f>IF(E868="旅費",VLOOKUP(E868,支出入力表!F869:$M$2000,3,FALSE),"")</f>
        <v/>
      </c>
      <c r="G868" s="196" t="str">
        <f>IF(E868="旅費",VLOOKUP(E868,支出入力表!F869:$M$2000,4,FALSE),"")</f>
        <v/>
      </c>
      <c r="H868" s="197" t="str">
        <f>IF(E868="旅費",VLOOKUP(E868,支出入力表!F869:$M$2000,5,FALSE),"")</f>
        <v/>
      </c>
      <c r="I868" s="196" t="str">
        <f>IF(E868="旅費",VLOOKUP(E868,支出入力表!F869:$S$2000,9,FALSE),"")</f>
        <v/>
      </c>
      <c r="J868" s="167" t="str">
        <f>IF(E868="旅費",VLOOKUP(E868,支出入力表!F869:$S$2000,10,FALSE),"")</f>
        <v/>
      </c>
      <c r="K868" s="167" t="str">
        <f>IF(E868="旅費",VLOOKUP(E868,支出入力表!F869:$S$2000,11,FALSE),"")</f>
        <v/>
      </c>
      <c r="L868" s="167" t="str">
        <f>IF(E868="旅費",VLOOKUP(E868,支出入力表!F869:$S$2000,12,FALSE),"")</f>
        <v/>
      </c>
      <c r="M868" s="167" t="str">
        <f>IF(E868="旅費",VLOOKUP(E868,支出入力表!F869:$S$2000,13,FALSE),"")</f>
        <v/>
      </c>
      <c r="N868" s="168" t="str">
        <f>IF(E868="旅費",VLOOKUP(E868,支出入力表!F869:$S$2000,14,FALSE),"")</f>
        <v/>
      </c>
    </row>
    <row r="869" spans="2:14" x14ac:dyDescent="0.55000000000000004">
      <c r="B869" s="163" t="str">
        <f>IF(E869="旅費",支出入力表!A870,"")</f>
        <v/>
      </c>
      <c r="C869" s="164" t="str">
        <f>IF(E869="旅費",支出入力表!C870,"")</f>
        <v/>
      </c>
      <c r="D869" s="165" t="str">
        <f>IF(支出入力表!E870="旅費","旅費","")</f>
        <v/>
      </c>
      <c r="E869" s="165" t="str">
        <f>IF(支出入力表!F870="旅費","旅費","")</f>
        <v/>
      </c>
      <c r="F869" s="196" t="str">
        <f>IF(E869="旅費",VLOOKUP(E869,支出入力表!F870:$M$2000,3,FALSE),"")</f>
        <v/>
      </c>
      <c r="G869" s="196" t="str">
        <f>IF(E869="旅費",VLOOKUP(E869,支出入力表!F870:$M$2000,4,FALSE),"")</f>
        <v/>
      </c>
      <c r="H869" s="197" t="str">
        <f>IF(E869="旅費",VLOOKUP(E869,支出入力表!F870:$M$2000,5,FALSE),"")</f>
        <v/>
      </c>
      <c r="I869" s="196" t="str">
        <f>IF(E869="旅費",VLOOKUP(E869,支出入力表!F870:$S$2000,9,FALSE),"")</f>
        <v/>
      </c>
      <c r="J869" s="167" t="str">
        <f>IF(E869="旅費",VLOOKUP(E869,支出入力表!F870:$S$2000,10,FALSE),"")</f>
        <v/>
      </c>
      <c r="K869" s="167" t="str">
        <f>IF(E869="旅費",VLOOKUP(E869,支出入力表!F870:$S$2000,11,FALSE),"")</f>
        <v/>
      </c>
      <c r="L869" s="167" t="str">
        <f>IF(E869="旅費",VLOOKUP(E869,支出入力表!F870:$S$2000,12,FALSE),"")</f>
        <v/>
      </c>
      <c r="M869" s="167" t="str">
        <f>IF(E869="旅費",VLOOKUP(E869,支出入力表!F870:$S$2000,13,FALSE),"")</f>
        <v/>
      </c>
      <c r="N869" s="168" t="str">
        <f>IF(E869="旅費",VLOOKUP(E869,支出入力表!F870:$S$2000,14,FALSE),"")</f>
        <v/>
      </c>
    </row>
    <row r="870" spans="2:14" x14ac:dyDescent="0.55000000000000004">
      <c r="B870" s="163" t="str">
        <f>IF(E870="旅費",支出入力表!A871,"")</f>
        <v/>
      </c>
      <c r="C870" s="164" t="str">
        <f>IF(E870="旅費",支出入力表!C871,"")</f>
        <v/>
      </c>
      <c r="D870" s="165" t="str">
        <f>IF(支出入力表!E871="旅費","旅費","")</f>
        <v/>
      </c>
      <c r="E870" s="165" t="str">
        <f>IF(支出入力表!F871="旅費","旅費","")</f>
        <v/>
      </c>
      <c r="F870" s="196" t="str">
        <f>IF(E870="旅費",VLOOKUP(E870,支出入力表!F871:$M$2000,3,FALSE),"")</f>
        <v/>
      </c>
      <c r="G870" s="196" t="str">
        <f>IF(E870="旅費",VLOOKUP(E870,支出入力表!F871:$M$2000,4,FALSE),"")</f>
        <v/>
      </c>
      <c r="H870" s="197" t="str">
        <f>IF(E870="旅費",VLOOKUP(E870,支出入力表!F871:$M$2000,5,FALSE),"")</f>
        <v/>
      </c>
      <c r="I870" s="196" t="str">
        <f>IF(E870="旅費",VLOOKUP(E870,支出入力表!F871:$S$2000,9,FALSE),"")</f>
        <v/>
      </c>
      <c r="J870" s="167" t="str">
        <f>IF(E870="旅費",VLOOKUP(E870,支出入力表!F871:$S$2000,10,FALSE),"")</f>
        <v/>
      </c>
      <c r="K870" s="167" t="str">
        <f>IF(E870="旅費",VLOOKUP(E870,支出入力表!F871:$S$2000,11,FALSE),"")</f>
        <v/>
      </c>
      <c r="L870" s="167" t="str">
        <f>IF(E870="旅費",VLOOKUP(E870,支出入力表!F871:$S$2000,12,FALSE),"")</f>
        <v/>
      </c>
      <c r="M870" s="167" t="str">
        <f>IF(E870="旅費",VLOOKUP(E870,支出入力表!F871:$S$2000,13,FALSE),"")</f>
        <v/>
      </c>
      <c r="N870" s="168" t="str">
        <f>IF(E870="旅費",VLOOKUP(E870,支出入力表!F871:$S$2000,14,FALSE),"")</f>
        <v/>
      </c>
    </row>
    <row r="871" spans="2:14" x14ac:dyDescent="0.55000000000000004">
      <c r="B871" s="163" t="str">
        <f>IF(E871="旅費",支出入力表!A872,"")</f>
        <v/>
      </c>
      <c r="C871" s="164" t="str">
        <f>IF(E871="旅費",支出入力表!C872,"")</f>
        <v/>
      </c>
      <c r="D871" s="165" t="str">
        <f>IF(支出入力表!E872="旅費","旅費","")</f>
        <v/>
      </c>
      <c r="E871" s="165" t="str">
        <f>IF(支出入力表!F872="旅費","旅費","")</f>
        <v/>
      </c>
      <c r="F871" s="196" t="str">
        <f>IF(E871="旅費",VLOOKUP(E871,支出入力表!F872:$M$2000,3,FALSE),"")</f>
        <v/>
      </c>
      <c r="G871" s="196" t="str">
        <f>IF(E871="旅費",VLOOKUP(E871,支出入力表!F872:$M$2000,4,FALSE),"")</f>
        <v/>
      </c>
      <c r="H871" s="197" t="str">
        <f>IF(E871="旅費",VLOOKUP(E871,支出入力表!F872:$M$2000,5,FALSE),"")</f>
        <v/>
      </c>
      <c r="I871" s="196" t="str">
        <f>IF(E871="旅費",VLOOKUP(E871,支出入力表!F872:$S$2000,9,FALSE),"")</f>
        <v/>
      </c>
      <c r="J871" s="167" t="str">
        <f>IF(E871="旅費",VLOOKUP(E871,支出入力表!F872:$S$2000,10,FALSE),"")</f>
        <v/>
      </c>
      <c r="K871" s="167" t="str">
        <f>IF(E871="旅費",VLOOKUP(E871,支出入力表!F872:$S$2000,11,FALSE),"")</f>
        <v/>
      </c>
      <c r="L871" s="167" t="str">
        <f>IF(E871="旅費",VLOOKUP(E871,支出入力表!F872:$S$2000,12,FALSE),"")</f>
        <v/>
      </c>
      <c r="M871" s="167" t="str">
        <f>IF(E871="旅費",VLOOKUP(E871,支出入力表!F872:$S$2000,13,FALSE),"")</f>
        <v/>
      </c>
      <c r="N871" s="168" t="str">
        <f>IF(E871="旅費",VLOOKUP(E871,支出入力表!F872:$S$2000,14,FALSE),"")</f>
        <v/>
      </c>
    </row>
    <row r="872" spans="2:14" x14ac:dyDescent="0.55000000000000004">
      <c r="B872" s="163" t="str">
        <f>IF(E872="旅費",支出入力表!A873,"")</f>
        <v/>
      </c>
      <c r="C872" s="164" t="str">
        <f>IF(E872="旅費",支出入力表!C873,"")</f>
        <v/>
      </c>
      <c r="D872" s="165" t="str">
        <f>IF(支出入力表!E873="旅費","旅費","")</f>
        <v/>
      </c>
      <c r="E872" s="165" t="str">
        <f>IF(支出入力表!F873="旅費","旅費","")</f>
        <v/>
      </c>
      <c r="F872" s="196" t="str">
        <f>IF(E872="旅費",VLOOKUP(E872,支出入力表!F873:$M$2000,3,FALSE),"")</f>
        <v/>
      </c>
      <c r="G872" s="196" t="str">
        <f>IF(E872="旅費",VLOOKUP(E872,支出入力表!F873:$M$2000,4,FALSE),"")</f>
        <v/>
      </c>
      <c r="H872" s="197" t="str">
        <f>IF(E872="旅費",VLOOKUP(E872,支出入力表!F873:$M$2000,5,FALSE),"")</f>
        <v/>
      </c>
      <c r="I872" s="196" t="str">
        <f>IF(E872="旅費",VLOOKUP(E872,支出入力表!F873:$S$2000,9,FALSE),"")</f>
        <v/>
      </c>
      <c r="J872" s="167" t="str">
        <f>IF(E872="旅費",VLOOKUP(E872,支出入力表!F873:$S$2000,10,FALSE),"")</f>
        <v/>
      </c>
      <c r="K872" s="167" t="str">
        <f>IF(E872="旅費",VLOOKUP(E872,支出入力表!F873:$S$2000,11,FALSE),"")</f>
        <v/>
      </c>
      <c r="L872" s="167" t="str">
        <f>IF(E872="旅費",VLOOKUP(E872,支出入力表!F873:$S$2000,12,FALSE),"")</f>
        <v/>
      </c>
      <c r="M872" s="167" t="str">
        <f>IF(E872="旅費",VLOOKUP(E872,支出入力表!F873:$S$2000,13,FALSE),"")</f>
        <v/>
      </c>
      <c r="N872" s="168" t="str">
        <f>IF(E872="旅費",VLOOKUP(E872,支出入力表!F873:$S$2000,14,FALSE),"")</f>
        <v/>
      </c>
    </row>
    <row r="873" spans="2:14" x14ac:dyDescent="0.55000000000000004">
      <c r="B873" s="163" t="str">
        <f>IF(E873="旅費",支出入力表!A874,"")</f>
        <v/>
      </c>
      <c r="C873" s="164" t="str">
        <f>IF(E873="旅費",支出入力表!C874,"")</f>
        <v/>
      </c>
      <c r="D873" s="165" t="str">
        <f>IF(支出入力表!E874="旅費","旅費","")</f>
        <v/>
      </c>
      <c r="E873" s="165" t="str">
        <f>IF(支出入力表!F874="旅費","旅費","")</f>
        <v/>
      </c>
      <c r="F873" s="196" t="str">
        <f>IF(E873="旅費",VLOOKUP(E873,支出入力表!F874:$M$2000,3,FALSE),"")</f>
        <v/>
      </c>
      <c r="G873" s="196" t="str">
        <f>IF(E873="旅費",VLOOKUP(E873,支出入力表!F874:$M$2000,4,FALSE),"")</f>
        <v/>
      </c>
      <c r="H873" s="197" t="str">
        <f>IF(E873="旅費",VLOOKUP(E873,支出入力表!F874:$M$2000,5,FALSE),"")</f>
        <v/>
      </c>
      <c r="I873" s="196" t="str">
        <f>IF(E873="旅費",VLOOKUP(E873,支出入力表!F874:$S$2000,9,FALSE),"")</f>
        <v/>
      </c>
      <c r="J873" s="167" t="str">
        <f>IF(E873="旅費",VLOOKUP(E873,支出入力表!F874:$S$2000,10,FALSE),"")</f>
        <v/>
      </c>
      <c r="K873" s="167" t="str">
        <f>IF(E873="旅費",VLOOKUP(E873,支出入力表!F874:$S$2000,11,FALSE),"")</f>
        <v/>
      </c>
      <c r="L873" s="167" t="str">
        <f>IF(E873="旅費",VLOOKUP(E873,支出入力表!F874:$S$2000,12,FALSE),"")</f>
        <v/>
      </c>
      <c r="M873" s="167" t="str">
        <f>IF(E873="旅費",VLOOKUP(E873,支出入力表!F874:$S$2000,13,FALSE),"")</f>
        <v/>
      </c>
      <c r="N873" s="168" t="str">
        <f>IF(E873="旅費",VLOOKUP(E873,支出入力表!F874:$S$2000,14,FALSE),"")</f>
        <v/>
      </c>
    </row>
    <row r="874" spans="2:14" x14ac:dyDescent="0.55000000000000004">
      <c r="B874" s="163" t="str">
        <f>IF(E874="旅費",支出入力表!A875,"")</f>
        <v/>
      </c>
      <c r="C874" s="164" t="str">
        <f>IF(E874="旅費",支出入力表!C875,"")</f>
        <v/>
      </c>
      <c r="D874" s="165" t="str">
        <f>IF(支出入力表!E875="旅費","旅費","")</f>
        <v/>
      </c>
      <c r="E874" s="165" t="str">
        <f>IF(支出入力表!F875="旅費","旅費","")</f>
        <v/>
      </c>
      <c r="F874" s="196" t="str">
        <f>IF(E874="旅費",VLOOKUP(E874,支出入力表!F875:$M$2000,3,FALSE),"")</f>
        <v/>
      </c>
      <c r="G874" s="196" t="str">
        <f>IF(E874="旅費",VLOOKUP(E874,支出入力表!F875:$M$2000,4,FALSE),"")</f>
        <v/>
      </c>
      <c r="H874" s="197" t="str">
        <f>IF(E874="旅費",VLOOKUP(E874,支出入力表!F875:$M$2000,5,FALSE),"")</f>
        <v/>
      </c>
      <c r="I874" s="196" t="str">
        <f>IF(E874="旅費",VLOOKUP(E874,支出入力表!F875:$S$2000,9,FALSE),"")</f>
        <v/>
      </c>
      <c r="J874" s="167" t="str">
        <f>IF(E874="旅費",VLOOKUP(E874,支出入力表!F875:$S$2000,10,FALSE),"")</f>
        <v/>
      </c>
      <c r="K874" s="167" t="str">
        <f>IF(E874="旅費",VLOOKUP(E874,支出入力表!F875:$S$2000,11,FALSE),"")</f>
        <v/>
      </c>
      <c r="L874" s="167" t="str">
        <f>IF(E874="旅費",VLOOKUP(E874,支出入力表!F875:$S$2000,12,FALSE),"")</f>
        <v/>
      </c>
      <c r="M874" s="167" t="str">
        <f>IF(E874="旅費",VLOOKUP(E874,支出入力表!F875:$S$2000,13,FALSE),"")</f>
        <v/>
      </c>
      <c r="N874" s="168" t="str">
        <f>IF(E874="旅費",VLOOKUP(E874,支出入力表!F875:$S$2000,14,FALSE),"")</f>
        <v/>
      </c>
    </row>
    <row r="875" spans="2:14" x14ac:dyDescent="0.55000000000000004">
      <c r="B875" s="163" t="str">
        <f>IF(E875="旅費",支出入力表!A876,"")</f>
        <v/>
      </c>
      <c r="C875" s="164" t="str">
        <f>IF(E875="旅費",支出入力表!C876,"")</f>
        <v/>
      </c>
      <c r="D875" s="165" t="str">
        <f>IF(支出入力表!E876="旅費","旅費","")</f>
        <v/>
      </c>
      <c r="E875" s="165" t="str">
        <f>IF(支出入力表!F876="旅費","旅費","")</f>
        <v/>
      </c>
      <c r="F875" s="196" t="str">
        <f>IF(E875="旅費",VLOOKUP(E875,支出入力表!F876:$M$2000,3,FALSE),"")</f>
        <v/>
      </c>
      <c r="G875" s="196" t="str">
        <f>IF(E875="旅費",VLOOKUP(E875,支出入力表!F876:$M$2000,4,FALSE),"")</f>
        <v/>
      </c>
      <c r="H875" s="197" t="str">
        <f>IF(E875="旅費",VLOOKUP(E875,支出入力表!F876:$M$2000,5,FALSE),"")</f>
        <v/>
      </c>
      <c r="I875" s="196" t="str">
        <f>IF(E875="旅費",VLOOKUP(E875,支出入力表!F876:$S$2000,9,FALSE),"")</f>
        <v/>
      </c>
      <c r="J875" s="167" t="str">
        <f>IF(E875="旅費",VLOOKUP(E875,支出入力表!F876:$S$2000,10,FALSE),"")</f>
        <v/>
      </c>
      <c r="K875" s="167" t="str">
        <f>IF(E875="旅費",VLOOKUP(E875,支出入力表!F876:$S$2000,11,FALSE),"")</f>
        <v/>
      </c>
      <c r="L875" s="167" t="str">
        <f>IF(E875="旅費",VLOOKUP(E875,支出入力表!F876:$S$2000,12,FALSE),"")</f>
        <v/>
      </c>
      <c r="M875" s="167" t="str">
        <f>IF(E875="旅費",VLOOKUP(E875,支出入力表!F876:$S$2000,13,FALSE),"")</f>
        <v/>
      </c>
      <c r="N875" s="168" t="str">
        <f>IF(E875="旅費",VLOOKUP(E875,支出入力表!F876:$S$2000,14,FALSE),"")</f>
        <v/>
      </c>
    </row>
    <row r="876" spans="2:14" x14ac:dyDescent="0.55000000000000004">
      <c r="B876" s="163" t="str">
        <f>IF(E876="旅費",支出入力表!A877,"")</f>
        <v/>
      </c>
      <c r="C876" s="164" t="str">
        <f>IF(E876="旅費",支出入力表!C877,"")</f>
        <v/>
      </c>
      <c r="D876" s="165" t="str">
        <f>IF(支出入力表!E877="旅費","旅費","")</f>
        <v/>
      </c>
      <c r="E876" s="165" t="str">
        <f>IF(支出入力表!F877="旅費","旅費","")</f>
        <v/>
      </c>
      <c r="F876" s="196" t="str">
        <f>IF(E876="旅費",VLOOKUP(E876,支出入力表!F877:$M$2000,3,FALSE),"")</f>
        <v/>
      </c>
      <c r="G876" s="196" t="str">
        <f>IF(E876="旅費",VLOOKUP(E876,支出入力表!F877:$M$2000,4,FALSE),"")</f>
        <v/>
      </c>
      <c r="H876" s="197" t="str">
        <f>IF(E876="旅費",VLOOKUP(E876,支出入力表!F877:$M$2000,5,FALSE),"")</f>
        <v/>
      </c>
      <c r="I876" s="196" t="str">
        <f>IF(E876="旅費",VLOOKUP(E876,支出入力表!F877:$S$2000,9,FALSE),"")</f>
        <v/>
      </c>
      <c r="J876" s="167" t="str">
        <f>IF(E876="旅費",VLOOKUP(E876,支出入力表!F877:$S$2000,10,FALSE),"")</f>
        <v/>
      </c>
      <c r="K876" s="167" t="str">
        <f>IF(E876="旅費",VLOOKUP(E876,支出入力表!F877:$S$2000,11,FALSE),"")</f>
        <v/>
      </c>
      <c r="L876" s="167" t="str">
        <f>IF(E876="旅費",VLOOKUP(E876,支出入力表!F877:$S$2000,12,FALSE),"")</f>
        <v/>
      </c>
      <c r="M876" s="167" t="str">
        <f>IF(E876="旅費",VLOOKUP(E876,支出入力表!F877:$S$2000,13,FALSE),"")</f>
        <v/>
      </c>
      <c r="N876" s="168" t="str">
        <f>IF(E876="旅費",VLOOKUP(E876,支出入力表!F877:$S$2000,14,FALSE),"")</f>
        <v/>
      </c>
    </row>
    <row r="877" spans="2:14" x14ac:dyDescent="0.55000000000000004">
      <c r="B877" s="163" t="str">
        <f>IF(E877="旅費",支出入力表!A878,"")</f>
        <v/>
      </c>
      <c r="C877" s="164" t="str">
        <f>IF(E877="旅費",支出入力表!C878,"")</f>
        <v/>
      </c>
      <c r="D877" s="165" t="str">
        <f>IF(支出入力表!E878="旅費","旅費","")</f>
        <v/>
      </c>
      <c r="E877" s="165" t="str">
        <f>IF(支出入力表!F878="旅費","旅費","")</f>
        <v/>
      </c>
      <c r="F877" s="196" t="str">
        <f>IF(E877="旅費",VLOOKUP(E877,支出入力表!F878:$M$2000,3,FALSE),"")</f>
        <v/>
      </c>
      <c r="G877" s="196" t="str">
        <f>IF(E877="旅費",VLOOKUP(E877,支出入力表!F878:$M$2000,4,FALSE),"")</f>
        <v/>
      </c>
      <c r="H877" s="197" t="str">
        <f>IF(E877="旅費",VLOOKUP(E877,支出入力表!F878:$M$2000,5,FALSE),"")</f>
        <v/>
      </c>
      <c r="I877" s="196" t="str">
        <f>IF(E877="旅費",VLOOKUP(E877,支出入力表!F878:$S$2000,9,FALSE),"")</f>
        <v/>
      </c>
      <c r="J877" s="167" t="str">
        <f>IF(E877="旅費",VLOOKUP(E877,支出入力表!F878:$S$2000,10,FALSE),"")</f>
        <v/>
      </c>
      <c r="K877" s="167" t="str">
        <f>IF(E877="旅費",VLOOKUP(E877,支出入力表!F878:$S$2000,11,FALSE),"")</f>
        <v/>
      </c>
      <c r="L877" s="167" t="str">
        <f>IF(E877="旅費",VLOOKUP(E877,支出入力表!F878:$S$2000,12,FALSE),"")</f>
        <v/>
      </c>
      <c r="M877" s="167" t="str">
        <f>IF(E877="旅費",VLOOKUP(E877,支出入力表!F878:$S$2000,13,FALSE),"")</f>
        <v/>
      </c>
      <c r="N877" s="168" t="str">
        <f>IF(E877="旅費",VLOOKUP(E877,支出入力表!F878:$S$2000,14,FALSE),"")</f>
        <v/>
      </c>
    </row>
    <row r="878" spans="2:14" x14ac:dyDescent="0.55000000000000004">
      <c r="B878" s="163" t="str">
        <f>IF(E878="旅費",支出入力表!A879,"")</f>
        <v/>
      </c>
      <c r="C878" s="164" t="str">
        <f>IF(E878="旅費",支出入力表!C879,"")</f>
        <v/>
      </c>
      <c r="D878" s="165" t="str">
        <f>IF(支出入力表!E879="旅費","旅費","")</f>
        <v/>
      </c>
      <c r="E878" s="165" t="str">
        <f>IF(支出入力表!F879="旅費","旅費","")</f>
        <v/>
      </c>
      <c r="F878" s="196" t="str">
        <f>IF(E878="旅費",VLOOKUP(E878,支出入力表!F879:$M$2000,3,FALSE),"")</f>
        <v/>
      </c>
      <c r="G878" s="196" t="str">
        <f>IF(E878="旅費",VLOOKUP(E878,支出入力表!F879:$M$2000,4,FALSE),"")</f>
        <v/>
      </c>
      <c r="H878" s="197" t="str">
        <f>IF(E878="旅費",VLOOKUP(E878,支出入力表!F879:$M$2000,5,FALSE),"")</f>
        <v/>
      </c>
      <c r="I878" s="196" t="str">
        <f>IF(E878="旅費",VLOOKUP(E878,支出入力表!F879:$S$2000,9,FALSE),"")</f>
        <v/>
      </c>
      <c r="J878" s="167" t="str">
        <f>IF(E878="旅費",VLOOKUP(E878,支出入力表!F879:$S$2000,10,FALSE),"")</f>
        <v/>
      </c>
      <c r="K878" s="167" t="str">
        <f>IF(E878="旅費",VLOOKUP(E878,支出入力表!F879:$S$2000,11,FALSE),"")</f>
        <v/>
      </c>
      <c r="L878" s="167" t="str">
        <f>IF(E878="旅費",VLOOKUP(E878,支出入力表!F879:$S$2000,12,FALSE),"")</f>
        <v/>
      </c>
      <c r="M878" s="167" t="str">
        <f>IF(E878="旅費",VLOOKUP(E878,支出入力表!F879:$S$2000,13,FALSE),"")</f>
        <v/>
      </c>
      <c r="N878" s="168" t="str">
        <f>IF(E878="旅費",VLOOKUP(E878,支出入力表!F879:$S$2000,14,FALSE),"")</f>
        <v/>
      </c>
    </row>
    <row r="879" spans="2:14" x14ac:dyDescent="0.55000000000000004">
      <c r="B879" s="163" t="str">
        <f>IF(E879="旅費",支出入力表!A880,"")</f>
        <v/>
      </c>
      <c r="C879" s="164" t="str">
        <f>IF(E879="旅費",支出入力表!C880,"")</f>
        <v/>
      </c>
      <c r="D879" s="165" t="str">
        <f>IF(支出入力表!E880="旅費","旅費","")</f>
        <v/>
      </c>
      <c r="E879" s="165" t="str">
        <f>IF(支出入力表!F880="旅費","旅費","")</f>
        <v/>
      </c>
      <c r="F879" s="196" t="str">
        <f>IF(E879="旅費",VLOOKUP(E879,支出入力表!F880:$M$2000,3,FALSE),"")</f>
        <v/>
      </c>
      <c r="G879" s="196" t="str">
        <f>IF(E879="旅費",VLOOKUP(E879,支出入力表!F880:$M$2000,4,FALSE),"")</f>
        <v/>
      </c>
      <c r="H879" s="197" t="str">
        <f>IF(E879="旅費",VLOOKUP(E879,支出入力表!F880:$M$2000,5,FALSE),"")</f>
        <v/>
      </c>
      <c r="I879" s="196" t="str">
        <f>IF(E879="旅費",VLOOKUP(E879,支出入力表!F880:$S$2000,9,FALSE),"")</f>
        <v/>
      </c>
      <c r="J879" s="167" t="str">
        <f>IF(E879="旅費",VLOOKUP(E879,支出入力表!F880:$S$2000,10,FALSE),"")</f>
        <v/>
      </c>
      <c r="K879" s="167" t="str">
        <f>IF(E879="旅費",VLOOKUP(E879,支出入力表!F880:$S$2000,11,FALSE),"")</f>
        <v/>
      </c>
      <c r="L879" s="167" t="str">
        <f>IF(E879="旅費",VLOOKUP(E879,支出入力表!F880:$S$2000,12,FALSE),"")</f>
        <v/>
      </c>
      <c r="M879" s="167" t="str">
        <f>IF(E879="旅費",VLOOKUP(E879,支出入力表!F880:$S$2000,13,FALSE),"")</f>
        <v/>
      </c>
      <c r="N879" s="168" t="str">
        <f>IF(E879="旅費",VLOOKUP(E879,支出入力表!F880:$S$2000,14,FALSE),"")</f>
        <v/>
      </c>
    </row>
    <row r="880" spans="2:14" x14ac:dyDescent="0.55000000000000004">
      <c r="B880" s="163" t="str">
        <f>IF(E880="旅費",支出入力表!A881,"")</f>
        <v/>
      </c>
      <c r="C880" s="164" t="str">
        <f>IF(E880="旅費",支出入力表!C881,"")</f>
        <v/>
      </c>
      <c r="D880" s="165" t="str">
        <f>IF(支出入力表!E881="旅費","旅費","")</f>
        <v/>
      </c>
      <c r="E880" s="165" t="str">
        <f>IF(支出入力表!F881="旅費","旅費","")</f>
        <v/>
      </c>
      <c r="F880" s="196" t="str">
        <f>IF(E880="旅費",VLOOKUP(E880,支出入力表!F881:$M$2000,3,FALSE),"")</f>
        <v/>
      </c>
      <c r="G880" s="196" t="str">
        <f>IF(E880="旅費",VLOOKUP(E880,支出入力表!F881:$M$2000,4,FALSE),"")</f>
        <v/>
      </c>
      <c r="H880" s="197" t="str">
        <f>IF(E880="旅費",VLOOKUP(E880,支出入力表!F881:$M$2000,5,FALSE),"")</f>
        <v/>
      </c>
      <c r="I880" s="196" t="str">
        <f>IF(E880="旅費",VLOOKUP(E880,支出入力表!F881:$S$2000,9,FALSE),"")</f>
        <v/>
      </c>
      <c r="J880" s="167" t="str">
        <f>IF(E880="旅費",VLOOKUP(E880,支出入力表!F881:$S$2000,10,FALSE),"")</f>
        <v/>
      </c>
      <c r="K880" s="167" t="str">
        <f>IF(E880="旅費",VLOOKUP(E880,支出入力表!F881:$S$2000,11,FALSE),"")</f>
        <v/>
      </c>
      <c r="L880" s="167" t="str">
        <f>IF(E880="旅費",VLOOKUP(E880,支出入力表!F881:$S$2000,12,FALSE),"")</f>
        <v/>
      </c>
      <c r="M880" s="167" t="str">
        <f>IF(E880="旅費",VLOOKUP(E880,支出入力表!F881:$S$2000,13,FALSE),"")</f>
        <v/>
      </c>
      <c r="N880" s="168" t="str">
        <f>IF(E880="旅費",VLOOKUP(E880,支出入力表!F881:$S$2000,14,FALSE),"")</f>
        <v/>
      </c>
    </row>
    <row r="881" spans="2:14" x14ac:dyDescent="0.55000000000000004">
      <c r="B881" s="163" t="str">
        <f>IF(E881="旅費",支出入力表!A882,"")</f>
        <v/>
      </c>
      <c r="C881" s="164" t="str">
        <f>IF(E881="旅費",支出入力表!C882,"")</f>
        <v/>
      </c>
      <c r="D881" s="165" t="str">
        <f>IF(支出入力表!E882="旅費","旅費","")</f>
        <v/>
      </c>
      <c r="E881" s="165" t="str">
        <f>IF(支出入力表!F882="旅費","旅費","")</f>
        <v/>
      </c>
      <c r="F881" s="196" t="str">
        <f>IF(E881="旅費",VLOOKUP(E881,支出入力表!F882:$M$2000,3,FALSE),"")</f>
        <v/>
      </c>
      <c r="G881" s="196" t="str">
        <f>IF(E881="旅費",VLOOKUP(E881,支出入力表!F882:$M$2000,4,FALSE),"")</f>
        <v/>
      </c>
      <c r="H881" s="197" t="str">
        <f>IF(E881="旅費",VLOOKUP(E881,支出入力表!F882:$M$2000,5,FALSE),"")</f>
        <v/>
      </c>
      <c r="I881" s="196" t="str">
        <f>IF(E881="旅費",VLOOKUP(E881,支出入力表!F882:$S$2000,9,FALSE),"")</f>
        <v/>
      </c>
      <c r="J881" s="167" t="str">
        <f>IF(E881="旅費",VLOOKUP(E881,支出入力表!F882:$S$2000,10,FALSE),"")</f>
        <v/>
      </c>
      <c r="K881" s="167" t="str">
        <f>IF(E881="旅費",VLOOKUP(E881,支出入力表!F882:$S$2000,11,FALSE),"")</f>
        <v/>
      </c>
      <c r="L881" s="167" t="str">
        <f>IF(E881="旅費",VLOOKUP(E881,支出入力表!F882:$S$2000,12,FALSE),"")</f>
        <v/>
      </c>
      <c r="M881" s="167" t="str">
        <f>IF(E881="旅費",VLOOKUP(E881,支出入力表!F882:$S$2000,13,FALSE),"")</f>
        <v/>
      </c>
      <c r="N881" s="168" t="str">
        <f>IF(E881="旅費",VLOOKUP(E881,支出入力表!F882:$S$2000,14,FALSE),"")</f>
        <v/>
      </c>
    </row>
    <row r="882" spans="2:14" x14ac:dyDescent="0.55000000000000004">
      <c r="B882" s="163" t="str">
        <f>IF(E882="旅費",支出入力表!A883,"")</f>
        <v/>
      </c>
      <c r="C882" s="164" t="str">
        <f>IF(E882="旅費",支出入力表!C883,"")</f>
        <v/>
      </c>
      <c r="D882" s="165" t="str">
        <f>IF(支出入力表!E883="旅費","旅費","")</f>
        <v/>
      </c>
      <c r="E882" s="165" t="str">
        <f>IF(支出入力表!F883="旅費","旅費","")</f>
        <v/>
      </c>
      <c r="F882" s="196" t="str">
        <f>IF(E882="旅費",VLOOKUP(E882,支出入力表!F883:$M$2000,3,FALSE),"")</f>
        <v/>
      </c>
      <c r="G882" s="196" t="str">
        <f>IF(E882="旅費",VLOOKUP(E882,支出入力表!F883:$M$2000,4,FALSE),"")</f>
        <v/>
      </c>
      <c r="H882" s="197" t="str">
        <f>IF(E882="旅費",VLOOKUP(E882,支出入力表!F883:$M$2000,5,FALSE),"")</f>
        <v/>
      </c>
      <c r="I882" s="196" t="str">
        <f>IF(E882="旅費",VLOOKUP(E882,支出入力表!F883:$S$2000,9,FALSE),"")</f>
        <v/>
      </c>
      <c r="J882" s="167" t="str">
        <f>IF(E882="旅費",VLOOKUP(E882,支出入力表!F883:$S$2000,10,FALSE),"")</f>
        <v/>
      </c>
      <c r="K882" s="167" t="str">
        <f>IF(E882="旅費",VLOOKUP(E882,支出入力表!F883:$S$2000,11,FALSE),"")</f>
        <v/>
      </c>
      <c r="L882" s="167" t="str">
        <f>IF(E882="旅費",VLOOKUP(E882,支出入力表!F883:$S$2000,12,FALSE),"")</f>
        <v/>
      </c>
      <c r="M882" s="167" t="str">
        <f>IF(E882="旅費",VLOOKUP(E882,支出入力表!F883:$S$2000,13,FALSE),"")</f>
        <v/>
      </c>
      <c r="N882" s="168" t="str">
        <f>IF(E882="旅費",VLOOKUP(E882,支出入力表!F883:$S$2000,14,FALSE),"")</f>
        <v/>
      </c>
    </row>
    <row r="883" spans="2:14" x14ac:dyDescent="0.55000000000000004">
      <c r="B883" s="163" t="str">
        <f>IF(E883="旅費",支出入力表!A884,"")</f>
        <v/>
      </c>
      <c r="C883" s="164" t="str">
        <f>IF(E883="旅費",支出入力表!C884,"")</f>
        <v/>
      </c>
      <c r="D883" s="165" t="str">
        <f>IF(支出入力表!E884="旅費","旅費","")</f>
        <v/>
      </c>
      <c r="E883" s="165" t="str">
        <f>IF(支出入力表!F884="旅費","旅費","")</f>
        <v/>
      </c>
      <c r="F883" s="196" t="str">
        <f>IF(E883="旅費",VLOOKUP(E883,支出入力表!F884:$M$2000,3,FALSE),"")</f>
        <v/>
      </c>
      <c r="G883" s="196" t="str">
        <f>IF(E883="旅費",VLOOKUP(E883,支出入力表!F884:$M$2000,4,FALSE),"")</f>
        <v/>
      </c>
      <c r="H883" s="197" t="str">
        <f>IF(E883="旅費",VLOOKUP(E883,支出入力表!F884:$M$2000,5,FALSE),"")</f>
        <v/>
      </c>
      <c r="I883" s="196" t="str">
        <f>IF(E883="旅費",VLOOKUP(E883,支出入力表!F884:$S$2000,9,FALSE),"")</f>
        <v/>
      </c>
      <c r="J883" s="167" t="str">
        <f>IF(E883="旅費",VLOOKUP(E883,支出入力表!F884:$S$2000,10,FALSE),"")</f>
        <v/>
      </c>
      <c r="K883" s="167" t="str">
        <f>IF(E883="旅費",VLOOKUP(E883,支出入力表!F884:$S$2000,11,FALSE),"")</f>
        <v/>
      </c>
      <c r="L883" s="167" t="str">
        <f>IF(E883="旅費",VLOOKUP(E883,支出入力表!F884:$S$2000,12,FALSE),"")</f>
        <v/>
      </c>
      <c r="M883" s="167" t="str">
        <f>IF(E883="旅費",VLOOKUP(E883,支出入力表!F884:$S$2000,13,FALSE),"")</f>
        <v/>
      </c>
      <c r="N883" s="168" t="str">
        <f>IF(E883="旅費",VLOOKUP(E883,支出入力表!F884:$S$2000,14,FALSE),"")</f>
        <v/>
      </c>
    </row>
    <row r="884" spans="2:14" x14ac:dyDescent="0.55000000000000004">
      <c r="B884" s="163" t="str">
        <f>IF(E884="旅費",支出入力表!A885,"")</f>
        <v/>
      </c>
      <c r="C884" s="164" t="str">
        <f>IF(E884="旅費",支出入力表!C885,"")</f>
        <v/>
      </c>
      <c r="D884" s="165" t="str">
        <f>IF(支出入力表!E885="旅費","旅費","")</f>
        <v/>
      </c>
      <c r="E884" s="165" t="str">
        <f>IF(支出入力表!F885="旅費","旅費","")</f>
        <v/>
      </c>
      <c r="F884" s="196" t="str">
        <f>IF(E884="旅費",VLOOKUP(E884,支出入力表!F885:$M$2000,3,FALSE),"")</f>
        <v/>
      </c>
      <c r="G884" s="196" t="str">
        <f>IF(E884="旅費",VLOOKUP(E884,支出入力表!F885:$M$2000,4,FALSE),"")</f>
        <v/>
      </c>
      <c r="H884" s="197" t="str">
        <f>IF(E884="旅費",VLOOKUP(E884,支出入力表!F885:$M$2000,5,FALSE),"")</f>
        <v/>
      </c>
      <c r="I884" s="196" t="str">
        <f>IF(E884="旅費",VLOOKUP(E884,支出入力表!F885:$S$2000,9,FALSE),"")</f>
        <v/>
      </c>
      <c r="J884" s="167" t="str">
        <f>IF(E884="旅費",VLOOKUP(E884,支出入力表!F885:$S$2000,10,FALSE),"")</f>
        <v/>
      </c>
      <c r="K884" s="167" t="str">
        <f>IF(E884="旅費",VLOOKUP(E884,支出入力表!F885:$S$2000,11,FALSE),"")</f>
        <v/>
      </c>
      <c r="L884" s="167" t="str">
        <f>IF(E884="旅費",VLOOKUP(E884,支出入力表!F885:$S$2000,12,FALSE),"")</f>
        <v/>
      </c>
      <c r="M884" s="167" t="str">
        <f>IF(E884="旅費",VLOOKUP(E884,支出入力表!F885:$S$2000,13,FALSE),"")</f>
        <v/>
      </c>
      <c r="N884" s="168" t="str">
        <f>IF(E884="旅費",VLOOKUP(E884,支出入力表!F885:$S$2000,14,FALSE),"")</f>
        <v/>
      </c>
    </row>
    <row r="885" spans="2:14" x14ac:dyDescent="0.55000000000000004">
      <c r="B885" s="163" t="str">
        <f>IF(E885="旅費",支出入力表!A886,"")</f>
        <v/>
      </c>
      <c r="C885" s="164" t="str">
        <f>IF(E885="旅費",支出入力表!C886,"")</f>
        <v/>
      </c>
      <c r="D885" s="165" t="str">
        <f>IF(支出入力表!E886="旅費","旅費","")</f>
        <v/>
      </c>
      <c r="E885" s="165" t="str">
        <f>IF(支出入力表!F886="旅費","旅費","")</f>
        <v/>
      </c>
      <c r="F885" s="196" t="str">
        <f>IF(E885="旅費",VLOOKUP(E885,支出入力表!F886:$M$2000,3,FALSE),"")</f>
        <v/>
      </c>
      <c r="G885" s="196" t="str">
        <f>IF(E885="旅費",VLOOKUP(E885,支出入力表!F886:$M$2000,4,FALSE),"")</f>
        <v/>
      </c>
      <c r="H885" s="197" t="str">
        <f>IF(E885="旅費",VLOOKUP(E885,支出入力表!F886:$M$2000,5,FALSE),"")</f>
        <v/>
      </c>
      <c r="I885" s="196" t="str">
        <f>IF(E885="旅費",VLOOKUP(E885,支出入力表!F886:$S$2000,9,FALSE),"")</f>
        <v/>
      </c>
      <c r="J885" s="167" t="str">
        <f>IF(E885="旅費",VLOOKUP(E885,支出入力表!F886:$S$2000,10,FALSE),"")</f>
        <v/>
      </c>
      <c r="K885" s="167" t="str">
        <f>IF(E885="旅費",VLOOKUP(E885,支出入力表!F886:$S$2000,11,FALSE),"")</f>
        <v/>
      </c>
      <c r="L885" s="167" t="str">
        <f>IF(E885="旅費",VLOOKUP(E885,支出入力表!F886:$S$2000,12,FALSE),"")</f>
        <v/>
      </c>
      <c r="M885" s="167" t="str">
        <f>IF(E885="旅費",VLOOKUP(E885,支出入力表!F886:$S$2000,13,FALSE),"")</f>
        <v/>
      </c>
      <c r="N885" s="168" t="str">
        <f>IF(E885="旅費",VLOOKUP(E885,支出入力表!F886:$S$2000,14,FALSE),"")</f>
        <v/>
      </c>
    </row>
    <row r="886" spans="2:14" x14ac:dyDescent="0.55000000000000004">
      <c r="B886" s="163" t="str">
        <f>IF(E886="旅費",支出入力表!A887,"")</f>
        <v/>
      </c>
      <c r="C886" s="164" t="str">
        <f>IF(E886="旅費",支出入力表!C887,"")</f>
        <v/>
      </c>
      <c r="D886" s="165" t="str">
        <f>IF(支出入力表!E887="旅費","旅費","")</f>
        <v/>
      </c>
      <c r="E886" s="165" t="str">
        <f>IF(支出入力表!F887="旅費","旅費","")</f>
        <v/>
      </c>
      <c r="F886" s="196" t="str">
        <f>IF(E886="旅費",VLOOKUP(E886,支出入力表!F887:$M$2000,3,FALSE),"")</f>
        <v/>
      </c>
      <c r="G886" s="196" t="str">
        <f>IF(E886="旅費",VLOOKUP(E886,支出入力表!F887:$M$2000,4,FALSE),"")</f>
        <v/>
      </c>
      <c r="H886" s="197" t="str">
        <f>IF(E886="旅費",VLOOKUP(E886,支出入力表!F887:$M$2000,5,FALSE),"")</f>
        <v/>
      </c>
      <c r="I886" s="196" t="str">
        <f>IF(E886="旅費",VLOOKUP(E886,支出入力表!F887:$S$2000,9,FALSE),"")</f>
        <v/>
      </c>
      <c r="J886" s="167" t="str">
        <f>IF(E886="旅費",VLOOKUP(E886,支出入力表!F887:$S$2000,10,FALSE),"")</f>
        <v/>
      </c>
      <c r="K886" s="167" t="str">
        <f>IF(E886="旅費",VLOOKUP(E886,支出入力表!F887:$S$2000,11,FALSE),"")</f>
        <v/>
      </c>
      <c r="L886" s="167" t="str">
        <f>IF(E886="旅費",VLOOKUP(E886,支出入力表!F887:$S$2000,12,FALSE),"")</f>
        <v/>
      </c>
      <c r="M886" s="167" t="str">
        <f>IF(E886="旅費",VLOOKUP(E886,支出入力表!F887:$S$2000,13,FALSE),"")</f>
        <v/>
      </c>
      <c r="N886" s="168" t="str">
        <f>IF(E886="旅費",VLOOKUP(E886,支出入力表!F887:$S$2000,14,FALSE),"")</f>
        <v/>
      </c>
    </row>
    <row r="887" spans="2:14" x14ac:dyDescent="0.55000000000000004">
      <c r="B887" s="163" t="str">
        <f>IF(E887="旅費",支出入力表!A888,"")</f>
        <v/>
      </c>
      <c r="C887" s="164" t="str">
        <f>IF(E887="旅費",支出入力表!C888,"")</f>
        <v/>
      </c>
      <c r="D887" s="165" t="str">
        <f>IF(支出入力表!E888="旅費","旅費","")</f>
        <v/>
      </c>
      <c r="E887" s="165" t="str">
        <f>IF(支出入力表!F888="旅費","旅費","")</f>
        <v/>
      </c>
      <c r="F887" s="196" t="str">
        <f>IF(E887="旅費",VLOOKUP(E887,支出入力表!F888:$M$2000,3,FALSE),"")</f>
        <v/>
      </c>
      <c r="G887" s="196" t="str">
        <f>IF(E887="旅費",VLOOKUP(E887,支出入力表!F888:$M$2000,4,FALSE),"")</f>
        <v/>
      </c>
      <c r="H887" s="197" t="str">
        <f>IF(E887="旅費",VLOOKUP(E887,支出入力表!F888:$M$2000,5,FALSE),"")</f>
        <v/>
      </c>
      <c r="I887" s="196" t="str">
        <f>IF(E887="旅費",VLOOKUP(E887,支出入力表!F888:$S$2000,9,FALSE),"")</f>
        <v/>
      </c>
      <c r="J887" s="167" t="str">
        <f>IF(E887="旅費",VLOOKUP(E887,支出入力表!F888:$S$2000,10,FALSE),"")</f>
        <v/>
      </c>
      <c r="K887" s="167" t="str">
        <f>IF(E887="旅費",VLOOKUP(E887,支出入力表!F888:$S$2000,11,FALSE),"")</f>
        <v/>
      </c>
      <c r="L887" s="167" t="str">
        <f>IF(E887="旅費",VLOOKUP(E887,支出入力表!F888:$S$2000,12,FALSE),"")</f>
        <v/>
      </c>
      <c r="M887" s="167" t="str">
        <f>IF(E887="旅費",VLOOKUP(E887,支出入力表!F888:$S$2000,13,FALSE),"")</f>
        <v/>
      </c>
      <c r="N887" s="168" t="str">
        <f>IF(E887="旅費",VLOOKUP(E887,支出入力表!F888:$S$2000,14,FALSE),"")</f>
        <v/>
      </c>
    </row>
    <row r="888" spans="2:14" x14ac:dyDescent="0.55000000000000004">
      <c r="B888" s="163" t="str">
        <f>IF(E888="旅費",支出入力表!A889,"")</f>
        <v/>
      </c>
      <c r="C888" s="164" t="str">
        <f>IF(E888="旅費",支出入力表!C889,"")</f>
        <v/>
      </c>
      <c r="D888" s="165" t="str">
        <f>IF(支出入力表!E889="旅費","旅費","")</f>
        <v/>
      </c>
      <c r="E888" s="165" t="str">
        <f>IF(支出入力表!F889="旅費","旅費","")</f>
        <v/>
      </c>
      <c r="F888" s="196" t="str">
        <f>IF(E888="旅費",VLOOKUP(E888,支出入力表!F889:$M$2000,3,FALSE),"")</f>
        <v/>
      </c>
      <c r="G888" s="196" t="str">
        <f>IF(E888="旅費",VLOOKUP(E888,支出入力表!F889:$M$2000,4,FALSE),"")</f>
        <v/>
      </c>
      <c r="H888" s="197" t="str">
        <f>IF(E888="旅費",VLOOKUP(E888,支出入力表!F889:$M$2000,5,FALSE),"")</f>
        <v/>
      </c>
      <c r="I888" s="196" t="str">
        <f>IF(E888="旅費",VLOOKUP(E888,支出入力表!F889:$S$2000,9,FALSE),"")</f>
        <v/>
      </c>
      <c r="J888" s="167" t="str">
        <f>IF(E888="旅費",VLOOKUP(E888,支出入力表!F889:$S$2000,10,FALSE),"")</f>
        <v/>
      </c>
      <c r="K888" s="167" t="str">
        <f>IF(E888="旅費",VLOOKUP(E888,支出入力表!F889:$S$2000,11,FALSE),"")</f>
        <v/>
      </c>
      <c r="L888" s="167" t="str">
        <f>IF(E888="旅費",VLOOKUP(E888,支出入力表!F889:$S$2000,12,FALSE),"")</f>
        <v/>
      </c>
      <c r="M888" s="167" t="str">
        <f>IF(E888="旅費",VLOOKUP(E888,支出入力表!F889:$S$2000,13,FALSE),"")</f>
        <v/>
      </c>
      <c r="N888" s="168" t="str">
        <f>IF(E888="旅費",VLOOKUP(E888,支出入力表!F889:$S$2000,14,FALSE),"")</f>
        <v/>
      </c>
    </row>
    <row r="889" spans="2:14" x14ac:dyDescent="0.55000000000000004">
      <c r="B889" s="163" t="str">
        <f>IF(E889="旅費",支出入力表!A890,"")</f>
        <v/>
      </c>
      <c r="C889" s="164" t="str">
        <f>IF(E889="旅費",支出入力表!C890,"")</f>
        <v/>
      </c>
      <c r="D889" s="165" t="str">
        <f>IF(支出入力表!E890="旅費","旅費","")</f>
        <v/>
      </c>
      <c r="E889" s="165" t="str">
        <f>IF(支出入力表!F890="旅費","旅費","")</f>
        <v/>
      </c>
      <c r="F889" s="196" t="str">
        <f>IF(E889="旅費",VLOOKUP(E889,支出入力表!F890:$M$2000,3,FALSE),"")</f>
        <v/>
      </c>
      <c r="G889" s="196" t="str">
        <f>IF(E889="旅費",VLOOKUP(E889,支出入力表!F890:$M$2000,4,FALSE),"")</f>
        <v/>
      </c>
      <c r="H889" s="197" t="str">
        <f>IF(E889="旅費",VLOOKUP(E889,支出入力表!F890:$M$2000,5,FALSE),"")</f>
        <v/>
      </c>
      <c r="I889" s="196" t="str">
        <f>IF(E889="旅費",VLOOKUP(E889,支出入力表!F890:$S$2000,9,FALSE),"")</f>
        <v/>
      </c>
      <c r="J889" s="167" t="str">
        <f>IF(E889="旅費",VLOOKUP(E889,支出入力表!F890:$S$2000,10,FALSE),"")</f>
        <v/>
      </c>
      <c r="K889" s="167" t="str">
        <f>IF(E889="旅費",VLOOKUP(E889,支出入力表!F890:$S$2000,11,FALSE),"")</f>
        <v/>
      </c>
      <c r="L889" s="167" t="str">
        <f>IF(E889="旅費",VLOOKUP(E889,支出入力表!F890:$S$2000,12,FALSE),"")</f>
        <v/>
      </c>
      <c r="M889" s="167" t="str">
        <f>IF(E889="旅費",VLOOKUP(E889,支出入力表!F890:$S$2000,13,FALSE),"")</f>
        <v/>
      </c>
      <c r="N889" s="168" t="str">
        <f>IF(E889="旅費",VLOOKUP(E889,支出入力表!F890:$S$2000,14,FALSE),"")</f>
        <v/>
      </c>
    </row>
    <row r="890" spans="2:14" x14ac:dyDescent="0.55000000000000004">
      <c r="B890" s="163" t="str">
        <f>IF(E890="旅費",支出入力表!A891,"")</f>
        <v/>
      </c>
      <c r="C890" s="164" t="str">
        <f>IF(E890="旅費",支出入力表!C891,"")</f>
        <v/>
      </c>
      <c r="D890" s="165" t="str">
        <f>IF(支出入力表!E891="旅費","旅費","")</f>
        <v/>
      </c>
      <c r="E890" s="165" t="str">
        <f>IF(支出入力表!F891="旅費","旅費","")</f>
        <v/>
      </c>
      <c r="F890" s="196" t="str">
        <f>IF(E890="旅費",VLOOKUP(E890,支出入力表!F891:$M$2000,3,FALSE),"")</f>
        <v/>
      </c>
      <c r="G890" s="196" t="str">
        <f>IF(E890="旅費",VLOOKUP(E890,支出入力表!F891:$M$2000,4,FALSE),"")</f>
        <v/>
      </c>
      <c r="H890" s="197" t="str">
        <f>IF(E890="旅費",VLOOKUP(E890,支出入力表!F891:$M$2000,5,FALSE),"")</f>
        <v/>
      </c>
      <c r="I890" s="196" t="str">
        <f>IF(E890="旅費",VLOOKUP(E890,支出入力表!F891:$S$2000,9,FALSE),"")</f>
        <v/>
      </c>
      <c r="J890" s="167" t="str">
        <f>IF(E890="旅費",VLOOKUP(E890,支出入力表!F891:$S$2000,10,FALSE),"")</f>
        <v/>
      </c>
      <c r="K890" s="167" t="str">
        <f>IF(E890="旅費",VLOOKUP(E890,支出入力表!F891:$S$2000,11,FALSE),"")</f>
        <v/>
      </c>
      <c r="L890" s="167" t="str">
        <f>IF(E890="旅費",VLOOKUP(E890,支出入力表!F891:$S$2000,12,FALSE),"")</f>
        <v/>
      </c>
      <c r="M890" s="167" t="str">
        <f>IF(E890="旅費",VLOOKUP(E890,支出入力表!F891:$S$2000,13,FALSE),"")</f>
        <v/>
      </c>
      <c r="N890" s="168" t="str">
        <f>IF(E890="旅費",VLOOKUP(E890,支出入力表!F891:$S$2000,14,FALSE),"")</f>
        <v/>
      </c>
    </row>
    <row r="891" spans="2:14" x14ac:dyDescent="0.55000000000000004">
      <c r="B891" s="163" t="str">
        <f>IF(E891="旅費",支出入力表!A892,"")</f>
        <v/>
      </c>
      <c r="C891" s="164" t="str">
        <f>IF(E891="旅費",支出入力表!C892,"")</f>
        <v/>
      </c>
      <c r="D891" s="165" t="str">
        <f>IF(支出入力表!E892="旅費","旅費","")</f>
        <v/>
      </c>
      <c r="E891" s="165" t="str">
        <f>IF(支出入力表!F892="旅費","旅費","")</f>
        <v/>
      </c>
      <c r="F891" s="196" t="str">
        <f>IF(E891="旅費",VLOOKUP(E891,支出入力表!F892:$M$2000,3,FALSE),"")</f>
        <v/>
      </c>
      <c r="G891" s="196" t="str">
        <f>IF(E891="旅費",VLOOKUP(E891,支出入力表!F892:$M$2000,4,FALSE),"")</f>
        <v/>
      </c>
      <c r="H891" s="197" t="str">
        <f>IF(E891="旅費",VLOOKUP(E891,支出入力表!F892:$M$2000,5,FALSE),"")</f>
        <v/>
      </c>
      <c r="I891" s="196" t="str">
        <f>IF(E891="旅費",VLOOKUP(E891,支出入力表!F892:$S$2000,9,FALSE),"")</f>
        <v/>
      </c>
      <c r="J891" s="167" t="str">
        <f>IF(E891="旅費",VLOOKUP(E891,支出入力表!F892:$S$2000,10,FALSE),"")</f>
        <v/>
      </c>
      <c r="K891" s="167" t="str">
        <f>IF(E891="旅費",VLOOKUP(E891,支出入力表!F892:$S$2000,11,FALSE),"")</f>
        <v/>
      </c>
      <c r="L891" s="167" t="str">
        <f>IF(E891="旅費",VLOOKUP(E891,支出入力表!F892:$S$2000,12,FALSE),"")</f>
        <v/>
      </c>
      <c r="M891" s="167" t="str">
        <f>IF(E891="旅費",VLOOKUP(E891,支出入力表!F892:$S$2000,13,FALSE),"")</f>
        <v/>
      </c>
      <c r="N891" s="168" t="str">
        <f>IF(E891="旅費",VLOOKUP(E891,支出入力表!F892:$S$2000,14,FALSE),"")</f>
        <v/>
      </c>
    </row>
    <row r="892" spans="2:14" x14ac:dyDescent="0.55000000000000004">
      <c r="B892" s="163" t="str">
        <f>IF(E892="旅費",支出入力表!A893,"")</f>
        <v/>
      </c>
      <c r="C892" s="164" t="str">
        <f>IF(E892="旅費",支出入力表!C893,"")</f>
        <v/>
      </c>
      <c r="D892" s="165" t="str">
        <f>IF(支出入力表!E893="旅費","旅費","")</f>
        <v/>
      </c>
      <c r="E892" s="165" t="str">
        <f>IF(支出入力表!F893="旅費","旅費","")</f>
        <v/>
      </c>
      <c r="F892" s="196" t="str">
        <f>IF(E892="旅費",VLOOKUP(E892,支出入力表!F893:$M$2000,3,FALSE),"")</f>
        <v/>
      </c>
      <c r="G892" s="196" t="str">
        <f>IF(E892="旅費",VLOOKUP(E892,支出入力表!F893:$M$2000,4,FALSE),"")</f>
        <v/>
      </c>
      <c r="H892" s="197" t="str">
        <f>IF(E892="旅費",VLOOKUP(E892,支出入力表!F893:$M$2000,5,FALSE),"")</f>
        <v/>
      </c>
      <c r="I892" s="196" t="str">
        <f>IF(E892="旅費",VLOOKUP(E892,支出入力表!F893:$S$2000,9,FALSE),"")</f>
        <v/>
      </c>
      <c r="J892" s="167" t="str">
        <f>IF(E892="旅費",VLOOKUP(E892,支出入力表!F893:$S$2000,10,FALSE),"")</f>
        <v/>
      </c>
      <c r="K892" s="167" t="str">
        <f>IF(E892="旅費",VLOOKUP(E892,支出入力表!F893:$S$2000,11,FALSE),"")</f>
        <v/>
      </c>
      <c r="L892" s="167" t="str">
        <f>IF(E892="旅費",VLOOKUP(E892,支出入力表!F893:$S$2000,12,FALSE),"")</f>
        <v/>
      </c>
      <c r="M892" s="167" t="str">
        <f>IF(E892="旅費",VLOOKUP(E892,支出入力表!F893:$S$2000,13,FALSE),"")</f>
        <v/>
      </c>
      <c r="N892" s="168" t="str">
        <f>IF(E892="旅費",VLOOKUP(E892,支出入力表!F893:$S$2000,14,FALSE),"")</f>
        <v/>
      </c>
    </row>
    <row r="893" spans="2:14" x14ac:dyDescent="0.55000000000000004">
      <c r="B893" s="163" t="str">
        <f>IF(E893="旅費",支出入力表!A894,"")</f>
        <v/>
      </c>
      <c r="C893" s="164" t="str">
        <f>IF(E893="旅費",支出入力表!C894,"")</f>
        <v/>
      </c>
      <c r="D893" s="165" t="str">
        <f>IF(支出入力表!E894="旅費","旅費","")</f>
        <v/>
      </c>
      <c r="E893" s="165" t="str">
        <f>IF(支出入力表!F894="旅費","旅費","")</f>
        <v/>
      </c>
      <c r="F893" s="196" t="str">
        <f>IF(E893="旅費",VLOOKUP(E893,支出入力表!F894:$M$2000,3,FALSE),"")</f>
        <v/>
      </c>
      <c r="G893" s="196" t="str">
        <f>IF(E893="旅費",VLOOKUP(E893,支出入力表!F894:$M$2000,4,FALSE),"")</f>
        <v/>
      </c>
      <c r="H893" s="197" t="str">
        <f>IF(E893="旅費",VLOOKUP(E893,支出入力表!F894:$M$2000,5,FALSE),"")</f>
        <v/>
      </c>
      <c r="I893" s="196" t="str">
        <f>IF(E893="旅費",VLOOKUP(E893,支出入力表!F894:$S$2000,9,FALSE),"")</f>
        <v/>
      </c>
      <c r="J893" s="167" t="str">
        <f>IF(E893="旅費",VLOOKUP(E893,支出入力表!F894:$S$2000,10,FALSE),"")</f>
        <v/>
      </c>
      <c r="K893" s="167" t="str">
        <f>IF(E893="旅費",VLOOKUP(E893,支出入力表!F894:$S$2000,11,FALSE),"")</f>
        <v/>
      </c>
      <c r="L893" s="167" t="str">
        <f>IF(E893="旅費",VLOOKUP(E893,支出入力表!F894:$S$2000,12,FALSE),"")</f>
        <v/>
      </c>
      <c r="M893" s="167" t="str">
        <f>IF(E893="旅費",VLOOKUP(E893,支出入力表!F894:$S$2000,13,FALSE),"")</f>
        <v/>
      </c>
      <c r="N893" s="168" t="str">
        <f>IF(E893="旅費",VLOOKUP(E893,支出入力表!F894:$S$2000,14,FALSE),"")</f>
        <v/>
      </c>
    </row>
    <row r="894" spans="2:14" x14ac:dyDescent="0.55000000000000004">
      <c r="B894" s="163" t="str">
        <f>IF(E894="旅費",支出入力表!A895,"")</f>
        <v/>
      </c>
      <c r="C894" s="164" t="str">
        <f>IF(E894="旅費",支出入力表!C895,"")</f>
        <v/>
      </c>
      <c r="D894" s="165" t="str">
        <f>IF(支出入力表!E895="旅費","旅費","")</f>
        <v/>
      </c>
      <c r="E894" s="165" t="str">
        <f>IF(支出入力表!F895="旅費","旅費","")</f>
        <v/>
      </c>
      <c r="F894" s="196" t="str">
        <f>IF(E894="旅費",VLOOKUP(E894,支出入力表!F895:$M$2000,3,FALSE),"")</f>
        <v/>
      </c>
      <c r="G894" s="196" t="str">
        <f>IF(E894="旅費",VLOOKUP(E894,支出入力表!F895:$M$2000,4,FALSE),"")</f>
        <v/>
      </c>
      <c r="H894" s="197" t="str">
        <f>IF(E894="旅費",VLOOKUP(E894,支出入力表!F895:$M$2000,5,FALSE),"")</f>
        <v/>
      </c>
      <c r="I894" s="196" t="str">
        <f>IF(E894="旅費",VLOOKUP(E894,支出入力表!F895:$S$2000,9,FALSE),"")</f>
        <v/>
      </c>
      <c r="J894" s="167" t="str">
        <f>IF(E894="旅費",VLOOKUP(E894,支出入力表!F895:$S$2000,10,FALSE),"")</f>
        <v/>
      </c>
      <c r="K894" s="167" t="str">
        <f>IF(E894="旅費",VLOOKUP(E894,支出入力表!F895:$S$2000,11,FALSE),"")</f>
        <v/>
      </c>
      <c r="L894" s="167" t="str">
        <f>IF(E894="旅費",VLOOKUP(E894,支出入力表!F895:$S$2000,12,FALSE),"")</f>
        <v/>
      </c>
      <c r="M894" s="167" t="str">
        <f>IF(E894="旅費",VLOOKUP(E894,支出入力表!F895:$S$2000,13,FALSE),"")</f>
        <v/>
      </c>
      <c r="N894" s="168" t="str">
        <f>IF(E894="旅費",VLOOKUP(E894,支出入力表!F895:$S$2000,14,FALSE),"")</f>
        <v/>
      </c>
    </row>
    <row r="895" spans="2:14" x14ac:dyDescent="0.55000000000000004">
      <c r="B895" s="163" t="str">
        <f>IF(E895="旅費",支出入力表!A896,"")</f>
        <v/>
      </c>
      <c r="C895" s="164" t="str">
        <f>IF(E895="旅費",支出入力表!C896,"")</f>
        <v/>
      </c>
      <c r="D895" s="165" t="str">
        <f>IF(支出入力表!E896="旅費","旅費","")</f>
        <v/>
      </c>
      <c r="E895" s="165" t="str">
        <f>IF(支出入力表!F896="旅費","旅費","")</f>
        <v/>
      </c>
      <c r="F895" s="196" t="str">
        <f>IF(E895="旅費",VLOOKUP(E895,支出入力表!F896:$M$2000,3,FALSE),"")</f>
        <v/>
      </c>
      <c r="G895" s="196" t="str">
        <f>IF(E895="旅費",VLOOKUP(E895,支出入力表!F896:$M$2000,4,FALSE),"")</f>
        <v/>
      </c>
      <c r="H895" s="197" t="str">
        <f>IF(E895="旅費",VLOOKUP(E895,支出入力表!F896:$M$2000,5,FALSE),"")</f>
        <v/>
      </c>
      <c r="I895" s="196" t="str">
        <f>IF(E895="旅費",VLOOKUP(E895,支出入力表!F896:$S$2000,9,FALSE),"")</f>
        <v/>
      </c>
      <c r="J895" s="167" t="str">
        <f>IF(E895="旅費",VLOOKUP(E895,支出入力表!F896:$S$2000,10,FALSE),"")</f>
        <v/>
      </c>
      <c r="K895" s="167" t="str">
        <f>IF(E895="旅費",VLOOKUP(E895,支出入力表!F896:$S$2000,11,FALSE),"")</f>
        <v/>
      </c>
      <c r="L895" s="167" t="str">
        <f>IF(E895="旅費",VLOOKUP(E895,支出入力表!F896:$S$2000,12,FALSE),"")</f>
        <v/>
      </c>
      <c r="M895" s="167" t="str">
        <f>IF(E895="旅費",VLOOKUP(E895,支出入力表!F896:$S$2000,13,FALSE),"")</f>
        <v/>
      </c>
      <c r="N895" s="168" t="str">
        <f>IF(E895="旅費",VLOOKUP(E895,支出入力表!F896:$S$2000,14,FALSE),"")</f>
        <v/>
      </c>
    </row>
    <row r="896" spans="2:14" x14ac:dyDescent="0.55000000000000004">
      <c r="B896" s="163" t="str">
        <f>IF(E896="旅費",支出入力表!A897,"")</f>
        <v/>
      </c>
      <c r="C896" s="164" t="str">
        <f>IF(E896="旅費",支出入力表!C897,"")</f>
        <v/>
      </c>
      <c r="D896" s="165" t="str">
        <f>IF(支出入力表!E897="旅費","旅費","")</f>
        <v/>
      </c>
      <c r="E896" s="165" t="str">
        <f>IF(支出入力表!F897="旅費","旅費","")</f>
        <v/>
      </c>
      <c r="F896" s="196" t="str">
        <f>IF(E896="旅費",VLOOKUP(E896,支出入力表!F897:$M$2000,3,FALSE),"")</f>
        <v/>
      </c>
      <c r="G896" s="196" t="str">
        <f>IF(E896="旅費",VLOOKUP(E896,支出入力表!F897:$M$2000,4,FALSE),"")</f>
        <v/>
      </c>
      <c r="H896" s="197" t="str">
        <f>IF(E896="旅費",VLOOKUP(E896,支出入力表!F897:$M$2000,5,FALSE),"")</f>
        <v/>
      </c>
      <c r="I896" s="196" t="str">
        <f>IF(E896="旅費",VLOOKUP(E896,支出入力表!F897:$S$2000,9,FALSE),"")</f>
        <v/>
      </c>
      <c r="J896" s="167" t="str">
        <f>IF(E896="旅費",VLOOKUP(E896,支出入力表!F897:$S$2000,10,FALSE),"")</f>
        <v/>
      </c>
      <c r="K896" s="167" t="str">
        <f>IF(E896="旅費",VLOOKUP(E896,支出入力表!F897:$S$2000,11,FALSE),"")</f>
        <v/>
      </c>
      <c r="L896" s="167" t="str">
        <f>IF(E896="旅費",VLOOKUP(E896,支出入力表!F897:$S$2000,12,FALSE),"")</f>
        <v/>
      </c>
      <c r="M896" s="167" t="str">
        <f>IF(E896="旅費",VLOOKUP(E896,支出入力表!F897:$S$2000,13,FALSE),"")</f>
        <v/>
      </c>
      <c r="N896" s="168" t="str">
        <f>IF(E896="旅費",VLOOKUP(E896,支出入力表!F897:$S$2000,14,FALSE),"")</f>
        <v/>
      </c>
    </row>
    <row r="897" spans="2:14" x14ac:dyDescent="0.55000000000000004">
      <c r="B897" s="163" t="str">
        <f>IF(E897="旅費",支出入力表!A898,"")</f>
        <v/>
      </c>
      <c r="C897" s="164" t="str">
        <f>IF(E897="旅費",支出入力表!C898,"")</f>
        <v/>
      </c>
      <c r="D897" s="165" t="str">
        <f>IF(支出入力表!E898="旅費","旅費","")</f>
        <v/>
      </c>
      <c r="E897" s="165" t="str">
        <f>IF(支出入力表!F898="旅費","旅費","")</f>
        <v/>
      </c>
      <c r="F897" s="196" t="str">
        <f>IF(E897="旅費",VLOOKUP(E897,支出入力表!F898:$M$2000,3,FALSE),"")</f>
        <v/>
      </c>
      <c r="G897" s="196" t="str">
        <f>IF(E897="旅費",VLOOKUP(E897,支出入力表!F898:$M$2000,4,FALSE),"")</f>
        <v/>
      </c>
      <c r="H897" s="197" t="str">
        <f>IF(E897="旅費",VLOOKUP(E897,支出入力表!F898:$M$2000,5,FALSE),"")</f>
        <v/>
      </c>
      <c r="I897" s="196" t="str">
        <f>IF(E897="旅費",VLOOKUP(E897,支出入力表!F898:$S$2000,9,FALSE),"")</f>
        <v/>
      </c>
      <c r="J897" s="167" t="str">
        <f>IF(E897="旅費",VLOOKUP(E897,支出入力表!F898:$S$2000,10,FALSE),"")</f>
        <v/>
      </c>
      <c r="K897" s="167" t="str">
        <f>IF(E897="旅費",VLOOKUP(E897,支出入力表!F898:$S$2000,11,FALSE),"")</f>
        <v/>
      </c>
      <c r="L897" s="167" t="str">
        <f>IF(E897="旅費",VLOOKUP(E897,支出入力表!F898:$S$2000,12,FALSE),"")</f>
        <v/>
      </c>
      <c r="M897" s="167" t="str">
        <f>IF(E897="旅費",VLOOKUP(E897,支出入力表!F898:$S$2000,13,FALSE),"")</f>
        <v/>
      </c>
      <c r="N897" s="168" t="str">
        <f>IF(E897="旅費",VLOOKUP(E897,支出入力表!F898:$S$2000,14,FALSE),"")</f>
        <v/>
      </c>
    </row>
    <row r="898" spans="2:14" x14ac:dyDescent="0.55000000000000004">
      <c r="B898" s="163" t="str">
        <f>IF(E898="旅費",支出入力表!A899,"")</f>
        <v/>
      </c>
      <c r="C898" s="164" t="str">
        <f>IF(E898="旅費",支出入力表!C899,"")</f>
        <v/>
      </c>
      <c r="D898" s="165" t="str">
        <f>IF(支出入力表!E899="旅費","旅費","")</f>
        <v/>
      </c>
      <c r="E898" s="165" t="str">
        <f>IF(支出入力表!F899="旅費","旅費","")</f>
        <v/>
      </c>
      <c r="F898" s="196" t="str">
        <f>IF(E898="旅費",VLOOKUP(E898,支出入力表!F899:$M$2000,3,FALSE),"")</f>
        <v/>
      </c>
      <c r="G898" s="196" t="str">
        <f>IF(E898="旅費",VLOOKUP(E898,支出入力表!F899:$M$2000,4,FALSE),"")</f>
        <v/>
      </c>
      <c r="H898" s="197" t="str">
        <f>IF(E898="旅費",VLOOKUP(E898,支出入力表!F899:$M$2000,5,FALSE),"")</f>
        <v/>
      </c>
      <c r="I898" s="196" t="str">
        <f>IF(E898="旅費",VLOOKUP(E898,支出入力表!F899:$S$2000,9,FALSE),"")</f>
        <v/>
      </c>
      <c r="J898" s="167" t="str">
        <f>IF(E898="旅費",VLOOKUP(E898,支出入力表!F899:$S$2000,10,FALSE),"")</f>
        <v/>
      </c>
      <c r="K898" s="167" t="str">
        <f>IF(E898="旅費",VLOOKUP(E898,支出入力表!F899:$S$2000,11,FALSE),"")</f>
        <v/>
      </c>
      <c r="L898" s="167" t="str">
        <f>IF(E898="旅費",VLOOKUP(E898,支出入力表!F899:$S$2000,12,FALSE),"")</f>
        <v/>
      </c>
      <c r="M898" s="167" t="str">
        <f>IF(E898="旅費",VLOOKUP(E898,支出入力表!F899:$S$2000,13,FALSE),"")</f>
        <v/>
      </c>
      <c r="N898" s="168" t="str">
        <f>IF(E898="旅費",VLOOKUP(E898,支出入力表!F899:$S$2000,14,FALSE),"")</f>
        <v/>
      </c>
    </row>
    <row r="899" spans="2:14" x14ac:dyDescent="0.55000000000000004">
      <c r="B899" s="163" t="str">
        <f>IF(E899="旅費",支出入力表!A900,"")</f>
        <v/>
      </c>
      <c r="C899" s="164" t="str">
        <f>IF(E899="旅費",支出入力表!C900,"")</f>
        <v/>
      </c>
      <c r="D899" s="165" t="str">
        <f>IF(支出入力表!E900="旅費","旅費","")</f>
        <v/>
      </c>
      <c r="E899" s="165" t="str">
        <f>IF(支出入力表!F900="旅費","旅費","")</f>
        <v/>
      </c>
      <c r="F899" s="196" t="str">
        <f>IF(E899="旅費",VLOOKUP(E899,支出入力表!F900:$M$2000,3,FALSE),"")</f>
        <v/>
      </c>
      <c r="G899" s="196" t="str">
        <f>IF(E899="旅費",VLOOKUP(E899,支出入力表!F900:$M$2000,4,FALSE),"")</f>
        <v/>
      </c>
      <c r="H899" s="197" t="str">
        <f>IF(E899="旅費",VLOOKUP(E899,支出入力表!F900:$M$2000,5,FALSE),"")</f>
        <v/>
      </c>
      <c r="I899" s="196" t="str">
        <f>IF(E899="旅費",VLOOKUP(E899,支出入力表!F900:$S$2000,9,FALSE),"")</f>
        <v/>
      </c>
      <c r="J899" s="167" t="str">
        <f>IF(E899="旅費",VLOOKUP(E899,支出入力表!F900:$S$2000,10,FALSE),"")</f>
        <v/>
      </c>
      <c r="K899" s="167" t="str">
        <f>IF(E899="旅費",VLOOKUP(E899,支出入力表!F900:$S$2000,11,FALSE),"")</f>
        <v/>
      </c>
      <c r="L899" s="167" t="str">
        <f>IF(E899="旅費",VLOOKUP(E899,支出入力表!F900:$S$2000,12,FALSE),"")</f>
        <v/>
      </c>
      <c r="M899" s="167" t="str">
        <f>IF(E899="旅費",VLOOKUP(E899,支出入力表!F900:$S$2000,13,FALSE),"")</f>
        <v/>
      </c>
      <c r="N899" s="168" t="str">
        <f>IF(E899="旅費",VLOOKUP(E899,支出入力表!F900:$S$2000,14,FALSE),"")</f>
        <v/>
      </c>
    </row>
    <row r="900" spans="2:14" x14ac:dyDescent="0.55000000000000004">
      <c r="B900" s="163" t="str">
        <f>IF(E900="旅費",支出入力表!A901,"")</f>
        <v/>
      </c>
      <c r="C900" s="164" t="str">
        <f>IF(E900="旅費",支出入力表!C901,"")</f>
        <v/>
      </c>
      <c r="D900" s="165" t="str">
        <f>IF(支出入力表!E901="旅費","旅費","")</f>
        <v/>
      </c>
      <c r="E900" s="165" t="str">
        <f>IF(支出入力表!F901="旅費","旅費","")</f>
        <v/>
      </c>
      <c r="F900" s="196" t="str">
        <f>IF(E900="旅費",VLOOKUP(E900,支出入力表!F901:$M$2000,3,FALSE),"")</f>
        <v/>
      </c>
      <c r="G900" s="196" t="str">
        <f>IF(E900="旅費",VLOOKUP(E900,支出入力表!F901:$M$2000,4,FALSE),"")</f>
        <v/>
      </c>
      <c r="H900" s="197" t="str">
        <f>IF(E900="旅費",VLOOKUP(E900,支出入力表!F901:$M$2000,5,FALSE),"")</f>
        <v/>
      </c>
      <c r="I900" s="196" t="str">
        <f>IF(E900="旅費",VLOOKUP(E900,支出入力表!F901:$S$2000,9,FALSE),"")</f>
        <v/>
      </c>
      <c r="J900" s="167" t="str">
        <f>IF(E900="旅費",VLOOKUP(E900,支出入力表!F901:$S$2000,10,FALSE),"")</f>
        <v/>
      </c>
      <c r="K900" s="167" t="str">
        <f>IF(E900="旅費",VLOOKUP(E900,支出入力表!F901:$S$2000,11,FALSE),"")</f>
        <v/>
      </c>
      <c r="L900" s="167" t="str">
        <f>IF(E900="旅費",VLOOKUP(E900,支出入力表!F901:$S$2000,12,FALSE),"")</f>
        <v/>
      </c>
      <c r="M900" s="167" t="str">
        <f>IF(E900="旅費",VLOOKUP(E900,支出入力表!F901:$S$2000,13,FALSE),"")</f>
        <v/>
      </c>
      <c r="N900" s="168" t="str">
        <f>IF(E900="旅費",VLOOKUP(E900,支出入力表!F901:$S$2000,14,FALSE),"")</f>
        <v/>
      </c>
    </row>
    <row r="901" spans="2:14" x14ac:dyDescent="0.55000000000000004">
      <c r="B901" s="163" t="str">
        <f>IF(E901="旅費",支出入力表!A902,"")</f>
        <v/>
      </c>
      <c r="C901" s="164" t="str">
        <f>IF(E901="旅費",支出入力表!C902,"")</f>
        <v/>
      </c>
      <c r="D901" s="165" t="str">
        <f>IF(支出入力表!E902="旅費","旅費","")</f>
        <v/>
      </c>
      <c r="E901" s="165" t="str">
        <f>IF(支出入力表!F902="旅費","旅費","")</f>
        <v/>
      </c>
      <c r="F901" s="196" t="str">
        <f>IF(E901="旅費",VLOOKUP(E901,支出入力表!F902:$M$2000,3,FALSE),"")</f>
        <v/>
      </c>
      <c r="G901" s="196" t="str">
        <f>IF(E901="旅費",VLOOKUP(E901,支出入力表!F902:$M$2000,4,FALSE),"")</f>
        <v/>
      </c>
      <c r="H901" s="197" t="str">
        <f>IF(E901="旅費",VLOOKUP(E901,支出入力表!F902:$M$2000,5,FALSE),"")</f>
        <v/>
      </c>
      <c r="I901" s="196" t="str">
        <f>IF(E901="旅費",VLOOKUP(E901,支出入力表!F902:$S$2000,9,FALSE),"")</f>
        <v/>
      </c>
      <c r="J901" s="167" t="str">
        <f>IF(E901="旅費",VLOOKUP(E901,支出入力表!F902:$S$2000,10,FALSE),"")</f>
        <v/>
      </c>
      <c r="K901" s="167" t="str">
        <f>IF(E901="旅費",VLOOKUP(E901,支出入力表!F902:$S$2000,11,FALSE),"")</f>
        <v/>
      </c>
      <c r="L901" s="167" t="str">
        <f>IF(E901="旅費",VLOOKUP(E901,支出入力表!F902:$S$2000,12,FALSE),"")</f>
        <v/>
      </c>
      <c r="M901" s="167" t="str">
        <f>IF(E901="旅費",VLOOKUP(E901,支出入力表!F902:$S$2000,13,FALSE),"")</f>
        <v/>
      </c>
      <c r="N901" s="168" t="str">
        <f>IF(E901="旅費",VLOOKUP(E901,支出入力表!F902:$S$2000,14,FALSE),"")</f>
        <v/>
      </c>
    </row>
    <row r="902" spans="2:14" x14ac:dyDescent="0.55000000000000004">
      <c r="B902" s="163" t="str">
        <f>IF(E902="旅費",支出入力表!A903,"")</f>
        <v/>
      </c>
      <c r="C902" s="164" t="str">
        <f>IF(E902="旅費",支出入力表!C903,"")</f>
        <v/>
      </c>
      <c r="D902" s="165" t="str">
        <f>IF(支出入力表!E903="旅費","旅費","")</f>
        <v/>
      </c>
      <c r="E902" s="165" t="str">
        <f>IF(支出入力表!F903="旅費","旅費","")</f>
        <v/>
      </c>
      <c r="F902" s="196" t="str">
        <f>IF(E902="旅費",VLOOKUP(E902,支出入力表!F903:$M$2000,3,FALSE),"")</f>
        <v/>
      </c>
      <c r="G902" s="196" t="str">
        <f>IF(E902="旅費",VLOOKUP(E902,支出入力表!F903:$M$2000,4,FALSE),"")</f>
        <v/>
      </c>
      <c r="H902" s="197" t="str">
        <f>IF(E902="旅費",VLOOKUP(E902,支出入力表!F903:$M$2000,5,FALSE),"")</f>
        <v/>
      </c>
      <c r="I902" s="196" t="str">
        <f>IF(E902="旅費",VLOOKUP(E902,支出入力表!F903:$S$2000,9,FALSE),"")</f>
        <v/>
      </c>
      <c r="J902" s="167" t="str">
        <f>IF(E902="旅費",VLOOKUP(E902,支出入力表!F903:$S$2000,10,FALSE),"")</f>
        <v/>
      </c>
      <c r="K902" s="167" t="str">
        <f>IF(E902="旅費",VLOOKUP(E902,支出入力表!F903:$S$2000,11,FALSE),"")</f>
        <v/>
      </c>
      <c r="L902" s="167" t="str">
        <f>IF(E902="旅費",VLOOKUP(E902,支出入力表!F903:$S$2000,12,FALSE),"")</f>
        <v/>
      </c>
      <c r="M902" s="167" t="str">
        <f>IF(E902="旅費",VLOOKUP(E902,支出入力表!F903:$S$2000,13,FALSE),"")</f>
        <v/>
      </c>
      <c r="N902" s="168" t="str">
        <f>IF(E902="旅費",VLOOKUP(E902,支出入力表!F903:$S$2000,14,FALSE),"")</f>
        <v/>
      </c>
    </row>
    <row r="903" spans="2:14" x14ac:dyDescent="0.55000000000000004">
      <c r="B903" s="163" t="str">
        <f>IF(E903="旅費",支出入力表!A904,"")</f>
        <v/>
      </c>
      <c r="C903" s="164" t="str">
        <f>IF(E903="旅費",支出入力表!C904,"")</f>
        <v/>
      </c>
      <c r="D903" s="165" t="str">
        <f>IF(支出入力表!E904="旅費","旅費","")</f>
        <v/>
      </c>
      <c r="E903" s="165" t="str">
        <f>IF(支出入力表!F904="旅費","旅費","")</f>
        <v/>
      </c>
      <c r="F903" s="196" t="str">
        <f>IF(E903="旅費",VLOOKUP(E903,支出入力表!F904:$M$2000,3,FALSE),"")</f>
        <v/>
      </c>
      <c r="G903" s="196" t="str">
        <f>IF(E903="旅費",VLOOKUP(E903,支出入力表!F904:$M$2000,4,FALSE),"")</f>
        <v/>
      </c>
      <c r="H903" s="197" t="str">
        <f>IF(E903="旅費",VLOOKUP(E903,支出入力表!F904:$M$2000,5,FALSE),"")</f>
        <v/>
      </c>
      <c r="I903" s="196" t="str">
        <f>IF(E903="旅費",VLOOKUP(E903,支出入力表!F904:$S$2000,9,FALSE),"")</f>
        <v/>
      </c>
      <c r="J903" s="167" t="str">
        <f>IF(E903="旅費",VLOOKUP(E903,支出入力表!F904:$S$2000,10,FALSE),"")</f>
        <v/>
      </c>
      <c r="K903" s="167" t="str">
        <f>IF(E903="旅費",VLOOKUP(E903,支出入力表!F904:$S$2000,11,FALSE),"")</f>
        <v/>
      </c>
      <c r="L903" s="167" t="str">
        <f>IF(E903="旅費",VLOOKUP(E903,支出入力表!F904:$S$2000,12,FALSE),"")</f>
        <v/>
      </c>
      <c r="M903" s="167" t="str">
        <f>IF(E903="旅費",VLOOKUP(E903,支出入力表!F904:$S$2000,13,FALSE),"")</f>
        <v/>
      </c>
      <c r="N903" s="168" t="str">
        <f>IF(E903="旅費",VLOOKUP(E903,支出入力表!F904:$S$2000,14,FALSE),"")</f>
        <v/>
      </c>
    </row>
    <row r="904" spans="2:14" x14ac:dyDescent="0.55000000000000004">
      <c r="B904" s="163" t="str">
        <f>IF(E904="旅費",支出入力表!A905,"")</f>
        <v/>
      </c>
      <c r="C904" s="164" t="str">
        <f>IF(E904="旅費",支出入力表!C905,"")</f>
        <v/>
      </c>
      <c r="D904" s="165" t="str">
        <f>IF(支出入力表!E905="旅費","旅費","")</f>
        <v/>
      </c>
      <c r="E904" s="165" t="str">
        <f>IF(支出入力表!F905="旅費","旅費","")</f>
        <v/>
      </c>
      <c r="F904" s="196" t="str">
        <f>IF(E904="旅費",VLOOKUP(E904,支出入力表!F905:$M$2000,3,FALSE),"")</f>
        <v/>
      </c>
      <c r="G904" s="196" t="str">
        <f>IF(E904="旅費",VLOOKUP(E904,支出入力表!F905:$M$2000,4,FALSE),"")</f>
        <v/>
      </c>
      <c r="H904" s="197" t="str">
        <f>IF(E904="旅費",VLOOKUP(E904,支出入力表!F905:$M$2000,5,FALSE),"")</f>
        <v/>
      </c>
      <c r="I904" s="196" t="str">
        <f>IF(E904="旅費",VLOOKUP(E904,支出入力表!F905:$S$2000,9,FALSE),"")</f>
        <v/>
      </c>
      <c r="J904" s="167" t="str">
        <f>IF(E904="旅費",VLOOKUP(E904,支出入力表!F905:$S$2000,10,FALSE),"")</f>
        <v/>
      </c>
      <c r="K904" s="167" t="str">
        <f>IF(E904="旅費",VLOOKUP(E904,支出入力表!F905:$S$2000,11,FALSE),"")</f>
        <v/>
      </c>
      <c r="L904" s="167" t="str">
        <f>IF(E904="旅費",VLOOKUP(E904,支出入力表!F905:$S$2000,12,FALSE),"")</f>
        <v/>
      </c>
      <c r="M904" s="167" t="str">
        <f>IF(E904="旅費",VLOOKUP(E904,支出入力表!F905:$S$2000,13,FALSE),"")</f>
        <v/>
      </c>
      <c r="N904" s="168" t="str">
        <f>IF(E904="旅費",VLOOKUP(E904,支出入力表!F905:$S$2000,14,FALSE),"")</f>
        <v/>
      </c>
    </row>
    <row r="905" spans="2:14" x14ac:dyDescent="0.55000000000000004">
      <c r="B905" s="163" t="str">
        <f>IF(E905="旅費",支出入力表!A906,"")</f>
        <v/>
      </c>
      <c r="C905" s="164" t="str">
        <f>IF(E905="旅費",支出入力表!C906,"")</f>
        <v/>
      </c>
      <c r="D905" s="165" t="str">
        <f>IF(支出入力表!E906="旅費","旅費","")</f>
        <v/>
      </c>
      <c r="E905" s="165" t="str">
        <f>IF(支出入力表!F906="旅費","旅費","")</f>
        <v/>
      </c>
      <c r="F905" s="196" t="str">
        <f>IF(E905="旅費",VLOOKUP(E905,支出入力表!F906:$M$2000,3,FALSE),"")</f>
        <v/>
      </c>
      <c r="G905" s="196" t="str">
        <f>IF(E905="旅費",VLOOKUP(E905,支出入力表!F906:$M$2000,4,FALSE),"")</f>
        <v/>
      </c>
      <c r="H905" s="197" t="str">
        <f>IF(E905="旅費",VLOOKUP(E905,支出入力表!F906:$M$2000,5,FALSE),"")</f>
        <v/>
      </c>
      <c r="I905" s="196" t="str">
        <f>IF(E905="旅費",VLOOKUP(E905,支出入力表!F906:$S$2000,9,FALSE),"")</f>
        <v/>
      </c>
      <c r="J905" s="167" t="str">
        <f>IF(E905="旅費",VLOOKUP(E905,支出入力表!F906:$S$2000,10,FALSE),"")</f>
        <v/>
      </c>
      <c r="K905" s="167" t="str">
        <f>IF(E905="旅費",VLOOKUP(E905,支出入力表!F906:$S$2000,11,FALSE),"")</f>
        <v/>
      </c>
      <c r="L905" s="167" t="str">
        <f>IF(E905="旅費",VLOOKUP(E905,支出入力表!F906:$S$2000,12,FALSE),"")</f>
        <v/>
      </c>
      <c r="M905" s="167" t="str">
        <f>IF(E905="旅費",VLOOKUP(E905,支出入力表!F906:$S$2000,13,FALSE),"")</f>
        <v/>
      </c>
      <c r="N905" s="168" t="str">
        <f>IF(E905="旅費",VLOOKUP(E905,支出入力表!F906:$S$2000,14,FALSE),"")</f>
        <v/>
      </c>
    </row>
    <row r="906" spans="2:14" x14ac:dyDescent="0.55000000000000004">
      <c r="B906" s="163" t="str">
        <f>IF(E906="旅費",支出入力表!A907,"")</f>
        <v/>
      </c>
      <c r="C906" s="164" t="str">
        <f>IF(E906="旅費",支出入力表!C907,"")</f>
        <v/>
      </c>
      <c r="D906" s="165" t="str">
        <f>IF(支出入力表!E907="旅費","旅費","")</f>
        <v/>
      </c>
      <c r="E906" s="165" t="str">
        <f>IF(支出入力表!F907="旅費","旅費","")</f>
        <v/>
      </c>
      <c r="F906" s="196" t="str">
        <f>IF(E906="旅費",VLOOKUP(E906,支出入力表!F907:$M$2000,3,FALSE),"")</f>
        <v/>
      </c>
      <c r="G906" s="196" t="str">
        <f>IF(E906="旅費",VLOOKUP(E906,支出入力表!F907:$M$2000,4,FALSE),"")</f>
        <v/>
      </c>
      <c r="H906" s="197" t="str">
        <f>IF(E906="旅費",VLOOKUP(E906,支出入力表!F907:$M$2000,5,FALSE),"")</f>
        <v/>
      </c>
      <c r="I906" s="196" t="str">
        <f>IF(E906="旅費",VLOOKUP(E906,支出入力表!F907:$S$2000,9,FALSE),"")</f>
        <v/>
      </c>
      <c r="J906" s="167" t="str">
        <f>IF(E906="旅費",VLOOKUP(E906,支出入力表!F907:$S$2000,10,FALSE),"")</f>
        <v/>
      </c>
      <c r="K906" s="167" t="str">
        <f>IF(E906="旅費",VLOOKUP(E906,支出入力表!F907:$S$2000,11,FALSE),"")</f>
        <v/>
      </c>
      <c r="L906" s="167" t="str">
        <f>IF(E906="旅費",VLOOKUP(E906,支出入力表!F907:$S$2000,12,FALSE),"")</f>
        <v/>
      </c>
      <c r="M906" s="167" t="str">
        <f>IF(E906="旅費",VLOOKUP(E906,支出入力表!F907:$S$2000,13,FALSE),"")</f>
        <v/>
      </c>
      <c r="N906" s="168" t="str">
        <f>IF(E906="旅費",VLOOKUP(E906,支出入力表!F907:$S$2000,14,FALSE),"")</f>
        <v/>
      </c>
    </row>
    <row r="907" spans="2:14" x14ac:dyDescent="0.55000000000000004">
      <c r="B907" s="163" t="str">
        <f>IF(E907="旅費",支出入力表!A908,"")</f>
        <v/>
      </c>
      <c r="C907" s="164" t="str">
        <f>IF(E907="旅費",支出入力表!C908,"")</f>
        <v/>
      </c>
      <c r="D907" s="165" t="str">
        <f>IF(支出入力表!E908="旅費","旅費","")</f>
        <v/>
      </c>
      <c r="E907" s="165" t="str">
        <f>IF(支出入力表!F908="旅費","旅費","")</f>
        <v/>
      </c>
      <c r="F907" s="196" t="str">
        <f>IF(E907="旅費",VLOOKUP(E907,支出入力表!F908:$M$2000,3,FALSE),"")</f>
        <v/>
      </c>
      <c r="G907" s="196" t="str">
        <f>IF(E907="旅費",VLOOKUP(E907,支出入力表!F908:$M$2000,4,FALSE),"")</f>
        <v/>
      </c>
      <c r="H907" s="197" t="str">
        <f>IF(E907="旅費",VLOOKUP(E907,支出入力表!F908:$M$2000,5,FALSE),"")</f>
        <v/>
      </c>
      <c r="I907" s="196" t="str">
        <f>IF(E907="旅費",VLOOKUP(E907,支出入力表!F908:$S$2000,9,FALSE),"")</f>
        <v/>
      </c>
      <c r="J907" s="167" t="str">
        <f>IF(E907="旅費",VLOOKUP(E907,支出入力表!F908:$S$2000,10,FALSE),"")</f>
        <v/>
      </c>
      <c r="K907" s="167" t="str">
        <f>IF(E907="旅費",VLOOKUP(E907,支出入力表!F908:$S$2000,11,FALSE),"")</f>
        <v/>
      </c>
      <c r="L907" s="167" t="str">
        <f>IF(E907="旅費",VLOOKUP(E907,支出入力表!F908:$S$2000,12,FALSE),"")</f>
        <v/>
      </c>
      <c r="M907" s="167" t="str">
        <f>IF(E907="旅費",VLOOKUP(E907,支出入力表!F908:$S$2000,13,FALSE),"")</f>
        <v/>
      </c>
      <c r="N907" s="168" t="str">
        <f>IF(E907="旅費",VLOOKUP(E907,支出入力表!F908:$S$2000,14,FALSE),"")</f>
        <v/>
      </c>
    </row>
    <row r="908" spans="2:14" x14ac:dyDescent="0.55000000000000004">
      <c r="B908" s="163" t="str">
        <f>IF(E908="旅費",支出入力表!A909,"")</f>
        <v/>
      </c>
      <c r="C908" s="164" t="str">
        <f>IF(E908="旅費",支出入力表!C909,"")</f>
        <v/>
      </c>
      <c r="D908" s="165" t="str">
        <f>IF(支出入力表!E909="旅費","旅費","")</f>
        <v/>
      </c>
      <c r="E908" s="165" t="str">
        <f>IF(支出入力表!F909="旅費","旅費","")</f>
        <v/>
      </c>
      <c r="F908" s="196" t="str">
        <f>IF(E908="旅費",VLOOKUP(E908,支出入力表!F909:$M$2000,3,FALSE),"")</f>
        <v/>
      </c>
      <c r="G908" s="196" t="str">
        <f>IF(E908="旅費",VLOOKUP(E908,支出入力表!F909:$M$2000,4,FALSE),"")</f>
        <v/>
      </c>
      <c r="H908" s="197" t="str">
        <f>IF(E908="旅費",VLOOKUP(E908,支出入力表!F909:$M$2000,5,FALSE),"")</f>
        <v/>
      </c>
      <c r="I908" s="196" t="str">
        <f>IF(E908="旅費",VLOOKUP(E908,支出入力表!F909:$S$2000,9,FALSE),"")</f>
        <v/>
      </c>
      <c r="J908" s="167" t="str">
        <f>IF(E908="旅費",VLOOKUP(E908,支出入力表!F909:$S$2000,10,FALSE),"")</f>
        <v/>
      </c>
      <c r="K908" s="167" t="str">
        <f>IF(E908="旅費",VLOOKUP(E908,支出入力表!F909:$S$2000,11,FALSE),"")</f>
        <v/>
      </c>
      <c r="L908" s="167" t="str">
        <f>IF(E908="旅費",VLOOKUP(E908,支出入力表!F909:$S$2000,12,FALSE),"")</f>
        <v/>
      </c>
      <c r="M908" s="167" t="str">
        <f>IF(E908="旅費",VLOOKUP(E908,支出入力表!F909:$S$2000,13,FALSE),"")</f>
        <v/>
      </c>
      <c r="N908" s="168" t="str">
        <f>IF(E908="旅費",VLOOKUP(E908,支出入力表!F909:$S$2000,14,FALSE),"")</f>
        <v/>
      </c>
    </row>
    <row r="909" spans="2:14" x14ac:dyDescent="0.55000000000000004">
      <c r="B909" s="163" t="str">
        <f>IF(E909="旅費",支出入力表!A910,"")</f>
        <v/>
      </c>
      <c r="C909" s="164" t="str">
        <f>IF(E909="旅費",支出入力表!C910,"")</f>
        <v/>
      </c>
      <c r="D909" s="165" t="str">
        <f>IF(支出入力表!E910="旅費","旅費","")</f>
        <v/>
      </c>
      <c r="E909" s="165" t="str">
        <f>IF(支出入力表!F910="旅費","旅費","")</f>
        <v/>
      </c>
      <c r="F909" s="196" t="str">
        <f>IF(E909="旅費",VLOOKUP(E909,支出入力表!F910:$M$2000,3,FALSE),"")</f>
        <v/>
      </c>
      <c r="G909" s="196" t="str">
        <f>IF(E909="旅費",VLOOKUP(E909,支出入力表!F910:$M$2000,4,FALSE),"")</f>
        <v/>
      </c>
      <c r="H909" s="197" t="str">
        <f>IF(E909="旅費",VLOOKUP(E909,支出入力表!F910:$M$2000,5,FALSE),"")</f>
        <v/>
      </c>
      <c r="I909" s="196" t="str">
        <f>IF(E909="旅費",VLOOKUP(E909,支出入力表!F910:$S$2000,9,FALSE),"")</f>
        <v/>
      </c>
      <c r="J909" s="167" t="str">
        <f>IF(E909="旅費",VLOOKUP(E909,支出入力表!F910:$S$2000,10,FALSE),"")</f>
        <v/>
      </c>
      <c r="K909" s="167" t="str">
        <f>IF(E909="旅費",VLOOKUP(E909,支出入力表!F910:$S$2000,11,FALSE),"")</f>
        <v/>
      </c>
      <c r="L909" s="167" t="str">
        <f>IF(E909="旅費",VLOOKUP(E909,支出入力表!F910:$S$2000,12,FALSE),"")</f>
        <v/>
      </c>
      <c r="M909" s="167" t="str">
        <f>IF(E909="旅費",VLOOKUP(E909,支出入力表!F910:$S$2000,13,FALSE),"")</f>
        <v/>
      </c>
      <c r="N909" s="168" t="str">
        <f>IF(E909="旅費",VLOOKUP(E909,支出入力表!F910:$S$2000,14,FALSE),"")</f>
        <v/>
      </c>
    </row>
    <row r="910" spans="2:14" x14ac:dyDescent="0.55000000000000004">
      <c r="B910" s="163" t="str">
        <f>IF(E910="旅費",支出入力表!A911,"")</f>
        <v/>
      </c>
      <c r="C910" s="164" t="str">
        <f>IF(E910="旅費",支出入力表!C911,"")</f>
        <v/>
      </c>
      <c r="D910" s="165" t="str">
        <f>IF(支出入力表!E911="旅費","旅費","")</f>
        <v/>
      </c>
      <c r="E910" s="165" t="str">
        <f>IF(支出入力表!F911="旅費","旅費","")</f>
        <v/>
      </c>
      <c r="F910" s="196" t="str">
        <f>IF(E910="旅費",VLOOKUP(E910,支出入力表!F911:$M$2000,3,FALSE),"")</f>
        <v/>
      </c>
      <c r="G910" s="196" t="str">
        <f>IF(E910="旅費",VLOOKUP(E910,支出入力表!F911:$M$2000,4,FALSE),"")</f>
        <v/>
      </c>
      <c r="H910" s="197" t="str">
        <f>IF(E910="旅費",VLOOKUP(E910,支出入力表!F911:$M$2000,5,FALSE),"")</f>
        <v/>
      </c>
      <c r="I910" s="196" t="str">
        <f>IF(E910="旅費",VLOOKUP(E910,支出入力表!F911:$S$2000,9,FALSE),"")</f>
        <v/>
      </c>
      <c r="J910" s="167" t="str">
        <f>IF(E910="旅費",VLOOKUP(E910,支出入力表!F911:$S$2000,10,FALSE),"")</f>
        <v/>
      </c>
      <c r="K910" s="167" t="str">
        <f>IF(E910="旅費",VLOOKUP(E910,支出入力表!F911:$S$2000,11,FALSE),"")</f>
        <v/>
      </c>
      <c r="L910" s="167" t="str">
        <f>IF(E910="旅費",VLOOKUP(E910,支出入力表!F911:$S$2000,12,FALSE),"")</f>
        <v/>
      </c>
      <c r="M910" s="167" t="str">
        <f>IF(E910="旅費",VLOOKUP(E910,支出入力表!F911:$S$2000,13,FALSE),"")</f>
        <v/>
      </c>
      <c r="N910" s="168" t="str">
        <f>IF(E910="旅費",VLOOKUP(E910,支出入力表!F911:$S$2000,14,FALSE),"")</f>
        <v/>
      </c>
    </row>
    <row r="911" spans="2:14" x14ac:dyDescent="0.55000000000000004">
      <c r="B911" s="163" t="str">
        <f>IF(E911="旅費",支出入力表!A912,"")</f>
        <v/>
      </c>
      <c r="C911" s="164" t="str">
        <f>IF(E911="旅費",支出入力表!C912,"")</f>
        <v/>
      </c>
      <c r="D911" s="165" t="str">
        <f>IF(支出入力表!E912="旅費","旅費","")</f>
        <v/>
      </c>
      <c r="E911" s="165" t="str">
        <f>IF(支出入力表!F912="旅費","旅費","")</f>
        <v/>
      </c>
      <c r="F911" s="196" t="str">
        <f>IF(E911="旅費",VLOOKUP(E911,支出入力表!F912:$M$2000,3,FALSE),"")</f>
        <v/>
      </c>
      <c r="G911" s="196" t="str">
        <f>IF(E911="旅費",VLOOKUP(E911,支出入力表!F912:$M$2000,4,FALSE),"")</f>
        <v/>
      </c>
      <c r="H911" s="197" t="str">
        <f>IF(E911="旅費",VLOOKUP(E911,支出入力表!F912:$M$2000,5,FALSE),"")</f>
        <v/>
      </c>
      <c r="I911" s="196" t="str">
        <f>IF(E911="旅費",VLOOKUP(E911,支出入力表!F912:$S$2000,9,FALSE),"")</f>
        <v/>
      </c>
      <c r="J911" s="167" t="str">
        <f>IF(E911="旅費",VLOOKUP(E911,支出入力表!F912:$S$2000,10,FALSE),"")</f>
        <v/>
      </c>
      <c r="K911" s="167" t="str">
        <f>IF(E911="旅費",VLOOKUP(E911,支出入力表!F912:$S$2000,11,FALSE),"")</f>
        <v/>
      </c>
      <c r="L911" s="167" t="str">
        <f>IF(E911="旅費",VLOOKUP(E911,支出入力表!F912:$S$2000,12,FALSE),"")</f>
        <v/>
      </c>
      <c r="M911" s="167" t="str">
        <f>IF(E911="旅費",VLOOKUP(E911,支出入力表!F912:$S$2000,13,FALSE),"")</f>
        <v/>
      </c>
      <c r="N911" s="168" t="str">
        <f>IF(E911="旅費",VLOOKUP(E911,支出入力表!F912:$S$2000,14,FALSE),"")</f>
        <v/>
      </c>
    </row>
    <row r="912" spans="2:14" x14ac:dyDescent="0.55000000000000004">
      <c r="B912" s="163" t="str">
        <f>IF(E912="旅費",支出入力表!A913,"")</f>
        <v/>
      </c>
      <c r="C912" s="164" t="str">
        <f>IF(E912="旅費",支出入力表!C913,"")</f>
        <v/>
      </c>
      <c r="D912" s="165" t="str">
        <f>IF(支出入力表!E913="旅費","旅費","")</f>
        <v/>
      </c>
      <c r="E912" s="165" t="str">
        <f>IF(支出入力表!F913="旅費","旅費","")</f>
        <v/>
      </c>
      <c r="F912" s="196" t="str">
        <f>IF(E912="旅費",VLOOKUP(E912,支出入力表!F913:$M$2000,3,FALSE),"")</f>
        <v/>
      </c>
      <c r="G912" s="196" t="str">
        <f>IF(E912="旅費",VLOOKUP(E912,支出入力表!F913:$M$2000,4,FALSE),"")</f>
        <v/>
      </c>
      <c r="H912" s="197" t="str">
        <f>IF(E912="旅費",VLOOKUP(E912,支出入力表!F913:$M$2000,5,FALSE),"")</f>
        <v/>
      </c>
      <c r="I912" s="196" t="str">
        <f>IF(E912="旅費",VLOOKUP(E912,支出入力表!F913:$S$2000,9,FALSE),"")</f>
        <v/>
      </c>
      <c r="J912" s="167" t="str">
        <f>IF(E912="旅費",VLOOKUP(E912,支出入力表!F913:$S$2000,10,FALSE),"")</f>
        <v/>
      </c>
      <c r="K912" s="167" t="str">
        <f>IF(E912="旅費",VLOOKUP(E912,支出入力表!F913:$S$2000,11,FALSE),"")</f>
        <v/>
      </c>
      <c r="L912" s="167" t="str">
        <f>IF(E912="旅費",VLOOKUP(E912,支出入力表!F913:$S$2000,12,FALSE),"")</f>
        <v/>
      </c>
      <c r="M912" s="167" t="str">
        <f>IF(E912="旅費",VLOOKUP(E912,支出入力表!F913:$S$2000,13,FALSE),"")</f>
        <v/>
      </c>
      <c r="N912" s="168" t="str">
        <f>IF(E912="旅費",VLOOKUP(E912,支出入力表!F913:$S$2000,14,FALSE),"")</f>
        <v/>
      </c>
    </row>
    <row r="913" spans="2:14" x14ac:dyDescent="0.55000000000000004">
      <c r="B913" s="163" t="str">
        <f>IF(E913="旅費",支出入力表!A914,"")</f>
        <v/>
      </c>
      <c r="C913" s="164" t="str">
        <f>IF(E913="旅費",支出入力表!C914,"")</f>
        <v/>
      </c>
      <c r="D913" s="165" t="str">
        <f>IF(支出入力表!E914="旅費","旅費","")</f>
        <v/>
      </c>
      <c r="E913" s="165" t="str">
        <f>IF(支出入力表!F914="旅費","旅費","")</f>
        <v/>
      </c>
      <c r="F913" s="196" t="str">
        <f>IF(E913="旅費",VLOOKUP(E913,支出入力表!F914:$M$2000,3,FALSE),"")</f>
        <v/>
      </c>
      <c r="G913" s="196" t="str">
        <f>IF(E913="旅費",VLOOKUP(E913,支出入力表!F914:$M$2000,4,FALSE),"")</f>
        <v/>
      </c>
      <c r="H913" s="197" t="str">
        <f>IF(E913="旅費",VLOOKUP(E913,支出入力表!F914:$M$2000,5,FALSE),"")</f>
        <v/>
      </c>
      <c r="I913" s="196" t="str">
        <f>IF(E913="旅費",VLOOKUP(E913,支出入力表!F914:$S$2000,9,FALSE),"")</f>
        <v/>
      </c>
      <c r="J913" s="167" t="str">
        <f>IF(E913="旅費",VLOOKUP(E913,支出入力表!F914:$S$2000,10,FALSE),"")</f>
        <v/>
      </c>
      <c r="K913" s="167" t="str">
        <f>IF(E913="旅費",VLOOKUP(E913,支出入力表!F914:$S$2000,11,FALSE),"")</f>
        <v/>
      </c>
      <c r="L913" s="167" t="str">
        <f>IF(E913="旅費",VLOOKUP(E913,支出入力表!F914:$S$2000,12,FALSE),"")</f>
        <v/>
      </c>
      <c r="M913" s="167" t="str">
        <f>IF(E913="旅費",VLOOKUP(E913,支出入力表!F914:$S$2000,13,FALSE),"")</f>
        <v/>
      </c>
      <c r="N913" s="168" t="str">
        <f>IF(E913="旅費",VLOOKUP(E913,支出入力表!F914:$S$2000,14,FALSE),"")</f>
        <v/>
      </c>
    </row>
    <row r="914" spans="2:14" x14ac:dyDescent="0.55000000000000004">
      <c r="B914" s="163" t="str">
        <f>IF(E914="旅費",支出入力表!A915,"")</f>
        <v/>
      </c>
      <c r="C914" s="164" t="str">
        <f>IF(E914="旅費",支出入力表!C915,"")</f>
        <v/>
      </c>
      <c r="D914" s="165" t="str">
        <f>IF(支出入力表!E915="旅費","旅費","")</f>
        <v/>
      </c>
      <c r="E914" s="165" t="str">
        <f>IF(支出入力表!F915="旅費","旅費","")</f>
        <v/>
      </c>
      <c r="F914" s="196" t="str">
        <f>IF(E914="旅費",VLOOKUP(E914,支出入力表!F915:$M$2000,3,FALSE),"")</f>
        <v/>
      </c>
      <c r="G914" s="196" t="str">
        <f>IF(E914="旅費",VLOOKUP(E914,支出入力表!F915:$M$2000,4,FALSE),"")</f>
        <v/>
      </c>
      <c r="H914" s="197" t="str">
        <f>IF(E914="旅費",VLOOKUP(E914,支出入力表!F915:$M$2000,5,FALSE),"")</f>
        <v/>
      </c>
      <c r="I914" s="196" t="str">
        <f>IF(E914="旅費",VLOOKUP(E914,支出入力表!F915:$S$2000,9,FALSE),"")</f>
        <v/>
      </c>
      <c r="J914" s="167" t="str">
        <f>IF(E914="旅費",VLOOKUP(E914,支出入力表!F915:$S$2000,10,FALSE),"")</f>
        <v/>
      </c>
      <c r="K914" s="167" t="str">
        <f>IF(E914="旅費",VLOOKUP(E914,支出入力表!F915:$S$2000,11,FALSE),"")</f>
        <v/>
      </c>
      <c r="L914" s="167" t="str">
        <f>IF(E914="旅費",VLOOKUP(E914,支出入力表!F915:$S$2000,12,FALSE),"")</f>
        <v/>
      </c>
      <c r="M914" s="167" t="str">
        <f>IF(E914="旅費",VLOOKUP(E914,支出入力表!F915:$S$2000,13,FALSE),"")</f>
        <v/>
      </c>
      <c r="N914" s="168" t="str">
        <f>IF(E914="旅費",VLOOKUP(E914,支出入力表!F915:$S$2000,14,FALSE),"")</f>
        <v/>
      </c>
    </row>
    <row r="915" spans="2:14" x14ac:dyDescent="0.55000000000000004">
      <c r="B915" s="163" t="str">
        <f>IF(E915="旅費",支出入力表!A916,"")</f>
        <v/>
      </c>
      <c r="C915" s="164" t="str">
        <f>IF(E915="旅費",支出入力表!C916,"")</f>
        <v/>
      </c>
      <c r="D915" s="165" t="str">
        <f>IF(支出入力表!E916="旅費","旅費","")</f>
        <v/>
      </c>
      <c r="E915" s="165" t="str">
        <f>IF(支出入力表!F916="旅費","旅費","")</f>
        <v/>
      </c>
      <c r="F915" s="196" t="str">
        <f>IF(E915="旅費",VLOOKUP(E915,支出入力表!F916:$M$2000,3,FALSE),"")</f>
        <v/>
      </c>
      <c r="G915" s="196" t="str">
        <f>IF(E915="旅費",VLOOKUP(E915,支出入力表!F916:$M$2000,4,FALSE),"")</f>
        <v/>
      </c>
      <c r="H915" s="197" t="str">
        <f>IF(E915="旅費",VLOOKUP(E915,支出入力表!F916:$M$2000,5,FALSE),"")</f>
        <v/>
      </c>
      <c r="I915" s="196" t="str">
        <f>IF(E915="旅費",VLOOKUP(E915,支出入力表!F916:$S$2000,9,FALSE),"")</f>
        <v/>
      </c>
      <c r="J915" s="167" t="str">
        <f>IF(E915="旅費",VLOOKUP(E915,支出入力表!F916:$S$2000,10,FALSE),"")</f>
        <v/>
      </c>
      <c r="K915" s="167" t="str">
        <f>IF(E915="旅費",VLOOKUP(E915,支出入力表!F916:$S$2000,11,FALSE),"")</f>
        <v/>
      </c>
      <c r="L915" s="167" t="str">
        <f>IF(E915="旅費",VLOOKUP(E915,支出入力表!F916:$S$2000,12,FALSE),"")</f>
        <v/>
      </c>
      <c r="M915" s="167" t="str">
        <f>IF(E915="旅費",VLOOKUP(E915,支出入力表!F916:$S$2000,13,FALSE),"")</f>
        <v/>
      </c>
      <c r="N915" s="168" t="str">
        <f>IF(E915="旅費",VLOOKUP(E915,支出入力表!F916:$S$2000,14,FALSE),"")</f>
        <v/>
      </c>
    </row>
    <row r="916" spans="2:14" x14ac:dyDescent="0.55000000000000004">
      <c r="B916" s="163" t="str">
        <f>IF(E916="旅費",支出入力表!A917,"")</f>
        <v/>
      </c>
      <c r="C916" s="164" t="str">
        <f>IF(E916="旅費",支出入力表!C917,"")</f>
        <v/>
      </c>
      <c r="D916" s="165" t="str">
        <f>IF(支出入力表!E917="旅費","旅費","")</f>
        <v/>
      </c>
      <c r="E916" s="165" t="str">
        <f>IF(支出入力表!F917="旅費","旅費","")</f>
        <v/>
      </c>
      <c r="F916" s="196" t="str">
        <f>IF(E916="旅費",VLOOKUP(E916,支出入力表!F917:$M$2000,3,FALSE),"")</f>
        <v/>
      </c>
      <c r="G916" s="196" t="str">
        <f>IF(E916="旅費",VLOOKUP(E916,支出入力表!F917:$M$2000,4,FALSE),"")</f>
        <v/>
      </c>
      <c r="H916" s="197" t="str">
        <f>IF(E916="旅費",VLOOKUP(E916,支出入力表!F917:$M$2000,5,FALSE),"")</f>
        <v/>
      </c>
      <c r="I916" s="196" t="str">
        <f>IF(E916="旅費",VLOOKUP(E916,支出入力表!F917:$S$2000,9,FALSE),"")</f>
        <v/>
      </c>
      <c r="J916" s="167" t="str">
        <f>IF(E916="旅費",VLOOKUP(E916,支出入力表!F917:$S$2000,10,FALSE),"")</f>
        <v/>
      </c>
      <c r="K916" s="167" t="str">
        <f>IF(E916="旅費",VLOOKUP(E916,支出入力表!F917:$S$2000,11,FALSE),"")</f>
        <v/>
      </c>
      <c r="L916" s="167" t="str">
        <f>IF(E916="旅費",VLOOKUP(E916,支出入力表!F917:$S$2000,12,FALSE),"")</f>
        <v/>
      </c>
      <c r="M916" s="167" t="str">
        <f>IF(E916="旅費",VLOOKUP(E916,支出入力表!F917:$S$2000,13,FALSE),"")</f>
        <v/>
      </c>
      <c r="N916" s="168" t="str">
        <f>IF(E916="旅費",VLOOKUP(E916,支出入力表!F917:$S$2000,14,FALSE),"")</f>
        <v/>
      </c>
    </row>
    <row r="917" spans="2:14" x14ac:dyDescent="0.55000000000000004">
      <c r="B917" s="163" t="str">
        <f>IF(E917="旅費",支出入力表!A918,"")</f>
        <v/>
      </c>
      <c r="C917" s="164" t="str">
        <f>IF(E917="旅費",支出入力表!C918,"")</f>
        <v/>
      </c>
      <c r="D917" s="165" t="str">
        <f>IF(支出入力表!E918="旅費","旅費","")</f>
        <v/>
      </c>
      <c r="E917" s="165" t="str">
        <f>IF(支出入力表!F918="旅費","旅費","")</f>
        <v/>
      </c>
      <c r="F917" s="196" t="str">
        <f>IF(E917="旅費",VLOOKUP(E917,支出入力表!F918:$M$2000,3,FALSE),"")</f>
        <v/>
      </c>
      <c r="G917" s="196" t="str">
        <f>IF(E917="旅費",VLOOKUP(E917,支出入力表!F918:$M$2000,4,FALSE),"")</f>
        <v/>
      </c>
      <c r="H917" s="197" t="str">
        <f>IF(E917="旅費",VLOOKUP(E917,支出入力表!F918:$M$2000,5,FALSE),"")</f>
        <v/>
      </c>
      <c r="I917" s="196" t="str">
        <f>IF(E917="旅費",VLOOKUP(E917,支出入力表!F918:$S$2000,9,FALSE),"")</f>
        <v/>
      </c>
      <c r="J917" s="167" t="str">
        <f>IF(E917="旅費",VLOOKUP(E917,支出入力表!F918:$S$2000,10,FALSE),"")</f>
        <v/>
      </c>
      <c r="K917" s="167" t="str">
        <f>IF(E917="旅費",VLOOKUP(E917,支出入力表!F918:$S$2000,11,FALSE),"")</f>
        <v/>
      </c>
      <c r="L917" s="167" t="str">
        <f>IF(E917="旅費",VLOOKUP(E917,支出入力表!F918:$S$2000,12,FALSE),"")</f>
        <v/>
      </c>
      <c r="M917" s="167" t="str">
        <f>IF(E917="旅費",VLOOKUP(E917,支出入力表!F918:$S$2000,13,FALSE),"")</f>
        <v/>
      </c>
      <c r="N917" s="168" t="str">
        <f>IF(E917="旅費",VLOOKUP(E917,支出入力表!F918:$S$2000,14,FALSE),"")</f>
        <v/>
      </c>
    </row>
    <row r="918" spans="2:14" x14ac:dyDescent="0.55000000000000004">
      <c r="B918" s="163" t="str">
        <f>IF(E918="旅費",支出入力表!A919,"")</f>
        <v/>
      </c>
      <c r="C918" s="164" t="str">
        <f>IF(E918="旅費",支出入力表!C919,"")</f>
        <v/>
      </c>
      <c r="D918" s="165" t="str">
        <f>IF(支出入力表!E919="旅費","旅費","")</f>
        <v/>
      </c>
      <c r="E918" s="165" t="str">
        <f>IF(支出入力表!F919="旅費","旅費","")</f>
        <v/>
      </c>
      <c r="F918" s="196" t="str">
        <f>IF(E918="旅費",VLOOKUP(E918,支出入力表!F919:$M$2000,3,FALSE),"")</f>
        <v/>
      </c>
      <c r="G918" s="196" t="str">
        <f>IF(E918="旅費",VLOOKUP(E918,支出入力表!F919:$M$2000,4,FALSE),"")</f>
        <v/>
      </c>
      <c r="H918" s="197" t="str">
        <f>IF(E918="旅費",VLOOKUP(E918,支出入力表!F919:$M$2000,5,FALSE),"")</f>
        <v/>
      </c>
      <c r="I918" s="196" t="str">
        <f>IF(E918="旅費",VLOOKUP(E918,支出入力表!F919:$S$2000,9,FALSE),"")</f>
        <v/>
      </c>
      <c r="J918" s="167" t="str">
        <f>IF(E918="旅費",VLOOKUP(E918,支出入力表!F919:$S$2000,10,FALSE),"")</f>
        <v/>
      </c>
      <c r="K918" s="167" t="str">
        <f>IF(E918="旅費",VLOOKUP(E918,支出入力表!F919:$S$2000,11,FALSE),"")</f>
        <v/>
      </c>
      <c r="L918" s="167" t="str">
        <f>IF(E918="旅費",VLOOKUP(E918,支出入力表!F919:$S$2000,12,FALSE),"")</f>
        <v/>
      </c>
      <c r="M918" s="167" t="str">
        <f>IF(E918="旅費",VLOOKUP(E918,支出入力表!F919:$S$2000,13,FALSE),"")</f>
        <v/>
      </c>
      <c r="N918" s="168" t="str">
        <f>IF(E918="旅費",VLOOKUP(E918,支出入力表!F919:$S$2000,14,FALSE),"")</f>
        <v/>
      </c>
    </row>
    <row r="919" spans="2:14" x14ac:dyDescent="0.55000000000000004">
      <c r="B919" s="163" t="str">
        <f>IF(E919="旅費",支出入力表!A920,"")</f>
        <v/>
      </c>
      <c r="C919" s="164" t="str">
        <f>IF(E919="旅費",支出入力表!C920,"")</f>
        <v/>
      </c>
      <c r="D919" s="165" t="str">
        <f>IF(支出入力表!E920="旅費","旅費","")</f>
        <v/>
      </c>
      <c r="E919" s="165" t="str">
        <f>IF(支出入力表!F920="旅費","旅費","")</f>
        <v/>
      </c>
      <c r="F919" s="196" t="str">
        <f>IF(E919="旅費",VLOOKUP(E919,支出入力表!F920:$M$2000,3,FALSE),"")</f>
        <v/>
      </c>
      <c r="G919" s="196" t="str">
        <f>IF(E919="旅費",VLOOKUP(E919,支出入力表!F920:$M$2000,4,FALSE),"")</f>
        <v/>
      </c>
      <c r="H919" s="197" t="str">
        <f>IF(E919="旅費",VLOOKUP(E919,支出入力表!F920:$M$2000,5,FALSE),"")</f>
        <v/>
      </c>
      <c r="I919" s="196" t="str">
        <f>IF(E919="旅費",VLOOKUP(E919,支出入力表!F920:$S$2000,9,FALSE),"")</f>
        <v/>
      </c>
      <c r="J919" s="167" t="str">
        <f>IF(E919="旅費",VLOOKUP(E919,支出入力表!F920:$S$2000,10,FALSE),"")</f>
        <v/>
      </c>
      <c r="K919" s="167" t="str">
        <f>IF(E919="旅費",VLOOKUP(E919,支出入力表!F920:$S$2000,11,FALSE),"")</f>
        <v/>
      </c>
      <c r="L919" s="167" t="str">
        <f>IF(E919="旅費",VLOOKUP(E919,支出入力表!F920:$S$2000,12,FALSE),"")</f>
        <v/>
      </c>
      <c r="M919" s="167" t="str">
        <f>IF(E919="旅費",VLOOKUP(E919,支出入力表!F920:$S$2000,13,FALSE),"")</f>
        <v/>
      </c>
      <c r="N919" s="168" t="str">
        <f>IF(E919="旅費",VLOOKUP(E919,支出入力表!F920:$S$2000,14,FALSE),"")</f>
        <v/>
      </c>
    </row>
    <row r="920" spans="2:14" x14ac:dyDescent="0.55000000000000004">
      <c r="B920" s="163" t="str">
        <f>IF(E920="旅費",支出入力表!A921,"")</f>
        <v/>
      </c>
      <c r="C920" s="164" t="str">
        <f>IF(E920="旅費",支出入力表!C921,"")</f>
        <v/>
      </c>
      <c r="D920" s="165" t="str">
        <f>IF(支出入力表!E921="旅費","旅費","")</f>
        <v/>
      </c>
      <c r="E920" s="165" t="str">
        <f>IF(支出入力表!F921="旅費","旅費","")</f>
        <v/>
      </c>
      <c r="F920" s="196" t="str">
        <f>IF(E920="旅費",VLOOKUP(E920,支出入力表!F921:$M$2000,3,FALSE),"")</f>
        <v/>
      </c>
      <c r="G920" s="196" t="str">
        <f>IF(E920="旅費",VLOOKUP(E920,支出入力表!F921:$M$2000,4,FALSE),"")</f>
        <v/>
      </c>
      <c r="H920" s="197" t="str">
        <f>IF(E920="旅費",VLOOKUP(E920,支出入力表!F921:$M$2000,5,FALSE),"")</f>
        <v/>
      </c>
      <c r="I920" s="196" t="str">
        <f>IF(E920="旅費",VLOOKUP(E920,支出入力表!F921:$S$2000,9,FALSE),"")</f>
        <v/>
      </c>
      <c r="J920" s="167" t="str">
        <f>IF(E920="旅費",VLOOKUP(E920,支出入力表!F921:$S$2000,10,FALSE),"")</f>
        <v/>
      </c>
      <c r="K920" s="167" t="str">
        <f>IF(E920="旅費",VLOOKUP(E920,支出入力表!F921:$S$2000,11,FALSE),"")</f>
        <v/>
      </c>
      <c r="L920" s="167" t="str">
        <f>IF(E920="旅費",VLOOKUP(E920,支出入力表!F921:$S$2000,12,FALSE),"")</f>
        <v/>
      </c>
      <c r="M920" s="167" t="str">
        <f>IF(E920="旅費",VLOOKUP(E920,支出入力表!F921:$S$2000,13,FALSE),"")</f>
        <v/>
      </c>
      <c r="N920" s="168" t="str">
        <f>IF(E920="旅費",VLOOKUP(E920,支出入力表!F921:$S$2000,14,FALSE),"")</f>
        <v/>
      </c>
    </row>
    <row r="921" spans="2:14" x14ac:dyDescent="0.55000000000000004">
      <c r="B921" s="163" t="str">
        <f>IF(E921="旅費",支出入力表!A922,"")</f>
        <v/>
      </c>
      <c r="C921" s="164" t="str">
        <f>IF(E921="旅費",支出入力表!C922,"")</f>
        <v/>
      </c>
      <c r="D921" s="165" t="str">
        <f>IF(支出入力表!E922="旅費","旅費","")</f>
        <v/>
      </c>
      <c r="E921" s="165" t="str">
        <f>IF(支出入力表!F922="旅費","旅費","")</f>
        <v/>
      </c>
      <c r="F921" s="196" t="str">
        <f>IF(E921="旅費",VLOOKUP(E921,支出入力表!F922:$M$2000,3,FALSE),"")</f>
        <v/>
      </c>
      <c r="G921" s="196" t="str">
        <f>IF(E921="旅費",VLOOKUP(E921,支出入力表!F922:$M$2000,4,FALSE),"")</f>
        <v/>
      </c>
      <c r="H921" s="197" t="str">
        <f>IF(E921="旅費",VLOOKUP(E921,支出入力表!F922:$M$2000,5,FALSE),"")</f>
        <v/>
      </c>
      <c r="I921" s="196" t="str">
        <f>IF(E921="旅費",VLOOKUP(E921,支出入力表!F922:$S$2000,9,FALSE),"")</f>
        <v/>
      </c>
      <c r="J921" s="167" t="str">
        <f>IF(E921="旅費",VLOOKUP(E921,支出入力表!F922:$S$2000,10,FALSE),"")</f>
        <v/>
      </c>
      <c r="K921" s="167" t="str">
        <f>IF(E921="旅費",VLOOKUP(E921,支出入力表!F922:$S$2000,11,FALSE),"")</f>
        <v/>
      </c>
      <c r="L921" s="167" t="str">
        <f>IF(E921="旅費",VLOOKUP(E921,支出入力表!F922:$S$2000,12,FALSE),"")</f>
        <v/>
      </c>
      <c r="M921" s="167" t="str">
        <f>IF(E921="旅費",VLOOKUP(E921,支出入力表!F922:$S$2000,13,FALSE),"")</f>
        <v/>
      </c>
      <c r="N921" s="168" t="str">
        <f>IF(E921="旅費",VLOOKUP(E921,支出入力表!F922:$S$2000,14,FALSE),"")</f>
        <v/>
      </c>
    </row>
    <row r="922" spans="2:14" x14ac:dyDescent="0.55000000000000004">
      <c r="B922" s="163" t="str">
        <f>IF(E922="旅費",支出入力表!A923,"")</f>
        <v/>
      </c>
      <c r="C922" s="164" t="str">
        <f>IF(E922="旅費",支出入力表!C923,"")</f>
        <v/>
      </c>
      <c r="D922" s="165" t="str">
        <f>IF(支出入力表!E923="旅費","旅費","")</f>
        <v/>
      </c>
      <c r="E922" s="165" t="str">
        <f>IF(支出入力表!F923="旅費","旅費","")</f>
        <v/>
      </c>
      <c r="F922" s="196" t="str">
        <f>IF(E922="旅費",VLOOKUP(E922,支出入力表!F923:$M$2000,3,FALSE),"")</f>
        <v/>
      </c>
      <c r="G922" s="196" t="str">
        <f>IF(E922="旅費",VLOOKUP(E922,支出入力表!F923:$M$2000,4,FALSE),"")</f>
        <v/>
      </c>
      <c r="H922" s="197" t="str">
        <f>IF(E922="旅費",VLOOKUP(E922,支出入力表!F923:$M$2000,5,FALSE),"")</f>
        <v/>
      </c>
      <c r="I922" s="196" t="str">
        <f>IF(E922="旅費",VLOOKUP(E922,支出入力表!F923:$S$2000,9,FALSE),"")</f>
        <v/>
      </c>
      <c r="J922" s="167" t="str">
        <f>IF(E922="旅費",VLOOKUP(E922,支出入力表!F923:$S$2000,10,FALSE),"")</f>
        <v/>
      </c>
      <c r="K922" s="167" t="str">
        <f>IF(E922="旅費",VLOOKUP(E922,支出入力表!F923:$S$2000,11,FALSE),"")</f>
        <v/>
      </c>
      <c r="L922" s="167" t="str">
        <f>IF(E922="旅費",VLOOKUP(E922,支出入力表!F923:$S$2000,12,FALSE),"")</f>
        <v/>
      </c>
      <c r="M922" s="167" t="str">
        <f>IF(E922="旅費",VLOOKUP(E922,支出入力表!F923:$S$2000,13,FALSE),"")</f>
        <v/>
      </c>
      <c r="N922" s="168" t="str">
        <f>IF(E922="旅費",VLOOKUP(E922,支出入力表!F923:$S$2000,14,FALSE),"")</f>
        <v/>
      </c>
    </row>
    <row r="923" spans="2:14" x14ac:dyDescent="0.55000000000000004">
      <c r="B923" s="163" t="str">
        <f>IF(E923="旅費",支出入力表!A924,"")</f>
        <v/>
      </c>
      <c r="C923" s="164" t="str">
        <f>IF(E923="旅費",支出入力表!C924,"")</f>
        <v/>
      </c>
      <c r="D923" s="165" t="str">
        <f>IF(支出入力表!E924="旅費","旅費","")</f>
        <v/>
      </c>
      <c r="E923" s="165" t="str">
        <f>IF(支出入力表!F924="旅費","旅費","")</f>
        <v/>
      </c>
      <c r="F923" s="196" t="str">
        <f>IF(E923="旅費",VLOOKUP(E923,支出入力表!F924:$M$2000,3,FALSE),"")</f>
        <v/>
      </c>
      <c r="G923" s="196" t="str">
        <f>IF(E923="旅費",VLOOKUP(E923,支出入力表!F924:$M$2000,4,FALSE),"")</f>
        <v/>
      </c>
      <c r="H923" s="197" t="str">
        <f>IF(E923="旅費",VLOOKUP(E923,支出入力表!F924:$M$2000,5,FALSE),"")</f>
        <v/>
      </c>
      <c r="I923" s="196" t="str">
        <f>IF(E923="旅費",VLOOKUP(E923,支出入力表!F924:$S$2000,9,FALSE),"")</f>
        <v/>
      </c>
      <c r="J923" s="167" t="str">
        <f>IF(E923="旅費",VLOOKUP(E923,支出入力表!F924:$S$2000,10,FALSE),"")</f>
        <v/>
      </c>
      <c r="K923" s="167" t="str">
        <f>IF(E923="旅費",VLOOKUP(E923,支出入力表!F924:$S$2000,11,FALSE),"")</f>
        <v/>
      </c>
      <c r="L923" s="167" t="str">
        <f>IF(E923="旅費",VLOOKUP(E923,支出入力表!F924:$S$2000,12,FALSE),"")</f>
        <v/>
      </c>
      <c r="M923" s="167" t="str">
        <f>IF(E923="旅費",VLOOKUP(E923,支出入力表!F924:$S$2000,13,FALSE),"")</f>
        <v/>
      </c>
      <c r="N923" s="168" t="str">
        <f>IF(E923="旅費",VLOOKUP(E923,支出入力表!F924:$S$2000,14,FALSE),"")</f>
        <v/>
      </c>
    </row>
    <row r="924" spans="2:14" x14ac:dyDescent="0.55000000000000004">
      <c r="B924" s="163" t="str">
        <f>IF(E924="旅費",支出入力表!A925,"")</f>
        <v/>
      </c>
      <c r="C924" s="164" t="str">
        <f>IF(E924="旅費",支出入力表!C925,"")</f>
        <v/>
      </c>
      <c r="D924" s="165" t="str">
        <f>IF(支出入力表!E925="旅費","旅費","")</f>
        <v/>
      </c>
      <c r="E924" s="165" t="str">
        <f>IF(支出入力表!F925="旅費","旅費","")</f>
        <v/>
      </c>
      <c r="F924" s="196" t="str">
        <f>IF(E924="旅費",VLOOKUP(E924,支出入力表!F925:$M$2000,3,FALSE),"")</f>
        <v/>
      </c>
      <c r="G924" s="196" t="str">
        <f>IF(E924="旅費",VLOOKUP(E924,支出入力表!F925:$M$2000,4,FALSE),"")</f>
        <v/>
      </c>
      <c r="H924" s="197" t="str">
        <f>IF(E924="旅費",VLOOKUP(E924,支出入力表!F925:$M$2000,5,FALSE),"")</f>
        <v/>
      </c>
      <c r="I924" s="196" t="str">
        <f>IF(E924="旅費",VLOOKUP(E924,支出入力表!F925:$S$2000,9,FALSE),"")</f>
        <v/>
      </c>
      <c r="J924" s="167" t="str">
        <f>IF(E924="旅費",VLOOKUP(E924,支出入力表!F925:$S$2000,10,FALSE),"")</f>
        <v/>
      </c>
      <c r="K924" s="167" t="str">
        <f>IF(E924="旅費",VLOOKUP(E924,支出入力表!F925:$S$2000,11,FALSE),"")</f>
        <v/>
      </c>
      <c r="L924" s="167" t="str">
        <f>IF(E924="旅費",VLOOKUP(E924,支出入力表!F925:$S$2000,12,FALSE),"")</f>
        <v/>
      </c>
      <c r="M924" s="167" t="str">
        <f>IF(E924="旅費",VLOOKUP(E924,支出入力表!F925:$S$2000,13,FALSE),"")</f>
        <v/>
      </c>
      <c r="N924" s="168" t="str">
        <f>IF(E924="旅費",VLOOKUP(E924,支出入力表!F925:$S$2000,14,FALSE),"")</f>
        <v/>
      </c>
    </row>
    <row r="925" spans="2:14" x14ac:dyDescent="0.55000000000000004">
      <c r="B925" s="163" t="str">
        <f>IF(E925="旅費",支出入力表!A926,"")</f>
        <v/>
      </c>
      <c r="C925" s="164" t="str">
        <f>IF(E925="旅費",支出入力表!C926,"")</f>
        <v/>
      </c>
      <c r="D925" s="165" t="str">
        <f>IF(支出入力表!E926="旅費","旅費","")</f>
        <v/>
      </c>
      <c r="E925" s="165" t="str">
        <f>IF(支出入力表!F926="旅費","旅費","")</f>
        <v/>
      </c>
      <c r="F925" s="196" t="str">
        <f>IF(E925="旅費",VLOOKUP(E925,支出入力表!F926:$M$2000,3,FALSE),"")</f>
        <v/>
      </c>
      <c r="G925" s="196" t="str">
        <f>IF(E925="旅費",VLOOKUP(E925,支出入力表!F926:$M$2000,4,FALSE),"")</f>
        <v/>
      </c>
      <c r="H925" s="197" t="str">
        <f>IF(E925="旅費",VLOOKUP(E925,支出入力表!F926:$M$2000,5,FALSE),"")</f>
        <v/>
      </c>
      <c r="I925" s="196" t="str">
        <f>IF(E925="旅費",VLOOKUP(E925,支出入力表!F926:$S$2000,9,FALSE),"")</f>
        <v/>
      </c>
      <c r="J925" s="167" t="str">
        <f>IF(E925="旅費",VLOOKUP(E925,支出入力表!F926:$S$2000,10,FALSE),"")</f>
        <v/>
      </c>
      <c r="K925" s="167" t="str">
        <f>IF(E925="旅費",VLOOKUP(E925,支出入力表!F926:$S$2000,11,FALSE),"")</f>
        <v/>
      </c>
      <c r="L925" s="167" t="str">
        <f>IF(E925="旅費",VLOOKUP(E925,支出入力表!F926:$S$2000,12,FALSE),"")</f>
        <v/>
      </c>
      <c r="M925" s="167" t="str">
        <f>IF(E925="旅費",VLOOKUP(E925,支出入力表!F926:$S$2000,13,FALSE),"")</f>
        <v/>
      </c>
      <c r="N925" s="168" t="str">
        <f>IF(E925="旅費",VLOOKUP(E925,支出入力表!F926:$S$2000,14,FALSE),"")</f>
        <v/>
      </c>
    </row>
    <row r="926" spans="2:14" x14ac:dyDescent="0.55000000000000004">
      <c r="B926" s="163" t="str">
        <f>IF(E926="旅費",支出入力表!A927,"")</f>
        <v/>
      </c>
      <c r="C926" s="164" t="str">
        <f>IF(E926="旅費",支出入力表!C927,"")</f>
        <v/>
      </c>
      <c r="D926" s="165" t="str">
        <f>IF(支出入力表!E927="旅費","旅費","")</f>
        <v/>
      </c>
      <c r="E926" s="165" t="str">
        <f>IF(支出入力表!F927="旅費","旅費","")</f>
        <v/>
      </c>
      <c r="F926" s="196" t="str">
        <f>IF(E926="旅費",VLOOKUP(E926,支出入力表!F927:$M$2000,3,FALSE),"")</f>
        <v/>
      </c>
      <c r="G926" s="196" t="str">
        <f>IF(E926="旅費",VLOOKUP(E926,支出入力表!F927:$M$2000,4,FALSE),"")</f>
        <v/>
      </c>
      <c r="H926" s="197" t="str">
        <f>IF(E926="旅費",VLOOKUP(E926,支出入力表!F927:$M$2000,5,FALSE),"")</f>
        <v/>
      </c>
      <c r="I926" s="196" t="str">
        <f>IF(E926="旅費",VLOOKUP(E926,支出入力表!F927:$S$2000,9,FALSE),"")</f>
        <v/>
      </c>
      <c r="J926" s="167" t="str">
        <f>IF(E926="旅費",VLOOKUP(E926,支出入力表!F927:$S$2000,10,FALSE),"")</f>
        <v/>
      </c>
      <c r="K926" s="167" t="str">
        <f>IF(E926="旅費",VLOOKUP(E926,支出入力表!F927:$S$2000,11,FALSE),"")</f>
        <v/>
      </c>
      <c r="L926" s="167" t="str">
        <f>IF(E926="旅費",VLOOKUP(E926,支出入力表!F927:$S$2000,12,FALSE),"")</f>
        <v/>
      </c>
      <c r="M926" s="167" t="str">
        <f>IF(E926="旅費",VLOOKUP(E926,支出入力表!F927:$S$2000,13,FALSE),"")</f>
        <v/>
      </c>
      <c r="N926" s="168" t="str">
        <f>IF(E926="旅費",VLOOKUP(E926,支出入力表!F927:$S$2000,14,FALSE),"")</f>
        <v/>
      </c>
    </row>
    <row r="927" spans="2:14" x14ac:dyDescent="0.55000000000000004">
      <c r="B927" s="163" t="str">
        <f>IF(E927="旅費",支出入力表!A928,"")</f>
        <v/>
      </c>
      <c r="C927" s="164" t="str">
        <f>IF(E927="旅費",支出入力表!C928,"")</f>
        <v/>
      </c>
      <c r="D927" s="165" t="str">
        <f>IF(支出入力表!E928="旅費","旅費","")</f>
        <v/>
      </c>
      <c r="E927" s="165" t="str">
        <f>IF(支出入力表!F928="旅費","旅費","")</f>
        <v/>
      </c>
      <c r="F927" s="196" t="str">
        <f>IF(E927="旅費",VLOOKUP(E927,支出入力表!F928:$M$2000,3,FALSE),"")</f>
        <v/>
      </c>
      <c r="G927" s="196" t="str">
        <f>IF(E927="旅費",VLOOKUP(E927,支出入力表!F928:$M$2000,4,FALSE),"")</f>
        <v/>
      </c>
      <c r="H927" s="197" t="str">
        <f>IF(E927="旅費",VLOOKUP(E927,支出入力表!F928:$M$2000,5,FALSE),"")</f>
        <v/>
      </c>
      <c r="I927" s="196" t="str">
        <f>IF(E927="旅費",VLOOKUP(E927,支出入力表!F928:$S$2000,9,FALSE),"")</f>
        <v/>
      </c>
      <c r="J927" s="167" t="str">
        <f>IF(E927="旅費",VLOOKUP(E927,支出入力表!F928:$S$2000,10,FALSE),"")</f>
        <v/>
      </c>
      <c r="K927" s="167" t="str">
        <f>IF(E927="旅費",VLOOKUP(E927,支出入力表!F928:$S$2000,11,FALSE),"")</f>
        <v/>
      </c>
      <c r="L927" s="167" t="str">
        <f>IF(E927="旅費",VLOOKUP(E927,支出入力表!F928:$S$2000,12,FALSE),"")</f>
        <v/>
      </c>
      <c r="M927" s="167" t="str">
        <f>IF(E927="旅費",VLOOKUP(E927,支出入力表!F928:$S$2000,13,FALSE),"")</f>
        <v/>
      </c>
      <c r="N927" s="168" t="str">
        <f>IF(E927="旅費",VLOOKUP(E927,支出入力表!F928:$S$2000,14,FALSE),"")</f>
        <v/>
      </c>
    </row>
    <row r="928" spans="2:14" x14ac:dyDescent="0.55000000000000004">
      <c r="B928" s="163" t="str">
        <f>IF(E928="旅費",支出入力表!A929,"")</f>
        <v/>
      </c>
      <c r="C928" s="164" t="str">
        <f>IF(E928="旅費",支出入力表!C929,"")</f>
        <v/>
      </c>
      <c r="D928" s="165" t="str">
        <f>IF(支出入力表!E929="旅費","旅費","")</f>
        <v/>
      </c>
      <c r="E928" s="165" t="str">
        <f>IF(支出入力表!F929="旅費","旅費","")</f>
        <v/>
      </c>
      <c r="F928" s="196" t="str">
        <f>IF(E928="旅費",VLOOKUP(E928,支出入力表!F929:$M$2000,3,FALSE),"")</f>
        <v/>
      </c>
      <c r="G928" s="196" t="str">
        <f>IF(E928="旅費",VLOOKUP(E928,支出入力表!F929:$M$2000,4,FALSE),"")</f>
        <v/>
      </c>
      <c r="H928" s="197" t="str">
        <f>IF(E928="旅費",VLOOKUP(E928,支出入力表!F929:$M$2000,5,FALSE),"")</f>
        <v/>
      </c>
      <c r="I928" s="196" t="str">
        <f>IF(E928="旅費",VLOOKUP(E928,支出入力表!F929:$S$2000,9,FALSE),"")</f>
        <v/>
      </c>
      <c r="J928" s="167" t="str">
        <f>IF(E928="旅費",VLOOKUP(E928,支出入力表!F929:$S$2000,10,FALSE),"")</f>
        <v/>
      </c>
      <c r="K928" s="167" t="str">
        <f>IF(E928="旅費",VLOOKUP(E928,支出入力表!F929:$S$2000,11,FALSE),"")</f>
        <v/>
      </c>
      <c r="L928" s="167" t="str">
        <f>IF(E928="旅費",VLOOKUP(E928,支出入力表!F929:$S$2000,12,FALSE),"")</f>
        <v/>
      </c>
      <c r="M928" s="167" t="str">
        <f>IF(E928="旅費",VLOOKUP(E928,支出入力表!F929:$S$2000,13,FALSE),"")</f>
        <v/>
      </c>
      <c r="N928" s="168" t="str">
        <f>IF(E928="旅費",VLOOKUP(E928,支出入力表!F929:$S$2000,14,FALSE),"")</f>
        <v/>
      </c>
    </row>
    <row r="929" spans="2:14" x14ac:dyDescent="0.55000000000000004">
      <c r="B929" s="163" t="str">
        <f>IF(E929="旅費",支出入力表!A930,"")</f>
        <v/>
      </c>
      <c r="C929" s="164" t="str">
        <f>IF(E929="旅費",支出入力表!C930,"")</f>
        <v/>
      </c>
      <c r="D929" s="165" t="str">
        <f>IF(支出入力表!E930="旅費","旅費","")</f>
        <v/>
      </c>
      <c r="E929" s="165" t="str">
        <f>IF(支出入力表!F930="旅費","旅費","")</f>
        <v/>
      </c>
      <c r="F929" s="196" t="str">
        <f>IF(E929="旅費",VLOOKUP(E929,支出入力表!F930:$M$2000,3,FALSE),"")</f>
        <v/>
      </c>
      <c r="G929" s="196" t="str">
        <f>IF(E929="旅費",VLOOKUP(E929,支出入力表!F930:$M$2000,4,FALSE),"")</f>
        <v/>
      </c>
      <c r="H929" s="197" t="str">
        <f>IF(E929="旅費",VLOOKUP(E929,支出入力表!F930:$M$2000,5,FALSE),"")</f>
        <v/>
      </c>
      <c r="I929" s="196" t="str">
        <f>IF(E929="旅費",VLOOKUP(E929,支出入力表!F930:$S$2000,9,FALSE),"")</f>
        <v/>
      </c>
      <c r="J929" s="167" t="str">
        <f>IF(E929="旅費",VLOOKUP(E929,支出入力表!F930:$S$2000,10,FALSE),"")</f>
        <v/>
      </c>
      <c r="K929" s="167" t="str">
        <f>IF(E929="旅費",VLOOKUP(E929,支出入力表!F930:$S$2000,11,FALSE),"")</f>
        <v/>
      </c>
      <c r="L929" s="167" t="str">
        <f>IF(E929="旅費",VLOOKUP(E929,支出入力表!F930:$S$2000,12,FALSE),"")</f>
        <v/>
      </c>
      <c r="M929" s="167" t="str">
        <f>IF(E929="旅費",VLOOKUP(E929,支出入力表!F930:$S$2000,13,FALSE),"")</f>
        <v/>
      </c>
      <c r="N929" s="168" t="str">
        <f>IF(E929="旅費",VLOOKUP(E929,支出入力表!F930:$S$2000,14,FALSE),"")</f>
        <v/>
      </c>
    </row>
    <row r="930" spans="2:14" x14ac:dyDescent="0.55000000000000004">
      <c r="B930" s="163" t="str">
        <f>IF(E930="旅費",支出入力表!A931,"")</f>
        <v/>
      </c>
      <c r="C930" s="164" t="str">
        <f>IF(E930="旅費",支出入力表!C931,"")</f>
        <v/>
      </c>
      <c r="D930" s="165" t="str">
        <f>IF(支出入力表!E931="旅費","旅費","")</f>
        <v/>
      </c>
      <c r="E930" s="165" t="str">
        <f>IF(支出入力表!F931="旅費","旅費","")</f>
        <v/>
      </c>
      <c r="F930" s="196" t="str">
        <f>IF(E930="旅費",VLOOKUP(E930,支出入力表!F931:$M$2000,3,FALSE),"")</f>
        <v/>
      </c>
      <c r="G930" s="196" t="str">
        <f>IF(E930="旅費",VLOOKUP(E930,支出入力表!F931:$M$2000,4,FALSE),"")</f>
        <v/>
      </c>
      <c r="H930" s="197" t="str">
        <f>IF(E930="旅費",VLOOKUP(E930,支出入力表!F931:$M$2000,5,FALSE),"")</f>
        <v/>
      </c>
      <c r="I930" s="196" t="str">
        <f>IF(E930="旅費",VLOOKUP(E930,支出入力表!F931:$S$2000,9,FALSE),"")</f>
        <v/>
      </c>
      <c r="J930" s="167" t="str">
        <f>IF(E930="旅費",VLOOKUP(E930,支出入力表!F931:$S$2000,10,FALSE),"")</f>
        <v/>
      </c>
      <c r="K930" s="167" t="str">
        <f>IF(E930="旅費",VLOOKUP(E930,支出入力表!F931:$S$2000,11,FALSE),"")</f>
        <v/>
      </c>
      <c r="L930" s="167" t="str">
        <f>IF(E930="旅費",VLOOKUP(E930,支出入力表!F931:$S$2000,12,FALSE),"")</f>
        <v/>
      </c>
      <c r="M930" s="167" t="str">
        <f>IF(E930="旅費",VLOOKUP(E930,支出入力表!F931:$S$2000,13,FALSE),"")</f>
        <v/>
      </c>
      <c r="N930" s="168" t="str">
        <f>IF(E930="旅費",VLOOKUP(E930,支出入力表!F931:$S$2000,14,FALSE),"")</f>
        <v/>
      </c>
    </row>
    <row r="931" spans="2:14" x14ac:dyDescent="0.55000000000000004">
      <c r="B931" s="163" t="str">
        <f>IF(E931="旅費",支出入力表!A932,"")</f>
        <v/>
      </c>
      <c r="C931" s="164" t="str">
        <f>IF(E931="旅費",支出入力表!C932,"")</f>
        <v/>
      </c>
      <c r="D931" s="165" t="str">
        <f>IF(支出入力表!E932="旅費","旅費","")</f>
        <v/>
      </c>
      <c r="E931" s="165" t="str">
        <f>IF(支出入力表!F932="旅費","旅費","")</f>
        <v/>
      </c>
      <c r="F931" s="196" t="str">
        <f>IF(E931="旅費",VLOOKUP(E931,支出入力表!F932:$M$2000,3,FALSE),"")</f>
        <v/>
      </c>
      <c r="G931" s="196" t="str">
        <f>IF(E931="旅費",VLOOKUP(E931,支出入力表!F932:$M$2000,4,FALSE),"")</f>
        <v/>
      </c>
      <c r="H931" s="197" t="str">
        <f>IF(E931="旅費",VLOOKUP(E931,支出入力表!F932:$M$2000,5,FALSE),"")</f>
        <v/>
      </c>
      <c r="I931" s="196" t="str">
        <f>IF(E931="旅費",VLOOKUP(E931,支出入力表!F932:$S$2000,9,FALSE),"")</f>
        <v/>
      </c>
      <c r="J931" s="167" t="str">
        <f>IF(E931="旅費",VLOOKUP(E931,支出入力表!F932:$S$2000,10,FALSE),"")</f>
        <v/>
      </c>
      <c r="K931" s="167" t="str">
        <f>IF(E931="旅費",VLOOKUP(E931,支出入力表!F932:$S$2000,11,FALSE),"")</f>
        <v/>
      </c>
      <c r="L931" s="167" t="str">
        <f>IF(E931="旅費",VLOOKUP(E931,支出入力表!F932:$S$2000,12,FALSE),"")</f>
        <v/>
      </c>
      <c r="M931" s="167" t="str">
        <f>IF(E931="旅費",VLOOKUP(E931,支出入力表!F932:$S$2000,13,FALSE),"")</f>
        <v/>
      </c>
      <c r="N931" s="168" t="str">
        <f>IF(E931="旅費",VLOOKUP(E931,支出入力表!F932:$S$2000,14,FALSE),"")</f>
        <v/>
      </c>
    </row>
    <row r="932" spans="2:14" x14ac:dyDescent="0.55000000000000004">
      <c r="B932" s="163" t="str">
        <f>IF(E932="旅費",支出入力表!A933,"")</f>
        <v/>
      </c>
      <c r="C932" s="164" t="str">
        <f>IF(E932="旅費",支出入力表!C933,"")</f>
        <v/>
      </c>
      <c r="D932" s="165" t="str">
        <f>IF(支出入力表!E933="旅費","旅費","")</f>
        <v/>
      </c>
      <c r="E932" s="165" t="str">
        <f>IF(支出入力表!F933="旅費","旅費","")</f>
        <v/>
      </c>
      <c r="F932" s="196" t="str">
        <f>IF(E932="旅費",VLOOKUP(E932,支出入力表!F933:$M$2000,3,FALSE),"")</f>
        <v/>
      </c>
      <c r="G932" s="196" t="str">
        <f>IF(E932="旅費",VLOOKUP(E932,支出入力表!F933:$M$2000,4,FALSE),"")</f>
        <v/>
      </c>
      <c r="H932" s="197" t="str">
        <f>IF(E932="旅費",VLOOKUP(E932,支出入力表!F933:$M$2000,5,FALSE),"")</f>
        <v/>
      </c>
      <c r="I932" s="196" t="str">
        <f>IF(E932="旅費",VLOOKUP(E932,支出入力表!F933:$S$2000,9,FALSE),"")</f>
        <v/>
      </c>
      <c r="J932" s="167" t="str">
        <f>IF(E932="旅費",VLOOKUP(E932,支出入力表!F933:$S$2000,10,FALSE),"")</f>
        <v/>
      </c>
      <c r="K932" s="167" t="str">
        <f>IF(E932="旅費",VLOOKUP(E932,支出入力表!F933:$S$2000,11,FALSE),"")</f>
        <v/>
      </c>
      <c r="L932" s="167" t="str">
        <f>IF(E932="旅費",VLOOKUP(E932,支出入力表!F933:$S$2000,12,FALSE),"")</f>
        <v/>
      </c>
      <c r="M932" s="167" t="str">
        <f>IF(E932="旅費",VLOOKUP(E932,支出入力表!F933:$S$2000,13,FALSE),"")</f>
        <v/>
      </c>
      <c r="N932" s="168" t="str">
        <f>IF(E932="旅費",VLOOKUP(E932,支出入力表!F933:$S$2000,14,FALSE),"")</f>
        <v/>
      </c>
    </row>
    <row r="933" spans="2:14" x14ac:dyDescent="0.55000000000000004">
      <c r="B933" s="163" t="str">
        <f>IF(E933="旅費",支出入力表!A934,"")</f>
        <v/>
      </c>
      <c r="C933" s="164" t="str">
        <f>IF(E933="旅費",支出入力表!C934,"")</f>
        <v/>
      </c>
      <c r="D933" s="165" t="str">
        <f>IF(支出入力表!E934="旅費","旅費","")</f>
        <v/>
      </c>
      <c r="E933" s="165" t="str">
        <f>IF(支出入力表!F934="旅費","旅費","")</f>
        <v/>
      </c>
      <c r="F933" s="196" t="str">
        <f>IF(E933="旅費",VLOOKUP(E933,支出入力表!F934:$M$2000,3,FALSE),"")</f>
        <v/>
      </c>
      <c r="G933" s="196" t="str">
        <f>IF(E933="旅費",VLOOKUP(E933,支出入力表!F934:$M$2000,4,FALSE),"")</f>
        <v/>
      </c>
      <c r="H933" s="197" t="str">
        <f>IF(E933="旅費",VLOOKUP(E933,支出入力表!F934:$M$2000,5,FALSE),"")</f>
        <v/>
      </c>
      <c r="I933" s="196" t="str">
        <f>IF(E933="旅費",VLOOKUP(E933,支出入力表!F934:$S$2000,9,FALSE),"")</f>
        <v/>
      </c>
      <c r="J933" s="167" t="str">
        <f>IF(E933="旅費",VLOOKUP(E933,支出入力表!F934:$S$2000,10,FALSE),"")</f>
        <v/>
      </c>
      <c r="K933" s="167" t="str">
        <f>IF(E933="旅費",VLOOKUP(E933,支出入力表!F934:$S$2000,11,FALSE),"")</f>
        <v/>
      </c>
      <c r="L933" s="167" t="str">
        <f>IF(E933="旅費",VLOOKUP(E933,支出入力表!F934:$S$2000,12,FALSE),"")</f>
        <v/>
      </c>
      <c r="M933" s="167" t="str">
        <f>IF(E933="旅費",VLOOKUP(E933,支出入力表!F934:$S$2000,13,FALSE),"")</f>
        <v/>
      </c>
      <c r="N933" s="168" t="str">
        <f>IF(E933="旅費",VLOOKUP(E933,支出入力表!F934:$S$2000,14,FALSE),"")</f>
        <v/>
      </c>
    </row>
    <row r="934" spans="2:14" x14ac:dyDescent="0.55000000000000004">
      <c r="B934" s="163" t="str">
        <f>IF(E934="旅費",支出入力表!A935,"")</f>
        <v/>
      </c>
      <c r="C934" s="164" t="str">
        <f>IF(E934="旅費",支出入力表!C935,"")</f>
        <v/>
      </c>
      <c r="D934" s="165" t="str">
        <f>IF(支出入力表!E935="旅費","旅費","")</f>
        <v/>
      </c>
      <c r="E934" s="165" t="str">
        <f>IF(支出入力表!F935="旅費","旅費","")</f>
        <v/>
      </c>
      <c r="F934" s="196" t="str">
        <f>IF(E934="旅費",VLOOKUP(E934,支出入力表!F935:$M$2000,3,FALSE),"")</f>
        <v/>
      </c>
      <c r="G934" s="196" t="str">
        <f>IF(E934="旅費",VLOOKUP(E934,支出入力表!F935:$M$2000,4,FALSE),"")</f>
        <v/>
      </c>
      <c r="H934" s="197" t="str">
        <f>IF(E934="旅費",VLOOKUP(E934,支出入力表!F935:$M$2000,5,FALSE),"")</f>
        <v/>
      </c>
      <c r="I934" s="196" t="str">
        <f>IF(E934="旅費",VLOOKUP(E934,支出入力表!F935:$S$2000,9,FALSE),"")</f>
        <v/>
      </c>
      <c r="J934" s="167" t="str">
        <f>IF(E934="旅費",VLOOKUP(E934,支出入力表!F935:$S$2000,10,FALSE),"")</f>
        <v/>
      </c>
      <c r="K934" s="167" t="str">
        <f>IF(E934="旅費",VLOOKUP(E934,支出入力表!F935:$S$2000,11,FALSE),"")</f>
        <v/>
      </c>
      <c r="L934" s="167" t="str">
        <f>IF(E934="旅費",VLOOKUP(E934,支出入力表!F935:$S$2000,12,FALSE),"")</f>
        <v/>
      </c>
      <c r="M934" s="167" t="str">
        <f>IF(E934="旅費",VLOOKUP(E934,支出入力表!F935:$S$2000,13,FALSE),"")</f>
        <v/>
      </c>
      <c r="N934" s="168" t="str">
        <f>IF(E934="旅費",VLOOKUP(E934,支出入力表!F935:$S$2000,14,FALSE),"")</f>
        <v/>
      </c>
    </row>
    <row r="935" spans="2:14" x14ac:dyDescent="0.55000000000000004">
      <c r="B935" s="163" t="str">
        <f>IF(E935="旅費",支出入力表!A936,"")</f>
        <v/>
      </c>
      <c r="C935" s="164" t="str">
        <f>IF(E935="旅費",支出入力表!C936,"")</f>
        <v/>
      </c>
      <c r="D935" s="165" t="str">
        <f>IF(支出入力表!E936="旅費","旅費","")</f>
        <v/>
      </c>
      <c r="E935" s="165" t="str">
        <f>IF(支出入力表!F936="旅費","旅費","")</f>
        <v/>
      </c>
      <c r="F935" s="196" t="str">
        <f>IF(E935="旅費",VLOOKUP(E935,支出入力表!F936:$M$2000,3,FALSE),"")</f>
        <v/>
      </c>
      <c r="G935" s="196" t="str">
        <f>IF(E935="旅費",VLOOKUP(E935,支出入力表!F936:$M$2000,4,FALSE),"")</f>
        <v/>
      </c>
      <c r="H935" s="197" t="str">
        <f>IF(E935="旅費",VLOOKUP(E935,支出入力表!F936:$M$2000,5,FALSE),"")</f>
        <v/>
      </c>
      <c r="I935" s="196" t="str">
        <f>IF(E935="旅費",VLOOKUP(E935,支出入力表!F936:$S$2000,9,FALSE),"")</f>
        <v/>
      </c>
      <c r="J935" s="167" t="str">
        <f>IF(E935="旅費",VLOOKUP(E935,支出入力表!F936:$S$2000,10,FALSE),"")</f>
        <v/>
      </c>
      <c r="K935" s="167" t="str">
        <f>IF(E935="旅費",VLOOKUP(E935,支出入力表!F936:$S$2000,11,FALSE),"")</f>
        <v/>
      </c>
      <c r="L935" s="167" t="str">
        <f>IF(E935="旅費",VLOOKUP(E935,支出入力表!F936:$S$2000,12,FALSE),"")</f>
        <v/>
      </c>
      <c r="M935" s="167" t="str">
        <f>IF(E935="旅費",VLOOKUP(E935,支出入力表!F936:$S$2000,13,FALSE),"")</f>
        <v/>
      </c>
      <c r="N935" s="168" t="str">
        <f>IF(E935="旅費",VLOOKUP(E935,支出入力表!F936:$S$2000,14,FALSE),"")</f>
        <v/>
      </c>
    </row>
    <row r="936" spans="2:14" x14ac:dyDescent="0.55000000000000004">
      <c r="B936" s="163" t="str">
        <f>IF(E936="旅費",支出入力表!A937,"")</f>
        <v/>
      </c>
      <c r="C936" s="164" t="str">
        <f>IF(E936="旅費",支出入力表!C937,"")</f>
        <v/>
      </c>
      <c r="D936" s="165" t="str">
        <f>IF(支出入力表!E937="旅費","旅費","")</f>
        <v/>
      </c>
      <c r="E936" s="165" t="str">
        <f>IF(支出入力表!F937="旅費","旅費","")</f>
        <v/>
      </c>
      <c r="F936" s="196" t="str">
        <f>IF(E936="旅費",VLOOKUP(E936,支出入力表!F937:$M$2000,3,FALSE),"")</f>
        <v/>
      </c>
      <c r="G936" s="196" t="str">
        <f>IF(E936="旅費",VLOOKUP(E936,支出入力表!F937:$M$2000,4,FALSE),"")</f>
        <v/>
      </c>
      <c r="H936" s="197" t="str">
        <f>IF(E936="旅費",VLOOKUP(E936,支出入力表!F937:$M$2000,5,FALSE),"")</f>
        <v/>
      </c>
      <c r="I936" s="196" t="str">
        <f>IF(E936="旅費",VLOOKUP(E936,支出入力表!F937:$S$2000,9,FALSE),"")</f>
        <v/>
      </c>
      <c r="J936" s="167" t="str">
        <f>IF(E936="旅費",VLOOKUP(E936,支出入力表!F937:$S$2000,10,FALSE),"")</f>
        <v/>
      </c>
      <c r="K936" s="167" t="str">
        <f>IF(E936="旅費",VLOOKUP(E936,支出入力表!F937:$S$2000,11,FALSE),"")</f>
        <v/>
      </c>
      <c r="L936" s="167" t="str">
        <f>IF(E936="旅費",VLOOKUP(E936,支出入力表!F937:$S$2000,12,FALSE),"")</f>
        <v/>
      </c>
      <c r="M936" s="167" t="str">
        <f>IF(E936="旅費",VLOOKUP(E936,支出入力表!F937:$S$2000,13,FALSE),"")</f>
        <v/>
      </c>
      <c r="N936" s="168" t="str">
        <f>IF(E936="旅費",VLOOKUP(E936,支出入力表!F937:$S$2000,14,FALSE),"")</f>
        <v/>
      </c>
    </row>
    <row r="937" spans="2:14" x14ac:dyDescent="0.55000000000000004">
      <c r="B937" s="163" t="str">
        <f>IF(E937="旅費",支出入力表!A938,"")</f>
        <v/>
      </c>
      <c r="C937" s="164" t="str">
        <f>IF(E937="旅費",支出入力表!C938,"")</f>
        <v/>
      </c>
      <c r="D937" s="165" t="str">
        <f>IF(支出入力表!E938="旅費","旅費","")</f>
        <v/>
      </c>
      <c r="E937" s="165" t="str">
        <f>IF(支出入力表!F938="旅費","旅費","")</f>
        <v/>
      </c>
      <c r="F937" s="196" t="str">
        <f>IF(E937="旅費",VLOOKUP(E937,支出入力表!F938:$M$2000,3,FALSE),"")</f>
        <v/>
      </c>
      <c r="G937" s="196" t="str">
        <f>IF(E937="旅費",VLOOKUP(E937,支出入力表!F938:$M$2000,4,FALSE),"")</f>
        <v/>
      </c>
      <c r="H937" s="197" t="str">
        <f>IF(E937="旅費",VLOOKUP(E937,支出入力表!F938:$M$2000,5,FALSE),"")</f>
        <v/>
      </c>
      <c r="I937" s="196" t="str">
        <f>IF(E937="旅費",VLOOKUP(E937,支出入力表!F938:$S$2000,9,FALSE),"")</f>
        <v/>
      </c>
      <c r="J937" s="167" t="str">
        <f>IF(E937="旅費",VLOOKUP(E937,支出入力表!F938:$S$2000,10,FALSE),"")</f>
        <v/>
      </c>
      <c r="K937" s="167" t="str">
        <f>IF(E937="旅費",VLOOKUP(E937,支出入力表!F938:$S$2000,11,FALSE),"")</f>
        <v/>
      </c>
      <c r="L937" s="167" t="str">
        <f>IF(E937="旅費",VLOOKUP(E937,支出入力表!F938:$S$2000,12,FALSE),"")</f>
        <v/>
      </c>
      <c r="M937" s="167" t="str">
        <f>IF(E937="旅費",VLOOKUP(E937,支出入力表!F938:$S$2000,13,FALSE),"")</f>
        <v/>
      </c>
      <c r="N937" s="168" t="str">
        <f>IF(E937="旅費",VLOOKUP(E937,支出入力表!F938:$S$2000,14,FALSE),"")</f>
        <v/>
      </c>
    </row>
    <row r="938" spans="2:14" x14ac:dyDescent="0.55000000000000004">
      <c r="B938" s="163" t="str">
        <f>IF(E938="旅費",支出入力表!A939,"")</f>
        <v/>
      </c>
      <c r="C938" s="164" t="str">
        <f>IF(E938="旅費",支出入力表!C939,"")</f>
        <v/>
      </c>
      <c r="D938" s="165" t="str">
        <f>IF(支出入力表!E939="旅費","旅費","")</f>
        <v/>
      </c>
      <c r="E938" s="165" t="str">
        <f>IF(支出入力表!F939="旅費","旅費","")</f>
        <v/>
      </c>
      <c r="F938" s="196" t="str">
        <f>IF(E938="旅費",VLOOKUP(E938,支出入力表!F939:$M$2000,3,FALSE),"")</f>
        <v/>
      </c>
      <c r="G938" s="196" t="str">
        <f>IF(E938="旅費",VLOOKUP(E938,支出入力表!F939:$M$2000,4,FALSE),"")</f>
        <v/>
      </c>
      <c r="H938" s="197" t="str">
        <f>IF(E938="旅費",VLOOKUP(E938,支出入力表!F939:$M$2000,5,FALSE),"")</f>
        <v/>
      </c>
      <c r="I938" s="196" t="str">
        <f>IF(E938="旅費",VLOOKUP(E938,支出入力表!F939:$S$2000,9,FALSE),"")</f>
        <v/>
      </c>
      <c r="J938" s="167" t="str">
        <f>IF(E938="旅費",VLOOKUP(E938,支出入力表!F939:$S$2000,10,FALSE),"")</f>
        <v/>
      </c>
      <c r="K938" s="167" t="str">
        <f>IF(E938="旅費",VLOOKUP(E938,支出入力表!F939:$S$2000,11,FALSE),"")</f>
        <v/>
      </c>
      <c r="L938" s="167" t="str">
        <f>IF(E938="旅費",VLOOKUP(E938,支出入力表!F939:$S$2000,12,FALSE),"")</f>
        <v/>
      </c>
      <c r="M938" s="167" t="str">
        <f>IF(E938="旅費",VLOOKUP(E938,支出入力表!F939:$S$2000,13,FALSE),"")</f>
        <v/>
      </c>
      <c r="N938" s="168" t="str">
        <f>IF(E938="旅費",VLOOKUP(E938,支出入力表!F939:$S$2000,14,FALSE),"")</f>
        <v/>
      </c>
    </row>
    <row r="939" spans="2:14" x14ac:dyDescent="0.55000000000000004">
      <c r="B939" s="163" t="str">
        <f>IF(E939="旅費",支出入力表!A940,"")</f>
        <v/>
      </c>
      <c r="C939" s="164" t="str">
        <f>IF(E939="旅費",支出入力表!C940,"")</f>
        <v/>
      </c>
      <c r="D939" s="165" t="str">
        <f>IF(支出入力表!E940="旅費","旅費","")</f>
        <v/>
      </c>
      <c r="E939" s="165" t="str">
        <f>IF(支出入力表!F940="旅費","旅費","")</f>
        <v/>
      </c>
      <c r="F939" s="196" t="str">
        <f>IF(E939="旅費",VLOOKUP(E939,支出入力表!F940:$M$2000,3,FALSE),"")</f>
        <v/>
      </c>
      <c r="G939" s="196" t="str">
        <f>IF(E939="旅費",VLOOKUP(E939,支出入力表!F940:$M$2000,4,FALSE),"")</f>
        <v/>
      </c>
      <c r="H939" s="197" t="str">
        <f>IF(E939="旅費",VLOOKUP(E939,支出入力表!F940:$M$2000,5,FALSE),"")</f>
        <v/>
      </c>
      <c r="I939" s="196" t="str">
        <f>IF(E939="旅費",VLOOKUP(E939,支出入力表!F940:$S$2000,9,FALSE),"")</f>
        <v/>
      </c>
      <c r="J939" s="167" t="str">
        <f>IF(E939="旅費",VLOOKUP(E939,支出入力表!F940:$S$2000,10,FALSE),"")</f>
        <v/>
      </c>
      <c r="K939" s="167" t="str">
        <f>IF(E939="旅費",VLOOKUP(E939,支出入力表!F940:$S$2000,11,FALSE),"")</f>
        <v/>
      </c>
      <c r="L939" s="167" t="str">
        <f>IF(E939="旅費",VLOOKUP(E939,支出入力表!F940:$S$2000,12,FALSE),"")</f>
        <v/>
      </c>
      <c r="M939" s="167" t="str">
        <f>IF(E939="旅費",VLOOKUP(E939,支出入力表!F940:$S$2000,13,FALSE),"")</f>
        <v/>
      </c>
      <c r="N939" s="168" t="str">
        <f>IF(E939="旅費",VLOOKUP(E939,支出入力表!F940:$S$2000,14,FALSE),"")</f>
        <v/>
      </c>
    </row>
    <row r="940" spans="2:14" x14ac:dyDescent="0.55000000000000004">
      <c r="B940" s="163" t="str">
        <f>IF(E940="旅費",支出入力表!A941,"")</f>
        <v/>
      </c>
      <c r="C940" s="164" t="str">
        <f>IF(E940="旅費",支出入力表!C941,"")</f>
        <v/>
      </c>
      <c r="D940" s="165" t="str">
        <f>IF(支出入力表!E941="旅費","旅費","")</f>
        <v/>
      </c>
      <c r="E940" s="165" t="str">
        <f>IF(支出入力表!F941="旅費","旅費","")</f>
        <v/>
      </c>
      <c r="F940" s="196" t="str">
        <f>IF(E940="旅費",VLOOKUP(E940,支出入力表!F941:$M$2000,3,FALSE),"")</f>
        <v/>
      </c>
      <c r="G940" s="196" t="str">
        <f>IF(E940="旅費",VLOOKUP(E940,支出入力表!F941:$M$2000,4,FALSE),"")</f>
        <v/>
      </c>
      <c r="H940" s="197" t="str">
        <f>IF(E940="旅費",VLOOKUP(E940,支出入力表!F941:$M$2000,5,FALSE),"")</f>
        <v/>
      </c>
      <c r="I940" s="196" t="str">
        <f>IF(E940="旅費",VLOOKUP(E940,支出入力表!F941:$S$2000,9,FALSE),"")</f>
        <v/>
      </c>
      <c r="J940" s="167" t="str">
        <f>IF(E940="旅費",VLOOKUP(E940,支出入力表!F941:$S$2000,10,FALSE),"")</f>
        <v/>
      </c>
      <c r="K940" s="167" t="str">
        <f>IF(E940="旅費",VLOOKUP(E940,支出入力表!F941:$S$2000,11,FALSE),"")</f>
        <v/>
      </c>
      <c r="L940" s="167" t="str">
        <f>IF(E940="旅費",VLOOKUP(E940,支出入力表!F941:$S$2000,12,FALSE),"")</f>
        <v/>
      </c>
      <c r="M940" s="167" t="str">
        <f>IF(E940="旅費",VLOOKUP(E940,支出入力表!F941:$S$2000,13,FALSE),"")</f>
        <v/>
      </c>
      <c r="N940" s="168" t="str">
        <f>IF(E940="旅費",VLOOKUP(E940,支出入力表!F941:$S$2000,14,FALSE),"")</f>
        <v/>
      </c>
    </row>
    <row r="941" spans="2:14" x14ac:dyDescent="0.55000000000000004">
      <c r="B941" s="163" t="str">
        <f>IF(E941="旅費",支出入力表!A942,"")</f>
        <v/>
      </c>
      <c r="C941" s="164" t="str">
        <f>IF(E941="旅費",支出入力表!C942,"")</f>
        <v/>
      </c>
      <c r="D941" s="165" t="str">
        <f>IF(支出入力表!E942="旅費","旅費","")</f>
        <v/>
      </c>
      <c r="E941" s="165" t="str">
        <f>IF(支出入力表!F942="旅費","旅費","")</f>
        <v/>
      </c>
      <c r="F941" s="196" t="str">
        <f>IF(E941="旅費",VLOOKUP(E941,支出入力表!F942:$M$2000,3,FALSE),"")</f>
        <v/>
      </c>
      <c r="G941" s="196" t="str">
        <f>IF(E941="旅費",VLOOKUP(E941,支出入力表!F942:$M$2000,4,FALSE),"")</f>
        <v/>
      </c>
      <c r="H941" s="197" t="str">
        <f>IF(E941="旅費",VLOOKUP(E941,支出入力表!F942:$M$2000,5,FALSE),"")</f>
        <v/>
      </c>
      <c r="I941" s="196" t="str">
        <f>IF(E941="旅費",VLOOKUP(E941,支出入力表!F942:$S$2000,9,FALSE),"")</f>
        <v/>
      </c>
      <c r="J941" s="167" t="str">
        <f>IF(E941="旅費",VLOOKUP(E941,支出入力表!F942:$S$2000,10,FALSE),"")</f>
        <v/>
      </c>
      <c r="K941" s="167" t="str">
        <f>IF(E941="旅費",VLOOKUP(E941,支出入力表!F942:$S$2000,11,FALSE),"")</f>
        <v/>
      </c>
      <c r="L941" s="167" t="str">
        <f>IF(E941="旅費",VLOOKUP(E941,支出入力表!F942:$S$2000,12,FALSE),"")</f>
        <v/>
      </c>
      <c r="M941" s="167" t="str">
        <f>IF(E941="旅費",VLOOKUP(E941,支出入力表!F942:$S$2000,13,FALSE),"")</f>
        <v/>
      </c>
      <c r="N941" s="168" t="str">
        <f>IF(E941="旅費",VLOOKUP(E941,支出入力表!F942:$S$2000,14,FALSE),"")</f>
        <v/>
      </c>
    </row>
    <row r="942" spans="2:14" x14ac:dyDescent="0.55000000000000004">
      <c r="B942" s="163" t="str">
        <f>IF(E942="旅費",支出入力表!A943,"")</f>
        <v/>
      </c>
      <c r="C942" s="164" t="str">
        <f>IF(E942="旅費",支出入力表!C943,"")</f>
        <v/>
      </c>
      <c r="D942" s="165" t="str">
        <f>IF(支出入力表!E943="旅費","旅費","")</f>
        <v/>
      </c>
      <c r="E942" s="165" t="str">
        <f>IF(支出入力表!F943="旅費","旅費","")</f>
        <v/>
      </c>
      <c r="F942" s="196" t="str">
        <f>IF(E942="旅費",VLOOKUP(E942,支出入力表!F943:$M$2000,3,FALSE),"")</f>
        <v/>
      </c>
      <c r="G942" s="196" t="str">
        <f>IF(E942="旅費",VLOOKUP(E942,支出入力表!F943:$M$2000,4,FALSE),"")</f>
        <v/>
      </c>
      <c r="H942" s="197" t="str">
        <f>IF(E942="旅費",VLOOKUP(E942,支出入力表!F943:$M$2000,5,FALSE),"")</f>
        <v/>
      </c>
      <c r="I942" s="196" t="str">
        <f>IF(E942="旅費",VLOOKUP(E942,支出入力表!F943:$S$2000,9,FALSE),"")</f>
        <v/>
      </c>
      <c r="J942" s="167" t="str">
        <f>IF(E942="旅費",VLOOKUP(E942,支出入力表!F943:$S$2000,10,FALSE),"")</f>
        <v/>
      </c>
      <c r="K942" s="167" t="str">
        <f>IF(E942="旅費",VLOOKUP(E942,支出入力表!F943:$S$2000,11,FALSE),"")</f>
        <v/>
      </c>
      <c r="L942" s="167" t="str">
        <f>IF(E942="旅費",VLOOKUP(E942,支出入力表!F943:$S$2000,12,FALSE),"")</f>
        <v/>
      </c>
      <c r="M942" s="167" t="str">
        <f>IF(E942="旅費",VLOOKUP(E942,支出入力表!F943:$S$2000,13,FALSE),"")</f>
        <v/>
      </c>
      <c r="N942" s="168" t="str">
        <f>IF(E942="旅費",VLOOKUP(E942,支出入力表!F943:$S$2000,14,FALSE),"")</f>
        <v/>
      </c>
    </row>
    <row r="943" spans="2:14" x14ac:dyDescent="0.55000000000000004">
      <c r="B943" s="163" t="str">
        <f>IF(E943="旅費",支出入力表!A944,"")</f>
        <v/>
      </c>
      <c r="C943" s="164" t="str">
        <f>IF(E943="旅費",支出入力表!C944,"")</f>
        <v/>
      </c>
      <c r="D943" s="165" t="str">
        <f>IF(支出入力表!E944="旅費","旅費","")</f>
        <v/>
      </c>
      <c r="E943" s="165" t="str">
        <f>IF(支出入力表!F944="旅費","旅費","")</f>
        <v/>
      </c>
      <c r="F943" s="196" t="str">
        <f>IF(E943="旅費",VLOOKUP(E943,支出入力表!F944:$M$2000,3,FALSE),"")</f>
        <v/>
      </c>
      <c r="G943" s="196" t="str">
        <f>IF(E943="旅費",VLOOKUP(E943,支出入力表!F944:$M$2000,4,FALSE),"")</f>
        <v/>
      </c>
      <c r="H943" s="197" t="str">
        <f>IF(E943="旅費",VLOOKUP(E943,支出入力表!F944:$M$2000,5,FALSE),"")</f>
        <v/>
      </c>
      <c r="I943" s="196" t="str">
        <f>IF(E943="旅費",VLOOKUP(E943,支出入力表!F944:$S$2000,9,FALSE),"")</f>
        <v/>
      </c>
      <c r="J943" s="167" t="str">
        <f>IF(E943="旅費",VLOOKUP(E943,支出入力表!F944:$S$2000,10,FALSE),"")</f>
        <v/>
      </c>
      <c r="K943" s="167" t="str">
        <f>IF(E943="旅費",VLOOKUP(E943,支出入力表!F944:$S$2000,11,FALSE),"")</f>
        <v/>
      </c>
      <c r="L943" s="167" t="str">
        <f>IF(E943="旅費",VLOOKUP(E943,支出入力表!F944:$S$2000,12,FALSE),"")</f>
        <v/>
      </c>
      <c r="M943" s="167" t="str">
        <f>IF(E943="旅費",VLOOKUP(E943,支出入力表!F944:$S$2000,13,FALSE),"")</f>
        <v/>
      </c>
      <c r="N943" s="168" t="str">
        <f>IF(E943="旅費",VLOOKUP(E943,支出入力表!F944:$S$2000,14,FALSE),"")</f>
        <v/>
      </c>
    </row>
    <row r="944" spans="2:14" x14ac:dyDescent="0.55000000000000004">
      <c r="B944" s="163" t="str">
        <f>IF(E944="旅費",支出入力表!A945,"")</f>
        <v/>
      </c>
      <c r="C944" s="164" t="str">
        <f>IF(E944="旅費",支出入力表!C945,"")</f>
        <v/>
      </c>
      <c r="D944" s="165" t="str">
        <f>IF(支出入力表!E945="旅費","旅費","")</f>
        <v/>
      </c>
      <c r="E944" s="165" t="str">
        <f>IF(支出入力表!F945="旅費","旅費","")</f>
        <v/>
      </c>
      <c r="F944" s="196" t="str">
        <f>IF(E944="旅費",VLOOKUP(E944,支出入力表!F945:$M$2000,3,FALSE),"")</f>
        <v/>
      </c>
      <c r="G944" s="196" t="str">
        <f>IF(E944="旅費",VLOOKUP(E944,支出入力表!F945:$M$2000,4,FALSE),"")</f>
        <v/>
      </c>
      <c r="H944" s="197" t="str">
        <f>IF(E944="旅費",VLOOKUP(E944,支出入力表!F945:$M$2000,5,FALSE),"")</f>
        <v/>
      </c>
      <c r="I944" s="196" t="str">
        <f>IF(E944="旅費",VLOOKUP(E944,支出入力表!F945:$S$2000,9,FALSE),"")</f>
        <v/>
      </c>
      <c r="J944" s="167" t="str">
        <f>IF(E944="旅費",VLOOKUP(E944,支出入力表!F945:$S$2000,10,FALSE),"")</f>
        <v/>
      </c>
      <c r="K944" s="167" t="str">
        <f>IF(E944="旅費",VLOOKUP(E944,支出入力表!F945:$S$2000,11,FALSE),"")</f>
        <v/>
      </c>
      <c r="L944" s="167" t="str">
        <f>IF(E944="旅費",VLOOKUP(E944,支出入力表!F945:$S$2000,12,FALSE),"")</f>
        <v/>
      </c>
      <c r="M944" s="167" t="str">
        <f>IF(E944="旅費",VLOOKUP(E944,支出入力表!F945:$S$2000,13,FALSE),"")</f>
        <v/>
      </c>
      <c r="N944" s="168" t="str">
        <f>IF(E944="旅費",VLOOKUP(E944,支出入力表!F945:$S$2000,14,FALSE),"")</f>
        <v/>
      </c>
    </row>
    <row r="945" spans="2:14" x14ac:dyDescent="0.55000000000000004">
      <c r="B945" s="163" t="str">
        <f>IF(E945="旅費",支出入力表!A946,"")</f>
        <v/>
      </c>
      <c r="C945" s="164" t="str">
        <f>IF(E945="旅費",支出入力表!C946,"")</f>
        <v/>
      </c>
      <c r="D945" s="165" t="str">
        <f>IF(支出入力表!E946="旅費","旅費","")</f>
        <v/>
      </c>
      <c r="E945" s="165" t="str">
        <f>IF(支出入力表!F946="旅費","旅費","")</f>
        <v/>
      </c>
      <c r="F945" s="196" t="str">
        <f>IF(E945="旅費",VLOOKUP(E945,支出入力表!F946:$M$2000,3,FALSE),"")</f>
        <v/>
      </c>
      <c r="G945" s="196" t="str">
        <f>IF(E945="旅費",VLOOKUP(E945,支出入力表!F946:$M$2000,4,FALSE),"")</f>
        <v/>
      </c>
      <c r="H945" s="197" t="str">
        <f>IF(E945="旅費",VLOOKUP(E945,支出入力表!F946:$M$2000,5,FALSE),"")</f>
        <v/>
      </c>
      <c r="I945" s="196" t="str">
        <f>IF(E945="旅費",VLOOKUP(E945,支出入力表!F946:$S$2000,9,FALSE),"")</f>
        <v/>
      </c>
      <c r="J945" s="167" t="str">
        <f>IF(E945="旅費",VLOOKUP(E945,支出入力表!F946:$S$2000,10,FALSE),"")</f>
        <v/>
      </c>
      <c r="K945" s="167" t="str">
        <f>IF(E945="旅費",VLOOKUP(E945,支出入力表!F946:$S$2000,11,FALSE),"")</f>
        <v/>
      </c>
      <c r="L945" s="167" t="str">
        <f>IF(E945="旅費",VLOOKUP(E945,支出入力表!F946:$S$2000,12,FALSE),"")</f>
        <v/>
      </c>
      <c r="M945" s="167" t="str">
        <f>IF(E945="旅費",VLOOKUP(E945,支出入力表!F946:$S$2000,13,FALSE),"")</f>
        <v/>
      </c>
      <c r="N945" s="168" t="str">
        <f>IF(E945="旅費",VLOOKUP(E945,支出入力表!F946:$S$2000,14,FALSE),"")</f>
        <v/>
      </c>
    </row>
    <row r="946" spans="2:14" x14ac:dyDescent="0.55000000000000004">
      <c r="B946" s="163" t="str">
        <f>IF(E946="旅費",支出入力表!A947,"")</f>
        <v/>
      </c>
      <c r="C946" s="164" t="str">
        <f>IF(E946="旅費",支出入力表!C947,"")</f>
        <v/>
      </c>
      <c r="D946" s="165" t="str">
        <f>IF(支出入力表!E947="旅費","旅費","")</f>
        <v/>
      </c>
      <c r="E946" s="165" t="str">
        <f>IF(支出入力表!F947="旅費","旅費","")</f>
        <v/>
      </c>
      <c r="F946" s="196" t="str">
        <f>IF(E946="旅費",VLOOKUP(E946,支出入力表!F947:$M$2000,3,FALSE),"")</f>
        <v/>
      </c>
      <c r="G946" s="196" t="str">
        <f>IF(E946="旅費",VLOOKUP(E946,支出入力表!F947:$M$2000,4,FALSE),"")</f>
        <v/>
      </c>
      <c r="H946" s="197" t="str">
        <f>IF(E946="旅費",VLOOKUP(E946,支出入力表!F947:$M$2000,5,FALSE),"")</f>
        <v/>
      </c>
      <c r="I946" s="196" t="str">
        <f>IF(E946="旅費",VLOOKUP(E946,支出入力表!F947:$S$2000,9,FALSE),"")</f>
        <v/>
      </c>
      <c r="J946" s="167" t="str">
        <f>IF(E946="旅費",VLOOKUP(E946,支出入力表!F947:$S$2000,10,FALSE),"")</f>
        <v/>
      </c>
      <c r="K946" s="167" t="str">
        <f>IF(E946="旅費",VLOOKUP(E946,支出入力表!F947:$S$2000,11,FALSE),"")</f>
        <v/>
      </c>
      <c r="L946" s="167" t="str">
        <f>IF(E946="旅費",VLOOKUP(E946,支出入力表!F947:$S$2000,12,FALSE),"")</f>
        <v/>
      </c>
      <c r="M946" s="167" t="str">
        <f>IF(E946="旅費",VLOOKUP(E946,支出入力表!F947:$S$2000,13,FALSE),"")</f>
        <v/>
      </c>
      <c r="N946" s="168" t="str">
        <f>IF(E946="旅費",VLOOKUP(E946,支出入力表!F947:$S$2000,14,FALSE),"")</f>
        <v/>
      </c>
    </row>
    <row r="947" spans="2:14" x14ac:dyDescent="0.55000000000000004">
      <c r="B947" s="163" t="str">
        <f>IF(E947="旅費",支出入力表!A948,"")</f>
        <v/>
      </c>
      <c r="C947" s="164" t="str">
        <f>IF(E947="旅費",支出入力表!C948,"")</f>
        <v/>
      </c>
      <c r="D947" s="165" t="str">
        <f>IF(支出入力表!E948="旅費","旅費","")</f>
        <v/>
      </c>
      <c r="E947" s="165" t="str">
        <f>IF(支出入力表!F948="旅費","旅費","")</f>
        <v/>
      </c>
      <c r="F947" s="196" t="str">
        <f>IF(E947="旅費",VLOOKUP(E947,支出入力表!F948:$M$2000,3,FALSE),"")</f>
        <v/>
      </c>
      <c r="G947" s="196" t="str">
        <f>IF(E947="旅費",VLOOKUP(E947,支出入力表!F948:$M$2000,4,FALSE),"")</f>
        <v/>
      </c>
      <c r="H947" s="197" t="str">
        <f>IF(E947="旅費",VLOOKUP(E947,支出入力表!F948:$M$2000,5,FALSE),"")</f>
        <v/>
      </c>
      <c r="I947" s="196" t="str">
        <f>IF(E947="旅費",VLOOKUP(E947,支出入力表!F948:$S$2000,9,FALSE),"")</f>
        <v/>
      </c>
      <c r="J947" s="167" t="str">
        <f>IF(E947="旅費",VLOOKUP(E947,支出入力表!F948:$S$2000,10,FALSE),"")</f>
        <v/>
      </c>
      <c r="K947" s="167" t="str">
        <f>IF(E947="旅費",VLOOKUP(E947,支出入力表!F948:$S$2000,11,FALSE),"")</f>
        <v/>
      </c>
      <c r="L947" s="167" t="str">
        <f>IF(E947="旅費",VLOOKUP(E947,支出入力表!F948:$S$2000,12,FALSE),"")</f>
        <v/>
      </c>
      <c r="M947" s="167" t="str">
        <f>IF(E947="旅費",VLOOKUP(E947,支出入力表!F948:$S$2000,13,FALSE),"")</f>
        <v/>
      </c>
      <c r="N947" s="168" t="str">
        <f>IF(E947="旅費",VLOOKUP(E947,支出入力表!F948:$S$2000,14,FALSE),"")</f>
        <v/>
      </c>
    </row>
    <row r="948" spans="2:14" x14ac:dyDescent="0.55000000000000004">
      <c r="B948" s="163" t="str">
        <f>IF(E948="旅費",支出入力表!A949,"")</f>
        <v/>
      </c>
      <c r="C948" s="164" t="str">
        <f>IF(E948="旅費",支出入力表!C949,"")</f>
        <v/>
      </c>
      <c r="D948" s="165" t="str">
        <f>IF(支出入力表!E949="旅費","旅費","")</f>
        <v/>
      </c>
      <c r="E948" s="165" t="str">
        <f>IF(支出入力表!F949="旅費","旅費","")</f>
        <v/>
      </c>
      <c r="F948" s="196" t="str">
        <f>IF(E948="旅費",VLOOKUP(E948,支出入力表!F949:$M$2000,3,FALSE),"")</f>
        <v/>
      </c>
      <c r="G948" s="196" t="str">
        <f>IF(E948="旅費",VLOOKUP(E948,支出入力表!F949:$M$2000,4,FALSE),"")</f>
        <v/>
      </c>
      <c r="H948" s="197" t="str">
        <f>IF(E948="旅費",VLOOKUP(E948,支出入力表!F949:$M$2000,5,FALSE),"")</f>
        <v/>
      </c>
      <c r="I948" s="196" t="str">
        <f>IF(E948="旅費",VLOOKUP(E948,支出入力表!F949:$S$2000,9,FALSE),"")</f>
        <v/>
      </c>
      <c r="J948" s="167" t="str">
        <f>IF(E948="旅費",VLOOKUP(E948,支出入力表!F949:$S$2000,10,FALSE),"")</f>
        <v/>
      </c>
      <c r="K948" s="167" t="str">
        <f>IF(E948="旅費",VLOOKUP(E948,支出入力表!F949:$S$2000,11,FALSE),"")</f>
        <v/>
      </c>
      <c r="L948" s="167" t="str">
        <f>IF(E948="旅費",VLOOKUP(E948,支出入力表!F949:$S$2000,12,FALSE),"")</f>
        <v/>
      </c>
      <c r="M948" s="167" t="str">
        <f>IF(E948="旅費",VLOOKUP(E948,支出入力表!F949:$S$2000,13,FALSE),"")</f>
        <v/>
      </c>
      <c r="N948" s="168" t="str">
        <f>IF(E948="旅費",VLOOKUP(E948,支出入力表!F949:$S$2000,14,FALSE),"")</f>
        <v/>
      </c>
    </row>
    <row r="949" spans="2:14" x14ac:dyDescent="0.55000000000000004">
      <c r="B949" s="163" t="str">
        <f>IF(E949="旅費",支出入力表!A950,"")</f>
        <v/>
      </c>
      <c r="C949" s="164" t="str">
        <f>IF(E949="旅費",支出入力表!C950,"")</f>
        <v/>
      </c>
      <c r="D949" s="165" t="str">
        <f>IF(支出入力表!E950="旅費","旅費","")</f>
        <v/>
      </c>
      <c r="E949" s="165" t="str">
        <f>IF(支出入力表!F950="旅費","旅費","")</f>
        <v/>
      </c>
      <c r="F949" s="196" t="str">
        <f>IF(E949="旅費",VLOOKUP(E949,支出入力表!F950:$M$2000,3,FALSE),"")</f>
        <v/>
      </c>
      <c r="G949" s="196" t="str">
        <f>IF(E949="旅費",VLOOKUP(E949,支出入力表!F950:$M$2000,4,FALSE),"")</f>
        <v/>
      </c>
      <c r="H949" s="197" t="str">
        <f>IF(E949="旅費",VLOOKUP(E949,支出入力表!F950:$M$2000,5,FALSE),"")</f>
        <v/>
      </c>
      <c r="I949" s="196" t="str">
        <f>IF(E949="旅費",VLOOKUP(E949,支出入力表!F950:$S$2000,9,FALSE),"")</f>
        <v/>
      </c>
      <c r="J949" s="167" t="str">
        <f>IF(E949="旅費",VLOOKUP(E949,支出入力表!F950:$S$2000,10,FALSE),"")</f>
        <v/>
      </c>
      <c r="K949" s="167" t="str">
        <f>IF(E949="旅費",VLOOKUP(E949,支出入力表!F950:$S$2000,11,FALSE),"")</f>
        <v/>
      </c>
      <c r="L949" s="167" t="str">
        <f>IF(E949="旅費",VLOOKUP(E949,支出入力表!F950:$S$2000,12,FALSE),"")</f>
        <v/>
      </c>
      <c r="M949" s="167" t="str">
        <f>IF(E949="旅費",VLOOKUP(E949,支出入力表!F950:$S$2000,13,FALSE),"")</f>
        <v/>
      </c>
      <c r="N949" s="168" t="str">
        <f>IF(E949="旅費",VLOOKUP(E949,支出入力表!F950:$S$2000,14,FALSE),"")</f>
        <v/>
      </c>
    </row>
    <row r="950" spans="2:14" x14ac:dyDescent="0.55000000000000004">
      <c r="B950" s="163" t="str">
        <f>IF(E950="旅費",支出入力表!A951,"")</f>
        <v/>
      </c>
      <c r="C950" s="164" t="str">
        <f>IF(E950="旅費",支出入力表!C951,"")</f>
        <v/>
      </c>
      <c r="D950" s="165" t="str">
        <f>IF(支出入力表!E951="旅費","旅費","")</f>
        <v/>
      </c>
      <c r="E950" s="165" t="str">
        <f>IF(支出入力表!F951="旅費","旅費","")</f>
        <v/>
      </c>
      <c r="F950" s="196" t="str">
        <f>IF(E950="旅費",VLOOKUP(E950,支出入力表!F951:$M$2000,3,FALSE),"")</f>
        <v/>
      </c>
      <c r="G950" s="196" t="str">
        <f>IF(E950="旅費",VLOOKUP(E950,支出入力表!F951:$M$2000,4,FALSE),"")</f>
        <v/>
      </c>
      <c r="H950" s="197" t="str">
        <f>IF(E950="旅費",VLOOKUP(E950,支出入力表!F951:$M$2000,5,FALSE),"")</f>
        <v/>
      </c>
      <c r="I950" s="196" t="str">
        <f>IF(E950="旅費",VLOOKUP(E950,支出入力表!F951:$S$2000,9,FALSE),"")</f>
        <v/>
      </c>
      <c r="J950" s="167" t="str">
        <f>IF(E950="旅費",VLOOKUP(E950,支出入力表!F951:$S$2000,10,FALSE),"")</f>
        <v/>
      </c>
      <c r="K950" s="167" t="str">
        <f>IF(E950="旅費",VLOOKUP(E950,支出入力表!F951:$S$2000,11,FALSE),"")</f>
        <v/>
      </c>
      <c r="L950" s="167" t="str">
        <f>IF(E950="旅費",VLOOKUP(E950,支出入力表!F951:$S$2000,12,FALSE),"")</f>
        <v/>
      </c>
      <c r="M950" s="167" t="str">
        <f>IF(E950="旅費",VLOOKUP(E950,支出入力表!F951:$S$2000,13,FALSE),"")</f>
        <v/>
      </c>
      <c r="N950" s="168" t="str">
        <f>IF(E950="旅費",VLOOKUP(E950,支出入力表!F951:$S$2000,14,FALSE),"")</f>
        <v/>
      </c>
    </row>
    <row r="951" spans="2:14" x14ac:dyDescent="0.55000000000000004">
      <c r="B951" s="163" t="str">
        <f>IF(E951="旅費",支出入力表!A952,"")</f>
        <v/>
      </c>
      <c r="C951" s="164" t="str">
        <f>IF(E951="旅費",支出入力表!C952,"")</f>
        <v/>
      </c>
      <c r="D951" s="165" t="str">
        <f>IF(支出入力表!E952="旅費","旅費","")</f>
        <v/>
      </c>
      <c r="E951" s="165" t="str">
        <f>IF(支出入力表!F952="旅費","旅費","")</f>
        <v/>
      </c>
      <c r="F951" s="196" t="str">
        <f>IF(E951="旅費",VLOOKUP(E951,支出入力表!F952:$M$2000,3,FALSE),"")</f>
        <v/>
      </c>
      <c r="G951" s="196" t="str">
        <f>IF(E951="旅費",VLOOKUP(E951,支出入力表!F952:$M$2000,4,FALSE),"")</f>
        <v/>
      </c>
      <c r="H951" s="197" t="str">
        <f>IF(E951="旅費",VLOOKUP(E951,支出入力表!F952:$M$2000,5,FALSE),"")</f>
        <v/>
      </c>
      <c r="I951" s="196" t="str">
        <f>IF(E951="旅費",VLOOKUP(E951,支出入力表!F952:$S$2000,9,FALSE),"")</f>
        <v/>
      </c>
      <c r="J951" s="167" t="str">
        <f>IF(E951="旅費",VLOOKUP(E951,支出入力表!F952:$S$2000,10,FALSE),"")</f>
        <v/>
      </c>
      <c r="K951" s="167" t="str">
        <f>IF(E951="旅費",VLOOKUP(E951,支出入力表!F952:$S$2000,11,FALSE),"")</f>
        <v/>
      </c>
      <c r="L951" s="167" t="str">
        <f>IF(E951="旅費",VLOOKUP(E951,支出入力表!F952:$S$2000,12,FALSE),"")</f>
        <v/>
      </c>
      <c r="M951" s="167" t="str">
        <f>IF(E951="旅費",VLOOKUP(E951,支出入力表!F952:$S$2000,13,FALSE),"")</f>
        <v/>
      </c>
      <c r="N951" s="168" t="str">
        <f>IF(E951="旅費",VLOOKUP(E951,支出入力表!F952:$S$2000,14,FALSE),"")</f>
        <v/>
      </c>
    </row>
    <row r="952" spans="2:14" x14ac:dyDescent="0.55000000000000004">
      <c r="B952" s="163" t="str">
        <f>IF(E952="旅費",支出入力表!A953,"")</f>
        <v/>
      </c>
      <c r="C952" s="164" t="str">
        <f>IF(E952="旅費",支出入力表!C953,"")</f>
        <v/>
      </c>
      <c r="D952" s="165" t="str">
        <f>IF(支出入力表!E953="旅費","旅費","")</f>
        <v/>
      </c>
      <c r="E952" s="165" t="str">
        <f>IF(支出入力表!F953="旅費","旅費","")</f>
        <v/>
      </c>
      <c r="F952" s="196" t="str">
        <f>IF(E952="旅費",VLOOKUP(E952,支出入力表!F953:$M$2000,3,FALSE),"")</f>
        <v/>
      </c>
      <c r="G952" s="196" t="str">
        <f>IF(E952="旅費",VLOOKUP(E952,支出入力表!F953:$M$2000,4,FALSE),"")</f>
        <v/>
      </c>
      <c r="H952" s="197" t="str">
        <f>IF(E952="旅費",VLOOKUP(E952,支出入力表!F953:$M$2000,5,FALSE),"")</f>
        <v/>
      </c>
      <c r="I952" s="196" t="str">
        <f>IF(E952="旅費",VLOOKUP(E952,支出入力表!F953:$S$2000,9,FALSE),"")</f>
        <v/>
      </c>
      <c r="J952" s="167" t="str">
        <f>IF(E952="旅費",VLOOKUP(E952,支出入力表!F953:$S$2000,10,FALSE),"")</f>
        <v/>
      </c>
      <c r="K952" s="167" t="str">
        <f>IF(E952="旅費",VLOOKUP(E952,支出入力表!F953:$S$2000,11,FALSE),"")</f>
        <v/>
      </c>
      <c r="L952" s="167" t="str">
        <f>IF(E952="旅費",VLOOKUP(E952,支出入力表!F953:$S$2000,12,FALSE),"")</f>
        <v/>
      </c>
      <c r="M952" s="167" t="str">
        <f>IF(E952="旅費",VLOOKUP(E952,支出入力表!F953:$S$2000,13,FALSE),"")</f>
        <v/>
      </c>
      <c r="N952" s="168" t="str">
        <f>IF(E952="旅費",VLOOKUP(E952,支出入力表!F953:$S$2000,14,FALSE),"")</f>
        <v/>
      </c>
    </row>
    <row r="953" spans="2:14" x14ac:dyDescent="0.55000000000000004">
      <c r="B953" s="163" t="str">
        <f>IF(E953="旅費",支出入力表!A954,"")</f>
        <v/>
      </c>
      <c r="C953" s="164" t="str">
        <f>IF(E953="旅費",支出入力表!C954,"")</f>
        <v/>
      </c>
      <c r="D953" s="165" t="str">
        <f>IF(支出入力表!E954="旅費","旅費","")</f>
        <v/>
      </c>
      <c r="E953" s="165" t="str">
        <f>IF(支出入力表!F954="旅費","旅費","")</f>
        <v/>
      </c>
      <c r="F953" s="196" t="str">
        <f>IF(E953="旅費",VLOOKUP(E953,支出入力表!F954:$M$2000,3,FALSE),"")</f>
        <v/>
      </c>
      <c r="G953" s="196" t="str">
        <f>IF(E953="旅費",VLOOKUP(E953,支出入力表!F954:$M$2000,4,FALSE),"")</f>
        <v/>
      </c>
      <c r="H953" s="197" t="str">
        <f>IF(E953="旅費",VLOOKUP(E953,支出入力表!F954:$M$2000,5,FALSE),"")</f>
        <v/>
      </c>
      <c r="I953" s="196" t="str">
        <f>IF(E953="旅費",VLOOKUP(E953,支出入力表!F954:$S$2000,9,FALSE),"")</f>
        <v/>
      </c>
      <c r="J953" s="167" t="str">
        <f>IF(E953="旅費",VLOOKUP(E953,支出入力表!F954:$S$2000,10,FALSE),"")</f>
        <v/>
      </c>
      <c r="K953" s="167" t="str">
        <f>IF(E953="旅費",VLOOKUP(E953,支出入力表!F954:$S$2000,11,FALSE),"")</f>
        <v/>
      </c>
      <c r="L953" s="167" t="str">
        <f>IF(E953="旅費",VLOOKUP(E953,支出入力表!F954:$S$2000,12,FALSE),"")</f>
        <v/>
      </c>
      <c r="M953" s="167" t="str">
        <f>IF(E953="旅費",VLOOKUP(E953,支出入力表!F954:$S$2000,13,FALSE),"")</f>
        <v/>
      </c>
      <c r="N953" s="168" t="str">
        <f>IF(E953="旅費",VLOOKUP(E953,支出入力表!F954:$S$2000,14,FALSE),"")</f>
        <v/>
      </c>
    </row>
    <row r="954" spans="2:14" x14ac:dyDescent="0.55000000000000004">
      <c r="B954" s="163" t="str">
        <f>IF(E954="旅費",支出入力表!A955,"")</f>
        <v/>
      </c>
      <c r="C954" s="164" t="str">
        <f>IF(E954="旅費",支出入力表!C955,"")</f>
        <v/>
      </c>
      <c r="D954" s="165" t="str">
        <f>IF(支出入力表!E955="旅費","旅費","")</f>
        <v/>
      </c>
      <c r="E954" s="165" t="str">
        <f>IF(支出入力表!F955="旅費","旅費","")</f>
        <v/>
      </c>
      <c r="F954" s="196" t="str">
        <f>IF(E954="旅費",VLOOKUP(E954,支出入力表!F955:$M$2000,3,FALSE),"")</f>
        <v/>
      </c>
      <c r="G954" s="196" t="str">
        <f>IF(E954="旅費",VLOOKUP(E954,支出入力表!F955:$M$2000,4,FALSE),"")</f>
        <v/>
      </c>
      <c r="H954" s="197" t="str">
        <f>IF(E954="旅費",VLOOKUP(E954,支出入力表!F955:$M$2000,5,FALSE),"")</f>
        <v/>
      </c>
      <c r="I954" s="196" t="str">
        <f>IF(E954="旅費",VLOOKUP(E954,支出入力表!F955:$S$2000,9,FALSE),"")</f>
        <v/>
      </c>
      <c r="J954" s="167" t="str">
        <f>IF(E954="旅費",VLOOKUP(E954,支出入力表!F955:$S$2000,10,FALSE),"")</f>
        <v/>
      </c>
      <c r="K954" s="167" t="str">
        <f>IF(E954="旅費",VLOOKUP(E954,支出入力表!F955:$S$2000,11,FALSE),"")</f>
        <v/>
      </c>
      <c r="L954" s="167" t="str">
        <f>IF(E954="旅費",VLOOKUP(E954,支出入力表!F955:$S$2000,12,FALSE),"")</f>
        <v/>
      </c>
      <c r="M954" s="167" t="str">
        <f>IF(E954="旅費",VLOOKUP(E954,支出入力表!F955:$S$2000,13,FALSE),"")</f>
        <v/>
      </c>
      <c r="N954" s="168" t="str">
        <f>IF(E954="旅費",VLOOKUP(E954,支出入力表!F955:$S$2000,14,FALSE),"")</f>
        <v/>
      </c>
    </row>
    <row r="955" spans="2:14" x14ac:dyDescent="0.55000000000000004">
      <c r="B955" s="163" t="str">
        <f>IF(E955="旅費",支出入力表!A956,"")</f>
        <v/>
      </c>
      <c r="C955" s="164" t="str">
        <f>IF(E955="旅費",支出入力表!C956,"")</f>
        <v/>
      </c>
      <c r="D955" s="165" t="str">
        <f>IF(支出入力表!E956="旅費","旅費","")</f>
        <v/>
      </c>
      <c r="E955" s="165" t="str">
        <f>IF(支出入力表!F956="旅費","旅費","")</f>
        <v/>
      </c>
      <c r="F955" s="196" t="str">
        <f>IF(E955="旅費",VLOOKUP(E955,支出入力表!F956:$M$2000,3,FALSE),"")</f>
        <v/>
      </c>
      <c r="G955" s="196" t="str">
        <f>IF(E955="旅費",VLOOKUP(E955,支出入力表!F956:$M$2000,4,FALSE),"")</f>
        <v/>
      </c>
      <c r="H955" s="197" t="str">
        <f>IF(E955="旅費",VLOOKUP(E955,支出入力表!F956:$M$2000,5,FALSE),"")</f>
        <v/>
      </c>
      <c r="I955" s="196" t="str">
        <f>IF(E955="旅費",VLOOKUP(E955,支出入力表!F956:$S$2000,9,FALSE),"")</f>
        <v/>
      </c>
      <c r="J955" s="167" t="str">
        <f>IF(E955="旅費",VLOOKUP(E955,支出入力表!F956:$S$2000,10,FALSE),"")</f>
        <v/>
      </c>
      <c r="K955" s="167" t="str">
        <f>IF(E955="旅費",VLOOKUP(E955,支出入力表!F956:$S$2000,11,FALSE),"")</f>
        <v/>
      </c>
      <c r="L955" s="167" t="str">
        <f>IF(E955="旅費",VLOOKUP(E955,支出入力表!F956:$S$2000,12,FALSE),"")</f>
        <v/>
      </c>
      <c r="M955" s="167" t="str">
        <f>IF(E955="旅費",VLOOKUP(E955,支出入力表!F956:$S$2000,13,FALSE),"")</f>
        <v/>
      </c>
      <c r="N955" s="168" t="str">
        <f>IF(E955="旅費",VLOOKUP(E955,支出入力表!F956:$S$2000,14,FALSE),"")</f>
        <v/>
      </c>
    </row>
    <row r="956" spans="2:14" x14ac:dyDescent="0.55000000000000004">
      <c r="B956" s="163" t="str">
        <f>IF(E956="旅費",支出入力表!A957,"")</f>
        <v/>
      </c>
      <c r="C956" s="164" t="str">
        <f>IF(E956="旅費",支出入力表!C957,"")</f>
        <v/>
      </c>
      <c r="D956" s="165" t="str">
        <f>IF(支出入力表!E957="旅費","旅費","")</f>
        <v/>
      </c>
      <c r="E956" s="165" t="str">
        <f>IF(支出入力表!F957="旅費","旅費","")</f>
        <v/>
      </c>
      <c r="F956" s="196" t="str">
        <f>IF(E956="旅費",VLOOKUP(E956,支出入力表!F957:$M$2000,3,FALSE),"")</f>
        <v/>
      </c>
      <c r="G956" s="196" t="str">
        <f>IF(E956="旅費",VLOOKUP(E956,支出入力表!F957:$M$2000,4,FALSE),"")</f>
        <v/>
      </c>
      <c r="H956" s="197" t="str">
        <f>IF(E956="旅費",VLOOKUP(E956,支出入力表!F957:$M$2000,5,FALSE),"")</f>
        <v/>
      </c>
      <c r="I956" s="196" t="str">
        <f>IF(E956="旅費",VLOOKUP(E956,支出入力表!F957:$S$2000,9,FALSE),"")</f>
        <v/>
      </c>
      <c r="J956" s="167" t="str">
        <f>IF(E956="旅費",VLOOKUP(E956,支出入力表!F957:$S$2000,10,FALSE),"")</f>
        <v/>
      </c>
      <c r="K956" s="167" t="str">
        <f>IF(E956="旅費",VLOOKUP(E956,支出入力表!F957:$S$2000,11,FALSE),"")</f>
        <v/>
      </c>
      <c r="L956" s="167" t="str">
        <f>IF(E956="旅費",VLOOKUP(E956,支出入力表!F957:$S$2000,12,FALSE),"")</f>
        <v/>
      </c>
      <c r="M956" s="167" t="str">
        <f>IF(E956="旅費",VLOOKUP(E956,支出入力表!F957:$S$2000,13,FALSE),"")</f>
        <v/>
      </c>
      <c r="N956" s="168" t="str">
        <f>IF(E956="旅費",VLOOKUP(E956,支出入力表!F957:$S$2000,14,FALSE),"")</f>
        <v/>
      </c>
    </row>
    <row r="957" spans="2:14" x14ac:dyDescent="0.55000000000000004">
      <c r="B957" s="163" t="str">
        <f>IF(E957="旅費",支出入力表!A958,"")</f>
        <v/>
      </c>
      <c r="C957" s="164" t="str">
        <f>IF(E957="旅費",支出入力表!C958,"")</f>
        <v/>
      </c>
      <c r="D957" s="165" t="str">
        <f>IF(支出入力表!E958="旅費","旅費","")</f>
        <v/>
      </c>
      <c r="E957" s="165" t="str">
        <f>IF(支出入力表!F958="旅費","旅費","")</f>
        <v/>
      </c>
      <c r="F957" s="196" t="str">
        <f>IF(E957="旅費",VLOOKUP(E957,支出入力表!F958:$M$2000,3,FALSE),"")</f>
        <v/>
      </c>
      <c r="G957" s="196" t="str">
        <f>IF(E957="旅費",VLOOKUP(E957,支出入力表!F958:$M$2000,4,FALSE),"")</f>
        <v/>
      </c>
      <c r="H957" s="197" t="str">
        <f>IF(E957="旅費",VLOOKUP(E957,支出入力表!F958:$M$2000,5,FALSE),"")</f>
        <v/>
      </c>
      <c r="I957" s="196" t="str">
        <f>IF(E957="旅費",VLOOKUP(E957,支出入力表!F958:$S$2000,9,FALSE),"")</f>
        <v/>
      </c>
      <c r="J957" s="167" t="str">
        <f>IF(E957="旅費",VLOOKUP(E957,支出入力表!F958:$S$2000,10,FALSE),"")</f>
        <v/>
      </c>
      <c r="K957" s="167" t="str">
        <f>IF(E957="旅費",VLOOKUP(E957,支出入力表!F958:$S$2000,11,FALSE),"")</f>
        <v/>
      </c>
      <c r="L957" s="167" t="str">
        <f>IF(E957="旅費",VLOOKUP(E957,支出入力表!F958:$S$2000,12,FALSE),"")</f>
        <v/>
      </c>
      <c r="M957" s="167" t="str">
        <f>IF(E957="旅費",VLOOKUP(E957,支出入力表!F958:$S$2000,13,FALSE),"")</f>
        <v/>
      </c>
      <c r="N957" s="168" t="str">
        <f>IF(E957="旅費",VLOOKUP(E957,支出入力表!F958:$S$2000,14,FALSE),"")</f>
        <v/>
      </c>
    </row>
    <row r="958" spans="2:14" x14ac:dyDescent="0.55000000000000004">
      <c r="B958" s="163" t="str">
        <f>IF(E958="旅費",支出入力表!A959,"")</f>
        <v/>
      </c>
      <c r="C958" s="164" t="str">
        <f>IF(E958="旅費",支出入力表!C959,"")</f>
        <v/>
      </c>
      <c r="D958" s="165" t="str">
        <f>IF(支出入力表!E959="旅費","旅費","")</f>
        <v/>
      </c>
      <c r="E958" s="165" t="str">
        <f>IF(支出入力表!F959="旅費","旅費","")</f>
        <v/>
      </c>
      <c r="F958" s="196" t="str">
        <f>IF(E958="旅費",VLOOKUP(E958,支出入力表!F959:$M$2000,3,FALSE),"")</f>
        <v/>
      </c>
      <c r="G958" s="196" t="str">
        <f>IF(E958="旅費",VLOOKUP(E958,支出入力表!F959:$M$2000,4,FALSE),"")</f>
        <v/>
      </c>
      <c r="H958" s="197" t="str">
        <f>IF(E958="旅費",VLOOKUP(E958,支出入力表!F959:$M$2000,5,FALSE),"")</f>
        <v/>
      </c>
      <c r="I958" s="196" t="str">
        <f>IF(E958="旅費",VLOOKUP(E958,支出入力表!F959:$S$2000,9,FALSE),"")</f>
        <v/>
      </c>
      <c r="J958" s="167" t="str">
        <f>IF(E958="旅費",VLOOKUP(E958,支出入力表!F959:$S$2000,10,FALSE),"")</f>
        <v/>
      </c>
      <c r="K958" s="167" t="str">
        <f>IF(E958="旅費",VLOOKUP(E958,支出入力表!F959:$S$2000,11,FALSE),"")</f>
        <v/>
      </c>
      <c r="L958" s="167" t="str">
        <f>IF(E958="旅費",VLOOKUP(E958,支出入力表!F959:$S$2000,12,FALSE),"")</f>
        <v/>
      </c>
      <c r="M958" s="167" t="str">
        <f>IF(E958="旅費",VLOOKUP(E958,支出入力表!F959:$S$2000,13,FALSE),"")</f>
        <v/>
      </c>
      <c r="N958" s="168" t="str">
        <f>IF(E958="旅費",VLOOKUP(E958,支出入力表!F959:$S$2000,14,FALSE),"")</f>
        <v/>
      </c>
    </row>
    <row r="959" spans="2:14" x14ac:dyDescent="0.55000000000000004">
      <c r="B959" s="163" t="str">
        <f>IF(E959="旅費",支出入力表!A960,"")</f>
        <v/>
      </c>
      <c r="C959" s="164" t="str">
        <f>IF(E959="旅費",支出入力表!C960,"")</f>
        <v/>
      </c>
      <c r="D959" s="165" t="str">
        <f>IF(支出入力表!E960="旅費","旅費","")</f>
        <v/>
      </c>
      <c r="E959" s="165" t="str">
        <f>IF(支出入力表!F960="旅費","旅費","")</f>
        <v/>
      </c>
      <c r="F959" s="196" t="str">
        <f>IF(E959="旅費",VLOOKUP(E959,支出入力表!F960:$M$2000,3,FALSE),"")</f>
        <v/>
      </c>
      <c r="G959" s="196" t="str">
        <f>IF(E959="旅費",VLOOKUP(E959,支出入力表!F960:$M$2000,4,FALSE),"")</f>
        <v/>
      </c>
      <c r="H959" s="197" t="str">
        <f>IF(E959="旅費",VLOOKUP(E959,支出入力表!F960:$M$2000,5,FALSE),"")</f>
        <v/>
      </c>
      <c r="I959" s="196" t="str">
        <f>IF(E959="旅費",VLOOKUP(E959,支出入力表!F960:$S$2000,9,FALSE),"")</f>
        <v/>
      </c>
      <c r="J959" s="167" t="str">
        <f>IF(E959="旅費",VLOOKUP(E959,支出入力表!F960:$S$2000,10,FALSE),"")</f>
        <v/>
      </c>
      <c r="K959" s="167" t="str">
        <f>IF(E959="旅費",VLOOKUP(E959,支出入力表!F960:$S$2000,11,FALSE),"")</f>
        <v/>
      </c>
      <c r="L959" s="167" t="str">
        <f>IF(E959="旅費",VLOOKUP(E959,支出入力表!F960:$S$2000,12,FALSE),"")</f>
        <v/>
      </c>
      <c r="M959" s="167" t="str">
        <f>IF(E959="旅費",VLOOKUP(E959,支出入力表!F960:$S$2000,13,FALSE),"")</f>
        <v/>
      </c>
      <c r="N959" s="168" t="str">
        <f>IF(E959="旅費",VLOOKUP(E959,支出入力表!F960:$S$2000,14,FALSE),"")</f>
        <v/>
      </c>
    </row>
    <row r="960" spans="2:14" x14ac:dyDescent="0.55000000000000004">
      <c r="B960" s="163" t="str">
        <f>IF(E960="旅費",支出入力表!A961,"")</f>
        <v/>
      </c>
      <c r="C960" s="164" t="str">
        <f>IF(E960="旅費",支出入力表!C961,"")</f>
        <v/>
      </c>
      <c r="D960" s="165" t="str">
        <f>IF(支出入力表!E961="旅費","旅費","")</f>
        <v/>
      </c>
      <c r="E960" s="165" t="str">
        <f>IF(支出入力表!F961="旅費","旅費","")</f>
        <v/>
      </c>
      <c r="F960" s="196" t="str">
        <f>IF(E960="旅費",VLOOKUP(E960,支出入力表!F961:$M$2000,3,FALSE),"")</f>
        <v/>
      </c>
      <c r="G960" s="196" t="str">
        <f>IF(E960="旅費",VLOOKUP(E960,支出入力表!F961:$M$2000,4,FALSE),"")</f>
        <v/>
      </c>
      <c r="H960" s="197" t="str">
        <f>IF(E960="旅費",VLOOKUP(E960,支出入力表!F961:$M$2000,5,FALSE),"")</f>
        <v/>
      </c>
      <c r="I960" s="196" t="str">
        <f>IF(E960="旅費",VLOOKUP(E960,支出入力表!F961:$S$2000,9,FALSE),"")</f>
        <v/>
      </c>
      <c r="J960" s="167" t="str">
        <f>IF(E960="旅費",VLOOKUP(E960,支出入力表!F961:$S$2000,10,FALSE),"")</f>
        <v/>
      </c>
      <c r="K960" s="167" t="str">
        <f>IF(E960="旅費",VLOOKUP(E960,支出入力表!F961:$S$2000,11,FALSE),"")</f>
        <v/>
      </c>
      <c r="L960" s="167" t="str">
        <f>IF(E960="旅費",VLOOKUP(E960,支出入力表!F961:$S$2000,12,FALSE),"")</f>
        <v/>
      </c>
      <c r="M960" s="167" t="str">
        <f>IF(E960="旅費",VLOOKUP(E960,支出入力表!F961:$S$2000,13,FALSE),"")</f>
        <v/>
      </c>
      <c r="N960" s="168" t="str">
        <f>IF(E960="旅費",VLOOKUP(E960,支出入力表!F961:$S$2000,14,FALSE),"")</f>
        <v/>
      </c>
    </row>
    <row r="961" spans="2:14" x14ac:dyDescent="0.55000000000000004">
      <c r="B961" s="163" t="str">
        <f>IF(E961="旅費",支出入力表!A962,"")</f>
        <v/>
      </c>
      <c r="C961" s="164" t="str">
        <f>IF(E961="旅費",支出入力表!C962,"")</f>
        <v/>
      </c>
      <c r="D961" s="165" t="str">
        <f>IF(支出入力表!E962="旅費","旅費","")</f>
        <v/>
      </c>
      <c r="E961" s="165" t="str">
        <f>IF(支出入力表!F962="旅費","旅費","")</f>
        <v/>
      </c>
      <c r="F961" s="196" t="str">
        <f>IF(E961="旅費",VLOOKUP(E961,支出入力表!F962:$M$2000,3,FALSE),"")</f>
        <v/>
      </c>
      <c r="G961" s="196" t="str">
        <f>IF(E961="旅費",VLOOKUP(E961,支出入力表!F962:$M$2000,4,FALSE),"")</f>
        <v/>
      </c>
      <c r="H961" s="197" t="str">
        <f>IF(E961="旅費",VLOOKUP(E961,支出入力表!F962:$M$2000,5,FALSE),"")</f>
        <v/>
      </c>
      <c r="I961" s="196" t="str">
        <f>IF(E961="旅費",VLOOKUP(E961,支出入力表!F962:$S$2000,9,FALSE),"")</f>
        <v/>
      </c>
      <c r="J961" s="167" t="str">
        <f>IF(E961="旅費",VLOOKUP(E961,支出入力表!F962:$S$2000,10,FALSE),"")</f>
        <v/>
      </c>
      <c r="K961" s="167" t="str">
        <f>IF(E961="旅費",VLOOKUP(E961,支出入力表!F962:$S$2000,11,FALSE),"")</f>
        <v/>
      </c>
      <c r="L961" s="167" t="str">
        <f>IF(E961="旅費",VLOOKUP(E961,支出入力表!F962:$S$2000,12,FALSE),"")</f>
        <v/>
      </c>
      <c r="M961" s="167" t="str">
        <f>IF(E961="旅費",VLOOKUP(E961,支出入力表!F962:$S$2000,13,FALSE),"")</f>
        <v/>
      </c>
      <c r="N961" s="168" t="str">
        <f>IF(E961="旅費",VLOOKUP(E961,支出入力表!F962:$S$2000,14,FALSE),"")</f>
        <v/>
      </c>
    </row>
    <row r="962" spans="2:14" x14ac:dyDescent="0.55000000000000004">
      <c r="B962" s="163" t="str">
        <f>IF(E962="旅費",支出入力表!A963,"")</f>
        <v/>
      </c>
      <c r="C962" s="164" t="str">
        <f>IF(E962="旅費",支出入力表!C963,"")</f>
        <v/>
      </c>
      <c r="D962" s="165" t="str">
        <f>IF(支出入力表!E963="旅費","旅費","")</f>
        <v/>
      </c>
      <c r="E962" s="165" t="str">
        <f>IF(支出入力表!F963="旅費","旅費","")</f>
        <v/>
      </c>
      <c r="F962" s="196" t="str">
        <f>IF(E962="旅費",VLOOKUP(E962,支出入力表!F963:$M$2000,3,FALSE),"")</f>
        <v/>
      </c>
      <c r="G962" s="196" t="str">
        <f>IF(E962="旅費",VLOOKUP(E962,支出入力表!F963:$M$2000,4,FALSE),"")</f>
        <v/>
      </c>
      <c r="H962" s="197" t="str">
        <f>IF(E962="旅費",VLOOKUP(E962,支出入力表!F963:$M$2000,5,FALSE),"")</f>
        <v/>
      </c>
      <c r="I962" s="196" t="str">
        <f>IF(E962="旅費",VLOOKUP(E962,支出入力表!F963:$S$2000,9,FALSE),"")</f>
        <v/>
      </c>
      <c r="J962" s="167" t="str">
        <f>IF(E962="旅費",VLOOKUP(E962,支出入力表!F963:$S$2000,10,FALSE),"")</f>
        <v/>
      </c>
      <c r="K962" s="167" t="str">
        <f>IF(E962="旅費",VLOOKUP(E962,支出入力表!F963:$S$2000,11,FALSE),"")</f>
        <v/>
      </c>
      <c r="L962" s="167" t="str">
        <f>IF(E962="旅費",VLOOKUP(E962,支出入力表!F963:$S$2000,12,FALSE),"")</f>
        <v/>
      </c>
      <c r="M962" s="167" t="str">
        <f>IF(E962="旅費",VLOOKUP(E962,支出入力表!F963:$S$2000,13,FALSE),"")</f>
        <v/>
      </c>
      <c r="N962" s="168" t="str">
        <f>IF(E962="旅費",VLOOKUP(E962,支出入力表!F963:$S$2000,14,FALSE),"")</f>
        <v/>
      </c>
    </row>
    <row r="963" spans="2:14" x14ac:dyDescent="0.55000000000000004">
      <c r="B963" s="163" t="str">
        <f>IF(E963="旅費",支出入力表!A964,"")</f>
        <v/>
      </c>
      <c r="C963" s="164" t="str">
        <f>IF(E963="旅費",支出入力表!C964,"")</f>
        <v/>
      </c>
      <c r="D963" s="165" t="str">
        <f>IF(支出入力表!E964="旅費","旅費","")</f>
        <v/>
      </c>
      <c r="E963" s="165" t="str">
        <f>IF(支出入力表!F964="旅費","旅費","")</f>
        <v/>
      </c>
      <c r="F963" s="196" t="str">
        <f>IF(E963="旅費",VLOOKUP(E963,支出入力表!F964:$M$2000,3,FALSE),"")</f>
        <v/>
      </c>
      <c r="G963" s="196" t="str">
        <f>IF(E963="旅費",VLOOKUP(E963,支出入力表!F964:$M$2000,4,FALSE),"")</f>
        <v/>
      </c>
      <c r="H963" s="197" t="str">
        <f>IF(E963="旅費",VLOOKUP(E963,支出入力表!F964:$M$2000,5,FALSE),"")</f>
        <v/>
      </c>
      <c r="I963" s="196" t="str">
        <f>IF(E963="旅費",VLOOKUP(E963,支出入力表!F964:$S$2000,9,FALSE),"")</f>
        <v/>
      </c>
      <c r="J963" s="167" t="str">
        <f>IF(E963="旅費",VLOOKUP(E963,支出入力表!F964:$S$2000,10,FALSE),"")</f>
        <v/>
      </c>
      <c r="K963" s="167" t="str">
        <f>IF(E963="旅費",VLOOKUP(E963,支出入力表!F964:$S$2000,11,FALSE),"")</f>
        <v/>
      </c>
      <c r="L963" s="167" t="str">
        <f>IF(E963="旅費",VLOOKUP(E963,支出入力表!F964:$S$2000,12,FALSE),"")</f>
        <v/>
      </c>
      <c r="M963" s="167" t="str">
        <f>IF(E963="旅費",VLOOKUP(E963,支出入力表!F964:$S$2000,13,FALSE),"")</f>
        <v/>
      </c>
      <c r="N963" s="168" t="str">
        <f>IF(E963="旅費",VLOOKUP(E963,支出入力表!F964:$S$2000,14,FALSE),"")</f>
        <v/>
      </c>
    </row>
    <row r="964" spans="2:14" x14ac:dyDescent="0.55000000000000004">
      <c r="B964" s="163" t="str">
        <f>IF(E964="旅費",支出入力表!A965,"")</f>
        <v/>
      </c>
      <c r="C964" s="164" t="str">
        <f>IF(E964="旅費",支出入力表!C965,"")</f>
        <v/>
      </c>
      <c r="D964" s="165" t="str">
        <f>IF(支出入力表!E965="旅費","旅費","")</f>
        <v/>
      </c>
      <c r="E964" s="165" t="str">
        <f>IF(支出入力表!F965="旅費","旅費","")</f>
        <v/>
      </c>
      <c r="F964" s="196" t="str">
        <f>IF(E964="旅費",VLOOKUP(E964,支出入力表!F965:$M$2000,3,FALSE),"")</f>
        <v/>
      </c>
      <c r="G964" s="196" t="str">
        <f>IF(E964="旅費",VLOOKUP(E964,支出入力表!F965:$M$2000,4,FALSE),"")</f>
        <v/>
      </c>
      <c r="H964" s="197" t="str">
        <f>IF(E964="旅費",VLOOKUP(E964,支出入力表!F965:$M$2000,5,FALSE),"")</f>
        <v/>
      </c>
      <c r="I964" s="196" t="str">
        <f>IF(E964="旅費",VLOOKUP(E964,支出入力表!F965:$S$2000,9,FALSE),"")</f>
        <v/>
      </c>
      <c r="J964" s="167" t="str">
        <f>IF(E964="旅費",VLOOKUP(E964,支出入力表!F965:$S$2000,10,FALSE),"")</f>
        <v/>
      </c>
      <c r="K964" s="167" t="str">
        <f>IF(E964="旅費",VLOOKUP(E964,支出入力表!F965:$S$2000,11,FALSE),"")</f>
        <v/>
      </c>
      <c r="L964" s="167" t="str">
        <f>IF(E964="旅費",VLOOKUP(E964,支出入力表!F965:$S$2000,12,FALSE),"")</f>
        <v/>
      </c>
      <c r="M964" s="167" t="str">
        <f>IF(E964="旅費",VLOOKUP(E964,支出入力表!F965:$S$2000,13,FALSE),"")</f>
        <v/>
      </c>
      <c r="N964" s="168" t="str">
        <f>IF(E964="旅費",VLOOKUP(E964,支出入力表!F965:$S$2000,14,FALSE),"")</f>
        <v/>
      </c>
    </row>
    <row r="965" spans="2:14" x14ac:dyDescent="0.55000000000000004">
      <c r="B965" s="163" t="str">
        <f>IF(E965="旅費",支出入力表!A966,"")</f>
        <v/>
      </c>
      <c r="C965" s="164" t="str">
        <f>IF(E965="旅費",支出入力表!C966,"")</f>
        <v/>
      </c>
      <c r="D965" s="165" t="str">
        <f>IF(支出入力表!E966="旅費","旅費","")</f>
        <v/>
      </c>
      <c r="E965" s="165" t="str">
        <f>IF(支出入力表!F966="旅費","旅費","")</f>
        <v/>
      </c>
      <c r="F965" s="196" t="str">
        <f>IF(E965="旅費",VLOOKUP(E965,支出入力表!F966:$M$2000,3,FALSE),"")</f>
        <v/>
      </c>
      <c r="G965" s="196" t="str">
        <f>IF(E965="旅費",VLOOKUP(E965,支出入力表!F966:$M$2000,4,FALSE),"")</f>
        <v/>
      </c>
      <c r="H965" s="197" t="str">
        <f>IF(E965="旅費",VLOOKUP(E965,支出入力表!F966:$M$2000,5,FALSE),"")</f>
        <v/>
      </c>
      <c r="I965" s="196" t="str">
        <f>IF(E965="旅費",VLOOKUP(E965,支出入力表!F966:$S$2000,9,FALSE),"")</f>
        <v/>
      </c>
      <c r="J965" s="167" t="str">
        <f>IF(E965="旅費",VLOOKUP(E965,支出入力表!F966:$S$2000,10,FALSE),"")</f>
        <v/>
      </c>
      <c r="K965" s="167" t="str">
        <f>IF(E965="旅費",VLOOKUP(E965,支出入力表!F966:$S$2000,11,FALSE),"")</f>
        <v/>
      </c>
      <c r="L965" s="167" t="str">
        <f>IF(E965="旅費",VLOOKUP(E965,支出入力表!F966:$S$2000,12,FALSE),"")</f>
        <v/>
      </c>
      <c r="M965" s="167" t="str">
        <f>IF(E965="旅費",VLOOKUP(E965,支出入力表!F966:$S$2000,13,FALSE),"")</f>
        <v/>
      </c>
      <c r="N965" s="168" t="str">
        <f>IF(E965="旅費",VLOOKUP(E965,支出入力表!F966:$S$2000,14,FALSE),"")</f>
        <v/>
      </c>
    </row>
    <row r="966" spans="2:14" x14ac:dyDescent="0.55000000000000004">
      <c r="B966" s="163" t="str">
        <f>IF(E966="旅費",支出入力表!A967,"")</f>
        <v/>
      </c>
      <c r="C966" s="164" t="str">
        <f>IF(E966="旅費",支出入力表!C967,"")</f>
        <v/>
      </c>
      <c r="D966" s="165" t="str">
        <f>IF(支出入力表!E967="旅費","旅費","")</f>
        <v/>
      </c>
      <c r="E966" s="165" t="str">
        <f>IF(支出入力表!F967="旅費","旅費","")</f>
        <v/>
      </c>
      <c r="F966" s="196" t="str">
        <f>IF(E966="旅費",VLOOKUP(E966,支出入力表!F967:$M$2000,3,FALSE),"")</f>
        <v/>
      </c>
      <c r="G966" s="196" t="str">
        <f>IF(E966="旅費",VLOOKUP(E966,支出入力表!F967:$M$2000,4,FALSE),"")</f>
        <v/>
      </c>
      <c r="H966" s="197" t="str">
        <f>IF(E966="旅費",VLOOKUP(E966,支出入力表!F967:$M$2000,5,FALSE),"")</f>
        <v/>
      </c>
      <c r="I966" s="196" t="str">
        <f>IF(E966="旅費",VLOOKUP(E966,支出入力表!F967:$S$2000,9,FALSE),"")</f>
        <v/>
      </c>
      <c r="J966" s="167" t="str">
        <f>IF(E966="旅費",VLOOKUP(E966,支出入力表!F967:$S$2000,10,FALSE),"")</f>
        <v/>
      </c>
      <c r="K966" s="167" t="str">
        <f>IF(E966="旅費",VLOOKUP(E966,支出入力表!F967:$S$2000,11,FALSE),"")</f>
        <v/>
      </c>
      <c r="L966" s="167" t="str">
        <f>IF(E966="旅費",VLOOKUP(E966,支出入力表!F967:$S$2000,12,FALSE),"")</f>
        <v/>
      </c>
      <c r="M966" s="167" t="str">
        <f>IF(E966="旅費",VLOOKUP(E966,支出入力表!F967:$S$2000,13,FALSE),"")</f>
        <v/>
      </c>
      <c r="N966" s="168" t="str">
        <f>IF(E966="旅費",VLOOKUP(E966,支出入力表!F967:$S$2000,14,FALSE),"")</f>
        <v/>
      </c>
    </row>
    <row r="967" spans="2:14" x14ac:dyDescent="0.55000000000000004">
      <c r="B967" s="163" t="str">
        <f>IF(E967="旅費",支出入力表!A968,"")</f>
        <v/>
      </c>
      <c r="C967" s="164" t="str">
        <f>IF(E967="旅費",支出入力表!C968,"")</f>
        <v/>
      </c>
      <c r="D967" s="165" t="str">
        <f>IF(支出入力表!E968="旅費","旅費","")</f>
        <v/>
      </c>
      <c r="E967" s="165" t="str">
        <f>IF(支出入力表!F968="旅費","旅費","")</f>
        <v/>
      </c>
      <c r="F967" s="196" t="str">
        <f>IF(E967="旅費",VLOOKUP(E967,支出入力表!F968:$M$2000,3,FALSE),"")</f>
        <v/>
      </c>
      <c r="G967" s="196" t="str">
        <f>IF(E967="旅費",VLOOKUP(E967,支出入力表!F968:$M$2000,4,FALSE),"")</f>
        <v/>
      </c>
      <c r="H967" s="197" t="str">
        <f>IF(E967="旅費",VLOOKUP(E967,支出入力表!F968:$M$2000,5,FALSE),"")</f>
        <v/>
      </c>
      <c r="I967" s="196" t="str">
        <f>IF(E967="旅費",VLOOKUP(E967,支出入力表!F968:$S$2000,9,FALSE),"")</f>
        <v/>
      </c>
      <c r="J967" s="167" t="str">
        <f>IF(E967="旅費",VLOOKUP(E967,支出入力表!F968:$S$2000,10,FALSE),"")</f>
        <v/>
      </c>
      <c r="K967" s="167" t="str">
        <f>IF(E967="旅費",VLOOKUP(E967,支出入力表!F968:$S$2000,11,FALSE),"")</f>
        <v/>
      </c>
      <c r="L967" s="167" t="str">
        <f>IF(E967="旅費",VLOOKUP(E967,支出入力表!F968:$S$2000,12,FALSE),"")</f>
        <v/>
      </c>
      <c r="M967" s="167" t="str">
        <f>IF(E967="旅費",VLOOKUP(E967,支出入力表!F968:$S$2000,13,FALSE),"")</f>
        <v/>
      </c>
      <c r="N967" s="168" t="str">
        <f>IF(E967="旅費",VLOOKUP(E967,支出入力表!F968:$S$2000,14,FALSE),"")</f>
        <v/>
      </c>
    </row>
    <row r="968" spans="2:14" x14ac:dyDescent="0.55000000000000004">
      <c r="B968" s="163" t="str">
        <f>IF(E968="旅費",支出入力表!A969,"")</f>
        <v/>
      </c>
      <c r="C968" s="164" t="str">
        <f>IF(E968="旅費",支出入力表!C969,"")</f>
        <v/>
      </c>
      <c r="D968" s="165" t="str">
        <f>IF(支出入力表!E969="旅費","旅費","")</f>
        <v/>
      </c>
      <c r="E968" s="165" t="str">
        <f>IF(支出入力表!F969="旅費","旅費","")</f>
        <v/>
      </c>
      <c r="F968" s="196" t="str">
        <f>IF(E968="旅費",VLOOKUP(E968,支出入力表!F969:$M$2000,3,FALSE),"")</f>
        <v/>
      </c>
      <c r="G968" s="196" t="str">
        <f>IF(E968="旅費",VLOOKUP(E968,支出入力表!F969:$M$2000,4,FALSE),"")</f>
        <v/>
      </c>
      <c r="H968" s="197" t="str">
        <f>IF(E968="旅費",VLOOKUP(E968,支出入力表!F969:$M$2000,5,FALSE),"")</f>
        <v/>
      </c>
      <c r="I968" s="196" t="str">
        <f>IF(E968="旅費",VLOOKUP(E968,支出入力表!F969:$S$2000,9,FALSE),"")</f>
        <v/>
      </c>
      <c r="J968" s="167" t="str">
        <f>IF(E968="旅費",VLOOKUP(E968,支出入力表!F969:$S$2000,10,FALSE),"")</f>
        <v/>
      </c>
      <c r="K968" s="167" t="str">
        <f>IF(E968="旅費",VLOOKUP(E968,支出入力表!F969:$S$2000,11,FALSE),"")</f>
        <v/>
      </c>
      <c r="L968" s="167" t="str">
        <f>IF(E968="旅費",VLOOKUP(E968,支出入力表!F969:$S$2000,12,FALSE),"")</f>
        <v/>
      </c>
      <c r="M968" s="167" t="str">
        <f>IF(E968="旅費",VLOOKUP(E968,支出入力表!F969:$S$2000,13,FALSE),"")</f>
        <v/>
      </c>
      <c r="N968" s="168" t="str">
        <f>IF(E968="旅費",VLOOKUP(E968,支出入力表!F969:$S$2000,14,FALSE),"")</f>
        <v/>
      </c>
    </row>
    <row r="969" spans="2:14" x14ac:dyDescent="0.55000000000000004">
      <c r="B969" s="163" t="str">
        <f>IF(E969="旅費",支出入力表!A970,"")</f>
        <v/>
      </c>
      <c r="C969" s="164" t="str">
        <f>IF(E969="旅費",支出入力表!C970,"")</f>
        <v/>
      </c>
      <c r="D969" s="165" t="str">
        <f>IF(支出入力表!E970="旅費","旅費","")</f>
        <v/>
      </c>
      <c r="E969" s="165" t="str">
        <f>IF(支出入力表!F970="旅費","旅費","")</f>
        <v/>
      </c>
      <c r="F969" s="196" t="str">
        <f>IF(E969="旅費",VLOOKUP(E969,支出入力表!F970:$M$2000,3,FALSE),"")</f>
        <v/>
      </c>
      <c r="G969" s="196" t="str">
        <f>IF(E969="旅費",VLOOKUP(E969,支出入力表!F970:$M$2000,4,FALSE),"")</f>
        <v/>
      </c>
      <c r="H969" s="197" t="str">
        <f>IF(E969="旅費",VLOOKUP(E969,支出入力表!F970:$M$2000,5,FALSE),"")</f>
        <v/>
      </c>
      <c r="I969" s="196" t="str">
        <f>IF(E969="旅費",VLOOKUP(E969,支出入力表!F970:$S$2000,9,FALSE),"")</f>
        <v/>
      </c>
      <c r="J969" s="167" t="str">
        <f>IF(E969="旅費",VLOOKUP(E969,支出入力表!F970:$S$2000,10,FALSE),"")</f>
        <v/>
      </c>
      <c r="K969" s="167" t="str">
        <f>IF(E969="旅費",VLOOKUP(E969,支出入力表!F970:$S$2000,11,FALSE),"")</f>
        <v/>
      </c>
      <c r="L969" s="167" t="str">
        <f>IF(E969="旅費",VLOOKUP(E969,支出入力表!F970:$S$2000,12,FALSE),"")</f>
        <v/>
      </c>
      <c r="M969" s="167" t="str">
        <f>IF(E969="旅費",VLOOKUP(E969,支出入力表!F970:$S$2000,13,FALSE),"")</f>
        <v/>
      </c>
      <c r="N969" s="168" t="str">
        <f>IF(E969="旅費",VLOOKUP(E969,支出入力表!F970:$S$2000,14,FALSE),"")</f>
        <v/>
      </c>
    </row>
    <row r="970" spans="2:14" x14ac:dyDescent="0.55000000000000004">
      <c r="B970" s="163" t="str">
        <f>IF(E970="旅費",支出入力表!A971,"")</f>
        <v/>
      </c>
      <c r="C970" s="164" t="str">
        <f>IF(E970="旅費",支出入力表!C971,"")</f>
        <v/>
      </c>
      <c r="D970" s="165" t="str">
        <f>IF(支出入力表!E971="旅費","旅費","")</f>
        <v/>
      </c>
      <c r="E970" s="165" t="str">
        <f>IF(支出入力表!F971="旅費","旅費","")</f>
        <v/>
      </c>
      <c r="F970" s="196" t="str">
        <f>IF(E970="旅費",VLOOKUP(E970,支出入力表!F971:$M$2000,3,FALSE),"")</f>
        <v/>
      </c>
      <c r="G970" s="196" t="str">
        <f>IF(E970="旅費",VLOOKUP(E970,支出入力表!F971:$M$2000,4,FALSE),"")</f>
        <v/>
      </c>
      <c r="H970" s="197" t="str">
        <f>IF(E970="旅費",VLOOKUP(E970,支出入力表!F971:$M$2000,5,FALSE),"")</f>
        <v/>
      </c>
      <c r="I970" s="196" t="str">
        <f>IF(E970="旅費",VLOOKUP(E970,支出入力表!F971:$S$2000,9,FALSE),"")</f>
        <v/>
      </c>
      <c r="J970" s="167" t="str">
        <f>IF(E970="旅費",VLOOKUP(E970,支出入力表!F971:$S$2000,10,FALSE),"")</f>
        <v/>
      </c>
      <c r="K970" s="167" t="str">
        <f>IF(E970="旅費",VLOOKUP(E970,支出入力表!F971:$S$2000,11,FALSE),"")</f>
        <v/>
      </c>
      <c r="L970" s="167" t="str">
        <f>IF(E970="旅費",VLOOKUP(E970,支出入力表!F971:$S$2000,12,FALSE),"")</f>
        <v/>
      </c>
      <c r="M970" s="167" t="str">
        <f>IF(E970="旅費",VLOOKUP(E970,支出入力表!F971:$S$2000,13,FALSE),"")</f>
        <v/>
      </c>
      <c r="N970" s="168" t="str">
        <f>IF(E970="旅費",VLOOKUP(E970,支出入力表!F971:$S$2000,14,FALSE),"")</f>
        <v/>
      </c>
    </row>
    <row r="971" spans="2:14" x14ac:dyDescent="0.55000000000000004">
      <c r="B971" s="163" t="str">
        <f>IF(E971="旅費",支出入力表!A972,"")</f>
        <v/>
      </c>
      <c r="C971" s="164" t="str">
        <f>IF(E971="旅費",支出入力表!C972,"")</f>
        <v/>
      </c>
      <c r="D971" s="165" t="str">
        <f>IF(支出入力表!E972="旅費","旅費","")</f>
        <v/>
      </c>
      <c r="E971" s="165" t="str">
        <f>IF(支出入力表!F972="旅費","旅費","")</f>
        <v/>
      </c>
      <c r="F971" s="196" t="str">
        <f>IF(E971="旅費",VLOOKUP(E971,支出入力表!F972:$M$2000,3,FALSE),"")</f>
        <v/>
      </c>
      <c r="G971" s="196" t="str">
        <f>IF(E971="旅費",VLOOKUP(E971,支出入力表!F972:$M$2000,4,FALSE),"")</f>
        <v/>
      </c>
      <c r="H971" s="197" t="str">
        <f>IF(E971="旅費",VLOOKUP(E971,支出入力表!F972:$M$2000,5,FALSE),"")</f>
        <v/>
      </c>
      <c r="I971" s="196" t="str">
        <f>IF(E971="旅費",VLOOKUP(E971,支出入力表!F972:$S$2000,9,FALSE),"")</f>
        <v/>
      </c>
      <c r="J971" s="167" t="str">
        <f>IF(E971="旅費",VLOOKUP(E971,支出入力表!F972:$S$2000,10,FALSE),"")</f>
        <v/>
      </c>
      <c r="K971" s="167" t="str">
        <f>IF(E971="旅費",VLOOKUP(E971,支出入力表!F972:$S$2000,11,FALSE),"")</f>
        <v/>
      </c>
      <c r="L971" s="167" t="str">
        <f>IF(E971="旅費",VLOOKUP(E971,支出入力表!F972:$S$2000,12,FALSE),"")</f>
        <v/>
      </c>
      <c r="M971" s="167" t="str">
        <f>IF(E971="旅費",VLOOKUP(E971,支出入力表!F972:$S$2000,13,FALSE),"")</f>
        <v/>
      </c>
      <c r="N971" s="168" t="str">
        <f>IF(E971="旅費",VLOOKUP(E971,支出入力表!F972:$S$2000,14,FALSE),"")</f>
        <v/>
      </c>
    </row>
    <row r="972" spans="2:14" x14ac:dyDescent="0.55000000000000004">
      <c r="B972" s="163" t="str">
        <f>IF(E972="旅費",支出入力表!A973,"")</f>
        <v/>
      </c>
      <c r="C972" s="164" t="str">
        <f>IF(E972="旅費",支出入力表!C973,"")</f>
        <v/>
      </c>
      <c r="D972" s="165" t="str">
        <f>IF(支出入力表!E973="旅費","旅費","")</f>
        <v/>
      </c>
      <c r="E972" s="165" t="str">
        <f>IF(支出入力表!F973="旅費","旅費","")</f>
        <v/>
      </c>
      <c r="F972" s="196" t="str">
        <f>IF(E972="旅費",VLOOKUP(E972,支出入力表!F973:$M$2000,3,FALSE),"")</f>
        <v/>
      </c>
      <c r="G972" s="196" t="str">
        <f>IF(E972="旅費",VLOOKUP(E972,支出入力表!F973:$M$2000,4,FALSE),"")</f>
        <v/>
      </c>
      <c r="H972" s="197" t="str">
        <f>IF(E972="旅費",VLOOKUP(E972,支出入力表!F973:$M$2000,5,FALSE),"")</f>
        <v/>
      </c>
      <c r="I972" s="196" t="str">
        <f>IF(E972="旅費",VLOOKUP(E972,支出入力表!F973:$S$2000,9,FALSE),"")</f>
        <v/>
      </c>
      <c r="J972" s="167" t="str">
        <f>IF(E972="旅費",VLOOKUP(E972,支出入力表!F973:$S$2000,10,FALSE),"")</f>
        <v/>
      </c>
      <c r="K972" s="167" t="str">
        <f>IF(E972="旅費",VLOOKUP(E972,支出入力表!F973:$S$2000,11,FALSE),"")</f>
        <v/>
      </c>
      <c r="L972" s="167" t="str">
        <f>IF(E972="旅費",VLOOKUP(E972,支出入力表!F973:$S$2000,12,FALSE),"")</f>
        <v/>
      </c>
      <c r="M972" s="167" t="str">
        <f>IF(E972="旅費",VLOOKUP(E972,支出入力表!F973:$S$2000,13,FALSE),"")</f>
        <v/>
      </c>
      <c r="N972" s="168" t="str">
        <f>IF(E972="旅費",VLOOKUP(E972,支出入力表!F973:$S$2000,14,FALSE),"")</f>
        <v/>
      </c>
    </row>
    <row r="973" spans="2:14" x14ac:dyDescent="0.55000000000000004">
      <c r="B973" s="163" t="str">
        <f>IF(E973="旅費",支出入力表!A974,"")</f>
        <v/>
      </c>
      <c r="C973" s="164" t="str">
        <f>IF(E973="旅費",支出入力表!C974,"")</f>
        <v/>
      </c>
      <c r="D973" s="165" t="str">
        <f>IF(支出入力表!E974="旅費","旅費","")</f>
        <v/>
      </c>
      <c r="E973" s="165" t="str">
        <f>IF(支出入力表!F974="旅費","旅費","")</f>
        <v/>
      </c>
      <c r="F973" s="196" t="str">
        <f>IF(E973="旅費",VLOOKUP(E973,支出入力表!F974:$M$2000,3,FALSE),"")</f>
        <v/>
      </c>
      <c r="G973" s="196" t="str">
        <f>IF(E973="旅費",VLOOKUP(E973,支出入力表!F974:$M$2000,4,FALSE),"")</f>
        <v/>
      </c>
      <c r="H973" s="197" t="str">
        <f>IF(E973="旅費",VLOOKUP(E973,支出入力表!F974:$M$2000,5,FALSE),"")</f>
        <v/>
      </c>
      <c r="I973" s="196" t="str">
        <f>IF(E973="旅費",VLOOKUP(E973,支出入力表!F974:$S$2000,9,FALSE),"")</f>
        <v/>
      </c>
      <c r="J973" s="167" t="str">
        <f>IF(E973="旅費",VLOOKUP(E973,支出入力表!F974:$S$2000,10,FALSE),"")</f>
        <v/>
      </c>
      <c r="K973" s="167" t="str">
        <f>IF(E973="旅費",VLOOKUP(E973,支出入力表!F974:$S$2000,11,FALSE),"")</f>
        <v/>
      </c>
      <c r="L973" s="167" t="str">
        <f>IF(E973="旅費",VLOOKUP(E973,支出入力表!F974:$S$2000,12,FALSE),"")</f>
        <v/>
      </c>
      <c r="M973" s="167" t="str">
        <f>IF(E973="旅費",VLOOKUP(E973,支出入力表!F974:$S$2000,13,FALSE),"")</f>
        <v/>
      </c>
      <c r="N973" s="168" t="str">
        <f>IF(E973="旅費",VLOOKUP(E973,支出入力表!F974:$S$2000,14,FALSE),"")</f>
        <v/>
      </c>
    </row>
    <row r="974" spans="2:14" x14ac:dyDescent="0.55000000000000004">
      <c r="B974" s="163" t="str">
        <f>IF(E974="旅費",支出入力表!A975,"")</f>
        <v/>
      </c>
      <c r="C974" s="164" t="str">
        <f>IF(E974="旅費",支出入力表!C975,"")</f>
        <v/>
      </c>
      <c r="D974" s="165" t="str">
        <f>IF(支出入力表!E975="旅費","旅費","")</f>
        <v/>
      </c>
      <c r="E974" s="165" t="str">
        <f>IF(支出入力表!F975="旅費","旅費","")</f>
        <v/>
      </c>
      <c r="F974" s="196" t="str">
        <f>IF(E974="旅費",VLOOKUP(E974,支出入力表!F975:$M$2000,3,FALSE),"")</f>
        <v/>
      </c>
      <c r="G974" s="196" t="str">
        <f>IF(E974="旅費",VLOOKUP(E974,支出入力表!F975:$M$2000,4,FALSE),"")</f>
        <v/>
      </c>
      <c r="H974" s="197" t="str">
        <f>IF(E974="旅費",VLOOKUP(E974,支出入力表!F975:$M$2000,5,FALSE),"")</f>
        <v/>
      </c>
      <c r="I974" s="196" t="str">
        <f>IF(E974="旅費",VLOOKUP(E974,支出入力表!F975:$S$2000,9,FALSE),"")</f>
        <v/>
      </c>
      <c r="J974" s="167" t="str">
        <f>IF(E974="旅費",VLOOKUP(E974,支出入力表!F975:$S$2000,10,FALSE),"")</f>
        <v/>
      </c>
      <c r="K974" s="167" t="str">
        <f>IF(E974="旅費",VLOOKUP(E974,支出入力表!F975:$S$2000,11,FALSE),"")</f>
        <v/>
      </c>
      <c r="L974" s="167" t="str">
        <f>IF(E974="旅費",VLOOKUP(E974,支出入力表!F975:$S$2000,12,FALSE),"")</f>
        <v/>
      </c>
      <c r="M974" s="167" t="str">
        <f>IF(E974="旅費",VLOOKUP(E974,支出入力表!F975:$S$2000,13,FALSE),"")</f>
        <v/>
      </c>
      <c r="N974" s="168" t="str">
        <f>IF(E974="旅費",VLOOKUP(E974,支出入力表!F975:$S$2000,14,FALSE),"")</f>
        <v/>
      </c>
    </row>
    <row r="975" spans="2:14" x14ac:dyDescent="0.55000000000000004">
      <c r="B975" s="163" t="str">
        <f>IF(E975="旅費",支出入力表!A976,"")</f>
        <v/>
      </c>
      <c r="C975" s="164" t="str">
        <f>IF(E975="旅費",支出入力表!C976,"")</f>
        <v/>
      </c>
      <c r="D975" s="165" t="str">
        <f>IF(支出入力表!E976="旅費","旅費","")</f>
        <v/>
      </c>
      <c r="E975" s="165" t="str">
        <f>IF(支出入力表!F976="旅費","旅費","")</f>
        <v/>
      </c>
      <c r="F975" s="196" t="str">
        <f>IF(E975="旅費",VLOOKUP(E975,支出入力表!F976:$M$2000,3,FALSE),"")</f>
        <v/>
      </c>
      <c r="G975" s="196" t="str">
        <f>IF(E975="旅費",VLOOKUP(E975,支出入力表!F976:$M$2000,4,FALSE),"")</f>
        <v/>
      </c>
      <c r="H975" s="197" t="str">
        <f>IF(E975="旅費",VLOOKUP(E975,支出入力表!F976:$M$2000,5,FALSE),"")</f>
        <v/>
      </c>
      <c r="I975" s="196" t="str">
        <f>IF(E975="旅費",VLOOKUP(E975,支出入力表!F976:$S$2000,9,FALSE),"")</f>
        <v/>
      </c>
      <c r="J975" s="167" t="str">
        <f>IF(E975="旅費",VLOOKUP(E975,支出入力表!F976:$S$2000,10,FALSE),"")</f>
        <v/>
      </c>
      <c r="K975" s="167" t="str">
        <f>IF(E975="旅費",VLOOKUP(E975,支出入力表!F976:$S$2000,11,FALSE),"")</f>
        <v/>
      </c>
      <c r="L975" s="167" t="str">
        <f>IF(E975="旅費",VLOOKUP(E975,支出入力表!F976:$S$2000,12,FALSE),"")</f>
        <v/>
      </c>
      <c r="M975" s="167" t="str">
        <f>IF(E975="旅費",VLOOKUP(E975,支出入力表!F976:$S$2000,13,FALSE),"")</f>
        <v/>
      </c>
      <c r="N975" s="168" t="str">
        <f>IF(E975="旅費",VLOOKUP(E975,支出入力表!F976:$S$2000,14,FALSE),"")</f>
        <v/>
      </c>
    </row>
    <row r="976" spans="2:14" x14ac:dyDescent="0.55000000000000004">
      <c r="B976" s="163" t="str">
        <f>IF(E976="旅費",支出入力表!A977,"")</f>
        <v/>
      </c>
      <c r="C976" s="164" t="str">
        <f>IF(E976="旅費",支出入力表!C977,"")</f>
        <v/>
      </c>
      <c r="D976" s="165" t="str">
        <f>IF(支出入力表!E977="旅費","旅費","")</f>
        <v/>
      </c>
      <c r="E976" s="165" t="str">
        <f>IF(支出入力表!F977="旅費","旅費","")</f>
        <v/>
      </c>
      <c r="F976" s="196" t="str">
        <f>IF(E976="旅費",VLOOKUP(E976,支出入力表!F977:$M$2000,3,FALSE),"")</f>
        <v/>
      </c>
      <c r="G976" s="196" t="str">
        <f>IF(E976="旅費",VLOOKUP(E976,支出入力表!F977:$M$2000,4,FALSE),"")</f>
        <v/>
      </c>
      <c r="H976" s="197" t="str">
        <f>IF(E976="旅費",VLOOKUP(E976,支出入力表!F977:$M$2000,5,FALSE),"")</f>
        <v/>
      </c>
      <c r="I976" s="196" t="str">
        <f>IF(E976="旅費",VLOOKUP(E976,支出入力表!F977:$S$2000,9,FALSE),"")</f>
        <v/>
      </c>
      <c r="J976" s="167" t="str">
        <f>IF(E976="旅費",VLOOKUP(E976,支出入力表!F977:$S$2000,10,FALSE),"")</f>
        <v/>
      </c>
      <c r="K976" s="167" t="str">
        <f>IF(E976="旅費",VLOOKUP(E976,支出入力表!F977:$S$2000,11,FALSE),"")</f>
        <v/>
      </c>
      <c r="L976" s="167" t="str">
        <f>IF(E976="旅費",VLOOKUP(E976,支出入力表!F977:$S$2000,12,FALSE),"")</f>
        <v/>
      </c>
      <c r="M976" s="167" t="str">
        <f>IF(E976="旅費",VLOOKUP(E976,支出入力表!F977:$S$2000,13,FALSE),"")</f>
        <v/>
      </c>
      <c r="N976" s="168" t="str">
        <f>IF(E976="旅費",VLOOKUP(E976,支出入力表!F977:$S$2000,14,FALSE),"")</f>
        <v/>
      </c>
    </row>
    <row r="977" spans="2:14" x14ac:dyDescent="0.55000000000000004">
      <c r="B977" s="163" t="str">
        <f>IF(E977="旅費",支出入力表!A978,"")</f>
        <v/>
      </c>
      <c r="C977" s="164" t="str">
        <f>IF(E977="旅費",支出入力表!C978,"")</f>
        <v/>
      </c>
      <c r="D977" s="165" t="str">
        <f>IF(支出入力表!E978="旅費","旅費","")</f>
        <v/>
      </c>
      <c r="E977" s="165" t="str">
        <f>IF(支出入力表!F978="旅費","旅費","")</f>
        <v/>
      </c>
      <c r="F977" s="196" t="str">
        <f>IF(E977="旅費",VLOOKUP(E977,支出入力表!F978:$M$2000,3,FALSE),"")</f>
        <v/>
      </c>
      <c r="G977" s="196" t="str">
        <f>IF(E977="旅費",VLOOKUP(E977,支出入力表!F978:$M$2000,4,FALSE),"")</f>
        <v/>
      </c>
      <c r="H977" s="197" t="str">
        <f>IF(E977="旅費",VLOOKUP(E977,支出入力表!F978:$M$2000,5,FALSE),"")</f>
        <v/>
      </c>
      <c r="I977" s="196" t="str">
        <f>IF(E977="旅費",VLOOKUP(E977,支出入力表!F978:$S$2000,9,FALSE),"")</f>
        <v/>
      </c>
      <c r="J977" s="167" t="str">
        <f>IF(E977="旅費",VLOOKUP(E977,支出入力表!F978:$S$2000,10,FALSE),"")</f>
        <v/>
      </c>
      <c r="K977" s="167" t="str">
        <f>IF(E977="旅費",VLOOKUP(E977,支出入力表!F978:$S$2000,11,FALSE),"")</f>
        <v/>
      </c>
      <c r="L977" s="167" t="str">
        <f>IF(E977="旅費",VLOOKUP(E977,支出入力表!F978:$S$2000,12,FALSE),"")</f>
        <v/>
      </c>
      <c r="M977" s="167" t="str">
        <f>IF(E977="旅費",VLOOKUP(E977,支出入力表!F978:$S$2000,13,FALSE),"")</f>
        <v/>
      </c>
      <c r="N977" s="168" t="str">
        <f>IF(E977="旅費",VLOOKUP(E977,支出入力表!F978:$S$2000,14,FALSE),"")</f>
        <v/>
      </c>
    </row>
    <row r="978" spans="2:14" x14ac:dyDescent="0.55000000000000004">
      <c r="B978" s="163" t="str">
        <f>IF(E978="旅費",支出入力表!A979,"")</f>
        <v/>
      </c>
      <c r="C978" s="164" t="str">
        <f>IF(E978="旅費",支出入力表!C979,"")</f>
        <v/>
      </c>
      <c r="D978" s="165" t="str">
        <f>IF(支出入力表!E979="旅費","旅費","")</f>
        <v/>
      </c>
      <c r="E978" s="165" t="str">
        <f>IF(支出入力表!F979="旅費","旅費","")</f>
        <v/>
      </c>
      <c r="F978" s="196" t="str">
        <f>IF(E978="旅費",VLOOKUP(E978,支出入力表!F979:$M$2000,3,FALSE),"")</f>
        <v/>
      </c>
      <c r="G978" s="196" t="str">
        <f>IF(E978="旅費",VLOOKUP(E978,支出入力表!F979:$M$2000,4,FALSE),"")</f>
        <v/>
      </c>
      <c r="H978" s="197" t="str">
        <f>IF(E978="旅費",VLOOKUP(E978,支出入力表!F979:$M$2000,5,FALSE),"")</f>
        <v/>
      </c>
      <c r="I978" s="196" t="str">
        <f>IF(E978="旅費",VLOOKUP(E978,支出入力表!F979:$S$2000,9,FALSE),"")</f>
        <v/>
      </c>
      <c r="J978" s="167" t="str">
        <f>IF(E978="旅費",VLOOKUP(E978,支出入力表!F979:$S$2000,10,FALSE),"")</f>
        <v/>
      </c>
      <c r="K978" s="167" t="str">
        <f>IF(E978="旅費",VLOOKUP(E978,支出入力表!F979:$S$2000,11,FALSE),"")</f>
        <v/>
      </c>
      <c r="L978" s="167" t="str">
        <f>IF(E978="旅費",VLOOKUP(E978,支出入力表!F979:$S$2000,12,FALSE),"")</f>
        <v/>
      </c>
      <c r="M978" s="167" t="str">
        <f>IF(E978="旅費",VLOOKUP(E978,支出入力表!F979:$S$2000,13,FALSE),"")</f>
        <v/>
      </c>
      <c r="N978" s="168" t="str">
        <f>IF(E978="旅費",VLOOKUP(E978,支出入力表!F979:$S$2000,14,FALSE),"")</f>
        <v/>
      </c>
    </row>
    <row r="979" spans="2:14" x14ac:dyDescent="0.55000000000000004">
      <c r="B979" s="163" t="str">
        <f>IF(E979="旅費",支出入力表!A980,"")</f>
        <v/>
      </c>
      <c r="C979" s="164" t="str">
        <f>IF(E979="旅費",支出入力表!C980,"")</f>
        <v/>
      </c>
      <c r="D979" s="165" t="str">
        <f>IF(支出入力表!E980="旅費","旅費","")</f>
        <v/>
      </c>
      <c r="E979" s="165" t="str">
        <f>IF(支出入力表!F980="旅費","旅費","")</f>
        <v/>
      </c>
      <c r="F979" s="196" t="str">
        <f>IF(E979="旅費",VLOOKUP(E979,支出入力表!F980:$M$2000,3,FALSE),"")</f>
        <v/>
      </c>
      <c r="G979" s="196" t="str">
        <f>IF(E979="旅費",VLOOKUP(E979,支出入力表!F980:$M$2000,4,FALSE),"")</f>
        <v/>
      </c>
      <c r="H979" s="197" t="str">
        <f>IF(E979="旅費",VLOOKUP(E979,支出入力表!F980:$M$2000,5,FALSE),"")</f>
        <v/>
      </c>
      <c r="I979" s="196" t="str">
        <f>IF(E979="旅費",VLOOKUP(E979,支出入力表!F980:$S$2000,9,FALSE),"")</f>
        <v/>
      </c>
      <c r="J979" s="167" t="str">
        <f>IF(E979="旅費",VLOOKUP(E979,支出入力表!F980:$S$2000,10,FALSE),"")</f>
        <v/>
      </c>
      <c r="K979" s="167" t="str">
        <f>IF(E979="旅費",VLOOKUP(E979,支出入力表!F980:$S$2000,11,FALSE),"")</f>
        <v/>
      </c>
      <c r="L979" s="167" t="str">
        <f>IF(E979="旅費",VLOOKUP(E979,支出入力表!F980:$S$2000,12,FALSE),"")</f>
        <v/>
      </c>
      <c r="M979" s="167" t="str">
        <f>IF(E979="旅費",VLOOKUP(E979,支出入力表!F980:$S$2000,13,FALSE),"")</f>
        <v/>
      </c>
      <c r="N979" s="168" t="str">
        <f>IF(E979="旅費",VLOOKUP(E979,支出入力表!F980:$S$2000,14,FALSE),"")</f>
        <v/>
      </c>
    </row>
    <row r="980" spans="2:14" x14ac:dyDescent="0.55000000000000004">
      <c r="B980" s="163" t="str">
        <f>IF(E980="旅費",支出入力表!A981,"")</f>
        <v/>
      </c>
      <c r="C980" s="164" t="str">
        <f>IF(E980="旅費",支出入力表!C981,"")</f>
        <v/>
      </c>
      <c r="D980" s="165" t="str">
        <f>IF(支出入力表!E981="旅費","旅費","")</f>
        <v/>
      </c>
      <c r="E980" s="165" t="str">
        <f>IF(支出入力表!F981="旅費","旅費","")</f>
        <v/>
      </c>
      <c r="F980" s="196" t="str">
        <f>IF(E980="旅費",VLOOKUP(E980,支出入力表!F981:$M$2000,3,FALSE),"")</f>
        <v/>
      </c>
      <c r="G980" s="196" t="str">
        <f>IF(E980="旅費",VLOOKUP(E980,支出入力表!F981:$M$2000,4,FALSE),"")</f>
        <v/>
      </c>
      <c r="H980" s="197" t="str">
        <f>IF(E980="旅費",VLOOKUP(E980,支出入力表!F981:$M$2000,5,FALSE),"")</f>
        <v/>
      </c>
      <c r="I980" s="196" t="str">
        <f>IF(E980="旅費",VLOOKUP(E980,支出入力表!F981:$S$2000,9,FALSE),"")</f>
        <v/>
      </c>
      <c r="J980" s="167" t="str">
        <f>IF(E980="旅費",VLOOKUP(E980,支出入力表!F981:$S$2000,10,FALSE),"")</f>
        <v/>
      </c>
      <c r="K980" s="167" t="str">
        <f>IF(E980="旅費",VLOOKUP(E980,支出入力表!F981:$S$2000,11,FALSE),"")</f>
        <v/>
      </c>
      <c r="L980" s="167" t="str">
        <f>IF(E980="旅費",VLOOKUP(E980,支出入力表!F981:$S$2000,12,FALSE),"")</f>
        <v/>
      </c>
      <c r="M980" s="167" t="str">
        <f>IF(E980="旅費",VLOOKUP(E980,支出入力表!F981:$S$2000,13,FALSE),"")</f>
        <v/>
      </c>
      <c r="N980" s="168" t="str">
        <f>IF(E980="旅費",VLOOKUP(E980,支出入力表!F981:$S$2000,14,FALSE),"")</f>
        <v/>
      </c>
    </row>
    <row r="981" spans="2:14" x14ac:dyDescent="0.55000000000000004">
      <c r="B981" s="163" t="str">
        <f>IF(E981="旅費",支出入力表!A982,"")</f>
        <v/>
      </c>
      <c r="C981" s="164" t="str">
        <f>IF(E981="旅費",支出入力表!C982,"")</f>
        <v/>
      </c>
      <c r="D981" s="165" t="str">
        <f>IF(支出入力表!E982="旅費","旅費","")</f>
        <v/>
      </c>
      <c r="E981" s="165" t="str">
        <f>IF(支出入力表!F982="旅費","旅費","")</f>
        <v/>
      </c>
      <c r="F981" s="196" t="str">
        <f>IF(E981="旅費",VLOOKUP(E981,支出入力表!F982:$M$2000,3,FALSE),"")</f>
        <v/>
      </c>
      <c r="G981" s="196" t="str">
        <f>IF(E981="旅費",VLOOKUP(E981,支出入力表!F982:$M$2000,4,FALSE),"")</f>
        <v/>
      </c>
      <c r="H981" s="197" t="str">
        <f>IF(E981="旅費",VLOOKUP(E981,支出入力表!F982:$M$2000,5,FALSE),"")</f>
        <v/>
      </c>
      <c r="I981" s="196" t="str">
        <f>IF(E981="旅費",VLOOKUP(E981,支出入力表!F982:$S$2000,9,FALSE),"")</f>
        <v/>
      </c>
      <c r="J981" s="167" t="str">
        <f>IF(E981="旅費",VLOOKUP(E981,支出入力表!F982:$S$2000,10,FALSE),"")</f>
        <v/>
      </c>
      <c r="K981" s="167" t="str">
        <f>IF(E981="旅費",VLOOKUP(E981,支出入力表!F982:$S$2000,11,FALSE),"")</f>
        <v/>
      </c>
      <c r="L981" s="167" t="str">
        <f>IF(E981="旅費",VLOOKUP(E981,支出入力表!F982:$S$2000,12,FALSE),"")</f>
        <v/>
      </c>
      <c r="M981" s="167" t="str">
        <f>IF(E981="旅費",VLOOKUP(E981,支出入力表!F982:$S$2000,13,FALSE),"")</f>
        <v/>
      </c>
      <c r="N981" s="168" t="str">
        <f>IF(E981="旅費",VLOOKUP(E981,支出入力表!F982:$S$2000,14,FALSE),"")</f>
        <v/>
      </c>
    </row>
    <row r="982" spans="2:14" x14ac:dyDescent="0.55000000000000004">
      <c r="B982" s="163" t="str">
        <f>IF(E982="旅費",支出入力表!A983,"")</f>
        <v/>
      </c>
      <c r="C982" s="164" t="str">
        <f>IF(E982="旅費",支出入力表!C983,"")</f>
        <v/>
      </c>
      <c r="D982" s="165" t="str">
        <f>IF(支出入力表!E983="旅費","旅費","")</f>
        <v/>
      </c>
      <c r="E982" s="165" t="str">
        <f>IF(支出入力表!F983="旅費","旅費","")</f>
        <v/>
      </c>
      <c r="F982" s="196" t="str">
        <f>IF(E982="旅費",VLOOKUP(E982,支出入力表!F983:$M$2000,3,FALSE),"")</f>
        <v/>
      </c>
      <c r="G982" s="196" t="str">
        <f>IF(E982="旅費",VLOOKUP(E982,支出入力表!F983:$M$2000,4,FALSE),"")</f>
        <v/>
      </c>
      <c r="H982" s="197" t="str">
        <f>IF(E982="旅費",VLOOKUP(E982,支出入力表!F983:$M$2000,5,FALSE),"")</f>
        <v/>
      </c>
      <c r="I982" s="196" t="str">
        <f>IF(E982="旅費",VLOOKUP(E982,支出入力表!F983:$S$2000,9,FALSE),"")</f>
        <v/>
      </c>
      <c r="J982" s="167" t="str">
        <f>IF(E982="旅費",VLOOKUP(E982,支出入力表!F983:$S$2000,10,FALSE),"")</f>
        <v/>
      </c>
      <c r="K982" s="167" t="str">
        <f>IF(E982="旅費",VLOOKUP(E982,支出入力表!F983:$S$2000,11,FALSE),"")</f>
        <v/>
      </c>
      <c r="L982" s="167" t="str">
        <f>IF(E982="旅費",VLOOKUP(E982,支出入力表!F983:$S$2000,12,FALSE),"")</f>
        <v/>
      </c>
      <c r="M982" s="167" t="str">
        <f>IF(E982="旅費",VLOOKUP(E982,支出入力表!F983:$S$2000,13,FALSE),"")</f>
        <v/>
      </c>
      <c r="N982" s="168" t="str">
        <f>IF(E982="旅費",VLOOKUP(E982,支出入力表!F983:$S$2000,14,FALSE),"")</f>
        <v/>
      </c>
    </row>
    <row r="983" spans="2:14" x14ac:dyDescent="0.55000000000000004">
      <c r="B983" s="163" t="str">
        <f>IF(E983="旅費",支出入力表!A984,"")</f>
        <v/>
      </c>
      <c r="C983" s="164" t="str">
        <f>IF(E983="旅費",支出入力表!C984,"")</f>
        <v/>
      </c>
      <c r="D983" s="165" t="str">
        <f>IF(支出入力表!E984="旅費","旅費","")</f>
        <v/>
      </c>
      <c r="E983" s="165" t="str">
        <f>IF(支出入力表!F984="旅費","旅費","")</f>
        <v/>
      </c>
      <c r="F983" s="196" t="str">
        <f>IF(E983="旅費",VLOOKUP(E983,支出入力表!F984:$M$2000,3,FALSE),"")</f>
        <v/>
      </c>
      <c r="G983" s="196" t="str">
        <f>IF(E983="旅費",VLOOKUP(E983,支出入力表!F984:$M$2000,4,FALSE),"")</f>
        <v/>
      </c>
      <c r="H983" s="197" t="str">
        <f>IF(E983="旅費",VLOOKUP(E983,支出入力表!F984:$M$2000,5,FALSE),"")</f>
        <v/>
      </c>
      <c r="I983" s="196" t="str">
        <f>IF(E983="旅費",VLOOKUP(E983,支出入力表!F984:$S$2000,9,FALSE),"")</f>
        <v/>
      </c>
      <c r="J983" s="167" t="str">
        <f>IF(E983="旅費",VLOOKUP(E983,支出入力表!F984:$S$2000,10,FALSE),"")</f>
        <v/>
      </c>
      <c r="K983" s="167" t="str">
        <f>IF(E983="旅費",VLOOKUP(E983,支出入力表!F984:$S$2000,11,FALSE),"")</f>
        <v/>
      </c>
      <c r="L983" s="167" t="str">
        <f>IF(E983="旅費",VLOOKUP(E983,支出入力表!F984:$S$2000,12,FALSE),"")</f>
        <v/>
      </c>
      <c r="M983" s="167" t="str">
        <f>IF(E983="旅費",VLOOKUP(E983,支出入力表!F984:$S$2000,13,FALSE),"")</f>
        <v/>
      </c>
      <c r="N983" s="168" t="str">
        <f>IF(E983="旅費",VLOOKUP(E983,支出入力表!F984:$S$2000,14,FALSE),"")</f>
        <v/>
      </c>
    </row>
    <row r="984" spans="2:14" x14ac:dyDescent="0.55000000000000004">
      <c r="B984" s="163" t="str">
        <f>IF(E984="旅費",支出入力表!A985,"")</f>
        <v/>
      </c>
      <c r="C984" s="164" t="str">
        <f>IF(E984="旅費",支出入力表!C985,"")</f>
        <v/>
      </c>
      <c r="D984" s="165" t="str">
        <f>IF(支出入力表!E985="旅費","旅費","")</f>
        <v/>
      </c>
      <c r="E984" s="165" t="str">
        <f>IF(支出入力表!F985="旅費","旅費","")</f>
        <v/>
      </c>
      <c r="F984" s="196" t="str">
        <f>IF(E984="旅費",VLOOKUP(E984,支出入力表!F985:$M$2000,3,FALSE),"")</f>
        <v/>
      </c>
      <c r="G984" s="196" t="str">
        <f>IF(E984="旅費",VLOOKUP(E984,支出入力表!F985:$M$2000,4,FALSE),"")</f>
        <v/>
      </c>
      <c r="H984" s="197" t="str">
        <f>IF(E984="旅費",VLOOKUP(E984,支出入力表!F985:$M$2000,5,FALSE),"")</f>
        <v/>
      </c>
      <c r="I984" s="196" t="str">
        <f>IF(E984="旅費",VLOOKUP(E984,支出入力表!F985:$S$2000,9,FALSE),"")</f>
        <v/>
      </c>
      <c r="J984" s="167" t="str">
        <f>IF(E984="旅費",VLOOKUP(E984,支出入力表!F985:$S$2000,10,FALSE),"")</f>
        <v/>
      </c>
      <c r="K984" s="167" t="str">
        <f>IF(E984="旅費",VLOOKUP(E984,支出入力表!F985:$S$2000,11,FALSE),"")</f>
        <v/>
      </c>
      <c r="L984" s="167" t="str">
        <f>IF(E984="旅費",VLOOKUP(E984,支出入力表!F985:$S$2000,12,FALSE),"")</f>
        <v/>
      </c>
      <c r="M984" s="167" t="str">
        <f>IF(E984="旅費",VLOOKUP(E984,支出入力表!F985:$S$2000,13,FALSE),"")</f>
        <v/>
      </c>
      <c r="N984" s="168" t="str">
        <f>IF(E984="旅費",VLOOKUP(E984,支出入力表!F985:$S$2000,14,FALSE),"")</f>
        <v/>
      </c>
    </row>
    <row r="985" spans="2:14" x14ac:dyDescent="0.55000000000000004">
      <c r="B985" s="163" t="str">
        <f>IF(E985="旅費",支出入力表!A986,"")</f>
        <v/>
      </c>
      <c r="C985" s="164" t="str">
        <f>IF(E985="旅費",支出入力表!C986,"")</f>
        <v/>
      </c>
      <c r="D985" s="165" t="str">
        <f>IF(支出入力表!E986="旅費","旅費","")</f>
        <v/>
      </c>
      <c r="E985" s="165" t="str">
        <f>IF(支出入力表!F986="旅費","旅費","")</f>
        <v/>
      </c>
      <c r="F985" s="196" t="str">
        <f>IF(E985="旅費",VLOOKUP(E985,支出入力表!F986:$M$2000,3,FALSE),"")</f>
        <v/>
      </c>
      <c r="G985" s="196" t="str">
        <f>IF(E985="旅費",VLOOKUP(E985,支出入力表!F986:$M$2000,4,FALSE),"")</f>
        <v/>
      </c>
      <c r="H985" s="197" t="str">
        <f>IF(E985="旅費",VLOOKUP(E985,支出入力表!F986:$M$2000,5,FALSE),"")</f>
        <v/>
      </c>
      <c r="I985" s="196" t="str">
        <f>IF(E985="旅費",VLOOKUP(E985,支出入力表!F986:$S$2000,9,FALSE),"")</f>
        <v/>
      </c>
      <c r="J985" s="167" t="str">
        <f>IF(E985="旅費",VLOOKUP(E985,支出入力表!F986:$S$2000,10,FALSE),"")</f>
        <v/>
      </c>
      <c r="K985" s="167" t="str">
        <f>IF(E985="旅費",VLOOKUP(E985,支出入力表!F986:$S$2000,11,FALSE),"")</f>
        <v/>
      </c>
      <c r="L985" s="167" t="str">
        <f>IF(E985="旅費",VLOOKUP(E985,支出入力表!F986:$S$2000,12,FALSE),"")</f>
        <v/>
      </c>
      <c r="M985" s="167" t="str">
        <f>IF(E985="旅費",VLOOKUP(E985,支出入力表!F986:$S$2000,13,FALSE),"")</f>
        <v/>
      </c>
      <c r="N985" s="168" t="str">
        <f>IF(E985="旅費",VLOOKUP(E985,支出入力表!F986:$S$2000,14,FALSE),"")</f>
        <v/>
      </c>
    </row>
    <row r="986" spans="2:14" x14ac:dyDescent="0.55000000000000004">
      <c r="B986" s="163" t="str">
        <f>IF(E986="旅費",支出入力表!A987,"")</f>
        <v/>
      </c>
      <c r="C986" s="164" t="str">
        <f>IF(E986="旅費",支出入力表!C987,"")</f>
        <v/>
      </c>
      <c r="D986" s="165" t="str">
        <f>IF(支出入力表!E987="旅費","旅費","")</f>
        <v/>
      </c>
      <c r="E986" s="165" t="str">
        <f>IF(支出入力表!F987="旅費","旅費","")</f>
        <v/>
      </c>
      <c r="F986" s="196" t="str">
        <f>IF(E986="旅費",VLOOKUP(E986,支出入力表!F987:$M$2000,3,FALSE),"")</f>
        <v/>
      </c>
      <c r="G986" s="196" t="str">
        <f>IF(E986="旅費",VLOOKUP(E986,支出入力表!F987:$M$2000,4,FALSE),"")</f>
        <v/>
      </c>
      <c r="H986" s="197" t="str">
        <f>IF(E986="旅費",VLOOKUP(E986,支出入力表!F987:$M$2000,5,FALSE),"")</f>
        <v/>
      </c>
      <c r="I986" s="196" t="str">
        <f>IF(E986="旅費",VLOOKUP(E986,支出入力表!F987:$S$2000,9,FALSE),"")</f>
        <v/>
      </c>
      <c r="J986" s="167" t="str">
        <f>IF(E986="旅費",VLOOKUP(E986,支出入力表!F987:$S$2000,10,FALSE),"")</f>
        <v/>
      </c>
      <c r="K986" s="167" t="str">
        <f>IF(E986="旅費",VLOOKUP(E986,支出入力表!F987:$S$2000,11,FALSE),"")</f>
        <v/>
      </c>
      <c r="L986" s="167" t="str">
        <f>IF(E986="旅費",VLOOKUP(E986,支出入力表!F987:$S$2000,12,FALSE),"")</f>
        <v/>
      </c>
      <c r="M986" s="167" t="str">
        <f>IF(E986="旅費",VLOOKUP(E986,支出入力表!F987:$S$2000,13,FALSE),"")</f>
        <v/>
      </c>
      <c r="N986" s="168" t="str">
        <f>IF(E986="旅費",VLOOKUP(E986,支出入力表!F987:$S$2000,14,FALSE),"")</f>
        <v/>
      </c>
    </row>
    <row r="987" spans="2:14" x14ac:dyDescent="0.55000000000000004">
      <c r="B987" s="163" t="str">
        <f>IF(E987="旅費",支出入力表!A988,"")</f>
        <v/>
      </c>
      <c r="C987" s="164" t="str">
        <f>IF(E987="旅費",支出入力表!C988,"")</f>
        <v/>
      </c>
      <c r="D987" s="165" t="str">
        <f>IF(支出入力表!E988="旅費","旅費","")</f>
        <v/>
      </c>
      <c r="E987" s="165" t="str">
        <f>IF(支出入力表!F988="旅費","旅費","")</f>
        <v/>
      </c>
      <c r="F987" s="196" t="str">
        <f>IF(E987="旅費",VLOOKUP(E987,支出入力表!F988:$M$2000,3,FALSE),"")</f>
        <v/>
      </c>
      <c r="G987" s="196" t="str">
        <f>IF(E987="旅費",VLOOKUP(E987,支出入力表!F988:$M$2000,4,FALSE),"")</f>
        <v/>
      </c>
      <c r="H987" s="197" t="str">
        <f>IF(E987="旅費",VLOOKUP(E987,支出入力表!F988:$M$2000,5,FALSE),"")</f>
        <v/>
      </c>
      <c r="I987" s="196" t="str">
        <f>IF(E987="旅費",VLOOKUP(E987,支出入力表!F988:$S$2000,9,FALSE),"")</f>
        <v/>
      </c>
      <c r="J987" s="167" t="str">
        <f>IF(E987="旅費",VLOOKUP(E987,支出入力表!F988:$S$2000,10,FALSE),"")</f>
        <v/>
      </c>
      <c r="K987" s="167" t="str">
        <f>IF(E987="旅費",VLOOKUP(E987,支出入力表!F988:$S$2000,11,FALSE),"")</f>
        <v/>
      </c>
      <c r="L987" s="167" t="str">
        <f>IF(E987="旅費",VLOOKUP(E987,支出入力表!F988:$S$2000,12,FALSE),"")</f>
        <v/>
      </c>
      <c r="M987" s="167" t="str">
        <f>IF(E987="旅費",VLOOKUP(E987,支出入力表!F988:$S$2000,13,FALSE),"")</f>
        <v/>
      </c>
      <c r="N987" s="168" t="str">
        <f>IF(E987="旅費",VLOOKUP(E987,支出入力表!F988:$S$2000,14,FALSE),"")</f>
        <v/>
      </c>
    </row>
    <row r="988" spans="2:14" x14ac:dyDescent="0.55000000000000004">
      <c r="B988" s="163" t="str">
        <f>IF(E988="旅費",支出入力表!A989,"")</f>
        <v/>
      </c>
      <c r="C988" s="164" t="str">
        <f>IF(E988="旅費",支出入力表!C989,"")</f>
        <v/>
      </c>
      <c r="D988" s="165" t="str">
        <f>IF(支出入力表!E989="旅費","旅費","")</f>
        <v/>
      </c>
      <c r="E988" s="165" t="str">
        <f>IF(支出入力表!F989="旅費","旅費","")</f>
        <v/>
      </c>
      <c r="F988" s="196" t="str">
        <f>IF(E988="旅費",VLOOKUP(E988,支出入力表!F989:$M$2000,3,FALSE),"")</f>
        <v/>
      </c>
      <c r="G988" s="196" t="str">
        <f>IF(E988="旅費",VLOOKUP(E988,支出入力表!F989:$M$2000,4,FALSE),"")</f>
        <v/>
      </c>
      <c r="H988" s="197" t="str">
        <f>IF(E988="旅費",VLOOKUP(E988,支出入力表!F989:$M$2000,5,FALSE),"")</f>
        <v/>
      </c>
      <c r="I988" s="196" t="str">
        <f>IF(E988="旅費",VLOOKUP(E988,支出入力表!F989:$S$2000,9,FALSE),"")</f>
        <v/>
      </c>
      <c r="J988" s="167" t="str">
        <f>IF(E988="旅費",VLOOKUP(E988,支出入力表!F989:$S$2000,10,FALSE),"")</f>
        <v/>
      </c>
      <c r="K988" s="167" t="str">
        <f>IF(E988="旅費",VLOOKUP(E988,支出入力表!F989:$S$2000,11,FALSE),"")</f>
        <v/>
      </c>
      <c r="L988" s="167" t="str">
        <f>IF(E988="旅費",VLOOKUP(E988,支出入力表!F989:$S$2000,12,FALSE),"")</f>
        <v/>
      </c>
      <c r="M988" s="167" t="str">
        <f>IF(E988="旅費",VLOOKUP(E988,支出入力表!F989:$S$2000,13,FALSE),"")</f>
        <v/>
      </c>
      <c r="N988" s="168" t="str">
        <f>IF(E988="旅費",VLOOKUP(E988,支出入力表!F989:$S$2000,14,FALSE),"")</f>
        <v/>
      </c>
    </row>
    <row r="989" spans="2:14" x14ac:dyDescent="0.55000000000000004">
      <c r="B989" s="163" t="str">
        <f>IF(E989="旅費",支出入力表!A990,"")</f>
        <v/>
      </c>
      <c r="C989" s="164" t="str">
        <f>IF(E989="旅費",支出入力表!C990,"")</f>
        <v/>
      </c>
      <c r="D989" s="165" t="str">
        <f>IF(支出入力表!E990="旅費","旅費","")</f>
        <v/>
      </c>
      <c r="E989" s="165" t="str">
        <f>IF(支出入力表!F990="旅費","旅費","")</f>
        <v/>
      </c>
      <c r="F989" s="196" t="str">
        <f>IF(E989="旅費",VLOOKUP(E989,支出入力表!F990:$M$2000,3,FALSE),"")</f>
        <v/>
      </c>
      <c r="G989" s="196" t="str">
        <f>IF(E989="旅費",VLOOKUP(E989,支出入力表!F990:$M$2000,4,FALSE),"")</f>
        <v/>
      </c>
      <c r="H989" s="197" t="str">
        <f>IF(E989="旅費",VLOOKUP(E989,支出入力表!F990:$M$2000,5,FALSE),"")</f>
        <v/>
      </c>
      <c r="I989" s="196" t="str">
        <f>IF(E989="旅費",VLOOKUP(E989,支出入力表!F990:$S$2000,9,FALSE),"")</f>
        <v/>
      </c>
      <c r="J989" s="167" t="str">
        <f>IF(E989="旅費",VLOOKUP(E989,支出入力表!F990:$S$2000,10,FALSE),"")</f>
        <v/>
      </c>
      <c r="K989" s="167" t="str">
        <f>IF(E989="旅費",VLOOKUP(E989,支出入力表!F990:$S$2000,11,FALSE),"")</f>
        <v/>
      </c>
      <c r="L989" s="167" t="str">
        <f>IF(E989="旅費",VLOOKUP(E989,支出入力表!F990:$S$2000,12,FALSE),"")</f>
        <v/>
      </c>
      <c r="M989" s="167" t="str">
        <f>IF(E989="旅費",VLOOKUP(E989,支出入力表!F990:$S$2000,13,FALSE),"")</f>
        <v/>
      </c>
      <c r="N989" s="168" t="str">
        <f>IF(E989="旅費",VLOOKUP(E989,支出入力表!F990:$S$2000,14,FALSE),"")</f>
        <v/>
      </c>
    </row>
    <row r="990" spans="2:14" x14ac:dyDescent="0.55000000000000004">
      <c r="B990" s="163" t="str">
        <f>IF(E990="旅費",支出入力表!A991,"")</f>
        <v/>
      </c>
      <c r="C990" s="164" t="str">
        <f>IF(E990="旅費",支出入力表!C991,"")</f>
        <v/>
      </c>
      <c r="D990" s="165" t="str">
        <f>IF(支出入力表!E991="旅費","旅費","")</f>
        <v/>
      </c>
      <c r="E990" s="165" t="str">
        <f>IF(支出入力表!F991="旅費","旅費","")</f>
        <v/>
      </c>
      <c r="F990" s="196" t="str">
        <f>IF(E990="旅費",VLOOKUP(E990,支出入力表!F991:$M$2000,3,FALSE),"")</f>
        <v/>
      </c>
      <c r="G990" s="196" t="str">
        <f>IF(E990="旅費",VLOOKUP(E990,支出入力表!F991:$M$2000,4,FALSE),"")</f>
        <v/>
      </c>
      <c r="H990" s="197" t="str">
        <f>IF(E990="旅費",VLOOKUP(E990,支出入力表!F991:$M$2000,5,FALSE),"")</f>
        <v/>
      </c>
      <c r="I990" s="196" t="str">
        <f>IF(E990="旅費",VLOOKUP(E990,支出入力表!F991:$S$2000,9,FALSE),"")</f>
        <v/>
      </c>
      <c r="J990" s="167" t="str">
        <f>IF(E990="旅費",VLOOKUP(E990,支出入力表!F991:$S$2000,10,FALSE),"")</f>
        <v/>
      </c>
      <c r="K990" s="167" t="str">
        <f>IF(E990="旅費",VLOOKUP(E990,支出入力表!F991:$S$2000,11,FALSE),"")</f>
        <v/>
      </c>
      <c r="L990" s="167" t="str">
        <f>IF(E990="旅費",VLOOKUP(E990,支出入力表!F991:$S$2000,12,FALSE),"")</f>
        <v/>
      </c>
      <c r="M990" s="167" t="str">
        <f>IF(E990="旅費",VLOOKUP(E990,支出入力表!F991:$S$2000,13,FALSE),"")</f>
        <v/>
      </c>
      <c r="N990" s="168" t="str">
        <f>IF(E990="旅費",VLOOKUP(E990,支出入力表!F991:$S$2000,14,FALSE),"")</f>
        <v/>
      </c>
    </row>
    <row r="991" spans="2:14" x14ac:dyDescent="0.55000000000000004">
      <c r="B991" s="163" t="str">
        <f>IF(E991="旅費",支出入力表!A992,"")</f>
        <v/>
      </c>
      <c r="C991" s="164" t="str">
        <f>IF(E991="旅費",支出入力表!C992,"")</f>
        <v/>
      </c>
      <c r="D991" s="165" t="str">
        <f>IF(支出入力表!E992="旅費","旅費","")</f>
        <v/>
      </c>
      <c r="E991" s="165" t="str">
        <f>IF(支出入力表!F992="旅費","旅費","")</f>
        <v/>
      </c>
      <c r="F991" s="196" t="str">
        <f>IF(E991="旅費",VLOOKUP(E991,支出入力表!F992:$M$2000,3,FALSE),"")</f>
        <v/>
      </c>
      <c r="G991" s="196" t="str">
        <f>IF(E991="旅費",VLOOKUP(E991,支出入力表!F992:$M$2000,4,FALSE),"")</f>
        <v/>
      </c>
      <c r="H991" s="197" t="str">
        <f>IF(E991="旅費",VLOOKUP(E991,支出入力表!F992:$M$2000,5,FALSE),"")</f>
        <v/>
      </c>
      <c r="I991" s="196" t="str">
        <f>IF(E991="旅費",VLOOKUP(E991,支出入力表!F992:$S$2000,9,FALSE),"")</f>
        <v/>
      </c>
      <c r="J991" s="167" t="str">
        <f>IF(E991="旅費",VLOOKUP(E991,支出入力表!F992:$S$2000,10,FALSE),"")</f>
        <v/>
      </c>
      <c r="K991" s="167" t="str">
        <f>IF(E991="旅費",VLOOKUP(E991,支出入力表!F992:$S$2000,11,FALSE),"")</f>
        <v/>
      </c>
      <c r="L991" s="167" t="str">
        <f>IF(E991="旅費",VLOOKUP(E991,支出入力表!F992:$S$2000,12,FALSE),"")</f>
        <v/>
      </c>
      <c r="M991" s="167" t="str">
        <f>IF(E991="旅費",VLOOKUP(E991,支出入力表!F992:$S$2000,13,FALSE),"")</f>
        <v/>
      </c>
      <c r="N991" s="168" t="str">
        <f>IF(E991="旅費",VLOOKUP(E991,支出入力表!F992:$S$2000,14,FALSE),"")</f>
        <v/>
      </c>
    </row>
    <row r="992" spans="2:14" x14ac:dyDescent="0.55000000000000004">
      <c r="B992" s="163" t="str">
        <f>IF(E992="旅費",支出入力表!A993,"")</f>
        <v/>
      </c>
      <c r="C992" s="164" t="str">
        <f>IF(E992="旅費",支出入力表!C993,"")</f>
        <v/>
      </c>
      <c r="D992" s="165" t="str">
        <f>IF(支出入力表!E993="旅費","旅費","")</f>
        <v/>
      </c>
      <c r="E992" s="165" t="str">
        <f>IF(支出入力表!F993="旅費","旅費","")</f>
        <v/>
      </c>
      <c r="F992" s="196" t="str">
        <f>IF(E992="旅費",VLOOKUP(E992,支出入力表!F993:$M$2000,3,FALSE),"")</f>
        <v/>
      </c>
      <c r="G992" s="196" t="str">
        <f>IF(E992="旅費",VLOOKUP(E992,支出入力表!F993:$M$2000,4,FALSE),"")</f>
        <v/>
      </c>
      <c r="H992" s="197" t="str">
        <f>IF(E992="旅費",VLOOKUP(E992,支出入力表!F993:$M$2000,5,FALSE),"")</f>
        <v/>
      </c>
      <c r="I992" s="196" t="str">
        <f>IF(E992="旅費",VLOOKUP(E992,支出入力表!F993:$S$2000,9,FALSE),"")</f>
        <v/>
      </c>
      <c r="J992" s="167" t="str">
        <f>IF(E992="旅費",VLOOKUP(E992,支出入力表!F993:$S$2000,10,FALSE),"")</f>
        <v/>
      </c>
      <c r="K992" s="167" t="str">
        <f>IF(E992="旅費",VLOOKUP(E992,支出入力表!F993:$S$2000,11,FALSE),"")</f>
        <v/>
      </c>
      <c r="L992" s="167" t="str">
        <f>IF(E992="旅費",VLOOKUP(E992,支出入力表!F993:$S$2000,12,FALSE),"")</f>
        <v/>
      </c>
      <c r="M992" s="167" t="str">
        <f>IF(E992="旅費",VLOOKUP(E992,支出入力表!F993:$S$2000,13,FALSE),"")</f>
        <v/>
      </c>
      <c r="N992" s="168" t="str">
        <f>IF(E992="旅費",VLOOKUP(E992,支出入力表!F993:$S$2000,14,FALSE),"")</f>
        <v/>
      </c>
    </row>
    <row r="993" spans="2:14" x14ac:dyDescent="0.55000000000000004">
      <c r="B993" s="163" t="str">
        <f>IF(E993="旅費",支出入力表!A994,"")</f>
        <v/>
      </c>
      <c r="C993" s="164" t="str">
        <f>IF(E993="旅費",支出入力表!C994,"")</f>
        <v/>
      </c>
      <c r="D993" s="165" t="str">
        <f>IF(支出入力表!E994="旅費","旅費","")</f>
        <v/>
      </c>
      <c r="E993" s="165" t="str">
        <f>IF(支出入力表!F994="旅費","旅費","")</f>
        <v/>
      </c>
      <c r="F993" s="196" t="str">
        <f>IF(E993="旅費",VLOOKUP(E993,支出入力表!F994:$M$2000,3,FALSE),"")</f>
        <v/>
      </c>
      <c r="G993" s="196" t="str">
        <f>IF(E993="旅費",VLOOKUP(E993,支出入力表!F994:$M$2000,4,FALSE),"")</f>
        <v/>
      </c>
      <c r="H993" s="197" t="str">
        <f>IF(E993="旅費",VLOOKUP(E993,支出入力表!F994:$M$2000,5,FALSE),"")</f>
        <v/>
      </c>
      <c r="I993" s="196" t="str">
        <f>IF(E993="旅費",VLOOKUP(E993,支出入力表!F994:$S$2000,9,FALSE),"")</f>
        <v/>
      </c>
      <c r="J993" s="167" t="str">
        <f>IF(E993="旅費",VLOOKUP(E993,支出入力表!F994:$S$2000,10,FALSE),"")</f>
        <v/>
      </c>
      <c r="K993" s="167" t="str">
        <f>IF(E993="旅費",VLOOKUP(E993,支出入力表!F994:$S$2000,11,FALSE),"")</f>
        <v/>
      </c>
      <c r="L993" s="167" t="str">
        <f>IF(E993="旅費",VLOOKUP(E993,支出入力表!F994:$S$2000,12,FALSE),"")</f>
        <v/>
      </c>
      <c r="M993" s="167" t="str">
        <f>IF(E993="旅費",VLOOKUP(E993,支出入力表!F994:$S$2000,13,FALSE),"")</f>
        <v/>
      </c>
      <c r="N993" s="168" t="str">
        <f>IF(E993="旅費",VLOOKUP(E993,支出入力表!F994:$S$2000,14,FALSE),"")</f>
        <v/>
      </c>
    </row>
    <row r="994" spans="2:14" x14ac:dyDescent="0.55000000000000004">
      <c r="B994" s="163" t="str">
        <f>IF(E994="旅費",支出入力表!A995,"")</f>
        <v/>
      </c>
      <c r="C994" s="164" t="str">
        <f>IF(E994="旅費",支出入力表!C995,"")</f>
        <v/>
      </c>
      <c r="D994" s="165" t="str">
        <f>IF(支出入力表!E995="旅費","旅費","")</f>
        <v/>
      </c>
      <c r="E994" s="165" t="str">
        <f>IF(支出入力表!F995="旅費","旅費","")</f>
        <v/>
      </c>
      <c r="F994" s="196" t="str">
        <f>IF(E994="旅費",VLOOKUP(E994,支出入力表!F995:$M$2000,3,FALSE),"")</f>
        <v/>
      </c>
      <c r="G994" s="196" t="str">
        <f>IF(E994="旅費",VLOOKUP(E994,支出入力表!F995:$M$2000,4,FALSE),"")</f>
        <v/>
      </c>
      <c r="H994" s="197" t="str">
        <f>IF(E994="旅費",VLOOKUP(E994,支出入力表!F995:$M$2000,5,FALSE),"")</f>
        <v/>
      </c>
      <c r="I994" s="196" t="str">
        <f>IF(E994="旅費",VLOOKUP(E994,支出入力表!F995:$S$2000,9,FALSE),"")</f>
        <v/>
      </c>
      <c r="J994" s="167" t="str">
        <f>IF(E994="旅費",VLOOKUP(E994,支出入力表!F995:$S$2000,10,FALSE),"")</f>
        <v/>
      </c>
      <c r="K994" s="167" t="str">
        <f>IF(E994="旅費",VLOOKUP(E994,支出入力表!F995:$S$2000,11,FALSE),"")</f>
        <v/>
      </c>
      <c r="L994" s="167" t="str">
        <f>IF(E994="旅費",VLOOKUP(E994,支出入力表!F995:$S$2000,12,FALSE),"")</f>
        <v/>
      </c>
      <c r="M994" s="167" t="str">
        <f>IF(E994="旅費",VLOOKUP(E994,支出入力表!F995:$S$2000,13,FALSE),"")</f>
        <v/>
      </c>
      <c r="N994" s="168" t="str">
        <f>IF(E994="旅費",VLOOKUP(E994,支出入力表!F995:$S$2000,14,FALSE),"")</f>
        <v/>
      </c>
    </row>
    <row r="995" spans="2:14" x14ac:dyDescent="0.55000000000000004">
      <c r="B995" s="163" t="str">
        <f>IF(E995="旅費",支出入力表!A996,"")</f>
        <v/>
      </c>
      <c r="C995" s="164" t="str">
        <f>IF(E995="旅費",支出入力表!C996,"")</f>
        <v/>
      </c>
      <c r="D995" s="165" t="str">
        <f>IF(支出入力表!E996="旅費","旅費","")</f>
        <v/>
      </c>
      <c r="E995" s="165" t="str">
        <f>IF(支出入力表!F996="旅費","旅費","")</f>
        <v/>
      </c>
      <c r="F995" s="196" t="str">
        <f>IF(E995="旅費",VLOOKUP(E995,支出入力表!F996:$M$2000,3,FALSE),"")</f>
        <v/>
      </c>
      <c r="G995" s="196" t="str">
        <f>IF(E995="旅費",VLOOKUP(E995,支出入力表!F996:$M$2000,4,FALSE),"")</f>
        <v/>
      </c>
      <c r="H995" s="197" t="str">
        <f>IF(E995="旅費",VLOOKUP(E995,支出入力表!F996:$M$2000,5,FALSE),"")</f>
        <v/>
      </c>
      <c r="I995" s="196" t="str">
        <f>IF(E995="旅費",VLOOKUP(E995,支出入力表!F996:$S$2000,9,FALSE),"")</f>
        <v/>
      </c>
      <c r="J995" s="167" t="str">
        <f>IF(E995="旅費",VLOOKUP(E995,支出入力表!F996:$S$2000,10,FALSE),"")</f>
        <v/>
      </c>
      <c r="K995" s="167" t="str">
        <f>IF(E995="旅費",VLOOKUP(E995,支出入力表!F996:$S$2000,11,FALSE),"")</f>
        <v/>
      </c>
      <c r="L995" s="167" t="str">
        <f>IF(E995="旅費",VLOOKUP(E995,支出入力表!F996:$S$2000,12,FALSE),"")</f>
        <v/>
      </c>
      <c r="M995" s="167" t="str">
        <f>IF(E995="旅費",VLOOKUP(E995,支出入力表!F996:$S$2000,13,FALSE),"")</f>
        <v/>
      </c>
      <c r="N995" s="168" t="str">
        <f>IF(E995="旅費",VLOOKUP(E995,支出入力表!F996:$S$2000,14,FALSE),"")</f>
        <v/>
      </c>
    </row>
    <row r="996" spans="2:14" x14ac:dyDescent="0.55000000000000004">
      <c r="B996" s="163" t="str">
        <f>IF(E996="旅費",支出入力表!A997,"")</f>
        <v/>
      </c>
      <c r="C996" s="164" t="str">
        <f>IF(E996="旅費",支出入力表!C997,"")</f>
        <v/>
      </c>
      <c r="D996" s="165" t="str">
        <f>IF(支出入力表!E997="旅費","旅費","")</f>
        <v/>
      </c>
      <c r="E996" s="165" t="str">
        <f>IF(支出入力表!F997="旅費","旅費","")</f>
        <v/>
      </c>
      <c r="F996" s="196" t="str">
        <f>IF(E996="旅費",VLOOKUP(E996,支出入力表!F997:$M$2000,3,FALSE),"")</f>
        <v/>
      </c>
      <c r="G996" s="196" t="str">
        <f>IF(E996="旅費",VLOOKUP(E996,支出入力表!F997:$M$2000,4,FALSE),"")</f>
        <v/>
      </c>
      <c r="H996" s="197" t="str">
        <f>IF(E996="旅費",VLOOKUP(E996,支出入力表!F997:$M$2000,5,FALSE),"")</f>
        <v/>
      </c>
      <c r="I996" s="196" t="str">
        <f>IF(E996="旅費",VLOOKUP(E996,支出入力表!F997:$S$2000,9,FALSE),"")</f>
        <v/>
      </c>
      <c r="J996" s="167" t="str">
        <f>IF(E996="旅費",VLOOKUP(E996,支出入力表!F997:$S$2000,10,FALSE),"")</f>
        <v/>
      </c>
      <c r="K996" s="167" t="str">
        <f>IF(E996="旅費",VLOOKUP(E996,支出入力表!F997:$S$2000,11,FALSE),"")</f>
        <v/>
      </c>
      <c r="L996" s="167" t="str">
        <f>IF(E996="旅費",VLOOKUP(E996,支出入力表!F997:$S$2000,12,FALSE),"")</f>
        <v/>
      </c>
      <c r="M996" s="167" t="str">
        <f>IF(E996="旅費",VLOOKUP(E996,支出入力表!F997:$S$2000,13,FALSE),"")</f>
        <v/>
      </c>
      <c r="N996" s="168" t="str">
        <f>IF(E996="旅費",VLOOKUP(E996,支出入力表!F997:$S$2000,14,FALSE),"")</f>
        <v/>
      </c>
    </row>
    <row r="997" spans="2:14" x14ac:dyDescent="0.55000000000000004">
      <c r="B997" s="163" t="str">
        <f>IF(E997="旅費",支出入力表!A998,"")</f>
        <v/>
      </c>
      <c r="C997" s="164" t="str">
        <f>IF(E997="旅費",支出入力表!C998,"")</f>
        <v/>
      </c>
      <c r="D997" s="165" t="str">
        <f>IF(支出入力表!E998="旅費","旅費","")</f>
        <v/>
      </c>
      <c r="E997" s="165" t="str">
        <f>IF(支出入力表!F998="旅費","旅費","")</f>
        <v/>
      </c>
      <c r="F997" s="196" t="str">
        <f>IF(E997="旅費",VLOOKUP(E997,支出入力表!F998:$M$2000,3,FALSE),"")</f>
        <v/>
      </c>
      <c r="G997" s="196" t="str">
        <f>IF(E997="旅費",VLOOKUP(E997,支出入力表!F998:$M$2000,4,FALSE),"")</f>
        <v/>
      </c>
      <c r="H997" s="197" t="str">
        <f>IF(E997="旅費",VLOOKUP(E997,支出入力表!F998:$M$2000,5,FALSE),"")</f>
        <v/>
      </c>
      <c r="I997" s="196" t="str">
        <f>IF(E997="旅費",VLOOKUP(E997,支出入力表!F998:$S$2000,9,FALSE),"")</f>
        <v/>
      </c>
      <c r="J997" s="167" t="str">
        <f>IF(E997="旅費",VLOOKUP(E997,支出入力表!F998:$S$2000,10,FALSE),"")</f>
        <v/>
      </c>
      <c r="K997" s="167" t="str">
        <f>IF(E997="旅費",VLOOKUP(E997,支出入力表!F998:$S$2000,11,FALSE),"")</f>
        <v/>
      </c>
      <c r="L997" s="167" t="str">
        <f>IF(E997="旅費",VLOOKUP(E997,支出入力表!F998:$S$2000,12,FALSE),"")</f>
        <v/>
      </c>
      <c r="M997" s="167" t="str">
        <f>IF(E997="旅費",VLOOKUP(E997,支出入力表!F998:$S$2000,13,FALSE),"")</f>
        <v/>
      </c>
      <c r="N997" s="168" t="str">
        <f>IF(E997="旅費",VLOOKUP(E997,支出入力表!F998:$S$2000,14,FALSE),"")</f>
        <v/>
      </c>
    </row>
    <row r="998" spans="2:14" x14ac:dyDescent="0.55000000000000004">
      <c r="B998" s="163" t="str">
        <f>IF(E998="旅費",支出入力表!A999,"")</f>
        <v/>
      </c>
      <c r="C998" s="164" t="str">
        <f>IF(E998="旅費",支出入力表!C999,"")</f>
        <v/>
      </c>
      <c r="D998" s="165" t="str">
        <f>IF(支出入力表!E999="旅費","旅費","")</f>
        <v/>
      </c>
      <c r="E998" s="165" t="str">
        <f>IF(支出入力表!F999="旅費","旅費","")</f>
        <v/>
      </c>
      <c r="F998" s="196" t="str">
        <f>IF(E998="旅費",VLOOKUP(E998,支出入力表!F999:$M$2000,3,FALSE),"")</f>
        <v/>
      </c>
      <c r="G998" s="196" t="str">
        <f>IF(E998="旅費",VLOOKUP(E998,支出入力表!F999:$M$2000,4,FALSE),"")</f>
        <v/>
      </c>
      <c r="H998" s="197" t="str">
        <f>IF(E998="旅費",VLOOKUP(E998,支出入力表!F999:$M$2000,5,FALSE),"")</f>
        <v/>
      </c>
      <c r="I998" s="196" t="str">
        <f>IF(E998="旅費",VLOOKUP(E998,支出入力表!F999:$S$2000,9,FALSE),"")</f>
        <v/>
      </c>
      <c r="J998" s="167" t="str">
        <f>IF(E998="旅費",VLOOKUP(E998,支出入力表!F999:$S$2000,10,FALSE),"")</f>
        <v/>
      </c>
      <c r="K998" s="167" t="str">
        <f>IF(E998="旅費",VLOOKUP(E998,支出入力表!F999:$S$2000,11,FALSE),"")</f>
        <v/>
      </c>
      <c r="L998" s="167" t="str">
        <f>IF(E998="旅費",VLOOKUP(E998,支出入力表!F999:$S$2000,12,FALSE),"")</f>
        <v/>
      </c>
      <c r="M998" s="167" t="str">
        <f>IF(E998="旅費",VLOOKUP(E998,支出入力表!F999:$S$2000,13,FALSE),"")</f>
        <v/>
      </c>
      <c r="N998" s="168" t="str">
        <f>IF(E998="旅費",VLOOKUP(E998,支出入力表!F999:$S$2000,14,FALSE),"")</f>
        <v/>
      </c>
    </row>
    <row r="999" spans="2:14" x14ac:dyDescent="0.55000000000000004">
      <c r="B999" s="163" t="str">
        <f>IF(E999="旅費",支出入力表!A1000,"")</f>
        <v/>
      </c>
      <c r="C999" s="164" t="str">
        <f>IF(E999="旅費",支出入力表!C1000,"")</f>
        <v/>
      </c>
      <c r="D999" s="165" t="str">
        <f>IF(支出入力表!E1000="旅費","旅費","")</f>
        <v/>
      </c>
      <c r="E999" s="165" t="str">
        <f>IF(支出入力表!F1000="旅費","旅費","")</f>
        <v/>
      </c>
      <c r="F999" s="196" t="str">
        <f>IF(E999="旅費",VLOOKUP(E999,支出入力表!F1000:$M$2000,3,FALSE),"")</f>
        <v/>
      </c>
      <c r="G999" s="196" t="str">
        <f>IF(E999="旅費",VLOOKUP(E999,支出入力表!F1000:$M$2000,4,FALSE),"")</f>
        <v/>
      </c>
      <c r="H999" s="197" t="str">
        <f>IF(E999="旅費",VLOOKUP(E999,支出入力表!F1000:$M$2000,5,FALSE),"")</f>
        <v/>
      </c>
      <c r="I999" s="196" t="str">
        <f>IF(E999="旅費",VLOOKUP(E999,支出入力表!F1000:$S$2000,9,FALSE),"")</f>
        <v/>
      </c>
      <c r="J999" s="167" t="str">
        <f>IF(E999="旅費",VLOOKUP(E999,支出入力表!F1000:$S$2000,10,FALSE),"")</f>
        <v/>
      </c>
      <c r="K999" s="167" t="str">
        <f>IF(E999="旅費",VLOOKUP(E999,支出入力表!F1000:$S$2000,11,FALSE),"")</f>
        <v/>
      </c>
      <c r="L999" s="167" t="str">
        <f>IF(E999="旅費",VLOOKUP(E999,支出入力表!F1000:$S$2000,12,FALSE),"")</f>
        <v/>
      </c>
      <c r="M999" s="167" t="str">
        <f>IF(E999="旅費",VLOOKUP(E999,支出入力表!F1000:$S$2000,13,FALSE),"")</f>
        <v/>
      </c>
      <c r="N999" s="168" t="str">
        <f>IF(E999="旅費",VLOOKUP(E999,支出入力表!F1000:$S$2000,14,FALSE),"")</f>
        <v/>
      </c>
    </row>
    <row r="1000" spans="2:14" x14ac:dyDescent="0.55000000000000004">
      <c r="B1000" s="163" t="str">
        <f>IF(E1000="旅費",支出入力表!A1001,"")</f>
        <v/>
      </c>
      <c r="C1000" s="164" t="str">
        <f>IF(E1000="旅費",支出入力表!C1001,"")</f>
        <v/>
      </c>
      <c r="D1000" s="165" t="str">
        <f>IF(支出入力表!E1001="旅費","旅費","")</f>
        <v/>
      </c>
      <c r="E1000" s="165" t="str">
        <f>IF(支出入力表!F1001="旅費","旅費","")</f>
        <v/>
      </c>
      <c r="F1000" s="196" t="str">
        <f>IF(E1000="旅費",VLOOKUP(E1000,支出入力表!F1001:$M$2000,3,FALSE),"")</f>
        <v/>
      </c>
      <c r="G1000" s="196" t="str">
        <f>IF(E1000="旅費",VLOOKUP(E1000,支出入力表!F1001:$M$2000,4,FALSE),"")</f>
        <v/>
      </c>
      <c r="H1000" s="197" t="str">
        <f>IF(E1000="旅費",VLOOKUP(E1000,支出入力表!F1001:$M$2000,5,FALSE),"")</f>
        <v/>
      </c>
      <c r="I1000" s="196" t="str">
        <f>IF(E1000="旅費",VLOOKUP(E1000,支出入力表!F1001:$S$2000,9,FALSE),"")</f>
        <v/>
      </c>
      <c r="J1000" s="167" t="str">
        <f>IF(E1000="旅費",VLOOKUP(E1000,支出入力表!F1001:$S$2000,10,FALSE),"")</f>
        <v/>
      </c>
      <c r="K1000" s="167" t="str">
        <f>IF(E1000="旅費",VLOOKUP(E1000,支出入力表!F1001:$S$2000,11,FALSE),"")</f>
        <v/>
      </c>
      <c r="L1000" s="167" t="str">
        <f>IF(E1000="旅費",VLOOKUP(E1000,支出入力表!F1001:$S$2000,12,FALSE),"")</f>
        <v/>
      </c>
      <c r="M1000" s="167" t="str">
        <f>IF(E1000="旅費",VLOOKUP(E1000,支出入力表!F1001:$S$2000,13,FALSE),"")</f>
        <v/>
      </c>
      <c r="N1000" s="168" t="str">
        <f>IF(E1000="旅費",VLOOKUP(E1000,支出入力表!F1001:$S$2000,14,FALSE),"")</f>
        <v/>
      </c>
    </row>
    <row r="1001" spans="2:14" x14ac:dyDescent="0.55000000000000004">
      <c r="B1001" s="163" t="str">
        <f>IF(E1001="旅費",支出入力表!A1002,"")</f>
        <v/>
      </c>
      <c r="C1001" s="164" t="str">
        <f>IF(E1001="旅費",支出入力表!C1002,"")</f>
        <v/>
      </c>
      <c r="D1001" s="165" t="str">
        <f>IF(支出入力表!E1002="旅費","旅費","")</f>
        <v/>
      </c>
      <c r="E1001" s="165" t="str">
        <f>IF(支出入力表!F1002="旅費","旅費","")</f>
        <v/>
      </c>
      <c r="F1001" s="196" t="str">
        <f>IF(E1001="旅費",VLOOKUP(E1001,支出入力表!F1002:$M$2000,3,FALSE),"")</f>
        <v/>
      </c>
      <c r="G1001" s="196" t="str">
        <f>IF(E1001="旅費",VLOOKUP(E1001,支出入力表!F1002:$M$2000,4,FALSE),"")</f>
        <v/>
      </c>
      <c r="H1001" s="197" t="str">
        <f>IF(E1001="旅費",VLOOKUP(E1001,支出入力表!F1002:$M$2000,5,FALSE),"")</f>
        <v/>
      </c>
      <c r="I1001" s="196" t="str">
        <f>IF(E1001="旅費",VLOOKUP(E1001,支出入力表!F1002:$S$2000,9,FALSE),"")</f>
        <v/>
      </c>
      <c r="J1001" s="167" t="str">
        <f>IF(E1001="旅費",VLOOKUP(E1001,支出入力表!F1002:$S$2000,10,FALSE),"")</f>
        <v/>
      </c>
      <c r="K1001" s="167" t="str">
        <f>IF(E1001="旅費",VLOOKUP(E1001,支出入力表!F1002:$S$2000,11,FALSE),"")</f>
        <v/>
      </c>
      <c r="L1001" s="167" t="str">
        <f>IF(E1001="旅費",VLOOKUP(E1001,支出入力表!F1002:$S$2000,12,FALSE),"")</f>
        <v/>
      </c>
      <c r="M1001" s="167" t="str">
        <f>IF(E1001="旅費",VLOOKUP(E1001,支出入力表!F1002:$S$2000,13,FALSE),"")</f>
        <v/>
      </c>
      <c r="N1001" s="168" t="str">
        <f>IF(E1001="旅費",VLOOKUP(E1001,支出入力表!F1002:$S$2000,14,FALSE),"")</f>
        <v/>
      </c>
    </row>
    <row r="1002" spans="2:14" x14ac:dyDescent="0.55000000000000004">
      <c r="B1002" s="163" t="str">
        <f>IF(E1002="旅費",支出入力表!A1003,"")</f>
        <v/>
      </c>
      <c r="C1002" s="164" t="str">
        <f>IF(E1002="旅費",支出入力表!C1003,"")</f>
        <v/>
      </c>
      <c r="D1002" s="165" t="str">
        <f>IF(支出入力表!E1003="旅費","旅費","")</f>
        <v/>
      </c>
      <c r="E1002" s="165" t="str">
        <f>IF(支出入力表!F1003="旅費","旅費","")</f>
        <v/>
      </c>
      <c r="F1002" s="196" t="str">
        <f>IF(E1002="旅費",VLOOKUP(E1002,支出入力表!F1003:$M$2000,3,FALSE),"")</f>
        <v/>
      </c>
      <c r="G1002" s="196" t="str">
        <f>IF(E1002="旅費",VLOOKUP(E1002,支出入力表!F1003:$M$2000,4,FALSE),"")</f>
        <v/>
      </c>
      <c r="H1002" s="197" t="str">
        <f>IF(E1002="旅費",VLOOKUP(E1002,支出入力表!F1003:$M$2000,5,FALSE),"")</f>
        <v/>
      </c>
      <c r="I1002" s="196" t="str">
        <f>IF(E1002="旅費",VLOOKUP(E1002,支出入力表!F1003:$S$2000,9,FALSE),"")</f>
        <v/>
      </c>
      <c r="J1002" s="167" t="str">
        <f>IF(E1002="旅費",VLOOKUP(E1002,支出入力表!F1003:$S$2000,10,FALSE),"")</f>
        <v/>
      </c>
      <c r="K1002" s="167" t="str">
        <f>IF(E1002="旅費",VLOOKUP(E1002,支出入力表!F1003:$S$2000,11,FALSE),"")</f>
        <v/>
      </c>
      <c r="L1002" s="167" t="str">
        <f>IF(E1002="旅費",VLOOKUP(E1002,支出入力表!F1003:$S$2000,12,FALSE),"")</f>
        <v/>
      </c>
      <c r="M1002" s="167" t="str">
        <f>IF(E1002="旅費",VLOOKUP(E1002,支出入力表!F1003:$S$2000,13,FALSE),"")</f>
        <v/>
      </c>
      <c r="N1002" s="168" t="str">
        <f>IF(E1002="旅費",VLOOKUP(E1002,支出入力表!F1003:$S$2000,14,FALSE),"")</f>
        <v/>
      </c>
    </row>
    <row r="1003" spans="2:14" x14ac:dyDescent="0.55000000000000004">
      <c r="B1003" s="163" t="str">
        <f>IF(E1003="旅費",支出入力表!A1004,"")</f>
        <v/>
      </c>
      <c r="C1003" s="164" t="str">
        <f>IF(E1003="旅費",支出入力表!C1004,"")</f>
        <v/>
      </c>
      <c r="D1003" s="165" t="str">
        <f>IF(支出入力表!E1004="旅費","旅費","")</f>
        <v/>
      </c>
      <c r="E1003" s="165" t="str">
        <f>IF(支出入力表!F1004="旅費","旅費","")</f>
        <v/>
      </c>
      <c r="F1003" s="196" t="str">
        <f>IF(E1003="旅費",VLOOKUP(E1003,支出入力表!F1004:$M$2000,3,FALSE),"")</f>
        <v/>
      </c>
      <c r="G1003" s="196" t="str">
        <f>IF(E1003="旅費",VLOOKUP(E1003,支出入力表!F1004:$M$2000,4,FALSE),"")</f>
        <v/>
      </c>
      <c r="H1003" s="197" t="str">
        <f>IF(E1003="旅費",VLOOKUP(E1003,支出入力表!F1004:$M$2000,5,FALSE),"")</f>
        <v/>
      </c>
      <c r="I1003" s="196" t="str">
        <f>IF(E1003="旅費",VLOOKUP(E1003,支出入力表!F1004:$S$2000,9,FALSE),"")</f>
        <v/>
      </c>
      <c r="J1003" s="167" t="str">
        <f>IF(E1003="旅費",VLOOKUP(E1003,支出入力表!F1004:$S$2000,10,FALSE),"")</f>
        <v/>
      </c>
      <c r="K1003" s="167" t="str">
        <f>IF(E1003="旅費",VLOOKUP(E1003,支出入力表!F1004:$S$2000,11,FALSE),"")</f>
        <v/>
      </c>
      <c r="L1003" s="167" t="str">
        <f>IF(E1003="旅費",VLOOKUP(E1003,支出入力表!F1004:$S$2000,12,FALSE),"")</f>
        <v/>
      </c>
      <c r="M1003" s="167" t="str">
        <f>IF(E1003="旅費",VLOOKUP(E1003,支出入力表!F1004:$S$2000,13,FALSE),"")</f>
        <v/>
      </c>
      <c r="N1003" s="168" t="str">
        <f>IF(E1003="旅費",VLOOKUP(E1003,支出入力表!F1004:$S$2000,14,FALSE),"")</f>
        <v/>
      </c>
    </row>
    <row r="1004" spans="2:14" x14ac:dyDescent="0.55000000000000004">
      <c r="B1004" s="163" t="str">
        <f>IF(E1004="旅費",支出入力表!A1005,"")</f>
        <v/>
      </c>
      <c r="C1004" s="164" t="str">
        <f>IF(E1004="旅費",支出入力表!C1005,"")</f>
        <v/>
      </c>
      <c r="D1004" s="165" t="str">
        <f>IF(支出入力表!E1005="旅費","旅費","")</f>
        <v/>
      </c>
      <c r="E1004" s="165" t="str">
        <f>IF(支出入力表!F1005="旅費","旅費","")</f>
        <v/>
      </c>
      <c r="F1004" s="196" t="str">
        <f>IF(E1004="旅費",VLOOKUP(E1004,支出入力表!F1005:$M$2000,3,FALSE),"")</f>
        <v/>
      </c>
      <c r="G1004" s="196" t="str">
        <f>IF(E1004="旅費",VLOOKUP(E1004,支出入力表!F1005:$M$2000,4,FALSE),"")</f>
        <v/>
      </c>
      <c r="H1004" s="197" t="str">
        <f>IF(E1004="旅費",VLOOKUP(E1004,支出入力表!F1005:$M$2000,5,FALSE),"")</f>
        <v/>
      </c>
      <c r="I1004" s="196" t="str">
        <f>IF(E1004="旅費",VLOOKUP(E1004,支出入力表!F1005:$S$2000,9,FALSE),"")</f>
        <v/>
      </c>
      <c r="J1004" s="167" t="str">
        <f>IF(E1004="旅費",VLOOKUP(E1004,支出入力表!F1005:$S$2000,10,FALSE),"")</f>
        <v/>
      </c>
      <c r="K1004" s="167" t="str">
        <f>IF(E1004="旅費",VLOOKUP(E1004,支出入力表!F1005:$S$2000,11,FALSE),"")</f>
        <v/>
      </c>
      <c r="L1004" s="167" t="str">
        <f>IF(E1004="旅費",VLOOKUP(E1004,支出入力表!F1005:$S$2000,12,FALSE),"")</f>
        <v/>
      </c>
      <c r="M1004" s="167" t="str">
        <f>IF(E1004="旅費",VLOOKUP(E1004,支出入力表!F1005:$S$2000,13,FALSE),"")</f>
        <v/>
      </c>
      <c r="N1004" s="168" t="str">
        <f>IF(E1004="旅費",VLOOKUP(E1004,支出入力表!F1005:$S$2000,14,FALSE),"")</f>
        <v/>
      </c>
    </row>
    <row r="1005" spans="2:14" x14ac:dyDescent="0.55000000000000004">
      <c r="B1005" s="163" t="str">
        <f>IF(E1005="旅費",支出入力表!A1006,"")</f>
        <v/>
      </c>
      <c r="C1005" s="164" t="str">
        <f>IF(E1005="旅費",支出入力表!C1006,"")</f>
        <v/>
      </c>
      <c r="D1005" s="165" t="str">
        <f>IF(支出入力表!E1006="旅費","旅費","")</f>
        <v/>
      </c>
      <c r="E1005" s="165" t="str">
        <f>IF(支出入力表!F1006="旅費","旅費","")</f>
        <v/>
      </c>
      <c r="F1005" s="196" t="str">
        <f>IF(E1005="旅費",VLOOKUP(E1005,支出入力表!F1006:$M$2000,3,FALSE),"")</f>
        <v/>
      </c>
      <c r="G1005" s="196" t="str">
        <f>IF(E1005="旅費",VLOOKUP(E1005,支出入力表!F1006:$M$2000,4,FALSE),"")</f>
        <v/>
      </c>
      <c r="H1005" s="197" t="str">
        <f>IF(E1005="旅費",VLOOKUP(E1005,支出入力表!F1006:$M$2000,5,FALSE),"")</f>
        <v/>
      </c>
      <c r="I1005" s="196" t="str">
        <f>IF(E1005="旅費",VLOOKUP(E1005,支出入力表!F1006:$S$2000,9,FALSE),"")</f>
        <v/>
      </c>
      <c r="J1005" s="167" t="str">
        <f>IF(E1005="旅費",VLOOKUP(E1005,支出入力表!F1006:$S$2000,10,FALSE),"")</f>
        <v/>
      </c>
      <c r="K1005" s="167" t="str">
        <f>IF(E1005="旅費",VLOOKUP(E1005,支出入力表!F1006:$S$2000,11,FALSE),"")</f>
        <v/>
      </c>
      <c r="L1005" s="167" t="str">
        <f>IF(E1005="旅費",VLOOKUP(E1005,支出入力表!F1006:$S$2000,12,FALSE),"")</f>
        <v/>
      </c>
      <c r="M1005" s="167" t="str">
        <f>IF(E1005="旅費",VLOOKUP(E1005,支出入力表!F1006:$S$2000,13,FALSE),"")</f>
        <v/>
      </c>
      <c r="N1005" s="168" t="str">
        <f>IF(E1005="旅費",VLOOKUP(E1005,支出入力表!F1006:$S$2000,14,FALSE),"")</f>
        <v/>
      </c>
    </row>
    <row r="1006" spans="2:14" x14ac:dyDescent="0.55000000000000004">
      <c r="B1006" s="163" t="str">
        <f>IF(E1006="旅費",支出入力表!A1007,"")</f>
        <v/>
      </c>
      <c r="C1006" s="164" t="str">
        <f>IF(E1006="旅費",支出入力表!C1007,"")</f>
        <v/>
      </c>
      <c r="D1006" s="165" t="str">
        <f>IF(支出入力表!E1007="旅費","旅費","")</f>
        <v/>
      </c>
      <c r="E1006" s="165" t="str">
        <f>IF(支出入力表!F1007="旅費","旅費","")</f>
        <v/>
      </c>
      <c r="F1006" s="196" t="str">
        <f>IF(E1006="旅費",VLOOKUP(E1006,支出入力表!F1007:$M$2000,3,FALSE),"")</f>
        <v/>
      </c>
      <c r="G1006" s="196" t="str">
        <f>IF(E1006="旅費",VLOOKUP(E1006,支出入力表!F1007:$M$2000,4,FALSE),"")</f>
        <v/>
      </c>
      <c r="H1006" s="197" t="str">
        <f>IF(E1006="旅費",VLOOKUP(E1006,支出入力表!F1007:$M$2000,5,FALSE),"")</f>
        <v/>
      </c>
      <c r="I1006" s="196" t="str">
        <f>IF(E1006="旅費",VLOOKUP(E1006,支出入力表!F1007:$S$2000,9,FALSE),"")</f>
        <v/>
      </c>
      <c r="J1006" s="167" t="str">
        <f>IF(E1006="旅費",VLOOKUP(E1006,支出入力表!F1007:$S$2000,10,FALSE),"")</f>
        <v/>
      </c>
      <c r="K1006" s="167" t="str">
        <f>IF(E1006="旅費",VLOOKUP(E1006,支出入力表!F1007:$S$2000,11,FALSE),"")</f>
        <v/>
      </c>
      <c r="L1006" s="167" t="str">
        <f>IF(E1006="旅費",VLOOKUP(E1006,支出入力表!F1007:$S$2000,12,FALSE),"")</f>
        <v/>
      </c>
      <c r="M1006" s="167" t="str">
        <f>IF(E1006="旅費",VLOOKUP(E1006,支出入力表!F1007:$S$2000,13,FALSE),"")</f>
        <v/>
      </c>
      <c r="N1006" s="168" t="str">
        <f>IF(E1006="旅費",VLOOKUP(E1006,支出入力表!F1007:$S$2000,14,FALSE),"")</f>
        <v/>
      </c>
    </row>
    <row r="1007" spans="2:14" x14ac:dyDescent="0.55000000000000004">
      <c r="B1007" s="163" t="str">
        <f>IF(E1007="旅費",支出入力表!A1008,"")</f>
        <v/>
      </c>
      <c r="C1007" s="164" t="str">
        <f>IF(E1007="旅費",支出入力表!C1008,"")</f>
        <v/>
      </c>
      <c r="D1007" s="165" t="str">
        <f>IF(支出入力表!E1008="旅費","旅費","")</f>
        <v/>
      </c>
      <c r="E1007" s="165" t="str">
        <f>IF(支出入力表!F1008="旅費","旅費","")</f>
        <v/>
      </c>
      <c r="F1007" s="196" t="str">
        <f>IF(E1007="旅費",VLOOKUP(E1007,支出入力表!F1008:$M$2000,3,FALSE),"")</f>
        <v/>
      </c>
      <c r="G1007" s="196" t="str">
        <f>IF(E1007="旅費",VLOOKUP(E1007,支出入力表!F1008:$M$2000,4,FALSE),"")</f>
        <v/>
      </c>
      <c r="H1007" s="197" t="str">
        <f>IF(E1007="旅費",VLOOKUP(E1007,支出入力表!F1008:$M$2000,5,FALSE),"")</f>
        <v/>
      </c>
      <c r="I1007" s="196" t="str">
        <f>IF(E1007="旅費",VLOOKUP(E1007,支出入力表!F1008:$S$2000,9,FALSE),"")</f>
        <v/>
      </c>
      <c r="J1007" s="167" t="str">
        <f>IF(E1007="旅費",VLOOKUP(E1007,支出入力表!F1008:$S$2000,10,FALSE),"")</f>
        <v/>
      </c>
      <c r="K1007" s="167" t="str">
        <f>IF(E1007="旅費",VLOOKUP(E1007,支出入力表!F1008:$S$2000,11,FALSE),"")</f>
        <v/>
      </c>
      <c r="L1007" s="167" t="str">
        <f>IF(E1007="旅費",VLOOKUP(E1007,支出入力表!F1008:$S$2000,12,FALSE),"")</f>
        <v/>
      </c>
      <c r="M1007" s="167" t="str">
        <f>IF(E1007="旅費",VLOOKUP(E1007,支出入力表!F1008:$S$2000,13,FALSE),"")</f>
        <v/>
      </c>
      <c r="N1007" s="168" t="str">
        <f>IF(E1007="旅費",VLOOKUP(E1007,支出入力表!F1008:$S$2000,14,FALSE),"")</f>
        <v/>
      </c>
    </row>
    <row r="1008" spans="2:14" x14ac:dyDescent="0.55000000000000004">
      <c r="B1008" s="163" t="str">
        <f>IF(E1008="旅費",支出入力表!A1009,"")</f>
        <v/>
      </c>
      <c r="C1008" s="164" t="str">
        <f>IF(E1008="旅費",支出入力表!C1009,"")</f>
        <v/>
      </c>
      <c r="D1008" s="165" t="str">
        <f>IF(支出入力表!E1009="旅費","旅費","")</f>
        <v/>
      </c>
      <c r="E1008" s="165" t="str">
        <f>IF(支出入力表!F1009="旅費","旅費","")</f>
        <v/>
      </c>
      <c r="F1008" s="196" t="str">
        <f>IF(E1008="旅費",VLOOKUP(E1008,支出入力表!F1009:$M$2000,3,FALSE),"")</f>
        <v/>
      </c>
      <c r="G1008" s="196" t="str">
        <f>IF(E1008="旅費",VLOOKUP(E1008,支出入力表!F1009:$M$2000,4,FALSE),"")</f>
        <v/>
      </c>
      <c r="H1008" s="197" t="str">
        <f>IF(E1008="旅費",VLOOKUP(E1008,支出入力表!F1009:$M$2000,5,FALSE),"")</f>
        <v/>
      </c>
      <c r="I1008" s="196" t="str">
        <f>IF(E1008="旅費",VLOOKUP(E1008,支出入力表!F1009:$S$2000,9,FALSE),"")</f>
        <v/>
      </c>
      <c r="J1008" s="167" t="str">
        <f>IF(E1008="旅費",VLOOKUP(E1008,支出入力表!F1009:$S$2000,10,FALSE),"")</f>
        <v/>
      </c>
      <c r="K1008" s="167" t="str">
        <f>IF(E1008="旅費",VLOOKUP(E1008,支出入力表!F1009:$S$2000,11,FALSE),"")</f>
        <v/>
      </c>
      <c r="L1008" s="167" t="str">
        <f>IF(E1008="旅費",VLOOKUP(E1008,支出入力表!F1009:$S$2000,12,FALSE),"")</f>
        <v/>
      </c>
      <c r="M1008" s="167" t="str">
        <f>IF(E1008="旅費",VLOOKUP(E1008,支出入力表!F1009:$S$2000,13,FALSE),"")</f>
        <v/>
      </c>
      <c r="N1008" s="168" t="str">
        <f>IF(E1008="旅費",VLOOKUP(E1008,支出入力表!F1009:$S$2000,14,FALSE),"")</f>
        <v/>
      </c>
    </row>
    <row r="1009" spans="2:14" x14ac:dyDescent="0.55000000000000004">
      <c r="B1009" s="163" t="str">
        <f>IF(E1009="旅費",支出入力表!A1010,"")</f>
        <v/>
      </c>
      <c r="C1009" s="164" t="str">
        <f>IF(E1009="旅費",支出入力表!C1010,"")</f>
        <v/>
      </c>
      <c r="D1009" s="165" t="str">
        <f>IF(支出入力表!E1010="旅費","旅費","")</f>
        <v/>
      </c>
      <c r="E1009" s="165" t="str">
        <f>IF(支出入力表!F1010="旅費","旅費","")</f>
        <v/>
      </c>
      <c r="F1009" s="196" t="str">
        <f>IF(E1009="旅費",VLOOKUP(E1009,支出入力表!F1010:$M$2000,3,FALSE),"")</f>
        <v/>
      </c>
      <c r="G1009" s="196" t="str">
        <f>IF(E1009="旅費",VLOOKUP(E1009,支出入力表!F1010:$M$2000,4,FALSE),"")</f>
        <v/>
      </c>
      <c r="H1009" s="197" t="str">
        <f>IF(E1009="旅費",VLOOKUP(E1009,支出入力表!F1010:$M$2000,5,FALSE),"")</f>
        <v/>
      </c>
      <c r="I1009" s="196" t="str">
        <f>IF(E1009="旅費",VLOOKUP(E1009,支出入力表!F1010:$S$2000,9,FALSE),"")</f>
        <v/>
      </c>
      <c r="J1009" s="167" t="str">
        <f>IF(E1009="旅費",VLOOKUP(E1009,支出入力表!F1010:$S$2000,10,FALSE),"")</f>
        <v/>
      </c>
      <c r="K1009" s="167" t="str">
        <f>IF(E1009="旅費",VLOOKUP(E1009,支出入力表!F1010:$S$2000,11,FALSE),"")</f>
        <v/>
      </c>
      <c r="L1009" s="167" t="str">
        <f>IF(E1009="旅費",VLOOKUP(E1009,支出入力表!F1010:$S$2000,12,FALSE),"")</f>
        <v/>
      </c>
      <c r="M1009" s="167" t="str">
        <f>IF(E1009="旅費",VLOOKUP(E1009,支出入力表!F1010:$S$2000,13,FALSE),"")</f>
        <v/>
      </c>
      <c r="N1009" s="168" t="str">
        <f>IF(E1009="旅費",VLOOKUP(E1009,支出入力表!F1010:$S$2000,14,FALSE),"")</f>
        <v/>
      </c>
    </row>
    <row r="1010" spans="2:14" x14ac:dyDescent="0.55000000000000004">
      <c r="B1010" s="163" t="str">
        <f>IF(E1010="旅費",支出入力表!A1011,"")</f>
        <v/>
      </c>
      <c r="C1010" s="164" t="str">
        <f>IF(E1010="旅費",支出入力表!C1011,"")</f>
        <v/>
      </c>
      <c r="D1010" s="165" t="str">
        <f>IF(支出入力表!E1011="旅費","旅費","")</f>
        <v/>
      </c>
      <c r="E1010" s="165" t="str">
        <f>IF(支出入力表!F1011="旅費","旅費","")</f>
        <v/>
      </c>
      <c r="F1010" s="196" t="str">
        <f>IF(E1010="旅費",VLOOKUP(E1010,支出入力表!F1011:$M$2000,3,FALSE),"")</f>
        <v/>
      </c>
      <c r="G1010" s="196" t="str">
        <f>IF(E1010="旅費",VLOOKUP(E1010,支出入力表!F1011:$M$2000,4,FALSE),"")</f>
        <v/>
      </c>
      <c r="H1010" s="197" t="str">
        <f>IF(E1010="旅費",VLOOKUP(E1010,支出入力表!F1011:$M$2000,5,FALSE),"")</f>
        <v/>
      </c>
      <c r="I1010" s="196" t="str">
        <f>IF(E1010="旅費",VLOOKUP(E1010,支出入力表!F1011:$S$2000,9,FALSE),"")</f>
        <v/>
      </c>
      <c r="J1010" s="167" t="str">
        <f>IF(E1010="旅費",VLOOKUP(E1010,支出入力表!F1011:$S$2000,10,FALSE),"")</f>
        <v/>
      </c>
      <c r="K1010" s="167" t="str">
        <f>IF(E1010="旅費",VLOOKUP(E1010,支出入力表!F1011:$S$2000,11,FALSE),"")</f>
        <v/>
      </c>
      <c r="L1010" s="167" t="str">
        <f>IF(E1010="旅費",VLOOKUP(E1010,支出入力表!F1011:$S$2000,12,FALSE),"")</f>
        <v/>
      </c>
      <c r="M1010" s="167" t="str">
        <f>IF(E1010="旅費",VLOOKUP(E1010,支出入力表!F1011:$S$2000,13,FALSE),"")</f>
        <v/>
      </c>
      <c r="N1010" s="168" t="str">
        <f>IF(E1010="旅費",VLOOKUP(E1010,支出入力表!F1011:$S$2000,14,FALSE),"")</f>
        <v/>
      </c>
    </row>
    <row r="1011" spans="2:14" x14ac:dyDescent="0.55000000000000004">
      <c r="B1011" s="163" t="str">
        <f>IF(E1011="旅費",支出入力表!A1012,"")</f>
        <v/>
      </c>
      <c r="C1011" s="164" t="str">
        <f>IF(E1011="旅費",支出入力表!C1012,"")</f>
        <v/>
      </c>
      <c r="D1011" s="165" t="str">
        <f>IF(支出入力表!E1012="旅費","旅費","")</f>
        <v/>
      </c>
      <c r="E1011" s="165" t="str">
        <f>IF(支出入力表!F1012="旅費","旅費","")</f>
        <v/>
      </c>
      <c r="F1011" s="196" t="str">
        <f>IF(E1011="旅費",VLOOKUP(E1011,支出入力表!F1012:$M$2000,3,FALSE),"")</f>
        <v/>
      </c>
      <c r="G1011" s="196" t="str">
        <f>IF(E1011="旅費",VLOOKUP(E1011,支出入力表!F1012:$M$2000,4,FALSE),"")</f>
        <v/>
      </c>
      <c r="H1011" s="197" t="str">
        <f>IF(E1011="旅費",VLOOKUP(E1011,支出入力表!F1012:$M$2000,5,FALSE),"")</f>
        <v/>
      </c>
      <c r="I1011" s="196" t="str">
        <f>IF(E1011="旅費",VLOOKUP(E1011,支出入力表!F1012:$S$2000,9,FALSE),"")</f>
        <v/>
      </c>
      <c r="J1011" s="167" t="str">
        <f>IF(E1011="旅費",VLOOKUP(E1011,支出入力表!F1012:$S$2000,10,FALSE),"")</f>
        <v/>
      </c>
      <c r="K1011" s="167" t="str">
        <f>IF(E1011="旅費",VLOOKUP(E1011,支出入力表!F1012:$S$2000,11,FALSE),"")</f>
        <v/>
      </c>
      <c r="L1011" s="167" t="str">
        <f>IF(E1011="旅費",VLOOKUP(E1011,支出入力表!F1012:$S$2000,12,FALSE),"")</f>
        <v/>
      </c>
      <c r="M1011" s="167" t="str">
        <f>IF(E1011="旅費",VLOOKUP(E1011,支出入力表!F1012:$S$2000,13,FALSE),"")</f>
        <v/>
      </c>
      <c r="N1011" s="168" t="str">
        <f>IF(E1011="旅費",VLOOKUP(E1011,支出入力表!F1012:$S$2000,14,FALSE),"")</f>
        <v/>
      </c>
    </row>
    <row r="1012" spans="2:14" x14ac:dyDescent="0.55000000000000004">
      <c r="B1012" s="163" t="str">
        <f>IF(E1012="旅費",支出入力表!A1013,"")</f>
        <v/>
      </c>
      <c r="C1012" s="164" t="str">
        <f>IF(E1012="旅費",支出入力表!C1013,"")</f>
        <v/>
      </c>
      <c r="D1012" s="165" t="str">
        <f>IF(支出入力表!E1013="旅費","旅費","")</f>
        <v/>
      </c>
      <c r="E1012" s="165" t="str">
        <f>IF(支出入力表!F1013="旅費","旅費","")</f>
        <v/>
      </c>
      <c r="F1012" s="196" t="str">
        <f>IF(E1012="旅費",VLOOKUP(E1012,支出入力表!F1013:$M$2000,3,FALSE),"")</f>
        <v/>
      </c>
      <c r="G1012" s="196" t="str">
        <f>IF(E1012="旅費",VLOOKUP(E1012,支出入力表!F1013:$M$2000,4,FALSE),"")</f>
        <v/>
      </c>
      <c r="H1012" s="197" t="str">
        <f>IF(E1012="旅費",VLOOKUP(E1012,支出入力表!F1013:$M$2000,5,FALSE),"")</f>
        <v/>
      </c>
      <c r="I1012" s="196" t="str">
        <f>IF(E1012="旅費",VLOOKUP(E1012,支出入力表!F1013:$S$2000,9,FALSE),"")</f>
        <v/>
      </c>
      <c r="J1012" s="167" t="str">
        <f>IF(E1012="旅費",VLOOKUP(E1012,支出入力表!F1013:$S$2000,10,FALSE),"")</f>
        <v/>
      </c>
      <c r="K1012" s="167" t="str">
        <f>IF(E1012="旅費",VLOOKUP(E1012,支出入力表!F1013:$S$2000,11,FALSE),"")</f>
        <v/>
      </c>
      <c r="L1012" s="167" t="str">
        <f>IF(E1012="旅費",VLOOKUP(E1012,支出入力表!F1013:$S$2000,12,FALSE),"")</f>
        <v/>
      </c>
      <c r="M1012" s="167" t="str">
        <f>IF(E1012="旅費",VLOOKUP(E1012,支出入力表!F1013:$S$2000,13,FALSE),"")</f>
        <v/>
      </c>
      <c r="N1012" s="168" t="str">
        <f>IF(E1012="旅費",VLOOKUP(E1012,支出入力表!F1013:$S$2000,14,FALSE),"")</f>
        <v/>
      </c>
    </row>
    <row r="1013" spans="2:14" x14ac:dyDescent="0.55000000000000004">
      <c r="B1013" s="163" t="str">
        <f>IF(E1013="旅費",支出入力表!A1014,"")</f>
        <v/>
      </c>
      <c r="C1013" s="164" t="str">
        <f>IF(E1013="旅費",支出入力表!C1014,"")</f>
        <v/>
      </c>
      <c r="D1013" s="165" t="str">
        <f>IF(支出入力表!E1014="旅費","旅費","")</f>
        <v/>
      </c>
      <c r="E1013" s="165" t="str">
        <f>IF(支出入力表!F1014="旅費","旅費","")</f>
        <v/>
      </c>
      <c r="F1013" s="196" t="str">
        <f>IF(E1013="旅費",VLOOKUP(E1013,支出入力表!F1014:$M$2000,3,FALSE),"")</f>
        <v/>
      </c>
      <c r="G1013" s="196" t="str">
        <f>IF(E1013="旅費",VLOOKUP(E1013,支出入力表!F1014:$M$2000,4,FALSE),"")</f>
        <v/>
      </c>
      <c r="H1013" s="197" t="str">
        <f>IF(E1013="旅費",VLOOKUP(E1013,支出入力表!F1014:$M$2000,5,FALSE),"")</f>
        <v/>
      </c>
      <c r="I1013" s="196" t="str">
        <f>IF(E1013="旅費",VLOOKUP(E1013,支出入力表!F1014:$S$2000,9,FALSE),"")</f>
        <v/>
      </c>
      <c r="J1013" s="167" t="str">
        <f>IF(E1013="旅費",VLOOKUP(E1013,支出入力表!F1014:$S$2000,10,FALSE),"")</f>
        <v/>
      </c>
      <c r="K1013" s="167" t="str">
        <f>IF(E1013="旅費",VLOOKUP(E1013,支出入力表!F1014:$S$2000,11,FALSE),"")</f>
        <v/>
      </c>
      <c r="L1013" s="167" t="str">
        <f>IF(E1013="旅費",VLOOKUP(E1013,支出入力表!F1014:$S$2000,12,FALSE),"")</f>
        <v/>
      </c>
      <c r="M1013" s="167" t="str">
        <f>IF(E1013="旅費",VLOOKUP(E1013,支出入力表!F1014:$S$2000,13,FALSE),"")</f>
        <v/>
      </c>
      <c r="N1013" s="168" t="str">
        <f>IF(E1013="旅費",VLOOKUP(E1013,支出入力表!F1014:$S$2000,14,FALSE),"")</f>
        <v/>
      </c>
    </row>
    <row r="1014" spans="2:14" x14ac:dyDescent="0.55000000000000004">
      <c r="B1014" s="163" t="str">
        <f>IF(E1014="旅費",支出入力表!A1015,"")</f>
        <v/>
      </c>
      <c r="C1014" s="164" t="str">
        <f>IF(E1014="旅費",支出入力表!C1015,"")</f>
        <v/>
      </c>
      <c r="D1014" s="165" t="str">
        <f>IF(支出入力表!E1015="旅費","旅費","")</f>
        <v/>
      </c>
      <c r="E1014" s="165" t="str">
        <f>IF(支出入力表!F1015="旅費","旅費","")</f>
        <v/>
      </c>
      <c r="F1014" s="196" t="str">
        <f>IF(E1014="旅費",VLOOKUP(E1014,支出入力表!F1015:$M$2000,3,FALSE),"")</f>
        <v/>
      </c>
      <c r="G1014" s="196" t="str">
        <f>IF(E1014="旅費",VLOOKUP(E1014,支出入力表!F1015:$M$2000,4,FALSE),"")</f>
        <v/>
      </c>
      <c r="H1014" s="197" t="str">
        <f>IF(E1014="旅費",VLOOKUP(E1014,支出入力表!F1015:$M$2000,5,FALSE),"")</f>
        <v/>
      </c>
      <c r="I1014" s="196" t="str">
        <f>IF(E1014="旅費",VLOOKUP(E1014,支出入力表!F1015:$S$2000,9,FALSE),"")</f>
        <v/>
      </c>
      <c r="J1014" s="167" t="str">
        <f>IF(E1014="旅費",VLOOKUP(E1014,支出入力表!F1015:$S$2000,10,FALSE),"")</f>
        <v/>
      </c>
      <c r="K1014" s="167" t="str">
        <f>IF(E1014="旅費",VLOOKUP(E1014,支出入力表!F1015:$S$2000,11,FALSE),"")</f>
        <v/>
      </c>
      <c r="L1014" s="167" t="str">
        <f>IF(E1014="旅費",VLOOKUP(E1014,支出入力表!F1015:$S$2000,12,FALSE),"")</f>
        <v/>
      </c>
      <c r="M1014" s="167" t="str">
        <f>IF(E1014="旅費",VLOOKUP(E1014,支出入力表!F1015:$S$2000,13,FALSE),"")</f>
        <v/>
      </c>
      <c r="N1014" s="168" t="str">
        <f>IF(E1014="旅費",VLOOKUP(E1014,支出入力表!F1015:$S$2000,14,FALSE),"")</f>
        <v/>
      </c>
    </row>
    <row r="1015" spans="2:14" x14ac:dyDescent="0.55000000000000004">
      <c r="B1015" s="163" t="str">
        <f>IF(E1015="旅費",支出入力表!A1016,"")</f>
        <v/>
      </c>
      <c r="C1015" s="164" t="str">
        <f>IF(E1015="旅費",支出入力表!C1016,"")</f>
        <v/>
      </c>
      <c r="D1015" s="165" t="str">
        <f>IF(支出入力表!E1016="旅費","旅費","")</f>
        <v/>
      </c>
      <c r="E1015" s="165" t="str">
        <f>IF(支出入力表!F1016="旅費","旅費","")</f>
        <v/>
      </c>
      <c r="F1015" s="196" t="str">
        <f>IF(E1015="旅費",VLOOKUP(E1015,支出入力表!F1016:$M$2000,3,FALSE),"")</f>
        <v/>
      </c>
      <c r="G1015" s="196" t="str">
        <f>IF(E1015="旅費",VLOOKUP(E1015,支出入力表!F1016:$M$2000,4,FALSE),"")</f>
        <v/>
      </c>
      <c r="H1015" s="197" t="str">
        <f>IF(E1015="旅費",VLOOKUP(E1015,支出入力表!F1016:$M$2000,5,FALSE),"")</f>
        <v/>
      </c>
      <c r="I1015" s="196" t="str">
        <f>IF(E1015="旅費",VLOOKUP(E1015,支出入力表!F1016:$S$2000,9,FALSE),"")</f>
        <v/>
      </c>
      <c r="J1015" s="167" t="str">
        <f>IF(E1015="旅費",VLOOKUP(E1015,支出入力表!F1016:$S$2000,10,FALSE),"")</f>
        <v/>
      </c>
      <c r="K1015" s="167" t="str">
        <f>IF(E1015="旅費",VLOOKUP(E1015,支出入力表!F1016:$S$2000,11,FALSE),"")</f>
        <v/>
      </c>
      <c r="L1015" s="167" t="str">
        <f>IF(E1015="旅費",VLOOKUP(E1015,支出入力表!F1016:$S$2000,12,FALSE),"")</f>
        <v/>
      </c>
      <c r="M1015" s="167" t="str">
        <f>IF(E1015="旅費",VLOOKUP(E1015,支出入力表!F1016:$S$2000,13,FALSE),"")</f>
        <v/>
      </c>
      <c r="N1015" s="168" t="str">
        <f>IF(E1015="旅費",VLOOKUP(E1015,支出入力表!F1016:$S$2000,14,FALSE),"")</f>
        <v/>
      </c>
    </row>
    <row r="1016" spans="2:14" x14ac:dyDescent="0.55000000000000004">
      <c r="B1016" s="163" t="str">
        <f>IF(E1016="旅費",支出入力表!A1017,"")</f>
        <v/>
      </c>
      <c r="C1016" s="164" t="str">
        <f>IF(E1016="旅費",支出入力表!C1017,"")</f>
        <v/>
      </c>
      <c r="D1016" s="165" t="str">
        <f>IF(支出入力表!E1017="旅費","旅費","")</f>
        <v/>
      </c>
      <c r="E1016" s="165" t="str">
        <f>IF(支出入力表!F1017="旅費","旅費","")</f>
        <v/>
      </c>
      <c r="F1016" s="196" t="str">
        <f>IF(E1016="旅費",VLOOKUP(E1016,支出入力表!F1017:$M$2000,3,FALSE),"")</f>
        <v/>
      </c>
      <c r="G1016" s="196" t="str">
        <f>IF(E1016="旅費",VLOOKUP(E1016,支出入力表!F1017:$M$2000,4,FALSE),"")</f>
        <v/>
      </c>
      <c r="H1016" s="197" t="str">
        <f>IF(E1016="旅費",VLOOKUP(E1016,支出入力表!F1017:$M$2000,5,FALSE),"")</f>
        <v/>
      </c>
      <c r="I1016" s="196" t="str">
        <f>IF(E1016="旅費",VLOOKUP(E1016,支出入力表!F1017:$S$2000,9,FALSE),"")</f>
        <v/>
      </c>
      <c r="J1016" s="167" t="str">
        <f>IF(E1016="旅費",VLOOKUP(E1016,支出入力表!F1017:$S$2000,10,FALSE),"")</f>
        <v/>
      </c>
      <c r="K1016" s="167" t="str">
        <f>IF(E1016="旅費",VLOOKUP(E1016,支出入力表!F1017:$S$2000,11,FALSE),"")</f>
        <v/>
      </c>
      <c r="L1016" s="167" t="str">
        <f>IF(E1016="旅費",VLOOKUP(E1016,支出入力表!F1017:$S$2000,12,FALSE),"")</f>
        <v/>
      </c>
      <c r="M1016" s="167" t="str">
        <f>IF(E1016="旅費",VLOOKUP(E1016,支出入力表!F1017:$S$2000,13,FALSE),"")</f>
        <v/>
      </c>
      <c r="N1016" s="168" t="str">
        <f>IF(E1016="旅費",VLOOKUP(E1016,支出入力表!F1017:$S$2000,14,FALSE),"")</f>
        <v/>
      </c>
    </row>
    <row r="1017" spans="2:14" x14ac:dyDescent="0.55000000000000004">
      <c r="B1017" s="163" t="str">
        <f>IF(E1017="旅費",支出入力表!A1018,"")</f>
        <v/>
      </c>
      <c r="C1017" s="164" t="str">
        <f>IF(E1017="旅費",支出入力表!C1018,"")</f>
        <v/>
      </c>
      <c r="D1017" s="165" t="str">
        <f>IF(支出入力表!E1018="旅費","旅費","")</f>
        <v/>
      </c>
      <c r="E1017" s="165" t="str">
        <f>IF(支出入力表!F1018="旅費","旅費","")</f>
        <v/>
      </c>
      <c r="F1017" s="196" t="str">
        <f>IF(E1017="旅費",VLOOKUP(E1017,支出入力表!F1018:$M$2000,3,FALSE),"")</f>
        <v/>
      </c>
      <c r="G1017" s="196" t="str">
        <f>IF(E1017="旅費",VLOOKUP(E1017,支出入力表!F1018:$M$2000,4,FALSE),"")</f>
        <v/>
      </c>
      <c r="H1017" s="197" t="str">
        <f>IF(E1017="旅費",VLOOKUP(E1017,支出入力表!F1018:$M$2000,5,FALSE),"")</f>
        <v/>
      </c>
      <c r="I1017" s="196" t="str">
        <f>IF(E1017="旅費",VLOOKUP(E1017,支出入力表!F1018:$S$2000,9,FALSE),"")</f>
        <v/>
      </c>
      <c r="J1017" s="167" t="str">
        <f>IF(E1017="旅費",VLOOKUP(E1017,支出入力表!F1018:$S$2000,10,FALSE),"")</f>
        <v/>
      </c>
      <c r="K1017" s="167" t="str">
        <f>IF(E1017="旅費",VLOOKUP(E1017,支出入力表!F1018:$S$2000,11,FALSE),"")</f>
        <v/>
      </c>
      <c r="L1017" s="167" t="str">
        <f>IF(E1017="旅費",VLOOKUP(E1017,支出入力表!F1018:$S$2000,12,FALSE),"")</f>
        <v/>
      </c>
      <c r="M1017" s="167" t="str">
        <f>IF(E1017="旅費",VLOOKUP(E1017,支出入力表!F1018:$S$2000,13,FALSE),"")</f>
        <v/>
      </c>
      <c r="N1017" s="168" t="str">
        <f>IF(E1017="旅費",VLOOKUP(E1017,支出入力表!F1018:$S$2000,14,FALSE),"")</f>
        <v/>
      </c>
    </row>
    <row r="1018" spans="2:14" x14ac:dyDescent="0.55000000000000004">
      <c r="B1018" s="163" t="str">
        <f>IF(E1018="旅費",支出入力表!A1019,"")</f>
        <v/>
      </c>
      <c r="C1018" s="164" t="str">
        <f>IF(E1018="旅費",支出入力表!C1019,"")</f>
        <v/>
      </c>
      <c r="D1018" s="165" t="str">
        <f>IF(支出入力表!E1019="旅費","旅費","")</f>
        <v/>
      </c>
      <c r="E1018" s="165" t="str">
        <f>IF(支出入力表!F1019="旅費","旅費","")</f>
        <v/>
      </c>
      <c r="F1018" s="196" t="str">
        <f>IF(E1018="旅費",VLOOKUP(E1018,支出入力表!F1019:$M$2000,3,FALSE),"")</f>
        <v/>
      </c>
      <c r="G1018" s="196" t="str">
        <f>IF(E1018="旅費",VLOOKUP(E1018,支出入力表!F1019:$M$2000,4,FALSE),"")</f>
        <v/>
      </c>
      <c r="H1018" s="197" t="str">
        <f>IF(E1018="旅費",VLOOKUP(E1018,支出入力表!F1019:$M$2000,5,FALSE),"")</f>
        <v/>
      </c>
      <c r="I1018" s="196" t="str">
        <f>IF(E1018="旅費",VLOOKUP(E1018,支出入力表!F1019:$S$2000,9,FALSE),"")</f>
        <v/>
      </c>
      <c r="J1018" s="167" t="str">
        <f>IF(E1018="旅費",VLOOKUP(E1018,支出入力表!F1019:$S$2000,10,FALSE),"")</f>
        <v/>
      </c>
      <c r="K1018" s="167" t="str">
        <f>IF(E1018="旅費",VLOOKUP(E1018,支出入力表!F1019:$S$2000,11,FALSE),"")</f>
        <v/>
      </c>
      <c r="L1018" s="167" t="str">
        <f>IF(E1018="旅費",VLOOKUP(E1018,支出入力表!F1019:$S$2000,12,FALSE),"")</f>
        <v/>
      </c>
      <c r="M1018" s="167" t="str">
        <f>IF(E1018="旅費",VLOOKUP(E1018,支出入力表!F1019:$S$2000,13,FALSE),"")</f>
        <v/>
      </c>
      <c r="N1018" s="168" t="str">
        <f>IF(E1018="旅費",VLOOKUP(E1018,支出入力表!F1019:$S$2000,14,FALSE),"")</f>
        <v/>
      </c>
    </row>
    <row r="1019" spans="2:14" x14ac:dyDescent="0.55000000000000004">
      <c r="B1019" s="163" t="str">
        <f>IF(E1019="旅費",支出入力表!A1020,"")</f>
        <v/>
      </c>
      <c r="C1019" s="164" t="str">
        <f>IF(E1019="旅費",支出入力表!C1020,"")</f>
        <v/>
      </c>
      <c r="D1019" s="165" t="str">
        <f>IF(支出入力表!E1020="旅費","旅費","")</f>
        <v/>
      </c>
      <c r="E1019" s="165" t="str">
        <f>IF(支出入力表!F1020="旅費","旅費","")</f>
        <v/>
      </c>
      <c r="F1019" s="196" t="str">
        <f>IF(E1019="旅費",VLOOKUP(E1019,支出入力表!F1020:$M$2000,3,FALSE),"")</f>
        <v/>
      </c>
      <c r="G1019" s="196" t="str">
        <f>IF(E1019="旅費",VLOOKUP(E1019,支出入力表!F1020:$M$2000,4,FALSE),"")</f>
        <v/>
      </c>
      <c r="H1019" s="197" t="str">
        <f>IF(E1019="旅費",VLOOKUP(E1019,支出入力表!F1020:$M$2000,5,FALSE),"")</f>
        <v/>
      </c>
      <c r="I1019" s="196" t="str">
        <f>IF(E1019="旅費",VLOOKUP(E1019,支出入力表!F1020:$S$2000,9,FALSE),"")</f>
        <v/>
      </c>
      <c r="J1019" s="167" t="str">
        <f>IF(E1019="旅費",VLOOKUP(E1019,支出入力表!F1020:$S$2000,10,FALSE),"")</f>
        <v/>
      </c>
      <c r="K1019" s="167" t="str">
        <f>IF(E1019="旅費",VLOOKUP(E1019,支出入力表!F1020:$S$2000,11,FALSE),"")</f>
        <v/>
      </c>
      <c r="L1019" s="167" t="str">
        <f>IF(E1019="旅費",VLOOKUP(E1019,支出入力表!F1020:$S$2000,12,FALSE),"")</f>
        <v/>
      </c>
      <c r="M1019" s="167" t="str">
        <f>IF(E1019="旅費",VLOOKUP(E1019,支出入力表!F1020:$S$2000,13,FALSE),"")</f>
        <v/>
      </c>
      <c r="N1019" s="168" t="str">
        <f>IF(E1019="旅費",VLOOKUP(E1019,支出入力表!F1020:$S$2000,14,FALSE),"")</f>
        <v/>
      </c>
    </row>
    <row r="1020" spans="2:14" x14ac:dyDescent="0.55000000000000004">
      <c r="B1020" s="163" t="str">
        <f>IF(E1020="旅費",支出入力表!A1021,"")</f>
        <v/>
      </c>
      <c r="C1020" s="164" t="str">
        <f>IF(E1020="旅費",支出入力表!C1021,"")</f>
        <v/>
      </c>
      <c r="D1020" s="165" t="str">
        <f>IF(支出入力表!E1021="旅費","旅費","")</f>
        <v/>
      </c>
      <c r="E1020" s="165" t="str">
        <f>IF(支出入力表!F1021="旅費","旅費","")</f>
        <v/>
      </c>
      <c r="F1020" s="196" t="str">
        <f>IF(E1020="旅費",VLOOKUP(E1020,支出入力表!F1021:$M$2000,3,FALSE),"")</f>
        <v/>
      </c>
      <c r="G1020" s="196" t="str">
        <f>IF(E1020="旅費",VLOOKUP(E1020,支出入力表!F1021:$M$2000,4,FALSE),"")</f>
        <v/>
      </c>
      <c r="H1020" s="197" t="str">
        <f>IF(E1020="旅費",VLOOKUP(E1020,支出入力表!F1021:$M$2000,5,FALSE),"")</f>
        <v/>
      </c>
      <c r="I1020" s="196" t="str">
        <f>IF(E1020="旅費",VLOOKUP(E1020,支出入力表!F1021:$S$2000,9,FALSE),"")</f>
        <v/>
      </c>
      <c r="J1020" s="167" t="str">
        <f>IF(E1020="旅費",VLOOKUP(E1020,支出入力表!F1021:$S$2000,10,FALSE),"")</f>
        <v/>
      </c>
      <c r="K1020" s="167" t="str">
        <f>IF(E1020="旅費",VLOOKUP(E1020,支出入力表!F1021:$S$2000,11,FALSE),"")</f>
        <v/>
      </c>
      <c r="L1020" s="167" t="str">
        <f>IF(E1020="旅費",VLOOKUP(E1020,支出入力表!F1021:$S$2000,12,FALSE),"")</f>
        <v/>
      </c>
      <c r="M1020" s="167" t="str">
        <f>IF(E1020="旅費",VLOOKUP(E1020,支出入力表!F1021:$S$2000,13,FALSE),"")</f>
        <v/>
      </c>
      <c r="N1020" s="168" t="str">
        <f>IF(E1020="旅費",VLOOKUP(E1020,支出入力表!F1021:$S$2000,14,FALSE),"")</f>
        <v/>
      </c>
    </row>
    <row r="1021" spans="2:14" x14ac:dyDescent="0.55000000000000004">
      <c r="B1021" s="163" t="str">
        <f>IF(E1021="旅費",支出入力表!A1022,"")</f>
        <v/>
      </c>
      <c r="C1021" s="164" t="str">
        <f>IF(E1021="旅費",支出入力表!C1022,"")</f>
        <v/>
      </c>
      <c r="D1021" s="165" t="str">
        <f>IF(支出入力表!E1022="旅費","旅費","")</f>
        <v/>
      </c>
      <c r="E1021" s="165" t="str">
        <f>IF(支出入力表!F1022="旅費","旅費","")</f>
        <v/>
      </c>
      <c r="F1021" s="196" t="str">
        <f>IF(E1021="旅費",VLOOKUP(E1021,支出入力表!F1022:$M$2000,3,FALSE),"")</f>
        <v/>
      </c>
      <c r="G1021" s="196" t="str">
        <f>IF(E1021="旅費",VLOOKUP(E1021,支出入力表!F1022:$M$2000,4,FALSE),"")</f>
        <v/>
      </c>
      <c r="H1021" s="197" t="str">
        <f>IF(E1021="旅費",VLOOKUP(E1021,支出入力表!F1022:$M$2000,5,FALSE),"")</f>
        <v/>
      </c>
      <c r="I1021" s="196" t="str">
        <f>IF(E1021="旅費",VLOOKUP(E1021,支出入力表!F1022:$S$2000,9,FALSE),"")</f>
        <v/>
      </c>
      <c r="J1021" s="167" t="str">
        <f>IF(E1021="旅費",VLOOKUP(E1021,支出入力表!F1022:$S$2000,10,FALSE),"")</f>
        <v/>
      </c>
      <c r="K1021" s="167" t="str">
        <f>IF(E1021="旅費",VLOOKUP(E1021,支出入力表!F1022:$S$2000,11,FALSE),"")</f>
        <v/>
      </c>
      <c r="L1021" s="167" t="str">
        <f>IF(E1021="旅費",VLOOKUP(E1021,支出入力表!F1022:$S$2000,12,FALSE),"")</f>
        <v/>
      </c>
      <c r="M1021" s="167" t="str">
        <f>IF(E1021="旅費",VLOOKUP(E1021,支出入力表!F1022:$S$2000,13,FALSE),"")</f>
        <v/>
      </c>
      <c r="N1021" s="168" t="str">
        <f>IF(E1021="旅費",VLOOKUP(E1021,支出入力表!F1022:$S$2000,14,FALSE),"")</f>
        <v/>
      </c>
    </row>
    <row r="1022" spans="2:14" x14ac:dyDescent="0.55000000000000004">
      <c r="B1022" s="163" t="str">
        <f>IF(E1022="旅費",支出入力表!A1023,"")</f>
        <v/>
      </c>
      <c r="C1022" s="164" t="str">
        <f>IF(E1022="旅費",支出入力表!C1023,"")</f>
        <v/>
      </c>
      <c r="D1022" s="165" t="str">
        <f>IF(支出入力表!E1023="旅費","旅費","")</f>
        <v/>
      </c>
      <c r="E1022" s="165" t="str">
        <f>IF(支出入力表!F1023="旅費","旅費","")</f>
        <v/>
      </c>
      <c r="F1022" s="196" t="str">
        <f>IF(E1022="旅費",VLOOKUP(E1022,支出入力表!F1023:$M$2000,3,FALSE),"")</f>
        <v/>
      </c>
      <c r="G1022" s="196" t="str">
        <f>IF(E1022="旅費",VLOOKUP(E1022,支出入力表!F1023:$M$2000,4,FALSE),"")</f>
        <v/>
      </c>
      <c r="H1022" s="197" t="str">
        <f>IF(E1022="旅費",VLOOKUP(E1022,支出入力表!F1023:$M$2000,5,FALSE),"")</f>
        <v/>
      </c>
      <c r="I1022" s="196" t="str">
        <f>IF(E1022="旅費",VLOOKUP(E1022,支出入力表!F1023:$S$2000,9,FALSE),"")</f>
        <v/>
      </c>
      <c r="J1022" s="167" t="str">
        <f>IF(E1022="旅費",VLOOKUP(E1022,支出入力表!F1023:$S$2000,10,FALSE),"")</f>
        <v/>
      </c>
      <c r="K1022" s="167" t="str">
        <f>IF(E1022="旅費",VLOOKUP(E1022,支出入力表!F1023:$S$2000,11,FALSE),"")</f>
        <v/>
      </c>
      <c r="L1022" s="167" t="str">
        <f>IF(E1022="旅費",VLOOKUP(E1022,支出入力表!F1023:$S$2000,12,FALSE),"")</f>
        <v/>
      </c>
      <c r="M1022" s="167" t="str">
        <f>IF(E1022="旅費",VLOOKUP(E1022,支出入力表!F1023:$S$2000,13,FALSE),"")</f>
        <v/>
      </c>
      <c r="N1022" s="168" t="str">
        <f>IF(E1022="旅費",VLOOKUP(E1022,支出入力表!F1023:$S$2000,14,FALSE),"")</f>
        <v/>
      </c>
    </row>
    <row r="1023" spans="2:14" x14ac:dyDescent="0.55000000000000004">
      <c r="B1023" s="163" t="str">
        <f>IF(E1023="旅費",支出入力表!A1024,"")</f>
        <v/>
      </c>
      <c r="C1023" s="164" t="str">
        <f>IF(E1023="旅費",支出入力表!C1024,"")</f>
        <v/>
      </c>
      <c r="D1023" s="165" t="str">
        <f>IF(支出入力表!E1024="旅費","旅費","")</f>
        <v/>
      </c>
      <c r="E1023" s="165" t="str">
        <f>IF(支出入力表!F1024="旅費","旅費","")</f>
        <v/>
      </c>
      <c r="F1023" s="196" t="str">
        <f>IF(E1023="旅費",VLOOKUP(E1023,支出入力表!F1024:$M$2000,3,FALSE),"")</f>
        <v/>
      </c>
      <c r="G1023" s="196" t="str">
        <f>IF(E1023="旅費",VLOOKUP(E1023,支出入力表!F1024:$M$2000,4,FALSE),"")</f>
        <v/>
      </c>
      <c r="H1023" s="197" t="str">
        <f>IF(E1023="旅費",VLOOKUP(E1023,支出入力表!F1024:$M$2000,5,FALSE),"")</f>
        <v/>
      </c>
      <c r="I1023" s="196" t="str">
        <f>IF(E1023="旅費",VLOOKUP(E1023,支出入力表!F1024:$S$2000,9,FALSE),"")</f>
        <v/>
      </c>
      <c r="J1023" s="167" t="str">
        <f>IF(E1023="旅費",VLOOKUP(E1023,支出入力表!F1024:$S$2000,10,FALSE),"")</f>
        <v/>
      </c>
      <c r="K1023" s="167" t="str">
        <f>IF(E1023="旅費",VLOOKUP(E1023,支出入力表!F1024:$S$2000,11,FALSE),"")</f>
        <v/>
      </c>
      <c r="L1023" s="167" t="str">
        <f>IF(E1023="旅費",VLOOKUP(E1023,支出入力表!F1024:$S$2000,12,FALSE),"")</f>
        <v/>
      </c>
      <c r="M1023" s="167" t="str">
        <f>IF(E1023="旅費",VLOOKUP(E1023,支出入力表!F1024:$S$2000,13,FALSE),"")</f>
        <v/>
      </c>
      <c r="N1023" s="168" t="str">
        <f>IF(E1023="旅費",VLOOKUP(E1023,支出入力表!F1024:$S$2000,14,FALSE),"")</f>
        <v/>
      </c>
    </row>
    <row r="1024" spans="2:14" x14ac:dyDescent="0.55000000000000004">
      <c r="B1024" s="163" t="str">
        <f>IF(E1024="旅費",支出入力表!A1025,"")</f>
        <v/>
      </c>
      <c r="C1024" s="164" t="str">
        <f>IF(E1024="旅費",支出入力表!C1025,"")</f>
        <v/>
      </c>
      <c r="D1024" s="165" t="str">
        <f>IF(支出入力表!E1025="旅費","旅費","")</f>
        <v/>
      </c>
      <c r="E1024" s="165" t="str">
        <f>IF(支出入力表!F1025="旅費","旅費","")</f>
        <v/>
      </c>
      <c r="F1024" s="196" t="str">
        <f>IF(E1024="旅費",VLOOKUP(E1024,支出入力表!F1025:$M$2000,3,FALSE),"")</f>
        <v/>
      </c>
      <c r="G1024" s="196" t="str">
        <f>IF(E1024="旅費",VLOOKUP(E1024,支出入力表!F1025:$M$2000,4,FALSE),"")</f>
        <v/>
      </c>
      <c r="H1024" s="197" t="str">
        <f>IF(E1024="旅費",VLOOKUP(E1024,支出入力表!F1025:$M$2000,5,FALSE),"")</f>
        <v/>
      </c>
      <c r="I1024" s="196" t="str">
        <f>IF(E1024="旅費",VLOOKUP(E1024,支出入力表!F1025:$S$2000,9,FALSE),"")</f>
        <v/>
      </c>
      <c r="J1024" s="167" t="str">
        <f>IF(E1024="旅費",VLOOKUP(E1024,支出入力表!F1025:$S$2000,10,FALSE),"")</f>
        <v/>
      </c>
      <c r="K1024" s="167" t="str">
        <f>IF(E1024="旅費",VLOOKUP(E1024,支出入力表!F1025:$S$2000,11,FALSE),"")</f>
        <v/>
      </c>
      <c r="L1024" s="167" t="str">
        <f>IF(E1024="旅費",VLOOKUP(E1024,支出入力表!F1025:$S$2000,12,FALSE),"")</f>
        <v/>
      </c>
      <c r="M1024" s="167" t="str">
        <f>IF(E1024="旅費",VLOOKUP(E1024,支出入力表!F1025:$S$2000,13,FALSE),"")</f>
        <v/>
      </c>
      <c r="N1024" s="168" t="str">
        <f>IF(E1024="旅費",VLOOKUP(E1024,支出入力表!F1025:$S$2000,14,FALSE),"")</f>
        <v/>
      </c>
    </row>
    <row r="1025" spans="2:14" x14ac:dyDescent="0.55000000000000004">
      <c r="B1025" s="163" t="str">
        <f>IF(E1025="旅費",支出入力表!A1026,"")</f>
        <v/>
      </c>
      <c r="C1025" s="164" t="str">
        <f>IF(E1025="旅費",支出入力表!C1026,"")</f>
        <v/>
      </c>
      <c r="D1025" s="165" t="str">
        <f>IF(支出入力表!E1026="旅費","旅費","")</f>
        <v/>
      </c>
      <c r="E1025" s="165" t="str">
        <f>IF(支出入力表!F1026="旅費","旅費","")</f>
        <v/>
      </c>
      <c r="F1025" s="196" t="str">
        <f>IF(E1025="旅費",VLOOKUP(E1025,支出入力表!F1026:$M$2000,3,FALSE),"")</f>
        <v/>
      </c>
      <c r="G1025" s="196" t="str">
        <f>IF(E1025="旅費",VLOOKUP(E1025,支出入力表!F1026:$M$2000,4,FALSE),"")</f>
        <v/>
      </c>
      <c r="H1025" s="197" t="str">
        <f>IF(E1025="旅費",VLOOKUP(E1025,支出入力表!F1026:$M$2000,5,FALSE),"")</f>
        <v/>
      </c>
      <c r="I1025" s="196" t="str">
        <f>IF(E1025="旅費",VLOOKUP(E1025,支出入力表!F1026:$S$2000,9,FALSE),"")</f>
        <v/>
      </c>
      <c r="J1025" s="167" t="str">
        <f>IF(E1025="旅費",VLOOKUP(E1025,支出入力表!F1026:$S$2000,10,FALSE),"")</f>
        <v/>
      </c>
      <c r="K1025" s="167" t="str">
        <f>IF(E1025="旅費",VLOOKUP(E1025,支出入力表!F1026:$S$2000,11,FALSE),"")</f>
        <v/>
      </c>
      <c r="L1025" s="167" t="str">
        <f>IF(E1025="旅費",VLOOKUP(E1025,支出入力表!F1026:$S$2000,12,FALSE),"")</f>
        <v/>
      </c>
      <c r="M1025" s="167" t="str">
        <f>IF(E1025="旅費",VLOOKUP(E1025,支出入力表!F1026:$S$2000,13,FALSE),"")</f>
        <v/>
      </c>
      <c r="N1025" s="168" t="str">
        <f>IF(E1025="旅費",VLOOKUP(E1025,支出入力表!F1026:$S$2000,14,FALSE),"")</f>
        <v/>
      </c>
    </row>
    <row r="1026" spans="2:14" x14ac:dyDescent="0.55000000000000004">
      <c r="B1026" s="163" t="str">
        <f>IF(E1026="旅費",支出入力表!A1027,"")</f>
        <v/>
      </c>
      <c r="C1026" s="164" t="str">
        <f>IF(E1026="旅費",支出入力表!C1027,"")</f>
        <v/>
      </c>
      <c r="D1026" s="165" t="str">
        <f>IF(支出入力表!E1027="旅費","旅費","")</f>
        <v/>
      </c>
      <c r="E1026" s="165" t="str">
        <f>IF(支出入力表!F1027="旅費","旅費","")</f>
        <v/>
      </c>
      <c r="F1026" s="196" t="str">
        <f>IF(E1026="旅費",VLOOKUP(E1026,支出入力表!F1027:$M$2000,3,FALSE),"")</f>
        <v/>
      </c>
      <c r="G1026" s="196" t="str">
        <f>IF(E1026="旅費",VLOOKUP(E1026,支出入力表!F1027:$M$2000,4,FALSE),"")</f>
        <v/>
      </c>
      <c r="H1026" s="197" t="str">
        <f>IF(E1026="旅費",VLOOKUP(E1026,支出入力表!F1027:$M$2000,5,FALSE),"")</f>
        <v/>
      </c>
      <c r="I1026" s="196" t="str">
        <f>IF(E1026="旅費",VLOOKUP(E1026,支出入力表!F1027:$S$2000,9,FALSE),"")</f>
        <v/>
      </c>
      <c r="J1026" s="167" t="str">
        <f>IF(E1026="旅費",VLOOKUP(E1026,支出入力表!F1027:$S$2000,10,FALSE),"")</f>
        <v/>
      </c>
      <c r="K1026" s="167" t="str">
        <f>IF(E1026="旅費",VLOOKUP(E1026,支出入力表!F1027:$S$2000,11,FALSE),"")</f>
        <v/>
      </c>
      <c r="L1026" s="167" t="str">
        <f>IF(E1026="旅費",VLOOKUP(E1026,支出入力表!F1027:$S$2000,12,FALSE),"")</f>
        <v/>
      </c>
      <c r="M1026" s="167" t="str">
        <f>IF(E1026="旅費",VLOOKUP(E1026,支出入力表!F1027:$S$2000,13,FALSE),"")</f>
        <v/>
      </c>
      <c r="N1026" s="168" t="str">
        <f>IF(E1026="旅費",VLOOKUP(E1026,支出入力表!F1027:$S$2000,14,FALSE),"")</f>
        <v/>
      </c>
    </row>
    <row r="1027" spans="2:14" x14ac:dyDescent="0.55000000000000004">
      <c r="B1027" s="163" t="str">
        <f>IF(E1027="旅費",支出入力表!A1028,"")</f>
        <v/>
      </c>
      <c r="C1027" s="164" t="str">
        <f>IF(E1027="旅費",支出入力表!C1028,"")</f>
        <v/>
      </c>
      <c r="D1027" s="165" t="str">
        <f>IF(支出入力表!E1028="旅費","旅費","")</f>
        <v/>
      </c>
      <c r="E1027" s="165" t="str">
        <f>IF(支出入力表!F1028="旅費","旅費","")</f>
        <v/>
      </c>
      <c r="F1027" s="196" t="str">
        <f>IF(E1027="旅費",VLOOKUP(E1027,支出入力表!F1028:$M$2000,3,FALSE),"")</f>
        <v/>
      </c>
      <c r="G1027" s="196" t="str">
        <f>IF(E1027="旅費",VLOOKUP(E1027,支出入力表!F1028:$M$2000,4,FALSE),"")</f>
        <v/>
      </c>
      <c r="H1027" s="197" t="str">
        <f>IF(E1027="旅費",VLOOKUP(E1027,支出入力表!F1028:$M$2000,5,FALSE),"")</f>
        <v/>
      </c>
      <c r="I1027" s="196" t="str">
        <f>IF(E1027="旅費",VLOOKUP(E1027,支出入力表!F1028:$S$2000,9,FALSE),"")</f>
        <v/>
      </c>
      <c r="J1027" s="167" t="str">
        <f>IF(E1027="旅費",VLOOKUP(E1027,支出入力表!F1028:$S$2000,10,FALSE),"")</f>
        <v/>
      </c>
      <c r="K1027" s="167" t="str">
        <f>IF(E1027="旅費",VLOOKUP(E1027,支出入力表!F1028:$S$2000,11,FALSE),"")</f>
        <v/>
      </c>
      <c r="L1027" s="167" t="str">
        <f>IF(E1027="旅費",VLOOKUP(E1027,支出入力表!F1028:$S$2000,12,FALSE),"")</f>
        <v/>
      </c>
      <c r="M1027" s="167" t="str">
        <f>IF(E1027="旅費",VLOOKUP(E1027,支出入力表!F1028:$S$2000,13,FALSE),"")</f>
        <v/>
      </c>
      <c r="N1027" s="168" t="str">
        <f>IF(E1027="旅費",VLOOKUP(E1027,支出入力表!F1028:$S$2000,14,FALSE),"")</f>
        <v/>
      </c>
    </row>
    <row r="1028" spans="2:14" x14ac:dyDescent="0.55000000000000004">
      <c r="B1028" s="163" t="str">
        <f>IF(E1028="旅費",支出入力表!A1029,"")</f>
        <v/>
      </c>
      <c r="C1028" s="164" t="str">
        <f>IF(E1028="旅費",支出入力表!C1029,"")</f>
        <v/>
      </c>
      <c r="D1028" s="165" t="str">
        <f>IF(支出入力表!E1029="旅費","旅費","")</f>
        <v/>
      </c>
      <c r="E1028" s="165" t="str">
        <f>IF(支出入力表!F1029="旅費","旅費","")</f>
        <v/>
      </c>
      <c r="F1028" s="196" t="str">
        <f>IF(E1028="旅費",VLOOKUP(E1028,支出入力表!F1029:$M$2000,3,FALSE),"")</f>
        <v/>
      </c>
      <c r="G1028" s="196" t="str">
        <f>IF(E1028="旅費",VLOOKUP(E1028,支出入力表!F1029:$M$2000,4,FALSE),"")</f>
        <v/>
      </c>
      <c r="H1028" s="197" t="str">
        <f>IF(E1028="旅費",VLOOKUP(E1028,支出入力表!F1029:$M$2000,5,FALSE),"")</f>
        <v/>
      </c>
      <c r="I1028" s="196" t="str">
        <f>IF(E1028="旅費",VLOOKUP(E1028,支出入力表!F1029:$S$2000,9,FALSE),"")</f>
        <v/>
      </c>
      <c r="J1028" s="167" t="str">
        <f>IF(E1028="旅費",VLOOKUP(E1028,支出入力表!F1029:$S$2000,10,FALSE),"")</f>
        <v/>
      </c>
      <c r="K1028" s="167" t="str">
        <f>IF(E1028="旅費",VLOOKUP(E1028,支出入力表!F1029:$S$2000,11,FALSE),"")</f>
        <v/>
      </c>
      <c r="L1028" s="167" t="str">
        <f>IF(E1028="旅費",VLOOKUP(E1028,支出入力表!F1029:$S$2000,12,FALSE),"")</f>
        <v/>
      </c>
      <c r="M1028" s="167" t="str">
        <f>IF(E1028="旅費",VLOOKUP(E1028,支出入力表!F1029:$S$2000,13,FALSE),"")</f>
        <v/>
      </c>
      <c r="N1028" s="168" t="str">
        <f>IF(E1028="旅費",VLOOKUP(E1028,支出入力表!F1029:$S$2000,14,FALSE),"")</f>
        <v/>
      </c>
    </row>
    <row r="1029" spans="2:14" x14ac:dyDescent="0.55000000000000004">
      <c r="B1029" s="163" t="str">
        <f>IF(E1029="旅費",支出入力表!A1030,"")</f>
        <v/>
      </c>
      <c r="C1029" s="164" t="str">
        <f>IF(E1029="旅費",支出入力表!C1030,"")</f>
        <v/>
      </c>
      <c r="D1029" s="165" t="str">
        <f>IF(支出入力表!E1030="旅費","旅費","")</f>
        <v/>
      </c>
      <c r="E1029" s="165" t="str">
        <f>IF(支出入力表!F1030="旅費","旅費","")</f>
        <v/>
      </c>
      <c r="F1029" s="196" t="str">
        <f>IF(E1029="旅費",VLOOKUP(E1029,支出入力表!F1030:$M$2000,3,FALSE),"")</f>
        <v/>
      </c>
      <c r="G1029" s="196" t="str">
        <f>IF(E1029="旅費",VLOOKUP(E1029,支出入力表!F1030:$M$2000,4,FALSE),"")</f>
        <v/>
      </c>
      <c r="H1029" s="197" t="str">
        <f>IF(E1029="旅費",VLOOKUP(E1029,支出入力表!F1030:$M$2000,5,FALSE),"")</f>
        <v/>
      </c>
      <c r="I1029" s="196" t="str">
        <f>IF(E1029="旅費",VLOOKUP(E1029,支出入力表!F1030:$S$2000,9,FALSE),"")</f>
        <v/>
      </c>
      <c r="J1029" s="167" t="str">
        <f>IF(E1029="旅費",VLOOKUP(E1029,支出入力表!F1030:$S$2000,10,FALSE),"")</f>
        <v/>
      </c>
      <c r="K1029" s="167" t="str">
        <f>IF(E1029="旅費",VLOOKUP(E1029,支出入力表!F1030:$S$2000,11,FALSE),"")</f>
        <v/>
      </c>
      <c r="L1029" s="167" t="str">
        <f>IF(E1029="旅費",VLOOKUP(E1029,支出入力表!F1030:$S$2000,12,FALSE),"")</f>
        <v/>
      </c>
      <c r="M1029" s="167" t="str">
        <f>IF(E1029="旅費",VLOOKUP(E1029,支出入力表!F1030:$S$2000,13,FALSE),"")</f>
        <v/>
      </c>
      <c r="N1029" s="168" t="str">
        <f>IF(E1029="旅費",VLOOKUP(E1029,支出入力表!F1030:$S$2000,14,FALSE),"")</f>
        <v/>
      </c>
    </row>
    <row r="1030" spans="2:14" x14ac:dyDescent="0.55000000000000004">
      <c r="B1030" s="163" t="str">
        <f>IF(E1030="旅費",支出入力表!A1031,"")</f>
        <v/>
      </c>
      <c r="C1030" s="164" t="str">
        <f>IF(E1030="旅費",支出入力表!C1031,"")</f>
        <v/>
      </c>
      <c r="D1030" s="165" t="str">
        <f>IF(支出入力表!E1031="旅費","旅費","")</f>
        <v/>
      </c>
      <c r="E1030" s="165" t="str">
        <f>IF(支出入力表!F1031="旅費","旅費","")</f>
        <v/>
      </c>
      <c r="F1030" s="196" t="str">
        <f>IF(E1030="旅費",VLOOKUP(E1030,支出入力表!F1031:$M$2000,3,FALSE),"")</f>
        <v/>
      </c>
      <c r="G1030" s="196" t="str">
        <f>IF(E1030="旅費",VLOOKUP(E1030,支出入力表!F1031:$M$2000,4,FALSE),"")</f>
        <v/>
      </c>
      <c r="H1030" s="197" t="str">
        <f>IF(E1030="旅費",VLOOKUP(E1030,支出入力表!F1031:$M$2000,5,FALSE),"")</f>
        <v/>
      </c>
      <c r="I1030" s="196" t="str">
        <f>IF(E1030="旅費",VLOOKUP(E1030,支出入力表!F1031:$S$2000,9,FALSE),"")</f>
        <v/>
      </c>
      <c r="J1030" s="167" t="str">
        <f>IF(E1030="旅費",VLOOKUP(E1030,支出入力表!F1031:$S$2000,10,FALSE),"")</f>
        <v/>
      </c>
      <c r="K1030" s="167" t="str">
        <f>IF(E1030="旅費",VLOOKUP(E1030,支出入力表!F1031:$S$2000,11,FALSE),"")</f>
        <v/>
      </c>
      <c r="L1030" s="167" t="str">
        <f>IF(E1030="旅費",VLOOKUP(E1030,支出入力表!F1031:$S$2000,12,FALSE),"")</f>
        <v/>
      </c>
      <c r="M1030" s="167" t="str">
        <f>IF(E1030="旅費",VLOOKUP(E1030,支出入力表!F1031:$S$2000,13,FALSE),"")</f>
        <v/>
      </c>
      <c r="N1030" s="168" t="str">
        <f>IF(E1030="旅費",VLOOKUP(E1030,支出入力表!F1031:$S$2000,14,FALSE),"")</f>
        <v/>
      </c>
    </row>
    <row r="1031" spans="2:14" x14ac:dyDescent="0.55000000000000004">
      <c r="B1031" s="163" t="str">
        <f>IF(E1031="旅費",支出入力表!A1032,"")</f>
        <v/>
      </c>
      <c r="C1031" s="164" t="str">
        <f>IF(E1031="旅費",支出入力表!C1032,"")</f>
        <v/>
      </c>
      <c r="D1031" s="165" t="str">
        <f>IF(支出入力表!E1032="旅費","旅費","")</f>
        <v/>
      </c>
      <c r="E1031" s="165" t="str">
        <f>IF(支出入力表!F1032="旅費","旅費","")</f>
        <v/>
      </c>
      <c r="F1031" s="196" t="str">
        <f>IF(E1031="旅費",VLOOKUP(E1031,支出入力表!F1032:$M$2000,3,FALSE),"")</f>
        <v/>
      </c>
      <c r="G1031" s="196" t="str">
        <f>IF(E1031="旅費",VLOOKUP(E1031,支出入力表!F1032:$M$2000,4,FALSE),"")</f>
        <v/>
      </c>
      <c r="H1031" s="197" t="str">
        <f>IF(E1031="旅費",VLOOKUP(E1031,支出入力表!F1032:$M$2000,5,FALSE),"")</f>
        <v/>
      </c>
      <c r="I1031" s="196" t="str">
        <f>IF(E1031="旅費",VLOOKUP(E1031,支出入力表!F1032:$S$2000,9,FALSE),"")</f>
        <v/>
      </c>
      <c r="J1031" s="167" t="str">
        <f>IF(E1031="旅費",VLOOKUP(E1031,支出入力表!F1032:$S$2000,10,FALSE),"")</f>
        <v/>
      </c>
      <c r="K1031" s="167" t="str">
        <f>IF(E1031="旅費",VLOOKUP(E1031,支出入力表!F1032:$S$2000,11,FALSE),"")</f>
        <v/>
      </c>
      <c r="L1031" s="167" t="str">
        <f>IF(E1031="旅費",VLOOKUP(E1031,支出入力表!F1032:$S$2000,12,FALSE),"")</f>
        <v/>
      </c>
      <c r="M1031" s="167" t="str">
        <f>IF(E1031="旅費",VLOOKUP(E1031,支出入力表!F1032:$S$2000,13,FALSE),"")</f>
        <v/>
      </c>
      <c r="N1031" s="168" t="str">
        <f>IF(E1031="旅費",VLOOKUP(E1031,支出入力表!F1032:$S$2000,14,FALSE),"")</f>
        <v/>
      </c>
    </row>
    <row r="1032" spans="2:14" x14ac:dyDescent="0.55000000000000004">
      <c r="B1032" s="163" t="str">
        <f>IF(E1032="旅費",支出入力表!A1033,"")</f>
        <v/>
      </c>
      <c r="C1032" s="164" t="str">
        <f>IF(E1032="旅費",支出入力表!C1033,"")</f>
        <v/>
      </c>
      <c r="D1032" s="165" t="str">
        <f>IF(支出入力表!E1033="旅費","旅費","")</f>
        <v/>
      </c>
      <c r="E1032" s="165" t="str">
        <f>IF(支出入力表!F1033="旅費","旅費","")</f>
        <v/>
      </c>
      <c r="F1032" s="196" t="str">
        <f>IF(E1032="旅費",VLOOKUP(E1032,支出入力表!F1033:$M$2000,3,FALSE),"")</f>
        <v/>
      </c>
      <c r="G1032" s="196" t="str">
        <f>IF(E1032="旅費",VLOOKUP(E1032,支出入力表!F1033:$M$2000,4,FALSE),"")</f>
        <v/>
      </c>
      <c r="H1032" s="197" t="str">
        <f>IF(E1032="旅費",VLOOKUP(E1032,支出入力表!F1033:$M$2000,5,FALSE),"")</f>
        <v/>
      </c>
      <c r="I1032" s="196" t="str">
        <f>IF(E1032="旅費",VLOOKUP(E1032,支出入力表!F1033:$S$2000,9,FALSE),"")</f>
        <v/>
      </c>
      <c r="J1032" s="167" t="str">
        <f>IF(E1032="旅費",VLOOKUP(E1032,支出入力表!F1033:$S$2000,10,FALSE),"")</f>
        <v/>
      </c>
      <c r="K1032" s="167" t="str">
        <f>IF(E1032="旅費",VLOOKUP(E1032,支出入力表!F1033:$S$2000,11,FALSE),"")</f>
        <v/>
      </c>
      <c r="L1032" s="167" t="str">
        <f>IF(E1032="旅費",VLOOKUP(E1032,支出入力表!F1033:$S$2000,12,FALSE),"")</f>
        <v/>
      </c>
      <c r="M1032" s="167" t="str">
        <f>IF(E1032="旅費",VLOOKUP(E1032,支出入力表!F1033:$S$2000,13,FALSE),"")</f>
        <v/>
      </c>
      <c r="N1032" s="168" t="str">
        <f>IF(E1032="旅費",VLOOKUP(E1032,支出入力表!F1033:$S$2000,14,FALSE),"")</f>
        <v/>
      </c>
    </row>
    <row r="1033" spans="2:14" x14ac:dyDescent="0.55000000000000004">
      <c r="B1033" s="163" t="str">
        <f>IF(E1033="旅費",支出入力表!A1034,"")</f>
        <v/>
      </c>
      <c r="C1033" s="164" t="str">
        <f>IF(E1033="旅費",支出入力表!C1034,"")</f>
        <v/>
      </c>
      <c r="D1033" s="165" t="str">
        <f>IF(支出入力表!E1034="旅費","旅費","")</f>
        <v/>
      </c>
      <c r="E1033" s="165" t="str">
        <f>IF(支出入力表!F1034="旅費","旅費","")</f>
        <v/>
      </c>
      <c r="F1033" s="196" t="str">
        <f>IF(E1033="旅費",VLOOKUP(E1033,支出入力表!F1034:$M$2000,3,FALSE),"")</f>
        <v/>
      </c>
      <c r="G1033" s="196" t="str">
        <f>IF(E1033="旅費",VLOOKUP(E1033,支出入力表!F1034:$M$2000,4,FALSE),"")</f>
        <v/>
      </c>
      <c r="H1033" s="197" t="str">
        <f>IF(E1033="旅費",VLOOKUP(E1033,支出入力表!F1034:$M$2000,5,FALSE),"")</f>
        <v/>
      </c>
      <c r="I1033" s="196" t="str">
        <f>IF(E1033="旅費",VLOOKUP(E1033,支出入力表!F1034:$S$2000,9,FALSE),"")</f>
        <v/>
      </c>
      <c r="J1033" s="167" t="str">
        <f>IF(E1033="旅費",VLOOKUP(E1033,支出入力表!F1034:$S$2000,10,FALSE),"")</f>
        <v/>
      </c>
      <c r="K1033" s="167" t="str">
        <f>IF(E1033="旅費",VLOOKUP(E1033,支出入力表!F1034:$S$2000,11,FALSE),"")</f>
        <v/>
      </c>
      <c r="L1033" s="167" t="str">
        <f>IF(E1033="旅費",VLOOKUP(E1033,支出入力表!F1034:$S$2000,12,FALSE),"")</f>
        <v/>
      </c>
      <c r="M1033" s="167" t="str">
        <f>IF(E1033="旅費",VLOOKUP(E1033,支出入力表!F1034:$S$2000,13,FALSE),"")</f>
        <v/>
      </c>
      <c r="N1033" s="168" t="str">
        <f>IF(E1033="旅費",VLOOKUP(E1033,支出入力表!F1034:$S$2000,14,FALSE),"")</f>
        <v/>
      </c>
    </row>
    <row r="1034" spans="2:14" x14ac:dyDescent="0.55000000000000004">
      <c r="B1034" s="163" t="str">
        <f>IF(E1034="旅費",支出入力表!A1035,"")</f>
        <v/>
      </c>
      <c r="C1034" s="164" t="str">
        <f>IF(E1034="旅費",支出入力表!C1035,"")</f>
        <v/>
      </c>
      <c r="D1034" s="165" t="str">
        <f>IF(支出入力表!E1035="旅費","旅費","")</f>
        <v/>
      </c>
      <c r="E1034" s="165" t="str">
        <f>IF(支出入力表!F1035="旅費","旅費","")</f>
        <v/>
      </c>
      <c r="F1034" s="196" t="str">
        <f>IF(E1034="旅費",VLOOKUP(E1034,支出入力表!F1035:$M$2000,3,FALSE),"")</f>
        <v/>
      </c>
      <c r="G1034" s="196" t="str">
        <f>IF(E1034="旅費",VLOOKUP(E1034,支出入力表!F1035:$M$2000,4,FALSE),"")</f>
        <v/>
      </c>
      <c r="H1034" s="197" t="str">
        <f>IF(E1034="旅費",VLOOKUP(E1034,支出入力表!F1035:$M$2000,5,FALSE),"")</f>
        <v/>
      </c>
      <c r="I1034" s="196" t="str">
        <f>IF(E1034="旅費",VLOOKUP(E1034,支出入力表!F1035:$S$2000,9,FALSE),"")</f>
        <v/>
      </c>
      <c r="J1034" s="167" t="str">
        <f>IF(E1034="旅費",VLOOKUP(E1034,支出入力表!F1035:$S$2000,10,FALSE),"")</f>
        <v/>
      </c>
      <c r="K1034" s="167" t="str">
        <f>IF(E1034="旅費",VLOOKUP(E1034,支出入力表!F1035:$S$2000,11,FALSE),"")</f>
        <v/>
      </c>
      <c r="L1034" s="167" t="str">
        <f>IF(E1034="旅費",VLOOKUP(E1034,支出入力表!F1035:$S$2000,12,FALSE),"")</f>
        <v/>
      </c>
      <c r="M1034" s="167" t="str">
        <f>IF(E1034="旅費",VLOOKUP(E1034,支出入力表!F1035:$S$2000,13,FALSE),"")</f>
        <v/>
      </c>
      <c r="N1034" s="168" t="str">
        <f>IF(E1034="旅費",VLOOKUP(E1034,支出入力表!F1035:$S$2000,14,FALSE),"")</f>
        <v/>
      </c>
    </row>
    <row r="1035" spans="2:14" x14ac:dyDescent="0.55000000000000004">
      <c r="B1035" s="163" t="str">
        <f>IF(E1035="旅費",支出入力表!A1036,"")</f>
        <v/>
      </c>
      <c r="C1035" s="164" t="str">
        <f>IF(E1035="旅費",支出入力表!C1036,"")</f>
        <v/>
      </c>
      <c r="D1035" s="165" t="str">
        <f>IF(支出入力表!E1036="旅費","旅費","")</f>
        <v/>
      </c>
      <c r="E1035" s="165" t="str">
        <f>IF(支出入力表!F1036="旅費","旅費","")</f>
        <v/>
      </c>
      <c r="F1035" s="196" t="str">
        <f>IF(E1035="旅費",VLOOKUP(E1035,支出入力表!F1036:$M$2000,3,FALSE),"")</f>
        <v/>
      </c>
      <c r="G1035" s="196" t="str">
        <f>IF(E1035="旅費",VLOOKUP(E1035,支出入力表!F1036:$M$2000,4,FALSE),"")</f>
        <v/>
      </c>
      <c r="H1035" s="197" t="str">
        <f>IF(E1035="旅費",VLOOKUP(E1035,支出入力表!F1036:$M$2000,5,FALSE),"")</f>
        <v/>
      </c>
      <c r="I1035" s="196" t="str">
        <f>IF(E1035="旅費",VLOOKUP(E1035,支出入力表!F1036:$S$2000,9,FALSE),"")</f>
        <v/>
      </c>
      <c r="J1035" s="167" t="str">
        <f>IF(E1035="旅費",VLOOKUP(E1035,支出入力表!F1036:$S$2000,10,FALSE),"")</f>
        <v/>
      </c>
      <c r="K1035" s="167" t="str">
        <f>IF(E1035="旅費",VLOOKUP(E1035,支出入力表!F1036:$S$2000,11,FALSE),"")</f>
        <v/>
      </c>
      <c r="L1035" s="167" t="str">
        <f>IF(E1035="旅費",VLOOKUP(E1035,支出入力表!F1036:$S$2000,12,FALSE),"")</f>
        <v/>
      </c>
      <c r="M1035" s="167" t="str">
        <f>IF(E1035="旅費",VLOOKUP(E1035,支出入力表!F1036:$S$2000,13,FALSE),"")</f>
        <v/>
      </c>
      <c r="N1035" s="168" t="str">
        <f>IF(E1035="旅費",VLOOKUP(E1035,支出入力表!F1036:$S$2000,14,FALSE),"")</f>
        <v/>
      </c>
    </row>
    <row r="1036" spans="2:14" x14ac:dyDescent="0.55000000000000004">
      <c r="B1036" s="163" t="str">
        <f>IF(E1036="旅費",支出入力表!A1037,"")</f>
        <v/>
      </c>
      <c r="C1036" s="164" t="str">
        <f>IF(E1036="旅費",支出入力表!C1037,"")</f>
        <v/>
      </c>
      <c r="D1036" s="165" t="str">
        <f>IF(支出入力表!E1037="旅費","旅費","")</f>
        <v/>
      </c>
      <c r="E1036" s="165" t="str">
        <f>IF(支出入力表!F1037="旅費","旅費","")</f>
        <v/>
      </c>
      <c r="F1036" s="196" t="str">
        <f>IF(E1036="旅費",VLOOKUP(E1036,支出入力表!F1037:$M$2000,3,FALSE),"")</f>
        <v/>
      </c>
      <c r="G1036" s="196" t="str">
        <f>IF(E1036="旅費",VLOOKUP(E1036,支出入力表!F1037:$M$2000,4,FALSE),"")</f>
        <v/>
      </c>
      <c r="H1036" s="197" t="str">
        <f>IF(E1036="旅費",VLOOKUP(E1036,支出入力表!F1037:$M$2000,5,FALSE),"")</f>
        <v/>
      </c>
      <c r="I1036" s="196" t="str">
        <f>IF(E1036="旅費",VLOOKUP(E1036,支出入力表!F1037:$S$2000,9,FALSE),"")</f>
        <v/>
      </c>
      <c r="J1036" s="167" t="str">
        <f>IF(E1036="旅費",VLOOKUP(E1036,支出入力表!F1037:$S$2000,10,FALSE),"")</f>
        <v/>
      </c>
      <c r="K1036" s="167" t="str">
        <f>IF(E1036="旅費",VLOOKUP(E1036,支出入力表!F1037:$S$2000,11,FALSE),"")</f>
        <v/>
      </c>
      <c r="L1036" s="167" t="str">
        <f>IF(E1036="旅費",VLOOKUP(E1036,支出入力表!F1037:$S$2000,12,FALSE),"")</f>
        <v/>
      </c>
      <c r="M1036" s="167" t="str">
        <f>IF(E1036="旅費",VLOOKUP(E1036,支出入力表!F1037:$S$2000,13,FALSE),"")</f>
        <v/>
      </c>
      <c r="N1036" s="168" t="str">
        <f>IF(E1036="旅費",VLOOKUP(E1036,支出入力表!F1037:$S$2000,14,FALSE),"")</f>
        <v/>
      </c>
    </row>
    <row r="1037" spans="2:14" x14ac:dyDescent="0.55000000000000004">
      <c r="B1037" s="163" t="str">
        <f>IF(E1037="旅費",支出入力表!A1038,"")</f>
        <v/>
      </c>
      <c r="C1037" s="164" t="str">
        <f>IF(E1037="旅費",支出入力表!C1038,"")</f>
        <v/>
      </c>
      <c r="D1037" s="165" t="str">
        <f>IF(支出入力表!E1038="旅費","旅費","")</f>
        <v/>
      </c>
      <c r="E1037" s="165" t="str">
        <f>IF(支出入力表!F1038="旅費","旅費","")</f>
        <v/>
      </c>
      <c r="F1037" s="196" t="str">
        <f>IF(E1037="旅費",VLOOKUP(E1037,支出入力表!F1038:$M$2000,3,FALSE),"")</f>
        <v/>
      </c>
      <c r="G1037" s="196" t="str">
        <f>IF(E1037="旅費",VLOOKUP(E1037,支出入力表!F1038:$M$2000,4,FALSE),"")</f>
        <v/>
      </c>
      <c r="H1037" s="197" t="str">
        <f>IF(E1037="旅費",VLOOKUP(E1037,支出入力表!F1038:$M$2000,5,FALSE),"")</f>
        <v/>
      </c>
      <c r="I1037" s="196" t="str">
        <f>IF(E1037="旅費",VLOOKUP(E1037,支出入力表!F1038:$S$2000,9,FALSE),"")</f>
        <v/>
      </c>
      <c r="J1037" s="167" t="str">
        <f>IF(E1037="旅費",VLOOKUP(E1037,支出入力表!F1038:$S$2000,10,FALSE),"")</f>
        <v/>
      </c>
      <c r="K1037" s="167" t="str">
        <f>IF(E1037="旅費",VLOOKUP(E1037,支出入力表!F1038:$S$2000,11,FALSE),"")</f>
        <v/>
      </c>
      <c r="L1037" s="167" t="str">
        <f>IF(E1037="旅費",VLOOKUP(E1037,支出入力表!F1038:$S$2000,12,FALSE),"")</f>
        <v/>
      </c>
      <c r="M1037" s="167" t="str">
        <f>IF(E1037="旅費",VLOOKUP(E1037,支出入力表!F1038:$S$2000,13,FALSE),"")</f>
        <v/>
      </c>
      <c r="N1037" s="168" t="str">
        <f>IF(E1037="旅費",VLOOKUP(E1037,支出入力表!F1038:$S$2000,14,FALSE),"")</f>
        <v/>
      </c>
    </row>
    <row r="1038" spans="2:14" x14ac:dyDescent="0.55000000000000004">
      <c r="B1038" s="163" t="str">
        <f>IF(E1038="旅費",支出入力表!A1039,"")</f>
        <v/>
      </c>
      <c r="C1038" s="164" t="str">
        <f>IF(E1038="旅費",支出入力表!C1039,"")</f>
        <v/>
      </c>
      <c r="D1038" s="165" t="str">
        <f>IF(支出入力表!E1039="旅費","旅費","")</f>
        <v/>
      </c>
      <c r="E1038" s="165" t="str">
        <f>IF(支出入力表!F1039="旅費","旅費","")</f>
        <v/>
      </c>
      <c r="F1038" s="196" t="str">
        <f>IF(E1038="旅費",VLOOKUP(E1038,支出入力表!F1039:$M$2000,3,FALSE),"")</f>
        <v/>
      </c>
      <c r="G1038" s="196" t="str">
        <f>IF(E1038="旅費",VLOOKUP(E1038,支出入力表!F1039:$M$2000,4,FALSE),"")</f>
        <v/>
      </c>
      <c r="H1038" s="197" t="str">
        <f>IF(E1038="旅費",VLOOKUP(E1038,支出入力表!F1039:$M$2000,5,FALSE),"")</f>
        <v/>
      </c>
      <c r="I1038" s="196" t="str">
        <f>IF(E1038="旅費",VLOOKUP(E1038,支出入力表!F1039:$S$2000,9,FALSE),"")</f>
        <v/>
      </c>
      <c r="J1038" s="167" t="str">
        <f>IF(E1038="旅費",VLOOKUP(E1038,支出入力表!F1039:$S$2000,10,FALSE),"")</f>
        <v/>
      </c>
      <c r="K1038" s="167" t="str">
        <f>IF(E1038="旅費",VLOOKUP(E1038,支出入力表!F1039:$S$2000,11,FALSE),"")</f>
        <v/>
      </c>
      <c r="L1038" s="167" t="str">
        <f>IF(E1038="旅費",VLOOKUP(E1038,支出入力表!F1039:$S$2000,12,FALSE),"")</f>
        <v/>
      </c>
      <c r="M1038" s="167" t="str">
        <f>IF(E1038="旅費",VLOOKUP(E1038,支出入力表!F1039:$S$2000,13,FALSE),"")</f>
        <v/>
      </c>
      <c r="N1038" s="168" t="str">
        <f>IF(E1038="旅費",VLOOKUP(E1038,支出入力表!F1039:$S$2000,14,FALSE),"")</f>
        <v/>
      </c>
    </row>
    <row r="1039" spans="2:14" x14ac:dyDescent="0.55000000000000004">
      <c r="B1039" s="163" t="str">
        <f>IF(E1039="旅費",支出入力表!A1040,"")</f>
        <v/>
      </c>
      <c r="C1039" s="164" t="str">
        <f>IF(E1039="旅費",支出入力表!C1040,"")</f>
        <v/>
      </c>
      <c r="D1039" s="165" t="str">
        <f>IF(支出入力表!E1040="旅費","旅費","")</f>
        <v/>
      </c>
      <c r="E1039" s="165" t="str">
        <f>IF(支出入力表!F1040="旅費","旅費","")</f>
        <v/>
      </c>
      <c r="F1039" s="196" t="str">
        <f>IF(E1039="旅費",VLOOKUP(E1039,支出入力表!F1040:$M$2000,3,FALSE),"")</f>
        <v/>
      </c>
      <c r="G1039" s="196" t="str">
        <f>IF(E1039="旅費",VLOOKUP(E1039,支出入力表!F1040:$M$2000,4,FALSE),"")</f>
        <v/>
      </c>
      <c r="H1039" s="197" t="str">
        <f>IF(E1039="旅費",VLOOKUP(E1039,支出入力表!F1040:$M$2000,5,FALSE),"")</f>
        <v/>
      </c>
      <c r="I1039" s="196" t="str">
        <f>IF(E1039="旅費",VLOOKUP(E1039,支出入力表!F1040:$S$2000,9,FALSE),"")</f>
        <v/>
      </c>
      <c r="J1039" s="167" t="str">
        <f>IF(E1039="旅費",VLOOKUP(E1039,支出入力表!F1040:$S$2000,10,FALSE),"")</f>
        <v/>
      </c>
      <c r="K1039" s="167" t="str">
        <f>IF(E1039="旅費",VLOOKUP(E1039,支出入力表!F1040:$S$2000,11,FALSE),"")</f>
        <v/>
      </c>
      <c r="L1039" s="167" t="str">
        <f>IF(E1039="旅費",VLOOKUP(E1039,支出入力表!F1040:$S$2000,12,FALSE),"")</f>
        <v/>
      </c>
      <c r="M1039" s="167" t="str">
        <f>IF(E1039="旅費",VLOOKUP(E1039,支出入力表!F1040:$S$2000,13,FALSE),"")</f>
        <v/>
      </c>
      <c r="N1039" s="168" t="str">
        <f>IF(E1039="旅費",VLOOKUP(E1039,支出入力表!F1040:$S$2000,14,FALSE),"")</f>
        <v/>
      </c>
    </row>
    <row r="1040" spans="2:14" x14ac:dyDescent="0.55000000000000004">
      <c r="B1040" s="163" t="str">
        <f>IF(E1040="旅費",支出入力表!A1041,"")</f>
        <v/>
      </c>
      <c r="C1040" s="164" t="str">
        <f>IF(E1040="旅費",支出入力表!C1041,"")</f>
        <v/>
      </c>
      <c r="D1040" s="165" t="str">
        <f>IF(支出入力表!E1041="旅費","旅費","")</f>
        <v/>
      </c>
      <c r="E1040" s="165" t="str">
        <f>IF(支出入力表!F1041="旅費","旅費","")</f>
        <v/>
      </c>
      <c r="F1040" s="196" t="str">
        <f>IF(E1040="旅費",VLOOKUP(E1040,支出入力表!F1041:$M$2000,3,FALSE),"")</f>
        <v/>
      </c>
      <c r="G1040" s="196" t="str">
        <f>IF(E1040="旅費",VLOOKUP(E1040,支出入力表!F1041:$M$2000,4,FALSE),"")</f>
        <v/>
      </c>
      <c r="H1040" s="197" t="str">
        <f>IF(E1040="旅費",VLOOKUP(E1040,支出入力表!F1041:$M$2000,5,FALSE),"")</f>
        <v/>
      </c>
      <c r="I1040" s="196" t="str">
        <f>IF(E1040="旅費",VLOOKUP(E1040,支出入力表!F1041:$S$2000,9,FALSE),"")</f>
        <v/>
      </c>
      <c r="J1040" s="167" t="str">
        <f>IF(E1040="旅費",VLOOKUP(E1040,支出入力表!F1041:$S$2000,10,FALSE),"")</f>
        <v/>
      </c>
      <c r="K1040" s="167" t="str">
        <f>IF(E1040="旅費",VLOOKUP(E1040,支出入力表!F1041:$S$2000,11,FALSE),"")</f>
        <v/>
      </c>
      <c r="L1040" s="167" t="str">
        <f>IF(E1040="旅費",VLOOKUP(E1040,支出入力表!F1041:$S$2000,12,FALSE),"")</f>
        <v/>
      </c>
      <c r="M1040" s="167" t="str">
        <f>IF(E1040="旅費",VLOOKUP(E1040,支出入力表!F1041:$S$2000,13,FALSE),"")</f>
        <v/>
      </c>
      <c r="N1040" s="168" t="str">
        <f>IF(E1040="旅費",VLOOKUP(E1040,支出入力表!F1041:$S$2000,14,FALSE),"")</f>
        <v/>
      </c>
    </row>
    <row r="1041" spans="2:14" x14ac:dyDescent="0.55000000000000004">
      <c r="B1041" s="163" t="str">
        <f>IF(E1041="旅費",支出入力表!A1042,"")</f>
        <v/>
      </c>
      <c r="C1041" s="164" t="str">
        <f>IF(E1041="旅費",支出入力表!C1042,"")</f>
        <v/>
      </c>
      <c r="D1041" s="165" t="str">
        <f>IF(支出入力表!E1042="旅費","旅費","")</f>
        <v/>
      </c>
      <c r="E1041" s="165" t="str">
        <f>IF(支出入力表!F1042="旅費","旅費","")</f>
        <v/>
      </c>
      <c r="F1041" s="196" t="str">
        <f>IF(E1041="旅費",VLOOKUP(E1041,支出入力表!F1042:$M$2000,3,FALSE),"")</f>
        <v/>
      </c>
      <c r="G1041" s="196" t="str">
        <f>IF(E1041="旅費",VLOOKUP(E1041,支出入力表!F1042:$M$2000,4,FALSE),"")</f>
        <v/>
      </c>
      <c r="H1041" s="197" t="str">
        <f>IF(E1041="旅費",VLOOKUP(E1041,支出入力表!F1042:$M$2000,5,FALSE),"")</f>
        <v/>
      </c>
      <c r="I1041" s="196" t="str">
        <f>IF(E1041="旅費",VLOOKUP(E1041,支出入力表!F1042:$S$2000,9,FALSE),"")</f>
        <v/>
      </c>
      <c r="J1041" s="167" t="str">
        <f>IF(E1041="旅費",VLOOKUP(E1041,支出入力表!F1042:$S$2000,10,FALSE),"")</f>
        <v/>
      </c>
      <c r="K1041" s="167" t="str">
        <f>IF(E1041="旅費",VLOOKUP(E1041,支出入力表!F1042:$S$2000,11,FALSE),"")</f>
        <v/>
      </c>
      <c r="L1041" s="167" t="str">
        <f>IF(E1041="旅費",VLOOKUP(E1041,支出入力表!F1042:$S$2000,12,FALSE),"")</f>
        <v/>
      </c>
      <c r="M1041" s="167" t="str">
        <f>IF(E1041="旅費",VLOOKUP(E1041,支出入力表!F1042:$S$2000,13,FALSE),"")</f>
        <v/>
      </c>
      <c r="N1041" s="168" t="str">
        <f>IF(E1041="旅費",VLOOKUP(E1041,支出入力表!F1042:$S$2000,14,FALSE),"")</f>
        <v/>
      </c>
    </row>
    <row r="1042" spans="2:14" x14ac:dyDescent="0.55000000000000004">
      <c r="B1042" s="163" t="str">
        <f>IF(E1042="旅費",支出入力表!A1043,"")</f>
        <v/>
      </c>
      <c r="C1042" s="164" t="str">
        <f>IF(E1042="旅費",支出入力表!C1043,"")</f>
        <v/>
      </c>
      <c r="D1042" s="165" t="str">
        <f>IF(支出入力表!E1043="旅費","旅費","")</f>
        <v/>
      </c>
      <c r="E1042" s="165" t="str">
        <f>IF(支出入力表!F1043="旅費","旅費","")</f>
        <v/>
      </c>
      <c r="F1042" s="196" t="str">
        <f>IF(E1042="旅費",VLOOKUP(E1042,支出入力表!F1043:$M$2000,3,FALSE),"")</f>
        <v/>
      </c>
      <c r="G1042" s="196" t="str">
        <f>IF(E1042="旅費",VLOOKUP(E1042,支出入力表!F1043:$M$2000,4,FALSE),"")</f>
        <v/>
      </c>
      <c r="H1042" s="197" t="str">
        <f>IF(E1042="旅費",VLOOKUP(E1042,支出入力表!F1043:$M$2000,5,FALSE),"")</f>
        <v/>
      </c>
      <c r="I1042" s="196" t="str">
        <f>IF(E1042="旅費",VLOOKUP(E1042,支出入力表!F1043:$S$2000,9,FALSE),"")</f>
        <v/>
      </c>
      <c r="J1042" s="167" t="str">
        <f>IF(E1042="旅費",VLOOKUP(E1042,支出入力表!F1043:$S$2000,10,FALSE),"")</f>
        <v/>
      </c>
      <c r="K1042" s="167" t="str">
        <f>IF(E1042="旅費",VLOOKUP(E1042,支出入力表!F1043:$S$2000,11,FALSE),"")</f>
        <v/>
      </c>
      <c r="L1042" s="167" t="str">
        <f>IF(E1042="旅費",VLOOKUP(E1042,支出入力表!F1043:$S$2000,12,FALSE),"")</f>
        <v/>
      </c>
      <c r="M1042" s="167" t="str">
        <f>IF(E1042="旅費",VLOOKUP(E1042,支出入力表!F1043:$S$2000,13,FALSE),"")</f>
        <v/>
      </c>
      <c r="N1042" s="168" t="str">
        <f>IF(E1042="旅費",VLOOKUP(E1042,支出入力表!F1043:$S$2000,14,FALSE),"")</f>
        <v/>
      </c>
    </row>
    <row r="1043" spans="2:14" x14ac:dyDescent="0.55000000000000004">
      <c r="B1043" s="163" t="str">
        <f>IF(E1043="旅費",支出入力表!A1044,"")</f>
        <v/>
      </c>
      <c r="C1043" s="164" t="str">
        <f>IF(E1043="旅費",支出入力表!C1044,"")</f>
        <v/>
      </c>
      <c r="D1043" s="165" t="str">
        <f>IF(支出入力表!E1044="旅費","旅費","")</f>
        <v/>
      </c>
      <c r="E1043" s="165" t="str">
        <f>IF(支出入力表!F1044="旅費","旅費","")</f>
        <v/>
      </c>
      <c r="F1043" s="196" t="str">
        <f>IF(E1043="旅費",VLOOKUP(E1043,支出入力表!F1044:$M$2000,3,FALSE),"")</f>
        <v/>
      </c>
      <c r="G1043" s="196" t="str">
        <f>IF(E1043="旅費",VLOOKUP(E1043,支出入力表!F1044:$M$2000,4,FALSE),"")</f>
        <v/>
      </c>
      <c r="H1043" s="197" t="str">
        <f>IF(E1043="旅費",VLOOKUP(E1043,支出入力表!F1044:$M$2000,5,FALSE),"")</f>
        <v/>
      </c>
      <c r="I1043" s="196" t="str">
        <f>IF(E1043="旅費",VLOOKUP(E1043,支出入力表!F1044:$S$2000,9,FALSE),"")</f>
        <v/>
      </c>
      <c r="J1043" s="167" t="str">
        <f>IF(E1043="旅費",VLOOKUP(E1043,支出入力表!F1044:$S$2000,10,FALSE),"")</f>
        <v/>
      </c>
      <c r="K1043" s="167" t="str">
        <f>IF(E1043="旅費",VLOOKUP(E1043,支出入力表!F1044:$S$2000,11,FALSE),"")</f>
        <v/>
      </c>
      <c r="L1043" s="167" t="str">
        <f>IF(E1043="旅費",VLOOKUP(E1043,支出入力表!F1044:$S$2000,12,FALSE),"")</f>
        <v/>
      </c>
      <c r="M1043" s="167" t="str">
        <f>IF(E1043="旅費",VLOOKUP(E1043,支出入力表!F1044:$S$2000,13,FALSE),"")</f>
        <v/>
      </c>
      <c r="N1043" s="168" t="str">
        <f>IF(E1043="旅費",VLOOKUP(E1043,支出入力表!F1044:$S$2000,14,FALSE),"")</f>
        <v/>
      </c>
    </row>
    <row r="1044" spans="2:14" x14ac:dyDescent="0.55000000000000004">
      <c r="B1044" s="163" t="str">
        <f>IF(E1044="旅費",支出入力表!A1045,"")</f>
        <v/>
      </c>
      <c r="C1044" s="164" t="str">
        <f>IF(E1044="旅費",支出入力表!C1045,"")</f>
        <v/>
      </c>
      <c r="D1044" s="165" t="str">
        <f>IF(支出入力表!E1045="旅費","旅費","")</f>
        <v/>
      </c>
      <c r="E1044" s="165" t="str">
        <f>IF(支出入力表!F1045="旅費","旅費","")</f>
        <v/>
      </c>
      <c r="F1044" s="196" t="str">
        <f>IF(E1044="旅費",VLOOKUP(E1044,支出入力表!F1045:$M$2000,3,FALSE),"")</f>
        <v/>
      </c>
      <c r="G1044" s="196" t="str">
        <f>IF(E1044="旅費",VLOOKUP(E1044,支出入力表!F1045:$M$2000,4,FALSE),"")</f>
        <v/>
      </c>
      <c r="H1044" s="197" t="str">
        <f>IF(E1044="旅費",VLOOKUP(E1044,支出入力表!F1045:$M$2000,5,FALSE),"")</f>
        <v/>
      </c>
      <c r="I1044" s="196" t="str">
        <f>IF(E1044="旅費",VLOOKUP(E1044,支出入力表!F1045:$S$2000,9,FALSE),"")</f>
        <v/>
      </c>
      <c r="J1044" s="167" t="str">
        <f>IF(E1044="旅費",VLOOKUP(E1044,支出入力表!F1045:$S$2000,10,FALSE),"")</f>
        <v/>
      </c>
      <c r="K1044" s="167" t="str">
        <f>IF(E1044="旅費",VLOOKUP(E1044,支出入力表!F1045:$S$2000,11,FALSE),"")</f>
        <v/>
      </c>
      <c r="L1044" s="167" t="str">
        <f>IF(E1044="旅費",VLOOKUP(E1044,支出入力表!F1045:$S$2000,12,FALSE),"")</f>
        <v/>
      </c>
      <c r="M1044" s="167" t="str">
        <f>IF(E1044="旅費",VLOOKUP(E1044,支出入力表!F1045:$S$2000,13,FALSE),"")</f>
        <v/>
      </c>
      <c r="N1044" s="168" t="str">
        <f>IF(E1044="旅費",VLOOKUP(E1044,支出入力表!F1045:$S$2000,14,FALSE),"")</f>
        <v/>
      </c>
    </row>
    <row r="1045" spans="2:14" x14ac:dyDescent="0.55000000000000004">
      <c r="B1045" s="163" t="str">
        <f>IF(E1045="旅費",支出入力表!A1046,"")</f>
        <v/>
      </c>
      <c r="C1045" s="164" t="str">
        <f>IF(E1045="旅費",支出入力表!C1046,"")</f>
        <v/>
      </c>
      <c r="D1045" s="165" t="str">
        <f>IF(支出入力表!E1046="旅費","旅費","")</f>
        <v/>
      </c>
      <c r="E1045" s="165" t="str">
        <f>IF(支出入力表!F1046="旅費","旅費","")</f>
        <v/>
      </c>
      <c r="F1045" s="196" t="str">
        <f>IF(E1045="旅費",VLOOKUP(E1045,支出入力表!F1046:$M$2000,3,FALSE),"")</f>
        <v/>
      </c>
      <c r="G1045" s="196" t="str">
        <f>IF(E1045="旅費",VLOOKUP(E1045,支出入力表!F1046:$M$2000,4,FALSE),"")</f>
        <v/>
      </c>
      <c r="H1045" s="197" t="str">
        <f>IF(E1045="旅費",VLOOKUP(E1045,支出入力表!F1046:$M$2000,5,FALSE),"")</f>
        <v/>
      </c>
      <c r="I1045" s="196" t="str">
        <f>IF(E1045="旅費",VLOOKUP(E1045,支出入力表!F1046:$S$2000,9,FALSE),"")</f>
        <v/>
      </c>
      <c r="J1045" s="167" t="str">
        <f>IF(E1045="旅費",VLOOKUP(E1045,支出入力表!F1046:$S$2000,10,FALSE),"")</f>
        <v/>
      </c>
      <c r="K1045" s="167" t="str">
        <f>IF(E1045="旅費",VLOOKUP(E1045,支出入力表!F1046:$S$2000,11,FALSE),"")</f>
        <v/>
      </c>
      <c r="L1045" s="167" t="str">
        <f>IF(E1045="旅費",VLOOKUP(E1045,支出入力表!F1046:$S$2000,12,FALSE),"")</f>
        <v/>
      </c>
      <c r="M1045" s="167" t="str">
        <f>IF(E1045="旅費",VLOOKUP(E1045,支出入力表!F1046:$S$2000,13,FALSE),"")</f>
        <v/>
      </c>
      <c r="N1045" s="168" t="str">
        <f>IF(E1045="旅費",VLOOKUP(E1045,支出入力表!F1046:$S$2000,14,FALSE),"")</f>
        <v/>
      </c>
    </row>
    <row r="1046" spans="2:14" x14ac:dyDescent="0.55000000000000004">
      <c r="B1046" s="163" t="str">
        <f>IF(E1046="旅費",支出入力表!A1047,"")</f>
        <v/>
      </c>
      <c r="C1046" s="164" t="str">
        <f>IF(E1046="旅費",支出入力表!C1047,"")</f>
        <v/>
      </c>
      <c r="D1046" s="165" t="str">
        <f>IF(支出入力表!E1047="旅費","旅費","")</f>
        <v/>
      </c>
      <c r="E1046" s="165" t="str">
        <f>IF(支出入力表!F1047="旅費","旅費","")</f>
        <v/>
      </c>
      <c r="F1046" s="196" t="str">
        <f>IF(E1046="旅費",VLOOKUP(E1046,支出入力表!F1047:$M$2000,3,FALSE),"")</f>
        <v/>
      </c>
      <c r="G1046" s="196" t="str">
        <f>IF(E1046="旅費",VLOOKUP(E1046,支出入力表!F1047:$M$2000,4,FALSE),"")</f>
        <v/>
      </c>
      <c r="H1046" s="197" t="str">
        <f>IF(E1046="旅費",VLOOKUP(E1046,支出入力表!F1047:$M$2000,5,FALSE),"")</f>
        <v/>
      </c>
      <c r="I1046" s="196" t="str">
        <f>IF(E1046="旅費",VLOOKUP(E1046,支出入力表!F1047:$S$2000,9,FALSE),"")</f>
        <v/>
      </c>
      <c r="J1046" s="167" t="str">
        <f>IF(E1046="旅費",VLOOKUP(E1046,支出入力表!F1047:$S$2000,10,FALSE),"")</f>
        <v/>
      </c>
      <c r="K1046" s="167" t="str">
        <f>IF(E1046="旅費",VLOOKUP(E1046,支出入力表!F1047:$S$2000,11,FALSE),"")</f>
        <v/>
      </c>
      <c r="L1046" s="167" t="str">
        <f>IF(E1046="旅費",VLOOKUP(E1046,支出入力表!F1047:$S$2000,12,FALSE),"")</f>
        <v/>
      </c>
      <c r="M1046" s="167" t="str">
        <f>IF(E1046="旅費",VLOOKUP(E1046,支出入力表!F1047:$S$2000,13,FALSE),"")</f>
        <v/>
      </c>
      <c r="N1046" s="168" t="str">
        <f>IF(E1046="旅費",VLOOKUP(E1046,支出入力表!F1047:$S$2000,14,FALSE),"")</f>
        <v/>
      </c>
    </row>
    <row r="1047" spans="2:14" x14ac:dyDescent="0.55000000000000004">
      <c r="B1047" s="163" t="str">
        <f>IF(E1047="旅費",支出入力表!A1048,"")</f>
        <v/>
      </c>
      <c r="C1047" s="164" t="str">
        <f>IF(E1047="旅費",支出入力表!C1048,"")</f>
        <v/>
      </c>
      <c r="D1047" s="165" t="str">
        <f>IF(支出入力表!E1048="旅費","旅費","")</f>
        <v/>
      </c>
      <c r="E1047" s="165" t="str">
        <f>IF(支出入力表!F1048="旅費","旅費","")</f>
        <v/>
      </c>
      <c r="F1047" s="196" t="str">
        <f>IF(E1047="旅費",VLOOKUP(E1047,支出入力表!F1048:$M$2000,3,FALSE),"")</f>
        <v/>
      </c>
      <c r="G1047" s="196" t="str">
        <f>IF(E1047="旅費",VLOOKUP(E1047,支出入力表!F1048:$M$2000,4,FALSE),"")</f>
        <v/>
      </c>
      <c r="H1047" s="197" t="str">
        <f>IF(E1047="旅費",VLOOKUP(E1047,支出入力表!F1048:$M$2000,5,FALSE),"")</f>
        <v/>
      </c>
      <c r="I1047" s="196" t="str">
        <f>IF(E1047="旅費",VLOOKUP(E1047,支出入力表!F1048:$S$2000,9,FALSE),"")</f>
        <v/>
      </c>
      <c r="J1047" s="167" t="str">
        <f>IF(E1047="旅費",VLOOKUP(E1047,支出入力表!F1048:$S$2000,10,FALSE),"")</f>
        <v/>
      </c>
      <c r="K1047" s="167" t="str">
        <f>IF(E1047="旅費",VLOOKUP(E1047,支出入力表!F1048:$S$2000,11,FALSE),"")</f>
        <v/>
      </c>
      <c r="L1047" s="167" t="str">
        <f>IF(E1047="旅費",VLOOKUP(E1047,支出入力表!F1048:$S$2000,12,FALSE),"")</f>
        <v/>
      </c>
      <c r="M1047" s="167" t="str">
        <f>IF(E1047="旅費",VLOOKUP(E1047,支出入力表!F1048:$S$2000,13,FALSE),"")</f>
        <v/>
      </c>
      <c r="N1047" s="168" t="str">
        <f>IF(E1047="旅費",VLOOKUP(E1047,支出入力表!F1048:$S$2000,14,FALSE),"")</f>
        <v/>
      </c>
    </row>
    <row r="1048" spans="2:14" x14ac:dyDescent="0.55000000000000004">
      <c r="B1048" s="163" t="str">
        <f>IF(E1048="旅費",支出入力表!A1049,"")</f>
        <v/>
      </c>
      <c r="C1048" s="164" t="str">
        <f>IF(E1048="旅費",支出入力表!C1049,"")</f>
        <v/>
      </c>
      <c r="D1048" s="165" t="str">
        <f>IF(支出入力表!E1049="旅費","旅費","")</f>
        <v/>
      </c>
      <c r="E1048" s="165" t="str">
        <f>IF(支出入力表!F1049="旅費","旅費","")</f>
        <v/>
      </c>
      <c r="F1048" s="196" t="str">
        <f>IF(E1048="旅費",VLOOKUP(E1048,支出入力表!F1049:$M$2000,3,FALSE),"")</f>
        <v/>
      </c>
      <c r="G1048" s="196" t="str">
        <f>IF(E1048="旅費",VLOOKUP(E1048,支出入力表!F1049:$M$2000,4,FALSE),"")</f>
        <v/>
      </c>
      <c r="H1048" s="197" t="str">
        <f>IF(E1048="旅費",VLOOKUP(E1048,支出入力表!F1049:$M$2000,5,FALSE),"")</f>
        <v/>
      </c>
      <c r="I1048" s="196" t="str">
        <f>IF(E1048="旅費",VLOOKUP(E1048,支出入力表!F1049:$S$2000,9,FALSE),"")</f>
        <v/>
      </c>
      <c r="J1048" s="167" t="str">
        <f>IF(E1048="旅費",VLOOKUP(E1048,支出入力表!F1049:$S$2000,10,FALSE),"")</f>
        <v/>
      </c>
      <c r="K1048" s="167" t="str">
        <f>IF(E1048="旅費",VLOOKUP(E1048,支出入力表!F1049:$S$2000,11,FALSE),"")</f>
        <v/>
      </c>
      <c r="L1048" s="167" t="str">
        <f>IF(E1048="旅費",VLOOKUP(E1048,支出入力表!F1049:$S$2000,12,FALSE),"")</f>
        <v/>
      </c>
      <c r="M1048" s="167" t="str">
        <f>IF(E1048="旅費",VLOOKUP(E1048,支出入力表!F1049:$S$2000,13,FALSE),"")</f>
        <v/>
      </c>
      <c r="N1048" s="168" t="str">
        <f>IF(E1048="旅費",VLOOKUP(E1048,支出入力表!F1049:$S$2000,14,FALSE),"")</f>
        <v/>
      </c>
    </row>
    <row r="1049" spans="2:14" x14ac:dyDescent="0.55000000000000004">
      <c r="B1049" s="163" t="str">
        <f>IF(E1049="旅費",支出入力表!A1050,"")</f>
        <v/>
      </c>
      <c r="C1049" s="164" t="str">
        <f>IF(E1049="旅費",支出入力表!C1050,"")</f>
        <v/>
      </c>
      <c r="D1049" s="165" t="str">
        <f>IF(支出入力表!E1050="旅費","旅費","")</f>
        <v/>
      </c>
      <c r="E1049" s="165" t="str">
        <f>IF(支出入力表!F1050="旅費","旅費","")</f>
        <v/>
      </c>
      <c r="F1049" s="196" t="str">
        <f>IF(E1049="旅費",VLOOKUP(E1049,支出入力表!F1050:$M$2000,3,FALSE),"")</f>
        <v/>
      </c>
      <c r="G1049" s="196" t="str">
        <f>IF(E1049="旅費",VLOOKUP(E1049,支出入力表!F1050:$M$2000,4,FALSE),"")</f>
        <v/>
      </c>
      <c r="H1049" s="197" t="str">
        <f>IF(E1049="旅費",VLOOKUP(E1049,支出入力表!F1050:$M$2000,5,FALSE),"")</f>
        <v/>
      </c>
      <c r="I1049" s="196" t="str">
        <f>IF(E1049="旅費",VLOOKUP(E1049,支出入力表!F1050:$S$2000,9,FALSE),"")</f>
        <v/>
      </c>
      <c r="J1049" s="167" t="str">
        <f>IF(E1049="旅費",VLOOKUP(E1049,支出入力表!F1050:$S$2000,10,FALSE),"")</f>
        <v/>
      </c>
      <c r="K1049" s="167" t="str">
        <f>IF(E1049="旅費",VLOOKUP(E1049,支出入力表!F1050:$S$2000,11,FALSE),"")</f>
        <v/>
      </c>
      <c r="L1049" s="167" t="str">
        <f>IF(E1049="旅費",VLOOKUP(E1049,支出入力表!F1050:$S$2000,12,FALSE),"")</f>
        <v/>
      </c>
      <c r="M1049" s="167" t="str">
        <f>IF(E1049="旅費",VLOOKUP(E1049,支出入力表!F1050:$S$2000,13,FALSE),"")</f>
        <v/>
      </c>
      <c r="N1049" s="168" t="str">
        <f>IF(E1049="旅費",VLOOKUP(E1049,支出入力表!F1050:$S$2000,14,FALSE),"")</f>
        <v/>
      </c>
    </row>
    <row r="1050" spans="2:14" x14ac:dyDescent="0.55000000000000004">
      <c r="B1050" s="163" t="str">
        <f>IF(E1050="旅費",支出入力表!A1051,"")</f>
        <v/>
      </c>
      <c r="C1050" s="164" t="str">
        <f>IF(E1050="旅費",支出入力表!C1051,"")</f>
        <v/>
      </c>
      <c r="D1050" s="165" t="str">
        <f>IF(支出入力表!E1051="旅費","旅費","")</f>
        <v/>
      </c>
      <c r="E1050" s="165" t="str">
        <f>IF(支出入力表!F1051="旅費","旅費","")</f>
        <v/>
      </c>
      <c r="F1050" s="196" t="str">
        <f>IF(E1050="旅費",VLOOKUP(E1050,支出入力表!F1051:$M$2000,3,FALSE),"")</f>
        <v/>
      </c>
      <c r="G1050" s="196" t="str">
        <f>IF(E1050="旅費",VLOOKUP(E1050,支出入力表!F1051:$M$2000,4,FALSE),"")</f>
        <v/>
      </c>
      <c r="H1050" s="197" t="str">
        <f>IF(E1050="旅費",VLOOKUP(E1050,支出入力表!F1051:$M$2000,5,FALSE),"")</f>
        <v/>
      </c>
      <c r="I1050" s="196" t="str">
        <f>IF(E1050="旅費",VLOOKUP(E1050,支出入力表!F1051:$S$2000,9,FALSE),"")</f>
        <v/>
      </c>
      <c r="J1050" s="167" t="str">
        <f>IF(E1050="旅費",VLOOKUP(E1050,支出入力表!F1051:$S$2000,10,FALSE),"")</f>
        <v/>
      </c>
      <c r="K1050" s="167" t="str">
        <f>IF(E1050="旅費",VLOOKUP(E1050,支出入力表!F1051:$S$2000,11,FALSE),"")</f>
        <v/>
      </c>
      <c r="L1050" s="167" t="str">
        <f>IF(E1050="旅費",VLOOKUP(E1050,支出入力表!F1051:$S$2000,12,FALSE),"")</f>
        <v/>
      </c>
      <c r="M1050" s="167" t="str">
        <f>IF(E1050="旅費",VLOOKUP(E1050,支出入力表!F1051:$S$2000,13,FALSE),"")</f>
        <v/>
      </c>
      <c r="N1050" s="168" t="str">
        <f>IF(E1050="旅費",VLOOKUP(E1050,支出入力表!F1051:$S$2000,14,FALSE),"")</f>
        <v/>
      </c>
    </row>
    <row r="1051" spans="2:14" x14ac:dyDescent="0.55000000000000004">
      <c r="B1051" s="163" t="str">
        <f>IF(E1051="旅費",支出入力表!A1052,"")</f>
        <v/>
      </c>
      <c r="C1051" s="164" t="str">
        <f>IF(E1051="旅費",支出入力表!C1052,"")</f>
        <v/>
      </c>
      <c r="D1051" s="165" t="str">
        <f>IF(支出入力表!E1052="旅費","旅費","")</f>
        <v/>
      </c>
      <c r="E1051" s="165" t="str">
        <f>IF(支出入力表!F1052="旅費","旅費","")</f>
        <v/>
      </c>
      <c r="F1051" s="196" t="str">
        <f>IF(E1051="旅費",VLOOKUP(E1051,支出入力表!F1052:$M$2000,3,FALSE),"")</f>
        <v/>
      </c>
      <c r="G1051" s="196" t="str">
        <f>IF(E1051="旅費",VLOOKUP(E1051,支出入力表!F1052:$M$2000,4,FALSE),"")</f>
        <v/>
      </c>
      <c r="H1051" s="197" t="str">
        <f>IF(E1051="旅費",VLOOKUP(E1051,支出入力表!F1052:$M$2000,5,FALSE),"")</f>
        <v/>
      </c>
      <c r="I1051" s="196" t="str">
        <f>IF(E1051="旅費",VLOOKUP(E1051,支出入力表!F1052:$S$2000,9,FALSE),"")</f>
        <v/>
      </c>
      <c r="J1051" s="167" t="str">
        <f>IF(E1051="旅費",VLOOKUP(E1051,支出入力表!F1052:$S$2000,10,FALSE),"")</f>
        <v/>
      </c>
      <c r="K1051" s="167" t="str">
        <f>IF(E1051="旅費",VLOOKUP(E1051,支出入力表!F1052:$S$2000,11,FALSE),"")</f>
        <v/>
      </c>
      <c r="L1051" s="167" t="str">
        <f>IF(E1051="旅費",VLOOKUP(E1051,支出入力表!F1052:$S$2000,12,FALSE),"")</f>
        <v/>
      </c>
      <c r="M1051" s="167" t="str">
        <f>IF(E1051="旅費",VLOOKUP(E1051,支出入力表!F1052:$S$2000,13,FALSE),"")</f>
        <v/>
      </c>
      <c r="N1051" s="168" t="str">
        <f>IF(E1051="旅費",VLOOKUP(E1051,支出入力表!F1052:$S$2000,14,FALSE),"")</f>
        <v/>
      </c>
    </row>
    <row r="1052" spans="2:14" x14ac:dyDescent="0.55000000000000004">
      <c r="B1052" s="163" t="str">
        <f>IF(E1052="旅費",支出入力表!A1053,"")</f>
        <v/>
      </c>
      <c r="C1052" s="164" t="str">
        <f>IF(E1052="旅費",支出入力表!C1053,"")</f>
        <v/>
      </c>
      <c r="D1052" s="165" t="str">
        <f>IF(支出入力表!E1053="旅費","旅費","")</f>
        <v/>
      </c>
      <c r="E1052" s="165" t="str">
        <f>IF(支出入力表!F1053="旅費","旅費","")</f>
        <v/>
      </c>
      <c r="F1052" s="196" t="str">
        <f>IF(E1052="旅費",VLOOKUP(E1052,支出入力表!F1053:$M$2000,3,FALSE),"")</f>
        <v/>
      </c>
      <c r="G1052" s="196" t="str">
        <f>IF(E1052="旅費",VLOOKUP(E1052,支出入力表!F1053:$M$2000,4,FALSE),"")</f>
        <v/>
      </c>
      <c r="H1052" s="197" t="str">
        <f>IF(E1052="旅費",VLOOKUP(E1052,支出入力表!F1053:$M$2000,5,FALSE),"")</f>
        <v/>
      </c>
      <c r="I1052" s="196" t="str">
        <f>IF(E1052="旅費",VLOOKUP(E1052,支出入力表!F1053:$S$2000,9,FALSE),"")</f>
        <v/>
      </c>
      <c r="J1052" s="167" t="str">
        <f>IF(E1052="旅費",VLOOKUP(E1052,支出入力表!F1053:$S$2000,10,FALSE),"")</f>
        <v/>
      </c>
      <c r="K1052" s="167" t="str">
        <f>IF(E1052="旅費",VLOOKUP(E1052,支出入力表!F1053:$S$2000,11,FALSE),"")</f>
        <v/>
      </c>
      <c r="L1052" s="167" t="str">
        <f>IF(E1052="旅費",VLOOKUP(E1052,支出入力表!F1053:$S$2000,12,FALSE),"")</f>
        <v/>
      </c>
      <c r="M1052" s="167" t="str">
        <f>IF(E1052="旅費",VLOOKUP(E1052,支出入力表!F1053:$S$2000,13,FALSE),"")</f>
        <v/>
      </c>
      <c r="N1052" s="168" t="str">
        <f>IF(E1052="旅費",VLOOKUP(E1052,支出入力表!F1053:$S$2000,14,FALSE),"")</f>
        <v/>
      </c>
    </row>
    <row r="1053" spans="2:14" x14ac:dyDescent="0.55000000000000004">
      <c r="B1053" s="163" t="str">
        <f>IF(E1053="旅費",支出入力表!A1054,"")</f>
        <v/>
      </c>
      <c r="C1053" s="164" t="str">
        <f>IF(E1053="旅費",支出入力表!C1054,"")</f>
        <v/>
      </c>
      <c r="D1053" s="165" t="str">
        <f>IF(支出入力表!E1054="旅費","旅費","")</f>
        <v/>
      </c>
      <c r="E1053" s="165" t="str">
        <f>IF(支出入力表!F1054="旅費","旅費","")</f>
        <v/>
      </c>
      <c r="F1053" s="196" t="str">
        <f>IF(E1053="旅費",VLOOKUP(E1053,支出入力表!F1054:$M$2000,3,FALSE),"")</f>
        <v/>
      </c>
      <c r="G1053" s="196" t="str">
        <f>IF(E1053="旅費",VLOOKUP(E1053,支出入力表!F1054:$M$2000,4,FALSE),"")</f>
        <v/>
      </c>
      <c r="H1053" s="197" t="str">
        <f>IF(E1053="旅費",VLOOKUP(E1053,支出入力表!F1054:$M$2000,5,FALSE),"")</f>
        <v/>
      </c>
      <c r="I1053" s="196" t="str">
        <f>IF(E1053="旅費",VLOOKUP(E1053,支出入力表!F1054:$S$2000,9,FALSE),"")</f>
        <v/>
      </c>
      <c r="J1053" s="167" t="str">
        <f>IF(E1053="旅費",VLOOKUP(E1053,支出入力表!F1054:$S$2000,10,FALSE),"")</f>
        <v/>
      </c>
      <c r="K1053" s="167" t="str">
        <f>IF(E1053="旅費",VLOOKUP(E1053,支出入力表!F1054:$S$2000,11,FALSE),"")</f>
        <v/>
      </c>
      <c r="L1053" s="167" t="str">
        <f>IF(E1053="旅費",VLOOKUP(E1053,支出入力表!F1054:$S$2000,12,FALSE),"")</f>
        <v/>
      </c>
      <c r="M1053" s="167" t="str">
        <f>IF(E1053="旅費",VLOOKUP(E1053,支出入力表!F1054:$S$2000,13,FALSE),"")</f>
        <v/>
      </c>
      <c r="N1053" s="168" t="str">
        <f>IF(E1053="旅費",VLOOKUP(E1053,支出入力表!F1054:$S$2000,14,FALSE),"")</f>
        <v/>
      </c>
    </row>
    <row r="1054" spans="2:14" x14ac:dyDescent="0.55000000000000004">
      <c r="B1054" s="163" t="str">
        <f>IF(E1054="旅費",支出入力表!A1055,"")</f>
        <v/>
      </c>
      <c r="C1054" s="164" t="str">
        <f>IF(E1054="旅費",支出入力表!C1055,"")</f>
        <v/>
      </c>
      <c r="D1054" s="165" t="str">
        <f>IF(支出入力表!E1055="旅費","旅費","")</f>
        <v/>
      </c>
      <c r="E1054" s="165" t="str">
        <f>IF(支出入力表!F1055="旅費","旅費","")</f>
        <v/>
      </c>
      <c r="F1054" s="196" t="str">
        <f>IF(E1054="旅費",VLOOKUP(E1054,支出入力表!F1055:$M$2000,3,FALSE),"")</f>
        <v/>
      </c>
      <c r="G1054" s="196" t="str">
        <f>IF(E1054="旅費",VLOOKUP(E1054,支出入力表!F1055:$M$2000,4,FALSE),"")</f>
        <v/>
      </c>
      <c r="H1054" s="197" t="str">
        <f>IF(E1054="旅費",VLOOKUP(E1054,支出入力表!F1055:$M$2000,5,FALSE),"")</f>
        <v/>
      </c>
      <c r="I1054" s="196" t="str">
        <f>IF(E1054="旅費",VLOOKUP(E1054,支出入力表!F1055:$S$2000,9,FALSE),"")</f>
        <v/>
      </c>
      <c r="J1054" s="167" t="str">
        <f>IF(E1054="旅費",VLOOKUP(E1054,支出入力表!F1055:$S$2000,10,FALSE),"")</f>
        <v/>
      </c>
      <c r="K1054" s="167" t="str">
        <f>IF(E1054="旅費",VLOOKUP(E1054,支出入力表!F1055:$S$2000,11,FALSE),"")</f>
        <v/>
      </c>
      <c r="L1054" s="167" t="str">
        <f>IF(E1054="旅費",VLOOKUP(E1054,支出入力表!F1055:$S$2000,12,FALSE),"")</f>
        <v/>
      </c>
      <c r="M1054" s="167" t="str">
        <f>IF(E1054="旅費",VLOOKUP(E1054,支出入力表!F1055:$S$2000,13,FALSE),"")</f>
        <v/>
      </c>
      <c r="N1054" s="168" t="str">
        <f>IF(E1054="旅費",VLOOKUP(E1054,支出入力表!F1055:$S$2000,14,FALSE),"")</f>
        <v/>
      </c>
    </row>
    <row r="1055" spans="2:14" x14ac:dyDescent="0.55000000000000004">
      <c r="B1055" s="163" t="str">
        <f>IF(E1055="旅費",支出入力表!A1056,"")</f>
        <v/>
      </c>
      <c r="C1055" s="164" t="str">
        <f>IF(E1055="旅費",支出入力表!C1056,"")</f>
        <v/>
      </c>
      <c r="D1055" s="165" t="str">
        <f>IF(支出入力表!E1056="旅費","旅費","")</f>
        <v/>
      </c>
      <c r="E1055" s="165" t="str">
        <f>IF(支出入力表!F1056="旅費","旅費","")</f>
        <v/>
      </c>
      <c r="F1055" s="196" t="str">
        <f>IF(E1055="旅費",VLOOKUP(E1055,支出入力表!F1056:$M$2000,3,FALSE),"")</f>
        <v/>
      </c>
      <c r="G1055" s="196" t="str">
        <f>IF(E1055="旅費",VLOOKUP(E1055,支出入力表!F1056:$M$2000,4,FALSE),"")</f>
        <v/>
      </c>
      <c r="H1055" s="197" t="str">
        <f>IF(E1055="旅費",VLOOKUP(E1055,支出入力表!F1056:$M$2000,5,FALSE),"")</f>
        <v/>
      </c>
      <c r="I1055" s="196" t="str">
        <f>IF(E1055="旅費",VLOOKUP(E1055,支出入力表!F1056:$S$2000,9,FALSE),"")</f>
        <v/>
      </c>
      <c r="J1055" s="167" t="str">
        <f>IF(E1055="旅費",VLOOKUP(E1055,支出入力表!F1056:$S$2000,10,FALSE),"")</f>
        <v/>
      </c>
      <c r="K1055" s="167" t="str">
        <f>IF(E1055="旅費",VLOOKUP(E1055,支出入力表!F1056:$S$2000,11,FALSE),"")</f>
        <v/>
      </c>
      <c r="L1055" s="167" t="str">
        <f>IF(E1055="旅費",VLOOKUP(E1055,支出入力表!F1056:$S$2000,12,FALSE),"")</f>
        <v/>
      </c>
      <c r="M1055" s="167" t="str">
        <f>IF(E1055="旅費",VLOOKUP(E1055,支出入力表!F1056:$S$2000,13,FALSE),"")</f>
        <v/>
      </c>
      <c r="N1055" s="168" t="str">
        <f>IF(E1055="旅費",VLOOKUP(E1055,支出入力表!F1056:$S$2000,14,FALSE),"")</f>
        <v/>
      </c>
    </row>
    <row r="1056" spans="2:14" x14ac:dyDescent="0.55000000000000004">
      <c r="B1056" s="163" t="str">
        <f>IF(E1056="旅費",支出入力表!A1057,"")</f>
        <v/>
      </c>
      <c r="C1056" s="164" t="str">
        <f>IF(E1056="旅費",支出入力表!C1057,"")</f>
        <v/>
      </c>
      <c r="D1056" s="165" t="str">
        <f>IF(支出入力表!E1057="旅費","旅費","")</f>
        <v/>
      </c>
      <c r="E1056" s="165" t="str">
        <f>IF(支出入力表!F1057="旅費","旅費","")</f>
        <v/>
      </c>
      <c r="F1056" s="196" t="str">
        <f>IF(E1056="旅費",VLOOKUP(E1056,支出入力表!F1057:$M$2000,3,FALSE),"")</f>
        <v/>
      </c>
      <c r="G1056" s="196" t="str">
        <f>IF(E1056="旅費",VLOOKUP(E1056,支出入力表!F1057:$M$2000,4,FALSE),"")</f>
        <v/>
      </c>
      <c r="H1056" s="197" t="str">
        <f>IF(E1056="旅費",VLOOKUP(E1056,支出入力表!F1057:$M$2000,5,FALSE),"")</f>
        <v/>
      </c>
      <c r="I1056" s="196" t="str">
        <f>IF(E1056="旅費",VLOOKUP(E1056,支出入力表!F1057:$S$2000,9,FALSE),"")</f>
        <v/>
      </c>
      <c r="J1056" s="167" t="str">
        <f>IF(E1056="旅費",VLOOKUP(E1056,支出入力表!F1057:$S$2000,10,FALSE),"")</f>
        <v/>
      </c>
      <c r="K1056" s="167" t="str">
        <f>IF(E1056="旅費",VLOOKUP(E1056,支出入力表!F1057:$S$2000,11,FALSE),"")</f>
        <v/>
      </c>
      <c r="L1056" s="167" t="str">
        <f>IF(E1056="旅費",VLOOKUP(E1056,支出入力表!F1057:$S$2000,12,FALSE),"")</f>
        <v/>
      </c>
      <c r="M1056" s="167" t="str">
        <f>IF(E1056="旅費",VLOOKUP(E1056,支出入力表!F1057:$S$2000,13,FALSE),"")</f>
        <v/>
      </c>
      <c r="N1056" s="168" t="str">
        <f>IF(E1056="旅費",VLOOKUP(E1056,支出入力表!F1057:$S$2000,14,FALSE),"")</f>
        <v/>
      </c>
    </row>
    <row r="1057" spans="2:14" x14ac:dyDescent="0.55000000000000004">
      <c r="B1057" s="163" t="str">
        <f>IF(E1057="旅費",支出入力表!A1058,"")</f>
        <v/>
      </c>
      <c r="C1057" s="164" t="str">
        <f>IF(E1057="旅費",支出入力表!C1058,"")</f>
        <v/>
      </c>
      <c r="D1057" s="165" t="str">
        <f>IF(支出入力表!E1058="旅費","旅費","")</f>
        <v/>
      </c>
      <c r="E1057" s="165" t="str">
        <f>IF(支出入力表!F1058="旅費","旅費","")</f>
        <v/>
      </c>
      <c r="F1057" s="196" t="str">
        <f>IF(E1057="旅費",VLOOKUP(E1057,支出入力表!F1058:$M$2000,3,FALSE),"")</f>
        <v/>
      </c>
      <c r="G1057" s="196" t="str">
        <f>IF(E1057="旅費",VLOOKUP(E1057,支出入力表!F1058:$M$2000,4,FALSE),"")</f>
        <v/>
      </c>
      <c r="H1057" s="197" t="str">
        <f>IF(E1057="旅費",VLOOKUP(E1057,支出入力表!F1058:$M$2000,5,FALSE),"")</f>
        <v/>
      </c>
      <c r="I1057" s="196" t="str">
        <f>IF(E1057="旅費",VLOOKUP(E1057,支出入力表!F1058:$S$2000,9,FALSE),"")</f>
        <v/>
      </c>
      <c r="J1057" s="167" t="str">
        <f>IF(E1057="旅費",VLOOKUP(E1057,支出入力表!F1058:$S$2000,10,FALSE),"")</f>
        <v/>
      </c>
      <c r="K1057" s="167" t="str">
        <f>IF(E1057="旅費",VLOOKUP(E1057,支出入力表!F1058:$S$2000,11,FALSE),"")</f>
        <v/>
      </c>
      <c r="L1057" s="167" t="str">
        <f>IF(E1057="旅費",VLOOKUP(E1057,支出入力表!F1058:$S$2000,12,FALSE),"")</f>
        <v/>
      </c>
      <c r="M1057" s="167" t="str">
        <f>IF(E1057="旅費",VLOOKUP(E1057,支出入力表!F1058:$S$2000,13,FALSE),"")</f>
        <v/>
      </c>
      <c r="N1057" s="168" t="str">
        <f>IF(E1057="旅費",VLOOKUP(E1057,支出入力表!F1058:$S$2000,14,FALSE),"")</f>
        <v/>
      </c>
    </row>
    <row r="1058" spans="2:14" x14ac:dyDescent="0.55000000000000004">
      <c r="B1058" s="163" t="str">
        <f>IF(E1058="旅費",支出入力表!A1059,"")</f>
        <v/>
      </c>
      <c r="C1058" s="164" t="str">
        <f>IF(E1058="旅費",支出入力表!C1059,"")</f>
        <v/>
      </c>
      <c r="D1058" s="165" t="str">
        <f>IF(支出入力表!E1059="旅費","旅費","")</f>
        <v/>
      </c>
      <c r="E1058" s="165" t="str">
        <f>IF(支出入力表!F1059="旅費","旅費","")</f>
        <v/>
      </c>
      <c r="F1058" s="196" t="str">
        <f>IF(E1058="旅費",VLOOKUP(E1058,支出入力表!F1059:$M$2000,3,FALSE),"")</f>
        <v/>
      </c>
      <c r="G1058" s="196" t="str">
        <f>IF(E1058="旅費",VLOOKUP(E1058,支出入力表!F1059:$M$2000,4,FALSE),"")</f>
        <v/>
      </c>
      <c r="H1058" s="197" t="str">
        <f>IF(E1058="旅費",VLOOKUP(E1058,支出入力表!F1059:$M$2000,5,FALSE),"")</f>
        <v/>
      </c>
      <c r="I1058" s="196" t="str">
        <f>IF(E1058="旅費",VLOOKUP(E1058,支出入力表!F1059:$S$2000,9,FALSE),"")</f>
        <v/>
      </c>
      <c r="J1058" s="167" t="str">
        <f>IF(E1058="旅費",VLOOKUP(E1058,支出入力表!F1059:$S$2000,10,FALSE),"")</f>
        <v/>
      </c>
      <c r="K1058" s="167" t="str">
        <f>IF(E1058="旅費",VLOOKUP(E1058,支出入力表!F1059:$S$2000,11,FALSE),"")</f>
        <v/>
      </c>
      <c r="L1058" s="167" t="str">
        <f>IF(E1058="旅費",VLOOKUP(E1058,支出入力表!F1059:$S$2000,12,FALSE),"")</f>
        <v/>
      </c>
      <c r="M1058" s="167" t="str">
        <f>IF(E1058="旅費",VLOOKUP(E1058,支出入力表!F1059:$S$2000,13,FALSE),"")</f>
        <v/>
      </c>
      <c r="N1058" s="168" t="str">
        <f>IF(E1058="旅費",VLOOKUP(E1058,支出入力表!F1059:$S$2000,14,FALSE),"")</f>
        <v/>
      </c>
    </row>
    <row r="1059" spans="2:14" x14ac:dyDescent="0.55000000000000004">
      <c r="B1059" s="163" t="str">
        <f>IF(E1059="旅費",支出入力表!A1060,"")</f>
        <v/>
      </c>
      <c r="C1059" s="164" t="str">
        <f>IF(E1059="旅費",支出入力表!C1060,"")</f>
        <v/>
      </c>
      <c r="D1059" s="165" t="str">
        <f>IF(支出入力表!E1060="旅費","旅費","")</f>
        <v/>
      </c>
      <c r="E1059" s="165" t="str">
        <f>IF(支出入力表!F1060="旅費","旅費","")</f>
        <v/>
      </c>
      <c r="F1059" s="196" t="str">
        <f>IF(E1059="旅費",VLOOKUP(E1059,支出入力表!F1060:$M$2000,3,FALSE),"")</f>
        <v/>
      </c>
      <c r="G1059" s="196" t="str">
        <f>IF(E1059="旅費",VLOOKUP(E1059,支出入力表!F1060:$M$2000,4,FALSE),"")</f>
        <v/>
      </c>
      <c r="H1059" s="197" t="str">
        <f>IF(E1059="旅費",VLOOKUP(E1059,支出入力表!F1060:$M$2000,5,FALSE),"")</f>
        <v/>
      </c>
      <c r="I1059" s="196" t="str">
        <f>IF(E1059="旅費",VLOOKUP(E1059,支出入力表!F1060:$S$2000,9,FALSE),"")</f>
        <v/>
      </c>
      <c r="J1059" s="167" t="str">
        <f>IF(E1059="旅費",VLOOKUP(E1059,支出入力表!F1060:$S$2000,10,FALSE),"")</f>
        <v/>
      </c>
      <c r="K1059" s="167" t="str">
        <f>IF(E1059="旅費",VLOOKUP(E1059,支出入力表!F1060:$S$2000,11,FALSE),"")</f>
        <v/>
      </c>
      <c r="L1059" s="167" t="str">
        <f>IF(E1059="旅費",VLOOKUP(E1059,支出入力表!F1060:$S$2000,12,FALSE),"")</f>
        <v/>
      </c>
      <c r="M1059" s="167" t="str">
        <f>IF(E1059="旅費",VLOOKUP(E1059,支出入力表!F1060:$S$2000,13,FALSE),"")</f>
        <v/>
      </c>
      <c r="N1059" s="168" t="str">
        <f>IF(E1059="旅費",VLOOKUP(E1059,支出入力表!F1060:$S$2000,14,FALSE),"")</f>
        <v/>
      </c>
    </row>
    <row r="1060" spans="2:14" x14ac:dyDescent="0.55000000000000004">
      <c r="B1060" s="163" t="str">
        <f>IF(E1060="旅費",支出入力表!A1061,"")</f>
        <v/>
      </c>
      <c r="C1060" s="164" t="str">
        <f>IF(E1060="旅費",支出入力表!C1061,"")</f>
        <v/>
      </c>
      <c r="D1060" s="165" t="str">
        <f>IF(支出入力表!E1061="旅費","旅費","")</f>
        <v/>
      </c>
      <c r="E1060" s="165" t="str">
        <f>IF(支出入力表!F1061="旅費","旅費","")</f>
        <v/>
      </c>
      <c r="F1060" s="196" t="str">
        <f>IF(E1060="旅費",VLOOKUP(E1060,支出入力表!F1061:$M$2000,3,FALSE),"")</f>
        <v/>
      </c>
      <c r="G1060" s="196" t="str">
        <f>IF(E1060="旅費",VLOOKUP(E1060,支出入力表!F1061:$M$2000,4,FALSE),"")</f>
        <v/>
      </c>
      <c r="H1060" s="197" t="str">
        <f>IF(E1060="旅費",VLOOKUP(E1060,支出入力表!F1061:$M$2000,5,FALSE),"")</f>
        <v/>
      </c>
      <c r="I1060" s="196" t="str">
        <f>IF(E1060="旅費",VLOOKUP(E1060,支出入力表!F1061:$S$2000,9,FALSE),"")</f>
        <v/>
      </c>
      <c r="J1060" s="167" t="str">
        <f>IF(E1060="旅費",VLOOKUP(E1060,支出入力表!F1061:$S$2000,10,FALSE),"")</f>
        <v/>
      </c>
      <c r="K1060" s="167" t="str">
        <f>IF(E1060="旅費",VLOOKUP(E1060,支出入力表!F1061:$S$2000,11,FALSE),"")</f>
        <v/>
      </c>
      <c r="L1060" s="167" t="str">
        <f>IF(E1060="旅費",VLOOKUP(E1060,支出入力表!F1061:$S$2000,12,FALSE),"")</f>
        <v/>
      </c>
      <c r="M1060" s="167" t="str">
        <f>IF(E1060="旅費",VLOOKUP(E1060,支出入力表!F1061:$S$2000,13,FALSE),"")</f>
        <v/>
      </c>
      <c r="N1060" s="168" t="str">
        <f>IF(E1060="旅費",VLOOKUP(E1060,支出入力表!F1061:$S$2000,14,FALSE),"")</f>
        <v/>
      </c>
    </row>
    <row r="1061" spans="2:14" x14ac:dyDescent="0.55000000000000004">
      <c r="B1061" s="163" t="str">
        <f>IF(E1061="旅費",支出入力表!A1062,"")</f>
        <v/>
      </c>
      <c r="C1061" s="164" t="str">
        <f>IF(E1061="旅費",支出入力表!C1062,"")</f>
        <v/>
      </c>
      <c r="D1061" s="165" t="str">
        <f>IF(支出入力表!E1062="旅費","旅費","")</f>
        <v/>
      </c>
      <c r="E1061" s="165" t="str">
        <f>IF(支出入力表!F1062="旅費","旅費","")</f>
        <v/>
      </c>
      <c r="F1061" s="196" t="str">
        <f>IF(E1061="旅費",VLOOKUP(E1061,支出入力表!F1062:$M$2000,3,FALSE),"")</f>
        <v/>
      </c>
      <c r="G1061" s="196" t="str">
        <f>IF(E1061="旅費",VLOOKUP(E1061,支出入力表!F1062:$M$2000,4,FALSE),"")</f>
        <v/>
      </c>
      <c r="H1061" s="197" t="str">
        <f>IF(E1061="旅費",VLOOKUP(E1061,支出入力表!F1062:$M$2000,5,FALSE),"")</f>
        <v/>
      </c>
      <c r="I1061" s="196" t="str">
        <f>IF(E1061="旅費",VLOOKUP(E1061,支出入力表!F1062:$S$2000,9,FALSE),"")</f>
        <v/>
      </c>
      <c r="J1061" s="167" t="str">
        <f>IF(E1061="旅費",VLOOKUP(E1061,支出入力表!F1062:$S$2000,10,FALSE),"")</f>
        <v/>
      </c>
      <c r="K1061" s="167" t="str">
        <f>IF(E1061="旅費",VLOOKUP(E1061,支出入力表!F1062:$S$2000,11,FALSE),"")</f>
        <v/>
      </c>
      <c r="L1061" s="167" t="str">
        <f>IF(E1061="旅費",VLOOKUP(E1061,支出入力表!F1062:$S$2000,12,FALSE),"")</f>
        <v/>
      </c>
      <c r="M1061" s="167" t="str">
        <f>IF(E1061="旅費",VLOOKUP(E1061,支出入力表!F1062:$S$2000,13,FALSE),"")</f>
        <v/>
      </c>
      <c r="N1061" s="168" t="str">
        <f>IF(E1061="旅費",VLOOKUP(E1061,支出入力表!F1062:$S$2000,14,FALSE),"")</f>
        <v/>
      </c>
    </row>
    <row r="1062" spans="2:14" x14ac:dyDescent="0.55000000000000004">
      <c r="B1062" s="163" t="str">
        <f>IF(E1062="旅費",支出入力表!A1063,"")</f>
        <v/>
      </c>
      <c r="C1062" s="164" t="str">
        <f>IF(E1062="旅費",支出入力表!C1063,"")</f>
        <v/>
      </c>
      <c r="D1062" s="165" t="str">
        <f>IF(支出入力表!E1063="旅費","旅費","")</f>
        <v/>
      </c>
      <c r="E1062" s="165" t="str">
        <f>IF(支出入力表!F1063="旅費","旅費","")</f>
        <v/>
      </c>
      <c r="F1062" s="196" t="str">
        <f>IF(E1062="旅費",VLOOKUP(E1062,支出入力表!F1063:$M$2000,3,FALSE),"")</f>
        <v/>
      </c>
      <c r="G1062" s="196" t="str">
        <f>IF(E1062="旅費",VLOOKUP(E1062,支出入力表!F1063:$M$2000,4,FALSE),"")</f>
        <v/>
      </c>
      <c r="H1062" s="197" t="str">
        <f>IF(E1062="旅費",VLOOKUP(E1062,支出入力表!F1063:$M$2000,5,FALSE),"")</f>
        <v/>
      </c>
      <c r="I1062" s="196" t="str">
        <f>IF(E1062="旅費",VLOOKUP(E1062,支出入力表!F1063:$S$2000,9,FALSE),"")</f>
        <v/>
      </c>
      <c r="J1062" s="167" t="str">
        <f>IF(E1062="旅費",VLOOKUP(E1062,支出入力表!F1063:$S$2000,10,FALSE),"")</f>
        <v/>
      </c>
      <c r="K1062" s="167" t="str">
        <f>IF(E1062="旅費",VLOOKUP(E1062,支出入力表!F1063:$S$2000,11,FALSE),"")</f>
        <v/>
      </c>
      <c r="L1062" s="167" t="str">
        <f>IF(E1062="旅費",VLOOKUP(E1062,支出入力表!F1063:$S$2000,12,FALSE),"")</f>
        <v/>
      </c>
      <c r="M1062" s="167" t="str">
        <f>IF(E1062="旅費",VLOOKUP(E1062,支出入力表!F1063:$S$2000,13,FALSE),"")</f>
        <v/>
      </c>
      <c r="N1062" s="168" t="str">
        <f>IF(E1062="旅費",VLOOKUP(E1062,支出入力表!F1063:$S$2000,14,FALSE),"")</f>
        <v/>
      </c>
    </row>
    <row r="1063" spans="2:14" x14ac:dyDescent="0.55000000000000004">
      <c r="B1063" s="163" t="str">
        <f>IF(E1063="旅費",支出入力表!A1064,"")</f>
        <v/>
      </c>
      <c r="C1063" s="164" t="str">
        <f>IF(E1063="旅費",支出入力表!C1064,"")</f>
        <v/>
      </c>
      <c r="D1063" s="165" t="str">
        <f>IF(支出入力表!E1064="旅費","旅費","")</f>
        <v/>
      </c>
      <c r="E1063" s="165" t="str">
        <f>IF(支出入力表!F1064="旅費","旅費","")</f>
        <v/>
      </c>
      <c r="F1063" s="196" t="str">
        <f>IF(E1063="旅費",VLOOKUP(E1063,支出入力表!F1064:$M$2000,3,FALSE),"")</f>
        <v/>
      </c>
      <c r="G1063" s="196" t="str">
        <f>IF(E1063="旅費",VLOOKUP(E1063,支出入力表!F1064:$M$2000,4,FALSE),"")</f>
        <v/>
      </c>
      <c r="H1063" s="197" t="str">
        <f>IF(E1063="旅費",VLOOKUP(E1063,支出入力表!F1064:$M$2000,5,FALSE),"")</f>
        <v/>
      </c>
      <c r="I1063" s="196" t="str">
        <f>IF(E1063="旅費",VLOOKUP(E1063,支出入力表!F1064:$S$2000,9,FALSE),"")</f>
        <v/>
      </c>
      <c r="J1063" s="167" t="str">
        <f>IF(E1063="旅費",VLOOKUP(E1063,支出入力表!F1064:$S$2000,10,FALSE),"")</f>
        <v/>
      </c>
      <c r="K1063" s="167" t="str">
        <f>IF(E1063="旅費",VLOOKUP(E1063,支出入力表!F1064:$S$2000,11,FALSE),"")</f>
        <v/>
      </c>
      <c r="L1063" s="167" t="str">
        <f>IF(E1063="旅費",VLOOKUP(E1063,支出入力表!F1064:$S$2000,12,FALSE),"")</f>
        <v/>
      </c>
      <c r="M1063" s="167" t="str">
        <f>IF(E1063="旅費",VLOOKUP(E1063,支出入力表!F1064:$S$2000,13,FALSE),"")</f>
        <v/>
      </c>
      <c r="N1063" s="168" t="str">
        <f>IF(E1063="旅費",VLOOKUP(E1063,支出入力表!F1064:$S$2000,14,FALSE),"")</f>
        <v/>
      </c>
    </row>
    <row r="1064" spans="2:14" x14ac:dyDescent="0.55000000000000004">
      <c r="B1064" s="163" t="str">
        <f>IF(E1064="旅費",支出入力表!A1065,"")</f>
        <v/>
      </c>
      <c r="C1064" s="164" t="str">
        <f>IF(E1064="旅費",支出入力表!C1065,"")</f>
        <v/>
      </c>
      <c r="D1064" s="165" t="str">
        <f>IF(支出入力表!E1065="旅費","旅費","")</f>
        <v/>
      </c>
      <c r="E1064" s="165" t="str">
        <f>IF(支出入力表!F1065="旅費","旅費","")</f>
        <v/>
      </c>
      <c r="F1064" s="196" t="str">
        <f>IF(E1064="旅費",VLOOKUP(E1064,支出入力表!F1065:$M$2000,3,FALSE),"")</f>
        <v/>
      </c>
      <c r="G1064" s="196" t="str">
        <f>IF(E1064="旅費",VLOOKUP(E1064,支出入力表!F1065:$M$2000,4,FALSE),"")</f>
        <v/>
      </c>
      <c r="H1064" s="197" t="str">
        <f>IF(E1064="旅費",VLOOKUP(E1064,支出入力表!F1065:$M$2000,5,FALSE),"")</f>
        <v/>
      </c>
      <c r="I1064" s="196" t="str">
        <f>IF(E1064="旅費",VLOOKUP(E1064,支出入力表!F1065:$S$2000,9,FALSE),"")</f>
        <v/>
      </c>
      <c r="J1064" s="167" t="str">
        <f>IF(E1064="旅費",VLOOKUP(E1064,支出入力表!F1065:$S$2000,10,FALSE),"")</f>
        <v/>
      </c>
      <c r="K1064" s="167" t="str">
        <f>IF(E1064="旅費",VLOOKUP(E1064,支出入力表!F1065:$S$2000,11,FALSE),"")</f>
        <v/>
      </c>
      <c r="L1064" s="167" t="str">
        <f>IF(E1064="旅費",VLOOKUP(E1064,支出入力表!F1065:$S$2000,12,FALSE),"")</f>
        <v/>
      </c>
      <c r="M1064" s="167" t="str">
        <f>IF(E1064="旅費",VLOOKUP(E1064,支出入力表!F1065:$S$2000,13,FALSE),"")</f>
        <v/>
      </c>
      <c r="N1064" s="168" t="str">
        <f>IF(E1064="旅費",VLOOKUP(E1064,支出入力表!F1065:$S$2000,14,FALSE),"")</f>
        <v/>
      </c>
    </row>
    <row r="1065" spans="2:14" x14ac:dyDescent="0.55000000000000004">
      <c r="B1065" s="163" t="str">
        <f>IF(E1065="旅費",支出入力表!A1066,"")</f>
        <v/>
      </c>
      <c r="C1065" s="164" t="str">
        <f>IF(E1065="旅費",支出入力表!C1066,"")</f>
        <v/>
      </c>
      <c r="D1065" s="165" t="str">
        <f>IF(支出入力表!E1066="旅費","旅費","")</f>
        <v/>
      </c>
      <c r="E1065" s="165" t="str">
        <f>IF(支出入力表!F1066="旅費","旅費","")</f>
        <v/>
      </c>
      <c r="F1065" s="196" t="str">
        <f>IF(E1065="旅費",VLOOKUP(E1065,支出入力表!F1066:$M$2000,3,FALSE),"")</f>
        <v/>
      </c>
      <c r="G1065" s="196" t="str">
        <f>IF(E1065="旅費",VLOOKUP(E1065,支出入力表!F1066:$M$2000,4,FALSE),"")</f>
        <v/>
      </c>
      <c r="H1065" s="197" t="str">
        <f>IF(E1065="旅費",VLOOKUP(E1065,支出入力表!F1066:$M$2000,5,FALSE),"")</f>
        <v/>
      </c>
      <c r="I1065" s="196" t="str">
        <f>IF(E1065="旅費",VLOOKUP(E1065,支出入力表!F1066:$S$2000,9,FALSE),"")</f>
        <v/>
      </c>
      <c r="J1065" s="167" t="str">
        <f>IF(E1065="旅費",VLOOKUP(E1065,支出入力表!F1066:$S$2000,10,FALSE),"")</f>
        <v/>
      </c>
      <c r="K1065" s="167" t="str">
        <f>IF(E1065="旅費",VLOOKUP(E1065,支出入力表!F1066:$S$2000,11,FALSE),"")</f>
        <v/>
      </c>
      <c r="L1065" s="167" t="str">
        <f>IF(E1065="旅費",VLOOKUP(E1065,支出入力表!F1066:$S$2000,12,FALSE),"")</f>
        <v/>
      </c>
      <c r="M1065" s="167" t="str">
        <f>IF(E1065="旅費",VLOOKUP(E1065,支出入力表!F1066:$S$2000,13,FALSE),"")</f>
        <v/>
      </c>
      <c r="N1065" s="168" t="str">
        <f>IF(E1065="旅費",VLOOKUP(E1065,支出入力表!F1066:$S$2000,14,FALSE),"")</f>
        <v/>
      </c>
    </row>
    <row r="1066" spans="2:14" x14ac:dyDescent="0.55000000000000004">
      <c r="B1066" s="163" t="str">
        <f>IF(E1066="旅費",支出入力表!A1067,"")</f>
        <v/>
      </c>
      <c r="C1066" s="164" t="str">
        <f>IF(E1066="旅費",支出入力表!C1067,"")</f>
        <v/>
      </c>
      <c r="D1066" s="165" t="str">
        <f>IF(支出入力表!E1067="旅費","旅費","")</f>
        <v/>
      </c>
      <c r="E1066" s="165" t="str">
        <f>IF(支出入力表!F1067="旅費","旅費","")</f>
        <v/>
      </c>
      <c r="F1066" s="196" t="str">
        <f>IF(E1066="旅費",VLOOKUP(E1066,支出入力表!F1067:$M$2000,3,FALSE),"")</f>
        <v/>
      </c>
      <c r="G1066" s="196" t="str">
        <f>IF(E1066="旅費",VLOOKUP(E1066,支出入力表!F1067:$M$2000,4,FALSE),"")</f>
        <v/>
      </c>
      <c r="H1066" s="197" t="str">
        <f>IF(E1066="旅費",VLOOKUP(E1066,支出入力表!F1067:$M$2000,5,FALSE),"")</f>
        <v/>
      </c>
      <c r="I1066" s="196" t="str">
        <f>IF(E1066="旅費",VLOOKUP(E1066,支出入力表!F1067:$S$2000,9,FALSE),"")</f>
        <v/>
      </c>
      <c r="J1066" s="167" t="str">
        <f>IF(E1066="旅費",VLOOKUP(E1066,支出入力表!F1067:$S$2000,10,FALSE),"")</f>
        <v/>
      </c>
      <c r="K1066" s="167" t="str">
        <f>IF(E1066="旅費",VLOOKUP(E1066,支出入力表!F1067:$S$2000,11,FALSE),"")</f>
        <v/>
      </c>
      <c r="L1066" s="167" t="str">
        <f>IF(E1066="旅費",VLOOKUP(E1066,支出入力表!F1067:$S$2000,12,FALSE),"")</f>
        <v/>
      </c>
      <c r="M1066" s="167" t="str">
        <f>IF(E1066="旅費",VLOOKUP(E1066,支出入力表!F1067:$S$2000,13,FALSE),"")</f>
        <v/>
      </c>
      <c r="N1066" s="168" t="str">
        <f>IF(E1066="旅費",VLOOKUP(E1066,支出入力表!F1067:$S$2000,14,FALSE),"")</f>
        <v/>
      </c>
    </row>
    <row r="1067" spans="2:14" x14ac:dyDescent="0.55000000000000004">
      <c r="B1067" s="163" t="str">
        <f>IF(E1067="旅費",支出入力表!A1068,"")</f>
        <v/>
      </c>
      <c r="C1067" s="164" t="str">
        <f>IF(E1067="旅費",支出入力表!C1068,"")</f>
        <v/>
      </c>
      <c r="D1067" s="165" t="str">
        <f>IF(支出入力表!E1068="旅費","旅費","")</f>
        <v/>
      </c>
      <c r="E1067" s="165" t="str">
        <f>IF(支出入力表!F1068="旅費","旅費","")</f>
        <v/>
      </c>
      <c r="F1067" s="196" t="str">
        <f>IF(E1067="旅費",VLOOKUP(E1067,支出入力表!F1068:$M$2000,3,FALSE),"")</f>
        <v/>
      </c>
      <c r="G1067" s="196" t="str">
        <f>IF(E1067="旅費",VLOOKUP(E1067,支出入力表!F1068:$M$2000,4,FALSE),"")</f>
        <v/>
      </c>
      <c r="H1067" s="197" t="str">
        <f>IF(E1067="旅費",VLOOKUP(E1067,支出入力表!F1068:$M$2000,5,FALSE),"")</f>
        <v/>
      </c>
      <c r="I1067" s="196" t="str">
        <f>IF(E1067="旅費",VLOOKUP(E1067,支出入力表!F1068:$S$2000,9,FALSE),"")</f>
        <v/>
      </c>
      <c r="J1067" s="167" t="str">
        <f>IF(E1067="旅費",VLOOKUP(E1067,支出入力表!F1068:$S$2000,10,FALSE),"")</f>
        <v/>
      </c>
      <c r="K1067" s="167" t="str">
        <f>IF(E1067="旅費",VLOOKUP(E1067,支出入力表!F1068:$S$2000,11,FALSE),"")</f>
        <v/>
      </c>
      <c r="L1067" s="167" t="str">
        <f>IF(E1067="旅費",VLOOKUP(E1067,支出入力表!F1068:$S$2000,12,FALSE),"")</f>
        <v/>
      </c>
      <c r="M1067" s="167" t="str">
        <f>IF(E1067="旅費",VLOOKUP(E1067,支出入力表!F1068:$S$2000,13,FALSE),"")</f>
        <v/>
      </c>
      <c r="N1067" s="168" t="str">
        <f>IF(E1067="旅費",VLOOKUP(E1067,支出入力表!F1068:$S$2000,14,FALSE),"")</f>
        <v/>
      </c>
    </row>
    <row r="1068" spans="2:14" x14ac:dyDescent="0.55000000000000004">
      <c r="B1068" s="163" t="str">
        <f>IF(E1068="旅費",支出入力表!A1069,"")</f>
        <v/>
      </c>
      <c r="C1068" s="164" t="str">
        <f>IF(E1068="旅費",支出入力表!C1069,"")</f>
        <v/>
      </c>
      <c r="D1068" s="165" t="str">
        <f>IF(支出入力表!E1069="旅費","旅費","")</f>
        <v/>
      </c>
      <c r="E1068" s="165" t="str">
        <f>IF(支出入力表!F1069="旅費","旅費","")</f>
        <v/>
      </c>
      <c r="F1068" s="196" t="str">
        <f>IF(E1068="旅費",VLOOKUP(E1068,支出入力表!F1069:$M$2000,3,FALSE),"")</f>
        <v/>
      </c>
      <c r="G1068" s="196" t="str">
        <f>IF(E1068="旅費",VLOOKUP(E1068,支出入力表!F1069:$M$2000,4,FALSE),"")</f>
        <v/>
      </c>
      <c r="H1068" s="197" t="str">
        <f>IF(E1068="旅費",VLOOKUP(E1068,支出入力表!F1069:$M$2000,5,FALSE),"")</f>
        <v/>
      </c>
      <c r="I1068" s="196" t="str">
        <f>IF(E1068="旅費",VLOOKUP(E1068,支出入力表!F1069:$S$2000,9,FALSE),"")</f>
        <v/>
      </c>
      <c r="J1068" s="167" t="str">
        <f>IF(E1068="旅費",VLOOKUP(E1068,支出入力表!F1069:$S$2000,10,FALSE),"")</f>
        <v/>
      </c>
      <c r="K1068" s="167" t="str">
        <f>IF(E1068="旅費",VLOOKUP(E1068,支出入力表!F1069:$S$2000,11,FALSE),"")</f>
        <v/>
      </c>
      <c r="L1068" s="167" t="str">
        <f>IF(E1068="旅費",VLOOKUP(E1068,支出入力表!F1069:$S$2000,12,FALSE),"")</f>
        <v/>
      </c>
      <c r="M1068" s="167" t="str">
        <f>IF(E1068="旅費",VLOOKUP(E1068,支出入力表!F1069:$S$2000,13,FALSE),"")</f>
        <v/>
      </c>
      <c r="N1068" s="168" t="str">
        <f>IF(E1068="旅費",VLOOKUP(E1068,支出入力表!F1069:$S$2000,14,FALSE),"")</f>
        <v/>
      </c>
    </row>
    <row r="1069" spans="2:14" x14ac:dyDescent="0.55000000000000004">
      <c r="B1069" s="163" t="str">
        <f>IF(E1069="旅費",支出入力表!A1070,"")</f>
        <v/>
      </c>
      <c r="C1069" s="164" t="str">
        <f>IF(E1069="旅費",支出入力表!C1070,"")</f>
        <v/>
      </c>
      <c r="D1069" s="165" t="str">
        <f>IF(支出入力表!E1070="旅費","旅費","")</f>
        <v/>
      </c>
      <c r="E1069" s="165" t="str">
        <f>IF(支出入力表!F1070="旅費","旅費","")</f>
        <v/>
      </c>
      <c r="F1069" s="196" t="str">
        <f>IF(E1069="旅費",VLOOKUP(E1069,支出入力表!F1070:$M$2000,3,FALSE),"")</f>
        <v/>
      </c>
      <c r="G1069" s="196" t="str">
        <f>IF(E1069="旅費",VLOOKUP(E1069,支出入力表!F1070:$M$2000,4,FALSE),"")</f>
        <v/>
      </c>
      <c r="H1069" s="197" t="str">
        <f>IF(E1069="旅費",VLOOKUP(E1069,支出入力表!F1070:$M$2000,5,FALSE),"")</f>
        <v/>
      </c>
      <c r="I1069" s="196" t="str">
        <f>IF(E1069="旅費",VLOOKUP(E1069,支出入力表!F1070:$S$2000,9,FALSE),"")</f>
        <v/>
      </c>
      <c r="J1069" s="167" t="str">
        <f>IF(E1069="旅費",VLOOKUP(E1069,支出入力表!F1070:$S$2000,10,FALSE),"")</f>
        <v/>
      </c>
      <c r="K1069" s="167" t="str">
        <f>IF(E1069="旅費",VLOOKUP(E1069,支出入力表!F1070:$S$2000,11,FALSE),"")</f>
        <v/>
      </c>
      <c r="L1069" s="167" t="str">
        <f>IF(E1069="旅費",VLOOKUP(E1069,支出入力表!F1070:$S$2000,12,FALSE),"")</f>
        <v/>
      </c>
      <c r="M1069" s="167" t="str">
        <f>IF(E1069="旅費",VLOOKUP(E1069,支出入力表!F1070:$S$2000,13,FALSE),"")</f>
        <v/>
      </c>
      <c r="N1069" s="168" t="str">
        <f>IF(E1069="旅費",VLOOKUP(E1069,支出入力表!F1070:$S$2000,14,FALSE),"")</f>
        <v/>
      </c>
    </row>
    <row r="1070" spans="2:14" x14ac:dyDescent="0.55000000000000004">
      <c r="B1070" s="163" t="str">
        <f>IF(E1070="旅費",支出入力表!A1071,"")</f>
        <v/>
      </c>
      <c r="C1070" s="164" t="str">
        <f>IF(E1070="旅費",支出入力表!C1071,"")</f>
        <v/>
      </c>
      <c r="D1070" s="165" t="str">
        <f>IF(支出入力表!E1071="旅費","旅費","")</f>
        <v/>
      </c>
      <c r="E1070" s="165" t="str">
        <f>IF(支出入力表!F1071="旅費","旅費","")</f>
        <v/>
      </c>
      <c r="F1070" s="196" t="str">
        <f>IF(E1070="旅費",VLOOKUP(E1070,支出入力表!F1071:$M$2000,3,FALSE),"")</f>
        <v/>
      </c>
      <c r="G1070" s="196" t="str">
        <f>IF(E1070="旅費",VLOOKUP(E1070,支出入力表!F1071:$M$2000,4,FALSE),"")</f>
        <v/>
      </c>
      <c r="H1070" s="197" t="str">
        <f>IF(E1070="旅費",VLOOKUP(E1070,支出入力表!F1071:$M$2000,5,FALSE),"")</f>
        <v/>
      </c>
      <c r="I1070" s="196" t="str">
        <f>IF(E1070="旅費",VLOOKUP(E1070,支出入力表!F1071:$S$2000,9,FALSE),"")</f>
        <v/>
      </c>
      <c r="J1070" s="167" t="str">
        <f>IF(E1070="旅費",VLOOKUP(E1070,支出入力表!F1071:$S$2000,10,FALSE),"")</f>
        <v/>
      </c>
      <c r="K1070" s="167" t="str">
        <f>IF(E1070="旅費",VLOOKUP(E1070,支出入力表!F1071:$S$2000,11,FALSE),"")</f>
        <v/>
      </c>
      <c r="L1070" s="167" t="str">
        <f>IF(E1070="旅費",VLOOKUP(E1070,支出入力表!F1071:$S$2000,12,FALSE),"")</f>
        <v/>
      </c>
      <c r="M1070" s="167" t="str">
        <f>IF(E1070="旅費",VLOOKUP(E1070,支出入力表!F1071:$S$2000,13,FALSE),"")</f>
        <v/>
      </c>
      <c r="N1070" s="168" t="str">
        <f>IF(E1070="旅費",VLOOKUP(E1070,支出入力表!F1071:$S$2000,14,FALSE),"")</f>
        <v/>
      </c>
    </row>
    <row r="1071" spans="2:14" x14ac:dyDescent="0.55000000000000004">
      <c r="B1071" s="163" t="str">
        <f>IF(E1071="旅費",支出入力表!A1072,"")</f>
        <v/>
      </c>
      <c r="C1071" s="164" t="str">
        <f>IF(E1071="旅費",支出入力表!C1072,"")</f>
        <v/>
      </c>
      <c r="D1071" s="165" t="str">
        <f>IF(支出入力表!E1072="旅費","旅費","")</f>
        <v/>
      </c>
      <c r="E1071" s="165" t="str">
        <f>IF(支出入力表!F1072="旅費","旅費","")</f>
        <v/>
      </c>
      <c r="F1071" s="196" t="str">
        <f>IF(E1071="旅費",VLOOKUP(E1071,支出入力表!F1072:$M$2000,3,FALSE),"")</f>
        <v/>
      </c>
      <c r="G1071" s="196" t="str">
        <f>IF(E1071="旅費",VLOOKUP(E1071,支出入力表!F1072:$M$2000,4,FALSE),"")</f>
        <v/>
      </c>
      <c r="H1071" s="197" t="str">
        <f>IF(E1071="旅費",VLOOKUP(E1071,支出入力表!F1072:$M$2000,5,FALSE),"")</f>
        <v/>
      </c>
      <c r="I1071" s="196" t="str">
        <f>IF(E1071="旅費",VLOOKUP(E1071,支出入力表!F1072:$S$2000,9,FALSE),"")</f>
        <v/>
      </c>
      <c r="J1071" s="167" t="str">
        <f>IF(E1071="旅費",VLOOKUP(E1071,支出入力表!F1072:$S$2000,10,FALSE),"")</f>
        <v/>
      </c>
      <c r="K1071" s="167" t="str">
        <f>IF(E1071="旅費",VLOOKUP(E1071,支出入力表!F1072:$S$2000,11,FALSE),"")</f>
        <v/>
      </c>
      <c r="L1071" s="167" t="str">
        <f>IF(E1071="旅費",VLOOKUP(E1071,支出入力表!F1072:$S$2000,12,FALSE),"")</f>
        <v/>
      </c>
      <c r="M1071" s="167" t="str">
        <f>IF(E1071="旅費",VLOOKUP(E1071,支出入力表!F1072:$S$2000,13,FALSE),"")</f>
        <v/>
      </c>
      <c r="N1071" s="168" t="str">
        <f>IF(E1071="旅費",VLOOKUP(E1071,支出入力表!F1072:$S$2000,14,FALSE),"")</f>
        <v/>
      </c>
    </row>
    <row r="1072" spans="2:14" x14ac:dyDescent="0.55000000000000004">
      <c r="B1072" s="163" t="str">
        <f>IF(E1072="旅費",支出入力表!A1073,"")</f>
        <v/>
      </c>
      <c r="C1072" s="164" t="str">
        <f>IF(E1072="旅費",支出入力表!C1073,"")</f>
        <v/>
      </c>
      <c r="D1072" s="165" t="str">
        <f>IF(支出入力表!E1073="旅費","旅費","")</f>
        <v/>
      </c>
      <c r="E1072" s="165" t="str">
        <f>IF(支出入力表!F1073="旅費","旅費","")</f>
        <v/>
      </c>
      <c r="F1072" s="196" t="str">
        <f>IF(E1072="旅費",VLOOKUP(E1072,支出入力表!F1073:$M$2000,3,FALSE),"")</f>
        <v/>
      </c>
      <c r="G1072" s="196" t="str">
        <f>IF(E1072="旅費",VLOOKUP(E1072,支出入力表!F1073:$M$2000,4,FALSE),"")</f>
        <v/>
      </c>
      <c r="H1072" s="197" t="str">
        <f>IF(E1072="旅費",VLOOKUP(E1072,支出入力表!F1073:$M$2000,5,FALSE),"")</f>
        <v/>
      </c>
      <c r="I1072" s="196" t="str">
        <f>IF(E1072="旅費",VLOOKUP(E1072,支出入力表!F1073:$S$2000,9,FALSE),"")</f>
        <v/>
      </c>
      <c r="J1072" s="167" t="str">
        <f>IF(E1072="旅費",VLOOKUP(E1072,支出入力表!F1073:$S$2000,10,FALSE),"")</f>
        <v/>
      </c>
      <c r="K1072" s="167" t="str">
        <f>IF(E1072="旅費",VLOOKUP(E1072,支出入力表!F1073:$S$2000,11,FALSE),"")</f>
        <v/>
      </c>
      <c r="L1072" s="167" t="str">
        <f>IF(E1072="旅費",VLOOKUP(E1072,支出入力表!F1073:$S$2000,12,FALSE),"")</f>
        <v/>
      </c>
      <c r="M1072" s="167" t="str">
        <f>IF(E1072="旅費",VLOOKUP(E1072,支出入力表!F1073:$S$2000,13,FALSE),"")</f>
        <v/>
      </c>
      <c r="N1072" s="168" t="str">
        <f>IF(E1072="旅費",VLOOKUP(E1072,支出入力表!F1073:$S$2000,14,FALSE),"")</f>
        <v/>
      </c>
    </row>
    <row r="1073" spans="2:14" x14ac:dyDescent="0.55000000000000004">
      <c r="B1073" s="163" t="str">
        <f>IF(E1073="旅費",支出入力表!A1074,"")</f>
        <v/>
      </c>
      <c r="C1073" s="164" t="str">
        <f>IF(E1073="旅費",支出入力表!C1074,"")</f>
        <v/>
      </c>
      <c r="D1073" s="165" t="str">
        <f>IF(支出入力表!E1074="旅費","旅費","")</f>
        <v/>
      </c>
      <c r="E1073" s="165" t="str">
        <f>IF(支出入力表!F1074="旅費","旅費","")</f>
        <v/>
      </c>
      <c r="F1073" s="196" t="str">
        <f>IF(E1073="旅費",VLOOKUP(E1073,支出入力表!F1074:$M$2000,3,FALSE),"")</f>
        <v/>
      </c>
      <c r="G1073" s="196" t="str">
        <f>IF(E1073="旅費",VLOOKUP(E1073,支出入力表!F1074:$M$2000,4,FALSE),"")</f>
        <v/>
      </c>
      <c r="H1073" s="197" t="str">
        <f>IF(E1073="旅費",VLOOKUP(E1073,支出入力表!F1074:$M$2000,5,FALSE),"")</f>
        <v/>
      </c>
      <c r="I1073" s="196" t="str">
        <f>IF(E1073="旅費",VLOOKUP(E1073,支出入力表!F1074:$S$2000,9,FALSE),"")</f>
        <v/>
      </c>
      <c r="J1073" s="167" t="str">
        <f>IF(E1073="旅費",VLOOKUP(E1073,支出入力表!F1074:$S$2000,10,FALSE),"")</f>
        <v/>
      </c>
      <c r="K1073" s="167" t="str">
        <f>IF(E1073="旅費",VLOOKUP(E1073,支出入力表!F1074:$S$2000,11,FALSE),"")</f>
        <v/>
      </c>
      <c r="L1073" s="167" t="str">
        <f>IF(E1073="旅費",VLOOKUP(E1073,支出入力表!F1074:$S$2000,12,FALSE),"")</f>
        <v/>
      </c>
      <c r="M1073" s="167" t="str">
        <f>IF(E1073="旅費",VLOOKUP(E1073,支出入力表!F1074:$S$2000,13,FALSE),"")</f>
        <v/>
      </c>
      <c r="N1073" s="168" t="str">
        <f>IF(E1073="旅費",VLOOKUP(E1073,支出入力表!F1074:$S$2000,14,FALSE),"")</f>
        <v/>
      </c>
    </row>
    <row r="1074" spans="2:14" x14ac:dyDescent="0.55000000000000004">
      <c r="B1074" s="163" t="str">
        <f>IF(E1074="旅費",支出入力表!A1075,"")</f>
        <v/>
      </c>
      <c r="C1074" s="164" t="str">
        <f>IF(E1074="旅費",支出入力表!C1075,"")</f>
        <v/>
      </c>
      <c r="D1074" s="165" t="str">
        <f>IF(支出入力表!E1075="旅費","旅費","")</f>
        <v/>
      </c>
      <c r="E1074" s="165" t="str">
        <f>IF(支出入力表!F1075="旅費","旅費","")</f>
        <v/>
      </c>
      <c r="F1074" s="196" t="str">
        <f>IF(E1074="旅費",VLOOKUP(E1074,支出入力表!F1075:$M$2000,3,FALSE),"")</f>
        <v/>
      </c>
      <c r="G1074" s="196" t="str">
        <f>IF(E1074="旅費",VLOOKUP(E1074,支出入力表!F1075:$M$2000,4,FALSE),"")</f>
        <v/>
      </c>
      <c r="H1074" s="197" t="str">
        <f>IF(E1074="旅費",VLOOKUP(E1074,支出入力表!F1075:$M$2000,5,FALSE),"")</f>
        <v/>
      </c>
      <c r="I1074" s="196" t="str">
        <f>IF(E1074="旅費",VLOOKUP(E1074,支出入力表!F1075:$S$2000,9,FALSE),"")</f>
        <v/>
      </c>
      <c r="J1074" s="167" t="str">
        <f>IF(E1074="旅費",VLOOKUP(E1074,支出入力表!F1075:$S$2000,10,FALSE),"")</f>
        <v/>
      </c>
      <c r="K1074" s="167" t="str">
        <f>IF(E1074="旅費",VLOOKUP(E1074,支出入力表!F1075:$S$2000,11,FALSE),"")</f>
        <v/>
      </c>
      <c r="L1074" s="167" t="str">
        <f>IF(E1074="旅費",VLOOKUP(E1074,支出入力表!F1075:$S$2000,12,FALSE),"")</f>
        <v/>
      </c>
      <c r="M1074" s="167" t="str">
        <f>IF(E1074="旅費",VLOOKUP(E1074,支出入力表!F1075:$S$2000,13,FALSE),"")</f>
        <v/>
      </c>
      <c r="N1074" s="168" t="str">
        <f>IF(E1074="旅費",VLOOKUP(E1074,支出入力表!F1075:$S$2000,14,FALSE),"")</f>
        <v/>
      </c>
    </row>
    <row r="1075" spans="2:14" x14ac:dyDescent="0.55000000000000004">
      <c r="B1075" s="163" t="str">
        <f>IF(E1075="旅費",支出入力表!A1076,"")</f>
        <v/>
      </c>
      <c r="C1075" s="164" t="str">
        <f>IF(E1075="旅費",支出入力表!C1076,"")</f>
        <v/>
      </c>
      <c r="D1075" s="165" t="str">
        <f>IF(支出入力表!E1076="旅費","旅費","")</f>
        <v/>
      </c>
      <c r="E1075" s="165" t="str">
        <f>IF(支出入力表!F1076="旅費","旅費","")</f>
        <v/>
      </c>
      <c r="F1075" s="196" t="str">
        <f>IF(E1075="旅費",VLOOKUP(E1075,支出入力表!F1076:$M$2000,3,FALSE),"")</f>
        <v/>
      </c>
      <c r="G1075" s="196" t="str">
        <f>IF(E1075="旅費",VLOOKUP(E1075,支出入力表!F1076:$M$2000,4,FALSE),"")</f>
        <v/>
      </c>
      <c r="H1075" s="197" t="str">
        <f>IF(E1075="旅費",VLOOKUP(E1075,支出入力表!F1076:$M$2000,5,FALSE),"")</f>
        <v/>
      </c>
      <c r="I1075" s="196" t="str">
        <f>IF(E1075="旅費",VLOOKUP(E1075,支出入力表!F1076:$S$2000,9,FALSE),"")</f>
        <v/>
      </c>
      <c r="J1075" s="167" t="str">
        <f>IF(E1075="旅費",VLOOKUP(E1075,支出入力表!F1076:$S$2000,10,FALSE),"")</f>
        <v/>
      </c>
      <c r="K1075" s="167" t="str">
        <f>IF(E1075="旅費",VLOOKUP(E1075,支出入力表!F1076:$S$2000,11,FALSE),"")</f>
        <v/>
      </c>
      <c r="L1075" s="167" t="str">
        <f>IF(E1075="旅費",VLOOKUP(E1075,支出入力表!F1076:$S$2000,12,FALSE),"")</f>
        <v/>
      </c>
      <c r="M1075" s="167" t="str">
        <f>IF(E1075="旅費",VLOOKUP(E1075,支出入力表!F1076:$S$2000,13,FALSE),"")</f>
        <v/>
      </c>
      <c r="N1075" s="168" t="str">
        <f>IF(E1075="旅費",VLOOKUP(E1075,支出入力表!F1076:$S$2000,14,FALSE),"")</f>
        <v/>
      </c>
    </row>
    <row r="1076" spans="2:14" x14ac:dyDescent="0.55000000000000004">
      <c r="B1076" s="163" t="str">
        <f>IF(E1076="旅費",支出入力表!A1077,"")</f>
        <v/>
      </c>
      <c r="C1076" s="164" t="str">
        <f>IF(E1076="旅費",支出入力表!C1077,"")</f>
        <v/>
      </c>
      <c r="D1076" s="165" t="str">
        <f>IF(支出入力表!E1077="旅費","旅費","")</f>
        <v/>
      </c>
      <c r="E1076" s="165" t="str">
        <f>IF(支出入力表!F1077="旅費","旅費","")</f>
        <v/>
      </c>
      <c r="F1076" s="196" t="str">
        <f>IF(E1076="旅費",VLOOKUP(E1076,支出入力表!F1077:$M$2000,3,FALSE),"")</f>
        <v/>
      </c>
      <c r="G1076" s="196" t="str">
        <f>IF(E1076="旅費",VLOOKUP(E1076,支出入力表!F1077:$M$2000,4,FALSE),"")</f>
        <v/>
      </c>
      <c r="H1076" s="197" t="str">
        <f>IF(E1076="旅費",VLOOKUP(E1076,支出入力表!F1077:$M$2000,5,FALSE),"")</f>
        <v/>
      </c>
      <c r="I1076" s="196" t="str">
        <f>IF(E1076="旅費",VLOOKUP(E1076,支出入力表!F1077:$S$2000,9,FALSE),"")</f>
        <v/>
      </c>
      <c r="J1076" s="167" t="str">
        <f>IF(E1076="旅費",VLOOKUP(E1076,支出入力表!F1077:$S$2000,10,FALSE),"")</f>
        <v/>
      </c>
      <c r="K1076" s="167" t="str">
        <f>IF(E1076="旅費",VLOOKUP(E1076,支出入力表!F1077:$S$2000,11,FALSE),"")</f>
        <v/>
      </c>
      <c r="L1076" s="167" t="str">
        <f>IF(E1076="旅費",VLOOKUP(E1076,支出入力表!F1077:$S$2000,12,FALSE),"")</f>
        <v/>
      </c>
      <c r="M1076" s="167" t="str">
        <f>IF(E1076="旅費",VLOOKUP(E1076,支出入力表!F1077:$S$2000,13,FALSE),"")</f>
        <v/>
      </c>
      <c r="N1076" s="168" t="str">
        <f>IF(E1076="旅費",VLOOKUP(E1076,支出入力表!F1077:$S$2000,14,FALSE),"")</f>
        <v/>
      </c>
    </row>
    <row r="1077" spans="2:14" x14ac:dyDescent="0.55000000000000004">
      <c r="B1077" s="163" t="str">
        <f>IF(E1077="旅費",支出入力表!A1078,"")</f>
        <v/>
      </c>
      <c r="C1077" s="164" t="str">
        <f>IF(E1077="旅費",支出入力表!C1078,"")</f>
        <v/>
      </c>
      <c r="D1077" s="165" t="str">
        <f>IF(支出入力表!E1078="旅費","旅費","")</f>
        <v/>
      </c>
      <c r="E1077" s="165" t="str">
        <f>IF(支出入力表!F1078="旅費","旅費","")</f>
        <v/>
      </c>
      <c r="F1077" s="196" t="str">
        <f>IF(E1077="旅費",VLOOKUP(E1077,支出入力表!F1078:$M$2000,3,FALSE),"")</f>
        <v/>
      </c>
      <c r="G1077" s="196" t="str">
        <f>IF(E1077="旅費",VLOOKUP(E1077,支出入力表!F1078:$M$2000,4,FALSE),"")</f>
        <v/>
      </c>
      <c r="H1077" s="197" t="str">
        <f>IF(E1077="旅費",VLOOKUP(E1077,支出入力表!F1078:$M$2000,5,FALSE),"")</f>
        <v/>
      </c>
      <c r="I1077" s="196" t="str">
        <f>IF(E1077="旅費",VLOOKUP(E1077,支出入力表!F1078:$S$2000,9,FALSE),"")</f>
        <v/>
      </c>
      <c r="J1077" s="167" t="str">
        <f>IF(E1077="旅費",VLOOKUP(E1077,支出入力表!F1078:$S$2000,10,FALSE),"")</f>
        <v/>
      </c>
      <c r="K1077" s="167" t="str">
        <f>IF(E1077="旅費",VLOOKUP(E1077,支出入力表!F1078:$S$2000,11,FALSE),"")</f>
        <v/>
      </c>
      <c r="L1077" s="167" t="str">
        <f>IF(E1077="旅費",VLOOKUP(E1077,支出入力表!F1078:$S$2000,12,FALSE),"")</f>
        <v/>
      </c>
      <c r="M1077" s="167" t="str">
        <f>IF(E1077="旅費",VLOOKUP(E1077,支出入力表!F1078:$S$2000,13,FALSE),"")</f>
        <v/>
      </c>
      <c r="N1077" s="168" t="str">
        <f>IF(E1077="旅費",VLOOKUP(E1077,支出入力表!F1078:$S$2000,14,FALSE),"")</f>
        <v/>
      </c>
    </row>
    <row r="1078" spans="2:14" x14ac:dyDescent="0.55000000000000004">
      <c r="B1078" s="163" t="str">
        <f>IF(E1078="旅費",支出入力表!A1079,"")</f>
        <v/>
      </c>
      <c r="C1078" s="164" t="str">
        <f>IF(E1078="旅費",支出入力表!C1079,"")</f>
        <v/>
      </c>
      <c r="D1078" s="165" t="str">
        <f>IF(支出入力表!E1079="旅費","旅費","")</f>
        <v/>
      </c>
      <c r="E1078" s="165" t="str">
        <f>IF(支出入力表!F1079="旅費","旅費","")</f>
        <v/>
      </c>
      <c r="F1078" s="196" t="str">
        <f>IF(E1078="旅費",VLOOKUP(E1078,支出入力表!F1079:$M$2000,3,FALSE),"")</f>
        <v/>
      </c>
      <c r="G1078" s="196" t="str">
        <f>IF(E1078="旅費",VLOOKUP(E1078,支出入力表!F1079:$M$2000,4,FALSE),"")</f>
        <v/>
      </c>
      <c r="H1078" s="197" t="str">
        <f>IF(E1078="旅費",VLOOKUP(E1078,支出入力表!F1079:$M$2000,5,FALSE),"")</f>
        <v/>
      </c>
      <c r="I1078" s="196" t="str">
        <f>IF(E1078="旅費",VLOOKUP(E1078,支出入力表!F1079:$S$2000,9,FALSE),"")</f>
        <v/>
      </c>
      <c r="J1078" s="167" t="str">
        <f>IF(E1078="旅費",VLOOKUP(E1078,支出入力表!F1079:$S$2000,10,FALSE),"")</f>
        <v/>
      </c>
      <c r="K1078" s="167" t="str">
        <f>IF(E1078="旅費",VLOOKUP(E1078,支出入力表!F1079:$S$2000,11,FALSE),"")</f>
        <v/>
      </c>
      <c r="L1078" s="167" t="str">
        <f>IF(E1078="旅費",VLOOKUP(E1078,支出入力表!F1079:$S$2000,12,FALSE),"")</f>
        <v/>
      </c>
      <c r="M1078" s="167" t="str">
        <f>IF(E1078="旅費",VLOOKUP(E1078,支出入力表!F1079:$S$2000,13,FALSE),"")</f>
        <v/>
      </c>
      <c r="N1078" s="168" t="str">
        <f>IF(E1078="旅費",VLOOKUP(E1078,支出入力表!F1079:$S$2000,14,FALSE),"")</f>
        <v/>
      </c>
    </row>
    <row r="1079" spans="2:14" x14ac:dyDescent="0.55000000000000004">
      <c r="B1079" s="163" t="str">
        <f>IF(E1079="旅費",支出入力表!A1080,"")</f>
        <v/>
      </c>
      <c r="C1079" s="164" t="str">
        <f>IF(E1079="旅費",支出入力表!C1080,"")</f>
        <v/>
      </c>
      <c r="D1079" s="165" t="str">
        <f>IF(支出入力表!E1080="旅費","旅費","")</f>
        <v/>
      </c>
      <c r="E1079" s="165" t="str">
        <f>IF(支出入力表!F1080="旅費","旅費","")</f>
        <v/>
      </c>
      <c r="F1079" s="196" t="str">
        <f>IF(E1079="旅費",VLOOKUP(E1079,支出入力表!F1080:$M$2000,3,FALSE),"")</f>
        <v/>
      </c>
      <c r="G1079" s="196" t="str">
        <f>IF(E1079="旅費",VLOOKUP(E1079,支出入力表!F1080:$M$2000,4,FALSE),"")</f>
        <v/>
      </c>
      <c r="H1079" s="197" t="str">
        <f>IF(E1079="旅費",VLOOKUP(E1079,支出入力表!F1080:$M$2000,5,FALSE),"")</f>
        <v/>
      </c>
      <c r="I1079" s="196" t="str">
        <f>IF(E1079="旅費",VLOOKUP(E1079,支出入力表!F1080:$S$2000,9,FALSE),"")</f>
        <v/>
      </c>
      <c r="J1079" s="167" t="str">
        <f>IF(E1079="旅費",VLOOKUP(E1079,支出入力表!F1080:$S$2000,10,FALSE),"")</f>
        <v/>
      </c>
      <c r="K1079" s="167" t="str">
        <f>IF(E1079="旅費",VLOOKUP(E1079,支出入力表!F1080:$S$2000,11,FALSE),"")</f>
        <v/>
      </c>
      <c r="L1079" s="167" t="str">
        <f>IF(E1079="旅費",VLOOKUP(E1079,支出入力表!F1080:$S$2000,12,FALSE),"")</f>
        <v/>
      </c>
      <c r="M1079" s="167" t="str">
        <f>IF(E1079="旅費",VLOOKUP(E1079,支出入力表!F1080:$S$2000,13,FALSE),"")</f>
        <v/>
      </c>
      <c r="N1079" s="168" t="str">
        <f>IF(E1079="旅費",VLOOKUP(E1079,支出入力表!F1080:$S$2000,14,FALSE),"")</f>
        <v/>
      </c>
    </row>
    <row r="1080" spans="2:14" x14ac:dyDescent="0.55000000000000004">
      <c r="B1080" s="163" t="str">
        <f>IF(E1080="旅費",支出入力表!A1081,"")</f>
        <v/>
      </c>
      <c r="C1080" s="164" t="str">
        <f>IF(E1080="旅費",支出入力表!C1081,"")</f>
        <v/>
      </c>
      <c r="D1080" s="165" t="str">
        <f>IF(支出入力表!E1081="旅費","旅費","")</f>
        <v/>
      </c>
      <c r="E1080" s="165" t="str">
        <f>IF(支出入力表!F1081="旅費","旅費","")</f>
        <v/>
      </c>
      <c r="F1080" s="196" t="str">
        <f>IF(E1080="旅費",VLOOKUP(E1080,支出入力表!F1081:$M$2000,3,FALSE),"")</f>
        <v/>
      </c>
      <c r="G1080" s="196" t="str">
        <f>IF(E1080="旅費",VLOOKUP(E1080,支出入力表!F1081:$M$2000,4,FALSE),"")</f>
        <v/>
      </c>
      <c r="H1080" s="197" t="str">
        <f>IF(E1080="旅費",VLOOKUP(E1080,支出入力表!F1081:$M$2000,5,FALSE),"")</f>
        <v/>
      </c>
      <c r="I1080" s="196" t="str">
        <f>IF(E1080="旅費",VLOOKUP(E1080,支出入力表!F1081:$S$2000,9,FALSE),"")</f>
        <v/>
      </c>
      <c r="J1080" s="167" t="str">
        <f>IF(E1080="旅費",VLOOKUP(E1080,支出入力表!F1081:$S$2000,10,FALSE),"")</f>
        <v/>
      </c>
      <c r="K1080" s="167" t="str">
        <f>IF(E1080="旅費",VLOOKUP(E1080,支出入力表!F1081:$S$2000,11,FALSE),"")</f>
        <v/>
      </c>
      <c r="L1080" s="167" t="str">
        <f>IF(E1080="旅費",VLOOKUP(E1080,支出入力表!F1081:$S$2000,12,FALSE),"")</f>
        <v/>
      </c>
      <c r="M1080" s="167" t="str">
        <f>IF(E1080="旅費",VLOOKUP(E1080,支出入力表!F1081:$S$2000,13,FALSE),"")</f>
        <v/>
      </c>
      <c r="N1080" s="168" t="str">
        <f>IF(E1080="旅費",VLOOKUP(E1080,支出入力表!F1081:$S$2000,14,FALSE),"")</f>
        <v/>
      </c>
    </row>
    <row r="1081" spans="2:14" x14ac:dyDescent="0.55000000000000004">
      <c r="B1081" s="163" t="str">
        <f>IF(E1081="旅費",支出入力表!A1082,"")</f>
        <v/>
      </c>
      <c r="C1081" s="164" t="str">
        <f>IF(E1081="旅費",支出入力表!C1082,"")</f>
        <v/>
      </c>
      <c r="D1081" s="165" t="str">
        <f>IF(支出入力表!E1082="旅費","旅費","")</f>
        <v/>
      </c>
      <c r="E1081" s="165" t="str">
        <f>IF(支出入力表!F1082="旅費","旅費","")</f>
        <v/>
      </c>
      <c r="F1081" s="196" t="str">
        <f>IF(E1081="旅費",VLOOKUP(E1081,支出入力表!F1082:$M$2000,3,FALSE),"")</f>
        <v/>
      </c>
      <c r="G1081" s="196" t="str">
        <f>IF(E1081="旅費",VLOOKUP(E1081,支出入力表!F1082:$M$2000,4,FALSE),"")</f>
        <v/>
      </c>
      <c r="H1081" s="197" t="str">
        <f>IF(E1081="旅費",VLOOKUP(E1081,支出入力表!F1082:$M$2000,5,FALSE),"")</f>
        <v/>
      </c>
      <c r="I1081" s="196" t="str">
        <f>IF(E1081="旅費",VLOOKUP(E1081,支出入力表!F1082:$S$2000,9,FALSE),"")</f>
        <v/>
      </c>
      <c r="J1081" s="167" t="str">
        <f>IF(E1081="旅費",VLOOKUP(E1081,支出入力表!F1082:$S$2000,10,FALSE),"")</f>
        <v/>
      </c>
      <c r="K1081" s="167" t="str">
        <f>IF(E1081="旅費",VLOOKUP(E1081,支出入力表!F1082:$S$2000,11,FALSE),"")</f>
        <v/>
      </c>
      <c r="L1081" s="167" t="str">
        <f>IF(E1081="旅費",VLOOKUP(E1081,支出入力表!F1082:$S$2000,12,FALSE),"")</f>
        <v/>
      </c>
      <c r="M1081" s="167" t="str">
        <f>IF(E1081="旅費",VLOOKUP(E1081,支出入力表!F1082:$S$2000,13,FALSE),"")</f>
        <v/>
      </c>
      <c r="N1081" s="168" t="str">
        <f>IF(E1081="旅費",VLOOKUP(E1081,支出入力表!F1082:$S$2000,14,FALSE),"")</f>
        <v/>
      </c>
    </row>
    <row r="1082" spans="2:14" x14ac:dyDescent="0.55000000000000004">
      <c r="B1082" s="163" t="str">
        <f>IF(E1082="旅費",支出入力表!A1083,"")</f>
        <v/>
      </c>
      <c r="C1082" s="164" t="str">
        <f>IF(E1082="旅費",支出入力表!C1083,"")</f>
        <v/>
      </c>
      <c r="D1082" s="165" t="str">
        <f>IF(支出入力表!E1083="旅費","旅費","")</f>
        <v/>
      </c>
      <c r="E1082" s="165" t="str">
        <f>IF(支出入力表!F1083="旅費","旅費","")</f>
        <v/>
      </c>
      <c r="F1082" s="196" t="str">
        <f>IF(E1082="旅費",VLOOKUP(E1082,支出入力表!F1083:$M$2000,3,FALSE),"")</f>
        <v/>
      </c>
      <c r="G1082" s="196" t="str">
        <f>IF(E1082="旅費",VLOOKUP(E1082,支出入力表!F1083:$M$2000,4,FALSE),"")</f>
        <v/>
      </c>
      <c r="H1082" s="197" t="str">
        <f>IF(E1082="旅費",VLOOKUP(E1082,支出入力表!F1083:$M$2000,5,FALSE),"")</f>
        <v/>
      </c>
      <c r="I1082" s="196" t="str">
        <f>IF(E1082="旅費",VLOOKUP(E1082,支出入力表!F1083:$S$2000,9,FALSE),"")</f>
        <v/>
      </c>
      <c r="J1082" s="167" t="str">
        <f>IF(E1082="旅費",VLOOKUP(E1082,支出入力表!F1083:$S$2000,10,FALSE),"")</f>
        <v/>
      </c>
      <c r="K1082" s="167" t="str">
        <f>IF(E1082="旅費",VLOOKUP(E1082,支出入力表!F1083:$S$2000,11,FALSE),"")</f>
        <v/>
      </c>
      <c r="L1082" s="167" t="str">
        <f>IF(E1082="旅費",VLOOKUP(E1082,支出入力表!F1083:$S$2000,12,FALSE),"")</f>
        <v/>
      </c>
      <c r="M1082" s="167" t="str">
        <f>IF(E1082="旅費",VLOOKUP(E1082,支出入力表!F1083:$S$2000,13,FALSE),"")</f>
        <v/>
      </c>
      <c r="N1082" s="168" t="str">
        <f>IF(E1082="旅費",VLOOKUP(E1082,支出入力表!F1083:$S$2000,14,FALSE),"")</f>
        <v/>
      </c>
    </row>
    <row r="1083" spans="2:14" x14ac:dyDescent="0.55000000000000004">
      <c r="B1083" s="163" t="str">
        <f>IF(E1083="旅費",支出入力表!A1084,"")</f>
        <v/>
      </c>
      <c r="C1083" s="164" t="str">
        <f>IF(E1083="旅費",支出入力表!C1084,"")</f>
        <v/>
      </c>
      <c r="D1083" s="165" t="str">
        <f>IF(支出入力表!E1084="旅費","旅費","")</f>
        <v/>
      </c>
      <c r="E1083" s="165" t="str">
        <f>IF(支出入力表!F1084="旅費","旅費","")</f>
        <v/>
      </c>
      <c r="F1083" s="196" t="str">
        <f>IF(E1083="旅費",VLOOKUP(E1083,支出入力表!F1084:$M$2000,3,FALSE),"")</f>
        <v/>
      </c>
      <c r="G1083" s="196" t="str">
        <f>IF(E1083="旅費",VLOOKUP(E1083,支出入力表!F1084:$M$2000,4,FALSE),"")</f>
        <v/>
      </c>
      <c r="H1083" s="197" t="str">
        <f>IF(E1083="旅費",VLOOKUP(E1083,支出入力表!F1084:$M$2000,5,FALSE),"")</f>
        <v/>
      </c>
      <c r="I1083" s="196" t="str">
        <f>IF(E1083="旅費",VLOOKUP(E1083,支出入力表!F1084:$S$2000,9,FALSE),"")</f>
        <v/>
      </c>
      <c r="J1083" s="167" t="str">
        <f>IF(E1083="旅費",VLOOKUP(E1083,支出入力表!F1084:$S$2000,10,FALSE),"")</f>
        <v/>
      </c>
      <c r="K1083" s="167" t="str">
        <f>IF(E1083="旅費",VLOOKUP(E1083,支出入力表!F1084:$S$2000,11,FALSE),"")</f>
        <v/>
      </c>
      <c r="L1083" s="167" t="str">
        <f>IF(E1083="旅費",VLOOKUP(E1083,支出入力表!F1084:$S$2000,12,FALSE),"")</f>
        <v/>
      </c>
      <c r="M1083" s="167" t="str">
        <f>IF(E1083="旅費",VLOOKUP(E1083,支出入力表!F1084:$S$2000,13,FALSE),"")</f>
        <v/>
      </c>
      <c r="N1083" s="168" t="str">
        <f>IF(E1083="旅費",VLOOKUP(E1083,支出入力表!F1084:$S$2000,14,FALSE),"")</f>
        <v/>
      </c>
    </row>
    <row r="1084" spans="2:14" x14ac:dyDescent="0.55000000000000004">
      <c r="B1084" s="163" t="str">
        <f>IF(E1084="旅費",支出入力表!A1085,"")</f>
        <v/>
      </c>
      <c r="C1084" s="164" t="str">
        <f>IF(E1084="旅費",支出入力表!C1085,"")</f>
        <v/>
      </c>
      <c r="D1084" s="165" t="str">
        <f>IF(支出入力表!E1085="旅費","旅費","")</f>
        <v/>
      </c>
      <c r="E1084" s="165" t="str">
        <f>IF(支出入力表!F1085="旅費","旅費","")</f>
        <v/>
      </c>
      <c r="F1084" s="196" t="str">
        <f>IF(E1084="旅費",VLOOKUP(E1084,支出入力表!F1085:$M$2000,3,FALSE),"")</f>
        <v/>
      </c>
      <c r="G1084" s="196" t="str">
        <f>IF(E1084="旅費",VLOOKUP(E1084,支出入力表!F1085:$M$2000,4,FALSE),"")</f>
        <v/>
      </c>
      <c r="H1084" s="197" t="str">
        <f>IF(E1084="旅費",VLOOKUP(E1084,支出入力表!F1085:$M$2000,5,FALSE),"")</f>
        <v/>
      </c>
      <c r="I1084" s="196" t="str">
        <f>IF(E1084="旅費",VLOOKUP(E1084,支出入力表!F1085:$S$2000,9,FALSE),"")</f>
        <v/>
      </c>
      <c r="J1084" s="167" t="str">
        <f>IF(E1084="旅費",VLOOKUP(E1084,支出入力表!F1085:$S$2000,10,FALSE),"")</f>
        <v/>
      </c>
      <c r="K1084" s="167" t="str">
        <f>IF(E1084="旅費",VLOOKUP(E1084,支出入力表!F1085:$S$2000,11,FALSE),"")</f>
        <v/>
      </c>
      <c r="L1084" s="167" t="str">
        <f>IF(E1084="旅費",VLOOKUP(E1084,支出入力表!F1085:$S$2000,12,FALSE),"")</f>
        <v/>
      </c>
      <c r="M1084" s="167" t="str">
        <f>IF(E1084="旅費",VLOOKUP(E1084,支出入力表!F1085:$S$2000,13,FALSE),"")</f>
        <v/>
      </c>
      <c r="N1084" s="168" t="str">
        <f>IF(E1084="旅費",VLOOKUP(E1084,支出入力表!F1085:$S$2000,14,FALSE),"")</f>
        <v/>
      </c>
    </row>
    <row r="1085" spans="2:14" x14ac:dyDescent="0.55000000000000004">
      <c r="B1085" s="163" t="str">
        <f>IF(E1085="旅費",支出入力表!A1086,"")</f>
        <v/>
      </c>
      <c r="C1085" s="164" t="str">
        <f>IF(E1085="旅費",支出入力表!C1086,"")</f>
        <v/>
      </c>
      <c r="D1085" s="165" t="str">
        <f>IF(支出入力表!E1086="旅費","旅費","")</f>
        <v/>
      </c>
      <c r="E1085" s="165" t="str">
        <f>IF(支出入力表!F1086="旅費","旅費","")</f>
        <v/>
      </c>
      <c r="F1085" s="196" t="str">
        <f>IF(E1085="旅費",VLOOKUP(E1085,支出入力表!F1086:$M$2000,3,FALSE),"")</f>
        <v/>
      </c>
      <c r="G1085" s="196" t="str">
        <f>IF(E1085="旅費",VLOOKUP(E1085,支出入力表!F1086:$M$2000,4,FALSE),"")</f>
        <v/>
      </c>
      <c r="H1085" s="197" t="str">
        <f>IF(E1085="旅費",VLOOKUP(E1085,支出入力表!F1086:$M$2000,5,FALSE),"")</f>
        <v/>
      </c>
      <c r="I1085" s="196" t="str">
        <f>IF(E1085="旅費",VLOOKUP(E1085,支出入力表!F1086:$S$2000,9,FALSE),"")</f>
        <v/>
      </c>
      <c r="J1085" s="167" t="str">
        <f>IF(E1085="旅費",VLOOKUP(E1085,支出入力表!F1086:$S$2000,10,FALSE),"")</f>
        <v/>
      </c>
      <c r="K1085" s="167" t="str">
        <f>IF(E1085="旅費",VLOOKUP(E1085,支出入力表!F1086:$S$2000,11,FALSE),"")</f>
        <v/>
      </c>
      <c r="L1085" s="167" t="str">
        <f>IF(E1085="旅費",VLOOKUP(E1085,支出入力表!F1086:$S$2000,12,FALSE),"")</f>
        <v/>
      </c>
      <c r="M1085" s="167" t="str">
        <f>IF(E1085="旅費",VLOOKUP(E1085,支出入力表!F1086:$S$2000,13,FALSE),"")</f>
        <v/>
      </c>
      <c r="N1085" s="168" t="str">
        <f>IF(E1085="旅費",VLOOKUP(E1085,支出入力表!F1086:$S$2000,14,FALSE),"")</f>
        <v/>
      </c>
    </row>
    <row r="1086" spans="2:14" x14ac:dyDescent="0.55000000000000004">
      <c r="B1086" s="163" t="str">
        <f>IF(E1086="旅費",支出入力表!A1087,"")</f>
        <v/>
      </c>
      <c r="C1086" s="164" t="str">
        <f>IF(E1086="旅費",支出入力表!C1087,"")</f>
        <v/>
      </c>
      <c r="D1086" s="165" t="str">
        <f>IF(支出入力表!E1087="旅費","旅費","")</f>
        <v/>
      </c>
      <c r="E1086" s="165" t="str">
        <f>IF(支出入力表!F1087="旅費","旅費","")</f>
        <v/>
      </c>
      <c r="F1086" s="196" t="str">
        <f>IF(E1086="旅費",VLOOKUP(E1086,支出入力表!F1087:$M$2000,3,FALSE),"")</f>
        <v/>
      </c>
      <c r="G1086" s="196" t="str">
        <f>IF(E1086="旅費",VLOOKUP(E1086,支出入力表!F1087:$M$2000,4,FALSE),"")</f>
        <v/>
      </c>
      <c r="H1086" s="197" t="str">
        <f>IF(E1086="旅費",VLOOKUP(E1086,支出入力表!F1087:$M$2000,5,FALSE),"")</f>
        <v/>
      </c>
      <c r="I1086" s="196" t="str">
        <f>IF(E1086="旅費",VLOOKUP(E1086,支出入力表!F1087:$S$2000,9,FALSE),"")</f>
        <v/>
      </c>
      <c r="J1086" s="167" t="str">
        <f>IF(E1086="旅費",VLOOKUP(E1086,支出入力表!F1087:$S$2000,10,FALSE),"")</f>
        <v/>
      </c>
      <c r="K1086" s="167" t="str">
        <f>IF(E1086="旅費",VLOOKUP(E1086,支出入力表!F1087:$S$2000,11,FALSE),"")</f>
        <v/>
      </c>
      <c r="L1086" s="167" t="str">
        <f>IF(E1086="旅費",VLOOKUP(E1086,支出入力表!F1087:$S$2000,12,FALSE),"")</f>
        <v/>
      </c>
      <c r="M1086" s="167" t="str">
        <f>IF(E1086="旅費",VLOOKUP(E1086,支出入力表!F1087:$S$2000,13,FALSE),"")</f>
        <v/>
      </c>
      <c r="N1086" s="168" t="str">
        <f>IF(E1086="旅費",VLOOKUP(E1086,支出入力表!F1087:$S$2000,14,FALSE),"")</f>
        <v/>
      </c>
    </row>
    <row r="1087" spans="2:14" x14ac:dyDescent="0.55000000000000004">
      <c r="B1087" s="163" t="str">
        <f>IF(E1087="旅費",支出入力表!A1088,"")</f>
        <v/>
      </c>
      <c r="C1087" s="164" t="str">
        <f>IF(E1087="旅費",支出入力表!C1088,"")</f>
        <v/>
      </c>
      <c r="D1087" s="165" t="str">
        <f>IF(支出入力表!E1088="旅費","旅費","")</f>
        <v/>
      </c>
      <c r="E1087" s="165" t="str">
        <f>IF(支出入力表!F1088="旅費","旅費","")</f>
        <v/>
      </c>
      <c r="F1087" s="196" t="str">
        <f>IF(E1087="旅費",VLOOKUP(E1087,支出入力表!F1088:$M$2000,3,FALSE),"")</f>
        <v/>
      </c>
      <c r="G1087" s="196" t="str">
        <f>IF(E1087="旅費",VLOOKUP(E1087,支出入力表!F1088:$M$2000,4,FALSE),"")</f>
        <v/>
      </c>
      <c r="H1087" s="197" t="str">
        <f>IF(E1087="旅費",VLOOKUP(E1087,支出入力表!F1088:$M$2000,5,FALSE),"")</f>
        <v/>
      </c>
      <c r="I1087" s="196" t="str">
        <f>IF(E1087="旅費",VLOOKUP(E1087,支出入力表!F1088:$S$2000,9,FALSE),"")</f>
        <v/>
      </c>
      <c r="J1087" s="167" t="str">
        <f>IF(E1087="旅費",VLOOKUP(E1087,支出入力表!F1088:$S$2000,10,FALSE),"")</f>
        <v/>
      </c>
      <c r="K1087" s="167" t="str">
        <f>IF(E1087="旅費",VLOOKUP(E1087,支出入力表!F1088:$S$2000,11,FALSE),"")</f>
        <v/>
      </c>
      <c r="L1087" s="167" t="str">
        <f>IF(E1087="旅費",VLOOKUP(E1087,支出入力表!F1088:$S$2000,12,FALSE),"")</f>
        <v/>
      </c>
      <c r="M1087" s="167" t="str">
        <f>IF(E1087="旅費",VLOOKUP(E1087,支出入力表!F1088:$S$2000,13,FALSE),"")</f>
        <v/>
      </c>
      <c r="N1087" s="168" t="str">
        <f>IF(E1087="旅費",VLOOKUP(E1087,支出入力表!F1088:$S$2000,14,FALSE),"")</f>
        <v/>
      </c>
    </row>
    <row r="1088" spans="2:14" x14ac:dyDescent="0.55000000000000004">
      <c r="B1088" s="163" t="str">
        <f>IF(E1088="旅費",支出入力表!A1089,"")</f>
        <v/>
      </c>
      <c r="C1088" s="164" t="str">
        <f>IF(E1088="旅費",支出入力表!C1089,"")</f>
        <v/>
      </c>
      <c r="D1088" s="165" t="str">
        <f>IF(支出入力表!E1089="旅費","旅費","")</f>
        <v/>
      </c>
      <c r="E1088" s="165" t="str">
        <f>IF(支出入力表!F1089="旅費","旅費","")</f>
        <v/>
      </c>
      <c r="F1088" s="196" t="str">
        <f>IF(E1088="旅費",VLOOKUP(E1088,支出入力表!F1089:$M$2000,3,FALSE),"")</f>
        <v/>
      </c>
      <c r="G1088" s="196" t="str">
        <f>IF(E1088="旅費",VLOOKUP(E1088,支出入力表!F1089:$M$2000,4,FALSE),"")</f>
        <v/>
      </c>
      <c r="H1088" s="197" t="str">
        <f>IF(E1088="旅費",VLOOKUP(E1088,支出入力表!F1089:$M$2000,5,FALSE),"")</f>
        <v/>
      </c>
      <c r="I1088" s="196" t="str">
        <f>IF(E1088="旅費",VLOOKUP(E1088,支出入力表!F1089:$S$2000,9,FALSE),"")</f>
        <v/>
      </c>
      <c r="J1088" s="167" t="str">
        <f>IF(E1088="旅費",VLOOKUP(E1088,支出入力表!F1089:$S$2000,10,FALSE),"")</f>
        <v/>
      </c>
      <c r="K1088" s="167" t="str">
        <f>IF(E1088="旅費",VLOOKUP(E1088,支出入力表!F1089:$S$2000,11,FALSE),"")</f>
        <v/>
      </c>
      <c r="L1088" s="167" t="str">
        <f>IF(E1088="旅費",VLOOKUP(E1088,支出入力表!F1089:$S$2000,12,FALSE),"")</f>
        <v/>
      </c>
      <c r="M1088" s="167" t="str">
        <f>IF(E1088="旅費",VLOOKUP(E1088,支出入力表!F1089:$S$2000,13,FALSE),"")</f>
        <v/>
      </c>
      <c r="N1088" s="168" t="str">
        <f>IF(E1088="旅費",VLOOKUP(E1088,支出入力表!F1089:$S$2000,14,FALSE),"")</f>
        <v/>
      </c>
    </row>
    <row r="1089" spans="2:14" x14ac:dyDescent="0.55000000000000004">
      <c r="B1089" s="163" t="str">
        <f>IF(E1089="旅費",支出入力表!A1090,"")</f>
        <v/>
      </c>
      <c r="C1089" s="164" t="str">
        <f>IF(E1089="旅費",支出入力表!C1090,"")</f>
        <v/>
      </c>
      <c r="D1089" s="165" t="str">
        <f>IF(支出入力表!E1090="旅費","旅費","")</f>
        <v/>
      </c>
      <c r="E1089" s="165" t="str">
        <f>IF(支出入力表!F1090="旅費","旅費","")</f>
        <v/>
      </c>
      <c r="F1089" s="196" t="str">
        <f>IF(E1089="旅費",VLOOKUP(E1089,支出入力表!F1090:$M$2000,3,FALSE),"")</f>
        <v/>
      </c>
      <c r="G1089" s="196" t="str">
        <f>IF(E1089="旅費",VLOOKUP(E1089,支出入力表!F1090:$M$2000,4,FALSE),"")</f>
        <v/>
      </c>
      <c r="H1089" s="197" t="str">
        <f>IF(E1089="旅費",VLOOKUP(E1089,支出入力表!F1090:$M$2000,5,FALSE),"")</f>
        <v/>
      </c>
      <c r="I1089" s="196" t="str">
        <f>IF(E1089="旅費",VLOOKUP(E1089,支出入力表!F1090:$S$2000,9,FALSE),"")</f>
        <v/>
      </c>
      <c r="J1089" s="167" t="str">
        <f>IF(E1089="旅費",VLOOKUP(E1089,支出入力表!F1090:$S$2000,10,FALSE),"")</f>
        <v/>
      </c>
      <c r="K1089" s="167" t="str">
        <f>IF(E1089="旅費",VLOOKUP(E1089,支出入力表!F1090:$S$2000,11,FALSE),"")</f>
        <v/>
      </c>
      <c r="L1089" s="167" t="str">
        <f>IF(E1089="旅費",VLOOKUP(E1089,支出入力表!F1090:$S$2000,12,FALSE),"")</f>
        <v/>
      </c>
      <c r="M1089" s="167" t="str">
        <f>IF(E1089="旅費",VLOOKUP(E1089,支出入力表!F1090:$S$2000,13,FALSE),"")</f>
        <v/>
      </c>
      <c r="N1089" s="168" t="str">
        <f>IF(E1089="旅費",VLOOKUP(E1089,支出入力表!F1090:$S$2000,14,FALSE),"")</f>
        <v/>
      </c>
    </row>
    <row r="1090" spans="2:14" x14ac:dyDescent="0.55000000000000004">
      <c r="B1090" s="163" t="str">
        <f>IF(E1090="旅費",支出入力表!A1091,"")</f>
        <v/>
      </c>
      <c r="C1090" s="164" t="str">
        <f>IF(E1090="旅費",支出入力表!C1091,"")</f>
        <v/>
      </c>
      <c r="D1090" s="165" t="str">
        <f>IF(支出入力表!E1091="旅費","旅費","")</f>
        <v/>
      </c>
      <c r="E1090" s="165" t="str">
        <f>IF(支出入力表!F1091="旅費","旅費","")</f>
        <v/>
      </c>
      <c r="F1090" s="196" t="str">
        <f>IF(E1090="旅費",VLOOKUP(E1090,支出入力表!F1091:$M$2000,3,FALSE),"")</f>
        <v/>
      </c>
      <c r="G1090" s="196" t="str">
        <f>IF(E1090="旅費",VLOOKUP(E1090,支出入力表!F1091:$M$2000,4,FALSE),"")</f>
        <v/>
      </c>
      <c r="H1090" s="197" t="str">
        <f>IF(E1090="旅費",VLOOKUP(E1090,支出入力表!F1091:$M$2000,5,FALSE),"")</f>
        <v/>
      </c>
      <c r="I1090" s="196" t="str">
        <f>IF(E1090="旅費",VLOOKUP(E1090,支出入力表!F1091:$S$2000,9,FALSE),"")</f>
        <v/>
      </c>
      <c r="J1090" s="167" t="str">
        <f>IF(E1090="旅費",VLOOKUP(E1090,支出入力表!F1091:$S$2000,10,FALSE),"")</f>
        <v/>
      </c>
      <c r="K1090" s="167" t="str">
        <f>IF(E1090="旅費",VLOOKUP(E1090,支出入力表!F1091:$S$2000,11,FALSE),"")</f>
        <v/>
      </c>
      <c r="L1090" s="167" t="str">
        <f>IF(E1090="旅費",VLOOKUP(E1090,支出入力表!F1091:$S$2000,12,FALSE),"")</f>
        <v/>
      </c>
      <c r="M1090" s="167" t="str">
        <f>IF(E1090="旅費",VLOOKUP(E1090,支出入力表!F1091:$S$2000,13,FALSE),"")</f>
        <v/>
      </c>
      <c r="N1090" s="168" t="str">
        <f>IF(E1090="旅費",VLOOKUP(E1090,支出入力表!F1091:$S$2000,14,FALSE),"")</f>
        <v/>
      </c>
    </row>
    <row r="1091" spans="2:14" x14ac:dyDescent="0.55000000000000004">
      <c r="B1091" s="163" t="str">
        <f>IF(E1091="旅費",支出入力表!A1092,"")</f>
        <v/>
      </c>
      <c r="C1091" s="164" t="str">
        <f>IF(E1091="旅費",支出入力表!C1092,"")</f>
        <v/>
      </c>
      <c r="D1091" s="165" t="str">
        <f>IF(支出入力表!E1092="旅費","旅費","")</f>
        <v/>
      </c>
      <c r="E1091" s="165" t="str">
        <f>IF(支出入力表!F1092="旅費","旅費","")</f>
        <v/>
      </c>
      <c r="F1091" s="196" t="str">
        <f>IF(E1091="旅費",VLOOKUP(E1091,支出入力表!F1092:$M$2000,3,FALSE),"")</f>
        <v/>
      </c>
      <c r="G1091" s="196" t="str">
        <f>IF(E1091="旅費",VLOOKUP(E1091,支出入力表!F1092:$M$2000,4,FALSE),"")</f>
        <v/>
      </c>
      <c r="H1091" s="197" t="str">
        <f>IF(E1091="旅費",VLOOKUP(E1091,支出入力表!F1092:$M$2000,5,FALSE),"")</f>
        <v/>
      </c>
      <c r="I1091" s="196" t="str">
        <f>IF(E1091="旅費",VLOOKUP(E1091,支出入力表!F1092:$S$2000,9,FALSE),"")</f>
        <v/>
      </c>
      <c r="J1091" s="167" t="str">
        <f>IF(E1091="旅費",VLOOKUP(E1091,支出入力表!F1092:$S$2000,10,FALSE),"")</f>
        <v/>
      </c>
      <c r="K1091" s="167" t="str">
        <f>IF(E1091="旅費",VLOOKUP(E1091,支出入力表!F1092:$S$2000,11,FALSE),"")</f>
        <v/>
      </c>
      <c r="L1091" s="167" t="str">
        <f>IF(E1091="旅費",VLOOKUP(E1091,支出入力表!F1092:$S$2000,12,FALSE),"")</f>
        <v/>
      </c>
      <c r="M1091" s="167" t="str">
        <f>IF(E1091="旅費",VLOOKUP(E1091,支出入力表!F1092:$S$2000,13,FALSE),"")</f>
        <v/>
      </c>
      <c r="N1091" s="168" t="str">
        <f>IF(E1091="旅費",VLOOKUP(E1091,支出入力表!F1092:$S$2000,14,FALSE),"")</f>
        <v/>
      </c>
    </row>
    <row r="1092" spans="2:14" x14ac:dyDescent="0.55000000000000004">
      <c r="B1092" s="163" t="str">
        <f>IF(E1092="旅費",支出入力表!A1093,"")</f>
        <v/>
      </c>
      <c r="C1092" s="164" t="str">
        <f>IF(E1092="旅費",支出入力表!C1093,"")</f>
        <v/>
      </c>
      <c r="D1092" s="165" t="str">
        <f>IF(支出入力表!E1093="旅費","旅費","")</f>
        <v/>
      </c>
      <c r="E1092" s="165" t="str">
        <f>IF(支出入力表!F1093="旅費","旅費","")</f>
        <v/>
      </c>
      <c r="F1092" s="196" t="str">
        <f>IF(E1092="旅費",VLOOKUP(E1092,支出入力表!F1093:$M$2000,3,FALSE),"")</f>
        <v/>
      </c>
      <c r="G1092" s="196" t="str">
        <f>IF(E1092="旅費",VLOOKUP(E1092,支出入力表!F1093:$M$2000,4,FALSE),"")</f>
        <v/>
      </c>
      <c r="H1092" s="197" t="str">
        <f>IF(E1092="旅費",VLOOKUP(E1092,支出入力表!F1093:$M$2000,5,FALSE),"")</f>
        <v/>
      </c>
      <c r="I1092" s="196" t="str">
        <f>IF(E1092="旅費",VLOOKUP(E1092,支出入力表!F1093:$S$2000,9,FALSE),"")</f>
        <v/>
      </c>
      <c r="J1092" s="167" t="str">
        <f>IF(E1092="旅費",VLOOKUP(E1092,支出入力表!F1093:$S$2000,10,FALSE),"")</f>
        <v/>
      </c>
      <c r="K1092" s="167" t="str">
        <f>IF(E1092="旅費",VLOOKUP(E1092,支出入力表!F1093:$S$2000,11,FALSE),"")</f>
        <v/>
      </c>
      <c r="L1092" s="167" t="str">
        <f>IF(E1092="旅費",VLOOKUP(E1092,支出入力表!F1093:$S$2000,12,FALSE),"")</f>
        <v/>
      </c>
      <c r="M1092" s="167" t="str">
        <f>IF(E1092="旅費",VLOOKUP(E1092,支出入力表!F1093:$S$2000,13,FALSE),"")</f>
        <v/>
      </c>
      <c r="N1092" s="168" t="str">
        <f>IF(E1092="旅費",VLOOKUP(E1092,支出入力表!F1093:$S$2000,14,FALSE),"")</f>
        <v/>
      </c>
    </row>
    <row r="1093" spans="2:14" x14ac:dyDescent="0.55000000000000004">
      <c r="B1093" s="163" t="str">
        <f>IF(E1093="旅費",支出入力表!A1094,"")</f>
        <v/>
      </c>
      <c r="C1093" s="164" t="str">
        <f>IF(E1093="旅費",支出入力表!C1094,"")</f>
        <v/>
      </c>
      <c r="D1093" s="165" t="str">
        <f>IF(支出入力表!E1094="旅費","旅費","")</f>
        <v/>
      </c>
      <c r="E1093" s="165" t="str">
        <f>IF(支出入力表!F1094="旅費","旅費","")</f>
        <v/>
      </c>
      <c r="F1093" s="196" t="str">
        <f>IF(E1093="旅費",VLOOKUP(E1093,支出入力表!F1094:$M$2000,3,FALSE),"")</f>
        <v/>
      </c>
      <c r="G1093" s="196" t="str">
        <f>IF(E1093="旅費",VLOOKUP(E1093,支出入力表!F1094:$M$2000,4,FALSE),"")</f>
        <v/>
      </c>
      <c r="H1093" s="197" t="str">
        <f>IF(E1093="旅費",VLOOKUP(E1093,支出入力表!F1094:$M$2000,5,FALSE),"")</f>
        <v/>
      </c>
      <c r="I1093" s="196" t="str">
        <f>IF(E1093="旅費",VLOOKUP(E1093,支出入力表!F1094:$S$2000,9,FALSE),"")</f>
        <v/>
      </c>
      <c r="J1093" s="167" t="str">
        <f>IF(E1093="旅費",VLOOKUP(E1093,支出入力表!F1094:$S$2000,10,FALSE),"")</f>
        <v/>
      </c>
      <c r="K1093" s="167" t="str">
        <f>IF(E1093="旅費",VLOOKUP(E1093,支出入力表!F1094:$S$2000,11,FALSE),"")</f>
        <v/>
      </c>
      <c r="L1093" s="167" t="str">
        <f>IF(E1093="旅費",VLOOKUP(E1093,支出入力表!F1094:$S$2000,12,FALSE),"")</f>
        <v/>
      </c>
      <c r="M1093" s="167" t="str">
        <f>IF(E1093="旅費",VLOOKUP(E1093,支出入力表!F1094:$S$2000,13,FALSE),"")</f>
        <v/>
      </c>
      <c r="N1093" s="168" t="str">
        <f>IF(E1093="旅費",VLOOKUP(E1093,支出入力表!F1094:$S$2000,14,FALSE),"")</f>
        <v/>
      </c>
    </row>
    <row r="1094" spans="2:14" x14ac:dyDescent="0.55000000000000004">
      <c r="B1094" s="163" t="str">
        <f>IF(E1094="旅費",支出入力表!A1095,"")</f>
        <v/>
      </c>
      <c r="C1094" s="164" t="str">
        <f>IF(E1094="旅費",支出入力表!C1095,"")</f>
        <v/>
      </c>
      <c r="D1094" s="165" t="str">
        <f>IF(支出入力表!E1095="旅費","旅費","")</f>
        <v/>
      </c>
      <c r="E1094" s="165" t="str">
        <f>IF(支出入力表!F1095="旅費","旅費","")</f>
        <v/>
      </c>
      <c r="F1094" s="196" t="str">
        <f>IF(E1094="旅費",VLOOKUP(E1094,支出入力表!F1095:$M$2000,3,FALSE),"")</f>
        <v/>
      </c>
      <c r="G1094" s="196" t="str">
        <f>IF(E1094="旅費",VLOOKUP(E1094,支出入力表!F1095:$M$2000,4,FALSE),"")</f>
        <v/>
      </c>
      <c r="H1094" s="197" t="str">
        <f>IF(E1094="旅費",VLOOKUP(E1094,支出入力表!F1095:$M$2000,5,FALSE),"")</f>
        <v/>
      </c>
      <c r="I1094" s="196" t="str">
        <f>IF(E1094="旅費",VLOOKUP(E1094,支出入力表!F1095:$S$2000,9,FALSE),"")</f>
        <v/>
      </c>
      <c r="J1094" s="167" t="str">
        <f>IF(E1094="旅費",VLOOKUP(E1094,支出入力表!F1095:$S$2000,10,FALSE),"")</f>
        <v/>
      </c>
      <c r="K1094" s="167" t="str">
        <f>IF(E1094="旅費",VLOOKUP(E1094,支出入力表!F1095:$S$2000,11,FALSE),"")</f>
        <v/>
      </c>
      <c r="L1094" s="167" t="str">
        <f>IF(E1094="旅費",VLOOKUP(E1094,支出入力表!F1095:$S$2000,12,FALSE),"")</f>
        <v/>
      </c>
      <c r="M1094" s="167" t="str">
        <f>IF(E1094="旅費",VLOOKUP(E1094,支出入力表!F1095:$S$2000,13,FALSE),"")</f>
        <v/>
      </c>
      <c r="N1094" s="168" t="str">
        <f>IF(E1094="旅費",VLOOKUP(E1094,支出入力表!F1095:$S$2000,14,FALSE),"")</f>
        <v/>
      </c>
    </row>
    <row r="1095" spans="2:14" x14ac:dyDescent="0.55000000000000004">
      <c r="B1095" s="163" t="str">
        <f>IF(E1095="旅費",支出入力表!A1096,"")</f>
        <v/>
      </c>
      <c r="C1095" s="164" t="str">
        <f>IF(E1095="旅費",支出入力表!C1096,"")</f>
        <v/>
      </c>
      <c r="D1095" s="165" t="str">
        <f>IF(支出入力表!E1096="旅費","旅費","")</f>
        <v/>
      </c>
      <c r="E1095" s="165" t="str">
        <f>IF(支出入力表!F1096="旅費","旅費","")</f>
        <v/>
      </c>
      <c r="F1095" s="196" t="str">
        <f>IF(E1095="旅費",VLOOKUP(E1095,支出入力表!F1096:$M$2000,3,FALSE),"")</f>
        <v/>
      </c>
      <c r="G1095" s="196" t="str">
        <f>IF(E1095="旅費",VLOOKUP(E1095,支出入力表!F1096:$M$2000,4,FALSE),"")</f>
        <v/>
      </c>
      <c r="H1095" s="197" t="str">
        <f>IF(E1095="旅費",VLOOKUP(E1095,支出入力表!F1096:$M$2000,5,FALSE),"")</f>
        <v/>
      </c>
      <c r="I1095" s="196" t="str">
        <f>IF(E1095="旅費",VLOOKUP(E1095,支出入力表!F1096:$S$2000,9,FALSE),"")</f>
        <v/>
      </c>
      <c r="J1095" s="167" t="str">
        <f>IF(E1095="旅費",VLOOKUP(E1095,支出入力表!F1096:$S$2000,10,FALSE),"")</f>
        <v/>
      </c>
      <c r="K1095" s="167" t="str">
        <f>IF(E1095="旅費",VLOOKUP(E1095,支出入力表!F1096:$S$2000,11,FALSE),"")</f>
        <v/>
      </c>
      <c r="L1095" s="167" t="str">
        <f>IF(E1095="旅費",VLOOKUP(E1095,支出入力表!F1096:$S$2000,12,FALSE),"")</f>
        <v/>
      </c>
      <c r="M1095" s="167" t="str">
        <f>IF(E1095="旅費",VLOOKUP(E1095,支出入力表!F1096:$S$2000,13,FALSE),"")</f>
        <v/>
      </c>
      <c r="N1095" s="168" t="str">
        <f>IF(E1095="旅費",VLOOKUP(E1095,支出入力表!F1096:$S$2000,14,FALSE),"")</f>
        <v/>
      </c>
    </row>
    <row r="1096" spans="2:14" x14ac:dyDescent="0.55000000000000004">
      <c r="B1096" s="163" t="str">
        <f>IF(E1096="旅費",支出入力表!A1097,"")</f>
        <v/>
      </c>
      <c r="C1096" s="164" t="str">
        <f>IF(E1096="旅費",支出入力表!C1097,"")</f>
        <v/>
      </c>
      <c r="D1096" s="165" t="str">
        <f>IF(支出入力表!E1097="旅費","旅費","")</f>
        <v/>
      </c>
      <c r="E1096" s="165" t="str">
        <f>IF(支出入力表!F1097="旅費","旅費","")</f>
        <v/>
      </c>
      <c r="F1096" s="196" t="str">
        <f>IF(E1096="旅費",VLOOKUP(E1096,支出入力表!F1097:$M$2000,3,FALSE),"")</f>
        <v/>
      </c>
      <c r="G1096" s="196" t="str">
        <f>IF(E1096="旅費",VLOOKUP(E1096,支出入力表!F1097:$M$2000,4,FALSE),"")</f>
        <v/>
      </c>
      <c r="H1096" s="197" t="str">
        <f>IF(E1096="旅費",VLOOKUP(E1096,支出入力表!F1097:$M$2000,5,FALSE),"")</f>
        <v/>
      </c>
      <c r="I1096" s="196" t="str">
        <f>IF(E1096="旅費",VLOOKUP(E1096,支出入力表!F1097:$S$2000,9,FALSE),"")</f>
        <v/>
      </c>
      <c r="J1096" s="167" t="str">
        <f>IF(E1096="旅費",VLOOKUP(E1096,支出入力表!F1097:$S$2000,10,FALSE),"")</f>
        <v/>
      </c>
      <c r="K1096" s="167" t="str">
        <f>IF(E1096="旅費",VLOOKUP(E1096,支出入力表!F1097:$S$2000,11,FALSE),"")</f>
        <v/>
      </c>
      <c r="L1096" s="167" t="str">
        <f>IF(E1096="旅費",VLOOKUP(E1096,支出入力表!F1097:$S$2000,12,FALSE),"")</f>
        <v/>
      </c>
      <c r="M1096" s="167" t="str">
        <f>IF(E1096="旅費",VLOOKUP(E1096,支出入力表!F1097:$S$2000,13,FALSE),"")</f>
        <v/>
      </c>
      <c r="N1096" s="168" t="str">
        <f>IF(E1096="旅費",VLOOKUP(E1096,支出入力表!F1097:$S$2000,14,FALSE),"")</f>
        <v/>
      </c>
    </row>
    <row r="1097" spans="2:14" x14ac:dyDescent="0.55000000000000004">
      <c r="B1097" s="163" t="str">
        <f>IF(E1097="旅費",支出入力表!A1098,"")</f>
        <v/>
      </c>
      <c r="C1097" s="164" t="str">
        <f>IF(E1097="旅費",支出入力表!C1098,"")</f>
        <v/>
      </c>
      <c r="D1097" s="165" t="str">
        <f>IF(支出入力表!E1098="旅費","旅費","")</f>
        <v/>
      </c>
      <c r="E1097" s="165" t="str">
        <f>IF(支出入力表!F1098="旅費","旅費","")</f>
        <v/>
      </c>
      <c r="F1097" s="196" t="str">
        <f>IF(E1097="旅費",VLOOKUP(E1097,支出入力表!F1098:$M$2000,3,FALSE),"")</f>
        <v/>
      </c>
      <c r="G1097" s="196" t="str">
        <f>IF(E1097="旅費",VLOOKUP(E1097,支出入力表!F1098:$M$2000,4,FALSE),"")</f>
        <v/>
      </c>
      <c r="H1097" s="197" t="str">
        <f>IF(E1097="旅費",VLOOKUP(E1097,支出入力表!F1098:$M$2000,5,FALSE),"")</f>
        <v/>
      </c>
      <c r="I1097" s="196" t="str">
        <f>IF(E1097="旅費",VLOOKUP(E1097,支出入力表!F1098:$S$2000,9,FALSE),"")</f>
        <v/>
      </c>
      <c r="J1097" s="167" t="str">
        <f>IF(E1097="旅費",VLOOKUP(E1097,支出入力表!F1098:$S$2000,10,FALSE),"")</f>
        <v/>
      </c>
      <c r="K1097" s="167" t="str">
        <f>IF(E1097="旅費",VLOOKUP(E1097,支出入力表!F1098:$S$2000,11,FALSE),"")</f>
        <v/>
      </c>
      <c r="L1097" s="167" t="str">
        <f>IF(E1097="旅費",VLOOKUP(E1097,支出入力表!F1098:$S$2000,12,FALSE),"")</f>
        <v/>
      </c>
      <c r="M1097" s="167" t="str">
        <f>IF(E1097="旅費",VLOOKUP(E1097,支出入力表!F1098:$S$2000,13,FALSE),"")</f>
        <v/>
      </c>
      <c r="N1097" s="168" t="str">
        <f>IF(E1097="旅費",VLOOKUP(E1097,支出入力表!F1098:$S$2000,14,FALSE),"")</f>
        <v/>
      </c>
    </row>
    <row r="1098" spans="2:14" x14ac:dyDescent="0.55000000000000004">
      <c r="B1098" s="163" t="str">
        <f>IF(E1098="旅費",支出入力表!A1099,"")</f>
        <v/>
      </c>
      <c r="C1098" s="164" t="str">
        <f>IF(E1098="旅費",支出入力表!C1099,"")</f>
        <v/>
      </c>
      <c r="D1098" s="165" t="str">
        <f>IF(支出入力表!E1099="旅費","旅費","")</f>
        <v/>
      </c>
      <c r="E1098" s="165" t="str">
        <f>IF(支出入力表!F1099="旅費","旅費","")</f>
        <v/>
      </c>
      <c r="F1098" s="196" t="str">
        <f>IF(E1098="旅費",VLOOKUP(E1098,支出入力表!F1099:$M$2000,3,FALSE),"")</f>
        <v/>
      </c>
      <c r="G1098" s="196" t="str">
        <f>IF(E1098="旅費",VLOOKUP(E1098,支出入力表!F1099:$M$2000,4,FALSE),"")</f>
        <v/>
      </c>
      <c r="H1098" s="197" t="str">
        <f>IF(E1098="旅費",VLOOKUP(E1098,支出入力表!F1099:$M$2000,5,FALSE),"")</f>
        <v/>
      </c>
      <c r="I1098" s="196" t="str">
        <f>IF(E1098="旅費",VLOOKUP(E1098,支出入力表!F1099:$S$2000,9,FALSE),"")</f>
        <v/>
      </c>
      <c r="J1098" s="167" t="str">
        <f>IF(E1098="旅費",VLOOKUP(E1098,支出入力表!F1099:$S$2000,10,FALSE),"")</f>
        <v/>
      </c>
      <c r="K1098" s="167" t="str">
        <f>IF(E1098="旅費",VLOOKUP(E1098,支出入力表!F1099:$S$2000,11,FALSE),"")</f>
        <v/>
      </c>
      <c r="L1098" s="167" t="str">
        <f>IF(E1098="旅費",VLOOKUP(E1098,支出入力表!F1099:$S$2000,12,FALSE),"")</f>
        <v/>
      </c>
      <c r="M1098" s="167" t="str">
        <f>IF(E1098="旅費",VLOOKUP(E1098,支出入力表!F1099:$S$2000,13,FALSE),"")</f>
        <v/>
      </c>
      <c r="N1098" s="168" t="str">
        <f>IF(E1098="旅費",VLOOKUP(E1098,支出入力表!F1099:$S$2000,14,FALSE),"")</f>
        <v/>
      </c>
    </row>
    <row r="1099" spans="2:14" x14ac:dyDescent="0.55000000000000004">
      <c r="B1099" s="163" t="str">
        <f>IF(E1099="旅費",支出入力表!A1100,"")</f>
        <v/>
      </c>
      <c r="C1099" s="164" t="str">
        <f>IF(E1099="旅費",支出入力表!C1100,"")</f>
        <v/>
      </c>
      <c r="D1099" s="165" t="str">
        <f>IF(支出入力表!E1100="旅費","旅費","")</f>
        <v/>
      </c>
      <c r="E1099" s="165" t="str">
        <f>IF(支出入力表!F1100="旅費","旅費","")</f>
        <v/>
      </c>
      <c r="F1099" s="196" t="str">
        <f>IF(E1099="旅費",VLOOKUP(E1099,支出入力表!F1100:$M$2000,3,FALSE),"")</f>
        <v/>
      </c>
      <c r="G1099" s="196" t="str">
        <f>IF(E1099="旅費",VLOOKUP(E1099,支出入力表!F1100:$M$2000,4,FALSE),"")</f>
        <v/>
      </c>
      <c r="H1099" s="197" t="str">
        <f>IF(E1099="旅費",VLOOKUP(E1099,支出入力表!F1100:$M$2000,5,FALSE),"")</f>
        <v/>
      </c>
      <c r="I1099" s="196" t="str">
        <f>IF(E1099="旅費",VLOOKUP(E1099,支出入力表!F1100:$S$2000,9,FALSE),"")</f>
        <v/>
      </c>
      <c r="J1099" s="167" t="str">
        <f>IF(E1099="旅費",VLOOKUP(E1099,支出入力表!F1100:$S$2000,10,FALSE),"")</f>
        <v/>
      </c>
      <c r="K1099" s="167" t="str">
        <f>IF(E1099="旅費",VLOOKUP(E1099,支出入力表!F1100:$S$2000,11,FALSE),"")</f>
        <v/>
      </c>
      <c r="L1099" s="167" t="str">
        <f>IF(E1099="旅費",VLOOKUP(E1099,支出入力表!F1100:$S$2000,12,FALSE),"")</f>
        <v/>
      </c>
      <c r="M1099" s="167" t="str">
        <f>IF(E1099="旅費",VLOOKUP(E1099,支出入力表!F1100:$S$2000,13,FALSE),"")</f>
        <v/>
      </c>
      <c r="N1099" s="168" t="str">
        <f>IF(E1099="旅費",VLOOKUP(E1099,支出入力表!F1100:$S$2000,14,FALSE),"")</f>
        <v/>
      </c>
    </row>
    <row r="1100" spans="2:14" x14ac:dyDescent="0.55000000000000004">
      <c r="B1100" s="163" t="str">
        <f>IF(E1100="旅費",支出入力表!A1101,"")</f>
        <v/>
      </c>
      <c r="C1100" s="164" t="str">
        <f>IF(E1100="旅費",支出入力表!C1101,"")</f>
        <v/>
      </c>
      <c r="D1100" s="165" t="str">
        <f>IF(支出入力表!E1101="旅費","旅費","")</f>
        <v/>
      </c>
      <c r="E1100" s="165" t="str">
        <f>IF(支出入力表!F1101="旅費","旅費","")</f>
        <v/>
      </c>
      <c r="F1100" s="196" t="str">
        <f>IF(E1100="旅費",VLOOKUP(E1100,支出入力表!F1101:$M$2000,3,FALSE),"")</f>
        <v/>
      </c>
      <c r="G1100" s="196" t="str">
        <f>IF(E1100="旅費",VLOOKUP(E1100,支出入力表!F1101:$M$2000,4,FALSE),"")</f>
        <v/>
      </c>
      <c r="H1100" s="197" t="str">
        <f>IF(E1100="旅費",VLOOKUP(E1100,支出入力表!F1101:$M$2000,5,FALSE),"")</f>
        <v/>
      </c>
      <c r="I1100" s="196" t="str">
        <f>IF(E1100="旅費",VLOOKUP(E1100,支出入力表!F1101:$S$2000,9,FALSE),"")</f>
        <v/>
      </c>
      <c r="J1100" s="167" t="str">
        <f>IF(E1100="旅費",VLOOKUP(E1100,支出入力表!F1101:$S$2000,10,FALSE),"")</f>
        <v/>
      </c>
      <c r="K1100" s="167" t="str">
        <f>IF(E1100="旅費",VLOOKUP(E1100,支出入力表!F1101:$S$2000,11,FALSE),"")</f>
        <v/>
      </c>
      <c r="L1100" s="167" t="str">
        <f>IF(E1100="旅費",VLOOKUP(E1100,支出入力表!F1101:$S$2000,12,FALSE),"")</f>
        <v/>
      </c>
      <c r="M1100" s="167" t="str">
        <f>IF(E1100="旅費",VLOOKUP(E1100,支出入力表!F1101:$S$2000,13,FALSE),"")</f>
        <v/>
      </c>
      <c r="N1100" s="168" t="str">
        <f>IF(E1100="旅費",VLOOKUP(E1100,支出入力表!F1101:$S$2000,14,FALSE),"")</f>
        <v/>
      </c>
    </row>
    <row r="1101" spans="2:14" x14ac:dyDescent="0.55000000000000004">
      <c r="B1101" s="163" t="str">
        <f>IF(E1101="旅費",支出入力表!A1102,"")</f>
        <v/>
      </c>
      <c r="C1101" s="164" t="str">
        <f>IF(E1101="旅費",支出入力表!C1102,"")</f>
        <v/>
      </c>
      <c r="D1101" s="165" t="str">
        <f>IF(支出入力表!E1102="旅費","旅費","")</f>
        <v/>
      </c>
      <c r="E1101" s="165" t="str">
        <f>IF(支出入力表!F1102="旅費","旅費","")</f>
        <v/>
      </c>
      <c r="F1101" s="196" t="str">
        <f>IF(E1101="旅費",VLOOKUP(E1101,支出入力表!F1102:$M$2000,3,FALSE),"")</f>
        <v/>
      </c>
      <c r="G1101" s="196" t="str">
        <f>IF(E1101="旅費",VLOOKUP(E1101,支出入力表!F1102:$M$2000,4,FALSE),"")</f>
        <v/>
      </c>
      <c r="H1101" s="197" t="str">
        <f>IF(E1101="旅費",VLOOKUP(E1101,支出入力表!F1102:$M$2000,5,FALSE),"")</f>
        <v/>
      </c>
      <c r="I1101" s="196" t="str">
        <f>IF(E1101="旅費",VLOOKUP(E1101,支出入力表!F1102:$S$2000,9,FALSE),"")</f>
        <v/>
      </c>
      <c r="J1101" s="167" t="str">
        <f>IF(E1101="旅費",VLOOKUP(E1101,支出入力表!F1102:$S$2000,10,FALSE),"")</f>
        <v/>
      </c>
      <c r="K1101" s="167" t="str">
        <f>IF(E1101="旅費",VLOOKUP(E1101,支出入力表!F1102:$S$2000,11,FALSE),"")</f>
        <v/>
      </c>
      <c r="L1101" s="167" t="str">
        <f>IF(E1101="旅費",VLOOKUP(E1101,支出入力表!F1102:$S$2000,12,FALSE),"")</f>
        <v/>
      </c>
      <c r="M1101" s="167" t="str">
        <f>IF(E1101="旅費",VLOOKUP(E1101,支出入力表!F1102:$S$2000,13,FALSE),"")</f>
        <v/>
      </c>
      <c r="N1101" s="168" t="str">
        <f>IF(E1101="旅費",VLOOKUP(E1101,支出入力表!F1102:$S$2000,14,FALSE),"")</f>
        <v/>
      </c>
    </row>
    <row r="1102" spans="2:14" x14ac:dyDescent="0.55000000000000004">
      <c r="B1102" s="163" t="str">
        <f>IF(E1102="旅費",支出入力表!A1103,"")</f>
        <v/>
      </c>
      <c r="C1102" s="164" t="str">
        <f>IF(E1102="旅費",支出入力表!C1103,"")</f>
        <v/>
      </c>
      <c r="D1102" s="165" t="str">
        <f>IF(支出入力表!E1103="旅費","旅費","")</f>
        <v/>
      </c>
      <c r="E1102" s="165" t="str">
        <f>IF(支出入力表!F1103="旅費","旅費","")</f>
        <v/>
      </c>
      <c r="F1102" s="196" t="str">
        <f>IF(E1102="旅費",VLOOKUP(E1102,支出入力表!F1103:$M$2000,3,FALSE),"")</f>
        <v/>
      </c>
      <c r="G1102" s="196" t="str">
        <f>IF(E1102="旅費",VLOOKUP(E1102,支出入力表!F1103:$M$2000,4,FALSE),"")</f>
        <v/>
      </c>
      <c r="H1102" s="197" t="str">
        <f>IF(E1102="旅費",VLOOKUP(E1102,支出入力表!F1103:$M$2000,5,FALSE),"")</f>
        <v/>
      </c>
      <c r="I1102" s="196" t="str">
        <f>IF(E1102="旅費",VLOOKUP(E1102,支出入力表!F1103:$S$2000,9,FALSE),"")</f>
        <v/>
      </c>
      <c r="J1102" s="167" t="str">
        <f>IF(E1102="旅費",VLOOKUP(E1102,支出入力表!F1103:$S$2000,10,FALSE),"")</f>
        <v/>
      </c>
      <c r="K1102" s="167" t="str">
        <f>IF(E1102="旅費",VLOOKUP(E1102,支出入力表!F1103:$S$2000,11,FALSE),"")</f>
        <v/>
      </c>
      <c r="L1102" s="167" t="str">
        <f>IF(E1102="旅費",VLOOKUP(E1102,支出入力表!F1103:$S$2000,12,FALSE),"")</f>
        <v/>
      </c>
      <c r="M1102" s="167" t="str">
        <f>IF(E1102="旅費",VLOOKUP(E1102,支出入力表!F1103:$S$2000,13,FALSE),"")</f>
        <v/>
      </c>
      <c r="N1102" s="168" t="str">
        <f>IF(E1102="旅費",VLOOKUP(E1102,支出入力表!F1103:$S$2000,14,FALSE),"")</f>
        <v/>
      </c>
    </row>
    <row r="1103" spans="2:14" x14ac:dyDescent="0.55000000000000004">
      <c r="B1103" s="163" t="str">
        <f>IF(E1103="旅費",支出入力表!A1104,"")</f>
        <v/>
      </c>
      <c r="C1103" s="164" t="str">
        <f>IF(E1103="旅費",支出入力表!C1104,"")</f>
        <v/>
      </c>
      <c r="D1103" s="165" t="str">
        <f>IF(支出入力表!E1104="旅費","旅費","")</f>
        <v/>
      </c>
      <c r="E1103" s="165" t="str">
        <f>IF(支出入力表!F1104="旅費","旅費","")</f>
        <v/>
      </c>
      <c r="F1103" s="196" t="str">
        <f>IF(E1103="旅費",VLOOKUP(E1103,支出入力表!F1104:$M$2000,3,FALSE),"")</f>
        <v/>
      </c>
      <c r="G1103" s="196" t="str">
        <f>IF(E1103="旅費",VLOOKUP(E1103,支出入力表!F1104:$M$2000,4,FALSE),"")</f>
        <v/>
      </c>
      <c r="H1103" s="197" t="str">
        <f>IF(E1103="旅費",VLOOKUP(E1103,支出入力表!F1104:$M$2000,5,FALSE),"")</f>
        <v/>
      </c>
      <c r="I1103" s="196" t="str">
        <f>IF(E1103="旅費",VLOOKUP(E1103,支出入力表!F1104:$S$2000,9,FALSE),"")</f>
        <v/>
      </c>
      <c r="J1103" s="167" t="str">
        <f>IF(E1103="旅費",VLOOKUP(E1103,支出入力表!F1104:$S$2000,10,FALSE),"")</f>
        <v/>
      </c>
      <c r="K1103" s="167" t="str">
        <f>IF(E1103="旅費",VLOOKUP(E1103,支出入力表!F1104:$S$2000,11,FALSE),"")</f>
        <v/>
      </c>
      <c r="L1103" s="167" t="str">
        <f>IF(E1103="旅費",VLOOKUP(E1103,支出入力表!F1104:$S$2000,12,FALSE),"")</f>
        <v/>
      </c>
      <c r="M1103" s="167" t="str">
        <f>IF(E1103="旅費",VLOOKUP(E1103,支出入力表!F1104:$S$2000,13,FALSE),"")</f>
        <v/>
      </c>
      <c r="N1103" s="168" t="str">
        <f>IF(E1103="旅費",VLOOKUP(E1103,支出入力表!F1104:$S$2000,14,FALSE),"")</f>
        <v/>
      </c>
    </row>
    <row r="1104" spans="2:14" x14ac:dyDescent="0.55000000000000004">
      <c r="B1104" s="163" t="str">
        <f>IF(E1104="旅費",支出入力表!A1105,"")</f>
        <v/>
      </c>
      <c r="C1104" s="164" t="str">
        <f>IF(E1104="旅費",支出入力表!C1105,"")</f>
        <v/>
      </c>
      <c r="D1104" s="165" t="str">
        <f>IF(支出入力表!E1105="旅費","旅費","")</f>
        <v/>
      </c>
      <c r="E1104" s="165" t="str">
        <f>IF(支出入力表!F1105="旅費","旅費","")</f>
        <v/>
      </c>
      <c r="F1104" s="196" t="str">
        <f>IF(E1104="旅費",VLOOKUP(E1104,支出入力表!F1105:$M$2000,3,FALSE),"")</f>
        <v/>
      </c>
      <c r="G1104" s="196" t="str">
        <f>IF(E1104="旅費",VLOOKUP(E1104,支出入力表!F1105:$M$2000,4,FALSE),"")</f>
        <v/>
      </c>
      <c r="H1104" s="197" t="str">
        <f>IF(E1104="旅費",VLOOKUP(E1104,支出入力表!F1105:$M$2000,5,FALSE),"")</f>
        <v/>
      </c>
      <c r="I1104" s="196" t="str">
        <f>IF(E1104="旅費",VLOOKUP(E1104,支出入力表!F1105:$S$2000,9,FALSE),"")</f>
        <v/>
      </c>
      <c r="J1104" s="167" t="str">
        <f>IF(E1104="旅費",VLOOKUP(E1104,支出入力表!F1105:$S$2000,10,FALSE),"")</f>
        <v/>
      </c>
      <c r="K1104" s="167" t="str">
        <f>IF(E1104="旅費",VLOOKUP(E1104,支出入力表!F1105:$S$2000,11,FALSE),"")</f>
        <v/>
      </c>
      <c r="L1104" s="167" t="str">
        <f>IF(E1104="旅費",VLOOKUP(E1104,支出入力表!F1105:$S$2000,12,FALSE),"")</f>
        <v/>
      </c>
      <c r="M1104" s="167" t="str">
        <f>IF(E1104="旅費",VLOOKUP(E1104,支出入力表!F1105:$S$2000,13,FALSE),"")</f>
        <v/>
      </c>
      <c r="N1104" s="168" t="str">
        <f>IF(E1104="旅費",VLOOKUP(E1104,支出入力表!F1105:$S$2000,14,FALSE),"")</f>
        <v/>
      </c>
    </row>
    <row r="1105" spans="2:14" x14ac:dyDescent="0.55000000000000004">
      <c r="B1105" s="163" t="str">
        <f>IF(E1105="旅費",支出入力表!A1106,"")</f>
        <v/>
      </c>
      <c r="C1105" s="164" t="str">
        <f>IF(E1105="旅費",支出入力表!C1106,"")</f>
        <v/>
      </c>
      <c r="D1105" s="165" t="str">
        <f>IF(支出入力表!E1106="旅費","旅費","")</f>
        <v/>
      </c>
      <c r="E1105" s="165" t="str">
        <f>IF(支出入力表!F1106="旅費","旅費","")</f>
        <v/>
      </c>
      <c r="F1105" s="196" t="str">
        <f>IF(E1105="旅費",VLOOKUP(E1105,支出入力表!F1106:$M$2000,3,FALSE),"")</f>
        <v/>
      </c>
      <c r="G1105" s="196" t="str">
        <f>IF(E1105="旅費",VLOOKUP(E1105,支出入力表!F1106:$M$2000,4,FALSE),"")</f>
        <v/>
      </c>
      <c r="H1105" s="197" t="str">
        <f>IF(E1105="旅費",VLOOKUP(E1105,支出入力表!F1106:$M$2000,5,FALSE),"")</f>
        <v/>
      </c>
      <c r="I1105" s="196" t="str">
        <f>IF(E1105="旅費",VLOOKUP(E1105,支出入力表!F1106:$S$2000,9,FALSE),"")</f>
        <v/>
      </c>
      <c r="J1105" s="167" t="str">
        <f>IF(E1105="旅費",VLOOKUP(E1105,支出入力表!F1106:$S$2000,10,FALSE),"")</f>
        <v/>
      </c>
      <c r="K1105" s="167" t="str">
        <f>IF(E1105="旅費",VLOOKUP(E1105,支出入力表!F1106:$S$2000,11,FALSE),"")</f>
        <v/>
      </c>
      <c r="L1105" s="167" t="str">
        <f>IF(E1105="旅費",VLOOKUP(E1105,支出入力表!F1106:$S$2000,12,FALSE),"")</f>
        <v/>
      </c>
      <c r="M1105" s="167" t="str">
        <f>IF(E1105="旅費",VLOOKUP(E1105,支出入力表!F1106:$S$2000,13,FALSE),"")</f>
        <v/>
      </c>
      <c r="N1105" s="168" t="str">
        <f>IF(E1105="旅費",VLOOKUP(E1105,支出入力表!F1106:$S$2000,14,FALSE),"")</f>
        <v/>
      </c>
    </row>
    <row r="1106" spans="2:14" x14ac:dyDescent="0.55000000000000004">
      <c r="B1106" s="163" t="str">
        <f>IF(E1106="旅費",支出入力表!A1107,"")</f>
        <v/>
      </c>
      <c r="C1106" s="164" t="str">
        <f>IF(E1106="旅費",支出入力表!C1107,"")</f>
        <v/>
      </c>
      <c r="D1106" s="165" t="str">
        <f>IF(支出入力表!E1107="旅費","旅費","")</f>
        <v/>
      </c>
      <c r="E1106" s="165" t="str">
        <f>IF(支出入力表!F1107="旅費","旅費","")</f>
        <v/>
      </c>
      <c r="F1106" s="196" t="str">
        <f>IF(E1106="旅費",VLOOKUP(E1106,支出入力表!F1107:$M$2000,3,FALSE),"")</f>
        <v/>
      </c>
      <c r="G1106" s="196" t="str">
        <f>IF(E1106="旅費",VLOOKUP(E1106,支出入力表!F1107:$M$2000,4,FALSE),"")</f>
        <v/>
      </c>
      <c r="H1106" s="197" t="str">
        <f>IF(E1106="旅費",VLOOKUP(E1106,支出入力表!F1107:$M$2000,5,FALSE),"")</f>
        <v/>
      </c>
      <c r="I1106" s="196" t="str">
        <f>IF(E1106="旅費",VLOOKUP(E1106,支出入力表!F1107:$S$2000,9,FALSE),"")</f>
        <v/>
      </c>
      <c r="J1106" s="167" t="str">
        <f>IF(E1106="旅費",VLOOKUP(E1106,支出入力表!F1107:$S$2000,10,FALSE),"")</f>
        <v/>
      </c>
      <c r="K1106" s="167" t="str">
        <f>IF(E1106="旅費",VLOOKUP(E1106,支出入力表!F1107:$S$2000,11,FALSE),"")</f>
        <v/>
      </c>
      <c r="L1106" s="167" t="str">
        <f>IF(E1106="旅費",VLOOKUP(E1106,支出入力表!F1107:$S$2000,12,FALSE),"")</f>
        <v/>
      </c>
      <c r="M1106" s="167" t="str">
        <f>IF(E1106="旅費",VLOOKUP(E1106,支出入力表!F1107:$S$2000,13,FALSE),"")</f>
        <v/>
      </c>
      <c r="N1106" s="168" t="str">
        <f>IF(E1106="旅費",VLOOKUP(E1106,支出入力表!F1107:$S$2000,14,FALSE),"")</f>
        <v/>
      </c>
    </row>
    <row r="1107" spans="2:14" x14ac:dyDescent="0.55000000000000004">
      <c r="B1107" s="163" t="str">
        <f>IF(E1107="旅費",支出入力表!A1108,"")</f>
        <v/>
      </c>
      <c r="C1107" s="164" t="str">
        <f>IF(E1107="旅費",支出入力表!C1108,"")</f>
        <v/>
      </c>
      <c r="D1107" s="165" t="str">
        <f>IF(支出入力表!E1108="旅費","旅費","")</f>
        <v/>
      </c>
      <c r="E1107" s="165" t="str">
        <f>IF(支出入力表!F1108="旅費","旅費","")</f>
        <v/>
      </c>
      <c r="F1107" s="196" t="str">
        <f>IF(E1107="旅費",VLOOKUP(E1107,支出入力表!F1108:$M$2000,3,FALSE),"")</f>
        <v/>
      </c>
      <c r="G1107" s="196" t="str">
        <f>IF(E1107="旅費",VLOOKUP(E1107,支出入力表!F1108:$M$2000,4,FALSE),"")</f>
        <v/>
      </c>
      <c r="H1107" s="197" t="str">
        <f>IF(E1107="旅費",VLOOKUP(E1107,支出入力表!F1108:$M$2000,5,FALSE),"")</f>
        <v/>
      </c>
      <c r="I1107" s="196" t="str">
        <f>IF(E1107="旅費",VLOOKUP(E1107,支出入力表!F1108:$S$2000,9,FALSE),"")</f>
        <v/>
      </c>
      <c r="J1107" s="167" t="str">
        <f>IF(E1107="旅費",VLOOKUP(E1107,支出入力表!F1108:$S$2000,10,FALSE),"")</f>
        <v/>
      </c>
      <c r="K1107" s="167" t="str">
        <f>IF(E1107="旅費",VLOOKUP(E1107,支出入力表!F1108:$S$2000,11,FALSE),"")</f>
        <v/>
      </c>
      <c r="L1107" s="167" t="str">
        <f>IF(E1107="旅費",VLOOKUP(E1107,支出入力表!F1108:$S$2000,12,FALSE),"")</f>
        <v/>
      </c>
      <c r="M1107" s="167" t="str">
        <f>IF(E1107="旅費",VLOOKUP(E1107,支出入力表!F1108:$S$2000,13,FALSE),"")</f>
        <v/>
      </c>
      <c r="N1107" s="168" t="str">
        <f>IF(E1107="旅費",VLOOKUP(E1107,支出入力表!F1108:$S$2000,14,FALSE),"")</f>
        <v/>
      </c>
    </row>
    <row r="1108" spans="2:14" x14ac:dyDescent="0.55000000000000004">
      <c r="B1108" s="163" t="str">
        <f>IF(E1108="旅費",支出入力表!A1109,"")</f>
        <v/>
      </c>
      <c r="C1108" s="164" t="str">
        <f>IF(E1108="旅費",支出入力表!C1109,"")</f>
        <v/>
      </c>
      <c r="D1108" s="165" t="str">
        <f>IF(支出入力表!E1109="旅費","旅費","")</f>
        <v/>
      </c>
      <c r="E1108" s="165" t="str">
        <f>IF(支出入力表!F1109="旅費","旅費","")</f>
        <v/>
      </c>
      <c r="F1108" s="196" t="str">
        <f>IF(E1108="旅費",VLOOKUP(E1108,支出入力表!F1109:$M$2000,3,FALSE),"")</f>
        <v/>
      </c>
      <c r="G1108" s="196" t="str">
        <f>IF(E1108="旅費",VLOOKUP(E1108,支出入力表!F1109:$M$2000,4,FALSE),"")</f>
        <v/>
      </c>
      <c r="H1108" s="197" t="str">
        <f>IF(E1108="旅費",VLOOKUP(E1108,支出入力表!F1109:$M$2000,5,FALSE),"")</f>
        <v/>
      </c>
      <c r="I1108" s="196" t="str">
        <f>IF(E1108="旅費",VLOOKUP(E1108,支出入力表!F1109:$S$2000,9,FALSE),"")</f>
        <v/>
      </c>
      <c r="J1108" s="167" t="str">
        <f>IF(E1108="旅費",VLOOKUP(E1108,支出入力表!F1109:$S$2000,10,FALSE),"")</f>
        <v/>
      </c>
      <c r="K1108" s="167" t="str">
        <f>IF(E1108="旅費",VLOOKUP(E1108,支出入力表!F1109:$S$2000,11,FALSE),"")</f>
        <v/>
      </c>
      <c r="L1108" s="167" t="str">
        <f>IF(E1108="旅費",VLOOKUP(E1108,支出入力表!F1109:$S$2000,12,FALSE),"")</f>
        <v/>
      </c>
      <c r="M1108" s="167" t="str">
        <f>IF(E1108="旅費",VLOOKUP(E1108,支出入力表!F1109:$S$2000,13,FALSE),"")</f>
        <v/>
      </c>
      <c r="N1108" s="168" t="str">
        <f>IF(E1108="旅費",VLOOKUP(E1108,支出入力表!F1109:$S$2000,14,FALSE),"")</f>
        <v/>
      </c>
    </row>
    <row r="1109" spans="2:14" x14ac:dyDescent="0.55000000000000004">
      <c r="B1109" s="163" t="str">
        <f>IF(E1109="旅費",支出入力表!A1110,"")</f>
        <v/>
      </c>
      <c r="C1109" s="164" t="str">
        <f>IF(E1109="旅費",支出入力表!C1110,"")</f>
        <v/>
      </c>
      <c r="D1109" s="165" t="str">
        <f>IF(支出入力表!E1110="旅費","旅費","")</f>
        <v/>
      </c>
      <c r="E1109" s="165" t="str">
        <f>IF(支出入力表!F1110="旅費","旅費","")</f>
        <v/>
      </c>
      <c r="F1109" s="196" t="str">
        <f>IF(E1109="旅費",VLOOKUP(E1109,支出入力表!F1110:$M$2000,3,FALSE),"")</f>
        <v/>
      </c>
      <c r="G1109" s="196" t="str">
        <f>IF(E1109="旅費",VLOOKUP(E1109,支出入力表!F1110:$M$2000,4,FALSE),"")</f>
        <v/>
      </c>
      <c r="H1109" s="197" t="str">
        <f>IF(E1109="旅費",VLOOKUP(E1109,支出入力表!F1110:$M$2000,5,FALSE),"")</f>
        <v/>
      </c>
      <c r="I1109" s="196" t="str">
        <f>IF(E1109="旅費",VLOOKUP(E1109,支出入力表!F1110:$S$2000,9,FALSE),"")</f>
        <v/>
      </c>
      <c r="J1109" s="167" t="str">
        <f>IF(E1109="旅費",VLOOKUP(E1109,支出入力表!F1110:$S$2000,10,FALSE),"")</f>
        <v/>
      </c>
      <c r="K1109" s="167" t="str">
        <f>IF(E1109="旅費",VLOOKUP(E1109,支出入力表!F1110:$S$2000,11,FALSE),"")</f>
        <v/>
      </c>
      <c r="L1109" s="167" t="str">
        <f>IF(E1109="旅費",VLOOKUP(E1109,支出入力表!F1110:$S$2000,12,FALSE),"")</f>
        <v/>
      </c>
      <c r="M1109" s="167" t="str">
        <f>IF(E1109="旅費",VLOOKUP(E1109,支出入力表!F1110:$S$2000,13,FALSE),"")</f>
        <v/>
      </c>
      <c r="N1109" s="168" t="str">
        <f>IF(E1109="旅費",VLOOKUP(E1109,支出入力表!F1110:$S$2000,14,FALSE),"")</f>
        <v/>
      </c>
    </row>
    <row r="1110" spans="2:14" x14ac:dyDescent="0.55000000000000004">
      <c r="B1110" s="163" t="str">
        <f>IF(E1110="旅費",支出入力表!A1111,"")</f>
        <v/>
      </c>
      <c r="C1110" s="164" t="str">
        <f>IF(E1110="旅費",支出入力表!C1111,"")</f>
        <v/>
      </c>
      <c r="D1110" s="165" t="str">
        <f>IF(支出入力表!E1111="旅費","旅費","")</f>
        <v/>
      </c>
      <c r="E1110" s="165" t="str">
        <f>IF(支出入力表!F1111="旅費","旅費","")</f>
        <v/>
      </c>
      <c r="F1110" s="196" t="str">
        <f>IF(E1110="旅費",VLOOKUP(E1110,支出入力表!F1111:$M$2000,3,FALSE),"")</f>
        <v/>
      </c>
      <c r="G1110" s="196" t="str">
        <f>IF(E1110="旅費",VLOOKUP(E1110,支出入力表!F1111:$M$2000,4,FALSE),"")</f>
        <v/>
      </c>
      <c r="H1110" s="197" t="str">
        <f>IF(E1110="旅費",VLOOKUP(E1110,支出入力表!F1111:$M$2000,5,FALSE),"")</f>
        <v/>
      </c>
      <c r="I1110" s="196" t="str">
        <f>IF(E1110="旅費",VLOOKUP(E1110,支出入力表!F1111:$S$2000,9,FALSE),"")</f>
        <v/>
      </c>
      <c r="J1110" s="167" t="str">
        <f>IF(E1110="旅費",VLOOKUP(E1110,支出入力表!F1111:$S$2000,10,FALSE),"")</f>
        <v/>
      </c>
      <c r="K1110" s="167" t="str">
        <f>IF(E1110="旅費",VLOOKUP(E1110,支出入力表!F1111:$S$2000,11,FALSE),"")</f>
        <v/>
      </c>
      <c r="L1110" s="167" t="str">
        <f>IF(E1110="旅費",VLOOKUP(E1110,支出入力表!F1111:$S$2000,12,FALSE),"")</f>
        <v/>
      </c>
      <c r="M1110" s="167" t="str">
        <f>IF(E1110="旅費",VLOOKUP(E1110,支出入力表!F1111:$S$2000,13,FALSE),"")</f>
        <v/>
      </c>
      <c r="N1110" s="168" t="str">
        <f>IF(E1110="旅費",VLOOKUP(E1110,支出入力表!F1111:$S$2000,14,FALSE),"")</f>
        <v/>
      </c>
    </row>
    <row r="1111" spans="2:14" x14ac:dyDescent="0.55000000000000004">
      <c r="B1111" s="163" t="str">
        <f>IF(E1111="旅費",支出入力表!A1112,"")</f>
        <v/>
      </c>
      <c r="C1111" s="164" t="str">
        <f>IF(E1111="旅費",支出入力表!C1112,"")</f>
        <v/>
      </c>
      <c r="D1111" s="165" t="str">
        <f>IF(支出入力表!E1112="旅費","旅費","")</f>
        <v/>
      </c>
      <c r="E1111" s="165" t="str">
        <f>IF(支出入力表!F1112="旅費","旅費","")</f>
        <v/>
      </c>
      <c r="F1111" s="196" t="str">
        <f>IF(E1111="旅費",VLOOKUP(E1111,支出入力表!F1112:$M$2000,3,FALSE),"")</f>
        <v/>
      </c>
      <c r="G1111" s="196" t="str">
        <f>IF(E1111="旅費",VLOOKUP(E1111,支出入力表!F1112:$M$2000,4,FALSE),"")</f>
        <v/>
      </c>
      <c r="H1111" s="197" t="str">
        <f>IF(E1111="旅費",VLOOKUP(E1111,支出入力表!F1112:$M$2000,5,FALSE),"")</f>
        <v/>
      </c>
      <c r="I1111" s="196" t="str">
        <f>IF(E1111="旅費",VLOOKUP(E1111,支出入力表!F1112:$S$2000,9,FALSE),"")</f>
        <v/>
      </c>
      <c r="J1111" s="167" t="str">
        <f>IF(E1111="旅費",VLOOKUP(E1111,支出入力表!F1112:$S$2000,10,FALSE),"")</f>
        <v/>
      </c>
      <c r="K1111" s="167" t="str">
        <f>IF(E1111="旅費",VLOOKUP(E1111,支出入力表!F1112:$S$2000,11,FALSE),"")</f>
        <v/>
      </c>
      <c r="L1111" s="167" t="str">
        <f>IF(E1111="旅費",VLOOKUP(E1111,支出入力表!F1112:$S$2000,12,FALSE),"")</f>
        <v/>
      </c>
      <c r="M1111" s="167" t="str">
        <f>IF(E1111="旅費",VLOOKUP(E1111,支出入力表!F1112:$S$2000,13,FALSE),"")</f>
        <v/>
      </c>
      <c r="N1111" s="168" t="str">
        <f>IF(E1111="旅費",VLOOKUP(E1111,支出入力表!F1112:$S$2000,14,FALSE),"")</f>
        <v/>
      </c>
    </row>
    <row r="1112" spans="2:14" x14ac:dyDescent="0.55000000000000004">
      <c r="B1112" s="163" t="str">
        <f>IF(E1112="旅費",支出入力表!A1113,"")</f>
        <v/>
      </c>
      <c r="C1112" s="164" t="str">
        <f>IF(E1112="旅費",支出入力表!C1113,"")</f>
        <v/>
      </c>
      <c r="D1112" s="165" t="str">
        <f>IF(支出入力表!E1113="旅費","旅費","")</f>
        <v/>
      </c>
      <c r="E1112" s="165" t="str">
        <f>IF(支出入力表!F1113="旅費","旅費","")</f>
        <v/>
      </c>
      <c r="F1112" s="196" t="str">
        <f>IF(E1112="旅費",VLOOKUP(E1112,支出入力表!F1113:$M$2000,3,FALSE),"")</f>
        <v/>
      </c>
      <c r="G1112" s="196" t="str">
        <f>IF(E1112="旅費",VLOOKUP(E1112,支出入力表!F1113:$M$2000,4,FALSE),"")</f>
        <v/>
      </c>
      <c r="H1112" s="197" t="str">
        <f>IF(E1112="旅費",VLOOKUP(E1112,支出入力表!F1113:$M$2000,5,FALSE),"")</f>
        <v/>
      </c>
      <c r="I1112" s="196" t="str">
        <f>IF(E1112="旅費",VLOOKUP(E1112,支出入力表!F1113:$S$2000,9,FALSE),"")</f>
        <v/>
      </c>
      <c r="J1112" s="167" t="str">
        <f>IF(E1112="旅費",VLOOKUP(E1112,支出入力表!F1113:$S$2000,10,FALSE),"")</f>
        <v/>
      </c>
      <c r="K1112" s="167" t="str">
        <f>IF(E1112="旅費",VLOOKUP(E1112,支出入力表!F1113:$S$2000,11,FALSE),"")</f>
        <v/>
      </c>
      <c r="L1112" s="167" t="str">
        <f>IF(E1112="旅費",VLOOKUP(E1112,支出入力表!F1113:$S$2000,12,FALSE),"")</f>
        <v/>
      </c>
      <c r="M1112" s="167" t="str">
        <f>IF(E1112="旅費",VLOOKUP(E1112,支出入力表!F1113:$S$2000,13,FALSE),"")</f>
        <v/>
      </c>
      <c r="N1112" s="168" t="str">
        <f>IF(E1112="旅費",VLOOKUP(E1112,支出入力表!F1113:$S$2000,14,FALSE),"")</f>
        <v/>
      </c>
    </row>
    <row r="1113" spans="2:14" x14ac:dyDescent="0.55000000000000004">
      <c r="B1113" s="163" t="str">
        <f>IF(E1113="旅費",支出入力表!A1114,"")</f>
        <v/>
      </c>
      <c r="C1113" s="164" t="str">
        <f>IF(E1113="旅費",支出入力表!C1114,"")</f>
        <v/>
      </c>
      <c r="D1113" s="165" t="str">
        <f>IF(支出入力表!E1114="旅費","旅費","")</f>
        <v/>
      </c>
      <c r="E1113" s="165" t="str">
        <f>IF(支出入力表!F1114="旅費","旅費","")</f>
        <v/>
      </c>
      <c r="F1113" s="196" t="str">
        <f>IF(E1113="旅費",VLOOKUP(E1113,支出入力表!F1114:$M$2000,3,FALSE),"")</f>
        <v/>
      </c>
      <c r="G1113" s="196" t="str">
        <f>IF(E1113="旅費",VLOOKUP(E1113,支出入力表!F1114:$M$2000,4,FALSE),"")</f>
        <v/>
      </c>
      <c r="H1113" s="197" t="str">
        <f>IF(E1113="旅費",VLOOKUP(E1113,支出入力表!F1114:$M$2000,5,FALSE),"")</f>
        <v/>
      </c>
      <c r="I1113" s="196" t="str">
        <f>IF(E1113="旅費",VLOOKUP(E1113,支出入力表!F1114:$S$2000,9,FALSE),"")</f>
        <v/>
      </c>
      <c r="J1113" s="167" t="str">
        <f>IF(E1113="旅費",VLOOKUP(E1113,支出入力表!F1114:$S$2000,10,FALSE),"")</f>
        <v/>
      </c>
      <c r="K1113" s="167" t="str">
        <f>IF(E1113="旅費",VLOOKUP(E1113,支出入力表!F1114:$S$2000,11,FALSE),"")</f>
        <v/>
      </c>
      <c r="L1113" s="167" t="str">
        <f>IF(E1113="旅費",VLOOKUP(E1113,支出入力表!F1114:$S$2000,12,FALSE),"")</f>
        <v/>
      </c>
      <c r="M1113" s="167" t="str">
        <f>IF(E1113="旅費",VLOOKUP(E1113,支出入力表!F1114:$S$2000,13,FALSE),"")</f>
        <v/>
      </c>
      <c r="N1113" s="168" t="str">
        <f>IF(E1113="旅費",VLOOKUP(E1113,支出入力表!F1114:$S$2000,14,FALSE),"")</f>
        <v/>
      </c>
    </row>
    <row r="1114" spans="2:14" x14ac:dyDescent="0.55000000000000004">
      <c r="B1114" s="163" t="str">
        <f>IF(E1114="旅費",支出入力表!A1115,"")</f>
        <v/>
      </c>
      <c r="C1114" s="164" t="str">
        <f>IF(E1114="旅費",支出入力表!C1115,"")</f>
        <v/>
      </c>
      <c r="D1114" s="165" t="str">
        <f>IF(支出入力表!E1115="旅費","旅費","")</f>
        <v/>
      </c>
      <c r="E1114" s="165" t="str">
        <f>IF(支出入力表!F1115="旅費","旅費","")</f>
        <v/>
      </c>
      <c r="F1114" s="196" t="str">
        <f>IF(E1114="旅費",VLOOKUP(E1114,支出入力表!F1115:$M$2000,3,FALSE),"")</f>
        <v/>
      </c>
      <c r="G1114" s="196" t="str">
        <f>IF(E1114="旅費",VLOOKUP(E1114,支出入力表!F1115:$M$2000,4,FALSE),"")</f>
        <v/>
      </c>
      <c r="H1114" s="197" t="str">
        <f>IF(E1114="旅費",VLOOKUP(E1114,支出入力表!F1115:$M$2000,5,FALSE),"")</f>
        <v/>
      </c>
      <c r="I1114" s="196" t="str">
        <f>IF(E1114="旅費",VLOOKUP(E1114,支出入力表!F1115:$S$2000,9,FALSE),"")</f>
        <v/>
      </c>
      <c r="J1114" s="167" t="str">
        <f>IF(E1114="旅費",VLOOKUP(E1114,支出入力表!F1115:$S$2000,10,FALSE),"")</f>
        <v/>
      </c>
      <c r="K1114" s="167" t="str">
        <f>IF(E1114="旅費",VLOOKUP(E1114,支出入力表!F1115:$S$2000,11,FALSE),"")</f>
        <v/>
      </c>
      <c r="L1114" s="167" t="str">
        <f>IF(E1114="旅費",VLOOKUP(E1114,支出入力表!F1115:$S$2000,12,FALSE),"")</f>
        <v/>
      </c>
      <c r="M1114" s="167" t="str">
        <f>IF(E1114="旅費",VLOOKUP(E1114,支出入力表!F1115:$S$2000,13,FALSE),"")</f>
        <v/>
      </c>
      <c r="N1114" s="168" t="str">
        <f>IF(E1114="旅費",VLOOKUP(E1114,支出入力表!F1115:$S$2000,14,FALSE),"")</f>
        <v/>
      </c>
    </row>
    <row r="1115" spans="2:14" x14ac:dyDescent="0.55000000000000004">
      <c r="B1115" s="163" t="str">
        <f>IF(E1115="旅費",支出入力表!A1116,"")</f>
        <v/>
      </c>
      <c r="C1115" s="164" t="str">
        <f>IF(E1115="旅費",支出入力表!C1116,"")</f>
        <v/>
      </c>
      <c r="D1115" s="165" t="str">
        <f>IF(支出入力表!E1116="旅費","旅費","")</f>
        <v/>
      </c>
      <c r="E1115" s="165" t="str">
        <f>IF(支出入力表!F1116="旅費","旅費","")</f>
        <v/>
      </c>
      <c r="F1115" s="196" t="str">
        <f>IF(E1115="旅費",VLOOKUP(E1115,支出入力表!F1116:$M$2000,3,FALSE),"")</f>
        <v/>
      </c>
      <c r="G1115" s="196" t="str">
        <f>IF(E1115="旅費",VLOOKUP(E1115,支出入力表!F1116:$M$2000,4,FALSE),"")</f>
        <v/>
      </c>
      <c r="H1115" s="197" t="str">
        <f>IF(E1115="旅費",VLOOKUP(E1115,支出入力表!F1116:$M$2000,5,FALSE),"")</f>
        <v/>
      </c>
      <c r="I1115" s="196" t="str">
        <f>IF(E1115="旅費",VLOOKUP(E1115,支出入力表!F1116:$S$2000,9,FALSE),"")</f>
        <v/>
      </c>
      <c r="J1115" s="167" t="str">
        <f>IF(E1115="旅費",VLOOKUP(E1115,支出入力表!F1116:$S$2000,10,FALSE),"")</f>
        <v/>
      </c>
      <c r="K1115" s="167" t="str">
        <f>IF(E1115="旅費",VLOOKUP(E1115,支出入力表!F1116:$S$2000,11,FALSE),"")</f>
        <v/>
      </c>
      <c r="L1115" s="167" t="str">
        <f>IF(E1115="旅費",VLOOKUP(E1115,支出入力表!F1116:$S$2000,12,FALSE),"")</f>
        <v/>
      </c>
      <c r="M1115" s="167" t="str">
        <f>IF(E1115="旅費",VLOOKUP(E1115,支出入力表!F1116:$S$2000,13,FALSE),"")</f>
        <v/>
      </c>
      <c r="N1115" s="168" t="str">
        <f>IF(E1115="旅費",VLOOKUP(E1115,支出入力表!F1116:$S$2000,14,FALSE),"")</f>
        <v/>
      </c>
    </row>
    <row r="1116" spans="2:14" x14ac:dyDescent="0.55000000000000004">
      <c r="B1116" s="163" t="str">
        <f>IF(E1116="旅費",支出入力表!A1117,"")</f>
        <v/>
      </c>
      <c r="C1116" s="164" t="str">
        <f>IF(E1116="旅費",支出入力表!C1117,"")</f>
        <v/>
      </c>
      <c r="D1116" s="165" t="str">
        <f>IF(支出入力表!E1117="旅費","旅費","")</f>
        <v/>
      </c>
      <c r="E1116" s="165" t="str">
        <f>IF(支出入力表!F1117="旅費","旅費","")</f>
        <v/>
      </c>
      <c r="F1116" s="196" t="str">
        <f>IF(E1116="旅費",VLOOKUP(E1116,支出入力表!F1117:$M$2000,3,FALSE),"")</f>
        <v/>
      </c>
      <c r="G1116" s="196" t="str">
        <f>IF(E1116="旅費",VLOOKUP(E1116,支出入力表!F1117:$M$2000,4,FALSE),"")</f>
        <v/>
      </c>
      <c r="H1116" s="197" t="str">
        <f>IF(E1116="旅費",VLOOKUP(E1116,支出入力表!F1117:$M$2000,5,FALSE),"")</f>
        <v/>
      </c>
      <c r="I1116" s="196" t="str">
        <f>IF(E1116="旅費",VLOOKUP(E1116,支出入力表!F1117:$S$2000,9,FALSE),"")</f>
        <v/>
      </c>
      <c r="J1116" s="167" t="str">
        <f>IF(E1116="旅費",VLOOKUP(E1116,支出入力表!F1117:$S$2000,10,FALSE),"")</f>
        <v/>
      </c>
      <c r="K1116" s="167" t="str">
        <f>IF(E1116="旅費",VLOOKUP(E1116,支出入力表!F1117:$S$2000,11,FALSE),"")</f>
        <v/>
      </c>
      <c r="L1116" s="167" t="str">
        <f>IF(E1116="旅費",VLOOKUP(E1116,支出入力表!F1117:$S$2000,12,FALSE),"")</f>
        <v/>
      </c>
      <c r="M1116" s="167" t="str">
        <f>IF(E1116="旅費",VLOOKUP(E1116,支出入力表!F1117:$S$2000,13,FALSE),"")</f>
        <v/>
      </c>
      <c r="N1116" s="168" t="str">
        <f>IF(E1116="旅費",VLOOKUP(E1116,支出入力表!F1117:$S$2000,14,FALSE),"")</f>
        <v/>
      </c>
    </row>
    <row r="1117" spans="2:14" x14ac:dyDescent="0.55000000000000004">
      <c r="B1117" s="163" t="str">
        <f>IF(E1117="旅費",支出入力表!A1118,"")</f>
        <v/>
      </c>
      <c r="C1117" s="164" t="str">
        <f>IF(E1117="旅費",支出入力表!C1118,"")</f>
        <v/>
      </c>
      <c r="D1117" s="165" t="str">
        <f>IF(支出入力表!E1118="旅費","旅費","")</f>
        <v/>
      </c>
      <c r="E1117" s="165" t="str">
        <f>IF(支出入力表!F1118="旅費","旅費","")</f>
        <v/>
      </c>
      <c r="F1117" s="196" t="str">
        <f>IF(E1117="旅費",VLOOKUP(E1117,支出入力表!F1118:$M$2000,3,FALSE),"")</f>
        <v/>
      </c>
      <c r="G1117" s="196" t="str">
        <f>IF(E1117="旅費",VLOOKUP(E1117,支出入力表!F1118:$M$2000,4,FALSE),"")</f>
        <v/>
      </c>
      <c r="H1117" s="197" t="str">
        <f>IF(E1117="旅費",VLOOKUP(E1117,支出入力表!F1118:$M$2000,5,FALSE),"")</f>
        <v/>
      </c>
      <c r="I1117" s="196" t="str">
        <f>IF(E1117="旅費",VLOOKUP(E1117,支出入力表!F1118:$S$2000,9,FALSE),"")</f>
        <v/>
      </c>
      <c r="J1117" s="167" t="str">
        <f>IF(E1117="旅費",VLOOKUP(E1117,支出入力表!F1118:$S$2000,10,FALSE),"")</f>
        <v/>
      </c>
      <c r="K1117" s="167" t="str">
        <f>IF(E1117="旅費",VLOOKUP(E1117,支出入力表!F1118:$S$2000,11,FALSE),"")</f>
        <v/>
      </c>
      <c r="L1117" s="167" t="str">
        <f>IF(E1117="旅費",VLOOKUP(E1117,支出入力表!F1118:$S$2000,12,FALSE),"")</f>
        <v/>
      </c>
      <c r="M1117" s="167" t="str">
        <f>IF(E1117="旅費",VLOOKUP(E1117,支出入力表!F1118:$S$2000,13,FALSE),"")</f>
        <v/>
      </c>
      <c r="N1117" s="168" t="str">
        <f>IF(E1117="旅費",VLOOKUP(E1117,支出入力表!F1118:$S$2000,14,FALSE),"")</f>
        <v/>
      </c>
    </row>
    <row r="1118" spans="2:14" x14ac:dyDescent="0.55000000000000004">
      <c r="B1118" s="163" t="str">
        <f>IF(E1118="旅費",支出入力表!A1119,"")</f>
        <v/>
      </c>
      <c r="C1118" s="164" t="str">
        <f>IF(E1118="旅費",支出入力表!C1119,"")</f>
        <v/>
      </c>
      <c r="D1118" s="165" t="str">
        <f>IF(支出入力表!E1119="旅費","旅費","")</f>
        <v/>
      </c>
      <c r="E1118" s="165" t="str">
        <f>IF(支出入力表!F1119="旅費","旅費","")</f>
        <v/>
      </c>
      <c r="F1118" s="196" t="str">
        <f>IF(E1118="旅費",VLOOKUP(E1118,支出入力表!F1119:$M$2000,3,FALSE),"")</f>
        <v/>
      </c>
      <c r="G1118" s="196" t="str">
        <f>IF(E1118="旅費",VLOOKUP(E1118,支出入力表!F1119:$M$2000,4,FALSE),"")</f>
        <v/>
      </c>
      <c r="H1118" s="197" t="str">
        <f>IF(E1118="旅費",VLOOKUP(E1118,支出入力表!F1119:$M$2000,5,FALSE),"")</f>
        <v/>
      </c>
      <c r="I1118" s="196" t="str">
        <f>IF(E1118="旅費",VLOOKUP(E1118,支出入力表!F1119:$S$2000,9,FALSE),"")</f>
        <v/>
      </c>
      <c r="J1118" s="167" t="str">
        <f>IF(E1118="旅費",VLOOKUP(E1118,支出入力表!F1119:$S$2000,10,FALSE),"")</f>
        <v/>
      </c>
      <c r="K1118" s="167" t="str">
        <f>IF(E1118="旅費",VLOOKUP(E1118,支出入力表!F1119:$S$2000,11,FALSE),"")</f>
        <v/>
      </c>
      <c r="L1118" s="167" t="str">
        <f>IF(E1118="旅費",VLOOKUP(E1118,支出入力表!F1119:$S$2000,12,FALSE),"")</f>
        <v/>
      </c>
      <c r="M1118" s="167" t="str">
        <f>IF(E1118="旅費",VLOOKUP(E1118,支出入力表!F1119:$S$2000,13,FALSE),"")</f>
        <v/>
      </c>
      <c r="N1118" s="168" t="str">
        <f>IF(E1118="旅費",VLOOKUP(E1118,支出入力表!F1119:$S$2000,14,FALSE),"")</f>
        <v/>
      </c>
    </row>
    <row r="1119" spans="2:14" x14ac:dyDescent="0.55000000000000004">
      <c r="B1119" s="163" t="str">
        <f>IF(E1119="旅費",支出入力表!A1120,"")</f>
        <v/>
      </c>
      <c r="C1119" s="164" t="str">
        <f>IF(E1119="旅費",支出入力表!C1120,"")</f>
        <v/>
      </c>
      <c r="D1119" s="165" t="str">
        <f>IF(支出入力表!E1120="旅費","旅費","")</f>
        <v/>
      </c>
      <c r="E1119" s="165" t="str">
        <f>IF(支出入力表!F1120="旅費","旅費","")</f>
        <v/>
      </c>
      <c r="F1119" s="196" t="str">
        <f>IF(E1119="旅費",VLOOKUP(E1119,支出入力表!F1120:$M$2000,3,FALSE),"")</f>
        <v/>
      </c>
      <c r="G1119" s="196" t="str">
        <f>IF(E1119="旅費",VLOOKUP(E1119,支出入力表!F1120:$M$2000,4,FALSE),"")</f>
        <v/>
      </c>
      <c r="H1119" s="197" t="str">
        <f>IF(E1119="旅費",VLOOKUP(E1119,支出入力表!F1120:$M$2000,5,FALSE),"")</f>
        <v/>
      </c>
      <c r="I1119" s="196" t="str">
        <f>IF(E1119="旅費",VLOOKUP(E1119,支出入力表!F1120:$S$2000,9,FALSE),"")</f>
        <v/>
      </c>
      <c r="J1119" s="167" t="str">
        <f>IF(E1119="旅費",VLOOKUP(E1119,支出入力表!F1120:$S$2000,10,FALSE),"")</f>
        <v/>
      </c>
      <c r="K1119" s="167" t="str">
        <f>IF(E1119="旅費",VLOOKUP(E1119,支出入力表!F1120:$S$2000,11,FALSE),"")</f>
        <v/>
      </c>
      <c r="L1119" s="167" t="str">
        <f>IF(E1119="旅費",VLOOKUP(E1119,支出入力表!F1120:$S$2000,12,FALSE),"")</f>
        <v/>
      </c>
      <c r="M1119" s="167" t="str">
        <f>IF(E1119="旅費",VLOOKUP(E1119,支出入力表!F1120:$S$2000,13,FALSE),"")</f>
        <v/>
      </c>
      <c r="N1119" s="168" t="str">
        <f>IF(E1119="旅費",VLOOKUP(E1119,支出入力表!F1120:$S$2000,14,FALSE),"")</f>
        <v/>
      </c>
    </row>
    <row r="1120" spans="2:14" x14ac:dyDescent="0.55000000000000004">
      <c r="B1120" s="163" t="str">
        <f>IF(E1120="旅費",支出入力表!A1121,"")</f>
        <v/>
      </c>
      <c r="C1120" s="164" t="str">
        <f>IF(E1120="旅費",支出入力表!C1121,"")</f>
        <v/>
      </c>
      <c r="D1120" s="165" t="str">
        <f>IF(支出入力表!E1121="旅費","旅費","")</f>
        <v/>
      </c>
      <c r="E1120" s="165" t="str">
        <f>IF(支出入力表!F1121="旅費","旅費","")</f>
        <v/>
      </c>
      <c r="F1120" s="196" t="str">
        <f>IF(E1120="旅費",VLOOKUP(E1120,支出入力表!F1121:$M$2000,3,FALSE),"")</f>
        <v/>
      </c>
      <c r="G1120" s="196" t="str">
        <f>IF(E1120="旅費",VLOOKUP(E1120,支出入力表!F1121:$M$2000,4,FALSE),"")</f>
        <v/>
      </c>
      <c r="H1120" s="197" t="str">
        <f>IF(E1120="旅費",VLOOKUP(E1120,支出入力表!F1121:$M$2000,5,FALSE),"")</f>
        <v/>
      </c>
      <c r="I1120" s="196" t="str">
        <f>IF(E1120="旅費",VLOOKUP(E1120,支出入力表!F1121:$S$2000,9,FALSE),"")</f>
        <v/>
      </c>
      <c r="J1120" s="167" t="str">
        <f>IF(E1120="旅費",VLOOKUP(E1120,支出入力表!F1121:$S$2000,10,FALSE),"")</f>
        <v/>
      </c>
      <c r="K1120" s="167" t="str">
        <f>IF(E1120="旅費",VLOOKUP(E1120,支出入力表!F1121:$S$2000,11,FALSE),"")</f>
        <v/>
      </c>
      <c r="L1120" s="167" t="str">
        <f>IF(E1120="旅費",VLOOKUP(E1120,支出入力表!F1121:$S$2000,12,FALSE),"")</f>
        <v/>
      </c>
      <c r="M1120" s="167" t="str">
        <f>IF(E1120="旅費",VLOOKUP(E1120,支出入力表!F1121:$S$2000,13,FALSE),"")</f>
        <v/>
      </c>
      <c r="N1120" s="168" t="str">
        <f>IF(E1120="旅費",VLOOKUP(E1120,支出入力表!F1121:$S$2000,14,FALSE),"")</f>
        <v/>
      </c>
    </row>
    <row r="1121" spans="2:14" x14ac:dyDescent="0.55000000000000004">
      <c r="B1121" s="163" t="str">
        <f>IF(E1121="旅費",支出入力表!A1122,"")</f>
        <v/>
      </c>
      <c r="C1121" s="164" t="str">
        <f>IF(E1121="旅費",支出入力表!C1122,"")</f>
        <v/>
      </c>
      <c r="D1121" s="165" t="str">
        <f>IF(支出入力表!E1122="旅費","旅費","")</f>
        <v/>
      </c>
      <c r="E1121" s="165" t="str">
        <f>IF(支出入力表!F1122="旅費","旅費","")</f>
        <v/>
      </c>
      <c r="F1121" s="196" t="str">
        <f>IF(E1121="旅費",VLOOKUP(E1121,支出入力表!F1122:$M$2000,3,FALSE),"")</f>
        <v/>
      </c>
      <c r="G1121" s="196" t="str">
        <f>IF(E1121="旅費",VLOOKUP(E1121,支出入力表!F1122:$M$2000,4,FALSE),"")</f>
        <v/>
      </c>
      <c r="H1121" s="197" t="str">
        <f>IF(E1121="旅費",VLOOKUP(E1121,支出入力表!F1122:$M$2000,5,FALSE),"")</f>
        <v/>
      </c>
      <c r="I1121" s="196" t="str">
        <f>IF(E1121="旅費",VLOOKUP(E1121,支出入力表!F1122:$S$2000,9,FALSE),"")</f>
        <v/>
      </c>
      <c r="J1121" s="167" t="str">
        <f>IF(E1121="旅費",VLOOKUP(E1121,支出入力表!F1122:$S$2000,10,FALSE),"")</f>
        <v/>
      </c>
      <c r="K1121" s="167" t="str">
        <f>IF(E1121="旅費",VLOOKUP(E1121,支出入力表!F1122:$S$2000,11,FALSE),"")</f>
        <v/>
      </c>
      <c r="L1121" s="167" t="str">
        <f>IF(E1121="旅費",VLOOKUP(E1121,支出入力表!F1122:$S$2000,12,FALSE),"")</f>
        <v/>
      </c>
      <c r="M1121" s="167" t="str">
        <f>IF(E1121="旅費",VLOOKUP(E1121,支出入力表!F1122:$S$2000,13,FALSE),"")</f>
        <v/>
      </c>
      <c r="N1121" s="168" t="str">
        <f>IF(E1121="旅費",VLOOKUP(E1121,支出入力表!F1122:$S$2000,14,FALSE),"")</f>
        <v/>
      </c>
    </row>
    <row r="1122" spans="2:14" x14ac:dyDescent="0.55000000000000004">
      <c r="B1122" s="163" t="str">
        <f>IF(E1122="旅費",支出入力表!A1123,"")</f>
        <v/>
      </c>
      <c r="C1122" s="164" t="str">
        <f>IF(E1122="旅費",支出入力表!C1123,"")</f>
        <v/>
      </c>
      <c r="D1122" s="165" t="str">
        <f>IF(支出入力表!E1123="旅費","旅費","")</f>
        <v/>
      </c>
      <c r="E1122" s="165" t="str">
        <f>IF(支出入力表!F1123="旅費","旅費","")</f>
        <v/>
      </c>
      <c r="F1122" s="196" t="str">
        <f>IF(E1122="旅費",VLOOKUP(E1122,支出入力表!F1123:$M$2000,3,FALSE),"")</f>
        <v/>
      </c>
      <c r="G1122" s="196" t="str">
        <f>IF(E1122="旅費",VLOOKUP(E1122,支出入力表!F1123:$M$2000,4,FALSE),"")</f>
        <v/>
      </c>
      <c r="H1122" s="197" t="str">
        <f>IF(E1122="旅費",VLOOKUP(E1122,支出入力表!F1123:$M$2000,5,FALSE),"")</f>
        <v/>
      </c>
      <c r="I1122" s="196" t="str">
        <f>IF(E1122="旅費",VLOOKUP(E1122,支出入力表!F1123:$S$2000,9,FALSE),"")</f>
        <v/>
      </c>
      <c r="J1122" s="167" t="str">
        <f>IF(E1122="旅費",VLOOKUP(E1122,支出入力表!F1123:$S$2000,10,FALSE),"")</f>
        <v/>
      </c>
      <c r="K1122" s="167" t="str">
        <f>IF(E1122="旅費",VLOOKUP(E1122,支出入力表!F1123:$S$2000,11,FALSE),"")</f>
        <v/>
      </c>
      <c r="L1122" s="167" t="str">
        <f>IF(E1122="旅費",VLOOKUP(E1122,支出入力表!F1123:$S$2000,12,FALSE),"")</f>
        <v/>
      </c>
      <c r="M1122" s="167" t="str">
        <f>IF(E1122="旅費",VLOOKUP(E1122,支出入力表!F1123:$S$2000,13,FALSE),"")</f>
        <v/>
      </c>
      <c r="N1122" s="168" t="str">
        <f>IF(E1122="旅費",VLOOKUP(E1122,支出入力表!F1123:$S$2000,14,FALSE),"")</f>
        <v/>
      </c>
    </row>
    <row r="1123" spans="2:14" x14ac:dyDescent="0.55000000000000004">
      <c r="B1123" s="163" t="str">
        <f>IF(E1123="旅費",支出入力表!A1124,"")</f>
        <v/>
      </c>
      <c r="C1123" s="164" t="str">
        <f>IF(E1123="旅費",支出入力表!C1124,"")</f>
        <v/>
      </c>
      <c r="D1123" s="165" t="str">
        <f>IF(支出入力表!E1124="旅費","旅費","")</f>
        <v/>
      </c>
      <c r="E1123" s="165" t="str">
        <f>IF(支出入力表!F1124="旅費","旅費","")</f>
        <v/>
      </c>
      <c r="F1123" s="196" t="str">
        <f>IF(E1123="旅費",VLOOKUP(E1123,支出入力表!F1124:$M$2000,3,FALSE),"")</f>
        <v/>
      </c>
      <c r="G1123" s="196" t="str">
        <f>IF(E1123="旅費",VLOOKUP(E1123,支出入力表!F1124:$M$2000,4,FALSE),"")</f>
        <v/>
      </c>
      <c r="H1123" s="197" t="str">
        <f>IF(E1123="旅費",VLOOKUP(E1123,支出入力表!F1124:$M$2000,5,FALSE),"")</f>
        <v/>
      </c>
      <c r="I1123" s="196" t="str">
        <f>IF(E1123="旅費",VLOOKUP(E1123,支出入力表!F1124:$S$2000,9,FALSE),"")</f>
        <v/>
      </c>
      <c r="J1123" s="167" t="str">
        <f>IF(E1123="旅費",VLOOKUP(E1123,支出入力表!F1124:$S$2000,10,FALSE),"")</f>
        <v/>
      </c>
      <c r="K1123" s="167" t="str">
        <f>IF(E1123="旅費",VLOOKUP(E1123,支出入力表!F1124:$S$2000,11,FALSE),"")</f>
        <v/>
      </c>
      <c r="L1123" s="167" t="str">
        <f>IF(E1123="旅費",VLOOKUP(E1123,支出入力表!F1124:$S$2000,12,FALSE),"")</f>
        <v/>
      </c>
      <c r="M1123" s="167" t="str">
        <f>IF(E1123="旅費",VLOOKUP(E1123,支出入力表!F1124:$S$2000,13,FALSE),"")</f>
        <v/>
      </c>
      <c r="N1123" s="168" t="str">
        <f>IF(E1123="旅費",VLOOKUP(E1123,支出入力表!F1124:$S$2000,14,FALSE),"")</f>
        <v/>
      </c>
    </row>
    <row r="1124" spans="2:14" x14ac:dyDescent="0.55000000000000004">
      <c r="B1124" s="163" t="str">
        <f>IF(E1124="旅費",支出入力表!A1125,"")</f>
        <v/>
      </c>
      <c r="C1124" s="164" t="str">
        <f>IF(E1124="旅費",支出入力表!C1125,"")</f>
        <v/>
      </c>
      <c r="D1124" s="165" t="str">
        <f>IF(支出入力表!E1125="旅費","旅費","")</f>
        <v/>
      </c>
      <c r="E1124" s="165" t="str">
        <f>IF(支出入力表!F1125="旅費","旅費","")</f>
        <v/>
      </c>
      <c r="F1124" s="196" t="str">
        <f>IF(E1124="旅費",VLOOKUP(E1124,支出入力表!F1125:$M$2000,3,FALSE),"")</f>
        <v/>
      </c>
      <c r="G1124" s="196" t="str">
        <f>IF(E1124="旅費",VLOOKUP(E1124,支出入力表!F1125:$M$2000,4,FALSE),"")</f>
        <v/>
      </c>
      <c r="H1124" s="197" t="str">
        <f>IF(E1124="旅費",VLOOKUP(E1124,支出入力表!F1125:$M$2000,5,FALSE),"")</f>
        <v/>
      </c>
      <c r="I1124" s="196" t="str">
        <f>IF(E1124="旅費",VLOOKUP(E1124,支出入力表!F1125:$S$2000,9,FALSE),"")</f>
        <v/>
      </c>
      <c r="J1124" s="167" t="str">
        <f>IF(E1124="旅費",VLOOKUP(E1124,支出入力表!F1125:$S$2000,10,FALSE),"")</f>
        <v/>
      </c>
      <c r="K1124" s="167" t="str">
        <f>IF(E1124="旅費",VLOOKUP(E1124,支出入力表!F1125:$S$2000,11,FALSE),"")</f>
        <v/>
      </c>
      <c r="L1124" s="167" t="str">
        <f>IF(E1124="旅費",VLOOKUP(E1124,支出入力表!F1125:$S$2000,12,FALSE),"")</f>
        <v/>
      </c>
      <c r="M1124" s="167" t="str">
        <f>IF(E1124="旅費",VLOOKUP(E1124,支出入力表!F1125:$S$2000,13,FALSE),"")</f>
        <v/>
      </c>
      <c r="N1124" s="168" t="str">
        <f>IF(E1124="旅費",VLOOKUP(E1124,支出入力表!F1125:$S$2000,14,FALSE),"")</f>
        <v/>
      </c>
    </row>
    <row r="1125" spans="2:14" x14ac:dyDescent="0.55000000000000004">
      <c r="B1125" s="163" t="str">
        <f>IF(E1125="旅費",支出入力表!A1126,"")</f>
        <v/>
      </c>
      <c r="C1125" s="164" t="str">
        <f>IF(E1125="旅費",支出入力表!C1126,"")</f>
        <v/>
      </c>
      <c r="D1125" s="165" t="str">
        <f>IF(支出入力表!E1126="旅費","旅費","")</f>
        <v/>
      </c>
      <c r="E1125" s="165" t="str">
        <f>IF(支出入力表!F1126="旅費","旅費","")</f>
        <v/>
      </c>
      <c r="F1125" s="196" t="str">
        <f>IF(E1125="旅費",VLOOKUP(E1125,支出入力表!F1126:$M$2000,3,FALSE),"")</f>
        <v/>
      </c>
      <c r="G1125" s="196" t="str">
        <f>IF(E1125="旅費",VLOOKUP(E1125,支出入力表!F1126:$M$2000,4,FALSE),"")</f>
        <v/>
      </c>
      <c r="H1125" s="197" t="str">
        <f>IF(E1125="旅費",VLOOKUP(E1125,支出入力表!F1126:$M$2000,5,FALSE),"")</f>
        <v/>
      </c>
      <c r="I1125" s="196" t="str">
        <f>IF(E1125="旅費",VLOOKUP(E1125,支出入力表!F1126:$S$2000,9,FALSE),"")</f>
        <v/>
      </c>
      <c r="J1125" s="167" t="str">
        <f>IF(E1125="旅費",VLOOKUP(E1125,支出入力表!F1126:$S$2000,10,FALSE),"")</f>
        <v/>
      </c>
      <c r="K1125" s="167" t="str">
        <f>IF(E1125="旅費",VLOOKUP(E1125,支出入力表!F1126:$S$2000,11,FALSE),"")</f>
        <v/>
      </c>
      <c r="L1125" s="167" t="str">
        <f>IF(E1125="旅費",VLOOKUP(E1125,支出入力表!F1126:$S$2000,12,FALSE),"")</f>
        <v/>
      </c>
      <c r="M1125" s="167" t="str">
        <f>IF(E1125="旅費",VLOOKUP(E1125,支出入力表!F1126:$S$2000,13,FALSE),"")</f>
        <v/>
      </c>
      <c r="N1125" s="168" t="str">
        <f>IF(E1125="旅費",VLOOKUP(E1125,支出入力表!F1126:$S$2000,14,FALSE),"")</f>
        <v/>
      </c>
    </row>
    <row r="1126" spans="2:14" x14ac:dyDescent="0.55000000000000004">
      <c r="B1126" s="163" t="str">
        <f>IF(E1126="旅費",支出入力表!A1127,"")</f>
        <v/>
      </c>
      <c r="C1126" s="164" t="str">
        <f>IF(E1126="旅費",支出入力表!C1127,"")</f>
        <v/>
      </c>
      <c r="D1126" s="165" t="str">
        <f>IF(支出入力表!E1127="旅費","旅費","")</f>
        <v/>
      </c>
      <c r="E1126" s="165" t="str">
        <f>IF(支出入力表!F1127="旅費","旅費","")</f>
        <v/>
      </c>
      <c r="F1126" s="196" t="str">
        <f>IF(E1126="旅費",VLOOKUP(E1126,支出入力表!F1127:$M$2000,3,FALSE),"")</f>
        <v/>
      </c>
      <c r="G1126" s="196" t="str">
        <f>IF(E1126="旅費",VLOOKUP(E1126,支出入力表!F1127:$M$2000,4,FALSE),"")</f>
        <v/>
      </c>
      <c r="H1126" s="197" t="str">
        <f>IF(E1126="旅費",VLOOKUP(E1126,支出入力表!F1127:$M$2000,5,FALSE),"")</f>
        <v/>
      </c>
      <c r="I1126" s="196" t="str">
        <f>IF(E1126="旅費",VLOOKUP(E1126,支出入力表!F1127:$S$2000,9,FALSE),"")</f>
        <v/>
      </c>
      <c r="J1126" s="167" t="str">
        <f>IF(E1126="旅費",VLOOKUP(E1126,支出入力表!F1127:$S$2000,10,FALSE),"")</f>
        <v/>
      </c>
      <c r="K1126" s="167" t="str">
        <f>IF(E1126="旅費",VLOOKUP(E1126,支出入力表!F1127:$S$2000,11,FALSE),"")</f>
        <v/>
      </c>
      <c r="L1126" s="167" t="str">
        <f>IF(E1126="旅費",VLOOKUP(E1126,支出入力表!F1127:$S$2000,12,FALSE),"")</f>
        <v/>
      </c>
      <c r="M1126" s="167" t="str">
        <f>IF(E1126="旅費",VLOOKUP(E1126,支出入力表!F1127:$S$2000,13,FALSE),"")</f>
        <v/>
      </c>
      <c r="N1126" s="168" t="str">
        <f>IF(E1126="旅費",VLOOKUP(E1126,支出入力表!F1127:$S$2000,14,FALSE),"")</f>
        <v/>
      </c>
    </row>
    <row r="1127" spans="2:14" x14ac:dyDescent="0.55000000000000004">
      <c r="B1127" s="163" t="str">
        <f>IF(E1127="旅費",支出入力表!A1128,"")</f>
        <v/>
      </c>
      <c r="C1127" s="164" t="str">
        <f>IF(E1127="旅費",支出入力表!C1128,"")</f>
        <v/>
      </c>
      <c r="D1127" s="165" t="str">
        <f>IF(支出入力表!E1128="旅費","旅費","")</f>
        <v/>
      </c>
      <c r="E1127" s="165" t="str">
        <f>IF(支出入力表!F1128="旅費","旅費","")</f>
        <v/>
      </c>
      <c r="F1127" s="196" t="str">
        <f>IF(E1127="旅費",VLOOKUP(E1127,支出入力表!F1128:$M$2000,3,FALSE),"")</f>
        <v/>
      </c>
      <c r="G1127" s="196" t="str">
        <f>IF(E1127="旅費",VLOOKUP(E1127,支出入力表!F1128:$M$2000,4,FALSE),"")</f>
        <v/>
      </c>
      <c r="H1127" s="197" t="str">
        <f>IF(E1127="旅費",VLOOKUP(E1127,支出入力表!F1128:$M$2000,5,FALSE),"")</f>
        <v/>
      </c>
      <c r="I1127" s="196" t="str">
        <f>IF(E1127="旅費",VLOOKUP(E1127,支出入力表!F1128:$S$2000,9,FALSE),"")</f>
        <v/>
      </c>
      <c r="J1127" s="167" t="str">
        <f>IF(E1127="旅費",VLOOKUP(E1127,支出入力表!F1128:$S$2000,10,FALSE),"")</f>
        <v/>
      </c>
      <c r="K1127" s="167" t="str">
        <f>IF(E1127="旅費",VLOOKUP(E1127,支出入力表!F1128:$S$2000,11,FALSE),"")</f>
        <v/>
      </c>
      <c r="L1127" s="167" t="str">
        <f>IF(E1127="旅費",VLOOKUP(E1127,支出入力表!F1128:$S$2000,12,FALSE),"")</f>
        <v/>
      </c>
      <c r="M1127" s="167" t="str">
        <f>IF(E1127="旅費",VLOOKUP(E1127,支出入力表!F1128:$S$2000,13,FALSE),"")</f>
        <v/>
      </c>
      <c r="N1127" s="168" t="str">
        <f>IF(E1127="旅費",VLOOKUP(E1127,支出入力表!F1128:$S$2000,14,FALSE),"")</f>
        <v/>
      </c>
    </row>
    <row r="1128" spans="2:14" x14ac:dyDescent="0.55000000000000004">
      <c r="B1128" s="163" t="str">
        <f>IF(E1128="旅費",支出入力表!A1129,"")</f>
        <v/>
      </c>
      <c r="C1128" s="164" t="str">
        <f>IF(E1128="旅費",支出入力表!C1129,"")</f>
        <v/>
      </c>
      <c r="D1128" s="165" t="str">
        <f>IF(支出入力表!E1129="旅費","旅費","")</f>
        <v/>
      </c>
      <c r="E1128" s="165" t="str">
        <f>IF(支出入力表!F1129="旅費","旅費","")</f>
        <v/>
      </c>
      <c r="F1128" s="196" t="str">
        <f>IF(E1128="旅費",VLOOKUP(E1128,支出入力表!F1129:$M$2000,3,FALSE),"")</f>
        <v/>
      </c>
      <c r="G1128" s="196" t="str">
        <f>IF(E1128="旅費",VLOOKUP(E1128,支出入力表!F1129:$M$2000,4,FALSE),"")</f>
        <v/>
      </c>
      <c r="H1128" s="197" t="str">
        <f>IF(E1128="旅費",VLOOKUP(E1128,支出入力表!F1129:$M$2000,5,FALSE),"")</f>
        <v/>
      </c>
      <c r="I1128" s="196" t="str">
        <f>IF(E1128="旅費",VLOOKUP(E1128,支出入力表!F1129:$S$2000,9,FALSE),"")</f>
        <v/>
      </c>
      <c r="J1128" s="167" t="str">
        <f>IF(E1128="旅費",VLOOKUP(E1128,支出入力表!F1129:$S$2000,10,FALSE),"")</f>
        <v/>
      </c>
      <c r="K1128" s="167" t="str">
        <f>IF(E1128="旅費",VLOOKUP(E1128,支出入力表!F1129:$S$2000,11,FALSE),"")</f>
        <v/>
      </c>
      <c r="L1128" s="167" t="str">
        <f>IF(E1128="旅費",VLOOKUP(E1128,支出入力表!F1129:$S$2000,12,FALSE),"")</f>
        <v/>
      </c>
      <c r="M1128" s="167" t="str">
        <f>IF(E1128="旅費",VLOOKUP(E1128,支出入力表!F1129:$S$2000,13,FALSE),"")</f>
        <v/>
      </c>
      <c r="N1128" s="168" t="str">
        <f>IF(E1128="旅費",VLOOKUP(E1128,支出入力表!F1129:$S$2000,14,FALSE),"")</f>
        <v/>
      </c>
    </row>
    <row r="1129" spans="2:14" x14ac:dyDescent="0.55000000000000004">
      <c r="B1129" s="163" t="str">
        <f>IF(E1129="旅費",支出入力表!A1130,"")</f>
        <v/>
      </c>
      <c r="C1129" s="164" t="str">
        <f>IF(E1129="旅費",支出入力表!C1130,"")</f>
        <v/>
      </c>
      <c r="D1129" s="165" t="str">
        <f>IF(支出入力表!E1130="旅費","旅費","")</f>
        <v/>
      </c>
      <c r="E1129" s="165" t="str">
        <f>IF(支出入力表!F1130="旅費","旅費","")</f>
        <v/>
      </c>
      <c r="F1129" s="196" t="str">
        <f>IF(E1129="旅費",VLOOKUP(E1129,支出入力表!F1130:$M$2000,3,FALSE),"")</f>
        <v/>
      </c>
      <c r="G1129" s="196" t="str">
        <f>IF(E1129="旅費",VLOOKUP(E1129,支出入力表!F1130:$M$2000,4,FALSE),"")</f>
        <v/>
      </c>
      <c r="H1129" s="197" t="str">
        <f>IF(E1129="旅費",VLOOKUP(E1129,支出入力表!F1130:$M$2000,5,FALSE),"")</f>
        <v/>
      </c>
      <c r="I1129" s="196" t="str">
        <f>IF(E1129="旅費",VLOOKUP(E1129,支出入力表!F1130:$S$2000,9,FALSE),"")</f>
        <v/>
      </c>
      <c r="J1129" s="167" t="str">
        <f>IF(E1129="旅費",VLOOKUP(E1129,支出入力表!F1130:$S$2000,10,FALSE),"")</f>
        <v/>
      </c>
      <c r="K1129" s="167" t="str">
        <f>IF(E1129="旅費",VLOOKUP(E1129,支出入力表!F1130:$S$2000,11,FALSE),"")</f>
        <v/>
      </c>
      <c r="L1129" s="167" t="str">
        <f>IF(E1129="旅費",VLOOKUP(E1129,支出入力表!F1130:$S$2000,12,FALSE),"")</f>
        <v/>
      </c>
      <c r="M1129" s="167" t="str">
        <f>IF(E1129="旅費",VLOOKUP(E1129,支出入力表!F1130:$S$2000,13,FALSE),"")</f>
        <v/>
      </c>
      <c r="N1129" s="168" t="str">
        <f>IF(E1129="旅費",VLOOKUP(E1129,支出入力表!F1130:$S$2000,14,FALSE),"")</f>
        <v/>
      </c>
    </row>
    <row r="1130" spans="2:14" x14ac:dyDescent="0.55000000000000004">
      <c r="B1130" s="163" t="str">
        <f>IF(E1130="旅費",支出入力表!A1131,"")</f>
        <v/>
      </c>
      <c r="C1130" s="164" t="str">
        <f>IF(E1130="旅費",支出入力表!C1131,"")</f>
        <v/>
      </c>
      <c r="D1130" s="165" t="str">
        <f>IF(支出入力表!E1131="旅費","旅費","")</f>
        <v/>
      </c>
      <c r="E1130" s="165" t="str">
        <f>IF(支出入力表!F1131="旅費","旅費","")</f>
        <v/>
      </c>
      <c r="F1130" s="196" t="str">
        <f>IF(E1130="旅費",VLOOKUP(E1130,支出入力表!F1131:$M$2000,3,FALSE),"")</f>
        <v/>
      </c>
      <c r="G1130" s="196" t="str">
        <f>IF(E1130="旅費",VLOOKUP(E1130,支出入力表!F1131:$M$2000,4,FALSE),"")</f>
        <v/>
      </c>
      <c r="H1130" s="197" t="str">
        <f>IF(E1130="旅費",VLOOKUP(E1130,支出入力表!F1131:$M$2000,5,FALSE),"")</f>
        <v/>
      </c>
      <c r="I1130" s="196" t="str">
        <f>IF(E1130="旅費",VLOOKUP(E1130,支出入力表!F1131:$S$2000,9,FALSE),"")</f>
        <v/>
      </c>
      <c r="J1130" s="167" t="str">
        <f>IF(E1130="旅費",VLOOKUP(E1130,支出入力表!F1131:$S$2000,10,FALSE),"")</f>
        <v/>
      </c>
      <c r="K1130" s="167" t="str">
        <f>IF(E1130="旅費",VLOOKUP(E1130,支出入力表!F1131:$S$2000,11,FALSE),"")</f>
        <v/>
      </c>
      <c r="L1130" s="167" t="str">
        <f>IF(E1130="旅費",VLOOKUP(E1130,支出入力表!F1131:$S$2000,12,FALSE),"")</f>
        <v/>
      </c>
      <c r="M1130" s="167" t="str">
        <f>IF(E1130="旅費",VLOOKUP(E1130,支出入力表!F1131:$S$2000,13,FALSE),"")</f>
        <v/>
      </c>
      <c r="N1130" s="168" t="str">
        <f>IF(E1130="旅費",VLOOKUP(E1130,支出入力表!F1131:$S$2000,14,FALSE),"")</f>
        <v/>
      </c>
    </row>
    <row r="1131" spans="2:14" x14ac:dyDescent="0.55000000000000004">
      <c r="B1131" s="163" t="str">
        <f>IF(E1131="旅費",支出入力表!A1132,"")</f>
        <v/>
      </c>
      <c r="C1131" s="164" t="str">
        <f>IF(E1131="旅費",支出入力表!C1132,"")</f>
        <v/>
      </c>
      <c r="D1131" s="165" t="str">
        <f>IF(支出入力表!E1132="旅費","旅費","")</f>
        <v/>
      </c>
      <c r="E1131" s="165" t="str">
        <f>IF(支出入力表!F1132="旅費","旅費","")</f>
        <v/>
      </c>
      <c r="F1131" s="196" t="str">
        <f>IF(E1131="旅費",VLOOKUP(E1131,支出入力表!F1132:$M$2000,3,FALSE),"")</f>
        <v/>
      </c>
      <c r="G1131" s="196" t="str">
        <f>IF(E1131="旅費",VLOOKUP(E1131,支出入力表!F1132:$M$2000,4,FALSE),"")</f>
        <v/>
      </c>
      <c r="H1131" s="197" t="str">
        <f>IF(E1131="旅費",VLOOKUP(E1131,支出入力表!F1132:$M$2000,5,FALSE),"")</f>
        <v/>
      </c>
      <c r="I1131" s="196" t="str">
        <f>IF(E1131="旅費",VLOOKUP(E1131,支出入力表!F1132:$S$2000,9,FALSE),"")</f>
        <v/>
      </c>
      <c r="J1131" s="167" t="str">
        <f>IF(E1131="旅費",VLOOKUP(E1131,支出入力表!F1132:$S$2000,10,FALSE),"")</f>
        <v/>
      </c>
      <c r="K1131" s="167" t="str">
        <f>IF(E1131="旅費",VLOOKUP(E1131,支出入力表!F1132:$S$2000,11,FALSE),"")</f>
        <v/>
      </c>
      <c r="L1131" s="167" t="str">
        <f>IF(E1131="旅費",VLOOKUP(E1131,支出入力表!F1132:$S$2000,12,FALSE),"")</f>
        <v/>
      </c>
      <c r="M1131" s="167" t="str">
        <f>IF(E1131="旅費",VLOOKUP(E1131,支出入力表!F1132:$S$2000,13,FALSE),"")</f>
        <v/>
      </c>
      <c r="N1131" s="168" t="str">
        <f>IF(E1131="旅費",VLOOKUP(E1131,支出入力表!F1132:$S$2000,14,FALSE),"")</f>
        <v/>
      </c>
    </row>
    <row r="1132" spans="2:14" x14ac:dyDescent="0.55000000000000004">
      <c r="B1132" s="163" t="str">
        <f>IF(E1132="旅費",支出入力表!A1133,"")</f>
        <v/>
      </c>
      <c r="C1132" s="164" t="str">
        <f>IF(E1132="旅費",支出入力表!C1133,"")</f>
        <v/>
      </c>
      <c r="D1132" s="165" t="str">
        <f>IF(支出入力表!E1133="旅費","旅費","")</f>
        <v/>
      </c>
      <c r="E1132" s="165" t="str">
        <f>IF(支出入力表!F1133="旅費","旅費","")</f>
        <v/>
      </c>
      <c r="F1132" s="196" t="str">
        <f>IF(E1132="旅費",VLOOKUP(E1132,支出入力表!F1133:$M$2000,3,FALSE),"")</f>
        <v/>
      </c>
      <c r="G1132" s="196" t="str">
        <f>IF(E1132="旅費",VLOOKUP(E1132,支出入力表!F1133:$M$2000,4,FALSE),"")</f>
        <v/>
      </c>
      <c r="H1132" s="197" t="str">
        <f>IF(E1132="旅費",VLOOKUP(E1132,支出入力表!F1133:$M$2000,5,FALSE),"")</f>
        <v/>
      </c>
      <c r="I1132" s="196" t="str">
        <f>IF(E1132="旅費",VLOOKUP(E1132,支出入力表!F1133:$S$2000,9,FALSE),"")</f>
        <v/>
      </c>
      <c r="J1132" s="167" t="str">
        <f>IF(E1132="旅費",VLOOKUP(E1132,支出入力表!F1133:$S$2000,10,FALSE),"")</f>
        <v/>
      </c>
      <c r="K1132" s="167" t="str">
        <f>IF(E1132="旅費",VLOOKUP(E1132,支出入力表!F1133:$S$2000,11,FALSE),"")</f>
        <v/>
      </c>
      <c r="L1132" s="167" t="str">
        <f>IF(E1132="旅費",VLOOKUP(E1132,支出入力表!F1133:$S$2000,12,FALSE),"")</f>
        <v/>
      </c>
      <c r="M1132" s="167" t="str">
        <f>IF(E1132="旅費",VLOOKUP(E1132,支出入力表!F1133:$S$2000,13,FALSE),"")</f>
        <v/>
      </c>
      <c r="N1132" s="168" t="str">
        <f>IF(E1132="旅費",VLOOKUP(E1132,支出入力表!F1133:$S$2000,14,FALSE),"")</f>
        <v/>
      </c>
    </row>
    <row r="1133" spans="2:14" x14ac:dyDescent="0.55000000000000004">
      <c r="B1133" s="163" t="str">
        <f>IF(E1133="旅費",支出入力表!A1134,"")</f>
        <v/>
      </c>
      <c r="C1133" s="164" t="str">
        <f>IF(E1133="旅費",支出入力表!C1134,"")</f>
        <v/>
      </c>
      <c r="D1133" s="165" t="str">
        <f>IF(支出入力表!E1134="旅費","旅費","")</f>
        <v/>
      </c>
      <c r="E1133" s="165" t="str">
        <f>IF(支出入力表!F1134="旅費","旅費","")</f>
        <v/>
      </c>
      <c r="F1133" s="196" t="str">
        <f>IF(E1133="旅費",VLOOKUP(E1133,支出入力表!F1134:$M$2000,3,FALSE),"")</f>
        <v/>
      </c>
      <c r="G1133" s="196" t="str">
        <f>IF(E1133="旅費",VLOOKUP(E1133,支出入力表!F1134:$M$2000,4,FALSE),"")</f>
        <v/>
      </c>
      <c r="H1133" s="197" t="str">
        <f>IF(E1133="旅費",VLOOKUP(E1133,支出入力表!F1134:$M$2000,5,FALSE),"")</f>
        <v/>
      </c>
      <c r="I1133" s="196" t="str">
        <f>IF(E1133="旅費",VLOOKUP(E1133,支出入力表!F1134:$S$2000,9,FALSE),"")</f>
        <v/>
      </c>
      <c r="J1133" s="167" t="str">
        <f>IF(E1133="旅費",VLOOKUP(E1133,支出入力表!F1134:$S$2000,10,FALSE),"")</f>
        <v/>
      </c>
      <c r="K1133" s="167" t="str">
        <f>IF(E1133="旅費",VLOOKUP(E1133,支出入力表!F1134:$S$2000,11,FALSE),"")</f>
        <v/>
      </c>
      <c r="L1133" s="167" t="str">
        <f>IF(E1133="旅費",VLOOKUP(E1133,支出入力表!F1134:$S$2000,12,FALSE),"")</f>
        <v/>
      </c>
      <c r="M1133" s="167" t="str">
        <f>IF(E1133="旅費",VLOOKUP(E1133,支出入力表!F1134:$S$2000,13,FALSE),"")</f>
        <v/>
      </c>
      <c r="N1133" s="168" t="str">
        <f>IF(E1133="旅費",VLOOKUP(E1133,支出入力表!F1134:$S$2000,14,FALSE),"")</f>
        <v/>
      </c>
    </row>
    <row r="1134" spans="2:14" x14ac:dyDescent="0.55000000000000004">
      <c r="B1134" s="163" t="str">
        <f>IF(E1134="旅費",支出入力表!A1135,"")</f>
        <v/>
      </c>
      <c r="C1134" s="164" t="str">
        <f>IF(E1134="旅費",支出入力表!C1135,"")</f>
        <v/>
      </c>
      <c r="D1134" s="165" t="str">
        <f>IF(支出入力表!E1135="旅費","旅費","")</f>
        <v/>
      </c>
      <c r="E1134" s="165" t="str">
        <f>IF(支出入力表!F1135="旅費","旅費","")</f>
        <v/>
      </c>
      <c r="F1134" s="196" t="str">
        <f>IF(E1134="旅費",VLOOKUP(E1134,支出入力表!F1135:$M$2000,3,FALSE),"")</f>
        <v/>
      </c>
      <c r="G1134" s="196" t="str">
        <f>IF(E1134="旅費",VLOOKUP(E1134,支出入力表!F1135:$M$2000,4,FALSE),"")</f>
        <v/>
      </c>
      <c r="H1134" s="197" t="str">
        <f>IF(E1134="旅費",VLOOKUP(E1134,支出入力表!F1135:$M$2000,5,FALSE),"")</f>
        <v/>
      </c>
      <c r="I1134" s="196" t="str">
        <f>IF(E1134="旅費",VLOOKUP(E1134,支出入力表!F1135:$S$2000,9,FALSE),"")</f>
        <v/>
      </c>
      <c r="J1134" s="167" t="str">
        <f>IF(E1134="旅費",VLOOKUP(E1134,支出入力表!F1135:$S$2000,10,FALSE),"")</f>
        <v/>
      </c>
      <c r="K1134" s="167" t="str">
        <f>IF(E1134="旅費",VLOOKUP(E1134,支出入力表!F1135:$S$2000,11,FALSE),"")</f>
        <v/>
      </c>
      <c r="L1134" s="167" t="str">
        <f>IF(E1134="旅費",VLOOKUP(E1134,支出入力表!F1135:$S$2000,12,FALSE),"")</f>
        <v/>
      </c>
      <c r="M1134" s="167" t="str">
        <f>IF(E1134="旅費",VLOOKUP(E1134,支出入力表!F1135:$S$2000,13,FALSE),"")</f>
        <v/>
      </c>
      <c r="N1134" s="168" t="str">
        <f>IF(E1134="旅費",VLOOKUP(E1134,支出入力表!F1135:$S$2000,14,FALSE),"")</f>
        <v/>
      </c>
    </row>
    <row r="1135" spans="2:14" x14ac:dyDescent="0.55000000000000004">
      <c r="B1135" s="163" t="str">
        <f>IF(E1135="旅費",支出入力表!A1136,"")</f>
        <v/>
      </c>
      <c r="C1135" s="164" t="str">
        <f>IF(E1135="旅費",支出入力表!C1136,"")</f>
        <v/>
      </c>
      <c r="D1135" s="165" t="str">
        <f>IF(支出入力表!E1136="旅費","旅費","")</f>
        <v/>
      </c>
      <c r="E1135" s="165" t="str">
        <f>IF(支出入力表!F1136="旅費","旅費","")</f>
        <v/>
      </c>
      <c r="F1135" s="196" t="str">
        <f>IF(E1135="旅費",VLOOKUP(E1135,支出入力表!F1136:$M$2000,3,FALSE),"")</f>
        <v/>
      </c>
      <c r="G1135" s="196" t="str">
        <f>IF(E1135="旅費",VLOOKUP(E1135,支出入力表!F1136:$M$2000,4,FALSE),"")</f>
        <v/>
      </c>
      <c r="H1135" s="197" t="str">
        <f>IF(E1135="旅費",VLOOKUP(E1135,支出入力表!F1136:$M$2000,5,FALSE),"")</f>
        <v/>
      </c>
      <c r="I1135" s="196" t="str">
        <f>IF(E1135="旅費",VLOOKUP(E1135,支出入力表!F1136:$S$2000,9,FALSE),"")</f>
        <v/>
      </c>
      <c r="J1135" s="167" t="str">
        <f>IF(E1135="旅費",VLOOKUP(E1135,支出入力表!F1136:$S$2000,10,FALSE),"")</f>
        <v/>
      </c>
      <c r="K1135" s="167" t="str">
        <f>IF(E1135="旅費",VLOOKUP(E1135,支出入力表!F1136:$S$2000,11,FALSE),"")</f>
        <v/>
      </c>
      <c r="L1135" s="167" t="str">
        <f>IF(E1135="旅費",VLOOKUP(E1135,支出入力表!F1136:$S$2000,12,FALSE),"")</f>
        <v/>
      </c>
      <c r="M1135" s="167" t="str">
        <f>IF(E1135="旅費",VLOOKUP(E1135,支出入力表!F1136:$S$2000,13,FALSE),"")</f>
        <v/>
      </c>
      <c r="N1135" s="168" t="str">
        <f>IF(E1135="旅費",VLOOKUP(E1135,支出入力表!F1136:$S$2000,14,FALSE),"")</f>
        <v/>
      </c>
    </row>
    <row r="1136" spans="2:14" x14ac:dyDescent="0.55000000000000004">
      <c r="B1136" s="163" t="str">
        <f>IF(E1136="旅費",支出入力表!A1137,"")</f>
        <v/>
      </c>
      <c r="C1136" s="164" t="str">
        <f>IF(E1136="旅費",支出入力表!C1137,"")</f>
        <v/>
      </c>
      <c r="D1136" s="165" t="str">
        <f>IF(支出入力表!E1137="旅費","旅費","")</f>
        <v/>
      </c>
      <c r="E1136" s="165" t="str">
        <f>IF(支出入力表!F1137="旅費","旅費","")</f>
        <v/>
      </c>
      <c r="F1136" s="196" t="str">
        <f>IF(E1136="旅費",VLOOKUP(E1136,支出入力表!F1137:$M$2000,3,FALSE),"")</f>
        <v/>
      </c>
      <c r="G1136" s="196" t="str">
        <f>IF(E1136="旅費",VLOOKUP(E1136,支出入力表!F1137:$M$2000,4,FALSE),"")</f>
        <v/>
      </c>
      <c r="H1136" s="197" t="str">
        <f>IF(E1136="旅費",VLOOKUP(E1136,支出入力表!F1137:$M$2000,5,FALSE),"")</f>
        <v/>
      </c>
      <c r="I1136" s="196" t="str">
        <f>IF(E1136="旅費",VLOOKUP(E1136,支出入力表!F1137:$S$2000,9,FALSE),"")</f>
        <v/>
      </c>
      <c r="J1136" s="167" t="str">
        <f>IF(E1136="旅費",VLOOKUP(E1136,支出入力表!F1137:$S$2000,10,FALSE),"")</f>
        <v/>
      </c>
      <c r="K1136" s="167" t="str">
        <f>IF(E1136="旅費",VLOOKUP(E1136,支出入力表!F1137:$S$2000,11,FALSE),"")</f>
        <v/>
      </c>
      <c r="L1136" s="167" t="str">
        <f>IF(E1136="旅費",VLOOKUP(E1136,支出入力表!F1137:$S$2000,12,FALSE),"")</f>
        <v/>
      </c>
      <c r="M1136" s="167" t="str">
        <f>IF(E1136="旅費",VLOOKUP(E1136,支出入力表!F1137:$S$2000,13,FALSE),"")</f>
        <v/>
      </c>
      <c r="N1136" s="168" t="str">
        <f>IF(E1136="旅費",VLOOKUP(E1136,支出入力表!F1137:$S$2000,14,FALSE),"")</f>
        <v/>
      </c>
    </row>
    <row r="1137" spans="2:14" x14ac:dyDescent="0.55000000000000004">
      <c r="B1137" s="163" t="str">
        <f>IF(E1137="旅費",支出入力表!A1138,"")</f>
        <v/>
      </c>
      <c r="C1137" s="164" t="str">
        <f>IF(E1137="旅費",支出入力表!C1138,"")</f>
        <v/>
      </c>
      <c r="D1137" s="165" t="str">
        <f>IF(支出入力表!E1138="旅費","旅費","")</f>
        <v/>
      </c>
      <c r="E1137" s="165" t="str">
        <f>IF(支出入力表!F1138="旅費","旅費","")</f>
        <v/>
      </c>
      <c r="F1137" s="196" t="str">
        <f>IF(E1137="旅費",VLOOKUP(E1137,支出入力表!F1138:$M$2000,3,FALSE),"")</f>
        <v/>
      </c>
      <c r="G1137" s="196" t="str">
        <f>IF(E1137="旅費",VLOOKUP(E1137,支出入力表!F1138:$M$2000,4,FALSE),"")</f>
        <v/>
      </c>
      <c r="H1137" s="197" t="str">
        <f>IF(E1137="旅費",VLOOKUP(E1137,支出入力表!F1138:$M$2000,5,FALSE),"")</f>
        <v/>
      </c>
      <c r="I1137" s="196" t="str">
        <f>IF(E1137="旅費",VLOOKUP(E1137,支出入力表!F1138:$S$2000,9,FALSE),"")</f>
        <v/>
      </c>
      <c r="J1137" s="167" t="str">
        <f>IF(E1137="旅費",VLOOKUP(E1137,支出入力表!F1138:$S$2000,10,FALSE),"")</f>
        <v/>
      </c>
      <c r="K1137" s="167" t="str">
        <f>IF(E1137="旅費",VLOOKUP(E1137,支出入力表!F1138:$S$2000,11,FALSE),"")</f>
        <v/>
      </c>
      <c r="L1137" s="167" t="str">
        <f>IF(E1137="旅費",VLOOKUP(E1137,支出入力表!F1138:$S$2000,12,FALSE),"")</f>
        <v/>
      </c>
      <c r="M1137" s="167" t="str">
        <f>IF(E1137="旅費",VLOOKUP(E1137,支出入力表!F1138:$S$2000,13,FALSE),"")</f>
        <v/>
      </c>
      <c r="N1137" s="168" t="str">
        <f>IF(E1137="旅費",VLOOKUP(E1137,支出入力表!F1138:$S$2000,14,FALSE),"")</f>
        <v/>
      </c>
    </row>
    <row r="1138" spans="2:14" x14ac:dyDescent="0.55000000000000004">
      <c r="B1138" s="163" t="str">
        <f>IF(E1138="旅費",支出入力表!A1139,"")</f>
        <v/>
      </c>
      <c r="C1138" s="164" t="str">
        <f>IF(E1138="旅費",支出入力表!C1139,"")</f>
        <v/>
      </c>
      <c r="D1138" s="165" t="str">
        <f>IF(支出入力表!E1139="旅費","旅費","")</f>
        <v/>
      </c>
      <c r="E1138" s="165" t="str">
        <f>IF(支出入力表!F1139="旅費","旅費","")</f>
        <v/>
      </c>
      <c r="F1138" s="196" t="str">
        <f>IF(E1138="旅費",VLOOKUP(E1138,支出入力表!F1139:$M$2000,3,FALSE),"")</f>
        <v/>
      </c>
      <c r="G1138" s="196" t="str">
        <f>IF(E1138="旅費",VLOOKUP(E1138,支出入力表!F1139:$M$2000,4,FALSE),"")</f>
        <v/>
      </c>
      <c r="H1138" s="197" t="str">
        <f>IF(E1138="旅費",VLOOKUP(E1138,支出入力表!F1139:$M$2000,5,FALSE),"")</f>
        <v/>
      </c>
      <c r="I1138" s="196" t="str">
        <f>IF(E1138="旅費",VLOOKUP(E1138,支出入力表!F1139:$S$2000,9,FALSE),"")</f>
        <v/>
      </c>
      <c r="J1138" s="167" t="str">
        <f>IF(E1138="旅費",VLOOKUP(E1138,支出入力表!F1139:$S$2000,10,FALSE),"")</f>
        <v/>
      </c>
      <c r="K1138" s="167" t="str">
        <f>IF(E1138="旅費",VLOOKUP(E1138,支出入力表!F1139:$S$2000,11,FALSE),"")</f>
        <v/>
      </c>
      <c r="L1138" s="167" t="str">
        <f>IF(E1138="旅費",VLOOKUP(E1138,支出入力表!F1139:$S$2000,12,FALSE),"")</f>
        <v/>
      </c>
      <c r="M1138" s="167" t="str">
        <f>IF(E1138="旅費",VLOOKUP(E1138,支出入力表!F1139:$S$2000,13,FALSE),"")</f>
        <v/>
      </c>
      <c r="N1138" s="168" t="str">
        <f>IF(E1138="旅費",VLOOKUP(E1138,支出入力表!F1139:$S$2000,14,FALSE),"")</f>
        <v/>
      </c>
    </row>
    <row r="1139" spans="2:14" x14ac:dyDescent="0.55000000000000004">
      <c r="B1139" s="163" t="str">
        <f>IF(E1139="旅費",支出入力表!A1140,"")</f>
        <v/>
      </c>
      <c r="C1139" s="164" t="str">
        <f>IF(E1139="旅費",支出入力表!C1140,"")</f>
        <v/>
      </c>
      <c r="D1139" s="165" t="str">
        <f>IF(支出入力表!E1140="旅費","旅費","")</f>
        <v/>
      </c>
      <c r="E1139" s="165" t="str">
        <f>IF(支出入力表!F1140="旅費","旅費","")</f>
        <v/>
      </c>
      <c r="F1139" s="196" t="str">
        <f>IF(E1139="旅費",VLOOKUP(E1139,支出入力表!F1140:$M$2000,3,FALSE),"")</f>
        <v/>
      </c>
      <c r="G1139" s="196" t="str">
        <f>IF(E1139="旅費",VLOOKUP(E1139,支出入力表!F1140:$M$2000,4,FALSE),"")</f>
        <v/>
      </c>
      <c r="H1139" s="197" t="str">
        <f>IF(E1139="旅費",VLOOKUP(E1139,支出入力表!F1140:$M$2000,5,FALSE),"")</f>
        <v/>
      </c>
      <c r="I1139" s="196" t="str">
        <f>IF(E1139="旅費",VLOOKUP(E1139,支出入力表!F1140:$S$2000,9,FALSE),"")</f>
        <v/>
      </c>
      <c r="J1139" s="167" t="str">
        <f>IF(E1139="旅費",VLOOKUP(E1139,支出入力表!F1140:$S$2000,10,FALSE),"")</f>
        <v/>
      </c>
      <c r="K1139" s="167" t="str">
        <f>IF(E1139="旅費",VLOOKUP(E1139,支出入力表!F1140:$S$2000,11,FALSE),"")</f>
        <v/>
      </c>
      <c r="L1139" s="167" t="str">
        <f>IF(E1139="旅費",VLOOKUP(E1139,支出入力表!F1140:$S$2000,12,FALSE),"")</f>
        <v/>
      </c>
      <c r="M1139" s="167" t="str">
        <f>IF(E1139="旅費",VLOOKUP(E1139,支出入力表!F1140:$S$2000,13,FALSE),"")</f>
        <v/>
      </c>
      <c r="N1139" s="168" t="str">
        <f>IF(E1139="旅費",VLOOKUP(E1139,支出入力表!F1140:$S$2000,14,FALSE),"")</f>
        <v/>
      </c>
    </row>
    <row r="1140" spans="2:14" x14ac:dyDescent="0.55000000000000004">
      <c r="B1140" s="163" t="str">
        <f>IF(E1140="旅費",支出入力表!A1141,"")</f>
        <v/>
      </c>
      <c r="C1140" s="164" t="str">
        <f>IF(E1140="旅費",支出入力表!C1141,"")</f>
        <v/>
      </c>
      <c r="D1140" s="165" t="str">
        <f>IF(支出入力表!E1141="旅費","旅費","")</f>
        <v/>
      </c>
      <c r="E1140" s="165" t="str">
        <f>IF(支出入力表!F1141="旅費","旅費","")</f>
        <v/>
      </c>
      <c r="F1140" s="196" t="str">
        <f>IF(E1140="旅費",VLOOKUP(E1140,支出入力表!F1141:$M$2000,3,FALSE),"")</f>
        <v/>
      </c>
      <c r="G1140" s="196" t="str">
        <f>IF(E1140="旅費",VLOOKUP(E1140,支出入力表!F1141:$M$2000,4,FALSE),"")</f>
        <v/>
      </c>
      <c r="H1140" s="197" t="str">
        <f>IF(E1140="旅費",VLOOKUP(E1140,支出入力表!F1141:$M$2000,5,FALSE),"")</f>
        <v/>
      </c>
      <c r="I1140" s="196" t="str">
        <f>IF(E1140="旅費",VLOOKUP(E1140,支出入力表!F1141:$S$2000,9,FALSE),"")</f>
        <v/>
      </c>
      <c r="J1140" s="167" t="str">
        <f>IF(E1140="旅費",VLOOKUP(E1140,支出入力表!F1141:$S$2000,10,FALSE),"")</f>
        <v/>
      </c>
      <c r="K1140" s="167" t="str">
        <f>IF(E1140="旅費",VLOOKUP(E1140,支出入力表!F1141:$S$2000,11,FALSE),"")</f>
        <v/>
      </c>
      <c r="L1140" s="167" t="str">
        <f>IF(E1140="旅費",VLOOKUP(E1140,支出入力表!F1141:$S$2000,12,FALSE),"")</f>
        <v/>
      </c>
      <c r="M1140" s="167" t="str">
        <f>IF(E1140="旅費",VLOOKUP(E1140,支出入力表!F1141:$S$2000,13,FALSE),"")</f>
        <v/>
      </c>
      <c r="N1140" s="168" t="str">
        <f>IF(E1140="旅費",VLOOKUP(E1140,支出入力表!F1141:$S$2000,14,FALSE),"")</f>
        <v/>
      </c>
    </row>
    <row r="1141" spans="2:14" x14ac:dyDescent="0.55000000000000004">
      <c r="B1141" s="163" t="str">
        <f>IF(E1141="旅費",支出入力表!A1142,"")</f>
        <v/>
      </c>
      <c r="C1141" s="164" t="str">
        <f>IF(E1141="旅費",支出入力表!C1142,"")</f>
        <v/>
      </c>
      <c r="D1141" s="165" t="str">
        <f>IF(支出入力表!E1142="旅費","旅費","")</f>
        <v/>
      </c>
      <c r="E1141" s="165" t="str">
        <f>IF(支出入力表!F1142="旅費","旅費","")</f>
        <v/>
      </c>
      <c r="F1141" s="196" t="str">
        <f>IF(E1141="旅費",VLOOKUP(E1141,支出入力表!F1142:$M$2000,3,FALSE),"")</f>
        <v/>
      </c>
      <c r="G1141" s="196" t="str">
        <f>IF(E1141="旅費",VLOOKUP(E1141,支出入力表!F1142:$M$2000,4,FALSE),"")</f>
        <v/>
      </c>
      <c r="H1141" s="197" t="str">
        <f>IF(E1141="旅費",VLOOKUP(E1141,支出入力表!F1142:$M$2000,5,FALSE),"")</f>
        <v/>
      </c>
      <c r="I1141" s="196" t="str">
        <f>IF(E1141="旅費",VLOOKUP(E1141,支出入力表!F1142:$S$2000,9,FALSE),"")</f>
        <v/>
      </c>
      <c r="J1141" s="167" t="str">
        <f>IF(E1141="旅費",VLOOKUP(E1141,支出入力表!F1142:$S$2000,10,FALSE),"")</f>
        <v/>
      </c>
      <c r="K1141" s="167" t="str">
        <f>IF(E1141="旅費",VLOOKUP(E1141,支出入力表!F1142:$S$2000,11,FALSE),"")</f>
        <v/>
      </c>
      <c r="L1141" s="167" t="str">
        <f>IF(E1141="旅費",VLOOKUP(E1141,支出入力表!F1142:$S$2000,12,FALSE),"")</f>
        <v/>
      </c>
      <c r="M1141" s="167" t="str">
        <f>IF(E1141="旅費",VLOOKUP(E1141,支出入力表!F1142:$S$2000,13,FALSE),"")</f>
        <v/>
      </c>
      <c r="N1141" s="168" t="str">
        <f>IF(E1141="旅費",VLOOKUP(E1141,支出入力表!F1142:$S$2000,14,FALSE),"")</f>
        <v/>
      </c>
    </row>
    <row r="1142" spans="2:14" x14ac:dyDescent="0.55000000000000004">
      <c r="B1142" s="163" t="str">
        <f>IF(E1142="旅費",支出入力表!A1143,"")</f>
        <v/>
      </c>
      <c r="C1142" s="164" t="str">
        <f>IF(E1142="旅費",支出入力表!C1143,"")</f>
        <v/>
      </c>
      <c r="D1142" s="165" t="str">
        <f>IF(支出入力表!E1143="旅費","旅費","")</f>
        <v/>
      </c>
      <c r="E1142" s="165" t="str">
        <f>IF(支出入力表!F1143="旅費","旅費","")</f>
        <v/>
      </c>
      <c r="F1142" s="196" t="str">
        <f>IF(E1142="旅費",VLOOKUP(E1142,支出入力表!F1143:$M$2000,3,FALSE),"")</f>
        <v/>
      </c>
      <c r="G1142" s="196" t="str">
        <f>IF(E1142="旅費",VLOOKUP(E1142,支出入力表!F1143:$M$2000,4,FALSE),"")</f>
        <v/>
      </c>
      <c r="H1142" s="197" t="str">
        <f>IF(E1142="旅費",VLOOKUP(E1142,支出入力表!F1143:$M$2000,5,FALSE),"")</f>
        <v/>
      </c>
      <c r="I1142" s="196" t="str">
        <f>IF(E1142="旅費",VLOOKUP(E1142,支出入力表!F1143:$S$2000,9,FALSE),"")</f>
        <v/>
      </c>
      <c r="J1142" s="167" t="str">
        <f>IF(E1142="旅費",VLOOKUP(E1142,支出入力表!F1143:$S$2000,10,FALSE),"")</f>
        <v/>
      </c>
      <c r="K1142" s="167" t="str">
        <f>IF(E1142="旅費",VLOOKUP(E1142,支出入力表!F1143:$S$2000,11,FALSE),"")</f>
        <v/>
      </c>
      <c r="L1142" s="167" t="str">
        <f>IF(E1142="旅費",VLOOKUP(E1142,支出入力表!F1143:$S$2000,12,FALSE),"")</f>
        <v/>
      </c>
      <c r="M1142" s="167" t="str">
        <f>IF(E1142="旅費",VLOOKUP(E1142,支出入力表!F1143:$S$2000,13,FALSE),"")</f>
        <v/>
      </c>
      <c r="N1142" s="168" t="str">
        <f>IF(E1142="旅費",VLOOKUP(E1142,支出入力表!F1143:$S$2000,14,FALSE),"")</f>
        <v/>
      </c>
    </row>
    <row r="1143" spans="2:14" x14ac:dyDescent="0.55000000000000004">
      <c r="B1143" s="163" t="str">
        <f>IF(E1143="旅費",支出入力表!A1144,"")</f>
        <v/>
      </c>
      <c r="C1143" s="164" t="str">
        <f>IF(E1143="旅費",支出入力表!C1144,"")</f>
        <v/>
      </c>
      <c r="D1143" s="165" t="str">
        <f>IF(支出入力表!E1144="旅費","旅費","")</f>
        <v/>
      </c>
      <c r="E1143" s="165" t="str">
        <f>IF(支出入力表!F1144="旅費","旅費","")</f>
        <v/>
      </c>
      <c r="F1143" s="196" t="str">
        <f>IF(E1143="旅費",VLOOKUP(E1143,支出入力表!F1144:$M$2000,3,FALSE),"")</f>
        <v/>
      </c>
      <c r="G1143" s="196" t="str">
        <f>IF(E1143="旅費",VLOOKUP(E1143,支出入力表!F1144:$M$2000,4,FALSE),"")</f>
        <v/>
      </c>
      <c r="H1143" s="197" t="str">
        <f>IF(E1143="旅費",VLOOKUP(E1143,支出入力表!F1144:$M$2000,5,FALSE),"")</f>
        <v/>
      </c>
      <c r="I1143" s="196" t="str">
        <f>IF(E1143="旅費",VLOOKUP(E1143,支出入力表!F1144:$S$2000,9,FALSE),"")</f>
        <v/>
      </c>
      <c r="J1143" s="167" t="str">
        <f>IF(E1143="旅費",VLOOKUP(E1143,支出入力表!F1144:$S$2000,10,FALSE),"")</f>
        <v/>
      </c>
      <c r="K1143" s="167" t="str">
        <f>IF(E1143="旅費",VLOOKUP(E1143,支出入力表!F1144:$S$2000,11,FALSE),"")</f>
        <v/>
      </c>
      <c r="L1143" s="167" t="str">
        <f>IF(E1143="旅費",VLOOKUP(E1143,支出入力表!F1144:$S$2000,12,FALSE),"")</f>
        <v/>
      </c>
      <c r="M1143" s="167" t="str">
        <f>IF(E1143="旅費",VLOOKUP(E1143,支出入力表!F1144:$S$2000,13,FALSE),"")</f>
        <v/>
      </c>
      <c r="N1143" s="168" t="str">
        <f>IF(E1143="旅費",VLOOKUP(E1143,支出入力表!F1144:$S$2000,14,FALSE),"")</f>
        <v/>
      </c>
    </row>
    <row r="1144" spans="2:14" x14ac:dyDescent="0.55000000000000004">
      <c r="B1144" s="163" t="str">
        <f>IF(E1144="旅費",支出入力表!A1145,"")</f>
        <v/>
      </c>
      <c r="C1144" s="164" t="str">
        <f>IF(E1144="旅費",支出入力表!C1145,"")</f>
        <v/>
      </c>
      <c r="D1144" s="165" t="str">
        <f>IF(支出入力表!E1145="旅費","旅費","")</f>
        <v/>
      </c>
      <c r="E1144" s="165" t="str">
        <f>IF(支出入力表!F1145="旅費","旅費","")</f>
        <v/>
      </c>
      <c r="F1144" s="196" t="str">
        <f>IF(E1144="旅費",VLOOKUP(E1144,支出入力表!F1145:$M$2000,3,FALSE),"")</f>
        <v/>
      </c>
      <c r="G1144" s="196" t="str">
        <f>IF(E1144="旅費",VLOOKUP(E1144,支出入力表!F1145:$M$2000,4,FALSE),"")</f>
        <v/>
      </c>
      <c r="H1144" s="197" t="str">
        <f>IF(E1144="旅費",VLOOKUP(E1144,支出入力表!F1145:$M$2000,5,FALSE),"")</f>
        <v/>
      </c>
      <c r="I1144" s="196" t="str">
        <f>IF(E1144="旅費",VLOOKUP(E1144,支出入力表!F1145:$S$2000,9,FALSE),"")</f>
        <v/>
      </c>
      <c r="J1144" s="167" t="str">
        <f>IF(E1144="旅費",VLOOKUP(E1144,支出入力表!F1145:$S$2000,10,FALSE),"")</f>
        <v/>
      </c>
      <c r="K1144" s="167" t="str">
        <f>IF(E1144="旅費",VLOOKUP(E1144,支出入力表!F1145:$S$2000,11,FALSE),"")</f>
        <v/>
      </c>
      <c r="L1144" s="167" t="str">
        <f>IF(E1144="旅費",VLOOKUP(E1144,支出入力表!F1145:$S$2000,12,FALSE),"")</f>
        <v/>
      </c>
      <c r="M1144" s="167" t="str">
        <f>IF(E1144="旅費",VLOOKUP(E1144,支出入力表!F1145:$S$2000,13,FALSE),"")</f>
        <v/>
      </c>
      <c r="N1144" s="168" t="str">
        <f>IF(E1144="旅費",VLOOKUP(E1144,支出入力表!F1145:$S$2000,14,FALSE),"")</f>
        <v/>
      </c>
    </row>
    <row r="1145" spans="2:14" x14ac:dyDescent="0.55000000000000004">
      <c r="B1145" s="163" t="str">
        <f>IF(E1145="旅費",支出入力表!A1146,"")</f>
        <v/>
      </c>
      <c r="C1145" s="164" t="str">
        <f>IF(E1145="旅費",支出入力表!C1146,"")</f>
        <v/>
      </c>
      <c r="D1145" s="165" t="str">
        <f>IF(支出入力表!E1146="旅費","旅費","")</f>
        <v/>
      </c>
      <c r="E1145" s="165" t="str">
        <f>IF(支出入力表!F1146="旅費","旅費","")</f>
        <v/>
      </c>
      <c r="F1145" s="196" t="str">
        <f>IF(E1145="旅費",VLOOKUP(E1145,支出入力表!F1146:$M$2000,3,FALSE),"")</f>
        <v/>
      </c>
      <c r="G1145" s="196" t="str">
        <f>IF(E1145="旅費",VLOOKUP(E1145,支出入力表!F1146:$M$2000,4,FALSE),"")</f>
        <v/>
      </c>
      <c r="H1145" s="197" t="str">
        <f>IF(E1145="旅費",VLOOKUP(E1145,支出入力表!F1146:$M$2000,5,FALSE),"")</f>
        <v/>
      </c>
      <c r="I1145" s="196" t="str">
        <f>IF(E1145="旅費",VLOOKUP(E1145,支出入力表!F1146:$S$2000,9,FALSE),"")</f>
        <v/>
      </c>
      <c r="J1145" s="167" t="str">
        <f>IF(E1145="旅費",VLOOKUP(E1145,支出入力表!F1146:$S$2000,10,FALSE),"")</f>
        <v/>
      </c>
      <c r="K1145" s="167" t="str">
        <f>IF(E1145="旅費",VLOOKUP(E1145,支出入力表!F1146:$S$2000,11,FALSE),"")</f>
        <v/>
      </c>
      <c r="L1145" s="167" t="str">
        <f>IF(E1145="旅費",VLOOKUP(E1145,支出入力表!F1146:$S$2000,12,FALSE),"")</f>
        <v/>
      </c>
      <c r="M1145" s="167" t="str">
        <f>IF(E1145="旅費",VLOOKUP(E1145,支出入力表!F1146:$S$2000,13,FALSE),"")</f>
        <v/>
      </c>
      <c r="N1145" s="168" t="str">
        <f>IF(E1145="旅費",VLOOKUP(E1145,支出入力表!F1146:$S$2000,14,FALSE),"")</f>
        <v/>
      </c>
    </row>
    <row r="1146" spans="2:14" x14ac:dyDescent="0.55000000000000004">
      <c r="B1146" s="163" t="str">
        <f>IF(E1146="旅費",支出入力表!A1147,"")</f>
        <v/>
      </c>
      <c r="C1146" s="164" t="str">
        <f>IF(E1146="旅費",支出入力表!C1147,"")</f>
        <v/>
      </c>
      <c r="D1146" s="165" t="str">
        <f>IF(支出入力表!E1147="旅費","旅費","")</f>
        <v/>
      </c>
      <c r="E1146" s="165" t="str">
        <f>IF(支出入力表!F1147="旅費","旅費","")</f>
        <v/>
      </c>
      <c r="F1146" s="196" t="str">
        <f>IF(E1146="旅費",VLOOKUP(E1146,支出入力表!F1147:$M$2000,3,FALSE),"")</f>
        <v/>
      </c>
      <c r="G1146" s="196" t="str">
        <f>IF(E1146="旅費",VLOOKUP(E1146,支出入力表!F1147:$M$2000,4,FALSE),"")</f>
        <v/>
      </c>
      <c r="H1146" s="197" t="str">
        <f>IF(E1146="旅費",VLOOKUP(E1146,支出入力表!F1147:$M$2000,5,FALSE),"")</f>
        <v/>
      </c>
      <c r="I1146" s="196" t="str">
        <f>IF(E1146="旅費",VLOOKUP(E1146,支出入力表!F1147:$S$2000,9,FALSE),"")</f>
        <v/>
      </c>
      <c r="J1146" s="167" t="str">
        <f>IF(E1146="旅費",VLOOKUP(E1146,支出入力表!F1147:$S$2000,10,FALSE),"")</f>
        <v/>
      </c>
      <c r="K1146" s="167" t="str">
        <f>IF(E1146="旅費",VLOOKUP(E1146,支出入力表!F1147:$S$2000,11,FALSE),"")</f>
        <v/>
      </c>
      <c r="L1146" s="167" t="str">
        <f>IF(E1146="旅費",VLOOKUP(E1146,支出入力表!F1147:$S$2000,12,FALSE),"")</f>
        <v/>
      </c>
      <c r="M1146" s="167" t="str">
        <f>IF(E1146="旅費",VLOOKUP(E1146,支出入力表!F1147:$S$2000,13,FALSE),"")</f>
        <v/>
      </c>
      <c r="N1146" s="168" t="str">
        <f>IF(E1146="旅費",VLOOKUP(E1146,支出入力表!F1147:$S$2000,14,FALSE),"")</f>
        <v/>
      </c>
    </row>
    <row r="1147" spans="2:14" x14ac:dyDescent="0.55000000000000004">
      <c r="B1147" s="163" t="str">
        <f>IF(E1147="旅費",支出入力表!A1148,"")</f>
        <v/>
      </c>
      <c r="C1147" s="164" t="str">
        <f>IF(E1147="旅費",支出入力表!C1148,"")</f>
        <v/>
      </c>
      <c r="D1147" s="165" t="str">
        <f>IF(支出入力表!E1148="旅費","旅費","")</f>
        <v/>
      </c>
      <c r="E1147" s="165" t="str">
        <f>IF(支出入力表!F1148="旅費","旅費","")</f>
        <v/>
      </c>
      <c r="F1147" s="196" t="str">
        <f>IF(E1147="旅費",VLOOKUP(E1147,支出入力表!F1148:$M$2000,3,FALSE),"")</f>
        <v/>
      </c>
      <c r="G1147" s="196" t="str">
        <f>IF(E1147="旅費",VLOOKUP(E1147,支出入力表!F1148:$M$2000,4,FALSE),"")</f>
        <v/>
      </c>
      <c r="H1147" s="197" t="str">
        <f>IF(E1147="旅費",VLOOKUP(E1147,支出入力表!F1148:$M$2000,5,FALSE),"")</f>
        <v/>
      </c>
      <c r="I1147" s="196" t="str">
        <f>IF(E1147="旅費",VLOOKUP(E1147,支出入力表!F1148:$S$2000,9,FALSE),"")</f>
        <v/>
      </c>
      <c r="J1147" s="167" t="str">
        <f>IF(E1147="旅費",VLOOKUP(E1147,支出入力表!F1148:$S$2000,10,FALSE),"")</f>
        <v/>
      </c>
      <c r="K1147" s="167" t="str">
        <f>IF(E1147="旅費",VLOOKUP(E1147,支出入力表!F1148:$S$2000,11,FALSE),"")</f>
        <v/>
      </c>
      <c r="L1147" s="167" t="str">
        <f>IF(E1147="旅費",VLOOKUP(E1147,支出入力表!F1148:$S$2000,12,FALSE),"")</f>
        <v/>
      </c>
      <c r="M1147" s="167" t="str">
        <f>IF(E1147="旅費",VLOOKUP(E1147,支出入力表!F1148:$S$2000,13,FALSE),"")</f>
        <v/>
      </c>
      <c r="N1147" s="168" t="str">
        <f>IF(E1147="旅費",VLOOKUP(E1147,支出入力表!F1148:$S$2000,14,FALSE),"")</f>
        <v/>
      </c>
    </row>
    <row r="1148" spans="2:14" x14ac:dyDescent="0.55000000000000004">
      <c r="B1148" s="163" t="str">
        <f>IF(E1148="旅費",支出入力表!A1149,"")</f>
        <v/>
      </c>
      <c r="C1148" s="164" t="str">
        <f>IF(E1148="旅費",支出入力表!C1149,"")</f>
        <v/>
      </c>
      <c r="D1148" s="165" t="str">
        <f>IF(支出入力表!E1149="旅費","旅費","")</f>
        <v/>
      </c>
      <c r="E1148" s="165" t="str">
        <f>IF(支出入力表!F1149="旅費","旅費","")</f>
        <v/>
      </c>
      <c r="F1148" s="196" t="str">
        <f>IF(E1148="旅費",VLOOKUP(E1148,支出入力表!F1149:$M$2000,3,FALSE),"")</f>
        <v/>
      </c>
      <c r="G1148" s="196" t="str">
        <f>IF(E1148="旅費",VLOOKUP(E1148,支出入力表!F1149:$M$2000,4,FALSE),"")</f>
        <v/>
      </c>
      <c r="H1148" s="197" t="str">
        <f>IF(E1148="旅費",VLOOKUP(E1148,支出入力表!F1149:$M$2000,5,FALSE),"")</f>
        <v/>
      </c>
      <c r="I1148" s="196" t="str">
        <f>IF(E1148="旅費",VLOOKUP(E1148,支出入力表!F1149:$S$2000,9,FALSE),"")</f>
        <v/>
      </c>
      <c r="J1148" s="167" t="str">
        <f>IF(E1148="旅費",VLOOKUP(E1148,支出入力表!F1149:$S$2000,10,FALSE),"")</f>
        <v/>
      </c>
      <c r="K1148" s="167" t="str">
        <f>IF(E1148="旅費",VLOOKUP(E1148,支出入力表!F1149:$S$2000,11,FALSE),"")</f>
        <v/>
      </c>
      <c r="L1148" s="167" t="str">
        <f>IF(E1148="旅費",VLOOKUP(E1148,支出入力表!F1149:$S$2000,12,FALSE),"")</f>
        <v/>
      </c>
      <c r="M1148" s="167" t="str">
        <f>IF(E1148="旅費",VLOOKUP(E1148,支出入力表!F1149:$S$2000,13,FALSE),"")</f>
        <v/>
      </c>
      <c r="N1148" s="168" t="str">
        <f>IF(E1148="旅費",VLOOKUP(E1148,支出入力表!F1149:$S$2000,14,FALSE),"")</f>
        <v/>
      </c>
    </row>
    <row r="1149" spans="2:14" x14ac:dyDescent="0.55000000000000004">
      <c r="B1149" s="163" t="str">
        <f>IF(E1149="旅費",支出入力表!A1150,"")</f>
        <v/>
      </c>
      <c r="C1149" s="164" t="str">
        <f>IF(E1149="旅費",支出入力表!C1150,"")</f>
        <v/>
      </c>
      <c r="D1149" s="165" t="str">
        <f>IF(支出入力表!E1150="旅費","旅費","")</f>
        <v/>
      </c>
      <c r="E1149" s="165" t="str">
        <f>IF(支出入力表!F1150="旅費","旅費","")</f>
        <v/>
      </c>
      <c r="F1149" s="196" t="str">
        <f>IF(E1149="旅費",VLOOKUP(E1149,支出入力表!F1150:$M$2000,3,FALSE),"")</f>
        <v/>
      </c>
      <c r="G1149" s="196" t="str">
        <f>IF(E1149="旅費",VLOOKUP(E1149,支出入力表!F1150:$M$2000,4,FALSE),"")</f>
        <v/>
      </c>
      <c r="H1149" s="197" t="str">
        <f>IF(E1149="旅費",VLOOKUP(E1149,支出入力表!F1150:$M$2000,5,FALSE),"")</f>
        <v/>
      </c>
      <c r="I1149" s="196" t="str">
        <f>IF(E1149="旅費",VLOOKUP(E1149,支出入力表!F1150:$S$2000,9,FALSE),"")</f>
        <v/>
      </c>
      <c r="J1149" s="167" t="str">
        <f>IF(E1149="旅費",VLOOKUP(E1149,支出入力表!F1150:$S$2000,10,FALSE),"")</f>
        <v/>
      </c>
      <c r="K1149" s="167" t="str">
        <f>IF(E1149="旅費",VLOOKUP(E1149,支出入力表!F1150:$S$2000,11,FALSE),"")</f>
        <v/>
      </c>
      <c r="L1149" s="167" t="str">
        <f>IF(E1149="旅費",VLOOKUP(E1149,支出入力表!F1150:$S$2000,12,FALSE),"")</f>
        <v/>
      </c>
      <c r="M1149" s="167" t="str">
        <f>IF(E1149="旅費",VLOOKUP(E1149,支出入力表!F1150:$S$2000,13,FALSE),"")</f>
        <v/>
      </c>
      <c r="N1149" s="168" t="str">
        <f>IF(E1149="旅費",VLOOKUP(E1149,支出入力表!F1150:$S$2000,14,FALSE),"")</f>
        <v/>
      </c>
    </row>
    <row r="1150" spans="2:14" x14ac:dyDescent="0.55000000000000004">
      <c r="B1150" s="163" t="str">
        <f>IF(E1150="旅費",支出入力表!A1151,"")</f>
        <v/>
      </c>
      <c r="C1150" s="164" t="str">
        <f>IF(E1150="旅費",支出入力表!C1151,"")</f>
        <v/>
      </c>
      <c r="D1150" s="165" t="str">
        <f>IF(支出入力表!E1151="旅費","旅費","")</f>
        <v/>
      </c>
      <c r="E1150" s="165" t="str">
        <f>IF(支出入力表!F1151="旅費","旅費","")</f>
        <v/>
      </c>
      <c r="F1150" s="196" t="str">
        <f>IF(E1150="旅費",VLOOKUP(E1150,支出入力表!F1151:$M$2000,3,FALSE),"")</f>
        <v/>
      </c>
      <c r="G1150" s="196" t="str">
        <f>IF(E1150="旅費",VLOOKUP(E1150,支出入力表!F1151:$M$2000,4,FALSE),"")</f>
        <v/>
      </c>
      <c r="H1150" s="197" t="str">
        <f>IF(E1150="旅費",VLOOKUP(E1150,支出入力表!F1151:$M$2000,5,FALSE),"")</f>
        <v/>
      </c>
      <c r="I1150" s="196" t="str">
        <f>IF(E1150="旅費",VLOOKUP(E1150,支出入力表!F1151:$S$2000,9,FALSE),"")</f>
        <v/>
      </c>
      <c r="J1150" s="167" t="str">
        <f>IF(E1150="旅費",VLOOKUP(E1150,支出入力表!F1151:$S$2000,10,FALSE),"")</f>
        <v/>
      </c>
      <c r="K1150" s="167" t="str">
        <f>IF(E1150="旅費",VLOOKUP(E1150,支出入力表!F1151:$S$2000,11,FALSE),"")</f>
        <v/>
      </c>
      <c r="L1150" s="167" t="str">
        <f>IF(E1150="旅費",VLOOKUP(E1150,支出入力表!F1151:$S$2000,12,FALSE),"")</f>
        <v/>
      </c>
      <c r="M1150" s="167" t="str">
        <f>IF(E1150="旅費",VLOOKUP(E1150,支出入力表!F1151:$S$2000,13,FALSE),"")</f>
        <v/>
      </c>
      <c r="N1150" s="168" t="str">
        <f>IF(E1150="旅費",VLOOKUP(E1150,支出入力表!F1151:$S$2000,14,FALSE),"")</f>
        <v/>
      </c>
    </row>
    <row r="1151" spans="2:14" x14ac:dyDescent="0.55000000000000004">
      <c r="B1151" s="163" t="str">
        <f>IF(E1151="旅費",支出入力表!A1152,"")</f>
        <v/>
      </c>
      <c r="C1151" s="164" t="str">
        <f>IF(E1151="旅費",支出入力表!C1152,"")</f>
        <v/>
      </c>
      <c r="D1151" s="165" t="str">
        <f>IF(支出入力表!E1152="旅費","旅費","")</f>
        <v/>
      </c>
      <c r="E1151" s="165" t="str">
        <f>IF(支出入力表!F1152="旅費","旅費","")</f>
        <v/>
      </c>
      <c r="F1151" s="196" t="str">
        <f>IF(E1151="旅費",VLOOKUP(E1151,支出入力表!F1152:$M$2000,3,FALSE),"")</f>
        <v/>
      </c>
      <c r="G1151" s="196" t="str">
        <f>IF(E1151="旅費",VLOOKUP(E1151,支出入力表!F1152:$M$2000,4,FALSE),"")</f>
        <v/>
      </c>
      <c r="H1151" s="197" t="str">
        <f>IF(E1151="旅費",VLOOKUP(E1151,支出入力表!F1152:$M$2000,5,FALSE),"")</f>
        <v/>
      </c>
      <c r="I1151" s="196" t="str">
        <f>IF(E1151="旅費",VLOOKUP(E1151,支出入力表!F1152:$S$2000,9,FALSE),"")</f>
        <v/>
      </c>
      <c r="J1151" s="167" t="str">
        <f>IF(E1151="旅費",VLOOKUP(E1151,支出入力表!F1152:$S$2000,10,FALSE),"")</f>
        <v/>
      </c>
      <c r="K1151" s="167" t="str">
        <f>IF(E1151="旅費",VLOOKUP(E1151,支出入力表!F1152:$S$2000,11,FALSE),"")</f>
        <v/>
      </c>
      <c r="L1151" s="167" t="str">
        <f>IF(E1151="旅費",VLOOKUP(E1151,支出入力表!F1152:$S$2000,12,FALSE),"")</f>
        <v/>
      </c>
      <c r="M1151" s="167" t="str">
        <f>IF(E1151="旅費",VLOOKUP(E1151,支出入力表!F1152:$S$2000,13,FALSE),"")</f>
        <v/>
      </c>
      <c r="N1151" s="168" t="str">
        <f>IF(E1151="旅費",VLOOKUP(E1151,支出入力表!F1152:$S$2000,14,FALSE),"")</f>
        <v/>
      </c>
    </row>
    <row r="1152" spans="2:14" x14ac:dyDescent="0.55000000000000004">
      <c r="B1152" s="163" t="str">
        <f>IF(E1152="旅費",支出入力表!A1153,"")</f>
        <v/>
      </c>
      <c r="C1152" s="164" t="str">
        <f>IF(E1152="旅費",支出入力表!C1153,"")</f>
        <v/>
      </c>
      <c r="D1152" s="165" t="str">
        <f>IF(支出入力表!E1153="旅費","旅費","")</f>
        <v/>
      </c>
      <c r="E1152" s="165" t="str">
        <f>IF(支出入力表!F1153="旅費","旅費","")</f>
        <v/>
      </c>
      <c r="F1152" s="196" t="str">
        <f>IF(E1152="旅費",VLOOKUP(E1152,支出入力表!F1153:$M$2000,3,FALSE),"")</f>
        <v/>
      </c>
      <c r="G1152" s="196" t="str">
        <f>IF(E1152="旅費",VLOOKUP(E1152,支出入力表!F1153:$M$2000,4,FALSE),"")</f>
        <v/>
      </c>
      <c r="H1152" s="197" t="str">
        <f>IF(E1152="旅費",VLOOKUP(E1152,支出入力表!F1153:$M$2000,5,FALSE),"")</f>
        <v/>
      </c>
      <c r="I1152" s="196" t="str">
        <f>IF(E1152="旅費",VLOOKUP(E1152,支出入力表!F1153:$S$2000,9,FALSE),"")</f>
        <v/>
      </c>
      <c r="J1152" s="167" t="str">
        <f>IF(E1152="旅費",VLOOKUP(E1152,支出入力表!F1153:$S$2000,10,FALSE),"")</f>
        <v/>
      </c>
      <c r="K1152" s="167" t="str">
        <f>IF(E1152="旅費",VLOOKUP(E1152,支出入力表!F1153:$S$2000,11,FALSE),"")</f>
        <v/>
      </c>
      <c r="L1152" s="167" t="str">
        <f>IF(E1152="旅費",VLOOKUP(E1152,支出入力表!F1153:$S$2000,12,FALSE),"")</f>
        <v/>
      </c>
      <c r="M1152" s="167" t="str">
        <f>IF(E1152="旅費",VLOOKUP(E1152,支出入力表!F1153:$S$2000,13,FALSE),"")</f>
        <v/>
      </c>
      <c r="N1152" s="168" t="str">
        <f>IF(E1152="旅費",VLOOKUP(E1152,支出入力表!F1153:$S$2000,14,FALSE),"")</f>
        <v/>
      </c>
    </row>
    <row r="1153" spans="2:14" x14ac:dyDescent="0.55000000000000004">
      <c r="B1153" s="163" t="str">
        <f>IF(E1153="旅費",支出入力表!A1154,"")</f>
        <v/>
      </c>
      <c r="C1153" s="164" t="str">
        <f>IF(E1153="旅費",支出入力表!C1154,"")</f>
        <v/>
      </c>
      <c r="D1153" s="165" t="str">
        <f>IF(支出入力表!E1154="旅費","旅費","")</f>
        <v/>
      </c>
      <c r="E1153" s="165" t="str">
        <f>IF(支出入力表!F1154="旅費","旅費","")</f>
        <v/>
      </c>
      <c r="F1153" s="196" t="str">
        <f>IF(E1153="旅費",VLOOKUP(E1153,支出入力表!F1154:$M$2000,3,FALSE),"")</f>
        <v/>
      </c>
      <c r="G1153" s="196" t="str">
        <f>IF(E1153="旅費",VLOOKUP(E1153,支出入力表!F1154:$M$2000,4,FALSE),"")</f>
        <v/>
      </c>
      <c r="H1153" s="197" t="str">
        <f>IF(E1153="旅費",VLOOKUP(E1153,支出入力表!F1154:$M$2000,5,FALSE),"")</f>
        <v/>
      </c>
      <c r="I1153" s="196" t="str">
        <f>IF(E1153="旅費",VLOOKUP(E1153,支出入力表!F1154:$S$2000,9,FALSE),"")</f>
        <v/>
      </c>
      <c r="J1153" s="167" t="str">
        <f>IF(E1153="旅費",VLOOKUP(E1153,支出入力表!F1154:$S$2000,10,FALSE),"")</f>
        <v/>
      </c>
      <c r="K1153" s="167" t="str">
        <f>IF(E1153="旅費",VLOOKUP(E1153,支出入力表!F1154:$S$2000,11,FALSE),"")</f>
        <v/>
      </c>
      <c r="L1153" s="167" t="str">
        <f>IF(E1153="旅費",VLOOKUP(E1153,支出入力表!F1154:$S$2000,12,FALSE),"")</f>
        <v/>
      </c>
      <c r="M1153" s="167" t="str">
        <f>IF(E1153="旅費",VLOOKUP(E1153,支出入力表!F1154:$S$2000,13,FALSE),"")</f>
        <v/>
      </c>
      <c r="N1153" s="168" t="str">
        <f>IF(E1153="旅費",VLOOKUP(E1153,支出入力表!F1154:$S$2000,14,FALSE),"")</f>
        <v/>
      </c>
    </row>
    <row r="1154" spans="2:14" x14ac:dyDescent="0.55000000000000004">
      <c r="B1154" s="163" t="str">
        <f>IF(E1154="旅費",支出入力表!A1155,"")</f>
        <v/>
      </c>
      <c r="C1154" s="164" t="str">
        <f>IF(E1154="旅費",支出入力表!C1155,"")</f>
        <v/>
      </c>
      <c r="D1154" s="165" t="str">
        <f>IF(支出入力表!E1155="旅費","旅費","")</f>
        <v/>
      </c>
      <c r="E1154" s="165" t="str">
        <f>IF(支出入力表!F1155="旅費","旅費","")</f>
        <v/>
      </c>
      <c r="F1154" s="196" t="str">
        <f>IF(E1154="旅費",VLOOKUP(E1154,支出入力表!F1155:$M$2000,3,FALSE),"")</f>
        <v/>
      </c>
      <c r="G1154" s="196" t="str">
        <f>IF(E1154="旅費",VLOOKUP(E1154,支出入力表!F1155:$M$2000,4,FALSE),"")</f>
        <v/>
      </c>
      <c r="H1154" s="197" t="str">
        <f>IF(E1154="旅費",VLOOKUP(E1154,支出入力表!F1155:$M$2000,5,FALSE),"")</f>
        <v/>
      </c>
      <c r="I1154" s="196" t="str">
        <f>IF(E1154="旅費",VLOOKUP(E1154,支出入力表!F1155:$S$2000,9,FALSE),"")</f>
        <v/>
      </c>
      <c r="J1154" s="167" t="str">
        <f>IF(E1154="旅費",VLOOKUP(E1154,支出入力表!F1155:$S$2000,10,FALSE),"")</f>
        <v/>
      </c>
      <c r="K1154" s="167" t="str">
        <f>IF(E1154="旅費",VLOOKUP(E1154,支出入力表!F1155:$S$2000,11,FALSE),"")</f>
        <v/>
      </c>
      <c r="L1154" s="167" t="str">
        <f>IF(E1154="旅費",VLOOKUP(E1154,支出入力表!F1155:$S$2000,12,FALSE),"")</f>
        <v/>
      </c>
      <c r="M1154" s="167" t="str">
        <f>IF(E1154="旅費",VLOOKUP(E1154,支出入力表!F1155:$S$2000,13,FALSE),"")</f>
        <v/>
      </c>
      <c r="N1154" s="168" t="str">
        <f>IF(E1154="旅費",VLOOKUP(E1154,支出入力表!F1155:$S$2000,14,FALSE),"")</f>
        <v/>
      </c>
    </row>
    <row r="1155" spans="2:14" x14ac:dyDescent="0.55000000000000004">
      <c r="B1155" s="163" t="str">
        <f>IF(E1155="旅費",支出入力表!A1156,"")</f>
        <v/>
      </c>
      <c r="C1155" s="164" t="str">
        <f>IF(E1155="旅費",支出入力表!C1156,"")</f>
        <v/>
      </c>
      <c r="D1155" s="165" t="str">
        <f>IF(支出入力表!E1156="旅費","旅費","")</f>
        <v/>
      </c>
      <c r="E1155" s="165" t="str">
        <f>IF(支出入力表!F1156="旅費","旅費","")</f>
        <v/>
      </c>
      <c r="F1155" s="196" t="str">
        <f>IF(E1155="旅費",VLOOKUP(E1155,支出入力表!F1156:$M$2000,3,FALSE),"")</f>
        <v/>
      </c>
      <c r="G1155" s="196" t="str">
        <f>IF(E1155="旅費",VLOOKUP(E1155,支出入力表!F1156:$M$2000,4,FALSE),"")</f>
        <v/>
      </c>
      <c r="H1155" s="197" t="str">
        <f>IF(E1155="旅費",VLOOKUP(E1155,支出入力表!F1156:$M$2000,5,FALSE),"")</f>
        <v/>
      </c>
      <c r="I1155" s="196" t="str">
        <f>IF(E1155="旅費",VLOOKUP(E1155,支出入力表!F1156:$S$2000,9,FALSE),"")</f>
        <v/>
      </c>
      <c r="J1155" s="167" t="str">
        <f>IF(E1155="旅費",VLOOKUP(E1155,支出入力表!F1156:$S$2000,10,FALSE),"")</f>
        <v/>
      </c>
      <c r="K1155" s="167" t="str">
        <f>IF(E1155="旅費",VLOOKUP(E1155,支出入力表!F1156:$S$2000,11,FALSE),"")</f>
        <v/>
      </c>
      <c r="L1155" s="167" t="str">
        <f>IF(E1155="旅費",VLOOKUP(E1155,支出入力表!F1156:$S$2000,12,FALSE),"")</f>
        <v/>
      </c>
      <c r="M1155" s="167" t="str">
        <f>IF(E1155="旅費",VLOOKUP(E1155,支出入力表!F1156:$S$2000,13,FALSE),"")</f>
        <v/>
      </c>
      <c r="N1155" s="168" t="str">
        <f>IF(E1155="旅費",VLOOKUP(E1155,支出入力表!F1156:$S$2000,14,FALSE),"")</f>
        <v/>
      </c>
    </row>
    <row r="1156" spans="2:14" x14ac:dyDescent="0.55000000000000004">
      <c r="B1156" s="163" t="str">
        <f>IF(E1156="旅費",支出入力表!A1157,"")</f>
        <v/>
      </c>
      <c r="C1156" s="164" t="str">
        <f>IF(E1156="旅費",支出入力表!C1157,"")</f>
        <v/>
      </c>
      <c r="D1156" s="165" t="str">
        <f>IF(支出入力表!E1157="旅費","旅費","")</f>
        <v/>
      </c>
      <c r="E1156" s="165" t="str">
        <f>IF(支出入力表!F1157="旅費","旅費","")</f>
        <v/>
      </c>
      <c r="F1156" s="196" t="str">
        <f>IF(E1156="旅費",VLOOKUP(E1156,支出入力表!F1157:$M$2000,3,FALSE),"")</f>
        <v/>
      </c>
      <c r="G1156" s="196" t="str">
        <f>IF(E1156="旅費",VLOOKUP(E1156,支出入力表!F1157:$M$2000,4,FALSE),"")</f>
        <v/>
      </c>
      <c r="H1156" s="197" t="str">
        <f>IF(E1156="旅費",VLOOKUP(E1156,支出入力表!F1157:$M$2000,5,FALSE),"")</f>
        <v/>
      </c>
      <c r="I1156" s="196" t="str">
        <f>IF(E1156="旅費",VLOOKUP(E1156,支出入力表!F1157:$S$2000,9,FALSE),"")</f>
        <v/>
      </c>
      <c r="J1156" s="167" t="str">
        <f>IF(E1156="旅費",VLOOKUP(E1156,支出入力表!F1157:$S$2000,10,FALSE),"")</f>
        <v/>
      </c>
      <c r="K1156" s="167" t="str">
        <f>IF(E1156="旅費",VLOOKUP(E1156,支出入力表!F1157:$S$2000,11,FALSE),"")</f>
        <v/>
      </c>
      <c r="L1156" s="167" t="str">
        <f>IF(E1156="旅費",VLOOKUP(E1156,支出入力表!F1157:$S$2000,12,FALSE),"")</f>
        <v/>
      </c>
      <c r="M1156" s="167" t="str">
        <f>IF(E1156="旅費",VLOOKUP(E1156,支出入力表!F1157:$S$2000,13,FALSE),"")</f>
        <v/>
      </c>
      <c r="N1156" s="168" t="str">
        <f>IF(E1156="旅費",VLOOKUP(E1156,支出入力表!F1157:$S$2000,14,FALSE),"")</f>
        <v/>
      </c>
    </row>
    <row r="1157" spans="2:14" x14ac:dyDescent="0.55000000000000004">
      <c r="B1157" s="163" t="str">
        <f>IF(E1157="旅費",支出入力表!A1158,"")</f>
        <v/>
      </c>
      <c r="C1157" s="164" t="str">
        <f>IF(E1157="旅費",支出入力表!C1158,"")</f>
        <v/>
      </c>
      <c r="D1157" s="165" t="str">
        <f>IF(支出入力表!E1158="旅費","旅費","")</f>
        <v/>
      </c>
      <c r="E1157" s="165" t="str">
        <f>IF(支出入力表!F1158="旅費","旅費","")</f>
        <v/>
      </c>
      <c r="F1157" s="196" t="str">
        <f>IF(E1157="旅費",VLOOKUP(E1157,支出入力表!F1158:$M$2000,3,FALSE),"")</f>
        <v/>
      </c>
      <c r="G1157" s="196" t="str">
        <f>IF(E1157="旅費",VLOOKUP(E1157,支出入力表!F1158:$M$2000,4,FALSE),"")</f>
        <v/>
      </c>
      <c r="H1157" s="197" t="str">
        <f>IF(E1157="旅費",VLOOKUP(E1157,支出入力表!F1158:$M$2000,5,FALSE),"")</f>
        <v/>
      </c>
      <c r="I1157" s="196" t="str">
        <f>IF(E1157="旅費",VLOOKUP(E1157,支出入力表!F1158:$S$2000,9,FALSE),"")</f>
        <v/>
      </c>
      <c r="J1157" s="167" t="str">
        <f>IF(E1157="旅費",VLOOKUP(E1157,支出入力表!F1158:$S$2000,10,FALSE),"")</f>
        <v/>
      </c>
      <c r="K1157" s="167" t="str">
        <f>IF(E1157="旅費",VLOOKUP(E1157,支出入力表!F1158:$S$2000,11,FALSE),"")</f>
        <v/>
      </c>
      <c r="L1157" s="167" t="str">
        <f>IF(E1157="旅費",VLOOKUP(E1157,支出入力表!F1158:$S$2000,12,FALSE),"")</f>
        <v/>
      </c>
      <c r="M1157" s="167" t="str">
        <f>IF(E1157="旅費",VLOOKUP(E1157,支出入力表!F1158:$S$2000,13,FALSE),"")</f>
        <v/>
      </c>
      <c r="N1157" s="168" t="str">
        <f>IF(E1157="旅費",VLOOKUP(E1157,支出入力表!F1158:$S$2000,14,FALSE),"")</f>
        <v/>
      </c>
    </row>
    <row r="1158" spans="2:14" x14ac:dyDescent="0.55000000000000004">
      <c r="B1158" s="163" t="str">
        <f>IF(E1158="旅費",支出入力表!A1159,"")</f>
        <v/>
      </c>
      <c r="C1158" s="164" t="str">
        <f>IF(E1158="旅費",支出入力表!C1159,"")</f>
        <v/>
      </c>
      <c r="D1158" s="165" t="str">
        <f>IF(支出入力表!E1159="旅費","旅費","")</f>
        <v/>
      </c>
      <c r="E1158" s="165" t="str">
        <f>IF(支出入力表!F1159="旅費","旅費","")</f>
        <v/>
      </c>
      <c r="F1158" s="196" t="str">
        <f>IF(E1158="旅費",VLOOKUP(E1158,支出入力表!F1159:$M$2000,3,FALSE),"")</f>
        <v/>
      </c>
      <c r="G1158" s="196" t="str">
        <f>IF(E1158="旅費",VLOOKUP(E1158,支出入力表!F1159:$M$2000,4,FALSE),"")</f>
        <v/>
      </c>
      <c r="H1158" s="197" t="str">
        <f>IF(E1158="旅費",VLOOKUP(E1158,支出入力表!F1159:$M$2000,5,FALSE),"")</f>
        <v/>
      </c>
      <c r="I1158" s="196" t="str">
        <f>IF(E1158="旅費",VLOOKUP(E1158,支出入力表!F1159:$S$2000,9,FALSE),"")</f>
        <v/>
      </c>
      <c r="J1158" s="167" t="str">
        <f>IF(E1158="旅費",VLOOKUP(E1158,支出入力表!F1159:$S$2000,10,FALSE),"")</f>
        <v/>
      </c>
      <c r="K1158" s="167" t="str">
        <f>IF(E1158="旅費",VLOOKUP(E1158,支出入力表!F1159:$S$2000,11,FALSE),"")</f>
        <v/>
      </c>
      <c r="L1158" s="167" t="str">
        <f>IF(E1158="旅費",VLOOKUP(E1158,支出入力表!F1159:$S$2000,12,FALSE),"")</f>
        <v/>
      </c>
      <c r="M1158" s="167" t="str">
        <f>IF(E1158="旅費",VLOOKUP(E1158,支出入力表!F1159:$S$2000,13,FALSE),"")</f>
        <v/>
      </c>
      <c r="N1158" s="168" t="str">
        <f>IF(E1158="旅費",VLOOKUP(E1158,支出入力表!F1159:$S$2000,14,FALSE),"")</f>
        <v/>
      </c>
    </row>
    <row r="1159" spans="2:14" x14ac:dyDescent="0.55000000000000004">
      <c r="B1159" s="163" t="str">
        <f>IF(E1159="旅費",支出入力表!A1160,"")</f>
        <v/>
      </c>
      <c r="C1159" s="164" t="str">
        <f>IF(E1159="旅費",支出入力表!C1160,"")</f>
        <v/>
      </c>
      <c r="D1159" s="165" t="str">
        <f>IF(支出入力表!E1160="旅費","旅費","")</f>
        <v/>
      </c>
      <c r="E1159" s="165" t="str">
        <f>IF(支出入力表!F1160="旅費","旅費","")</f>
        <v/>
      </c>
      <c r="F1159" s="196" t="str">
        <f>IF(E1159="旅費",VLOOKUP(E1159,支出入力表!F1160:$M$2000,3,FALSE),"")</f>
        <v/>
      </c>
      <c r="G1159" s="196" t="str">
        <f>IF(E1159="旅費",VLOOKUP(E1159,支出入力表!F1160:$M$2000,4,FALSE),"")</f>
        <v/>
      </c>
      <c r="H1159" s="197" t="str">
        <f>IF(E1159="旅費",VLOOKUP(E1159,支出入力表!F1160:$M$2000,5,FALSE),"")</f>
        <v/>
      </c>
      <c r="I1159" s="196" t="str">
        <f>IF(E1159="旅費",VLOOKUP(E1159,支出入力表!F1160:$S$2000,9,FALSE),"")</f>
        <v/>
      </c>
      <c r="J1159" s="167" t="str">
        <f>IF(E1159="旅費",VLOOKUP(E1159,支出入力表!F1160:$S$2000,10,FALSE),"")</f>
        <v/>
      </c>
      <c r="K1159" s="167" t="str">
        <f>IF(E1159="旅費",VLOOKUP(E1159,支出入力表!F1160:$S$2000,11,FALSE),"")</f>
        <v/>
      </c>
      <c r="L1159" s="167" t="str">
        <f>IF(E1159="旅費",VLOOKUP(E1159,支出入力表!F1160:$S$2000,12,FALSE),"")</f>
        <v/>
      </c>
      <c r="M1159" s="167" t="str">
        <f>IF(E1159="旅費",VLOOKUP(E1159,支出入力表!F1160:$S$2000,13,FALSE),"")</f>
        <v/>
      </c>
      <c r="N1159" s="168" t="str">
        <f>IF(E1159="旅費",VLOOKUP(E1159,支出入力表!F1160:$S$2000,14,FALSE),"")</f>
        <v/>
      </c>
    </row>
    <row r="1160" spans="2:14" x14ac:dyDescent="0.55000000000000004">
      <c r="B1160" s="163" t="str">
        <f>IF(E1160="旅費",支出入力表!A1161,"")</f>
        <v/>
      </c>
      <c r="C1160" s="164" t="str">
        <f>IF(E1160="旅費",支出入力表!C1161,"")</f>
        <v/>
      </c>
      <c r="D1160" s="165" t="str">
        <f>IF(支出入力表!E1161="旅費","旅費","")</f>
        <v/>
      </c>
      <c r="E1160" s="165" t="str">
        <f>IF(支出入力表!F1161="旅費","旅費","")</f>
        <v/>
      </c>
      <c r="F1160" s="196" t="str">
        <f>IF(E1160="旅費",VLOOKUP(E1160,支出入力表!F1161:$M$2000,3,FALSE),"")</f>
        <v/>
      </c>
      <c r="G1160" s="196" t="str">
        <f>IF(E1160="旅費",VLOOKUP(E1160,支出入力表!F1161:$M$2000,4,FALSE),"")</f>
        <v/>
      </c>
      <c r="H1160" s="197" t="str">
        <f>IF(E1160="旅費",VLOOKUP(E1160,支出入力表!F1161:$M$2000,5,FALSE),"")</f>
        <v/>
      </c>
      <c r="I1160" s="196" t="str">
        <f>IF(E1160="旅費",VLOOKUP(E1160,支出入力表!F1161:$S$2000,9,FALSE),"")</f>
        <v/>
      </c>
      <c r="J1160" s="167" t="str">
        <f>IF(E1160="旅費",VLOOKUP(E1160,支出入力表!F1161:$S$2000,10,FALSE),"")</f>
        <v/>
      </c>
      <c r="K1160" s="167" t="str">
        <f>IF(E1160="旅費",VLOOKUP(E1160,支出入力表!F1161:$S$2000,11,FALSE),"")</f>
        <v/>
      </c>
      <c r="L1160" s="167" t="str">
        <f>IF(E1160="旅費",VLOOKUP(E1160,支出入力表!F1161:$S$2000,12,FALSE),"")</f>
        <v/>
      </c>
      <c r="M1160" s="167" t="str">
        <f>IF(E1160="旅費",VLOOKUP(E1160,支出入力表!F1161:$S$2000,13,FALSE),"")</f>
        <v/>
      </c>
      <c r="N1160" s="168" t="str">
        <f>IF(E1160="旅費",VLOOKUP(E1160,支出入力表!F1161:$S$2000,14,FALSE),"")</f>
        <v/>
      </c>
    </row>
    <row r="1161" spans="2:14" x14ac:dyDescent="0.55000000000000004">
      <c r="B1161" s="163" t="str">
        <f>IF(E1161="旅費",支出入力表!A1162,"")</f>
        <v/>
      </c>
      <c r="C1161" s="164" t="str">
        <f>IF(E1161="旅費",支出入力表!C1162,"")</f>
        <v/>
      </c>
      <c r="D1161" s="165" t="str">
        <f>IF(支出入力表!E1162="旅費","旅費","")</f>
        <v/>
      </c>
      <c r="E1161" s="165" t="str">
        <f>IF(支出入力表!F1162="旅費","旅費","")</f>
        <v/>
      </c>
      <c r="F1161" s="196" t="str">
        <f>IF(E1161="旅費",VLOOKUP(E1161,支出入力表!F1162:$M$2000,3,FALSE),"")</f>
        <v/>
      </c>
      <c r="G1161" s="196" t="str">
        <f>IF(E1161="旅費",VLOOKUP(E1161,支出入力表!F1162:$M$2000,4,FALSE),"")</f>
        <v/>
      </c>
      <c r="H1161" s="197" t="str">
        <f>IF(E1161="旅費",VLOOKUP(E1161,支出入力表!F1162:$M$2000,5,FALSE),"")</f>
        <v/>
      </c>
      <c r="I1161" s="196" t="str">
        <f>IF(E1161="旅費",VLOOKUP(E1161,支出入力表!F1162:$S$2000,9,FALSE),"")</f>
        <v/>
      </c>
      <c r="J1161" s="167" t="str">
        <f>IF(E1161="旅費",VLOOKUP(E1161,支出入力表!F1162:$S$2000,10,FALSE),"")</f>
        <v/>
      </c>
      <c r="K1161" s="167" t="str">
        <f>IF(E1161="旅費",VLOOKUP(E1161,支出入力表!F1162:$S$2000,11,FALSE),"")</f>
        <v/>
      </c>
      <c r="L1161" s="167" t="str">
        <f>IF(E1161="旅費",VLOOKUP(E1161,支出入力表!F1162:$S$2000,12,FALSE),"")</f>
        <v/>
      </c>
      <c r="M1161" s="167" t="str">
        <f>IF(E1161="旅費",VLOOKUP(E1161,支出入力表!F1162:$S$2000,13,FALSE),"")</f>
        <v/>
      </c>
      <c r="N1161" s="168" t="str">
        <f>IF(E1161="旅費",VLOOKUP(E1161,支出入力表!F1162:$S$2000,14,FALSE),"")</f>
        <v/>
      </c>
    </row>
    <row r="1162" spans="2:14" x14ac:dyDescent="0.55000000000000004">
      <c r="B1162" s="163" t="str">
        <f>IF(E1162="旅費",支出入力表!A1163,"")</f>
        <v/>
      </c>
      <c r="C1162" s="164" t="str">
        <f>IF(E1162="旅費",支出入力表!C1163,"")</f>
        <v/>
      </c>
      <c r="D1162" s="165" t="str">
        <f>IF(支出入力表!E1163="旅費","旅費","")</f>
        <v/>
      </c>
      <c r="E1162" s="165" t="str">
        <f>IF(支出入力表!F1163="旅費","旅費","")</f>
        <v/>
      </c>
      <c r="F1162" s="196" t="str">
        <f>IF(E1162="旅費",VLOOKUP(E1162,支出入力表!F1163:$M$2000,3,FALSE),"")</f>
        <v/>
      </c>
      <c r="G1162" s="196" t="str">
        <f>IF(E1162="旅費",VLOOKUP(E1162,支出入力表!F1163:$M$2000,4,FALSE),"")</f>
        <v/>
      </c>
      <c r="H1162" s="197" t="str">
        <f>IF(E1162="旅費",VLOOKUP(E1162,支出入力表!F1163:$M$2000,5,FALSE),"")</f>
        <v/>
      </c>
      <c r="I1162" s="196" t="str">
        <f>IF(E1162="旅費",VLOOKUP(E1162,支出入力表!F1163:$S$2000,9,FALSE),"")</f>
        <v/>
      </c>
      <c r="J1162" s="167" t="str">
        <f>IF(E1162="旅費",VLOOKUP(E1162,支出入力表!F1163:$S$2000,10,FALSE),"")</f>
        <v/>
      </c>
      <c r="K1162" s="167" t="str">
        <f>IF(E1162="旅費",VLOOKUP(E1162,支出入力表!F1163:$S$2000,11,FALSE),"")</f>
        <v/>
      </c>
      <c r="L1162" s="167" t="str">
        <f>IF(E1162="旅費",VLOOKUP(E1162,支出入力表!F1163:$S$2000,12,FALSE),"")</f>
        <v/>
      </c>
      <c r="M1162" s="167" t="str">
        <f>IF(E1162="旅費",VLOOKUP(E1162,支出入力表!F1163:$S$2000,13,FALSE),"")</f>
        <v/>
      </c>
      <c r="N1162" s="168" t="str">
        <f>IF(E1162="旅費",VLOOKUP(E1162,支出入力表!F1163:$S$2000,14,FALSE),"")</f>
        <v/>
      </c>
    </row>
    <row r="1163" spans="2:14" x14ac:dyDescent="0.55000000000000004">
      <c r="B1163" s="163" t="str">
        <f>IF(E1163="旅費",支出入力表!A1164,"")</f>
        <v/>
      </c>
      <c r="C1163" s="164" t="str">
        <f>IF(E1163="旅費",支出入力表!C1164,"")</f>
        <v/>
      </c>
      <c r="D1163" s="165" t="str">
        <f>IF(支出入力表!E1164="旅費","旅費","")</f>
        <v/>
      </c>
      <c r="E1163" s="165" t="str">
        <f>IF(支出入力表!F1164="旅費","旅費","")</f>
        <v/>
      </c>
      <c r="F1163" s="196" t="str">
        <f>IF(E1163="旅費",VLOOKUP(E1163,支出入力表!F1164:$M$2000,3,FALSE),"")</f>
        <v/>
      </c>
      <c r="G1163" s="196" t="str">
        <f>IF(E1163="旅費",VLOOKUP(E1163,支出入力表!F1164:$M$2000,4,FALSE),"")</f>
        <v/>
      </c>
      <c r="H1163" s="197" t="str">
        <f>IF(E1163="旅費",VLOOKUP(E1163,支出入力表!F1164:$M$2000,5,FALSE),"")</f>
        <v/>
      </c>
      <c r="I1163" s="196" t="str">
        <f>IF(E1163="旅費",VLOOKUP(E1163,支出入力表!F1164:$S$2000,9,FALSE),"")</f>
        <v/>
      </c>
      <c r="J1163" s="167" t="str">
        <f>IF(E1163="旅費",VLOOKUP(E1163,支出入力表!F1164:$S$2000,10,FALSE),"")</f>
        <v/>
      </c>
      <c r="K1163" s="167" t="str">
        <f>IF(E1163="旅費",VLOOKUP(E1163,支出入力表!F1164:$S$2000,11,FALSE),"")</f>
        <v/>
      </c>
      <c r="L1163" s="167" t="str">
        <f>IF(E1163="旅費",VLOOKUP(E1163,支出入力表!F1164:$S$2000,12,FALSE),"")</f>
        <v/>
      </c>
      <c r="M1163" s="167" t="str">
        <f>IF(E1163="旅費",VLOOKUP(E1163,支出入力表!F1164:$S$2000,13,FALSE),"")</f>
        <v/>
      </c>
      <c r="N1163" s="168" t="str">
        <f>IF(E1163="旅費",VLOOKUP(E1163,支出入力表!F1164:$S$2000,14,FALSE),"")</f>
        <v/>
      </c>
    </row>
    <row r="1164" spans="2:14" x14ac:dyDescent="0.55000000000000004">
      <c r="B1164" s="163" t="str">
        <f>IF(E1164="旅費",支出入力表!A1165,"")</f>
        <v/>
      </c>
      <c r="C1164" s="164" t="str">
        <f>IF(E1164="旅費",支出入力表!C1165,"")</f>
        <v/>
      </c>
      <c r="D1164" s="165" t="str">
        <f>IF(支出入力表!E1165="旅費","旅費","")</f>
        <v/>
      </c>
      <c r="E1164" s="165" t="str">
        <f>IF(支出入力表!F1165="旅費","旅費","")</f>
        <v/>
      </c>
      <c r="F1164" s="196" t="str">
        <f>IF(E1164="旅費",VLOOKUP(E1164,支出入力表!F1165:$M$2000,3,FALSE),"")</f>
        <v/>
      </c>
      <c r="G1164" s="196" t="str">
        <f>IF(E1164="旅費",VLOOKUP(E1164,支出入力表!F1165:$M$2000,4,FALSE),"")</f>
        <v/>
      </c>
      <c r="H1164" s="197" t="str">
        <f>IF(E1164="旅費",VLOOKUP(E1164,支出入力表!F1165:$M$2000,5,FALSE),"")</f>
        <v/>
      </c>
      <c r="I1164" s="196" t="str">
        <f>IF(E1164="旅費",VLOOKUP(E1164,支出入力表!F1165:$S$2000,9,FALSE),"")</f>
        <v/>
      </c>
      <c r="J1164" s="167" t="str">
        <f>IF(E1164="旅費",VLOOKUP(E1164,支出入力表!F1165:$S$2000,10,FALSE),"")</f>
        <v/>
      </c>
      <c r="K1164" s="167" t="str">
        <f>IF(E1164="旅費",VLOOKUP(E1164,支出入力表!F1165:$S$2000,11,FALSE),"")</f>
        <v/>
      </c>
      <c r="L1164" s="167" t="str">
        <f>IF(E1164="旅費",VLOOKUP(E1164,支出入力表!F1165:$S$2000,12,FALSE),"")</f>
        <v/>
      </c>
      <c r="M1164" s="167" t="str">
        <f>IF(E1164="旅費",VLOOKUP(E1164,支出入力表!F1165:$S$2000,13,FALSE),"")</f>
        <v/>
      </c>
      <c r="N1164" s="168" t="str">
        <f>IF(E1164="旅費",VLOOKUP(E1164,支出入力表!F1165:$S$2000,14,FALSE),"")</f>
        <v/>
      </c>
    </row>
    <row r="1165" spans="2:14" x14ac:dyDescent="0.55000000000000004">
      <c r="B1165" s="163" t="str">
        <f>IF(E1165="旅費",支出入力表!A1166,"")</f>
        <v/>
      </c>
      <c r="C1165" s="164" t="str">
        <f>IF(E1165="旅費",支出入力表!C1166,"")</f>
        <v/>
      </c>
      <c r="D1165" s="165" t="str">
        <f>IF(支出入力表!E1166="旅費","旅費","")</f>
        <v/>
      </c>
      <c r="E1165" s="165" t="str">
        <f>IF(支出入力表!F1166="旅費","旅費","")</f>
        <v/>
      </c>
      <c r="F1165" s="196" t="str">
        <f>IF(E1165="旅費",VLOOKUP(E1165,支出入力表!F1166:$M$2000,3,FALSE),"")</f>
        <v/>
      </c>
      <c r="G1165" s="196" t="str">
        <f>IF(E1165="旅費",VLOOKUP(E1165,支出入力表!F1166:$M$2000,4,FALSE),"")</f>
        <v/>
      </c>
      <c r="H1165" s="197" t="str">
        <f>IF(E1165="旅費",VLOOKUP(E1165,支出入力表!F1166:$M$2000,5,FALSE),"")</f>
        <v/>
      </c>
      <c r="I1165" s="196" t="str">
        <f>IF(E1165="旅費",VLOOKUP(E1165,支出入力表!F1166:$S$2000,9,FALSE),"")</f>
        <v/>
      </c>
      <c r="J1165" s="167" t="str">
        <f>IF(E1165="旅費",VLOOKUP(E1165,支出入力表!F1166:$S$2000,10,FALSE),"")</f>
        <v/>
      </c>
      <c r="K1165" s="167" t="str">
        <f>IF(E1165="旅費",VLOOKUP(E1165,支出入力表!F1166:$S$2000,11,FALSE),"")</f>
        <v/>
      </c>
      <c r="L1165" s="167" t="str">
        <f>IF(E1165="旅費",VLOOKUP(E1165,支出入力表!F1166:$S$2000,12,FALSE),"")</f>
        <v/>
      </c>
      <c r="M1165" s="167" t="str">
        <f>IF(E1165="旅費",VLOOKUP(E1165,支出入力表!F1166:$S$2000,13,FALSE),"")</f>
        <v/>
      </c>
      <c r="N1165" s="168" t="str">
        <f>IF(E1165="旅費",VLOOKUP(E1165,支出入力表!F1166:$S$2000,14,FALSE),"")</f>
        <v/>
      </c>
    </row>
    <row r="1166" spans="2:14" x14ac:dyDescent="0.55000000000000004">
      <c r="B1166" s="163" t="str">
        <f>IF(E1166="旅費",支出入力表!A1167,"")</f>
        <v/>
      </c>
      <c r="C1166" s="164" t="str">
        <f>IF(E1166="旅費",支出入力表!C1167,"")</f>
        <v/>
      </c>
      <c r="D1166" s="165" t="str">
        <f>IF(支出入力表!E1167="旅費","旅費","")</f>
        <v/>
      </c>
      <c r="E1166" s="165" t="str">
        <f>IF(支出入力表!F1167="旅費","旅費","")</f>
        <v/>
      </c>
      <c r="F1166" s="196" t="str">
        <f>IF(E1166="旅費",VLOOKUP(E1166,支出入力表!F1167:$M$2000,3,FALSE),"")</f>
        <v/>
      </c>
      <c r="G1166" s="196" t="str">
        <f>IF(E1166="旅費",VLOOKUP(E1166,支出入力表!F1167:$M$2000,4,FALSE),"")</f>
        <v/>
      </c>
      <c r="H1166" s="197" t="str">
        <f>IF(E1166="旅費",VLOOKUP(E1166,支出入力表!F1167:$M$2000,5,FALSE),"")</f>
        <v/>
      </c>
      <c r="I1166" s="196" t="str">
        <f>IF(E1166="旅費",VLOOKUP(E1166,支出入力表!F1167:$S$2000,9,FALSE),"")</f>
        <v/>
      </c>
      <c r="J1166" s="167" t="str">
        <f>IF(E1166="旅費",VLOOKUP(E1166,支出入力表!F1167:$S$2000,10,FALSE),"")</f>
        <v/>
      </c>
      <c r="K1166" s="167" t="str">
        <f>IF(E1166="旅費",VLOOKUP(E1166,支出入力表!F1167:$S$2000,11,FALSE),"")</f>
        <v/>
      </c>
      <c r="L1166" s="167" t="str">
        <f>IF(E1166="旅費",VLOOKUP(E1166,支出入力表!F1167:$S$2000,12,FALSE),"")</f>
        <v/>
      </c>
      <c r="M1166" s="167" t="str">
        <f>IF(E1166="旅費",VLOOKUP(E1166,支出入力表!F1167:$S$2000,13,FALSE),"")</f>
        <v/>
      </c>
      <c r="N1166" s="168" t="str">
        <f>IF(E1166="旅費",VLOOKUP(E1166,支出入力表!F1167:$S$2000,14,FALSE),"")</f>
        <v/>
      </c>
    </row>
    <row r="1167" spans="2:14" x14ac:dyDescent="0.55000000000000004">
      <c r="B1167" s="163" t="str">
        <f>IF(E1167="旅費",支出入力表!A1168,"")</f>
        <v/>
      </c>
      <c r="C1167" s="164" t="str">
        <f>IF(E1167="旅費",支出入力表!C1168,"")</f>
        <v/>
      </c>
      <c r="D1167" s="165" t="str">
        <f>IF(支出入力表!E1168="旅費","旅費","")</f>
        <v/>
      </c>
      <c r="E1167" s="165" t="str">
        <f>IF(支出入力表!F1168="旅費","旅費","")</f>
        <v/>
      </c>
      <c r="F1167" s="196" t="str">
        <f>IF(E1167="旅費",VLOOKUP(E1167,支出入力表!F1168:$M$2000,3,FALSE),"")</f>
        <v/>
      </c>
      <c r="G1167" s="196" t="str">
        <f>IF(E1167="旅費",VLOOKUP(E1167,支出入力表!F1168:$M$2000,4,FALSE),"")</f>
        <v/>
      </c>
      <c r="H1167" s="197" t="str">
        <f>IF(E1167="旅費",VLOOKUP(E1167,支出入力表!F1168:$M$2000,5,FALSE),"")</f>
        <v/>
      </c>
      <c r="I1167" s="196" t="str">
        <f>IF(E1167="旅費",VLOOKUP(E1167,支出入力表!F1168:$S$2000,9,FALSE),"")</f>
        <v/>
      </c>
      <c r="J1167" s="167" t="str">
        <f>IF(E1167="旅費",VLOOKUP(E1167,支出入力表!F1168:$S$2000,10,FALSE),"")</f>
        <v/>
      </c>
      <c r="K1167" s="167" t="str">
        <f>IF(E1167="旅費",VLOOKUP(E1167,支出入力表!F1168:$S$2000,11,FALSE),"")</f>
        <v/>
      </c>
      <c r="L1167" s="167" t="str">
        <f>IF(E1167="旅費",VLOOKUP(E1167,支出入力表!F1168:$S$2000,12,FALSE),"")</f>
        <v/>
      </c>
      <c r="M1167" s="167" t="str">
        <f>IF(E1167="旅費",VLOOKUP(E1167,支出入力表!F1168:$S$2000,13,FALSE),"")</f>
        <v/>
      </c>
      <c r="N1167" s="168" t="str">
        <f>IF(E1167="旅費",VLOOKUP(E1167,支出入力表!F1168:$S$2000,14,FALSE),"")</f>
        <v/>
      </c>
    </row>
    <row r="1168" spans="2:14" x14ac:dyDescent="0.55000000000000004">
      <c r="B1168" s="163" t="str">
        <f>IF(E1168="旅費",支出入力表!A1169,"")</f>
        <v/>
      </c>
      <c r="C1168" s="164" t="str">
        <f>IF(E1168="旅費",支出入力表!C1169,"")</f>
        <v/>
      </c>
      <c r="D1168" s="165" t="str">
        <f>IF(支出入力表!E1169="旅費","旅費","")</f>
        <v/>
      </c>
      <c r="E1168" s="165" t="str">
        <f>IF(支出入力表!F1169="旅費","旅費","")</f>
        <v/>
      </c>
      <c r="F1168" s="196" t="str">
        <f>IF(E1168="旅費",VLOOKUP(E1168,支出入力表!F1169:$M$2000,3,FALSE),"")</f>
        <v/>
      </c>
      <c r="G1168" s="196" t="str">
        <f>IF(E1168="旅費",VLOOKUP(E1168,支出入力表!F1169:$M$2000,4,FALSE),"")</f>
        <v/>
      </c>
      <c r="H1168" s="197" t="str">
        <f>IF(E1168="旅費",VLOOKUP(E1168,支出入力表!F1169:$M$2000,5,FALSE),"")</f>
        <v/>
      </c>
      <c r="I1168" s="196" t="str">
        <f>IF(E1168="旅費",VLOOKUP(E1168,支出入力表!F1169:$S$2000,9,FALSE),"")</f>
        <v/>
      </c>
      <c r="J1168" s="167" t="str">
        <f>IF(E1168="旅費",VLOOKUP(E1168,支出入力表!F1169:$S$2000,10,FALSE),"")</f>
        <v/>
      </c>
      <c r="K1168" s="167" t="str">
        <f>IF(E1168="旅費",VLOOKUP(E1168,支出入力表!F1169:$S$2000,11,FALSE),"")</f>
        <v/>
      </c>
      <c r="L1168" s="167" t="str">
        <f>IF(E1168="旅費",VLOOKUP(E1168,支出入力表!F1169:$S$2000,12,FALSE),"")</f>
        <v/>
      </c>
      <c r="M1168" s="167" t="str">
        <f>IF(E1168="旅費",VLOOKUP(E1168,支出入力表!F1169:$S$2000,13,FALSE),"")</f>
        <v/>
      </c>
      <c r="N1168" s="168" t="str">
        <f>IF(E1168="旅費",VLOOKUP(E1168,支出入力表!F1169:$S$2000,14,FALSE),"")</f>
        <v/>
      </c>
    </row>
    <row r="1169" spans="2:14" x14ac:dyDescent="0.55000000000000004">
      <c r="B1169" s="163" t="str">
        <f>IF(E1169="旅費",支出入力表!A1170,"")</f>
        <v/>
      </c>
      <c r="C1169" s="164" t="str">
        <f>IF(E1169="旅費",支出入力表!C1170,"")</f>
        <v/>
      </c>
      <c r="D1169" s="165" t="str">
        <f>IF(支出入力表!E1170="旅費","旅費","")</f>
        <v/>
      </c>
      <c r="E1169" s="165" t="str">
        <f>IF(支出入力表!F1170="旅費","旅費","")</f>
        <v/>
      </c>
      <c r="F1169" s="196" t="str">
        <f>IF(E1169="旅費",VLOOKUP(E1169,支出入力表!F1170:$M$2000,3,FALSE),"")</f>
        <v/>
      </c>
      <c r="G1169" s="196" t="str">
        <f>IF(E1169="旅費",VLOOKUP(E1169,支出入力表!F1170:$M$2000,4,FALSE),"")</f>
        <v/>
      </c>
      <c r="H1169" s="197" t="str">
        <f>IF(E1169="旅費",VLOOKUP(E1169,支出入力表!F1170:$M$2000,5,FALSE),"")</f>
        <v/>
      </c>
      <c r="I1169" s="196" t="str">
        <f>IF(E1169="旅費",VLOOKUP(E1169,支出入力表!F1170:$S$2000,9,FALSE),"")</f>
        <v/>
      </c>
      <c r="J1169" s="167" t="str">
        <f>IF(E1169="旅費",VLOOKUP(E1169,支出入力表!F1170:$S$2000,10,FALSE),"")</f>
        <v/>
      </c>
      <c r="K1169" s="167" t="str">
        <f>IF(E1169="旅費",VLOOKUP(E1169,支出入力表!F1170:$S$2000,11,FALSE),"")</f>
        <v/>
      </c>
      <c r="L1169" s="167" t="str">
        <f>IF(E1169="旅費",VLOOKUP(E1169,支出入力表!F1170:$S$2000,12,FALSE),"")</f>
        <v/>
      </c>
      <c r="M1169" s="167" t="str">
        <f>IF(E1169="旅費",VLOOKUP(E1169,支出入力表!F1170:$S$2000,13,FALSE),"")</f>
        <v/>
      </c>
      <c r="N1169" s="168" t="str">
        <f>IF(E1169="旅費",VLOOKUP(E1169,支出入力表!F1170:$S$2000,14,FALSE),"")</f>
        <v/>
      </c>
    </row>
    <row r="1170" spans="2:14" x14ac:dyDescent="0.55000000000000004">
      <c r="B1170" s="163" t="str">
        <f>IF(E1170="旅費",支出入力表!A1171,"")</f>
        <v/>
      </c>
      <c r="C1170" s="164" t="str">
        <f>IF(E1170="旅費",支出入力表!C1171,"")</f>
        <v/>
      </c>
      <c r="D1170" s="165" t="str">
        <f>IF(支出入力表!E1171="旅費","旅費","")</f>
        <v/>
      </c>
      <c r="E1170" s="165" t="str">
        <f>IF(支出入力表!F1171="旅費","旅費","")</f>
        <v/>
      </c>
      <c r="F1170" s="196" t="str">
        <f>IF(E1170="旅費",VLOOKUP(E1170,支出入力表!F1171:$M$2000,3,FALSE),"")</f>
        <v/>
      </c>
      <c r="G1170" s="196" t="str">
        <f>IF(E1170="旅費",VLOOKUP(E1170,支出入力表!F1171:$M$2000,4,FALSE),"")</f>
        <v/>
      </c>
      <c r="H1170" s="197" t="str">
        <f>IF(E1170="旅費",VLOOKUP(E1170,支出入力表!F1171:$M$2000,5,FALSE),"")</f>
        <v/>
      </c>
      <c r="I1170" s="196" t="str">
        <f>IF(E1170="旅費",VLOOKUP(E1170,支出入力表!F1171:$S$2000,9,FALSE),"")</f>
        <v/>
      </c>
      <c r="J1170" s="167" t="str">
        <f>IF(E1170="旅費",VLOOKUP(E1170,支出入力表!F1171:$S$2000,10,FALSE),"")</f>
        <v/>
      </c>
      <c r="K1170" s="167" t="str">
        <f>IF(E1170="旅費",VLOOKUP(E1170,支出入力表!F1171:$S$2000,11,FALSE),"")</f>
        <v/>
      </c>
      <c r="L1170" s="167" t="str">
        <f>IF(E1170="旅費",VLOOKUP(E1170,支出入力表!F1171:$S$2000,12,FALSE),"")</f>
        <v/>
      </c>
      <c r="M1170" s="167" t="str">
        <f>IF(E1170="旅費",VLOOKUP(E1170,支出入力表!F1171:$S$2000,13,FALSE),"")</f>
        <v/>
      </c>
      <c r="N1170" s="168" t="str">
        <f>IF(E1170="旅費",VLOOKUP(E1170,支出入力表!F1171:$S$2000,14,FALSE),"")</f>
        <v/>
      </c>
    </row>
    <row r="1171" spans="2:14" x14ac:dyDescent="0.55000000000000004">
      <c r="B1171" s="163" t="str">
        <f>IF(E1171="旅費",支出入力表!A1172,"")</f>
        <v/>
      </c>
      <c r="C1171" s="164" t="str">
        <f>IF(E1171="旅費",支出入力表!C1172,"")</f>
        <v/>
      </c>
      <c r="D1171" s="165" t="str">
        <f>IF(支出入力表!E1172="旅費","旅費","")</f>
        <v/>
      </c>
      <c r="E1171" s="165" t="str">
        <f>IF(支出入力表!F1172="旅費","旅費","")</f>
        <v/>
      </c>
      <c r="F1171" s="196" t="str">
        <f>IF(E1171="旅費",VLOOKUP(E1171,支出入力表!F1172:$M$2000,3,FALSE),"")</f>
        <v/>
      </c>
      <c r="G1171" s="196" t="str">
        <f>IF(E1171="旅費",VLOOKUP(E1171,支出入力表!F1172:$M$2000,4,FALSE),"")</f>
        <v/>
      </c>
      <c r="H1171" s="197" t="str">
        <f>IF(E1171="旅費",VLOOKUP(E1171,支出入力表!F1172:$M$2000,5,FALSE),"")</f>
        <v/>
      </c>
      <c r="I1171" s="196" t="str">
        <f>IF(E1171="旅費",VLOOKUP(E1171,支出入力表!F1172:$S$2000,9,FALSE),"")</f>
        <v/>
      </c>
      <c r="J1171" s="167" t="str">
        <f>IF(E1171="旅費",VLOOKUP(E1171,支出入力表!F1172:$S$2000,10,FALSE),"")</f>
        <v/>
      </c>
      <c r="K1171" s="167" t="str">
        <f>IF(E1171="旅費",VLOOKUP(E1171,支出入力表!F1172:$S$2000,11,FALSE),"")</f>
        <v/>
      </c>
      <c r="L1171" s="167" t="str">
        <f>IF(E1171="旅費",VLOOKUP(E1171,支出入力表!F1172:$S$2000,12,FALSE),"")</f>
        <v/>
      </c>
      <c r="M1171" s="167" t="str">
        <f>IF(E1171="旅費",VLOOKUP(E1171,支出入力表!F1172:$S$2000,13,FALSE),"")</f>
        <v/>
      </c>
      <c r="N1171" s="168" t="str">
        <f>IF(E1171="旅費",VLOOKUP(E1171,支出入力表!F1172:$S$2000,14,FALSE),"")</f>
        <v/>
      </c>
    </row>
    <row r="1172" spans="2:14" x14ac:dyDescent="0.55000000000000004">
      <c r="B1172" s="163" t="str">
        <f>IF(E1172="旅費",支出入力表!A1173,"")</f>
        <v/>
      </c>
      <c r="C1172" s="164" t="str">
        <f>IF(E1172="旅費",支出入力表!C1173,"")</f>
        <v/>
      </c>
      <c r="D1172" s="165" t="str">
        <f>IF(支出入力表!E1173="旅費","旅費","")</f>
        <v/>
      </c>
      <c r="E1172" s="165" t="str">
        <f>IF(支出入力表!F1173="旅費","旅費","")</f>
        <v/>
      </c>
      <c r="F1172" s="196" t="str">
        <f>IF(E1172="旅費",VLOOKUP(E1172,支出入力表!F1173:$M$2000,3,FALSE),"")</f>
        <v/>
      </c>
      <c r="G1172" s="196" t="str">
        <f>IF(E1172="旅費",VLOOKUP(E1172,支出入力表!F1173:$M$2000,4,FALSE),"")</f>
        <v/>
      </c>
      <c r="H1172" s="197" t="str">
        <f>IF(E1172="旅費",VLOOKUP(E1172,支出入力表!F1173:$M$2000,5,FALSE),"")</f>
        <v/>
      </c>
      <c r="I1172" s="196" t="str">
        <f>IF(E1172="旅費",VLOOKUP(E1172,支出入力表!F1173:$S$2000,9,FALSE),"")</f>
        <v/>
      </c>
      <c r="J1172" s="167" t="str">
        <f>IF(E1172="旅費",VLOOKUP(E1172,支出入力表!F1173:$S$2000,10,FALSE),"")</f>
        <v/>
      </c>
      <c r="K1172" s="167" t="str">
        <f>IF(E1172="旅費",VLOOKUP(E1172,支出入力表!F1173:$S$2000,11,FALSE),"")</f>
        <v/>
      </c>
      <c r="L1172" s="167" t="str">
        <f>IF(E1172="旅費",VLOOKUP(E1172,支出入力表!F1173:$S$2000,12,FALSE),"")</f>
        <v/>
      </c>
      <c r="M1172" s="167" t="str">
        <f>IF(E1172="旅費",VLOOKUP(E1172,支出入力表!F1173:$S$2000,13,FALSE),"")</f>
        <v/>
      </c>
      <c r="N1172" s="168" t="str">
        <f>IF(E1172="旅費",VLOOKUP(E1172,支出入力表!F1173:$S$2000,14,FALSE),"")</f>
        <v/>
      </c>
    </row>
    <row r="1173" spans="2:14" x14ac:dyDescent="0.55000000000000004">
      <c r="B1173" s="163" t="str">
        <f>IF(E1173="旅費",支出入力表!A1174,"")</f>
        <v/>
      </c>
      <c r="C1173" s="164" t="str">
        <f>IF(E1173="旅費",支出入力表!C1174,"")</f>
        <v/>
      </c>
      <c r="D1173" s="165" t="str">
        <f>IF(支出入力表!E1174="旅費","旅費","")</f>
        <v/>
      </c>
      <c r="E1173" s="165" t="str">
        <f>IF(支出入力表!F1174="旅費","旅費","")</f>
        <v/>
      </c>
      <c r="F1173" s="196" t="str">
        <f>IF(E1173="旅費",VLOOKUP(E1173,支出入力表!F1174:$M$2000,3,FALSE),"")</f>
        <v/>
      </c>
      <c r="G1173" s="196" t="str">
        <f>IF(E1173="旅費",VLOOKUP(E1173,支出入力表!F1174:$M$2000,4,FALSE),"")</f>
        <v/>
      </c>
      <c r="H1173" s="197" t="str">
        <f>IF(E1173="旅費",VLOOKUP(E1173,支出入力表!F1174:$M$2000,5,FALSE),"")</f>
        <v/>
      </c>
      <c r="I1173" s="196" t="str">
        <f>IF(E1173="旅費",VLOOKUP(E1173,支出入力表!F1174:$S$2000,9,FALSE),"")</f>
        <v/>
      </c>
      <c r="J1173" s="167" t="str">
        <f>IF(E1173="旅費",VLOOKUP(E1173,支出入力表!F1174:$S$2000,10,FALSE),"")</f>
        <v/>
      </c>
      <c r="K1173" s="167" t="str">
        <f>IF(E1173="旅費",VLOOKUP(E1173,支出入力表!F1174:$S$2000,11,FALSE),"")</f>
        <v/>
      </c>
      <c r="L1173" s="167" t="str">
        <f>IF(E1173="旅費",VLOOKUP(E1173,支出入力表!F1174:$S$2000,12,FALSE),"")</f>
        <v/>
      </c>
      <c r="M1173" s="167" t="str">
        <f>IF(E1173="旅費",VLOOKUP(E1173,支出入力表!F1174:$S$2000,13,FALSE),"")</f>
        <v/>
      </c>
      <c r="N1173" s="168" t="str">
        <f>IF(E1173="旅費",VLOOKUP(E1173,支出入力表!F1174:$S$2000,14,FALSE),"")</f>
        <v/>
      </c>
    </row>
    <row r="1174" spans="2:14" x14ac:dyDescent="0.55000000000000004">
      <c r="B1174" s="163" t="str">
        <f>IF(E1174="旅費",支出入力表!A1175,"")</f>
        <v/>
      </c>
      <c r="C1174" s="164" t="str">
        <f>IF(E1174="旅費",支出入力表!C1175,"")</f>
        <v/>
      </c>
      <c r="D1174" s="165" t="str">
        <f>IF(支出入力表!E1175="旅費","旅費","")</f>
        <v/>
      </c>
      <c r="E1174" s="165" t="str">
        <f>IF(支出入力表!F1175="旅費","旅費","")</f>
        <v/>
      </c>
      <c r="F1174" s="196" t="str">
        <f>IF(E1174="旅費",VLOOKUP(E1174,支出入力表!F1175:$M$2000,3,FALSE),"")</f>
        <v/>
      </c>
      <c r="G1174" s="196" t="str">
        <f>IF(E1174="旅費",VLOOKUP(E1174,支出入力表!F1175:$M$2000,4,FALSE),"")</f>
        <v/>
      </c>
      <c r="H1174" s="197" t="str">
        <f>IF(E1174="旅費",VLOOKUP(E1174,支出入力表!F1175:$M$2000,5,FALSE),"")</f>
        <v/>
      </c>
      <c r="I1174" s="196" t="str">
        <f>IF(E1174="旅費",VLOOKUP(E1174,支出入力表!F1175:$S$2000,9,FALSE),"")</f>
        <v/>
      </c>
      <c r="J1174" s="167" t="str">
        <f>IF(E1174="旅費",VLOOKUP(E1174,支出入力表!F1175:$S$2000,10,FALSE),"")</f>
        <v/>
      </c>
      <c r="K1174" s="167" t="str">
        <f>IF(E1174="旅費",VLOOKUP(E1174,支出入力表!F1175:$S$2000,11,FALSE),"")</f>
        <v/>
      </c>
      <c r="L1174" s="167" t="str">
        <f>IF(E1174="旅費",VLOOKUP(E1174,支出入力表!F1175:$S$2000,12,FALSE),"")</f>
        <v/>
      </c>
      <c r="M1174" s="167" t="str">
        <f>IF(E1174="旅費",VLOOKUP(E1174,支出入力表!F1175:$S$2000,13,FALSE),"")</f>
        <v/>
      </c>
      <c r="N1174" s="168" t="str">
        <f>IF(E1174="旅費",VLOOKUP(E1174,支出入力表!F1175:$S$2000,14,FALSE),"")</f>
        <v/>
      </c>
    </row>
    <row r="1175" spans="2:14" x14ac:dyDescent="0.55000000000000004">
      <c r="B1175" s="163" t="str">
        <f>IF(E1175="旅費",支出入力表!A1176,"")</f>
        <v/>
      </c>
      <c r="C1175" s="164" t="str">
        <f>IF(E1175="旅費",支出入力表!C1176,"")</f>
        <v/>
      </c>
      <c r="D1175" s="165" t="str">
        <f>IF(支出入力表!E1176="旅費","旅費","")</f>
        <v/>
      </c>
      <c r="E1175" s="165" t="str">
        <f>IF(支出入力表!F1176="旅費","旅費","")</f>
        <v/>
      </c>
      <c r="F1175" s="196" t="str">
        <f>IF(E1175="旅費",VLOOKUP(E1175,支出入力表!F1176:$M$2000,3,FALSE),"")</f>
        <v/>
      </c>
      <c r="G1175" s="196" t="str">
        <f>IF(E1175="旅費",VLOOKUP(E1175,支出入力表!F1176:$M$2000,4,FALSE),"")</f>
        <v/>
      </c>
      <c r="H1175" s="197" t="str">
        <f>IF(E1175="旅費",VLOOKUP(E1175,支出入力表!F1176:$M$2000,5,FALSE),"")</f>
        <v/>
      </c>
      <c r="I1175" s="196" t="str">
        <f>IF(E1175="旅費",VLOOKUP(E1175,支出入力表!F1176:$S$2000,9,FALSE),"")</f>
        <v/>
      </c>
      <c r="J1175" s="167" t="str">
        <f>IF(E1175="旅費",VLOOKUP(E1175,支出入力表!F1176:$S$2000,10,FALSE),"")</f>
        <v/>
      </c>
      <c r="K1175" s="167" t="str">
        <f>IF(E1175="旅費",VLOOKUP(E1175,支出入力表!F1176:$S$2000,11,FALSE),"")</f>
        <v/>
      </c>
      <c r="L1175" s="167" t="str">
        <f>IF(E1175="旅費",VLOOKUP(E1175,支出入力表!F1176:$S$2000,12,FALSE),"")</f>
        <v/>
      </c>
      <c r="M1175" s="167" t="str">
        <f>IF(E1175="旅費",VLOOKUP(E1175,支出入力表!F1176:$S$2000,13,FALSE),"")</f>
        <v/>
      </c>
      <c r="N1175" s="168" t="str">
        <f>IF(E1175="旅費",VLOOKUP(E1175,支出入力表!F1176:$S$2000,14,FALSE),"")</f>
        <v/>
      </c>
    </row>
    <row r="1176" spans="2:14" x14ac:dyDescent="0.55000000000000004">
      <c r="B1176" s="163" t="str">
        <f>IF(E1176="旅費",支出入力表!A1177,"")</f>
        <v/>
      </c>
      <c r="C1176" s="164" t="str">
        <f>IF(E1176="旅費",支出入力表!C1177,"")</f>
        <v/>
      </c>
      <c r="D1176" s="165" t="str">
        <f>IF(支出入力表!E1177="旅費","旅費","")</f>
        <v/>
      </c>
      <c r="E1176" s="165" t="str">
        <f>IF(支出入力表!F1177="旅費","旅費","")</f>
        <v/>
      </c>
      <c r="F1176" s="196" t="str">
        <f>IF(E1176="旅費",VLOOKUP(E1176,支出入力表!F1177:$M$2000,3,FALSE),"")</f>
        <v/>
      </c>
      <c r="G1176" s="196" t="str">
        <f>IF(E1176="旅費",VLOOKUP(E1176,支出入力表!F1177:$M$2000,4,FALSE),"")</f>
        <v/>
      </c>
      <c r="H1176" s="197" t="str">
        <f>IF(E1176="旅費",VLOOKUP(E1176,支出入力表!F1177:$M$2000,5,FALSE),"")</f>
        <v/>
      </c>
      <c r="I1176" s="196" t="str">
        <f>IF(E1176="旅費",VLOOKUP(E1176,支出入力表!F1177:$S$2000,9,FALSE),"")</f>
        <v/>
      </c>
      <c r="J1176" s="167" t="str">
        <f>IF(E1176="旅費",VLOOKUP(E1176,支出入力表!F1177:$S$2000,10,FALSE),"")</f>
        <v/>
      </c>
      <c r="K1176" s="167" t="str">
        <f>IF(E1176="旅費",VLOOKUP(E1176,支出入力表!F1177:$S$2000,11,FALSE),"")</f>
        <v/>
      </c>
      <c r="L1176" s="167" t="str">
        <f>IF(E1176="旅費",VLOOKUP(E1176,支出入力表!F1177:$S$2000,12,FALSE),"")</f>
        <v/>
      </c>
      <c r="M1176" s="167" t="str">
        <f>IF(E1176="旅費",VLOOKUP(E1176,支出入力表!F1177:$S$2000,13,FALSE),"")</f>
        <v/>
      </c>
      <c r="N1176" s="168" t="str">
        <f>IF(E1176="旅費",VLOOKUP(E1176,支出入力表!F1177:$S$2000,14,FALSE),"")</f>
        <v/>
      </c>
    </row>
    <row r="1177" spans="2:14" x14ac:dyDescent="0.55000000000000004">
      <c r="B1177" s="163" t="str">
        <f>IF(E1177="旅費",支出入力表!A1178,"")</f>
        <v/>
      </c>
      <c r="C1177" s="164" t="str">
        <f>IF(E1177="旅費",支出入力表!C1178,"")</f>
        <v/>
      </c>
      <c r="D1177" s="165" t="str">
        <f>IF(支出入力表!E1178="旅費","旅費","")</f>
        <v/>
      </c>
      <c r="E1177" s="165" t="str">
        <f>IF(支出入力表!F1178="旅費","旅費","")</f>
        <v/>
      </c>
      <c r="F1177" s="196" t="str">
        <f>IF(E1177="旅費",VLOOKUP(E1177,支出入力表!F1178:$M$2000,3,FALSE),"")</f>
        <v/>
      </c>
      <c r="G1177" s="196" t="str">
        <f>IF(E1177="旅費",VLOOKUP(E1177,支出入力表!F1178:$M$2000,4,FALSE),"")</f>
        <v/>
      </c>
      <c r="H1177" s="197" t="str">
        <f>IF(E1177="旅費",VLOOKUP(E1177,支出入力表!F1178:$M$2000,5,FALSE),"")</f>
        <v/>
      </c>
      <c r="I1177" s="196" t="str">
        <f>IF(E1177="旅費",VLOOKUP(E1177,支出入力表!F1178:$S$2000,9,FALSE),"")</f>
        <v/>
      </c>
      <c r="J1177" s="167" t="str">
        <f>IF(E1177="旅費",VLOOKUP(E1177,支出入力表!F1178:$S$2000,10,FALSE),"")</f>
        <v/>
      </c>
      <c r="K1177" s="167" t="str">
        <f>IF(E1177="旅費",VLOOKUP(E1177,支出入力表!F1178:$S$2000,11,FALSE),"")</f>
        <v/>
      </c>
      <c r="L1177" s="167" t="str">
        <f>IF(E1177="旅費",VLOOKUP(E1177,支出入力表!F1178:$S$2000,12,FALSE),"")</f>
        <v/>
      </c>
      <c r="M1177" s="167" t="str">
        <f>IF(E1177="旅費",VLOOKUP(E1177,支出入力表!F1178:$S$2000,13,FALSE),"")</f>
        <v/>
      </c>
      <c r="N1177" s="168" t="str">
        <f>IF(E1177="旅費",VLOOKUP(E1177,支出入力表!F1178:$S$2000,14,FALSE),"")</f>
        <v/>
      </c>
    </row>
    <row r="1178" spans="2:14" x14ac:dyDescent="0.55000000000000004">
      <c r="B1178" s="163" t="str">
        <f>IF(E1178="旅費",支出入力表!A1179,"")</f>
        <v/>
      </c>
      <c r="C1178" s="164" t="str">
        <f>IF(E1178="旅費",支出入力表!C1179,"")</f>
        <v/>
      </c>
      <c r="D1178" s="165" t="str">
        <f>IF(支出入力表!E1179="旅費","旅費","")</f>
        <v/>
      </c>
      <c r="E1178" s="165" t="str">
        <f>IF(支出入力表!F1179="旅費","旅費","")</f>
        <v/>
      </c>
      <c r="F1178" s="196" t="str">
        <f>IF(E1178="旅費",VLOOKUP(E1178,支出入力表!F1179:$M$2000,3,FALSE),"")</f>
        <v/>
      </c>
      <c r="G1178" s="196" t="str">
        <f>IF(E1178="旅費",VLOOKUP(E1178,支出入力表!F1179:$M$2000,4,FALSE),"")</f>
        <v/>
      </c>
      <c r="H1178" s="197" t="str">
        <f>IF(E1178="旅費",VLOOKUP(E1178,支出入力表!F1179:$M$2000,5,FALSE),"")</f>
        <v/>
      </c>
      <c r="I1178" s="196" t="str">
        <f>IF(E1178="旅費",VLOOKUP(E1178,支出入力表!F1179:$S$2000,9,FALSE),"")</f>
        <v/>
      </c>
      <c r="J1178" s="167" t="str">
        <f>IF(E1178="旅費",VLOOKUP(E1178,支出入力表!F1179:$S$2000,10,FALSE),"")</f>
        <v/>
      </c>
      <c r="K1178" s="167" t="str">
        <f>IF(E1178="旅費",VLOOKUP(E1178,支出入力表!F1179:$S$2000,11,FALSE),"")</f>
        <v/>
      </c>
      <c r="L1178" s="167" t="str">
        <f>IF(E1178="旅費",VLOOKUP(E1178,支出入力表!F1179:$S$2000,12,FALSE),"")</f>
        <v/>
      </c>
      <c r="M1178" s="167" t="str">
        <f>IF(E1178="旅費",VLOOKUP(E1178,支出入力表!F1179:$S$2000,13,FALSE),"")</f>
        <v/>
      </c>
      <c r="N1178" s="168" t="str">
        <f>IF(E1178="旅費",VLOOKUP(E1178,支出入力表!F1179:$S$2000,14,FALSE),"")</f>
        <v/>
      </c>
    </row>
    <row r="1179" spans="2:14" x14ac:dyDescent="0.55000000000000004">
      <c r="B1179" s="163" t="str">
        <f>IF(E1179="旅費",支出入力表!A1180,"")</f>
        <v/>
      </c>
      <c r="C1179" s="164" t="str">
        <f>IF(E1179="旅費",支出入力表!C1180,"")</f>
        <v/>
      </c>
      <c r="D1179" s="165" t="str">
        <f>IF(支出入力表!E1180="旅費","旅費","")</f>
        <v/>
      </c>
      <c r="E1179" s="165" t="str">
        <f>IF(支出入力表!F1180="旅費","旅費","")</f>
        <v/>
      </c>
      <c r="F1179" s="196" t="str">
        <f>IF(E1179="旅費",VLOOKUP(E1179,支出入力表!F1180:$M$2000,3,FALSE),"")</f>
        <v/>
      </c>
      <c r="G1179" s="196" t="str">
        <f>IF(E1179="旅費",VLOOKUP(E1179,支出入力表!F1180:$M$2000,4,FALSE),"")</f>
        <v/>
      </c>
      <c r="H1179" s="197" t="str">
        <f>IF(E1179="旅費",VLOOKUP(E1179,支出入力表!F1180:$M$2000,5,FALSE),"")</f>
        <v/>
      </c>
      <c r="I1179" s="196" t="str">
        <f>IF(E1179="旅費",VLOOKUP(E1179,支出入力表!F1180:$S$2000,9,FALSE),"")</f>
        <v/>
      </c>
      <c r="J1179" s="167" t="str">
        <f>IF(E1179="旅費",VLOOKUP(E1179,支出入力表!F1180:$S$2000,10,FALSE),"")</f>
        <v/>
      </c>
      <c r="K1179" s="167" t="str">
        <f>IF(E1179="旅費",VLOOKUP(E1179,支出入力表!F1180:$S$2000,11,FALSE),"")</f>
        <v/>
      </c>
      <c r="L1179" s="167" t="str">
        <f>IF(E1179="旅費",VLOOKUP(E1179,支出入力表!F1180:$S$2000,12,FALSE),"")</f>
        <v/>
      </c>
      <c r="M1179" s="167" t="str">
        <f>IF(E1179="旅費",VLOOKUP(E1179,支出入力表!F1180:$S$2000,13,FALSE),"")</f>
        <v/>
      </c>
      <c r="N1179" s="168" t="str">
        <f>IF(E1179="旅費",VLOOKUP(E1179,支出入力表!F1180:$S$2000,14,FALSE),"")</f>
        <v/>
      </c>
    </row>
    <row r="1180" spans="2:14" x14ac:dyDescent="0.55000000000000004">
      <c r="B1180" s="163" t="str">
        <f>IF(E1180="旅費",支出入力表!A1181,"")</f>
        <v/>
      </c>
      <c r="C1180" s="164" t="str">
        <f>IF(E1180="旅費",支出入力表!C1181,"")</f>
        <v/>
      </c>
      <c r="D1180" s="165" t="str">
        <f>IF(支出入力表!E1181="旅費","旅費","")</f>
        <v/>
      </c>
      <c r="E1180" s="165" t="str">
        <f>IF(支出入力表!F1181="旅費","旅費","")</f>
        <v/>
      </c>
      <c r="F1180" s="196" t="str">
        <f>IF(E1180="旅費",VLOOKUP(E1180,支出入力表!F1181:$M$2000,3,FALSE),"")</f>
        <v/>
      </c>
      <c r="G1180" s="196" t="str">
        <f>IF(E1180="旅費",VLOOKUP(E1180,支出入力表!F1181:$M$2000,4,FALSE),"")</f>
        <v/>
      </c>
      <c r="H1180" s="197" t="str">
        <f>IF(E1180="旅費",VLOOKUP(E1180,支出入力表!F1181:$M$2000,5,FALSE),"")</f>
        <v/>
      </c>
      <c r="I1180" s="196" t="str">
        <f>IF(E1180="旅費",VLOOKUP(E1180,支出入力表!F1181:$S$2000,9,FALSE),"")</f>
        <v/>
      </c>
      <c r="J1180" s="167" t="str">
        <f>IF(E1180="旅費",VLOOKUP(E1180,支出入力表!F1181:$S$2000,10,FALSE),"")</f>
        <v/>
      </c>
      <c r="K1180" s="167" t="str">
        <f>IF(E1180="旅費",VLOOKUP(E1180,支出入力表!F1181:$S$2000,11,FALSE),"")</f>
        <v/>
      </c>
      <c r="L1180" s="167" t="str">
        <f>IF(E1180="旅費",VLOOKUP(E1180,支出入力表!F1181:$S$2000,12,FALSE),"")</f>
        <v/>
      </c>
      <c r="M1180" s="167" t="str">
        <f>IF(E1180="旅費",VLOOKUP(E1180,支出入力表!F1181:$S$2000,13,FALSE),"")</f>
        <v/>
      </c>
      <c r="N1180" s="168" t="str">
        <f>IF(E1180="旅費",VLOOKUP(E1180,支出入力表!F1181:$S$2000,14,FALSE),"")</f>
        <v/>
      </c>
    </row>
    <row r="1181" spans="2:14" x14ac:dyDescent="0.55000000000000004">
      <c r="B1181" s="163" t="str">
        <f>IF(E1181="旅費",支出入力表!A1182,"")</f>
        <v/>
      </c>
      <c r="C1181" s="164" t="str">
        <f>IF(E1181="旅費",支出入力表!C1182,"")</f>
        <v/>
      </c>
      <c r="D1181" s="165" t="str">
        <f>IF(支出入力表!E1182="旅費","旅費","")</f>
        <v/>
      </c>
      <c r="E1181" s="165" t="str">
        <f>IF(支出入力表!F1182="旅費","旅費","")</f>
        <v/>
      </c>
      <c r="F1181" s="196" t="str">
        <f>IF(E1181="旅費",VLOOKUP(E1181,支出入力表!F1182:$M$2000,3,FALSE),"")</f>
        <v/>
      </c>
      <c r="G1181" s="196" t="str">
        <f>IF(E1181="旅費",VLOOKUP(E1181,支出入力表!F1182:$M$2000,4,FALSE),"")</f>
        <v/>
      </c>
      <c r="H1181" s="197" t="str">
        <f>IF(E1181="旅費",VLOOKUP(E1181,支出入力表!F1182:$M$2000,5,FALSE),"")</f>
        <v/>
      </c>
      <c r="I1181" s="196" t="str">
        <f>IF(E1181="旅費",VLOOKUP(E1181,支出入力表!F1182:$S$2000,9,FALSE),"")</f>
        <v/>
      </c>
      <c r="J1181" s="167" t="str">
        <f>IF(E1181="旅費",VLOOKUP(E1181,支出入力表!F1182:$S$2000,10,FALSE),"")</f>
        <v/>
      </c>
      <c r="K1181" s="167" t="str">
        <f>IF(E1181="旅費",VLOOKUP(E1181,支出入力表!F1182:$S$2000,11,FALSE),"")</f>
        <v/>
      </c>
      <c r="L1181" s="167" t="str">
        <f>IF(E1181="旅費",VLOOKUP(E1181,支出入力表!F1182:$S$2000,12,FALSE),"")</f>
        <v/>
      </c>
      <c r="M1181" s="167" t="str">
        <f>IF(E1181="旅費",VLOOKUP(E1181,支出入力表!F1182:$S$2000,13,FALSE),"")</f>
        <v/>
      </c>
      <c r="N1181" s="168" t="str">
        <f>IF(E1181="旅費",VLOOKUP(E1181,支出入力表!F1182:$S$2000,14,FALSE),"")</f>
        <v/>
      </c>
    </row>
    <row r="1182" spans="2:14" x14ac:dyDescent="0.55000000000000004">
      <c r="B1182" s="163" t="str">
        <f>IF(E1182="旅費",支出入力表!A1183,"")</f>
        <v/>
      </c>
      <c r="C1182" s="164" t="str">
        <f>IF(E1182="旅費",支出入力表!C1183,"")</f>
        <v/>
      </c>
      <c r="D1182" s="165" t="str">
        <f>IF(支出入力表!E1183="旅費","旅費","")</f>
        <v/>
      </c>
      <c r="E1182" s="165" t="str">
        <f>IF(支出入力表!F1183="旅費","旅費","")</f>
        <v/>
      </c>
      <c r="F1182" s="196" t="str">
        <f>IF(E1182="旅費",VLOOKUP(E1182,支出入力表!F1183:$M$2000,3,FALSE),"")</f>
        <v/>
      </c>
      <c r="G1182" s="196" t="str">
        <f>IF(E1182="旅費",VLOOKUP(E1182,支出入力表!F1183:$M$2000,4,FALSE),"")</f>
        <v/>
      </c>
      <c r="H1182" s="197" t="str">
        <f>IF(E1182="旅費",VLOOKUP(E1182,支出入力表!F1183:$M$2000,5,FALSE),"")</f>
        <v/>
      </c>
      <c r="I1182" s="196" t="str">
        <f>IF(E1182="旅費",VLOOKUP(E1182,支出入力表!F1183:$S$2000,9,FALSE),"")</f>
        <v/>
      </c>
      <c r="J1182" s="167" t="str">
        <f>IF(E1182="旅費",VLOOKUP(E1182,支出入力表!F1183:$S$2000,10,FALSE),"")</f>
        <v/>
      </c>
      <c r="K1182" s="167" t="str">
        <f>IF(E1182="旅費",VLOOKUP(E1182,支出入力表!F1183:$S$2000,11,FALSE),"")</f>
        <v/>
      </c>
      <c r="L1182" s="167" t="str">
        <f>IF(E1182="旅費",VLOOKUP(E1182,支出入力表!F1183:$S$2000,12,FALSE),"")</f>
        <v/>
      </c>
      <c r="M1182" s="167" t="str">
        <f>IF(E1182="旅費",VLOOKUP(E1182,支出入力表!F1183:$S$2000,13,FALSE),"")</f>
        <v/>
      </c>
      <c r="N1182" s="168" t="str">
        <f>IF(E1182="旅費",VLOOKUP(E1182,支出入力表!F1183:$S$2000,14,FALSE),"")</f>
        <v/>
      </c>
    </row>
    <row r="1183" spans="2:14" x14ac:dyDescent="0.55000000000000004">
      <c r="B1183" s="163" t="str">
        <f>IF(E1183="旅費",支出入力表!A1184,"")</f>
        <v/>
      </c>
      <c r="C1183" s="164" t="str">
        <f>IF(E1183="旅費",支出入力表!C1184,"")</f>
        <v/>
      </c>
      <c r="D1183" s="165" t="str">
        <f>IF(支出入力表!E1184="旅費","旅費","")</f>
        <v/>
      </c>
      <c r="E1183" s="165" t="str">
        <f>IF(支出入力表!F1184="旅費","旅費","")</f>
        <v/>
      </c>
      <c r="F1183" s="196" t="str">
        <f>IF(E1183="旅費",VLOOKUP(E1183,支出入力表!F1184:$M$2000,3,FALSE),"")</f>
        <v/>
      </c>
      <c r="G1183" s="196" t="str">
        <f>IF(E1183="旅費",VLOOKUP(E1183,支出入力表!F1184:$M$2000,4,FALSE),"")</f>
        <v/>
      </c>
      <c r="H1183" s="197" t="str">
        <f>IF(E1183="旅費",VLOOKUP(E1183,支出入力表!F1184:$M$2000,5,FALSE),"")</f>
        <v/>
      </c>
      <c r="I1183" s="196" t="str">
        <f>IF(E1183="旅費",VLOOKUP(E1183,支出入力表!F1184:$S$2000,9,FALSE),"")</f>
        <v/>
      </c>
      <c r="J1183" s="167" t="str">
        <f>IF(E1183="旅費",VLOOKUP(E1183,支出入力表!F1184:$S$2000,10,FALSE),"")</f>
        <v/>
      </c>
      <c r="K1183" s="167" t="str">
        <f>IF(E1183="旅費",VLOOKUP(E1183,支出入力表!F1184:$S$2000,11,FALSE),"")</f>
        <v/>
      </c>
      <c r="L1183" s="167" t="str">
        <f>IF(E1183="旅費",VLOOKUP(E1183,支出入力表!F1184:$S$2000,12,FALSE),"")</f>
        <v/>
      </c>
      <c r="M1183" s="167" t="str">
        <f>IF(E1183="旅費",VLOOKUP(E1183,支出入力表!F1184:$S$2000,13,FALSE),"")</f>
        <v/>
      </c>
      <c r="N1183" s="168" t="str">
        <f>IF(E1183="旅費",VLOOKUP(E1183,支出入力表!F1184:$S$2000,14,FALSE),"")</f>
        <v/>
      </c>
    </row>
    <row r="1184" spans="2:14" x14ac:dyDescent="0.55000000000000004">
      <c r="B1184" s="163" t="str">
        <f>IF(E1184="旅費",支出入力表!A1185,"")</f>
        <v/>
      </c>
      <c r="C1184" s="164" t="str">
        <f>IF(E1184="旅費",支出入力表!C1185,"")</f>
        <v/>
      </c>
      <c r="D1184" s="165" t="str">
        <f>IF(支出入力表!E1185="旅費","旅費","")</f>
        <v/>
      </c>
      <c r="E1184" s="165" t="str">
        <f>IF(支出入力表!F1185="旅費","旅費","")</f>
        <v/>
      </c>
      <c r="F1184" s="196" t="str">
        <f>IF(E1184="旅費",VLOOKUP(E1184,支出入力表!F1185:$M$2000,3,FALSE),"")</f>
        <v/>
      </c>
      <c r="G1184" s="196" t="str">
        <f>IF(E1184="旅費",VLOOKUP(E1184,支出入力表!F1185:$M$2000,4,FALSE),"")</f>
        <v/>
      </c>
      <c r="H1184" s="197" t="str">
        <f>IF(E1184="旅費",VLOOKUP(E1184,支出入力表!F1185:$M$2000,5,FALSE),"")</f>
        <v/>
      </c>
      <c r="I1184" s="196" t="str">
        <f>IF(E1184="旅費",VLOOKUP(E1184,支出入力表!F1185:$S$2000,9,FALSE),"")</f>
        <v/>
      </c>
      <c r="J1184" s="167" t="str">
        <f>IF(E1184="旅費",VLOOKUP(E1184,支出入力表!F1185:$S$2000,10,FALSE),"")</f>
        <v/>
      </c>
      <c r="K1184" s="167" t="str">
        <f>IF(E1184="旅費",VLOOKUP(E1184,支出入力表!F1185:$S$2000,11,FALSE),"")</f>
        <v/>
      </c>
      <c r="L1184" s="167" t="str">
        <f>IF(E1184="旅費",VLOOKUP(E1184,支出入力表!F1185:$S$2000,12,FALSE),"")</f>
        <v/>
      </c>
      <c r="M1184" s="167" t="str">
        <f>IF(E1184="旅費",VLOOKUP(E1184,支出入力表!F1185:$S$2000,13,FALSE),"")</f>
        <v/>
      </c>
      <c r="N1184" s="168" t="str">
        <f>IF(E1184="旅費",VLOOKUP(E1184,支出入力表!F1185:$S$2000,14,FALSE),"")</f>
        <v/>
      </c>
    </row>
    <row r="1185" spans="2:14" x14ac:dyDescent="0.55000000000000004">
      <c r="B1185" s="163" t="str">
        <f>IF(E1185="旅費",支出入力表!A1186,"")</f>
        <v/>
      </c>
      <c r="C1185" s="164" t="str">
        <f>IF(E1185="旅費",支出入力表!C1186,"")</f>
        <v/>
      </c>
      <c r="D1185" s="165" t="str">
        <f>IF(支出入力表!E1186="旅費","旅費","")</f>
        <v/>
      </c>
      <c r="E1185" s="165" t="str">
        <f>IF(支出入力表!F1186="旅費","旅費","")</f>
        <v/>
      </c>
      <c r="F1185" s="196" t="str">
        <f>IF(E1185="旅費",VLOOKUP(E1185,支出入力表!F1186:$M$2000,3,FALSE),"")</f>
        <v/>
      </c>
      <c r="G1185" s="196" t="str">
        <f>IF(E1185="旅費",VLOOKUP(E1185,支出入力表!F1186:$M$2000,4,FALSE),"")</f>
        <v/>
      </c>
      <c r="H1185" s="197" t="str">
        <f>IF(E1185="旅費",VLOOKUP(E1185,支出入力表!F1186:$M$2000,5,FALSE),"")</f>
        <v/>
      </c>
      <c r="I1185" s="196" t="str">
        <f>IF(E1185="旅費",VLOOKUP(E1185,支出入力表!F1186:$S$2000,9,FALSE),"")</f>
        <v/>
      </c>
      <c r="J1185" s="167" t="str">
        <f>IF(E1185="旅費",VLOOKUP(E1185,支出入力表!F1186:$S$2000,10,FALSE),"")</f>
        <v/>
      </c>
      <c r="K1185" s="167" t="str">
        <f>IF(E1185="旅費",VLOOKUP(E1185,支出入力表!F1186:$S$2000,11,FALSE),"")</f>
        <v/>
      </c>
      <c r="L1185" s="167" t="str">
        <f>IF(E1185="旅費",VLOOKUP(E1185,支出入力表!F1186:$S$2000,12,FALSE),"")</f>
        <v/>
      </c>
      <c r="M1185" s="167" t="str">
        <f>IF(E1185="旅費",VLOOKUP(E1185,支出入力表!F1186:$S$2000,13,FALSE),"")</f>
        <v/>
      </c>
      <c r="N1185" s="168" t="str">
        <f>IF(E1185="旅費",VLOOKUP(E1185,支出入力表!F1186:$S$2000,14,FALSE),"")</f>
        <v/>
      </c>
    </row>
    <row r="1186" spans="2:14" x14ac:dyDescent="0.55000000000000004">
      <c r="B1186" s="163" t="str">
        <f>IF(E1186="旅費",支出入力表!A1187,"")</f>
        <v/>
      </c>
      <c r="C1186" s="164" t="str">
        <f>IF(E1186="旅費",支出入力表!C1187,"")</f>
        <v/>
      </c>
      <c r="D1186" s="165" t="str">
        <f>IF(支出入力表!E1187="旅費","旅費","")</f>
        <v/>
      </c>
      <c r="E1186" s="165" t="str">
        <f>IF(支出入力表!F1187="旅費","旅費","")</f>
        <v/>
      </c>
      <c r="F1186" s="196" t="str">
        <f>IF(E1186="旅費",VLOOKUP(E1186,支出入力表!F1187:$M$2000,3,FALSE),"")</f>
        <v/>
      </c>
      <c r="G1186" s="196" t="str">
        <f>IF(E1186="旅費",VLOOKUP(E1186,支出入力表!F1187:$M$2000,4,FALSE),"")</f>
        <v/>
      </c>
      <c r="H1186" s="197" t="str">
        <f>IF(E1186="旅費",VLOOKUP(E1186,支出入力表!F1187:$M$2000,5,FALSE),"")</f>
        <v/>
      </c>
      <c r="I1186" s="196" t="str">
        <f>IF(E1186="旅費",VLOOKUP(E1186,支出入力表!F1187:$S$2000,9,FALSE),"")</f>
        <v/>
      </c>
      <c r="J1186" s="167" t="str">
        <f>IF(E1186="旅費",VLOOKUP(E1186,支出入力表!F1187:$S$2000,10,FALSE),"")</f>
        <v/>
      </c>
      <c r="K1186" s="167" t="str">
        <f>IF(E1186="旅費",VLOOKUP(E1186,支出入力表!F1187:$S$2000,11,FALSE),"")</f>
        <v/>
      </c>
      <c r="L1186" s="167" t="str">
        <f>IF(E1186="旅費",VLOOKUP(E1186,支出入力表!F1187:$S$2000,12,FALSE),"")</f>
        <v/>
      </c>
      <c r="M1186" s="167" t="str">
        <f>IF(E1186="旅費",VLOOKUP(E1186,支出入力表!F1187:$S$2000,13,FALSE),"")</f>
        <v/>
      </c>
      <c r="N1186" s="168" t="str">
        <f>IF(E1186="旅費",VLOOKUP(E1186,支出入力表!F1187:$S$2000,14,FALSE),"")</f>
        <v/>
      </c>
    </row>
    <row r="1187" spans="2:14" x14ac:dyDescent="0.55000000000000004">
      <c r="B1187" s="163" t="str">
        <f>IF(E1187="旅費",支出入力表!A1188,"")</f>
        <v/>
      </c>
      <c r="C1187" s="164" t="str">
        <f>IF(E1187="旅費",支出入力表!C1188,"")</f>
        <v/>
      </c>
      <c r="D1187" s="165" t="str">
        <f>IF(支出入力表!E1188="旅費","旅費","")</f>
        <v/>
      </c>
      <c r="E1187" s="165" t="str">
        <f>IF(支出入力表!F1188="旅費","旅費","")</f>
        <v/>
      </c>
      <c r="F1187" s="196" t="str">
        <f>IF(E1187="旅費",VLOOKUP(E1187,支出入力表!F1188:$M$2000,3,FALSE),"")</f>
        <v/>
      </c>
      <c r="G1187" s="196" t="str">
        <f>IF(E1187="旅費",VLOOKUP(E1187,支出入力表!F1188:$M$2000,4,FALSE),"")</f>
        <v/>
      </c>
      <c r="H1187" s="197" t="str">
        <f>IF(E1187="旅費",VLOOKUP(E1187,支出入力表!F1188:$M$2000,5,FALSE),"")</f>
        <v/>
      </c>
      <c r="I1187" s="196" t="str">
        <f>IF(E1187="旅費",VLOOKUP(E1187,支出入力表!F1188:$S$2000,9,FALSE),"")</f>
        <v/>
      </c>
      <c r="J1187" s="167" t="str">
        <f>IF(E1187="旅費",VLOOKUP(E1187,支出入力表!F1188:$S$2000,10,FALSE),"")</f>
        <v/>
      </c>
      <c r="K1187" s="167" t="str">
        <f>IF(E1187="旅費",VLOOKUP(E1187,支出入力表!F1188:$S$2000,11,FALSE),"")</f>
        <v/>
      </c>
      <c r="L1187" s="167" t="str">
        <f>IF(E1187="旅費",VLOOKUP(E1187,支出入力表!F1188:$S$2000,12,FALSE),"")</f>
        <v/>
      </c>
      <c r="M1187" s="167" t="str">
        <f>IF(E1187="旅費",VLOOKUP(E1187,支出入力表!F1188:$S$2000,13,FALSE),"")</f>
        <v/>
      </c>
      <c r="N1187" s="168" t="str">
        <f>IF(E1187="旅費",VLOOKUP(E1187,支出入力表!F1188:$S$2000,14,FALSE),"")</f>
        <v/>
      </c>
    </row>
    <row r="1188" spans="2:14" x14ac:dyDescent="0.55000000000000004">
      <c r="B1188" s="163" t="str">
        <f>IF(E1188="旅費",支出入力表!A1189,"")</f>
        <v/>
      </c>
      <c r="C1188" s="164" t="str">
        <f>IF(E1188="旅費",支出入力表!C1189,"")</f>
        <v/>
      </c>
      <c r="D1188" s="165" t="str">
        <f>IF(支出入力表!E1189="旅費","旅費","")</f>
        <v/>
      </c>
      <c r="E1188" s="165" t="str">
        <f>IF(支出入力表!F1189="旅費","旅費","")</f>
        <v/>
      </c>
      <c r="F1188" s="196" t="str">
        <f>IF(E1188="旅費",VLOOKUP(E1188,支出入力表!F1189:$M$2000,3,FALSE),"")</f>
        <v/>
      </c>
      <c r="G1188" s="196" t="str">
        <f>IF(E1188="旅費",VLOOKUP(E1188,支出入力表!F1189:$M$2000,4,FALSE),"")</f>
        <v/>
      </c>
      <c r="H1188" s="197" t="str">
        <f>IF(E1188="旅費",VLOOKUP(E1188,支出入力表!F1189:$M$2000,5,FALSE),"")</f>
        <v/>
      </c>
      <c r="I1188" s="196" t="str">
        <f>IF(E1188="旅費",VLOOKUP(E1188,支出入力表!F1189:$S$2000,9,FALSE),"")</f>
        <v/>
      </c>
      <c r="J1188" s="167" t="str">
        <f>IF(E1188="旅費",VLOOKUP(E1188,支出入力表!F1189:$S$2000,10,FALSE),"")</f>
        <v/>
      </c>
      <c r="K1188" s="167" t="str">
        <f>IF(E1188="旅費",VLOOKUP(E1188,支出入力表!F1189:$S$2000,11,FALSE),"")</f>
        <v/>
      </c>
      <c r="L1188" s="167" t="str">
        <f>IF(E1188="旅費",VLOOKUP(E1188,支出入力表!F1189:$S$2000,12,FALSE),"")</f>
        <v/>
      </c>
      <c r="M1188" s="167" t="str">
        <f>IF(E1188="旅費",VLOOKUP(E1188,支出入力表!F1189:$S$2000,13,FALSE),"")</f>
        <v/>
      </c>
      <c r="N1188" s="168" t="str">
        <f>IF(E1188="旅費",VLOOKUP(E1188,支出入力表!F1189:$S$2000,14,FALSE),"")</f>
        <v/>
      </c>
    </row>
    <row r="1189" spans="2:14" x14ac:dyDescent="0.55000000000000004">
      <c r="B1189" s="163" t="str">
        <f>IF(E1189="旅費",支出入力表!A1190,"")</f>
        <v/>
      </c>
      <c r="C1189" s="164" t="str">
        <f>IF(E1189="旅費",支出入力表!C1190,"")</f>
        <v/>
      </c>
      <c r="D1189" s="165" t="str">
        <f>IF(支出入力表!E1190="旅費","旅費","")</f>
        <v/>
      </c>
      <c r="E1189" s="165" t="str">
        <f>IF(支出入力表!F1190="旅費","旅費","")</f>
        <v/>
      </c>
      <c r="F1189" s="196" t="str">
        <f>IF(E1189="旅費",VLOOKUP(E1189,支出入力表!F1190:$M$2000,3,FALSE),"")</f>
        <v/>
      </c>
      <c r="G1189" s="196" t="str">
        <f>IF(E1189="旅費",VLOOKUP(E1189,支出入力表!F1190:$M$2000,4,FALSE),"")</f>
        <v/>
      </c>
      <c r="H1189" s="197" t="str">
        <f>IF(E1189="旅費",VLOOKUP(E1189,支出入力表!F1190:$M$2000,5,FALSE),"")</f>
        <v/>
      </c>
      <c r="I1189" s="196" t="str">
        <f>IF(E1189="旅費",VLOOKUP(E1189,支出入力表!F1190:$S$2000,9,FALSE),"")</f>
        <v/>
      </c>
      <c r="J1189" s="167" t="str">
        <f>IF(E1189="旅費",VLOOKUP(E1189,支出入力表!F1190:$S$2000,10,FALSE),"")</f>
        <v/>
      </c>
      <c r="K1189" s="167" t="str">
        <f>IF(E1189="旅費",VLOOKUP(E1189,支出入力表!F1190:$S$2000,11,FALSE),"")</f>
        <v/>
      </c>
      <c r="L1189" s="167" t="str">
        <f>IF(E1189="旅費",VLOOKUP(E1189,支出入力表!F1190:$S$2000,12,FALSE),"")</f>
        <v/>
      </c>
      <c r="M1189" s="167" t="str">
        <f>IF(E1189="旅費",VLOOKUP(E1189,支出入力表!F1190:$S$2000,13,FALSE),"")</f>
        <v/>
      </c>
      <c r="N1189" s="168" t="str">
        <f>IF(E1189="旅費",VLOOKUP(E1189,支出入力表!F1190:$S$2000,14,FALSE),"")</f>
        <v/>
      </c>
    </row>
    <row r="1190" spans="2:14" x14ac:dyDescent="0.55000000000000004">
      <c r="B1190" s="163" t="str">
        <f>IF(E1190="旅費",支出入力表!A1191,"")</f>
        <v/>
      </c>
      <c r="C1190" s="164" t="str">
        <f>IF(E1190="旅費",支出入力表!C1191,"")</f>
        <v/>
      </c>
      <c r="D1190" s="165" t="str">
        <f>IF(支出入力表!E1191="旅費","旅費","")</f>
        <v/>
      </c>
      <c r="E1190" s="165" t="str">
        <f>IF(支出入力表!F1191="旅費","旅費","")</f>
        <v/>
      </c>
      <c r="F1190" s="196" t="str">
        <f>IF(E1190="旅費",VLOOKUP(E1190,支出入力表!F1191:$M$2000,3,FALSE),"")</f>
        <v/>
      </c>
      <c r="G1190" s="196" t="str">
        <f>IF(E1190="旅費",VLOOKUP(E1190,支出入力表!F1191:$M$2000,4,FALSE),"")</f>
        <v/>
      </c>
      <c r="H1190" s="197" t="str">
        <f>IF(E1190="旅費",VLOOKUP(E1190,支出入力表!F1191:$M$2000,5,FALSE),"")</f>
        <v/>
      </c>
      <c r="I1190" s="196" t="str">
        <f>IF(E1190="旅費",VLOOKUP(E1190,支出入力表!F1191:$S$2000,9,FALSE),"")</f>
        <v/>
      </c>
      <c r="J1190" s="167" t="str">
        <f>IF(E1190="旅費",VLOOKUP(E1190,支出入力表!F1191:$S$2000,10,FALSE),"")</f>
        <v/>
      </c>
      <c r="K1190" s="167" t="str">
        <f>IF(E1190="旅費",VLOOKUP(E1190,支出入力表!F1191:$S$2000,11,FALSE),"")</f>
        <v/>
      </c>
      <c r="L1190" s="167" t="str">
        <f>IF(E1190="旅費",VLOOKUP(E1190,支出入力表!F1191:$S$2000,12,FALSE),"")</f>
        <v/>
      </c>
      <c r="M1190" s="167" t="str">
        <f>IF(E1190="旅費",VLOOKUP(E1190,支出入力表!F1191:$S$2000,13,FALSE),"")</f>
        <v/>
      </c>
      <c r="N1190" s="168" t="str">
        <f>IF(E1190="旅費",VLOOKUP(E1190,支出入力表!F1191:$S$2000,14,FALSE),"")</f>
        <v/>
      </c>
    </row>
    <row r="1191" spans="2:14" x14ac:dyDescent="0.55000000000000004">
      <c r="B1191" s="163" t="str">
        <f>IF(E1191="旅費",支出入力表!A1192,"")</f>
        <v/>
      </c>
      <c r="C1191" s="164" t="str">
        <f>IF(E1191="旅費",支出入力表!C1192,"")</f>
        <v/>
      </c>
      <c r="D1191" s="165" t="str">
        <f>IF(支出入力表!E1192="旅費","旅費","")</f>
        <v/>
      </c>
      <c r="E1191" s="165" t="str">
        <f>IF(支出入力表!F1192="旅費","旅費","")</f>
        <v/>
      </c>
      <c r="F1191" s="196" t="str">
        <f>IF(E1191="旅費",VLOOKUP(E1191,支出入力表!F1192:$M$2000,3,FALSE),"")</f>
        <v/>
      </c>
      <c r="G1191" s="196" t="str">
        <f>IF(E1191="旅費",VLOOKUP(E1191,支出入力表!F1192:$M$2000,4,FALSE),"")</f>
        <v/>
      </c>
      <c r="H1191" s="197" t="str">
        <f>IF(E1191="旅費",VLOOKUP(E1191,支出入力表!F1192:$M$2000,5,FALSE),"")</f>
        <v/>
      </c>
      <c r="I1191" s="196" t="str">
        <f>IF(E1191="旅費",VLOOKUP(E1191,支出入力表!F1192:$S$2000,9,FALSE),"")</f>
        <v/>
      </c>
      <c r="J1191" s="167" t="str">
        <f>IF(E1191="旅費",VLOOKUP(E1191,支出入力表!F1192:$S$2000,10,FALSE),"")</f>
        <v/>
      </c>
      <c r="K1191" s="167" t="str">
        <f>IF(E1191="旅費",VLOOKUP(E1191,支出入力表!F1192:$S$2000,11,FALSE),"")</f>
        <v/>
      </c>
      <c r="L1191" s="167" t="str">
        <f>IF(E1191="旅費",VLOOKUP(E1191,支出入力表!F1192:$S$2000,12,FALSE),"")</f>
        <v/>
      </c>
      <c r="M1191" s="167" t="str">
        <f>IF(E1191="旅費",VLOOKUP(E1191,支出入力表!F1192:$S$2000,13,FALSE),"")</f>
        <v/>
      </c>
      <c r="N1191" s="168" t="str">
        <f>IF(E1191="旅費",VLOOKUP(E1191,支出入力表!F1192:$S$2000,14,FALSE),"")</f>
        <v/>
      </c>
    </row>
    <row r="1192" spans="2:14" x14ac:dyDescent="0.55000000000000004">
      <c r="B1192" s="163" t="str">
        <f>IF(E1192="旅費",支出入力表!A1193,"")</f>
        <v/>
      </c>
      <c r="C1192" s="164" t="str">
        <f>IF(E1192="旅費",支出入力表!C1193,"")</f>
        <v/>
      </c>
      <c r="D1192" s="165" t="str">
        <f>IF(支出入力表!E1193="旅費","旅費","")</f>
        <v/>
      </c>
      <c r="E1192" s="165" t="str">
        <f>IF(支出入力表!F1193="旅費","旅費","")</f>
        <v/>
      </c>
      <c r="F1192" s="196" t="str">
        <f>IF(E1192="旅費",VLOOKUP(E1192,支出入力表!F1193:$M$2000,3,FALSE),"")</f>
        <v/>
      </c>
      <c r="G1192" s="196" t="str">
        <f>IF(E1192="旅費",VLOOKUP(E1192,支出入力表!F1193:$M$2000,4,FALSE),"")</f>
        <v/>
      </c>
      <c r="H1192" s="197" t="str">
        <f>IF(E1192="旅費",VLOOKUP(E1192,支出入力表!F1193:$M$2000,5,FALSE),"")</f>
        <v/>
      </c>
      <c r="I1192" s="196" t="str">
        <f>IF(E1192="旅費",VLOOKUP(E1192,支出入力表!F1193:$S$2000,9,FALSE),"")</f>
        <v/>
      </c>
      <c r="J1192" s="167" t="str">
        <f>IF(E1192="旅費",VLOOKUP(E1192,支出入力表!F1193:$S$2000,10,FALSE),"")</f>
        <v/>
      </c>
      <c r="K1192" s="167" t="str">
        <f>IF(E1192="旅費",VLOOKUP(E1192,支出入力表!F1193:$S$2000,11,FALSE),"")</f>
        <v/>
      </c>
      <c r="L1192" s="167" t="str">
        <f>IF(E1192="旅費",VLOOKUP(E1192,支出入力表!F1193:$S$2000,12,FALSE),"")</f>
        <v/>
      </c>
      <c r="M1192" s="167" t="str">
        <f>IF(E1192="旅費",VLOOKUP(E1192,支出入力表!F1193:$S$2000,13,FALSE),"")</f>
        <v/>
      </c>
      <c r="N1192" s="168" t="str">
        <f>IF(E1192="旅費",VLOOKUP(E1192,支出入力表!F1193:$S$2000,14,FALSE),"")</f>
        <v/>
      </c>
    </row>
    <row r="1193" spans="2:14" x14ac:dyDescent="0.55000000000000004">
      <c r="B1193" s="163" t="str">
        <f>IF(E1193="旅費",支出入力表!A1194,"")</f>
        <v/>
      </c>
      <c r="C1193" s="164" t="str">
        <f>IF(E1193="旅費",支出入力表!C1194,"")</f>
        <v/>
      </c>
      <c r="D1193" s="165" t="str">
        <f>IF(支出入力表!E1194="旅費","旅費","")</f>
        <v/>
      </c>
      <c r="E1193" s="165" t="str">
        <f>IF(支出入力表!F1194="旅費","旅費","")</f>
        <v/>
      </c>
      <c r="F1193" s="196" t="str">
        <f>IF(E1193="旅費",VLOOKUP(E1193,支出入力表!F1194:$M$2000,3,FALSE),"")</f>
        <v/>
      </c>
      <c r="G1193" s="196" t="str">
        <f>IF(E1193="旅費",VLOOKUP(E1193,支出入力表!F1194:$M$2000,4,FALSE),"")</f>
        <v/>
      </c>
      <c r="H1193" s="197" t="str">
        <f>IF(E1193="旅費",VLOOKUP(E1193,支出入力表!F1194:$M$2000,5,FALSE),"")</f>
        <v/>
      </c>
      <c r="I1193" s="196" t="str">
        <f>IF(E1193="旅費",VLOOKUP(E1193,支出入力表!F1194:$S$2000,9,FALSE),"")</f>
        <v/>
      </c>
      <c r="J1193" s="167" t="str">
        <f>IF(E1193="旅費",VLOOKUP(E1193,支出入力表!F1194:$S$2000,10,FALSE),"")</f>
        <v/>
      </c>
      <c r="K1193" s="167" t="str">
        <f>IF(E1193="旅費",VLOOKUP(E1193,支出入力表!F1194:$S$2000,11,FALSE),"")</f>
        <v/>
      </c>
      <c r="L1193" s="167" t="str">
        <f>IF(E1193="旅費",VLOOKUP(E1193,支出入力表!F1194:$S$2000,12,FALSE),"")</f>
        <v/>
      </c>
      <c r="M1193" s="167" t="str">
        <f>IF(E1193="旅費",VLOOKUP(E1193,支出入力表!F1194:$S$2000,13,FALSE),"")</f>
        <v/>
      </c>
      <c r="N1193" s="168" t="str">
        <f>IF(E1193="旅費",VLOOKUP(E1193,支出入力表!F1194:$S$2000,14,FALSE),"")</f>
        <v/>
      </c>
    </row>
    <row r="1194" spans="2:14" x14ac:dyDescent="0.55000000000000004">
      <c r="B1194" s="163" t="str">
        <f>IF(E1194="旅費",支出入力表!A1195,"")</f>
        <v/>
      </c>
      <c r="C1194" s="164" t="str">
        <f>IF(E1194="旅費",支出入力表!C1195,"")</f>
        <v/>
      </c>
      <c r="D1194" s="165" t="str">
        <f>IF(支出入力表!E1195="旅費","旅費","")</f>
        <v/>
      </c>
      <c r="E1194" s="165" t="str">
        <f>IF(支出入力表!F1195="旅費","旅費","")</f>
        <v/>
      </c>
      <c r="F1194" s="196" t="str">
        <f>IF(E1194="旅費",VLOOKUP(E1194,支出入力表!F1195:$M$2000,3,FALSE),"")</f>
        <v/>
      </c>
      <c r="G1194" s="196" t="str">
        <f>IF(E1194="旅費",VLOOKUP(E1194,支出入力表!F1195:$M$2000,4,FALSE),"")</f>
        <v/>
      </c>
      <c r="H1194" s="197" t="str">
        <f>IF(E1194="旅費",VLOOKUP(E1194,支出入力表!F1195:$M$2000,5,FALSE),"")</f>
        <v/>
      </c>
      <c r="I1194" s="196" t="str">
        <f>IF(E1194="旅費",VLOOKUP(E1194,支出入力表!F1195:$S$2000,9,FALSE),"")</f>
        <v/>
      </c>
      <c r="J1194" s="167" t="str">
        <f>IF(E1194="旅費",VLOOKUP(E1194,支出入力表!F1195:$S$2000,10,FALSE),"")</f>
        <v/>
      </c>
      <c r="K1194" s="167" t="str">
        <f>IF(E1194="旅費",VLOOKUP(E1194,支出入力表!F1195:$S$2000,11,FALSE),"")</f>
        <v/>
      </c>
      <c r="L1194" s="167" t="str">
        <f>IF(E1194="旅費",VLOOKUP(E1194,支出入力表!F1195:$S$2000,12,FALSE),"")</f>
        <v/>
      </c>
      <c r="M1194" s="167" t="str">
        <f>IF(E1194="旅費",VLOOKUP(E1194,支出入力表!F1195:$S$2000,13,FALSE),"")</f>
        <v/>
      </c>
      <c r="N1194" s="168" t="str">
        <f>IF(E1194="旅費",VLOOKUP(E1194,支出入力表!F1195:$S$2000,14,FALSE),"")</f>
        <v/>
      </c>
    </row>
    <row r="1195" spans="2:14" x14ac:dyDescent="0.55000000000000004">
      <c r="B1195" s="163" t="str">
        <f>IF(E1195="旅費",支出入力表!A1196,"")</f>
        <v/>
      </c>
      <c r="C1195" s="164" t="str">
        <f>IF(E1195="旅費",支出入力表!C1196,"")</f>
        <v/>
      </c>
      <c r="D1195" s="165" t="str">
        <f>IF(支出入力表!E1196="旅費","旅費","")</f>
        <v/>
      </c>
      <c r="E1195" s="165" t="str">
        <f>IF(支出入力表!F1196="旅費","旅費","")</f>
        <v/>
      </c>
      <c r="F1195" s="196" t="str">
        <f>IF(E1195="旅費",VLOOKUP(E1195,支出入力表!F1196:$M$2000,3,FALSE),"")</f>
        <v/>
      </c>
      <c r="G1195" s="196" t="str">
        <f>IF(E1195="旅費",VLOOKUP(E1195,支出入力表!F1196:$M$2000,4,FALSE),"")</f>
        <v/>
      </c>
      <c r="H1195" s="197" t="str">
        <f>IF(E1195="旅費",VLOOKUP(E1195,支出入力表!F1196:$M$2000,5,FALSE),"")</f>
        <v/>
      </c>
      <c r="I1195" s="196" t="str">
        <f>IF(E1195="旅費",VLOOKUP(E1195,支出入力表!F1196:$S$2000,9,FALSE),"")</f>
        <v/>
      </c>
      <c r="J1195" s="167" t="str">
        <f>IF(E1195="旅費",VLOOKUP(E1195,支出入力表!F1196:$S$2000,10,FALSE),"")</f>
        <v/>
      </c>
      <c r="K1195" s="167" t="str">
        <f>IF(E1195="旅費",VLOOKUP(E1195,支出入力表!F1196:$S$2000,11,FALSE),"")</f>
        <v/>
      </c>
      <c r="L1195" s="167" t="str">
        <f>IF(E1195="旅費",VLOOKUP(E1195,支出入力表!F1196:$S$2000,12,FALSE),"")</f>
        <v/>
      </c>
      <c r="M1195" s="167" t="str">
        <f>IF(E1195="旅費",VLOOKUP(E1195,支出入力表!F1196:$S$2000,13,FALSE),"")</f>
        <v/>
      </c>
      <c r="N1195" s="168" t="str">
        <f>IF(E1195="旅費",VLOOKUP(E1195,支出入力表!F1196:$S$2000,14,FALSE),"")</f>
        <v/>
      </c>
    </row>
    <row r="1196" spans="2:14" x14ac:dyDescent="0.55000000000000004">
      <c r="B1196" s="163" t="str">
        <f>IF(E1196="旅費",支出入力表!A1197,"")</f>
        <v/>
      </c>
      <c r="C1196" s="164" t="str">
        <f>IF(E1196="旅費",支出入力表!C1197,"")</f>
        <v/>
      </c>
      <c r="D1196" s="165" t="str">
        <f>IF(支出入力表!E1197="旅費","旅費","")</f>
        <v/>
      </c>
      <c r="E1196" s="165" t="str">
        <f>IF(支出入力表!F1197="旅費","旅費","")</f>
        <v/>
      </c>
      <c r="F1196" s="196" t="str">
        <f>IF(E1196="旅費",VLOOKUP(E1196,支出入力表!F1197:$M$2000,3,FALSE),"")</f>
        <v/>
      </c>
      <c r="G1196" s="196" t="str">
        <f>IF(E1196="旅費",VLOOKUP(E1196,支出入力表!F1197:$M$2000,4,FALSE),"")</f>
        <v/>
      </c>
      <c r="H1196" s="197" t="str">
        <f>IF(E1196="旅費",VLOOKUP(E1196,支出入力表!F1197:$M$2000,5,FALSE),"")</f>
        <v/>
      </c>
      <c r="I1196" s="196" t="str">
        <f>IF(E1196="旅費",VLOOKUP(E1196,支出入力表!F1197:$S$2000,9,FALSE),"")</f>
        <v/>
      </c>
      <c r="J1196" s="167" t="str">
        <f>IF(E1196="旅費",VLOOKUP(E1196,支出入力表!F1197:$S$2000,10,FALSE),"")</f>
        <v/>
      </c>
      <c r="K1196" s="167" t="str">
        <f>IF(E1196="旅費",VLOOKUP(E1196,支出入力表!F1197:$S$2000,11,FALSE),"")</f>
        <v/>
      </c>
      <c r="L1196" s="167" t="str">
        <f>IF(E1196="旅費",VLOOKUP(E1196,支出入力表!F1197:$S$2000,12,FALSE),"")</f>
        <v/>
      </c>
      <c r="M1196" s="167" t="str">
        <f>IF(E1196="旅費",VLOOKUP(E1196,支出入力表!F1197:$S$2000,13,FALSE),"")</f>
        <v/>
      </c>
      <c r="N1196" s="168" t="str">
        <f>IF(E1196="旅費",VLOOKUP(E1196,支出入力表!F1197:$S$2000,14,FALSE),"")</f>
        <v/>
      </c>
    </row>
    <row r="1197" spans="2:14" x14ac:dyDescent="0.55000000000000004">
      <c r="B1197" s="163" t="str">
        <f>IF(E1197="旅費",支出入力表!A1198,"")</f>
        <v/>
      </c>
      <c r="C1197" s="164" t="str">
        <f>IF(E1197="旅費",支出入力表!C1198,"")</f>
        <v/>
      </c>
      <c r="D1197" s="165" t="str">
        <f>IF(支出入力表!E1198="旅費","旅費","")</f>
        <v/>
      </c>
      <c r="E1197" s="165" t="str">
        <f>IF(支出入力表!F1198="旅費","旅費","")</f>
        <v/>
      </c>
      <c r="F1197" s="196" t="str">
        <f>IF(E1197="旅費",VLOOKUP(E1197,支出入力表!F1198:$M$2000,3,FALSE),"")</f>
        <v/>
      </c>
      <c r="G1197" s="196" t="str">
        <f>IF(E1197="旅費",VLOOKUP(E1197,支出入力表!F1198:$M$2000,4,FALSE),"")</f>
        <v/>
      </c>
      <c r="H1197" s="197" t="str">
        <f>IF(E1197="旅費",VLOOKUP(E1197,支出入力表!F1198:$M$2000,5,FALSE),"")</f>
        <v/>
      </c>
      <c r="I1197" s="196" t="str">
        <f>IF(E1197="旅費",VLOOKUP(E1197,支出入力表!F1198:$S$2000,9,FALSE),"")</f>
        <v/>
      </c>
      <c r="J1197" s="167" t="str">
        <f>IF(E1197="旅費",VLOOKUP(E1197,支出入力表!F1198:$S$2000,10,FALSE),"")</f>
        <v/>
      </c>
      <c r="K1197" s="167" t="str">
        <f>IF(E1197="旅費",VLOOKUP(E1197,支出入力表!F1198:$S$2000,11,FALSE),"")</f>
        <v/>
      </c>
      <c r="L1197" s="167" t="str">
        <f>IF(E1197="旅費",VLOOKUP(E1197,支出入力表!F1198:$S$2000,12,FALSE),"")</f>
        <v/>
      </c>
      <c r="M1197" s="167" t="str">
        <f>IF(E1197="旅費",VLOOKUP(E1197,支出入力表!F1198:$S$2000,13,FALSE),"")</f>
        <v/>
      </c>
      <c r="N1197" s="168" t="str">
        <f>IF(E1197="旅費",VLOOKUP(E1197,支出入力表!F1198:$S$2000,14,FALSE),"")</f>
        <v/>
      </c>
    </row>
    <row r="1198" spans="2:14" x14ac:dyDescent="0.55000000000000004">
      <c r="B1198" s="163" t="str">
        <f>IF(E1198="旅費",支出入力表!A1199,"")</f>
        <v/>
      </c>
      <c r="C1198" s="164" t="str">
        <f>IF(E1198="旅費",支出入力表!C1199,"")</f>
        <v/>
      </c>
      <c r="D1198" s="165" t="str">
        <f>IF(支出入力表!E1199="旅費","旅費","")</f>
        <v/>
      </c>
      <c r="E1198" s="165" t="str">
        <f>IF(支出入力表!F1199="旅費","旅費","")</f>
        <v/>
      </c>
      <c r="F1198" s="196" t="str">
        <f>IF(E1198="旅費",VLOOKUP(E1198,支出入力表!F1199:$M$2000,3,FALSE),"")</f>
        <v/>
      </c>
      <c r="G1198" s="196" t="str">
        <f>IF(E1198="旅費",VLOOKUP(E1198,支出入力表!F1199:$M$2000,4,FALSE),"")</f>
        <v/>
      </c>
      <c r="H1198" s="197" t="str">
        <f>IF(E1198="旅費",VLOOKUP(E1198,支出入力表!F1199:$M$2000,5,FALSE),"")</f>
        <v/>
      </c>
      <c r="I1198" s="196" t="str">
        <f>IF(E1198="旅費",VLOOKUP(E1198,支出入力表!F1199:$S$2000,9,FALSE),"")</f>
        <v/>
      </c>
      <c r="J1198" s="167" t="str">
        <f>IF(E1198="旅費",VLOOKUP(E1198,支出入力表!F1199:$S$2000,10,FALSE),"")</f>
        <v/>
      </c>
      <c r="K1198" s="167" t="str">
        <f>IF(E1198="旅費",VLOOKUP(E1198,支出入力表!F1199:$S$2000,11,FALSE),"")</f>
        <v/>
      </c>
      <c r="L1198" s="167" t="str">
        <f>IF(E1198="旅費",VLOOKUP(E1198,支出入力表!F1199:$S$2000,12,FALSE),"")</f>
        <v/>
      </c>
      <c r="M1198" s="167" t="str">
        <f>IF(E1198="旅費",VLOOKUP(E1198,支出入力表!F1199:$S$2000,13,FALSE),"")</f>
        <v/>
      </c>
      <c r="N1198" s="168" t="str">
        <f>IF(E1198="旅費",VLOOKUP(E1198,支出入力表!F1199:$S$2000,14,FALSE),"")</f>
        <v/>
      </c>
    </row>
    <row r="1199" spans="2:14" x14ac:dyDescent="0.55000000000000004">
      <c r="B1199" s="163" t="str">
        <f>IF(E1199="旅費",支出入力表!A1200,"")</f>
        <v/>
      </c>
      <c r="C1199" s="164" t="str">
        <f>IF(E1199="旅費",支出入力表!C1200,"")</f>
        <v/>
      </c>
      <c r="D1199" s="165" t="str">
        <f>IF(支出入力表!E1200="旅費","旅費","")</f>
        <v/>
      </c>
      <c r="E1199" s="165" t="str">
        <f>IF(支出入力表!F1200="旅費","旅費","")</f>
        <v/>
      </c>
      <c r="F1199" s="196" t="str">
        <f>IF(E1199="旅費",VLOOKUP(E1199,支出入力表!F1200:$M$2000,3,FALSE),"")</f>
        <v/>
      </c>
      <c r="G1199" s="196" t="str">
        <f>IF(E1199="旅費",VLOOKUP(E1199,支出入力表!F1200:$M$2000,4,FALSE),"")</f>
        <v/>
      </c>
      <c r="H1199" s="197" t="str">
        <f>IF(E1199="旅費",VLOOKUP(E1199,支出入力表!F1200:$M$2000,5,FALSE),"")</f>
        <v/>
      </c>
      <c r="I1199" s="196" t="str">
        <f>IF(E1199="旅費",VLOOKUP(E1199,支出入力表!F1200:$S$2000,9,FALSE),"")</f>
        <v/>
      </c>
      <c r="J1199" s="167" t="str">
        <f>IF(E1199="旅費",VLOOKUP(E1199,支出入力表!F1200:$S$2000,10,FALSE),"")</f>
        <v/>
      </c>
      <c r="K1199" s="167" t="str">
        <f>IF(E1199="旅費",VLOOKUP(E1199,支出入力表!F1200:$S$2000,11,FALSE),"")</f>
        <v/>
      </c>
      <c r="L1199" s="167" t="str">
        <f>IF(E1199="旅費",VLOOKUP(E1199,支出入力表!F1200:$S$2000,12,FALSE),"")</f>
        <v/>
      </c>
      <c r="M1199" s="167" t="str">
        <f>IF(E1199="旅費",VLOOKUP(E1199,支出入力表!F1200:$S$2000,13,FALSE),"")</f>
        <v/>
      </c>
      <c r="N1199" s="168" t="str">
        <f>IF(E1199="旅費",VLOOKUP(E1199,支出入力表!F1200:$S$2000,14,FALSE),"")</f>
        <v/>
      </c>
    </row>
    <row r="1200" spans="2:14" x14ac:dyDescent="0.55000000000000004">
      <c r="B1200" s="163" t="str">
        <f>IF(E1200="旅費",支出入力表!A1201,"")</f>
        <v/>
      </c>
      <c r="C1200" s="164" t="str">
        <f>IF(E1200="旅費",支出入力表!C1201,"")</f>
        <v/>
      </c>
      <c r="D1200" s="165" t="str">
        <f>IF(支出入力表!E1201="旅費","旅費","")</f>
        <v/>
      </c>
      <c r="E1200" s="165" t="str">
        <f>IF(支出入力表!F1201="旅費","旅費","")</f>
        <v/>
      </c>
      <c r="F1200" s="196" t="str">
        <f>IF(E1200="旅費",VLOOKUP(E1200,支出入力表!F1201:$M$2000,3,FALSE),"")</f>
        <v/>
      </c>
      <c r="G1200" s="196" t="str">
        <f>IF(E1200="旅費",VLOOKUP(E1200,支出入力表!F1201:$M$2000,4,FALSE),"")</f>
        <v/>
      </c>
      <c r="H1200" s="197" t="str">
        <f>IF(E1200="旅費",VLOOKUP(E1200,支出入力表!F1201:$M$2000,5,FALSE),"")</f>
        <v/>
      </c>
      <c r="I1200" s="196" t="str">
        <f>IF(E1200="旅費",VLOOKUP(E1200,支出入力表!F1201:$S$2000,9,FALSE),"")</f>
        <v/>
      </c>
      <c r="J1200" s="167" t="str">
        <f>IF(E1200="旅費",VLOOKUP(E1200,支出入力表!F1201:$S$2000,10,FALSE),"")</f>
        <v/>
      </c>
      <c r="K1200" s="167" t="str">
        <f>IF(E1200="旅費",VLOOKUP(E1200,支出入力表!F1201:$S$2000,11,FALSE),"")</f>
        <v/>
      </c>
      <c r="L1200" s="167" t="str">
        <f>IF(E1200="旅費",VLOOKUP(E1200,支出入力表!F1201:$S$2000,12,FALSE),"")</f>
        <v/>
      </c>
      <c r="M1200" s="167" t="str">
        <f>IF(E1200="旅費",VLOOKUP(E1200,支出入力表!F1201:$S$2000,13,FALSE),"")</f>
        <v/>
      </c>
      <c r="N1200" s="168" t="str">
        <f>IF(E1200="旅費",VLOOKUP(E1200,支出入力表!F1201:$S$2000,14,FALSE),"")</f>
        <v/>
      </c>
    </row>
    <row r="1201" spans="2:14" x14ac:dyDescent="0.55000000000000004">
      <c r="B1201" s="163" t="str">
        <f>IF(E1201="旅費",支出入力表!A1202,"")</f>
        <v/>
      </c>
      <c r="C1201" s="164" t="str">
        <f>IF(E1201="旅費",支出入力表!C1202,"")</f>
        <v/>
      </c>
      <c r="D1201" s="165" t="str">
        <f>IF(支出入力表!E1202="旅費","旅費","")</f>
        <v/>
      </c>
      <c r="E1201" s="165" t="str">
        <f>IF(支出入力表!F1202="旅費","旅費","")</f>
        <v/>
      </c>
      <c r="F1201" s="196" t="str">
        <f>IF(E1201="旅費",VLOOKUP(E1201,支出入力表!F1202:$M$2000,3,FALSE),"")</f>
        <v/>
      </c>
      <c r="G1201" s="196" t="str">
        <f>IF(E1201="旅費",VLOOKUP(E1201,支出入力表!F1202:$M$2000,4,FALSE),"")</f>
        <v/>
      </c>
      <c r="H1201" s="197" t="str">
        <f>IF(E1201="旅費",VLOOKUP(E1201,支出入力表!F1202:$M$2000,5,FALSE),"")</f>
        <v/>
      </c>
      <c r="I1201" s="196" t="str">
        <f>IF(E1201="旅費",VLOOKUP(E1201,支出入力表!F1202:$S$2000,9,FALSE),"")</f>
        <v/>
      </c>
      <c r="J1201" s="167" t="str">
        <f>IF(E1201="旅費",VLOOKUP(E1201,支出入力表!F1202:$S$2000,10,FALSE),"")</f>
        <v/>
      </c>
      <c r="K1201" s="167" t="str">
        <f>IF(E1201="旅費",VLOOKUP(E1201,支出入力表!F1202:$S$2000,11,FALSE),"")</f>
        <v/>
      </c>
      <c r="L1201" s="167" t="str">
        <f>IF(E1201="旅費",VLOOKUP(E1201,支出入力表!F1202:$S$2000,12,FALSE),"")</f>
        <v/>
      </c>
      <c r="M1201" s="167" t="str">
        <f>IF(E1201="旅費",VLOOKUP(E1201,支出入力表!F1202:$S$2000,13,FALSE),"")</f>
        <v/>
      </c>
      <c r="N1201" s="168" t="str">
        <f>IF(E1201="旅費",VLOOKUP(E1201,支出入力表!F1202:$S$2000,14,FALSE),"")</f>
        <v/>
      </c>
    </row>
    <row r="1202" spans="2:14" x14ac:dyDescent="0.55000000000000004">
      <c r="B1202" s="163" t="str">
        <f>IF(E1202="旅費",支出入力表!A1203,"")</f>
        <v/>
      </c>
      <c r="C1202" s="164" t="str">
        <f>IF(E1202="旅費",支出入力表!C1203,"")</f>
        <v/>
      </c>
      <c r="D1202" s="165" t="str">
        <f>IF(支出入力表!E1203="旅費","旅費","")</f>
        <v/>
      </c>
      <c r="E1202" s="165" t="str">
        <f>IF(支出入力表!F1203="旅費","旅費","")</f>
        <v/>
      </c>
      <c r="F1202" s="196" t="str">
        <f>IF(E1202="旅費",VLOOKUP(E1202,支出入力表!F1203:$M$2000,3,FALSE),"")</f>
        <v/>
      </c>
      <c r="G1202" s="196" t="str">
        <f>IF(E1202="旅費",VLOOKUP(E1202,支出入力表!F1203:$M$2000,4,FALSE),"")</f>
        <v/>
      </c>
      <c r="H1202" s="197" t="str">
        <f>IF(E1202="旅費",VLOOKUP(E1202,支出入力表!F1203:$M$2000,5,FALSE),"")</f>
        <v/>
      </c>
      <c r="I1202" s="196" t="str">
        <f>IF(E1202="旅費",VLOOKUP(E1202,支出入力表!F1203:$S$2000,9,FALSE),"")</f>
        <v/>
      </c>
      <c r="J1202" s="167" t="str">
        <f>IF(E1202="旅費",VLOOKUP(E1202,支出入力表!F1203:$S$2000,10,FALSE),"")</f>
        <v/>
      </c>
      <c r="K1202" s="167" t="str">
        <f>IF(E1202="旅費",VLOOKUP(E1202,支出入力表!F1203:$S$2000,11,FALSE),"")</f>
        <v/>
      </c>
      <c r="L1202" s="167" t="str">
        <f>IF(E1202="旅費",VLOOKUP(E1202,支出入力表!F1203:$S$2000,12,FALSE),"")</f>
        <v/>
      </c>
      <c r="M1202" s="167" t="str">
        <f>IF(E1202="旅費",VLOOKUP(E1202,支出入力表!F1203:$S$2000,13,FALSE),"")</f>
        <v/>
      </c>
      <c r="N1202" s="168" t="str">
        <f>IF(E1202="旅費",VLOOKUP(E1202,支出入力表!F1203:$S$2000,14,FALSE),"")</f>
        <v/>
      </c>
    </row>
    <row r="1203" spans="2:14" x14ac:dyDescent="0.55000000000000004">
      <c r="B1203" s="163" t="str">
        <f>IF(E1203="旅費",支出入力表!A1204,"")</f>
        <v/>
      </c>
      <c r="C1203" s="164" t="str">
        <f>IF(E1203="旅費",支出入力表!C1204,"")</f>
        <v/>
      </c>
      <c r="D1203" s="165" t="str">
        <f>IF(支出入力表!E1204="旅費","旅費","")</f>
        <v/>
      </c>
      <c r="E1203" s="165" t="str">
        <f>IF(支出入力表!F1204="旅費","旅費","")</f>
        <v/>
      </c>
      <c r="F1203" s="196" t="str">
        <f>IF(E1203="旅費",VLOOKUP(E1203,支出入力表!F1204:$M$2000,3,FALSE),"")</f>
        <v/>
      </c>
      <c r="G1203" s="196" t="str">
        <f>IF(E1203="旅費",VLOOKUP(E1203,支出入力表!F1204:$M$2000,4,FALSE),"")</f>
        <v/>
      </c>
      <c r="H1203" s="197" t="str">
        <f>IF(E1203="旅費",VLOOKUP(E1203,支出入力表!F1204:$M$2000,5,FALSE),"")</f>
        <v/>
      </c>
      <c r="I1203" s="196" t="str">
        <f>IF(E1203="旅費",VLOOKUP(E1203,支出入力表!F1204:$S$2000,9,FALSE),"")</f>
        <v/>
      </c>
      <c r="J1203" s="167" t="str">
        <f>IF(E1203="旅費",VLOOKUP(E1203,支出入力表!F1204:$S$2000,10,FALSE),"")</f>
        <v/>
      </c>
      <c r="K1203" s="167" t="str">
        <f>IF(E1203="旅費",VLOOKUP(E1203,支出入力表!F1204:$S$2000,11,FALSE),"")</f>
        <v/>
      </c>
      <c r="L1203" s="167" t="str">
        <f>IF(E1203="旅費",VLOOKUP(E1203,支出入力表!F1204:$S$2000,12,FALSE),"")</f>
        <v/>
      </c>
      <c r="M1203" s="167" t="str">
        <f>IF(E1203="旅費",VLOOKUP(E1203,支出入力表!F1204:$S$2000,13,FALSE),"")</f>
        <v/>
      </c>
      <c r="N1203" s="168" t="str">
        <f>IF(E1203="旅費",VLOOKUP(E1203,支出入力表!F1204:$S$2000,14,FALSE),"")</f>
        <v/>
      </c>
    </row>
    <row r="1204" spans="2:14" x14ac:dyDescent="0.55000000000000004">
      <c r="B1204" s="163" t="str">
        <f>IF(E1204="旅費",支出入力表!A1205,"")</f>
        <v/>
      </c>
      <c r="C1204" s="164" t="str">
        <f>IF(E1204="旅費",支出入力表!C1205,"")</f>
        <v/>
      </c>
      <c r="D1204" s="165" t="str">
        <f>IF(支出入力表!E1205="旅費","旅費","")</f>
        <v/>
      </c>
      <c r="E1204" s="165" t="str">
        <f>IF(支出入力表!F1205="旅費","旅費","")</f>
        <v/>
      </c>
      <c r="F1204" s="196" t="str">
        <f>IF(E1204="旅費",VLOOKUP(E1204,支出入力表!F1205:$M$2000,3,FALSE),"")</f>
        <v/>
      </c>
      <c r="G1204" s="196" t="str">
        <f>IF(E1204="旅費",VLOOKUP(E1204,支出入力表!F1205:$M$2000,4,FALSE),"")</f>
        <v/>
      </c>
      <c r="H1204" s="197" t="str">
        <f>IF(E1204="旅費",VLOOKUP(E1204,支出入力表!F1205:$M$2000,5,FALSE),"")</f>
        <v/>
      </c>
      <c r="I1204" s="196" t="str">
        <f>IF(E1204="旅費",VLOOKUP(E1204,支出入力表!F1205:$S$2000,9,FALSE),"")</f>
        <v/>
      </c>
      <c r="J1204" s="167" t="str">
        <f>IF(E1204="旅費",VLOOKUP(E1204,支出入力表!F1205:$S$2000,10,FALSE),"")</f>
        <v/>
      </c>
      <c r="K1204" s="167" t="str">
        <f>IF(E1204="旅費",VLOOKUP(E1204,支出入力表!F1205:$S$2000,11,FALSE),"")</f>
        <v/>
      </c>
      <c r="L1204" s="167" t="str">
        <f>IF(E1204="旅費",VLOOKUP(E1204,支出入力表!F1205:$S$2000,12,FALSE),"")</f>
        <v/>
      </c>
      <c r="M1204" s="167" t="str">
        <f>IF(E1204="旅費",VLOOKUP(E1204,支出入力表!F1205:$S$2000,13,FALSE),"")</f>
        <v/>
      </c>
      <c r="N1204" s="168" t="str">
        <f>IF(E1204="旅費",VLOOKUP(E1204,支出入力表!F1205:$S$2000,14,FALSE),"")</f>
        <v/>
      </c>
    </row>
    <row r="1205" spans="2:14" x14ac:dyDescent="0.55000000000000004">
      <c r="B1205" s="163" t="str">
        <f>IF(E1205="旅費",支出入力表!A1206,"")</f>
        <v/>
      </c>
      <c r="C1205" s="164" t="str">
        <f>IF(E1205="旅費",支出入力表!C1206,"")</f>
        <v/>
      </c>
      <c r="D1205" s="165" t="str">
        <f>IF(支出入力表!E1206="旅費","旅費","")</f>
        <v/>
      </c>
      <c r="E1205" s="165" t="str">
        <f>IF(支出入力表!F1206="旅費","旅費","")</f>
        <v/>
      </c>
      <c r="F1205" s="196" t="str">
        <f>IF(E1205="旅費",VLOOKUP(E1205,支出入力表!F1206:$M$2000,3,FALSE),"")</f>
        <v/>
      </c>
      <c r="G1205" s="196" t="str">
        <f>IF(E1205="旅費",VLOOKUP(E1205,支出入力表!F1206:$M$2000,4,FALSE),"")</f>
        <v/>
      </c>
      <c r="H1205" s="197" t="str">
        <f>IF(E1205="旅費",VLOOKUP(E1205,支出入力表!F1206:$M$2000,5,FALSE),"")</f>
        <v/>
      </c>
      <c r="I1205" s="196" t="str">
        <f>IF(E1205="旅費",VLOOKUP(E1205,支出入力表!F1206:$S$2000,9,FALSE),"")</f>
        <v/>
      </c>
      <c r="J1205" s="167" t="str">
        <f>IF(E1205="旅費",VLOOKUP(E1205,支出入力表!F1206:$S$2000,10,FALSE),"")</f>
        <v/>
      </c>
      <c r="K1205" s="167" t="str">
        <f>IF(E1205="旅費",VLOOKUP(E1205,支出入力表!F1206:$S$2000,11,FALSE),"")</f>
        <v/>
      </c>
      <c r="L1205" s="167" t="str">
        <f>IF(E1205="旅費",VLOOKUP(E1205,支出入力表!F1206:$S$2000,12,FALSE),"")</f>
        <v/>
      </c>
      <c r="M1205" s="167" t="str">
        <f>IF(E1205="旅費",VLOOKUP(E1205,支出入力表!F1206:$S$2000,13,FALSE),"")</f>
        <v/>
      </c>
      <c r="N1205" s="168" t="str">
        <f>IF(E1205="旅費",VLOOKUP(E1205,支出入力表!F1206:$S$2000,14,FALSE),"")</f>
        <v/>
      </c>
    </row>
    <row r="1206" spans="2:14" x14ac:dyDescent="0.55000000000000004">
      <c r="B1206" s="163" t="str">
        <f>IF(E1206="旅費",支出入力表!A1207,"")</f>
        <v/>
      </c>
      <c r="C1206" s="164" t="str">
        <f>IF(E1206="旅費",支出入力表!C1207,"")</f>
        <v/>
      </c>
      <c r="D1206" s="165" t="str">
        <f>IF(支出入力表!E1207="旅費","旅費","")</f>
        <v/>
      </c>
      <c r="E1206" s="165" t="str">
        <f>IF(支出入力表!F1207="旅費","旅費","")</f>
        <v/>
      </c>
      <c r="F1206" s="196" t="str">
        <f>IF(E1206="旅費",VLOOKUP(E1206,支出入力表!F1207:$M$2000,3,FALSE),"")</f>
        <v/>
      </c>
      <c r="G1206" s="196" t="str">
        <f>IF(E1206="旅費",VLOOKUP(E1206,支出入力表!F1207:$M$2000,4,FALSE),"")</f>
        <v/>
      </c>
      <c r="H1206" s="197" t="str">
        <f>IF(E1206="旅費",VLOOKUP(E1206,支出入力表!F1207:$M$2000,5,FALSE),"")</f>
        <v/>
      </c>
      <c r="I1206" s="196" t="str">
        <f>IF(E1206="旅費",VLOOKUP(E1206,支出入力表!F1207:$S$2000,9,FALSE),"")</f>
        <v/>
      </c>
      <c r="J1206" s="167" t="str">
        <f>IF(E1206="旅費",VLOOKUP(E1206,支出入力表!F1207:$S$2000,10,FALSE),"")</f>
        <v/>
      </c>
      <c r="K1206" s="167" t="str">
        <f>IF(E1206="旅費",VLOOKUP(E1206,支出入力表!F1207:$S$2000,11,FALSE),"")</f>
        <v/>
      </c>
      <c r="L1206" s="167" t="str">
        <f>IF(E1206="旅費",VLOOKUP(E1206,支出入力表!F1207:$S$2000,12,FALSE),"")</f>
        <v/>
      </c>
      <c r="M1206" s="167" t="str">
        <f>IF(E1206="旅費",VLOOKUP(E1206,支出入力表!F1207:$S$2000,13,FALSE),"")</f>
        <v/>
      </c>
      <c r="N1206" s="168" t="str">
        <f>IF(E1206="旅費",VLOOKUP(E1206,支出入力表!F1207:$S$2000,14,FALSE),"")</f>
        <v/>
      </c>
    </row>
    <row r="1207" spans="2:14" x14ac:dyDescent="0.55000000000000004">
      <c r="B1207" s="163" t="str">
        <f>IF(E1207="旅費",支出入力表!A1208,"")</f>
        <v/>
      </c>
      <c r="C1207" s="164" t="str">
        <f>IF(E1207="旅費",支出入力表!C1208,"")</f>
        <v/>
      </c>
      <c r="D1207" s="165" t="str">
        <f>IF(支出入力表!E1208="旅費","旅費","")</f>
        <v/>
      </c>
      <c r="E1207" s="165" t="str">
        <f>IF(支出入力表!F1208="旅費","旅費","")</f>
        <v/>
      </c>
      <c r="F1207" s="196" t="str">
        <f>IF(E1207="旅費",VLOOKUP(E1207,支出入力表!F1208:$M$2000,3,FALSE),"")</f>
        <v/>
      </c>
      <c r="G1207" s="196" t="str">
        <f>IF(E1207="旅費",VLOOKUP(E1207,支出入力表!F1208:$M$2000,4,FALSE),"")</f>
        <v/>
      </c>
      <c r="H1207" s="197" t="str">
        <f>IF(E1207="旅費",VLOOKUP(E1207,支出入力表!F1208:$M$2000,5,FALSE),"")</f>
        <v/>
      </c>
      <c r="I1207" s="196" t="str">
        <f>IF(E1207="旅費",VLOOKUP(E1207,支出入力表!F1208:$S$2000,9,FALSE),"")</f>
        <v/>
      </c>
      <c r="J1207" s="167" t="str">
        <f>IF(E1207="旅費",VLOOKUP(E1207,支出入力表!F1208:$S$2000,10,FALSE),"")</f>
        <v/>
      </c>
      <c r="K1207" s="167" t="str">
        <f>IF(E1207="旅費",VLOOKUP(E1207,支出入力表!F1208:$S$2000,11,FALSE),"")</f>
        <v/>
      </c>
      <c r="L1207" s="167" t="str">
        <f>IF(E1207="旅費",VLOOKUP(E1207,支出入力表!F1208:$S$2000,12,FALSE),"")</f>
        <v/>
      </c>
      <c r="M1207" s="167" t="str">
        <f>IF(E1207="旅費",VLOOKUP(E1207,支出入力表!F1208:$S$2000,13,FALSE),"")</f>
        <v/>
      </c>
      <c r="N1207" s="168" t="str">
        <f>IF(E1207="旅費",VLOOKUP(E1207,支出入力表!F1208:$S$2000,14,FALSE),"")</f>
        <v/>
      </c>
    </row>
    <row r="1208" spans="2:14" x14ac:dyDescent="0.55000000000000004">
      <c r="B1208" s="163" t="str">
        <f>IF(E1208="旅費",支出入力表!A1209,"")</f>
        <v/>
      </c>
      <c r="C1208" s="164" t="str">
        <f>IF(E1208="旅費",支出入力表!C1209,"")</f>
        <v/>
      </c>
      <c r="D1208" s="165" t="str">
        <f>IF(支出入力表!E1209="旅費","旅費","")</f>
        <v/>
      </c>
      <c r="E1208" s="165" t="str">
        <f>IF(支出入力表!F1209="旅費","旅費","")</f>
        <v/>
      </c>
      <c r="F1208" s="196" t="str">
        <f>IF(E1208="旅費",VLOOKUP(E1208,支出入力表!F1209:$M$2000,3,FALSE),"")</f>
        <v/>
      </c>
      <c r="G1208" s="196" t="str">
        <f>IF(E1208="旅費",VLOOKUP(E1208,支出入力表!F1209:$M$2000,4,FALSE),"")</f>
        <v/>
      </c>
      <c r="H1208" s="197" t="str">
        <f>IF(E1208="旅費",VLOOKUP(E1208,支出入力表!F1209:$M$2000,5,FALSE),"")</f>
        <v/>
      </c>
      <c r="I1208" s="196" t="str">
        <f>IF(E1208="旅費",VLOOKUP(E1208,支出入力表!F1209:$S$2000,9,FALSE),"")</f>
        <v/>
      </c>
      <c r="J1208" s="167" t="str">
        <f>IF(E1208="旅費",VLOOKUP(E1208,支出入力表!F1209:$S$2000,10,FALSE),"")</f>
        <v/>
      </c>
      <c r="K1208" s="167" t="str">
        <f>IF(E1208="旅費",VLOOKUP(E1208,支出入力表!F1209:$S$2000,11,FALSE),"")</f>
        <v/>
      </c>
      <c r="L1208" s="167" t="str">
        <f>IF(E1208="旅費",VLOOKUP(E1208,支出入力表!F1209:$S$2000,12,FALSE),"")</f>
        <v/>
      </c>
      <c r="M1208" s="167" t="str">
        <f>IF(E1208="旅費",VLOOKUP(E1208,支出入力表!F1209:$S$2000,13,FALSE),"")</f>
        <v/>
      </c>
      <c r="N1208" s="168" t="str">
        <f>IF(E1208="旅費",VLOOKUP(E1208,支出入力表!F1209:$S$2000,14,FALSE),"")</f>
        <v/>
      </c>
    </row>
    <row r="1209" spans="2:14" x14ac:dyDescent="0.55000000000000004">
      <c r="B1209" s="163" t="str">
        <f>IF(E1209="旅費",支出入力表!A1210,"")</f>
        <v/>
      </c>
      <c r="C1209" s="164" t="str">
        <f>IF(E1209="旅費",支出入力表!C1210,"")</f>
        <v/>
      </c>
      <c r="D1209" s="165" t="str">
        <f>IF(支出入力表!E1210="旅費","旅費","")</f>
        <v/>
      </c>
      <c r="E1209" s="165" t="str">
        <f>IF(支出入力表!F1210="旅費","旅費","")</f>
        <v/>
      </c>
      <c r="F1209" s="196" t="str">
        <f>IF(E1209="旅費",VLOOKUP(E1209,支出入力表!F1210:$M$2000,3,FALSE),"")</f>
        <v/>
      </c>
      <c r="G1209" s="196" t="str">
        <f>IF(E1209="旅費",VLOOKUP(E1209,支出入力表!F1210:$M$2000,4,FALSE),"")</f>
        <v/>
      </c>
      <c r="H1209" s="197" t="str">
        <f>IF(E1209="旅費",VLOOKUP(E1209,支出入力表!F1210:$M$2000,5,FALSE),"")</f>
        <v/>
      </c>
      <c r="I1209" s="196" t="str">
        <f>IF(E1209="旅費",VLOOKUP(E1209,支出入力表!F1210:$S$2000,9,FALSE),"")</f>
        <v/>
      </c>
      <c r="J1209" s="167" t="str">
        <f>IF(E1209="旅費",VLOOKUP(E1209,支出入力表!F1210:$S$2000,10,FALSE),"")</f>
        <v/>
      </c>
      <c r="K1209" s="167" t="str">
        <f>IF(E1209="旅費",VLOOKUP(E1209,支出入力表!F1210:$S$2000,11,FALSE),"")</f>
        <v/>
      </c>
      <c r="L1209" s="167" t="str">
        <f>IF(E1209="旅費",VLOOKUP(E1209,支出入力表!F1210:$S$2000,12,FALSE),"")</f>
        <v/>
      </c>
      <c r="M1209" s="167" t="str">
        <f>IF(E1209="旅費",VLOOKUP(E1209,支出入力表!F1210:$S$2000,13,FALSE),"")</f>
        <v/>
      </c>
      <c r="N1209" s="168" t="str">
        <f>IF(E1209="旅費",VLOOKUP(E1209,支出入力表!F1210:$S$2000,14,FALSE),"")</f>
        <v/>
      </c>
    </row>
    <row r="1210" spans="2:14" x14ac:dyDescent="0.55000000000000004">
      <c r="B1210" s="163" t="str">
        <f>IF(E1210="旅費",支出入力表!A1211,"")</f>
        <v/>
      </c>
      <c r="C1210" s="164" t="str">
        <f>IF(E1210="旅費",支出入力表!C1211,"")</f>
        <v/>
      </c>
      <c r="D1210" s="165" t="str">
        <f>IF(支出入力表!E1211="旅費","旅費","")</f>
        <v/>
      </c>
      <c r="E1210" s="165" t="str">
        <f>IF(支出入力表!F1211="旅費","旅費","")</f>
        <v/>
      </c>
      <c r="F1210" s="196" t="str">
        <f>IF(E1210="旅費",VLOOKUP(E1210,支出入力表!F1211:$M$2000,3,FALSE),"")</f>
        <v/>
      </c>
      <c r="G1210" s="196" t="str">
        <f>IF(E1210="旅費",VLOOKUP(E1210,支出入力表!F1211:$M$2000,4,FALSE),"")</f>
        <v/>
      </c>
      <c r="H1210" s="197" t="str">
        <f>IF(E1210="旅費",VLOOKUP(E1210,支出入力表!F1211:$M$2000,5,FALSE),"")</f>
        <v/>
      </c>
      <c r="I1210" s="196" t="str">
        <f>IF(E1210="旅費",VLOOKUP(E1210,支出入力表!F1211:$S$2000,9,FALSE),"")</f>
        <v/>
      </c>
      <c r="J1210" s="167" t="str">
        <f>IF(E1210="旅費",VLOOKUP(E1210,支出入力表!F1211:$S$2000,10,FALSE),"")</f>
        <v/>
      </c>
      <c r="K1210" s="167" t="str">
        <f>IF(E1210="旅費",VLOOKUP(E1210,支出入力表!F1211:$S$2000,11,FALSE),"")</f>
        <v/>
      </c>
      <c r="L1210" s="167" t="str">
        <f>IF(E1210="旅費",VLOOKUP(E1210,支出入力表!F1211:$S$2000,12,FALSE),"")</f>
        <v/>
      </c>
      <c r="M1210" s="167" t="str">
        <f>IF(E1210="旅費",VLOOKUP(E1210,支出入力表!F1211:$S$2000,13,FALSE),"")</f>
        <v/>
      </c>
      <c r="N1210" s="168" t="str">
        <f>IF(E1210="旅費",VLOOKUP(E1210,支出入力表!F1211:$S$2000,14,FALSE),"")</f>
        <v/>
      </c>
    </row>
    <row r="1211" spans="2:14" x14ac:dyDescent="0.55000000000000004">
      <c r="B1211" s="163" t="str">
        <f>IF(E1211="旅費",支出入力表!A1212,"")</f>
        <v/>
      </c>
      <c r="C1211" s="164" t="str">
        <f>IF(E1211="旅費",支出入力表!C1212,"")</f>
        <v/>
      </c>
      <c r="D1211" s="165" t="str">
        <f>IF(支出入力表!E1212="旅費","旅費","")</f>
        <v/>
      </c>
      <c r="E1211" s="165" t="str">
        <f>IF(支出入力表!F1212="旅費","旅費","")</f>
        <v/>
      </c>
      <c r="F1211" s="196" t="str">
        <f>IF(E1211="旅費",VLOOKUP(E1211,支出入力表!F1212:$M$2000,3,FALSE),"")</f>
        <v/>
      </c>
      <c r="G1211" s="196" t="str">
        <f>IF(E1211="旅費",VLOOKUP(E1211,支出入力表!F1212:$M$2000,4,FALSE),"")</f>
        <v/>
      </c>
      <c r="H1211" s="197" t="str">
        <f>IF(E1211="旅費",VLOOKUP(E1211,支出入力表!F1212:$M$2000,5,FALSE),"")</f>
        <v/>
      </c>
      <c r="I1211" s="196" t="str">
        <f>IF(E1211="旅費",VLOOKUP(E1211,支出入力表!F1212:$S$2000,9,FALSE),"")</f>
        <v/>
      </c>
      <c r="J1211" s="167" t="str">
        <f>IF(E1211="旅費",VLOOKUP(E1211,支出入力表!F1212:$S$2000,10,FALSE),"")</f>
        <v/>
      </c>
      <c r="K1211" s="167" t="str">
        <f>IF(E1211="旅費",VLOOKUP(E1211,支出入力表!F1212:$S$2000,11,FALSE),"")</f>
        <v/>
      </c>
      <c r="L1211" s="167" t="str">
        <f>IF(E1211="旅費",VLOOKUP(E1211,支出入力表!F1212:$S$2000,12,FALSE),"")</f>
        <v/>
      </c>
      <c r="M1211" s="167" t="str">
        <f>IF(E1211="旅費",VLOOKUP(E1211,支出入力表!F1212:$S$2000,13,FALSE),"")</f>
        <v/>
      </c>
      <c r="N1211" s="168" t="str">
        <f>IF(E1211="旅費",VLOOKUP(E1211,支出入力表!F1212:$S$2000,14,FALSE),"")</f>
        <v/>
      </c>
    </row>
    <row r="1212" spans="2:14" x14ac:dyDescent="0.55000000000000004">
      <c r="B1212" s="163" t="str">
        <f>IF(E1212="旅費",支出入力表!A1213,"")</f>
        <v/>
      </c>
      <c r="C1212" s="164" t="str">
        <f>IF(E1212="旅費",支出入力表!C1213,"")</f>
        <v/>
      </c>
      <c r="D1212" s="165" t="str">
        <f>IF(支出入力表!E1213="旅費","旅費","")</f>
        <v/>
      </c>
      <c r="E1212" s="165" t="str">
        <f>IF(支出入力表!F1213="旅費","旅費","")</f>
        <v/>
      </c>
      <c r="F1212" s="196" t="str">
        <f>IF(E1212="旅費",VLOOKUP(E1212,支出入力表!F1213:$M$2000,3,FALSE),"")</f>
        <v/>
      </c>
      <c r="G1212" s="196" t="str">
        <f>IF(E1212="旅費",VLOOKUP(E1212,支出入力表!F1213:$M$2000,4,FALSE),"")</f>
        <v/>
      </c>
      <c r="H1212" s="197" t="str">
        <f>IF(E1212="旅費",VLOOKUP(E1212,支出入力表!F1213:$M$2000,5,FALSE),"")</f>
        <v/>
      </c>
      <c r="I1212" s="196" t="str">
        <f>IF(E1212="旅費",VLOOKUP(E1212,支出入力表!F1213:$S$2000,9,FALSE),"")</f>
        <v/>
      </c>
      <c r="J1212" s="167" t="str">
        <f>IF(E1212="旅費",VLOOKUP(E1212,支出入力表!F1213:$S$2000,10,FALSE),"")</f>
        <v/>
      </c>
      <c r="K1212" s="167" t="str">
        <f>IF(E1212="旅費",VLOOKUP(E1212,支出入力表!F1213:$S$2000,11,FALSE),"")</f>
        <v/>
      </c>
      <c r="L1212" s="167" t="str">
        <f>IF(E1212="旅費",VLOOKUP(E1212,支出入力表!F1213:$S$2000,12,FALSE),"")</f>
        <v/>
      </c>
      <c r="M1212" s="167" t="str">
        <f>IF(E1212="旅費",VLOOKUP(E1212,支出入力表!F1213:$S$2000,13,FALSE),"")</f>
        <v/>
      </c>
      <c r="N1212" s="168" t="str">
        <f>IF(E1212="旅費",VLOOKUP(E1212,支出入力表!F1213:$S$2000,14,FALSE),"")</f>
        <v/>
      </c>
    </row>
    <row r="1213" spans="2:14" x14ac:dyDescent="0.55000000000000004">
      <c r="B1213" s="163" t="str">
        <f>IF(E1213="旅費",支出入力表!A1214,"")</f>
        <v/>
      </c>
      <c r="C1213" s="164" t="str">
        <f>IF(E1213="旅費",支出入力表!C1214,"")</f>
        <v/>
      </c>
      <c r="D1213" s="165" t="str">
        <f>IF(支出入力表!E1214="旅費","旅費","")</f>
        <v/>
      </c>
      <c r="E1213" s="165" t="str">
        <f>IF(支出入力表!F1214="旅費","旅費","")</f>
        <v/>
      </c>
      <c r="F1213" s="196" t="str">
        <f>IF(E1213="旅費",VLOOKUP(E1213,支出入力表!F1214:$M$2000,3,FALSE),"")</f>
        <v/>
      </c>
      <c r="G1213" s="196" t="str">
        <f>IF(E1213="旅費",VLOOKUP(E1213,支出入力表!F1214:$M$2000,4,FALSE),"")</f>
        <v/>
      </c>
      <c r="H1213" s="197" t="str">
        <f>IF(E1213="旅費",VLOOKUP(E1213,支出入力表!F1214:$M$2000,5,FALSE),"")</f>
        <v/>
      </c>
      <c r="I1213" s="196" t="str">
        <f>IF(E1213="旅費",VLOOKUP(E1213,支出入力表!F1214:$S$2000,9,FALSE),"")</f>
        <v/>
      </c>
      <c r="J1213" s="167" t="str">
        <f>IF(E1213="旅費",VLOOKUP(E1213,支出入力表!F1214:$S$2000,10,FALSE),"")</f>
        <v/>
      </c>
      <c r="K1213" s="167" t="str">
        <f>IF(E1213="旅費",VLOOKUP(E1213,支出入力表!F1214:$S$2000,11,FALSE),"")</f>
        <v/>
      </c>
      <c r="L1213" s="167" t="str">
        <f>IF(E1213="旅費",VLOOKUP(E1213,支出入力表!F1214:$S$2000,12,FALSE),"")</f>
        <v/>
      </c>
      <c r="M1213" s="167" t="str">
        <f>IF(E1213="旅費",VLOOKUP(E1213,支出入力表!F1214:$S$2000,13,FALSE),"")</f>
        <v/>
      </c>
      <c r="N1213" s="168" t="str">
        <f>IF(E1213="旅費",VLOOKUP(E1213,支出入力表!F1214:$S$2000,14,FALSE),"")</f>
        <v/>
      </c>
    </row>
    <row r="1214" spans="2:14" x14ac:dyDescent="0.55000000000000004">
      <c r="B1214" s="163" t="str">
        <f>IF(E1214="旅費",支出入力表!A1215,"")</f>
        <v/>
      </c>
      <c r="C1214" s="164" t="str">
        <f>IF(E1214="旅費",支出入力表!C1215,"")</f>
        <v/>
      </c>
      <c r="D1214" s="165" t="str">
        <f>IF(支出入力表!E1215="旅費","旅費","")</f>
        <v/>
      </c>
      <c r="E1214" s="165" t="str">
        <f>IF(支出入力表!F1215="旅費","旅費","")</f>
        <v/>
      </c>
      <c r="F1214" s="196" t="str">
        <f>IF(E1214="旅費",VLOOKUP(E1214,支出入力表!F1215:$M$2000,3,FALSE),"")</f>
        <v/>
      </c>
      <c r="G1214" s="196" t="str">
        <f>IF(E1214="旅費",VLOOKUP(E1214,支出入力表!F1215:$M$2000,4,FALSE),"")</f>
        <v/>
      </c>
      <c r="H1214" s="197" t="str">
        <f>IF(E1214="旅費",VLOOKUP(E1214,支出入力表!F1215:$M$2000,5,FALSE),"")</f>
        <v/>
      </c>
      <c r="I1214" s="196" t="str">
        <f>IF(E1214="旅費",VLOOKUP(E1214,支出入力表!F1215:$S$2000,9,FALSE),"")</f>
        <v/>
      </c>
      <c r="J1214" s="167" t="str">
        <f>IF(E1214="旅費",VLOOKUP(E1214,支出入力表!F1215:$S$2000,10,FALSE),"")</f>
        <v/>
      </c>
      <c r="K1214" s="167" t="str">
        <f>IF(E1214="旅費",VLOOKUP(E1214,支出入力表!F1215:$S$2000,11,FALSE),"")</f>
        <v/>
      </c>
      <c r="L1214" s="167" t="str">
        <f>IF(E1214="旅費",VLOOKUP(E1214,支出入力表!F1215:$S$2000,12,FALSE),"")</f>
        <v/>
      </c>
      <c r="M1214" s="167" t="str">
        <f>IF(E1214="旅費",VLOOKUP(E1214,支出入力表!F1215:$S$2000,13,FALSE),"")</f>
        <v/>
      </c>
      <c r="N1214" s="168" t="str">
        <f>IF(E1214="旅費",VLOOKUP(E1214,支出入力表!F1215:$S$2000,14,FALSE),"")</f>
        <v/>
      </c>
    </row>
    <row r="1215" spans="2:14" x14ac:dyDescent="0.55000000000000004">
      <c r="B1215" s="163" t="str">
        <f>IF(E1215="旅費",支出入力表!A1216,"")</f>
        <v/>
      </c>
      <c r="C1215" s="164" t="str">
        <f>IF(E1215="旅費",支出入力表!C1216,"")</f>
        <v/>
      </c>
      <c r="D1215" s="165" t="str">
        <f>IF(支出入力表!E1216="旅費","旅費","")</f>
        <v/>
      </c>
      <c r="E1215" s="165" t="str">
        <f>IF(支出入力表!F1216="旅費","旅費","")</f>
        <v/>
      </c>
      <c r="F1215" s="196" t="str">
        <f>IF(E1215="旅費",VLOOKUP(E1215,支出入力表!F1216:$M$2000,3,FALSE),"")</f>
        <v/>
      </c>
      <c r="G1215" s="196" t="str">
        <f>IF(E1215="旅費",VLOOKUP(E1215,支出入力表!F1216:$M$2000,4,FALSE),"")</f>
        <v/>
      </c>
      <c r="H1215" s="197" t="str">
        <f>IF(E1215="旅費",VLOOKUP(E1215,支出入力表!F1216:$M$2000,5,FALSE),"")</f>
        <v/>
      </c>
      <c r="I1215" s="196" t="str">
        <f>IF(E1215="旅費",VLOOKUP(E1215,支出入力表!F1216:$S$2000,9,FALSE),"")</f>
        <v/>
      </c>
      <c r="J1215" s="167" t="str">
        <f>IF(E1215="旅費",VLOOKUP(E1215,支出入力表!F1216:$S$2000,10,FALSE),"")</f>
        <v/>
      </c>
      <c r="K1215" s="167" t="str">
        <f>IF(E1215="旅費",VLOOKUP(E1215,支出入力表!F1216:$S$2000,11,FALSE),"")</f>
        <v/>
      </c>
      <c r="L1215" s="167" t="str">
        <f>IF(E1215="旅費",VLOOKUP(E1215,支出入力表!F1216:$S$2000,12,FALSE),"")</f>
        <v/>
      </c>
      <c r="M1215" s="167" t="str">
        <f>IF(E1215="旅費",VLOOKUP(E1215,支出入力表!F1216:$S$2000,13,FALSE),"")</f>
        <v/>
      </c>
      <c r="N1215" s="168" t="str">
        <f>IF(E1215="旅費",VLOOKUP(E1215,支出入力表!F1216:$S$2000,14,FALSE),"")</f>
        <v/>
      </c>
    </row>
    <row r="1216" spans="2:14" x14ac:dyDescent="0.55000000000000004">
      <c r="B1216" s="163" t="str">
        <f>IF(E1216="旅費",支出入力表!A1217,"")</f>
        <v/>
      </c>
      <c r="C1216" s="164" t="str">
        <f>IF(E1216="旅費",支出入力表!C1217,"")</f>
        <v/>
      </c>
      <c r="D1216" s="165" t="str">
        <f>IF(支出入力表!E1217="旅費","旅費","")</f>
        <v/>
      </c>
      <c r="E1216" s="165" t="str">
        <f>IF(支出入力表!F1217="旅費","旅費","")</f>
        <v/>
      </c>
      <c r="F1216" s="196" t="str">
        <f>IF(E1216="旅費",VLOOKUP(E1216,支出入力表!F1217:$M$2000,3,FALSE),"")</f>
        <v/>
      </c>
      <c r="G1216" s="196" t="str">
        <f>IF(E1216="旅費",VLOOKUP(E1216,支出入力表!F1217:$M$2000,4,FALSE),"")</f>
        <v/>
      </c>
      <c r="H1216" s="197" t="str">
        <f>IF(E1216="旅費",VLOOKUP(E1216,支出入力表!F1217:$M$2000,5,FALSE),"")</f>
        <v/>
      </c>
      <c r="I1216" s="196" t="str">
        <f>IF(E1216="旅費",VLOOKUP(E1216,支出入力表!F1217:$S$2000,9,FALSE),"")</f>
        <v/>
      </c>
      <c r="J1216" s="167" t="str">
        <f>IF(E1216="旅費",VLOOKUP(E1216,支出入力表!F1217:$S$2000,10,FALSE),"")</f>
        <v/>
      </c>
      <c r="K1216" s="167" t="str">
        <f>IF(E1216="旅費",VLOOKUP(E1216,支出入力表!F1217:$S$2000,11,FALSE),"")</f>
        <v/>
      </c>
      <c r="L1216" s="167" t="str">
        <f>IF(E1216="旅費",VLOOKUP(E1216,支出入力表!F1217:$S$2000,12,FALSE),"")</f>
        <v/>
      </c>
      <c r="M1216" s="167" t="str">
        <f>IF(E1216="旅費",VLOOKUP(E1216,支出入力表!F1217:$S$2000,13,FALSE),"")</f>
        <v/>
      </c>
      <c r="N1216" s="168" t="str">
        <f>IF(E1216="旅費",VLOOKUP(E1216,支出入力表!F1217:$S$2000,14,FALSE),"")</f>
        <v/>
      </c>
    </row>
    <row r="1217" spans="2:14" x14ac:dyDescent="0.55000000000000004">
      <c r="B1217" s="163" t="str">
        <f>IF(E1217="旅費",支出入力表!A1218,"")</f>
        <v/>
      </c>
      <c r="C1217" s="164" t="str">
        <f>IF(E1217="旅費",支出入力表!C1218,"")</f>
        <v/>
      </c>
      <c r="D1217" s="165" t="str">
        <f>IF(支出入力表!E1218="旅費","旅費","")</f>
        <v/>
      </c>
      <c r="E1217" s="165" t="str">
        <f>IF(支出入力表!F1218="旅費","旅費","")</f>
        <v/>
      </c>
      <c r="F1217" s="196" t="str">
        <f>IF(E1217="旅費",VLOOKUP(E1217,支出入力表!F1218:$M$2000,3,FALSE),"")</f>
        <v/>
      </c>
      <c r="G1217" s="196" t="str">
        <f>IF(E1217="旅費",VLOOKUP(E1217,支出入力表!F1218:$M$2000,4,FALSE),"")</f>
        <v/>
      </c>
      <c r="H1217" s="197" t="str">
        <f>IF(E1217="旅費",VLOOKUP(E1217,支出入力表!F1218:$M$2000,5,FALSE),"")</f>
        <v/>
      </c>
      <c r="I1217" s="196" t="str">
        <f>IF(E1217="旅費",VLOOKUP(E1217,支出入力表!F1218:$S$2000,9,FALSE),"")</f>
        <v/>
      </c>
      <c r="J1217" s="167" t="str">
        <f>IF(E1217="旅費",VLOOKUP(E1217,支出入力表!F1218:$S$2000,10,FALSE),"")</f>
        <v/>
      </c>
      <c r="K1217" s="167" t="str">
        <f>IF(E1217="旅費",VLOOKUP(E1217,支出入力表!F1218:$S$2000,11,FALSE),"")</f>
        <v/>
      </c>
      <c r="L1217" s="167" t="str">
        <f>IF(E1217="旅費",VLOOKUP(E1217,支出入力表!F1218:$S$2000,12,FALSE),"")</f>
        <v/>
      </c>
      <c r="M1217" s="167" t="str">
        <f>IF(E1217="旅費",VLOOKUP(E1217,支出入力表!F1218:$S$2000,13,FALSE),"")</f>
        <v/>
      </c>
      <c r="N1217" s="168" t="str">
        <f>IF(E1217="旅費",VLOOKUP(E1217,支出入力表!F1218:$S$2000,14,FALSE),"")</f>
        <v/>
      </c>
    </row>
    <row r="1218" spans="2:14" x14ac:dyDescent="0.55000000000000004">
      <c r="B1218" s="163" t="str">
        <f>IF(E1218="旅費",支出入力表!A1219,"")</f>
        <v/>
      </c>
      <c r="C1218" s="164" t="str">
        <f>IF(E1218="旅費",支出入力表!C1219,"")</f>
        <v/>
      </c>
      <c r="D1218" s="165" t="str">
        <f>IF(支出入力表!E1219="旅費","旅費","")</f>
        <v/>
      </c>
      <c r="E1218" s="165" t="str">
        <f>IF(支出入力表!F1219="旅費","旅費","")</f>
        <v/>
      </c>
      <c r="F1218" s="196" t="str">
        <f>IF(E1218="旅費",VLOOKUP(E1218,支出入力表!F1219:$M$2000,3,FALSE),"")</f>
        <v/>
      </c>
      <c r="G1218" s="196" t="str">
        <f>IF(E1218="旅費",VLOOKUP(E1218,支出入力表!F1219:$M$2000,4,FALSE),"")</f>
        <v/>
      </c>
      <c r="H1218" s="197" t="str">
        <f>IF(E1218="旅費",VLOOKUP(E1218,支出入力表!F1219:$M$2000,5,FALSE),"")</f>
        <v/>
      </c>
      <c r="I1218" s="196" t="str">
        <f>IF(E1218="旅費",VLOOKUP(E1218,支出入力表!F1219:$S$2000,9,FALSE),"")</f>
        <v/>
      </c>
      <c r="J1218" s="167" t="str">
        <f>IF(E1218="旅費",VLOOKUP(E1218,支出入力表!F1219:$S$2000,10,FALSE),"")</f>
        <v/>
      </c>
      <c r="K1218" s="167" t="str">
        <f>IF(E1218="旅費",VLOOKUP(E1218,支出入力表!F1219:$S$2000,11,FALSE),"")</f>
        <v/>
      </c>
      <c r="L1218" s="167" t="str">
        <f>IF(E1218="旅費",VLOOKUP(E1218,支出入力表!F1219:$S$2000,12,FALSE),"")</f>
        <v/>
      </c>
      <c r="M1218" s="167" t="str">
        <f>IF(E1218="旅費",VLOOKUP(E1218,支出入力表!F1219:$S$2000,13,FALSE),"")</f>
        <v/>
      </c>
      <c r="N1218" s="168" t="str">
        <f>IF(E1218="旅費",VLOOKUP(E1218,支出入力表!F1219:$S$2000,14,FALSE),"")</f>
        <v/>
      </c>
    </row>
    <row r="1219" spans="2:14" x14ac:dyDescent="0.55000000000000004">
      <c r="B1219" s="163" t="str">
        <f>IF(E1219="旅費",支出入力表!A1220,"")</f>
        <v/>
      </c>
      <c r="C1219" s="164" t="str">
        <f>IF(E1219="旅費",支出入力表!C1220,"")</f>
        <v/>
      </c>
      <c r="D1219" s="165" t="str">
        <f>IF(支出入力表!E1220="旅費","旅費","")</f>
        <v/>
      </c>
      <c r="E1219" s="165" t="str">
        <f>IF(支出入力表!F1220="旅費","旅費","")</f>
        <v/>
      </c>
      <c r="F1219" s="196" t="str">
        <f>IF(E1219="旅費",VLOOKUP(E1219,支出入力表!F1220:$M$2000,3,FALSE),"")</f>
        <v/>
      </c>
      <c r="G1219" s="196" t="str">
        <f>IF(E1219="旅費",VLOOKUP(E1219,支出入力表!F1220:$M$2000,4,FALSE),"")</f>
        <v/>
      </c>
      <c r="H1219" s="197" t="str">
        <f>IF(E1219="旅費",VLOOKUP(E1219,支出入力表!F1220:$M$2000,5,FALSE),"")</f>
        <v/>
      </c>
      <c r="I1219" s="196" t="str">
        <f>IF(E1219="旅費",VLOOKUP(E1219,支出入力表!F1220:$S$2000,9,FALSE),"")</f>
        <v/>
      </c>
      <c r="J1219" s="167" t="str">
        <f>IF(E1219="旅費",VLOOKUP(E1219,支出入力表!F1220:$S$2000,10,FALSE),"")</f>
        <v/>
      </c>
      <c r="K1219" s="167" t="str">
        <f>IF(E1219="旅費",VLOOKUP(E1219,支出入力表!F1220:$S$2000,11,FALSE),"")</f>
        <v/>
      </c>
      <c r="L1219" s="167" t="str">
        <f>IF(E1219="旅費",VLOOKUP(E1219,支出入力表!F1220:$S$2000,12,FALSE),"")</f>
        <v/>
      </c>
      <c r="M1219" s="167" t="str">
        <f>IF(E1219="旅費",VLOOKUP(E1219,支出入力表!F1220:$S$2000,13,FALSE),"")</f>
        <v/>
      </c>
      <c r="N1219" s="168" t="str">
        <f>IF(E1219="旅費",VLOOKUP(E1219,支出入力表!F1220:$S$2000,14,FALSE),"")</f>
        <v/>
      </c>
    </row>
    <row r="1220" spans="2:14" x14ac:dyDescent="0.55000000000000004">
      <c r="B1220" s="163" t="str">
        <f>IF(E1220="旅費",支出入力表!A1221,"")</f>
        <v/>
      </c>
      <c r="C1220" s="164" t="str">
        <f>IF(E1220="旅費",支出入力表!C1221,"")</f>
        <v/>
      </c>
      <c r="D1220" s="165" t="str">
        <f>IF(支出入力表!E1221="旅費","旅費","")</f>
        <v/>
      </c>
      <c r="E1220" s="165" t="str">
        <f>IF(支出入力表!F1221="旅費","旅費","")</f>
        <v/>
      </c>
      <c r="F1220" s="196" t="str">
        <f>IF(E1220="旅費",VLOOKUP(E1220,支出入力表!F1221:$M$2000,3,FALSE),"")</f>
        <v/>
      </c>
      <c r="G1220" s="196" t="str">
        <f>IF(E1220="旅費",VLOOKUP(E1220,支出入力表!F1221:$M$2000,4,FALSE),"")</f>
        <v/>
      </c>
      <c r="H1220" s="197" t="str">
        <f>IF(E1220="旅費",VLOOKUP(E1220,支出入力表!F1221:$M$2000,5,FALSE),"")</f>
        <v/>
      </c>
      <c r="I1220" s="196" t="str">
        <f>IF(E1220="旅費",VLOOKUP(E1220,支出入力表!F1221:$S$2000,9,FALSE),"")</f>
        <v/>
      </c>
      <c r="J1220" s="167" t="str">
        <f>IF(E1220="旅費",VLOOKUP(E1220,支出入力表!F1221:$S$2000,10,FALSE),"")</f>
        <v/>
      </c>
      <c r="K1220" s="167" t="str">
        <f>IF(E1220="旅費",VLOOKUP(E1220,支出入力表!F1221:$S$2000,11,FALSE),"")</f>
        <v/>
      </c>
      <c r="L1220" s="167" t="str">
        <f>IF(E1220="旅費",VLOOKUP(E1220,支出入力表!F1221:$S$2000,12,FALSE),"")</f>
        <v/>
      </c>
      <c r="M1220" s="167" t="str">
        <f>IF(E1220="旅費",VLOOKUP(E1220,支出入力表!F1221:$S$2000,13,FALSE),"")</f>
        <v/>
      </c>
      <c r="N1220" s="168" t="str">
        <f>IF(E1220="旅費",VLOOKUP(E1220,支出入力表!F1221:$S$2000,14,FALSE),"")</f>
        <v/>
      </c>
    </row>
    <row r="1221" spans="2:14" x14ac:dyDescent="0.55000000000000004">
      <c r="B1221" s="163" t="str">
        <f>IF(E1221="旅費",支出入力表!A1222,"")</f>
        <v/>
      </c>
      <c r="C1221" s="164" t="str">
        <f>IF(E1221="旅費",支出入力表!C1222,"")</f>
        <v/>
      </c>
      <c r="D1221" s="165" t="str">
        <f>IF(支出入力表!E1222="旅費","旅費","")</f>
        <v/>
      </c>
      <c r="E1221" s="165" t="str">
        <f>IF(支出入力表!F1222="旅費","旅費","")</f>
        <v/>
      </c>
      <c r="F1221" s="196" t="str">
        <f>IF(E1221="旅費",VLOOKUP(E1221,支出入力表!F1222:$M$2000,3,FALSE),"")</f>
        <v/>
      </c>
      <c r="G1221" s="196" t="str">
        <f>IF(E1221="旅費",VLOOKUP(E1221,支出入力表!F1222:$M$2000,4,FALSE),"")</f>
        <v/>
      </c>
      <c r="H1221" s="197" t="str">
        <f>IF(E1221="旅費",VLOOKUP(E1221,支出入力表!F1222:$M$2000,5,FALSE),"")</f>
        <v/>
      </c>
      <c r="I1221" s="196" t="str">
        <f>IF(E1221="旅費",VLOOKUP(E1221,支出入力表!F1222:$S$2000,9,FALSE),"")</f>
        <v/>
      </c>
      <c r="J1221" s="167" t="str">
        <f>IF(E1221="旅費",VLOOKUP(E1221,支出入力表!F1222:$S$2000,10,FALSE),"")</f>
        <v/>
      </c>
      <c r="K1221" s="167" t="str">
        <f>IF(E1221="旅費",VLOOKUP(E1221,支出入力表!F1222:$S$2000,11,FALSE),"")</f>
        <v/>
      </c>
      <c r="L1221" s="167" t="str">
        <f>IF(E1221="旅費",VLOOKUP(E1221,支出入力表!F1222:$S$2000,12,FALSE),"")</f>
        <v/>
      </c>
      <c r="M1221" s="167" t="str">
        <f>IF(E1221="旅費",VLOOKUP(E1221,支出入力表!F1222:$S$2000,13,FALSE),"")</f>
        <v/>
      </c>
      <c r="N1221" s="168" t="str">
        <f>IF(E1221="旅費",VLOOKUP(E1221,支出入力表!F1222:$S$2000,14,FALSE),"")</f>
        <v/>
      </c>
    </row>
    <row r="1222" spans="2:14" x14ac:dyDescent="0.55000000000000004">
      <c r="B1222" s="163" t="str">
        <f>IF(E1222="旅費",支出入力表!A1223,"")</f>
        <v/>
      </c>
      <c r="C1222" s="164" t="str">
        <f>IF(E1222="旅費",支出入力表!C1223,"")</f>
        <v/>
      </c>
      <c r="D1222" s="165" t="str">
        <f>IF(支出入力表!E1223="旅費","旅費","")</f>
        <v/>
      </c>
      <c r="E1222" s="165" t="str">
        <f>IF(支出入力表!F1223="旅費","旅費","")</f>
        <v/>
      </c>
      <c r="F1222" s="196" t="str">
        <f>IF(E1222="旅費",VLOOKUP(E1222,支出入力表!F1223:$M$2000,3,FALSE),"")</f>
        <v/>
      </c>
      <c r="G1222" s="196" t="str">
        <f>IF(E1222="旅費",VLOOKUP(E1222,支出入力表!F1223:$M$2000,4,FALSE),"")</f>
        <v/>
      </c>
      <c r="H1222" s="197" t="str">
        <f>IF(E1222="旅費",VLOOKUP(E1222,支出入力表!F1223:$M$2000,5,FALSE),"")</f>
        <v/>
      </c>
      <c r="I1222" s="196" t="str">
        <f>IF(E1222="旅費",VLOOKUP(E1222,支出入力表!F1223:$S$2000,9,FALSE),"")</f>
        <v/>
      </c>
      <c r="J1222" s="167" t="str">
        <f>IF(E1222="旅費",VLOOKUP(E1222,支出入力表!F1223:$S$2000,10,FALSE),"")</f>
        <v/>
      </c>
      <c r="K1222" s="167" t="str">
        <f>IF(E1222="旅費",VLOOKUP(E1222,支出入力表!F1223:$S$2000,11,FALSE),"")</f>
        <v/>
      </c>
      <c r="L1222" s="167" t="str">
        <f>IF(E1222="旅費",VLOOKUP(E1222,支出入力表!F1223:$S$2000,12,FALSE),"")</f>
        <v/>
      </c>
      <c r="M1222" s="167" t="str">
        <f>IF(E1222="旅費",VLOOKUP(E1222,支出入力表!F1223:$S$2000,13,FALSE),"")</f>
        <v/>
      </c>
      <c r="N1222" s="168" t="str">
        <f>IF(E1222="旅費",VLOOKUP(E1222,支出入力表!F1223:$S$2000,14,FALSE),"")</f>
        <v/>
      </c>
    </row>
    <row r="1223" spans="2:14" x14ac:dyDescent="0.55000000000000004">
      <c r="B1223" s="163" t="str">
        <f>IF(E1223="旅費",支出入力表!A1224,"")</f>
        <v/>
      </c>
      <c r="C1223" s="164" t="str">
        <f>IF(E1223="旅費",支出入力表!C1224,"")</f>
        <v/>
      </c>
      <c r="D1223" s="165" t="str">
        <f>IF(支出入力表!E1224="旅費","旅費","")</f>
        <v/>
      </c>
      <c r="E1223" s="165" t="str">
        <f>IF(支出入力表!F1224="旅費","旅費","")</f>
        <v/>
      </c>
      <c r="F1223" s="196" t="str">
        <f>IF(E1223="旅費",VLOOKUP(E1223,支出入力表!F1224:$M$2000,3,FALSE),"")</f>
        <v/>
      </c>
      <c r="G1223" s="196" t="str">
        <f>IF(E1223="旅費",VLOOKUP(E1223,支出入力表!F1224:$M$2000,4,FALSE),"")</f>
        <v/>
      </c>
      <c r="H1223" s="197" t="str">
        <f>IF(E1223="旅費",VLOOKUP(E1223,支出入力表!F1224:$M$2000,5,FALSE),"")</f>
        <v/>
      </c>
      <c r="I1223" s="196" t="str">
        <f>IF(E1223="旅費",VLOOKUP(E1223,支出入力表!F1224:$S$2000,9,FALSE),"")</f>
        <v/>
      </c>
      <c r="J1223" s="167" t="str">
        <f>IF(E1223="旅費",VLOOKUP(E1223,支出入力表!F1224:$S$2000,10,FALSE),"")</f>
        <v/>
      </c>
      <c r="K1223" s="167" t="str">
        <f>IF(E1223="旅費",VLOOKUP(E1223,支出入力表!F1224:$S$2000,11,FALSE),"")</f>
        <v/>
      </c>
      <c r="L1223" s="167" t="str">
        <f>IF(E1223="旅費",VLOOKUP(E1223,支出入力表!F1224:$S$2000,12,FALSE),"")</f>
        <v/>
      </c>
      <c r="M1223" s="167" t="str">
        <f>IF(E1223="旅費",VLOOKUP(E1223,支出入力表!F1224:$S$2000,13,FALSE),"")</f>
        <v/>
      </c>
      <c r="N1223" s="168" t="str">
        <f>IF(E1223="旅費",VLOOKUP(E1223,支出入力表!F1224:$S$2000,14,FALSE),"")</f>
        <v/>
      </c>
    </row>
    <row r="1224" spans="2:14" x14ac:dyDescent="0.55000000000000004">
      <c r="B1224" s="163" t="str">
        <f>IF(E1224="旅費",支出入力表!A1225,"")</f>
        <v/>
      </c>
      <c r="C1224" s="164" t="str">
        <f>IF(E1224="旅費",支出入力表!C1225,"")</f>
        <v/>
      </c>
      <c r="D1224" s="165" t="str">
        <f>IF(支出入力表!E1225="旅費","旅費","")</f>
        <v/>
      </c>
      <c r="E1224" s="165" t="str">
        <f>IF(支出入力表!F1225="旅費","旅費","")</f>
        <v/>
      </c>
      <c r="F1224" s="196" t="str">
        <f>IF(E1224="旅費",VLOOKUP(E1224,支出入力表!F1225:$M$2000,3,FALSE),"")</f>
        <v/>
      </c>
      <c r="G1224" s="196" t="str">
        <f>IF(E1224="旅費",VLOOKUP(E1224,支出入力表!F1225:$M$2000,4,FALSE),"")</f>
        <v/>
      </c>
      <c r="H1224" s="197" t="str">
        <f>IF(E1224="旅費",VLOOKUP(E1224,支出入力表!F1225:$M$2000,5,FALSE),"")</f>
        <v/>
      </c>
      <c r="I1224" s="196" t="str">
        <f>IF(E1224="旅費",VLOOKUP(E1224,支出入力表!F1225:$S$2000,9,FALSE),"")</f>
        <v/>
      </c>
      <c r="J1224" s="167" t="str">
        <f>IF(E1224="旅費",VLOOKUP(E1224,支出入力表!F1225:$S$2000,10,FALSE),"")</f>
        <v/>
      </c>
      <c r="K1224" s="167" t="str">
        <f>IF(E1224="旅費",VLOOKUP(E1224,支出入力表!F1225:$S$2000,11,FALSE),"")</f>
        <v/>
      </c>
      <c r="L1224" s="167" t="str">
        <f>IF(E1224="旅費",VLOOKUP(E1224,支出入力表!F1225:$S$2000,12,FALSE),"")</f>
        <v/>
      </c>
      <c r="M1224" s="167" t="str">
        <f>IF(E1224="旅費",VLOOKUP(E1224,支出入力表!F1225:$S$2000,13,FALSE),"")</f>
        <v/>
      </c>
      <c r="N1224" s="168" t="str">
        <f>IF(E1224="旅費",VLOOKUP(E1224,支出入力表!F1225:$S$2000,14,FALSE),"")</f>
        <v/>
      </c>
    </row>
    <row r="1225" spans="2:14" x14ac:dyDescent="0.55000000000000004">
      <c r="B1225" s="163" t="str">
        <f>IF(E1225="旅費",支出入力表!A1226,"")</f>
        <v/>
      </c>
      <c r="C1225" s="164" t="str">
        <f>IF(E1225="旅費",支出入力表!C1226,"")</f>
        <v/>
      </c>
      <c r="D1225" s="165" t="str">
        <f>IF(支出入力表!E1226="旅費","旅費","")</f>
        <v/>
      </c>
      <c r="E1225" s="165" t="str">
        <f>IF(支出入力表!F1226="旅費","旅費","")</f>
        <v/>
      </c>
      <c r="F1225" s="196" t="str">
        <f>IF(E1225="旅費",VLOOKUP(E1225,支出入力表!F1226:$M$2000,3,FALSE),"")</f>
        <v/>
      </c>
      <c r="G1225" s="196" t="str">
        <f>IF(E1225="旅費",VLOOKUP(E1225,支出入力表!F1226:$M$2000,4,FALSE),"")</f>
        <v/>
      </c>
      <c r="H1225" s="197" t="str">
        <f>IF(E1225="旅費",VLOOKUP(E1225,支出入力表!F1226:$M$2000,5,FALSE),"")</f>
        <v/>
      </c>
      <c r="I1225" s="196" t="str">
        <f>IF(E1225="旅費",VLOOKUP(E1225,支出入力表!F1226:$S$2000,9,FALSE),"")</f>
        <v/>
      </c>
      <c r="J1225" s="167" t="str">
        <f>IF(E1225="旅費",VLOOKUP(E1225,支出入力表!F1226:$S$2000,10,FALSE),"")</f>
        <v/>
      </c>
      <c r="K1225" s="167" t="str">
        <f>IF(E1225="旅費",VLOOKUP(E1225,支出入力表!F1226:$S$2000,11,FALSE),"")</f>
        <v/>
      </c>
      <c r="L1225" s="167" t="str">
        <f>IF(E1225="旅費",VLOOKUP(E1225,支出入力表!F1226:$S$2000,12,FALSE),"")</f>
        <v/>
      </c>
      <c r="M1225" s="167" t="str">
        <f>IF(E1225="旅費",VLOOKUP(E1225,支出入力表!F1226:$S$2000,13,FALSE),"")</f>
        <v/>
      </c>
      <c r="N1225" s="168" t="str">
        <f>IF(E1225="旅費",VLOOKUP(E1225,支出入力表!F1226:$S$2000,14,FALSE),"")</f>
        <v/>
      </c>
    </row>
    <row r="1226" spans="2:14" x14ac:dyDescent="0.55000000000000004">
      <c r="B1226" s="163" t="str">
        <f>IF(E1226="旅費",支出入力表!A1227,"")</f>
        <v/>
      </c>
      <c r="C1226" s="164" t="str">
        <f>IF(E1226="旅費",支出入力表!C1227,"")</f>
        <v/>
      </c>
      <c r="D1226" s="165" t="str">
        <f>IF(支出入力表!E1227="旅費","旅費","")</f>
        <v/>
      </c>
      <c r="E1226" s="165" t="str">
        <f>IF(支出入力表!F1227="旅費","旅費","")</f>
        <v/>
      </c>
      <c r="F1226" s="196" t="str">
        <f>IF(E1226="旅費",VLOOKUP(E1226,支出入力表!F1227:$M$2000,3,FALSE),"")</f>
        <v/>
      </c>
      <c r="G1226" s="196" t="str">
        <f>IF(E1226="旅費",VLOOKUP(E1226,支出入力表!F1227:$M$2000,4,FALSE),"")</f>
        <v/>
      </c>
      <c r="H1226" s="197" t="str">
        <f>IF(E1226="旅費",VLOOKUP(E1226,支出入力表!F1227:$M$2000,5,FALSE),"")</f>
        <v/>
      </c>
      <c r="I1226" s="196" t="str">
        <f>IF(E1226="旅費",VLOOKUP(E1226,支出入力表!F1227:$S$2000,9,FALSE),"")</f>
        <v/>
      </c>
      <c r="J1226" s="167" t="str">
        <f>IF(E1226="旅費",VLOOKUP(E1226,支出入力表!F1227:$S$2000,10,FALSE),"")</f>
        <v/>
      </c>
      <c r="K1226" s="167" t="str">
        <f>IF(E1226="旅費",VLOOKUP(E1226,支出入力表!F1227:$S$2000,11,FALSE),"")</f>
        <v/>
      </c>
      <c r="L1226" s="167" t="str">
        <f>IF(E1226="旅費",VLOOKUP(E1226,支出入力表!F1227:$S$2000,12,FALSE),"")</f>
        <v/>
      </c>
      <c r="M1226" s="167" t="str">
        <f>IF(E1226="旅費",VLOOKUP(E1226,支出入力表!F1227:$S$2000,13,FALSE),"")</f>
        <v/>
      </c>
      <c r="N1226" s="168" t="str">
        <f>IF(E1226="旅費",VLOOKUP(E1226,支出入力表!F1227:$S$2000,14,FALSE),"")</f>
        <v/>
      </c>
    </row>
    <row r="1227" spans="2:14" x14ac:dyDescent="0.55000000000000004">
      <c r="B1227" s="163" t="str">
        <f>IF(E1227="旅費",支出入力表!A1228,"")</f>
        <v/>
      </c>
      <c r="C1227" s="164" t="str">
        <f>IF(E1227="旅費",支出入力表!C1228,"")</f>
        <v/>
      </c>
      <c r="D1227" s="165" t="str">
        <f>IF(支出入力表!E1228="旅費","旅費","")</f>
        <v/>
      </c>
      <c r="E1227" s="165" t="str">
        <f>IF(支出入力表!F1228="旅費","旅費","")</f>
        <v/>
      </c>
      <c r="F1227" s="196" t="str">
        <f>IF(E1227="旅費",VLOOKUP(E1227,支出入力表!F1228:$M$2000,3,FALSE),"")</f>
        <v/>
      </c>
      <c r="G1227" s="196" t="str">
        <f>IF(E1227="旅費",VLOOKUP(E1227,支出入力表!F1228:$M$2000,4,FALSE),"")</f>
        <v/>
      </c>
      <c r="H1227" s="197" t="str">
        <f>IF(E1227="旅費",VLOOKUP(E1227,支出入力表!F1228:$M$2000,5,FALSE),"")</f>
        <v/>
      </c>
      <c r="I1227" s="196" t="str">
        <f>IF(E1227="旅費",VLOOKUP(E1227,支出入力表!F1228:$S$2000,9,FALSE),"")</f>
        <v/>
      </c>
      <c r="J1227" s="167" t="str">
        <f>IF(E1227="旅費",VLOOKUP(E1227,支出入力表!F1228:$S$2000,10,FALSE),"")</f>
        <v/>
      </c>
      <c r="K1227" s="167" t="str">
        <f>IF(E1227="旅費",VLOOKUP(E1227,支出入力表!F1228:$S$2000,11,FALSE),"")</f>
        <v/>
      </c>
      <c r="L1227" s="167" t="str">
        <f>IF(E1227="旅費",VLOOKUP(E1227,支出入力表!F1228:$S$2000,12,FALSE),"")</f>
        <v/>
      </c>
      <c r="M1227" s="167" t="str">
        <f>IF(E1227="旅費",VLOOKUP(E1227,支出入力表!F1228:$S$2000,13,FALSE),"")</f>
        <v/>
      </c>
      <c r="N1227" s="168" t="str">
        <f>IF(E1227="旅費",VLOOKUP(E1227,支出入力表!F1228:$S$2000,14,FALSE),"")</f>
        <v/>
      </c>
    </row>
    <row r="1228" spans="2:14" x14ac:dyDescent="0.55000000000000004">
      <c r="B1228" s="163" t="str">
        <f>IF(E1228="旅費",支出入力表!A1229,"")</f>
        <v/>
      </c>
      <c r="C1228" s="164" t="str">
        <f>IF(E1228="旅費",支出入力表!C1229,"")</f>
        <v/>
      </c>
      <c r="D1228" s="165" t="str">
        <f>IF(支出入力表!E1229="旅費","旅費","")</f>
        <v/>
      </c>
      <c r="E1228" s="165" t="str">
        <f>IF(支出入力表!F1229="旅費","旅費","")</f>
        <v/>
      </c>
      <c r="F1228" s="196" t="str">
        <f>IF(E1228="旅費",VLOOKUP(E1228,支出入力表!F1229:$M$2000,3,FALSE),"")</f>
        <v/>
      </c>
      <c r="G1228" s="196" t="str">
        <f>IF(E1228="旅費",VLOOKUP(E1228,支出入力表!F1229:$M$2000,4,FALSE),"")</f>
        <v/>
      </c>
      <c r="H1228" s="197" t="str">
        <f>IF(E1228="旅費",VLOOKUP(E1228,支出入力表!F1229:$M$2000,5,FALSE),"")</f>
        <v/>
      </c>
      <c r="I1228" s="196" t="str">
        <f>IF(E1228="旅費",VLOOKUP(E1228,支出入力表!F1229:$S$2000,9,FALSE),"")</f>
        <v/>
      </c>
      <c r="J1228" s="167" t="str">
        <f>IF(E1228="旅費",VLOOKUP(E1228,支出入力表!F1229:$S$2000,10,FALSE),"")</f>
        <v/>
      </c>
      <c r="K1228" s="167" t="str">
        <f>IF(E1228="旅費",VLOOKUP(E1228,支出入力表!F1229:$S$2000,11,FALSE),"")</f>
        <v/>
      </c>
      <c r="L1228" s="167" t="str">
        <f>IF(E1228="旅費",VLOOKUP(E1228,支出入力表!F1229:$S$2000,12,FALSE),"")</f>
        <v/>
      </c>
      <c r="M1228" s="167" t="str">
        <f>IF(E1228="旅費",VLOOKUP(E1228,支出入力表!F1229:$S$2000,13,FALSE),"")</f>
        <v/>
      </c>
      <c r="N1228" s="168" t="str">
        <f>IF(E1228="旅費",VLOOKUP(E1228,支出入力表!F1229:$S$2000,14,FALSE),"")</f>
        <v/>
      </c>
    </row>
    <row r="1229" spans="2:14" x14ac:dyDescent="0.55000000000000004">
      <c r="B1229" s="163" t="str">
        <f>IF(E1229="旅費",支出入力表!A1230,"")</f>
        <v/>
      </c>
      <c r="C1229" s="164" t="str">
        <f>IF(E1229="旅費",支出入力表!C1230,"")</f>
        <v/>
      </c>
      <c r="D1229" s="165" t="str">
        <f>IF(支出入力表!E1230="旅費","旅費","")</f>
        <v/>
      </c>
      <c r="E1229" s="165" t="str">
        <f>IF(支出入力表!F1230="旅費","旅費","")</f>
        <v/>
      </c>
      <c r="F1229" s="196" t="str">
        <f>IF(E1229="旅費",VLOOKUP(E1229,支出入力表!F1230:$M$2000,3,FALSE),"")</f>
        <v/>
      </c>
      <c r="G1229" s="196" t="str">
        <f>IF(E1229="旅費",VLOOKUP(E1229,支出入力表!F1230:$M$2000,4,FALSE),"")</f>
        <v/>
      </c>
      <c r="H1229" s="197" t="str">
        <f>IF(E1229="旅費",VLOOKUP(E1229,支出入力表!F1230:$M$2000,5,FALSE),"")</f>
        <v/>
      </c>
      <c r="I1229" s="196" t="str">
        <f>IF(E1229="旅費",VLOOKUP(E1229,支出入力表!F1230:$S$2000,9,FALSE),"")</f>
        <v/>
      </c>
      <c r="J1229" s="167" t="str">
        <f>IF(E1229="旅費",VLOOKUP(E1229,支出入力表!F1230:$S$2000,10,FALSE),"")</f>
        <v/>
      </c>
      <c r="K1229" s="167" t="str">
        <f>IF(E1229="旅費",VLOOKUP(E1229,支出入力表!F1230:$S$2000,11,FALSE),"")</f>
        <v/>
      </c>
      <c r="L1229" s="167" t="str">
        <f>IF(E1229="旅費",VLOOKUP(E1229,支出入力表!F1230:$S$2000,12,FALSE),"")</f>
        <v/>
      </c>
      <c r="M1229" s="167" t="str">
        <f>IF(E1229="旅費",VLOOKUP(E1229,支出入力表!F1230:$S$2000,13,FALSE),"")</f>
        <v/>
      </c>
      <c r="N1229" s="168" t="str">
        <f>IF(E1229="旅費",VLOOKUP(E1229,支出入力表!F1230:$S$2000,14,FALSE),"")</f>
        <v/>
      </c>
    </row>
    <row r="1230" spans="2:14" x14ac:dyDescent="0.55000000000000004">
      <c r="B1230" s="163" t="str">
        <f>IF(E1230="旅費",支出入力表!A1231,"")</f>
        <v/>
      </c>
      <c r="C1230" s="164" t="str">
        <f>IF(E1230="旅費",支出入力表!C1231,"")</f>
        <v/>
      </c>
      <c r="D1230" s="165" t="str">
        <f>IF(支出入力表!E1231="旅費","旅費","")</f>
        <v/>
      </c>
      <c r="E1230" s="165" t="str">
        <f>IF(支出入力表!F1231="旅費","旅費","")</f>
        <v/>
      </c>
      <c r="F1230" s="196" t="str">
        <f>IF(E1230="旅費",VLOOKUP(E1230,支出入力表!F1231:$M$2000,3,FALSE),"")</f>
        <v/>
      </c>
      <c r="G1230" s="196" t="str">
        <f>IF(E1230="旅費",VLOOKUP(E1230,支出入力表!F1231:$M$2000,4,FALSE),"")</f>
        <v/>
      </c>
      <c r="H1230" s="197" t="str">
        <f>IF(E1230="旅費",VLOOKUP(E1230,支出入力表!F1231:$M$2000,5,FALSE),"")</f>
        <v/>
      </c>
      <c r="I1230" s="196" t="str">
        <f>IF(E1230="旅費",VLOOKUP(E1230,支出入力表!F1231:$S$2000,9,FALSE),"")</f>
        <v/>
      </c>
      <c r="J1230" s="167" t="str">
        <f>IF(E1230="旅費",VLOOKUP(E1230,支出入力表!F1231:$S$2000,10,FALSE),"")</f>
        <v/>
      </c>
      <c r="K1230" s="167" t="str">
        <f>IF(E1230="旅費",VLOOKUP(E1230,支出入力表!F1231:$S$2000,11,FALSE),"")</f>
        <v/>
      </c>
      <c r="L1230" s="167" t="str">
        <f>IF(E1230="旅費",VLOOKUP(E1230,支出入力表!F1231:$S$2000,12,FALSE),"")</f>
        <v/>
      </c>
      <c r="M1230" s="167" t="str">
        <f>IF(E1230="旅費",VLOOKUP(E1230,支出入力表!F1231:$S$2000,13,FALSE),"")</f>
        <v/>
      </c>
      <c r="N1230" s="168" t="str">
        <f>IF(E1230="旅費",VLOOKUP(E1230,支出入力表!F1231:$S$2000,14,FALSE),"")</f>
        <v/>
      </c>
    </row>
    <row r="1231" spans="2:14" x14ac:dyDescent="0.55000000000000004">
      <c r="B1231" s="163" t="str">
        <f>IF(E1231="旅費",支出入力表!A1232,"")</f>
        <v/>
      </c>
      <c r="C1231" s="164" t="str">
        <f>IF(E1231="旅費",支出入力表!C1232,"")</f>
        <v/>
      </c>
      <c r="D1231" s="165" t="str">
        <f>IF(支出入力表!E1232="旅費","旅費","")</f>
        <v/>
      </c>
      <c r="E1231" s="165" t="str">
        <f>IF(支出入力表!F1232="旅費","旅費","")</f>
        <v/>
      </c>
      <c r="F1231" s="196" t="str">
        <f>IF(E1231="旅費",VLOOKUP(E1231,支出入力表!F1232:$M$2000,3,FALSE),"")</f>
        <v/>
      </c>
      <c r="G1231" s="196" t="str">
        <f>IF(E1231="旅費",VLOOKUP(E1231,支出入力表!F1232:$M$2000,4,FALSE),"")</f>
        <v/>
      </c>
      <c r="H1231" s="197" t="str">
        <f>IF(E1231="旅費",VLOOKUP(E1231,支出入力表!F1232:$M$2000,5,FALSE),"")</f>
        <v/>
      </c>
      <c r="I1231" s="196" t="str">
        <f>IF(E1231="旅費",VLOOKUP(E1231,支出入力表!F1232:$S$2000,9,FALSE),"")</f>
        <v/>
      </c>
      <c r="J1231" s="167" t="str">
        <f>IF(E1231="旅費",VLOOKUP(E1231,支出入力表!F1232:$S$2000,10,FALSE),"")</f>
        <v/>
      </c>
      <c r="K1231" s="167" t="str">
        <f>IF(E1231="旅費",VLOOKUP(E1231,支出入力表!F1232:$S$2000,11,FALSE),"")</f>
        <v/>
      </c>
      <c r="L1231" s="167" t="str">
        <f>IF(E1231="旅費",VLOOKUP(E1231,支出入力表!F1232:$S$2000,12,FALSE),"")</f>
        <v/>
      </c>
      <c r="M1231" s="167" t="str">
        <f>IF(E1231="旅費",VLOOKUP(E1231,支出入力表!F1232:$S$2000,13,FALSE),"")</f>
        <v/>
      </c>
      <c r="N1231" s="168" t="str">
        <f>IF(E1231="旅費",VLOOKUP(E1231,支出入力表!F1232:$S$2000,14,FALSE),"")</f>
        <v/>
      </c>
    </row>
    <row r="1232" spans="2:14" x14ac:dyDescent="0.55000000000000004">
      <c r="B1232" s="163" t="str">
        <f>IF(E1232="旅費",支出入力表!A1233,"")</f>
        <v/>
      </c>
      <c r="C1232" s="164" t="str">
        <f>IF(E1232="旅費",支出入力表!C1233,"")</f>
        <v/>
      </c>
      <c r="D1232" s="165" t="str">
        <f>IF(支出入力表!E1233="旅費","旅費","")</f>
        <v/>
      </c>
      <c r="E1232" s="165" t="str">
        <f>IF(支出入力表!F1233="旅費","旅費","")</f>
        <v/>
      </c>
      <c r="F1232" s="196" t="str">
        <f>IF(E1232="旅費",VLOOKUP(E1232,支出入力表!F1233:$M$2000,3,FALSE),"")</f>
        <v/>
      </c>
      <c r="G1232" s="196" t="str">
        <f>IF(E1232="旅費",VLOOKUP(E1232,支出入力表!F1233:$M$2000,4,FALSE),"")</f>
        <v/>
      </c>
      <c r="H1232" s="197" t="str">
        <f>IF(E1232="旅費",VLOOKUP(E1232,支出入力表!F1233:$M$2000,5,FALSE),"")</f>
        <v/>
      </c>
      <c r="I1232" s="196" t="str">
        <f>IF(E1232="旅費",VLOOKUP(E1232,支出入力表!F1233:$S$2000,9,FALSE),"")</f>
        <v/>
      </c>
      <c r="J1232" s="167" t="str">
        <f>IF(E1232="旅費",VLOOKUP(E1232,支出入力表!F1233:$S$2000,10,FALSE),"")</f>
        <v/>
      </c>
      <c r="K1232" s="167" t="str">
        <f>IF(E1232="旅費",VLOOKUP(E1232,支出入力表!F1233:$S$2000,11,FALSE),"")</f>
        <v/>
      </c>
      <c r="L1232" s="167" t="str">
        <f>IF(E1232="旅費",VLOOKUP(E1232,支出入力表!F1233:$S$2000,12,FALSE),"")</f>
        <v/>
      </c>
      <c r="M1232" s="167" t="str">
        <f>IF(E1232="旅費",VLOOKUP(E1232,支出入力表!F1233:$S$2000,13,FALSE),"")</f>
        <v/>
      </c>
      <c r="N1232" s="168" t="str">
        <f>IF(E1232="旅費",VLOOKUP(E1232,支出入力表!F1233:$S$2000,14,FALSE),"")</f>
        <v/>
      </c>
    </row>
    <row r="1233" spans="2:14" x14ac:dyDescent="0.55000000000000004">
      <c r="B1233" s="163" t="str">
        <f>IF(E1233="旅費",支出入力表!A1234,"")</f>
        <v/>
      </c>
      <c r="C1233" s="164" t="str">
        <f>IF(E1233="旅費",支出入力表!C1234,"")</f>
        <v/>
      </c>
      <c r="D1233" s="165" t="str">
        <f>IF(支出入力表!E1234="旅費","旅費","")</f>
        <v/>
      </c>
      <c r="E1233" s="165" t="str">
        <f>IF(支出入力表!F1234="旅費","旅費","")</f>
        <v/>
      </c>
      <c r="F1233" s="196" t="str">
        <f>IF(E1233="旅費",VLOOKUP(E1233,支出入力表!F1234:$M$2000,3,FALSE),"")</f>
        <v/>
      </c>
      <c r="G1233" s="196" t="str">
        <f>IF(E1233="旅費",VLOOKUP(E1233,支出入力表!F1234:$M$2000,4,FALSE),"")</f>
        <v/>
      </c>
      <c r="H1233" s="197" t="str">
        <f>IF(E1233="旅費",VLOOKUP(E1233,支出入力表!F1234:$M$2000,5,FALSE),"")</f>
        <v/>
      </c>
      <c r="I1233" s="196" t="str">
        <f>IF(E1233="旅費",VLOOKUP(E1233,支出入力表!F1234:$S$2000,9,FALSE),"")</f>
        <v/>
      </c>
      <c r="J1233" s="167" t="str">
        <f>IF(E1233="旅費",VLOOKUP(E1233,支出入力表!F1234:$S$2000,10,FALSE),"")</f>
        <v/>
      </c>
      <c r="K1233" s="167" t="str">
        <f>IF(E1233="旅費",VLOOKUP(E1233,支出入力表!F1234:$S$2000,11,FALSE),"")</f>
        <v/>
      </c>
      <c r="L1233" s="167" t="str">
        <f>IF(E1233="旅費",VLOOKUP(E1233,支出入力表!F1234:$S$2000,12,FALSE),"")</f>
        <v/>
      </c>
      <c r="M1233" s="167" t="str">
        <f>IF(E1233="旅費",VLOOKUP(E1233,支出入力表!F1234:$S$2000,13,FALSE),"")</f>
        <v/>
      </c>
      <c r="N1233" s="168" t="str">
        <f>IF(E1233="旅費",VLOOKUP(E1233,支出入力表!F1234:$S$2000,14,FALSE),"")</f>
        <v/>
      </c>
    </row>
    <row r="1234" spans="2:14" x14ac:dyDescent="0.55000000000000004">
      <c r="B1234" s="163" t="str">
        <f>IF(E1234="旅費",支出入力表!A1235,"")</f>
        <v/>
      </c>
      <c r="C1234" s="164" t="str">
        <f>IF(E1234="旅費",支出入力表!C1235,"")</f>
        <v/>
      </c>
      <c r="D1234" s="165" t="str">
        <f>IF(支出入力表!E1235="旅費","旅費","")</f>
        <v/>
      </c>
      <c r="E1234" s="165" t="str">
        <f>IF(支出入力表!F1235="旅費","旅費","")</f>
        <v/>
      </c>
      <c r="F1234" s="196" t="str">
        <f>IF(E1234="旅費",VLOOKUP(E1234,支出入力表!F1235:$M$2000,3,FALSE),"")</f>
        <v/>
      </c>
      <c r="G1234" s="196" t="str">
        <f>IF(E1234="旅費",VLOOKUP(E1234,支出入力表!F1235:$M$2000,4,FALSE),"")</f>
        <v/>
      </c>
      <c r="H1234" s="197" t="str">
        <f>IF(E1234="旅費",VLOOKUP(E1234,支出入力表!F1235:$M$2000,5,FALSE),"")</f>
        <v/>
      </c>
      <c r="I1234" s="196" t="str">
        <f>IF(E1234="旅費",VLOOKUP(E1234,支出入力表!F1235:$S$2000,9,FALSE),"")</f>
        <v/>
      </c>
      <c r="J1234" s="167" t="str">
        <f>IF(E1234="旅費",VLOOKUP(E1234,支出入力表!F1235:$S$2000,10,FALSE),"")</f>
        <v/>
      </c>
      <c r="K1234" s="167" t="str">
        <f>IF(E1234="旅費",VLOOKUP(E1234,支出入力表!F1235:$S$2000,11,FALSE),"")</f>
        <v/>
      </c>
      <c r="L1234" s="167" t="str">
        <f>IF(E1234="旅費",VLOOKUP(E1234,支出入力表!F1235:$S$2000,12,FALSE),"")</f>
        <v/>
      </c>
      <c r="M1234" s="167" t="str">
        <f>IF(E1234="旅費",VLOOKUP(E1234,支出入力表!F1235:$S$2000,13,FALSE),"")</f>
        <v/>
      </c>
      <c r="N1234" s="168" t="str">
        <f>IF(E1234="旅費",VLOOKUP(E1234,支出入力表!F1235:$S$2000,14,FALSE),"")</f>
        <v/>
      </c>
    </row>
    <row r="1235" spans="2:14" x14ac:dyDescent="0.55000000000000004">
      <c r="B1235" s="163" t="str">
        <f>IF(E1235="旅費",支出入力表!A1236,"")</f>
        <v/>
      </c>
      <c r="C1235" s="164" t="str">
        <f>IF(E1235="旅費",支出入力表!C1236,"")</f>
        <v/>
      </c>
      <c r="D1235" s="165" t="str">
        <f>IF(支出入力表!E1236="旅費","旅費","")</f>
        <v/>
      </c>
      <c r="E1235" s="165" t="str">
        <f>IF(支出入力表!F1236="旅費","旅費","")</f>
        <v/>
      </c>
      <c r="F1235" s="196" t="str">
        <f>IF(E1235="旅費",VLOOKUP(E1235,支出入力表!F1236:$M$2000,3,FALSE),"")</f>
        <v/>
      </c>
      <c r="G1235" s="196" t="str">
        <f>IF(E1235="旅費",VLOOKUP(E1235,支出入力表!F1236:$M$2000,4,FALSE),"")</f>
        <v/>
      </c>
      <c r="H1235" s="197" t="str">
        <f>IF(E1235="旅費",VLOOKUP(E1235,支出入力表!F1236:$M$2000,5,FALSE),"")</f>
        <v/>
      </c>
      <c r="I1235" s="196" t="str">
        <f>IF(E1235="旅費",VLOOKUP(E1235,支出入力表!F1236:$S$2000,9,FALSE),"")</f>
        <v/>
      </c>
      <c r="J1235" s="167" t="str">
        <f>IF(E1235="旅費",VLOOKUP(E1235,支出入力表!F1236:$S$2000,10,FALSE),"")</f>
        <v/>
      </c>
      <c r="K1235" s="167" t="str">
        <f>IF(E1235="旅費",VLOOKUP(E1235,支出入力表!F1236:$S$2000,11,FALSE),"")</f>
        <v/>
      </c>
      <c r="L1235" s="167" t="str">
        <f>IF(E1235="旅費",VLOOKUP(E1235,支出入力表!F1236:$S$2000,12,FALSE),"")</f>
        <v/>
      </c>
      <c r="M1235" s="167" t="str">
        <f>IF(E1235="旅費",VLOOKUP(E1235,支出入力表!F1236:$S$2000,13,FALSE),"")</f>
        <v/>
      </c>
      <c r="N1235" s="168" t="str">
        <f>IF(E1235="旅費",VLOOKUP(E1235,支出入力表!F1236:$S$2000,14,FALSE),"")</f>
        <v/>
      </c>
    </row>
    <row r="1236" spans="2:14" x14ac:dyDescent="0.55000000000000004">
      <c r="B1236" s="163" t="str">
        <f>IF(E1236="旅費",支出入力表!A1237,"")</f>
        <v/>
      </c>
      <c r="C1236" s="164" t="str">
        <f>IF(E1236="旅費",支出入力表!C1237,"")</f>
        <v/>
      </c>
      <c r="D1236" s="165" t="str">
        <f>IF(支出入力表!E1237="旅費","旅費","")</f>
        <v/>
      </c>
      <c r="E1236" s="165" t="str">
        <f>IF(支出入力表!F1237="旅費","旅費","")</f>
        <v/>
      </c>
      <c r="F1236" s="196" t="str">
        <f>IF(E1236="旅費",VLOOKUP(E1236,支出入力表!F1237:$M$2000,3,FALSE),"")</f>
        <v/>
      </c>
      <c r="G1236" s="196" t="str">
        <f>IF(E1236="旅費",VLOOKUP(E1236,支出入力表!F1237:$M$2000,4,FALSE),"")</f>
        <v/>
      </c>
      <c r="H1236" s="197" t="str">
        <f>IF(E1236="旅費",VLOOKUP(E1236,支出入力表!F1237:$M$2000,5,FALSE),"")</f>
        <v/>
      </c>
      <c r="I1236" s="196" t="str">
        <f>IF(E1236="旅費",VLOOKUP(E1236,支出入力表!F1237:$S$2000,9,FALSE),"")</f>
        <v/>
      </c>
      <c r="J1236" s="167" t="str">
        <f>IF(E1236="旅費",VLOOKUP(E1236,支出入力表!F1237:$S$2000,10,FALSE),"")</f>
        <v/>
      </c>
      <c r="K1236" s="167" t="str">
        <f>IF(E1236="旅費",VLOOKUP(E1236,支出入力表!F1237:$S$2000,11,FALSE),"")</f>
        <v/>
      </c>
      <c r="L1236" s="167" t="str">
        <f>IF(E1236="旅費",VLOOKUP(E1236,支出入力表!F1237:$S$2000,12,FALSE),"")</f>
        <v/>
      </c>
      <c r="M1236" s="167" t="str">
        <f>IF(E1236="旅費",VLOOKUP(E1236,支出入力表!F1237:$S$2000,13,FALSE),"")</f>
        <v/>
      </c>
      <c r="N1236" s="168" t="str">
        <f>IF(E1236="旅費",VLOOKUP(E1236,支出入力表!F1237:$S$2000,14,FALSE),"")</f>
        <v/>
      </c>
    </row>
    <row r="1237" spans="2:14" x14ac:dyDescent="0.55000000000000004">
      <c r="B1237" s="163" t="str">
        <f>IF(E1237="旅費",支出入力表!A1238,"")</f>
        <v/>
      </c>
      <c r="C1237" s="164" t="str">
        <f>IF(E1237="旅費",支出入力表!C1238,"")</f>
        <v/>
      </c>
      <c r="D1237" s="165" t="str">
        <f>IF(支出入力表!E1238="旅費","旅費","")</f>
        <v/>
      </c>
      <c r="E1237" s="165" t="str">
        <f>IF(支出入力表!F1238="旅費","旅費","")</f>
        <v/>
      </c>
      <c r="F1237" s="196" t="str">
        <f>IF(E1237="旅費",VLOOKUP(E1237,支出入力表!F1238:$M$2000,3,FALSE),"")</f>
        <v/>
      </c>
      <c r="G1237" s="196" t="str">
        <f>IF(E1237="旅費",VLOOKUP(E1237,支出入力表!F1238:$M$2000,4,FALSE),"")</f>
        <v/>
      </c>
      <c r="H1237" s="197" t="str">
        <f>IF(E1237="旅費",VLOOKUP(E1237,支出入力表!F1238:$M$2000,5,FALSE),"")</f>
        <v/>
      </c>
      <c r="I1237" s="196" t="str">
        <f>IF(E1237="旅費",VLOOKUP(E1237,支出入力表!F1238:$S$2000,9,FALSE),"")</f>
        <v/>
      </c>
      <c r="J1237" s="167" t="str">
        <f>IF(E1237="旅費",VLOOKUP(E1237,支出入力表!F1238:$S$2000,10,FALSE),"")</f>
        <v/>
      </c>
      <c r="K1237" s="167" t="str">
        <f>IF(E1237="旅費",VLOOKUP(E1237,支出入力表!F1238:$S$2000,11,FALSE),"")</f>
        <v/>
      </c>
      <c r="L1237" s="167" t="str">
        <f>IF(E1237="旅費",VLOOKUP(E1237,支出入力表!F1238:$S$2000,12,FALSE),"")</f>
        <v/>
      </c>
      <c r="M1237" s="167" t="str">
        <f>IF(E1237="旅費",VLOOKUP(E1237,支出入力表!F1238:$S$2000,13,FALSE),"")</f>
        <v/>
      </c>
      <c r="N1237" s="168" t="str">
        <f>IF(E1237="旅費",VLOOKUP(E1237,支出入力表!F1238:$S$2000,14,FALSE),"")</f>
        <v/>
      </c>
    </row>
    <row r="1238" spans="2:14" x14ac:dyDescent="0.55000000000000004">
      <c r="B1238" s="163" t="str">
        <f>IF(E1238="旅費",支出入力表!A1239,"")</f>
        <v/>
      </c>
      <c r="C1238" s="164" t="str">
        <f>IF(E1238="旅費",支出入力表!C1239,"")</f>
        <v/>
      </c>
      <c r="D1238" s="165" t="str">
        <f>IF(支出入力表!E1239="旅費","旅費","")</f>
        <v/>
      </c>
      <c r="E1238" s="165" t="str">
        <f>IF(支出入力表!F1239="旅費","旅費","")</f>
        <v/>
      </c>
      <c r="F1238" s="196" t="str">
        <f>IF(E1238="旅費",VLOOKUP(E1238,支出入力表!F1239:$M$2000,3,FALSE),"")</f>
        <v/>
      </c>
      <c r="G1238" s="196" t="str">
        <f>IF(E1238="旅費",VLOOKUP(E1238,支出入力表!F1239:$M$2000,4,FALSE),"")</f>
        <v/>
      </c>
      <c r="H1238" s="197" t="str">
        <f>IF(E1238="旅費",VLOOKUP(E1238,支出入力表!F1239:$M$2000,5,FALSE),"")</f>
        <v/>
      </c>
      <c r="I1238" s="196" t="str">
        <f>IF(E1238="旅費",VLOOKUP(E1238,支出入力表!F1239:$S$2000,9,FALSE),"")</f>
        <v/>
      </c>
      <c r="J1238" s="167" t="str">
        <f>IF(E1238="旅費",VLOOKUP(E1238,支出入力表!F1239:$S$2000,10,FALSE),"")</f>
        <v/>
      </c>
      <c r="K1238" s="167" t="str">
        <f>IF(E1238="旅費",VLOOKUP(E1238,支出入力表!F1239:$S$2000,11,FALSE),"")</f>
        <v/>
      </c>
      <c r="L1238" s="167" t="str">
        <f>IF(E1238="旅費",VLOOKUP(E1238,支出入力表!F1239:$S$2000,12,FALSE),"")</f>
        <v/>
      </c>
      <c r="M1238" s="167" t="str">
        <f>IF(E1238="旅費",VLOOKUP(E1238,支出入力表!F1239:$S$2000,13,FALSE),"")</f>
        <v/>
      </c>
      <c r="N1238" s="168" t="str">
        <f>IF(E1238="旅費",VLOOKUP(E1238,支出入力表!F1239:$S$2000,14,FALSE),"")</f>
        <v/>
      </c>
    </row>
    <row r="1239" spans="2:14" x14ac:dyDescent="0.55000000000000004">
      <c r="B1239" s="163" t="str">
        <f>IF(E1239="旅費",支出入力表!A1240,"")</f>
        <v/>
      </c>
      <c r="C1239" s="164" t="str">
        <f>IF(E1239="旅費",支出入力表!C1240,"")</f>
        <v/>
      </c>
      <c r="D1239" s="165" t="str">
        <f>IF(支出入力表!E1240="旅費","旅費","")</f>
        <v/>
      </c>
      <c r="E1239" s="165" t="str">
        <f>IF(支出入力表!F1240="旅費","旅費","")</f>
        <v/>
      </c>
      <c r="F1239" s="196" t="str">
        <f>IF(E1239="旅費",VLOOKUP(E1239,支出入力表!F1240:$M$2000,3,FALSE),"")</f>
        <v/>
      </c>
      <c r="G1239" s="196" t="str">
        <f>IF(E1239="旅費",VLOOKUP(E1239,支出入力表!F1240:$M$2000,4,FALSE),"")</f>
        <v/>
      </c>
      <c r="H1239" s="197" t="str">
        <f>IF(E1239="旅費",VLOOKUP(E1239,支出入力表!F1240:$M$2000,5,FALSE),"")</f>
        <v/>
      </c>
      <c r="I1239" s="196" t="str">
        <f>IF(E1239="旅費",VLOOKUP(E1239,支出入力表!F1240:$S$2000,9,FALSE),"")</f>
        <v/>
      </c>
      <c r="J1239" s="167" t="str">
        <f>IF(E1239="旅費",VLOOKUP(E1239,支出入力表!F1240:$S$2000,10,FALSE),"")</f>
        <v/>
      </c>
      <c r="K1239" s="167" t="str">
        <f>IF(E1239="旅費",VLOOKUP(E1239,支出入力表!F1240:$S$2000,11,FALSE),"")</f>
        <v/>
      </c>
      <c r="L1239" s="167" t="str">
        <f>IF(E1239="旅費",VLOOKUP(E1239,支出入力表!F1240:$S$2000,12,FALSE),"")</f>
        <v/>
      </c>
      <c r="M1239" s="167" t="str">
        <f>IF(E1239="旅費",VLOOKUP(E1239,支出入力表!F1240:$S$2000,13,FALSE),"")</f>
        <v/>
      </c>
      <c r="N1239" s="168" t="str">
        <f>IF(E1239="旅費",VLOOKUP(E1239,支出入力表!F1240:$S$2000,14,FALSE),"")</f>
        <v/>
      </c>
    </row>
    <row r="1240" spans="2:14" x14ac:dyDescent="0.55000000000000004">
      <c r="B1240" s="163" t="str">
        <f>IF(E1240="旅費",支出入力表!A1241,"")</f>
        <v/>
      </c>
      <c r="C1240" s="164" t="str">
        <f>IF(E1240="旅費",支出入力表!C1241,"")</f>
        <v/>
      </c>
      <c r="D1240" s="165" t="str">
        <f>IF(支出入力表!E1241="旅費","旅費","")</f>
        <v/>
      </c>
      <c r="E1240" s="165" t="str">
        <f>IF(支出入力表!F1241="旅費","旅費","")</f>
        <v/>
      </c>
      <c r="F1240" s="196" t="str">
        <f>IF(E1240="旅費",VLOOKUP(E1240,支出入力表!F1241:$M$2000,3,FALSE),"")</f>
        <v/>
      </c>
      <c r="G1240" s="196" t="str">
        <f>IF(E1240="旅費",VLOOKUP(E1240,支出入力表!F1241:$M$2000,4,FALSE),"")</f>
        <v/>
      </c>
      <c r="H1240" s="197" t="str">
        <f>IF(E1240="旅費",VLOOKUP(E1240,支出入力表!F1241:$M$2000,5,FALSE),"")</f>
        <v/>
      </c>
      <c r="I1240" s="196" t="str">
        <f>IF(E1240="旅費",VLOOKUP(E1240,支出入力表!F1241:$S$2000,9,FALSE),"")</f>
        <v/>
      </c>
      <c r="J1240" s="167" t="str">
        <f>IF(E1240="旅費",VLOOKUP(E1240,支出入力表!F1241:$S$2000,10,FALSE),"")</f>
        <v/>
      </c>
      <c r="K1240" s="167" t="str">
        <f>IF(E1240="旅費",VLOOKUP(E1240,支出入力表!F1241:$S$2000,11,FALSE),"")</f>
        <v/>
      </c>
      <c r="L1240" s="167" t="str">
        <f>IF(E1240="旅費",VLOOKUP(E1240,支出入力表!F1241:$S$2000,12,FALSE),"")</f>
        <v/>
      </c>
      <c r="M1240" s="167" t="str">
        <f>IF(E1240="旅費",VLOOKUP(E1240,支出入力表!F1241:$S$2000,13,FALSE),"")</f>
        <v/>
      </c>
      <c r="N1240" s="168" t="str">
        <f>IF(E1240="旅費",VLOOKUP(E1240,支出入力表!F1241:$S$2000,14,FALSE),"")</f>
        <v/>
      </c>
    </row>
    <row r="1241" spans="2:14" x14ac:dyDescent="0.55000000000000004">
      <c r="B1241" s="163" t="str">
        <f>IF(E1241="旅費",支出入力表!A1242,"")</f>
        <v/>
      </c>
      <c r="C1241" s="164" t="str">
        <f>IF(E1241="旅費",支出入力表!C1242,"")</f>
        <v/>
      </c>
      <c r="D1241" s="165" t="str">
        <f>IF(支出入力表!E1242="旅費","旅費","")</f>
        <v/>
      </c>
      <c r="E1241" s="165" t="str">
        <f>IF(支出入力表!F1242="旅費","旅費","")</f>
        <v/>
      </c>
      <c r="F1241" s="196" t="str">
        <f>IF(E1241="旅費",VLOOKUP(E1241,支出入力表!F1242:$M$2000,3,FALSE),"")</f>
        <v/>
      </c>
      <c r="G1241" s="196" t="str">
        <f>IF(E1241="旅費",VLOOKUP(E1241,支出入力表!F1242:$M$2000,4,FALSE),"")</f>
        <v/>
      </c>
      <c r="H1241" s="197" t="str">
        <f>IF(E1241="旅費",VLOOKUP(E1241,支出入力表!F1242:$M$2000,5,FALSE),"")</f>
        <v/>
      </c>
      <c r="I1241" s="196" t="str">
        <f>IF(E1241="旅費",VLOOKUP(E1241,支出入力表!F1242:$S$2000,9,FALSE),"")</f>
        <v/>
      </c>
      <c r="J1241" s="167" t="str">
        <f>IF(E1241="旅費",VLOOKUP(E1241,支出入力表!F1242:$S$2000,10,FALSE),"")</f>
        <v/>
      </c>
      <c r="K1241" s="167" t="str">
        <f>IF(E1241="旅費",VLOOKUP(E1241,支出入力表!F1242:$S$2000,11,FALSE),"")</f>
        <v/>
      </c>
      <c r="L1241" s="167" t="str">
        <f>IF(E1241="旅費",VLOOKUP(E1241,支出入力表!F1242:$S$2000,12,FALSE),"")</f>
        <v/>
      </c>
      <c r="M1241" s="167" t="str">
        <f>IF(E1241="旅費",VLOOKUP(E1241,支出入力表!F1242:$S$2000,13,FALSE),"")</f>
        <v/>
      </c>
      <c r="N1241" s="168" t="str">
        <f>IF(E1241="旅費",VLOOKUP(E1241,支出入力表!F1242:$S$2000,14,FALSE),"")</f>
        <v/>
      </c>
    </row>
    <row r="1242" spans="2:14" x14ac:dyDescent="0.55000000000000004">
      <c r="B1242" s="163" t="str">
        <f>IF(E1242="旅費",支出入力表!A1243,"")</f>
        <v/>
      </c>
      <c r="C1242" s="164" t="str">
        <f>IF(E1242="旅費",支出入力表!C1243,"")</f>
        <v/>
      </c>
      <c r="D1242" s="165" t="str">
        <f>IF(支出入力表!E1243="旅費","旅費","")</f>
        <v/>
      </c>
      <c r="E1242" s="165" t="str">
        <f>IF(支出入力表!F1243="旅費","旅費","")</f>
        <v/>
      </c>
      <c r="F1242" s="196" t="str">
        <f>IF(E1242="旅費",VLOOKUP(E1242,支出入力表!F1243:$M$2000,3,FALSE),"")</f>
        <v/>
      </c>
      <c r="G1242" s="196" t="str">
        <f>IF(E1242="旅費",VLOOKUP(E1242,支出入力表!F1243:$M$2000,4,FALSE),"")</f>
        <v/>
      </c>
      <c r="H1242" s="197" t="str">
        <f>IF(E1242="旅費",VLOOKUP(E1242,支出入力表!F1243:$M$2000,5,FALSE),"")</f>
        <v/>
      </c>
      <c r="I1242" s="196" t="str">
        <f>IF(E1242="旅費",VLOOKUP(E1242,支出入力表!F1243:$S$2000,9,FALSE),"")</f>
        <v/>
      </c>
      <c r="J1242" s="167" t="str">
        <f>IF(E1242="旅費",VLOOKUP(E1242,支出入力表!F1243:$S$2000,10,FALSE),"")</f>
        <v/>
      </c>
      <c r="K1242" s="167" t="str">
        <f>IF(E1242="旅費",VLOOKUP(E1242,支出入力表!F1243:$S$2000,11,FALSE),"")</f>
        <v/>
      </c>
      <c r="L1242" s="167" t="str">
        <f>IF(E1242="旅費",VLOOKUP(E1242,支出入力表!F1243:$S$2000,12,FALSE),"")</f>
        <v/>
      </c>
      <c r="M1242" s="167" t="str">
        <f>IF(E1242="旅費",VLOOKUP(E1242,支出入力表!F1243:$S$2000,13,FALSE),"")</f>
        <v/>
      </c>
      <c r="N1242" s="168" t="str">
        <f>IF(E1242="旅費",VLOOKUP(E1242,支出入力表!F1243:$S$2000,14,FALSE),"")</f>
        <v/>
      </c>
    </row>
    <row r="1243" spans="2:14" x14ac:dyDescent="0.55000000000000004">
      <c r="B1243" s="163" t="str">
        <f>IF(E1243="旅費",支出入力表!A1244,"")</f>
        <v/>
      </c>
      <c r="C1243" s="164" t="str">
        <f>IF(E1243="旅費",支出入力表!C1244,"")</f>
        <v/>
      </c>
      <c r="D1243" s="165" t="str">
        <f>IF(支出入力表!E1244="旅費","旅費","")</f>
        <v/>
      </c>
      <c r="E1243" s="165" t="str">
        <f>IF(支出入力表!F1244="旅費","旅費","")</f>
        <v/>
      </c>
      <c r="F1243" s="196" t="str">
        <f>IF(E1243="旅費",VLOOKUP(E1243,支出入力表!F1244:$M$2000,3,FALSE),"")</f>
        <v/>
      </c>
      <c r="G1243" s="196" t="str">
        <f>IF(E1243="旅費",VLOOKUP(E1243,支出入力表!F1244:$M$2000,4,FALSE),"")</f>
        <v/>
      </c>
      <c r="H1243" s="197" t="str">
        <f>IF(E1243="旅費",VLOOKUP(E1243,支出入力表!F1244:$M$2000,5,FALSE),"")</f>
        <v/>
      </c>
      <c r="I1243" s="196" t="str">
        <f>IF(E1243="旅費",VLOOKUP(E1243,支出入力表!F1244:$S$2000,9,FALSE),"")</f>
        <v/>
      </c>
      <c r="J1243" s="167" t="str">
        <f>IF(E1243="旅費",VLOOKUP(E1243,支出入力表!F1244:$S$2000,10,FALSE),"")</f>
        <v/>
      </c>
      <c r="K1243" s="167" t="str">
        <f>IF(E1243="旅費",VLOOKUP(E1243,支出入力表!F1244:$S$2000,11,FALSE),"")</f>
        <v/>
      </c>
      <c r="L1243" s="167" t="str">
        <f>IF(E1243="旅費",VLOOKUP(E1243,支出入力表!F1244:$S$2000,12,FALSE),"")</f>
        <v/>
      </c>
      <c r="M1243" s="167" t="str">
        <f>IF(E1243="旅費",VLOOKUP(E1243,支出入力表!F1244:$S$2000,13,FALSE),"")</f>
        <v/>
      </c>
      <c r="N1243" s="168" t="str">
        <f>IF(E1243="旅費",VLOOKUP(E1243,支出入力表!F1244:$S$2000,14,FALSE),"")</f>
        <v/>
      </c>
    </row>
    <row r="1244" spans="2:14" x14ac:dyDescent="0.55000000000000004">
      <c r="B1244" s="163" t="str">
        <f>IF(E1244="旅費",支出入力表!A1245,"")</f>
        <v/>
      </c>
      <c r="C1244" s="164" t="str">
        <f>IF(E1244="旅費",支出入力表!C1245,"")</f>
        <v/>
      </c>
      <c r="D1244" s="165" t="str">
        <f>IF(支出入力表!E1245="旅費","旅費","")</f>
        <v/>
      </c>
      <c r="E1244" s="165" t="str">
        <f>IF(支出入力表!F1245="旅費","旅費","")</f>
        <v/>
      </c>
      <c r="F1244" s="196" t="str">
        <f>IF(E1244="旅費",VLOOKUP(E1244,支出入力表!F1245:$M$2000,3,FALSE),"")</f>
        <v/>
      </c>
      <c r="G1244" s="196" t="str">
        <f>IF(E1244="旅費",VLOOKUP(E1244,支出入力表!F1245:$M$2000,4,FALSE),"")</f>
        <v/>
      </c>
      <c r="H1244" s="197" t="str">
        <f>IF(E1244="旅費",VLOOKUP(E1244,支出入力表!F1245:$M$2000,5,FALSE),"")</f>
        <v/>
      </c>
      <c r="I1244" s="196" t="str">
        <f>IF(E1244="旅費",VLOOKUP(E1244,支出入力表!F1245:$S$2000,9,FALSE),"")</f>
        <v/>
      </c>
      <c r="J1244" s="167" t="str">
        <f>IF(E1244="旅費",VLOOKUP(E1244,支出入力表!F1245:$S$2000,10,FALSE),"")</f>
        <v/>
      </c>
      <c r="K1244" s="167" t="str">
        <f>IF(E1244="旅費",VLOOKUP(E1244,支出入力表!F1245:$S$2000,11,FALSE),"")</f>
        <v/>
      </c>
      <c r="L1244" s="167" t="str">
        <f>IF(E1244="旅費",VLOOKUP(E1244,支出入力表!F1245:$S$2000,12,FALSE),"")</f>
        <v/>
      </c>
      <c r="M1244" s="167" t="str">
        <f>IF(E1244="旅費",VLOOKUP(E1244,支出入力表!F1245:$S$2000,13,FALSE),"")</f>
        <v/>
      </c>
      <c r="N1244" s="168" t="str">
        <f>IF(E1244="旅費",VLOOKUP(E1244,支出入力表!F1245:$S$2000,14,FALSE),"")</f>
        <v/>
      </c>
    </row>
    <row r="1245" spans="2:14" x14ac:dyDescent="0.55000000000000004">
      <c r="B1245" s="163" t="str">
        <f>IF(E1245="旅費",支出入力表!A1246,"")</f>
        <v/>
      </c>
      <c r="C1245" s="164" t="str">
        <f>IF(E1245="旅費",支出入力表!C1246,"")</f>
        <v/>
      </c>
      <c r="D1245" s="165" t="str">
        <f>IF(支出入力表!E1246="旅費","旅費","")</f>
        <v/>
      </c>
      <c r="E1245" s="165" t="str">
        <f>IF(支出入力表!F1246="旅費","旅費","")</f>
        <v/>
      </c>
      <c r="F1245" s="196" t="str">
        <f>IF(E1245="旅費",VLOOKUP(E1245,支出入力表!F1246:$M$2000,3,FALSE),"")</f>
        <v/>
      </c>
      <c r="G1245" s="196" t="str">
        <f>IF(E1245="旅費",VLOOKUP(E1245,支出入力表!F1246:$M$2000,4,FALSE),"")</f>
        <v/>
      </c>
      <c r="H1245" s="197" t="str">
        <f>IF(E1245="旅費",VLOOKUP(E1245,支出入力表!F1246:$M$2000,5,FALSE),"")</f>
        <v/>
      </c>
      <c r="I1245" s="196" t="str">
        <f>IF(E1245="旅費",VLOOKUP(E1245,支出入力表!F1246:$S$2000,9,FALSE),"")</f>
        <v/>
      </c>
      <c r="J1245" s="167" t="str">
        <f>IF(E1245="旅費",VLOOKUP(E1245,支出入力表!F1246:$S$2000,10,FALSE),"")</f>
        <v/>
      </c>
      <c r="K1245" s="167" t="str">
        <f>IF(E1245="旅費",VLOOKUP(E1245,支出入力表!F1246:$S$2000,11,FALSE),"")</f>
        <v/>
      </c>
      <c r="L1245" s="167" t="str">
        <f>IF(E1245="旅費",VLOOKUP(E1245,支出入力表!F1246:$S$2000,12,FALSE),"")</f>
        <v/>
      </c>
      <c r="M1245" s="167" t="str">
        <f>IF(E1245="旅費",VLOOKUP(E1245,支出入力表!F1246:$S$2000,13,FALSE),"")</f>
        <v/>
      </c>
      <c r="N1245" s="168" t="str">
        <f>IF(E1245="旅費",VLOOKUP(E1245,支出入力表!F1246:$S$2000,14,FALSE),"")</f>
        <v/>
      </c>
    </row>
    <row r="1246" spans="2:14" x14ac:dyDescent="0.55000000000000004">
      <c r="B1246" s="163" t="str">
        <f>IF(E1246="旅費",支出入力表!A1247,"")</f>
        <v/>
      </c>
      <c r="C1246" s="164" t="str">
        <f>IF(E1246="旅費",支出入力表!C1247,"")</f>
        <v/>
      </c>
      <c r="D1246" s="165" t="str">
        <f>IF(支出入力表!E1247="旅費","旅費","")</f>
        <v/>
      </c>
      <c r="E1246" s="165" t="str">
        <f>IF(支出入力表!F1247="旅費","旅費","")</f>
        <v/>
      </c>
      <c r="F1246" s="196" t="str">
        <f>IF(E1246="旅費",VLOOKUP(E1246,支出入力表!F1247:$M$2000,3,FALSE),"")</f>
        <v/>
      </c>
      <c r="G1246" s="196" t="str">
        <f>IF(E1246="旅費",VLOOKUP(E1246,支出入力表!F1247:$M$2000,4,FALSE),"")</f>
        <v/>
      </c>
      <c r="H1246" s="197" t="str">
        <f>IF(E1246="旅費",VLOOKUP(E1246,支出入力表!F1247:$M$2000,5,FALSE),"")</f>
        <v/>
      </c>
      <c r="I1246" s="196" t="str">
        <f>IF(E1246="旅費",VLOOKUP(E1246,支出入力表!F1247:$S$2000,9,FALSE),"")</f>
        <v/>
      </c>
      <c r="J1246" s="167" t="str">
        <f>IF(E1246="旅費",VLOOKUP(E1246,支出入力表!F1247:$S$2000,10,FALSE),"")</f>
        <v/>
      </c>
      <c r="K1246" s="167" t="str">
        <f>IF(E1246="旅費",VLOOKUP(E1246,支出入力表!F1247:$S$2000,11,FALSE),"")</f>
        <v/>
      </c>
      <c r="L1246" s="167" t="str">
        <f>IF(E1246="旅費",VLOOKUP(E1246,支出入力表!F1247:$S$2000,12,FALSE),"")</f>
        <v/>
      </c>
      <c r="M1246" s="167" t="str">
        <f>IF(E1246="旅費",VLOOKUP(E1246,支出入力表!F1247:$S$2000,13,FALSE),"")</f>
        <v/>
      </c>
      <c r="N1246" s="168" t="str">
        <f>IF(E1246="旅費",VLOOKUP(E1246,支出入力表!F1247:$S$2000,14,FALSE),"")</f>
        <v/>
      </c>
    </row>
    <row r="1247" spans="2:14" x14ac:dyDescent="0.55000000000000004">
      <c r="B1247" s="163" t="str">
        <f>IF(E1247="旅費",支出入力表!A1248,"")</f>
        <v/>
      </c>
      <c r="C1247" s="164" t="str">
        <f>IF(E1247="旅費",支出入力表!C1248,"")</f>
        <v/>
      </c>
      <c r="D1247" s="165" t="str">
        <f>IF(支出入力表!E1248="旅費","旅費","")</f>
        <v/>
      </c>
      <c r="E1247" s="165" t="str">
        <f>IF(支出入力表!F1248="旅費","旅費","")</f>
        <v/>
      </c>
      <c r="F1247" s="196" t="str">
        <f>IF(E1247="旅費",VLOOKUP(E1247,支出入力表!F1248:$M$2000,3,FALSE),"")</f>
        <v/>
      </c>
      <c r="G1247" s="196" t="str">
        <f>IF(E1247="旅費",VLOOKUP(E1247,支出入力表!F1248:$M$2000,4,FALSE),"")</f>
        <v/>
      </c>
      <c r="H1247" s="197" t="str">
        <f>IF(E1247="旅費",VLOOKUP(E1247,支出入力表!F1248:$M$2000,5,FALSE),"")</f>
        <v/>
      </c>
      <c r="I1247" s="196" t="str">
        <f>IF(E1247="旅費",VLOOKUP(E1247,支出入力表!F1248:$S$2000,9,FALSE),"")</f>
        <v/>
      </c>
      <c r="J1247" s="167" t="str">
        <f>IF(E1247="旅費",VLOOKUP(E1247,支出入力表!F1248:$S$2000,10,FALSE),"")</f>
        <v/>
      </c>
      <c r="K1247" s="167" t="str">
        <f>IF(E1247="旅費",VLOOKUP(E1247,支出入力表!F1248:$S$2000,11,FALSE),"")</f>
        <v/>
      </c>
      <c r="L1247" s="167" t="str">
        <f>IF(E1247="旅費",VLOOKUP(E1247,支出入力表!F1248:$S$2000,12,FALSE),"")</f>
        <v/>
      </c>
      <c r="M1247" s="167" t="str">
        <f>IF(E1247="旅費",VLOOKUP(E1247,支出入力表!F1248:$S$2000,13,FALSE),"")</f>
        <v/>
      </c>
      <c r="N1247" s="168" t="str">
        <f>IF(E1247="旅費",VLOOKUP(E1247,支出入力表!F1248:$S$2000,14,FALSE),"")</f>
        <v/>
      </c>
    </row>
    <row r="1248" spans="2:14" x14ac:dyDescent="0.55000000000000004">
      <c r="B1248" s="163" t="str">
        <f>IF(E1248="旅費",支出入力表!A1249,"")</f>
        <v/>
      </c>
      <c r="C1248" s="164" t="str">
        <f>IF(E1248="旅費",支出入力表!C1249,"")</f>
        <v/>
      </c>
      <c r="D1248" s="165" t="str">
        <f>IF(支出入力表!E1249="旅費","旅費","")</f>
        <v/>
      </c>
      <c r="E1248" s="165" t="str">
        <f>IF(支出入力表!F1249="旅費","旅費","")</f>
        <v/>
      </c>
      <c r="F1248" s="196" t="str">
        <f>IF(E1248="旅費",VLOOKUP(E1248,支出入力表!F1249:$M$2000,3,FALSE),"")</f>
        <v/>
      </c>
      <c r="G1248" s="196" t="str">
        <f>IF(E1248="旅費",VLOOKUP(E1248,支出入力表!F1249:$M$2000,4,FALSE),"")</f>
        <v/>
      </c>
      <c r="H1248" s="197" t="str">
        <f>IF(E1248="旅費",VLOOKUP(E1248,支出入力表!F1249:$M$2000,5,FALSE),"")</f>
        <v/>
      </c>
      <c r="I1248" s="196" t="str">
        <f>IF(E1248="旅費",VLOOKUP(E1248,支出入力表!F1249:$S$2000,9,FALSE),"")</f>
        <v/>
      </c>
      <c r="J1248" s="167" t="str">
        <f>IF(E1248="旅費",VLOOKUP(E1248,支出入力表!F1249:$S$2000,10,FALSE),"")</f>
        <v/>
      </c>
      <c r="K1248" s="167" t="str">
        <f>IF(E1248="旅費",VLOOKUP(E1248,支出入力表!F1249:$S$2000,11,FALSE),"")</f>
        <v/>
      </c>
      <c r="L1248" s="167" t="str">
        <f>IF(E1248="旅費",VLOOKUP(E1248,支出入力表!F1249:$S$2000,12,FALSE),"")</f>
        <v/>
      </c>
      <c r="M1248" s="167" t="str">
        <f>IF(E1248="旅費",VLOOKUP(E1248,支出入力表!F1249:$S$2000,13,FALSE),"")</f>
        <v/>
      </c>
      <c r="N1248" s="168" t="str">
        <f>IF(E1248="旅費",VLOOKUP(E1248,支出入力表!F1249:$S$2000,14,FALSE),"")</f>
        <v/>
      </c>
    </row>
    <row r="1249" spans="2:14" x14ac:dyDescent="0.55000000000000004">
      <c r="B1249" s="163" t="str">
        <f>IF(E1249="旅費",支出入力表!A1250,"")</f>
        <v/>
      </c>
      <c r="C1249" s="164" t="str">
        <f>IF(E1249="旅費",支出入力表!C1250,"")</f>
        <v/>
      </c>
      <c r="D1249" s="165" t="str">
        <f>IF(支出入力表!E1250="旅費","旅費","")</f>
        <v/>
      </c>
      <c r="E1249" s="165" t="str">
        <f>IF(支出入力表!F1250="旅費","旅費","")</f>
        <v/>
      </c>
      <c r="F1249" s="196" t="str">
        <f>IF(E1249="旅費",VLOOKUP(E1249,支出入力表!F1250:$M$2000,3,FALSE),"")</f>
        <v/>
      </c>
      <c r="G1249" s="196" t="str">
        <f>IF(E1249="旅費",VLOOKUP(E1249,支出入力表!F1250:$M$2000,4,FALSE),"")</f>
        <v/>
      </c>
      <c r="H1249" s="197" t="str">
        <f>IF(E1249="旅費",VLOOKUP(E1249,支出入力表!F1250:$M$2000,5,FALSE),"")</f>
        <v/>
      </c>
      <c r="I1249" s="196" t="str">
        <f>IF(E1249="旅費",VLOOKUP(E1249,支出入力表!F1250:$S$2000,9,FALSE),"")</f>
        <v/>
      </c>
      <c r="J1249" s="167" t="str">
        <f>IF(E1249="旅費",VLOOKUP(E1249,支出入力表!F1250:$S$2000,10,FALSE),"")</f>
        <v/>
      </c>
      <c r="K1249" s="167" t="str">
        <f>IF(E1249="旅費",VLOOKUP(E1249,支出入力表!F1250:$S$2000,11,FALSE),"")</f>
        <v/>
      </c>
      <c r="L1249" s="167" t="str">
        <f>IF(E1249="旅費",VLOOKUP(E1249,支出入力表!F1250:$S$2000,12,FALSE),"")</f>
        <v/>
      </c>
      <c r="M1249" s="167" t="str">
        <f>IF(E1249="旅費",VLOOKUP(E1249,支出入力表!F1250:$S$2000,13,FALSE),"")</f>
        <v/>
      </c>
      <c r="N1249" s="168" t="str">
        <f>IF(E1249="旅費",VLOOKUP(E1249,支出入力表!F1250:$S$2000,14,FALSE),"")</f>
        <v/>
      </c>
    </row>
    <row r="1250" spans="2:14" x14ac:dyDescent="0.55000000000000004">
      <c r="B1250" s="163" t="str">
        <f>IF(E1250="旅費",支出入力表!A1251,"")</f>
        <v/>
      </c>
      <c r="C1250" s="164" t="str">
        <f>IF(E1250="旅費",支出入力表!C1251,"")</f>
        <v/>
      </c>
      <c r="D1250" s="165" t="str">
        <f>IF(支出入力表!E1251="旅費","旅費","")</f>
        <v/>
      </c>
      <c r="E1250" s="165" t="str">
        <f>IF(支出入力表!F1251="旅費","旅費","")</f>
        <v/>
      </c>
      <c r="F1250" s="196" t="str">
        <f>IF(E1250="旅費",VLOOKUP(E1250,支出入力表!F1251:$M$2000,3,FALSE),"")</f>
        <v/>
      </c>
      <c r="G1250" s="196" t="str">
        <f>IF(E1250="旅費",VLOOKUP(E1250,支出入力表!F1251:$M$2000,4,FALSE),"")</f>
        <v/>
      </c>
      <c r="H1250" s="197" t="str">
        <f>IF(E1250="旅費",VLOOKUP(E1250,支出入力表!F1251:$M$2000,5,FALSE),"")</f>
        <v/>
      </c>
      <c r="I1250" s="196" t="str">
        <f>IF(E1250="旅費",VLOOKUP(E1250,支出入力表!F1251:$S$2000,9,FALSE),"")</f>
        <v/>
      </c>
      <c r="J1250" s="167" t="str">
        <f>IF(E1250="旅費",VLOOKUP(E1250,支出入力表!F1251:$S$2000,10,FALSE),"")</f>
        <v/>
      </c>
      <c r="K1250" s="167" t="str">
        <f>IF(E1250="旅費",VLOOKUP(E1250,支出入力表!F1251:$S$2000,11,FALSE),"")</f>
        <v/>
      </c>
      <c r="L1250" s="167" t="str">
        <f>IF(E1250="旅費",VLOOKUP(E1250,支出入力表!F1251:$S$2000,12,FALSE),"")</f>
        <v/>
      </c>
      <c r="M1250" s="167" t="str">
        <f>IF(E1250="旅費",VLOOKUP(E1250,支出入力表!F1251:$S$2000,13,FALSE),"")</f>
        <v/>
      </c>
      <c r="N1250" s="168" t="str">
        <f>IF(E1250="旅費",VLOOKUP(E1250,支出入力表!F1251:$S$2000,14,FALSE),"")</f>
        <v/>
      </c>
    </row>
    <row r="1251" spans="2:14" x14ac:dyDescent="0.55000000000000004">
      <c r="B1251" s="163" t="str">
        <f>IF(E1251="旅費",支出入力表!A1252,"")</f>
        <v/>
      </c>
      <c r="C1251" s="164" t="str">
        <f>IF(E1251="旅費",支出入力表!C1252,"")</f>
        <v/>
      </c>
      <c r="D1251" s="165" t="str">
        <f>IF(支出入力表!E1252="旅費","旅費","")</f>
        <v/>
      </c>
      <c r="E1251" s="165" t="str">
        <f>IF(支出入力表!F1252="旅費","旅費","")</f>
        <v/>
      </c>
      <c r="F1251" s="196" t="str">
        <f>IF(E1251="旅費",VLOOKUP(E1251,支出入力表!F1252:$M$2000,3,FALSE),"")</f>
        <v/>
      </c>
      <c r="G1251" s="196" t="str">
        <f>IF(E1251="旅費",VLOOKUP(E1251,支出入力表!F1252:$M$2000,4,FALSE),"")</f>
        <v/>
      </c>
      <c r="H1251" s="197" t="str">
        <f>IF(E1251="旅費",VLOOKUP(E1251,支出入力表!F1252:$M$2000,5,FALSE),"")</f>
        <v/>
      </c>
      <c r="I1251" s="196" t="str">
        <f>IF(E1251="旅費",VLOOKUP(E1251,支出入力表!F1252:$S$2000,9,FALSE),"")</f>
        <v/>
      </c>
      <c r="J1251" s="167" t="str">
        <f>IF(E1251="旅費",VLOOKUP(E1251,支出入力表!F1252:$S$2000,10,FALSE),"")</f>
        <v/>
      </c>
      <c r="K1251" s="167" t="str">
        <f>IF(E1251="旅費",VLOOKUP(E1251,支出入力表!F1252:$S$2000,11,FALSE),"")</f>
        <v/>
      </c>
      <c r="L1251" s="167" t="str">
        <f>IF(E1251="旅費",VLOOKUP(E1251,支出入力表!F1252:$S$2000,12,FALSE),"")</f>
        <v/>
      </c>
      <c r="M1251" s="167" t="str">
        <f>IF(E1251="旅費",VLOOKUP(E1251,支出入力表!F1252:$S$2000,13,FALSE),"")</f>
        <v/>
      </c>
      <c r="N1251" s="168" t="str">
        <f>IF(E1251="旅費",VLOOKUP(E1251,支出入力表!F1252:$S$2000,14,FALSE),"")</f>
        <v/>
      </c>
    </row>
    <row r="1252" spans="2:14" x14ac:dyDescent="0.55000000000000004">
      <c r="B1252" s="163" t="str">
        <f>IF(E1252="旅費",支出入力表!A1253,"")</f>
        <v/>
      </c>
      <c r="C1252" s="164" t="str">
        <f>IF(E1252="旅費",支出入力表!C1253,"")</f>
        <v/>
      </c>
      <c r="D1252" s="165" t="str">
        <f>IF(支出入力表!E1253="旅費","旅費","")</f>
        <v/>
      </c>
      <c r="E1252" s="165" t="str">
        <f>IF(支出入力表!F1253="旅費","旅費","")</f>
        <v/>
      </c>
      <c r="F1252" s="196" t="str">
        <f>IF(E1252="旅費",VLOOKUP(E1252,支出入力表!F1253:$M$2000,3,FALSE),"")</f>
        <v/>
      </c>
      <c r="G1252" s="196" t="str">
        <f>IF(E1252="旅費",VLOOKUP(E1252,支出入力表!F1253:$M$2000,4,FALSE),"")</f>
        <v/>
      </c>
      <c r="H1252" s="197" t="str">
        <f>IF(E1252="旅費",VLOOKUP(E1252,支出入力表!F1253:$M$2000,5,FALSE),"")</f>
        <v/>
      </c>
      <c r="I1252" s="196" t="str">
        <f>IF(E1252="旅費",VLOOKUP(E1252,支出入力表!F1253:$S$2000,9,FALSE),"")</f>
        <v/>
      </c>
      <c r="J1252" s="167" t="str">
        <f>IF(E1252="旅費",VLOOKUP(E1252,支出入力表!F1253:$S$2000,10,FALSE),"")</f>
        <v/>
      </c>
      <c r="K1252" s="167" t="str">
        <f>IF(E1252="旅費",VLOOKUP(E1252,支出入力表!F1253:$S$2000,11,FALSE),"")</f>
        <v/>
      </c>
      <c r="L1252" s="167" t="str">
        <f>IF(E1252="旅費",VLOOKUP(E1252,支出入力表!F1253:$S$2000,12,FALSE),"")</f>
        <v/>
      </c>
      <c r="M1252" s="167" t="str">
        <f>IF(E1252="旅費",VLOOKUP(E1252,支出入力表!F1253:$S$2000,13,FALSE),"")</f>
        <v/>
      </c>
      <c r="N1252" s="168" t="str">
        <f>IF(E1252="旅費",VLOOKUP(E1252,支出入力表!F1253:$S$2000,14,FALSE),"")</f>
        <v/>
      </c>
    </row>
    <row r="1253" spans="2:14" x14ac:dyDescent="0.55000000000000004">
      <c r="B1253" s="163" t="str">
        <f>IF(E1253="旅費",支出入力表!A1254,"")</f>
        <v/>
      </c>
      <c r="C1253" s="164" t="str">
        <f>IF(E1253="旅費",支出入力表!C1254,"")</f>
        <v/>
      </c>
      <c r="D1253" s="165" t="str">
        <f>IF(支出入力表!E1254="旅費","旅費","")</f>
        <v/>
      </c>
      <c r="E1253" s="165" t="str">
        <f>IF(支出入力表!F1254="旅費","旅費","")</f>
        <v/>
      </c>
      <c r="F1253" s="196" t="str">
        <f>IF(E1253="旅費",VLOOKUP(E1253,支出入力表!F1254:$M$2000,3,FALSE),"")</f>
        <v/>
      </c>
      <c r="G1253" s="196" t="str">
        <f>IF(E1253="旅費",VLOOKUP(E1253,支出入力表!F1254:$M$2000,4,FALSE),"")</f>
        <v/>
      </c>
      <c r="H1253" s="197" t="str">
        <f>IF(E1253="旅費",VLOOKUP(E1253,支出入力表!F1254:$M$2000,5,FALSE),"")</f>
        <v/>
      </c>
      <c r="I1253" s="196" t="str">
        <f>IF(E1253="旅費",VLOOKUP(E1253,支出入力表!F1254:$S$2000,9,FALSE),"")</f>
        <v/>
      </c>
      <c r="J1253" s="167" t="str">
        <f>IF(E1253="旅費",VLOOKUP(E1253,支出入力表!F1254:$S$2000,10,FALSE),"")</f>
        <v/>
      </c>
      <c r="K1253" s="167" t="str">
        <f>IF(E1253="旅費",VLOOKUP(E1253,支出入力表!F1254:$S$2000,11,FALSE),"")</f>
        <v/>
      </c>
      <c r="L1253" s="167" t="str">
        <f>IF(E1253="旅費",VLOOKUP(E1253,支出入力表!F1254:$S$2000,12,FALSE),"")</f>
        <v/>
      </c>
      <c r="M1253" s="167" t="str">
        <f>IF(E1253="旅費",VLOOKUP(E1253,支出入力表!F1254:$S$2000,13,FALSE),"")</f>
        <v/>
      </c>
      <c r="N1253" s="168" t="str">
        <f>IF(E1253="旅費",VLOOKUP(E1253,支出入力表!F1254:$S$2000,14,FALSE),"")</f>
        <v/>
      </c>
    </row>
    <row r="1254" spans="2:14" x14ac:dyDescent="0.55000000000000004">
      <c r="B1254" s="163" t="str">
        <f>IF(E1254="旅費",支出入力表!A1255,"")</f>
        <v/>
      </c>
      <c r="C1254" s="164" t="str">
        <f>IF(E1254="旅費",支出入力表!C1255,"")</f>
        <v/>
      </c>
      <c r="D1254" s="165" t="str">
        <f>IF(支出入力表!E1255="旅費","旅費","")</f>
        <v/>
      </c>
      <c r="E1254" s="165" t="str">
        <f>IF(支出入力表!F1255="旅費","旅費","")</f>
        <v/>
      </c>
      <c r="F1254" s="196" t="str">
        <f>IF(E1254="旅費",VLOOKUP(E1254,支出入力表!F1255:$M$2000,3,FALSE),"")</f>
        <v/>
      </c>
      <c r="G1254" s="196" t="str">
        <f>IF(E1254="旅費",VLOOKUP(E1254,支出入力表!F1255:$M$2000,4,FALSE),"")</f>
        <v/>
      </c>
      <c r="H1254" s="197" t="str">
        <f>IF(E1254="旅費",VLOOKUP(E1254,支出入力表!F1255:$M$2000,5,FALSE),"")</f>
        <v/>
      </c>
      <c r="I1254" s="196" t="str">
        <f>IF(E1254="旅費",VLOOKUP(E1254,支出入力表!F1255:$S$2000,9,FALSE),"")</f>
        <v/>
      </c>
      <c r="J1254" s="167" t="str">
        <f>IF(E1254="旅費",VLOOKUP(E1254,支出入力表!F1255:$S$2000,10,FALSE),"")</f>
        <v/>
      </c>
      <c r="K1254" s="167" t="str">
        <f>IF(E1254="旅費",VLOOKUP(E1254,支出入力表!F1255:$S$2000,11,FALSE),"")</f>
        <v/>
      </c>
      <c r="L1254" s="167" t="str">
        <f>IF(E1254="旅費",VLOOKUP(E1254,支出入力表!F1255:$S$2000,12,FALSE),"")</f>
        <v/>
      </c>
      <c r="M1254" s="167" t="str">
        <f>IF(E1254="旅費",VLOOKUP(E1254,支出入力表!F1255:$S$2000,13,FALSE),"")</f>
        <v/>
      </c>
      <c r="N1254" s="168" t="str">
        <f>IF(E1254="旅費",VLOOKUP(E1254,支出入力表!F1255:$S$2000,14,FALSE),"")</f>
        <v/>
      </c>
    </row>
    <row r="1255" spans="2:14" x14ac:dyDescent="0.55000000000000004">
      <c r="B1255" s="163" t="str">
        <f>IF(E1255="旅費",支出入力表!A1256,"")</f>
        <v/>
      </c>
      <c r="C1255" s="164" t="str">
        <f>IF(E1255="旅費",支出入力表!C1256,"")</f>
        <v/>
      </c>
      <c r="D1255" s="165" t="str">
        <f>IF(支出入力表!E1256="旅費","旅費","")</f>
        <v/>
      </c>
      <c r="E1255" s="165" t="str">
        <f>IF(支出入力表!F1256="旅費","旅費","")</f>
        <v/>
      </c>
      <c r="F1255" s="196" t="str">
        <f>IF(E1255="旅費",VLOOKUP(E1255,支出入力表!F1256:$M$2000,3,FALSE),"")</f>
        <v/>
      </c>
      <c r="G1255" s="196" t="str">
        <f>IF(E1255="旅費",VLOOKUP(E1255,支出入力表!F1256:$M$2000,4,FALSE),"")</f>
        <v/>
      </c>
      <c r="H1255" s="197" t="str">
        <f>IF(E1255="旅費",VLOOKUP(E1255,支出入力表!F1256:$M$2000,5,FALSE),"")</f>
        <v/>
      </c>
      <c r="I1255" s="196" t="str">
        <f>IF(E1255="旅費",VLOOKUP(E1255,支出入力表!F1256:$S$2000,9,FALSE),"")</f>
        <v/>
      </c>
      <c r="J1255" s="167" t="str">
        <f>IF(E1255="旅費",VLOOKUP(E1255,支出入力表!F1256:$S$2000,10,FALSE),"")</f>
        <v/>
      </c>
      <c r="K1255" s="167" t="str">
        <f>IF(E1255="旅費",VLOOKUP(E1255,支出入力表!F1256:$S$2000,11,FALSE),"")</f>
        <v/>
      </c>
      <c r="L1255" s="167" t="str">
        <f>IF(E1255="旅費",VLOOKUP(E1255,支出入力表!F1256:$S$2000,12,FALSE),"")</f>
        <v/>
      </c>
      <c r="M1255" s="167" t="str">
        <f>IF(E1255="旅費",VLOOKUP(E1255,支出入力表!F1256:$S$2000,13,FALSE),"")</f>
        <v/>
      </c>
      <c r="N1255" s="168" t="str">
        <f>IF(E1255="旅費",VLOOKUP(E1255,支出入力表!F1256:$S$2000,14,FALSE),"")</f>
        <v/>
      </c>
    </row>
    <row r="1256" spans="2:14" x14ac:dyDescent="0.55000000000000004">
      <c r="B1256" s="163" t="str">
        <f>IF(E1256="旅費",支出入力表!A1257,"")</f>
        <v/>
      </c>
      <c r="C1256" s="164" t="str">
        <f>IF(E1256="旅費",支出入力表!C1257,"")</f>
        <v/>
      </c>
      <c r="D1256" s="165" t="str">
        <f>IF(支出入力表!E1257="旅費","旅費","")</f>
        <v/>
      </c>
      <c r="E1256" s="165" t="str">
        <f>IF(支出入力表!F1257="旅費","旅費","")</f>
        <v/>
      </c>
      <c r="F1256" s="196" t="str">
        <f>IF(E1256="旅費",VLOOKUP(E1256,支出入力表!F1257:$M$2000,3,FALSE),"")</f>
        <v/>
      </c>
      <c r="G1256" s="196" t="str">
        <f>IF(E1256="旅費",VLOOKUP(E1256,支出入力表!F1257:$M$2000,4,FALSE),"")</f>
        <v/>
      </c>
      <c r="H1256" s="197" t="str">
        <f>IF(E1256="旅費",VLOOKUP(E1256,支出入力表!F1257:$M$2000,5,FALSE),"")</f>
        <v/>
      </c>
      <c r="I1256" s="196" t="str">
        <f>IF(E1256="旅費",VLOOKUP(E1256,支出入力表!F1257:$S$2000,9,FALSE),"")</f>
        <v/>
      </c>
      <c r="J1256" s="167" t="str">
        <f>IF(E1256="旅費",VLOOKUP(E1256,支出入力表!F1257:$S$2000,10,FALSE),"")</f>
        <v/>
      </c>
      <c r="K1256" s="167" t="str">
        <f>IF(E1256="旅費",VLOOKUP(E1256,支出入力表!F1257:$S$2000,11,FALSE),"")</f>
        <v/>
      </c>
      <c r="L1256" s="167" t="str">
        <f>IF(E1256="旅費",VLOOKUP(E1256,支出入力表!F1257:$S$2000,12,FALSE),"")</f>
        <v/>
      </c>
      <c r="M1256" s="167" t="str">
        <f>IF(E1256="旅費",VLOOKUP(E1256,支出入力表!F1257:$S$2000,13,FALSE),"")</f>
        <v/>
      </c>
      <c r="N1256" s="168" t="str">
        <f>IF(E1256="旅費",VLOOKUP(E1256,支出入力表!F1257:$S$2000,14,FALSE),"")</f>
        <v/>
      </c>
    </row>
    <row r="1257" spans="2:14" x14ac:dyDescent="0.55000000000000004">
      <c r="B1257" s="163" t="str">
        <f>IF(E1257="旅費",支出入力表!A1258,"")</f>
        <v/>
      </c>
      <c r="C1257" s="164" t="str">
        <f>IF(E1257="旅費",支出入力表!C1258,"")</f>
        <v/>
      </c>
      <c r="D1257" s="165" t="str">
        <f>IF(支出入力表!E1258="旅費","旅費","")</f>
        <v/>
      </c>
      <c r="E1257" s="165" t="str">
        <f>IF(支出入力表!F1258="旅費","旅費","")</f>
        <v/>
      </c>
      <c r="F1257" s="196" t="str">
        <f>IF(E1257="旅費",VLOOKUP(E1257,支出入力表!F1258:$M$2000,3,FALSE),"")</f>
        <v/>
      </c>
      <c r="G1257" s="196" t="str">
        <f>IF(E1257="旅費",VLOOKUP(E1257,支出入力表!F1258:$M$2000,4,FALSE),"")</f>
        <v/>
      </c>
      <c r="H1257" s="197" t="str">
        <f>IF(E1257="旅費",VLOOKUP(E1257,支出入力表!F1258:$M$2000,5,FALSE),"")</f>
        <v/>
      </c>
      <c r="I1257" s="196" t="str">
        <f>IF(E1257="旅費",VLOOKUP(E1257,支出入力表!F1258:$S$2000,9,FALSE),"")</f>
        <v/>
      </c>
      <c r="J1257" s="167" t="str">
        <f>IF(E1257="旅費",VLOOKUP(E1257,支出入力表!F1258:$S$2000,10,FALSE),"")</f>
        <v/>
      </c>
      <c r="K1257" s="167" t="str">
        <f>IF(E1257="旅費",VLOOKUP(E1257,支出入力表!F1258:$S$2000,11,FALSE),"")</f>
        <v/>
      </c>
      <c r="L1257" s="167" t="str">
        <f>IF(E1257="旅費",VLOOKUP(E1257,支出入力表!F1258:$S$2000,12,FALSE),"")</f>
        <v/>
      </c>
      <c r="M1257" s="167" t="str">
        <f>IF(E1257="旅費",VLOOKUP(E1257,支出入力表!F1258:$S$2000,13,FALSE),"")</f>
        <v/>
      </c>
      <c r="N1257" s="168" t="str">
        <f>IF(E1257="旅費",VLOOKUP(E1257,支出入力表!F1258:$S$2000,14,FALSE),"")</f>
        <v/>
      </c>
    </row>
    <row r="1258" spans="2:14" x14ac:dyDescent="0.55000000000000004">
      <c r="B1258" s="163" t="str">
        <f>IF(E1258="旅費",支出入力表!A1259,"")</f>
        <v/>
      </c>
      <c r="C1258" s="164" t="str">
        <f>IF(E1258="旅費",支出入力表!C1259,"")</f>
        <v/>
      </c>
      <c r="D1258" s="165" t="str">
        <f>IF(支出入力表!E1259="旅費","旅費","")</f>
        <v/>
      </c>
      <c r="E1258" s="165" t="str">
        <f>IF(支出入力表!F1259="旅費","旅費","")</f>
        <v/>
      </c>
      <c r="F1258" s="196" t="str">
        <f>IF(E1258="旅費",VLOOKUP(E1258,支出入力表!F1259:$M$2000,3,FALSE),"")</f>
        <v/>
      </c>
      <c r="G1258" s="196" t="str">
        <f>IF(E1258="旅費",VLOOKUP(E1258,支出入力表!F1259:$M$2000,4,FALSE),"")</f>
        <v/>
      </c>
      <c r="H1258" s="197" t="str">
        <f>IF(E1258="旅費",VLOOKUP(E1258,支出入力表!F1259:$M$2000,5,FALSE),"")</f>
        <v/>
      </c>
      <c r="I1258" s="196" t="str">
        <f>IF(E1258="旅費",VLOOKUP(E1258,支出入力表!F1259:$S$2000,9,FALSE),"")</f>
        <v/>
      </c>
      <c r="J1258" s="167" t="str">
        <f>IF(E1258="旅費",VLOOKUP(E1258,支出入力表!F1259:$S$2000,10,FALSE),"")</f>
        <v/>
      </c>
      <c r="K1258" s="167" t="str">
        <f>IF(E1258="旅費",VLOOKUP(E1258,支出入力表!F1259:$S$2000,11,FALSE),"")</f>
        <v/>
      </c>
      <c r="L1258" s="167" t="str">
        <f>IF(E1258="旅費",VLOOKUP(E1258,支出入力表!F1259:$S$2000,12,FALSE),"")</f>
        <v/>
      </c>
      <c r="M1258" s="167" t="str">
        <f>IF(E1258="旅費",VLOOKUP(E1258,支出入力表!F1259:$S$2000,13,FALSE),"")</f>
        <v/>
      </c>
      <c r="N1258" s="168" t="str">
        <f>IF(E1258="旅費",VLOOKUP(E1258,支出入力表!F1259:$S$2000,14,FALSE),"")</f>
        <v/>
      </c>
    </row>
    <row r="1259" spans="2:14" x14ac:dyDescent="0.55000000000000004">
      <c r="B1259" s="163" t="str">
        <f>IF(E1259="旅費",支出入力表!A1260,"")</f>
        <v/>
      </c>
      <c r="C1259" s="164" t="str">
        <f>IF(E1259="旅費",支出入力表!C1260,"")</f>
        <v/>
      </c>
      <c r="D1259" s="165" t="str">
        <f>IF(支出入力表!E1260="旅費","旅費","")</f>
        <v/>
      </c>
      <c r="E1259" s="165" t="str">
        <f>IF(支出入力表!F1260="旅費","旅費","")</f>
        <v/>
      </c>
      <c r="F1259" s="196" t="str">
        <f>IF(E1259="旅費",VLOOKUP(E1259,支出入力表!F1260:$M$2000,3,FALSE),"")</f>
        <v/>
      </c>
      <c r="G1259" s="196" t="str">
        <f>IF(E1259="旅費",VLOOKUP(E1259,支出入力表!F1260:$M$2000,4,FALSE),"")</f>
        <v/>
      </c>
      <c r="H1259" s="197" t="str">
        <f>IF(E1259="旅費",VLOOKUP(E1259,支出入力表!F1260:$M$2000,5,FALSE),"")</f>
        <v/>
      </c>
      <c r="I1259" s="196" t="str">
        <f>IF(E1259="旅費",VLOOKUP(E1259,支出入力表!F1260:$S$2000,9,FALSE),"")</f>
        <v/>
      </c>
      <c r="J1259" s="167" t="str">
        <f>IF(E1259="旅費",VLOOKUP(E1259,支出入力表!F1260:$S$2000,10,FALSE),"")</f>
        <v/>
      </c>
      <c r="K1259" s="167" t="str">
        <f>IF(E1259="旅費",VLOOKUP(E1259,支出入力表!F1260:$S$2000,11,FALSE),"")</f>
        <v/>
      </c>
      <c r="L1259" s="167" t="str">
        <f>IF(E1259="旅費",VLOOKUP(E1259,支出入力表!F1260:$S$2000,12,FALSE),"")</f>
        <v/>
      </c>
      <c r="M1259" s="167" t="str">
        <f>IF(E1259="旅費",VLOOKUP(E1259,支出入力表!F1260:$S$2000,13,FALSE),"")</f>
        <v/>
      </c>
      <c r="N1259" s="168" t="str">
        <f>IF(E1259="旅費",VLOOKUP(E1259,支出入力表!F1260:$S$2000,14,FALSE),"")</f>
        <v/>
      </c>
    </row>
    <row r="1260" spans="2:14" x14ac:dyDescent="0.55000000000000004">
      <c r="B1260" s="163" t="str">
        <f>IF(E1260="旅費",支出入力表!A1261,"")</f>
        <v/>
      </c>
      <c r="C1260" s="164" t="str">
        <f>IF(E1260="旅費",支出入力表!C1261,"")</f>
        <v/>
      </c>
      <c r="D1260" s="165" t="str">
        <f>IF(支出入力表!E1261="旅費","旅費","")</f>
        <v/>
      </c>
      <c r="E1260" s="165" t="str">
        <f>IF(支出入力表!F1261="旅費","旅費","")</f>
        <v/>
      </c>
      <c r="F1260" s="196" t="str">
        <f>IF(E1260="旅費",VLOOKUP(E1260,支出入力表!F1261:$M$2000,3,FALSE),"")</f>
        <v/>
      </c>
      <c r="G1260" s="196" t="str">
        <f>IF(E1260="旅費",VLOOKUP(E1260,支出入力表!F1261:$M$2000,4,FALSE),"")</f>
        <v/>
      </c>
      <c r="H1260" s="197" t="str">
        <f>IF(E1260="旅費",VLOOKUP(E1260,支出入力表!F1261:$M$2000,5,FALSE),"")</f>
        <v/>
      </c>
      <c r="I1260" s="196" t="str">
        <f>IF(E1260="旅費",VLOOKUP(E1260,支出入力表!F1261:$S$2000,9,FALSE),"")</f>
        <v/>
      </c>
      <c r="J1260" s="167" t="str">
        <f>IF(E1260="旅費",VLOOKUP(E1260,支出入力表!F1261:$S$2000,10,FALSE),"")</f>
        <v/>
      </c>
      <c r="K1260" s="167" t="str">
        <f>IF(E1260="旅費",VLOOKUP(E1260,支出入力表!F1261:$S$2000,11,FALSE),"")</f>
        <v/>
      </c>
      <c r="L1260" s="167" t="str">
        <f>IF(E1260="旅費",VLOOKUP(E1260,支出入力表!F1261:$S$2000,12,FALSE),"")</f>
        <v/>
      </c>
      <c r="M1260" s="167" t="str">
        <f>IF(E1260="旅費",VLOOKUP(E1260,支出入力表!F1261:$S$2000,13,FALSE),"")</f>
        <v/>
      </c>
      <c r="N1260" s="168" t="str">
        <f>IF(E1260="旅費",VLOOKUP(E1260,支出入力表!F1261:$S$2000,14,FALSE),"")</f>
        <v/>
      </c>
    </row>
    <row r="1261" spans="2:14" x14ac:dyDescent="0.55000000000000004">
      <c r="B1261" s="163" t="str">
        <f>IF(E1261="旅費",支出入力表!A1262,"")</f>
        <v/>
      </c>
      <c r="C1261" s="164" t="str">
        <f>IF(E1261="旅費",支出入力表!C1262,"")</f>
        <v/>
      </c>
      <c r="D1261" s="165" t="str">
        <f>IF(支出入力表!E1262="旅費","旅費","")</f>
        <v/>
      </c>
      <c r="E1261" s="165" t="str">
        <f>IF(支出入力表!F1262="旅費","旅費","")</f>
        <v/>
      </c>
      <c r="F1261" s="196" t="str">
        <f>IF(E1261="旅費",VLOOKUP(E1261,支出入力表!F1262:$M$2000,3,FALSE),"")</f>
        <v/>
      </c>
      <c r="G1261" s="196" t="str">
        <f>IF(E1261="旅費",VLOOKUP(E1261,支出入力表!F1262:$M$2000,4,FALSE),"")</f>
        <v/>
      </c>
      <c r="H1261" s="197" t="str">
        <f>IF(E1261="旅費",VLOOKUP(E1261,支出入力表!F1262:$M$2000,5,FALSE),"")</f>
        <v/>
      </c>
      <c r="I1261" s="196" t="str">
        <f>IF(E1261="旅費",VLOOKUP(E1261,支出入力表!F1262:$S$2000,9,FALSE),"")</f>
        <v/>
      </c>
      <c r="J1261" s="167" t="str">
        <f>IF(E1261="旅費",VLOOKUP(E1261,支出入力表!F1262:$S$2000,10,FALSE),"")</f>
        <v/>
      </c>
      <c r="K1261" s="167" t="str">
        <f>IF(E1261="旅費",VLOOKUP(E1261,支出入力表!F1262:$S$2000,11,FALSE),"")</f>
        <v/>
      </c>
      <c r="L1261" s="167" t="str">
        <f>IF(E1261="旅費",VLOOKUP(E1261,支出入力表!F1262:$S$2000,12,FALSE),"")</f>
        <v/>
      </c>
      <c r="M1261" s="167" t="str">
        <f>IF(E1261="旅費",VLOOKUP(E1261,支出入力表!F1262:$S$2000,13,FALSE),"")</f>
        <v/>
      </c>
      <c r="N1261" s="168" t="str">
        <f>IF(E1261="旅費",VLOOKUP(E1261,支出入力表!F1262:$S$2000,14,FALSE),"")</f>
        <v/>
      </c>
    </row>
    <row r="1262" spans="2:14" x14ac:dyDescent="0.55000000000000004">
      <c r="B1262" s="163" t="str">
        <f>IF(E1262="旅費",支出入力表!A1263,"")</f>
        <v/>
      </c>
      <c r="C1262" s="164" t="str">
        <f>IF(E1262="旅費",支出入力表!C1263,"")</f>
        <v/>
      </c>
      <c r="D1262" s="165" t="str">
        <f>IF(支出入力表!E1263="旅費","旅費","")</f>
        <v/>
      </c>
      <c r="E1262" s="165" t="str">
        <f>IF(支出入力表!F1263="旅費","旅費","")</f>
        <v/>
      </c>
      <c r="F1262" s="196" t="str">
        <f>IF(E1262="旅費",VLOOKUP(E1262,支出入力表!F1263:$M$2000,3,FALSE),"")</f>
        <v/>
      </c>
      <c r="G1262" s="196" t="str">
        <f>IF(E1262="旅費",VLOOKUP(E1262,支出入力表!F1263:$M$2000,4,FALSE),"")</f>
        <v/>
      </c>
      <c r="H1262" s="197" t="str">
        <f>IF(E1262="旅費",VLOOKUP(E1262,支出入力表!F1263:$M$2000,5,FALSE),"")</f>
        <v/>
      </c>
      <c r="I1262" s="196" t="str">
        <f>IF(E1262="旅費",VLOOKUP(E1262,支出入力表!F1263:$S$2000,9,FALSE),"")</f>
        <v/>
      </c>
      <c r="J1262" s="167" t="str">
        <f>IF(E1262="旅費",VLOOKUP(E1262,支出入力表!F1263:$S$2000,10,FALSE),"")</f>
        <v/>
      </c>
      <c r="K1262" s="167" t="str">
        <f>IF(E1262="旅費",VLOOKUP(E1262,支出入力表!F1263:$S$2000,11,FALSE),"")</f>
        <v/>
      </c>
      <c r="L1262" s="167" t="str">
        <f>IF(E1262="旅費",VLOOKUP(E1262,支出入力表!F1263:$S$2000,12,FALSE),"")</f>
        <v/>
      </c>
      <c r="M1262" s="167" t="str">
        <f>IF(E1262="旅費",VLOOKUP(E1262,支出入力表!F1263:$S$2000,13,FALSE),"")</f>
        <v/>
      </c>
      <c r="N1262" s="168" t="str">
        <f>IF(E1262="旅費",VLOOKUP(E1262,支出入力表!F1263:$S$2000,14,FALSE),"")</f>
        <v/>
      </c>
    </row>
    <row r="1263" spans="2:14" x14ac:dyDescent="0.55000000000000004">
      <c r="B1263" s="163" t="str">
        <f>IF(E1263="旅費",支出入力表!A1264,"")</f>
        <v/>
      </c>
      <c r="C1263" s="164" t="str">
        <f>IF(E1263="旅費",支出入力表!C1264,"")</f>
        <v/>
      </c>
      <c r="D1263" s="165" t="str">
        <f>IF(支出入力表!E1264="旅費","旅費","")</f>
        <v/>
      </c>
      <c r="E1263" s="165" t="str">
        <f>IF(支出入力表!F1264="旅費","旅費","")</f>
        <v/>
      </c>
      <c r="F1263" s="196" t="str">
        <f>IF(E1263="旅費",VLOOKUP(E1263,支出入力表!F1264:$M$2000,3,FALSE),"")</f>
        <v/>
      </c>
      <c r="G1263" s="196" t="str">
        <f>IF(E1263="旅費",VLOOKUP(E1263,支出入力表!F1264:$M$2000,4,FALSE),"")</f>
        <v/>
      </c>
      <c r="H1263" s="197" t="str">
        <f>IF(E1263="旅費",VLOOKUP(E1263,支出入力表!F1264:$M$2000,5,FALSE),"")</f>
        <v/>
      </c>
      <c r="I1263" s="196" t="str">
        <f>IF(E1263="旅費",VLOOKUP(E1263,支出入力表!F1264:$S$2000,9,FALSE),"")</f>
        <v/>
      </c>
      <c r="J1263" s="167" t="str">
        <f>IF(E1263="旅費",VLOOKUP(E1263,支出入力表!F1264:$S$2000,10,FALSE),"")</f>
        <v/>
      </c>
      <c r="K1263" s="167" t="str">
        <f>IF(E1263="旅費",VLOOKUP(E1263,支出入力表!F1264:$S$2000,11,FALSE),"")</f>
        <v/>
      </c>
      <c r="L1263" s="167" t="str">
        <f>IF(E1263="旅費",VLOOKUP(E1263,支出入力表!F1264:$S$2000,12,FALSE),"")</f>
        <v/>
      </c>
      <c r="M1263" s="167" t="str">
        <f>IF(E1263="旅費",VLOOKUP(E1263,支出入力表!F1264:$S$2000,13,FALSE),"")</f>
        <v/>
      </c>
      <c r="N1263" s="168" t="str">
        <f>IF(E1263="旅費",VLOOKUP(E1263,支出入力表!F1264:$S$2000,14,FALSE),"")</f>
        <v/>
      </c>
    </row>
    <row r="1264" spans="2:14" x14ac:dyDescent="0.55000000000000004">
      <c r="B1264" s="163" t="str">
        <f>IF(E1264="旅費",支出入力表!A1265,"")</f>
        <v/>
      </c>
      <c r="C1264" s="164" t="str">
        <f>IF(E1264="旅費",支出入力表!C1265,"")</f>
        <v/>
      </c>
      <c r="D1264" s="165" t="str">
        <f>IF(支出入力表!E1265="旅費","旅費","")</f>
        <v/>
      </c>
      <c r="E1264" s="165" t="str">
        <f>IF(支出入力表!F1265="旅費","旅費","")</f>
        <v/>
      </c>
      <c r="F1264" s="196" t="str">
        <f>IF(E1264="旅費",VLOOKUP(E1264,支出入力表!F1265:$M$2000,3,FALSE),"")</f>
        <v/>
      </c>
      <c r="G1264" s="196" t="str">
        <f>IF(E1264="旅費",VLOOKUP(E1264,支出入力表!F1265:$M$2000,4,FALSE),"")</f>
        <v/>
      </c>
      <c r="H1264" s="197" t="str">
        <f>IF(E1264="旅費",VLOOKUP(E1264,支出入力表!F1265:$M$2000,5,FALSE),"")</f>
        <v/>
      </c>
      <c r="I1264" s="196" t="str">
        <f>IF(E1264="旅費",VLOOKUP(E1264,支出入力表!F1265:$S$2000,9,FALSE),"")</f>
        <v/>
      </c>
      <c r="J1264" s="167" t="str">
        <f>IF(E1264="旅費",VLOOKUP(E1264,支出入力表!F1265:$S$2000,10,FALSE),"")</f>
        <v/>
      </c>
      <c r="K1264" s="167" t="str">
        <f>IF(E1264="旅費",VLOOKUP(E1264,支出入力表!F1265:$S$2000,11,FALSE),"")</f>
        <v/>
      </c>
      <c r="L1264" s="167" t="str">
        <f>IF(E1264="旅費",VLOOKUP(E1264,支出入力表!F1265:$S$2000,12,FALSE),"")</f>
        <v/>
      </c>
      <c r="M1264" s="167" t="str">
        <f>IF(E1264="旅費",VLOOKUP(E1264,支出入力表!F1265:$S$2000,13,FALSE),"")</f>
        <v/>
      </c>
      <c r="N1264" s="168" t="str">
        <f>IF(E1264="旅費",VLOOKUP(E1264,支出入力表!F1265:$S$2000,14,FALSE),"")</f>
        <v/>
      </c>
    </row>
    <row r="1265" spans="2:14" x14ac:dyDescent="0.55000000000000004">
      <c r="B1265" s="163" t="str">
        <f>IF(E1265="旅費",支出入力表!A1266,"")</f>
        <v/>
      </c>
      <c r="C1265" s="164" t="str">
        <f>IF(E1265="旅費",支出入力表!C1266,"")</f>
        <v/>
      </c>
      <c r="D1265" s="165" t="str">
        <f>IF(支出入力表!E1266="旅費","旅費","")</f>
        <v/>
      </c>
      <c r="E1265" s="165" t="str">
        <f>IF(支出入力表!F1266="旅費","旅費","")</f>
        <v/>
      </c>
      <c r="F1265" s="196" t="str">
        <f>IF(E1265="旅費",VLOOKUP(E1265,支出入力表!F1266:$M$2000,3,FALSE),"")</f>
        <v/>
      </c>
      <c r="G1265" s="196" t="str">
        <f>IF(E1265="旅費",VLOOKUP(E1265,支出入力表!F1266:$M$2000,4,FALSE),"")</f>
        <v/>
      </c>
      <c r="H1265" s="197" t="str">
        <f>IF(E1265="旅費",VLOOKUP(E1265,支出入力表!F1266:$M$2000,5,FALSE),"")</f>
        <v/>
      </c>
      <c r="I1265" s="196" t="str">
        <f>IF(E1265="旅費",VLOOKUP(E1265,支出入力表!F1266:$S$2000,9,FALSE),"")</f>
        <v/>
      </c>
      <c r="J1265" s="167" t="str">
        <f>IF(E1265="旅費",VLOOKUP(E1265,支出入力表!F1266:$S$2000,10,FALSE),"")</f>
        <v/>
      </c>
      <c r="K1265" s="167" t="str">
        <f>IF(E1265="旅費",VLOOKUP(E1265,支出入力表!F1266:$S$2000,11,FALSE),"")</f>
        <v/>
      </c>
      <c r="L1265" s="167" t="str">
        <f>IF(E1265="旅費",VLOOKUP(E1265,支出入力表!F1266:$S$2000,12,FALSE),"")</f>
        <v/>
      </c>
      <c r="M1265" s="167" t="str">
        <f>IF(E1265="旅費",VLOOKUP(E1265,支出入力表!F1266:$S$2000,13,FALSE),"")</f>
        <v/>
      </c>
      <c r="N1265" s="168" t="str">
        <f>IF(E1265="旅費",VLOOKUP(E1265,支出入力表!F1266:$S$2000,14,FALSE),"")</f>
        <v/>
      </c>
    </row>
    <row r="1266" spans="2:14" x14ac:dyDescent="0.55000000000000004">
      <c r="B1266" s="163" t="str">
        <f>IF(E1266="旅費",支出入力表!A1267,"")</f>
        <v/>
      </c>
      <c r="C1266" s="164" t="str">
        <f>IF(E1266="旅費",支出入力表!C1267,"")</f>
        <v/>
      </c>
      <c r="D1266" s="165" t="str">
        <f>IF(支出入力表!E1267="旅費","旅費","")</f>
        <v/>
      </c>
      <c r="E1266" s="165" t="str">
        <f>IF(支出入力表!F1267="旅費","旅費","")</f>
        <v/>
      </c>
      <c r="F1266" s="196" t="str">
        <f>IF(E1266="旅費",VLOOKUP(E1266,支出入力表!F1267:$M$2000,3,FALSE),"")</f>
        <v/>
      </c>
      <c r="G1266" s="196" t="str">
        <f>IF(E1266="旅費",VLOOKUP(E1266,支出入力表!F1267:$M$2000,4,FALSE),"")</f>
        <v/>
      </c>
      <c r="H1266" s="197" t="str">
        <f>IF(E1266="旅費",VLOOKUP(E1266,支出入力表!F1267:$M$2000,5,FALSE),"")</f>
        <v/>
      </c>
      <c r="I1266" s="196" t="str">
        <f>IF(E1266="旅費",VLOOKUP(E1266,支出入力表!F1267:$S$2000,9,FALSE),"")</f>
        <v/>
      </c>
      <c r="J1266" s="167" t="str">
        <f>IF(E1266="旅費",VLOOKUP(E1266,支出入力表!F1267:$S$2000,10,FALSE),"")</f>
        <v/>
      </c>
      <c r="K1266" s="167" t="str">
        <f>IF(E1266="旅費",VLOOKUP(E1266,支出入力表!F1267:$S$2000,11,FALSE),"")</f>
        <v/>
      </c>
      <c r="L1266" s="167" t="str">
        <f>IF(E1266="旅費",VLOOKUP(E1266,支出入力表!F1267:$S$2000,12,FALSE),"")</f>
        <v/>
      </c>
      <c r="M1266" s="167" t="str">
        <f>IF(E1266="旅費",VLOOKUP(E1266,支出入力表!F1267:$S$2000,13,FALSE),"")</f>
        <v/>
      </c>
      <c r="N1266" s="168" t="str">
        <f>IF(E1266="旅費",VLOOKUP(E1266,支出入力表!F1267:$S$2000,14,FALSE),"")</f>
        <v/>
      </c>
    </row>
    <row r="1267" spans="2:14" x14ac:dyDescent="0.55000000000000004">
      <c r="B1267" s="163" t="str">
        <f>IF(E1267="旅費",支出入力表!A1268,"")</f>
        <v/>
      </c>
      <c r="C1267" s="164" t="str">
        <f>IF(E1267="旅費",支出入力表!C1268,"")</f>
        <v/>
      </c>
      <c r="D1267" s="165" t="str">
        <f>IF(支出入力表!E1268="旅費","旅費","")</f>
        <v/>
      </c>
      <c r="E1267" s="165" t="str">
        <f>IF(支出入力表!F1268="旅費","旅費","")</f>
        <v/>
      </c>
      <c r="F1267" s="196" t="str">
        <f>IF(E1267="旅費",VLOOKUP(E1267,支出入力表!F1268:$M$2000,3,FALSE),"")</f>
        <v/>
      </c>
      <c r="G1267" s="196" t="str">
        <f>IF(E1267="旅費",VLOOKUP(E1267,支出入力表!F1268:$M$2000,4,FALSE),"")</f>
        <v/>
      </c>
      <c r="H1267" s="197" t="str">
        <f>IF(E1267="旅費",VLOOKUP(E1267,支出入力表!F1268:$M$2000,5,FALSE),"")</f>
        <v/>
      </c>
      <c r="I1267" s="196" t="str">
        <f>IF(E1267="旅費",VLOOKUP(E1267,支出入力表!F1268:$S$2000,9,FALSE),"")</f>
        <v/>
      </c>
      <c r="J1267" s="167" t="str">
        <f>IF(E1267="旅費",VLOOKUP(E1267,支出入力表!F1268:$S$2000,10,FALSE),"")</f>
        <v/>
      </c>
      <c r="K1267" s="167" t="str">
        <f>IF(E1267="旅費",VLOOKUP(E1267,支出入力表!F1268:$S$2000,11,FALSE),"")</f>
        <v/>
      </c>
      <c r="L1267" s="167" t="str">
        <f>IF(E1267="旅費",VLOOKUP(E1267,支出入力表!F1268:$S$2000,12,FALSE),"")</f>
        <v/>
      </c>
      <c r="M1267" s="167" t="str">
        <f>IF(E1267="旅費",VLOOKUP(E1267,支出入力表!F1268:$S$2000,13,FALSE),"")</f>
        <v/>
      </c>
      <c r="N1267" s="168" t="str">
        <f>IF(E1267="旅費",VLOOKUP(E1267,支出入力表!F1268:$S$2000,14,FALSE),"")</f>
        <v/>
      </c>
    </row>
    <row r="1268" spans="2:14" x14ac:dyDescent="0.55000000000000004">
      <c r="B1268" s="163" t="str">
        <f>IF(E1268="旅費",支出入力表!A1269,"")</f>
        <v/>
      </c>
      <c r="C1268" s="164" t="str">
        <f>IF(E1268="旅費",支出入力表!C1269,"")</f>
        <v/>
      </c>
      <c r="D1268" s="165" t="str">
        <f>IF(支出入力表!E1269="旅費","旅費","")</f>
        <v/>
      </c>
      <c r="E1268" s="165" t="str">
        <f>IF(支出入力表!F1269="旅費","旅費","")</f>
        <v/>
      </c>
      <c r="F1268" s="196" t="str">
        <f>IF(E1268="旅費",VLOOKUP(E1268,支出入力表!F1269:$M$2000,3,FALSE),"")</f>
        <v/>
      </c>
      <c r="G1268" s="196" t="str">
        <f>IF(E1268="旅費",VLOOKUP(E1268,支出入力表!F1269:$M$2000,4,FALSE),"")</f>
        <v/>
      </c>
      <c r="H1268" s="197" t="str">
        <f>IF(E1268="旅費",VLOOKUP(E1268,支出入力表!F1269:$M$2000,5,FALSE),"")</f>
        <v/>
      </c>
      <c r="I1268" s="196" t="str">
        <f>IF(E1268="旅費",VLOOKUP(E1268,支出入力表!F1269:$S$2000,9,FALSE),"")</f>
        <v/>
      </c>
      <c r="J1268" s="167" t="str">
        <f>IF(E1268="旅費",VLOOKUP(E1268,支出入力表!F1269:$S$2000,10,FALSE),"")</f>
        <v/>
      </c>
      <c r="K1268" s="167" t="str">
        <f>IF(E1268="旅費",VLOOKUP(E1268,支出入力表!F1269:$S$2000,11,FALSE),"")</f>
        <v/>
      </c>
      <c r="L1268" s="167" t="str">
        <f>IF(E1268="旅費",VLOOKUP(E1268,支出入力表!F1269:$S$2000,12,FALSE),"")</f>
        <v/>
      </c>
      <c r="M1268" s="167" t="str">
        <f>IF(E1268="旅費",VLOOKUP(E1268,支出入力表!F1269:$S$2000,13,FALSE),"")</f>
        <v/>
      </c>
      <c r="N1268" s="168" t="str">
        <f>IF(E1268="旅費",VLOOKUP(E1268,支出入力表!F1269:$S$2000,14,FALSE),"")</f>
        <v/>
      </c>
    </row>
    <row r="1269" spans="2:14" x14ac:dyDescent="0.55000000000000004">
      <c r="B1269" s="163" t="str">
        <f>IF(E1269="旅費",支出入力表!A1270,"")</f>
        <v/>
      </c>
      <c r="C1269" s="164" t="str">
        <f>IF(E1269="旅費",支出入力表!C1270,"")</f>
        <v/>
      </c>
      <c r="D1269" s="165" t="str">
        <f>IF(支出入力表!E1270="旅費","旅費","")</f>
        <v/>
      </c>
      <c r="E1269" s="165" t="str">
        <f>IF(支出入力表!F1270="旅費","旅費","")</f>
        <v/>
      </c>
      <c r="F1269" s="196" t="str">
        <f>IF(E1269="旅費",VLOOKUP(E1269,支出入力表!F1270:$M$2000,3,FALSE),"")</f>
        <v/>
      </c>
      <c r="G1269" s="196" t="str">
        <f>IF(E1269="旅費",VLOOKUP(E1269,支出入力表!F1270:$M$2000,4,FALSE),"")</f>
        <v/>
      </c>
      <c r="H1269" s="197" t="str">
        <f>IF(E1269="旅費",VLOOKUP(E1269,支出入力表!F1270:$M$2000,5,FALSE),"")</f>
        <v/>
      </c>
      <c r="I1269" s="196" t="str">
        <f>IF(E1269="旅費",VLOOKUP(E1269,支出入力表!F1270:$S$2000,9,FALSE),"")</f>
        <v/>
      </c>
      <c r="J1269" s="167" t="str">
        <f>IF(E1269="旅費",VLOOKUP(E1269,支出入力表!F1270:$S$2000,10,FALSE),"")</f>
        <v/>
      </c>
      <c r="K1269" s="167" t="str">
        <f>IF(E1269="旅費",VLOOKUP(E1269,支出入力表!F1270:$S$2000,11,FALSE),"")</f>
        <v/>
      </c>
      <c r="L1269" s="167" t="str">
        <f>IF(E1269="旅費",VLOOKUP(E1269,支出入力表!F1270:$S$2000,12,FALSE),"")</f>
        <v/>
      </c>
      <c r="M1269" s="167" t="str">
        <f>IF(E1269="旅費",VLOOKUP(E1269,支出入力表!F1270:$S$2000,13,FALSE),"")</f>
        <v/>
      </c>
      <c r="N1269" s="168" t="str">
        <f>IF(E1269="旅費",VLOOKUP(E1269,支出入力表!F1270:$S$2000,14,FALSE),"")</f>
        <v/>
      </c>
    </row>
    <row r="1270" spans="2:14" x14ac:dyDescent="0.55000000000000004">
      <c r="B1270" s="163" t="str">
        <f>IF(E1270="旅費",支出入力表!A1271,"")</f>
        <v/>
      </c>
      <c r="C1270" s="164" t="str">
        <f>IF(E1270="旅費",支出入力表!C1271,"")</f>
        <v/>
      </c>
      <c r="D1270" s="165" t="str">
        <f>IF(支出入力表!E1271="旅費","旅費","")</f>
        <v/>
      </c>
      <c r="E1270" s="165" t="str">
        <f>IF(支出入力表!F1271="旅費","旅費","")</f>
        <v/>
      </c>
      <c r="F1270" s="196" t="str">
        <f>IF(E1270="旅費",VLOOKUP(E1270,支出入力表!F1271:$M$2000,3,FALSE),"")</f>
        <v/>
      </c>
      <c r="G1270" s="196" t="str">
        <f>IF(E1270="旅費",VLOOKUP(E1270,支出入力表!F1271:$M$2000,4,FALSE),"")</f>
        <v/>
      </c>
      <c r="H1270" s="197" t="str">
        <f>IF(E1270="旅費",VLOOKUP(E1270,支出入力表!F1271:$M$2000,5,FALSE),"")</f>
        <v/>
      </c>
      <c r="I1270" s="196" t="str">
        <f>IF(E1270="旅費",VLOOKUP(E1270,支出入力表!F1271:$S$2000,9,FALSE),"")</f>
        <v/>
      </c>
      <c r="J1270" s="167" t="str">
        <f>IF(E1270="旅費",VLOOKUP(E1270,支出入力表!F1271:$S$2000,10,FALSE),"")</f>
        <v/>
      </c>
      <c r="K1270" s="167" t="str">
        <f>IF(E1270="旅費",VLOOKUP(E1270,支出入力表!F1271:$S$2000,11,FALSE),"")</f>
        <v/>
      </c>
      <c r="L1270" s="167" t="str">
        <f>IF(E1270="旅費",VLOOKUP(E1270,支出入力表!F1271:$S$2000,12,FALSE),"")</f>
        <v/>
      </c>
      <c r="M1270" s="167" t="str">
        <f>IF(E1270="旅費",VLOOKUP(E1270,支出入力表!F1271:$S$2000,13,FALSE),"")</f>
        <v/>
      </c>
      <c r="N1270" s="168" t="str">
        <f>IF(E1270="旅費",VLOOKUP(E1270,支出入力表!F1271:$S$2000,14,FALSE),"")</f>
        <v/>
      </c>
    </row>
    <row r="1271" spans="2:14" x14ac:dyDescent="0.55000000000000004">
      <c r="B1271" s="163" t="str">
        <f>IF(E1271="旅費",支出入力表!A1272,"")</f>
        <v/>
      </c>
      <c r="C1271" s="164" t="str">
        <f>IF(E1271="旅費",支出入力表!C1272,"")</f>
        <v/>
      </c>
      <c r="D1271" s="165" t="str">
        <f>IF(支出入力表!E1272="旅費","旅費","")</f>
        <v/>
      </c>
      <c r="E1271" s="165" t="str">
        <f>IF(支出入力表!F1272="旅費","旅費","")</f>
        <v/>
      </c>
      <c r="F1271" s="196" t="str">
        <f>IF(E1271="旅費",VLOOKUP(E1271,支出入力表!F1272:$M$2000,3,FALSE),"")</f>
        <v/>
      </c>
      <c r="G1271" s="196" t="str">
        <f>IF(E1271="旅費",VLOOKUP(E1271,支出入力表!F1272:$M$2000,4,FALSE),"")</f>
        <v/>
      </c>
      <c r="H1271" s="197" t="str">
        <f>IF(E1271="旅費",VLOOKUP(E1271,支出入力表!F1272:$M$2000,5,FALSE),"")</f>
        <v/>
      </c>
      <c r="I1271" s="196" t="str">
        <f>IF(E1271="旅費",VLOOKUP(E1271,支出入力表!F1272:$S$2000,9,FALSE),"")</f>
        <v/>
      </c>
      <c r="J1271" s="167" t="str">
        <f>IF(E1271="旅費",VLOOKUP(E1271,支出入力表!F1272:$S$2000,10,FALSE),"")</f>
        <v/>
      </c>
      <c r="K1271" s="167" t="str">
        <f>IF(E1271="旅費",VLOOKUP(E1271,支出入力表!F1272:$S$2000,11,FALSE),"")</f>
        <v/>
      </c>
      <c r="L1271" s="167" t="str">
        <f>IF(E1271="旅費",VLOOKUP(E1271,支出入力表!F1272:$S$2000,12,FALSE),"")</f>
        <v/>
      </c>
      <c r="M1271" s="167" t="str">
        <f>IF(E1271="旅費",VLOOKUP(E1271,支出入力表!F1272:$S$2000,13,FALSE),"")</f>
        <v/>
      </c>
      <c r="N1271" s="168" t="str">
        <f>IF(E1271="旅費",VLOOKUP(E1271,支出入力表!F1272:$S$2000,14,FALSE),"")</f>
        <v/>
      </c>
    </row>
    <row r="1272" spans="2:14" x14ac:dyDescent="0.55000000000000004">
      <c r="B1272" s="163" t="str">
        <f>IF(E1272="旅費",支出入力表!A1273,"")</f>
        <v/>
      </c>
      <c r="C1272" s="164" t="str">
        <f>IF(E1272="旅費",支出入力表!C1273,"")</f>
        <v/>
      </c>
      <c r="D1272" s="165" t="str">
        <f>IF(支出入力表!E1273="旅費","旅費","")</f>
        <v/>
      </c>
      <c r="E1272" s="165" t="str">
        <f>IF(支出入力表!F1273="旅費","旅費","")</f>
        <v/>
      </c>
      <c r="F1272" s="196" t="str">
        <f>IF(E1272="旅費",VLOOKUP(E1272,支出入力表!F1273:$M$2000,3,FALSE),"")</f>
        <v/>
      </c>
      <c r="G1272" s="196" t="str">
        <f>IF(E1272="旅費",VLOOKUP(E1272,支出入力表!F1273:$M$2000,4,FALSE),"")</f>
        <v/>
      </c>
      <c r="H1272" s="197" t="str">
        <f>IF(E1272="旅費",VLOOKUP(E1272,支出入力表!F1273:$M$2000,5,FALSE),"")</f>
        <v/>
      </c>
      <c r="I1272" s="196" t="str">
        <f>IF(E1272="旅費",VLOOKUP(E1272,支出入力表!F1273:$S$2000,9,FALSE),"")</f>
        <v/>
      </c>
      <c r="J1272" s="167" t="str">
        <f>IF(E1272="旅費",VLOOKUP(E1272,支出入力表!F1273:$S$2000,10,FALSE),"")</f>
        <v/>
      </c>
      <c r="K1272" s="167" t="str">
        <f>IF(E1272="旅費",VLOOKUP(E1272,支出入力表!F1273:$S$2000,11,FALSE),"")</f>
        <v/>
      </c>
      <c r="L1272" s="167" t="str">
        <f>IF(E1272="旅費",VLOOKUP(E1272,支出入力表!F1273:$S$2000,12,FALSE),"")</f>
        <v/>
      </c>
      <c r="M1272" s="167" t="str">
        <f>IF(E1272="旅費",VLOOKUP(E1272,支出入力表!F1273:$S$2000,13,FALSE),"")</f>
        <v/>
      </c>
      <c r="N1272" s="168" t="str">
        <f>IF(E1272="旅費",VLOOKUP(E1272,支出入力表!F1273:$S$2000,14,FALSE),"")</f>
        <v/>
      </c>
    </row>
    <row r="1273" spans="2:14" x14ac:dyDescent="0.55000000000000004">
      <c r="B1273" s="163" t="str">
        <f>IF(E1273="旅費",支出入力表!A1274,"")</f>
        <v/>
      </c>
      <c r="C1273" s="164" t="str">
        <f>IF(E1273="旅費",支出入力表!C1274,"")</f>
        <v/>
      </c>
      <c r="D1273" s="165" t="str">
        <f>IF(支出入力表!E1274="旅費","旅費","")</f>
        <v/>
      </c>
      <c r="E1273" s="165" t="str">
        <f>IF(支出入力表!F1274="旅費","旅費","")</f>
        <v/>
      </c>
      <c r="F1273" s="196" t="str">
        <f>IF(E1273="旅費",VLOOKUP(E1273,支出入力表!F1274:$M$2000,3,FALSE),"")</f>
        <v/>
      </c>
      <c r="G1273" s="196" t="str">
        <f>IF(E1273="旅費",VLOOKUP(E1273,支出入力表!F1274:$M$2000,4,FALSE),"")</f>
        <v/>
      </c>
      <c r="H1273" s="197" t="str">
        <f>IF(E1273="旅費",VLOOKUP(E1273,支出入力表!F1274:$M$2000,5,FALSE),"")</f>
        <v/>
      </c>
      <c r="I1273" s="196" t="str">
        <f>IF(E1273="旅費",VLOOKUP(E1273,支出入力表!F1274:$S$2000,9,FALSE),"")</f>
        <v/>
      </c>
      <c r="J1273" s="167" t="str">
        <f>IF(E1273="旅費",VLOOKUP(E1273,支出入力表!F1274:$S$2000,10,FALSE),"")</f>
        <v/>
      </c>
      <c r="K1273" s="167" t="str">
        <f>IF(E1273="旅費",VLOOKUP(E1273,支出入力表!F1274:$S$2000,11,FALSE),"")</f>
        <v/>
      </c>
      <c r="L1273" s="167" t="str">
        <f>IF(E1273="旅費",VLOOKUP(E1273,支出入力表!F1274:$S$2000,12,FALSE),"")</f>
        <v/>
      </c>
      <c r="M1273" s="167" t="str">
        <f>IF(E1273="旅費",VLOOKUP(E1273,支出入力表!F1274:$S$2000,13,FALSE),"")</f>
        <v/>
      </c>
      <c r="N1273" s="168" t="str">
        <f>IF(E1273="旅費",VLOOKUP(E1273,支出入力表!F1274:$S$2000,14,FALSE),"")</f>
        <v/>
      </c>
    </row>
    <row r="1274" spans="2:14" x14ac:dyDescent="0.55000000000000004">
      <c r="B1274" s="163" t="str">
        <f>IF(E1274="旅費",支出入力表!A1275,"")</f>
        <v/>
      </c>
      <c r="C1274" s="164" t="str">
        <f>IF(E1274="旅費",支出入力表!C1275,"")</f>
        <v/>
      </c>
      <c r="D1274" s="165" t="str">
        <f>IF(支出入力表!E1275="旅費","旅費","")</f>
        <v/>
      </c>
      <c r="E1274" s="165" t="str">
        <f>IF(支出入力表!F1275="旅費","旅費","")</f>
        <v/>
      </c>
      <c r="F1274" s="196" t="str">
        <f>IF(E1274="旅費",VLOOKUP(E1274,支出入力表!F1275:$M$2000,3,FALSE),"")</f>
        <v/>
      </c>
      <c r="G1274" s="196" t="str">
        <f>IF(E1274="旅費",VLOOKUP(E1274,支出入力表!F1275:$M$2000,4,FALSE),"")</f>
        <v/>
      </c>
      <c r="H1274" s="197" t="str">
        <f>IF(E1274="旅費",VLOOKUP(E1274,支出入力表!F1275:$M$2000,5,FALSE),"")</f>
        <v/>
      </c>
      <c r="I1274" s="196" t="str">
        <f>IF(E1274="旅費",VLOOKUP(E1274,支出入力表!F1275:$S$2000,9,FALSE),"")</f>
        <v/>
      </c>
      <c r="J1274" s="167" t="str">
        <f>IF(E1274="旅費",VLOOKUP(E1274,支出入力表!F1275:$S$2000,10,FALSE),"")</f>
        <v/>
      </c>
      <c r="K1274" s="167" t="str">
        <f>IF(E1274="旅費",VLOOKUP(E1274,支出入力表!F1275:$S$2000,11,FALSE),"")</f>
        <v/>
      </c>
      <c r="L1274" s="167" t="str">
        <f>IF(E1274="旅費",VLOOKUP(E1274,支出入力表!F1275:$S$2000,12,FALSE),"")</f>
        <v/>
      </c>
      <c r="M1274" s="167" t="str">
        <f>IF(E1274="旅費",VLOOKUP(E1274,支出入力表!F1275:$S$2000,13,FALSE),"")</f>
        <v/>
      </c>
      <c r="N1274" s="168" t="str">
        <f>IF(E1274="旅費",VLOOKUP(E1274,支出入力表!F1275:$S$2000,14,FALSE),"")</f>
        <v/>
      </c>
    </row>
    <row r="1275" spans="2:14" x14ac:dyDescent="0.55000000000000004">
      <c r="B1275" s="163" t="str">
        <f>IF(E1275="旅費",支出入力表!A1276,"")</f>
        <v/>
      </c>
      <c r="C1275" s="164" t="str">
        <f>IF(E1275="旅費",支出入力表!C1276,"")</f>
        <v/>
      </c>
      <c r="D1275" s="165" t="str">
        <f>IF(支出入力表!E1276="旅費","旅費","")</f>
        <v/>
      </c>
      <c r="E1275" s="165" t="str">
        <f>IF(支出入力表!F1276="旅費","旅費","")</f>
        <v/>
      </c>
      <c r="F1275" s="196" t="str">
        <f>IF(E1275="旅費",VLOOKUP(E1275,支出入力表!F1276:$M$2000,3,FALSE),"")</f>
        <v/>
      </c>
      <c r="G1275" s="196" t="str">
        <f>IF(E1275="旅費",VLOOKUP(E1275,支出入力表!F1276:$M$2000,4,FALSE),"")</f>
        <v/>
      </c>
      <c r="H1275" s="197" t="str">
        <f>IF(E1275="旅費",VLOOKUP(E1275,支出入力表!F1276:$M$2000,5,FALSE),"")</f>
        <v/>
      </c>
      <c r="I1275" s="196" t="str">
        <f>IF(E1275="旅費",VLOOKUP(E1275,支出入力表!F1276:$S$2000,9,FALSE),"")</f>
        <v/>
      </c>
      <c r="J1275" s="167" t="str">
        <f>IF(E1275="旅費",VLOOKUP(E1275,支出入力表!F1276:$S$2000,10,FALSE),"")</f>
        <v/>
      </c>
      <c r="K1275" s="167" t="str">
        <f>IF(E1275="旅費",VLOOKUP(E1275,支出入力表!F1276:$S$2000,11,FALSE),"")</f>
        <v/>
      </c>
      <c r="L1275" s="167" t="str">
        <f>IF(E1275="旅費",VLOOKUP(E1275,支出入力表!F1276:$S$2000,12,FALSE),"")</f>
        <v/>
      </c>
      <c r="M1275" s="167" t="str">
        <f>IF(E1275="旅費",VLOOKUP(E1275,支出入力表!F1276:$S$2000,13,FALSE),"")</f>
        <v/>
      </c>
      <c r="N1275" s="168" t="str">
        <f>IF(E1275="旅費",VLOOKUP(E1275,支出入力表!F1276:$S$2000,14,FALSE),"")</f>
        <v/>
      </c>
    </row>
    <row r="1276" spans="2:14" x14ac:dyDescent="0.55000000000000004">
      <c r="B1276" s="163" t="str">
        <f>IF(E1276="旅費",支出入力表!A1277,"")</f>
        <v/>
      </c>
      <c r="C1276" s="164" t="str">
        <f>IF(E1276="旅費",支出入力表!C1277,"")</f>
        <v/>
      </c>
      <c r="D1276" s="165" t="str">
        <f>IF(支出入力表!E1277="旅費","旅費","")</f>
        <v/>
      </c>
      <c r="E1276" s="165" t="str">
        <f>IF(支出入力表!F1277="旅費","旅費","")</f>
        <v/>
      </c>
      <c r="F1276" s="196" t="str">
        <f>IF(E1276="旅費",VLOOKUP(E1276,支出入力表!F1277:$M$2000,3,FALSE),"")</f>
        <v/>
      </c>
      <c r="G1276" s="196" t="str">
        <f>IF(E1276="旅費",VLOOKUP(E1276,支出入力表!F1277:$M$2000,4,FALSE),"")</f>
        <v/>
      </c>
      <c r="H1276" s="197" t="str">
        <f>IF(E1276="旅費",VLOOKUP(E1276,支出入力表!F1277:$M$2000,5,FALSE),"")</f>
        <v/>
      </c>
      <c r="I1276" s="196" t="str">
        <f>IF(E1276="旅費",VLOOKUP(E1276,支出入力表!F1277:$S$2000,9,FALSE),"")</f>
        <v/>
      </c>
      <c r="J1276" s="167" t="str">
        <f>IF(E1276="旅費",VLOOKUP(E1276,支出入力表!F1277:$S$2000,10,FALSE),"")</f>
        <v/>
      </c>
      <c r="K1276" s="167" t="str">
        <f>IF(E1276="旅費",VLOOKUP(E1276,支出入力表!F1277:$S$2000,11,FALSE),"")</f>
        <v/>
      </c>
      <c r="L1276" s="167" t="str">
        <f>IF(E1276="旅費",VLOOKUP(E1276,支出入力表!F1277:$S$2000,12,FALSE),"")</f>
        <v/>
      </c>
      <c r="M1276" s="167" t="str">
        <f>IF(E1276="旅費",VLOOKUP(E1276,支出入力表!F1277:$S$2000,13,FALSE),"")</f>
        <v/>
      </c>
      <c r="N1276" s="168" t="str">
        <f>IF(E1276="旅費",VLOOKUP(E1276,支出入力表!F1277:$S$2000,14,FALSE),"")</f>
        <v/>
      </c>
    </row>
    <row r="1277" spans="2:14" x14ac:dyDescent="0.55000000000000004">
      <c r="B1277" s="163" t="str">
        <f>IF(E1277="旅費",支出入力表!A1278,"")</f>
        <v/>
      </c>
      <c r="C1277" s="164" t="str">
        <f>IF(E1277="旅費",支出入力表!C1278,"")</f>
        <v/>
      </c>
      <c r="D1277" s="165" t="str">
        <f>IF(支出入力表!E1278="旅費","旅費","")</f>
        <v/>
      </c>
      <c r="E1277" s="165" t="str">
        <f>IF(支出入力表!F1278="旅費","旅費","")</f>
        <v/>
      </c>
      <c r="F1277" s="196" t="str">
        <f>IF(E1277="旅費",VLOOKUP(E1277,支出入力表!F1278:$M$2000,3,FALSE),"")</f>
        <v/>
      </c>
      <c r="G1277" s="196" t="str">
        <f>IF(E1277="旅費",VLOOKUP(E1277,支出入力表!F1278:$M$2000,4,FALSE),"")</f>
        <v/>
      </c>
      <c r="H1277" s="197" t="str">
        <f>IF(E1277="旅費",VLOOKUP(E1277,支出入力表!F1278:$M$2000,5,FALSE),"")</f>
        <v/>
      </c>
      <c r="I1277" s="196" t="str">
        <f>IF(E1277="旅費",VLOOKUP(E1277,支出入力表!F1278:$S$2000,9,FALSE),"")</f>
        <v/>
      </c>
      <c r="J1277" s="167" t="str">
        <f>IF(E1277="旅費",VLOOKUP(E1277,支出入力表!F1278:$S$2000,10,FALSE),"")</f>
        <v/>
      </c>
      <c r="K1277" s="167" t="str">
        <f>IF(E1277="旅費",VLOOKUP(E1277,支出入力表!F1278:$S$2000,11,FALSE),"")</f>
        <v/>
      </c>
      <c r="L1277" s="167" t="str">
        <f>IF(E1277="旅費",VLOOKUP(E1277,支出入力表!F1278:$S$2000,12,FALSE),"")</f>
        <v/>
      </c>
      <c r="M1277" s="167" t="str">
        <f>IF(E1277="旅費",VLOOKUP(E1277,支出入力表!F1278:$S$2000,13,FALSE),"")</f>
        <v/>
      </c>
      <c r="N1277" s="168" t="str">
        <f>IF(E1277="旅費",VLOOKUP(E1277,支出入力表!F1278:$S$2000,14,FALSE),"")</f>
        <v/>
      </c>
    </row>
    <row r="1278" spans="2:14" x14ac:dyDescent="0.55000000000000004">
      <c r="B1278" s="163" t="str">
        <f>IF(E1278="旅費",支出入力表!A1279,"")</f>
        <v/>
      </c>
      <c r="C1278" s="164" t="str">
        <f>IF(E1278="旅費",支出入力表!C1279,"")</f>
        <v/>
      </c>
      <c r="D1278" s="165" t="str">
        <f>IF(支出入力表!E1279="旅費","旅費","")</f>
        <v/>
      </c>
      <c r="E1278" s="165" t="str">
        <f>IF(支出入力表!F1279="旅費","旅費","")</f>
        <v/>
      </c>
      <c r="F1278" s="196" t="str">
        <f>IF(E1278="旅費",VLOOKUP(E1278,支出入力表!F1279:$M$2000,3,FALSE),"")</f>
        <v/>
      </c>
      <c r="G1278" s="196" t="str">
        <f>IF(E1278="旅費",VLOOKUP(E1278,支出入力表!F1279:$M$2000,4,FALSE),"")</f>
        <v/>
      </c>
      <c r="H1278" s="197" t="str">
        <f>IF(E1278="旅費",VLOOKUP(E1278,支出入力表!F1279:$M$2000,5,FALSE),"")</f>
        <v/>
      </c>
      <c r="I1278" s="196" t="str">
        <f>IF(E1278="旅費",VLOOKUP(E1278,支出入力表!F1279:$S$2000,9,FALSE),"")</f>
        <v/>
      </c>
      <c r="J1278" s="167" t="str">
        <f>IF(E1278="旅費",VLOOKUP(E1278,支出入力表!F1279:$S$2000,10,FALSE),"")</f>
        <v/>
      </c>
      <c r="K1278" s="167" t="str">
        <f>IF(E1278="旅費",VLOOKUP(E1278,支出入力表!F1279:$S$2000,11,FALSE),"")</f>
        <v/>
      </c>
      <c r="L1278" s="167" t="str">
        <f>IF(E1278="旅費",VLOOKUP(E1278,支出入力表!F1279:$S$2000,12,FALSE),"")</f>
        <v/>
      </c>
      <c r="M1278" s="167" t="str">
        <f>IF(E1278="旅費",VLOOKUP(E1278,支出入力表!F1279:$S$2000,13,FALSE),"")</f>
        <v/>
      </c>
      <c r="N1278" s="168" t="str">
        <f>IF(E1278="旅費",VLOOKUP(E1278,支出入力表!F1279:$S$2000,14,FALSE),"")</f>
        <v/>
      </c>
    </row>
    <row r="1279" spans="2:14" x14ac:dyDescent="0.55000000000000004">
      <c r="B1279" s="163" t="str">
        <f>IF(E1279="旅費",支出入力表!A1280,"")</f>
        <v/>
      </c>
      <c r="C1279" s="164" t="str">
        <f>IF(E1279="旅費",支出入力表!C1280,"")</f>
        <v/>
      </c>
      <c r="D1279" s="165" t="str">
        <f>IF(支出入力表!E1280="旅費","旅費","")</f>
        <v/>
      </c>
      <c r="E1279" s="165" t="str">
        <f>IF(支出入力表!F1280="旅費","旅費","")</f>
        <v/>
      </c>
      <c r="F1279" s="196" t="str">
        <f>IF(E1279="旅費",VLOOKUP(E1279,支出入力表!F1280:$M$2000,3,FALSE),"")</f>
        <v/>
      </c>
      <c r="G1279" s="196" t="str">
        <f>IF(E1279="旅費",VLOOKUP(E1279,支出入力表!F1280:$M$2000,4,FALSE),"")</f>
        <v/>
      </c>
      <c r="H1279" s="197" t="str">
        <f>IF(E1279="旅費",VLOOKUP(E1279,支出入力表!F1280:$M$2000,5,FALSE),"")</f>
        <v/>
      </c>
      <c r="I1279" s="196" t="str">
        <f>IF(E1279="旅費",VLOOKUP(E1279,支出入力表!F1280:$S$2000,9,FALSE),"")</f>
        <v/>
      </c>
      <c r="J1279" s="167" t="str">
        <f>IF(E1279="旅費",VLOOKUP(E1279,支出入力表!F1280:$S$2000,10,FALSE),"")</f>
        <v/>
      </c>
      <c r="K1279" s="167" t="str">
        <f>IF(E1279="旅費",VLOOKUP(E1279,支出入力表!F1280:$S$2000,11,FALSE),"")</f>
        <v/>
      </c>
      <c r="L1279" s="167" t="str">
        <f>IF(E1279="旅費",VLOOKUP(E1279,支出入力表!F1280:$S$2000,12,FALSE),"")</f>
        <v/>
      </c>
      <c r="M1279" s="167" t="str">
        <f>IF(E1279="旅費",VLOOKUP(E1279,支出入力表!F1280:$S$2000,13,FALSE),"")</f>
        <v/>
      </c>
      <c r="N1279" s="168" t="str">
        <f>IF(E1279="旅費",VLOOKUP(E1279,支出入力表!F1280:$S$2000,14,FALSE),"")</f>
        <v/>
      </c>
    </row>
    <row r="1280" spans="2:14" x14ac:dyDescent="0.55000000000000004">
      <c r="B1280" s="163" t="str">
        <f>IF(E1280="旅費",支出入力表!A1281,"")</f>
        <v/>
      </c>
      <c r="C1280" s="164" t="str">
        <f>IF(E1280="旅費",支出入力表!C1281,"")</f>
        <v/>
      </c>
      <c r="D1280" s="165" t="str">
        <f>IF(支出入力表!E1281="旅費","旅費","")</f>
        <v/>
      </c>
      <c r="E1280" s="165" t="str">
        <f>IF(支出入力表!F1281="旅費","旅費","")</f>
        <v/>
      </c>
      <c r="F1280" s="196" t="str">
        <f>IF(E1280="旅費",VLOOKUP(E1280,支出入力表!F1281:$M$2000,3,FALSE),"")</f>
        <v/>
      </c>
      <c r="G1280" s="196" t="str">
        <f>IF(E1280="旅費",VLOOKUP(E1280,支出入力表!F1281:$M$2000,4,FALSE),"")</f>
        <v/>
      </c>
      <c r="H1280" s="197" t="str">
        <f>IF(E1280="旅費",VLOOKUP(E1280,支出入力表!F1281:$M$2000,5,FALSE),"")</f>
        <v/>
      </c>
      <c r="I1280" s="196" t="str">
        <f>IF(E1280="旅費",VLOOKUP(E1280,支出入力表!F1281:$S$2000,9,FALSE),"")</f>
        <v/>
      </c>
      <c r="J1280" s="167" t="str">
        <f>IF(E1280="旅費",VLOOKUP(E1280,支出入力表!F1281:$S$2000,10,FALSE),"")</f>
        <v/>
      </c>
      <c r="K1280" s="167" t="str">
        <f>IF(E1280="旅費",VLOOKUP(E1280,支出入力表!F1281:$S$2000,11,FALSE),"")</f>
        <v/>
      </c>
      <c r="L1280" s="167" t="str">
        <f>IF(E1280="旅費",VLOOKUP(E1280,支出入力表!F1281:$S$2000,12,FALSE),"")</f>
        <v/>
      </c>
      <c r="M1280" s="167" t="str">
        <f>IF(E1280="旅費",VLOOKUP(E1280,支出入力表!F1281:$S$2000,13,FALSE),"")</f>
        <v/>
      </c>
      <c r="N1280" s="168" t="str">
        <f>IF(E1280="旅費",VLOOKUP(E1280,支出入力表!F1281:$S$2000,14,FALSE),"")</f>
        <v/>
      </c>
    </row>
    <row r="1281" spans="2:14" x14ac:dyDescent="0.55000000000000004">
      <c r="B1281" s="163" t="str">
        <f>IF(E1281="旅費",支出入力表!A1282,"")</f>
        <v/>
      </c>
      <c r="C1281" s="164" t="str">
        <f>IF(E1281="旅費",支出入力表!C1282,"")</f>
        <v/>
      </c>
      <c r="D1281" s="165" t="str">
        <f>IF(支出入力表!E1282="旅費","旅費","")</f>
        <v/>
      </c>
      <c r="E1281" s="165" t="str">
        <f>IF(支出入力表!F1282="旅費","旅費","")</f>
        <v/>
      </c>
      <c r="F1281" s="196" t="str">
        <f>IF(E1281="旅費",VLOOKUP(E1281,支出入力表!F1282:$M$2000,3,FALSE),"")</f>
        <v/>
      </c>
      <c r="G1281" s="196" t="str">
        <f>IF(E1281="旅費",VLOOKUP(E1281,支出入力表!F1282:$M$2000,4,FALSE),"")</f>
        <v/>
      </c>
      <c r="H1281" s="197" t="str">
        <f>IF(E1281="旅費",VLOOKUP(E1281,支出入力表!F1282:$M$2000,5,FALSE),"")</f>
        <v/>
      </c>
      <c r="I1281" s="196" t="str">
        <f>IF(E1281="旅費",VLOOKUP(E1281,支出入力表!F1282:$S$2000,9,FALSE),"")</f>
        <v/>
      </c>
      <c r="J1281" s="167" t="str">
        <f>IF(E1281="旅費",VLOOKUP(E1281,支出入力表!F1282:$S$2000,10,FALSE),"")</f>
        <v/>
      </c>
      <c r="K1281" s="167" t="str">
        <f>IF(E1281="旅費",VLOOKUP(E1281,支出入力表!F1282:$S$2000,11,FALSE),"")</f>
        <v/>
      </c>
      <c r="L1281" s="167" t="str">
        <f>IF(E1281="旅費",VLOOKUP(E1281,支出入力表!F1282:$S$2000,12,FALSE),"")</f>
        <v/>
      </c>
      <c r="M1281" s="167" t="str">
        <f>IF(E1281="旅費",VLOOKUP(E1281,支出入力表!F1282:$S$2000,13,FALSE),"")</f>
        <v/>
      </c>
      <c r="N1281" s="168" t="str">
        <f>IF(E1281="旅費",VLOOKUP(E1281,支出入力表!F1282:$S$2000,14,FALSE),"")</f>
        <v/>
      </c>
    </row>
    <row r="1282" spans="2:14" x14ac:dyDescent="0.55000000000000004">
      <c r="B1282" s="163" t="str">
        <f>IF(E1282="旅費",支出入力表!A1283,"")</f>
        <v/>
      </c>
      <c r="C1282" s="164" t="str">
        <f>IF(E1282="旅費",支出入力表!C1283,"")</f>
        <v/>
      </c>
      <c r="D1282" s="165" t="str">
        <f>IF(支出入力表!E1283="旅費","旅費","")</f>
        <v/>
      </c>
      <c r="E1282" s="165" t="str">
        <f>IF(支出入力表!F1283="旅費","旅費","")</f>
        <v/>
      </c>
      <c r="F1282" s="196" t="str">
        <f>IF(E1282="旅費",VLOOKUP(E1282,支出入力表!F1283:$M$2000,3,FALSE),"")</f>
        <v/>
      </c>
      <c r="G1282" s="196" t="str">
        <f>IF(E1282="旅費",VLOOKUP(E1282,支出入力表!F1283:$M$2000,4,FALSE),"")</f>
        <v/>
      </c>
      <c r="H1282" s="197" t="str">
        <f>IF(E1282="旅費",VLOOKUP(E1282,支出入力表!F1283:$M$2000,5,FALSE),"")</f>
        <v/>
      </c>
      <c r="I1282" s="196" t="str">
        <f>IF(E1282="旅費",VLOOKUP(E1282,支出入力表!F1283:$S$2000,9,FALSE),"")</f>
        <v/>
      </c>
      <c r="J1282" s="167" t="str">
        <f>IF(E1282="旅費",VLOOKUP(E1282,支出入力表!F1283:$S$2000,10,FALSE),"")</f>
        <v/>
      </c>
      <c r="K1282" s="167" t="str">
        <f>IF(E1282="旅費",VLOOKUP(E1282,支出入力表!F1283:$S$2000,11,FALSE),"")</f>
        <v/>
      </c>
      <c r="L1282" s="167" t="str">
        <f>IF(E1282="旅費",VLOOKUP(E1282,支出入力表!F1283:$S$2000,12,FALSE),"")</f>
        <v/>
      </c>
      <c r="M1282" s="167" t="str">
        <f>IF(E1282="旅費",VLOOKUP(E1282,支出入力表!F1283:$S$2000,13,FALSE),"")</f>
        <v/>
      </c>
      <c r="N1282" s="168" t="str">
        <f>IF(E1282="旅費",VLOOKUP(E1282,支出入力表!F1283:$S$2000,14,FALSE),"")</f>
        <v/>
      </c>
    </row>
    <row r="1283" spans="2:14" x14ac:dyDescent="0.55000000000000004">
      <c r="B1283" s="163" t="str">
        <f>IF(E1283="旅費",支出入力表!A1284,"")</f>
        <v/>
      </c>
      <c r="C1283" s="164" t="str">
        <f>IF(E1283="旅費",支出入力表!C1284,"")</f>
        <v/>
      </c>
      <c r="D1283" s="165" t="str">
        <f>IF(支出入力表!E1284="旅費","旅費","")</f>
        <v/>
      </c>
      <c r="E1283" s="165" t="str">
        <f>IF(支出入力表!F1284="旅費","旅費","")</f>
        <v/>
      </c>
      <c r="F1283" s="196" t="str">
        <f>IF(E1283="旅費",VLOOKUP(E1283,支出入力表!F1284:$M$2000,3,FALSE),"")</f>
        <v/>
      </c>
      <c r="G1283" s="196" t="str">
        <f>IF(E1283="旅費",VLOOKUP(E1283,支出入力表!F1284:$M$2000,4,FALSE),"")</f>
        <v/>
      </c>
      <c r="H1283" s="197" t="str">
        <f>IF(E1283="旅費",VLOOKUP(E1283,支出入力表!F1284:$M$2000,5,FALSE),"")</f>
        <v/>
      </c>
      <c r="I1283" s="196" t="str">
        <f>IF(E1283="旅費",VLOOKUP(E1283,支出入力表!F1284:$S$2000,9,FALSE),"")</f>
        <v/>
      </c>
      <c r="J1283" s="167" t="str">
        <f>IF(E1283="旅費",VLOOKUP(E1283,支出入力表!F1284:$S$2000,10,FALSE),"")</f>
        <v/>
      </c>
      <c r="K1283" s="167" t="str">
        <f>IF(E1283="旅費",VLOOKUP(E1283,支出入力表!F1284:$S$2000,11,FALSE),"")</f>
        <v/>
      </c>
      <c r="L1283" s="167" t="str">
        <f>IF(E1283="旅費",VLOOKUP(E1283,支出入力表!F1284:$S$2000,12,FALSE),"")</f>
        <v/>
      </c>
      <c r="M1283" s="167" t="str">
        <f>IF(E1283="旅費",VLOOKUP(E1283,支出入力表!F1284:$S$2000,13,FALSE),"")</f>
        <v/>
      </c>
      <c r="N1283" s="168" t="str">
        <f>IF(E1283="旅費",VLOOKUP(E1283,支出入力表!F1284:$S$2000,14,FALSE),"")</f>
        <v/>
      </c>
    </row>
    <row r="1284" spans="2:14" x14ac:dyDescent="0.55000000000000004">
      <c r="B1284" s="163" t="str">
        <f>IF(E1284="旅費",支出入力表!A1285,"")</f>
        <v/>
      </c>
      <c r="C1284" s="164" t="str">
        <f>IF(E1284="旅費",支出入力表!C1285,"")</f>
        <v/>
      </c>
      <c r="D1284" s="165" t="str">
        <f>IF(支出入力表!E1285="旅費","旅費","")</f>
        <v/>
      </c>
      <c r="E1284" s="165" t="str">
        <f>IF(支出入力表!F1285="旅費","旅費","")</f>
        <v/>
      </c>
      <c r="F1284" s="196" t="str">
        <f>IF(E1284="旅費",VLOOKUP(E1284,支出入力表!F1285:$M$2000,3,FALSE),"")</f>
        <v/>
      </c>
      <c r="G1284" s="196" t="str">
        <f>IF(E1284="旅費",VLOOKUP(E1284,支出入力表!F1285:$M$2000,4,FALSE),"")</f>
        <v/>
      </c>
      <c r="H1284" s="197" t="str">
        <f>IF(E1284="旅費",VLOOKUP(E1284,支出入力表!F1285:$M$2000,5,FALSE),"")</f>
        <v/>
      </c>
      <c r="I1284" s="196" t="str">
        <f>IF(E1284="旅費",VLOOKUP(E1284,支出入力表!F1285:$S$2000,9,FALSE),"")</f>
        <v/>
      </c>
      <c r="J1284" s="167" t="str">
        <f>IF(E1284="旅費",VLOOKUP(E1284,支出入力表!F1285:$S$2000,10,FALSE),"")</f>
        <v/>
      </c>
      <c r="K1284" s="167" t="str">
        <f>IF(E1284="旅費",VLOOKUP(E1284,支出入力表!F1285:$S$2000,11,FALSE),"")</f>
        <v/>
      </c>
      <c r="L1284" s="167" t="str">
        <f>IF(E1284="旅費",VLOOKUP(E1284,支出入力表!F1285:$S$2000,12,FALSE),"")</f>
        <v/>
      </c>
      <c r="M1284" s="167" t="str">
        <f>IF(E1284="旅費",VLOOKUP(E1284,支出入力表!F1285:$S$2000,13,FALSE),"")</f>
        <v/>
      </c>
      <c r="N1284" s="168" t="str">
        <f>IF(E1284="旅費",VLOOKUP(E1284,支出入力表!F1285:$S$2000,14,FALSE),"")</f>
        <v/>
      </c>
    </row>
    <row r="1285" spans="2:14" x14ac:dyDescent="0.55000000000000004">
      <c r="B1285" s="163" t="str">
        <f>IF(E1285="旅費",支出入力表!A1286,"")</f>
        <v/>
      </c>
      <c r="C1285" s="164" t="str">
        <f>IF(E1285="旅費",支出入力表!C1286,"")</f>
        <v/>
      </c>
      <c r="D1285" s="165" t="str">
        <f>IF(支出入力表!E1286="旅費","旅費","")</f>
        <v/>
      </c>
      <c r="E1285" s="165" t="str">
        <f>IF(支出入力表!F1286="旅費","旅費","")</f>
        <v/>
      </c>
      <c r="F1285" s="196" t="str">
        <f>IF(E1285="旅費",VLOOKUP(E1285,支出入力表!F1286:$M$2000,3,FALSE),"")</f>
        <v/>
      </c>
      <c r="G1285" s="196" t="str">
        <f>IF(E1285="旅費",VLOOKUP(E1285,支出入力表!F1286:$M$2000,4,FALSE),"")</f>
        <v/>
      </c>
      <c r="H1285" s="197" t="str">
        <f>IF(E1285="旅費",VLOOKUP(E1285,支出入力表!F1286:$M$2000,5,FALSE),"")</f>
        <v/>
      </c>
      <c r="I1285" s="196" t="str">
        <f>IF(E1285="旅費",VLOOKUP(E1285,支出入力表!F1286:$S$2000,9,FALSE),"")</f>
        <v/>
      </c>
      <c r="J1285" s="167" t="str">
        <f>IF(E1285="旅費",VLOOKUP(E1285,支出入力表!F1286:$S$2000,10,FALSE),"")</f>
        <v/>
      </c>
      <c r="K1285" s="167" t="str">
        <f>IF(E1285="旅費",VLOOKUP(E1285,支出入力表!F1286:$S$2000,11,FALSE),"")</f>
        <v/>
      </c>
      <c r="L1285" s="167" t="str">
        <f>IF(E1285="旅費",VLOOKUP(E1285,支出入力表!F1286:$S$2000,12,FALSE),"")</f>
        <v/>
      </c>
      <c r="M1285" s="167" t="str">
        <f>IF(E1285="旅費",VLOOKUP(E1285,支出入力表!F1286:$S$2000,13,FALSE),"")</f>
        <v/>
      </c>
      <c r="N1285" s="168" t="str">
        <f>IF(E1285="旅費",VLOOKUP(E1285,支出入力表!F1286:$S$2000,14,FALSE),"")</f>
        <v/>
      </c>
    </row>
    <row r="1286" spans="2:14" x14ac:dyDescent="0.55000000000000004">
      <c r="B1286" s="163" t="str">
        <f>IF(E1286="旅費",支出入力表!A1287,"")</f>
        <v/>
      </c>
      <c r="C1286" s="164" t="str">
        <f>IF(E1286="旅費",支出入力表!C1287,"")</f>
        <v/>
      </c>
      <c r="D1286" s="165" t="str">
        <f>IF(支出入力表!E1287="旅費","旅費","")</f>
        <v/>
      </c>
      <c r="E1286" s="165" t="str">
        <f>IF(支出入力表!F1287="旅費","旅費","")</f>
        <v/>
      </c>
      <c r="F1286" s="196" t="str">
        <f>IF(E1286="旅費",VLOOKUP(E1286,支出入力表!F1287:$M$2000,3,FALSE),"")</f>
        <v/>
      </c>
      <c r="G1286" s="196" t="str">
        <f>IF(E1286="旅費",VLOOKUP(E1286,支出入力表!F1287:$M$2000,4,FALSE),"")</f>
        <v/>
      </c>
      <c r="H1286" s="197" t="str">
        <f>IF(E1286="旅費",VLOOKUP(E1286,支出入力表!F1287:$M$2000,5,FALSE),"")</f>
        <v/>
      </c>
      <c r="I1286" s="196" t="str">
        <f>IF(E1286="旅費",VLOOKUP(E1286,支出入力表!F1287:$S$2000,9,FALSE),"")</f>
        <v/>
      </c>
      <c r="J1286" s="167" t="str">
        <f>IF(E1286="旅費",VLOOKUP(E1286,支出入力表!F1287:$S$2000,10,FALSE),"")</f>
        <v/>
      </c>
      <c r="K1286" s="167" t="str">
        <f>IF(E1286="旅費",VLOOKUP(E1286,支出入力表!F1287:$S$2000,11,FALSE),"")</f>
        <v/>
      </c>
      <c r="L1286" s="167" t="str">
        <f>IF(E1286="旅費",VLOOKUP(E1286,支出入力表!F1287:$S$2000,12,FALSE),"")</f>
        <v/>
      </c>
      <c r="M1286" s="167" t="str">
        <f>IF(E1286="旅費",VLOOKUP(E1286,支出入力表!F1287:$S$2000,13,FALSE),"")</f>
        <v/>
      </c>
      <c r="N1286" s="168" t="str">
        <f>IF(E1286="旅費",VLOOKUP(E1286,支出入力表!F1287:$S$2000,14,FALSE),"")</f>
        <v/>
      </c>
    </row>
    <row r="1287" spans="2:14" x14ac:dyDescent="0.55000000000000004">
      <c r="B1287" s="163" t="str">
        <f>IF(E1287="旅費",支出入力表!A1288,"")</f>
        <v/>
      </c>
      <c r="C1287" s="164" t="str">
        <f>IF(E1287="旅費",支出入力表!C1288,"")</f>
        <v/>
      </c>
      <c r="D1287" s="165" t="str">
        <f>IF(支出入力表!E1288="旅費","旅費","")</f>
        <v/>
      </c>
      <c r="E1287" s="165" t="str">
        <f>IF(支出入力表!F1288="旅費","旅費","")</f>
        <v/>
      </c>
      <c r="F1287" s="196" t="str">
        <f>IF(E1287="旅費",VLOOKUP(E1287,支出入力表!F1288:$M$2000,3,FALSE),"")</f>
        <v/>
      </c>
      <c r="G1287" s="196" t="str">
        <f>IF(E1287="旅費",VLOOKUP(E1287,支出入力表!F1288:$M$2000,4,FALSE),"")</f>
        <v/>
      </c>
      <c r="H1287" s="197" t="str">
        <f>IF(E1287="旅費",VLOOKUP(E1287,支出入力表!F1288:$M$2000,5,FALSE),"")</f>
        <v/>
      </c>
      <c r="I1287" s="196" t="str">
        <f>IF(E1287="旅費",VLOOKUP(E1287,支出入力表!F1288:$S$2000,9,FALSE),"")</f>
        <v/>
      </c>
      <c r="J1287" s="167" t="str">
        <f>IF(E1287="旅費",VLOOKUP(E1287,支出入力表!F1288:$S$2000,10,FALSE),"")</f>
        <v/>
      </c>
      <c r="K1287" s="167" t="str">
        <f>IF(E1287="旅費",VLOOKUP(E1287,支出入力表!F1288:$S$2000,11,FALSE),"")</f>
        <v/>
      </c>
      <c r="L1287" s="167" t="str">
        <f>IF(E1287="旅費",VLOOKUP(E1287,支出入力表!F1288:$S$2000,12,FALSE),"")</f>
        <v/>
      </c>
      <c r="M1287" s="167" t="str">
        <f>IF(E1287="旅費",VLOOKUP(E1287,支出入力表!F1288:$S$2000,13,FALSE),"")</f>
        <v/>
      </c>
      <c r="N1287" s="168" t="str">
        <f>IF(E1287="旅費",VLOOKUP(E1287,支出入力表!F1288:$S$2000,14,FALSE),"")</f>
        <v/>
      </c>
    </row>
    <row r="1288" spans="2:14" x14ac:dyDescent="0.55000000000000004">
      <c r="B1288" s="163" t="str">
        <f>IF(E1288="旅費",支出入力表!A1289,"")</f>
        <v/>
      </c>
      <c r="C1288" s="164" t="str">
        <f>IF(E1288="旅費",支出入力表!C1289,"")</f>
        <v/>
      </c>
      <c r="D1288" s="165" t="str">
        <f>IF(支出入力表!E1289="旅費","旅費","")</f>
        <v/>
      </c>
      <c r="E1288" s="165" t="str">
        <f>IF(支出入力表!F1289="旅費","旅費","")</f>
        <v/>
      </c>
      <c r="F1288" s="196" t="str">
        <f>IF(E1288="旅費",VLOOKUP(E1288,支出入力表!F1289:$M$2000,3,FALSE),"")</f>
        <v/>
      </c>
      <c r="G1288" s="196" t="str">
        <f>IF(E1288="旅費",VLOOKUP(E1288,支出入力表!F1289:$M$2000,4,FALSE),"")</f>
        <v/>
      </c>
      <c r="H1288" s="197" t="str">
        <f>IF(E1288="旅費",VLOOKUP(E1288,支出入力表!F1289:$M$2000,5,FALSE),"")</f>
        <v/>
      </c>
      <c r="I1288" s="196" t="str">
        <f>IF(E1288="旅費",VLOOKUP(E1288,支出入力表!F1289:$S$2000,9,FALSE),"")</f>
        <v/>
      </c>
      <c r="J1288" s="167" t="str">
        <f>IF(E1288="旅費",VLOOKUP(E1288,支出入力表!F1289:$S$2000,10,FALSE),"")</f>
        <v/>
      </c>
      <c r="K1288" s="167" t="str">
        <f>IF(E1288="旅費",VLOOKUP(E1288,支出入力表!F1289:$S$2000,11,FALSE),"")</f>
        <v/>
      </c>
      <c r="L1288" s="167" t="str">
        <f>IF(E1288="旅費",VLOOKUP(E1288,支出入力表!F1289:$S$2000,12,FALSE),"")</f>
        <v/>
      </c>
      <c r="M1288" s="167" t="str">
        <f>IF(E1288="旅費",VLOOKUP(E1288,支出入力表!F1289:$S$2000,13,FALSE),"")</f>
        <v/>
      </c>
      <c r="N1288" s="168" t="str">
        <f>IF(E1288="旅費",VLOOKUP(E1288,支出入力表!F1289:$S$2000,14,FALSE),"")</f>
        <v/>
      </c>
    </row>
    <row r="1289" spans="2:14" x14ac:dyDescent="0.55000000000000004">
      <c r="B1289" s="163" t="str">
        <f>IF(E1289="旅費",支出入力表!A1290,"")</f>
        <v/>
      </c>
      <c r="C1289" s="164" t="str">
        <f>IF(E1289="旅費",支出入力表!C1290,"")</f>
        <v/>
      </c>
      <c r="D1289" s="165" t="str">
        <f>IF(支出入力表!E1290="旅費","旅費","")</f>
        <v/>
      </c>
      <c r="E1289" s="165" t="str">
        <f>IF(支出入力表!F1290="旅費","旅費","")</f>
        <v/>
      </c>
      <c r="F1289" s="196" t="str">
        <f>IF(E1289="旅費",VLOOKUP(E1289,支出入力表!F1290:$M$2000,3,FALSE),"")</f>
        <v/>
      </c>
      <c r="G1289" s="196" t="str">
        <f>IF(E1289="旅費",VLOOKUP(E1289,支出入力表!F1290:$M$2000,4,FALSE),"")</f>
        <v/>
      </c>
      <c r="H1289" s="197" t="str">
        <f>IF(E1289="旅費",VLOOKUP(E1289,支出入力表!F1290:$M$2000,5,FALSE),"")</f>
        <v/>
      </c>
      <c r="I1289" s="196" t="str">
        <f>IF(E1289="旅費",VLOOKUP(E1289,支出入力表!F1290:$S$2000,9,FALSE),"")</f>
        <v/>
      </c>
      <c r="J1289" s="167" t="str">
        <f>IF(E1289="旅費",VLOOKUP(E1289,支出入力表!F1290:$S$2000,10,FALSE),"")</f>
        <v/>
      </c>
      <c r="K1289" s="167" t="str">
        <f>IF(E1289="旅費",VLOOKUP(E1289,支出入力表!F1290:$S$2000,11,FALSE),"")</f>
        <v/>
      </c>
      <c r="L1289" s="167" t="str">
        <f>IF(E1289="旅費",VLOOKUP(E1289,支出入力表!F1290:$S$2000,12,FALSE),"")</f>
        <v/>
      </c>
      <c r="M1289" s="167" t="str">
        <f>IF(E1289="旅費",VLOOKUP(E1289,支出入力表!F1290:$S$2000,13,FALSE),"")</f>
        <v/>
      </c>
      <c r="N1289" s="168" t="str">
        <f>IF(E1289="旅費",VLOOKUP(E1289,支出入力表!F1290:$S$2000,14,FALSE),"")</f>
        <v/>
      </c>
    </row>
    <row r="1290" spans="2:14" x14ac:dyDescent="0.55000000000000004">
      <c r="B1290" s="163" t="str">
        <f>IF(E1290="旅費",支出入力表!A1291,"")</f>
        <v/>
      </c>
      <c r="C1290" s="164" t="str">
        <f>IF(E1290="旅費",支出入力表!C1291,"")</f>
        <v/>
      </c>
      <c r="D1290" s="165" t="str">
        <f>IF(支出入力表!E1291="旅費","旅費","")</f>
        <v/>
      </c>
      <c r="E1290" s="165" t="str">
        <f>IF(支出入力表!F1291="旅費","旅費","")</f>
        <v/>
      </c>
      <c r="F1290" s="196" t="str">
        <f>IF(E1290="旅費",VLOOKUP(E1290,支出入力表!F1291:$M$2000,3,FALSE),"")</f>
        <v/>
      </c>
      <c r="G1290" s="196" t="str">
        <f>IF(E1290="旅費",VLOOKUP(E1290,支出入力表!F1291:$M$2000,4,FALSE),"")</f>
        <v/>
      </c>
      <c r="H1290" s="197" t="str">
        <f>IF(E1290="旅費",VLOOKUP(E1290,支出入力表!F1291:$M$2000,5,FALSE),"")</f>
        <v/>
      </c>
      <c r="I1290" s="196" t="str">
        <f>IF(E1290="旅費",VLOOKUP(E1290,支出入力表!F1291:$S$2000,9,FALSE),"")</f>
        <v/>
      </c>
      <c r="J1290" s="167" t="str">
        <f>IF(E1290="旅費",VLOOKUP(E1290,支出入力表!F1291:$S$2000,10,FALSE),"")</f>
        <v/>
      </c>
      <c r="K1290" s="167" t="str">
        <f>IF(E1290="旅費",VLOOKUP(E1290,支出入力表!F1291:$S$2000,11,FALSE),"")</f>
        <v/>
      </c>
      <c r="L1290" s="167" t="str">
        <f>IF(E1290="旅費",VLOOKUP(E1290,支出入力表!F1291:$S$2000,12,FALSE),"")</f>
        <v/>
      </c>
      <c r="M1290" s="167" t="str">
        <f>IF(E1290="旅費",VLOOKUP(E1290,支出入力表!F1291:$S$2000,13,FALSE),"")</f>
        <v/>
      </c>
      <c r="N1290" s="168" t="str">
        <f>IF(E1290="旅費",VLOOKUP(E1290,支出入力表!F1291:$S$2000,14,FALSE),"")</f>
        <v/>
      </c>
    </row>
    <row r="1291" spans="2:14" x14ac:dyDescent="0.55000000000000004">
      <c r="B1291" s="163" t="str">
        <f>IF(E1291="旅費",支出入力表!A1292,"")</f>
        <v/>
      </c>
      <c r="C1291" s="164" t="str">
        <f>IF(E1291="旅費",支出入力表!C1292,"")</f>
        <v/>
      </c>
      <c r="D1291" s="165" t="str">
        <f>IF(支出入力表!E1292="旅費","旅費","")</f>
        <v/>
      </c>
      <c r="E1291" s="165" t="str">
        <f>IF(支出入力表!F1292="旅費","旅費","")</f>
        <v/>
      </c>
      <c r="F1291" s="196" t="str">
        <f>IF(E1291="旅費",VLOOKUP(E1291,支出入力表!F1292:$M$2000,3,FALSE),"")</f>
        <v/>
      </c>
      <c r="G1291" s="196" t="str">
        <f>IF(E1291="旅費",VLOOKUP(E1291,支出入力表!F1292:$M$2000,4,FALSE),"")</f>
        <v/>
      </c>
      <c r="H1291" s="197" t="str">
        <f>IF(E1291="旅費",VLOOKUP(E1291,支出入力表!F1292:$M$2000,5,FALSE),"")</f>
        <v/>
      </c>
      <c r="I1291" s="196" t="str">
        <f>IF(E1291="旅費",VLOOKUP(E1291,支出入力表!F1292:$S$2000,9,FALSE),"")</f>
        <v/>
      </c>
      <c r="J1291" s="167" t="str">
        <f>IF(E1291="旅費",VLOOKUP(E1291,支出入力表!F1292:$S$2000,10,FALSE),"")</f>
        <v/>
      </c>
      <c r="K1291" s="167" t="str">
        <f>IF(E1291="旅費",VLOOKUP(E1291,支出入力表!F1292:$S$2000,11,FALSE),"")</f>
        <v/>
      </c>
      <c r="L1291" s="167" t="str">
        <f>IF(E1291="旅費",VLOOKUP(E1291,支出入力表!F1292:$S$2000,12,FALSE),"")</f>
        <v/>
      </c>
      <c r="M1291" s="167" t="str">
        <f>IF(E1291="旅費",VLOOKUP(E1291,支出入力表!F1292:$S$2000,13,FALSE),"")</f>
        <v/>
      </c>
      <c r="N1291" s="168" t="str">
        <f>IF(E1291="旅費",VLOOKUP(E1291,支出入力表!F1292:$S$2000,14,FALSE),"")</f>
        <v/>
      </c>
    </row>
    <row r="1292" spans="2:14" x14ac:dyDescent="0.55000000000000004">
      <c r="B1292" s="163" t="str">
        <f>IF(E1292="旅費",支出入力表!A1293,"")</f>
        <v/>
      </c>
      <c r="C1292" s="164" t="str">
        <f>IF(E1292="旅費",支出入力表!C1293,"")</f>
        <v/>
      </c>
      <c r="D1292" s="165" t="str">
        <f>IF(支出入力表!E1293="旅費","旅費","")</f>
        <v/>
      </c>
      <c r="E1292" s="165" t="str">
        <f>IF(支出入力表!F1293="旅費","旅費","")</f>
        <v/>
      </c>
      <c r="F1292" s="196" t="str">
        <f>IF(E1292="旅費",VLOOKUP(E1292,支出入力表!F1293:$M$2000,3,FALSE),"")</f>
        <v/>
      </c>
      <c r="G1292" s="196" t="str">
        <f>IF(E1292="旅費",VLOOKUP(E1292,支出入力表!F1293:$M$2000,4,FALSE),"")</f>
        <v/>
      </c>
      <c r="H1292" s="197" t="str">
        <f>IF(E1292="旅費",VLOOKUP(E1292,支出入力表!F1293:$M$2000,5,FALSE),"")</f>
        <v/>
      </c>
      <c r="I1292" s="196" t="str">
        <f>IF(E1292="旅費",VLOOKUP(E1292,支出入力表!F1293:$S$2000,9,FALSE),"")</f>
        <v/>
      </c>
      <c r="J1292" s="167" t="str">
        <f>IF(E1292="旅費",VLOOKUP(E1292,支出入力表!F1293:$S$2000,10,FALSE),"")</f>
        <v/>
      </c>
      <c r="K1292" s="167" t="str">
        <f>IF(E1292="旅費",VLOOKUP(E1292,支出入力表!F1293:$S$2000,11,FALSE),"")</f>
        <v/>
      </c>
      <c r="L1292" s="167" t="str">
        <f>IF(E1292="旅費",VLOOKUP(E1292,支出入力表!F1293:$S$2000,12,FALSE),"")</f>
        <v/>
      </c>
      <c r="M1292" s="167" t="str">
        <f>IF(E1292="旅費",VLOOKUP(E1292,支出入力表!F1293:$S$2000,13,FALSE),"")</f>
        <v/>
      </c>
      <c r="N1292" s="168" t="str">
        <f>IF(E1292="旅費",VLOOKUP(E1292,支出入力表!F1293:$S$2000,14,FALSE),"")</f>
        <v/>
      </c>
    </row>
    <row r="1293" spans="2:14" x14ac:dyDescent="0.55000000000000004">
      <c r="B1293" s="163" t="str">
        <f>IF(E1293="旅費",支出入力表!A1294,"")</f>
        <v/>
      </c>
      <c r="C1293" s="164" t="str">
        <f>IF(E1293="旅費",支出入力表!C1294,"")</f>
        <v/>
      </c>
      <c r="D1293" s="165" t="str">
        <f>IF(支出入力表!E1294="旅費","旅費","")</f>
        <v/>
      </c>
      <c r="E1293" s="165" t="str">
        <f>IF(支出入力表!F1294="旅費","旅費","")</f>
        <v/>
      </c>
      <c r="F1293" s="196" t="str">
        <f>IF(E1293="旅費",VLOOKUP(E1293,支出入力表!F1294:$M$2000,3,FALSE),"")</f>
        <v/>
      </c>
      <c r="G1293" s="196" t="str">
        <f>IF(E1293="旅費",VLOOKUP(E1293,支出入力表!F1294:$M$2000,4,FALSE),"")</f>
        <v/>
      </c>
      <c r="H1293" s="197" t="str">
        <f>IF(E1293="旅費",VLOOKUP(E1293,支出入力表!F1294:$M$2000,5,FALSE),"")</f>
        <v/>
      </c>
      <c r="I1293" s="196" t="str">
        <f>IF(E1293="旅費",VLOOKUP(E1293,支出入力表!F1294:$S$2000,9,FALSE),"")</f>
        <v/>
      </c>
      <c r="J1293" s="167" t="str">
        <f>IF(E1293="旅費",VLOOKUP(E1293,支出入力表!F1294:$S$2000,10,FALSE),"")</f>
        <v/>
      </c>
      <c r="K1293" s="167" t="str">
        <f>IF(E1293="旅費",VLOOKUP(E1293,支出入力表!F1294:$S$2000,11,FALSE),"")</f>
        <v/>
      </c>
      <c r="L1293" s="167" t="str">
        <f>IF(E1293="旅費",VLOOKUP(E1293,支出入力表!F1294:$S$2000,12,FALSE),"")</f>
        <v/>
      </c>
      <c r="M1293" s="167" t="str">
        <f>IF(E1293="旅費",VLOOKUP(E1293,支出入力表!F1294:$S$2000,13,FALSE),"")</f>
        <v/>
      </c>
      <c r="N1293" s="168" t="str">
        <f>IF(E1293="旅費",VLOOKUP(E1293,支出入力表!F1294:$S$2000,14,FALSE),"")</f>
        <v/>
      </c>
    </row>
    <row r="1294" spans="2:14" x14ac:dyDescent="0.55000000000000004">
      <c r="B1294" s="163" t="str">
        <f>IF(E1294="旅費",支出入力表!A1295,"")</f>
        <v/>
      </c>
      <c r="C1294" s="164" t="str">
        <f>IF(E1294="旅費",支出入力表!C1295,"")</f>
        <v/>
      </c>
      <c r="D1294" s="165" t="str">
        <f>IF(支出入力表!E1295="旅費","旅費","")</f>
        <v/>
      </c>
      <c r="E1294" s="165" t="str">
        <f>IF(支出入力表!F1295="旅費","旅費","")</f>
        <v/>
      </c>
      <c r="F1294" s="196" t="str">
        <f>IF(E1294="旅費",VLOOKUP(E1294,支出入力表!F1295:$M$2000,3,FALSE),"")</f>
        <v/>
      </c>
      <c r="G1294" s="196" t="str">
        <f>IF(E1294="旅費",VLOOKUP(E1294,支出入力表!F1295:$M$2000,4,FALSE),"")</f>
        <v/>
      </c>
      <c r="H1294" s="197" t="str">
        <f>IF(E1294="旅費",VLOOKUP(E1294,支出入力表!F1295:$M$2000,5,FALSE),"")</f>
        <v/>
      </c>
      <c r="I1294" s="196" t="str">
        <f>IF(E1294="旅費",VLOOKUP(E1294,支出入力表!F1295:$S$2000,9,FALSE),"")</f>
        <v/>
      </c>
      <c r="J1294" s="167" t="str">
        <f>IF(E1294="旅費",VLOOKUP(E1294,支出入力表!F1295:$S$2000,10,FALSE),"")</f>
        <v/>
      </c>
      <c r="K1294" s="167" t="str">
        <f>IF(E1294="旅費",VLOOKUP(E1294,支出入力表!F1295:$S$2000,11,FALSE),"")</f>
        <v/>
      </c>
      <c r="L1294" s="167" t="str">
        <f>IF(E1294="旅費",VLOOKUP(E1294,支出入力表!F1295:$S$2000,12,FALSE),"")</f>
        <v/>
      </c>
      <c r="M1294" s="167" t="str">
        <f>IF(E1294="旅費",VLOOKUP(E1294,支出入力表!F1295:$S$2000,13,FALSE),"")</f>
        <v/>
      </c>
      <c r="N1294" s="168" t="str">
        <f>IF(E1294="旅費",VLOOKUP(E1294,支出入力表!F1295:$S$2000,14,FALSE),"")</f>
        <v/>
      </c>
    </row>
    <row r="1295" spans="2:14" x14ac:dyDescent="0.55000000000000004">
      <c r="B1295" s="163" t="str">
        <f>IF(E1295="旅費",支出入力表!A1296,"")</f>
        <v/>
      </c>
      <c r="C1295" s="164" t="str">
        <f>IF(E1295="旅費",支出入力表!C1296,"")</f>
        <v/>
      </c>
      <c r="D1295" s="165" t="str">
        <f>IF(支出入力表!E1296="旅費","旅費","")</f>
        <v/>
      </c>
      <c r="E1295" s="165" t="str">
        <f>IF(支出入力表!F1296="旅費","旅費","")</f>
        <v/>
      </c>
      <c r="F1295" s="196" t="str">
        <f>IF(E1295="旅費",VLOOKUP(E1295,支出入力表!F1296:$M$2000,3,FALSE),"")</f>
        <v/>
      </c>
      <c r="G1295" s="196" t="str">
        <f>IF(E1295="旅費",VLOOKUP(E1295,支出入力表!F1296:$M$2000,4,FALSE),"")</f>
        <v/>
      </c>
      <c r="H1295" s="197" t="str">
        <f>IF(E1295="旅費",VLOOKUP(E1295,支出入力表!F1296:$M$2000,5,FALSE),"")</f>
        <v/>
      </c>
      <c r="I1295" s="196" t="str">
        <f>IF(E1295="旅費",VLOOKUP(E1295,支出入力表!F1296:$S$2000,9,FALSE),"")</f>
        <v/>
      </c>
      <c r="J1295" s="167" t="str">
        <f>IF(E1295="旅費",VLOOKUP(E1295,支出入力表!F1296:$S$2000,10,FALSE),"")</f>
        <v/>
      </c>
      <c r="K1295" s="167" t="str">
        <f>IF(E1295="旅費",VLOOKUP(E1295,支出入力表!F1296:$S$2000,11,FALSE),"")</f>
        <v/>
      </c>
      <c r="L1295" s="167" t="str">
        <f>IF(E1295="旅費",VLOOKUP(E1295,支出入力表!F1296:$S$2000,12,FALSE),"")</f>
        <v/>
      </c>
      <c r="M1295" s="167" t="str">
        <f>IF(E1295="旅費",VLOOKUP(E1295,支出入力表!F1296:$S$2000,13,FALSE),"")</f>
        <v/>
      </c>
      <c r="N1295" s="168" t="str">
        <f>IF(E1295="旅費",VLOOKUP(E1295,支出入力表!F1296:$S$2000,14,FALSE),"")</f>
        <v/>
      </c>
    </row>
    <row r="1296" spans="2:14" x14ac:dyDescent="0.55000000000000004">
      <c r="B1296" s="163" t="str">
        <f>IF(E1296="旅費",支出入力表!A1297,"")</f>
        <v/>
      </c>
      <c r="C1296" s="164" t="str">
        <f>IF(E1296="旅費",支出入力表!C1297,"")</f>
        <v/>
      </c>
      <c r="D1296" s="165" t="str">
        <f>IF(支出入力表!E1297="旅費","旅費","")</f>
        <v/>
      </c>
      <c r="E1296" s="165" t="str">
        <f>IF(支出入力表!F1297="旅費","旅費","")</f>
        <v/>
      </c>
      <c r="F1296" s="196" t="str">
        <f>IF(E1296="旅費",VLOOKUP(E1296,支出入力表!F1297:$M$2000,3,FALSE),"")</f>
        <v/>
      </c>
      <c r="G1296" s="196" t="str">
        <f>IF(E1296="旅費",VLOOKUP(E1296,支出入力表!F1297:$M$2000,4,FALSE),"")</f>
        <v/>
      </c>
      <c r="H1296" s="197" t="str">
        <f>IF(E1296="旅費",VLOOKUP(E1296,支出入力表!F1297:$M$2000,5,FALSE),"")</f>
        <v/>
      </c>
      <c r="I1296" s="196" t="str">
        <f>IF(E1296="旅費",VLOOKUP(E1296,支出入力表!F1297:$S$2000,9,FALSE),"")</f>
        <v/>
      </c>
      <c r="J1296" s="167" t="str">
        <f>IF(E1296="旅費",VLOOKUP(E1296,支出入力表!F1297:$S$2000,10,FALSE),"")</f>
        <v/>
      </c>
      <c r="K1296" s="167" t="str">
        <f>IF(E1296="旅費",VLOOKUP(E1296,支出入力表!F1297:$S$2000,11,FALSE),"")</f>
        <v/>
      </c>
      <c r="L1296" s="167" t="str">
        <f>IF(E1296="旅費",VLOOKUP(E1296,支出入力表!F1297:$S$2000,12,FALSE),"")</f>
        <v/>
      </c>
      <c r="M1296" s="167" t="str">
        <f>IF(E1296="旅費",VLOOKUP(E1296,支出入力表!F1297:$S$2000,13,FALSE),"")</f>
        <v/>
      </c>
      <c r="N1296" s="168" t="str">
        <f>IF(E1296="旅費",VLOOKUP(E1296,支出入力表!F1297:$S$2000,14,FALSE),"")</f>
        <v/>
      </c>
    </row>
    <row r="1297" spans="2:14" x14ac:dyDescent="0.55000000000000004">
      <c r="B1297" s="163" t="str">
        <f>IF(E1297="旅費",支出入力表!A1298,"")</f>
        <v/>
      </c>
      <c r="C1297" s="164" t="str">
        <f>IF(E1297="旅費",支出入力表!C1298,"")</f>
        <v/>
      </c>
      <c r="D1297" s="165" t="str">
        <f>IF(支出入力表!E1298="旅費","旅費","")</f>
        <v/>
      </c>
      <c r="E1297" s="165" t="str">
        <f>IF(支出入力表!F1298="旅費","旅費","")</f>
        <v/>
      </c>
      <c r="F1297" s="196" t="str">
        <f>IF(E1297="旅費",VLOOKUP(E1297,支出入力表!F1298:$M$2000,3,FALSE),"")</f>
        <v/>
      </c>
      <c r="G1297" s="196" t="str">
        <f>IF(E1297="旅費",VLOOKUP(E1297,支出入力表!F1298:$M$2000,4,FALSE),"")</f>
        <v/>
      </c>
      <c r="H1297" s="197" t="str">
        <f>IF(E1297="旅費",VLOOKUP(E1297,支出入力表!F1298:$M$2000,5,FALSE),"")</f>
        <v/>
      </c>
      <c r="I1297" s="196" t="str">
        <f>IF(E1297="旅費",VLOOKUP(E1297,支出入力表!F1298:$S$2000,9,FALSE),"")</f>
        <v/>
      </c>
      <c r="J1297" s="167" t="str">
        <f>IF(E1297="旅費",VLOOKUP(E1297,支出入力表!F1298:$S$2000,10,FALSE),"")</f>
        <v/>
      </c>
      <c r="K1297" s="167" t="str">
        <f>IF(E1297="旅費",VLOOKUP(E1297,支出入力表!F1298:$S$2000,11,FALSE),"")</f>
        <v/>
      </c>
      <c r="L1297" s="167" t="str">
        <f>IF(E1297="旅費",VLOOKUP(E1297,支出入力表!F1298:$S$2000,12,FALSE),"")</f>
        <v/>
      </c>
      <c r="M1297" s="167" t="str">
        <f>IF(E1297="旅費",VLOOKUP(E1297,支出入力表!F1298:$S$2000,13,FALSE),"")</f>
        <v/>
      </c>
      <c r="N1297" s="168" t="str">
        <f>IF(E1297="旅費",VLOOKUP(E1297,支出入力表!F1298:$S$2000,14,FALSE),"")</f>
        <v/>
      </c>
    </row>
    <row r="1298" spans="2:14" x14ac:dyDescent="0.55000000000000004">
      <c r="B1298" s="163" t="str">
        <f>IF(E1298="旅費",支出入力表!A1299,"")</f>
        <v/>
      </c>
      <c r="C1298" s="164" t="str">
        <f>IF(E1298="旅費",支出入力表!C1299,"")</f>
        <v/>
      </c>
      <c r="D1298" s="165" t="str">
        <f>IF(支出入力表!E1299="旅費","旅費","")</f>
        <v/>
      </c>
      <c r="E1298" s="165" t="str">
        <f>IF(支出入力表!F1299="旅費","旅費","")</f>
        <v/>
      </c>
      <c r="F1298" s="196" t="str">
        <f>IF(E1298="旅費",VLOOKUP(E1298,支出入力表!F1299:$M$2000,3,FALSE),"")</f>
        <v/>
      </c>
      <c r="G1298" s="196" t="str">
        <f>IF(E1298="旅費",VLOOKUP(E1298,支出入力表!F1299:$M$2000,4,FALSE),"")</f>
        <v/>
      </c>
      <c r="H1298" s="197" t="str">
        <f>IF(E1298="旅費",VLOOKUP(E1298,支出入力表!F1299:$M$2000,5,FALSE),"")</f>
        <v/>
      </c>
      <c r="I1298" s="196" t="str">
        <f>IF(E1298="旅費",VLOOKUP(E1298,支出入力表!F1299:$S$2000,9,FALSE),"")</f>
        <v/>
      </c>
      <c r="J1298" s="167" t="str">
        <f>IF(E1298="旅費",VLOOKUP(E1298,支出入力表!F1299:$S$2000,10,FALSE),"")</f>
        <v/>
      </c>
      <c r="K1298" s="167" t="str">
        <f>IF(E1298="旅費",VLOOKUP(E1298,支出入力表!F1299:$S$2000,11,FALSE),"")</f>
        <v/>
      </c>
      <c r="L1298" s="167" t="str">
        <f>IF(E1298="旅費",VLOOKUP(E1298,支出入力表!F1299:$S$2000,12,FALSE),"")</f>
        <v/>
      </c>
      <c r="M1298" s="167" t="str">
        <f>IF(E1298="旅費",VLOOKUP(E1298,支出入力表!F1299:$S$2000,13,FALSE),"")</f>
        <v/>
      </c>
      <c r="N1298" s="168" t="str">
        <f>IF(E1298="旅費",VLOOKUP(E1298,支出入力表!F1299:$S$2000,14,FALSE),"")</f>
        <v/>
      </c>
    </row>
    <row r="1299" spans="2:14" x14ac:dyDescent="0.55000000000000004">
      <c r="B1299" s="163" t="str">
        <f>IF(E1299="旅費",支出入力表!A1300,"")</f>
        <v/>
      </c>
      <c r="C1299" s="164" t="str">
        <f>IF(E1299="旅費",支出入力表!C1300,"")</f>
        <v/>
      </c>
      <c r="D1299" s="165" t="str">
        <f>IF(支出入力表!E1300="旅費","旅費","")</f>
        <v/>
      </c>
      <c r="E1299" s="165" t="str">
        <f>IF(支出入力表!F1300="旅費","旅費","")</f>
        <v/>
      </c>
      <c r="F1299" s="196" t="str">
        <f>IF(E1299="旅費",VLOOKUP(E1299,支出入力表!F1300:$M$2000,3,FALSE),"")</f>
        <v/>
      </c>
      <c r="G1299" s="196" t="str">
        <f>IF(E1299="旅費",VLOOKUP(E1299,支出入力表!F1300:$M$2000,4,FALSE),"")</f>
        <v/>
      </c>
      <c r="H1299" s="197" t="str">
        <f>IF(E1299="旅費",VLOOKUP(E1299,支出入力表!F1300:$M$2000,5,FALSE),"")</f>
        <v/>
      </c>
      <c r="I1299" s="196" t="str">
        <f>IF(E1299="旅費",VLOOKUP(E1299,支出入力表!F1300:$S$2000,9,FALSE),"")</f>
        <v/>
      </c>
      <c r="J1299" s="167" t="str">
        <f>IF(E1299="旅費",VLOOKUP(E1299,支出入力表!F1300:$S$2000,10,FALSE),"")</f>
        <v/>
      </c>
      <c r="K1299" s="167" t="str">
        <f>IF(E1299="旅費",VLOOKUP(E1299,支出入力表!F1300:$S$2000,11,FALSE),"")</f>
        <v/>
      </c>
      <c r="L1299" s="167" t="str">
        <f>IF(E1299="旅費",VLOOKUP(E1299,支出入力表!F1300:$S$2000,12,FALSE),"")</f>
        <v/>
      </c>
      <c r="M1299" s="167" t="str">
        <f>IF(E1299="旅費",VLOOKUP(E1299,支出入力表!F1300:$S$2000,13,FALSE),"")</f>
        <v/>
      </c>
      <c r="N1299" s="168" t="str">
        <f>IF(E1299="旅費",VLOOKUP(E1299,支出入力表!F1300:$S$2000,14,FALSE),"")</f>
        <v/>
      </c>
    </row>
    <row r="1300" spans="2:14" x14ac:dyDescent="0.55000000000000004">
      <c r="B1300" s="163" t="str">
        <f>IF(E1300="旅費",支出入力表!A1301,"")</f>
        <v/>
      </c>
      <c r="C1300" s="164" t="str">
        <f>IF(E1300="旅費",支出入力表!C1301,"")</f>
        <v/>
      </c>
      <c r="D1300" s="165" t="str">
        <f>IF(支出入力表!E1301="旅費","旅費","")</f>
        <v/>
      </c>
      <c r="E1300" s="165" t="str">
        <f>IF(支出入力表!F1301="旅費","旅費","")</f>
        <v/>
      </c>
      <c r="F1300" s="196" t="str">
        <f>IF(E1300="旅費",VLOOKUP(E1300,支出入力表!F1301:$M$2000,3,FALSE),"")</f>
        <v/>
      </c>
      <c r="G1300" s="196" t="str">
        <f>IF(E1300="旅費",VLOOKUP(E1300,支出入力表!F1301:$M$2000,4,FALSE),"")</f>
        <v/>
      </c>
      <c r="H1300" s="197" t="str">
        <f>IF(E1300="旅費",VLOOKUP(E1300,支出入力表!F1301:$M$2000,5,FALSE),"")</f>
        <v/>
      </c>
      <c r="I1300" s="196" t="str">
        <f>IF(E1300="旅費",VLOOKUP(E1300,支出入力表!F1301:$S$2000,9,FALSE),"")</f>
        <v/>
      </c>
      <c r="J1300" s="167" t="str">
        <f>IF(E1300="旅費",VLOOKUP(E1300,支出入力表!F1301:$S$2000,10,FALSE),"")</f>
        <v/>
      </c>
      <c r="K1300" s="167" t="str">
        <f>IF(E1300="旅費",VLOOKUP(E1300,支出入力表!F1301:$S$2000,11,FALSE),"")</f>
        <v/>
      </c>
      <c r="L1300" s="167" t="str">
        <f>IF(E1300="旅費",VLOOKUP(E1300,支出入力表!F1301:$S$2000,12,FALSE),"")</f>
        <v/>
      </c>
      <c r="M1300" s="167" t="str">
        <f>IF(E1300="旅費",VLOOKUP(E1300,支出入力表!F1301:$S$2000,13,FALSE),"")</f>
        <v/>
      </c>
      <c r="N1300" s="168" t="str">
        <f>IF(E1300="旅費",VLOOKUP(E1300,支出入力表!F1301:$S$2000,14,FALSE),"")</f>
        <v/>
      </c>
    </row>
    <row r="1301" spans="2:14" x14ac:dyDescent="0.55000000000000004">
      <c r="B1301" s="163" t="str">
        <f>IF(E1301="旅費",支出入力表!A1302,"")</f>
        <v/>
      </c>
      <c r="C1301" s="164" t="str">
        <f>IF(E1301="旅費",支出入力表!C1302,"")</f>
        <v/>
      </c>
      <c r="D1301" s="165" t="str">
        <f>IF(支出入力表!E1302="旅費","旅費","")</f>
        <v/>
      </c>
      <c r="E1301" s="165" t="str">
        <f>IF(支出入力表!F1302="旅費","旅費","")</f>
        <v/>
      </c>
      <c r="F1301" s="196" t="str">
        <f>IF(E1301="旅費",VLOOKUP(E1301,支出入力表!F1302:$M$2000,3,FALSE),"")</f>
        <v/>
      </c>
      <c r="G1301" s="196" t="str">
        <f>IF(E1301="旅費",VLOOKUP(E1301,支出入力表!F1302:$M$2000,4,FALSE),"")</f>
        <v/>
      </c>
      <c r="H1301" s="197" t="str">
        <f>IF(E1301="旅費",VLOOKUP(E1301,支出入力表!F1302:$M$2000,5,FALSE),"")</f>
        <v/>
      </c>
      <c r="I1301" s="196" t="str">
        <f>IF(E1301="旅費",VLOOKUP(E1301,支出入力表!F1302:$S$2000,9,FALSE),"")</f>
        <v/>
      </c>
      <c r="J1301" s="167" t="str">
        <f>IF(E1301="旅費",VLOOKUP(E1301,支出入力表!F1302:$S$2000,10,FALSE),"")</f>
        <v/>
      </c>
      <c r="K1301" s="167" t="str">
        <f>IF(E1301="旅費",VLOOKUP(E1301,支出入力表!F1302:$S$2000,11,FALSE),"")</f>
        <v/>
      </c>
      <c r="L1301" s="167" t="str">
        <f>IF(E1301="旅費",VLOOKUP(E1301,支出入力表!F1302:$S$2000,12,FALSE),"")</f>
        <v/>
      </c>
      <c r="M1301" s="167" t="str">
        <f>IF(E1301="旅費",VLOOKUP(E1301,支出入力表!F1302:$S$2000,13,FALSE),"")</f>
        <v/>
      </c>
      <c r="N1301" s="168" t="str">
        <f>IF(E1301="旅費",VLOOKUP(E1301,支出入力表!F1302:$S$2000,14,FALSE),"")</f>
        <v/>
      </c>
    </row>
    <row r="1302" spans="2:14" x14ac:dyDescent="0.55000000000000004">
      <c r="B1302" s="163" t="str">
        <f>IF(E1302="旅費",支出入力表!A1303,"")</f>
        <v/>
      </c>
      <c r="C1302" s="164" t="str">
        <f>IF(E1302="旅費",支出入力表!C1303,"")</f>
        <v/>
      </c>
      <c r="D1302" s="165" t="str">
        <f>IF(支出入力表!E1303="旅費","旅費","")</f>
        <v/>
      </c>
      <c r="E1302" s="165" t="str">
        <f>IF(支出入力表!F1303="旅費","旅費","")</f>
        <v/>
      </c>
      <c r="F1302" s="196" t="str">
        <f>IF(E1302="旅費",VLOOKUP(E1302,支出入力表!F1303:$M$2000,3,FALSE),"")</f>
        <v/>
      </c>
      <c r="G1302" s="196" t="str">
        <f>IF(E1302="旅費",VLOOKUP(E1302,支出入力表!F1303:$M$2000,4,FALSE),"")</f>
        <v/>
      </c>
      <c r="H1302" s="197" t="str">
        <f>IF(E1302="旅費",VLOOKUP(E1302,支出入力表!F1303:$M$2000,5,FALSE),"")</f>
        <v/>
      </c>
      <c r="I1302" s="196" t="str">
        <f>IF(E1302="旅費",VLOOKUP(E1302,支出入力表!F1303:$S$2000,9,FALSE),"")</f>
        <v/>
      </c>
      <c r="J1302" s="167" t="str">
        <f>IF(E1302="旅費",VLOOKUP(E1302,支出入力表!F1303:$S$2000,10,FALSE),"")</f>
        <v/>
      </c>
      <c r="K1302" s="167" t="str">
        <f>IF(E1302="旅費",VLOOKUP(E1302,支出入力表!F1303:$S$2000,11,FALSE),"")</f>
        <v/>
      </c>
      <c r="L1302" s="167" t="str">
        <f>IF(E1302="旅費",VLOOKUP(E1302,支出入力表!F1303:$S$2000,12,FALSE),"")</f>
        <v/>
      </c>
      <c r="M1302" s="167" t="str">
        <f>IF(E1302="旅費",VLOOKUP(E1302,支出入力表!F1303:$S$2000,13,FALSE),"")</f>
        <v/>
      </c>
      <c r="N1302" s="168" t="str">
        <f>IF(E1302="旅費",VLOOKUP(E1302,支出入力表!F1303:$S$2000,14,FALSE),"")</f>
        <v/>
      </c>
    </row>
    <row r="1303" spans="2:14" x14ac:dyDescent="0.55000000000000004">
      <c r="B1303" s="163" t="str">
        <f>IF(E1303="旅費",支出入力表!A1304,"")</f>
        <v/>
      </c>
      <c r="C1303" s="164" t="str">
        <f>IF(E1303="旅費",支出入力表!C1304,"")</f>
        <v/>
      </c>
      <c r="D1303" s="165" t="str">
        <f>IF(支出入力表!E1304="旅費","旅費","")</f>
        <v/>
      </c>
      <c r="E1303" s="165" t="str">
        <f>IF(支出入力表!F1304="旅費","旅費","")</f>
        <v/>
      </c>
      <c r="F1303" s="196" t="str">
        <f>IF(E1303="旅費",VLOOKUP(E1303,支出入力表!F1304:$M$2000,3,FALSE),"")</f>
        <v/>
      </c>
      <c r="G1303" s="196" t="str">
        <f>IF(E1303="旅費",VLOOKUP(E1303,支出入力表!F1304:$M$2000,4,FALSE),"")</f>
        <v/>
      </c>
      <c r="H1303" s="197" t="str">
        <f>IF(E1303="旅費",VLOOKUP(E1303,支出入力表!F1304:$M$2000,5,FALSE),"")</f>
        <v/>
      </c>
      <c r="I1303" s="196" t="str">
        <f>IF(E1303="旅費",VLOOKUP(E1303,支出入力表!F1304:$S$2000,9,FALSE),"")</f>
        <v/>
      </c>
      <c r="J1303" s="167" t="str">
        <f>IF(E1303="旅費",VLOOKUP(E1303,支出入力表!F1304:$S$2000,10,FALSE),"")</f>
        <v/>
      </c>
      <c r="K1303" s="167" t="str">
        <f>IF(E1303="旅費",VLOOKUP(E1303,支出入力表!F1304:$S$2000,11,FALSE),"")</f>
        <v/>
      </c>
      <c r="L1303" s="167" t="str">
        <f>IF(E1303="旅費",VLOOKUP(E1303,支出入力表!F1304:$S$2000,12,FALSE),"")</f>
        <v/>
      </c>
      <c r="M1303" s="167" t="str">
        <f>IF(E1303="旅費",VLOOKUP(E1303,支出入力表!F1304:$S$2000,13,FALSE),"")</f>
        <v/>
      </c>
      <c r="N1303" s="168" t="str">
        <f>IF(E1303="旅費",VLOOKUP(E1303,支出入力表!F1304:$S$2000,14,FALSE),"")</f>
        <v/>
      </c>
    </row>
    <row r="1304" spans="2:14" x14ac:dyDescent="0.55000000000000004">
      <c r="B1304" s="163" t="str">
        <f>IF(E1304="旅費",支出入力表!A1305,"")</f>
        <v/>
      </c>
      <c r="C1304" s="164" t="str">
        <f>IF(E1304="旅費",支出入力表!C1305,"")</f>
        <v/>
      </c>
      <c r="D1304" s="165" t="str">
        <f>IF(支出入力表!E1305="旅費","旅費","")</f>
        <v/>
      </c>
      <c r="E1304" s="165" t="str">
        <f>IF(支出入力表!F1305="旅費","旅費","")</f>
        <v/>
      </c>
      <c r="F1304" s="196" t="str">
        <f>IF(E1304="旅費",VLOOKUP(E1304,支出入力表!F1305:$M$2000,3,FALSE),"")</f>
        <v/>
      </c>
      <c r="G1304" s="196" t="str">
        <f>IF(E1304="旅費",VLOOKUP(E1304,支出入力表!F1305:$M$2000,4,FALSE),"")</f>
        <v/>
      </c>
      <c r="H1304" s="197" t="str">
        <f>IF(E1304="旅費",VLOOKUP(E1304,支出入力表!F1305:$M$2000,5,FALSE),"")</f>
        <v/>
      </c>
      <c r="I1304" s="196" t="str">
        <f>IF(E1304="旅費",VLOOKUP(E1304,支出入力表!F1305:$S$2000,9,FALSE),"")</f>
        <v/>
      </c>
      <c r="J1304" s="167" t="str">
        <f>IF(E1304="旅費",VLOOKUP(E1304,支出入力表!F1305:$S$2000,10,FALSE),"")</f>
        <v/>
      </c>
      <c r="K1304" s="167" t="str">
        <f>IF(E1304="旅費",VLOOKUP(E1304,支出入力表!F1305:$S$2000,11,FALSE),"")</f>
        <v/>
      </c>
      <c r="L1304" s="167" t="str">
        <f>IF(E1304="旅費",VLOOKUP(E1304,支出入力表!F1305:$S$2000,12,FALSE),"")</f>
        <v/>
      </c>
      <c r="M1304" s="167" t="str">
        <f>IF(E1304="旅費",VLOOKUP(E1304,支出入力表!F1305:$S$2000,13,FALSE),"")</f>
        <v/>
      </c>
      <c r="N1304" s="168" t="str">
        <f>IF(E1304="旅費",VLOOKUP(E1304,支出入力表!F1305:$S$2000,14,FALSE),"")</f>
        <v/>
      </c>
    </row>
    <row r="1305" spans="2:14" x14ac:dyDescent="0.55000000000000004">
      <c r="B1305" s="163" t="str">
        <f>IF(E1305="旅費",支出入力表!A1306,"")</f>
        <v/>
      </c>
      <c r="C1305" s="164" t="str">
        <f>IF(E1305="旅費",支出入力表!C1306,"")</f>
        <v/>
      </c>
      <c r="D1305" s="165" t="str">
        <f>IF(支出入力表!E1306="旅費","旅費","")</f>
        <v/>
      </c>
      <c r="E1305" s="165" t="str">
        <f>IF(支出入力表!F1306="旅費","旅費","")</f>
        <v/>
      </c>
      <c r="F1305" s="196" t="str">
        <f>IF(E1305="旅費",VLOOKUP(E1305,支出入力表!F1306:$M$2000,3,FALSE),"")</f>
        <v/>
      </c>
      <c r="G1305" s="196" t="str">
        <f>IF(E1305="旅費",VLOOKUP(E1305,支出入力表!F1306:$M$2000,4,FALSE),"")</f>
        <v/>
      </c>
      <c r="H1305" s="197" t="str">
        <f>IF(E1305="旅費",VLOOKUP(E1305,支出入力表!F1306:$M$2000,5,FALSE),"")</f>
        <v/>
      </c>
      <c r="I1305" s="196" t="str">
        <f>IF(E1305="旅費",VLOOKUP(E1305,支出入力表!F1306:$S$2000,9,FALSE),"")</f>
        <v/>
      </c>
      <c r="J1305" s="167" t="str">
        <f>IF(E1305="旅費",VLOOKUP(E1305,支出入力表!F1306:$S$2000,10,FALSE),"")</f>
        <v/>
      </c>
      <c r="K1305" s="167" t="str">
        <f>IF(E1305="旅費",VLOOKUP(E1305,支出入力表!F1306:$S$2000,11,FALSE),"")</f>
        <v/>
      </c>
      <c r="L1305" s="167" t="str">
        <f>IF(E1305="旅費",VLOOKUP(E1305,支出入力表!F1306:$S$2000,12,FALSE),"")</f>
        <v/>
      </c>
      <c r="M1305" s="167" t="str">
        <f>IF(E1305="旅費",VLOOKUP(E1305,支出入力表!F1306:$S$2000,13,FALSE),"")</f>
        <v/>
      </c>
      <c r="N1305" s="168" t="str">
        <f>IF(E1305="旅費",VLOOKUP(E1305,支出入力表!F1306:$S$2000,14,FALSE),"")</f>
        <v/>
      </c>
    </row>
    <row r="1306" spans="2:14" x14ac:dyDescent="0.55000000000000004">
      <c r="B1306" s="163" t="str">
        <f>IF(E1306="旅費",支出入力表!A1307,"")</f>
        <v/>
      </c>
      <c r="C1306" s="164" t="str">
        <f>IF(E1306="旅費",支出入力表!C1307,"")</f>
        <v/>
      </c>
      <c r="D1306" s="165" t="str">
        <f>IF(支出入力表!E1307="旅費","旅費","")</f>
        <v/>
      </c>
      <c r="E1306" s="165" t="str">
        <f>IF(支出入力表!F1307="旅費","旅費","")</f>
        <v/>
      </c>
      <c r="F1306" s="196" t="str">
        <f>IF(E1306="旅費",VLOOKUP(E1306,支出入力表!F1307:$M$2000,3,FALSE),"")</f>
        <v/>
      </c>
      <c r="G1306" s="196" t="str">
        <f>IF(E1306="旅費",VLOOKUP(E1306,支出入力表!F1307:$M$2000,4,FALSE),"")</f>
        <v/>
      </c>
      <c r="H1306" s="197" t="str">
        <f>IF(E1306="旅費",VLOOKUP(E1306,支出入力表!F1307:$M$2000,5,FALSE),"")</f>
        <v/>
      </c>
      <c r="I1306" s="196" t="str">
        <f>IF(E1306="旅費",VLOOKUP(E1306,支出入力表!F1307:$S$2000,9,FALSE),"")</f>
        <v/>
      </c>
      <c r="J1306" s="167" t="str">
        <f>IF(E1306="旅費",VLOOKUP(E1306,支出入力表!F1307:$S$2000,10,FALSE),"")</f>
        <v/>
      </c>
      <c r="K1306" s="167" t="str">
        <f>IF(E1306="旅費",VLOOKUP(E1306,支出入力表!F1307:$S$2000,11,FALSE),"")</f>
        <v/>
      </c>
      <c r="L1306" s="167" t="str">
        <f>IF(E1306="旅費",VLOOKUP(E1306,支出入力表!F1307:$S$2000,12,FALSE),"")</f>
        <v/>
      </c>
      <c r="M1306" s="167" t="str">
        <f>IF(E1306="旅費",VLOOKUP(E1306,支出入力表!F1307:$S$2000,13,FALSE),"")</f>
        <v/>
      </c>
      <c r="N1306" s="168" t="str">
        <f>IF(E1306="旅費",VLOOKUP(E1306,支出入力表!F1307:$S$2000,14,FALSE),"")</f>
        <v/>
      </c>
    </row>
    <row r="1307" spans="2:14" x14ac:dyDescent="0.55000000000000004">
      <c r="B1307" s="163" t="str">
        <f>IF(E1307="旅費",支出入力表!A1308,"")</f>
        <v/>
      </c>
      <c r="C1307" s="164" t="str">
        <f>IF(E1307="旅費",支出入力表!C1308,"")</f>
        <v/>
      </c>
      <c r="D1307" s="165" t="str">
        <f>IF(支出入力表!E1308="旅費","旅費","")</f>
        <v/>
      </c>
      <c r="E1307" s="165" t="str">
        <f>IF(支出入力表!F1308="旅費","旅費","")</f>
        <v/>
      </c>
      <c r="F1307" s="196" t="str">
        <f>IF(E1307="旅費",VLOOKUP(E1307,支出入力表!F1308:$M$2000,3,FALSE),"")</f>
        <v/>
      </c>
      <c r="G1307" s="196" t="str">
        <f>IF(E1307="旅費",VLOOKUP(E1307,支出入力表!F1308:$M$2000,4,FALSE),"")</f>
        <v/>
      </c>
      <c r="H1307" s="197" t="str">
        <f>IF(E1307="旅費",VLOOKUP(E1307,支出入力表!F1308:$M$2000,5,FALSE),"")</f>
        <v/>
      </c>
      <c r="I1307" s="196" t="str">
        <f>IF(E1307="旅費",VLOOKUP(E1307,支出入力表!F1308:$S$2000,9,FALSE),"")</f>
        <v/>
      </c>
      <c r="J1307" s="167" t="str">
        <f>IF(E1307="旅費",VLOOKUP(E1307,支出入力表!F1308:$S$2000,10,FALSE),"")</f>
        <v/>
      </c>
      <c r="K1307" s="167" t="str">
        <f>IF(E1307="旅費",VLOOKUP(E1307,支出入力表!F1308:$S$2000,11,FALSE),"")</f>
        <v/>
      </c>
      <c r="L1307" s="167" t="str">
        <f>IF(E1307="旅費",VLOOKUP(E1307,支出入力表!F1308:$S$2000,12,FALSE),"")</f>
        <v/>
      </c>
      <c r="M1307" s="167" t="str">
        <f>IF(E1307="旅費",VLOOKUP(E1307,支出入力表!F1308:$S$2000,13,FALSE),"")</f>
        <v/>
      </c>
      <c r="N1307" s="168" t="str">
        <f>IF(E1307="旅費",VLOOKUP(E1307,支出入力表!F1308:$S$2000,14,FALSE),"")</f>
        <v/>
      </c>
    </row>
    <row r="1308" spans="2:14" x14ac:dyDescent="0.55000000000000004">
      <c r="B1308" s="163" t="str">
        <f>IF(E1308="旅費",支出入力表!A1309,"")</f>
        <v/>
      </c>
      <c r="C1308" s="164" t="str">
        <f>IF(E1308="旅費",支出入力表!C1309,"")</f>
        <v/>
      </c>
      <c r="D1308" s="165" t="str">
        <f>IF(支出入力表!E1309="旅費","旅費","")</f>
        <v/>
      </c>
      <c r="E1308" s="165" t="str">
        <f>IF(支出入力表!F1309="旅費","旅費","")</f>
        <v/>
      </c>
      <c r="F1308" s="196" t="str">
        <f>IF(E1308="旅費",VLOOKUP(E1308,支出入力表!F1309:$M$2000,3,FALSE),"")</f>
        <v/>
      </c>
      <c r="G1308" s="196" t="str">
        <f>IF(E1308="旅費",VLOOKUP(E1308,支出入力表!F1309:$M$2000,4,FALSE),"")</f>
        <v/>
      </c>
      <c r="H1308" s="197" t="str">
        <f>IF(E1308="旅費",VLOOKUP(E1308,支出入力表!F1309:$M$2000,5,FALSE),"")</f>
        <v/>
      </c>
      <c r="I1308" s="196" t="str">
        <f>IF(E1308="旅費",VLOOKUP(E1308,支出入力表!F1309:$S$2000,9,FALSE),"")</f>
        <v/>
      </c>
      <c r="J1308" s="167" t="str">
        <f>IF(E1308="旅費",VLOOKUP(E1308,支出入力表!F1309:$S$2000,10,FALSE),"")</f>
        <v/>
      </c>
      <c r="K1308" s="167" t="str">
        <f>IF(E1308="旅費",VLOOKUP(E1308,支出入力表!F1309:$S$2000,11,FALSE),"")</f>
        <v/>
      </c>
      <c r="L1308" s="167" t="str">
        <f>IF(E1308="旅費",VLOOKUP(E1308,支出入力表!F1309:$S$2000,12,FALSE),"")</f>
        <v/>
      </c>
      <c r="M1308" s="167" t="str">
        <f>IF(E1308="旅費",VLOOKUP(E1308,支出入力表!F1309:$S$2000,13,FALSE),"")</f>
        <v/>
      </c>
      <c r="N1308" s="168" t="str">
        <f>IF(E1308="旅費",VLOOKUP(E1308,支出入力表!F1309:$S$2000,14,FALSE),"")</f>
        <v/>
      </c>
    </row>
    <row r="1309" spans="2:14" x14ac:dyDescent="0.55000000000000004">
      <c r="B1309" s="163" t="str">
        <f>IF(E1309="旅費",支出入力表!A1310,"")</f>
        <v/>
      </c>
      <c r="C1309" s="164" t="str">
        <f>IF(E1309="旅費",支出入力表!C1310,"")</f>
        <v/>
      </c>
      <c r="D1309" s="165" t="str">
        <f>IF(支出入力表!E1310="旅費","旅費","")</f>
        <v/>
      </c>
      <c r="E1309" s="165" t="str">
        <f>IF(支出入力表!F1310="旅費","旅費","")</f>
        <v/>
      </c>
      <c r="F1309" s="196" t="str">
        <f>IF(E1309="旅費",VLOOKUP(E1309,支出入力表!F1310:$M$2000,3,FALSE),"")</f>
        <v/>
      </c>
      <c r="G1309" s="196" t="str">
        <f>IF(E1309="旅費",VLOOKUP(E1309,支出入力表!F1310:$M$2000,4,FALSE),"")</f>
        <v/>
      </c>
      <c r="H1309" s="197" t="str">
        <f>IF(E1309="旅費",VLOOKUP(E1309,支出入力表!F1310:$M$2000,5,FALSE),"")</f>
        <v/>
      </c>
      <c r="I1309" s="196" t="str">
        <f>IF(E1309="旅費",VLOOKUP(E1309,支出入力表!F1310:$S$2000,9,FALSE),"")</f>
        <v/>
      </c>
      <c r="J1309" s="167" t="str">
        <f>IF(E1309="旅費",VLOOKUP(E1309,支出入力表!F1310:$S$2000,10,FALSE),"")</f>
        <v/>
      </c>
      <c r="K1309" s="167" t="str">
        <f>IF(E1309="旅費",VLOOKUP(E1309,支出入力表!F1310:$S$2000,11,FALSE),"")</f>
        <v/>
      </c>
      <c r="L1309" s="167" t="str">
        <f>IF(E1309="旅費",VLOOKUP(E1309,支出入力表!F1310:$S$2000,12,FALSE),"")</f>
        <v/>
      </c>
      <c r="M1309" s="167" t="str">
        <f>IF(E1309="旅費",VLOOKUP(E1309,支出入力表!F1310:$S$2000,13,FALSE),"")</f>
        <v/>
      </c>
      <c r="N1309" s="168" t="str">
        <f>IF(E1309="旅費",VLOOKUP(E1309,支出入力表!F1310:$S$2000,14,FALSE),"")</f>
        <v/>
      </c>
    </row>
    <row r="1310" spans="2:14" x14ac:dyDescent="0.55000000000000004">
      <c r="B1310" s="163" t="str">
        <f>IF(E1310="旅費",支出入力表!A1311,"")</f>
        <v/>
      </c>
      <c r="C1310" s="164" t="str">
        <f>IF(E1310="旅費",支出入力表!C1311,"")</f>
        <v/>
      </c>
      <c r="D1310" s="165" t="str">
        <f>IF(支出入力表!E1311="旅費","旅費","")</f>
        <v/>
      </c>
      <c r="E1310" s="165" t="str">
        <f>IF(支出入力表!F1311="旅費","旅費","")</f>
        <v/>
      </c>
      <c r="F1310" s="196" t="str">
        <f>IF(E1310="旅費",VLOOKUP(E1310,支出入力表!F1311:$M$2000,3,FALSE),"")</f>
        <v/>
      </c>
      <c r="G1310" s="196" t="str">
        <f>IF(E1310="旅費",VLOOKUP(E1310,支出入力表!F1311:$M$2000,4,FALSE),"")</f>
        <v/>
      </c>
      <c r="H1310" s="197" t="str">
        <f>IF(E1310="旅費",VLOOKUP(E1310,支出入力表!F1311:$M$2000,5,FALSE),"")</f>
        <v/>
      </c>
      <c r="I1310" s="196" t="str">
        <f>IF(E1310="旅費",VLOOKUP(E1310,支出入力表!F1311:$S$2000,9,FALSE),"")</f>
        <v/>
      </c>
      <c r="J1310" s="167" t="str">
        <f>IF(E1310="旅費",VLOOKUP(E1310,支出入力表!F1311:$S$2000,10,FALSE),"")</f>
        <v/>
      </c>
      <c r="K1310" s="167" t="str">
        <f>IF(E1310="旅費",VLOOKUP(E1310,支出入力表!F1311:$S$2000,11,FALSE),"")</f>
        <v/>
      </c>
      <c r="L1310" s="167" t="str">
        <f>IF(E1310="旅費",VLOOKUP(E1310,支出入力表!F1311:$S$2000,12,FALSE),"")</f>
        <v/>
      </c>
      <c r="M1310" s="167" t="str">
        <f>IF(E1310="旅費",VLOOKUP(E1310,支出入力表!F1311:$S$2000,13,FALSE),"")</f>
        <v/>
      </c>
      <c r="N1310" s="168" t="str">
        <f>IF(E1310="旅費",VLOOKUP(E1310,支出入力表!F1311:$S$2000,14,FALSE),"")</f>
        <v/>
      </c>
    </row>
    <row r="1311" spans="2:14" x14ac:dyDescent="0.55000000000000004">
      <c r="B1311" s="163" t="str">
        <f>IF(E1311="旅費",支出入力表!A1312,"")</f>
        <v/>
      </c>
      <c r="C1311" s="164" t="str">
        <f>IF(E1311="旅費",支出入力表!C1312,"")</f>
        <v/>
      </c>
      <c r="D1311" s="165" t="str">
        <f>IF(支出入力表!E1312="旅費","旅費","")</f>
        <v/>
      </c>
      <c r="E1311" s="165" t="str">
        <f>IF(支出入力表!F1312="旅費","旅費","")</f>
        <v/>
      </c>
      <c r="F1311" s="196" t="str">
        <f>IF(E1311="旅費",VLOOKUP(E1311,支出入力表!F1312:$M$2000,3,FALSE),"")</f>
        <v/>
      </c>
      <c r="G1311" s="196" t="str">
        <f>IF(E1311="旅費",VLOOKUP(E1311,支出入力表!F1312:$M$2000,4,FALSE),"")</f>
        <v/>
      </c>
      <c r="H1311" s="197" t="str">
        <f>IF(E1311="旅費",VLOOKUP(E1311,支出入力表!F1312:$M$2000,5,FALSE),"")</f>
        <v/>
      </c>
      <c r="I1311" s="196" t="str">
        <f>IF(E1311="旅費",VLOOKUP(E1311,支出入力表!F1312:$S$2000,9,FALSE),"")</f>
        <v/>
      </c>
      <c r="J1311" s="167" t="str">
        <f>IF(E1311="旅費",VLOOKUP(E1311,支出入力表!F1312:$S$2000,10,FALSE),"")</f>
        <v/>
      </c>
      <c r="K1311" s="167" t="str">
        <f>IF(E1311="旅費",VLOOKUP(E1311,支出入力表!F1312:$S$2000,11,FALSE),"")</f>
        <v/>
      </c>
      <c r="L1311" s="167" t="str">
        <f>IF(E1311="旅費",VLOOKUP(E1311,支出入力表!F1312:$S$2000,12,FALSE),"")</f>
        <v/>
      </c>
      <c r="M1311" s="167" t="str">
        <f>IF(E1311="旅費",VLOOKUP(E1311,支出入力表!F1312:$S$2000,13,FALSE),"")</f>
        <v/>
      </c>
      <c r="N1311" s="168" t="str">
        <f>IF(E1311="旅費",VLOOKUP(E1311,支出入力表!F1312:$S$2000,14,FALSE),"")</f>
        <v/>
      </c>
    </row>
    <row r="1312" spans="2:14" x14ac:dyDescent="0.55000000000000004">
      <c r="B1312" s="163" t="str">
        <f>IF(E1312="旅費",支出入力表!A1313,"")</f>
        <v/>
      </c>
      <c r="C1312" s="164" t="str">
        <f>IF(E1312="旅費",支出入力表!C1313,"")</f>
        <v/>
      </c>
      <c r="D1312" s="165" t="str">
        <f>IF(支出入力表!E1313="旅費","旅費","")</f>
        <v/>
      </c>
      <c r="E1312" s="165" t="str">
        <f>IF(支出入力表!F1313="旅費","旅費","")</f>
        <v/>
      </c>
      <c r="F1312" s="196" t="str">
        <f>IF(E1312="旅費",VLOOKUP(E1312,支出入力表!F1313:$M$2000,3,FALSE),"")</f>
        <v/>
      </c>
      <c r="G1312" s="196" t="str">
        <f>IF(E1312="旅費",VLOOKUP(E1312,支出入力表!F1313:$M$2000,4,FALSE),"")</f>
        <v/>
      </c>
      <c r="H1312" s="197" t="str">
        <f>IF(E1312="旅費",VLOOKUP(E1312,支出入力表!F1313:$M$2000,5,FALSE),"")</f>
        <v/>
      </c>
      <c r="I1312" s="196" t="str">
        <f>IF(E1312="旅費",VLOOKUP(E1312,支出入力表!F1313:$S$2000,9,FALSE),"")</f>
        <v/>
      </c>
      <c r="J1312" s="167" t="str">
        <f>IF(E1312="旅費",VLOOKUP(E1312,支出入力表!F1313:$S$2000,10,FALSE),"")</f>
        <v/>
      </c>
      <c r="K1312" s="167" t="str">
        <f>IF(E1312="旅費",VLOOKUP(E1312,支出入力表!F1313:$S$2000,11,FALSE),"")</f>
        <v/>
      </c>
      <c r="L1312" s="167" t="str">
        <f>IF(E1312="旅費",VLOOKUP(E1312,支出入力表!F1313:$S$2000,12,FALSE),"")</f>
        <v/>
      </c>
      <c r="M1312" s="167" t="str">
        <f>IF(E1312="旅費",VLOOKUP(E1312,支出入力表!F1313:$S$2000,13,FALSE),"")</f>
        <v/>
      </c>
      <c r="N1312" s="168" t="str">
        <f>IF(E1312="旅費",VLOOKUP(E1312,支出入力表!F1313:$S$2000,14,FALSE),"")</f>
        <v/>
      </c>
    </row>
    <row r="1313" spans="2:14" x14ac:dyDescent="0.55000000000000004">
      <c r="B1313" s="163" t="str">
        <f>IF(E1313="旅費",支出入力表!A1314,"")</f>
        <v/>
      </c>
      <c r="C1313" s="164" t="str">
        <f>IF(E1313="旅費",支出入力表!C1314,"")</f>
        <v/>
      </c>
      <c r="D1313" s="165" t="str">
        <f>IF(支出入力表!E1314="旅費","旅費","")</f>
        <v/>
      </c>
      <c r="E1313" s="165" t="str">
        <f>IF(支出入力表!F1314="旅費","旅費","")</f>
        <v/>
      </c>
      <c r="F1313" s="196" t="str">
        <f>IF(E1313="旅費",VLOOKUP(E1313,支出入力表!F1314:$M$2000,3,FALSE),"")</f>
        <v/>
      </c>
      <c r="G1313" s="196" t="str">
        <f>IF(E1313="旅費",VLOOKUP(E1313,支出入力表!F1314:$M$2000,4,FALSE),"")</f>
        <v/>
      </c>
      <c r="H1313" s="197" t="str">
        <f>IF(E1313="旅費",VLOOKUP(E1313,支出入力表!F1314:$M$2000,5,FALSE),"")</f>
        <v/>
      </c>
      <c r="I1313" s="196" t="str">
        <f>IF(E1313="旅費",VLOOKUP(E1313,支出入力表!F1314:$S$2000,9,FALSE),"")</f>
        <v/>
      </c>
      <c r="J1313" s="167" t="str">
        <f>IF(E1313="旅費",VLOOKUP(E1313,支出入力表!F1314:$S$2000,10,FALSE),"")</f>
        <v/>
      </c>
      <c r="K1313" s="167" t="str">
        <f>IF(E1313="旅費",VLOOKUP(E1313,支出入力表!F1314:$S$2000,11,FALSE),"")</f>
        <v/>
      </c>
      <c r="L1313" s="167" t="str">
        <f>IF(E1313="旅費",VLOOKUP(E1313,支出入力表!F1314:$S$2000,12,FALSE),"")</f>
        <v/>
      </c>
      <c r="M1313" s="167" t="str">
        <f>IF(E1313="旅費",VLOOKUP(E1313,支出入力表!F1314:$S$2000,13,FALSE),"")</f>
        <v/>
      </c>
      <c r="N1313" s="168" t="str">
        <f>IF(E1313="旅費",VLOOKUP(E1313,支出入力表!F1314:$S$2000,14,FALSE),"")</f>
        <v/>
      </c>
    </row>
    <row r="1314" spans="2:14" x14ac:dyDescent="0.55000000000000004">
      <c r="B1314" s="163" t="str">
        <f>IF(E1314="旅費",支出入力表!A1315,"")</f>
        <v/>
      </c>
      <c r="C1314" s="164" t="str">
        <f>IF(E1314="旅費",支出入力表!C1315,"")</f>
        <v/>
      </c>
      <c r="D1314" s="165" t="str">
        <f>IF(支出入力表!E1315="旅費","旅費","")</f>
        <v/>
      </c>
      <c r="E1314" s="165" t="str">
        <f>IF(支出入力表!F1315="旅費","旅費","")</f>
        <v/>
      </c>
      <c r="F1314" s="196" t="str">
        <f>IF(E1314="旅費",VLOOKUP(E1314,支出入力表!F1315:$M$2000,3,FALSE),"")</f>
        <v/>
      </c>
      <c r="G1314" s="196" t="str">
        <f>IF(E1314="旅費",VLOOKUP(E1314,支出入力表!F1315:$M$2000,4,FALSE),"")</f>
        <v/>
      </c>
      <c r="H1314" s="197" t="str">
        <f>IF(E1314="旅費",VLOOKUP(E1314,支出入力表!F1315:$M$2000,5,FALSE),"")</f>
        <v/>
      </c>
      <c r="I1314" s="196" t="str">
        <f>IF(E1314="旅費",VLOOKUP(E1314,支出入力表!F1315:$S$2000,9,FALSE),"")</f>
        <v/>
      </c>
      <c r="J1314" s="167" t="str">
        <f>IF(E1314="旅費",VLOOKUP(E1314,支出入力表!F1315:$S$2000,10,FALSE),"")</f>
        <v/>
      </c>
      <c r="K1314" s="167" t="str">
        <f>IF(E1314="旅費",VLOOKUP(E1314,支出入力表!F1315:$S$2000,11,FALSE),"")</f>
        <v/>
      </c>
      <c r="L1314" s="167" t="str">
        <f>IF(E1314="旅費",VLOOKUP(E1314,支出入力表!F1315:$S$2000,12,FALSE),"")</f>
        <v/>
      </c>
      <c r="M1314" s="167" t="str">
        <f>IF(E1314="旅費",VLOOKUP(E1314,支出入力表!F1315:$S$2000,13,FALSE),"")</f>
        <v/>
      </c>
      <c r="N1314" s="168" t="str">
        <f>IF(E1314="旅費",VLOOKUP(E1314,支出入力表!F1315:$S$2000,14,FALSE),"")</f>
        <v/>
      </c>
    </row>
    <row r="1315" spans="2:14" x14ac:dyDescent="0.55000000000000004">
      <c r="B1315" s="163" t="str">
        <f>IF(E1315="旅費",支出入力表!A1316,"")</f>
        <v/>
      </c>
      <c r="C1315" s="164" t="str">
        <f>IF(E1315="旅費",支出入力表!C1316,"")</f>
        <v/>
      </c>
      <c r="D1315" s="165" t="str">
        <f>IF(支出入力表!E1316="旅費","旅費","")</f>
        <v/>
      </c>
      <c r="E1315" s="165" t="str">
        <f>IF(支出入力表!F1316="旅費","旅費","")</f>
        <v/>
      </c>
      <c r="F1315" s="196" t="str">
        <f>IF(E1315="旅費",VLOOKUP(E1315,支出入力表!F1316:$M$2000,3,FALSE),"")</f>
        <v/>
      </c>
      <c r="G1315" s="196" t="str">
        <f>IF(E1315="旅費",VLOOKUP(E1315,支出入力表!F1316:$M$2000,4,FALSE),"")</f>
        <v/>
      </c>
      <c r="H1315" s="197" t="str">
        <f>IF(E1315="旅費",VLOOKUP(E1315,支出入力表!F1316:$M$2000,5,FALSE),"")</f>
        <v/>
      </c>
      <c r="I1315" s="196" t="str">
        <f>IF(E1315="旅費",VLOOKUP(E1315,支出入力表!F1316:$S$2000,9,FALSE),"")</f>
        <v/>
      </c>
      <c r="J1315" s="167" t="str">
        <f>IF(E1315="旅費",VLOOKUP(E1315,支出入力表!F1316:$S$2000,10,FALSE),"")</f>
        <v/>
      </c>
      <c r="K1315" s="167" t="str">
        <f>IF(E1315="旅費",VLOOKUP(E1315,支出入力表!F1316:$S$2000,11,FALSE),"")</f>
        <v/>
      </c>
      <c r="L1315" s="167" t="str">
        <f>IF(E1315="旅費",VLOOKUP(E1315,支出入力表!F1316:$S$2000,12,FALSE),"")</f>
        <v/>
      </c>
      <c r="M1315" s="167" t="str">
        <f>IF(E1315="旅費",VLOOKUP(E1315,支出入力表!F1316:$S$2000,13,FALSE),"")</f>
        <v/>
      </c>
      <c r="N1315" s="168" t="str">
        <f>IF(E1315="旅費",VLOOKUP(E1315,支出入力表!F1316:$S$2000,14,FALSE),"")</f>
        <v/>
      </c>
    </row>
    <row r="1316" spans="2:14" x14ac:dyDescent="0.55000000000000004">
      <c r="B1316" s="163" t="str">
        <f>IF(E1316="旅費",支出入力表!A1317,"")</f>
        <v/>
      </c>
      <c r="C1316" s="164" t="str">
        <f>IF(E1316="旅費",支出入力表!C1317,"")</f>
        <v/>
      </c>
      <c r="D1316" s="165" t="str">
        <f>IF(支出入力表!E1317="旅費","旅費","")</f>
        <v/>
      </c>
      <c r="E1316" s="165" t="str">
        <f>IF(支出入力表!F1317="旅費","旅費","")</f>
        <v/>
      </c>
      <c r="F1316" s="196" t="str">
        <f>IF(E1316="旅費",VLOOKUP(E1316,支出入力表!F1317:$M$2000,3,FALSE),"")</f>
        <v/>
      </c>
      <c r="G1316" s="196" t="str">
        <f>IF(E1316="旅費",VLOOKUP(E1316,支出入力表!F1317:$M$2000,4,FALSE),"")</f>
        <v/>
      </c>
      <c r="H1316" s="197" t="str">
        <f>IF(E1316="旅費",VLOOKUP(E1316,支出入力表!F1317:$M$2000,5,FALSE),"")</f>
        <v/>
      </c>
      <c r="I1316" s="196" t="str">
        <f>IF(E1316="旅費",VLOOKUP(E1316,支出入力表!F1317:$S$2000,9,FALSE),"")</f>
        <v/>
      </c>
      <c r="J1316" s="167" t="str">
        <f>IF(E1316="旅費",VLOOKUP(E1316,支出入力表!F1317:$S$2000,10,FALSE),"")</f>
        <v/>
      </c>
      <c r="K1316" s="167" t="str">
        <f>IF(E1316="旅費",VLOOKUP(E1316,支出入力表!F1317:$S$2000,11,FALSE),"")</f>
        <v/>
      </c>
      <c r="L1316" s="167" t="str">
        <f>IF(E1316="旅費",VLOOKUP(E1316,支出入力表!F1317:$S$2000,12,FALSE),"")</f>
        <v/>
      </c>
      <c r="M1316" s="167" t="str">
        <f>IF(E1316="旅費",VLOOKUP(E1316,支出入力表!F1317:$S$2000,13,FALSE),"")</f>
        <v/>
      </c>
      <c r="N1316" s="168" t="str">
        <f>IF(E1316="旅費",VLOOKUP(E1316,支出入力表!F1317:$S$2000,14,FALSE),"")</f>
        <v/>
      </c>
    </row>
    <row r="1317" spans="2:14" x14ac:dyDescent="0.55000000000000004">
      <c r="B1317" s="163" t="str">
        <f>IF(E1317="旅費",支出入力表!A1318,"")</f>
        <v/>
      </c>
      <c r="C1317" s="164" t="str">
        <f>IF(E1317="旅費",支出入力表!C1318,"")</f>
        <v/>
      </c>
      <c r="D1317" s="165" t="str">
        <f>IF(支出入力表!E1318="旅費","旅費","")</f>
        <v/>
      </c>
      <c r="E1317" s="165" t="str">
        <f>IF(支出入力表!F1318="旅費","旅費","")</f>
        <v/>
      </c>
      <c r="F1317" s="196" t="str">
        <f>IF(E1317="旅費",VLOOKUP(E1317,支出入力表!F1318:$M$2000,3,FALSE),"")</f>
        <v/>
      </c>
      <c r="G1317" s="196" t="str">
        <f>IF(E1317="旅費",VLOOKUP(E1317,支出入力表!F1318:$M$2000,4,FALSE),"")</f>
        <v/>
      </c>
      <c r="H1317" s="197" t="str">
        <f>IF(E1317="旅費",VLOOKUP(E1317,支出入力表!F1318:$M$2000,5,FALSE),"")</f>
        <v/>
      </c>
      <c r="I1317" s="196" t="str">
        <f>IF(E1317="旅費",VLOOKUP(E1317,支出入力表!F1318:$S$2000,9,FALSE),"")</f>
        <v/>
      </c>
      <c r="J1317" s="167" t="str">
        <f>IF(E1317="旅費",VLOOKUP(E1317,支出入力表!F1318:$S$2000,10,FALSE),"")</f>
        <v/>
      </c>
      <c r="K1317" s="167" t="str">
        <f>IF(E1317="旅費",VLOOKUP(E1317,支出入力表!F1318:$S$2000,11,FALSE),"")</f>
        <v/>
      </c>
      <c r="L1317" s="167" t="str">
        <f>IF(E1317="旅費",VLOOKUP(E1317,支出入力表!F1318:$S$2000,12,FALSE),"")</f>
        <v/>
      </c>
      <c r="M1317" s="167" t="str">
        <f>IF(E1317="旅費",VLOOKUP(E1317,支出入力表!F1318:$S$2000,13,FALSE),"")</f>
        <v/>
      </c>
      <c r="N1317" s="168" t="str">
        <f>IF(E1317="旅費",VLOOKUP(E1317,支出入力表!F1318:$S$2000,14,FALSE),"")</f>
        <v/>
      </c>
    </row>
    <row r="1318" spans="2:14" x14ac:dyDescent="0.55000000000000004">
      <c r="B1318" s="163" t="str">
        <f>IF(E1318="旅費",支出入力表!A1319,"")</f>
        <v/>
      </c>
      <c r="C1318" s="164" t="str">
        <f>IF(E1318="旅費",支出入力表!C1319,"")</f>
        <v/>
      </c>
      <c r="D1318" s="165" t="str">
        <f>IF(支出入力表!E1319="旅費","旅費","")</f>
        <v/>
      </c>
      <c r="E1318" s="165" t="str">
        <f>IF(支出入力表!F1319="旅費","旅費","")</f>
        <v/>
      </c>
      <c r="F1318" s="196" t="str">
        <f>IF(E1318="旅費",VLOOKUP(E1318,支出入力表!F1319:$M$2000,3,FALSE),"")</f>
        <v/>
      </c>
      <c r="G1318" s="196" t="str">
        <f>IF(E1318="旅費",VLOOKUP(E1318,支出入力表!F1319:$M$2000,4,FALSE),"")</f>
        <v/>
      </c>
      <c r="H1318" s="197" t="str">
        <f>IF(E1318="旅費",VLOOKUP(E1318,支出入力表!F1319:$M$2000,5,FALSE),"")</f>
        <v/>
      </c>
      <c r="I1318" s="196" t="str">
        <f>IF(E1318="旅費",VLOOKUP(E1318,支出入力表!F1319:$S$2000,9,FALSE),"")</f>
        <v/>
      </c>
      <c r="J1318" s="167" t="str">
        <f>IF(E1318="旅費",VLOOKUP(E1318,支出入力表!F1319:$S$2000,10,FALSE),"")</f>
        <v/>
      </c>
      <c r="K1318" s="167" t="str">
        <f>IF(E1318="旅費",VLOOKUP(E1318,支出入力表!F1319:$S$2000,11,FALSE),"")</f>
        <v/>
      </c>
      <c r="L1318" s="167" t="str">
        <f>IF(E1318="旅費",VLOOKUP(E1318,支出入力表!F1319:$S$2000,12,FALSE),"")</f>
        <v/>
      </c>
      <c r="M1318" s="167" t="str">
        <f>IF(E1318="旅費",VLOOKUP(E1318,支出入力表!F1319:$S$2000,13,FALSE),"")</f>
        <v/>
      </c>
      <c r="N1318" s="168" t="str">
        <f>IF(E1318="旅費",VLOOKUP(E1318,支出入力表!F1319:$S$2000,14,FALSE),"")</f>
        <v/>
      </c>
    </row>
    <row r="1319" spans="2:14" x14ac:dyDescent="0.55000000000000004">
      <c r="B1319" s="163" t="str">
        <f>IF(E1319="旅費",支出入力表!A1320,"")</f>
        <v/>
      </c>
      <c r="C1319" s="164" t="str">
        <f>IF(E1319="旅費",支出入力表!C1320,"")</f>
        <v/>
      </c>
      <c r="D1319" s="165" t="str">
        <f>IF(支出入力表!E1320="旅費","旅費","")</f>
        <v/>
      </c>
      <c r="E1319" s="165" t="str">
        <f>IF(支出入力表!F1320="旅費","旅費","")</f>
        <v/>
      </c>
      <c r="F1319" s="196" t="str">
        <f>IF(E1319="旅費",VLOOKUP(E1319,支出入力表!F1320:$M$2000,3,FALSE),"")</f>
        <v/>
      </c>
      <c r="G1319" s="196" t="str">
        <f>IF(E1319="旅費",VLOOKUP(E1319,支出入力表!F1320:$M$2000,4,FALSE),"")</f>
        <v/>
      </c>
      <c r="H1319" s="197" t="str">
        <f>IF(E1319="旅費",VLOOKUP(E1319,支出入力表!F1320:$M$2000,5,FALSE),"")</f>
        <v/>
      </c>
      <c r="I1319" s="196" t="str">
        <f>IF(E1319="旅費",VLOOKUP(E1319,支出入力表!F1320:$S$2000,9,FALSE),"")</f>
        <v/>
      </c>
      <c r="J1319" s="167" t="str">
        <f>IF(E1319="旅費",VLOOKUP(E1319,支出入力表!F1320:$S$2000,10,FALSE),"")</f>
        <v/>
      </c>
      <c r="K1319" s="167" t="str">
        <f>IF(E1319="旅費",VLOOKUP(E1319,支出入力表!F1320:$S$2000,11,FALSE),"")</f>
        <v/>
      </c>
      <c r="L1319" s="167" t="str">
        <f>IF(E1319="旅費",VLOOKUP(E1319,支出入力表!F1320:$S$2000,12,FALSE),"")</f>
        <v/>
      </c>
      <c r="M1319" s="167" t="str">
        <f>IF(E1319="旅費",VLOOKUP(E1319,支出入力表!F1320:$S$2000,13,FALSE),"")</f>
        <v/>
      </c>
      <c r="N1319" s="168" t="str">
        <f>IF(E1319="旅費",VLOOKUP(E1319,支出入力表!F1320:$S$2000,14,FALSE),"")</f>
        <v/>
      </c>
    </row>
    <row r="1320" spans="2:14" x14ac:dyDescent="0.55000000000000004">
      <c r="B1320" s="163" t="str">
        <f>IF(E1320="旅費",支出入力表!A1321,"")</f>
        <v/>
      </c>
      <c r="C1320" s="164" t="str">
        <f>IF(E1320="旅費",支出入力表!C1321,"")</f>
        <v/>
      </c>
      <c r="D1320" s="165" t="str">
        <f>IF(支出入力表!E1321="旅費","旅費","")</f>
        <v/>
      </c>
      <c r="E1320" s="165" t="str">
        <f>IF(支出入力表!F1321="旅費","旅費","")</f>
        <v/>
      </c>
      <c r="F1320" s="196" t="str">
        <f>IF(E1320="旅費",VLOOKUP(E1320,支出入力表!F1321:$M$2000,3,FALSE),"")</f>
        <v/>
      </c>
      <c r="G1320" s="196" t="str">
        <f>IF(E1320="旅費",VLOOKUP(E1320,支出入力表!F1321:$M$2000,4,FALSE),"")</f>
        <v/>
      </c>
      <c r="H1320" s="197" t="str">
        <f>IF(E1320="旅費",VLOOKUP(E1320,支出入力表!F1321:$M$2000,5,FALSE),"")</f>
        <v/>
      </c>
      <c r="I1320" s="196" t="str">
        <f>IF(E1320="旅費",VLOOKUP(E1320,支出入力表!F1321:$S$2000,9,FALSE),"")</f>
        <v/>
      </c>
      <c r="J1320" s="167" t="str">
        <f>IF(E1320="旅費",VLOOKUP(E1320,支出入力表!F1321:$S$2000,10,FALSE),"")</f>
        <v/>
      </c>
      <c r="K1320" s="167" t="str">
        <f>IF(E1320="旅費",VLOOKUP(E1320,支出入力表!F1321:$S$2000,11,FALSE),"")</f>
        <v/>
      </c>
      <c r="L1320" s="167" t="str">
        <f>IF(E1320="旅費",VLOOKUP(E1320,支出入力表!F1321:$S$2000,12,FALSE),"")</f>
        <v/>
      </c>
      <c r="M1320" s="167" t="str">
        <f>IF(E1320="旅費",VLOOKUP(E1320,支出入力表!F1321:$S$2000,13,FALSE),"")</f>
        <v/>
      </c>
      <c r="N1320" s="168" t="str">
        <f>IF(E1320="旅費",VLOOKUP(E1320,支出入力表!F1321:$S$2000,14,FALSE),"")</f>
        <v/>
      </c>
    </row>
    <row r="1321" spans="2:14" x14ac:dyDescent="0.55000000000000004">
      <c r="B1321" s="163" t="str">
        <f>IF(E1321="旅費",支出入力表!A1322,"")</f>
        <v/>
      </c>
      <c r="C1321" s="164" t="str">
        <f>IF(E1321="旅費",支出入力表!C1322,"")</f>
        <v/>
      </c>
      <c r="D1321" s="165" t="str">
        <f>IF(支出入力表!E1322="旅費","旅費","")</f>
        <v/>
      </c>
      <c r="E1321" s="165" t="str">
        <f>IF(支出入力表!F1322="旅費","旅費","")</f>
        <v/>
      </c>
      <c r="F1321" s="196" t="str">
        <f>IF(E1321="旅費",VLOOKUP(E1321,支出入力表!F1322:$M$2000,3,FALSE),"")</f>
        <v/>
      </c>
      <c r="G1321" s="196" t="str">
        <f>IF(E1321="旅費",VLOOKUP(E1321,支出入力表!F1322:$M$2000,4,FALSE),"")</f>
        <v/>
      </c>
      <c r="H1321" s="197" t="str">
        <f>IF(E1321="旅費",VLOOKUP(E1321,支出入力表!F1322:$M$2000,5,FALSE),"")</f>
        <v/>
      </c>
      <c r="I1321" s="196" t="str">
        <f>IF(E1321="旅費",VLOOKUP(E1321,支出入力表!F1322:$S$2000,9,FALSE),"")</f>
        <v/>
      </c>
      <c r="J1321" s="167" t="str">
        <f>IF(E1321="旅費",VLOOKUP(E1321,支出入力表!F1322:$S$2000,10,FALSE),"")</f>
        <v/>
      </c>
      <c r="K1321" s="167" t="str">
        <f>IF(E1321="旅費",VLOOKUP(E1321,支出入力表!F1322:$S$2000,11,FALSE),"")</f>
        <v/>
      </c>
      <c r="L1321" s="167" t="str">
        <f>IF(E1321="旅費",VLOOKUP(E1321,支出入力表!F1322:$S$2000,12,FALSE),"")</f>
        <v/>
      </c>
      <c r="M1321" s="167" t="str">
        <f>IF(E1321="旅費",VLOOKUP(E1321,支出入力表!F1322:$S$2000,13,FALSE),"")</f>
        <v/>
      </c>
      <c r="N1321" s="168" t="str">
        <f>IF(E1321="旅費",VLOOKUP(E1321,支出入力表!F1322:$S$2000,14,FALSE),"")</f>
        <v/>
      </c>
    </row>
    <row r="1322" spans="2:14" x14ac:dyDescent="0.55000000000000004">
      <c r="B1322" s="163" t="str">
        <f>IF(E1322="旅費",支出入力表!A1323,"")</f>
        <v/>
      </c>
      <c r="C1322" s="164" t="str">
        <f>IF(E1322="旅費",支出入力表!C1323,"")</f>
        <v/>
      </c>
      <c r="D1322" s="165" t="str">
        <f>IF(支出入力表!E1323="旅費","旅費","")</f>
        <v/>
      </c>
      <c r="E1322" s="165" t="str">
        <f>IF(支出入力表!F1323="旅費","旅費","")</f>
        <v/>
      </c>
      <c r="F1322" s="196" t="str">
        <f>IF(E1322="旅費",VLOOKUP(E1322,支出入力表!F1323:$M$2000,3,FALSE),"")</f>
        <v/>
      </c>
      <c r="G1322" s="196" t="str">
        <f>IF(E1322="旅費",VLOOKUP(E1322,支出入力表!F1323:$M$2000,4,FALSE),"")</f>
        <v/>
      </c>
      <c r="H1322" s="197" t="str">
        <f>IF(E1322="旅費",VLOOKUP(E1322,支出入力表!F1323:$M$2000,5,FALSE),"")</f>
        <v/>
      </c>
      <c r="I1322" s="196" t="str">
        <f>IF(E1322="旅費",VLOOKUP(E1322,支出入力表!F1323:$S$2000,9,FALSE),"")</f>
        <v/>
      </c>
      <c r="J1322" s="167" t="str">
        <f>IF(E1322="旅費",VLOOKUP(E1322,支出入力表!F1323:$S$2000,10,FALSE),"")</f>
        <v/>
      </c>
      <c r="K1322" s="167" t="str">
        <f>IF(E1322="旅費",VLOOKUP(E1322,支出入力表!F1323:$S$2000,11,FALSE),"")</f>
        <v/>
      </c>
      <c r="L1322" s="167" t="str">
        <f>IF(E1322="旅費",VLOOKUP(E1322,支出入力表!F1323:$S$2000,12,FALSE),"")</f>
        <v/>
      </c>
      <c r="M1322" s="167" t="str">
        <f>IF(E1322="旅費",VLOOKUP(E1322,支出入力表!F1323:$S$2000,13,FALSE),"")</f>
        <v/>
      </c>
      <c r="N1322" s="168" t="str">
        <f>IF(E1322="旅費",VLOOKUP(E1322,支出入力表!F1323:$S$2000,14,FALSE),"")</f>
        <v/>
      </c>
    </row>
    <row r="1323" spans="2:14" x14ac:dyDescent="0.55000000000000004">
      <c r="B1323" s="163" t="str">
        <f>IF(E1323="旅費",支出入力表!A1324,"")</f>
        <v/>
      </c>
      <c r="C1323" s="164" t="str">
        <f>IF(E1323="旅費",支出入力表!C1324,"")</f>
        <v/>
      </c>
      <c r="D1323" s="165" t="str">
        <f>IF(支出入力表!E1324="旅費","旅費","")</f>
        <v/>
      </c>
      <c r="E1323" s="165" t="str">
        <f>IF(支出入力表!F1324="旅費","旅費","")</f>
        <v/>
      </c>
      <c r="F1323" s="196" t="str">
        <f>IF(E1323="旅費",VLOOKUP(E1323,支出入力表!F1324:$M$2000,3,FALSE),"")</f>
        <v/>
      </c>
      <c r="G1323" s="196" t="str">
        <f>IF(E1323="旅費",VLOOKUP(E1323,支出入力表!F1324:$M$2000,4,FALSE),"")</f>
        <v/>
      </c>
      <c r="H1323" s="197" t="str">
        <f>IF(E1323="旅費",VLOOKUP(E1323,支出入力表!F1324:$M$2000,5,FALSE),"")</f>
        <v/>
      </c>
      <c r="I1323" s="196" t="str">
        <f>IF(E1323="旅費",VLOOKUP(E1323,支出入力表!F1324:$S$2000,9,FALSE),"")</f>
        <v/>
      </c>
      <c r="J1323" s="167" t="str">
        <f>IF(E1323="旅費",VLOOKUP(E1323,支出入力表!F1324:$S$2000,10,FALSE),"")</f>
        <v/>
      </c>
      <c r="K1323" s="167" t="str">
        <f>IF(E1323="旅費",VLOOKUP(E1323,支出入力表!F1324:$S$2000,11,FALSE),"")</f>
        <v/>
      </c>
      <c r="L1323" s="167" t="str">
        <f>IF(E1323="旅費",VLOOKUP(E1323,支出入力表!F1324:$S$2000,12,FALSE),"")</f>
        <v/>
      </c>
      <c r="M1323" s="167" t="str">
        <f>IF(E1323="旅費",VLOOKUP(E1323,支出入力表!F1324:$S$2000,13,FALSE),"")</f>
        <v/>
      </c>
      <c r="N1323" s="168" t="str">
        <f>IF(E1323="旅費",VLOOKUP(E1323,支出入力表!F1324:$S$2000,14,FALSE),"")</f>
        <v/>
      </c>
    </row>
    <row r="1324" spans="2:14" x14ac:dyDescent="0.55000000000000004">
      <c r="B1324" s="163" t="str">
        <f>IF(E1324="旅費",支出入力表!A1325,"")</f>
        <v/>
      </c>
      <c r="C1324" s="164" t="str">
        <f>IF(E1324="旅費",支出入力表!C1325,"")</f>
        <v/>
      </c>
      <c r="D1324" s="165" t="str">
        <f>IF(支出入力表!E1325="旅費","旅費","")</f>
        <v/>
      </c>
      <c r="E1324" s="165" t="str">
        <f>IF(支出入力表!F1325="旅費","旅費","")</f>
        <v/>
      </c>
      <c r="F1324" s="196" t="str">
        <f>IF(E1324="旅費",VLOOKUP(E1324,支出入力表!F1325:$M$2000,3,FALSE),"")</f>
        <v/>
      </c>
      <c r="G1324" s="196" t="str">
        <f>IF(E1324="旅費",VLOOKUP(E1324,支出入力表!F1325:$M$2000,4,FALSE),"")</f>
        <v/>
      </c>
      <c r="H1324" s="197" t="str">
        <f>IF(E1324="旅費",VLOOKUP(E1324,支出入力表!F1325:$M$2000,5,FALSE),"")</f>
        <v/>
      </c>
      <c r="I1324" s="196" t="str">
        <f>IF(E1324="旅費",VLOOKUP(E1324,支出入力表!F1325:$S$2000,9,FALSE),"")</f>
        <v/>
      </c>
      <c r="J1324" s="167" t="str">
        <f>IF(E1324="旅費",VLOOKUP(E1324,支出入力表!F1325:$S$2000,10,FALSE),"")</f>
        <v/>
      </c>
      <c r="K1324" s="167" t="str">
        <f>IF(E1324="旅費",VLOOKUP(E1324,支出入力表!F1325:$S$2000,11,FALSE),"")</f>
        <v/>
      </c>
      <c r="L1324" s="167" t="str">
        <f>IF(E1324="旅費",VLOOKUP(E1324,支出入力表!F1325:$S$2000,12,FALSE),"")</f>
        <v/>
      </c>
      <c r="M1324" s="167" t="str">
        <f>IF(E1324="旅費",VLOOKUP(E1324,支出入力表!F1325:$S$2000,13,FALSE),"")</f>
        <v/>
      </c>
      <c r="N1324" s="168" t="str">
        <f>IF(E1324="旅費",VLOOKUP(E1324,支出入力表!F1325:$S$2000,14,FALSE),"")</f>
        <v/>
      </c>
    </row>
    <row r="1325" spans="2:14" x14ac:dyDescent="0.55000000000000004">
      <c r="B1325" s="163" t="str">
        <f>IF(E1325="旅費",支出入力表!A1326,"")</f>
        <v/>
      </c>
      <c r="C1325" s="164" t="str">
        <f>IF(E1325="旅費",支出入力表!C1326,"")</f>
        <v/>
      </c>
      <c r="D1325" s="165" t="str">
        <f>IF(支出入力表!E1326="旅費","旅費","")</f>
        <v/>
      </c>
      <c r="E1325" s="165" t="str">
        <f>IF(支出入力表!F1326="旅費","旅費","")</f>
        <v/>
      </c>
      <c r="F1325" s="196" t="str">
        <f>IF(E1325="旅費",VLOOKUP(E1325,支出入力表!F1326:$M$2000,3,FALSE),"")</f>
        <v/>
      </c>
      <c r="G1325" s="196" t="str">
        <f>IF(E1325="旅費",VLOOKUP(E1325,支出入力表!F1326:$M$2000,4,FALSE),"")</f>
        <v/>
      </c>
      <c r="H1325" s="197" t="str">
        <f>IF(E1325="旅費",VLOOKUP(E1325,支出入力表!F1326:$M$2000,5,FALSE),"")</f>
        <v/>
      </c>
      <c r="I1325" s="196" t="str">
        <f>IF(E1325="旅費",VLOOKUP(E1325,支出入力表!F1326:$S$2000,9,FALSE),"")</f>
        <v/>
      </c>
      <c r="J1325" s="167" t="str">
        <f>IF(E1325="旅費",VLOOKUP(E1325,支出入力表!F1326:$S$2000,10,FALSE),"")</f>
        <v/>
      </c>
      <c r="K1325" s="167" t="str">
        <f>IF(E1325="旅費",VLOOKUP(E1325,支出入力表!F1326:$S$2000,11,FALSE),"")</f>
        <v/>
      </c>
      <c r="L1325" s="167" t="str">
        <f>IF(E1325="旅費",VLOOKUP(E1325,支出入力表!F1326:$S$2000,12,FALSE),"")</f>
        <v/>
      </c>
      <c r="M1325" s="167" t="str">
        <f>IF(E1325="旅費",VLOOKUP(E1325,支出入力表!F1326:$S$2000,13,FALSE),"")</f>
        <v/>
      </c>
      <c r="N1325" s="168" t="str">
        <f>IF(E1325="旅費",VLOOKUP(E1325,支出入力表!F1326:$S$2000,14,FALSE),"")</f>
        <v/>
      </c>
    </row>
    <row r="1326" spans="2:14" x14ac:dyDescent="0.55000000000000004">
      <c r="B1326" s="163" t="str">
        <f>IF(E1326="旅費",支出入力表!A1327,"")</f>
        <v/>
      </c>
      <c r="C1326" s="164" t="str">
        <f>IF(E1326="旅費",支出入力表!C1327,"")</f>
        <v/>
      </c>
      <c r="D1326" s="165" t="str">
        <f>IF(支出入力表!E1327="旅費","旅費","")</f>
        <v/>
      </c>
      <c r="E1326" s="165" t="str">
        <f>IF(支出入力表!F1327="旅費","旅費","")</f>
        <v/>
      </c>
      <c r="F1326" s="196" t="str">
        <f>IF(E1326="旅費",VLOOKUP(E1326,支出入力表!F1327:$M$2000,3,FALSE),"")</f>
        <v/>
      </c>
      <c r="G1326" s="196" t="str">
        <f>IF(E1326="旅費",VLOOKUP(E1326,支出入力表!F1327:$M$2000,4,FALSE),"")</f>
        <v/>
      </c>
      <c r="H1326" s="197" t="str">
        <f>IF(E1326="旅費",VLOOKUP(E1326,支出入力表!F1327:$M$2000,5,FALSE),"")</f>
        <v/>
      </c>
      <c r="I1326" s="196" t="str">
        <f>IF(E1326="旅費",VLOOKUP(E1326,支出入力表!F1327:$S$2000,9,FALSE),"")</f>
        <v/>
      </c>
      <c r="J1326" s="167" t="str">
        <f>IF(E1326="旅費",VLOOKUP(E1326,支出入力表!F1327:$S$2000,10,FALSE),"")</f>
        <v/>
      </c>
      <c r="K1326" s="167" t="str">
        <f>IF(E1326="旅費",VLOOKUP(E1326,支出入力表!F1327:$S$2000,11,FALSE),"")</f>
        <v/>
      </c>
      <c r="L1326" s="167" t="str">
        <f>IF(E1326="旅費",VLOOKUP(E1326,支出入力表!F1327:$S$2000,12,FALSE),"")</f>
        <v/>
      </c>
      <c r="M1326" s="167" t="str">
        <f>IF(E1326="旅費",VLOOKUP(E1326,支出入力表!F1327:$S$2000,13,FALSE),"")</f>
        <v/>
      </c>
      <c r="N1326" s="168" t="str">
        <f>IF(E1326="旅費",VLOOKUP(E1326,支出入力表!F1327:$S$2000,14,FALSE),"")</f>
        <v/>
      </c>
    </row>
    <row r="1327" spans="2:14" x14ac:dyDescent="0.55000000000000004">
      <c r="B1327" s="163" t="str">
        <f>IF(E1327="旅費",支出入力表!A1328,"")</f>
        <v/>
      </c>
      <c r="C1327" s="164" t="str">
        <f>IF(E1327="旅費",支出入力表!C1328,"")</f>
        <v/>
      </c>
      <c r="D1327" s="165" t="str">
        <f>IF(支出入力表!E1328="旅費","旅費","")</f>
        <v/>
      </c>
      <c r="E1327" s="165" t="str">
        <f>IF(支出入力表!F1328="旅費","旅費","")</f>
        <v/>
      </c>
      <c r="F1327" s="196" t="str">
        <f>IF(E1327="旅費",VLOOKUP(E1327,支出入力表!F1328:$M$2000,3,FALSE),"")</f>
        <v/>
      </c>
      <c r="G1327" s="196" t="str">
        <f>IF(E1327="旅費",VLOOKUP(E1327,支出入力表!F1328:$M$2000,4,FALSE),"")</f>
        <v/>
      </c>
      <c r="H1327" s="197" t="str">
        <f>IF(E1327="旅費",VLOOKUP(E1327,支出入力表!F1328:$M$2000,5,FALSE),"")</f>
        <v/>
      </c>
      <c r="I1327" s="196" t="str">
        <f>IF(E1327="旅費",VLOOKUP(E1327,支出入力表!F1328:$S$2000,9,FALSE),"")</f>
        <v/>
      </c>
      <c r="J1327" s="167" t="str">
        <f>IF(E1327="旅費",VLOOKUP(E1327,支出入力表!F1328:$S$2000,10,FALSE),"")</f>
        <v/>
      </c>
      <c r="K1327" s="167" t="str">
        <f>IF(E1327="旅費",VLOOKUP(E1327,支出入力表!F1328:$S$2000,11,FALSE),"")</f>
        <v/>
      </c>
      <c r="L1327" s="167" t="str">
        <f>IF(E1327="旅費",VLOOKUP(E1327,支出入力表!F1328:$S$2000,12,FALSE),"")</f>
        <v/>
      </c>
      <c r="M1327" s="167" t="str">
        <f>IF(E1327="旅費",VLOOKUP(E1327,支出入力表!F1328:$S$2000,13,FALSE),"")</f>
        <v/>
      </c>
      <c r="N1327" s="168" t="str">
        <f>IF(E1327="旅費",VLOOKUP(E1327,支出入力表!F1328:$S$2000,14,FALSE),"")</f>
        <v/>
      </c>
    </row>
    <row r="1328" spans="2:14" x14ac:dyDescent="0.55000000000000004">
      <c r="B1328" s="163" t="str">
        <f>IF(E1328="旅費",支出入力表!A1329,"")</f>
        <v/>
      </c>
      <c r="C1328" s="164" t="str">
        <f>IF(E1328="旅費",支出入力表!C1329,"")</f>
        <v/>
      </c>
      <c r="D1328" s="165" t="str">
        <f>IF(支出入力表!E1329="旅費","旅費","")</f>
        <v/>
      </c>
      <c r="E1328" s="165" t="str">
        <f>IF(支出入力表!F1329="旅費","旅費","")</f>
        <v/>
      </c>
      <c r="F1328" s="196" t="str">
        <f>IF(E1328="旅費",VLOOKUP(E1328,支出入力表!F1329:$M$2000,3,FALSE),"")</f>
        <v/>
      </c>
      <c r="G1328" s="196" t="str">
        <f>IF(E1328="旅費",VLOOKUP(E1328,支出入力表!F1329:$M$2000,4,FALSE),"")</f>
        <v/>
      </c>
      <c r="H1328" s="197" t="str">
        <f>IF(E1328="旅費",VLOOKUP(E1328,支出入力表!F1329:$M$2000,5,FALSE),"")</f>
        <v/>
      </c>
      <c r="I1328" s="196" t="str">
        <f>IF(E1328="旅費",VLOOKUP(E1328,支出入力表!F1329:$S$2000,9,FALSE),"")</f>
        <v/>
      </c>
      <c r="J1328" s="167" t="str">
        <f>IF(E1328="旅費",VLOOKUP(E1328,支出入力表!F1329:$S$2000,10,FALSE),"")</f>
        <v/>
      </c>
      <c r="K1328" s="167" t="str">
        <f>IF(E1328="旅費",VLOOKUP(E1328,支出入力表!F1329:$S$2000,11,FALSE),"")</f>
        <v/>
      </c>
      <c r="L1328" s="167" t="str">
        <f>IF(E1328="旅費",VLOOKUP(E1328,支出入力表!F1329:$S$2000,12,FALSE),"")</f>
        <v/>
      </c>
      <c r="M1328" s="167" t="str">
        <f>IF(E1328="旅費",VLOOKUP(E1328,支出入力表!F1329:$S$2000,13,FALSE),"")</f>
        <v/>
      </c>
      <c r="N1328" s="168" t="str">
        <f>IF(E1328="旅費",VLOOKUP(E1328,支出入力表!F1329:$S$2000,14,FALSE),"")</f>
        <v/>
      </c>
    </row>
    <row r="1329" spans="2:14" x14ac:dyDescent="0.55000000000000004">
      <c r="B1329" s="163" t="str">
        <f>IF(E1329="旅費",支出入力表!A1330,"")</f>
        <v/>
      </c>
      <c r="C1329" s="164" t="str">
        <f>IF(E1329="旅費",支出入力表!C1330,"")</f>
        <v/>
      </c>
      <c r="D1329" s="165" t="str">
        <f>IF(支出入力表!E1330="旅費","旅費","")</f>
        <v/>
      </c>
      <c r="E1329" s="165" t="str">
        <f>IF(支出入力表!F1330="旅費","旅費","")</f>
        <v/>
      </c>
      <c r="F1329" s="196" t="str">
        <f>IF(E1329="旅費",VLOOKUP(E1329,支出入力表!F1330:$M$2000,3,FALSE),"")</f>
        <v/>
      </c>
      <c r="G1329" s="196" t="str">
        <f>IF(E1329="旅費",VLOOKUP(E1329,支出入力表!F1330:$M$2000,4,FALSE),"")</f>
        <v/>
      </c>
      <c r="H1329" s="197" t="str">
        <f>IF(E1329="旅費",VLOOKUP(E1329,支出入力表!F1330:$M$2000,5,FALSE),"")</f>
        <v/>
      </c>
      <c r="I1329" s="196" t="str">
        <f>IF(E1329="旅費",VLOOKUP(E1329,支出入力表!F1330:$S$2000,9,FALSE),"")</f>
        <v/>
      </c>
      <c r="J1329" s="167" t="str">
        <f>IF(E1329="旅費",VLOOKUP(E1329,支出入力表!F1330:$S$2000,10,FALSE),"")</f>
        <v/>
      </c>
      <c r="K1329" s="167" t="str">
        <f>IF(E1329="旅費",VLOOKUP(E1329,支出入力表!F1330:$S$2000,11,FALSE),"")</f>
        <v/>
      </c>
      <c r="L1329" s="167" t="str">
        <f>IF(E1329="旅費",VLOOKUP(E1329,支出入力表!F1330:$S$2000,12,FALSE),"")</f>
        <v/>
      </c>
      <c r="M1329" s="167" t="str">
        <f>IF(E1329="旅費",VLOOKUP(E1329,支出入力表!F1330:$S$2000,13,FALSE),"")</f>
        <v/>
      </c>
      <c r="N1329" s="168" t="str">
        <f>IF(E1329="旅費",VLOOKUP(E1329,支出入力表!F1330:$S$2000,14,FALSE),"")</f>
        <v/>
      </c>
    </row>
    <row r="1330" spans="2:14" x14ac:dyDescent="0.55000000000000004">
      <c r="B1330" s="163" t="str">
        <f>IF(E1330="旅費",支出入力表!A1331,"")</f>
        <v/>
      </c>
      <c r="C1330" s="164" t="str">
        <f>IF(E1330="旅費",支出入力表!C1331,"")</f>
        <v/>
      </c>
      <c r="D1330" s="165" t="str">
        <f>IF(支出入力表!E1331="旅費","旅費","")</f>
        <v/>
      </c>
      <c r="E1330" s="165" t="str">
        <f>IF(支出入力表!F1331="旅費","旅費","")</f>
        <v/>
      </c>
      <c r="F1330" s="196" t="str">
        <f>IF(E1330="旅費",VLOOKUP(E1330,支出入力表!F1331:$M$2000,3,FALSE),"")</f>
        <v/>
      </c>
      <c r="G1330" s="196" t="str">
        <f>IF(E1330="旅費",VLOOKUP(E1330,支出入力表!F1331:$M$2000,4,FALSE),"")</f>
        <v/>
      </c>
      <c r="H1330" s="197" t="str">
        <f>IF(E1330="旅費",VLOOKUP(E1330,支出入力表!F1331:$M$2000,5,FALSE),"")</f>
        <v/>
      </c>
      <c r="I1330" s="196" t="str">
        <f>IF(E1330="旅費",VLOOKUP(E1330,支出入力表!F1331:$S$2000,9,FALSE),"")</f>
        <v/>
      </c>
      <c r="J1330" s="167" t="str">
        <f>IF(E1330="旅費",VLOOKUP(E1330,支出入力表!F1331:$S$2000,10,FALSE),"")</f>
        <v/>
      </c>
      <c r="K1330" s="167" t="str">
        <f>IF(E1330="旅費",VLOOKUP(E1330,支出入力表!F1331:$S$2000,11,FALSE),"")</f>
        <v/>
      </c>
      <c r="L1330" s="167" t="str">
        <f>IF(E1330="旅費",VLOOKUP(E1330,支出入力表!F1331:$S$2000,12,FALSE),"")</f>
        <v/>
      </c>
      <c r="M1330" s="167" t="str">
        <f>IF(E1330="旅費",VLOOKUP(E1330,支出入力表!F1331:$S$2000,13,FALSE),"")</f>
        <v/>
      </c>
      <c r="N1330" s="168" t="str">
        <f>IF(E1330="旅費",VLOOKUP(E1330,支出入力表!F1331:$S$2000,14,FALSE),"")</f>
        <v/>
      </c>
    </row>
    <row r="1331" spans="2:14" x14ac:dyDescent="0.55000000000000004">
      <c r="B1331" s="163" t="str">
        <f>IF(E1331="旅費",支出入力表!A1332,"")</f>
        <v/>
      </c>
      <c r="C1331" s="164" t="str">
        <f>IF(E1331="旅費",支出入力表!C1332,"")</f>
        <v/>
      </c>
      <c r="D1331" s="165" t="str">
        <f>IF(支出入力表!E1332="旅費","旅費","")</f>
        <v/>
      </c>
      <c r="E1331" s="165" t="str">
        <f>IF(支出入力表!F1332="旅費","旅費","")</f>
        <v/>
      </c>
      <c r="F1331" s="196" t="str">
        <f>IF(E1331="旅費",VLOOKUP(E1331,支出入力表!F1332:$M$2000,3,FALSE),"")</f>
        <v/>
      </c>
      <c r="G1331" s="196" t="str">
        <f>IF(E1331="旅費",VLOOKUP(E1331,支出入力表!F1332:$M$2000,4,FALSE),"")</f>
        <v/>
      </c>
      <c r="H1331" s="197" t="str">
        <f>IF(E1331="旅費",VLOOKUP(E1331,支出入力表!F1332:$M$2000,5,FALSE),"")</f>
        <v/>
      </c>
      <c r="I1331" s="196" t="str">
        <f>IF(E1331="旅費",VLOOKUP(E1331,支出入力表!F1332:$S$2000,9,FALSE),"")</f>
        <v/>
      </c>
      <c r="J1331" s="167" t="str">
        <f>IF(E1331="旅費",VLOOKUP(E1331,支出入力表!F1332:$S$2000,10,FALSE),"")</f>
        <v/>
      </c>
      <c r="K1331" s="167" t="str">
        <f>IF(E1331="旅費",VLOOKUP(E1331,支出入力表!F1332:$S$2000,11,FALSE),"")</f>
        <v/>
      </c>
      <c r="L1331" s="167" t="str">
        <f>IF(E1331="旅費",VLOOKUP(E1331,支出入力表!F1332:$S$2000,12,FALSE),"")</f>
        <v/>
      </c>
      <c r="M1331" s="167" t="str">
        <f>IF(E1331="旅費",VLOOKUP(E1331,支出入力表!F1332:$S$2000,13,FALSE),"")</f>
        <v/>
      </c>
      <c r="N1331" s="168" t="str">
        <f>IF(E1331="旅費",VLOOKUP(E1331,支出入力表!F1332:$S$2000,14,FALSE),"")</f>
        <v/>
      </c>
    </row>
    <row r="1332" spans="2:14" x14ac:dyDescent="0.55000000000000004">
      <c r="B1332" s="163" t="str">
        <f>IF(E1332="旅費",支出入力表!A1333,"")</f>
        <v/>
      </c>
      <c r="C1332" s="164" t="str">
        <f>IF(E1332="旅費",支出入力表!C1333,"")</f>
        <v/>
      </c>
      <c r="D1332" s="165" t="str">
        <f>IF(支出入力表!E1333="旅費","旅費","")</f>
        <v/>
      </c>
      <c r="E1332" s="165" t="str">
        <f>IF(支出入力表!F1333="旅費","旅費","")</f>
        <v/>
      </c>
      <c r="F1332" s="196" t="str">
        <f>IF(E1332="旅費",VLOOKUP(E1332,支出入力表!F1333:$M$2000,3,FALSE),"")</f>
        <v/>
      </c>
      <c r="G1332" s="196" t="str">
        <f>IF(E1332="旅費",VLOOKUP(E1332,支出入力表!F1333:$M$2000,4,FALSE),"")</f>
        <v/>
      </c>
      <c r="H1332" s="197" t="str">
        <f>IF(E1332="旅費",VLOOKUP(E1332,支出入力表!F1333:$M$2000,5,FALSE),"")</f>
        <v/>
      </c>
      <c r="I1332" s="196" t="str">
        <f>IF(E1332="旅費",VLOOKUP(E1332,支出入力表!F1333:$S$2000,9,FALSE),"")</f>
        <v/>
      </c>
      <c r="J1332" s="167" t="str">
        <f>IF(E1332="旅費",VLOOKUP(E1332,支出入力表!F1333:$S$2000,10,FALSE),"")</f>
        <v/>
      </c>
      <c r="K1332" s="167" t="str">
        <f>IF(E1332="旅費",VLOOKUP(E1332,支出入力表!F1333:$S$2000,11,FALSE),"")</f>
        <v/>
      </c>
      <c r="L1332" s="167" t="str">
        <f>IF(E1332="旅費",VLOOKUP(E1332,支出入力表!F1333:$S$2000,12,FALSE),"")</f>
        <v/>
      </c>
      <c r="M1332" s="167" t="str">
        <f>IF(E1332="旅費",VLOOKUP(E1332,支出入力表!F1333:$S$2000,13,FALSE),"")</f>
        <v/>
      </c>
      <c r="N1332" s="168" t="str">
        <f>IF(E1332="旅費",VLOOKUP(E1332,支出入力表!F1333:$S$2000,14,FALSE),"")</f>
        <v/>
      </c>
    </row>
    <row r="1333" spans="2:14" x14ac:dyDescent="0.55000000000000004">
      <c r="B1333" s="163" t="str">
        <f>IF(E1333="旅費",支出入力表!A1334,"")</f>
        <v/>
      </c>
      <c r="C1333" s="164" t="str">
        <f>IF(E1333="旅費",支出入力表!C1334,"")</f>
        <v/>
      </c>
      <c r="D1333" s="165" t="str">
        <f>IF(支出入力表!E1334="旅費","旅費","")</f>
        <v/>
      </c>
      <c r="E1333" s="165" t="str">
        <f>IF(支出入力表!F1334="旅費","旅費","")</f>
        <v/>
      </c>
      <c r="F1333" s="196" t="str">
        <f>IF(E1333="旅費",VLOOKUP(E1333,支出入力表!F1334:$M$2000,3,FALSE),"")</f>
        <v/>
      </c>
      <c r="G1333" s="196" t="str">
        <f>IF(E1333="旅費",VLOOKUP(E1333,支出入力表!F1334:$M$2000,4,FALSE),"")</f>
        <v/>
      </c>
      <c r="H1333" s="197" t="str">
        <f>IF(E1333="旅費",VLOOKUP(E1333,支出入力表!F1334:$M$2000,5,FALSE),"")</f>
        <v/>
      </c>
      <c r="I1333" s="196" t="str">
        <f>IF(E1333="旅費",VLOOKUP(E1333,支出入力表!F1334:$S$2000,9,FALSE),"")</f>
        <v/>
      </c>
      <c r="J1333" s="167" t="str">
        <f>IF(E1333="旅費",VLOOKUP(E1333,支出入力表!F1334:$S$2000,10,FALSE),"")</f>
        <v/>
      </c>
      <c r="K1333" s="167" t="str">
        <f>IF(E1333="旅費",VLOOKUP(E1333,支出入力表!F1334:$S$2000,11,FALSE),"")</f>
        <v/>
      </c>
      <c r="L1333" s="167" t="str">
        <f>IF(E1333="旅費",VLOOKUP(E1333,支出入力表!F1334:$S$2000,12,FALSE),"")</f>
        <v/>
      </c>
      <c r="M1333" s="167" t="str">
        <f>IF(E1333="旅費",VLOOKUP(E1333,支出入力表!F1334:$S$2000,13,FALSE),"")</f>
        <v/>
      </c>
      <c r="N1333" s="168" t="str">
        <f>IF(E1333="旅費",VLOOKUP(E1333,支出入力表!F1334:$S$2000,14,FALSE),"")</f>
        <v/>
      </c>
    </row>
    <row r="1334" spans="2:14" x14ac:dyDescent="0.55000000000000004">
      <c r="B1334" s="163" t="str">
        <f>IF(E1334="旅費",支出入力表!A1335,"")</f>
        <v/>
      </c>
      <c r="C1334" s="164" t="str">
        <f>IF(E1334="旅費",支出入力表!C1335,"")</f>
        <v/>
      </c>
      <c r="D1334" s="165" t="str">
        <f>IF(支出入力表!E1335="旅費","旅費","")</f>
        <v/>
      </c>
      <c r="E1334" s="165" t="str">
        <f>IF(支出入力表!F1335="旅費","旅費","")</f>
        <v/>
      </c>
      <c r="F1334" s="196" t="str">
        <f>IF(E1334="旅費",VLOOKUP(E1334,支出入力表!F1335:$M$2000,3,FALSE),"")</f>
        <v/>
      </c>
      <c r="G1334" s="196" t="str">
        <f>IF(E1334="旅費",VLOOKUP(E1334,支出入力表!F1335:$M$2000,4,FALSE),"")</f>
        <v/>
      </c>
      <c r="H1334" s="197" t="str">
        <f>IF(E1334="旅費",VLOOKUP(E1334,支出入力表!F1335:$M$2000,5,FALSE),"")</f>
        <v/>
      </c>
      <c r="I1334" s="196" t="str">
        <f>IF(E1334="旅費",VLOOKUP(E1334,支出入力表!F1335:$S$2000,9,FALSE),"")</f>
        <v/>
      </c>
      <c r="J1334" s="167" t="str">
        <f>IF(E1334="旅費",VLOOKUP(E1334,支出入力表!F1335:$S$2000,10,FALSE),"")</f>
        <v/>
      </c>
      <c r="K1334" s="167" t="str">
        <f>IF(E1334="旅費",VLOOKUP(E1334,支出入力表!F1335:$S$2000,11,FALSE),"")</f>
        <v/>
      </c>
      <c r="L1334" s="167" t="str">
        <f>IF(E1334="旅費",VLOOKUP(E1334,支出入力表!F1335:$S$2000,12,FALSE),"")</f>
        <v/>
      </c>
      <c r="M1334" s="167" t="str">
        <f>IF(E1334="旅費",VLOOKUP(E1334,支出入力表!F1335:$S$2000,13,FALSE),"")</f>
        <v/>
      </c>
      <c r="N1334" s="168" t="str">
        <f>IF(E1334="旅費",VLOOKUP(E1334,支出入力表!F1335:$S$2000,14,FALSE),"")</f>
        <v/>
      </c>
    </row>
    <row r="1335" spans="2:14" x14ac:dyDescent="0.55000000000000004">
      <c r="B1335" s="163" t="str">
        <f>IF(E1335="旅費",支出入力表!A1336,"")</f>
        <v/>
      </c>
      <c r="C1335" s="164" t="str">
        <f>IF(E1335="旅費",支出入力表!C1336,"")</f>
        <v/>
      </c>
      <c r="D1335" s="165" t="str">
        <f>IF(支出入力表!E1336="旅費","旅費","")</f>
        <v/>
      </c>
      <c r="E1335" s="165" t="str">
        <f>IF(支出入力表!F1336="旅費","旅費","")</f>
        <v/>
      </c>
      <c r="F1335" s="196" t="str">
        <f>IF(E1335="旅費",VLOOKUP(E1335,支出入力表!F1336:$M$2000,3,FALSE),"")</f>
        <v/>
      </c>
      <c r="G1335" s="196" t="str">
        <f>IF(E1335="旅費",VLOOKUP(E1335,支出入力表!F1336:$M$2000,4,FALSE),"")</f>
        <v/>
      </c>
      <c r="H1335" s="197" t="str">
        <f>IF(E1335="旅費",VLOOKUP(E1335,支出入力表!F1336:$M$2000,5,FALSE),"")</f>
        <v/>
      </c>
      <c r="I1335" s="196" t="str">
        <f>IF(E1335="旅費",VLOOKUP(E1335,支出入力表!F1336:$S$2000,9,FALSE),"")</f>
        <v/>
      </c>
      <c r="J1335" s="167" t="str">
        <f>IF(E1335="旅費",VLOOKUP(E1335,支出入力表!F1336:$S$2000,10,FALSE),"")</f>
        <v/>
      </c>
      <c r="K1335" s="167" t="str">
        <f>IF(E1335="旅費",VLOOKUP(E1335,支出入力表!F1336:$S$2000,11,FALSE),"")</f>
        <v/>
      </c>
      <c r="L1335" s="167" t="str">
        <f>IF(E1335="旅費",VLOOKUP(E1335,支出入力表!F1336:$S$2000,12,FALSE),"")</f>
        <v/>
      </c>
      <c r="M1335" s="167" t="str">
        <f>IF(E1335="旅費",VLOOKUP(E1335,支出入力表!F1336:$S$2000,13,FALSE),"")</f>
        <v/>
      </c>
      <c r="N1335" s="168" t="str">
        <f>IF(E1335="旅費",VLOOKUP(E1335,支出入力表!F1336:$S$2000,14,FALSE),"")</f>
        <v/>
      </c>
    </row>
    <row r="1336" spans="2:14" x14ac:dyDescent="0.55000000000000004">
      <c r="B1336" s="163" t="str">
        <f>IF(E1336="旅費",支出入力表!A1337,"")</f>
        <v/>
      </c>
      <c r="C1336" s="164" t="str">
        <f>IF(E1336="旅費",支出入力表!C1337,"")</f>
        <v/>
      </c>
      <c r="D1336" s="165" t="str">
        <f>IF(支出入力表!E1337="旅費","旅費","")</f>
        <v/>
      </c>
      <c r="E1336" s="165" t="str">
        <f>IF(支出入力表!F1337="旅費","旅費","")</f>
        <v/>
      </c>
      <c r="F1336" s="196" t="str">
        <f>IF(E1336="旅費",VLOOKUP(E1336,支出入力表!F1337:$M$2000,3,FALSE),"")</f>
        <v/>
      </c>
      <c r="G1336" s="196" t="str">
        <f>IF(E1336="旅費",VLOOKUP(E1336,支出入力表!F1337:$M$2000,4,FALSE),"")</f>
        <v/>
      </c>
      <c r="H1336" s="197" t="str">
        <f>IF(E1336="旅費",VLOOKUP(E1336,支出入力表!F1337:$M$2000,5,FALSE),"")</f>
        <v/>
      </c>
      <c r="I1336" s="196" t="str">
        <f>IF(E1336="旅費",VLOOKUP(E1336,支出入力表!F1337:$S$2000,9,FALSE),"")</f>
        <v/>
      </c>
      <c r="J1336" s="167" t="str">
        <f>IF(E1336="旅費",VLOOKUP(E1336,支出入力表!F1337:$S$2000,10,FALSE),"")</f>
        <v/>
      </c>
      <c r="K1336" s="167" t="str">
        <f>IF(E1336="旅費",VLOOKUP(E1336,支出入力表!F1337:$S$2000,11,FALSE),"")</f>
        <v/>
      </c>
      <c r="L1336" s="167" t="str">
        <f>IF(E1336="旅費",VLOOKUP(E1336,支出入力表!F1337:$S$2000,12,FALSE),"")</f>
        <v/>
      </c>
      <c r="M1336" s="167" t="str">
        <f>IF(E1336="旅費",VLOOKUP(E1336,支出入力表!F1337:$S$2000,13,FALSE),"")</f>
        <v/>
      </c>
      <c r="N1336" s="168" t="str">
        <f>IF(E1336="旅費",VLOOKUP(E1336,支出入力表!F1337:$S$2000,14,FALSE),"")</f>
        <v/>
      </c>
    </row>
    <row r="1337" spans="2:14" x14ac:dyDescent="0.55000000000000004">
      <c r="B1337" s="163" t="str">
        <f>IF(E1337="旅費",支出入力表!A1338,"")</f>
        <v/>
      </c>
      <c r="C1337" s="164" t="str">
        <f>IF(E1337="旅費",支出入力表!C1338,"")</f>
        <v/>
      </c>
      <c r="D1337" s="165" t="str">
        <f>IF(支出入力表!E1338="旅費","旅費","")</f>
        <v/>
      </c>
      <c r="E1337" s="165" t="str">
        <f>IF(支出入力表!F1338="旅費","旅費","")</f>
        <v/>
      </c>
      <c r="F1337" s="196" t="str">
        <f>IF(E1337="旅費",VLOOKUP(E1337,支出入力表!F1338:$M$2000,3,FALSE),"")</f>
        <v/>
      </c>
      <c r="G1337" s="196" t="str">
        <f>IF(E1337="旅費",VLOOKUP(E1337,支出入力表!F1338:$M$2000,4,FALSE),"")</f>
        <v/>
      </c>
      <c r="H1337" s="197" t="str">
        <f>IF(E1337="旅費",VLOOKUP(E1337,支出入力表!F1338:$M$2000,5,FALSE),"")</f>
        <v/>
      </c>
      <c r="I1337" s="196" t="str">
        <f>IF(E1337="旅費",VLOOKUP(E1337,支出入力表!F1338:$S$2000,9,FALSE),"")</f>
        <v/>
      </c>
      <c r="J1337" s="167" t="str">
        <f>IF(E1337="旅費",VLOOKUP(E1337,支出入力表!F1338:$S$2000,10,FALSE),"")</f>
        <v/>
      </c>
      <c r="K1337" s="167" t="str">
        <f>IF(E1337="旅費",VLOOKUP(E1337,支出入力表!F1338:$S$2000,11,FALSE),"")</f>
        <v/>
      </c>
      <c r="L1337" s="167" t="str">
        <f>IF(E1337="旅費",VLOOKUP(E1337,支出入力表!F1338:$S$2000,12,FALSE),"")</f>
        <v/>
      </c>
      <c r="M1337" s="167" t="str">
        <f>IF(E1337="旅費",VLOOKUP(E1337,支出入力表!F1338:$S$2000,13,FALSE),"")</f>
        <v/>
      </c>
      <c r="N1337" s="168" t="str">
        <f>IF(E1337="旅費",VLOOKUP(E1337,支出入力表!F1338:$S$2000,14,FALSE),"")</f>
        <v/>
      </c>
    </row>
    <row r="1338" spans="2:14" x14ac:dyDescent="0.55000000000000004">
      <c r="B1338" s="163" t="str">
        <f>IF(E1338="旅費",支出入力表!A1339,"")</f>
        <v/>
      </c>
      <c r="C1338" s="164" t="str">
        <f>IF(E1338="旅費",支出入力表!C1339,"")</f>
        <v/>
      </c>
      <c r="D1338" s="165" t="str">
        <f>IF(支出入力表!E1339="旅費","旅費","")</f>
        <v/>
      </c>
      <c r="E1338" s="165" t="str">
        <f>IF(支出入力表!F1339="旅費","旅費","")</f>
        <v/>
      </c>
      <c r="F1338" s="196" t="str">
        <f>IF(E1338="旅費",VLOOKUP(E1338,支出入力表!F1339:$M$2000,3,FALSE),"")</f>
        <v/>
      </c>
      <c r="G1338" s="196" t="str">
        <f>IF(E1338="旅費",VLOOKUP(E1338,支出入力表!F1339:$M$2000,4,FALSE),"")</f>
        <v/>
      </c>
      <c r="H1338" s="197" t="str">
        <f>IF(E1338="旅費",VLOOKUP(E1338,支出入力表!F1339:$M$2000,5,FALSE),"")</f>
        <v/>
      </c>
      <c r="I1338" s="196" t="str">
        <f>IF(E1338="旅費",VLOOKUP(E1338,支出入力表!F1339:$S$2000,9,FALSE),"")</f>
        <v/>
      </c>
      <c r="J1338" s="167" t="str">
        <f>IF(E1338="旅費",VLOOKUP(E1338,支出入力表!F1339:$S$2000,10,FALSE),"")</f>
        <v/>
      </c>
      <c r="K1338" s="167" t="str">
        <f>IF(E1338="旅費",VLOOKUP(E1338,支出入力表!F1339:$S$2000,11,FALSE),"")</f>
        <v/>
      </c>
      <c r="L1338" s="167" t="str">
        <f>IF(E1338="旅費",VLOOKUP(E1338,支出入力表!F1339:$S$2000,12,FALSE),"")</f>
        <v/>
      </c>
      <c r="M1338" s="167" t="str">
        <f>IF(E1338="旅費",VLOOKUP(E1338,支出入力表!F1339:$S$2000,13,FALSE),"")</f>
        <v/>
      </c>
      <c r="N1338" s="168" t="str">
        <f>IF(E1338="旅費",VLOOKUP(E1338,支出入力表!F1339:$S$2000,14,FALSE),"")</f>
        <v/>
      </c>
    </row>
    <row r="1339" spans="2:14" x14ac:dyDescent="0.55000000000000004">
      <c r="B1339" s="163" t="str">
        <f>IF(E1339="旅費",支出入力表!A1340,"")</f>
        <v/>
      </c>
      <c r="C1339" s="164" t="str">
        <f>IF(E1339="旅費",支出入力表!C1340,"")</f>
        <v/>
      </c>
      <c r="D1339" s="165" t="str">
        <f>IF(支出入力表!E1340="旅費","旅費","")</f>
        <v/>
      </c>
      <c r="E1339" s="165" t="str">
        <f>IF(支出入力表!F1340="旅費","旅費","")</f>
        <v/>
      </c>
      <c r="F1339" s="196" t="str">
        <f>IF(E1339="旅費",VLOOKUP(E1339,支出入力表!F1340:$M$2000,3,FALSE),"")</f>
        <v/>
      </c>
      <c r="G1339" s="196" t="str">
        <f>IF(E1339="旅費",VLOOKUP(E1339,支出入力表!F1340:$M$2000,4,FALSE),"")</f>
        <v/>
      </c>
      <c r="H1339" s="197" t="str">
        <f>IF(E1339="旅費",VLOOKUP(E1339,支出入力表!F1340:$M$2000,5,FALSE),"")</f>
        <v/>
      </c>
      <c r="I1339" s="196" t="str">
        <f>IF(E1339="旅費",VLOOKUP(E1339,支出入力表!F1340:$S$2000,9,FALSE),"")</f>
        <v/>
      </c>
      <c r="J1339" s="167" t="str">
        <f>IF(E1339="旅費",VLOOKUP(E1339,支出入力表!F1340:$S$2000,10,FALSE),"")</f>
        <v/>
      </c>
      <c r="K1339" s="167" t="str">
        <f>IF(E1339="旅費",VLOOKUP(E1339,支出入力表!F1340:$S$2000,11,FALSE),"")</f>
        <v/>
      </c>
      <c r="L1339" s="167" t="str">
        <f>IF(E1339="旅費",VLOOKUP(E1339,支出入力表!F1340:$S$2000,12,FALSE),"")</f>
        <v/>
      </c>
      <c r="M1339" s="167" t="str">
        <f>IF(E1339="旅費",VLOOKUP(E1339,支出入力表!F1340:$S$2000,13,FALSE),"")</f>
        <v/>
      </c>
      <c r="N1339" s="168" t="str">
        <f>IF(E1339="旅費",VLOOKUP(E1339,支出入力表!F1340:$S$2000,14,FALSE),"")</f>
        <v/>
      </c>
    </row>
    <row r="1340" spans="2:14" x14ac:dyDescent="0.55000000000000004">
      <c r="B1340" s="163" t="str">
        <f>IF(E1340="旅費",支出入力表!A1341,"")</f>
        <v/>
      </c>
      <c r="C1340" s="164" t="str">
        <f>IF(E1340="旅費",支出入力表!C1341,"")</f>
        <v/>
      </c>
      <c r="D1340" s="165" t="str">
        <f>IF(支出入力表!E1341="旅費","旅費","")</f>
        <v/>
      </c>
      <c r="E1340" s="165" t="str">
        <f>IF(支出入力表!F1341="旅費","旅費","")</f>
        <v/>
      </c>
      <c r="F1340" s="196" t="str">
        <f>IF(E1340="旅費",VLOOKUP(E1340,支出入力表!F1341:$M$2000,3,FALSE),"")</f>
        <v/>
      </c>
      <c r="G1340" s="196" t="str">
        <f>IF(E1340="旅費",VLOOKUP(E1340,支出入力表!F1341:$M$2000,4,FALSE),"")</f>
        <v/>
      </c>
      <c r="H1340" s="197" t="str">
        <f>IF(E1340="旅費",VLOOKUP(E1340,支出入力表!F1341:$M$2000,5,FALSE),"")</f>
        <v/>
      </c>
      <c r="I1340" s="196" t="str">
        <f>IF(E1340="旅費",VLOOKUP(E1340,支出入力表!F1341:$S$2000,9,FALSE),"")</f>
        <v/>
      </c>
      <c r="J1340" s="167" t="str">
        <f>IF(E1340="旅費",VLOOKUP(E1340,支出入力表!F1341:$S$2000,10,FALSE),"")</f>
        <v/>
      </c>
      <c r="K1340" s="167" t="str">
        <f>IF(E1340="旅費",VLOOKUP(E1340,支出入力表!F1341:$S$2000,11,FALSE),"")</f>
        <v/>
      </c>
      <c r="L1340" s="167" t="str">
        <f>IF(E1340="旅費",VLOOKUP(E1340,支出入力表!F1341:$S$2000,12,FALSE),"")</f>
        <v/>
      </c>
      <c r="M1340" s="167" t="str">
        <f>IF(E1340="旅費",VLOOKUP(E1340,支出入力表!F1341:$S$2000,13,FALSE),"")</f>
        <v/>
      </c>
      <c r="N1340" s="168" t="str">
        <f>IF(E1340="旅費",VLOOKUP(E1340,支出入力表!F1341:$S$2000,14,FALSE),"")</f>
        <v/>
      </c>
    </row>
    <row r="1341" spans="2:14" x14ac:dyDescent="0.55000000000000004">
      <c r="B1341" s="163" t="str">
        <f>IF(E1341="旅費",支出入力表!A1342,"")</f>
        <v/>
      </c>
      <c r="C1341" s="164" t="str">
        <f>IF(E1341="旅費",支出入力表!C1342,"")</f>
        <v/>
      </c>
      <c r="D1341" s="165" t="str">
        <f>IF(支出入力表!E1342="旅費","旅費","")</f>
        <v/>
      </c>
      <c r="E1341" s="165" t="str">
        <f>IF(支出入力表!F1342="旅費","旅費","")</f>
        <v/>
      </c>
      <c r="F1341" s="196" t="str">
        <f>IF(E1341="旅費",VLOOKUP(E1341,支出入力表!F1342:$M$2000,3,FALSE),"")</f>
        <v/>
      </c>
      <c r="G1341" s="196" t="str">
        <f>IF(E1341="旅費",VLOOKUP(E1341,支出入力表!F1342:$M$2000,4,FALSE),"")</f>
        <v/>
      </c>
      <c r="H1341" s="197" t="str">
        <f>IF(E1341="旅費",VLOOKUP(E1341,支出入力表!F1342:$M$2000,5,FALSE),"")</f>
        <v/>
      </c>
      <c r="I1341" s="196" t="str">
        <f>IF(E1341="旅費",VLOOKUP(E1341,支出入力表!F1342:$S$2000,9,FALSE),"")</f>
        <v/>
      </c>
      <c r="J1341" s="167" t="str">
        <f>IF(E1341="旅費",VLOOKUP(E1341,支出入力表!F1342:$S$2000,10,FALSE),"")</f>
        <v/>
      </c>
      <c r="K1341" s="167" t="str">
        <f>IF(E1341="旅費",VLOOKUP(E1341,支出入力表!F1342:$S$2000,11,FALSE),"")</f>
        <v/>
      </c>
      <c r="L1341" s="167" t="str">
        <f>IF(E1341="旅費",VLOOKUP(E1341,支出入力表!F1342:$S$2000,12,FALSE),"")</f>
        <v/>
      </c>
      <c r="M1341" s="167" t="str">
        <f>IF(E1341="旅費",VLOOKUP(E1341,支出入力表!F1342:$S$2000,13,FALSE),"")</f>
        <v/>
      </c>
      <c r="N1341" s="168" t="str">
        <f>IF(E1341="旅費",VLOOKUP(E1341,支出入力表!F1342:$S$2000,14,FALSE),"")</f>
        <v/>
      </c>
    </row>
    <row r="1342" spans="2:14" x14ac:dyDescent="0.55000000000000004">
      <c r="B1342" s="163" t="str">
        <f>IF(E1342="旅費",支出入力表!A1343,"")</f>
        <v/>
      </c>
      <c r="C1342" s="164" t="str">
        <f>IF(E1342="旅費",支出入力表!C1343,"")</f>
        <v/>
      </c>
      <c r="D1342" s="165" t="str">
        <f>IF(支出入力表!E1343="旅費","旅費","")</f>
        <v/>
      </c>
      <c r="E1342" s="165" t="str">
        <f>IF(支出入力表!F1343="旅費","旅費","")</f>
        <v/>
      </c>
      <c r="F1342" s="196" t="str">
        <f>IF(E1342="旅費",VLOOKUP(E1342,支出入力表!F1343:$M$2000,3,FALSE),"")</f>
        <v/>
      </c>
      <c r="G1342" s="196" t="str">
        <f>IF(E1342="旅費",VLOOKUP(E1342,支出入力表!F1343:$M$2000,4,FALSE),"")</f>
        <v/>
      </c>
      <c r="H1342" s="197" t="str">
        <f>IF(E1342="旅費",VLOOKUP(E1342,支出入力表!F1343:$M$2000,5,FALSE),"")</f>
        <v/>
      </c>
      <c r="I1342" s="196" t="str">
        <f>IF(E1342="旅費",VLOOKUP(E1342,支出入力表!F1343:$S$2000,9,FALSE),"")</f>
        <v/>
      </c>
      <c r="J1342" s="167" t="str">
        <f>IF(E1342="旅費",VLOOKUP(E1342,支出入力表!F1343:$S$2000,10,FALSE),"")</f>
        <v/>
      </c>
      <c r="K1342" s="167" t="str">
        <f>IF(E1342="旅費",VLOOKUP(E1342,支出入力表!F1343:$S$2000,11,FALSE),"")</f>
        <v/>
      </c>
      <c r="L1342" s="167" t="str">
        <f>IF(E1342="旅費",VLOOKUP(E1342,支出入力表!F1343:$S$2000,12,FALSE),"")</f>
        <v/>
      </c>
      <c r="M1342" s="167" t="str">
        <f>IF(E1342="旅費",VLOOKUP(E1342,支出入力表!F1343:$S$2000,13,FALSE),"")</f>
        <v/>
      </c>
      <c r="N1342" s="168" t="str">
        <f>IF(E1342="旅費",VLOOKUP(E1342,支出入力表!F1343:$S$2000,14,FALSE),"")</f>
        <v/>
      </c>
    </row>
    <row r="1343" spans="2:14" x14ac:dyDescent="0.55000000000000004">
      <c r="B1343" s="163" t="str">
        <f>IF(E1343="旅費",支出入力表!A1344,"")</f>
        <v/>
      </c>
      <c r="C1343" s="164" t="str">
        <f>IF(E1343="旅費",支出入力表!C1344,"")</f>
        <v/>
      </c>
      <c r="D1343" s="165" t="str">
        <f>IF(支出入力表!E1344="旅費","旅費","")</f>
        <v/>
      </c>
      <c r="E1343" s="165" t="str">
        <f>IF(支出入力表!F1344="旅費","旅費","")</f>
        <v/>
      </c>
      <c r="F1343" s="196" t="str">
        <f>IF(E1343="旅費",VLOOKUP(E1343,支出入力表!F1344:$M$2000,3,FALSE),"")</f>
        <v/>
      </c>
      <c r="G1343" s="196" t="str">
        <f>IF(E1343="旅費",VLOOKUP(E1343,支出入力表!F1344:$M$2000,4,FALSE),"")</f>
        <v/>
      </c>
      <c r="H1343" s="197" t="str">
        <f>IF(E1343="旅費",VLOOKUP(E1343,支出入力表!F1344:$M$2000,5,FALSE),"")</f>
        <v/>
      </c>
      <c r="I1343" s="196" t="str">
        <f>IF(E1343="旅費",VLOOKUP(E1343,支出入力表!F1344:$S$2000,9,FALSE),"")</f>
        <v/>
      </c>
      <c r="J1343" s="167" t="str">
        <f>IF(E1343="旅費",VLOOKUP(E1343,支出入力表!F1344:$S$2000,10,FALSE),"")</f>
        <v/>
      </c>
      <c r="K1343" s="167" t="str">
        <f>IF(E1343="旅費",VLOOKUP(E1343,支出入力表!F1344:$S$2000,11,FALSE),"")</f>
        <v/>
      </c>
      <c r="L1343" s="167" t="str">
        <f>IF(E1343="旅費",VLOOKUP(E1343,支出入力表!F1344:$S$2000,12,FALSE),"")</f>
        <v/>
      </c>
      <c r="M1343" s="167" t="str">
        <f>IF(E1343="旅費",VLOOKUP(E1343,支出入力表!F1344:$S$2000,13,FALSE),"")</f>
        <v/>
      </c>
      <c r="N1343" s="168" t="str">
        <f>IF(E1343="旅費",VLOOKUP(E1343,支出入力表!F1344:$S$2000,14,FALSE),"")</f>
        <v/>
      </c>
    </row>
    <row r="1344" spans="2:14" x14ac:dyDescent="0.55000000000000004">
      <c r="B1344" s="163" t="str">
        <f>IF(E1344="旅費",支出入力表!A1345,"")</f>
        <v/>
      </c>
      <c r="C1344" s="164" t="str">
        <f>IF(E1344="旅費",支出入力表!C1345,"")</f>
        <v/>
      </c>
      <c r="D1344" s="165" t="str">
        <f>IF(支出入力表!E1345="旅費","旅費","")</f>
        <v/>
      </c>
      <c r="E1344" s="165" t="str">
        <f>IF(支出入力表!F1345="旅費","旅費","")</f>
        <v/>
      </c>
      <c r="F1344" s="196" t="str">
        <f>IF(E1344="旅費",VLOOKUP(E1344,支出入力表!F1345:$M$2000,3,FALSE),"")</f>
        <v/>
      </c>
      <c r="G1344" s="196" t="str">
        <f>IF(E1344="旅費",VLOOKUP(E1344,支出入力表!F1345:$M$2000,4,FALSE),"")</f>
        <v/>
      </c>
      <c r="H1344" s="197" t="str">
        <f>IF(E1344="旅費",VLOOKUP(E1344,支出入力表!F1345:$M$2000,5,FALSE),"")</f>
        <v/>
      </c>
      <c r="I1344" s="196" t="str">
        <f>IF(E1344="旅費",VLOOKUP(E1344,支出入力表!F1345:$S$2000,9,FALSE),"")</f>
        <v/>
      </c>
      <c r="J1344" s="167" t="str">
        <f>IF(E1344="旅費",VLOOKUP(E1344,支出入力表!F1345:$S$2000,10,FALSE),"")</f>
        <v/>
      </c>
      <c r="K1344" s="167" t="str">
        <f>IF(E1344="旅費",VLOOKUP(E1344,支出入力表!F1345:$S$2000,11,FALSE),"")</f>
        <v/>
      </c>
      <c r="L1344" s="167" t="str">
        <f>IF(E1344="旅費",VLOOKUP(E1344,支出入力表!F1345:$S$2000,12,FALSE),"")</f>
        <v/>
      </c>
      <c r="M1344" s="167" t="str">
        <f>IF(E1344="旅費",VLOOKUP(E1344,支出入力表!F1345:$S$2000,13,FALSE),"")</f>
        <v/>
      </c>
      <c r="N1344" s="168" t="str">
        <f>IF(E1344="旅費",VLOOKUP(E1344,支出入力表!F1345:$S$2000,14,FALSE),"")</f>
        <v/>
      </c>
    </row>
    <row r="1345" spans="2:14" x14ac:dyDescent="0.55000000000000004">
      <c r="B1345" s="163" t="str">
        <f>IF(E1345="旅費",支出入力表!A1346,"")</f>
        <v/>
      </c>
      <c r="C1345" s="164" t="str">
        <f>IF(E1345="旅費",支出入力表!C1346,"")</f>
        <v/>
      </c>
      <c r="D1345" s="165" t="str">
        <f>IF(支出入力表!E1346="旅費","旅費","")</f>
        <v/>
      </c>
      <c r="E1345" s="165" t="str">
        <f>IF(支出入力表!F1346="旅費","旅費","")</f>
        <v/>
      </c>
      <c r="F1345" s="196" t="str">
        <f>IF(E1345="旅費",VLOOKUP(E1345,支出入力表!F1346:$M$2000,3,FALSE),"")</f>
        <v/>
      </c>
      <c r="G1345" s="196" t="str">
        <f>IF(E1345="旅費",VLOOKUP(E1345,支出入力表!F1346:$M$2000,4,FALSE),"")</f>
        <v/>
      </c>
      <c r="H1345" s="197" t="str">
        <f>IF(E1345="旅費",VLOOKUP(E1345,支出入力表!F1346:$M$2000,5,FALSE),"")</f>
        <v/>
      </c>
      <c r="I1345" s="196" t="str">
        <f>IF(E1345="旅費",VLOOKUP(E1345,支出入力表!F1346:$S$2000,9,FALSE),"")</f>
        <v/>
      </c>
      <c r="J1345" s="167" t="str">
        <f>IF(E1345="旅費",VLOOKUP(E1345,支出入力表!F1346:$S$2000,10,FALSE),"")</f>
        <v/>
      </c>
      <c r="K1345" s="167" t="str">
        <f>IF(E1345="旅費",VLOOKUP(E1345,支出入力表!F1346:$S$2000,11,FALSE),"")</f>
        <v/>
      </c>
      <c r="L1345" s="167" t="str">
        <f>IF(E1345="旅費",VLOOKUP(E1345,支出入力表!F1346:$S$2000,12,FALSE),"")</f>
        <v/>
      </c>
      <c r="M1345" s="167" t="str">
        <f>IF(E1345="旅費",VLOOKUP(E1345,支出入力表!F1346:$S$2000,13,FALSE),"")</f>
        <v/>
      </c>
      <c r="N1345" s="168" t="str">
        <f>IF(E1345="旅費",VLOOKUP(E1345,支出入力表!F1346:$S$2000,14,FALSE),"")</f>
        <v/>
      </c>
    </row>
    <row r="1346" spans="2:14" x14ac:dyDescent="0.55000000000000004">
      <c r="B1346" s="163" t="str">
        <f>IF(E1346="旅費",支出入力表!A1347,"")</f>
        <v/>
      </c>
      <c r="C1346" s="164" t="str">
        <f>IF(E1346="旅費",支出入力表!C1347,"")</f>
        <v/>
      </c>
      <c r="D1346" s="165" t="str">
        <f>IF(支出入力表!E1347="旅費","旅費","")</f>
        <v/>
      </c>
      <c r="E1346" s="165" t="str">
        <f>IF(支出入力表!F1347="旅費","旅費","")</f>
        <v/>
      </c>
      <c r="F1346" s="196" t="str">
        <f>IF(E1346="旅費",VLOOKUP(E1346,支出入力表!F1347:$M$2000,3,FALSE),"")</f>
        <v/>
      </c>
      <c r="G1346" s="196" t="str">
        <f>IF(E1346="旅費",VLOOKUP(E1346,支出入力表!F1347:$M$2000,4,FALSE),"")</f>
        <v/>
      </c>
      <c r="H1346" s="197" t="str">
        <f>IF(E1346="旅費",VLOOKUP(E1346,支出入力表!F1347:$M$2000,5,FALSE),"")</f>
        <v/>
      </c>
      <c r="I1346" s="196" t="str">
        <f>IF(E1346="旅費",VLOOKUP(E1346,支出入力表!F1347:$S$2000,9,FALSE),"")</f>
        <v/>
      </c>
      <c r="J1346" s="167" t="str">
        <f>IF(E1346="旅費",VLOOKUP(E1346,支出入力表!F1347:$S$2000,10,FALSE),"")</f>
        <v/>
      </c>
      <c r="K1346" s="167" t="str">
        <f>IF(E1346="旅費",VLOOKUP(E1346,支出入力表!F1347:$S$2000,11,FALSE),"")</f>
        <v/>
      </c>
      <c r="L1346" s="167" t="str">
        <f>IF(E1346="旅費",VLOOKUP(E1346,支出入力表!F1347:$S$2000,12,FALSE),"")</f>
        <v/>
      </c>
      <c r="M1346" s="167" t="str">
        <f>IF(E1346="旅費",VLOOKUP(E1346,支出入力表!F1347:$S$2000,13,FALSE),"")</f>
        <v/>
      </c>
      <c r="N1346" s="168" t="str">
        <f>IF(E1346="旅費",VLOOKUP(E1346,支出入力表!F1347:$S$2000,14,FALSE),"")</f>
        <v/>
      </c>
    </row>
    <row r="1347" spans="2:14" x14ac:dyDescent="0.55000000000000004">
      <c r="B1347" s="163" t="str">
        <f>IF(E1347="旅費",支出入力表!A1348,"")</f>
        <v/>
      </c>
      <c r="C1347" s="164" t="str">
        <f>IF(E1347="旅費",支出入力表!C1348,"")</f>
        <v/>
      </c>
      <c r="D1347" s="165" t="str">
        <f>IF(支出入力表!E1348="旅費","旅費","")</f>
        <v/>
      </c>
      <c r="E1347" s="165" t="str">
        <f>IF(支出入力表!F1348="旅費","旅費","")</f>
        <v/>
      </c>
      <c r="F1347" s="196" t="str">
        <f>IF(E1347="旅費",VLOOKUP(E1347,支出入力表!F1348:$M$2000,3,FALSE),"")</f>
        <v/>
      </c>
      <c r="G1347" s="196" t="str">
        <f>IF(E1347="旅費",VLOOKUP(E1347,支出入力表!F1348:$M$2000,4,FALSE),"")</f>
        <v/>
      </c>
      <c r="H1347" s="197" t="str">
        <f>IF(E1347="旅費",VLOOKUP(E1347,支出入力表!F1348:$M$2000,5,FALSE),"")</f>
        <v/>
      </c>
      <c r="I1347" s="196" t="str">
        <f>IF(E1347="旅費",VLOOKUP(E1347,支出入力表!F1348:$S$2000,9,FALSE),"")</f>
        <v/>
      </c>
      <c r="J1347" s="167" t="str">
        <f>IF(E1347="旅費",VLOOKUP(E1347,支出入力表!F1348:$S$2000,10,FALSE),"")</f>
        <v/>
      </c>
      <c r="K1347" s="167" t="str">
        <f>IF(E1347="旅費",VLOOKUP(E1347,支出入力表!F1348:$S$2000,11,FALSE),"")</f>
        <v/>
      </c>
      <c r="L1347" s="167" t="str">
        <f>IF(E1347="旅費",VLOOKUP(E1347,支出入力表!F1348:$S$2000,12,FALSE),"")</f>
        <v/>
      </c>
      <c r="M1347" s="167" t="str">
        <f>IF(E1347="旅費",VLOOKUP(E1347,支出入力表!F1348:$S$2000,13,FALSE),"")</f>
        <v/>
      </c>
      <c r="N1347" s="168" t="str">
        <f>IF(E1347="旅費",VLOOKUP(E1347,支出入力表!F1348:$S$2000,14,FALSE),"")</f>
        <v/>
      </c>
    </row>
    <row r="1348" spans="2:14" x14ac:dyDescent="0.55000000000000004">
      <c r="B1348" s="163" t="str">
        <f>IF(E1348="旅費",支出入力表!A1349,"")</f>
        <v/>
      </c>
      <c r="C1348" s="164" t="str">
        <f>IF(E1348="旅費",支出入力表!C1349,"")</f>
        <v/>
      </c>
      <c r="D1348" s="165" t="str">
        <f>IF(支出入力表!E1349="旅費","旅費","")</f>
        <v/>
      </c>
      <c r="E1348" s="165" t="str">
        <f>IF(支出入力表!F1349="旅費","旅費","")</f>
        <v/>
      </c>
      <c r="F1348" s="196" t="str">
        <f>IF(E1348="旅費",VLOOKUP(E1348,支出入力表!F1349:$M$2000,3,FALSE),"")</f>
        <v/>
      </c>
      <c r="G1348" s="196" t="str">
        <f>IF(E1348="旅費",VLOOKUP(E1348,支出入力表!F1349:$M$2000,4,FALSE),"")</f>
        <v/>
      </c>
      <c r="H1348" s="197" t="str">
        <f>IF(E1348="旅費",VLOOKUP(E1348,支出入力表!F1349:$M$2000,5,FALSE),"")</f>
        <v/>
      </c>
      <c r="I1348" s="196" t="str">
        <f>IF(E1348="旅費",VLOOKUP(E1348,支出入力表!F1349:$S$2000,9,FALSE),"")</f>
        <v/>
      </c>
      <c r="J1348" s="167" t="str">
        <f>IF(E1348="旅費",VLOOKUP(E1348,支出入力表!F1349:$S$2000,10,FALSE),"")</f>
        <v/>
      </c>
      <c r="K1348" s="167" t="str">
        <f>IF(E1348="旅費",VLOOKUP(E1348,支出入力表!F1349:$S$2000,11,FALSE),"")</f>
        <v/>
      </c>
      <c r="L1348" s="167" t="str">
        <f>IF(E1348="旅費",VLOOKUP(E1348,支出入力表!F1349:$S$2000,12,FALSE),"")</f>
        <v/>
      </c>
      <c r="M1348" s="167" t="str">
        <f>IF(E1348="旅費",VLOOKUP(E1348,支出入力表!F1349:$S$2000,13,FALSE),"")</f>
        <v/>
      </c>
      <c r="N1348" s="168" t="str">
        <f>IF(E1348="旅費",VLOOKUP(E1348,支出入力表!F1349:$S$2000,14,FALSE),"")</f>
        <v/>
      </c>
    </row>
    <row r="1349" spans="2:14" x14ac:dyDescent="0.55000000000000004">
      <c r="B1349" s="163" t="str">
        <f>IF(E1349="旅費",支出入力表!A1350,"")</f>
        <v/>
      </c>
      <c r="C1349" s="164" t="str">
        <f>IF(E1349="旅費",支出入力表!C1350,"")</f>
        <v/>
      </c>
      <c r="D1349" s="165" t="str">
        <f>IF(支出入力表!E1350="旅費","旅費","")</f>
        <v/>
      </c>
      <c r="E1349" s="165" t="str">
        <f>IF(支出入力表!F1350="旅費","旅費","")</f>
        <v/>
      </c>
      <c r="F1349" s="196" t="str">
        <f>IF(E1349="旅費",VLOOKUP(E1349,支出入力表!F1350:$M$2000,3,FALSE),"")</f>
        <v/>
      </c>
      <c r="G1349" s="196" t="str">
        <f>IF(E1349="旅費",VLOOKUP(E1349,支出入力表!F1350:$M$2000,4,FALSE),"")</f>
        <v/>
      </c>
      <c r="H1349" s="197" t="str">
        <f>IF(E1349="旅費",VLOOKUP(E1349,支出入力表!F1350:$M$2000,5,FALSE),"")</f>
        <v/>
      </c>
      <c r="I1349" s="196" t="str">
        <f>IF(E1349="旅費",VLOOKUP(E1349,支出入力表!F1350:$S$2000,9,FALSE),"")</f>
        <v/>
      </c>
      <c r="J1349" s="167" t="str">
        <f>IF(E1349="旅費",VLOOKUP(E1349,支出入力表!F1350:$S$2000,10,FALSE),"")</f>
        <v/>
      </c>
      <c r="K1349" s="167" t="str">
        <f>IF(E1349="旅費",VLOOKUP(E1349,支出入力表!F1350:$S$2000,11,FALSE),"")</f>
        <v/>
      </c>
      <c r="L1349" s="167" t="str">
        <f>IF(E1349="旅費",VLOOKUP(E1349,支出入力表!F1350:$S$2000,12,FALSE),"")</f>
        <v/>
      </c>
      <c r="M1349" s="167" t="str">
        <f>IF(E1349="旅費",VLOOKUP(E1349,支出入力表!F1350:$S$2000,13,FALSE),"")</f>
        <v/>
      </c>
      <c r="N1349" s="168" t="str">
        <f>IF(E1349="旅費",VLOOKUP(E1349,支出入力表!F1350:$S$2000,14,FALSE),"")</f>
        <v/>
      </c>
    </row>
    <row r="1350" spans="2:14" x14ac:dyDescent="0.55000000000000004">
      <c r="B1350" s="163" t="str">
        <f>IF(E1350="旅費",支出入力表!A1351,"")</f>
        <v/>
      </c>
      <c r="C1350" s="164" t="str">
        <f>IF(E1350="旅費",支出入力表!C1351,"")</f>
        <v/>
      </c>
      <c r="D1350" s="165" t="str">
        <f>IF(支出入力表!E1351="旅費","旅費","")</f>
        <v/>
      </c>
      <c r="E1350" s="165" t="str">
        <f>IF(支出入力表!F1351="旅費","旅費","")</f>
        <v/>
      </c>
      <c r="F1350" s="196" t="str">
        <f>IF(E1350="旅費",VLOOKUP(E1350,支出入力表!F1351:$M$2000,3,FALSE),"")</f>
        <v/>
      </c>
      <c r="G1350" s="196" t="str">
        <f>IF(E1350="旅費",VLOOKUP(E1350,支出入力表!F1351:$M$2000,4,FALSE),"")</f>
        <v/>
      </c>
      <c r="H1350" s="197" t="str">
        <f>IF(E1350="旅費",VLOOKUP(E1350,支出入力表!F1351:$M$2000,5,FALSE),"")</f>
        <v/>
      </c>
      <c r="I1350" s="196" t="str">
        <f>IF(E1350="旅費",VLOOKUP(E1350,支出入力表!F1351:$S$2000,9,FALSE),"")</f>
        <v/>
      </c>
      <c r="J1350" s="167" t="str">
        <f>IF(E1350="旅費",VLOOKUP(E1350,支出入力表!F1351:$S$2000,10,FALSE),"")</f>
        <v/>
      </c>
      <c r="K1350" s="167" t="str">
        <f>IF(E1350="旅費",VLOOKUP(E1350,支出入力表!F1351:$S$2000,11,FALSE),"")</f>
        <v/>
      </c>
      <c r="L1350" s="167" t="str">
        <f>IF(E1350="旅費",VLOOKUP(E1350,支出入力表!F1351:$S$2000,12,FALSE),"")</f>
        <v/>
      </c>
      <c r="M1350" s="167" t="str">
        <f>IF(E1350="旅費",VLOOKUP(E1350,支出入力表!F1351:$S$2000,13,FALSE),"")</f>
        <v/>
      </c>
      <c r="N1350" s="168" t="str">
        <f>IF(E1350="旅費",VLOOKUP(E1350,支出入力表!F1351:$S$2000,14,FALSE),"")</f>
        <v/>
      </c>
    </row>
    <row r="1351" spans="2:14" x14ac:dyDescent="0.55000000000000004">
      <c r="B1351" s="163" t="str">
        <f>IF(E1351="旅費",支出入力表!A1352,"")</f>
        <v/>
      </c>
      <c r="C1351" s="164" t="str">
        <f>IF(E1351="旅費",支出入力表!C1352,"")</f>
        <v/>
      </c>
      <c r="D1351" s="165" t="str">
        <f>IF(支出入力表!E1352="旅費","旅費","")</f>
        <v/>
      </c>
      <c r="E1351" s="165" t="str">
        <f>IF(支出入力表!F1352="旅費","旅費","")</f>
        <v/>
      </c>
      <c r="F1351" s="196" t="str">
        <f>IF(E1351="旅費",VLOOKUP(E1351,支出入力表!F1352:$M$2000,3,FALSE),"")</f>
        <v/>
      </c>
      <c r="G1351" s="196" t="str">
        <f>IF(E1351="旅費",VLOOKUP(E1351,支出入力表!F1352:$M$2000,4,FALSE),"")</f>
        <v/>
      </c>
      <c r="H1351" s="197" t="str">
        <f>IF(E1351="旅費",VLOOKUP(E1351,支出入力表!F1352:$M$2000,5,FALSE),"")</f>
        <v/>
      </c>
      <c r="I1351" s="196" t="str">
        <f>IF(E1351="旅費",VLOOKUP(E1351,支出入力表!F1352:$S$2000,9,FALSE),"")</f>
        <v/>
      </c>
      <c r="J1351" s="167" t="str">
        <f>IF(E1351="旅費",VLOOKUP(E1351,支出入力表!F1352:$S$2000,10,FALSE),"")</f>
        <v/>
      </c>
      <c r="K1351" s="167" t="str">
        <f>IF(E1351="旅費",VLOOKUP(E1351,支出入力表!F1352:$S$2000,11,FALSE),"")</f>
        <v/>
      </c>
      <c r="L1351" s="167" t="str">
        <f>IF(E1351="旅費",VLOOKUP(E1351,支出入力表!F1352:$S$2000,12,FALSE),"")</f>
        <v/>
      </c>
      <c r="M1351" s="167" t="str">
        <f>IF(E1351="旅費",VLOOKUP(E1351,支出入力表!F1352:$S$2000,13,FALSE),"")</f>
        <v/>
      </c>
      <c r="N1351" s="168" t="str">
        <f>IF(E1351="旅費",VLOOKUP(E1351,支出入力表!F1352:$S$2000,14,FALSE),"")</f>
        <v/>
      </c>
    </row>
    <row r="1352" spans="2:14" x14ac:dyDescent="0.55000000000000004">
      <c r="B1352" s="163" t="str">
        <f>IF(E1352="旅費",支出入力表!A1353,"")</f>
        <v/>
      </c>
      <c r="C1352" s="164" t="str">
        <f>IF(E1352="旅費",支出入力表!C1353,"")</f>
        <v/>
      </c>
      <c r="D1352" s="165" t="str">
        <f>IF(支出入力表!E1353="旅費","旅費","")</f>
        <v/>
      </c>
      <c r="E1352" s="165" t="str">
        <f>IF(支出入力表!F1353="旅費","旅費","")</f>
        <v/>
      </c>
      <c r="F1352" s="196" t="str">
        <f>IF(E1352="旅費",VLOOKUP(E1352,支出入力表!F1353:$M$2000,3,FALSE),"")</f>
        <v/>
      </c>
      <c r="G1352" s="196" t="str">
        <f>IF(E1352="旅費",VLOOKUP(E1352,支出入力表!F1353:$M$2000,4,FALSE),"")</f>
        <v/>
      </c>
      <c r="H1352" s="197" t="str">
        <f>IF(E1352="旅費",VLOOKUP(E1352,支出入力表!F1353:$M$2000,5,FALSE),"")</f>
        <v/>
      </c>
      <c r="I1352" s="196" t="str">
        <f>IF(E1352="旅費",VLOOKUP(E1352,支出入力表!F1353:$S$2000,9,FALSE),"")</f>
        <v/>
      </c>
      <c r="J1352" s="167" t="str">
        <f>IF(E1352="旅費",VLOOKUP(E1352,支出入力表!F1353:$S$2000,10,FALSE),"")</f>
        <v/>
      </c>
      <c r="K1352" s="167" t="str">
        <f>IF(E1352="旅費",VLOOKUP(E1352,支出入力表!F1353:$S$2000,11,FALSE),"")</f>
        <v/>
      </c>
      <c r="L1352" s="167" t="str">
        <f>IF(E1352="旅費",VLOOKUP(E1352,支出入力表!F1353:$S$2000,12,FALSE),"")</f>
        <v/>
      </c>
      <c r="M1352" s="167" t="str">
        <f>IF(E1352="旅費",VLOOKUP(E1352,支出入力表!F1353:$S$2000,13,FALSE),"")</f>
        <v/>
      </c>
      <c r="N1352" s="168" t="str">
        <f>IF(E1352="旅費",VLOOKUP(E1352,支出入力表!F1353:$S$2000,14,FALSE),"")</f>
        <v/>
      </c>
    </row>
    <row r="1353" spans="2:14" x14ac:dyDescent="0.55000000000000004">
      <c r="B1353" s="163" t="str">
        <f>IF(E1353="旅費",支出入力表!A1354,"")</f>
        <v/>
      </c>
      <c r="C1353" s="164" t="str">
        <f>IF(E1353="旅費",支出入力表!C1354,"")</f>
        <v/>
      </c>
      <c r="D1353" s="165" t="str">
        <f>IF(支出入力表!E1354="旅費","旅費","")</f>
        <v/>
      </c>
      <c r="E1353" s="165" t="str">
        <f>IF(支出入力表!F1354="旅費","旅費","")</f>
        <v/>
      </c>
      <c r="F1353" s="196" t="str">
        <f>IF(E1353="旅費",VLOOKUP(E1353,支出入力表!F1354:$M$2000,3,FALSE),"")</f>
        <v/>
      </c>
      <c r="G1353" s="196" t="str">
        <f>IF(E1353="旅費",VLOOKUP(E1353,支出入力表!F1354:$M$2000,4,FALSE),"")</f>
        <v/>
      </c>
      <c r="H1353" s="197" t="str">
        <f>IF(E1353="旅費",VLOOKUP(E1353,支出入力表!F1354:$M$2000,5,FALSE),"")</f>
        <v/>
      </c>
      <c r="I1353" s="196" t="str">
        <f>IF(E1353="旅費",VLOOKUP(E1353,支出入力表!F1354:$S$2000,9,FALSE),"")</f>
        <v/>
      </c>
      <c r="J1353" s="167" t="str">
        <f>IF(E1353="旅費",VLOOKUP(E1353,支出入力表!F1354:$S$2000,10,FALSE),"")</f>
        <v/>
      </c>
      <c r="K1353" s="167" t="str">
        <f>IF(E1353="旅費",VLOOKUP(E1353,支出入力表!F1354:$S$2000,11,FALSE),"")</f>
        <v/>
      </c>
      <c r="L1353" s="167" t="str">
        <f>IF(E1353="旅費",VLOOKUP(E1353,支出入力表!F1354:$S$2000,12,FALSE),"")</f>
        <v/>
      </c>
      <c r="M1353" s="167" t="str">
        <f>IF(E1353="旅費",VLOOKUP(E1353,支出入力表!F1354:$S$2000,13,FALSE),"")</f>
        <v/>
      </c>
      <c r="N1353" s="168" t="str">
        <f>IF(E1353="旅費",VLOOKUP(E1353,支出入力表!F1354:$S$2000,14,FALSE),"")</f>
        <v/>
      </c>
    </row>
    <row r="1354" spans="2:14" x14ac:dyDescent="0.55000000000000004">
      <c r="B1354" s="163" t="str">
        <f>IF(E1354="旅費",支出入力表!A1355,"")</f>
        <v/>
      </c>
      <c r="C1354" s="164" t="str">
        <f>IF(E1354="旅費",支出入力表!C1355,"")</f>
        <v/>
      </c>
      <c r="D1354" s="165" t="str">
        <f>IF(支出入力表!E1355="旅費","旅費","")</f>
        <v/>
      </c>
      <c r="E1354" s="165" t="str">
        <f>IF(支出入力表!F1355="旅費","旅費","")</f>
        <v/>
      </c>
      <c r="F1354" s="196" t="str">
        <f>IF(E1354="旅費",VLOOKUP(E1354,支出入力表!F1355:$M$2000,3,FALSE),"")</f>
        <v/>
      </c>
      <c r="G1354" s="196" t="str">
        <f>IF(E1354="旅費",VLOOKUP(E1354,支出入力表!F1355:$M$2000,4,FALSE),"")</f>
        <v/>
      </c>
      <c r="H1354" s="197" t="str">
        <f>IF(E1354="旅費",VLOOKUP(E1354,支出入力表!F1355:$M$2000,5,FALSE),"")</f>
        <v/>
      </c>
      <c r="I1354" s="196" t="str">
        <f>IF(E1354="旅費",VLOOKUP(E1354,支出入力表!F1355:$S$2000,9,FALSE),"")</f>
        <v/>
      </c>
      <c r="J1354" s="167" t="str">
        <f>IF(E1354="旅費",VLOOKUP(E1354,支出入力表!F1355:$S$2000,10,FALSE),"")</f>
        <v/>
      </c>
      <c r="K1354" s="167" t="str">
        <f>IF(E1354="旅費",VLOOKUP(E1354,支出入力表!F1355:$S$2000,11,FALSE),"")</f>
        <v/>
      </c>
      <c r="L1354" s="167" t="str">
        <f>IF(E1354="旅費",VLOOKUP(E1354,支出入力表!F1355:$S$2000,12,FALSE),"")</f>
        <v/>
      </c>
      <c r="M1354" s="167" t="str">
        <f>IF(E1354="旅費",VLOOKUP(E1354,支出入力表!F1355:$S$2000,13,FALSE),"")</f>
        <v/>
      </c>
      <c r="N1354" s="168" t="str">
        <f>IF(E1354="旅費",VLOOKUP(E1354,支出入力表!F1355:$S$2000,14,FALSE),"")</f>
        <v/>
      </c>
    </row>
    <row r="1355" spans="2:14" x14ac:dyDescent="0.55000000000000004">
      <c r="B1355" s="163" t="str">
        <f>IF(E1355="旅費",支出入力表!A1356,"")</f>
        <v/>
      </c>
      <c r="C1355" s="164" t="str">
        <f>IF(E1355="旅費",支出入力表!C1356,"")</f>
        <v/>
      </c>
      <c r="D1355" s="165" t="str">
        <f>IF(支出入力表!E1356="旅費","旅費","")</f>
        <v/>
      </c>
      <c r="E1355" s="165" t="str">
        <f>IF(支出入力表!F1356="旅費","旅費","")</f>
        <v/>
      </c>
      <c r="F1355" s="196" t="str">
        <f>IF(E1355="旅費",VLOOKUP(E1355,支出入力表!F1356:$M$2000,3,FALSE),"")</f>
        <v/>
      </c>
      <c r="G1355" s="196" t="str">
        <f>IF(E1355="旅費",VLOOKUP(E1355,支出入力表!F1356:$M$2000,4,FALSE),"")</f>
        <v/>
      </c>
      <c r="H1355" s="197" t="str">
        <f>IF(E1355="旅費",VLOOKUP(E1355,支出入力表!F1356:$M$2000,5,FALSE),"")</f>
        <v/>
      </c>
      <c r="I1355" s="196" t="str">
        <f>IF(E1355="旅費",VLOOKUP(E1355,支出入力表!F1356:$S$2000,9,FALSE),"")</f>
        <v/>
      </c>
      <c r="J1355" s="167" t="str">
        <f>IF(E1355="旅費",VLOOKUP(E1355,支出入力表!F1356:$S$2000,10,FALSE),"")</f>
        <v/>
      </c>
      <c r="K1355" s="167" t="str">
        <f>IF(E1355="旅費",VLOOKUP(E1355,支出入力表!F1356:$S$2000,11,FALSE),"")</f>
        <v/>
      </c>
      <c r="L1355" s="167" t="str">
        <f>IF(E1355="旅費",VLOOKUP(E1355,支出入力表!F1356:$S$2000,12,FALSE),"")</f>
        <v/>
      </c>
      <c r="M1355" s="167" t="str">
        <f>IF(E1355="旅費",VLOOKUP(E1355,支出入力表!F1356:$S$2000,13,FALSE),"")</f>
        <v/>
      </c>
      <c r="N1355" s="168" t="str">
        <f>IF(E1355="旅費",VLOOKUP(E1355,支出入力表!F1356:$S$2000,14,FALSE),"")</f>
        <v/>
      </c>
    </row>
    <row r="1356" spans="2:14" x14ac:dyDescent="0.55000000000000004">
      <c r="B1356" s="163" t="str">
        <f>IF(E1356="旅費",支出入力表!A1357,"")</f>
        <v/>
      </c>
      <c r="C1356" s="164" t="str">
        <f>IF(E1356="旅費",支出入力表!C1357,"")</f>
        <v/>
      </c>
      <c r="D1356" s="165" t="str">
        <f>IF(支出入力表!E1357="旅費","旅費","")</f>
        <v/>
      </c>
      <c r="E1356" s="165" t="str">
        <f>IF(支出入力表!F1357="旅費","旅費","")</f>
        <v/>
      </c>
      <c r="F1356" s="196" t="str">
        <f>IF(E1356="旅費",VLOOKUP(E1356,支出入力表!F1357:$M$2000,3,FALSE),"")</f>
        <v/>
      </c>
      <c r="G1356" s="196" t="str">
        <f>IF(E1356="旅費",VLOOKUP(E1356,支出入力表!F1357:$M$2000,4,FALSE),"")</f>
        <v/>
      </c>
      <c r="H1356" s="197" t="str">
        <f>IF(E1356="旅費",VLOOKUP(E1356,支出入力表!F1357:$M$2000,5,FALSE),"")</f>
        <v/>
      </c>
      <c r="I1356" s="196" t="str">
        <f>IF(E1356="旅費",VLOOKUP(E1356,支出入力表!F1357:$S$2000,9,FALSE),"")</f>
        <v/>
      </c>
      <c r="J1356" s="167" t="str">
        <f>IF(E1356="旅費",VLOOKUP(E1356,支出入力表!F1357:$S$2000,10,FALSE),"")</f>
        <v/>
      </c>
      <c r="K1356" s="167" t="str">
        <f>IF(E1356="旅費",VLOOKUP(E1356,支出入力表!F1357:$S$2000,11,FALSE),"")</f>
        <v/>
      </c>
      <c r="L1356" s="167" t="str">
        <f>IF(E1356="旅費",VLOOKUP(E1356,支出入力表!F1357:$S$2000,12,FALSE),"")</f>
        <v/>
      </c>
      <c r="M1356" s="167" t="str">
        <f>IF(E1356="旅費",VLOOKUP(E1356,支出入力表!F1357:$S$2000,13,FALSE),"")</f>
        <v/>
      </c>
      <c r="N1356" s="168" t="str">
        <f>IF(E1356="旅費",VLOOKUP(E1356,支出入力表!F1357:$S$2000,14,FALSE),"")</f>
        <v/>
      </c>
    </row>
    <row r="1357" spans="2:14" x14ac:dyDescent="0.55000000000000004">
      <c r="B1357" s="163" t="str">
        <f>IF(E1357="旅費",支出入力表!A1358,"")</f>
        <v/>
      </c>
      <c r="C1357" s="164" t="str">
        <f>IF(E1357="旅費",支出入力表!C1358,"")</f>
        <v/>
      </c>
      <c r="D1357" s="165" t="str">
        <f>IF(支出入力表!E1358="旅費","旅費","")</f>
        <v/>
      </c>
      <c r="E1357" s="165" t="str">
        <f>IF(支出入力表!F1358="旅費","旅費","")</f>
        <v/>
      </c>
      <c r="F1357" s="196" t="str">
        <f>IF(E1357="旅費",VLOOKUP(E1357,支出入力表!F1358:$M$2000,3,FALSE),"")</f>
        <v/>
      </c>
      <c r="G1357" s="196" t="str">
        <f>IF(E1357="旅費",VLOOKUP(E1357,支出入力表!F1358:$M$2000,4,FALSE),"")</f>
        <v/>
      </c>
      <c r="H1357" s="197" t="str">
        <f>IF(E1357="旅費",VLOOKUP(E1357,支出入力表!F1358:$M$2000,5,FALSE),"")</f>
        <v/>
      </c>
      <c r="I1357" s="196" t="str">
        <f>IF(E1357="旅費",VLOOKUP(E1357,支出入力表!F1358:$S$2000,9,FALSE),"")</f>
        <v/>
      </c>
      <c r="J1357" s="167" t="str">
        <f>IF(E1357="旅費",VLOOKUP(E1357,支出入力表!F1358:$S$2000,10,FALSE),"")</f>
        <v/>
      </c>
      <c r="K1357" s="167" t="str">
        <f>IF(E1357="旅費",VLOOKUP(E1357,支出入力表!F1358:$S$2000,11,FALSE),"")</f>
        <v/>
      </c>
      <c r="L1357" s="167" t="str">
        <f>IF(E1357="旅費",VLOOKUP(E1357,支出入力表!F1358:$S$2000,12,FALSE),"")</f>
        <v/>
      </c>
      <c r="M1357" s="167" t="str">
        <f>IF(E1357="旅費",VLOOKUP(E1357,支出入力表!F1358:$S$2000,13,FALSE),"")</f>
        <v/>
      </c>
      <c r="N1357" s="168" t="str">
        <f>IF(E1357="旅費",VLOOKUP(E1357,支出入力表!F1358:$S$2000,14,FALSE),"")</f>
        <v/>
      </c>
    </row>
    <row r="1358" spans="2:14" x14ac:dyDescent="0.55000000000000004">
      <c r="B1358" s="163" t="str">
        <f>IF(E1358="旅費",支出入力表!A1359,"")</f>
        <v/>
      </c>
      <c r="C1358" s="164" t="str">
        <f>IF(E1358="旅費",支出入力表!C1359,"")</f>
        <v/>
      </c>
      <c r="D1358" s="165" t="str">
        <f>IF(支出入力表!E1359="旅費","旅費","")</f>
        <v/>
      </c>
      <c r="E1358" s="165" t="str">
        <f>IF(支出入力表!F1359="旅費","旅費","")</f>
        <v/>
      </c>
      <c r="F1358" s="196" t="str">
        <f>IF(E1358="旅費",VLOOKUP(E1358,支出入力表!F1359:$M$2000,3,FALSE),"")</f>
        <v/>
      </c>
      <c r="G1358" s="196" t="str">
        <f>IF(E1358="旅費",VLOOKUP(E1358,支出入力表!F1359:$M$2000,4,FALSE),"")</f>
        <v/>
      </c>
      <c r="H1358" s="197" t="str">
        <f>IF(E1358="旅費",VLOOKUP(E1358,支出入力表!F1359:$M$2000,5,FALSE),"")</f>
        <v/>
      </c>
      <c r="I1358" s="196" t="str">
        <f>IF(E1358="旅費",VLOOKUP(E1358,支出入力表!F1359:$S$2000,9,FALSE),"")</f>
        <v/>
      </c>
      <c r="J1358" s="167" t="str">
        <f>IF(E1358="旅費",VLOOKUP(E1358,支出入力表!F1359:$S$2000,10,FALSE),"")</f>
        <v/>
      </c>
      <c r="K1358" s="167" t="str">
        <f>IF(E1358="旅費",VLOOKUP(E1358,支出入力表!F1359:$S$2000,11,FALSE),"")</f>
        <v/>
      </c>
      <c r="L1358" s="167" t="str">
        <f>IF(E1358="旅費",VLOOKUP(E1358,支出入力表!F1359:$S$2000,12,FALSE),"")</f>
        <v/>
      </c>
      <c r="M1358" s="167" t="str">
        <f>IF(E1358="旅費",VLOOKUP(E1358,支出入力表!F1359:$S$2000,13,FALSE),"")</f>
        <v/>
      </c>
      <c r="N1358" s="168" t="str">
        <f>IF(E1358="旅費",VLOOKUP(E1358,支出入力表!F1359:$S$2000,14,FALSE),"")</f>
        <v/>
      </c>
    </row>
    <row r="1359" spans="2:14" x14ac:dyDescent="0.55000000000000004">
      <c r="B1359" s="163" t="str">
        <f>IF(E1359="旅費",支出入力表!A1360,"")</f>
        <v/>
      </c>
      <c r="C1359" s="164" t="str">
        <f>IF(E1359="旅費",支出入力表!C1360,"")</f>
        <v/>
      </c>
      <c r="D1359" s="165" t="str">
        <f>IF(支出入力表!E1360="旅費","旅費","")</f>
        <v/>
      </c>
      <c r="E1359" s="165" t="str">
        <f>IF(支出入力表!F1360="旅費","旅費","")</f>
        <v/>
      </c>
      <c r="F1359" s="196" t="str">
        <f>IF(E1359="旅費",VLOOKUP(E1359,支出入力表!F1360:$M$2000,3,FALSE),"")</f>
        <v/>
      </c>
      <c r="G1359" s="196" t="str">
        <f>IF(E1359="旅費",VLOOKUP(E1359,支出入力表!F1360:$M$2000,4,FALSE),"")</f>
        <v/>
      </c>
      <c r="H1359" s="197" t="str">
        <f>IF(E1359="旅費",VLOOKUP(E1359,支出入力表!F1360:$M$2000,5,FALSE),"")</f>
        <v/>
      </c>
      <c r="I1359" s="196" t="str">
        <f>IF(E1359="旅費",VLOOKUP(E1359,支出入力表!F1360:$S$2000,9,FALSE),"")</f>
        <v/>
      </c>
      <c r="J1359" s="167" t="str">
        <f>IF(E1359="旅費",VLOOKUP(E1359,支出入力表!F1360:$S$2000,10,FALSE),"")</f>
        <v/>
      </c>
      <c r="K1359" s="167" t="str">
        <f>IF(E1359="旅費",VLOOKUP(E1359,支出入力表!F1360:$S$2000,11,FALSE),"")</f>
        <v/>
      </c>
      <c r="L1359" s="167" t="str">
        <f>IF(E1359="旅費",VLOOKUP(E1359,支出入力表!F1360:$S$2000,12,FALSE),"")</f>
        <v/>
      </c>
      <c r="M1359" s="167" t="str">
        <f>IF(E1359="旅費",VLOOKUP(E1359,支出入力表!F1360:$S$2000,13,FALSE),"")</f>
        <v/>
      </c>
      <c r="N1359" s="168" t="str">
        <f>IF(E1359="旅費",VLOOKUP(E1359,支出入力表!F1360:$S$2000,14,FALSE),"")</f>
        <v/>
      </c>
    </row>
    <row r="1360" spans="2:14" x14ac:dyDescent="0.55000000000000004">
      <c r="B1360" s="163" t="str">
        <f>IF(E1360="旅費",支出入力表!A1361,"")</f>
        <v/>
      </c>
      <c r="C1360" s="164" t="str">
        <f>IF(E1360="旅費",支出入力表!C1361,"")</f>
        <v/>
      </c>
      <c r="D1360" s="165" t="str">
        <f>IF(支出入力表!E1361="旅費","旅費","")</f>
        <v/>
      </c>
      <c r="E1360" s="165" t="str">
        <f>IF(支出入力表!F1361="旅費","旅費","")</f>
        <v/>
      </c>
      <c r="F1360" s="196" t="str">
        <f>IF(E1360="旅費",VLOOKUP(E1360,支出入力表!F1361:$M$2000,3,FALSE),"")</f>
        <v/>
      </c>
      <c r="G1360" s="196" t="str">
        <f>IF(E1360="旅費",VLOOKUP(E1360,支出入力表!F1361:$M$2000,4,FALSE),"")</f>
        <v/>
      </c>
      <c r="H1360" s="197" t="str">
        <f>IF(E1360="旅費",VLOOKUP(E1360,支出入力表!F1361:$M$2000,5,FALSE),"")</f>
        <v/>
      </c>
      <c r="I1360" s="196" t="str">
        <f>IF(E1360="旅費",VLOOKUP(E1360,支出入力表!F1361:$S$2000,9,FALSE),"")</f>
        <v/>
      </c>
      <c r="J1360" s="167" t="str">
        <f>IF(E1360="旅費",VLOOKUP(E1360,支出入力表!F1361:$S$2000,10,FALSE),"")</f>
        <v/>
      </c>
      <c r="K1360" s="167" t="str">
        <f>IF(E1360="旅費",VLOOKUP(E1360,支出入力表!F1361:$S$2000,11,FALSE),"")</f>
        <v/>
      </c>
      <c r="L1360" s="167" t="str">
        <f>IF(E1360="旅費",VLOOKUP(E1360,支出入力表!F1361:$S$2000,12,FALSE),"")</f>
        <v/>
      </c>
      <c r="M1360" s="167" t="str">
        <f>IF(E1360="旅費",VLOOKUP(E1360,支出入力表!F1361:$S$2000,13,FALSE),"")</f>
        <v/>
      </c>
      <c r="N1360" s="168" t="str">
        <f>IF(E1360="旅費",VLOOKUP(E1360,支出入力表!F1361:$S$2000,14,FALSE),"")</f>
        <v/>
      </c>
    </row>
    <row r="1361" spans="2:14" x14ac:dyDescent="0.55000000000000004">
      <c r="B1361" s="163" t="str">
        <f>IF(E1361="旅費",支出入力表!A1362,"")</f>
        <v/>
      </c>
      <c r="C1361" s="164" t="str">
        <f>IF(E1361="旅費",支出入力表!C1362,"")</f>
        <v/>
      </c>
      <c r="D1361" s="165" t="str">
        <f>IF(支出入力表!E1362="旅費","旅費","")</f>
        <v/>
      </c>
      <c r="E1361" s="165" t="str">
        <f>IF(支出入力表!F1362="旅費","旅費","")</f>
        <v/>
      </c>
      <c r="F1361" s="196" t="str">
        <f>IF(E1361="旅費",VLOOKUP(E1361,支出入力表!F1362:$M$2000,3,FALSE),"")</f>
        <v/>
      </c>
      <c r="G1361" s="196" t="str">
        <f>IF(E1361="旅費",VLOOKUP(E1361,支出入力表!F1362:$M$2000,4,FALSE),"")</f>
        <v/>
      </c>
      <c r="H1361" s="197" t="str">
        <f>IF(E1361="旅費",VLOOKUP(E1361,支出入力表!F1362:$M$2000,5,FALSE),"")</f>
        <v/>
      </c>
      <c r="I1361" s="196" t="str">
        <f>IF(E1361="旅費",VLOOKUP(E1361,支出入力表!F1362:$S$2000,9,FALSE),"")</f>
        <v/>
      </c>
      <c r="J1361" s="167" t="str">
        <f>IF(E1361="旅費",VLOOKUP(E1361,支出入力表!F1362:$S$2000,10,FALSE),"")</f>
        <v/>
      </c>
      <c r="K1361" s="167" t="str">
        <f>IF(E1361="旅費",VLOOKUP(E1361,支出入力表!F1362:$S$2000,11,FALSE),"")</f>
        <v/>
      </c>
      <c r="L1361" s="167" t="str">
        <f>IF(E1361="旅費",VLOOKUP(E1361,支出入力表!F1362:$S$2000,12,FALSE),"")</f>
        <v/>
      </c>
      <c r="M1361" s="167" t="str">
        <f>IF(E1361="旅費",VLOOKUP(E1361,支出入力表!F1362:$S$2000,13,FALSE),"")</f>
        <v/>
      </c>
      <c r="N1361" s="168" t="str">
        <f>IF(E1361="旅費",VLOOKUP(E1361,支出入力表!F1362:$S$2000,14,FALSE),"")</f>
        <v/>
      </c>
    </row>
    <row r="1362" spans="2:14" x14ac:dyDescent="0.55000000000000004">
      <c r="B1362" s="163" t="str">
        <f>IF(E1362="旅費",支出入力表!A1363,"")</f>
        <v/>
      </c>
      <c r="C1362" s="164" t="str">
        <f>IF(E1362="旅費",支出入力表!C1363,"")</f>
        <v/>
      </c>
      <c r="D1362" s="165" t="str">
        <f>IF(支出入力表!E1363="旅費","旅費","")</f>
        <v/>
      </c>
      <c r="E1362" s="165" t="str">
        <f>IF(支出入力表!F1363="旅費","旅費","")</f>
        <v/>
      </c>
      <c r="F1362" s="196" t="str">
        <f>IF(E1362="旅費",VLOOKUP(E1362,支出入力表!F1363:$M$2000,3,FALSE),"")</f>
        <v/>
      </c>
      <c r="G1362" s="196" t="str">
        <f>IF(E1362="旅費",VLOOKUP(E1362,支出入力表!F1363:$M$2000,4,FALSE),"")</f>
        <v/>
      </c>
      <c r="H1362" s="197" t="str">
        <f>IF(E1362="旅費",VLOOKUP(E1362,支出入力表!F1363:$M$2000,5,FALSE),"")</f>
        <v/>
      </c>
      <c r="I1362" s="196" t="str">
        <f>IF(E1362="旅費",VLOOKUP(E1362,支出入力表!F1363:$S$2000,9,FALSE),"")</f>
        <v/>
      </c>
      <c r="J1362" s="167" t="str">
        <f>IF(E1362="旅費",VLOOKUP(E1362,支出入力表!F1363:$S$2000,10,FALSE),"")</f>
        <v/>
      </c>
      <c r="K1362" s="167" t="str">
        <f>IF(E1362="旅費",VLOOKUP(E1362,支出入力表!F1363:$S$2000,11,FALSE),"")</f>
        <v/>
      </c>
      <c r="L1362" s="167" t="str">
        <f>IF(E1362="旅費",VLOOKUP(E1362,支出入力表!F1363:$S$2000,12,FALSE),"")</f>
        <v/>
      </c>
      <c r="M1362" s="167" t="str">
        <f>IF(E1362="旅費",VLOOKUP(E1362,支出入力表!F1363:$S$2000,13,FALSE),"")</f>
        <v/>
      </c>
      <c r="N1362" s="168" t="str">
        <f>IF(E1362="旅費",VLOOKUP(E1362,支出入力表!F1363:$S$2000,14,FALSE),"")</f>
        <v/>
      </c>
    </row>
    <row r="1363" spans="2:14" x14ac:dyDescent="0.55000000000000004">
      <c r="B1363" s="163" t="str">
        <f>IF(E1363="旅費",支出入力表!A1364,"")</f>
        <v/>
      </c>
      <c r="C1363" s="164" t="str">
        <f>IF(E1363="旅費",支出入力表!C1364,"")</f>
        <v/>
      </c>
      <c r="D1363" s="165" t="str">
        <f>IF(支出入力表!E1364="旅費","旅費","")</f>
        <v/>
      </c>
      <c r="E1363" s="165" t="str">
        <f>IF(支出入力表!F1364="旅費","旅費","")</f>
        <v/>
      </c>
      <c r="F1363" s="196" t="str">
        <f>IF(E1363="旅費",VLOOKUP(E1363,支出入力表!F1364:$M$2000,3,FALSE),"")</f>
        <v/>
      </c>
      <c r="G1363" s="196" t="str">
        <f>IF(E1363="旅費",VLOOKUP(E1363,支出入力表!F1364:$M$2000,4,FALSE),"")</f>
        <v/>
      </c>
      <c r="H1363" s="197" t="str">
        <f>IF(E1363="旅費",VLOOKUP(E1363,支出入力表!F1364:$M$2000,5,FALSE),"")</f>
        <v/>
      </c>
      <c r="I1363" s="196" t="str">
        <f>IF(E1363="旅費",VLOOKUP(E1363,支出入力表!F1364:$S$2000,9,FALSE),"")</f>
        <v/>
      </c>
      <c r="J1363" s="167" t="str">
        <f>IF(E1363="旅費",VLOOKUP(E1363,支出入力表!F1364:$S$2000,10,FALSE),"")</f>
        <v/>
      </c>
      <c r="K1363" s="167" t="str">
        <f>IF(E1363="旅費",VLOOKUP(E1363,支出入力表!F1364:$S$2000,11,FALSE),"")</f>
        <v/>
      </c>
      <c r="L1363" s="167" t="str">
        <f>IF(E1363="旅費",VLOOKUP(E1363,支出入力表!F1364:$S$2000,12,FALSE),"")</f>
        <v/>
      </c>
      <c r="M1363" s="167" t="str">
        <f>IF(E1363="旅費",VLOOKUP(E1363,支出入力表!F1364:$S$2000,13,FALSE),"")</f>
        <v/>
      </c>
      <c r="N1363" s="168" t="str">
        <f>IF(E1363="旅費",VLOOKUP(E1363,支出入力表!F1364:$S$2000,14,FALSE),"")</f>
        <v/>
      </c>
    </row>
    <row r="1364" spans="2:14" x14ac:dyDescent="0.55000000000000004">
      <c r="B1364" s="163" t="str">
        <f>IF(E1364="旅費",支出入力表!A1365,"")</f>
        <v/>
      </c>
      <c r="C1364" s="164" t="str">
        <f>IF(E1364="旅費",支出入力表!C1365,"")</f>
        <v/>
      </c>
      <c r="D1364" s="165" t="str">
        <f>IF(支出入力表!E1365="旅費","旅費","")</f>
        <v/>
      </c>
      <c r="E1364" s="165" t="str">
        <f>IF(支出入力表!F1365="旅費","旅費","")</f>
        <v/>
      </c>
      <c r="F1364" s="196" t="str">
        <f>IF(E1364="旅費",VLOOKUP(E1364,支出入力表!F1365:$M$2000,3,FALSE),"")</f>
        <v/>
      </c>
      <c r="G1364" s="196" t="str">
        <f>IF(E1364="旅費",VLOOKUP(E1364,支出入力表!F1365:$M$2000,4,FALSE),"")</f>
        <v/>
      </c>
      <c r="H1364" s="197" t="str">
        <f>IF(E1364="旅費",VLOOKUP(E1364,支出入力表!F1365:$M$2000,5,FALSE),"")</f>
        <v/>
      </c>
      <c r="I1364" s="196" t="str">
        <f>IF(E1364="旅費",VLOOKUP(E1364,支出入力表!F1365:$S$2000,9,FALSE),"")</f>
        <v/>
      </c>
      <c r="J1364" s="167" t="str">
        <f>IF(E1364="旅費",VLOOKUP(E1364,支出入力表!F1365:$S$2000,10,FALSE),"")</f>
        <v/>
      </c>
      <c r="K1364" s="167" t="str">
        <f>IF(E1364="旅費",VLOOKUP(E1364,支出入力表!F1365:$S$2000,11,FALSE),"")</f>
        <v/>
      </c>
      <c r="L1364" s="167" t="str">
        <f>IF(E1364="旅費",VLOOKUP(E1364,支出入力表!F1365:$S$2000,12,FALSE),"")</f>
        <v/>
      </c>
      <c r="M1364" s="167" t="str">
        <f>IF(E1364="旅費",VLOOKUP(E1364,支出入力表!F1365:$S$2000,13,FALSE),"")</f>
        <v/>
      </c>
      <c r="N1364" s="168" t="str">
        <f>IF(E1364="旅費",VLOOKUP(E1364,支出入力表!F1365:$S$2000,14,FALSE),"")</f>
        <v/>
      </c>
    </row>
    <row r="1365" spans="2:14" x14ac:dyDescent="0.55000000000000004">
      <c r="B1365" s="163" t="str">
        <f>IF(E1365="旅費",支出入力表!A1366,"")</f>
        <v/>
      </c>
      <c r="C1365" s="164" t="str">
        <f>IF(E1365="旅費",支出入力表!C1366,"")</f>
        <v/>
      </c>
      <c r="D1365" s="165" t="str">
        <f>IF(支出入力表!E1366="旅費","旅費","")</f>
        <v/>
      </c>
      <c r="E1365" s="165" t="str">
        <f>IF(支出入力表!F1366="旅費","旅費","")</f>
        <v/>
      </c>
      <c r="F1365" s="196" t="str">
        <f>IF(E1365="旅費",VLOOKUP(E1365,支出入力表!F1366:$M$2000,3,FALSE),"")</f>
        <v/>
      </c>
      <c r="G1365" s="196" t="str">
        <f>IF(E1365="旅費",VLOOKUP(E1365,支出入力表!F1366:$M$2000,4,FALSE),"")</f>
        <v/>
      </c>
      <c r="H1365" s="197" t="str">
        <f>IF(E1365="旅費",VLOOKUP(E1365,支出入力表!F1366:$M$2000,5,FALSE),"")</f>
        <v/>
      </c>
      <c r="I1365" s="196" t="str">
        <f>IF(E1365="旅費",VLOOKUP(E1365,支出入力表!F1366:$S$2000,9,FALSE),"")</f>
        <v/>
      </c>
      <c r="J1365" s="167" t="str">
        <f>IF(E1365="旅費",VLOOKUP(E1365,支出入力表!F1366:$S$2000,10,FALSE),"")</f>
        <v/>
      </c>
      <c r="K1365" s="167" t="str">
        <f>IF(E1365="旅費",VLOOKUP(E1365,支出入力表!F1366:$S$2000,11,FALSE),"")</f>
        <v/>
      </c>
      <c r="L1365" s="167" t="str">
        <f>IF(E1365="旅費",VLOOKUP(E1365,支出入力表!F1366:$S$2000,12,FALSE),"")</f>
        <v/>
      </c>
      <c r="M1365" s="167" t="str">
        <f>IF(E1365="旅費",VLOOKUP(E1365,支出入力表!F1366:$S$2000,13,FALSE),"")</f>
        <v/>
      </c>
      <c r="N1365" s="168" t="str">
        <f>IF(E1365="旅費",VLOOKUP(E1365,支出入力表!F1366:$S$2000,14,FALSE),"")</f>
        <v/>
      </c>
    </row>
    <row r="1366" spans="2:14" x14ac:dyDescent="0.55000000000000004">
      <c r="B1366" s="163" t="str">
        <f>IF(E1366="旅費",支出入力表!A1367,"")</f>
        <v/>
      </c>
      <c r="C1366" s="164" t="str">
        <f>IF(E1366="旅費",支出入力表!C1367,"")</f>
        <v/>
      </c>
      <c r="D1366" s="165" t="str">
        <f>IF(支出入力表!E1367="旅費","旅費","")</f>
        <v/>
      </c>
      <c r="E1366" s="165" t="str">
        <f>IF(支出入力表!F1367="旅費","旅費","")</f>
        <v/>
      </c>
      <c r="F1366" s="196" t="str">
        <f>IF(E1366="旅費",VLOOKUP(E1366,支出入力表!F1367:$M$2000,3,FALSE),"")</f>
        <v/>
      </c>
      <c r="G1366" s="196" t="str">
        <f>IF(E1366="旅費",VLOOKUP(E1366,支出入力表!F1367:$M$2000,4,FALSE),"")</f>
        <v/>
      </c>
      <c r="H1366" s="197" t="str">
        <f>IF(E1366="旅費",VLOOKUP(E1366,支出入力表!F1367:$M$2000,5,FALSE),"")</f>
        <v/>
      </c>
      <c r="I1366" s="196" t="str">
        <f>IF(E1366="旅費",VLOOKUP(E1366,支出入力表!F1367:$S$2000,9,FALSE),"")</f>
        <v/>
      </c>
      <c r="J1366" s="167" t="str">
        <f>IF(E1366="旅費",VLOOKUP(E1366,支出入力表!F1367:$S$2000,10,FALSE),"")</f>
        <v/>
      </c>
      <c r="K1366" s="167" t="str">
        <f>IF(E1366="旅費",VLOOKUP(E1366,支出入力表!F1367:$S$2000,11,FALSE),"")</f>
        <v/>
      </c>
      <c r="L1366" s="167" t="str">
        <f>IF(E1366="旅費",VLOOKUP(E1366,支出入力表!F1367:$S$2000,12,FALSE),"")</f>
        <v/>
      </c>
      <c r="M1366" s="167" t="str">
        <f>IF(E1366="旅費",VLOOKUP(E1366,支出入力表!F1367:$S$2000,13,FALSE),"")</f>
        <v/>
      </c>
      <c r="N1366" s="168" t="str">
        <f>IF(E1366="旅費",VLOOKUP(E1366,支出入力表!F1367:$S$2000,14,FALSE),"")</f>
        <v/>
      </c>
    </row>
    <row r="1367" spans="2:14" x14ac:dyDescent="0.55000000000000004">
      <c r="B1367" s="163" t="str">
        <f>IF(E1367="旅費",支出入力表!A1368,"")</f>
        <v/>
      </c>
      <c r="C1367" s="164" t="str">
        <f>IF(E1367="旅費",支出入力表!C1368,"")</f>
        <v/>
      </c>
      <c r="D1367" s="165" t="str">
        <f>IF(支出入力表!E1368="旅費","旅費","")</f>
        <v/>
      </c>
      <c r="E1367" s="165" t="str">
        <f>IF(支出入力表!F1368="旅費","旅費","")</f>
        <v/>
      </c>
      <c r="F1367" s="196" t="str">
        <f>IF(E1367="旅費",VLOOKUP(E1367,支出入力表!F1368:$M$2000,3,FALSE),"")</f>
        <v/>
      </c>
      <c r="G1367" s="196" t="str">
        <f>IF(E1367="旅費",VLOOKUP(E1367,支出入力表!F1368:$M$2000,4,FALSE),"")</f>
        <v/>
      </c>
      <c r="H1367" s="197" t="str">
        <f>IF(E1367="旅費",VLOOKUP(E1367,支出入力表!F1368:$M$2000,5,FALSE),"")</f>
        <v/>
      </c>
      <c r="I1367" s="196" t="str">
        <f>IF(E1367="旅費",VLOOKUP(E1367,支出入力表!F1368:$S$2000,9,FALSE),"")</f>
        <v/>
      </c>
      <c r="J1367" s="167" t="str">
        <f>IF(E1367="旅費",VLOOKUP(E1367,支出入力表!F1368:$S$2000,10,FALSE),"")</f>
        <v/>
      </c>
      <c r="K1367" s="167" t="str">
        <f>IF(E1367="旅費",VLOOKUP(E1367,支出入力表!F1368:$S$2000,11,FALSE),"")</f>
        <v/>
      </c>
      <c r="L1367" s="167" t="str">
        <f>IF(E1367="旅費",VLOOKUP(E1367,支出入力表!F1368:$S$2000,12,FALSE),"")</f>
        <v/>
      </c>
      <c r="M1367" s="167" t="str">
        <f>IF(E1367="旅費",VLOOKUP(E1367,支出入力表!F1368:$S$2000,13,FALSE),"")</f>
        <v/>
      </c>
      <c r="N1367" s="168" t="str">
        <f>IF(E1367="旅費",VLOOKUP(E1367,支出入力表!F1368:$S$2000,14,FALSE),"")</f>
        <v/>
      </c>
    </row>
    <row r="1368" spans="2:14" x14ac:dyDescent="0.55000000000000004">
      <c r="B1368" s="163" t="str">
        <f>IF(E1368="旅費",支出入力表!A1369,"")</f>
        <v/>
      </c>
      <c r="C1368" s="164" t="str">
        <f>IF(E1368="旅費",支出入力表!C1369,"")</f>
        <v/>
      </c>
      <c r="D1368" s="165" t="str">
        <f>IF(支出入力表!E1369="旅費","旅費","")</f>
        <v/>
      </c>
      <c r="E1368" s="165" t="str">
        <f>IF(支出入力表!F1369="旅費","旅費","")</f>
        <v/>
      </c>
      <c r="F1368" s="196" t="str">
        <f>IF(E1368="旅費",VLOOKUP(E1368,支出入力表!F1369:$M$2000,3,FALSE),"")</f>
        <v/>
      </c>
      <c r="G1368" s="196" t="str">
        <f>IF(E1368="旅費",VLOOKUP(E1368,支出入力表!F1369:$M$2000,4,FALSE),"")</f>
        <v/>
      </c>
      <c r="H1368" s="197" t="str">
        <f>IF(E1368="旅費",VLOOKUP(E1368,支出入力表!F1369:$M$2000,5,FALSE),"")</f>
        <v/>
      </c>
      <c r="I1368" s="196" t="str">
        <f>IF(E1368="旅費",VLOOKUP(E1368,支出入力表!F1369:$S$2000,9,FALSE),"")</f>
        <v/>
      </c>
      <c r="J1368" s="167" t="str">
        <f>IF(E1368="旅費",VLOOKUP(E1368,支出入力表!F1369:$S$2000,10,FALSE),"")</f>
        <v/>
      </c>
      <c r="K1368" s="167" t="str">
        <f>IF(E1368="旅費",VLOOKUP(E1368,支出入力表!F1369:$S$2000,11,FALSE),"")</f>
        <v/>
      </c>
      <c r="L1368" s="167" t="str">
        <f>IF(E1368="旅費",VLOOKUP(E1368,支出入力表!F1369:$S$2000,12,FALSE),"")</f>
        <v/>
      </c>
      <c r="M1368" s="167" t="str">
        <f>IF(E1368="旅費",VLOOKUP(E1368,支出入力表!F1369:$S$2000,13,FALSE),"")</f>
        <v/>
      </c>
      <c r="N1368" s="168" t="str">
        <f>IF(E1368="旅費",VLOOKUP(E1368,支出入力表!F1369:$S$2000,14,FALSE),"")</f>
        <v/>
      </c>
    </row>
    <row r="1369" spans="2:14" x14ac:dyDescent="0.55000000000000004">
      <c r="B1369" s="163" t="str">
        <f>IF(E1369="旅費",支出入力表!A1370,"")</f>
        <v/>
      </c>
      <c r="C1369" s="164" t="str">
        <f>IF(E1369="旅費",支出入力表!C1370,"")</f>
        <v/>
      </c>
      <c r="D1369" s="165" t="str">
        <f>IF(支出入力表!E1370="旅費","旅費","")</f>
        <v/>
      </c>
      <c r="E1369" s="165" t="str">
        <f>IF(支出入力表!F1370="旅費","旅費","")</f>
        <v/>
      </c>
      <c r="F1369" s="196" t="str">
        <f>IF(E1369="旅費",VLOOKUP(E1369,支出入力表!F1370:$M$2000,3,FALSE),"")</f>
        <v/>
      </c>
      <c r="G1369" s="196" t="str">
        <f>IF(E1369="旅費",VLOOKUP(E1369,支出入力表!F1370:$M$2000,4,FALSE),"")</f>
        <v/>
      </c>
      <c r="H1369" s="197" t="str">
        <f>IF(E1369="旅費",VLOOKUP(E1369,支出入力表!F1370:$M$2000,5,FALSE),"")</f>
        <v/>
      </c>
      <c r="I1369" s="196" t="str">
        <f>IF(E1369="旅費",VLOOKUP(E1369,支出入力表!F1370:$S$2000,9,FALSE),"")</f>
        <v/>
      </c>
      <c r="J1369" s="167" t="str">
        <f>IF(E1369="旅費",VLOOKUP(E1369,支出入力表!F1370:$S$2000,10,FALSE),"")</f>
        <v/>
      </c>
      <c r="K1369" s="167" t="str">
        <f>IF(E1369="旅費",VLOOKUP(E1369,支出入力表!F1370:$S$2000,11,FALSE),"")</f>
        <v/>
      </c>
      <c r="L1369" s="167" t="str">
        <f>IF(E1369="旅費",VLOOKUP(E1369,支出入力表!F1370:$S$2000,12,FALSE),"")</f>
        <v/>
      </c>
      <c r="M1369" s="167" t="str">
        <f>IF(E1369="旅費",VLOOKUP(E1369,支出入力表!F1370:$S$2000,13,FALSE),"")</f>
        <v/>
      </c>
      <c r="N1369" s="168" t="str">
        <f>IF(E1369="旅費",VLOOKUP(E1369,支出入力表!F1370:$S$2000,14,FALSE),"")</f>
        <v/>
      </c>
    </row>
    <row r="1370" spans="2:14" x14ac:dyDescent="0.55000000000000004">
      <c r="B1370" s="163" t="str">
        <f>IF(E1370="旅費",支出入力表!A1371,"")</f>
        <v/>
      </c>
      <c r="C1370" s="164" t="str">
        <f>IF(E1370="旅費",支出入力表!C1371,"")</f>
        <v/>
      </c>
      <c r="D1370" s="165" t="str">
        <f>IF(支出入力表!E1371="旅費","旅費","")</f>
        <v/>
      </c>
      <c r="E1370" s="165" t="str">
        <f>IF(支出入力表!F1371="旅費","旅費","")</f>
        <v/>
      </c>
      <c r="F1370" s="196" t="str">
        <f>IF(E1370="旅費",VLOOKUP(E1370,支出入力表!F1371:$M$2000,3,FALSE),"")</f>
        <v/>
      </c>
      <c r="G1370" s="196" t="str">
        <f>IF(E1370="旅費",VLOOKUP(E1370,支出入力表!F1371:$M$2000,4,FALSE),"")</f>
        <v/>
      </c>
      <c r="H1370" s="197" t="str">
        <f>IF(E1370="旅費",VLOOKUP(E1370,支出入力表!F1371:$M$2000,5,FALSE),"")</f>
        <v/>
      </c>
      <c r="I1370" s="196" t="str">
        <f>IF(E1370="旅費",VLOOKUP(E1370,支出入力表!F1371:$S$2000,9,FALSE),"")</f>
        <v/>
      </c>
      <c r="J1370" s="167" t="str">
        <f>IF(E1370="旅費",VLOOKUP(E1370,支出入力表!F1371:$S$2000,10,FALSE),"")</f>
        <v/>
      </c>
      <c r="K1370" s="167" t="str">
        <f>IF(E1370="旅費",VLOOKUP(E1370,支出入力表!F1371:$S$2000,11,FALSE),"")</f>
        <v/>
      </c>
      <c r="L1370" s="167" t="str">
        <f>IF(E1370="旅費",VLOOKUP(E1370,支出入力表!F1371:$S$2000,12,FALSE),"")</f>
        <v/>
      </c>
      <c r="M1370" s="167" t="str">
        <f>IF(E1370="旅費",VLOOKUP(E1370,支出入力表!F1371:$S$2000,13,FALSE),"")</f>
        <v/>
      </c>
      <c r="N1370" s="168" t="str">
        <f>IF(E1370="旅費",VLOOKUP(E1370,支出入力表!F1371:$S$2000,14,FALSE),"")</f>
        <v/>
      </c>
    </row>
    <row r="1371" spans="2:14" x14ac:dyDescent="0.55000000000000004">
      <c r="B1371" s="163" t="str">
        <f>IF(E1371="旅費",支出入力表!A1372,"")</f>
        <v/>
      </c>
      <c r="C1371" s="164" t="str">
        <f>IF(E1371="旅費",支出入力表!C1372,"")</f>
        <v/>
      </c>
      <c r="D1371" s="165" t="str">
        <f>IF(支出入力表!E1372="旅費","旅費","")</f>
        <v/>
      </c>
      <c r="E1371" s="165" t="str">
        <f>IF(支出入力表!F1372="旅費","旅費","")</f>
        <v/>
      </c>
      <c r="F1371" s="196" t="str">
        <f>IF(E1371="旅費",VLOOKUP(E1371,支出入力表!F1372:$M$2000,3,FALSE),"")</f>
        <v/>
      </c>
      <c r="G1371" s="196" t="str">
        <f>IF(E1371="旅費",VLOOKUP(E1371,支出入力表!F1372:$M$2000,4,FALSE),"")</f>
        <v/>
      </c>
      <c r="H1371" s="197" t="str">
        <f>IF(E1371="旅費",VLOOKUP(E1371,支出入力表!F1372:$M$2000,5,FALSE),"")</f>
        <v/>
      </c>
      <c r="I1371" s="196" t="str">
        <f>IF(E1371="旅費",VLOOKUP(E1371,支出入力表!F1372:$S$2000,9,FALSE),"")</f>
        <v/>
      </c>
      <c r="J1371" s="167" t="str">
        <f>IF(E1371="旅費",VLOOKUP(E1371,支出入力表!F1372:$S$2000,10,FALSE),"")</f>
        <v/>
      </c>
      <c r="K1371" s="167" t="str">
        <f>IF(E1371="旅費",VLOOKUP(E1371,支出入力表!F1372:$S$2000,11,FALSE),"")</f>
        <v/>
      </c>
      <c r="L1371" s="167" t="str">
        <f>IF(E1371="旅費",VLOOKUP(E1371,支出入力表!F1372:$S$2000,12,FALSE),"")</f>
        <v/>
      </c>
      <c r="M1371" s="167" t="str">
        <f>IF(E1371="旅費",VLOOKUP(E1371,支出入力表!F1372:$S$2000,13,FALSE),"")</f>
        <v/>
      </c>
      <c r="N1371" s="168" t="str">
        <f>IF(E1371="旅費",VLOOKUP(E1371,支出入力表!F1372:$S$2000,14,FALSE),"")</f>
        <v/>
      </c>
    </row>
    <row r="1372" spans="2:14" x14ac:dyDescent="0.55000000000000004">
      <c r="B1372" s="163" t="str">
        <f>IF(E1372="旅費",支出入力表!A1373,"")</f>
        <v/>
      </c>
      <c r="C1372" s="164" t="str">
        <f>IF(E1372="旅費",支出入力表!C1373,"")</f>
        <v/>
      </c>
      <c r="D1372" s="165" t="str">
        <f>IF(支出入力表!E1373="旅費","旅費","")</f>
        <v/>
      </c>
      <c r="E1372" s="165" t="str">
        <f>IF(支出入力表!F1373="旅費","旅費","")</f>
        <v/>
      </c>
      <c r="F1372" s="196" t="str">
        <f>IF(E1372="旅費",VLOOKUP(E1372,支出入力表!F1373:$M$2000,3,FALSE),"")</f>
        <v/>
      </c>
      <c r="G1372" s="196" t="str">
        <f>IF(E1372="旅費",VLOOKUP(E1372,支出入力表!F1373:$M$2000,4,FALSE),"")</f>
        <v/>
      </c>
      <c r="H1372" s="197" t="str">
        <f>IF(E1372="旅費",VLOOKUP(E1372,支出入力表!F1373:$M$2000,5,FALSE),"")</f>
        <v/>
      </c>
      <c r="I1372" s="196" t="str">
        <f>IF(E1372="旅費",VLOOKUP(E1372,支出入力表!F1373:$S$2000,9,FALSE),"")</f>
        <v/>
      </c>
      <c r="J1372" s="167" t="str">
        <f>IF(E1372="旅費",VLOOKUP(E1372,支出入力表!F1373:$S$2000,10,FALSE),"")</f>
        <v/>
      </c>
      <c r="K1372" s="167" t="str">
        <f>IF(E1372="旅費",VLOOKUP(E1372,支出入力表!F1373:$S$2000,11,FALSE),"")</f>
        <v/>
      </c>
      <c r="L1372" s="167" t="str">
        <f>IF(E1372="旅費",VLOOKUP(E1372,支出入力表!F1373:$S$2000,12,FALSE),"")</f>
        <v/>
      </c>
      <c r="M1372" s="167" t="str">
        <f>IF(E1372="旅費",VLOOKUP(E1372,支出入力表!F1373:$S$2000,13,FALSE),"")</f>
        <v/>
      </c>
      <c r="N1372" s="168" t="str">
        <f>IF(E1372="旅費",VLOOKUP(E1372,支出入力表!F1373:$S$2000,14,FALSE),"")</f>
        <v/>
      </c>
    </row>
    <row r="1373" spans="2:14" x14ac:dyDescent="0.55000000000000004">
      <c r="B1373" s="163" t="str">
        <f>IF(E1373="旅費",支出入力表!A1374,"")</f>
        <v/>
      </c>
      <c r="C1373" s="164" t="str">
        <f>IF(E1373="旅費",支出入力表!C1374,"")</f>
        <v/>
      </c>
      <c r="D1373" s="165" t="str">
        <f>IF(支出入力表!E1374="旅費","旅費","")</f>
        <v/>
      </c>
      <c r="E1373" s="165" t="str">
        <f>IF(支出入力表!F1374="旅費","旅費","")</f>
        <v/>
      </c>
      <c r="F1373" s="196" t="str">
        <f>IF(E1373="旅費",VLOOKUP(E1373,支出入力表!F1374:$M$2000,3,FALSE),"")</f>
        <v/>
      </c>
      <c r="G1373" s="196" t="str">
        <f>IF(E1373="旅費",VLOOKUP(E1373,支出入力表!F1374:$M$2000,4,FALSE),"")</f>
        <v/>
      </c>
      <c r="H1373" s="197" t="str">
        <f>IF(E1373="旅費",VLOOKUP(E1373,支出入力表!F1374:$M$2000,5,FALSE),"")</f>
        <v/>
      </c>
      <c r="I1373" s="196" t="str">
        <f>IF(E1373="旅費",VLOOKUP(E1373,支出入力表!F1374:$S$2000,9,FALSE),"")</f>
        <v/>
      </c>
      <c r="J1373" s="167" t="str">
        <f>IF(E1373="旅費",VLOOKUP(E1373,支出入力表!F1374:$S$2000,10,FALSE),"")</f>
        <v/>
      </c>
      <c r="K1373" s="167" t="str">
        <f>IF(E1373="旅費",VLOOKUP(E1373,支出入力表!F1374:$S$2000,11,FALSE),"")</f>
        <v/>
      </c>
      <c r="L1373" s="167" t="str">
        <f>IF(E1373="旅費",VLOOKUP(E1373,支出入力表!F1374:$S$2000,12,FALSE),"")</f>
        <v/>
      </c>
      <c r="M1373" s="167" t="str">
        <f>IF(E1373="旅費",VLOOKUP(E1373,支出入力表!F1374:$S$2000,13,FALSE),"")</f>
        <v/>
      </c>
      <c r="N1373" s="168" t="str">
        <f>IF(E1373="旅費",VLOOKUP(E1373,支出入力表!F1374:$S$2000,14,FALSE),"")</f>
        <v/>
      </c>
    </row>
    <row r="1374" spans="2:14" x14ac:dyDescent="0.55000000000000004">
      <c r="B1374" s="163" t="str">
        <f>IF(E1374="旅費",支出入力表!A1375,"")</f>
        <v/>
      </c>
      <c r="C1374" s="164" t="str">
        <f>IF(E1374="旅費",支出入力表!C1375,"")</f>
        <v/>
      </c>
      <c r="D1374" s="165" t="str">
        <f>IF(支出入力表!E1375="旅費","旅費","")</f>
        <v/>
      </c>
      <c r="E1374" s="165" t="str">
        <f>IF(支出入力表!F1375="旅費","旅費","")</f>
        <v/>
      </c>
      <c r="F1374" s="196" t="str">
        <f>IF(E1374="旅費",VLOOKUP(E1374,支出入力表!F1375:$M$2000,3,FALSE),"")</f>
        <v/>
      </c>
      <c r="G1374" s="196" t="str">
        <f>IF(E1374="旅費",VLOOKUP(E1374,支出入力表!F1375:$M$2000,4,FALSE),"")</f>
        <v/>
      </c>
      <c r="H1374" s="197" t="str">
        <f>IF(E1374="旅費",VLOOKUP(E1374,支出入力表!F1375:$M$2000,5,FALSE),"")</f>
        <v/>
      </c>
      <c r="I1374" s="196" t="str">
        <f>IF(E1374="旅費",VLOOKUP(E1374,支出入力表!F1375:$S$2000,9,FALSE),"")</f>
        <v/>
      </c>
      <c r="J1374" s="167" t="str">
        <f>IF(E1374="旅費",VLOOKUP(E1374,支出入力表!F1375:$S$2000,10,FALSE),"")</f>
        <v/>
      </c>
      <c r="K1374" s="167" t="str">
        <f>IF(E1374="旅費",VLOOKUP(E1374,支出入力表!F1375:$S$2000,11,FALSE),"")</f>
        <v/>
      </c>
      <c r="L1374" s="167" t="str">
        <f>IF(E1374="旅費",VLOOKUP(E1374,支出入力表!F1375:$S$2000,12,FALSE),"")</f>
        <v/>
      </c>
      <c r="M1374" s="167" t="str">
        <f>IF(E1374="旅費",VLOOKUP(E1374,支出入力表!F1375:$S$2000,13,FALSE),"")</f>
        <v/>
      </c>
      <c r="N1374" s="168" t="str">
        <f>IF(E1374="旅費",VLOOKUP(E1374,支出入力表!F1375:$S$2000,14,FALSE),"")</f>
        <v/>
      </c>
    </row>
    <row r="1375" spans="2:14" x14ac:dyDescent="0.55000000000000004">
      <c r="B1375" s="163" t="str">
        <f>IF(E1375="旅費",支出入力表!A1376,"")</f>
        <v/>
      </c>
      <c r="C1375" s="164" t="str">
        <f>IF(E1375="旅費",支出入力表!C1376,"")</f>
        <v/>
      </c>
      <c r="D1375" s="165" t="str">
        <f>IF(支出入力表!E1376="旅費","旅費","")</f>
        <v/>
      </c>
      <c r="E1375" s="165" t="str">
        <f>IF(支出入力表!F1376="旅費","旅費","")</f>
        <v/>
      </c>
      <c r="F1375" s="196" t="str">
        <f>IF(E1375="旅費",VLOOKUP(E1375,支出入力表!F1376:$M$2000,3,FALSE),"")</f>
        <v/>
      </c>
      <c r="G1375" s="196" t="str">
        <f>IF(E1375="旅費",VLOOKUP(E1375,支出入力表!F1376:$M$2000,4,FALSE),"")</f>
        <v/>
      </c>
      <c r="H1375" s="197" t="str">
        <f>IF(E1375="旅費",VLOOKUP(E1375,支出入力表!F1376:$M$2000,5,FALSE),"")</f>
        <v/>
      </c>
      <c r="I1375" s="196" t="str">
        <f>IF(E1375="旅費",VLOOKUP(E1375,支出入力表!F1376:$S$2000,9,FALSE),"")</f>
        <v/>
      </c>
      <c r="J1375" s="167" t="str">
        <f>IF(E1375="旅費",VLOOKUP(E1375,支出入力表!F1376:$S$2000,10,FALSE),"")</f>
        <v/>
      </c>
      <c r="K1375" s="167" t="str">
        <f>IF(E1375="旅費",VLOOKUP(E1375,支出入力表!F1376:$S$2000,11,FALSE),"")</f>
        <v/>
      </c>
      <c r="L1375" s="167" t="str">
        <f>IF(E1375="旅費",VLOOKUP(E1375,支出入力表!F1376:$S$2000,12,FALSE),"")</f>
        <v/>
      </c>
      <c r="M1375" s="167" t="str">
        <f>IF(E1375="旅費",VLOOKUP(E1375,支出入力表!F1376:$S$2000,13,FALSE),"")</f>
        <v/>
      </c>
      <c r="N1375" s="168" t="str">
        <f>IF(E1375="旅費",VLOOKUP(E1375,支出入力表!F1376:$S$2000,14,FALSE),"")</f>
        <v/>
      </c>
    </row>
    <row r="1376" spans="2:14" x14ac:dyDescent="0.55000000000000004">
      <c r="B1376" s="163" t="str">
        <f>IF(E1376="旅費",支出入力表!A1377,"")</f>
        <v/>
      </c>
      <c r="C1376" s="164" t="str">
        <f>IF(E1376="旅費",支出入力表!C1377,"")</f>
        <v/>
      </c>
      <c r="D1376" s="165" t="str">
        <f>IF(支出入力表!E1377="旅費","旅費","")</f>
        <v/>
      </c>
      <c r="E1376" s="165" t="str">
        <f>IF(支出入力表!F1377="旅費","旅費","")</f>
        <v/>
      </c>
      <c r="F1376" s="196" t="str">
        <f>IF(E1376="旅費",VLOOKUP(E1376,支出入力表!F1377:$M$2000,3,FALSE),"")</f>
        <v/>
      </c>
      <c r="G1376" s="196" t="str">
        <f>IF(E1376="旅費",VLOOKUP(E1376,支出入力表!F1377:$M$2000,4,FALSE),"")</f>
        <v/>
      </c>
      <c r="H1376" s="197" t="str">
        <f>IF(E1376="旅費",VLOOKUP(E1376,支出入力表!F1377:$M$2000,5,FALSE),"")</f>
        <v/>
      </c>
      <c r="I1376" s="196" t="str">
        <f>IF(E1376="旅費",VLOOKUP(E1376,支出入力表!F1377:$S$2000,9,FALSE),"")</f>
        <v/>
      </c>
      <c r="J1376" s="167" t="str">
        <f>IF(E1376="旅費",VLOOKUP(E1376,支出入力表!F1377:$S$2000,10,FALSE),"")</f>
        <v/>
      </c>
      <c r="K1376" s="167" t="str">
        <f>IF(E1376="旅費",VLOOKUP(E1376,支出入力表!F1377:$S$2000,11,FALSE),"")</f>
        <v/>
      </c>
      <c r="L1376" s="167" t="str">
        <f>IF(E1376="旅費",VLOOKUP(E1376,支出入力表!F1377:$S$2000,12,FALSE),"")</f>
        <v/>
      </c>
      <c r="M1376" s="167" t="str">
        <f>IF(E1376="旅費",VLOOKUP(E1376,支出入力表!F1377:$S$2000,13,FALSE),"")</f>
        <v/>
      </c>
      <c r="N1376" s="168" t="str">
        <f>IF(E1376="旅費",VLOOKUP(E1376,支出入力表!F1377:$S$2000,14,FALSE),"")</f>
        <v/>
      </c>
    </row>
    <row r="1377" spans="2:14" x14ac:dyDescent="0.55000000000000004">
      <c r="B1377" s="163" t="str">
        <f>IF(E1377="旅費",支出入力表!A1378,"")</f>
        <v/>
      </c>
      <c r="C1377" s="164" t="str">
        <f>IF(E1377="旅費",支出入力表!C1378,"")</f>
        <v/>
      </c>
      <c r="D1377" s="165" t="str">
        <f>IF(支出入力表!E1378="旅費","旅費","")</f>
        <v/>
      </c>
      <c r="E1377" s="165" t="str">
        <f>IF(支出入力表!F1378="旅費","旅費","")</f>
        <v/>
      </c>
      <c r="F1377" s="196" t="str">
        <f>IF(E1377="旅費",VLOOKUP(E1377,支出入力表!F1378:$M$2000,3,FALSE),"")</f>
        <v/>
      </c>
      <c r="G1377" s="196" t="str">
        <f>IF(E1377="旅費",VLOOKUP(E1377,支出入力表!F1378:$M$2000,4,FALSE),"")</f>
        <v/>
      </c>
      <c r="H1377" s="197" t="str">
        <f>IF(E1377="旅費",VLOOKUP(E1377,支出入力表!F1378:$M$2000,5,FALSE),"")</f>
        <v/>
      </c>
      <c r="I1377" s="196" t="str">
        <f>IF(E1377="旅費",VLOOKUP(E1377,支出入力表!F1378:$S$2000,9,FALSE),"")</f>
        <v/>
      </c>
      <c r="J1377" s="167" t="str">
        <f>IF(E1377="旅費",VLOOKUP(E1377,支出入力表!F1378:$S$2000,10,FALSE),"")</f>
        <v/>
      </c>
      <c r="K1377" s="167" t="str">
        <f>IF(E1377="旅費",VLOOKUP(E1377,支出入力表!F1378:$S$2000,11,FALSE),"")</f>
        <v/>
      </c>
      <c r="L1377" s="167" t="str">
        <f>IF(E1377="旅費",VLOOKUP(E1377,支出入力表!F1378:$S$2000,12,FALSE),"")</f>
        <v/>
      </c>
      <c r="M1377" s="167" t="str">
        <f>IF(E1377="旅費",VLOOKUP(E1377,支出入力表!F1378:$S$2000,13,FALSE),"")</f>
        <v/>
      </c>
      <c r="N1377" s="168" t="str">
        <f>IF(E1377="旅費",VLOOKUP(E1377,支出入力表!F1378:$S$2000,14,FALSE),"")</f>
        <v/>
      </c>
    </row>
    <row r="1378" spans="2:14" x14ac:dyDescent="0.55000000000000004">
      <c r="B1378" s="163" t="str">
        <f>IF(E1378="旅費",支出入力表!A1379,"")</f>
        <v/>
      </c>
      <c r="C1378" s="164" t="str">
        <f>IF(E1378="旅費",支出入力表!C1379,"")</f>
        <v/>
      </c>
      <c r="D1378" s="165" t="str">
        <f>IF(支出入力表!E1379="旅費","旅費","")</f>
        <v/>
      </c>
      <c r="E1378" s="165" t="str">
        <f>IF(支出入力表!F1379="旅費","旅費","")</f>
        <v/>
      </c>
      <c r="F1378" s="196" t="str">
        <f>IF(E1378="旅費",VLOOKUP(E1378,支出入力表!F1379:$M$2000,3,FALSE),"")</f>
        <v/>
      </c>
      <c r="G1378" s="196" t="str">
        <f>IF(E1378="旅費",VLOOKUP(E1378,支出入力表!F1379:$M$2000,4,FALSE),"")</f>
        <v/>
      </c>
      <c r="H1378" s="197" t="str">
        <f>IF(E1378="旅費",VLOOKUP(E1378,支出入力表!F1379:$M$2000,5,FALSE),"")</f>
        <v/>
      </c>
      <c r="I1378" s="196" t="str">
        <f>IF(E1378="旅費",VLOOKUP(E1378,支出入力表!F1379:$S$2000,9,FALSE),"")</f>
        <v/>
      </c>
      <c r="J1378" s="167" t="str">
        <f>IF(E1378="旅費",VLOOKUP(E1378,支出入力表!F1379:$S$2000,10,FALSE),"")</f>
        <v/>
      </c>
      <c r="K1378" s="167" t="str">
        <f>IF(E1378="旅費",VLOOKUP(E1378,支出入力表!F1379:$S$2000,11,FALSE),"")</f>
        <v/>
      </c>
      <c r="L1378" s="167" t="str">
        <f>IF(E1378="旅費",VLOOKUP(E1378,支出入力表!F1379:$S$2000,12,FALSE),"")</f>
        <v/>
      </c>
      <c r="M1378" s="167" t="str">
        <f>IF(E1378="旅費",VLOOKUP(E1378,支出入力表!F1379:$S$2000,13,FALSE),"")</f>
        <v/>
      </c>
      <c r="N1378" s="168" t="str">
        <f>IF(E1378="旅費",VLOOKUP(E1378,支出入力表!F1379:$S$2000,14,FALSE),"")</f>
        <v/>
      </c>
    </row>
    <row r="1379" spans="2:14" x14ac:dyDescent="0.55000000000000004">
      <c r="B1379" s="163" t="str">
        <f>IF(E1379="旅費",支出入力表!A1380,"")</f>
        <v/>
      </c>
      <c r="C1379" s="164" t="str">
        <f>IF(E1379="旅費",支出入力表!C1380,"")</f>
        <v/>
      </c>
      <c r="D1379" s="165" t="str">
        <f>IF(支出入力表!E1380="旅費","旅費","")</f>
        <v/>
      </c>
      <c r="E1379" s="165" t="str">
        <f>IF(支出入力表!F1380="旅費","旅費","")</f>
        <v/>
      </c>
      <c r="F1379" s="196" t="str">
        <f>IF(E1379="旅費",VLOOKUP(E1379,支出入力表!F1380:$M$2000,3,FALSE),"")</f>
        <v/>
      </c>
      <c r="G1379" s="196" t="str">
        <f>IF(E1379="旅費",VLOOKUP(E1379,支出入力表!F1380:$M$2000,4,FALSE),"")</f>
        <v/>
      </c>
      <c r="H1379" s="197" t="str">
        <f>IF(E1379="旅費",VLOOKUP(E1379,支出入力表!F1380:$M$2000,5,FALSE),"")</f>
        <v/>
      </c>
      <c r="I1379" s="196" t="str">
        <f>IF(E1379="旅費",VLOOKUP(E1379,支出入力表!F1380:$S$2000,9,FALSE),"")</f>
        <v/>
      </c>
      <c r="J1379" s="167" t="str">
        <f>IF(E1379="旅費",VLOOKUP(E1379,支出入力表!F1380:$S$2000,10,FALSE),"")</f>
        <v/>
      </c>
      <c r="K1379" s="167" t="str">
        <f>IF(E1379="旅費",VLOOKUP(E1379,支出入力表!F1380:$S$2000,11,FALSE),"")</f>
        <v/>
      </c>
      <c r="L1379" s="167" t="str">
        <f>IF(E1379="旅費",VLOOKUP(E1379,支出入力表!F1380:$S$2000,12,FALSE),"")</f>
        <v/>
      </c>
      <c r="M1379" s="167" t="str">
        <f>IF(E1379="旅費",VLOOKUP(E1379,支出入力表!F1380:$S$2000,13,FALSE),"")</f>
        <v/>
      </c>
      <c r="N1379" s="168" t="str">
        <f>IF(E1379="旅費",VLOOKUP(E1379,支出入力表!F1380:$S$2000,14,FALSE),"")</f>
        <v/>
      </c>
    </row>
    <row r="1380" spans="2:14" x14ac:dyDescent="0.55000000000000004">
      <c r="B1380" s="163" t="str">
        <f>IF(E1380="旅費",支出入力表!A1381,"")</f>
        <v/>
      </c>
      <c r="C1380" s="164" t="str">
        <f>IF(E1380="旅費",支出入力表!C1381,"")</f>
        <v/>
      </c>
      <c r="D1380" s="165" t="str">
        <f>IF(支出入力表!E1381="旅費","旅費","")</f>
        <v/>
      </c>
      <c r="E1380" s="165" t="str">
        <f>IF(支出入力表!F1381="旅費","旅費","")</f>
        <v/>
      </c>
      <c r="F1380" s="196" t="str">
        <f>IF(E1380="旅費",VLOOKUP(E1380,支出入力表!F1381:$M$2000,3,FALSE),"")</f>
        <v/>
      </c>
      <c r="G1380" s="196" t="str">
        <f>IF(E1380="旅費",VLOOKUP(E1380,支出入力表!F1381:$M$2000,4,FALSE),"")</f>
        <v/>
      </c>
      <c r="H1380" s="197" t="str">
        <f>IF(E1380="旅費",VLOOKUP(E1380,支出入力表!F1381:$M$2000,5,FALSE),"")</f>
        <v/>
      </c>
      <c r="I1380" s="196" t="str">
        <f>IF(E1380="旅費",VLOOKUP(E1380,支出入力表!F1381:$S$2000,9,FALSE),"")</f>
        <v/>
      </c>
      <c r="J1380" s="167" t="str">
        <f>IF(E1380="旅費",VLOOKUP(E1380,支出入力表!F1381:$S$2000,10,FALSE),"")</f>
        <v/>
      </c>
      <c r="K1380" s="167" t="str">
        <f>IF(E1380="旅費",VLOOKUP(E1380,支出入力表!F1381:$S$2000,11,FALSE),"")</f>
        <v/>
      </c>
      <c r="L1380" s="167" t="str">
        <f>IF(E1380="旅費",VLOOKUP(E1380,支出入力表!F1381:$S$2000,12,FALSE),"")</f>
        <v/>
      </c>
      <c r="M1380" s="167" t="str">
        <f>IF(E1380="旅費",VLOOKUP(E1380,支出入力表!F1381:$S$2000,13,FALSE),"")</f>
        <v/>
      </c>
      <c r="N1380" s="168" t="str">
        <f>IF(E1380="旅費",VLOOKUP(E1380,支出入力表!F1381:$S$2000,14,FALSE),"")</f>
        <v/>
      </c>
    </row>
    <row r="1381" spans="2:14" x14ac:dyDescent="0.55000000000000004">
      <c r="B1381" s="163" t="str">
        <f>IF(E1381="旅費",支出入力表!A1382,"")</f>
        <v/>
      </c>
      <c r="C1381" s="164" t="str">
        <f>IF(E1381="旅費",支出入力表!C1382,"")</f>
        <v/>
      </c>
      <c r="D1381" s="165" t="str">
        <f>IF(支出入力表!E1382="旅費","旅費","")</f>
        <v/>
      </c>
      <c r="E1381" s="165" t="str">
        <f>IF(支出入力表!F1382="旅費","旅費","")</f>
        <v/>
      </c>
      <c r="F1381" s="196" t="str">
        <f>IF(E1381="旅費",VLOOKUP(E1381,支出入力表!F1382:$M$2000,3,FALSE),"")</f>
        <v/>
      </c>
      <c r="G1381" s="196" t="str">
        <f>IF(E1381="旅費",VLOOKUP(E1381,支出入力表!F1382:$M$2000,4,FALSE),"")</f>
        <v/>
      </c>
      <c r="H1381" s="197" t="str">
        <f>IF(E1381="旅費",VLOOKUP(E1381,支出入力表!F1382:$M$2000,5,FALSE),"")</f>
        <v/>
      </c>
      <c r="I1381" s="196" t="str">
        <f>IF(E1381="旅費",VLOOKUP(E1381,支出入力表!F1382:$S$2000,9,FALSE),"")</f>
        <v/>
      </c>
      <c r="J1381" s="167" t="str">
        <f>IF(E1381="旅費",VLOOKUP(E1381,支出入力表!F1382:$S$2000,10,FALSE),"")</f>
        <v/>
      </c>
      <c r="K1381" s="167" t="str">
        <f>IF(E1381="旅費",VLOOKUP(E1381,支出入力表!F1382:$S$2000,11,FALSE),"")</f>
        <v/>
      </c>
      <c r="L1381" s="167" t="str">
        <f>IF(E1381="旅費",VLOOKUP(E1381,支出入力表!F1382:$S$2000,12,FALSE),"")</f>
        <v/>
      </c>
      <c r="M1381" s="167" t="str">
        <f>IF(E1381="旅費",VLOOKUP(E1381,支出入力表!F1382:$S$2000,13,FALSE),"")</f>
        <v/>
      </c>
      <c r="N1381" s="168" t="str">
        <f>IF(E1381="旅費",VLOOKUP(E1381,支出入力表!F1382:$S$2000,14,FALSE),"")</f>
        <v/>
      </c>
    </row>
    <row r="1382" spans="2:14" x14ac:dyDescent="0.55000000000000004">
      <c r="B1382" s="163" t="str">
        <f>IF(E1382="旅費",支出入力表!A1383,"")</f>
        <v/>
      </c>
      <c r="C1382" s="164" t="str">
        <f>IF(E1382="旅費",支出入力表!C1383,"")</f>
        <v/>
      </c>
      <c r="D1382" s="165" t="str">
        <f>IF(支出入力表!E1383="旅費","旅費","")</f>
        <v/>
      </c>
      <c r="E1382" s="165" t="str">
        <f>IF(支出入力表!F1383="旅費","旅費","")</f>
        <v/>
      </c>
      <c r="F1382" s="196" t="str">
        <f>IF(E1382="旅費",VLOOKUP(E1382,支出入力表!F1383:$M$2000,3,FALSE),"")</f>
        <v/>
      </c>
      <c r="G1382" s="196" t="str">
        <f>IF(E1382="旅費",VLOOKUP(E1382,支出入力表!F1383:$M$2000,4,FALSE),"")</f>
        <v/>
      </c>
      <c r="H1382" s="197" t="str">
        <f>IF(E1382="旅費",VLOOKUP(E1382,支出入力表!F1383:$M$2000,5,FALSE),"")</f>
        <v/>
      </c>
      <c r="I1382" s="196" t="str">
        <f>IF(E1382="旅費",VLOOKUP(E1382,支出入力表!F1383:$S$2000,9,FALSE),"")</f>
        <v/>
      </c>
      <c r="J1382" s="167" t="str">
        <f>IF(E1382="旅費",VLOOKUP(E1382,支出入力表!F1383:$S$2000,10,FALSE),"")</f>
        <v/>
      </c>
      <c r="K1382" s="167" t="str">
        <f>IF(E1382="旅費",VLOOKUP(E1382,支出入力表!F1383:$S$2000,11,FALSE),"")</f>
        <v/>
      </c>
      <c r="L1382" s="167" t="str">
        <f>IF(E1382="旅費",VLOOKUP(E1382,支出入力表!F1383:$S$2000,12,FALSE),"")</f>
        <v/>
      </c>
      <c r="M1382" s="167" t="str">
        <f>IF(E1382="旅費",VLOOKUP(E1382,支出入力表!F1383:$S$2000,13,FALSE),"")</f>
        <v/>
      </c>
      <c r="N1382" s="168" t="str">
        <f>IF(E1382="旅費",VLOOKUP(E1382,支出入力表!F1383:$S$2000,14,FALSE),"")</f>
        <v/>
      </c>
    </row>
    <row r="1383" spans="2:14" x14ac:dyDescent="0.55000000000000004">
      <c r="B1383" s="163" t="str">
        <f>IF(E1383="旅費",支出入力表!A1384,"")</f>
        <v/>
      </c>
      <c r="C1383" s="164" t="str">
        <f>IF(E1383="旅費",支出入力表!C1384,"")</f>
        <v/>
      </c>
      <c r="D1383" s="165" t="str">
        <f>IF(支出入力表!E1384="旅費","旅費","")</f>
        <v/>
      </c>
      <c r="E1383" s="165" t="str">
        <f>IF(支出入力表!F1384="旅費","旅費","")</f>
        <v/>
      </c>
      <c r="F1383" s="196" t="str">
        <f>IF(E1383="旅費",VLOOKUP(E1383,支出入力表!F1384:$M$2000,3,FALSE),"")</f>
        <v/>
      </c>
      <c r="G1383" s="196" t="str">
        <f>IF(E1383="旅費",VLOOKUP(E1383,支出入力表!F1384:$M$2000,4,FALSE),"")</f>
        <v/>
      </c>
      <c r="H1383" s="197" t="str">
        <f>IF(E1383="旅費",VLOOKUP(E1383,支出入力表!F1384:$M$2000,5,FALSE),"")</f>
        <v/>
      </c>
      <c r="I1383" s="196" t="str">
        <f>IF(E1383="旅費",VLOOKUP(E1383,支出入力表!F1384:$S$2000,9,FALSE),"")</f>
        <v/>
      </c>
      <c r="J1383" s="167" t="str">
        <f>IF(E1383="旅費",VLOOKUP(E1383,支出入力表!F1384:$S$2000,10,FALSE),"")</f>
        <v/>
      </c>
      <c r="K1383" s="167" t="str">
        <f>IF(E1383="旅費",VLOOKUP(E1383,支出入力表!F1384:$S$2000,11,FALSE),"")</f>
        <v/>
      </c>
      <c r="L1383" s="167" t="str">
        <f>IF(E1383="旅費",VLOOKUP(E1383,支出入力表!F1384:$S$2000,12,FALSE),"")</f>
        <v/>
      </c>
      <c r="M1383" s="167" t="str">
        <f>IF(E1383="旅費",VLOOKUP(E1383,支出入力表!F1384:$S$2000,13,FALSE),"")</f>
        <v/>
      </c>
      <c r="N1383" s="168" t="str">
        <f>IF(E1383="旅費",VLOOKUP(E1383,支出入力表!F1384:$S$2000,14,FALSE),"")</f>
        <v/>
      </c>
    </row>
    <row r="1384" spans="2:14" x14ac:dyDescent="0.55000000000000004">
      <c r="B1384" s="163" t="str">
        <f>IF(E1384="旅費",支出入力表!A1385,"")</f>
        <v/>
      </c>
      <c r="C1384" s="164" t="str">
        <f>IF(E1384="旅費",支出入力表!C1385,"")</f>
        <v/>
      </c>
      <c r="D1384" s="165" t="str">
        <f>IF(支出入力表!E1385="旅費","旅費","")</f>
        <v/>
      </c>
      <c r="E1384" s="165" t="str">
        <f>IF(支出入力表!F1385="旅費","旅費","")</f>
        <v/>
      </c>
      <c r="F1384" s="196" t="str">
        <f>IF(E1384="旅費",VLOOKUP(E1384,支出入力表!F1385:$M$2000,3,FALSE),"")</f>
        <v/>
      </c>
      <c r="G1384" s="196" t="str">
        <f>IF(E1384="旅費",VLOOKUP(E1384,支出入力表!F1385:$M$2000,4,FALSE),"")</f>
        <v/>
      </c>
      <c r="H1384" s="197" t="str">
        <f>IF(E1384="旅費",VLOOKUP(E1384,支出入力表!F1385:$M$2000,5,FALSE),"")</f>
        <v/>
      </c>
      <c r="I1384" s="196" t="str">
        <f>IF(E1384="旅費",VLOOKUP(E1384,支出入力表!F1385:$S$2000,9,FALSE),"")</f>
        <v/>
      </c>
      <c r="J1384" s="167" t="str">
        <f>IF(E1384="旅費",VLOOKUP(E1384,支出入力表!F1385:$S$2000,10,FALSE),"")</f>
        <v/>
      </c>
      <c r="K1384" s="167" t="str">
        <f>IF(E1384="旅費",VLOOKUP(E1384,支出入力表!F1385:$S$2000,11,FALSE),"")</f>
        <v/>
      </c>
      <c r="L1384" s="167" t="str">
        <f>IF(E1384="旅費",VLOOKUP(E1384,支出入力表!F1385:$S$2000,12,FALSE),"")</f>
        <v/>
      </c>
      <c r="M1384" s="167" t="str">
        <f>IF(E1384="旅費",VLOOKUP(E1384,支出入力表!F1385:$S$2000,13,FALSE),"")</f>
        <v/>
      </c>
      <c r="N1384" s="168" t="str">
        <f>IF(E1384="旅費",VLOOKUP(E1384,支出入力表!F1385:$S$2000,14,FALSE),"")</f>
        <v/>
      </c>
    </row>
    <row r="1385" spans="2:14" x14ac:dyDescent="0.55000000000000004">
      <c r="B1385" s="163" t="str">
        <f>IF(E1385="旅費",支出入力表!A1386,"")</f>
        <v/>
      </c>
      <c r="C1385" s="164" t="str">
        <f>IF(E1385="旅費",支出入力表!C1386,"")</f>
        <v/>
      </c>
      <c r="D1385" s="165" t="str">
        <f>IF(支出入力表!E1386="旅費","旅費","")</f>
        <v/>
      </c>
      <c r="E1385" s="165" t="str">
        <f>IF(支出入力表!F1386="旅費","旅費","")</f>
        <v/>
      </c>
      <c r="F1385" s="196" t="str">
        <f>IF(E1385="旅費",VLOOKUP(E1385,支出入力表!F1386:$M$2000,3,FALSE),"")</f>
        <v/>
      </c>
      <c r="G1385" s="196" t="str">
        <f>IF(E1385="旅費",VLOOKUP(E1385,支出入力表!F1386:$M$2000,4,FALSE),"")</f>
        <v/>
      </c>
      <c r="H1385" s="197" t="str">
        <f>IF(E1385="旅費",VLOOKUP(E1385,支出入力表!F1386:$M$2000,5,FALSE),"")</f>
        <v/>
      </c>
      <c r="I1385" s="196" t="str">
        <f>IF(E1385="旅費",VLOOKUP(E1385,支出入力表!F1386:$S$2000,9,FALSE),"")</f>
        <v/>
      </c>
      <c r="J1385" s="167" t="str">
        <f>IF(E1385="旅費",VLOOKUP(E1385,支出入力表!F1386:$S$2000,10,FALSE),"")</f>
        <v/>
      </c>
      <c r="K1385" s="167" t="str">
        <f>IF(E1385="旅費",VLOOKUP(E1385,支出入力表!F1386:$S$2000,11,FALSE),"")</f>
        <v/>
      </c>
      <c r="L1385" s="167" t="str">
        <f>IF(E1385="旅費",VLOOKUP(E1385,支出入力表!F1386:$S$2000,12,FALSE),"")</f>
        <v/>
      </c>
      <c r="M1385" s="167" t="str">
        <f>IF(E1385="旅費",VLOOKUP(E1385,支出入力表!F1386:$S$2000,13,FALSE),"")</f>
        <v/>
      </c>
      <c r="N1385" s="168" t="str">
        <f>IF(E1385="旅費",VLOOKUP(E1385,支出入力表!F1386:$S$2000,14,FALSE),"")</f>
        <v/>
      </c>
    </row>
    <row r="1386" spans="2:14" x14ac:dyDescent="0.55000000000000004">
      <c r="B1386" s="163" t="str">
        <f>IF(E1386="旅費",支出入力表!A1387,"")</f>
        <v/>
      </c>
      <c r="C1386" s="164" t="str">
        <f>IF(E1386="旅費",支出入力表!C1387,"")</f>
        <v/>
      </c>
      <c r="D1386" s="165" t="str">
        <f>IF(支出入力表!E1387="旅費","旅費","")</f>
        <v/>
      </c>
      <c r="E1386" s="165" t="str">
        <f>IF(支出入力表!F1387="旅費","旅費","")</f>
        <v/>
      </c>
      <c r="F1386" s="196" t="str">
        <f>IF(E1386="旅費",VLOOKUP(E1386,支出入力表!F1387:$M$2000,3,FALSE),"")</f>
        <v/>
      </c>
      <c r="G1386" s="196" t="str">
        <f>IF(E1386="旅費",VLOOKUP(E1386,支出入力表!F1387:$M$2000,4,FALSE),"")</f>
        <v/>
      </c>
      <c r="H1386" s="197" t="str">
        <f>IF(E1386="旅費",VLOOKUP(E1386,支出入力表!F1387:$M$2000,5,FALSE),"")</f>
        <v/>
      </c>
      <c r="I1386" s="196" t="str">
        <f>IF(E1386="旅費",VLOOKUP(E1386,支出入力表!F1387:$S$2000,9,FALSE),"")</f>
        <v/>
      </c>
      <c r="J1386" s="167" t="str">
        <f>IF(E1386="旅費",VLOOKUP(E1386,支出入力表!F1387:$S$2000,10,FALSE),"")</f>
        <v/>
      </c>
      <c r="K1386" s="167" t="str">
        <f>IF(E1386="旅費",VLOOKUP(E1386,支出入力表!F1387:$S$2000,11,FALSE),"")</f>
        <v/>
      </c>
      <c r="L1386" s="167" t="str">
        <f>IF(E1386="旅費",VLOOKUP(E1386,支出入力表!F1387:$S$2000,12,FALSE),"")</f>
        <v/>
      </c>
      <c r="M1386" s="167" t="str">
        <f>IF(E1386="旅費",VLOOKUP(E1386,支出入力表!F1387:$S$2000,13,FALSE),"")</f>
        <v/>
      </c>
      <c r="N1386" s="168" t="str">
        <f>IF(E1386="旅費",VLOOKUP(E1386,支出入力表!F1387:$S$2000,14,FALSE),"")</f>
        <v/>
      </c>
    </row>
    <row r="1387" spans="2:14" x14ac:dyDescent="0.55000000000000004">
      <c r="B1387" s="163" t="str">
        <f>IF(E1387="旅費",支出入力表!A1388,"")</f>
        <v/>
      </c>
      <c r="C1387" s="164" t="str">
        <f>IF(E1387="旅費",支出入力表!C1388,"")</f>
        <v/>
      </c>
      <c r="D1387" s="165" t="str">
        <f>IF(支出入力表!E1388="旅費","旅費","")</f>
        <v/>
      </c>
      <c r="E1387" s="165" t="str">
        <f>IF(支出入力表!F1388="旅費","旅費","")</f>
        <v/>
      </c>
      <c r="F1387" s="196" t="str">
        <f>IF(E1387="旅費",VLOOKUP(E1387,支出入力表!F1388:$M$2000,3,FALSE),"")</f>
        <v/>
      </c>
      <c r="G1387" s="196" t="str">
        <f>IF(E1387="旅費",VLOOKUP(E1387,支出入力表!F1388:$M$2000,4,FALSE),"")</f>
        <v/>
      </c>
      <c r="H1387" s="197" t="str">
        <f>IF(E1387="旅費",VLOOKUP(E1387,支出入力表!F1388:$M$2000,5,FALSE),"")</f>
        <v/>
      </c>
      <c r="I1387" s="196" t="str">
        <f>IF(E1387="旅費",VLOOKUP(E1387,支出入力表!F1388:$S$2000,9,FALSE),"")</f>
        <v/>
      </c>
      <c r="J1387" s="167" t="str">
        <f>IF(E1387="旅費",VLOOKUP(E1387,支出入力表!F1388:$S$2000,10,FALSE),"")</f>
        <v/>
      </c>
      <c r="K1387" s="167" t="str">
        <f>IF(E1387="旅費",VLOOKUP(E1387,支出入力表!F1388:$S$2000,11,FALSE),"")</f>
        <v/>
      </c>
      <c r="L1387" s="167" t="str">
        <f>IF(E1387="旅費",VLOOKUP(E1387,支出入力表!F1388:$S$2000,12,FALSE),"")</f>
        <v/>
      </c>
      <c r="M1387" s="167" t="str">
        <f>IF(E1387="旅費",VLOOKUP(E1387,支出入力表!F1388:$S$2000,13,FALSE),"")</f>
        <v/>
      </c>
      <c r="N1387" s="168" t="str">
        <f>IF(E1387="旅費",VLOOKUP(E1387,支出入力表!F1388:$S$2000,14,FALSE),"")</f>
        <v/>
      </c>
    </row>
    <row r="1388" spans="2:14" x14ac:dyDescent="0.55000000000000004">
      <c r="B1388" s="163" t="str">
        <f>IF(E1388="旅費",支出入力表!A1389,"")</f>
        <v/>
      </c>
      <c r="C1388" s="164" t="str">
        <f>IF(E1388="旅費",支出入力表!C1389,"")</f>
        <v/>
      </c>
      <c r="D1388" s="165" t="str">
        <f>IF(支出入力表!E1389="旅費","旅費","")</f>
        <v/>
      </c>
      <c r="E1388" s="165" t="str">
        <f>IF(支出入力表!F1389="旅費","旅費","")</f>
        <v/>
      </c>
      <c r="F1388" s="196" t="str">
        <f>IF(E1388="旅費",VLOOKUP(E1388,支出入力表!F1389:$M$2000,3,FALSE),"")</f>
        <v/>
      </c>
      <c r="G1388" s="196" t="str">
        <f>IF(E1388="旅費",VLOOKUP(E1388,支出入力表!F1389:$M$2000,4,FALSE),"")</f>
        <v/>
      </c>
      <c r="H1388" s="197" t="str">
        <f>IF(E1388="旅費",VLOOKUP(E1388,支出入力表!F1389:$M$2000,5,FALSE),"")</f>
        <v/>
      </c>
      <c r="I1388" s="196" t="str">
        <f>IF(E1388="旅費",VLOOKUP(E1388,支出入力表!F1389:$S$2000,9,FALSE),"")</f>
        <v/>
      </c>
      <c r="J1388" s="167" t="str">
        <f>IF(E1388="旅費",VLOOKUP(E1388,支出入力表!F1389:$S$2000,10,FALSE),"")</f>
        <v/>
      </c>
      <c r="K1388" s="167" t="str">
        <f>IF(E1388="旅費",VLOOKUP(E1388,支出入力表!F1389:$S$2000,11,FALSE),"")</f>
        <v/>
      </c>
      <c r="L1388" s="167" t="str">
        <f>IF(E1388="旅費",VLOOKUP(E1388,支出入力表!F1389:$S$2000,12,FALSE),"")</f>
        <v/>
      </c>
      <c r="M1388" s="167" t="str">
        <f>IF(E1388="旅費",VLOOKUP(E1388,支出入力表!F1389:$S$2000,13,FALSE),"")</f>
        <v/>
      </c>
      <c r="N1388" s="168" t="str">
        <f>IF(E1388="旅費",VLOOKUP(E1388,支出入力表!F1389:$S$2000,14,FALSE),"")</f>
        <v/>
      </c>
    </row>
    <row r="1389" spans="2:14" x14ac:dyDescent="0.55000000000000004">
      <c r="B1389" s="163" t="str">
        <f>IF(E1389="旅費",支出入力表!A1390,"")</f>
        <v/>
      </c>
      <c r="C1389" s="164" t="str">
        <f>IF(E1389="旅費",支出入力表!C1390,"")</f>
        <v/>
      </c>
      <c r="D1389" s="165" t="str">
        <f>IF(支出入力表!E1390="旅費","旅費","")</f>
        <v/>
      </c>
      <c r="E1389" s="165" t="str">
        <f>IF(支出入力表!F1390="旅費","旅費","")</f>
        <v/>
      </c>
      <c r="F1389" s="196" t="str">
        <f>IF(E1389="旅費",VLOOKUP(E1389,支出入力表!F1390:$M$2000,3,FALSE),"")</f>
        <v/>
      </c>
      <c r="G1389" s="196" t="str">
        <f>IF(E1389="旅費",VLOOKUP(E1389,支出入力表!F1390:$M$2000,4,FALSE),"")</f>
        <v/>
      </c>
      <c r="H1389" s="197" t="str">
        <f>IF(E1389="旅費",VLOOKUP(E1389,支出入力表!F1390:$M$2000,5,FALSE),"")</f>
        <v/>
      </c>
      <c r="I1389" s="196" t="str">
        <f>IF(E1389="旅費",VLOOKUP(E1389,支出入力表!F1390:$S$2000,9,FALSE),"")</f>
        <v/>
      </c>
      <c r="J1389" s="167" t="str">
        <f>IF(E1389="旅費",VLOOKUP(E1389,支出入力表!F1390:$S$2000,10,FALSE),"")</f>
        <v/>
      </c>
      <c r="K1389" s="167" t="str">
        <f>IF(E1389="旅費",VLOOKUP(E1389,支出入力表!F1390:$S$2000,11,FALSE),"")</f>
        <v/>
      </c>
      <c r="L1389" s="167" t="str">
        <f>IF(E1389="旅費",VLOOKUP(E1389,支出入力表!F1390:$S$2000,12,FALSE),"")</f>
        <v/>
      </c>
      <c r="M1389" s="167" t="str">
        <f>IF(E1389="旅費",VLOOKUP(E1389,支出入力表!F1390:$S$2000,13,FALSE),"")</f>
        <v/>
      </c>
      <c r="N1389" s="168" t="str">
        <f>IF(E1389="旅費",VLOOKUP(E1389,支出入力表!F1390:$S$2000,14,FALSE),"")</f>
        <v/>
      </c>
    </row>
    <row r="1390" spans="2:14" x14ac:dyDescent="0.55000000000000004">
      <c r="B1390" s="163" t="str">
        <f>IF(E1390="旅費",支出入力表!A1391,"")</f>
        <v/>
      </c>
      <c r="C1390" s="164" t="str">
        <f>IF(E1390="旅費",支出入力表!C1391,"")</f>
        <v/>
      </c>
      <c r="D1390" s="165" t="str">
        <f>IF(支出入力表!E1391="旅費","旅費","")</f>
        <v/>
      </c>
      <c r="E1390" s="165" t="str">
        <f>IF(支出入力表!F1391="旅費","旅費","")</f>
        <v/>
      </c>
      <c r="F1390" s="196" t="str">
        <f>IF(E1390="旅費",VLOOKUP(E1390,支出入力表!F1391:$M$2000,3,FALSE),"")</f>
        <v/>
      </c>
      <c r="G1390" s="196" t="str">
        <f>IF(E1390="旅費",VLOOKUP(E1390,支出入力表!F1391:$M$2000,4,FALSE),"")</f>
        <v/>
      </c>
      <c r="H1390" s="197" t="str">
        <f>IF(E1390="旅費",VLOOKUP(E1390,支出入力表!F1391:$M$2000,5,FALSE),"")</f>
        <v/>
      </c>
      <c r="I1390" s="196" t="str">
        <f>IF(E1390="旅費",VLOOKUP(E1390,支出入力表!F1391:$S$2000,9,FALSE),"")</f>
        <v/>
      </c>
      <c r="J1390" s="167" t="str">
        <f>IF(E1390="旅費",VLOOKUP(E1390,支出入力表!F1391:$S$2000,10,FALSE),"")</f>
        <v/>
      </c>
      <c r="K1390" s="167" t="str">
        <f>IF(E1390="旅費",VLOOKUP(E1390,支出入力表!F1391:$S$2000,11,FALSE),"")</f>
        <v/>
      </c>
      <c r="L1390" s="167" t="str">
        <f>IF(E1390="旅費",VLOOKUP(E1390,支出入力表!F1391:$S$2000,12,FALSE),"")</f>
        <v/>
      </c>
      <c r="M1390" s="167" t="str">
        <f>IF(E1390="旅費",VLOOKUP(E1390,支出入力表!F1391:$S$2000,13,FALSE),"")</f>
        <v/>
      </c>
      <c r="N1390" s="168" t="str">
        <f>IF(E1390="旅費",VLOOKUP(E1390,支出入力表!F1391:$S$2000,14,FALSE),"")</f>
        <v/>
      </c>
    </row>
    <row r="1391" spans="2:14" x14ac:dyDescent="0.55000000000000004">
      <c r="B1391" s="163" t="str">
        <f>IF(E1391="旅費",支出入力表!A1392,"")</f>
        <v/>
      </c>
      <c r="C1391" s="164" t="str">
        <f>IF(E1391="旅費",支出入力表!C1392,"")</f>
        <v/>
      </c>
      <c r="D1391" s="165" t="str">
        <f>IF(支出入力表!E1392="旅費","旅費","")</f>
        <v/>
      </c>
      <c r="E1391" s="165" t="str">
        <f>IF(支出入力表!F1392="旅費","旅費","")</f>
        <v/>
      </c>
      <c r="F1391" s="196" t="str">
        <f>IF(E1391="旅費",VLOOKUP(E1391,支出入力表!F1392:$M$2000,3,FALSE),"")</f>
        <v/>
      </c>
      <c r="G1391" s="196" t="str">
        <f>IF(E1391="旅費",VLOOKUP(E1391,支出入力表!F1392:$M$2000,4,FALSE),"")</f>
        <v/>
      </c>
      <c r="H1391" s="197" t="str">
        <f>IF(E1391="旅費",VLOOKUP(E1391,支出入力表!F1392:$M$2000,5,FALSE),"")</f>
        <v/>
      </c>
      <c r="I1391" s="196" t="str">
        <f>IF(E1391="旅費",VLOOKUP(E1391,支出入力表!F1392:$S$2000,9,FALSE),"")</f>
        <v/>
      </c>
      <c r="J1391" s="167" t="str">
        <f>IF(E1391="旅費",VLOOKUP(E1391,支出入力表!F1392:$S$2000,10,FALSE),"")</f>
        <v/>
      </c>
      <c r="K1391" s="167" t="str">
        <f>IF(E1391="旅費",VLOOKUP(E1391,支出入力表!F1392:$S$2000,11,FALSE),"")</f>
        <v/>
      </c>
      <c r="L1391" s="167" t="str">
        <f>IF(E1391="旅費",VLOOKUP(E1391,支出入力表!F1392:$S$2000,12,FALSE),"")</f>
        <v/>
      </c>
      <c r="M1391" s="167" t="str">
        <f>IF(E1391="旅費",VLOOKUP(E1391,支出入力表!F1392:$S$2000,13,FALSE),"")</f>
        <v/>
      </c>
      <c r="N1391" s="168" t="str">
        <f>IF(E1391="旅費",VLOOKUP(E1391,支出入力表!F1392:$S$2000,14,FALSE),"")</f>
        <v/>
      </c>
    </row>
    <row r="1392" spans="2:14" x14ac:dyDescent="0.55000000000000004">
      <c r="B1392" s="163" t="str">
        <f>IF(E1392="旅費",支出入力表!A1393,"")</f>
        <v/>
      </c>
      <c r="C1392" s="164" t="str">
        <f>IF(E1392="旅費",支出入力表!C1393,"")</f>
        <v/>
      </c>
      <c r="D1392" s="165" t="str">
        <f>IF(支出入力表!E1393="旅費","旅費","")</f>
        <v/>
      </c>
      <c r="E1392" s="165" t="str">
        <f>IF(支出入力表!F1393="旅費","旅費","")</f>
        <v/>
      </c>
      <c r="F1392" s="196" t="str">
        <f>IF(E1392="旅費",VLOOKUP(E1392,支出入力表!F1393:$M$2000,3,FALSE),"")</f>
        <v/>
      </c>
      <c r="G1392" s="196" t="str">
        <f>IF(E1392="旅費",VLOOKUP(E1392,支出入力表!F1393:$M$2000,4,FALSE),"")</f>
        <v/>
      </c>
      <c r="H1392" s="197" t="str">
        <f>IF(E1392="旅費",VLOOKUP(E1392,支出入力表!F1393:$M$2000,5,FALSE),"")</f>
        <v/>
      </c>
      <c r="I1392" s="196" t="str">
        <f>IF(E1392="旅費",VLOOKUP(E1392,支出入力表!F1393:$S$2000,9,FALSE),"")</f>
        <v/>
      </c>
      <c r="J1392" s="167" t="str">
        <f>IF(E1392="旅費",VLOOKUP(E1392,支出入力表!F1393:$S$2000,10,FALSE),"")</f>
        <v/>
      </c>
      <c r="K1392" s="167" t="str">
        <f>IF(E1392="旅費",VLOOKUP(E1392,支出入力表!F1393:$S$2000,11,FALSE),"")</f>
        <v/>
      </c>
      <c r="L1392" s="167" t="str">
        <f>IF(E1392="旅費",VLOOKUP(E1392,支出入力表!F1393:$S$2000,12,FALSE),"")</f>
        <v/>
      </c>
      <c r="M1392" s="167" t="str">
        <f>IF(E1392="旅費",VLOOKUP(E1392,支出入力表!F1393:$S$2000,13,FALSE),"")</f>
        <v/>
      </c>
      <c r="N1392" s="168" t="str">
        <f>IF(E1392="旅費",VLOOKUP(E1392,支出入力表!F1393:$S$2000,14,FALSE),"")</f>
        <v/>
      </c>
    </row>
    <row r="1393" spans="2:14" x14ac:dyDescent="0.55000000000000004">
      <c r="B1393" s="163" t="str">
        <f>IF(E1393="旅費",支出入力表!A1394,"")</f>
        <v/>
      </c>
      <c r="C1393" s="164" t="str">
        <f>IF(E1393="旅費",支出入力表!C1394,"")</f>
        <v/>
      </c>
      <c r="D1393" s="165" t="str">
        <f>IF(支出入力表!E1394="旅費","旅費","")</f>
        <v/>
      </c>
      <c r="E1393" s="165" t="str">
        <f>IF(支出入力表!F1394="旅費","旅費","")</f>
        <v/>
      </c>
      <c r="F1393" s="196" t="str">
        <f>IF(E1393="旅費",VLOOKUP(E1393,支出入力表!F1394:$M$2000,3,FALSE),"")</f>
        <v/>
      </c>
      <c r="G1393" s="196" t="str">
        <f>IF(E1393="旅費",VLOOKUP(E1393,支出入力表!F1394:$M$2000,4,FALSE),"")</f>
        <v/>
      </c>
      <c r="H1393" s="197" t="str">
        <f>IF(E1393="旅費",VLOOKUP(E1393,支出入力表!F1394:$M$2000,5,FALSE),"")</f>
        <v/>
      </c>
      <c r="I1393" s="196" t="str">
        <f>IF(E1393="旅費",VLOOKUP(E1393,支出入力表!F1394:$S$2000,9,FALSE),"")</f>
        <v/>
      </c>
      <c r="J1393" s="167" t="str">
        <f>IF(E1393="旅費",VLOOKUP(E1393,支出入力表!F1394:$S$2000,10,FALSE),"")</f>
        <v/>
      </c>
      <c r="K1393" s="167" t="str">
        <f>IF(E1393="旅費",VLOOKUP(E1393,支出入力表!F1394:$S$2000,11,FALSE),"")</f>
        <v/>
      </c>
      <c r="L1393" s="167" t="str">
        <f>IF(E1393="旅費",VLOOKUP(E1393,支出入力表!F1394:$S$2000,12,FALSE),"")</f>
        <v/>
      </c>
      <c r="M1393" s="167" t="str">
        <f>IF(E1393="旅費",VLOOKUP(E1393,支出入力表!F1394:$S$2000,13,FALSE),"")</f>
        <v/>
      </c>
      <c r="N1393" s="168" t="str">
        <f>IF(E1393="旅費",VLOOKUP(E1393,支出入力表!F1394:$S$2000,14,FALSE),"")</f>
        <v/>
      </c>
    </row>
    <row r="1394" spans="2:14" x14ac:dyDescent="0.55000000000000004">
      <c r="B1394" s="163" t="str">
        <f>IF(E1394="旅費",支出入力表!A1395,"")</f>
        <v/>
      </c>
      <c r="C1394" s="164" t="str">
        <f>IF(E1394="旅費",支出入力表!C1395,"")</f>
        <v/>
      </c>
      <c r="D1394" s="165" t="str">
        <f>IF(支出入力表!E1395="旅費","旅費","")</f>
        <v/>
      </c>
      <c r="E1394" s="165" t="str">
        <f>IF(支出入力表!F1395="旅費","旅費","")</f>
        <v/>
      </c>
      <c r="F1394" s="196" t="str">
        <f>IF(E1394="旅費",VLOOKUP(E1394,支出入力表!F1395:$M$2000,3,FALSE),"")</f>
        <v/>
      </c>
      <c r="G1394" s="196" t="str">
        <f>IF(E1394="旅費",VLOOKUP(E1394,支出入力表!F1395:$M$2000,4,FALSE),"")</f>
        <v/>
      </c>
      <c r="H1394" s="197" t="str">
        <f>IF(E1394="旅費",VLOOKUP(E1394,支出入力表!F1395:$M$2000,5,FALSE),"")</f>
        <v/>
      </c>
      <c r="I1394" s="196" t="str">
        <f>IF(E1394="旅費",VLOOKUP(E1394,支出入力表!F1395:$S$2000,9,FALSE),"")</f>
        <v/>
      </c>
      <c r="J1394" s="167" t="str">
        <f>IF(E1394="旅費",VLOOKUP(E1394,支出入力表!F1395:$S$2000,10,FALSE),"")</f>
        <v/>
      </c>
      <c r="K1394" s="167" t="str">
        <f>IF(E1394="旅費",VLOOKUP(E1394,支出入力表!F1395:$S$2000,11,FALSE),"")</f>
        <v/>
      </c>
      <c r="L1394" s="167" t="str">
        <f>IF(E1394="旅費",VLOOKUP(E1394,支出入力表!F1395:$S$2000,12,FALSE),"")</f>
        <v/>
      </c>
      <c r="M1394" s="167" t="str">
        <f>IF(E1394="旅費",VLOOKUP(E1394,支出入力表!F1395:$S$2000,13,FALSE),"")</f>
        <v/>
      </c>
      <c r="N1394" s="168" t="str">
        <f>IF(E1394="旅費",VLOOKUP(E1394,支出入力表!F1395:$S$2000,14,FALSE),"")</f>
        <v/>
      </c>
    </row>
    <row r="1395" spans="2:14" x14ac:dyDescent="0.55000000000000004">
      <c r="B1395" s="163" t="str">
        <f>IF(E1395="旅費",支出入力表!A1396,"")</f>
        <v/>
      </c>
      <c r="C1395" s="164" t="str">
        <f>IF(E1395="旅費",支出入力表!C1396,"")</f>
        <v/>
      </c>
      <c r="D1395" s="165" t="str">
        <f>IF(支出入力表!E1396="旅費","旅費","")</f>
        <v/>
      </c>
      <c r="E1395" s="165" t="str">
        <f>IF(支出入力表!F1396="旅費","旅費","")</f>
        <v/>
      </c>
      <c r="F1395" s="196" t="str">
        <f>IF(E1395="旅費",VLOOKUP(E1395,支出入力表!F1396:$M$2000,3,FALSE),"")</f>
        <v/>
      </c>
      <c r="G1395" s="196" t="str">
        <f>IF(E1395="旅費",VLOOKUP(E1395,支出入力表!F1396:$M$2000,4,FALSE),"")</f>
        <v/>
      </c>
      <c r="H1395" s="197" t="str">
        <f>IF(E1395="旅費",VLOOKUP(E1395,支出入力表!F1396:$M$2000,5,FALSE),"")</f>
        <v/>
      </c>
      <c r="I1395" s="196" t="str">
        <f>IF(E1395="旅費",VLOOKUP(E1395,支出入力表!F1396:$S$2000,9,FALSE),"")</f>
        <v/>
      </c>
      <c r="J1395" s="167" t="str">
        <f>IF(E1395="旅費",VLOOKUP(E1395,支出入力表!F1396:$S$2000,10,FALSE),"")</f>
        <v/>
      </c>
      <c r="K1395" s="167" t="str">
        <f>IF(E1395="旅費",VLOOKUP(E1395,支出入力表!F1396:$S$2000,11,FALSE),"")</f>
        <v/>
      </c>
      <c r="L1395" s="167" t="str">
        <f>IF(E1395="旅費",VLOOKUP(E1395,支出入力表!F1396:$S$2000,12,FALSE),"")</f>
        <v/>
      </c>
      <c r="M1395" s="167" t="str">
        <f>IF(E1395="旅費",VLOOKUP(E1395,支出入力表!F1396:$S$2000,13,FALSE),"")</f>
        <v/>
      </c>
      <c r="N1395" s="168" t="str">
        <f>IF(E1395="旅費",VLOOKUP(E1395,支出入力表!F1396:$S$2000,14,FALSE),"")</f>
        <v/>
      </c>
    </row>
    <row r="1396" spans="2:14" x14ac:dyDescent="0.55000000000000004">
      <c r="B1396" s="163" t="str">
        <f>IF(E1396="旅費",支出入力表!A1397,"")</f>
        <v/>
      </c>
      <c r="C1396" s="164" t="str">
        <f>IF(E1396="旅費",支出入力表!C1397,"")</f>
        <v/>
      </c>
      <c r="D1396" s="165" t="str">
        <f>IF(支出入力表!E1397="旅費","旅費","")</f>
        <v/>
      </c>
      <c r="E1396" s="165" t="str">
        <f>IF(支出入力表!F1397="旅費","旅費","")</f>
        <v/>
      </c>
      <c r="F1396" s="196" t="str">
        <f>IF(E1396="旅費",VLOOKUP(E1396,支出入力表!F1397:$M$2000,3,FALSE),"")</f>
        <v/>
      </c>
      <c r="G1396" s="196" t="str">
        <f>IF(E1396="旅費",VLOOKUP(E1396,支出入力表!F1397:$M$2000,4,FALSE),"")</f>
        <v/>
      </c>
      <c r="H1396" s="197" t="str">
        <f>IF(E1396="旅費",VLOOKUP(E1396,支出入力表!F1397:$M$2000,5,FALSE),"")</f>
        <v/>
      </c>
      <c r="I1396" s="196" t="str">
        <f>IF(E1396="旅費",VLOOKUP(E1396,支出入力表!F1397:$S$2000,9,FALSE),"")</f>
        <v/>
      </c>
      <c r="J1396" s="167" t="str">
        <f>IF(E1396="旅費",VLOOKUP(E1396,支出入力表!F1397:$S$2000,10,FALSE),"")</f>
        <v/>
      </c>
      <c r="K1396" s="167" t="str">
        <f>IF(E1396="旅費",VLOOKUP(E1396,支出入力表!F1397:$S$2000,11,FALSE),"")</f>
        <v/>
      </c>
      <c r="L1396" s="167" t="str">
        <f>IF(E1396="旅費",VLOOKUP(E1396,支出入力表!F1397:$S$2000,12,FALSE),"")</f>
        <v/>
      </c>
      <c r="M1396" s="167" t="str">
        <f>IF(E1396="旅費",VLOOKUP(E1396,支出入力表!F1397:$S$2000,13,FALSE),"")</f>
        <v/>
      </c>
      <c r="N1396" s="168" t="str">
        <f>IF(E1396="旅費",VLOOKUP(E1396,支出入力表!F1397:$S$2000,14,FALSE),"")</f>
        <v/>
      </c>
    </row>
    <row r="1397" spans="2:14" x14ac:dyDescent="0.55000000000000004">
      <c r="B1397" s="163" t="str">
        <f>IF(E1397="旅費",支出入力表!A1398,"")</f>
        <v/>
      </c>
      <c r="C1397" s="164" t="str">
        <f>IF(E1397="旅費",支出入力表!C1398,"")</f>
        <v/>
      </c>
      <c r="D1397" s="165" t="str">
        <f>IF(支出入力表!E1398="旅費","旅費","")</f>
        <v/>
      </c>
      <c r="E1397" s="165" t="str">
        <f>IF(支出入力表!F1398="旅費","旅費","")</f>
        <v/>
      </c>
      <c r="F1397" s="196" t="str">
        <f>IF(E1397="旅費",VLOOKUP(E1397,支出入力表!F1398:$M$2000,3,FALSE),"")</f>
        <v/>
      </c>
      <c r="G1397" s="196" t="str">
        <f>IF(E1397="旅費",VLOOKUP(E1397,支出入力表!F1398:$M$2000,4,FALSE),"")</f>
        <v/>
      </c>
      <c r="H1397" s="197" t="str">
        <f>IF(E1397="旅費",VLOOKUP(E1397,支出入力表!F1398:$M$2000,5,FALSE),"")</f>
        <v/>
      </c>
      <c r="I1397" s="196" t="str">
        <f>IF(E1397="旅費",VLOOKUP(E1397,支出入力表!F1398:$S$2000,9,FALSE),"")</f>
        <v/>
      </c>
      <c r="J1397" s="167" t="str">
        <f>IF(E1397="旅費",VLOOKUP(E1397,支出入力表!F1398:$S$2000,10,FALSE),"")</f>
        <v/>
      </c>
      <c r="K1397" s="167" t="str">
        <f>IF(E1397="旅費",VLOOKUP(E1397,支出入力表!F1398:$S$2000,11,FALSE),"")</f>
        <v/>
      </c>
      <c r="L1397" s="167" t="str">
        <f>IF(E1397="旅費",VLOOKUP(E1397,支出入力表!F1398:$S$2000,12,FALSE),"")</f>
        <v/>
      </c>
      <c r="M1397" s="167" t="str">
        <f>IF(E1397="旅費",VLOOKUP(E1397,支出入力表!F1398:$S$2000,13,FALSE),"")</f>
        <v/>
      </c>
      <c r="N1397" s="168" t="str">
        <f>IF(E1397="旅費",VLOOKUP(E1397,支出入力表!F1398:$S$2000,14,FALSE),"")</f>
        <v/>
      </c>
    </row>
    <row r="1398" spans="2:14" x14ac:dyDescent="0.55000000000000004">
      <c r="B1398" s="163" t="str">
        <f>IF(E1398="旅費",支出入力表!A1399,"")</f>
        <v/>
      </c>
      <c r="C1398" s="164" t="str">
        <f>IF(E1398="旅費",支出入力表!C1399,"")</f>
        <v/>
      </c>
      <c r="D1398" s="165" t="str">
        <f>IF(支出入力表!E1399="旅費","旅費","")</f>
        <v/>
      </c>
      <c r="E1398" s="165" t="str">
        <f>IF(支出入力表!F1399="旅費","旅費","")</f>
        <v/>
      </c>
      <c r="F1398" s="196" t="str">
        <f>IF(E1398="旅費",VLOOKUP(E1398,支出入力表!F1399:$M$2000,3,FALSE),"")</f>
        <v/>
      </c>
      <c r="G1398" s="196" t="str">
        <f>IF(E1398="旅費",VLOOKUP(E1398,支出入力表!F1399:$M$2000,4,FALSE),"")</f>
        <v/>
      </c>
      <c r="H1398" s="197" t="str">
        <f>IF(E1398="旅費",VLOOKUP(E1398,支出入力表!F1399:$M$2000,5,FALSE),"")</f>
        <v/>
      </c>
      <c r="I1398" s="196" t="str">
        <f>IF(E1398="旅費",VLOOKUP(E1398,支出入力表!F1399:$S$2000,9,FALSE),"")</f>
        <v/>
      </c>
      <c r="J1398" s="167" t="str">
        <f>IF(E1398="旅費",VLOOKUP(E1398,支出入力表!F1399:$S$2000,10,FALSE),"")</f>
        <v/>
      </c>
      <c r="K1398" s="167" t="str">
        <f>IF(E1398="旅費",VLOOKUP(E1398,支出入力表!F1399:$S$2000,11,FALSE),"")</f>
        <v/>
      </c>
      <c r="L1398" s="167" t="str">
        <f>IF(E1398="旅費",VLOOKUP(E1398,支出入力表!F1399:$S$2000,12,FALSE),"")</f>
        <v/>
      </c>
      <c r="M1398" s="167" t="str">
        <f>IF(E1398="旅費",VLOOKUP(E1398,支出入力表!F1399:$S$2000,13,FALSE),"")</f>
        <v/>
      </c>
      <c r="N1398" s="168" t="str">
        <f>IF(E1398="旅費",VLOOKUP(E1398,支出入力表!F1399:$S$2000,14,FALSE),"")</f>
        <v/>
      </c>
    </row>
    <row r="1399" spans="2:14" x14ac:dyDescent="0.55000000000000004">
      <c r="B1399" s="163" t="str">
        <f>IF(E1399="旅費",支出入力表!A1400,"")</f>
        <v/>
      </c>
      <c r="C1399" s="164" t="str">
        <f>IF(E1399="旅費",支出入力表!C1400,"")</f>
        <v/>
      </c>
      <c r="D1399" s="165" t="str">
        <f>IF(支出入力表!E1400="旅費","旅費","")</f>
        <v/>
      </c>
      <c r="E1399" s="165" t="str">
        <f>IF(支出入力表!F1400="旅費","旅費","")</f>
        <v/>
      </c>
      <c r="F1399" s="196" t="str">
        <f>IF(E1399="旅費",VLOOKUP(E1399,支出入力表!F1400:$M$2000,3,FALSE),"")</f>
        <v/>
      </c>
      <c r="G1399" s="196" t="str">
        <f>IF(E1399="旅費",VLOOKUP(E1399,支出入力表!F1400:$M$2000,4,FALSE),"")</f>
        <v/>
      </c>
      <c r="H1399" s="197" t="str">
        <f>IF(E1399="旅費",VLOOKUP(E1399,支出入力表!F1400:$M$2000,5,FALSE),"")</f>
        <v/>
      </c>
      <c r="I1399" s="196" t="str">
        <f>IF(E1399="旅費",VLOOKUP(E1399,支出入力表!F1400:$S$2000,9,FALSE),"")</f>
        <v/>
      </c>
      <c r="J1399" s="167" t="str">
        <f>IF(E1399="旅費",VLOOKUP(E1399,支出入力表!F1400:$S$2000,10,FALSE),"")</f>
        <v/>
      </c>
      <c r="K1399" s="167" t="str">
        <f>IF(E1399="旅費",VLOOKUP(E1399,支出入力表!F1400:$S$2000,11,FALSE),"")</f>
        <v/>
      </c>
      <c r="L1399" s="167" t="str">
        <f>IF(E1399="旅費",VLOOKUP(E1399,支出入力表!F1400:$S$2000,12,FALSE),"")</f>
        <v/>
      </c>
      <c r="M1399" s="167" t="str">
        <f>IF(E1399="旅費",VLOOKUP(E1399,支出入力表!F1400:$S$2000,13,FALSE),"")</f>
        <v/>
      </c>
      <c r="N1399" s="168" t="str">
        <f>IF(E1399="旅費",VLOOKUP(E1399,支出入力表!F1400:$S$2000,14,FALSE),"")</f>
        <v/>
      </c>
    </row>
    <row r="1400" spans="2:14" x14ac:dyDescent="0.55000000000000004">
      <c r="B1400" s="163" t="str">
        <f>IF(E1400="旅費",支出入力表!A1401,"")</f>
        <v/>
      </c>
      <c r="C1400" s="164" t="str">
        <f>IF(E1400="旅費",支出入力表!C1401,"")</f>
        <v/>
      </c>
      <c r="D1400" s="165" t="str">
        <f>IF(支出入力表!E1401="旅費","旅費","")</f>
        <v/>
      </c>
      <c r="E1400" s="165" t="str">
        <f>IF(支出入力表!F1401="旅費","旅費","")</f>
        <v/>
      </c>
      <c r="F1400" s="196" t="str">
        <f>IF(E1400="旅費",VLOOKUP(E1400,支出入力表!F1401:$M$2000,3,FALSE),"")</f>
        <v/>
      </c>
      <c r="G1400" s="196" t="str">
        <f>IF(E1400="旅費",VLOOKUP(E1400,支出入力表!F1401:$M$2000,4,FALSE),"")</f>
        <v/>
      </c>
      <c r="H1400" s="197" t="str">
        <f>IF(E1400="旅費",VLOOKUP(E1400,支出入力表!F1401:$M$2000,5,FALSE),"")</f>
        <v/>
      </c>
      <c r="I1400" s="196" t="str">
        <f>IF(E1400="旅費",VLOOKUP(E1400,支出入力表!F1401:$S$2000,9,FALSE),"")</f>
        <v/>
      </c>
      <c r="J1400" s="167" t="str">
        <f>IF(E1400="旅費",VLOOKUP(E1400,支出入力表!F1401:$S$2000,10,FALSE),"")</f>
        <v/>
      </c>
      <c r="K1400" s="167" t="str">
        <f>IF(E1400="旅費",VLOOKUP(E1400,支出入力表!F1401:$S$2000,11,FALSE),"")</f>
        <v/>
      </c>
      <c r="L1400" s="167" t="str">
        <f>IF(E1400="旅費",VLOOKUP(E1400,支出入力表!F1401:$S$2000,12,FALSE),"")</f>
        <v/>
      </c>
      <c r="M1400" s="167" t="str">
        <f>IF(E1400="旅費",VLOOKUP(E1400,支出入力表!F1401:$S$2000,13,FALSE),"")</f>
        <v/>
      </c>
      <c r="N1400" s="168" t="str">
        <f>IF(E1400="旅費",VLOOKUP(E1400,支出入力表!F1401:$S$2000,14,FALSE),"")</f>
        <v/>
      </c>
    </row>
    <row r="1401" spans="2:14" x14ac:dyDescent="0.55000000000000004">
      <c r="B1401" s="163" t="str">
        <f>IF(E1401="旅費",支出入力表!A1402,"")</f>
        <v/>
      </c>
      <c r="C1401" s="164" t="str">
        <f>IF(E1401="旅費",支出入力表!C1402,"")</f>
        <v/>
      </c>
      <c r="D1401" s="165" t="str">
        <f>IF(支出入力表!E1402="旅費","旅費","")</f>
        <v/>
      </c>
      <c r="E1401" s="165" t="str">
        <f>IF(支出入力表!F1402="旅費","旅費","")</f>
        <v/>
      </c>
      <c r="F1401" s="196" t="str">
        <f>IF(E1401="旅費",VLOOKUP(E1401,支出入力表!F1402:$M$2000,3,FALSE),"")</f>
        <v/>
      </c>
      <c r="G1401" s="196" t="str">
        <f>IF(E1401="旅費",VLOOKUP(E1401,支出入力表!F1402:$M$2000,4,FALSE),"")</f>
        <v/>
      </c>
      <c r="H1401" s="197" t="str">
        <f>IF(E1401="旅費",VLOOKUP(E1401,支出入力表!F1402:$M$2000,5,FALSE),"")</f>
        <v/>
      </c>
      <c r="I1401" s="196" t="str">
        <f>IF(E1401="旅費",VLOOKUP(E1401,支出入力表!F1402:$S$2000,9,FALSE),"")</f>
        <v/>
      </c>
      <c r="J1401" s="167" t="str">
        <f>IF(E1401="旅費",VLOOKUP(E1401,支出入力表!F1402:$S$2000,10,FALSE),"")</f>
        <v/>
      </c>
      <c r="K1401" s="167" t="str">
        <f>IF(E1401="旅費",VLOOKUP(E1401,支出入力表!F1402:$S$2000,11,FALSE),"")</f>
        <v/>
      </c>
      <c r="L1401" s="167" t="str">
        <f>IF(E1401="旅費",VLOOKUP(E1401,支出入力表!F1402:$S$2000,12,FALSE),"")</f>
        <v/>
      </c>
      <c r="M1401" s="167" t="str">
        <f>IF(E1401="旅費",VLOOKUP(E1401,支出入力表!F1402:$S$2000,13,FALSE),"")</f>
        <v/>
      </c>
      <c r="N1401" s="168" t="str">
        <f>IF(E1401="旅費",VLOOKUP(E1401,支出入力表!F1402:$S$2000,14,FALSE),"")</f>
        <v/>
      </c>
    </row>
    <row r="1402" spans="2:14" x14ac:dyDescent="0.55000000000000004">
      <c r="B1402" s="163" t="str">
        <f>IF(E1402="旅費",支出入力表!A1403,"")</f>
        <v/>
      </c>
      <c r="C1402" s="164" t="str">
        <f>IF(E1402="旅費",支出入力表!C1403,"")</f>
        <v/>
      </c>
      <c r="D1402" s="165" t="str">
        <f>IF(支出入力表!E1403="旅費","旅費","")</f>
        <v/>
      </c>
      <c r="E1402" s="165" t="str">
        <f>IF(支出入力表!F1403="旅費","旅費","")</f>
        <v/>
      </c>
      <c r="F1402" s="196" t="str">
        <f>IF(E1402="旅費",VLOOKUP(E1402,支出入力表!F1403:$M$2000,3,FALSE),"")</f>
        <v/>
      </c>
      <c r="G1402" s="196" t="str">
        <f>IF(E1402="旅費",VLOOKUP(E1402,支出入力表!F1403:$M$2000,4,FALSE),"")</f>
        <v/>
      </c>
      <c r="H1402" s="197" t="str">
        <f>IF(E1402="旅費",VLOOKUP(E1402,支出入力表!F1403:$M$2000,5,FALSE),"")</f>
        <v/>
      </c>
      <c r="I1402" s="196" t="str">
        <f>IF(E1402="旅費",VLOOKUP(E1402,支出入力表!F1403:$S$2000,9,FALSE),"")</f>
        <v/>
      </c>
      <c r="J1402" s="167" t="str">
        <f>IF(E1402="旅費",VLOOKUP(E1402,支出入力表!F1403:$S$2000,10,FALSE),"")</f>
        <v/>
      </c>
      <c r="K1402" s="167" t="str">
        <f>IF(E1402="旅費",VLOOKUP(E1402,支出入力表!F1403:$S$2000,11,FALSE),"")</f>
        <v/>
      </c>
      <c r="L1402" s="167" t="str">
        <f>IF(E1402="旅費",VLOOKUP(E1402,支出入力表!F1403:$S$2000,12,FALSE),"")</f>
        <v/>
      </c>
      <c r="M1402" s="167" t="str">
        <f>IF(E1402="旅費",VLOOKUP(E1402,支出入力表!F1403:$S$2000,13,FALSE),"")</f>
        <v/>
      </c>
      <c r="N1402" s="168" t="str">
        <f>IF(E1402="旅費",VLOOKUP(E1402,支出入力表!F1403:$S$2000,14,FALSE),"")</f>
        <v/>
      </c>
    </row>
    <row r="1403" spans="2:14" x14ac:dyDescent="0.55000000000000004">
      <c r="B1403" s="163" t="str">
        <f>IF(E1403="旅費",支出入力表!A1404,"")</f>
        <v/>
      </c>
      <c r="C1403" s="164" t="str">
        <f>IF(E1403="旅費",支出入力表!C1404,"")</f>
        <v/>
      </c>
      <c r="D1403" s="165" t="str">
        <f>IF(支出入力表!E1404="旅費","旅費","")</f>
        <v/>
      </c>
      <c r="E1403" s="165" t="str">
        <f>IF(支出入力表!F1404="旅費","旅費","")</f>
        <v/>
      </c>
      <c r="F1403" s="196" t="str">
        <f>IF(E1403="旅費",VLOOKUP(E1403,支出入力表!F1404:$M$2000,3,FALSE),"")</f>
        <v/>
      </c>
      <c r="G1403" s="196" t="str">
        <f>IF(E1403="旅費",VLOOKUP(E1403,支出入力表!F1404:$M$2000,4,FALSE),"")</f>
        <v/>
      </c>
      <c r="H1403" s="197" t="str">
        <f>IF(E1403="旅費",VLOOKUP(E1403,支出入力表!F1404:$M$2000,5,FALSE),"")</f>
        <v/>
      </c>
      <c r="I1403" s="196" t="str">
        <f>IF(E1403="旅費",VLOOKUP(E1403,支出入力表!F1404:$S$2000,9,FALSE),"")</f>
        <v/>
      </c>
      <c r="J1403" s="167" t="str">
        <f>IF(E1403="旅費",VLOOKUP(E1403,支出入力表!F1404:$S$2000,10,FALSE),"")</f>
        <v/>
      </c>
      <c r="K1403" s="167" t="str">
        <f>IF(E1403="旅費",VLOOKUP(E1403,支出入力表!F1404:$S$2000,11,FALSE),"")</f>
        <v/>
      </c>
      <c r="L1403" s="167" t="str">
        <f>IF(E1403="旅費",VLOOKUP(E1403,支出入力表!F1404:$S$2000,12,FALSE),"")</f>
        <v/>
      </c>
      <c r="M1403" s="167" t="str">
        <f>IF(E1403="旅費",VLOOKUP(E1403,支出入力表!F1404:$S$2000,13,FALSE),"")</f>
        <v/>
      </c>
      <c r="N1403" s="168" t="str">
        <f>IF(E1403="旅費",VLOOKUP(E1403,支出入力表!F1404:$S$2000,14,FALSE),"")</f>
        <v/>
      </c>
    </row>
    <row r="1404" spans="2:14" x14ac:dyDescent="0.55000000000000004">
      <c r="B1404" s="163" t="str">
        <f>IF(E1404="旅費",支出入力表!A1405,"")</f>
        <v/>
      </c>
      <c r="C1404" s="164" t="str">
        <f>IF(E1404="旅費",支出入力表!C1405,"")</f>
        <v/>
      </c>
      <c r="D1404" s="165" t="str">
        <f>IF(支出入力表!E1405="旅費","旅費","")</f>
        <v/>
      </c>
      <c r="E1404" s="165" t="str">
        <f>IF(支出入力表!F1405="旅費","旅費","")</f>
        <v/>
      </c>
      <c r="F1404" s="196" t="str">
        <f>IF(E1404="旅費",VLOOKUP(E1404,支出入力表!F1405:$M$2000,3,FALSE),"")</f>
        <v/>
      </c>
      <c r="G1404" s="196" t="str">
        <f>IF(E1404="旅費",VLOOKUP(E1404,支出入力表!F1405:$M$2000,4,FALSE),"")</f>
        <v/>
      </c>
      <c r="H1404" s="197" t="str">
        <f>IF(E1404="旅費",VLOOKUP(E1404,支出入力表!F1405:$M$2000,5,FALSE),"")</f>
        <v/>
      </c>
      <c r="I1404" s="196" t="str">
        <f>IF(E1404="旅費",VLOOKUP(E1404,支出入力表!F1405:$S$2000,9,FALSE),"")</f>
        <v/>
      </c>
      <c r="J1404" s="167" t="str">
        <f>IF(E1404="旅費",VLOOKUP(E1404,支出入力表!F1405:$S$2000,10,FALSE),"")</f>
        <v/>
      </c>
      <c r="K1404" s="167" t="str">
        <f>IF(E1404="旅費",VLOOKUP(E1404,支出入力表!F1405:$S$2000,11,FALSE),"")</f>
        <v/>
      </c>
      <c r="L1404" s="167" t="str">
        <f>IF(E1404="旅費",VLOOKUP(E1404,支出入力表!F1405:$S$2000,12,FALSE),"")</f>
        <v/>
      </c>
      <c r="M1404" s="167" t="str">
        <f>IF(E1404="旅費",VLOOKUP(E1404,支出入力表!F1405:$S$2000,13,FALSE),"")</f>
        <v/>
      </c>
      <c r="N1404" s="168" t="str">
        <f>IF(E1404="旅費",VLOOKUP(E1404,支出入力表!F1405:$S$2000,14,FALSE),"")</f>
        <v/>
      </c>
    </row>
    <row r="1405" spans="2:14" x14ac:dyDescent="0.55000000000000004">
      <c r="B1405" s="163" t="str">
        <f>IF(E1405="旅費",支出入力表!A1406,"")</f>
        <v/>
      </c>
      <c r="C1405" s="164" t="str">
        <f>IF(E1405="旅費",支出入力表!C1406,"")</f>
        <v/>
      </c>
      <c r="D1405" s="165" t="str">
        <f>IF(支出入力表!E1406="旅費","旅費","")</f>
        <v/>
      </c>
      <c r="E1405" s="165" t="str">
        <f>IF(支出入力表!F1406="旅費","旅費","")</f>
        <v/>
      </c>
      <c r="F1405" s="196" t="str">
        <f>IF(E1405="旅費",VLOOKUP(E1405,支出入力表!F1406:$M$2000,3,FALSE),"")</f>
        <v/>
      </c>
      <c r="G1405" s="196" t="str">
        <f>IF(E1405="旅費",VLOOKUP(E1405,支出入力表!F1406:$M$2000,4,FALSE),"")</f>
        <v/>
      </c>
      <c r="H1405" s="197" t="str">
        <f>IF(E1405="旅費",VLOOKUP(E1405,支出入力表!F1406:$M$2000,5,FALSE),"")</f>
        <v/>
      </c>
      <c r="I1405" s="196" t="str">
        <f>IF(E1405="旅費",VLOOKUP(E1405,支出入力表!F1406:$S$2000,9,FALSE),"")</f>
        <v/>
      </c>
      <c r="J1405" s="167" t="str">
        <f>IF(E1405="旅費",VLOOKUP(E1405,支出入力表!F1406:$S$2000,10,FALSE),"")</f>
        <v/>
      </c>
      <c r="K1405" s="167" t="str">
        <f>IF(E1405="旅費",VLOOKUP(E1405,支出入力表!F1406:$S$2000,11,FALSE),"")</f>
        <v/>
      </c>
      <c r="L1405" s="167" t="str">
        <f>IF(E1405="旅費",VLOOKUP(E1405,支出入力表!F1406:$S$2000,12,FALSE),"")</f>
        <v/>
      </c>
      <c r="M1405" s="167" t="str">
        <f>IF(E1405="旅費",VLOOKUP(E1405,支出入力表!F1406:$S$2000,13,FALSE),"")</f>
        <v/>
      </c>
      <c r="N1405" s="168" t="str">
        <f>IF(E1405="旅費",VLOOKUP(E1405,支出入力表!F1406:$S$2000,14,FALSE),"")</f>
        <v/>
      </c>
    </row>
    <row r="1406" spans="2:14" x14ac:dyDescent="0.55000000000000004">
      <c r="B1406" s="163" t="str">
        <f>IF(E1406="旅費",支出入力表!A1407,"")</f>
        <v/>
      </c>
      <c r="C1406" s="164" t="str">
        <f>IF(E1406="旅費",支出入力表!C1407,"")</f>
        <v/>
      </c>
      <c r="D1406" s="165" t="str">
        <f>IF(支出入力表!E1407="旅費","旅費","")</f>
        <v/>
      </c>
      <c r="E1406" s="165" t="str">
        <f>IF(支出入力表!F1407="旅費","旅費","")</f>
        <v/>
      </c>
      <c r="F1406" s="196" t="str">
        <f>IF(E1406="旅費",VLOOKUP(E1406,支出入力表!F1407:$M$2000,3,FALSE),"")</f>
        <v/>
      </c>
      <c r="G1406" s="196" t="str">
        <f>IF(E1406="旅費",VLOOKUP(E1406,支出入力表!F1407:$M$2000,4,FALSE),"")</f>
        <v/>
      </c>
      <c r="H1406" s="197" t="str">
        <f>IF(E1406="旅費",VLOOKUP(E1406,支出入力表!F1407:$M$2000,5,FALSE),"")</f>
        <v/>
      </c>
      <c r="I1406" s="196" t="str">
        <f>IF(E1406="旅費",VLOOKUP(E1406,支出入力表!F1407:$S$2000,9,FALSE),"")</f>
        <v/>
      </c>
      <c r="J1406" s="167" t="str">
        <f>IF(E1406="旅費",VLOOKUP(E1406,支出入力表!F1407:$S$2000,10,FALSE),"")</f>
        <v/>
      </c>
      <c r="K1406" s="167" t="str">
        <f>IF(E1406="旅費",VLOOKUP(E1406,支出入力表!F1407:$S$2000,11,FALSE),"")</f>
        <v/>
      </c>
      <c r="L1406" s="167" t="str">
        <f>IF(E1406="旅費",VLOOKUP(E1406,支出入力表!F1407:$S$2000,12,FALSE),"")</f>
        <v/>
      </c>
      <c r="M1406" s="167" t="str">
        <f>IF(E1406="旅費",VLOOKUP(E1406,支出入力表!F1407:$S$2000,13,FALSE),"")</f>
        <v/>
      </c>
      <c r="N1406" s="168" t="str">
        <f>IF(E1406="旅費",VLOOKUP(E1406,支出入力表!F1407:$S$2000,14,FALSE),"")</f>
        <v/>
      </c>
    </row>
    <row r="1407" spans="2:14" x14ac:dyDescent="0.55000000000000004">
      <c r="B1407" s="163" t="str">
        <f>IF(E1407="旅費",支出入力表!A1408,"")</f>
        <v/>
      </c>
      <c r="C1407" s="164" t="str">
        <f>IF(E1407="旅費",支出入力表!C1408,"")</f>
        <v/>
      </c>
      <c r="D1407" s="165" t="str">
        <f>IF(支出入力表!E1408="旅費","旅費","")</f>
        <v/>
      </c>
      <c r="E1407" s="165" t="str">
        <f>IF(支出入力表!F1408="旅費","旅費","")</f>
        <v/>
      </c>
      <c r="F1407" s="196" t="str">
        <f>IF(E1407="旅費",VLOOKUP(E1407,支出入力表!F1408:$M$2000,3,FALSE),"")</f>
        <v/>
      </c>
      <c r="G1407" s="196" t="str">
        <f>IF(E1407="旅費",VLOOKUP(E1407,支出入力表!F1408:$M$2000,4,FALSE),"")</f>
        <v/>
      </c>
      <c r="H1407" s="197" t="str">
        <f>IF(E1407="旅費",VLOOKUP(E1407,支出入力表!F1408:$M$2000,5,FALSE),"")</f>
        <v/>
      </c>
      <c r="I1407" s="196" t="str">
        <f>IF(E1407="旅費",VLOOKUP(E1407,支出入力表!F1408:$S$2000,9,FALSE),"")</f>
        <v/>
      </c>
      <c r="J1407" s="167" t="str">
        <f>IF(E1407="旅費",VLOOKUP(E1407,支出入力表!F1408:$S$2000,10,FALSE),"")</f>
        <v/>
      </c>
      <c r="K1407" s="167" t="str">
        <f>IF(E1407="旅費",VLOOKUP(E1407,支出入力表!F1408:$S$2000,11,FALSE),"")</f>
        <v/>
      </c>
      <c r="L1407" s="167" t="str">
        <f>IF(E1407="旅費",VLOOKUP(E1407,支出入力表!F1408:$S$2000,12,FALSE),"")</f>
        <v/>
      </c>
      <c r="M1407" s="167" t="str">
        <f>IF(E1407="旅費",VLOOKUP(E1407,支出入力表!F1408:$S$2000,13,FALSE),"")</f>
        <v/>
      </c>
      <c r="N1407" s="168" t="str">
        <f>IF(E1407="旅費",VLOOKUP(E1407,支出入力表!F1408:$S$2000,14,FALSE),"")</f>
        <v/>
      </c>
    </row>
    <row r="1408" spans="2:14" x14ac:dyDescent="0.55000000000000004">
      <c r="B1408" s="163" t="str">
        <f>IF(E1408="旅費",支出入力表!A1409,"")</f>
        <v/>
      </c>
      <c r="C1408" s="164" t="str">
        <f>IF(E1408="旅費",支出入力表!C1409,"")</f>
        <v/>
      </c>
      <c r="D1408" s="165" t="str">
        <f>IF(支出入力表!E1409="旅費","旅費","")</f>
        <v/>
      </c>
      <c r="E1408" s="165" t="str">
        <f>IF(支出入力表!F1409="旅費","旅費","")</f>
        <v/>
      </c>
      <c r="F1408" s="196" t="str">
        <f>IF(E1408="旅費",VLOOKUP(E1408,支出入力表!F1409:$M$2000,3,FALSE),"")</f>
        <v/>
      </c>
      <c r="G1408" s="196" t="str">
        <f>IF(E1408="旅費",VLOOKUP(E1408,支出入力表!F1409:$M$2000,4,FALSE),"")</f>
        <v/>
      </c>
      <c r="H1408" s="197" t="str">
        <f>IF(E1408="旅費",VLOOKUP(E1408,支出入力表!F1409:$M$2000,5,FALSE),"")</f>
        <v/>
      </c>
      <c r="I1408" s="196" t="str">
        <f>IF(E1408="旅費",VLOOKUP(E1408,支出入力表!F1409:$S$2000,9,FALSE),"")</f>
        <v/>
      </c>
      <c r="J1408" s="167" t="str">
        <f>IF(E1408="旅費",VLOOKUP(E1408,支出入力表!F1409:$S$2000,10,FALSE),"")</f>
        <v/>
      </c>
      <c r="K1408" s="167" t="str">
        <f>IF(E1408="旅費",VLOOKUP(E1408,支出入力表!F1409:$S$2000,11,FALSE),"")</f>
        <v/>
      </c>
      <c r="L1408" s="167" t="str">
        <f>IF(E1408="旅費",VLOOKUP(E1408,支出入力表!F1409:$S$2000,12,FALSE),"")</f>
        <v/>
      </c>
      <c r="M1408" s="167" t="str">
        <f>IF(E1408="旅費",VLOOKUP(E1408,支出入力表!F1409:$S$2000,13,FALSE),"")</f>
        <v/>
      </c>
      <c r="N1408" s="168" t="str">
        <f>IF(E1408="旅費",VLOOKUP(E1408,支出入力表!F1409:$S$2000,14,FALSE),"")</f>
        <v/>
      </c>
    </row>
    <row r="1409" spans="2:14" x14ac:dyDescent="0.55000000000000004">
      <c r="B1409" s="163" t="str">
        <f>IF(E1409="旅費",支出入力表!A1410,"")</f>
        <v/>
      </c>
      <c r="C1409" s="164" t="str">
        <f>IF(E1409="旅費",支出入力表!C1410,"")</f>
        <v/>
      </c>
      <c r="D1409" s="165" t="str">
        <f>IF(支出入力表!E1410="旅費","旅費","")</f>
        <v/>
      </c>
      <c r="E1409" s="165" t="str">
        <f>IF(支出入力表!F1410="旅費","旅費","")</f>
        <v/>
      </c>
      <c r="F1409" s="196" t="str">
        <f>IF(E1409="旅費",VLOOKUP(E1409,支出入力表!F1410:$M$2000,3,FALSE),"")</f>
        <v/>
      </c>
      <c r="G1409" s="196" t="str">
        <f>IF(E1409="旅費",VLOOKUP(E1409,支出入力表!F1410:$M$2000,4,FALSE),"")</f>
        <v/>
      </c>
      <c r="H1409" s="197" t="str">
        <f>IF(E1409="旅費",VLOOKUP(E1409,支出入力表!F1410:$M$2000,5,FALSE),"")</f>
        <v/>
      </c>
      <c r="I1409" s="196" t="str">
        <f>IF(E1409="旅費",VLOOKUP(E1409,支出入力表!F1410:$S$2000,9,FALSE),"")</f>
        <v/>
      </c>
      <c r="J1409" s="167" t="str">
        <f>IF(E1409="旅費",VLOOKUP(E1409,支出入力表!F1410:$S$2000,10,FALSE),"")</f>
        <v/>
      </c>
      <c r="K1409" s="167" t="str">
        <f>IF(E1409="旅費",VLOOKUP(E1409,支出入力表!F1410:$S$2000,11,FALSE),"")</f>
        <v/>
      </c>
      <c r="L1409" s="167" t="str">
        <f>IF(E1409="旅費",VLOOKUP(E1409,支出入力表!F1410:$S$2000,12,FALSE),"")</f>
        <v/>
      </c>
      <c r="M1409" s="167" t="str">
        <f>IF(E1409="旅費",VLOOKUP(E1409,支出入力表!F1410:$S$2000,13,FALSE),"")</f>
        <v/>
      </c>
      <c r="N1409" s="168" t="str">
        <f>IF(E1409="旅費",VLOOKUP(E1409,支出入力表!F1410:$S$2000,14,FALSE),"")</f>
        <v/>
      </c>
    </row>
    <row r="1410" spans="2:14" x14ac:dyDescent="0.55000000000000004">
      <c r="B1410" s="163" t="str">
        <f>IF(E1410="旅費",支出入力表!A1411,"")</f>
        <v/>
      </c>
      <c r="C1410" s="164" t="str">
        <f>IF(E1410="旅費",支出入力表!C1411,"")</f>
        <v/>
      </c>
      <c r="D1410" s="165" t="str">
        <f>IF(支出入力表!E1411="旅費","旅費","")</f>
        <v/>
      </c>
      <c r="E1410" s="165" t="str">
        <f>IF(支出入力表!F1411="旅費","旅費","")</f>
        <v/>
      </c>
      <c r="F1410" s="196" t="str">
        <f>IF(E1410="旅費",VLOOKUP(E1410,支出入力表!F1411:$M$2000,3,FALSE),"")</f>
        <v/>
      </c>
      <c r="G1410" s="196" t="str">
        <f>IF(E1410="旅費",VLOOKUP(E1410,支出入力表!F1411:$M$2000,4,FALSE),"")</f>
        <v/>
      </c>
      <c r="H1410" s="197" t="str">
        <f>IF(E1410="旅費",VLOOKUP(E1410,支出入力表!F1411:$M$2000,5,FALSE),"")</f>
        <v/>
      </c>
      <c r="I1410" s="196" t="str">
        <f>IF(E1410="旅費",VLOOKUP(E1410,支出入力表!F1411:$S$2000,9,FALSE),"")</f>
        <v/>
      </c>
      <c r="J1410" s="167" t="str">
        <f>IF(E1410="旅費",VLOOKUP(E1410,支出入力表!F1411:$S$2000,10,FALSE),"")</f>
        <v/>
      </c>
      <c r="K1410" s="167" t="str">
        <f>IF(E1410="旅費",VLOOKUP(E1410,支出入力表!F1411:$S$2000,11,FALSE),"")</f>
        <v/>
      </c>
      <c r="L1410" s="167" t="str">
        <f>IF(E1410="旅費",VLOOKUP(E1410,支出入力表!F1411:$S$2000,12,FALSE),"")</f>
        <v/>
      </c>
      <c r="M1410" s="167" t="str">
        <f>IF(E1410="旅費",VLOOKUP(E1410,支出入力表!F1411:$S$2000,13,FALSE),"")</f>
        <v/>
      </c>
      <c r="N1410" s="168" t="str">
        <f>IF(E1410="旅費",VLOOKUP(E1410,支出入力表!F1411:$S$2000,14,FALSE),"")</f>
        <v/>
      </c>
    </row>
    <row r="1411" spans="2:14" x14ac:dyDescent="0.55000000000000004">
      <c r="B1411" s="163" t="str">
        <f>IF(E1411="旅費",支出入力表!A1412,"")</f>
        <v/>
      </c>
      <c r="C1411" s="164" t="str">
        <f>IF(E1411="旅費",支出入力表!C1412,"")</f>
        <v/>
      </c>
      <c r="D1411" s="165" t="str">
        <f>IF(支出入力表!E1412="旅費","旅費","")</f>
        <v/>
      </c>
      <c r="E1411" s="165" t="str">
        <f>IF(支出入力表!F1412="旅費","旅費","")</f>
        <v/>
      </c>
      <c r="F1411" s="196" t="str">
        <f>IF(E1411="旅費",VLOOKUP(E1411,支出入力表!F1412:$M$2000,3,FALSE),"")</f>
        <v/>
      </c>
      <c r="G1411" s="196" t="str">
        <f>IF(E1411="旅費",VLOOKUP(E1411,支出入力表!F1412:$M$2000,4,FALSE),"")</f>
        <v/>
      </c>
      <c r="H1411" s="197" t="str">
        <f>IF(E1411="旅費",VLOOKUP(E1411,支出入力表!F1412:$M$2000,5,FALSE),"")</f>
        <v/>
      </c>
      <c r="I1411" s="196" t="str">
        <f>IF(E1411="旅費",VLOOKUP(E1411,支出入力表!F1412:$S$2000,9,FALSE),"")</f>
        <v/>
      </c>
      <c r="J1411" s="167" t="str">
        <f>IF(E1411="旅費",VLOOKUP(E1411,支出入力表!F1412:$S$2000,10,FALSE),"")</f>
        <v/>
      </c>
      <c r="K1411" s="167" t="str">
        <f>IF(E1411="旅費",VLOOKUP(E1411,支出入力表!F1412:$S$2000,11,FALSE),"")</f>
        <v/>
      </c>
      <c r="L1411" s="167" t="str">
        <f>IF(E1411="旅費",VLOOKUP(E1411,支出入力表!F1412:$S$2000,12,FALSE),"")</f>
        <v/>
      </c>
      <c r="M1411" s="167" t="str">
        <f>IF(E1411="旅費",VLOOKUP(E1411,支出入力表!F1412:$S$2000,13,FALSE),"")</f>
        <v/>
      </c>
      <c r="N1411" s="168" t="str">
        <f>IF(E1411="旅費",VLOOKUP(E1411,支出入力表!F1412:$S$2000,14,FALSE),"")</f>
        <v/>
      </c>
    </row>
    <row r="1412" spans="2:14" x14ac:dyDescent="0.55000000000000004">
      <c r="B1412" s="163" t="str">
        <f>IF(E1412="旅費",支出入力表!A1413,"")</f>
        <v/>
      </c>
      <c r="C1412" s="164" t="str">
        <f>IF(E1412="旅費",支出入力表!C1413,"")</f>
        <v/>
      </c>
      <c r="D1412" s="165" t="str">
        <f>IF(支出入力表!E1413="旅費","旅費","")</f>
        <v/>
      </c>
      <c r="E1412" s="165" t="str">
        <f>IF(支出入力表!F1413="旅費","旅費","")</f>
        <v/>
      </c>
      <c r="F1412" s="196" t="str">
        <f>IF(E1412="旅費",VLOOKUP(E1412,支出入力表!F1413:$M$2000,3,FALSE),"")</f>
        <v/>
      </c>
      <c r="G1412" s="196" t="str">
        <f>IF(E1412="旅費",VLOOKUP(E1412,支出入力表!F1413:$M$2000,4,FALSE),"")</f>
        <v/>
      </c>
      <c r="H1412" s="197" t="str">
        <f>IF(E1412="旅費",VLOOKUP(E1412,支出入力表!F1413:$M$2000,5,FALSE),"")</f>
        <v/>
      </c>
      <c r="I1412" s="196" t="str">
        <f>IF(E1412="旅費",VLOOKUP(E1412,支出入力表!F1413:$S$2000,9,FALSE),"")</f>
        <v/>
      </c>
      <c r="J1412" s="167" t="str">
        <f>IF(E1412="旅費",VLOOKUP(E1412,支出入力表!F1413:$S$2000,10,FALSE),"")</f>
        <v/>
      </c>
      <c r="K1412" s="167" t="str">
        <f>IF(E1412="旅費",VLOOKUP(E1412,支出入力表!F1413:$S$2000,11,FALSE),"")</f>
        <v/>
      </c>
      <c r="L1412" s="167" t="str">
        <f>IF(E1412="旅費",VLOOKUP(E1412,支出入力表!F1413:$S$2000,12,FALSE),"")</f>
        <v/>
      </c>
      <c r="M1412" s="167" t="str">
        <f>IF(E1412="旅費",VLOOKUP(E1412,支出入力表!F1413:$S$2000,13,FALSE),"")</f>
        <v/>
      </c>
      <c r="N1412" s="168" t="str">
        <f>IF(E1412="旅費",VLOOKUP(E1412,支出入力表!F1413:$S$2000,14,FALSE),"")</f>
        <v/>
      </c>
    </row>
    <row r="1413" spans="2:14" x14ac:dyDescent="0.55000000000000004">
      <c r="B1413" s="163" t="str">
        <f>IF(E1413="旅費",支出入力表!A1414,"")</f>
        <v/>
      </c>
      <c r="C1413" s="164" t="str">
        <f>IF(E1413="旅費",支出入力表!C1414,"")</f>
        <v/>
      </c>
      <c r="D1413" s="165" t="str">
        <f>IF(支出入力表!E1414="旅費","旅費","")</f>
        <v/>
      </c>
      <c r="E1413" s="165" t="str">
        <f>IF(支出入力表!F1414="旅費","旅費","")</f>
        <v/>
      </c>
      <c r="F1413" s="196" t="str">
        <f>IF(E1413="旅費",VLOOKUP(E1413,支出入力表!F1414:$M$2000,3,FALSE),"")</f>
        <v/>
      </c>
      <c r="G1413" s="196" t="str">
        <f>IF(E1413="旅費",VLOOKUP(E1413,支出入力表!F1414:$M$2000,4,FALSE),"")</f>
        <v/>
      </c>
      <c r="H1413" s="197" t="str">
        <f>IF(E1413="旅費",VLOOKUP(E1413,支出入力表!F1414:$M$2000,5,FALSE),"")</f>
        <v/>
      </c>
      <c r="I1413" s="196" t="str">
        <f>IF(E1413="旅費",VLOOKUP(E1413,支出入力表!F1414:$S$2000,9,FALSE),"")</f>
        <v/>
      </c>
      <c r="J1413" s="167" t="str">
        <f>IF(E1413="旅費",VLOOKUP(E1413,支出入力表!F1414:$S$2000,10,FALSE),"")</f>
        <v/>
      </c>
      <c r="K1413" s="167" t="str">
        <f>IF(E1413="旅費",VLOOKUP(E1413,支出入力表!F1414:$S$2000,11,FALSE),"")</f>
        <v/>
      </c>
      <c r="L1413" s="167" t="str">
        <f>IF(E1413="旅費",VLOOKUP(E1413,支出入力表!F1414:$S$2000,12,FALSE),"")</f>
        <v/>
      </c>
      <c r="M1413" s="167" t="str">
        <f>IF(E1413="旅費",VLOOKUP(E1413,支出入力表!F1414:$S$2000,13,FALSE),"")</f>
        <v/>
      </c>
      <c r="N1413" s="168" t="str">
        <f>IF(E1413="旅費",VLOOKUP(E1413,支出入力表!F1414:$S$2000,14,FALSE),"")</f>
        <v/>
      </c>
    </row>
    <row r="1414" spans="2:14" x14ac:dyDescent="0.55000000000000004">
      <c r="B1414" s="163" t="str">
        <f>IF(E1414="旅費",支出入力表!A1415,"")</f>
        <v/>
      </c>
      <c r="C1414" s="164" t="str">
        <f>IF(E1414="旅費",支出入力表!C1415,"")</f>
        <v/>
      </c>
      <c r="D1414" s="165" t="str">
        <f>IF(支出入力表!E1415="旅費","旅費","")</f>
        <v/>
      </c>
      <c r="E1414" s="165" t="str">
        <f>IF(支出入力表!F1415="旅費","旅費","")</f>
        <v/>
      </c>
      <c r="F1414" s="196" t="str">
        <f>IF(E1414="旅費",VLOOKUP(E1414,支出入力表!F1415:$M$2000,3,FALSE),"")</f>
        <v/>
      </c>
      <c r="G1414" s="196" t="str">
        <f>IF(E1414="旅費",VLOOKUP(E1414,支出入力表!F1415:$M$2000,4,FALSE),"")</f>
        <v/>
      </c>
      <c r="H1414" s="197" t="str">
        <f>IF(E1414="旅費",VLOOKUP(E1414,支出入力表!F1415:$M$2000,5,FALSE),"")</f>
        <v/>
      </c>
      <c r="I1414" s="196" t="str">
        <f>IF(E1414="旅費",VLOOKUP(E1414,支出入力表!F1415:$S$2000,9,FALSE),"")</f>
        <v/>
      </c>
      <c r="J1414" s="167" t="str">
        <f>IF(E1414="旅費",VLOOKUP(E1414,支出入力表!F1415:$S$2000,10,FALSE),"")</f>
        <v/>
      </c>
      <c r="K1414" s="167" t="str">
        <f>IF(E1414="旅費",VLOOKUP(E1414,支出入力表!F1415:$S$2000,11,FALSE),"")</f>
        <v/>
      </c>
      <c r="L1414" s="167" t="str">
        <f>IF(E1414="旅費",VLOOKUP(E1414,支出入力表!F1415:$S$2000,12,FALSE),"")</f>
        <v/>
      </c>
      <c r="M1414" s="167" t="str">
        <f>IF(E1414="旅費",VLOOKUP(E1414,支出入力表!F1415:$S$2000,13,FALSE),"")</f>
        <v/>
      </c>
      <c r="N1414" s="168" t="str">
        <f>IF(E1414="旅費",VLOOKUP(E1414,支出入力表!F1415:$S$2000,14,FALSE),"")</f>
        <v/>
      </c>
    </row>
    <row r="1415" spans="2:14" x14ac:dyDescent="0.55000000000000004">
      <c r="B1415" s="163" t="str">
        <f>IF(E1415="旅費",支出入力表!A1416,"")</f>
        <v/>
      </c>
      <c r="C1415" s="164" t="str">
        <f>IF(E1415="旅費",支出入力表!C1416,"")</f>
        <v/>
      </c>
      <c r="D1415" s="165" t="str">
        <f>IF(支出入力表!E1416="旅費","旅費","")</f>
        <v/>
      </c>
      <c r="E1415" s="165" t="str">
        <f>IF(支出入力表!F1416="旅費","旅費","")</f>
        <v/>
      </c>
      <c r="F1415" s="196" t="str">
        <f>IF(E1415="旅費",VLOOKUP(E1415,支出入力表!F1416:$M$2000,3,FALSE),"")</f>
        <v/>
      </c>
      <c r="G1415" s="196" t="str">
        <f>IF(E1415="旅費",VLOOKUP(E1415,支出入力表!F1416:$M$2000,4,FALSE),"")</f>
        <v/>
      </c>
      <c r="H1415" s="197" t="str">
        <f>IF(E1415="旅費",VLOOKUP(E1415,支出入力表!F1416:$M$2000,5,FALSE),"")</f>
        <v/>
      </c>
      <c r="I1415" s="196" t="str">
        <f>IF(E1415="旅費",VLOOKUP(E1415,支出入力表!F1416:$S$2000,9,FALSE),"")</f>
        <v/>
      </c>
      <c r="J1415" s="167" t="str">
        <f>IF(E1415="旅費",VLOOKUP(E1415,支出入力表!F1416:$S$2000,10,FALSE),"")</f>
        <v/>
      </c>
      <c r="K1415" s="167" t="str">
        <f>IF(E1415="旅費",VLOOKUP(E1415,支出入力表!F1416:$S$2000,11,FALSE),"")</f>
        <v/>
      </c>
      <c r="L1415" s="167" t="str">
        <f>IF(E1415="旅費",VLOOKUP(E1415,支出入力表!F1416:$S$2000,12,FALSE),"")</f>
        <v/>
      </c>
      <c r="M1415" s="167" t="str">
        <f>IF(E1415="旅費",VLOOKUP(E1415,支出入力表!F1416:$S$2000,13,FALSE),"")</f>
        <v/>
      </c>
      <c r="N1415" s="168" t="str">
        <f>IF(E1415="旅費",VLOOKUP(E1415,支出入力表!F1416:$S$2000,14,FALSE),"")</f>
        <v/>
      </c>
    </row>
    <row r="1416" spans="2:14" x14ac:dyDescent="0.55000000000000004">
      <c r="B1416" s="163" t="str">
        <f>IF(E1416="旅費",支出入力表!A1417,"")</f>
        <v/>
      </c>
      <c r="C1416" s="164" t="str">
        <f>IF(E1416="旅費",支出入力表!C1417,"")</f>
        <v/>
      </c>
      <c r="D1416" s="165" t="str">
        <f>IF(支出入力表!E1417="旅費","旅費","")</f>
        <v/>
      </c>
      <c r="E1416" s="165" t="str">
        <f>IF(支出入力表!F1417="旅費","旅費","")</f>
        <v/>
      </c>
      <c r="F1416" s="196" t="str">
        <f>IF(E1416="旅費",VLOOKUP(E1416,支出入力表!F1417:$M$2000,3,FALSE),"")</f>
        <v/>
      </c>
      <c r="G1416" s="196" t="str">
        <f>IF(E1416="旅費",VLOOKUP(E1416,支出入力表!F1417:$M$2000,4,FALSE),"")</f>
        <v/>
      </c>
      <c r="H1416" s="197" t="str">
        <f>IF(E1416="旅費",VLOOKUP(E1416,支出入力表!F1417:$M$2000,5,FALSE),"")</f>
        <v/>
      </c>
      <c r="I1416" s="196" t="str">
        <f>IF(E1416="旅費",VLOOKUP(E1416,支出入力表!F1417:$S$2000,9,FALSE),"")</f>
        <v/>
      </c>
      <c r="J1416" s="167" t="str">
        <f>IF(E1416="旅費",VLOOKUP(E1416,支出入力表!F1417:$S$2000,10,FALSE),"")</f>
        <v/>
      </c>
      <c r="K1416" s="167" t="str">
        <f>IF(E1416="旅費",VLOOKUP(E1416,支出入力表!F1417:$S$2000,11,FALSE),"")</f>
        <v/>
      </c>
      <c r="L1416" s="167" t="str">
        <f>IF(E1416="旅費",VLOOKUP(E1416,支出入力表!F1417:$S$2000,12,FALSE),"")</f>
        <v/>
      </c>
      <c r="M1416" s="167" t="str">
        <f>IF(E1416="旅費",VLOOKUP(E1416,支出入力表!F1417:$S$2000,13,FALSE),"")</f>
        <v/>
      </c>
      <c r="N1416" s="168" t="str">
        <f>IF(E1416="旅費",VLOOKUP(E1416,支出入力表!F1417:$S$2000,14,FALSE),"")</f>
        <v/>
      </c>
    </row>
    <row r="1417" spans="2:14" x14ac:dyDescent="0.55000000000000004">
      <c r="B1417" s="163" t="str">
        <f>IF(E1417="旅費",支出入力表!A1418,"")</f>
        <v/>
      </c>
      <c r="C1417" s="164" t="str">
        <f>IF(E1417="旅費",支出入力表!C1418,"")</f>
        <v/>
      </c>
      <c r="D1417" s="165" t="str">
        <f>IF(支出入力表!E1418="旅費","旅費","")</f>
        <v/>
      </c>
      <c r="E1417" s="165" t="str">
        <f>IF(支出入力表!F1418="旅費","旅費","")</f>
        <v/>
      </c>
      <c r="F1417" s="196" t="str">
        <f>IF(E1417="旅費",VLOOKUP(E1417,支出入力表!F1418:$M$2000,3,FALSE),"")</f>
        <v/>
      </c>
      <c r="G1417" s="196" t="str">
        <f>IF(E1417="旅費",VLOOKUP(E1417,支出入力表!F1418:$M$2000,4,FALSE),"")</f>
        <v/>
      </c>
      <c r="H1417" s="197" t="str">
        <f>IF(E1417="旅費",VLOOKUP(E1417,支出入力表!F1418:$M$2000,5,FALSE),"")</f>
        <v/>
      </c>
      <c r="I1417" s="196" t="str">
        <f>IF(E1417="旅費",VLOOKUP(E1417,支出入力表!F1418:$S$2000,9,FALSE),"")</f>
        <v/>
      </c>
      <c r="J1417" s="167" t="str">
        <f>IF(E1417="旅費",VLOOKUP(E1417,支出入力表!F1418:$S$2000,10,FALSE),"")</f>
        <v/>
      </c>
      <c r="K1417" s="167" t="str">
        <f>IF(E1417="旅費",VLOOKUP(E1417,支出入力表!F1418:$S$2000,11,FALSE),"")</f>
        <v/>
      </c>
      <c r="L1417" s="167" t="str">
        <f>IF(E1417="旅費",VLOOKUP(E1417,支出入力表!F1418:$S$2000,12,FALSE),"")</f>
        <v/>
      </c>
      <c r="M1417" s="167" t="str">
        <f>IF(E1417="旅費",VLOOKUP(E1417,支出入力表!F1418:$S$2000,13,FALSE),"")</f>
        <v/>
      </c>
      <c r="N1417" s="168" t="str">
        <f>IF(E1417="旅費",VLOOKUP(E1417,支出入力表!F1418:$S$2000,14,FALSE),"")</f>
        <v/>
      </c>
    </row>
    <row r="1418" spans="2:14" x14ac:dyDescent="0.55000000000000004">
      <c r="B1418" s="163" t="str">
        <f>IF(E1418="旅費",支出入力表!A1419,"")</f>
        <v/>
      </c>
      <c r="C1418" s="164" t="str">
        <f>IF(E1418="旅費",支出入力表!C1419,"")</f>
        <v/>
      </c>
      <c r="D1418" s="165" t="str">
        <f>IF(支出入力表!E1419="旅費","旅費","")</f>
        <v/>
      </c>
      <c r="E1418" s="165" t="str">
        <f>IF(支出入力表!F1419="旅費","旅費","")</f>
        <v/>
      </c>
      <c r="F1418" s="196" t="str">
        <f>IF(E1418="旅費",VLOOKUP(E1418,支出入力表!F1419:$M$2000,3,FALSE),"")</f>
        <v/>
      </c>
      <c r="G1418" s="196" t="str">
        <f>IF(E1418="旅費",VLOOKUP(E1418,支出入力表!F1419:$M$2000,4,FALSE),"")</f>
        <v/>
      </c>
      <c r="H1418" s="197" t="str">
        <f>IF(E1418="旅費",VLOOKUP(E1418,支出入力表!F1419:$M$2000,5,FALSE),"")</f>
        <v/>
      </c>
      <c r="I1418" s="196" t="str">
        <f>IF(E1418="旅費",VLOOKUP(E1418,支出入力表!F1419:$S$2000,9,FALSE),"")</f>
        <v/>
      </c>
      <c r="J1418" s="167" t="str">
        <f>IF(E1418="旅費",VLOOKUP(E1418,支出入力表!F1419:$S$2000,10,FALSE),"")</f>
        <v/>
      </c>
      <c r="K1418" s="167" t="str">
        <f>IF(E1418="旅費",VLOOKUP(E1418,支出入力表!F1419:$S$2000,11,FALSE),"")</f>
        <v/>
      </c>
      <c r="L1418" s="167" t="str">
        <f>IF(E1418="旅費",VLOOKUP(E1418,支出入力表!F1419:$S$2000,12,FALSE),"")</f>
        <v/>
      </c>
      <c r="M1418" s="167" t="str">
        <f>IF(E1418="旅費",VLOOKUP(E1418,支出入力表!F1419:$S$2000,13,FALSE),"")</f>
        <v/>
      </c>
      <c r="N1418" s="168" t="str">
        <f>IF(E1418="旅費",VLOOKUP(E1418,支出入力表!F1419:$S$2000,14,FALSE),"")</f>
        <v/>
      </c>
    </row>
    <row r="1419" spans="2:14" x14ac:dyDescent="0.55000000000000004">
      <c r="B1419" s="163" t="str">
        <f>IF(E1419="旅費",支出入力表!A1420,"")</f>
        <v/>
      </c>
      <c r="C1419" s="164" t="str">
        <f>IF(E1419="旅費",支出入力表!C1420,"")</f>
        <v/>
      </c>
      <c r="D1419" s="165" t="str">
        <f>IF(支出入力表!E1420="旅費","旅費","")</f>
        <v/>
      </c>
      <c r="E1419" s="165" t="str">
        <f>IF(支出入力表!F1420="旅費","旅費","")</f>
        <v/>
      </c>
      <c r="F1419" s="196" t="str">
        <f>IF(E1419="旅費",VLOOKUP(E1419,支出入力表!F1420:$M$2000,3,FALSE),"")</f>
        <v/>
      </c>
      <c r="G1419" s="196" t="str">
        <f>IF(E1419="旅費",VLOOKUP(E1419,支出入力表!F1420:$M$2000,4,FALSE),"")</f>
        <v/>
      </c>
      <c r="H1419" s="197" t="str">
        <f>IF(E1419="旅費",VLOOKUP(E1419,支出入力表!F1420:$M$2000,5,FALSE),"")</f>
        <v/>
      </c>
      <c r="I1419" s="196" t="str">
        <f>IF(E1419="旅費",VLOOKUP(E1419,支出入力表!F1420:$S$2000,9,FALSE),"")</f>
        <v/>
      </c>
      <c r="J1419" s="167" t="str">
        <f>IF(E1419="旅費",VLOOKUP(E1419,支出入力表!F1420:$S$2000,10,FALSE),"")</f>
        <v/>
      </c>
      <c r="K1419" s="167" t="str">
        <f>IF(E1419="旅費",VLOOKUP(E1419,支出入力表!F1420:$S$2000,11,FALSE),"")</f>
        <v/>
      </c>
      <c r="L1419" s="167" t="str">
        <f>IF(E1419="旅費",VLOOKUP(E1419,支出入力表!F1420:$S$2000,12,FALSE),"")</f>
        <v/>
      </c>
      <c r="M1419" s="167" t="str">
        <f>IF(E1419="旅費",VLOOKUP(E1419,支出入力表!F1420:$S$2000,13,FALSE),"")</f>
        <v/>
      </c>
      <c r="N1419" s="168" t="str">
        <f>IF(E1419="旅費",VLOOKUP(E1419,支出入力表!F1420:$S$2000,14,FALSE),"")</f>
        <v/>
      </c>
    </row>
    <row r="1420" spans="2:14" x14ac:dyDescent="0.55000000000000004">
      <c r="B1420" s="163" t="str">
        <f>IF(E1420="旅費",支出入力表!A1421,"")</f>
        <v/>
      </c>
      <c r="C1420" s="164" t="str">
        <f>IF(E1420="旅費",支出入力表!C1421,"")</f>
        <v/>
      </c>
      <c r="D1420" s="165" t="str">
        <f>IF(支出入力表!E1421="旅費","旅費","")</f>
        <v/>
      </c>
      <c r="E1420" s="165" t="str">
        <f>IF(支出入力表!F1421="旅費","旅費","")</f>
        <v/>
      </c>
      <c r="F1420" s="196" t="str">
        <f>IF(E1420="旅費",VLOOKUP(E1420,支出入力表!F1421:$M$2000,3,FALSE),"")</f>
        <v/>
      </c>
      <c r="G1420" s="196" t="str">
        <f>IF(E1420="旅費",VLOOKUP(E1420,支出入力表!F1421:$M$2000,4,FALSE),"")</f>
        <v/>
      </c>
      <c r="H1420" s="197" t="str">
        <f>IF(E1420="旅費",VLOOKUP(E1420,支出入力表!F1421:$M$2000,5,FALSE),"")</f>
        <v/>
      </c>
      <c r="I1420" s="196" t="str">
        <f>IF(E1420="旅費",VLOOKUP(E1420,支出入力表!F1421:$S$2000,9,FALSE),"")</f>
        <v/>
      </c>
      <c r="J1420" s="167" t="str">
        <f>IF(E1420="旅費",VLOOKUP(E1420,支出入力表!F1421:$S$2000,10,FALSE),"")</f>
        <v/>
      </c>
      <c r="K1420" s="167" t="str">
        <f>IF(E1420="旅費",VLOOKUP(E1420,支出入力表!F1421:$S$2000,11,FALSE),"")</f>
        <v/>
      </c>
      <c r="L1420" s="167" t="str">
        <f>IF(E1420="旅費",VLOOKUP(E1420,支出入力表!F1421:$S$2000,12,FALSE),"")</f>
        <v/>
      </c>
      <c r="M1420" s="167" t="str">
        <f>IF(E1420="旅費",VLOOKUP(E1420,支出入力表!F1421:$S$2000,13,FALSE),"")</f>
        <v/>
      </c>
      <c r="N1420" s="168" t="str">
        <f>IF(E1420="旅費",VLOOKUP(E1420,支出入力表!F1421:$S$2000,14,FALSE),"")</f>
        <v/>
      </c>
    </row>
    <row r="1421" spans="2:14" x14ac:dyDescent="0.55000000000000004">
      <c r="B1421" s="163" t="str">
        <f>IF(E1421="旅費",支出入力表!A1422,"")</f>
        <v/>
      </c>
      <c r="C1421" s="164" t="str">
        <f>IF(E1421="旅費",支出入力表!C1422,"")</f>
        <v/>
      </c>
      <c r="D1421" s="165" t="str">
        <f>IF(支出入力表!E1422="旅費","旅費","")</f>
        <v/>
      </c>
      <c r="E1421" s="165" t="str">
        <f>IF(支出入力表!F1422="旅費","旅費","")</f>
        <v/>
      </c>
      <c r="F1421" s="196" t="str">
        <f>IF(E1421="旅費",VLOOKUP(E1421,支出入力表!F1422:$M$2000,3,FALSE),"")</f>
        <v/>
      </c>
      <c r="G1421" s="196" t="str">
        <f>IF(E1421="旅費",VLOOKUP(E1421,支出入力表!F1422:$M$2000,4,FALSE),"")</f>
        <v/>
      </c>
      <c r="H1421" s="197" t="str">
        <f>IF(E1421="旅費",VLOOKUP(E1421,支出入力表!F1422:$M$2000,5,FALSE),"")</f>
        <v/>
      </c>
      <c r="I1421" s="196" t="str">
        <f>IF(E1421="旅費",VLOOKUP(E1421,支出入力表!F1422:$S$2000,9,FALSE),"")</f>
        <v/>
      </c>
      <c r="J1421" s="167" t="str">
        <f>IF(E1421="旅費",VLOOKUP(E1421,支出入力表!F1422:$S$2000,10,FALSE),"")</f>
        <v/>
      </c>
      <c r="K1421" s="167" t="str">
        <f>IF(E1421="旅費",VLOOKUP(E1421,支出入力表!F1422:$S$2000,11,FALSE),"")</f>
        <v/>
      </c>
      <c r="L1421" s="167" t="str">
        <f>IF(E1421="旅費",VLOOKUP(E1421,支出入力表!F1422:$S$2000,12,FALSE),"")</f>
        <v/>
      </c>
      <c r="M1421" s="167" t="str">
        <f>IF(E1421="旅費",VLOOKUP(E1421,支出入力表!F1422:$S$2000,13,FALSE),"")</f>
        <v/>
      </c>
      <c r="N1421" s="168" t="str">
        <f>IF(E1421="旅費",VLOOKUP(E1421,支出入力表!F1422:$S$2000,14,FALSE),"")</f>
        <v/>
      </c>
    </row>
    <row r="1422" spans="2:14" x14ac:dyDescent="0.55000000000000004">
      <c r="B1422" s="163" t="str">
        <f>IF(E1422="旅費",支出入力表!A1423,"")</f>
        <v/>
      </c>
      <c r="C1422" s="164" t="str">
        <f>IF(E1422="旅費",支出入力表!C1423,"")</f>
        <v/>
      </c>
      <c r="D1422" s="165" t="str">
        <f>IF(支出入力表!E1423="旅費","旅費","")</f>
        <v/>
      </c>
      <c r="E1422" s="165" t="str">
        <f>IF(支出入力表!F1423="旅費","旅費","")</f>
        <v/>
      </c>
      <c r="F1422" s="196" t="str">
        <f>IF(E1422="旅費",VLOOKUP(E1422,支出入力表!F1423:$M$2000,3,FALSE),"")</f>
        <v/>
      </c>
      <c r="G1422" s="196" t="str">
        <f>IF(E1422="旅費",VLOOKUP(E1422,支出入力表!F1423:$M$2000,4,FALSE),"")</f>
        <v/>
      </c>
      <c r="H1422" s="197" t="str">
        <f>IF(E1422="旅費",VLOOKUP(E1422,支出入力表!F1423:$M$2000,5,FALSE),"")</f>
        <v/>
      </c>
      <c r="I1422" s="196" t="str">
        <f>IF(E1422="旅費",VLOOKUP(E1422,支出入力表!F1423:$S$2000,9,FALSE),"")</f>
        <v/>
      </c>
      <c r="J1422" s="167" t="str">
        <f>IF(E1422="旅費",VLOOKUP(E1422,支出入力表!F1423:$S$2000,10,FALSE),"")</f>
        <v/>
      </c>
      <c r="K1422" s="167" t="str">
        <f>IF(E1422="旅費",VLOOKUP(E1422,支出入力表!F1423:$S$2000,11,FALSE),"")</f>
        <v/>
      </c>
      <c r="L1422" s="167" t="str">
        <f>IF(E1422="旅費",VLOOKUP(E1422,支出入力表!F1423:$S$2000,12,FALSE),"")</f>
        <v/>
      </c>
      <c r="M1422" s="167" t="str">
        <f>IF(E1422="旅費",VLOOKUP(E1422,支出入力表!F1423:$S$2000,13,FALSE),"")</f>
        <v/>
      </c>
      <c r="N1422" s="168" t="str">
        <f>IF(E1422="旅費",VLOOKUP(E1422,支出入力表!F1423:$S$2000,14,FALSE),"")</f>
        <v/>
      </c>
    </row>
    <row r="1423" spans="2:14" x14ac:dyDescent="0.55000000000000004">
      <c r="B1423" s="163" t="str">
        <f>IF(E1423="旅費",支出入力表!A1424,"")</f>
        <v/>
      </c>
      <c r="C1423" s="164" t="str">
        <f>IF(E1423="旅費",支出入力表!C1424,"")</f>
        <v/>
      </c>
      <c r="D1423" s="165" t="str">
        <f>IF(支出入力表!E1424="旅費","旅費","")</f>
        <v/>
      </c>
      <c r="E1423" s="165" t="str">
        <f>IF(支出入力表!F1424="旅費","旅費","")</f>
        <v/>
      </c>
      <c r="F1423" s="196" t="str">
        <f>IF(E1423="旅費",VLOOKUP(E1423,支出入力表!F1424:$M$2000,3,FALSE),"")</f>
        <v/>
      </c>
      <c r="G1423" s="196" t="str">
        <f>IF(E1423="旅費",VLOOKUP(E1423,支出入力表!F1424:$M$2000,4,FALSE),"")</f>
        <v/>
      </c>
      <c r="H1423" s="197" t="str">
        <f>IF(E1423="旅費",VLOOKUP(E1423,支出入力表!F1424:$M$2000,5,FALSE),"")</f>
        <v/>
      </c>
      <c r="I1423" s="196" t="str">
        <f>IF(E1423="旅費",VLOOKUP(E1423,支出入力表!F1424:$S$2000,9,FALSE),"")</f>
        <v/>
      </c>
      <c r="J1423" s="167" t="str">
        <f>IF(E1423="旅費",VLOOKUP(E1423,支出入力表!F1424:$S$2000,10,FALSE),"")</f>
        <v/>
      </c>
      <c r="K1423" s="167" t="str">
        <f>IF(E1423="旅費",VLOOKUP(E1423,支出入力表!F1424:$S$2000,11,FALSE),"")</f>
        <v/>
      </c>
      <c r="L1423" s="167" t="str">
        <f>IF(E1423="旅費",VLOOKUP(E1423,支出入力表!F1424:$S$2000,12,FALSE),"")</f>
        <v/>
      </c>
      <c r="M1423" s="167" t="str">
        <f>IF(E1423="旅費",VLOOKUP(E1423,支出入力表!F1424:$S$2000,13,FALSE),"")</f>
        <v/>
      </c>
      <c r="N1423" s="168" t="str">
        <f>IF(E1423="旅費",VLOOKUP(E1423,支出入力表!F1424:$S$2000,14,FALSE),"")</f>
        <v/>
      </c>
    </row>
    <row r="1424" spans="2:14" x14ac:dyDescent="0.55000000000000004">
      <c r="B1424" s="163" t="str">
        <f>IF(E1424="旅費",支出入力表!A1425,"")</f>
        <v/>
      </c>
      <c r="C1424" s="164" t="str">
        <f>IF(E1424="旅費",支出入力表!C1425,"")</f>
        <v/>
      </c>
      <c r="D1424" s="165" t="str">
        <f>IF(支出入力表!E1425="旅費","旅費","")</f>
        <v/>
      </c>
      <c r="E1424" s="165" t="str">
        <f>IF(支出入力表!F1425="旅費","旅費","")</f>
        <v/>
      </c>
      <c r="F1424" s="196" t="str">
        <f>IF(E1424="旅費",VLOOKUP(E1424,支出入力表!F1425:$M$2000,3,FALSE),"")</f>
        <v/>
      </c>
      <c r="G1424" s="196" t="str">
        <f>IF(E1424="旅費",VLOOKUP(E1424,支出入力表!F1425:$M$2000,4,FALSE),"")</f>
        <v/>
      </c>
      <c r="H1424" s="197" t="str">
        <f>IF(E1424="旅費",VLOOKUP(E1424,支出入力表!F1425:$M$2000,5,FALSE),"")</f>
        <v/>
      </c>
      <c r="I1424" s="196" t="str">
        <f>IF(E1424="旅費",VLOOKUP(E1424,支出入力表!F1425:$S$2000,9,FALSE),"")</f>
        <v/>
      </c>
      <c r="J1424" s="167" t="str">
        <f>IF(E1424="旅費",VLOOKUP(E1424,支出入力表!F1425:$S$2000,10,FALSE),"")</f>
        <v/>
      </c>
      <c r="K1424" s="167" t="str">
        <f>IF(E1424="旅費",VLOOKUP(E1424,支出入力表!F1425:$S$2000,11,FALSE),"")</f>
        <v/>
      </c>
      <c r="L1424" s="167" t="str">
        <f>IF(E1424="旅費",VLOOKUP(E1424,支出入力表!F1425:$S$2000,12,FALSE),"")</f>
        <v/>
      </c>
      <c r="M1424" s="167" t="str">
        <f>IF(E1424="旅費",VLOOKUP(E1424,支出入力表!F1425:$S$2000,13,FALSE),"")</f>
        <v/>
      </c>
      <c r="N1424" s="168" t="str">
        <f>IF(E1424="旅費",VLOOKUP(E1424,支出入力表!F1425:$S$2000,14,FALSE),"")</f>
        <v/>
      </c>
    </row>
    <row r="1425" spans="2:14" x14ac:dyDescent="0.55000000000000004">
      <c r="B1425" s="163" t="str">
        <f>IF(E1425="旅費",支出入力表!A1426,"")</f>
        <v/>
      </c>
      <c r="C1425" s="164" t="str">
        <f>IF(E1425="旅費",支出入力表!C1426,"")</f>
        <v/>
      </c>
      <c r="D1425" s="165" t="str">
        <f>IF(支出入力表!E1426="旅費","旅費","")</f>
        <v/>
      </c>
      <c r="E1425" s="165" t="str">
        <f>IF(支出入力表!F1426="旅費","旅費","")</f>
        <v/>
      </c>
      <c r="F1425" s="196" t="str">
        <f>IF(E1425="旅費",VLOOKUP(E1425,支出入力表!F1426:$M$2000,3,FALSE),"")</f>
        <v/>
      </c>
      <c r="G1425" s="196" t="str">
        <f>IF(E1425="旅費",VLOOKUP(E1425,支出入力表!F1426:$M$2000,4,FALSE),"")</f>
        <v/>
      </c>
      <c r="H1425" s="197" t="str">
        <f>IF(E1425="旅費",VLOOKUP(E1425,支出入力表!F1426:$M$2000,5,FALSE),"")</f>
        <v/>
      </c>
      <c r="I1425" s="196" t="str">
        <f>IF(E1425="旅費",VLOOKUP(E1425,支出入力表!F1426:$S$2000,9,FALSE),"")</f>
        <v/>
      </c>
      <c r="J1425" s="167" t="str">
        <f>IF(E1425="旅費",VLOOKUP(E1425,支出入力表!F1426:$S$2000,10,FALSE),"")</f>
        <v/>
      </c>
      <c r="K1425" s="167" t="str">
        <f>IF(E1425="旅費",VLOOKUP(E1425,支出入力表!F1426:$S$2000,11,FALSE),"")</f>
        <v/>
      </c>
      <c r="L1425" s="167" t="str">
        <f>IF(E1425="旅費",VLOOKUP(E1425,支出入力表!F1426:$S$2000,12,FALSE),"")</f>
        <v/>
      </c>
      <c r="M1425" s="167" t="str">
        <f>IF(E1425="旅費",VLOOKUP(E1425,支出入力表!F1426:$S$2000,13,FALSE),"")</f>
        <v/>
      </c>
      <c r="N1425" s="168" t="str">
        <f>IF(E1425="旅費",VLOOKUP(E1425,支出入力表!F1426:$S$2000,14,FALSE),"")</f>
        <v/>
      </c>
    </row>
    <row r="1426" spans="2:14" x14ac:dyDescent="0.55000000000000004">
      <c r="B1426" s="163" t="str">
        <f>IF(E1426="旅費",支出入力表!A1427,"")</f>
        <v/>
      </c>
      <c r="C1426" s="164" t="str">
        <f>IF(E1426="旅費",支出入力表!C1427,"")</f>
        <v/>
      </c>
      <c r="D1426" s="165" t="str">
        <f>IF(支出入力表!E1427="旅費","旅費","")</f>
        <v/>
      </c>
      <c r="E1426" s="165" t="str">
        <f>IF(支出入力表!F1427="旅費","旅費","")</f>
        <v/>
      </c>
      <c r="F1426" s="196" t="str">
        <f>IF(E1426="旅費",VLOOKUP(E1426,支出入力表!F1427:$M$2000,3,FALSE),"")</f>
        <v/>
      </c>
      <c r="G1426" s="196" t="str">
        <f>IF(E1426="旅費",VLOOKUP(E1426,支出入力表!F1427:$M$2000,4,FALSE),"")</f>
        <v/>
      </c>
      <c r="H1426" s="197" t="str">
        <f>IF(E1426="旅費",VLOOKUP(E1426,支出入力表!F1427:$M$2000,5,FALSE),"")</f>
        <v/>
      </c>
      <c r="I1426" s="196" t="str">
        <f>IF(E1426="旅費",VLOOKUP(E1426,支出入力表!F1427:$S$2000,9,FALSE),"")</f>
        <v/>
      </c>
      <c r="J1426" s="167" t="str">
        <f>IF(E1426="旅費",VLOOKUP(E1426,支出入力表!F1427:$S$2000,10,FALSE),"")</f>
        <v/>
      </c>
      <c r="K1426" s="167" t="str">
        <f>IF(E1426="旅費",VLOOKUP(E1426,支出入力表!F1427:$S$2000,11,FALSE),"")</f>
        <v/>
      </c>
      <c r="L1426" s="167" t="str">
        <f>IF(E1426="旅費",VLOOKUP(E1426,支出入力表!F1427:$S$2000,12,FALSE),"")</f>
        <v/>
      </c>
      <c r="M1426" s="167" t="str">
        <f>IF(E1426="旅費",VLOOKUP(E1426,支出入力表!F1427:$S$2000,13,FALSE),"")</f>
        <v/>
      </c>
      <c r="N1426" s="168" t="str">
        <f>IF(E1426="旅費",VLOOKUP(E1426,支出入力表!F1427:$S$2000,14,FALSE),"")</f>
        <v/>
      </c>
    </row>
    <row r="1427" spans="2:14" x14ac:dyDescent="0.55000000000000004">
      <c r="B1427" s="163" t="str">
        <f>IF(E1427="旅費",支出入力表!A1428,"")</f>
        <v/>
      </c>
      <c r="C1427" s="164" t="str">
        <f>IF(E1427="旅費",支出入力表!C1428,"")</f>
        <v/>
      </c>
      <c r="D1427" s="165" t="str">
        <f>IF(支出入力表!E1428="旅費","旅費","")</f>
        <v/>
      </c>
      <c r="E1427" s="165" t="str">
        <f>IF(支出入力表!F1428="旅費","旅費","")</f>
        <v/>
      </c>
      <c r="F1427" s="196" t="str">
        <f>IF(E1427="旅費",VLOOKUP(E1427,支出入力表!F1428:$M$2000,3,FALSE),"")</f>
        <v/>
      </c>
      <c r="G1427" s="196" t="str">
        <f>IF(E1427="旅費",VLOOKUP(E1427,支出入力表!F1428:$M$2000,4,FALSE),"")</f>
        <v/>
      </c>
      <c r="H1427" s="197" t="str">
        <f>IF(E1427="旅費",VLOOKUP(E1427,支出入力表!F1428:$M$2000,5,FALSE),"")</f>
        <v/>
      </c>
      <c r="I1427" s="196" t="str">
        <f>IF(E1427="旅費",VLOOKUP(E1427,支出入力表!F1428:$S$2000,9,FALSE),"")</f>
        <v/>
      </c>
      <c r="J1427" s="167" t="str">
        <f>IF(E1427="旅費",VLOOKUP(E1427,支出入力表!F1428:$S$2000,10,FALSE),"")</f>
        <v/>
      </c>
      <c r="K1427" s="167" t="str">
        <f>IF(E1427="旅費",VLOOKUP(E1427,支出入力表!F1428:$S$2000,11,FALSE),"")</f>
        <v/>
      </c>
      <c r="L1427" s="167" t="str">
        <f>IF(E1427="旅費",VLOOKUP(E1427,支出入力表!F1428:$S$2000,12,FALSE),"")</f>
        <v/>
      </c>
      <c r="M1427" s="167" t="str">
        <f>IF(E1427="旅費",VLOOKUP(E1427,支出入力表!F1428:$S$2000,13,FALSE),"")</f>
        <v/>
      </c>
      <c r="N1427" s="168" t="str">
        <f>IF(E1427="旅費",VLOOKUP(E1427,支出入力表!F1428:$S$2000,14,FALSE),"")</f>
        <v/>
      </c>
    </row>
    <row r="1428" spans="2:14" x14ac:dyDescent="0.55000000000000004">
      <c r="B1428" s="163" t="str">
        <f>IF(E1428="旅費",支出入力表!A1429,"")</f>
        <v/>
      </c>
      <c r="C1428" s="164" t="str">
        <f>IF(E1428="旅費",支出入力表!C1429,"")</f>
        <v/>
      </c>
      <c r="D1428" s="165" t="str">
        <f>IF(支出入力表!E1429="旅費","旅費","")</f>
        <v/>
      </c>
      <c r="E1428" s="165" t="str">
        <f>IF(支出入力表!F1429="旅費","旅費","")</f>
        <v/>
      </c>
      <c r="F1428" s="196" t="str">
        <f>IF(E1428="旅費",VLOOKUP(E1428,支出入力表!F1429:$M$2000,3,FALSE),"")</f>
        <v/>
      </c>
      <c r="G1428" s="196" t="str">
        <f>IF(E1428="旅費",VLOOKUP(E1428,支出入力表!F1429:$M$2000,4,FALSE),"")</f>
        <v/>
      </c>
      <c r="H1428" s="197" t="str">
        <f>IF(E1428="旅費",VLOOKUP(E1428,支出入力表!F1429:$M$2000,5,FALSE),"")</f>
        <v/>
      </c>
      <c r="I1428" s="196" t="str">
        <f>IF(E1428="旅費",VLOOKUP(E1428,支出入力表!F1429:$S$2000,9,FALSE),"")</f>
        <v/>
      </c>
      <c r="J1428" s="167" t="str">
        <f>IF(E1428="旅費",VLOOKUP(E1428,支出入力表!F1429:$S$2000,10,FALSE),"")</f>
        <v/>
      </c>
      <c r="K1428" s="167" t="str">
        <f>IF(E1428="旅費",VLOOKUP(E1428,支出入力表!F1429:$S$2000,11,FALSE),"")</f>
        <v/>
      </c>
      <c r="L1428" s="167" t="str">
        <f>IF(E1428="旅費",VLOOKUP(E1428,支出入力表!F1429:$S$2000,12,FALSE),"")</f>
        <v/>
      </c>
      <c r="M1428" s="167" t="str">
        <f>IF(E1428="旅費",VLOOKUP(E1428,支出入力表!F1429:$S$2000,13,FALSE),"")</f>
        <v/>
      </c>
      <c r="N1428" s="168" t="str">
        <f>IF(E1428="旅費",VLOOKUP(E1428,支出入力表!F1429:$S$2000,14,FALSE),"")</f>
        <v/>
      </c>
    </row>
    <row r="1429" spans="2:14" x14ac:dyDescent="0.55000000000000004">
      <c r="B1429" s="163" t="str">
        <f>IF(E1429="旅費",支出入力表!A1430,"")</f>
        <v/>
      </c>
      <c r="C1429" s="164" t="str">
        <f>IF(E1429="旅費",支出入力表!C1430,"")</f>
        <v/>
      </c>
      <c r="D1429" s="165" t="str">
        <f>IF(支出入力表!E1430="旅費","旅費","")</f>
        <v/>
      </c>
      <c r="E1429" s="165" t="str">
        <f>IF(支出入力表!F1430="旅費","旅費","")</f>
        <v/>
      </c>
      <c r="F1429" s="196" t="str">
        <f>IF(E1429="旅費",VLOOKUP(E1429,支出入力表!F1430:$M$2000,3,FALSE),"")</f>
        <v/>
      </c>
      <c r="G1429" s="196" t="str">
        <f>IF(E1429="旅費",VLOOKUP(E1429,支出入力表!F1430:$M$2000,4,FALSE),"")</f>
        <v/>
      </c>
      <c r="H1429" s="197" t="str">
        <f>IF(E1429="旅費",VLOOKUP(E1429,支出入力表!F1430:$M$2000,5,FALSE),"")</f>
        <v/>
      </c>
      <c r="I1429" s="196" t="str">
        <f>IF(E1429="旅費",VLOOKUP(E1429,支出入力表!F1430:$S$2000,9,FALSE),"")</f>
        <v/>
      </c>
      <c r="J1429" s="167" t="str">
        <f>IF(E1429="旅費",VLOOKUP(E1429,支出入力表!F1430:$S$2000,10,FALSE),"")</f>
        <v/>
      </c>
      <c r="K1429" s="167" t="str">
        <f>IF(E1429="旅費",VLOOKUP(E1429,支出入力表!F1430:$S$2000,11,FALSE),"")</f>
        <v/>
      </c>
      <c r="L1429" s="167" t="str">
        <f>IF(E1429="旅費",VLOOKUP(E1429,支出入力表!F1430:$S$2000,12,FALSE),"")</f>
        <v/>
      </c>
      <c r="M1429" s="167" t="str">
        <f>IF(E1429="旅費",VLOOKUP(E1429,支出入力表!F1430:$S$2000,13,FALSE),"")</f>
        <v/>
      </c>
      <c r="N1429" s="168" t="str">
        <f>IF(E1429="旅費",VLOOKUP(E1429,支出入力表!F1430:$S$2000,14,FALSE),"")</f>
        <v/>
      </c>
    </row>
    <row r="1430" spans="2:14" x14ac:dyDescent="0.55000000000000004">
      <c r="B1430" s="163" t="str">
        <f>IF(E1430="旅費",支出入力表!A1431,"")</f>
        <v/>
      </c>
      <c r="C1430" s="164" t="str">
        <f>IF(E1430="旅費",支出入力表!C1431,"")</f>
        <v/>
      </c>
      <c r="D1430" s="165" t="str">
        <f>IF(支出入力表!E1431="旅費","旅費","")</f>
        <v/>
      </c>
      <c r="E1430" s="165" t="str">
        <f>IF(支出入力表!F1431="旅費","旅費","")</f>
        <v/>
      </c>
      <c r="F1430" s="196" t="str">
        <f>IF(E1430="旅費",VLOOKUP(E1430,支出入力表!F1431:$M$2000,3,FALSE),"")</f>
        <v/>
      </c>
      <c r="G1430" s="196" t="str">
        <f>IF(E1430="旅費",VLOOKUP(E1430,支出入力表!F1431:$M$2000,4,FALSE),"")</f>
        <v/>
      </c>
      <c r="H1430" s="197" t="str">
        <f>IF(E1430="旅費",VLOOKUP(E1430,支出入力表!F1431:$M$2000,5,FALSE),"")</f>
        <v/>
      </c>
      <c r="I1430" s="196" t="str">
        <f>IF(E1430="旅費",VLOOKUP(E1430,支出入力表!F1431:$S$2000,9,FALSE),"")</f>
        <v/>
      </c>
      <c r="J1430" s="167" t="str">
        <f>IF(E1430="旅費",VLOOKUP(E1430,支出入力表!F1431:$S$2000,10,FALSE),"")</f>
        <v/>
      </c>
      <c r="K1430" s="167" t="str">
        <f>IF(E1430="旅費",VLOOKUP(E1430,支出入力表!F1431:$S$2000,11,FALSE),"")</f>
        <v/>
      </c>
      <c r="L1430" s="167" t="str">
        <f>IF(E1430="旅費",VLOOKUP(E1430,支出入力表!F1431:$S$2000,12,FALSE),"")</f>
        <v/>
      </c>
      <c r="M1430" s="167" t="str">
        <f>IF(E1430="旅費",VLOOKUP(E1430,支出入力表!F1431:$S$2000,13,FALSE),"")</f>
        <v/>
      </c>
      <c r="N1430" s="168" t="str">
        <f>IF(E1430="旅費",VLOOKUP(E1430,支出入力表!F1431:$S$2000,14,FALSE),"")</f>
        <v/>
      </c>
    </row>
    <row r="1431" spans="2:14" x14ac:dyDescent="0.55000000000000004">
      <c r="B1431" s="163" t="str">
        <f>IF(E1431="旅費",支出入力表!A1432,"")</f>
        <v/>
      </c>
      <c r="C1431" s="164" t="str">
        <f>IF(E1431="旅費",支出入力表!C1432,"")</f>
        <v/>
      </c>
      <c r="D1431" s="165" t="str">
        <f>IF(支出入力表!E1432="旅費","旅費","")</f>
        <v/>
      </c>
      <c r="E1431" s="165" t="str">
        <f>IF(支出入力表!F1432="旅費","旅費","")</f>
        <v/>
      </c>
      <c r="F1431" s="196" t="str">
        <f>IF(E1431="旅費",VLOOKUP(E1431,支出入力表!F1432:$M$2000,3,FALSE),"")</f>
        <v/>
      </c>
      <c r="G1431" s="196" t="str">
        <f>IF(E1431="旅費",VLOOKUP(E1431,支出入力表!F1432:$M$2000,4,FALSE),"")</f>
        <v/>
      </c>
      <c r="H1431" s="197" t="str">
        <f>IF(E1431="旅費",VLOOKUP(E1431,支出入力表!F1432:$M$2000,5,FALSE),"")</f>
        <v/>
      </c>
      <c r="I1431" s="196" t="str">
        <f>IF(E1431="旅費",VLOOKUP(E1431,支出入力表!F1432:$S$2000,9,FALSE),"")</f>
        <v/>
      </c>
      <c r="J1431" s="167" t="str">
        <f>IF(E1431="旅費",VLOOKUP(E1431,支出入力表!F1432:$S$2000,10,FALSE),"")</f>
        <v/>
      </c>
      <c r="K1431" s="167" t="str">
        <f>IF(E1431="旅費",VLOOKUP(E1431,支出入力表!F1432:$S$2000,11,FALSE),"")</f>
        <v/>
      </c>
      <c r="L1431" s="167" t="str">
        <f>IF(E1431="旅費",VLOOKUP(E1431,支出入力表!F1432:$S$2000,12,FALSE),"")</f>
        <v/>
      </c>
      <c r="M1431" s="167" t="str">
        <f>IF(E1431="旅費",VLOOKUP(E1431,支出入力表!F1432:$S$2000,13,FALSE),"")</f>
        <v/>
      </c>
      <c r="N1431" s="168" t="str">
        <f>IF(E1431="旅費",VLOOKUP(E1431,支出入力表!F1432:$S$2000,14,FALSE),"")</f>
        <v/>
      </c>
    </row>
    <row r="1432" spans="2:14" x14ac:dyDescent="0.55000000000000004">
      <c r="B1432" s="163" t="str">
        <f>IF(E1432="旅費",支出入力表!A1433,"")</f>
        <v/>
      </c>
      <c r="C1432" s="164" t="str">
        <f>IF(E1432="旅費",支出入力表!C1433,"")</f>
        <v/>
      </c>
      <c r="D1432" s="165" t="str">
        <f>IF(支出入力表!E1433="旅費","旅費","")</f>
        <v/>
      </c>
      <c r="E1432" s="165" t="str">
        <f>IF(支出入力表!F1433="旅費","旅費","")</f>
        <v/>
      </c>
      <c r="F1432" s="196" t="str">
        <f>IF(E1432="旅費",VLOOKUP(E1432,支出入力表!F1433:$M$2000,3,FALSE),"")</f>
        <v/>
      </c>
      <c r="G1432" s="196" t="str">
        <f>IF(E1432="旅費",VLOOKUP(E1432,支出入力表!F1433:$M$2000,4,FALSE),"")</f>
        <v/>
      </c>
      <c r="H1432" s="197" t="str">
        <f>IF(E1432="旅費",VLOOKUP(E1432,支出入力表!F1433:$M$2000,5,FALSE),"")</f>
        <v/>
      </c>
      <c r="I1432" s="196" t="str">
        <f>IF(E1432="旅費",VLOOKUP(E1432,支出入力表!F1433:$S$2000,9,FALSE),"")</f>
        <v/>
      </c>
      <c r="J1432" s="167" t="str">
        <f>IF(E1432="旅費",VLOOKUP(E1432,支出入力表!F1433:$S$2000,10,FALSE),"")</f>
        <v/>
      </c>
      <c r="K1432" s="167" t="str">
        <f>IF(E1432="旅費",VLOOKUP(E1432,支出入力表!F1433:$S$2000,11,FALSE),"")</f>
        <v/>
      </c>
      <c r="L1432" s="167" t="str">
        <f>IF(E1432="旅費",VLOOKUP(E1432,支出入力表!F1433:$S$2000,12,FALSE),"")</f>
        <v/>
      </c>
      <c r="M1432" s="167" t="str">
        <f>IF(E1432="旅費",VLOOKUP(E1432,支出入力表!F1433:$S$2000,13,FALSE),"")</f>
        <v/>
      </c>
      <c r="N1432" s="168" t="str">
        <f>IF(E1432="旅費",VLOOKUP(E1432,支出入力表!F1433:$S$2000,14,FALSE),"")</f>
        <v/>
      </c>
    </row>
    <row r="1433" spans="2:14" x14ac:dyDescent="0.55000000000000004">
      <c r="B1433" s="163" t="str">
        <f>IF(E1433="旅費",支出入力表!A1434,"")</f>
        <v/>
      </c>
      <c r="C1433" s="164" t="str">
        <f>IF(E1433="旅費",支出入力表!C1434,"")</f>
        <v/>
      </c>
      <c r="D1433" s="165" t="str">
        <f>IF(支出入力表!E1434="旅費","旅費","")</f>
        <v/>
      </c>
      <c r="E1433" s="165" t="str">
        <f>IF(支出入力表!F1434="旅費","旅費","")</f>
        <v/>
      </c>
      <c r="F1433" s="196" t="str">
        <f>IF(E1433="旅費",VLOOKUP(E1433,支出入力表!F1434:$M$2000,3,FALSE),"")</f>
        <v/>
      </c>
      <c r="G1433" s="196" t="str">
        <f>IF(E1433="旅費",VLOOKUP(E1433,支出入力表!F1434:$M$2000,4,FALSE),"")</f>
        <v/>
      </c>
      <c r="H1433" s="197" t="str">
        <f>IF(E1433="旅費",VLOOKUP(E1433,支出入力表!F1434:$M$2000,5,FALSE),"")</f>
        <v/>
      </c>
      <c r="I1433" s="196" t="str">
        <f>IF(E1433="旅費",VLOOKUP(E1433,支出入力表!F1434:$S$2000,9,FALSE),"")</f>
        <v/>
      </c>
      <c r="J1433" s="167" t="str">
        <f>IF(E1433="旅費",VLOOKUP(E1433,支出入力表!F1434:$S$2000,10,FALSE),"")</f>
        <v/>
      </c>
      <c r="K1433" s="167" t="str">
        <f>IF(E1433="旅費",VLOOKUP(E1433,支出入力表!F1434:$S$2000,11,FALSE),"")</f>
        <v/>
      </c>
      <c r="L1433" s="167" t="str">
        <f>IF(E1433="旅費",VLOOKUP(E1433,支出入力表!F1434:$S$2000,12,FALSE),"")</f>
        <v/>
      </c>
      <c r="M1433" s="167" t="str">
        <f>IF(E1433="旅費",VLOOKUP(E1433,支出入力表!F1434:$S$2000,13,FALSE),"")</f>
        <v/>
      </c>
      <c r="N1433" s="168" t="str">
        <f>IF(E1433="旅費",VLOOKUP(E1433,支出入力表!F1434:$S$2000,14,FALSE),"")</f>
        <v/>
      </c>
    </row>
    <row r="1434" spans="2:14" x14ac:dyDescent="0.55000000000000004">
      <c r="B1434" s="163" t="str">
        <f>IF(E1434="旅費",支出入力表!A1435,"")</f>
        <v/>
      </c>
      <c r="C1434" s="164" t="str">
        <f>IF(E1434="旅費",支出入力表!C1435,"")</f>
        <v/>
      </c>
      <c r="D1434" s="165" t="str">
        <f>IF(支出入力表!E1435="旅費","旅費","")</f>
        <v/>
      </c>
      <c r="E1434" s="165" t="str">
        <f>IF(支出入力表!F1435="旅費","旅費","")</f>
        <v/>
      </c>
      <c r="F1434" s="196" t="str">
        <f>IF(E1434="旅費",VLOOKUP(E1434,支出入力表!F1435:$M$2000,3,FALSE),"")</f>
        <v/>
      </c>
      <c r="G1434" s="196" t="str">
        <f>IF(E1434="旅費",VLOOKUP(E1434,支出入力表!F1435:$M$2000,4,FALSE),"")</f>
        <v/>
      </c>
      <c r="H1434" s="197" t="str">
        <f>IF(E1434="旅費",VLOOKUP(E1434,支出入力表!F1435:$M$2000,5,FALSE),"")</f>
        <v/>
      </c>
      <c r="I1434" s="196" t="str">
        <f>IF(E1434="旅費",VLOOKUP(E1434,支出入力表!F1435:$S$2000,9,FALSE),"")</f>
        <v/>
      </c>
      <c r="J1434" s="167" t="str">
        <f>IF(E1434="旅費",VLOOKUP(E1434,支出入力表!F1435:$S$2000,10,FALSE),"")</f>
        <v/>
      </c>
      <c r="K1434" s="167" t="str">
        <f>IF(E1434="旅費",VLOOKUP(E1434,支出入力表!F1435:$S$2000,11,FALSE),"")</f>
        <v/>
      </c>
      <c r="L1434" s="167" t="str">
        <f>IF(E1434="旅費",VLOOKUP(E1434,支出入力表!F1435:$S$2000,12,FALSE),"")</f>
        <v/>
      </c>
      <c r="M1434" s="167" t="str">
        <f>IF(E1434="旅費",VLOOKUP(E1434,支出入力表!F1435:$S$2000,13,FALSE),"")</f>
        <v/>
      </c>
      <c r="N1434" s="168" t="str">
        <f>IF(E1434="旅費",VLOOKUP(E1434,支出入力表!F1435:$S$2000,14,FALSE),"")</f>
        <v/>
      </c>
    </row>
    <row r="1435" spans="2:14" x14ac:dyDescent="0.55000000000000004">
      <c r="B1435" s="163" t="str">
        <f>IF(E1435="旅費",支出入力表!A1436,"")</f>
        <v/>
      </c>
      <c r="C1435" s="164" t="str">
        <f>IF(E1435="旅費",支出入力表!C1436,"")</f>
        <v/>
      </c>
      <c r="D1435" s="165" t="str">
        <f>IF(支出入力表!E1436="旅費","旅費","")</f>
        <v/>
      </c>
      <c r="E1435" s="165" t="str">
        <f>IF(支出入力表!F1436="旅費","旅費","")</f>
        <v/>
      </c>
      <c r="F1435" s="196" t="str">
        <f>IF(E1435="旅費",VLOOKUP(E1435,支出入力表!F1436:$M$2000,3,FALSE),"")</f>
        <v/>
      </c>
      <c r="G1435" s="196" t="str">
        <f>IF(E1435="旅費",VLOOKUP(E1435,支出入力表!F1436:$M$2000,4,FALSE),"")</f>
        <v/>
      </c>
      <c r="H1435" s="197" t="str">
        <f>IF(E1435="旅費",VLOOKUP(E1435,支出入力表!F1436:$M$2000,5,FALSE),"")</f>
        <v/>
      </c>
      <c r="I1435" s="196" t="str">
        <f>IF(E1435="旅費",VLOOKUP(E1435,支出入力表!F1436:$S$2000,9,FALSE),"")</f>
        <v/>
      </c>
      <c r="J1435" s="167" t="str">
        <f>IF(E1435="旅費",VLOOKUP(E1435,支出入力表!F1436:$S$2000,10,FALSE),"")</f>
        <v/>
      </c>
      <c r="K1435" s="167" t="str">
        <f>IF(E1435="旅費",VLOOKUP(E1435,支出入力表!F1436:$S$2000,11,FALSE),"")</f>
        <v/>
      </c>
      <c r="L1435" s="167" t="str">
        <f>IF(E1435="旅費",VLOOKUP(E1435,支出入力表!F1436:$S$2000,12,FALSE),"")</f>
        <v/>
      </c>
      <c r="M1435" s="167" t="str">
        <f>IF(E1435="旅費",VLOOKUP(E1435,支出入力表!F1436:$S$2000,13,FALSE),"")</f>
        <v/>
      </c>
      <c r="N1435" s="168" t="str">
        <f>IF(E1435="旅費",VLOOKUP(E1435,支出入力表!F1436:$S$2000,14,FALSE),"")</f>
        <v/>
      </c>
    </row>
    <row r="1436" spans="2:14" x14ac:dyDescent="0.55000000000000004">
      <c r="B1436" s="163" t="str">
        <f>IF(E1436="旅費",支出入力表!A1437,"")</f>
        <v/>
      </c>
      <c r="C1436" s="164" t="str">
        <f>IF(E1436="旅費",支出入力表!C1437,"")</f>
        <v/>
      </c>
      <c r="D1436" s="165" t="str">
        <f>IF(支出入力表!E1437="旅費","旅費","")</f>
        <v/>
      </c>
      <c r="E1436" s="165" t="str">
        <f>IF(支出入力表!F1437="旅費","旅費","")</f>
        <v/>
      </c>
      <c r="F1436" s="196" t="str">
        <f>IF(E1436="旅費",VLOOKUP(E1436,支出入力表!F1437:$M$2000,3,FALSE),"")</f>
        <v/>
      </c>
      <c r="G1436" s="196" t="str">
        <f>IF(E1436="旅費",VLOOKUP(E1436,支出入力表!F1437:$M$2000,4,FALSE),"")</f>
        <v/>
      </c>
      <c r="H1436" s="197" t="str">
        <f>IF(E1436="旅費",VLOOKUP(E1436,支出入力表!F1437:$M$2000,5,FALSE),"")</f>
        <v/>
      </c>
      <c r="I1436" s="196" t="str">
        <f>IF(E1436="旅費",VLOOKUP(E1436,支出入力表!F1437:$S$2000,9,FALSE),"")</f>
        <v/>
      </c>
      <c r="J1436" s="167" t="str">
        <f>IF(E1436="旅費",VLOOKUP(E1436,支出入力表!F1437:$S$2000,10,FALSE),"")</f>
        <v/>
      </c>
      <c r="K1436" s="167" t="str">
        <f>IF(E1436="旅費",VLOOKUP(E1436,支出入力表!F1437:$S$2000,11,FALSE),"")</f>
        <v/>
      </c>
      <c r="L1436" s="167" t="str">
        <f>IF(E1436="旅費",VLOOKUP(E1436,支出入力表!F1437:$S$2000,12,FALSE),"")</f>
        <v/>
      </c>
      <c r="M1436" s="167" t="str">
        <f>IF(E1436="旅費",VLOOKUP(E1436,支出入力表!F1437:$S$2000,13,FALSE),"")</f>
        <v/>
      </c>
      <c r="N1436" s="168" t="str">
        <f>IF(E1436="旅費",VLOOKUP(E1436,支出入力表!F1437:$S$2000,14,FALSE),"")</f>
        <v/>
      </c>
    </row>
    <row r="1437" spans="2:14" x14ac:dyDescent="0.55000000000000004">
      <c r="B1437" s="163" t="str">
        <f>IF(E1437="旅費",支出入力表!A1438,"")</f>
        <v/>
      </c>
      <c r="C1437" s="164" t="str">
        <f>IF(E1437="旅費",支出入力表!C1438,"")</f>
        <v/>
      </c>
      <c r="D1437" s="165" t="str">
        <f>IF(支出入力表!E1438="旅費","旅費","")</f>
        <v/>
      </c>
      <c r="E1437" s="165" t="str">
        <f>IF(支出入力表!F1438="旅費","旅費","")</f>
        <v/>
      </c>
      <c r="F1437" s="196" t="str">
        <f>IF(E1437="旅費",VLOOKUP(E1437,支出入力表!F1438:$M$2000,3,FALSE),"")</f>
        <v/>
      </c>
      <c r="G1437" s="196" t="str">
        <f>IF(E1437="旅費",VLOOKUP(E1437,支出入力表!F1438:$M$2000,4,FALSE),"")</f>
        <v/>
      </c>
      <c r="H1437" s="197" t="str">
        <f>IF(E1437="旅費",VLOOKUP(E1437,支出入力表!F1438:$M$2000,5,FALSE),"")</f>
        <v/>
      </c>
      <c r="I1437" s="196" t="str">
        <f>IF(E1437="旅費",VLOOKUP(E1437,支出入力表!F1438:$S$2000,9,FALSE),"")</f>
        <v/>
      </c>
      <c r="J1437" s="167" t="str">
        <f>IF(E1437="旅費",VLOOKUP(E1437,支出入力表!F1438:$S$2000,10,FALSE),"")</f>
        <v/>
      </c>
      <c r="K1437" s="167" t="str">
        <f>IF(E1437="旅費",VLOOKUP(E1437,支出入力表!F1438:$S$2000,11,FALSE),"")</f>
        <v/>
      </c>
      <c r="L1437" s="167" t="str">
        <f>IF(E1437="旅費",VLOOKUP(E1437,支出入力表!F1438:$S$2000,12,FALSE),"")</f>
        <v/>
      </c>
      <c r="M1437" s="167" t="str">
        <f>IF(E1437="旅費",VLOOKUP(E1437,支出入力表!F1438:$S$2000,13,FALSE),"")</f>
        <v/>
      </c>
      <c r="N1437" s="168" t="str">
        <f>IF(E1437="旅費",VLOOKUP(E1437,支出入力表!F1438:$S$2000,14,FALSE),"")</f>
        <v/>
      </c>
    </row>
    <row r="1438" spans="2:14" x14ac:dyDescent="0.55000000000000004">
      <c r="B1438" s="163" t="str">
        <f>IF(E1438="旅費",支出入力表!A1439,"")</f>
        <v/>
      </c>
      <c r="C1438" s="164" t="str">
        <f>IF(E1438="旅費",支出入力表!C1439,"")</f>
        <v/>
      </c>
      <c r="D1438" s="165" t="str">
        <f>IF(支出入力表!E1439="旅費","旅費","")</f>
        <v/>
      </c>
      <c r="E1438" s="165" t="str">
        <f>IF(支出入力表!F1439="旅費","旅費","")</f>
        <v/>
      </c>
      <c r="F1438" s="196" t="str">
        <f>IF(E1438="旅費",VLOOKUP(E1438,支出入力表!F1439:$M$2000,3,FALSE),"")</f>
        <v/>
      </c>
      <c r="G1438" s="196" t="str">
        <f>IF(E1438="旅費",VLOOKUP(E1438,支出入力表!F1439:$M$2000,4,FALSE),"")</f>
        <v/>
      </c>
      <c r="H1438" s="197" t="str">
        <f>IF(E1438="旅費",VLOOKUP(E1438,支出入力表!F1439:$M$2000,5,FALSE),"")</f>
        <v/>
      </c>
      <c r="I1438" s="196" t="str">
        <f>IF(E1438="旅費",VLOOKUP(E1438,支出入力表!F1439:$S$2000,9,FALSE),"")</f>
        <v/>
      </c>
      <c r="J1438" s="167" t="str">
        <f>IF(E1438="旅費",VLOOKUP(E1438,支出入力表!F1439:$S$2000,10,FALSE),"")</f>
        <v/>
      </c>
      <c r="K1438" s="167" t="str">
        <f>IF(E1438="旅費",VLOOKUP(E1438,支出入力表!F1439:$S$2000,11,FALSE),"")</f>
        <v/>
      </c>
      <c r="L1438" s="167" t="str">
        <f>IF(E1438="旅費",VLOOKUP(E1438,支出入力表!F1439:$S$2000,12,FALSE),"")</f>
        <v/>
      </c>
      <c r="M1438" s="167" t="str">
        <f>IF(E1438="旅費",VLOOKUP(E1438,支出入力表!F1439:$S$2000,13,FALSE),"")</f>
        <v/>
      </c>
      <c r="N1438" s="168" t="str">
        <f>IF(E1438="旅費",VLOOKUP(E1438,支出入力表!F1439:$S$2000,14,FALSE),"")</f>
        <v/>
      </c>
    </row>
    <row r="1439" spans="2:14" x14ac:dyDescent="0.55000000000000004">
      <c r="B1439" s="163" t="str">
        <f>IF(E1439="旅費",支出入力表!A1440,"")</f>
        <v/>
      </c>
      <c r="C1439" s="164" t="str">
        <f>IF(E1439="旅費",支出入力表!C1440,"")</f>
        <v/>
      </c>
      <c r="D1439" s="165" t="str">
        <f>IF(支出入力表!E1440="旅費","旅費","")</f>
        <v/>
      </c>
      <c r="E1439" s="165" t="str">
        <f>IF(支出入力表!F1440="旅費","旅費","")</f>
        <v/>
      </c>
      <c r="F1439" s="196" t="str">
        <f>IF(E1439="旅費",VLOOKUP(E1439,支出入力表!F1440:$M$2000,3,FALSE),"")</f>
        <v/>
      </c>
      <c r="G1439" s="196" t="str">
        <f>IF(E1439="旅費",VLOOKUP(E1439,支出入力表!F1440:$M$2000,4,FALSE),"")</f>
        <v/>
      </c>
      <c r="H1439" s="197" t="str">
        <f>IF(E1439="旅費",VLOOKUP(E1439,支出入力表!F1440:$M$2000,5,FALSE),"")</f>
        <v/>
      </c>
      <c r="I1439" s="196" t="str">
        <f>IF(E1439="旅費",VLOOKUP(E1439,支出入力表!F1440:$S$2000,9,FALSE),"")</f>
        <v/>
      </c>
      <c r="J1439" s="167" t="str">
        <f>IF(E1439="旅費",VLOOKUP(E1439,支出入力表!F1440:$S$2000,10,FALSE),"")</f>
        <v/>
      </c>
      <c r="K1439" s="167" t="str">
        <f>IF(E1439="旅費",VLOOKUP(E1439,支出入力表!F1440:$S$2000,11,FALSE),"")</f>
        <v/>
      </c>
      <c r="L1439" s="167" t="str">
        <f>IF(E1439="旅費",VLOOKUP(E1439,支出入力表!F1440:$S$2000,12,FALSE),"")</f>
        <v/>
      </c>
      <c r="M1439" s="167" t="str">
        <f>IF(E1439="旅費",VLOOKUP(E1439,支出入力表!F1440:$S$2000,13,FALSE),"")</f>
        <v/>
      </c>
      <c r="N1439" s="168" t="str">
        <f>IF(E1439="旅費",VLOOKUP(E1439,支出入力表!F1440:$S$2000,14,FALSE),"")</f>
        <v/>
      </c>
    </row>
    <row r="1440" spans="2:14" x14ac:dyDescent="0.55000000000000004">
      <c r="B1440" s="163" t="str">
        <f>IF(E1440="旅費",支出入力表!A1441,"")</f>
        <v/>
      </c>
      <c r="C1440" s="164" t="str">
        <f>IF(E1440="旅費",支出入力表!C1441,"")</f>
        <v/>
      </c>
      <c r="D1440" s="165" t="str">
        <f>IF(支出入力表!E1441="旅費","旅費","")</f>
        <v/>
      </c>
      <c r="E1440" s="165" t="str">
        <f>IF(支出入力表!F1441="旅費","旅費","")</f>
        <v/>
      </c>
      <c r="F1440" s="196" t="str">
        <f>IF(E1440="旅費",VLOOKUP(E1440,支出入力表!F1441:$M$2000,3,FALSE),"")</f>
        <v/>
      </c>
      <c r="G1440" s="196" t="str">
        <f>IF(E1440="旅費",VLOOKUP(E1440,支出入力表!F1441:$M$2000,4,FALSE),"")</f>
        <v/>
      </c>
      <c r="H1440" s="197" t="str">
        <f>IF(E1440="旅費",VLOOKUP(E1440,支出入力表!F1441:$M$2000,5,FALSE),"")</f>
        <v/>
      </c>
      <c r="I1440" s="196" t="str">
        <f>IF(E1440="旅費",VLOOKUP(E1440,支出入力表!F1441:$S$2000,9,FALSE),"")</f>
        <v/>
      </c>
      <c r="J1440" s="167" t="str">
        <f>IF(E1440="旅費",VLOOKUP(E1440,支出入力表!F1441:$S$2000,10,FALSE),"")</f>
        <v/>
      </c>
      <c r="K1440" s="167" t="str">
        <f>IF(E1440="旅費",VLOOKUP(E1440,支出入力表!F1441:$S$2000,11,FALSE),"")</f>
        <v/>
      </c>
      <c r="L1440" s="167" t="str">
        <f>IF(E1440="旅費",VLOOKUP(E1440,支出入力表!F1441:$S$2000,12,FALSE),"")</f>
        <v/>
      </c>
      <c r="M1440" s="167" t="str">
        <f>IF(E1440="旅費",VLOOKUP(E1440,支出入力表!F1441:$S$2000,13,FALSE),"")</f>
        <v/>
      </c>
      <c r="N1440" s="168" t="str">
        <f>IF(E1440="旅費",VLOOKUP(E1440,支出入力表!F1441:$S$2000,14,FALSE),"")</f>
        <v/>
      </c>
    </row>
    <row r="1441" spans="2:14" x14ac:dyDescent="0.55000000000000004">
      <c r="B1441" s="163" t="str">
        <f>IF(E1441="旅費",支出入力表!A1442,"")</f>
        <v/>
      </c>
      <c r="C1441" s="164" t="str">
        <f>IF(E1441="旅費",支出入力表!C1442,"")</f>
        <v/>
      </c>
      <c r="D1441" s="165" t="str">
        <f>IF(支出入力表!E1442="旅費","旅費","")</f>
        <v/>
      </c>
      <c r="E1441" s="165" t="str">
        <f>IF(支出入力表!F1442="旅費","旅費","")</f>
        <v/>
      </c>
      <c r="F1441" s="196" t="str">
        <f>IF(E1441="旅費",VLOOKUP(E1441,支出入力表!F1442:$M$2000,3,FALSE),"")</f>
        <v/>
      </c>
      <c r="G1441" s="196" t="str">
        <f>IF(E1441="旅費",VLOOKUP(E1441,支出入力表!F1442:$M$2000,4,FALSE),"")</f>
        <v/>
      </c>
      <c r="H1441" s="197" t="str">
        <f>IF(E1441="旅費",VLOOKUP(E1441,支出入力表!F1442:$M$2000,5,FALSE),"")</f>
        <v/>
      </c>
      <c r="I1441" s="196" t="str">
        <f>IF(E1441="旅費",VLOOKUP(E1441,支出入力表!F1442:$S$2000,9,FALSE),"")</f>
        <v/>
      </c>
      <c r="J1441" s="167" t="str">
        <f>IF(E1441="旅費",VLOOKUP(E1441,支出入力表!F1442:$S$2000,10,FALSE),"")</f>
        <v/>
      </c>
      <c r="K1441" s="167" t="str">
        <f>IF(E1441="旅費",VLOOKUP(E1441,支出入力表!F1442:$S$2000,11,FALSE),"")</f>
        <v/>
      </c>
      <c r="L1441" s="167" t="str">
        <f>IF(E1441="旅費",VLOOKUP(E1441,支出入力表!F1442:$S$2000,12,FALSE),"")</f>
        <v/>
      </c>
      <c r="M1441" s="167" t="str">
        <f>IF(E1441="旅費",VLOOKUP(E1441,支出入力表!F1442:$S$2000,13,FALSE),"")</f>
        <v/>
      </c>
      <c r="N1441" s="168" t="str">
        <f>IF(E1441="旅費",VLOOKUP(E1441,支出入力表!F1442:$S$2000,14,FALSE),"")</f>
        <v/>
      </c>
    </row>
    <row r="1442" spans="2:14" x14ac:dyDescent="0.55000000000000004">
      <c r="B1442" s="163" t="str">
        <f>IF(E1442="旅費",支出入力表!A1443,"")</f>
        <v/>
      </c>
      <c r="C1442" s="164" t="str">
        <f>IF(E1442="旅費",支出入力表!C1443,"")</f>
        <v/>
      </c>
      <c r="D1442" s="165" t="str">
        <f>IF(支出入力表!E1443="旅費","旅費","")</f>
        <v/>
      </c>
      <c r="E1442" s="165" t="str">
        <f>IF(支出入力表!F1443="旅費","旅費","")</f>
        <v/>
      </c>
      <c r="F1442" s="196" t="str">
        <f>IF(E1442="旅費",VLOOKUP(E1442,支出入力表!F1443:$M$2000,3,FALSE),"")</f>
        <v/>
      </c>
      <c r="G1442" s="196" t="str">
        <f>IF(E1442="旅費",VLOOKUP(E1442,支出入力表!F1443:$M$2000,4,FALSE),"")</f>
        <v/>
      </c>
      <c r="H1442" s="197" t="str">
        <f>IF(E1442="旅費",VLOOKUP(E1442,支出入力表!F1443:$M$2000,5,FALSE),"")</f>
        <v/>
      </c>
      <c r="I1442" s="196" t="str">
        <f>IF(E1442="旅費",VLOOKUP(E1442,支出入力表!F1443:$S$2000,9,FALSE),"")</f>
        <v/>
      </c>
      <c r="J1442" s="167" t="str">
        <f>IF(E1442="旅費",VLOOKUP(E1442,支出入力表!F1443:$S$2000,10,FALSE),"")</f>
        <v/>
      </c>
      <c r="K1442" s="167" t="str">
        <f>IF(E1442="旅費",VLOOKUP(E1442,支出入力表!F1443:$S$2000,11,FALSE),"")</f>
        <v/>
      </c>
      <c r="L1442" s="167" t="str">
        <f>IF(E1442="旅費",VLOOKUP(E1442,支出入力表!F1443:$S$2000,12,FALSE),"")</f>
        <v/>
      </c>
      <c r="M1442" s="167" t="str">
        <f>IF(E1442="旅費",VLOOKUP(E1442,支出入力表!F1443:$S$2000,13,FALSE),"")</f>
        <v/>
      </c>
      <c r="N1442" s="168" t="str">
        <f>IF(E1442="旅費",VLOOKUP(E1442,支出入力表!F1443:$S$2000,14,FALSE),"")</f>
        <v/>
      </c>
    </row>
    <row r="1443" spans="2:14" x14ac:dyDescent="0.55000000000000004">
      <c r="B1443" s="163" t="str">
        <f>IF(E1443="旅費",支出入力表!A1444,"")</f>
        <v/>
      </c>
      <c r="C1443" s="164" t="str">
        <f>IF(E1443="旅費",支出入力表!C1444,"")</f>
        <v/>
      </c>
      <c r="D1443" s="165" t="str">
        <f>IF(支出入力表!E1444="旅費","旅費","")</f>
        <v/>
      </c>
      <c r="E1443" s="165" t="str">
        <f>IF(支出入力表!F1444="旅費","旅費","")</f>
        <v/>
      </c>
      <c r="F1443" s="196" t="str">
        <f>IF(E1443="旅費",VLOOKUP(E1443,支出入力表!F1444:$M$2000,3,FALSE),"")</f>
        <v/>
      </c>
      <c r="G1443" s="196" t="str">
        <f>IF(E1443="旅費",VLOOKUP(E1443,支出入力表!F1444:$M$2000,4,FALSE),"")</f>
        <v/>
      </c>
      <c r="H1443" s="197" t="str">
        <f>IF(E1443="旅費",VLOOKUP(E1443,支出入力表!F1444:$M$2000,5,FALSE),"")</f>
        <v/>
      </c>
      <c r="I1443" s="196" t="str">
        <f>IF(E1443="旅費",VLOOKUP(E1443,支出入力表!F1444:$S$2000,9,FALSE),"")</f>
        <v/>
      </c>
      <c r="J1443" s="167" t="str">
        <f>IF(E1443="旅費",VLOOKUP(E1443,支出入力表!F1444:$S$2000,10,FALSE),"")</f>
        <v/>
      </c>
      <c r="K1443" s="167" t="str">
        <f>IF(E1443="旅費",VLOOKUP(E1443,支出入力表!F1444:$S$2000,11,FALSE),"")</f>
        <v/>
      </c>
      <c r="L1443" s="167" t="str">
        <f>IF(E1443="旅費",VLOOKUP(E1443,支出入力表!F1444:$S$2000,12,FALSE),"")</f>
        <v/>
      </c>
      <c r="M1443" s="167" t="str">
        <f>IF(E1443="旅費",VLOOKUP(E1443,支出入力表!F1444:$S$2000,13,FALSE),"")</f>
        <v/>
      </c>
      <c r="N1443" s="168" t="str">
        <f>IF(E1443="旅費",VLOOKUP(E1443,支出入力表!F1444:$S$2000,14,FALSE),"")</f>
        <v/>
      </c>
    </row>
    <row r="1444" spans="2:14" x14ac:dyDescent="0.55000000000000004">
      <c r="B1444" s="163" t="str">
        <f>IF(E1444="旅費",支出入力表!A1445,"")</f>
        <v/>
      </c>
      <c r="C1444" s="164" t="str">
        <f>IF(E1444="旅費",支出入力表!C1445,"")</f>
        <v/>
      </c>
      <c r="D1444" s="165" t="str">
        <f>IF(支出入力表!E1445="旅費","旅費","")</f>
        <v/>
      </c>
      <c r="E1444" s="165" t="str">
        <f>IF(支出入力表!F1445="旅費","旅費","")</f>
        <v/>
      </c>
      <c r="F1444" s="196" t="str">
        <f>IF(E1444="旅費",VLOOKUP(E1444,支出入力表!F1445:$M$2000,3,FALSE),"")</f>
        <v/>
      </c>
      <c r="G1444" s="196" t="str">
        <f>IF(E1444="旅費",VLOOKUP(E1444,支出入力表!F1445:$M$2000,4,FALSE),"")</f>
        <v/>
      </c>
      <c r="H1444" s="197" t="str">
        <f>IF(E1444="旅費",VLOOKUP(E1444,支出入力表!F1445:$M$2000,5,FALSE),"")</f>
        <v/>
      </c>
      <c r="I1444" s="196" t="str">
        <f>IF(E1444="旅費",VLOOKUP(E1444,支出入力表!F1445:$S$2000,9,FALSE),"")</f>
        <v/>
      </c>
      <c r="J1444" s="167" t="str">
        <f>IF(E1444="旅費",VLOOKUP(E1444,支出入力表!F1445:$S$2000,10,FALSE),"")</f>
        <v/>
      </c>
      <c r="K1444" s="167" t="str">
        <f>IF(E1444="旅費",VLOOKUP(E1444,支出入力表!F1445:$S$2000,11,FALSE),"")</f>
        <v/>
      </c>
      <c r="L1444" s="167" t="str">
        <f>IF(E1444="旅費",VLOOKUP(E1444,支出入力表!F1445:$S$2000,12,FALSE),"")</f>
        <v/>
      </c>
      <c r="M1444" s="167" t="str">
        <f>IF(E1444="旅費",VLOOKUP(E1444,支出入力表!F1445:$S$2000,13,FALSE),"")</f>
        <v/>
      </c>
      <c r="N1444" s="168" t="str">
        <f>IF(E1444="旅費",VLOOKUP(E1444,支出入力表!F1445:$S$2000,14,FALSE),"")</f>
        <v/>
      </c>
    </row>
    <row r="1445" spans="2:14" x14ac:dyDescent="0.55000000000000004">
      <c r="B1445" s="163" t="str">
        <f>IF(E1445="旅費",支出入力表!A1446,"")</f>
        <v/>
      </c>
      <c r="C1445" s="164" t="str">
        <f>IF(E1445="旅費",支出入力表!C1446,"")</f>
        <v/>
      </c>
      <c r="D1445" s="165" t="str">
        <f>IF(支出入力表!E1446="旅費","旅費","")</f>
        <v/>
      </c>
      <c r="E1445" s="165" t="str">
        <f>IF(支出入力表!F1446="旅費","旅費","")</f>
        <v/>
      </c>
      <c r="F1445" s="196" t="str">
        <f>IF(E1445="旅費",VLOOKUP(E1445,支出入力表!F1446:$M$2000,3,FALSE),"")</f>
        <v/>
      </c>
      <c r="G1445" s="196" t="str">
        <f>IF(E1445="旅費",VLOOKUP(E1445,支出入力表!F1446:$M$2000,4,FALSE),"")</f>
        <v/>
      </c>
      <c r="H1445" s="197" t="str">
        <f>IF(E1445="旅費",VLOOKUP(E1445,支出入力表!F1446:$M$2000,5,FALSE),"")</f>
        <v/>
      </c>
      <c r="I1445" s="196" t="str">
        <f>IF(E1445="旅費",VLOOKUP(E1445,支出入力表!F1446:$S$2000,9,FALSE),"")</f>
        <v/>
      </c>
      <c r="J1445" s="167" t="str">
        <f>IF(E1445="旅費",VLOOKUP(E1445,支出入力表!F1446:$S$2000,10,FALSE),"")</f>
        <v/>
      </c>
      <c r="K1445" s="167" t="str">
        <f>IF(E1445="旅費",VLOOKUP(E1445,支出入力表!F1446:$S$2000,11,FALSE),"")</f>
        <v/>
      </c>
      <c r="L1445" s="167" t="str">
        <f>IF(E1445="旅費",VLOOKUP(E1445,支出入力表!F1446:$S$2000,12,FALSE),"")</f>
        <v/>
      </c>
      <c r="M1445" s="167" t="str">
        <f>IF(E1445="旅費",VLOOKUP(E1445,支出入力表!F1446:$S$2000,13,FALSE),"")</f>
        <v/>
      </c>
      <c r="N1445" s="168" t="str">
        <f>IF(E1445="旅費",VLOOKUP(E1445,支出入力表!F1446:$S$2000,14,FALSE),"")</f>
        <v/>
      </c>
    </row>
    <row r="1446" spans="2:14" x14ac:dyDescent="0.55000000000000004">
      <c r="B1446" s="163" t="str">
        <f>IF(E1446="旅費",支出入力表!A1447,"")</f>
        <v/>
      </c>
      <c r="C1446" s="164" t="str">
        <f>IF(E1446="旅費",支出入力表!C1447,"")</f>
        <v/>
      </c>
      <c r="D1446" s="165" t="str">
        <f>IF(支出入力表!E1447="旅費","旅費","")</f>
        <v/>
      </c>
      <c r="E1446" s="165" t="str">
        <f>IF(支出入力表!F1447="旅費","旅費","")</f>
        <v/>
      </c>
      <c r="F1446" s="196" t="str">
        <f>IF(E1446="旅費",VLOOKUP(E1446,支出入力表!F1447:$M$2000,3,FALSE),"")</f>
        <v/>
      </c>
      <c r="G1446" s="196" t="str">
        <f>IF(E1446="旅費",VLOOKUP(E1446,支出入力表!F1447:$M$2000,4,FALSE),"")</f>
        <v/>
      </c>
      <c r="H1446" s="197" t="str">
        <f>IF(E1446="旅費",VLOOKUP(E1446,支出入力表!F1447:$M$2000,5,FALSE),"")</f>
        <v/>
      </c>
      <c r="I1446" s="196" t="str">
        <f>IF(E1446="旅費",VLOOKUP(E1446,支出入力表!F1447:$S$2000,9,FALSE),"")</f>
        <v/>
      </c>
      <c r="J1446" s="167" t="str">
        <f>IF(E1446="旅費",VLOOKUP(E1446,支出入力表!F1447:$S$2000,10,FALSE),"")</f>
        <v/>
      </c>
      <c r="K1446" s="167" t="str">
        <f>IF(E1446="旅費",VLOOKUP(E1446,支出入力表!F1447:$S$2000,11,FALSE),"")</f>
        <v/>
      </c>
      <c r="L1446" s="167" t="str">
        <f>IF(E1446="旅費",VLOOKUP(E1446,支出入力表!F1447:$S$2000,12,FALSE),"")</f>
        <v/>
      </c>
      <c r="M1446" s="167" t="str">
        <f>IF(E1446="旅費",VLOOKUP(E1446,支出入力表!F1447:$S$2000,13,FALSE),"")</f>
        <v/>
      </c>
      <c r="N1446" s="168" t="str">
        <f>IF(E1446="旅費",VLOOKUP(E1446,支出入力表!F1447:$S$2000,14,FALSE),"")</f>
        <v/>
      </c>
    </row>
    <row r="1447" spans="2:14" x14ac:dyDescent="0.55000000000000004">
      <c r="B1447" s="163" t="str">
        <f>IF(E1447="旅費",支出入力表!A1448,"")</f>
        <v/>
      </c>
      <c r="C1447" s="164" t="str">
        <f>IF(E1447="旅費",支出入力表!C1448,"")</f>
        <v/>
      </c>
      <c r="D1447" s="165" t="str">
        <f>IF(支出入力表!E1448="旅費","旅費","")</f>
        <v/>
      </c>
      <c r="E1447" s="165" t="str">
        <f>IF(支出入力表!F1448="旅費","旅費","")</f>
        <v/>
      </c>
      <c r="F1447" s="196" t="str">
        <f>IF(E1447="旅費",VLOOKUP(E1447,支出入力表!F1448:$M$2000,3,FALSE),"")</f>
        <v/>
      </c>
      <c r="G1447" s="196" t="str">
        <f>IF(E1447="旅費",VLOOKUP(E1447,支出入力表!F1448:$M$2000,4,FALSE),"")</f>
        <v/>
      </c>
      <c r="H1447" s="197" t="str">
        <f>IF(E1447="旅費",VLOOKUP(E1447,支出入力表!F1448:$M$2000,5,FALSE),"")</f>
        <v/>
      </c>
      <c r="I1447" s="196" t="str">
        <f>IF(E1447="旅費",VLOOKUP(E1447,支出入力表!F1448:$S$2000,9,FALSE),"")</f>
        <v/>
      </c>
      <c r="J1447" s="167" t="str">
        <f>IF(E1447="旅費",VLOOKUP(E1447,支出入力表!F1448:$S$2000,10,FALSE),"")</f>
        <v/>
      </c>
      <c r="K1447" s="167" t="str">
        <f>IF(E1447="旅費",VLOOKUP(E1447,支出入力表!F1448:$S$2000,11,FALSE),"")</f>
        <v/>
      </c>
      <c r="L1447" s="167" t="str">
        <f>IF(E1447="旅費",VLOOKUP(E1447,支出入力表!F1448:$S$2000,12,FALSE),"")</f>
        <v/>
      </c>
      <c r="M1447" s="167" t="str">
        <f>IF(E1447="旅費",VLOOKUP(E1447,支出入力表!F1448:$S$2000,13,FALSE),"")</f>
        <v/>
      </c>
      <c r="N1447" s="168" t="str">
        <f>IF(E1447="旅費",VLOOKUP(E1447,支出入力表!F1448:$S$2000,14,FALSE),"")</f>
        <v/>
      </c>
    </row>
    <row r="1448" spans="2:14" x14ac:dyDescent="0.55000000000000004">
      <c r="B1448" s="163" t="str">
        <f>IF(E1448="旅費",支出入力表!A1449,"")</f>
        <v/>
      </c>
      <c r="C1448" s="164" t="str">
        <f>IF(E1448="旅費",支出入力表!C1449,"")</f>
        <v/>
      </c>
      <c r="D1448" s="165" t="str">
        <f>IF(支出入力表!E1449="旅費","旅費","")</f>
        <v/>
      </c>
      <c r="E1448" s="165" t="str">
        <f>IF(支出入力表!F1449="旅費","旅費","")</f>
        <v/>
      </c>
      <c r="F1448" s="196" t="str">
        <f>IF(E1448="旅費",VLOOKUP(E1448,支出入力表!F1449:$M$2000,3,FALSE),"")</f>
        <v/>
      </c>
      <c r="G1448" s="196" t="str">
        <f>IF(E1448="旅費",VLOOKUP(E1448,支出入力表!F1449:$M$2000,4,FALSE),"")</f>
        <v/>
      </c>
      <c r="H1448" s="197" t="str">
        <f>IF(E1448="旅費",VLOOKUP(E1448,支出入力表!F1449:$M$2000,5,FALSE),"")</f>
        <v/>
      </c>
      <c r="I1448" s="196" t="str">
        <f>IF(E1448="旅費",VLOOKUP(E1448,支出入力表!F1449:$S$2000,9,FALSE),"")</f>
        <v/>
      </c>
      <c r="J1448" s="167" t="str">
        <f>IF(E1448="旅費",VLOOKUP(E1448,支出入力表!F1449:$S$2000,10,FALSE),"")</f>
        <v/>
      </c>
      <c r="K1448" s="167" t="str">
        <f>IF(E1448="旅費",VLOOKUP(E1448,支出入力表!F1449:$S$2000,11,FALSE),"")</f>
        <v/>
      </c>
      <c r="L1448" s="167" t="str">
        <f>IF(E1448="旅費",VLOOKUP(E1448,支出入力表!F1449:$S$2000,12,FALSE),"")</f>
        <v/>
      </c>
      <c r="M1448" s="167" t="str">
        <f>IF(E1448="旅費",VLOOKUP(E1448,支出入力表!F1449:$S$2000,13,FALSE),"")</f>
        <v/>
      </c>
      <c r="N1448" s="168" t="str">
        <f>IF(E1448="旅費",VLOOKUP(E1448,支出入力表!F1449:$S$2000,14,FALSE),"")</f>
        <v/>
      </c>
    </row>
    <row r="1449" spans="2:14" x14ac:dyDescent="0.55000000000000004">
      <c r="B1449" s="163" t="str">
        <f>IF(E1449="旅費",支出入力表!A1450,"")</f>
        <v/>
      </c>
      <c r="C1449" s="164" t="str">
        <f>IF(E1449="旅費",支出入力表!C1450,"")</f>
        <v/>
      </c>
      <c r="D1449" s="165" t="str">
        <f>IF(支出入力表!E1450="旅費","旅費","")</f>
        <v/>
      </c>
      <c r="E1449" s="165" t="str">
        <f>IF(支出入力表!F1450="旅費","旅費","")</f>
        <v/>
      </c>
      <c r="F1449" s="196" t="str">
        <f>IF(E1449="旅費",VLOOKUP(E1449,支出入力表!F1450:$M$2000,3,FALSE),"")</f>
        <v/>
      </c>
      <c r="G1449" s="196" t="str">
        <f>IF(E1449="旅費",VLOOKUP(E1449,支出入力表!F1450:$M$2000,4,FALSE),"")</f>
        <v/>
      </c>
      <c r="H1449" s="197" t="str">
        <f>IF(E1449="旅費",VLOOKUP(E1449,支出入力表!F1450:$M$2000,5,FALSE),"")</f>
        <v/>
      </c>
      <c r="I1449" s="196" t="str">
        <f>IF(E1449="旅費",VLOOKUP(E1449,支出入力表!F1450:$S$2000,9,FALSE),"")</f>
        <v/>
      </c>
      <c r="J1449" s="167" t="str">
        <f>IF(E1449="旅費",VLOOKUP(E1449,支出入力表!F1450:$S$2000,10,FALSE),"")</f>
        <v/>
      </c>
      <c r="K1449" s="167" t="str">
        <f>IF(E1449="旅費",VLOOKUP(E1449,支出入力表!F1450:$S$2000,11,FALSE),"")</f>
        <v/>
      </c>
      <c r="L1449" s="167" t="str">
        <f>IF(E1449="旅費",VLOOKUP(E1449,支出入力表!F1450:$S$2000,12,FALSE),"")</f>
        <v/>
      </c>
      <c r="M1449" s="167" t="str">
        <f>IF(E1449="旅費",VLOOKUP(E1449,支出入力表!F1450:$S$2000,13,FALSE),"")</f>
        <v/>
      </c>
      <c r="N1449" s="168" t="str">
        <f>IF(E1449="旅費",VLOOKUP(E1449,支出入力表!F1450:$S$2000,14,FALSE),"")</f>
        <v/>
      </c>
    </row>
    <row r="1450" spans="2:14" x14ac:dyDescent="0.55000000000000004">
      <c r="B1450" s="163" t="str">
        <f>IF(E1450="旅費",支出入力表!A1451,"")</f>
        <v/>
      </c>
      <c r="C1450" s="164" t="str">
        <f>IF(E1450="旅費",支出入力表!C1451,"")</f>
        <v/>
      </c>
      <c r="D1450" s="165" t="str">
        <f>IF(支出入力表!E1451="旅費","旅費","")</f>
        <v/>
      </c>
      <c r="E1450" s="165" t="str">
        <f>IF(支出入力表!F1451="旅費","旅費","")</f>
        <v/>
      </c>
      <c r="F1450" s="196" t="str">
        <f>IF(E1450="旅費",VLOOKUP(E1450,支出入力表!F1451:$M$2000,3,FALSE),"")</f>
        <v/>
      </c>
      <c r="G1450" s="196" t="str">
        <f>IF(E1450="旅費",VLOOKUP(E1450,支出入力表!F1451:$M$2000,4,FALSE),"")</f>
        <v/>
      </c>
      <c r="H1450" s="197" t="str">
        <f>IF(E1450="旅費",VLOOKUP(E1450,支出入力表!F1451:$M$2000,5,FALSE),"")</f>
        <v/>
      </c>
      <c r="I1450" s="196" t="str">
        <f>IF(E1450="旅費",VLOOKUP(E1450,支出入力表!F1451:$S$2000,9,FALSE),"")</f>
        <v/>
      </c>
      <c r="J1450" s="167" t="str">
        <f>IF(E1450="旅費",VLOOKUP(E1450,支出入力表!F1451:$S$2000,10,FALSE),"")</f>
        <v/>
      </c>
      <c r="K1450" s="167" t="str">
        <f>IF(E1450="旅費",VLOOKUP(E1450,支出入力表!F1451:$S$2000,11,FALSE),"")</f>
        <v/>
      </c>
      <c r="L1450" s="167" t="str">
        <f>IF(E1450="旅費",VLOOKUP(E1450,支出入力表!F1451:$S$2000,12,FALSE),"")</f>
        <v/>
      </c>
      <c r="M1450" s="167" t="str">
        <f>IF(E1450="旅費",VLOOKUP(E1450,支出入力表!F1451:$S$2000,13,FALSE),"")</f>
        <v/>
      </c>
      <c r="N1450" s="168" t="str">
        <f>IF(E1450="旅費",VLOOKUP(E1450,支出入力表!F1451:$S$2000,14,FALSE),"")</f>
        <v/>
      </c>
    </row>
    <row r="1451" spans="2:14" x14ac:dyDescent="0.55000000000000004">
      <c r="B1451" s="163" t="str">
        <f>IF(E1451="旅費",支出入力表!A1452,"")</f>
        <v/>
      </c>
      <c r="C1451" s="164" t="str">
        <f>IF(E1451="旅費",支出入力表!C1452,"")</f>
        <v/>
      </c>
      <c r="D1451" s="165" t="str">
        <f>IF(支出入力表!E1452="旅費","旅費","")</f>
        <v/>
      </c>
      <c r="E1451" s="165" t="str">
        <f>IF(支出入力表!F1452="旅費","旅費","")</f>
        <v/>
      </c>
      <c r="F1451" s="196" t="str">
        <f>IF(E1451="旅費",VLOOKUP(E1451,支出入力表!F1452:$M$2000,3,FALSE),"")</f>
        <v/>
      </c>
      <c r="G1451" s="196" t="str">
        <f>IF(E1451="旅費",VLOOKUP(E1451,支出入力表!F1452:$M$2000,4,FALSE),"")</f>
        <v/>
      </c>
      <c r="H1451" s="197" t="str">
        <f>IF(E1451="旅費",VLOOKUP(E1451,支出入力表!F1452:$M$2000,5,FALSE),"")</f>
        <v/>
      </c>
      <c r="I1451" s="196" t="str">
        <f>IF(E1451="旅費",VLOOKUP(E1451,支出入力表!F1452:$S$2000,9,FALSE),"")</f>
        <v/>
      </c>
      <c r="J1451" s="167" t="str">
        <f>IF(E1451="旅費",VLOOKUP(E1451,支出入力表!F1452:$S$2000,10,FALSE),"")</f>
        <v/>
      </c>
      <c r="K1451" s="167" t="str">
        <f>IF(E1451="旅費",VLOOKUP(E1451,支出入力表!F1452:$S$2000,11,FALSE),"")</f>
        <v/>
      </c>
      <c r="L1451" s="167" t="str">
        <f>IF(E1451="旅費",VLOOKUP(E1451,支出入力表!F1452:$S$2000,12,FALSE),"")</f>
        <v/>
      </c>
      <c r="M1451" s="167" t="str">
        <f>IF(E1451="旅費",VLOOKUP(E1451,支出入力表!F1452:$S$2000,13,FALSE),"")</f>
        <v/>
      </c>
      <c r="N1451" s="168" t="str">
        <f>IF(E1451="旅費",VLOOKUP(E1451,支出入力表!F1452:$S$2000,14,FALSE),"")</f>
        <v/>
      </c>
    </row>
    <row r="1452" spans="2:14" x14ac:dyDescent="0.55000000000000004">
      <c r="B1452" s="163" t="str">
        <f>IF(E1452="旅費",支出入力表!A1453,"")</f>
        <v/>
      </c>
      <c r="C1452" s="164" t="str">
        <f>IF(E1452="旅費",支出入力表!C1453,"")</f>
        <v/>
      </c>
      <c r="D1452" s="165" t="str">
        <f>IF(支出入力表!E1453="旅費","旅費","")</f>
        <v/>
      </c>
      <c r="E1452" s="165" t="str">
        <f>IF(支出入力表!F1453="旅費","旅費","")</f>
        <v/>
      </c>
      <c r="F1452" s="196" t="str">
        <f>IF(E1452="旅費",VLOOKUP(E1452,支出入力表!F1453:$M$2000,3,FALSE),"")</f>
        <v/>
      </c>
      <c r="G1452" s="196" t="str">
        <f>IF(E1452="旅費",VLOOKUP(E1452,支出入力表!F1453:$M$2000,4,FALSE),"")</f>
        <v/>
      </c>
      <c r="H1452" s="197" t="str">
        <f>IF(E1452="旅費",VLOOKUP(E1452,支出入力表!F1453:$M$2000,5,FALSE),"")</f>
        <v/>
      </c>
      <c r="I1452" s="196" t="str">
        <f>IF(E1452="旅費",VLOOKUP(E1452,支出入力表!F1453:$S$2000,9,FALSE),"")</f>
        <v/>
      </c>
      <c r="J1452" s="167" t="str">
        <f>IF(E1452="旅費",VLOOKUP(E1452,支出入力表!F1453:$S$2000,10,FALSE),"")</f>
        <v/>
      </c>
      <c r="K1452" s="167" t="str">
        <f>IF(E1452="旅費",VLOOKUP(E1452,支出入力表!F1453:$S$2000,11,FALSE),"")</f>
        <v/>
      </c>
      <c r="L1452" s="167" t="str">
        <f>IF(E1452="旅費",VLOOKUP(E1452,支出入力表!F1453:$S$2000,12,FALSE),"")</f>
        <v/>
      </c>
      <c r="M1452" s="167" t="str">
        <f>IF(E1452="旅費",VLOOKUP(E1452,支出入力表!F1453:$S$2000,13,FALSE),"")</f>
        <v/>
      </c>
      <c r="N1452" s="168" t="str">
        <f>IF(E1452="旅費",VLOOKUP(E1452,支出入力表!F1453:$S$2000,14,FALSE),"")</f>
        <v/>
      </c>
    </row>
    <row r="1453" spans="2:14" x14ac:dyDescent="0.55000000000000004">
      <c r="B1453" s="163" t="str">
        <f>IF(E1453="旅費",支出入力表!A1454,"")</f>
        <v/>
      </c>
      <c r="C1453" s="164" t="str">
        <f>IF(E1453="旅費",支出入力表!C1454,"")</f>
        <v/>
      </c>
      <c r="D1453" s="165" t="str">
        <f>IF(支出入力表!E1454="旅費","旅費","")</f>
        <v/>
      </c>
      <c r="E1453" s="165" t="str">
        <f>IF(支出入力表!F1454="旅費","旅費","")</f>
        <v/>
      </c>
      <c r="F1453" s="196" t="str">
        <f>IF(E1453="旅費",VLOOKUP(E1453,支出入力表!F1454:$M$2000,3,FALSE),"")</f>
        <v/>
      </c>
      <c r="G1453" s="196" t="str">
        <f>IF(E1453="旅費",VLOOKUP(E1453,支出入力表!F1454:$M$2000,4,FALSE),"")</f>
        <v/>
      </c>
      <c r="H1453" s="197" t="str">
        <f>IF(E1453="旅費",VLOOKUP(E1453,支出入力表!F1454:$M$2000,5,FALSE),"")</f>
        <v/>
      </c>
      <c r="I1453" s="196" t="str">
        <f>IF(E1453="旅費",VLOOKUP(E1453,支出入力表!F1454:$S$2000,9,FALSE),"")</f>
        <v/>
      </c>
      <c r="J1453" s="167" t="str">
        <f>IF(E1453="旅費",VLOOKUP(E1453,支出入力表!F1454:$S$2000,10,FALSE),"")</f>
        <v/>
      </c>
      <c r="K1453" s="167" t="str">
        <f>IF(E1453="旅費",VLOOKUP(E1453,支出入力表!F1454:$S$2000,11,FALSE),"")</f>
        <v/>
      </c>
      <c r="L1453" s="167" t="str">
        <f>IF(E1453="旅費",VLOOKUP(E1453,支出入力表!F1454:$S$2000,12,FALSE),"")</f>
        <v/>
      </c>
      <c r="M1453" s="167" t="str">
        <f>IF(E1453="旅費",VLOOKUP(E1453,支出入力表!F1454:$S$2000,13,FALSE),"")</f>
        <v/>
      </c>
      <c r="N1453" s="168" t="str">
        <f>IF(E1453="旅費",VLOOKUP(E1453,支出入力表!F1454:$S$2000,14,FALSE),"")</f>
        <v/>
      </c>
    </row>
    <row r="1454" spans="2:14" x14ac:dyDescent="0.55000000000000004">
      <c r="B1454" s="163" t="str">
        <f>IF(E1454="旅費",支出入力表!A1455,"")</f>
        <v/>
      </c>
      <c r="C1454" s="164" t="str">
        <f>IF(E1454="旅費",支出入力表!C1455,"")</f>
        <v/>
      </c>
      <c r="D1454" s="165" t="str">
        <f>IF(支出入力表!E1455="旅費","旅費","")</f>
        <v/>
      </c>
      <c r="E1454" s="165" t="str">
        <f>IF(支出入力表!F1455="旅費","旅費","")</f>
        <v/>
      </c>
      <c r="F1454" s="196" t="str">
        <f>IF(E1454="旅費",VLOOKUP(E1454,支出入力表!F1455:$M$2000,3,FALSE),"")</f>
        <v/>
      </c>
      <c r="G1454" s="196" t="str">
        <f>IF(E1454="旅費",VLOOKUP(E1454,支出入力表!F1455:$M$2000,4,FALSE),"")</f>
        <v/>
      </c>
      <c r="H1454" s="197" t="str">
        <f>IF(E1454="旅費",VLOOKUP(E1454,支出入力表!F1455:$M$2000,5,FALSE),"")</f>
        <v/>
      </c>
      <c r="I1454" s="196" t="str">
        <f>IF(E1454="旅費",VLOOKUP(E1454,支出入力表!F1455:$S$2000,9,FALSE),"")</f>
        <v/>
      </c>
      <c r="J1454" s="167" t="str">
        <f>IF(E1454="旅費",VLOOKUP(E1454,支出入力表!F1455:$S$2000,10,FALSE),"")</f>
        <v/>
      </c>
      <c r="K1454" s="167" t="str">
        <f>IF(E1454="旅費",VLOOKUP(E1454,支出入力表!F1455:$S$2000,11,FALSE),"")</f>
        <v/>
      </c>
      <c r="L1454" s="167" t="str">
        <f>IF(E1454="旅費",VLOOKUP(E1454,支出入力表!F1455:$S$2000,12,FALSE),"")</f>
        <v/>
      </c>
      <c r="M1454" s="167" t="str">
        <f>IF(E1454="旅費",VLOOKUP(E1454,支出入力表!F1455:$S$2000,13,FALSE),"")</f>
        <v/>
      </c>
      <c r="N1454" s="168" t="str">
        <f>IF(E1454="旅費",VLOOKUP(E1454,支出入力表!F1455:$S$2000,14,FALSE),"")</f>
        <v/>
      </c>
    </row>
    <row r="1455" spans="2:14" x14ac:dyDescent="0.55000000000000004">
      <c r="B1455" s="163" t="str">
        <f>IF(E1455="旅費",支出入力表!A1456,"")</f>
        <v/>
      </c>
      <c r="C1455" s="164" t="str">
        <f>IF(E1455="旅費",支出入力表!C1456,"")</f>
        <v/>
      </c>
      <c r="D1455" s="165" t="str">
        <f>IF(支出入力表!E1456="旅費","旅費","")</f>
        <v/>
      </c>
      <c r="E1455" s="165" t="str">
        <f>IF(支出入力表!F1456="旅費","旅費","")</f>
        <v/>
      </c>
      <c r="F1455" s="196" t="str">
        <f>IF(E1455="旅費",VLOOKUP(E1455,支出入力表!F1456:$M$2000,3,FALSE),"")</f>
        <v/>
      </c>
      <c r="G1455" s="196" t="str">
        <f>IF(E1455="旅費",VLOOKUP(E1455,支出入力表!F1456:$M$2000,4,FALSE),"")</f>
        <v/>
      </c>
      <c r="H1455" s="197" t="str">
        <f>IF(E1455="旅費",VLOOKUP(E1455,支出入力表!F1456:$M$2000,5,FALSE),"")</f>
        <v/>
      </c>
      <c r="I1455" s="196" t="str">
        <f>IF(E1455="旅費",VLOOKUP(E1455,支出入力表!F1456:$S$2000,9,FALSE),"")</f>
        <v/>
      </c>
      <c r="J1455" s="167" t="str">
        <f>IF(E1455="旅費",VLOOKUP(E1455,支出入力表!F1456:$S$2000,10,FALSE),"")</f>
        <v/>
      </c>
      <c r="K1455" s="167" t="str">
        <f>IF(E1455="旅費",VLOOKUP(E1455,支出入力表!F1456:$S$2000,11,FALSE),"")</f>
        <v/>
      </c>
      <c r="L1455" s="167" t="str">
        <f>IF(E1455="旅費",VLOOKUP(E1455,支出入力表!F1456:$S$2000,12,FALSE),"")</f>
        <v/>
      </c>
      <c r="M1455" s="167" t="str">
        <f>IF(E1455="旅費",VLOOKUP(E1455,支出入力表!F1456:$S$2000,13,FALSE),"")</f>
        <v/>
      </c>
      <c r="N1455" s="168" t="str">
        <f>IF(E1455="旅費",VLOOKUP(E1455,支出入力表!F1456:$S$2000,14,FALSE),"")</f>
        <v/>
      </c>
    </row>
    <row r="1456" spans="2:14" x14ac:dyDescent="0.55000000000000004">
      <c r="B1456" s="163" t="str">
        <f>IF(E1456="旅費",支出入力表!A1457,"")</f>
        <v/>
      </c>
      <c r="C1456" s="164" t="str">
        <f>IF(E1456="旅費",支出入力表!C1457,"")</f>
        <v/>
      </c>
      <c r="D1456" s="165" t="str">
        <f>IF(支出入力表!E1457="旅費","旅費","")</f>
        <v/>
      </c>
      <c r="E1456" s="165" t="str">
        <f>IF(支出入力表!F1457="旅費","旅費","")</f>
        <v/>
      </c>
      <c r="F1456" s="196" t="str">
        <f>IF(E1456="旅費",VLOOKUP(E1456,支出入力表!F1457:$M$2000,3,FALSE),"")</f>
        <v/>
      </c>
      <c r="G1456" s="196" t="str">
        <f>IF(E1456="旅費",VLOOKUP(E1456,支出入力表!F1457:$M$2000,4,FALSE),"")</f>
        <v/>
      </c>
      <c r="H1456" s="197" t="str">
        <f>IF(E1456="旅費",VLOOKUP(E1456,支出入力表!F1457:$M$2000,5,FALSE),"")</f>
        <v/>
      </c>
      <c r="I1456" s="196" t="str">
        <f>IF(E1456="旅費",VLOOKUP(E1456,支出入力表!F1457:$S$2000,9,FALSE),"")</f>
        <v/>
      </c>
      <c r="J1456" s="167" t="str">
        <f>IF(E1456="旅費",VLOOKUP(E1456,支出入力表!F1457:$S$2000,10,FALSE),"")</f>
        <v/>
      </c>
      <c r="K1456" s="167" t="str">
        <f>IF(E1456="旅費",VLOOKUP(E1456,支出入力表!F1457:$S$2000,11,FALSE),"")</f>
        <v/>
      </c>
      <c r="L1456" s="167" t="str">
        <f>IF(E1456="旅費",VLOOKUP(E1456,支出入力表!F1457:$S$2000,12,FALSE),"")</f>
        <v/>
      </c>
      <c r="M1456" s="167" t="str">
        <f>IF(E1456="旅費",VLOOKUP(E1456,支出入力表!F1457:$S$2000,13,FALSE),"")</f>
        <v/>
      </c>
      <c r="N1456" s="168" t="str">
        <f>IF(E1456="旅費",VLOOKUP(E1456,支出入力表!F1457:$S$2000,14,FALSE),"")</f>
        <v/>
      </c>
    </row>
    <row r="1457" spans="2:14" x14ac:dyDescent="0.55000000000000004">
      <c r="B1457" s="163" t="str">
        <f>IF(E1457="旅費",支出入力表!A1458,"")</f>
        <v/>
      </c>
      <c r="C1457" s="164" t="str">
        <f>IF(E1457="旅費",支出入力表!C1458,"")</f>
        <v/>
      </c>
      <c r="D1457" s="165" t="str">
        <f>IF(支出入力表!E1458="旅費","旅費","")</f>
        <v/>
      </c>
      <c r="E1457" s="165" t="str">
        <f>IF(支出入力表!F1458="旅費","旅費","")</f>
        <v/>
      </c>
      <c r="F1457" s="196" t="str">
        <f>IF(E1457="旅費",VLOOKUP(E1457,支出入力表!F1458:$M$2000,3,FALSE),"")</f>
        <v/>
      </c>
      <c r="G1457" s="196" t="str">
        <f>IF(E1457="旅費",VLOOKUP(E1457,支出入力表!F1458:$M$2000,4,FALSE),"")</f>
        <v/>
      </c>
      <c r="H1457" s="197" t="str">
        <f>IF(E1457="旅費",VLOOKUP(E1457,支出入力表!F1458:$M$2000,5,FALSE),"")</f>
        <v/>
      </c>
      <c r="I1457" s="196" t="str">
        <f>IF(E1457="旅費",VLOOKUP(E1457,支出入力表!F1458:$S$2000,9,FALSE),"")</f>
        <v/>
      </c>
      <c r="J1457" s="167" t="str">
        <f>IF(E1457="旅費",VLOOKUP(E1457,支出入力表!F1458:$S$2000,10,FALSE),"")</f>
        <v/>
      </c>
      <c r="K1457" s="167" t="str">
        <f>IF(E1457="旅費",VLOOKUP(E1457,支出入力表!F1458:$S$2000,11,FALSE),"")</f>
        <v/>
      </c>
      <c r="L1457" s="167" t="str">
        <f>IF(E1457="旅費",VLOOKUP(E1457,支出入力表!F1458:$S$2000,12,FALSE),"")</f>
        <v/>
      </c>
      <c r="M1457" s="167" t="str">
        <f>IF(E1457="旅費",VLOOKUP(E1457,支出入力表!F1458:$S$2000,13,FALSE),"")</f>
        <v/>
      </c>
      <c r="N1457" s="168" t="str">
        <f>IF(E1457="旅費",VLOOKUP(E1457,支出入力表!F1458:$S$2000,14,FALSE),"")</f>
        <v/>
      </c>
    </row>
    <row r="1458" spans="2:14" x14ac:dyDescent="0.55000000000000004">
      <c r="B1458" s="163" t="str">
        <f>IF(E1458="旅費",支出入力表!A1459,"")</f>
        <v/>
      </c>
      <c r="C1458" s="164" t="str">
        <f>IF(E1458="旅費",支出入力表!C1459,"")</f>
        <v/>
      </c>
      <c r="D1458" s="165" t="str">
        <f>IF(支出入力表!E1459="旅費","旅費","")</f>
        <v/>
      </c>
      <c r="E1458" s="165" t="str">
        <f>IF(支出入力表!F1459="旅費","旅費","")</f>
        <v/>
      </c>
      <c r="F1458" s="196" t="str">
        <f>IF(E1458="旅費",VLOOKUP(E1458,支出入力表!F1459:$M$2000,3,FALSE),"")</f>
        <v/>
      </c>
      <c r="G1458" s="196" t="str">
        <f>IF(E1458="旅費",VLOOKUP(E1458,支出入力表!F1459:$M$2000,4,FALSE),"")</f>
        <v/>
      </c>
      <c r="H1458" s="197" t="str">
        <f>IF(E1458="旅費",VLOOKUP(E1458,支出入力表!F1459:$M$2000,5,FALSE),"")</f>
        <v/>
      </c>
      <c r="I1458" s="196" t="str">
        <f>IF(E1458="旅費",VLOOKUP(E1458,支出入力表!F1459:$S$2000,9,FALSE),"")</f>
        <v/>
      </c>
      <c r="J1458" s="167" t="str">
        <f>IF(E1458="旅費",VLOOKUP(E1458,支出入力表!F1459:$S$2000,10,FALSE),"")</f>
        <v/>
      </c>
      <c r="K1458" s="167" t="str">
        <f>IF(E1458="旅費",VLOOKUP(E1458,支出入力表!F1459:$S$2000,11,FALSE),"")</f>
        <v/>
      </c>
      <c r="L1458" s="167" t="str">
        <f>IF(E1458="旅費",VLOOKUP(E1458,支出入力表!F1459:$S$2000,12,FALSE),"")</f>
        <v/>
      </c>
      <c r="M1458" s="167" t="str">
        <f>IF(E1458="旅費",VLOOKUP(E1458,支出入力表!F1459:$S$2000,13,FALSE),"")</f>
        <v/>
      </c>
      <c r="N1458" s="168" t="str">
        <f>IF(E1458="旅費",VLOOKUP(E1458,支出入力表!F1459:$S$2000,14,FALSE),"")</f>
        <v/>
      </c>
    </row>
    <row r="1459" spans="2:14" x14ac:dyDescent="0.55000000000000004">
      <c r="B1459" s="163" t="str">
        <f>IF(E1459="旅費",支出入力表!A1460,"")</f>
        <v/>
      </c>
      <c r="C1459" s="164" t="str">
        <f>IF(E1459="旅費",支出入力表!C1460,"")</f>
        <v/>
      </c>
      <c r="D1459" s="165" t="str">
        <f>IF(支出入力表!E1460="旅費","旅費","")</f>
        <v/>
      </c>
      <c r="E1459" s="165" t="str">
        <f>IF(支出入力表!F1460="旅費","旅費","")</f>
        <v/>
      </c>
      <c r="F1459" s="196" t="str">
        <f>IF(E1459="旅費",VLOOKUP(E1459,支出入力表!F1460:$M$2000,3,FALSE),"")</f>
        <v/>
      </c>
      <c r="G1459" s="196" t="str">
        <f>IF(E1459="旅費",VLOOKUP(E1459,支出入力表!F1460:$M$2000,4,FALSE),"")</f>
        <v/>
      </c>
      <c r="H1459" s="197" t="str">
        <f>IF(E1459="旅費",VLOOKUP(E1459,支出入力表!F1460:$M$2000,5,FALSE),"")</f>
        <v/>
      </c>
      <c r="I1459" s="196" t="str">
        <f>IF(E1459="旅費",VLOOKUP(E1459,支出入力表!F1460:$S$2000,9,FALSE),"")</f>
        <v/>
      </c>
      <c r="J1459" s="167" t="str">
        <f>IF(E1459="旅費",VLOOKUP(E1459,支出入力表!F1460:$S$2000,10,FALSE),"")</f>
        <v/>
      </c>
      <c r="K1459" s="167" t="str">
        <f>IF(E1459="旅費",VLOOKUP(E1459,支出入力表!F1460:$S$2000,11,FALSE),"")</f>
        <v/>
      </c>
      <c r="L1459" s="167" t="str">
        <f>IF(E1459="旅費",VLOOKUP(E1459,支出入力表!F1460:$S$2000,12,FALSE),"")</f>
        <v/>
      </c>
      <c r="M1459" s="167" t="str">
        <f>IF(E1459="旅費",VLOOKUP(E1459,支出入力表!F1460:$S$2000,13,FALSE),"")</f>
        <v/>
      </c>
      <c r="N1459" s="168" t="str">
        <f>IF(E1459="旅費",VLOOKUP(E1459,支出入力表!F1460:$S$2000,14,FALSE),"")</f>
        <v/>
      </c>
    </row>
    <row r="1460" spans="2:14" x14ac:dyDescent="0.55000000000000004">
      <c r="B1460" s="163" t="str">
        <f>IF(E1460="旅費",支出入力表!A1461,"")</f>
        <v/>
      </c>
      <c r="C1460" s="164" t="str">
        <f>IF(E1460="旅費",支出入力表!C1461,"")</f>
        <v/>
      </c>
      <c r="D1460" s="165" t="str">
        <f>IF(支出入力表!E1461="旅費","旅費","")</f>
        <v/>
      </c>
      <c r="E1460" s="165" t="str">
        <f>IF(支出入力表!F1461="旅費","旅費","")</f>
        <v/>
      </c>
      <c r="F1460" s="196" t="str">
        <f>IF(E1460="旅費",VLOOKUP(E1460,支出入力表!F1461:$M$2000,3,FALSE),"")</f>
        <v/>
      </c>
      <c r="G1460" s="196" t="str">
        <f>IF(E1460="旅費",VLOOKUP(E1460,支出入力表!F1461:$M$2000,4,FALSE),"")</f>
        <v/>
      </c>
      <c r="H1460" s="197" t="str">
        <f>IF(E1460="旅費",VLOOKUP(E1460,支出入力表!F1461:$M$2000,5,FALSE),"")</f>
        <v/>
      </c>
      <c r="I1460" s="196" t="str">
        <f>IF(E1460="旅費",VLOOKUP(E1460,支出入力表!F1461:$S$2000,9,FALSE),"")</f>
        <v/>
      </c>
      <c r="J1460" s="167" t="str">
        <f>IF(E1460="旅費",VLOOKUP(E1460,支出入力表!F1461:$S$2000,10,FALSE),"")</f>
        <v/>
      </c>
      <c r="K1460" s="167" t="str">
        <f>IF(E1460="旅費",VLOOKUP(E1460,支出入力表!F1461:$S$2000,11,FALSE),"")</f>
        <v/>
      </c>
      <c r="L1460" s="167" t="str">
        <f>IF(E1460="旅費",VLOOKUP(E1460,支出入力表!F1461:$S$2000,12,FALSE),"")</f>
        <v/>
      </c>
      <c r="M1460" s="167" t="str">
        <f>IF(E1460="旅費",VLOOKUP(E1460,支出入力表!F1461:$S$2000,13,FALSE),"")</f>
        <v/>
      </c>
      <c r="N1460" s="168" t="str">
        <f>IF(E1460="旅費",VLOOKUP(E1460,支出入力表!F1461:$S$2000,14,FALSE),"")</f>
        <v/>
      </c>
    </row>
    <row r="1461" spans="2:14" x14ac:dyDescent="0.55000000000000004">
      <c r="B1461" s="163" t="str">
        <f>IF(E1461="旅費",支出入力表!A1462,"")</f>
        <v/>
      </c>
      <c r="C1461" s="164" t="str">
        <f>IF(E1461="旅費",支出入力表!C1462,"")</f>
        <v/>
      </c>
      <c r="D1461" s="165" t="str">
        <f>IF(支出入力表!E1462="旅費","旅費","")</f>
        <v/>
      </c>
      <c r="E1461" s="165" t="str">
        <f>IF(支出入力表!F1462="旅費","旅費","")</f>
        <v/>
      </c>
      <c r="F1461" s="196" t="str">
        <f>IF(E1461="旅費",VLOOKUP(E1461,支出入力表!F1462:$M$2000,3,FALSE),"")</f>
        <v/>
      </c>
      <c r="G1461" s="196" t="str">
        <f>IF(E1461="旅費",VLOOKUP(E1461,支出入力表!F1462:$M$2000,4,FALSE),"")</f>
        <v/>
      </c>
      <c r="H1461" s="197" t="str">
        <f>IF(E1461="旅費",VLOOKUP(E1461,支出入力表!F1462:$M$2000,5,FALSE),"")</f>
        <v/>
      </c>
      <c r="I1461" s="196" t="str">
        <f>IF(E1461="旅費",VLOOKUP(E1461,支出入力表!F1462:$S$2000,9,FALSE),"")</f>
        <v/>
      </c>
      <c r="J1461" s="167" t="str">
        <f>IF(E1461="旅費",VLOOKUP(E1461,支出入力表!F1462:$S$2000,10,FALSE),"")</f>
        <v/>
      </c>
      <c r="K1461" s="167" t="str">
        <f>IF(E1461="旅費",VLOOKUP(E1461,支出入力表!F1462:$S$2000,11,FALSE),"")</f>
        <v/>
      </c>
      <c r="L1461" s="167" t="str">
        <f>IF(E1461="旅費",VLOOKUP(E1461,支出入力表!F1462:$S$2000,12,FALSE),"")</f>
        <v/>
      </c>
      <c r="M1461" s="167" t="str">
        <f>IF(E1461="旅費",VLOOKUP(E1461,支出入力表!F1462:$S$2000,13,FALSE),"")</f>
        <v/>
      </c>
      <c r="N1461" s="168" t="str">
        <f>IF(E1461="旅費",VLOOKUP(E1461,支出入力表!F1462:$S$2000,14,FALSE),"")</f>
        <v/>
      </c>
    </row>
    <row r="1462" spans="2:14" x14ac:dyDescent="0.55000000000000004">
      <c r="B1462" s="163" t="str">
        <f>IF(E1462="旅費",支出入力表!A1463,"")</f>
        <v/>
      </c>
      <c r="C1462" s="164" t="str">
        <f>IF(E1462="旅費",支出入力表!C1463,"")</f>
        <v/>
      </c>
      <c r="D1462" s="165" t="str">
        <f>IF(支出入力表!E1463="旅費","旅費","")</f>
        <v/>
      </c>
      <c r="E1462" s="165" t="str">
        <f>IF(支出入力表!F1463="旅費","旅費","")</f>
        <v/>
      </c>
      <c r="F1462" s="196" t="str">
        <f>IF(E1462="旅費",VLOOKUP(E1462,支出入力表!F1463:$M$2000,3,FALSE),"")</f>
        <v/>
      </c>
      <c r="G1462" s="196" t="str">
        <f>IF(E1462="旅費",VLOOKUP(E1462,支出入力表!F1463:$M$2000,4,FALSE),"")</f>
        <v/>
      </c>
      <c r="H1462" s="197" t="str">
        <f>IF(E1462="旅費",VLOOKUP(E1462,支出入力表!F1463:$M$2000,5,FALSE),"")</f>
        <v/>
      </c>
      <c r="I1462" s="196" t="str">
        <f>IF(E1462="旅費",VLOOKUP(E1462,支出入力表!F1463:$S$2000,9,FALSE),"")</f>
        <v/>
      </c>
      <c r="J1462" s="167" t="str">
        <f>IF(E1462="旅費",VLOOKUP(E1462,支出入力表!F1463:$S$2000,10,FALSE),"")</f>
        <v/>
      </c>
      <c r="K1462" s="167" t="str">
        <f>IF(E1462="旅費",VLOOKUP(E1462,支出入力表!F1463:$S$2000,11,FALSE),"")</f>
        <v/>
      </c>
      <c r="L1462" s="167" t="str">
        <f>IF(E1462="旅費",VLOOKUP(E1462,支出入力表!F1463:$S$2000,12,FALSE),"")</f>
        <v/>
      </c>
      <c r="M1462" s="167" t="str">
        <f>IF(E1462="旅費",VLOOKUP(E1462,支出入力表!F1463:$S$2000,13,FALSE),"")</f>
        <v/>
      </c>
      <c r="N1462" s="168" t="str">
        <f>IF(E1462="旅費",VLOOKUP(E1462,支出入力表!F1463:$S$2000,14,FALSE),"")</f>
        <v/>
      </c>
    </row>
    <row r="1463" spans="2:14" x14ac:dyDescent="0.55000000000000004">
      <c r="B1463" s="163" t="str">
        <f>IF(E1463="旅費",支出入力表!A1464,"")</f>
        <v/>
      </c>
      <c r="C1463" s="164" t="str">
        <f>IF(E1463="旅費",支出入力表!C1464,"")</f>
        <v/>
      </c>
      <c r="D1463" s="165" t="str">
        <f>IF(支出入力表!E1464="旅費","旅費","")</f>
        <v/>
      </c>
      <c r="E1463" s="165" t="str">
        <f>IF(支出入力表!F1464="旅費","旅費","")</f>
        <v/>
      </c>
      <c r="F1463" s="196" t="str">
        <f>IF(E1463="旅費",VLOOKUP(E1463,支出入力表!F1464:$M$2000,3,FALSE),"")</f>
        <v/>
      </c>
      <c r="G1463" s="196" t="str">
        <f>IF(E1463="旅費",VLOOKUP(E1463,支出入力表!F1464:$M$2000,4,FALSE),"")</f>
        <v/>
      </c>
      <c r="H1463" s="197" t="str">
        <f>IF(E1463="旅費",VLOOKUP(E1463,支出入力表!F1464:$M$2000,5,FALSE),"")</f>
        <v/>
      </c>
      <c r="I1463" s="196" t="str">
        <f>IF(E1463="旅費",VLOOKUP(E1463,支出入力表!F1464:$S$2000,9,FALSE),"")</f>
        <v/>
      </c>
      <c r="J1463" s="167" t="str">
        <f>IF(E1463="旅費",VLOOKUP(E1463,支出入力表!F1464:$S$2000,10,FALSE),"")</f>
        <v/>
      </c>
      <c r="K1463" s="167" t="str">
        <f>IF(E1463="旅費",VLOOKUP(E1463,支出入力表!F1464:$S$2000,11,FALSE),"")</f>
        <v/>
      </c>
      <c r="L1463" s="167" t="str">
        <f>IF(E1463="旅費",VLOOKUP(E1463,支出入力表!F1464:$S$2000,12,FALSE),"")</f>
        <v/>
      </c>
      <c r="M1463" s="167" t="str">
        <f>IF(E1463="旅費",VLOOKUP(E1463,支出入力表!F1464:$S$2000,13,FALSE),"")</f>
        <v/>
      </c>
      <c r="N1463" s="168" t="str">
        <f>IF(E1463="旅費",VLOOKUP(E1463,支出入力表!F1464:$S$2000,14,FALSE),"")</f>
        <v/>
      </c>
    </row>
    <row r="1464" spans="2:14" x14ac:dyDescent="0.55000000000000004">
      <c r="B1464" s="163" t="str">
        <f>IF(E1464="旅費",支出入力表!A1465,"")</f>
        <v/>
      </c>
      <c r="C1464" s="164" t="str">
        <f>IF(E1464="旅費",支出入力表!C1465,"")</f>
        <v/>
      </c>
      <c r="D1464" s="165" t="str">
        <f>IF(支出入力表!E1465="旅費","旅費","")</f>
        <v/>
      </c>
      <c r="E1464" s="165" t="str">
        <f>IF(支出入力表!F1465="旅費","旅費","")</f>
        <v/>
      </c>
      <c r="F1464" s="196" t="str">
        <f>IF(E1464="旅費",VLOOKUP(E1464,支出入力表!F1465:$M$2000,3,FALSE),"")</f>
        <v/>
      </c>
      <c r="G1464" s="196" t="str">
        <f>IF(E1464="旅費",VLOOKUP(E1464,支出入力表!F1465:$M$2000,4,FALSE),"")</f>
        <v/>
      </c>
      <c r="H1464" s="197" t="str">
        <f>IF(E1464="旅費",VLOOKUP(E1464,支出入力表!F1465:$M$2000,5,FALSE),"")</f>
        <v/>
      </c>
      <c r="I1464" s="196" t="str">
        <f>IF(E1464="旅費",VLOOKUP(E1464,支出入力表!F1465:$S$2000,9,FALSE),"")</f>
        <v/>
      </c>
      <c r="J1464" s="167" t="str">
        <f>IF(E1464="旅費",VLOOKUP(E1464,支出入力表!F1465:$S$2000,10,FALSE),"")</f>
        <v/>
      </c>
      <c r="K1464" s="167" t="str">
        <f>IF(E1464="旅費",VLOOKUP(E1464,支出入力表!F1465:$S$2000,11,FALSE),"")</f>
        <v/>
      </c>
      <c r="L1464" s="167" t="str">
        <f>IF(E1464="旅費",VLOOKUP(E1464,支出入力表!F1465:$S$2000,12,FALSE),"")</f>
        <v/>
      </c>
      <c r="M1464" s="167" t="str">
        <f>IF(E1464="旅費",VLOOKUP(E1464,支出入力表!F1465:$S$2000,13,FALSE),"")</f>
        <v/>
      </c>
      <c r="N1464" s="168" t="str">
        <f>IF(E1464="旅費",VLOOKUP(E1464,支出入力表!F1465:$S$2000,14,FALSE),"")</f>
        <v/>
      </c>
    </row>
    <row r="1465" spans="2:14" x14ac:dyDescent="0.55000000000000004">
      <c r="B1465" s="163" t="str">
        <f>IF(E1465="旅費",支出入力表!A1466,"")</f>
        <v/>
      </c>
      <c r="C1465" s="164" t="str">
        <f>IF(E1465="旅費",支出入力表!C1466,"")</f>
        <v/>
      </c>
      <c r="D1465" s="165" t="str">
        <f>IF(支出入力表!E1466="旅費","旅費","")</f>
        <v/>
      </c>
      <c r="E1465" s="165" t="str">
        <f>IF(支出入力表!F1466="旅費","旅費","")</f>
        <v/>
      </c>
      <c r="F1465" s="196" t="str">
        <f>IF(E1465="旅費",VLOOKUP(E1465,支出入力表!F1466:$M$2000,3,FALSE),"")</f>
        <v/>
      </c>
      <c r="G1465" s="196" t="str">
        <f>IF(E1465="旅費",VLOOKUP(E1465,支出入力表!F1466:$M$2000,4,FALSE),"")</f>
        <v/>
      </c>
      <c r="H1465" s="197" t="str">
        <f>IF(E1465="旅費",VLOOKUP(E1465,支出入力表!F1466:$M$2000,5,FALSE),"")</f>
        <v/>
      </c>
      <c r="I1465" s="196" t="str">
        <f>IF(E1465="旅費",VLOOKUP(E1465,支出入力表!F1466:$S$2000,9,FALSE),"")</f>
        <v/>
      </c>
      <c r="J1465" s="167" t="str">
        <f>IF(E1465="旅費",VLOOKUP(E1465,支出入力表!F1466:$S$2000,10,FALSE),"")</f>
        <v/>
      </c>
      <c r="K1465" s="167" t="str">
        <f>IF(E1465="旅費",VLOOKUP(E1465,支出入力表!F1466:$S$2000,11,FALSE),"")</f>
        <v/>
      </c>
      <c r="L1465" s="167" t="str">
        <f>IF(E1465="旅費",VLOOKUP(E1465,支出入力表!F1466:$S$2000,12,FALSE),"")</f>
        <v/>
      </c>
      <c r="M1465" s="167" t="str">
        <f>IF(E1465="旅費",VLOOKUP(E1465,支出入力表!F1466:$S$2000,13,FALSE),"")</f>
        <v/>
      </c>
      <c r="N1465" s="168" t="str">
        <f>IF(E1465="旅費",VLOOKUP(E1465,支出入力表!F1466:$S$2000,14,FALSE),"")</f>
        <v/>
      </c>
    </row>
    <row r="1466" spans="2:14" x14ac:dyDescent="0.55000000000000004">
      <c r="B1466" s="163" t="str">
        <f>IF(E1466="旅費",支出入力表!A1467,"")</f>
        <v/>
      </c>
      <c r="C1466" s="164" t="str">
        <f>IF(E1466="旅費",支出入力表!C1467,"")</f>
        <v/>
      </c>
      <c r="D1466" s="165" t="str">
        <f>IF(支出入力表!E1467="旅費","旅費","")</f>
        <v/>
      </c>
      <c r="E1466" s="165" t="str">
        <f>IF(支出入力表!F1467="旅費","旅費","")</f>
        <v/>
      </c>
      <c r="F1466" s="196" t="str">
        <f>IF(E1466="旅費",VLOOKUP(E1466,支出入力表!F1467:$M$2000,3,FALSE),"")</f>
        <v/>
      </c>
      <c r="G1466" s="196" t="str">
        <f>IF(E1466="旅費",VLOOKUP(E1466,支出入力表!F1467:$M$2000,4,FALSE),"")</f>
        <v/>
      </c>
      <c r="H1466" s="197" t="str">
        <f>IF(E1466="旅費",VLOOKUP(E1466,支出入力表!F1467:$M$2000,5,FALSE),"")</f>
        <v/>
      </c>
      <c r="I1466" s="196" t="str">
        <f>IF(E1466="旅費",VLOOKUP(E1466,支出入力表!F1467:$S$2000,9,FALSE),"")</f>
        <v/>
      </c>
      <c r="J1466" s="167" t="str">
        <f>IF(E1466="旅費",VLOOKUP(E1466,支出入力表!F1467:$S$2000,10,FALSE),"")</f>
        <v/>
      </c>
      <c r="K1466" s="167" t="str">
        <f>IF(E1466="旅費",VLOOKUP(E1466,支出入力表!F1467:$S$2000,11,FALSE),"")</f>
        <v/>
      </c>
      <c r="L1466" s="167" t="str">
        <f>IF(E1466="旅費",VLOOKUP(E1466,支出入力表!F1467:$S$2000,12,FALSE),"")</f>
        <v/>
      </c>
      <c r="M1466" s="167" t="str">
        <f>IF(E1466="旅費",VLOOKUP(E1466,支出入力表!F1467:$S$2000,13,FALSE),"")</f>
        <v/>
      </c>
      <c r="N1466" s="168" t="str">
        <f>IF(E1466="旅費",VLOOKUP(E1466,支出入力表!F1467:$S$2000,14,FALSE),"")</f>
        <v/>
      </c>
    </row>
    <row r="1467" spans="2:14" x14ac:dyDescent="0.55000000000000004">
      <c r="B1467" s="163" t="str">
        <f>IF(E1467="旅費",支出入力表!A1468,"")</f>
        <v/>
      </c>
      <c r="C1467" s="164" t="str">
        <f>IF(E1467="旅費",支出入力表!C1468,"")</f>
        <v/>
      </c>
      <c r="D1467" s="165" t="str">
        <f>IF(支出入力表!E1468="旅費","旅費","")</f>
        <v/>
      </c>
      <c r="E1467" s="165" t="str">
        <f>IF(支出入力表!F1468="旅費","旅費","")</f>
        <v/>
      </c>
      <c r="F1467" s="196" t="str">
        <f>IF(E1467="旅費",VLOOKUP(E1467,支出入力表!F1468:$M$2000,3,FALSE),"")</f>
        <v/>
      </c>
      <c r="G1467" s="196" t="str">
        <f>IF(E1467="旅費",VLOOKUP(E1467,支出入力表!F1468:$M$2000,4,FALSE),"")</f>
        <v/>
      </c>
      <c r="H1467" s="197" t="str">
        <f>IF(E1467="旅費",VLOOKUP(E1467,支出入力表!F1468:$M$2000,5,FALSE),"")</f>
        <v/>
      </c>
      <c r="I1467" s="196" t="str">
        <f>IF(E1467="旅費",VLOOKUP(E1467,支出入力表!F1468:$S$2000,9,FALSE),"")</f>
        <v/>
      </c>
      <c r="J1467" s="167" t="str">
        <f>IF(E1467="旅費",VLOOKUP(E1467,支出入力表!F1468:$S$2000,10,FALSE),"")</f>
        <v/>
      </c>
      <c r="K1467" s="167" t="str">
        <f>IF(E1467="旅費",VLOOKUP(E1467,支出入力表!F1468:$S$2000,11,FALSE),"")</f>
        <v/>
      </c>
      <c r="L1467" s="167" t="str">
        <f>IF(E1467="旅費",VLOOKUP(E1467,支出入力表!F1468:$S$2000,12,FALSE),"")</f>
        <v/>
      </c>
      <c r="M1467" s="167" t="str">
        <f>IF(E1467="旅費",VLOOKUP(E1467,支出入力表!F1468:$S$2000,13,FALSE),"")</f>
        <v/>
      </c>
      <c r="N1467" s="168" t="str">
        <f>IF(E1467="旅費",VLOOKUP(E1467,支出入力表!F1468:$S$2000,14,FALSE),"")</f>
        <v/>
      </c>
    </row>
    <row r="1468" spans="2:14" x14ac:dyDescent="0.55000000000000004">
      <c r="B1468" s="163" t="str">
        <f>IF(E1468="旅費",支出入力表!A1469,"")</f>
        <v/>
      </c>
      <c r="C1468" s="164" t="str">
        <f>IF(E1468="旅費",支出入力表!C1469,"")</f>
        <v/>
      </c>
      <c r="D1468" s="165" t="str">
        <f>IF(支出入力表!E1469="旅費","旅費","")</f>
        <v/>
      </c>
      <c r="E1468" s="165" t="str">
        <f>IF(支出入力表!F1469="旅費","旅費","")</f>
        <v/>
      </c>
      <c r="F1468" s="196" t="str">
        <f>IF(E1468="旅費",VLOOKUP(E1468,支出入力表!F1469:$M$2000,3,FALSE),"")</f>
        <v/>
      </c>
      <c r="G1468" s="196" t="str">
        <f>IF(E1468="旅費",VLOOKUP(E1468,支出入力表!F1469:$M$2000,4,FALSE),"")</f>
        <v/>
      </c>
      <c r="H1468" s="197" t="str">
        <f>IF(E1468="旅費",VLOOKUP(E1468,支出入力表!F1469:$M$2000,5,FALSE),"")</f>
        <v/>
      </c>
      <c r="I1468" s="196" t="str">
        <f>IF(E1468="旅費",VLOOKUP(E1468,支出入力表!F1469:$S$2000,9,FALSE),"")</f>
        <v/>
      </c>
      <c r="J1468" s="167" t="str">
        <f>IF(E1468="旅費",VLOOKUP(E1468,支出入力表!F1469:$S$2000,10,FALSE),"")</f>
        <v/>
      </c>
      <c r="K1468" s="167" t="str">
        <f>IF(E1468="旅費",VLOOKUP(E1468,支出入力表!F1469:$S$2000,11,FALSE),"")</f>
        <v/>
      </c>
      <c r="L1468" s="167" t="str">
        <f>IF(E1468="旅費",VLOOKUP(E1468,支出入力表!F1469:$S$2000,12,FALSE),"")</f>
        <v/>
      </c>
      <c r="M1468" s="167" t="str">
        <f>IF(E1468="旅費",VLOOKUP(E1468,支出入力表!F1469:$S$2000,13,FALSE),"")</f>
        <v/>
      </c>
      <c r="N1468" s="168" t="str">
        <f>IF(E1468="旅費",VLOOKUP(E1468,支出入力表!F1469:$S$2000,14,FALSE),"")</f>
        <v/>
      </c>
    </row>
    <row r="1469" spans="2:14" x14ac:dyDescent="0.55000000000000004">
      <c r="B1469" s="163" t="str">
        <f>IF(E1469="旅費",支出入力表!A1470,"")</f>
        <v/>
      </c>
      <c r="C1469" s="164" t="str">
        <f>IF(E1469="旅費",支出入力表!C1470,"")</f>
        <v/>
      </c>
      <c r="D1469" s="165" t="str">
        <f>IF(支出入力表!E1470="旅費","旅費","")</f>
        <v/>
      </c>
      <c r="E1469" s="165" t="str">
        <f>IF(支出入力表!F1470="旅費","旅費","")</f>
        <v/>
      </c>
      <c r="F1469" s="196" t="str">
        <f>IF(E1469="旅費",VLOOKUP(E1469,支出入力表!F1470:$M$2000,3,FALSE),"")</f>
        <v/>
      </c>
      <c r="G1469" s="196" t="str">
        <f>IF(E1469="旅費",VLOOKUP(E1469,支出入力表!F1470:$M$2000,4,FALSE),"")</f>
        <v/>
      </c>
      <c r="H1469" s="197" t="str">
        <f>IF(E1469="旅費",VLOOKUP(E1469,支出入力表!F1470:$M$2000,5,FALSE),"")</f>
        <v/>
      </c>
      <c r="I1469" s="196" t="str">
        <f>IF(E1469="旅費",VLOOKUP(E1469,支出入力表!F1470:$S$2000,9,FALSE),"")</f>
        <v/>
      </c>
      <c r="J1469" s="167" t="str">
        <f>IF(E1469="旅費",VLOOKUP(E1469,支出入力表!F1470:$S$2000,10,FALSE),"")</f>
        <v/>
      </c>
      <c r="K1469" s="167" t="str">
        <f>IF(E1469="旅費",VLOOKUP(E1469,支出入力表!F1470:$S$2000,11,FALSE),"")</f>
        <v/>
      </c>
      <c r="L1469" s="167" t="str">
        <f>IF(E1469="旅費",VLOOKUP(E1469,支出入力表!F1470:$S$2000,12,FALSE),"")</f>
        <v/>
      </c>
      <c r="M1469" s="167" t="str">
        <f>IF(E1469="旅費",VLOOKUP(E1469,支出入力表!F1470:$S$2000,13,FALSE),"")</f>
        <v/>
      </c>
      <c r="N1469" s="168" t="str">
        <f>IF(E1469="旅費",VLOOKUP(E1469,支出入力表!F1470:$S$2000,14,FALSE),"")</f>
        <v/>
      </c>
    </row>
    <row r="1470" spans="2:14" x14ac:dyDescent="0.55000000000000004">
      <c r="B1470" s="163" t="str">
        <f>IF(E1470="旅費",支出入力表!A1471,"")</f>
        <v/>
      </c>
      <c r="C1470" s="164" t="str">
        <f>IF(E1470="旅費",支出入力表!C1471,"")</f>
        <v/>
      </c>
      <c r="D1470" s="165" t="str">
        <f>IF(支出入力表!E1471="旅費","旅費","")</f>
        <v/>
      </c>
      <c r="E1470" s="165" t="str">
        <f>IF(支出入力表!F1471="旅費","旅費","")</f>
        <v/>
      </c>
      <c r="F1470" s="196" t="str">
        <f>IF(E1470="旅費",VLOOKUP(E1470,支出入力表!F1471:$M$2000,3,FALSE),"")</f>
        <v/>
      </c>
      <c r="G1470" s="196" t="str">
        <f>IF(E1470="旅費",VLOOKUP(E1470,支出入力表!F1471:$M$2000,4,FALSE),"")</f>
        <v/>
      </c>
      <c r="H1470" s="197" t="str">
        <f>IF(E1470="旅費",VLOOKUP(E1470,支出入力表!F1471:$M$2000,5,FALSE),"")</f>
        <v/>
      </c>
      <c r="I1470" s="196" t="str">
        <f>IF(E1470="旅費",VLOOKUP(E1470,支出入力表!F1471:$S$2000,9,FALSE),"")</f>
        <v/>
      </c>
      <c r="J1470" s="167" t="str">
        <f>IF(E1470="旅費",VLOOKUP(E1470,支出入力表!F1471:$S$2000,10,FALSE),"")</f>
        <v/>
      </c>
      <c r="K1470" s="167" t="str">
        <f>IF(E1470="旅費",VLOOKUP(E1470,支出入力表!F1471:$S$2000,11,FALSE),"")</f>
        <v/>
      </c>
      <c r="L1470" s="167" t="str">
        <f>IF(E1470="旅費",VLOOKUP(E1470,支出入力表!F1471:$S$2000,12,FALSE),"")</f>
        <v/>
      </c>
      <c r="M1470" s="167" t="str">
        <f>IF(E1470="旅費",VLOOKUP(E1470,支出入力表!F1471:$S$2000,13,FALSE),"")</f>
        <v/>
      </c>
      <c r="N1470" s="168" t="str">
        <f>IF(E1470="旅費",VLOOKUP(E1470,支出入力表!F1471:$S$2000,14,FALSE),"")</f>
        <v/>
      </c>
    </row>
    <row r="1471" spans="2:14" x14ac:dyDescent="0.55000000000000004">
      <c r="B1471" s="163" t="str">
        <f>IF(E1471="旅費",支出入力表!A1472,"")</f>
        <v/>
      </c>
      <c r="C1471" s="164" t="str">
        <f>IF(E1471="旅費",支出入力表!C1472,"")</f>
        <v/>
      </c>
      <c r="D1471" s="165" t="str">
        <f>IF(支出入力表!E1472="旅費","旅費","")</f>
        <v/>
      </c>
      <c r="E1471" s="165" t="str">
        <f>IF(支出入力表!F1472="旅費","旅費","")</f>
        <v/>
      </c>
      <c r="F1471" s="196" t="str">
        <f>IF(E1471="旅費",VLOOKUP(E1471,支出入力表!F1472:$M$2000,3,FALSE),"")</f>
        <v/>
      </c>
      <c r="G1471" s="196" t="str">
        <f>IF(E1471="旅費",VLOOKUP(E1471,支出入力表!F1472:$M$2000,4,FALSE),"")</f>
        <v/>
      </c>
      <c r="H1471" s="197" t="str">
        <f>IF(E1471="旅費",VLOOKUP(E1471,支出入力表!F1472:$M$2000,5,FALSE),"")</f>
        <v/>
      </c>
      <c r="I1471" s="196" t="str">
        <f>IF(E1471="旅費",VLOOKUP(E1471,支出入力表!F1472:$S$2000,9,FALSE),"")</f>
        <v/>
      </c>
      <c r="J1471" s="167" t="str">
        <f>IF(E1471="旅費",VLOOKUP(E1471,支出入力表!F1472:$S$2000,10,FALSE),"")</f>
        <v/>
      </c>
      <c r="K1471" s="167" t="str">
        <f>IF(E1471="旅費",VLOOKUP(E1471,支出入力表!F1472:$S$2000,11,FALSE),"")</f>
        <v/>
      </c>
      <c r="L1471" s="167" t="str">
        <f>IF(E1471="旅費",VLOOKUP(E1471,支出入力表!F1472:$S$2000,12,FALSE),"")</f>
        <v/>
      </c>
      <c r="M1471" s="167" t="str">
        <f>IF(E1471="旅費",VLOOKUP(E1471,支出入力表!F1472:$S$2000,13,FALSE),"")</f>
        <v/>
      </c>
      <c r="N1471" s="168" t="str">
        <f>IF(E1471="旅費",VLOOKUP(E1471,支出入力表!F1472:$S$2000,14,FALSE),"")</f>
        <v/>
      </c>
    </row>
    <row r="1472" spans="2:14" x14ac:dyDescent="0.55000000000000004">
      <c r="B1472" s="163" t="str">
        <f>IF(E1472="旅費",支出入力表!A1473,"")</f>
        <v/>
      </c>
      <c r="C1472" s="164" t="str">
        <f>IF(E1472="旅費",支出入力表!C1473,"")</f>
        <v/>
      </c>
      <c r="D1472" s="165" t="str">
        <f>IF(支出入力表!E1473="旅費","旅費","")</f>
        <v/>
      </c>
      <c r="E1472" s="165" t="str">
        <f>IF(支出入力表!F1473="旅費","旅費","")</f>
        <v/>
      </c>
      <c r="F1472" s="196" t="str">
        <f>IF(E1472="旅費",VLOOKUP(E1472,支出入力表!F1473:$M$2000,3,FALSE),"")</f>
        <v/>
      </c>
      <c r="G1472" s="196" t="str">
        <f>IF(E1472="旅費",VLOOKUP(E1472,支出入力表!F1473:$M$2000,4,FALSE),"")</f>
        <v/>
      </c>
      <c r="H1472" s="197" t="str">
        <f>IF(E1472="旅費",VLOOKUP(E1472,支出入力表!F1473:$M$2000,5,FALSE),"")</f>
        <v/>
      </c>
      <c r="I1472" s="196" t="str">
        <f>IF(E1472="旅費",VLOOKUP(E1472,支出入力表!F1473:$S$2000,9,FALSE),"")</f>
        <v/>
      </c>
      <c r="J1472" s="167" t="str">
        <f>IF(E1472="旅費",VLOOKUP(E1472,支出入力表!F1473:$S$2000,10,FALSE),"")</f>
        <v/>
      </c>
      <c r="K1472" s="167" t="str">
        <f>IF(E1472="旅費",VLOOKUP(E1472,支出入力表!F1473:$S$2000,11,FALSE),"")</f>
        <v/>
      </c>
      <c r="L1472" s="167" t="str">
        <f>IF(E1472="旅費",VLOOKUP(E1472,支出入力表!F1473:$S$2000,12,FALSE),"")</f>
        <v/>
      </c>
      <c r="M1472" s="167" t="str">
        <f>IF(E1472="旅費",VLOOKUP(E1472,支出入力表!F1473:$S$2000,13,FALSE),"")</f>
        <v/>
      </c>
      <c r="N1472" s="168" t="str">
        <f>IF(E1472="旅費",VLOOKUP(E1472,支出入力表!F1473:$S$2000,14,FALSE),"")</f>
        <v/>
      </c>
    </row>
    <row r="1473" spans="2:14" x14ac:dyDescent="0.55000000000000004">
      <c r="B1473" s="163" t="str">
        <f>IF(E1473="旅費",支出入力表!A1474,"")</f>
        <v/>
      </c>
      <c r="C1473" s="164" t="str">
        <f>IF(E1473="旅費",支出入力表!C1474,"")</f>
        <v/>
      </c>
      <c r="D1473" s="165" t="str">
        <f>IF(支出入力表!E1474="旅費","旅費","")</f>
        <v/>
      </c>
      <c r="E1473" s="165" t="str">
        <f>IF(支出入力表!F1474="旅費","旅費","")</f>
        <v/>
      </c>
      <c r="F1473" s="196" t="str">
        <f>IF(E1473="旅費",VLOOKUP(E1473,支出入力表!F1474:$M$2000,3,FALSE),"")</f>
        <v/>
      </c>
      <c r="G1473" s="196" t="str">
        <f>IF(E1473="旅費",VLOOKUP(E1473,支出入力表!F1474:$M$2000,4,FALSE),"")</f>
        <v/>
      </c>
      <c r="H1473" s="197" t="str">
        <f>IF(E1473="旅費",VLOOKUP(E1473,支出入力表!F1474:$M$2000,5,FALSE),"")</f>
        <v/>
      </c>
      <c r="I1473" s="196" t="str">
        <f>IF(E1473="旅費",VLOOKUP(E1473,支出入力表!F1474:$S$2000,9,FALSE),"")</f>
        <v/>
      </c>
      <c r="J1473" s="167" t="str">
        <f>IF(E1473="旅費",VLOOKUP(E1473,支出入力表!F1474:$S$2000,10,FALSE),"")</f>
        <v/>
      </c>
      <c r="K1473" s="167" t="str">
        <f>IF(E1473="旅費",VLOOKUP(E1473,支出入力表!F1474:$S$2000,11,FALSE),"")</f>
        <v/>
      </c>
      <c r="L1473" s="167" t="str">
        <f>IF(E1473="旅費",VLOOKUP(E1473,支出入力表!F1474:$S$2000,12,FALSE),"")</f>
        <v/>
      </c>
      <c r="M1473" s="167" t="str">
        <f>IF(E1473="旅費",VLOOKUP(E1473,支出入力表!F1474:$S$2000,13,FALSE),"")</f>
        <v/>
      </c>
      <c r="N1473" s="168" t="str">
        <f>IF(E1473="旅費",VLOOKUP(E1473,支出入力表!F1474:$S$2000,14,FALSE),"")</f>
        <v/>
      </c>
    </row>
    <row r="1474" spans="2:14" x14ac:dyDescent="0.55000000000000004">
      <c r="B1474" s="163" t="str">
        <f>IF(E1474="旅費",支出入力表!A1475,"")</f>
        <v/>
      </c>
      <c r="C1474" s="164" t="str">
        <f>IF(E1474="旅費",支出入力表!C1475,"")</f>
        <v/>
      </c>
      <c r="D1474" s="165" t="str">
        <f>IF(支出入力表!E1475="旅費","旅費","")</f>
        <v/>
      </c>
      <c r="E1474" s="165" t="str">
        <f>IF(支出入力表!F1475="旅費","旅費","")</f>
        <v/>
      </c>
      <c r="F1474" s="196" t="str">
        <f>IF(E1474="旅費",VLOOKUP(E1474,支出入力表!F1475:$M$2000,3,FALSE),"")</f>
        <v/>
      </c>
      <c r="G1474" s="196" t="str">
        <f>IF(E1474="旅費",VLOOKUP(E1474,支出入力表!F1475:$M$2000,4,FALSE),"")</f>
        <v/>
      </c>
      <c r="H1474" s="197" t="str">
        <f>IF(E1474="旅費",VLOOKUP(E1474,支出入力表!F1475:$M$2000,5,FALSE),"")</f>
        <v/>
      </c>
      <c r="I1474" s="196" t="str">
        <f>IF(E1474="旅費",VLOOKUP(E1474,支出入力表!F1475:$S$2000,9,FALSE),"")</f>
        <v/>
      </c>
      <c r="J1474" s="167" t="str">
        <f>IF(E1474="旅費",VLOOKUP(E1474,支出入力表!F1475:$S$2000,10,FALSE),"")</f>
        <v/>
      </c>
      <c r="K1474" s="167" t="str">
        <f>IF(E1474="旅費",VLOOKUP(E1474,支出入力表!F1475:$S$2000,11,FALSE),"")</f>
        <v/>
      </c>
      <c r="L1474" s="167" t="str">
        <f>IF(E1474="旅費",VLOOKUP(E1474,支出入力表!F1475:$S$2000,12,FALSE),"")</f>
        <v/>
      </c>
      <c r="M1474" s="167" t="str">
        <f>IF(E1474="旅費",VLOOKUP(E1474,支出入力表!F1475:$S$2000,13,FALSE),"")</f>
        <v/>
      </c>
      <c r="N1474" s="168" t="str">
        <f>IF(E1474="旅費",VLOOKUP(E1474,支出入力表!F1475:$S$2000,14,FALSE),"")</f>
        <v/>
      </c>
    </row>
    <row r="1475" spans="2:14" x14ac:dyDescent="0.55000000000000004">
      <c r="B1475" s="163" t="str">
        <f>IF(E1475="旅費",支出入力表!A1476,"")</f>
        <v/>
      </c>
      <c r="C1475" s="164" t="str">
        <f>IF(E1475="旅費",支出入力表!C1476,"")</f>
        <v/>
      </c>
      <c r="D1475" s="165" t="str">
        <f>IF(支出入力表!E1476="旅費","旅費","")</f>
        <v/>
      </c>
      <c r="E1475" s="165" t="str">
        <f>IF(支出入力表!F1476="旅費","旅費","")</f>
        <v/>
      </c>
      <c r="F1475" s="196" t="str">
        <f>IF(E1475="旅費",VLOOKUP(E1475,支出入力表!F1476:$M$2000,3,FALSE),"")</f>
        <v/>
      </c>
      <c r="G1475" s="196" t="str">
        <f>IF(E1475="旅費",VLOOKUP(E1475,支出入力表!F1476:$M$2000,4,FALSE),"")</f>
        <v/>
      </c>
      <c r="H1475" s="197" t="str">
        <f>IF(E1475="旅費",VLOOKUP(E1475,支出入力表!F1476:$M$2000,5,FALSE),"")</f>
        <v/>
      </c>
      <c r="I1475" s="196" t="str">
        <f>IF(E1475="旅費",VLOOKUP(E1475,支出入力表!F1476:$S$2000,9,FALSE),"")</f>
        <v/>
      </c>
      <c r="J1475" s="167" t="str">
        <f>IF(E1475="旅費",VLOOKUP(E1475,支出入力表!F1476:$S$2000,10,FALSE),"")</f>
        <v/>
      </c>
      <c r="K1475" s="167" t="str">
        <f>IF(E1475="旅費",VLOOKUP(E1475,支出入力表!F1476:$S$2000,11,FALSE),"")</f>
        <v/>
      </c>
      <c r="L1475" s="167" t="str">
        <f>IF(E1475="旅費",VLOOKUP(E1475,支出入力表!F1476:$S$2000,12,FALSE),"")</f>
        <v/>
      </c>
      <c r="M1475" s="167" t="str">
        <f>IF(E1475="旅費",VLOOKUP(E1475,支出入力表!F1476:$S$2000,13,FALSE),"")</f>
        <v/>
      </c>
      <c r="N1475" s="168" t="str">
        <f>IF(E1475="旅費",VLOOKUP(E1475,支出入力表!F1476:$S$2000,14,FALSE),"")</f>
        <v/>
      </c>
    </row>
    <row r="1476" spans="2:14" x14ac:dyDescent="0.55000000000000004">
      <c r="B1476" s="163" t="str">
        <f>IF(E1476="旅費",支出入力表!A1477,"")</f>
        <v/>
      </c>
      <c r="C1476" s="164" t="str">
        <f>IF(E1476="旅費",支出入力表!C1477,"")</f>
        <v/>
      </c>
      <c r="D1476" s="165" t="str">
        <f>IF(支出入力表!E1477="旅費","旅費","")</f>
        <v/>
      </c>
      <c r="E1476" s="165" t="str">
        <f>IF(支出入力表!F1477="旅費","旅費","")</f>
        <v/>
      </c>
      <c r="F1476" s="196" t="str">
        <f>IF(E1476="旅費",VLOOKUP(E1476,支出入力表!F1477:$M$2000,3,FALSE),"")</f>
        <v/>
      </c>
      <c r="G1476" s="196" t="str">
        <f>IF(E1476="旅費",VLOOKUP(E1476,支出入力表!F1477:$M$2000,4,FALSE),"")</f>
        <v/>
      </c>
      <c r="H1476" s="197" t="str">
        <f>IF(E1476="旅費",VLOOKUP(E1476,支出入力表!F1477:$M$2000,5,FALSE),"")</f>
        <v/>
      </c>
      <c r="I1476" s="196" t="str">
        <f>IF(E1476="旅費",VLOOKUP(E1476,支出入力表!F1477:$S$2000,9,FALSE),"")</f>
        <v/>
      </c>
      <c r="J1476" s="167" t="str">
        <f>IF(E1476="旅費",VLOOKUP(E1476,支出入力表!F1477:$S$2000,10,FALSE),"")</f>
        <v/>
      </c>
      <c r="K1476" s="167" t="str">
        <f>IF(E1476="旅費",VLOOKUP(E1476,支出入力表!F1477:$S$2000,11,FALSE),"")</f>
        <v/>
      </c>
      <c r="L1476" s="167" t="str">
        <f>IF(E1476="旅費",VLOOKUP(E1476,支出入力表!F1477:$S$2000,12,FALSE),"")</f>
        <v/>
      </c>
      <c r="M1476" s="167" t="str">
        <f>IF(E1476="旅費",VLOOKUP(E1476,支出入力表!F1477:$S$2000,13,FALSE),"")</f>
        <v/>
      </c>
      <c r="N1476" s="168" t="str">
        <f>IF(E1476="旅費",VLOOKUP(E1476,支出入力表!F1477:$S$2000,14,FALSE),"")</f>
        <v/>
      </c>
    </row>
    <row r="1477" spans="2:14" x14ac:dyDescent="0.55000000000000004">
      <c r="B1477" s="163" t="str">
        <f>IF(E1477="旅費",支出入力表!A1478,"")</f>
        <v/>
      </c>
      <c r="C1477" s="164" t="str">
        <f>IF(E1477="旅費",支出入力表!C1478,"")</f>
        <v/>
      </c>
      <c r="D1477" s="165" t="str">
        <f>IF(支出入力表!E1478="旅費","旅費","")</f>
        <v/>
      </c>
      <c r="E1477" s="165" t="str">
        <f>IF(支出入力表!F1478="旅費","旅費","")</f>
        <v/>
      </c>
      <c r="F1477" s="196" t="str">
        <f>IF(E1477="旅費",VLOOKUP(E1477,支出入力表!F1478:$M$2000,3,FALSE),"")</f>
        <v/>
      </c>
      <c r="G1477" s="196" t="str">
        <f>IF(E1477="旅費",VLOOKUP(E1477,支出入力表!F1478:$M$2000,4,FALSE),"")</f>
        <v/>
      </c>
      <c r="H1477" s="197" t="str">
        <f>IF(E1477="旅費",VLOOKUP(E1477,支出入力表!F1478:$M$2000,5,FALSE),"")</f>
        <v/>
      </c>
      <c r="I1477" s="196" t="str">
        <f>IF(E1477="旅費",VLOOKUP(E1477,支出入力表!F1478:$S$2000,9,FALSE),"")</f>
        <v/>
      </c>
      <c r="J1477" s="167" t="str">
        <f>IF(E1477="旅費",VLOOKUP(E1477,支出入力表!F1478:$S$2000,10,FALSE),"")</f>
        <v/>
      </c>
      <c r="K1477" s="167" t="str">
        <f>IF(E1477="旅費",VLOOKUP(E1477,支出入力表!F1478:$S$2000,11,FALSE),"")</f>
        <v/>
      </c>
      <c r="L1477" s="167" t="str">
        <f>IF(E1477="旅費",VLOOKUP(E1477,支出入力表!F1478:$S$2000,12,FALSE),"")</f>
        <v/>
      </c>
      <c r="M1477" s="167" t="str">
        <f>IF(E1477="旅費",VLOOKUP(E1477,支出入力表!F1478:$S$2000,13,FALSE),"")</f>
        <v/>
      </c>
      <c r="N1477" s="168" t="str">
        <f>IF(E1477="旅費",VLOOKUP(E1477,支出入力表!F1478:$S$2000,14,FALSE),"")</f>
        <v/>
      </c>
    </row>
    <row r="1478" spans="2:14" x14ac:dyDescent="0.55000000000000004">
      <c r="B1478" s="163" t="str">
        <f>IF(E1478="旅費",支出入力表!A1479,"")</f>
        <v/>
      </c>
      <c r="C1478" s="164" t="str">
        <f>IF(E1478="旅費",支出入力表!C1479,"")</f>
        <v/>
      </c>
      <c r="D1478" s="165" t="str">
        <f>IF(支出入力表!E1479="旅費","旅費","")</f>
        <v/>
      </c>
      <c r="E1478" s="165" t="str">
        <f>IF(支出入力表!F1479="旅費","旅費","")</f>
        <v/>
      </c>
      <c r="F1478" s="196" t="str">
        <f>IF(E1478="旅費",VLOOKUP(E1478,支出入力表!F1479:$M$2000,3,FALSE),"")</f>
        <v/>
      </c>
      <c r="G1478" s="196" t="str">
        <f>IF(E1478="旅費",VLOOKUP(E1478,支出入力表!F1479:$M$2000,4,FALSE),"")</f>
        <v/>
      </c>
      <c r="H1478" s="197" t="str">
        <f>IF(E1478="旅費",VLOOKUP(E1478,支出入力表!F1479:$M$2000,5,FALSE),"")</f>
        <v/>
      </c>
      <c r="I1478" s="196" t="str">
        <f>IF(E1478="旅費",VLOOKUP(E1478,支出入力表!F1479:$S$2000,9,FALSE),"")</f>
        <v/>
      </c>
      <c r="J1478" s="167" t="str">
        <f>IF(E1478="旅費",VLOOKUP(E1478,支出入力表!F1479:$S$2000,10,FALSE),"")</f>
        <v/>
      </c>
      <c r="K1478" s="167" t="str">
        <f>IF(E1478="旅費",VLOOKUP(E1478,支出入力表!F1479:$S$2000,11,FALSE),"")</f>
        <v/>
      </c>
      <c r="L1478" s="167" t="str">
        <f>IF(E1478="旅費",VLOOKUP(E1478,支出入力表!F1479:$S$2000,12,FALSE),"")</f>
        <v/>
      </c>
      <c r="M1478" s="167" t="str">
        <f>IF(E1478="旅費",VLOOKUP(E1478,支出入力表!F1479:$S$2000,13,FALSE),"")</f>
        <v/>
      </c>
      <c r="N1478" s="168" t="str">
        <f>IF(E1478="旅費",VLOOKUP(E1478,支出入力表!F1479:$S$2000,14,FALSE),"")</f>
        <v/>
      </c>
    </row>
    <row r="1479" spans="2:14" x14ac:dyDescent="0.55000000000000004">
      <c r="B1479" s="163" t="str">
        <f>IF(E1479="旅費",支出入力表!A1480,"")</f>
        <v/>
      </c>
      <c r="C1479" s="164" t="str">
        <f>IF(E1479="旅費",支出入力表!C1480,"")</f>
        <v/>
      </c>
      <c r="D1479" s="165" t="str">
        <f>IF(支出入力表!E1480="旅費","旅費","")</f>
        <v/>
      </c>
      <c r="E1479" s="165" t="str">
        <f>IF(支出入力表!F1480="旅費","旅費","")</f>
        <v/>
      </c>
      <c r="F1479" s="196" t="str">
        <f>IF(E1479="旅費",VLOOKUP(E1479,支出入力表!F1480:$M$2000,3,FALSE),"")</f>
        <v/>
      </c>
      <c r="G1479" s="196" t="str">
        <f>IF(E1479="旅費",VLOOKUP(E1479,支出入力表!F1480:$M$2000,4,FALSE),"")</f>
        <v/>
      </c>
      <c r="H1479" s="197" t="str">
        <f>IF(E1479="旅費",VLOOKUP(E1479,支出入力表!F1480:$M$2000,5,FALSE),"")</f>
        <v/>
      </c>
      <c r="I1479" s="196" t="str">
        <f>IF(E1479="旅費",VLOOKUP(E1479,支出入力表!F1480:$S$2000,9,FALSE),"")</f>
        <v/>
      </c>
      <c r="J1479" s="167" t="str">
        <f>IF(E1479="旅費",VLOOKUP(E1479,支出入力表!F1480:$S$2000,10,FALSE),"")</f>
        <v/>
      </c>
      <c r="K1479" s="167" t="str">
        <f>IF(E1479="旅費",VLOOKUP(E1479,支出入力表!F1480:$S$2000,11,FALSE),"")</f>
        <v/>
      </c>
      <c r="L1479" s="167" t="str">
        <f>IF(E1479="旅費",VLOOKUP(E1479,支出入力表!F1480:$S$2000,12,FALSE),"")</f>
        <v/>
      </c>
      <c r="M1479" s="167" t="str">
        <f>IF(E1479="旅費",VLOOKUP(E1479,支出入力表!F1480:$S$2000,13,FALSE),"")</f>
        <v/>
      </c>
      <c r="N1479" s="168" t="str">
        <f>IF(E1479="旅費",VLOOKUP(E1479,支出入力表!F1480:$S$2000,14,FALSE),"")</f>
        <v/>
      </c>
    </row>
    <row r="1480" spans="2:14" x14ac:dyDescent="0.55000000000000004">
      <c r="B1480" s="163" t="str">
        <f>IF(E1480="旅費",支出入力表!A1481,"")</f>
        <v/>
      </c>
      <c r="C1480" s="164" t="str">
        <f>IF(E1480="旅費",支出入力表!C1481,"")</f>
        <v/>
      </c>
      <c r="D1480" s="165" t="str">
        <f>IF(支出入力表!E1481="旅費","旅費","")</f>
        <v/>
      </c>
      <c r="E1480" s="165" t="str">
        <f>IF(支出入力表!F1481="旅費","旅費","")</f>
        <v/>
      </c>
      <c r="F1480" s="196" t="str">
        <f>IF(E1480="旅費",VLOOKUP(E1480,支出入力表!F1481:$M$2000,3,FALSE),"")</f>
        <v/>
      </c>
      <c r="G1480" s="196" t="str">
        <f>IF(E1480="旅費",VLOOKUP(E1480,支出入力表!F1481:$M$2000,4,FALSE),"")</f>
        <v/>
      </c>
      <c r="H1480" s="197" t="str">
        <f>IF(E1480="旅費",VLOOKUP(E1480,支出入力表!F1481:$M$2000,5,FALSE),"")</f>
        <v/>
      </c>
      <c r="I1480" s="196" t="str">
        <f>IF(E1480="旅費",VLOOKUP(E1480,支出入力表!F1481:$S$2000,9,FALSE),"")</f>
        <v/>
      </c>
      <c r="J1480" s="167" t="str">
        <f>IF(E1480="旅費",VLOOKUP(E1480,支出入力表!F1481:$S$2000,10,FALSE),"")</f>
        <v/>
      </c>
      <c r="K1480" s="167" t="str">
        <f>IF(E1480="旅費",VLOOKUP(E1480,支出入力表!F1481:$S$2000,11,FALSE),"")</f>
        <v/>
      </c>
      <c r="L1480" s="167" t="str">
        <f>IF(E1480="旅費",VLOOKUP(E1480,支出入力表!F1481:$S$2000,12,FALSE),"")</f>
        <v/>
      </c>
      <c r="M1480" s="167" t="str">
        <f>IF(E1480="旅費",VLOOKUP(E1480,支出入力表!F1481:$S$2000,13,FALSE),"")</f>
        <v/>
      </c>
      <c r="N1480" s="168" t="str">
        <f>IF(E1480="旅費",VLOOKUP(E1480,支出入力表!F1481:$S$2000,14,FALSE),"")</f>
        <v/>
      </c>
    </row>
    <row r="1481" spans="2:14" x14ac:dyDescent="0.55000000000000004">
      <c r="B1481" s="163" t="str">
        <f>IF(E1481="旅費",支出入力表!A1482,"")</f>
        <v/>
      </c>
      <c r="C1481" s="164" t="str">
        <f>IF(E1481="旅費",支出入力表!C1482,"")</f>
        <v/>
      </c>
      <c r="D1481" s="165" t="str">
        <f>IF(支出入力表!E1482="旅費","旅費","")</f>
        <v/>
      </c>
      <c r="E1481" s="165" t="str">
        <f>IF(支出入力表!F1482="旅費","旅費","")</f>
        <v/>
      </c>
      <c r="F1481" s="196" t="str">
        <f>IF(E1481="旅費",VLOOKUP(E1481,支出入力表!F1482:$M$2000,3,FALSE),"")</f>
        <v/>
      </c>
      <c r="G1481" s="196" t="str">
        <f>IF(E1481="旅費",VLOOKUP(E1481,支出入力表!F1482:$M$2000,4,FALSE),"")</f>
        <v/>
      </c>
      <c r="H1481" s="197" t="str">
        <f>IF(E1481="旅費",VLOOKUP(E1481,支出入力表!F1482:$M$2000,5,FALSE),"")</f>
        <v/>
      </c>
      <c r="I1481" s="196" t="str">
        <f>IF(E1481="旅費",VLOOKUP(E1481,支出入力表!F1482:$S$2000,9,FALSE),"")</f>
        <v/>
      </c>
      <c r="J1481" s="167" t="str">
        <f>IF(E1481="旅費",VLOOKUP(E1481,支出入力表!F1482:$S$2000,10,FALSE),"")</f>
        <v/>
      </c>
      <c r="K1481" s="167" t="str">
        <f>IF(E1481="旅費",VLOOKUP(E1481,支出入力表!F1482:$S$2000,11,FALSE),"")</f>
        <v/>
      </c>
      <c r="L1481" s="167" t="str">
        <f>IF(E1481="旅費",VLOOKUP(E1481,支出入力表!F1482:$S$2000,12,FALSE),"")</f>
        <v/>
      </c>
      <c r="M1481" s="167" t="str">
        <f>IF(E1481="旅費",VLOOKUP(E1481,支出入力表!F1482:$S$2000,13,FALSE),"")</f>
        <v/>
      </c>
      <c r="N1481" s="168" t="str">
        <f>IF(E1481="旅費",VLOOKUP(E1481,支出入力表!F1482:$S$2000,14,FALSE),"")</f>
        <v/>
      </c>
    </row>
    <row r="1482" spans="2:14" x14ac:dyDescent="0.55000000000000004">
      <c r="B1482" s="163" t="str">
        <f>IF(E1482="旅費",支出入力表!A1483,"")</f>
        <v/>
      </c>
      <c r="C1482" s="164" t="str">
        <f>IF(E1482="旅費",支出入力表!C1483,"")</f>
        <v/>
      </c>
      <c r="D1482" s="165" t="str">
        <f>IF(支出入力表!E1483="旅費","旅費","")</f>
        <v/>
      </c>
      <c r="E1482" s="165" t="str">
        <f>IF(支出入力表!F1483="旅費","旅費","")</f>
        <v/>
      </c>
      <c r="F1482" s="196" t="str">
        <f>IF(E1482="旅費",VLOOKUP(E1482,支出入力表!F1483:$M$2000,3,FALSE),"")</f>
        <v/>
      </c>
      <c r="G1482" s="196" t="str">
        <f>IF(E1482="旅費",VLOOKUP(E1482,支出入力表!F1483:$M$2000,4,FALSE),"")</f>
        <v/>
      </c>
      <c r="H1482" s="197" t="str">
        <f>IF(E1482="旅費",VLOOKUP(E1482,支出入力表!F1483:$M$2000,5,FALSE),"")</f>
        <v/>
      </c>
      <c r="I1482" s="196" t="str">
        <f>IF(E1482="旅費",VLOOKUP(E1482,支出入力表!F1483:$S$2000,9,FALSE),"")</f>
        <v/>
      </c>
      <c r="J1482" s="167" t="str">
        <f>IF(E1482="旅費",VLOOKUP(E1482,支出入力表!F1483:$S$2000,10,FALSE),"")</f>
        <v/>
      </c>
      <c r="K1482" s="167" t="str">
        <f>IF(E1482="旅費",VLOOKUP(E1482,支出入力表!F1483:$S$2000,11,FALSE),"")</f>
        <v/>
      </c>
      <c r="L1482" s="167" t="str">
        <f>IF(E1482="旅費",VLOOKUP(E1482,支出入力表!F1483:$S$2000,12,FALSE),"")</f>
        <v/>
      </c>
      <c r="M1482" s="167" t="str">
        <f>IF(E1482="旅費",VLOOKUP(E1482,支出入力表!F1483:$S$2000,13,FALSE),"")</f>
        <v/>
      </c>
      <c r="N1482" s="168" t="str">
        <f>IF(E1482="旅費",VLOOKUP(E1482,支出入力表!F1483:$S$2000,14,FALSE),"")</f>
        <v/>
      </c>
    </row>
    <row r="1483" spans="2:14" x14ac:dyDescent="0.55000000000000004">
      <c r="B1483" s="163" t="str">
        <f>IF(E1483="旅費",支出入力表!A1484,"")</f>
        <v/>
      </c>
      <c r="C1483" s="164" t="str">
        <f>IF(E1483="旅費",支出入力表!C1484,"")</f>
        <v/>
      </c>
      <c r="D1483" s="165" t="str">
        <f>IF(支出入力表!E1484="旅費","旅費","")</f>
        <v/>
      </c>
      <c r="E1483" s="165" t="str">
        <f>IF(支出入力表!F1484="旅費","旅費","")</f>
        <v/>
      </c>
      <c r="F1483" s="196" t="str">
        <f>IF(E1483="旅費",VLOOKUP(E1483,支出入力表!F1484:$M$2000,3,FALSE),"")</f>
        <v/>
      </c>
      <c r="G1483" s="196" t="str">
        <f>IF(E1483="旅費",VLOOKUP(E1483,支出入力表!F1484:$M$2000,4,FALSE),"")</f>
        <v/>
      </c>
      <c r="H1483" s="197" t="str">
        <f>IF(E1483="旅費",VLOOKUP(E1483,支出入力表!F1484:$M$2000,5,FALSE),"")</f>
        <v/>
      </c>
      <c r="I1483" s="196" t="str">
        <f>IF(E1483="旅費",VLOOKUP(E1483,支出入力表!F1484:$S$2000,9,FALSE),"")</f>
        <v/>
      </c>
      <c r="J1483" s="167" t="str">
        <f>IF(E1483="旅費",VLOOKUP(E1483,支出入力表!F1484:$S$2000,10,FALSE),"")</f>
        <v/>
      </c>
      <c r="K1483" s="167" t="str">
        <f>IF(E1483="旅費",VLOOKUP(E1483,支出入力表!F1484:$S$2000,11,FALSE),"")</f>
        <v/>
      </c>
      <c r="L1483" s="167" t="str">
        <f>IF(E1483="旅費",VLOOKUP(E1483,支出入力表!F1484:$S$2000,12,FALSE),"")</f>
        <v/>
      </c>
      <c r="M1483" s="167" t="str">
        <f>IF(E1483="旅費",VLOOKUP(E1483,支出入力表!F1484:$S$2000,13,FALSE),"")</f>
        <v/>
      </c>
      <c r="N1483" s="168" t="str">
        <f>IF(E1483="旅費",VLOOKUP(E1483,支出入力表!F1484:$S$2000,14,FALSE),"")</f>
        <v/>
      </c>
    </row>
    <row r="1484" spans="2:14" x14ac:dyDescent="0.55000000000000004">
      <c r="B1484" s="163" t="str">
        <f>IF(E1484="旅費",支出入力表!A1485,"")</f>
        <v/>
      </c>
      <c r="C1484" s="164" t="str">
        <f>IF(E1484="旅費",支出入力表!C1485,"")</f>
        <v/>
      </c>
      <c r="D1484" s="165" t="str">
        <f>IF(支出入力表!E1485="旅費","旅費","")</f>
        <v/>
      </c>
      <c r="E1484" s="165" t="str">
        <f>IF(支出入力表!F1485="旅費","旅費","")</f>
        <v/>
      </c>
      <c r="F1484" s="196" t="str">
        <f>IF(E1484="旅費",VLOOKUP(E1484,支出入力表!F1485:$M$2000,3,FALSE),"")</f>
        <v/>
      </c>
      <c r="G1484" s="196" t="str">
        <f>IF(E1484="旅費",VLOOKUP(E1484,支出入力表!F1485:$M$2000,4,FALSE),"")</f>
        <v/>
      </c>
      <c r="H1484" s="197" t="str">
        <f>IF(E1484="旅費",VLOOKUP(E1484,支出入力表!F1485:$M$2000,5,FALSE),"")</f>
        <v/>
      </c>
      <c r="I1484" s="196" t="str">
        <f>IF(E1484="旅費",VLOOKUP(E1484,支出入力表!F1485:$S$2000,9,FALSE),"")</f>
        <v/>
      </c>
      <c r="J1484" s="167" t="str">
        <f>IF(E1484="旅費",VLOOKUP(E1484,支出入力表!F1485:$S$2000,10,FALSE),"")</f>
        <v/>
      </c>
      <c r="K1484" s="167" t="str">
        <f>IF(E1484="旅費",VLOOKUP(E1484,支出入力表!F1485:$S$2000,11,FALSE),"")</f>
        <v/>
      </c>
      <c r="L1484" s="167" t="str">
        <f>IF(E1484="旅費",VLOOKUP(E1484,支出入力表!F1485:$S$2000,12,FALSE),"")</f>
        <v/>
      </c>
      <c r="M1484" s="167" t="str">
        <f>IF(E1484="旅費",VLOOKUP(E1484,支出入力表!F1485:$S$2000,13,FALSE),"")</f>
        <v/>
      </c>
      <c r="N1484" s="168" t="str">
        <f>IF(E1484="旅費",VLOOKUP(E1484,支出入力表!F1485:$S$2000,14,FALSE),"")</f>
        <v/>
      </c>
    </row>
    <row r="1485" spans="2:14" x14ac:dyDescent="0.55000000000000004">
      <c r="B1485" s="163" t="str">
        <f>IF(E1485="旅費",支出入力表!A1486,"")</f>
        <v/>
      </c>
      <c r="C1485" s="164" t="str">
        <f>IF(E1485="旅費",支出入力表!C1486,"")</f>
        <v/>
      </c>
      <c r="D1485" s="165" t="str">
        <f>IF(支出入力表!E1486="旅費","旅費","")</f>
        <v/>
      </c>
      <c r="E1485" s="165" t="str">
        <f>IF(支出入力表!F1486="旅費","旅費","")</f>
        <v/>
      </c>
      <c r="F1485" s="196" t="str">
        <f>IF(E1485="旅費",VLOOKUP(E1485,支出入力表!F1486:$M$2000,3,FALSE),"")</f>
        <v/>
      </c>
      <c r="G1485" s="196" t="str">
        <f>IF(E1485="旅費",VLOOKUP(E1485,支出入力表!F1486:$M$2000,4,FALSE),"")</f>
        <v/>
      </c>
      <c r="H1485" s="197" t="str">
        <f>IF(E1485="旅費",VLOOKUP(E1485,支出入力表!F1486:$M$2000,5,FALSE),"")</f>
        <v/>
      </c>
      <c r="I1485" s="196" t="str">
        <f>IF(E1485="旅費",VLOOKUP(E1485,支出入力表!F1486:$S$2000,9,FALSE),"")</f>
        <v/>
      </c>
      <c r="J1485" s="167" t="str">
        <f>IF(E1485="旅費",VLOOKUP(E1485,支出入力表!F1486:$S$2000,10,FALSE),"")</f>
        <v/>
      </c>
      <c r="K1485" s="167" t="str">
        <f>IF(E1485="旅費",VLOOKUP(E1485,支出入力表!F1486:$S$2000,11,FALSE),"")</f>
        <v/>
      </c>
      <c r="L1485" s="167" t="str">
        <f>IF(E1485="旅費",VLOOKUP(E1485,支出入力表!F1486:$S$2000,12,FALSE),"")</f>
        <v/>
      </c>
      <c r="M1485" s="167" t="str">
        <f>IF(E1485="旅費",VLOOKUP(E1485,支出入力表!F1486:$S$2000,13,FALSE),"")</f>
        <v/>
      </c>
      <c r="N1485" s="168" t="str">
        <f>IF(E1485="旅費",VLOOKUP(E1485,支出入力表!F1486:$S$2000,14,FALSE),"")</f>
        <v/>
      </c>
    </row>
    <row r="1486" spans="2:14" x14ac:dyDescent="0.55000000000000004">
      <c r="B1486" s="163" t="str">
        <f>IF(E1486="旅費",支出入力表!A1487,"")</f>
        <v/>
      </c>
      <c r="C1486" s="164" t="str">
        <f>IF(E1486="旅費",支出入力表!C1487,"")</f>
        <v/>
      </c>
      <c r="D1486" s="165" t="str">
        <f>IF(支出入力表!E1487="旅費","旅費","")</f>
        <v/>
      </c>
      <c r="E1486" s="165" t="str">
        <f>IF(支出入力表!F1487="旅費","旅費","")</f>
        <v/>
      </c>
      <c r="F1486" s="196" t="str">
        <f>IF(E1486="旅費",VLOOKUP(E1486,支出入力表!F1487:$M$2000,3,FALSE),"")</f>
        <v/>
      </c>
      <c r="G1486" s="196" t="str">
        <f>IF(E1486="旅費",VLOOKUP(E1486,支出入力表!F1487:$M$2000,4,FALSE),"")</f>
        <v/>
      </c>
      <c r="H1486" s="197" t="str">
        <f>IF(E1486="旅費",VLOOKUP(E1486,支出入力表!F1487:$M$2000,5,FALSE),"")</f>
        <v/>
      </c>
      <c r="I1486" s="196" t="str">
        <f>IF(E1486="旅費",VLOOKUP(E1486,支出入力表!F1487:$S$2000,9,FALSE),"")</f>
        <v/>
      </c>
      <c r="J1486" s="167" t="str">
        <f>IF(E1486="旅費",VLOOKUP(E1486,支出入力表!F1487:$S$2000,10,FALSE),"")</f>
        <v/>
      </c>
      <c r="K1486" s="167" t="str">
        <f>IF(E1486="旅費",VLOOKUP(E1486,支出入力表!F1487:$S$2000,11,FALSE),"")</f>
        <v/>
      </c>
      <c r="L1486" s="167" t="str">
        <f>IF(E1486="旅費",VLOOKUP(E1486,支出入力表!F1487:$S$2000,12,FALSE),"")</f>
        <v/>
      </c>
      <c r="M1486" s="167" t="str">
        <f>IF(E1486="旅費",VLOOKUP(E1486,支出入力表!F1487:$S$2000,13,FALSE),"")</f>
        <v/>
      </c>
      <c r="N1486" s="168" t="str">
        <f>IF(E1486="旅費",VLOOKUP(E1486,支出入力表!F1487:$S$2000,14,FALSE),"")</f>
        <v/>
      </c>
    </row>
    <row r="1487" spans="2:14" x14ac:dyDescent="0.55000000000000004">
      <c r="B1487" s="163" t="str">
        <f>IF(E1487="旅費",支出入力表!A1488,"")</f>
        <v/>
      </c>
      <c r="C1487" s="164" t="str">
        <f>IF(E1487="旅費",支出入力表!C1488,"")</f>
        <v/>
      </c>
      <c r="D1487" s="165" t="str">
        <f>IF(支出入力表!E1488="旅費","旅費","")</f>
        <v/>
      </c>
      <c r="E1487" s="165" t="str">
        <f>IF(支出入力表!F1488="旅費","旅費","")</f>
        <v/>
      </c>
      <c r="F1487" s="196" t="str">
        <f>IF(E1487="旅費",VLOOKUP(E1487,支出入力表!F1488:$M$2000,3,FALSE),"")</f>
        <v/>
      </c>
      <c r="G1487" s="196" t="str">
        <f>IF(E1487="旅費",VLOOKUP(E1487,支出入力表!F1488:$M$2000,4,FALSE),"")</f>
        <v/>
      </c>
      <c r="H1487" s="197" t="str">
        <f>IF(E1487="旅費",VLOOKUP(E1487,支出入力表!F1488:$M$2000,5,FALSE),"")</f>
        <v/>
      </c>
      <c r="I1487" s="196" t="str">
        <f>IF(E1487="旅費",VLOOKUP(E1487,支出入力表!F1488:$S$2000,9,FALSE),"")</f>
        <v/>
      </c>
      <c r="J1487" s="167" t="str">
        <f>IF(E1487="旅費",VLOOKUP(E1487,支出入力表!F1488:$S$2000,10,FALSE),"")</f>
        <v/>
      </c>
      <c r="K1487" s="167" t="str">
        <f>IF(E1487="旅費",VLOOKUP(E1487,支出入力表!F1488:$S$2000,11,FALSE),"")</f>
        <v/>
      </c>
      <c r="L1487" s="167" t="str">
        <f>IF(E1487="旅費",VLOOKUP(E1487,支出入力表!F1488:$S$2000,12,FALSE),"")</f>
        <v/>
      </c>
      <c r="M1487" s="167" t="str">
        <f>IF(E1487="旅費",VLOOKUP(E1487,支出入力表!F1488:$S$2000,13,FALSE),"")</f>
        <v/>
      </c>
      <c r="N1487" s="168" t="str">
        <f>IF(E1487="旅費",VLOOKUP(E1487,支出入力表!F1488:$S$2000,14,FALSE),"")</f>
        <v/>
      </c>
    </row>
    <row r="1488" spans="2:14" x14ac:dyDescent="0.55000000000000004">
      <c r="B1488" s="163" t="str">
        <f>IF(E1488="旅費",支出入力表!A1489,"")</f>
        <v/>
      </c>
      <c r="C1488" s="164" t="str">
        <f>IF(E1488="旅費",支出入力表!C1489,"")</f>
        <v/>
      </c>
      <c r="D1488" s="165" t="str">
        <f>IF(支出入力表!E1489="旅費","旅費","")</f>
        <v/>
      </c>
      <c r="E1488" s="165" t="str">
        <f>IF(支出入力表!F1489="旅費","旅費","")</f>
        <v/>
      </c>
      <c r="F1488" s="196" t="str">
        <f>IF(E1488="旅費",VLOOKUP(E1488,支出入力表!F1489:$M$2000,3,FALSE),"")</f>
        <v/>
      </c>
      <c r="G1488" s="196" t="str">
        <f>IF(E1488="旅費",VLOOKUP(E1488,支出入力表!F1489:$M$2000,4,FALSE),"")</f>
        <v/>
      </c>
      <c r="H1488" s="197" t="str">
        <f>IF(E1488="旅費",VLOOKUP(E1488,支出入力表!F1489:$M$2000,5,FALSE),"")</f>
        <v/>
      </c>
      <c r="I1488" s="196" t="str">
        <f>IF(E1488="旅費",VLOOKUP(E1488,支出入力表!F1489:$S$2000,9,FALSE),"")</f>
        <v/>
      </c>
      <c r="J1488" s="167" t="str">
        <f>IF(E1488="旅費",VLOOKUP(E1488,支出入力表!F1489:$S$2000,10,FALSE),"")</f>
        <v/>
      </c>
      <c r="K1488" s="167" t="str">
        <f>IF(E1488="旅費",VLOOKUP(E1488,支出入力表!F1489:$S$2000,11,FALSE),"")</f>
        <v/>
      </c>
      <c r="L1488" s="167" t="str">
        <f>IF(E1488="旅費",VLOOKUP(E1488,支出入力表!F1489:$S$2000,12,FALSE),"")</f>
        <v/>
      </c>
      <c r="M1488" s="167" t="str">
        <f>IF(E1488="旅費",VLOOKUP(E1488,支出入力表!F1489:$S$2000,13,FALSE),"")</f>
        <v/>
      </c>
      <c r="N1488" s="168" t="str">
        <f>IF(E1488="旅費",VLOOKUP(E1488,支出入力表!F1489:$S$2000,14,FALSE),"")</f>
        <v/>
      </c>
    </row>
    <row r="1489" spans="2:14" x14ac:dyDescent="0.55000000000000004">
      <c r="B1489" s="163" t="str">
        <f>IF(E1489="旅費",支出入力表!A1490,"")</f>
        <v/>
      </c>
      <c r="C1489" s="164" t="str">
        <f>IF(E1489="旅費",支出入力表!C1490,"")</f>
        <v/>
      </c>
      <c r="D1489" s="165" t="str">
        <f>IF(支出入力表!E1490="旅費","旅費","")</f>
        <v/>
      </c>
      <c r="E1489" s="165" t="str">
        <f>IF(支出入力表!F1490="旅費","旅費","")</f>
        <v/>
      </c>
      <c r="F1489" s="196" t="str">
        <f>IF(E1489="旅費",VLOOKUP(E1489,支出入力表!F1490:$M$2000,3,FALSE),"")</f>
        <v/>
      </c>
      <c r="G1489" s="196" t="str">
        <f>IF(E1489="旅費",VLOOKUP(E1489,支出入力表!F1490:$M$2000,4,FALSE),"")</f>
        <v/>
      </c>
      <c r="H1489" s="197" t="str">
        <f>IF(E1489="旅費",VLOOKUP(E1489,支出入力表!F1490:$M$2000,5,FALSE),"")</f>
        <v/>
      </c>
      <c r="I1489" s="196" t="str">
        <f>IF(E1489="旅費",VLOOKUP(E1489,支出入力表!F1490:$S$2000,9,FALSE),"")</f>
        <v/>
      </c>
      <c r="J1489" s="167" t="str">
        <f>IF(E1489="旅費",VLOOKUP(E1489,支出入力表!F1490:$S$2000,10,FALSE),"")</f>
        <v/>
      </c>
      <c r="K1489" s="167" t="str">
        <f>IF(E1489="旅費",VLOOKUP(E1489,支出入力表!F1490:$S$2000,11,FALSE),"")</f>
        <v/>
      </c>
      <c r="L1489" s="167" t="str">
        <f>IF(E1489="旅費",VLOOKUP(E1489,支出入力表!F1490:$S$2000,12,FALSE),"")</f>
        <v/>
      </c>
      <c r="M1489" s="167" t="str">
        <f>IF(E1489="旅費",VLOOKUP(E1489,支出入力表!F1490:$S$2000,13,FALSE),"")</f>
        <v/>
      </c>
      <c r="N1489" s="168" t="str">
        <f>IF(E1489="旅費",VLOOKUP(E1489,支出入力表!F1490:$S$2000,14,FALSE),"")</f>
        <v/>
      </c>
    </row>
    <row r="1490" spans="2:14" x14ac:dyDescent="0.55000000000000004">
      <c r="B1490" s="163" t="str">
        <f>IF(E1490="旅費",支出入力表!A1491,"")</f>
        <v/>
      </c>
      <c r="C1490" s="164" t="str">
        <f>IF(E1490="旅費",支出入力表!C1491,"")</f>
        <v/>
      </c>
      <c r="D1490" s="165" t="str">
        <f>IF(支出入力表!E1491="旅費","旅費","")</f>
        <v/>
      </c>
      <c r="E1490" s="165" t="str">
        <f>IF(支出入力表!F1491="旅費","旅費","")</f>
        <v/>
      </c>
      <c r="F1490" s="196" t="str">
        <f>IF(E1490="旅費",VLOOKUP(E1490,支出入力表!F1491:$M$2000,3,FALSE),"")</f>
        <v/>
      </c>
      <c r="G1490" s="196" t="str">
        <f>IF(E1490="旅費",VLOOKUP(E1490,支出入力表!F1491:$M$2000,4,FALSE),"")</f>
        <v/>
      </c>
      <c r="H1490" s="197" t="str">
        <f>IF(E1490="旅費",VLOOKUP(E1490,支出入力表!F1491:$M$2000,5,FALSE),"")</f>
        <v/>
      </c>
      <c r="I1490" s="196" t="str">
        <f>IF(E1490="旅費",VLOOKUP(E1490,支出入力表!F1491:$S$2000,9,FALSE),"")</f>
        <v/>
      </c>
      <c r="J1490" s="167" t="str">
        <f>IF(E1490="旅費",VLOOKUP(E1490,支出入力表!F1491:$S$2000,10,FALSE),"")</f>
        <v/>
      </c>
      <c r="K1490" s="167" t="str">
        <f>IF(E1490="旅費",VLOOKUP(E1490,支出入力表!F1491:$S$2000,11,FALSE),"")</f>
        <v/>
      </c>
      <c r="L1490" s="167" t="str">
        <f>IF(E1490="旅費",VLOOKUP(E1490,支出入力表!F1491:$S$2000,12,FALSE),"")</f>
        <v/>
      </c>
      <c r="M1490" s="167" t="str">
        <f>IF(E1490="旅費",VLOOKUP(E1490,支出入力表!F1491:$S$2000,13,FALSE),"")</f>
        <v/>
      </c>
      <c r="N1490" s="168" t="str">
        <f>IF(E1490="旅費",VLOOKUP(E1490,支出入力表!F1491:$S$2000,14,FALSE),"")</f>
        <v/>
      </c>
    </row>
    <row r="1491" spans="2:14" x14ac:dyDescent="0.55000000000000004">
      <c r="B1491" s="163" t="str">
        <f>IF(E1491="旅費",支出入力表!A1492,"")</f>
        <v/>
      </c>
      <c r="C1491" s="164" t="str">
        <f>IF(E1491="旅費",支出入力表!C1492,"")</f>
        <v/>
      </c>
      <c r="D1491" s="165" t="str">
        <f>IF(支出入力表!E1492="旅費","旅費","")</f>
        <v/>
      </c>
      <c r="E1491" s="165" t="str">
        <f>IF(支出入力表!F1492="旅費","旅費","")</f>
        <v/>
      </c>
      <c r="F1491" s="196" t="str">
        <f>IF(E1491="旅費",VLOOKUP(E1491,支出入力表!F1492:$M$2000,3,FALSE),"")</f>
        <v/>
      </c>
      <c r="G1491" s="196" t="str">
        <f>IF(E1491="旅費",VLOOKUP(E1491,支出入力表!F1492:$M$2000,4,FALSE),"")</f>
        <v/>
      </c>
      <c r="H1491" s="197" t="str">
        <f>IF(E1491="旅費",VLOOKUP(E1491,支出入力表!F1492:$M$2000,5,FALSE),"")</f>
        <v/>
      </c>
      <c r="I1491" s="196" t="str">
        <f>IF(E1491="旅費",VLOOKUP(E1491,支出入力表!F1492:$S$2000,9,FALSE),"")</f>
        <v/>
      </c>
      <c r="J1491" s="167" t="str">
        <f>IF(E1491="旅費",VLOOKUP(E1491,支出入力表!F1492:$S$2000,10,FALSE),"")</f>
        <v/>
      </c>
      <c r="K1491" s="167" t="str">
        <f>IF(E1491="旅費",VLOOKUP(E1491,支出入力表!F1492:$S$2000,11,FALSE),"")</f>
        <v/>
      </c>
      <c r="L1491" s="167" t="str">
        <f>IF(E1491="旅費",VLOOKUP(E1491,支出入力表!F1492:$S$2000,12,FALSE),"")</f>
        <v/>
      </c>
      <c r="M1491" s="167" t="str">
        <f>IF(E1491="旅費",VLOOKUP(E1491,支出入力表!F1492:$S$2000,13,FALSE),"")</f>
        <v/>
      </c>
      <c r="N1491" s="168" t="str">
        <f>IF(E1491="旅費",VLOOKUP(E1491,支出入力表!F1492:$S$2000,14,FALSE),"")</f>
        <v/>
      </c>
    </row>
    <row r="1492" spans="2:14" x14ac:dyDescent="0.55000000000000004">
      <c r="B1492" s="163" t="str">
        <f>IF(E1492="旅費",支出入力表!A1493,"")</f>
        <v/>
      </c>
      <c r="C1492" s="164" t="str">
        <f>IF(E1492="旅費",支出入力表!C1493,"")</f>
        <v/>
      </c>
      <c r="D1492" s="165" t="str">
        <f>IF(支出入力表!E1493="旅費","旅費","")</f>
        <v/>
      </c>
      <c r="E1492" s="165" t="str">
        <f>IF(支出入力表!F1493="旅費","旅費","")</f>
        <v/>
      </c>
      <c r="F1492" s="196" t="str">
        <f>IF(E1492="旅費",VLOOKUP(E1492,支出入力表!F1493:$M$2000,3,FALSE),"")</f>
        <v/>
      </c>
      <c r="G1492" s="196" t="str">
        <f>IF(E1492="旅費",VLOOKUP(E1492,支出入力表!F1493:$M$2000,4,FALSE),"")</f>
        <v/>
      </c>
      <c r="H1492" s="197" t="str">
        <f>IF(E1492="旅費",VLOOKUP(E1492,支出入力表!F1493:$M$2000,5,FALSE),"")</f>
        <v/>
      </c>
      <c r="I1492" s="196" t="str">
        <f>IF(E1492="旅費",VLOOKUP(E1492,支出入力表!F1493:$S$2000,9,FALSE),"")</f>
        <v/>
      </c>
      <c r="J1492" s="167" t="str">
        <f>IF(E1492="旅費",VLOOKUP(E1492,支出入力表!F1493:$S$2000,10,FALSE),"")</f>
        <v/>
      </c>
      <c r="K1492" s="167" t="str">
        <f>IF(E1492="旅費",VLOOKUP(E1492,支出入力表!F1493:$S$2000,11,FALSE),"")</f>
        <v/>
      </c>
      <c r="L1492" s="167" t="str">
        <f>IF(E1492="旅費",VLOOKUP(E1492,支出入力表!F1493:$S$2000,12,FALSE),"")</f>
        <v/>
      </c>
      <c r="M1492" s="167" t="str">
        <f>IF(E1492="旅費",VLOOKUP(E1492,支出入力表!F1493:$S$2000,13,FALSE),"")</f>
        <v/>
      </c>
      <c r="N1492" s="168" t="str">
        <f>IF(E1492="旅費",VLOOKUP(E1492,支出入力表!F1493:$S$2000,14,FALSE),"")</f>
        <v/>
      </c>
    </row>
    <row r="1493" spans="2:14" x14ac:dyDescent="0.55000000000000004">
      <c r="B1493" s="163" t="str">
        <f>IF(E1493="旅費",支出入力表!A1494,"")</f>
        <v/>
      </c>
      <c r="C1493" s="164" t="str">
        <f>IF(E1493="旅費",支出入力表!C1494,"")</f>
        <v/>
      </c>
      <c r="D1493" s="165" t="str">
        <f>IF(支出入力表!E1494="旅費","旅費","")</f>
        <v/>
      </c>
      <c r="E1493" s="165" t="str">
        <f>IF(支出入力表!F1494="旅費","旅費","")</f>
        <v/>
      </c>
      <c r="F1493" s="196" t="str">
        <f>IF(E1493="旅費",VLOOKUP(E1493,支出入力表!F1494:$M$2000,3,FALSE),"")</f>
        <v/>
      </c>
      <c r="G1493" s="196" t="str">
        <f>IF(E1493="旅費",VLOOKUP(E1493,支出入力表!F1494:$M$2000,4,FALSE),"")</f>
        <v/>
      </c>
      <c r="H1493" s="197" t="str">
        <f>IF(E1493="旅費",VLOOKUP(E1493,支出入力表!F1494:$M$2000,5,FALSE),"")</f>
        <v/>
      </c>
      <c r="I1493" s="196" t="str">
        <f>IF(E1493="旅費",VLOOKUP(E1493,支出入力表!F1494:$S$2000,9,FALSE),"")</f>
        <v/>
      </c>
      <c r="J1493" s="167" t="str">
        <f>IF(E1493="旅費",VLOOKUP(E1493,支出入力表!F1494:$S$2000,10,FALSE),"")</f>
        <v/>
      </c>
      <c r="K1493" s="167" t="str">
        <f>IF(E1493="旅費",VLOOKUP(E1493,支出入力表!F1494:$S$2000,11,FALSE),"")</f>
        <v/>
      </c>
      <c r="L1493" s="167" t="str">
        <f>IF(E1493="旅費",VLOOKUP(E1493,支出入力表!F1494:$S$2000,12,FALSE),"")</f>
        <v/>
      </c>
      <c r="M1493" s="167" t="str">
        <f>IF(E1493="旅費",VLOOKUP(E1493,支出入力表!F1494:$S$2000,13,FALSE),"")</f>
        <v/>
      </c>
      <c r="N1493" s="168" t="str">
        <f>IF(E1493="旅費",VLOOKUP(E1493,支出入力表!F1494:$S$2000,14,FALSE),"")</f>
        <v/>
      </c>
    </row>
    <row r="1494" spans="2:14" x14ac:dyDescent="0.55000000000000004">
      <c r="B1494" s="163" t="str">
        <f>IF(E1494="旅費",支出入力表!A1495,"")</f>
        <v/>
      </c>
      <c r="C1494" s="164" t="str">
        <f>IF(E1494="旅費",支出入力表!C1495,"")</f>
        <v/>
      </c>
      <c r="D1494" s="165" t="str">
        <f>IF(支出入力表!E1495="旅費","旅費","")</f>
        <v/>
      </c>
      <c r="E1494" s="165" t="str">
        <f>IF(支出入力表!F1495="旅費","旅費","")</f>
        <v/>
      </c>
      <c r="F1494" s="196" t="str">
        <f>IF(E1494="旅費",VLOOKUP(E1494,支出入力表!F1495:$M$2000,3,FALSE),"")</f>
        <v/>
      </c>
      <c r="G1494" s="196" t="str">
        <f>IF(E1494="旅費",VLOOKUP(E1494,支出入力表!F1495:$M$2000,4,FALSE),"")</f>
        <v/>
      </c>
      <c r="H1494" s="197" t="str">
        <f>IF(E1494="旅費",VLOOKUP(E1494,支出入力表!F1495:$M$2000,5,FALSE),"")</f>
        <v/>
      </c>
      <c r="I1494" s="196" t="str">
        <f>IF(E1494="旅費",VLOOKUP(E1494,支出入力表!F1495:$S$2000,9,FALSE),"")</f>
        <v/>
      </c>
      <c r="J1494" s="167" t="str">
        <f>IF(E1494="旅費",VLOOKUP(E1494,支出入力表!F1495:$S$2000,10,FALSE),"")</f>
        <v/>
      </c>
      <c r="K1494" s="167" t="str">
        <f>IF(E1494="旅費",VLOOKUP(E1494,支出入力表!F1495:$S$2000,11,FALSE),"")</f>
        <v/>
      </c>
      <c r="L1494" s="167" t="str">
        <f>IF(E1494="旅費",VLOOKUP(E1494,支出入力表!F1495:$S$2000,12,FALSE),"")</f>
        <v/>
      </c>
      <c r="M1494" s="167" t="str">
        <f>IF(E1494="旅費",VLOOKUP(E1494,支出入力表!F1495:$S$2000,13,FALSE),"")</f>
        <v/>
      </c>
      <c r="N1494" s="168" t="str">
        <f>IF(E1494="旅費",VLOOKUP(E1494,支出入力表!F1495:$S$2000,14,FALSE),"")</f>
        <v/>
      </c>
    </row>
    <row r="1495" spans="2:14" x14ac:dyDescent="0.55000000000000004">
      <c r="B1495" s="163" t="str">
        <f>IF(E1495="旅費",支出入力表!A1496,"")</f>
        <v/>
      </c>
      <c r="C1495" s="164" t="str">
        <f>IF(E1495="旅費",支出入力表!C1496,"")</f>
        <v/>
      </c>
      <c r="D1495" s="165" t="str">
        <f>IF(支出入力表!E1496="旅費","旅費","")</f>
        <v/>
      </c>
      <c r="E1495" s="165" t="str">
        <f>IF(支出入力表!F1496="旅費","旅費","")</f>
        <v/>
      </c>
      <c r="F1495" s="196" t="str">
        <f>IF(E1495="旅費",VLOOKUP(E1495,支出入力表!F1496:$M$2000,3,FALSE),"")</f>
        <v/>
      </c>
      <c r="G1495" s="196" t="str">
        <f>IF(E1495="旅費",VLOOKUP(E1495,支出入力表!F1496:$M$2000,4,FALSE),"")</f>
        <v/>
      </c>
      <c r="H1495" s="197" t="str">
        <f>IF(E1495="旅費",VLOOKUP(E1495,支出入力表!F1496:$M$2000,5,FALSE),"")</f>
        <v/>
      </c>
      <c r="I1495" s="196" t="str">
        <f>IF(E1495="旅費",VLOOKUP(E1495,支出入力表!F1496:$S$2000,9,FALSE),"")</f>
        <v/>
      </c>
      <c r="J1495" s="167" t="str">
        <f>IF(E1495="旅費",VLOOKUP(E1495,支出入力表!F1496:$S$2000,10,FALSE),"")</f>
        <v/>
      </c>
      <c r="K1495" s="167" t="str">
        <f>IF(E1495="旅費",VLOOKUP(E1495,支出入力表!F1496:$S$2000,11,FALSE),"")</f>
        <v/>
      </c>
      <c r="L1495" s="167" t="str">
        <f>IF(E1495="旅費",VLOOKUP(E1495,支出入力表!F1496:$S$2000,12,FALSE),"")</f>
        <v/>
      </c>
      <c r="M1495" s="167" t="str">
        <f>IF(E1495="旅費",VLOOKUP(E1495,支出入力表!F1496:$S$2000,13,FALSE),"")</f>
        <v/>
      </c>
      <c r="N1495" s="168" t="str">
        <f>IF(E1495="旅費",VLOOKUP(E1495,支出入力表!F1496:$S$2000,14,FALSE),"")</f>
        <v/>
      </c>
    </row>
    <row r="1496" spans="2:14" x14ac:dyDescent="0.55000000000000004">
      <c r="B1496" s="163" t="str">
        <f>IF(E1496="旅費",支出入力表!A1497,"")</f>
        <v/>
      </c>
      <c r="C1496" s="164" t="str">
        <f>IF(E1496="旅費",支出入力表!C1497,"")</f>
        <v/>
      </c>
      <c r="D1496" s="165" t="str">
        <f>IF(支出入力表!E1497="旅費","旅費","")</f>
        <v/>
      </c>
      <c r="E1496" s="165" t="str">
        <f>IF(支出入力表!F1497="旅費","旅費","")</f>
        <v/>
      </c>
      <c r="F1496" s="196" t="str">
        <f>IF(E1496="旅費",VLOOKUP(E1496,支出入力表!F1497:$M$2000,3,FALSE),"")</f>
        <v/>
      </c>
      <c r="G1496" s="196" t="str">
        <f>IF(E1496="旅費",VLOOKUP(E1496,支出入力表!F1497:$M$2000,4,FALSE),"")</f>
        <v/>
      </c>
      <c r="H1496" s="197" t="str">
        <f>IF(E1496="旅費",VLOOKUP(E1496,支出入力表!F1497:$M$2000,5,FALSE),"")</f>
        <v/>
      </c>
      <c r="I1496" s="196" t="str">
        <f>IF(E1496="旅費",VLOOKUP(E1496,支出入力表!F1497:$S$2000,9,FALSE),"")</f>
        <v/>
      </c>
      <c r="J1496" s="167" t="str">
        <f>IF(E1496="旅費",VLOOKUP(E1496,支出入力表!F1497:$S$2000,10,FALSE),"")</f>
        <v/>
      </c>
      <c r="K1496" s="167" t="str">
        <f>IF(E1496="旅費",VLOOKUP(E1496,支出入力表!F1497:$S$2000,11,FALSE),"")</f>
        <v/>
      </c>
      <c r="L1496" s="167" t="str">
        <f>IF(E1496="旅費",VLOOKUP(E1496,支出入力表!F1497:$S$2000,12,FALSE),"")</f>
        <v/>
      </c>
      <c r="M1496" s="167" t="str">
        <f>IF(E1496="旅費",VLOOKUP(E1496,支出入力表!F1497:$S$2000,13,FALSE),"")</f>
        <v/>
      </c>
      <c r="N1496" s="168" t="str">
        <f>IF(E1496="旅費",VLOOKUP(E1496,支出入力表!F1497:$S$2000,14,FALSE),"")</f>
        <v/>
      </c>
    </row>
    <row r="1497" spans="2:14" x14ac:dyDescent="0.55000000000000004">
      <c r="B1497" s="163" t="str">
        <f>IF(E1497="旅費",支出入力表!A1498,"")</f>
        <v/>
      </c>
      <c r="C1497" s="164" t="str">
        <f>IF(E1497="旅費",支出入力表!C1498,"")</f>
        <v/>
      </c>
      <c r="D1497" s="165" t="str">
        <f>IF(支出入力表!E1498="旅費","旅費","")</f>
        <v/>
      </c>
      <c r="E1497" s="165" t="str">
        <f>IF(支出入力表!F1498="旅費","旅費","")</f>
        <v/>
      </c>
      <c r="F1497" s="196" t="str">
        <f>IF(E1497="旅費",VLOOKUP(E1497,支出入力表!F1498:$M$2000,3,FALSE),"")</f>
        <v/>
      </c>
      <c r="G1497" s="196" t="str">
        <f>IF(E1497="旅費",VLOOKUP(E1497,支出入力表!F1498:$M$2000,4,FALSE),"")</f>
        <v/>
      </c>
      <c r="H1497" s="197" t="str">
        <f>IF(E1497="旅費",VLOOKUP(E1497,支出入力表!F1498:$M$2000,5,FALSE),"")</f>
        <v/>
      </c>
      <c r="I1497" s="196" t="str">
        <f>IF(E1497="旅費",VLOOKUP(E1497,支出入力表!F1498:$S$2000,9,FALSE),"")</f>
        <v/>
      </c>
      <c r="J1497" s="167" t="str">
        <f>IF(E1497="旅費",VLOOKUP(E1497,支出入力表!F1498:$S$2000,10,FALSE),"")</f>
        <v/>
      </c>
      <c r="K1497" s="167" t="str">
        <f>IF(E1497="旅費",VLOOKUP(E1497,支出入力表!F1498:$S$2000,11,FALSE),"")</f>
        <v/>
      </c>
      <c r="L1497" s="167" t="str">
        <f>IF(E1497="旅費",VLOOKUP(E1497,支出入力表!F1498:$S$2000,12,FALSE),"")</f>
        <v/>
      </c>
      <c r="M1497" s="167" t="str">
        <f>IF(E1497="旅費",VLOOKUP(E1497,支出入力表!F1498:$S$2000,13,FALSE),"")</f>
        <v/>
      </c>
      <c r="N1497" s="168" t="str">
        <f>IF(E1497="旅費",VLOOKUP(E1497,支出入力表!F1498:$S$2000,14,FALSE),"")</f>
        <v/>
      </c>
    </row>
    <row r="1498" spans="2:14" x14ac:dyDescent="0.55000000000000004">
      <c r="B1498" s="163" t="str">
        <f>IF(E1498="旅費",支出入力表!A1499,"")</f>
        <v/>
      </c>
      <c r="C1498" s="164" t="str">
        <f>IF(E1498="旅費",支出入力表!C1499,"")</f>
        <v/>
      </c>
      <c r="D1498" s="165" t="str">
        <f>IF(支出入力表!E1499="旅費","旅費","")</f>
        <v/>
      </c>
      <c r="E1498" s="165" t="str">
        <f>IF(支出入力表!F1499="旅費","旅費","")</f>
        <v/>
      </c>
      <c r="F1498" s="196" t="str">
        <f>IF(E1498="旅費",VLOOKUP(E1498,支出入力表!F1499:$M$2000,3,FALSE),"")</f>
        <v/>
      </c>
      <c r="G1498" s="196" t="str">
        <f>IF(E1498="旅費",VLOOKUP(E1498,支出入力表!F1499:$M$2000,4,FALSE),"")</f>
        <v/>
      </c>
      <c r="H1498" s="197" t="str">
        <f>IF(E1498="旅費",VLOOKUP(E1498,支出入力表!F1499:$M$2000,5,FALSE),"")</f>
        <v/>
      </c>
      <c r="I1498" s="196" t="str">
        <f>IF(E1498="旅費",VLOOKUP(E1498,支出入力表!F1499:$S$2000,9,FALSE),"")</f>
        <v/>
      </c>
      <c r="J1498" s="167" t="str">
        <f>IF(E1498="旅費",VLOOKUP(E1498,支出入力表!F1499:$S$2000,10,FALSE),"")</f>
        <v/>
      </c>
      <c r="K1498" s="167" t="str">
        <f>IF(E1498="旅費",VLOOKUP(E1498,支出入力表!F1499:$S$2000,11,FALSE),"")</f>
        <v/>
      </c>
      <c r="L1498" s="167" t="str">
        <f>IF(E1498="旅費",VLOOKUP(E1498,支出入力表!F1499:$S$2000,12,FALSE),"")</f>
        <v/>
      </c>
      <c r="M1498" s="167" t="str">
        <f>IF(E1498="旅費",VLOOKUP(E1498,支出入力表!F1499:$S$2000,13,FALSE),"")</f>
        <v/>
      </c>
      <c r="N1498" s="168" t="str">
        <f>IF(E1498="旅費",VLOOKUP(E1498,支出入力表!F1499:$S$2000,14,FALSE),"")</f>
        <v/>
      </c>
    </row>
    <row r="1499" spans="2:14" x14ac:dyDescent="0.55000000000000004">
      <c r="B1499" s="163" t="str">
        <f>IF(E1499="旅費",支出入力表!A1500,"")</f>
        <v/>
      </c>
      <c r="C1499" s="164" t="str">
        <f>IF(E1499="旅費",支出入力表!C1500,"")</f>
        <v/>
      </c>
      <c r="D1499" s="165" t="str">
        <f>IF(支出入力表!E1500="旅費","旅費","")</f>
        <v/>
      </c>
      <c r="E1499" s="165" t="str">
        <f>IF(支出入力表!F1500="旅費","旅費","")</f>
        <v/>
      </c>
      <c r="F1499" s="196" t="str">
        <f>IF(E1499="旅費",VLOOKUP(E1499,支出入力表!F1500:$M$2000,3,FALSE),"")</f>
        <v/>
      </c>
      <c r="G1499" s="196" t="str">
        <f>IF(E1499="旅費",VLOOKUP(E1499,支出入力表!F1500:$M$2000,4,FALSE),"")</f>
        <v/>
      </c>
      <c r="H1499" s="197" t="str">
        <f>IF(E1499="旅費",VLOOKUP(E1499,支出入力表!F1500:$M$2000,5,FALSE),"")</f>
        <v/>
      </c>
      <c r="I1499" s="196" t="str">
        <f>IF(E1499="旅費",VLOOKUP(E1499,支出入力表!F1500:$S$2000,9,FALSE),"")</f>
        <v/>
      </c>
      <c r="J1499" s="167" t="str">
        <f>IF(E1499="旅費",VLOOKUP(E1499,支出入力表!F1500:$S$2000,10,FALSE),"")</f>
        <v/>
      </c>
      <c r="K1499" s="167" t="str">
        <f>IF(E1499="旅費",VLOOKUP(E1499,支出入力表!F1500:$S$2000,11,FALSE),"")</f>
        <v/>
      </c>
      <c r="L1499" s="167" t="str">
        <f>IF(E1499="旅費",VLOOKUP(E1499,支出入力表!F1500:$S$2000,12,FALSE),"")</f>
        <v/>
      </c>
      <c r="M1499" s="167" t="str">
        <f>IF(E1499="旅費",VLOOKUP(E1499,支出入力表!F1500:$S$2000,13,FALSE),"")</f>
        <v/>
      </c>
      <c r="N1499" s="168" t="str">
        <f>IF(E1499="旅費",VLOOKUP(E1499,支出入力表!F1500:$S$2000,14,FALSE),"")</f>
        <v/>
      </c>
    </row>
    <row r="1500" spans="2:14" x14ac:dyDescent="0.55000000000000004">
      <c r="B1500" s="163" t="str">
        <f>IF(E1500="旅費",支出入力表!A1501,"")</f>
        <v/>
      </c>
      <c r="C1500" s="164" t="str">
        <f>IF(E1500="旅費",支出入力表!C1501,"")</f>
        <v/>
      </c>
      <c r="D1500" s="165" t="str">
        <f>IF(支出入力表!E1501="旅費","旅費","")</f>
        <v/>
      </c>
      <c r="E1500" s="165" t="str">
        <f>IF(支出入力表!F1501="旅費","旅費","")</f>
        <v/>
      </c>
      <c r="F1500" s="196" t="str">
        <f>IF(E1500="旅費",VLOOKUP(E1500,支出入力表!F1501:$M$2000,3,FALSE),"")</f>
        <v/>
      </c>
      <c r="G1500" s="196" t="str">
        <f>IF(E1500="旅費",VLOOKUP(E1500,支出入力表!F1501:$M$2000,4,FALSE),"")</f>
        <v/>
      </c>
      <c r="H1500" s="197" t="str">
        <f>IF(E1500="旅費",VLOOKUP(E1500,支出入力表!F1501:$M$2000,5,FALSE),"")</f>
        <v/>
      </c>
      <c r="I1500" s="196" t="str">
        <f>IF(E1500="旅費",VLOOKUP(E1500,支出入力表!F1501:$S$2000,9,FALSE),"")</f>
        <v/>
      </c>
      <c r="J1500" s="167" t="str">
        <f>IF(E1500="旅費",VLOOKUP(E1500,支出入力表!F1501:$S$2000,10,FALSE),"")</f>
        <v/>
      </c>
      <c r="K1500" s="167" t="str">
        <f>IF(E1500="旅費",VLOOKUP(E1500,支出入力表!F1501:$S$2000,11,FALSE),"")</f>
        <v/>
      </c>
      <c r="L1500" s="167" t="str">
        <f>IF(E1500="旅費",VLOOKUP(E1500,支出入力表!F1501:$S$2000,12,FALSE),"")</f>
        <v/>
      </c>
      <c r="M1500" s="167" t="str">
        <f>IF(E1500="旅費",VLOOKUP(E1500,支出入力表!F1501:$S$2000,13,FALSE),"")</f>
        <v/>
      </c>
      <c r="N1500" s="168" t="str">
        <f>IF(E1500="旅費",VLOOKUP(E1500,支出入力表!F1501:$S$2000,14,FALSE),"")</f>
        <v/>
      </c>
    </row>
    <row r="1501" spans="2:14" x14ac:dyDescent="0.55000000000000004">
      <c r="B1501" s="163" t="str">
        <f>IF(E1501="旅費",支出入力表!A1502,"")</f>
        <v/>
      </c>
      <c r="C1501" s="164" t="str">
        <f>IF(E1501="旅費",支出入力表!C1502,"")</f>
        <v/>
      </c>
      <c r="D1501" s="165" t="str">
        <f>IF(支出入力表!E1502="旅費","旅費","")</f>
        <v/>
      </c>
      <c r="E1501" s="165" t="str">
        <f>IF(支出入力表!F1502="旅費","旅費","")</f>
        <v/>
      </c>
      <c r="F1501" s="196" t="str">
        <f>IF(E1501="旅費",VLOOKUP(E1501,支出入力表!F1502:$M$2000,3,FALSE),"")</f>
        <v/>
      </c>
      <c r="G1501" s="196" t="str">
        <f>IF(E1501="旅費",VLOOKUP(E1501,支出入力表!F1502:$M$2000,4,FALSE),"")</f>
        <v/>
      </c>
      <c r="H1501" s="197" t="str">
        <f>IF(E1501="旅費",VLOOKUP(E1501,支出入力表!F1502:$M$2000,5,FALSE),"")</f>
        <v/>
      </c>
      <c r="I1501" s="196" t="str">
        <f>IF(E1501="旅費",VLOOKUP(E1501,支出入力表!F1502:$S$2000,9,FALSE),"")</f>
        <v/>
      </c>
      <c r="J1501" s="167" t="str">
        <f>IF(E1501="旅費",VLOOKUP(E1501,支出入力表!F1502:$S$2000,10,FALSE),"")</f>
        <v/>
      </c>
      <c r="K1501" s="167" t="str">
        <f>IF(E1501="旅費",VLOOKUP(E1501,支出入力表!F1502:$S$2000,11,FALSE),"")</f>
        <v/>
      </c>
      <c r="L1501" s="167" t="str">
        <f>IF(E1501="旅費",VLOOKUP(E1501,支出入力表!F1502:$S$2000,12,FALSE),"")</f>
        <v/>
      </c>
      <c r="M1501" s="167" t="str">
        <f>IF(E1501="旅費",VLOOKUP(E1501,支出入力表!F1502:$S$2000,13,FALSE),"")</f>
        <v/>
      </c>
      <c r="N1501" s="168" t="str">
        <f>IF(E1501="旅費",VLOOKUP(E1501,支出入力表!F1502:$S$2000,14,FALSE),"")</f>
        <v/>
      </c>
    </row>
    <row r="1502" spans="2:14" x14ac:dyDescent="0.55000000000000004">
      <c r="B1502" s="163" t="str">
        <f>IF(E1502="旅費",支出入力表!A1503,"")</f>
        <v/>
      </c>
      <c r="C1502" s="164" t="str">
        <f>IF(E1502="旅費",支出入力表!C1503,"")</f>
        <v/>
      </c>
      <c r="D1502" s="165" t="str">
        <f>IF(支出入力表!E1503="旅費","旅費","")</f>
        <v/>
      </c>
      <c r="E1502" s="165" t="str">
        <f>IF(支出入力表!F1503="旅費","旅費","")</f>
        <v/>
      </c>
      <c r="F1502" s="196" t="str">
        <f>IF(E1502="旅費",VLOOKUP(E1502,支出入力表!F1503:$M$2000,3,FALSE),"")</f>
        <v/>
      </c>
      <c r="G1502" s="196" t="str">
        <f>IF(E1502="旅費",VLOOKUP(E1502,支出入力表!F1503:$M$2000,4,FALSE),"")</f>
        <v/>
      </c>
      <c r="H1502" s="197" t="str">
        <f>IF(E1502="旅費",VLOOKUP(E1502,支出入力表!F1503:$M$2000,5,FALSE),"")</f>
        <v/>
      </c>
      <c r="I1502" s="196" t="str">
        <f>IF(E1502="旅費",VLOOKUP(E1502,支出入力表!F1503:$S$2000,9,FALSE),"")</f>
        <v/>
      </c>
      <c r="J1502" s="167" t="str">
        <f>IF(E1502="旅費",VLOOKUP(E1502,支出入力表!F1503:$S$2000,10,FALSE),"")</f>
        <v/>
      </c>
      <c r="K1502" s="167" t="str">
        <f>IF(E1502="旅費",VLOOKUP(E1502,支出入力表!F1503:$S$2000,11,FALSE),"")</f>
        <v/>
      </c>
      <c r="L1502" s="167" t="str">
        <f>IF(E1502="旅費",VLOOKUP(E1502,支出入力表!F1503:$S$2000,12,FALSE),"")</f>
        <v/>
      </c>
      <c r="M1502" s="167" t="str">
        <f>IF(E1502="旅費",VLOOKUP(E1502,支出入力表!F1503:$S$2000,13,FALSE),"")</f>
        <v/>
      </c>
      <c r="N1502" s="168" t="str">
        <f>IF(E1502="旅費",VLOOKUP(E1502,支出入力表!F1503:$S$2000,14,FALSE),"")</f>
        <v/>
      </c>
    </row>
    <row r="1503" spans="2:14" x14ac:dyDescent="0.55000000000000004">
      <c r="B1503" s="163" t="str">
        <f>IF(E1503="旅費",支出入力表!A1504,"")</f>
        <v/>
      </c>
      <c r="C1503" s="164" t="str">
        <f>IF(E1503="旅費",支出入力表!C1504,"")</f>
        <v/>
      </c>
      <c r="D1503" s="165" t="str">
        <f>IF(支出入力表!E1504="旅費","旅費","")</f>
        <v/>
      </c>
      <c r="E1503" s="165" t="str">
        <f>IF(支出入力表!F1504="旅費","旅費","")</f>
        <v/>
      </c>
      <c r="F1503" s="196" t="str">
        <f>IF(E1503="旅費",VLOOKUP(E1503,支出入力表!F1504:$M$2000,3,FALSE),"")</f>
        <v/>
      </c>
      <c r="G1503" s="196" t="str">
        <f>IF(E1503="旅費",VLOOKUP(E1503,支出入力表!F1504:$M$2000,4,FALSE),"")</f>
        <v/>
      </c>
      <c r="H1503" s="197" t="str">
        <f>IF(E1503="旅費",VLOOKUP(E1503,支出入力表!F1504:$M$2000,5,FALSE),"")</f>
        <v/>
      </c>
      <c r="I1503" s="196" t="str">
        <f>IF(E1503="旅費",VLOOKUP(E1503,支出入力表!F1504:$S$2000,9,FALSE),"")</f>
        <v/>
      </c>
      <c r="J1503" s="167" t="str">
        <f>IF(E1503="旅費",VLOOKUP(E1503,支出入力表!F1504:$S$2000,10,FALSE),"")</f>
        <v/>
      </c>
      <c r="K1503" s="167" t="str">
        <f>IF(E1503="旅費",VLOOKUP(E1503,支出入力表!F1504:$S$2000,11,FALSE),"")</f>
        <v/>
      </c>
      <c r="L1503" s="167" t="str">
        <f>IF(E1503="旅費",VLOOKUP(E1503,支出入力表!F1504:$S$2000,12,FALSE),"")</f>
        <v/>
      </c>
      <c r="M1503" s="167" t="str">
        <f>IF(E1503="旅費",VLOOKUP(E1503,支出入力表!F1504:$S$2000,13,FALSE),"")</f>
        <v/>
      </c>
      <c r="N1503" s="168" t="str">
        <f>IF(E1503="旅費",VLOOKUP(E1503,支出入力表!F1504:$S$2000,14,FALSE),"")</f>
        <v/>
      </c>
    </row>
    <row r="1504" spans="2:14" x14ac:dyDescent="0.55000000000000004">
      <c r="B1504" s="163" t="str">
        <f>IF(E1504="旅費",支出入力表!A1505,"")</f>
        <v/>
      </c>
      <c r="C1504" s="164" t="str">
        <f>IF(E1504="旅費",支出入力表!C1505,"")</f>
        <v/>
      </c>
      <c r="D1504" s="165" t="str">
        <f>IF(支出入力表!E1505="旅費","旅費","")</f>
        <v/>
      </c>
      <c r="E1504" s="165" t="str">
        <f>IF(支出入力表!F1505="旅費","旅費","")</f>
        <v/>
      </c>
      <c r="F1504" s="196" t="str">
        <f>IF(E1504="旅費",VLOOKUP(E1504,支出入力表!F1505:$M$2000,3,FALSE),"")</f>
        <v/>
      </c>
      <c r="G1504" s="196" t="str">
        <f>IF(E1504="旅費",VLOOKUP(E1504,支出入力表!F1505:$M$2000,4,FALSE),"")</f>
        <v/>
      </c>
      <c r="H1504" s="197" t="str">
        <f>IF(E1504="旅費",VLOOKUP(E1504,支出入力表!F1505:$M$2000,5,FALSE),"")</f>
        <v/>
      </c>
      <c r="I1504" s="196" t="str">
        <f>IF(E1504="旅費",VLOOKUP(E1504,支出入力表!F1505:$S$2000,9,FALSE),"")</f>
        <v/>
      </c>
      <c r="J1504" s="167" t="str">
        <f>IF(E1504="旅費",VLOOKUP(E1504,支出入力表!F1505:$S$2000,10,FALSE),"")</f>
        <v/>
      </c>
      <c r="K1504" s="167" t="str">
        <f>IF(E1504="旅費",VLOOKUP(E1504,支出入力表!F1505:$S$2000,11,FALSE),"")</f>
        <v/>
      </c>
      <c r="L1504" s="167" t="str">
        <f>IF(E1504="旅費",VLOOKUP(E1504,支出入力表!F1505:$S$2000,12,FALSE),"")</f>
        <v/>
      </c>
      <c r="M1504" s="167" t="str">
        <f>IF(E1504="旅費",VLOOKUP(E1504,支出入力表!F1505:$S$2000,13,FALSE),"")</f>
        <v/>
      </c>
      <c r="N1504" s="168" t="str">
        <f>IF(E1504="旅費",VLOOKUP(E1504,支出入力表!F1505:$S$2000,14,FALSE),"")</f>
        <v/>
      </c>
    </row>
    <row r="1505" spans="2:14" x14ac:dyDescent="0.55000000000000004">
      <c r="B1505" s="163" t="str">
        <f>IF(E1505="旅費",支出入力表!A1506,"")</f>
        <v/>
      </c>
      <c r="C1505" s="164" t="str">
        <f>IF(E1505="旅費",支出入力表!C1506,"")</f>
        <v/>
      </c>
      <c r="D1505" s="165" t="str">
        <f>IF(支出入力表!E1506="旅費","旅費","")</f>
        <v/>
      </c>
      <c r="E1505" s="165" t="str">
        <f>IF(支出入力表!F1506="旅費","旅費","")</f>
        <v/>
      </c>
      <c r="F1505" s="196" t="str">
        <f>IF(E1505="旅費",VLOOKUP(E1505,支出入力表!F1506:$M$2000,3,FALSE),"")</f>
        <v/>
      </c>
      <c r="G1505" s="196" t="str">
        <f>IF(E1505="旅費",VLOOKUP(E1505,支出入力表!F1506:$M$2000,4,FALSE),"")</f>
        <v/>
      </c>
      <c r="H1505" s="197" t="str">
        <f>IF(E1505="旅費",VLOOKUP(E1505,支出入力表!F1506:$M$2000,5,FALSE),"")</f>
        <v/>
      </c>
      <c r="I1505" s="196" t="str">
        <f>IF(E1505="旅費",VLOOKUP(E1505,支出入力表!F1506:$S$2000,9,FALSE),"")</f>
        <v/>
      </c>
      <c r="J1505" s="167" t="str">
        <f>IF(E1505="旅費",VLOOKUP(E1505,支出入力表!F1506:$S$2000,10,FALSE),"")</f>
        <v/>
      </c>
      <c r="K1505" s="167" t="str">
        <f>IF(E1505="旅費",VLOOKUP(E1505,支出入力表!F1506:$S$2000,11,FALSE),"")</f>
        <v/>
      </c>
      <c r="L1505" s="167" t="str">
        <f>IF(E1505="旅費",VLOOKUP(E1505,支出入力表!F1506:$S$2000,12,FALSE),"")</f>
        <v/>
      </c>
      <c r="M1505" s="167" t="str">
        <f>IF(E1505="旅費",VLOOKUP(E1505,支出入力表!F1506:$S$2000,13,FALSE),"")</f>
        <v/>
      </c>
      <c r="N1505" s="168" t="str">
        <f>IF(E1505="旅費",VLOOKUP(E1505,支出入力表!F1506:$S$2000,14,FALSE),"")</f>
        <v/>
      </c>
    </row>
    <row r="1506" spans="2:14" x14ac:dyDescent="0.55000000000000004">
      <c r="B1506" s="163" t="str">
        <f>IF(E1506="旅費",支出入力表!A1507,"")</f>
        <v/>
      </c>
      <c r="C1506" s="164" t="str">
        <f>IF(E1506="旅費",支出入力表!C1507,"")</f>
        <v/>
      </c>
      <c r="D1506" s="165" t="str">
        <f>IF(支出入力表!E1507="旅費","旅費","")</f>
        <v/>
      </c>
      <c r="E1506" s="165" t="str">
        <f>IF(支出入力表!F1507="旅費","旅費","")</f>
        <v/>
      </c>
      <c r="F1506" s="196" t="str">
        <f>IF(E1506="旅費",VLOOKUP(E1506,支出入力表!F1507:$M$2000,3,FALSE),"")</f>
        <v/>
      </c>
      <c r="G1506" s="196" t="str">
        <f>IF(E1506="旅費",VLOOKUP(E1506,支出入力表!F1507:$M$2000,4,FALSE),"")</f>
        <v/>
      </c>
      <c r="H1506" s="197" t="str">
        <f>IF(E1506="旅費",VLOOKUP(E1506,支出入力表!F1507:$M$2000,5,FALSE),"")</f>
        <v/>
      </c>
      <c r="I1506" s="196" t="str">
        <f>IF(E1506="旅費",VLOOKUP(E1506,支出入力表!F1507:$S$2000,9,FALSE),"")</f>
        <v/>
      </c>
      <c r="J1506" s="167" t="str">
        <f>IF(E1506="旅費",VLOOKUP(E1506,支出入力表!F1507:$S$2000,10,FALSE),"")</f>
        <v/>
      </c>
      <c r="K1506" s="167" t="str">
        <f>IF(E1506="旅費",VLOOKUP(E1506,支出入力表!F1507:$S$2000,11,FALSE),"")</f>
        <v/>
      </c>
      <c r="L1506" s="167" t="str">
        <f>IF(E1506="旅費",VLOOKUP(E1506,支出入力表!F1507:$S$2000,12,FALSE),"")</f>
        <v/>
      </c>
      <c r="M1506" s="167" t="str">
        <f>IF(E1506="旅費",VLOOKUP(E1506,支出入力表!F1507:$S$2000,13,FALSE),"")</f>
        <v/>
      </c>
      <c r="N1506" s="168" t="str">
        <f>IF(E1506="旅費",VLOOKUP(E1506,支出入力表!F1507:$S$2000,14,FALSE),"")</f>
        <v/>
      </c>
    </row>
    <row r="1507" spans="2:14" x14ac:dyDescent="0.55000000000000004">
      <c r="B1507" s="163" t="str">
        <f>IF(E1507="旅費",支出入力表!A1508,"")</f>
        <v/>
      </c>
      <c r="C1507" s="164" t="str">
        <f>IF(E1507="旅費",支出入力表!C1508,"")</f>
        <v/>
      </c>
      <c r="D1507" s="165" t="str">
        <f>IF(支出入力表!E1508="旅費","旅費","")</f>
        <v/>
      </c>
      <c r="E1507" s="165" t="str">
        <f>IF(支出入力表!F1508="旅費","旅費","")</f>
        <v/>
      </c>
      <c r="F1507" s="196" t="str">
        <f>IF(E1507="旅費",VLOOKUP(E1507,支出入力表!F1508:$M$2000,3,FALSE),"")</f>
        <v/>
      </c>
      <c r="G1507" s="196" t="str">
        <f>IF(E1507="旅費",VLOOKUP(E1507,支出入力表!F1508:$M$2000,4,FALSE),"")</f>
        <v/>
      </c>
      <c r="H1507" s="197" t="str">
        <f>IF(E1507="旅費",VLOOKUP(E1507,支出入力表!F1508:$M$2000,5,FALSE),"")</f>
        <v/>
      </c>
      <c r="I1507" s="196" t="str">
        <f>IF(E1507="旅費",VLOOKUP(E1507,支出入力表!F1508:$S$2000,9,FALSE),"")</f>
        <v/>
      </c>
      <c r="J1507" s="167" t="str">
        <f>IF(E1507="旅費",VLOOKUP(E1507,支出入力表!F1508:$S$2000,10,FALSE),"")</f>
        <v/>
      </c>
      <c r="K1507" s="167" t="str">
        <f>IF(E1507="旅費",VLOOKUP(E1507,支出入力表!F1508:$S$2000,11,FALSE),"")</f>
        <v/>
      </c>
      <c r="L1507" s="167" t="str">
        <f>IF(E1507="旅費",VLOOKUP(E1507,支出入力表!F1508:$S$2000,12,FALSE),"")</f>
        <v/>
      </c>
      <c r="M1507" s="167" t="str">
        <f>IF(E1507="旅費",VLOOKUP(E1507,支出入力表!F1508:$S$2000,13,FALSE),"")</f>
        <v/>
      </c>
      <c r="N1507" s="168" t="str">
        <f>IF(E1507="旅費",VLOOKUP(E1507,支出入力表!F1508:$S$2000,14,FALSE),"")</f>
        <v/>
      </c>
    </row>
    <row r="1508" spans="2:14" x14ac:dyDescent="0.55000000000000004">
      <c r="B1508" s="163" t="str">
        <f>IF(E1508="旅費",支出入力表!A1509,"")</f>
        <v/>
      </c>
      <c r="C1508" s="164" t="str">
        <f>IF(E1508="旅費",支出入力表!C1509,"")</f>
        <v/>
      </c>
      <c r="D1508" s="165" t="str">
        <f>IF(支出入力表!E1509="旅費","旅費","")</f>
        <v/>
      </c>
      <c r="E1508" s="165" t="str">
        <f>IF(支出入力表!F1509="旅費","旅費","")</f>
        <v/>
      </c>
      <c r="F1508" s="196" t="str">
        <f>IF(E1508="旅費",VLOOKUP(E1508,支出入力表!F1509:$M$2000,3,FALSE),"")</f>
        <v/>
      </c>
      <c r="G1508" s="196" t="str">
        <f>IF(E1508="旅費",VLOOKUP(E1508,支出入力表!F1509:$M$2000,4,FALSE),"")</f>
        <v/>
      </c>
      <c r="H1508" s="197" t="str">
        <f>IF(E1508="旅費",VLOOKUP(E1508,支出入力表!F1509:$M$2000,5,FALSE),"")</f>
        <v/>
      </c>
      <c r="I1508" s="196" t="str">
        <f>IF(E1508="旅費",VLOOKUP(E1508,支出入力表!F1509:$S$2000,9,FALSE),"")</f>
        <v/>
      </c>
      <c r="J1508" s="167" t="str">
        <f>IF(E1508="旅費",VLOOKUP(E1508,支出入力表!F1509:$S$2000,10,FALSE),"")</f>
        <v/>
      </c>
      <c r="K1508" s="167" t="str">
        <f>IF(E1508="旅費",VLOOKUP(E1508,支出入力表!F1509:$S$2000,11,FALSE),"")</f>
        <v/>
      </c>
      <c r="L1508" s="167" t="str">
        <f>IF(E1508="旅費",VLOOKUP(E1508,支出入力表!F1509:$S$2000,12,FALSE),"")</f>
        <v/>
      </c>
      <c r="M1508" s="167" t="str">
        <f>IF(E1508="旅費",VLOOKUP(E1508,支出入力表!F1509:$S$2000,13,FALSE),"")</f>
        <v/>
      </c>
      <c r="N1508" s="168" t="str">
        <f>IF(E1508="旅費",VLOOKUP(E1508,支出入力表!F1509:$S$2000,14,FALSE),"")</f>
        <v/>
      </c>
    </row>
    <row r="1509" spans="2:14" x14ac:dyDescent="0.55000000000000004">
      <c r="B1509" s="163" t="str">
        <f>IF(E1509="旅費",支出入力表!A1510,"")</f>
        <v/>
      </c>
      <c r="C1509" s="164" t="str">
        <f>IF(E1509="旅費",支出入力表!C1510,"")</f>
        <v/>
      </c>
      <c r="D1509" s="165" t="str">
        <f>IF(支出入力表!E1510="旅費","旅費","")</f>
        <v/>
      </c>
      <c r="E1509" s="165" t="str">
        <f>IF(支出入力表!F1510="旅費","旅費","")</f>
        <v/>
      </c>
      <c r="F1509" s="196" t="str">
        <f>IF(E1509="旅費",VLOOKUP(E1509,支出入力表!F1510:$M$2000,3,FALSE),"")</f>
        <v/>
      </c>
      <c r="G1509" s="196" t="str">
        <f>IF(E1509="旅費",VLOOKUP(E1509,支出入力表!F1510:$M$2000,4,FALSE),"")</f>
        <v/>
      </c>
      <c r="H1509" s="197" t="str">
        <f>IF(E1509="旅費",VLOOKUP(E1509,支出入力表!F1510:$M$2000,5,FALSE),"")</f>
        <v/>
      </c>
      <c r="I1509" s="196" t="str">
        <f>IF(E1509="旅費",VLOOKUP(E1509,支出入力表!F1510:$S$2000,9,FALSE),"")</f>
        <v/>
      </c>
      <c r="J1509" s="167" t="str">
        <f>IF(E1509="旅費",VLOOKUP(E1509,支出入力表!F1510:$S$2000,10,FALSE),"")</f>
        <v/>
      </c>
      <c r="K1509" s="167" t="str">
        <f>IF(E1509="旅費",VLOOKUP(E1509,支出入力表!F1510:$S$2000,11,FALSE),"")</f>
        <v/>
      </c>
      <c r="L1509" s="167" t="str">
        <f>IF(E1509="旅費",VLOOKUP(E1509,支出入力表!F1510:$S$2000,12,FALSE),"")</f>
        <v/>
      </c>
      <c r="M1509" s="167" t="str">
        <f>IF(E1509="旅費",VLOOKUP(E1509,支出入力表!F1510:$S$2000,13,FALSE),"")</f>
        <v/>
      </c>
      <c r="N1509" s="168" t="str">
        <f>IF(E1509="旅費",VLOOKUP(E1509,支出入力表!F1510:$S$2000,14,FALSE),"")</f>
        <v/>
      </c>
    </row>
    <row r="1510" spans="2:14" x14ac:dyDescent="0.55000000000000004">
      <c r="B1510" s="163" t="str">
        <f>IF(E1510="旅費",支出入力表!A1511,"")</f>
        <v/>
      </c>
      <c r="C1510" s="164" t="str">
        <f>IF(E1510="旅費",支出入力表!C1511,"")</f>
        <v/>
      </c>
      <c r="D1510" s="165" t="str">
        <f>IF(支出入力表!E1511="旅費","旅費","")</f>
        <v/>
      </c>
      <c r="E1510" s="165" t="str">
        <f>IF(支出入力表!F1511="旅費","旅費","")</f>
        <v/>
      </c>
      <c r="F1510" s="196" t="str">
        <f>IF(E1510="旅費",VLOOKUP(E1510,支出入力表!F1511:$M$2000,3,FALSE),"")</f>
        <v/>
      </c>
      <c r="G1510" s="196" t="str">
        <f>IF(E1510="旅費",VLOOKUP(E1510,支出入力表!F1511:$M$2000,4,FALSE),"")</f>
        <v/>
      </c>
      <c r="H1510" s="197" t="str">
        <f>IF(E1510="旅費",VLOOKUP(E1510,支出入力表!F1511:$M$2000,5,FALSE),"")</f>
        <v/>
      </c>
      <c r="I1510" s="196" t="str">
        <f>IF(E1510="旅費",VLOOKUP(E1510,支出入力表!F1511:$S$2000,9,FALSE),"")</f>
        <v/>
      </c>
      <c r="J1510" s="167" t="str">
        <f>IF(E1510="旅費",VLOOKUP(E1510,支出入力表!F1511:$S$2000,10,FALSE),"")</f>
        <v/>
      </c>
      <c r="K1510" s="167" t="str">
        <f>IF(E1510="旅費",VLOOKUP(E1510,支出入力表!F1511:$S$2000,11,FALSE),"")</f>
        <v/>
      </c>
      <c r="L1510" s="167" t="str">
        <f>IF(E1510="旅費",VLOOKUP(E1510,支出入力表!F1511:$S$2000,12,FALSE),"")</f>
        <v/>
      </c>
      <c r="M1510" s="167" t="str">
        <f>IF(E1510="旅費",VLOOKUP(E1510,支出入力表!F1511:$S$2000,13,FALSE),"")</f>
        <v/>
      </c>
      <c r="N1510" s="168" t="str">
        <f>IF(E1510="旅費",VLOOKUP(E1510,支出入力表!F1511:$S$2000,14,FALSE),"")</f>
        <v/>
      </c>
    </row>
    <row r="1511" spans="2:14" x14ac:dyDescent="0.55000000000000004">
      <c r="B1511" s="163" t="str">
        <f>IF(E1511="旅費",支出入力表!A1512,"")</f>
        <v/>
      </c>
      <c r="C1511" s="164" t="str">
        <f>IF(E1511="旅費",支出入力表!C1512,"")</f>
        <v/>
      </c>
      <c r="D1511" s="165" t="str">
        <f>IF(支出入力表!E1512="旅費","旅費","")</f>
        <v/>
      </c>
      <c r="E1511" s="165" t="str">
        <f>IF(支出入力表!F1512="旅費","旅費","")</f>
        <v/>
      </c>
      <c r="F1511" s="196" t="str">
        <f>IF(E1511="旅費",VLOOKUP(E1511,支出入力表!F1512:$M$2000,3,FALSE),"")</f>
        <v/>
      </c>
      <c r="G1511" s="196" t="str">
        <f>IF(E1511="旅費",VLOOKUP(E1511,支出入力表!F1512:$M$2000,4,FALSE),"")</f>
        <v/>
      </c>
      <c r="H1511" s="197" t="str">
        <f>IF(E1511="旅費",VLOOKUP(E1511,支出入力表!F1512:$M$2000,5,FALSE),"")</f>
        <v/>
      </c>
      <c r="I1511" s="196" t="str">
        <f>IF(E1511="旅費",VLOOKUP(E1511,支出入力表!F1512:$S$2000,9,FALSE),"")</f>
        <v/>
      </c>
      <c r="J1511" s="167" t="str">
        <f>IF(E1511="旅費",VLOOKUP(E1511,支出入力表!F1512:$S$2000,10,FALSE),"")</f>
        <v/>
      </c>
      <c r="K1511" s="167" t="str">
        <f>IF(E1511="旅費",VLOOKUP(E1511,支出入力表!F1512:$S$2000,11,FALSE),"")</f>
        <v/>
      </c>
      <c r="L1511" s="167" t="str">
        <f>IF(E1511="旅費",VLOOKUP(E1511,支出入力表!F1512:$S$2000,12,FALSE),"")</f>
        <v/>
      </c>
      <c r="M1511" s="167" t="str">
        <f>IF(E1511="旅費",VLOOKUP(E1511,支出入力表!F1512:$S$2000,13,FALSE),"")</f>
        <v/>
      </c>
      <c r="N1511" s="168" t="str">
        <f>IF(E1511="旅費",VLOOKUP(E1511,支出入力表!F1512:$S$2000,14,FALSE),"")</f>
        <v/>
      </c>
    </row>
    <row r="1512" spans="2:14" x14ac:dyDescent="0.55000000000000004">
      <c r="B1512" s="163" t="str">
        <f>IF(E1512="旅費",支出入力表!A1513,"")</f>
        <v/>
      </c>
      <c r="C1512" s="164" t="str">
        <f>IF(E1512="旅費",支出入力表!C1513,"")</f>
        <v/>
      </c>
      <c r="D1512" s="165" t="str">
        <f>IF(支出入力表!E1513="旅費","旅費","")</f>
        <v/>
      </c>
      <c r="E1512" s="165" t="str">
        <f>IF(支出入力表!F1513="旅費","旅費","")</f>
        <v/>
      </c>
      <c r="F1512" s="196" t="str">
        <f>IF(E1512="旅費",VLOOKUP(E1512,支出入力表!F1513:$M$2000,3,FALSE),"")</f>
        <v/>
      </c>
      <c r="G1512" s="196" t="str">
        <f>IF(E1512="旅費",VLOOKUP(E1512,支出入力表!F1513:$M$2000,4,FALSE),"")</f>
        <v/>
      </c>
      <c r="H1512" s="197" t="str">
        <f>IF(E1512="旅費",VLOOKUP(E1512,支出入力表!F1513:$M$2000,5,FALSE),"")</f>
        <v/>
      </c>
      <c r="I1512" s="196" t="str">
        <f>IF(E1512="旅費",VLOOKUP(E1512,支出入力表!F1513:$S$2000,9,FALSE),"")</f>
        <v/>
      </c>
      <c r="J1512" s="167" t="str">
        <f>IF(E1512="旅費",VLOOKUP(E1512,支出入力表!F1513:$S$2000,10,FALSE),"")</f>
        <v/>
      </c>
      <c r="K1512" s="167" t="str">
        <f>IF(E1512="旅費",VLOOKUP(E1512,支出入力表!F1513:$S$2000,11,FALSE),"")</f>
        <v/>
      </c>
      <c r="L1512" s="167" t="str">
        <f>IF(E1512="旅費",VLOOKUP(E1512,支出入力表!F1513:$S$2000,12,FALSE),"")</f>
        <v/>
      </c>
      <c r="M1512" s="167" t="str">
        <f>IF(E1512="旅費",VLOOKUP(E1512,支出入力表!F1513:$S$2000,13,FALSE),"")</f>
        <v/>
      </c>
      <c r="N1512" s="168" t="str">
        <f>IF(E1512="旅費",VLOOKUP(E1512,支出入力表!F1513:$S$2000,14,FALSE),"")</f>
        <v/>
      </c>
    </row>
    <row r="1513" spans="2:14" x14ac:dyDescent="0.55000000000000004">
      <c r="B1513" s="163" t="str">
        <f>IF(E1513="旅費",支出入力表!A1514,"")</f>
        <v/>
      </c>
      <c r="C1513" s="164" t="str">
        <f>IF(E1513="旅費",支出入力表!C1514,"")</f>
        <v/>
      </c>
      <c r="D1513" s="165" t="str">
        <f>IF(支出入力表!E1514="旅費","旅費","")</f>
        <v/>
      </c>
      <c r="E1513" s="165" t="str">
        <f>IF(支出入力表!F1514="旅費","旅費","")</f>
        <v/>
      </c>
      <c r="F1513" s="196" t="str">
        <f>IF(E1513="旅費",VLOOKUP(E1513,支出入力表!F1514:$M$2000,3,FALSE),"")</f>
        <v/>
      </c>
      <c r="G1513" s="196" t="str">
        <f>IF(E1513="旅費",VLOOKUP(E1513,支出入力表!F1514:$M$2000,4,FALSE),"")</f>
        <v/>
      </c>
      <c r="H1513" s="197" t="str">
        <f>IF(E1513="旅費",VLOOKUP(E1513,支出入力表!F1514:$M$2000,5,FALSE),"")</f>
        <v/>
      </c>
      <c r="I1513" s="196" t="str">
        <f>IF(E1513="旅費",VLOOKUP(E1513,支出入力表!F1514:$S$2000,9,FALSE),"")</f>
        <v/>
      </c>
      <c r="J1513" s="167" t="str">
        <f>IF(E1513="旅費",VLOOKUP(E1513,支出入力表!F1514:$S$2000,10,FALSE),"")</f>
        <v/>
      </c>
      <c r="K1513" s="167" t="str">
        <f>IF(E1513="旅費",VLOOKUP(E1513,支出入力表!F1514:$S$2000,11,FALSE),"")</f>
        <v/>
      </c>
      <c r="L1513" s="167" t="str">
        <f>IF(E1513="旅費",VLOOKUP(E1513,支出入力表!F1514:$S$2000,12,FALSE),"")</f>
        <v/>
      </c>
      <c r="M1513" s="167" t="str">
        <f>IF(E1513="旅費",VLOOKUP(E1513,支出入力表!F1514:$S$2000,13,FALSE),"")</f>
        <v/>
      </c>
      <c r="N1513" s="168" t="str">
        <f>IF(E1513="旅費",VLOOKUP(E1513,支出入力表!F1514:$S$2000,14,FALSE),"")</f>
        <v/>
      </c>
    </row>
    <row r="1514" spans="2:14" x14ac:dyDescent="0.55000000000000004">
      <c r="B1514" s="163" t="str">
        <f>IF(E1514="旅費",支出入力表!A1515,"")</f>
        <v/>
      </c>
      <c r="C1514" s="164" t="str">
        <f>IF(E1514="旅費",支出入力表!C1515,"")</f>
        <v/>
      </c>
      <c r="D1514" s="165" t="str">
        <f>IF(支出入力表!E1515="旅費","旅費","")</f>
        <v/>
      </c>
      <c r="E1514" s="165" t="str">
        <f>IF(支出入力表!F1515="旅費","旅費","")</f>
        <v/>
      </c>
      <c r="F1514" s="196" t="str">
        <f>IF(E1514="旅費",VLOOKUP(E1514,支出入力表!F1515:$M$2000,3,FALSE),"")</f>
        <v/>
      </c>
      <c r="G1514" s="196" t="str">
        <f>IF(E1514="旅費",VLOOKUP(E1514,支出入力表!F1515:$M$2000,4,FALSE),"")</f>
        <v/>
      </c>
      <c r="H1514" s="197" t="str">
        <f>IF(E1514="旅費",VLOOKUP(E1514,支出入力表!F1515:$M$2000,5,FALSE),"")</f>
        <v/>
      </c>
      <c r="I1514" s="196" t="str">
        <f>IF(E1514="旅費",VLOOKUP(E1514,支出入力表!F1515:$S$2000,9,FALSE),"")</f>
        <v/>
      </c>
      <c r="J1514" s="167" t="str">
        <f>IF(E1514="旅費",VLOOKUP(E1514,支出入力表!F1515:$S$2000,10,FALSE),"")</f>
        <v/>
      </c>
      <c r="K1514" s="167" t="str">
        <f>IF(E1514="旅費",VLOOKUP(E1514,支出入力表!F1515:$S$2000,11,FALSE),"")</f>
        <v/>
      </c>
      <c r="L1514" s="167" t="str">
        <f>IF(E1514="旅費",VLOOKUP(E1514,支出入力表!F1515:$S$2000,12,FALSE),"")</f>
        <v/>
      </c>
      <c r="M1514" s="167" t="str">
        <f>IF(E1514="旅費",VLOOKUP(E1514,支出入力表!F1515:$S$2000,13,FALSE),"")</f>
        <v/>
      </c>
      <c r="N1514" s="168" t="str">
        <f>IF(E1514="旅費",VLOOKUP(E1514,支出入力表!F1515:$S$2000,14,FALSE),"")</f>
        <v/>
      </c>
    </row>
    <row r="1515" spans="2:14" x14ac:dyDescent="0.55000000000000004">
      <c r="B1515" s="163" t="str">
        <f>IF(E1515="旅費",支出入力表!A1516,"")</f>
        <v/>
      </c>
      <c r="C1515" s="164" t="str">
        <f>IF(E1515="旅費",支出入力表!C1516,"")</f>
        <v/>
      </c>
      <c r="D1515" s="165" t="str">
        <f>IF(支出入力表!E1516="旅費","旅費","")</f>
        <v/>
      </c>
      <c r="E1515" s="165" t="str">
        <f>IF(支出入力表!F1516="旅費","旅費","")</f>
        <v/>
      </c>
      <c r="F1515" s="196" t="str">
        <f>IF(E1515="旅費",VLOOKUP(E1515,支出入力表!F1516:$M$2000,3,FALSE),"")</f>
        <v/>
      </c>
      <c r="G1515" s="196" t="str">
        <f>IF(E1515="旅費",VLOOKUP(E1515,支出入力表!F1516:$M$2000,4,FALSE),"")</f>
        <v/>
      </c>
      <c r="H1515" s="197" t="str">
        <f>IF(E1515="旅費",VLOOKUP(E1515,支出入力表!F1516:$M$2000,5,FALSE),"")</f>
        <v/>
      </c>
      <c r="I1515" s="196" t="str">
        <f>IF(E1515="旅費",VLOOKUP(E1515,支出入力表!F1516:$S$2000,9,FALSE),"")</f>
        <v/>
      </c>
      <c r="J1515" s="167" t="str">
        <f>IF(E1515="旅費",VLOOKUP(E1515,支出入力表!F1516:$S$2000,10,FALSE),"")</f>
        <v/>
      </c>
      <c r="K1515" s="167" t="str">
        <f>IF(E1515="旅費",VLOOKUP(E1515,支出入力表!F1516:$S$2000,11,FALSE),"")</f>
        <v/>
      </c>
      <c r="L1515" s="167" t="str">
        <f>IF(E1515="旅費",VLOOKUP(E1515,支出入力表!F1516:$S$2000,12,FALSE),"")</f>
        <v/>
      </c>
      <c r="M1515" s="167" t="str">
        <f>IF(E1515="旅費",VLOOKUP(E1515,支出入力表!F1516:$S$2000,13,FALSE),"")</f>
        <v/>
      </c>
      <c r="N1515" s="168" t="str">
        <f>IF(E1515="旅費",VLOOKUP(E1515,支出入力表!F1516:$S$2000,14,FALSE),"")</f>
        <v/>
      </c>
    </row>
    <row r="1516" spans="2:14" x14ac:dyDescent="0.55000000000000004">
      <c r="B1516" s="163" t="str">
        <f>IF(E1516="旅費",支出入力表!A1517,"")</f>
        <v/>
      </c>
      <c r="C1516" s="164" t="str">
        <f>IF(E1516="旅費",支出入力表!C1517,"")</f>
        <v/>
      </c>
      <c r="D1516" s="165" t="str">
        <f>IF(支出入力表!E1517="旅費","旅費","")</f>
        <v/>
      </c>
      <c r="E1516" s="165" t="str">
        <f>IF(支出入力表!F1517="旅費","旅費","")</f>
        <v/>
      </c>
      <c r="F1516" s="196" t="str">
        <f>IF(E1516="旅費",VLOOKUP(E1516,支出入力表!F1517:$M$2000,3,FALSE),"")</f>
        <v/>
      </c>
      <c r="G1516" s="196" t="str">
        <f>IF(E1516="旅費",VLOOKUP(E1516,支出入力表!F1517:$M$2000,4,FALSE),"")</f>
        <v/>
      </c>
      <c r="H1516" s="197" t="str">
        <f>IF(E1516="旅費",VLOOKUP(E1516,支出入力表!F1517:$M$2000,5,FALSE),"")</f>
        <v/>
      </c>
      <c r="I1516" s="196" t="str">
        <f>IF(E1516="旅費",VLOOKUP(E1516,支出入力表!F1517:$S$2000,9,FALSE),"")</f>
        <v/>
      </c>
      <c r="J1516" s="167" t="str">
        <f>IF(E1516="旅費",VLOOKUP(E1516,支出入力表!F1517:$S$2000,10,FALSE),"")</f>
        <v/>
      </c>
      <c r="K1516" s="167" t="str">
        <f>IF(E1516="旅費",VLOOKUP(E1516,支出入力表!F1517:$S$2000,11,FALSE),"")</f>
        <v/>
      </c>
      <c r="L1516" s="167" t="str">
        <f>IF(E1516="旅費",VLOOKUP(E1516,支出入力表!F1517:$S$2000,12,FALSE),"")</f>
        <v/>
      </c>
      <c r="M1516" s="167" t="str">
        <f>IF(E1516="旅費",VLOOKUP(E1516,支出入力表!F1517:$S$2000,13,FALSE),"")</f>
        <v/>
      </c>
      <c r="N1516" s="168" t="str">
        <f>IF(E1516="旅費",VLOOKUP(E1516,支出入力表!F1517:$S$2000,14,FALSE),"")</f>
        <v/>
      </c>
    </row>
    <row r="1517" spans="2:14" x14ac:dyDescent="0.55000000000000004">
      <c r="B1517" s="163" t="str">
        <f>IF(E1517="旅費",支出入力表!A1518,"")</f>
        <v/>
      </c>
      <c r="C1517" s="164" t="str">
        <f>IF(E1517="旅費",支出入力表!C1518,"")</f>
        <v/>
      </c>
      <c r="D1517" s="165" t="str">
        <f>IF(支出入力表!E1518="旅費","旅費","")</f>
        <v/>
      </c>
      <c r="E1517" s="165" t="str">
        <f>IF(支出入力表!F1518="旅費","旅費","")</f>
        <v/>
      </c>
      <c r="F1517" s="196" t="str">
        <f>IF(E1517="旅費",VLOOKUP(E1517,支出入力表!F1518:$M$2000,3,FALSE),"")</f>
        <v/>
      </c>
      <c r="G1517" s="196" t="str">
        <f>IF(E1517="旅費",VLOOKUP(E1517,支出入力表!F1518:$M$2000,4,FALSE),"")</f>
        <v/>
      </c>
      <c r="H1517" s="197" t="str">
        <f>IF(E1517="旅費",VLOOKUP(E1517,支出入力表!F1518:$M$2000,5,FALSE),"")</f>
        <v/>
      </c>
      <c r="I1517" s="196" t="str">
        <f>IF(E1517="旅費",VLOOKUP(E1517,支出入力表!F1518:$S$2000,9,FALSE),"")</f>
        <v/>
      </c>
      <c r="J1517" s="167" t="str">
        <f>IF(E1517="旅費",VLOOKUP(E1517,支出入力表!F1518:$S$2000,10,FALSE),"")</f>
        <v/>
      </c>
      <c r="K1517" s="167" t="str">
        <f>IF(E1517="旅費",VLOOKUP(E1517,支出入力表!F1518:$S$2000,11,FALSE),"")</f>
        <v/>
      </c>
      <c r="L1517" s="167" t="str">
        <f>IF(E1517="旅費",VLOOKUP(E1517,支出入力表!F1518:$S$2000,12,FALSE),"")</f>
        <v/>
      </c>
      <c r="M1517" s="167" t="str">
        <f>IF(E1517="旅費",VLOOKUP(E1517,支出入力表!F1518:$S$2000,13,FALSE),"")</f>
        <v/>
      </c>
      <c r="N1517" s="168" t="str">
        <f>IF(E1517="旅費",VLOOKUP(E1517,支出入力表!F1518:$S$2000,14,FALSE),"")</f>
        <v/>
      </c>
    </row>
    <row r="1518" spans="2:14" x14ac:dyDescent="0.55000000000000004">
      <c r="B1518" s="163" t="str">
        <f>IF(E1518="旅費",支出入力表!A1519,"")</f>
        <v/>
      </c>
      <c r="C1518" s="164" t="str">
        <f>IF(E1518="旅費",支出入力表!C1519,"")</f>
        <v/>
      </c>
      <c r="D1518" s="165" t="str">
        <f>IF(支出入力表!E1519="旅費","旅費","")</f>
        <v/>
      </c>
      <c r="E1518" s="165" t="str">
        <f>IF(支出入力表!F1519="旅費","旅費","")</f>
        <v/>
      </c>
      <c r="F1518" s="196" t="str">
        <f>IF(E1518="旅費",VLOOKUP(E1518,支出入力表!F1519:$M$2000,3,FALSE),"")</f>
        <v/>
      </c>
      <c r="G1518" s="196" t="str">
        <f>IF(E1518="旅費",VLOOKUP(E1518,支出入力表!F1519:$M$2000,4,FALSE),"")</f>
        <v/>
      </c>
      <c r="H1518" s="197" t="str">
        <f>IF(E1518="旅費",VLOOKUP(E1518,支出入力表!F1519:$M$2000,5,FALSE),"")</f>
        <v/>
      </c>
      <c r="I1518" s="196" t="str">
        <f>IF(E1518="旅費",VLOOKUP(E1518,支出入力表!F1519:$S$2000,9,FALSE),"")</f>
        <v/>
      </c>
      <c r="J1518" s="167" t="str">
        <f>IF(E1518="旅費",VLOOKUP(E1518,支出入力表!F1519:$S$2000,10,FALSE),"")</f>
        <v/>
      </c>
      <c r="K1518" s="167" t="str">
        <f>IF(E1518="旅費",VLOOKUP(E1518,支出入力表!F1519:$S$2000,11,FALSE),"")</f>
        <v/>
      </c>
      <c r="L1518" s="167" t="str">
        <f>IF(E1518="旅費",VLOOKUP(E1518,支出入力表!F1519:$S$2000,12,FALSE),"")</f>
        <v/>
      </c>
      <c r="M1518" s="167" t="str">
        <f>IF(E1518="旅費",VLOOKUP(E1518,支出入力表!F1519:$S$2000,13,FALSE),"")</f>
        <v/>
      </c>
      <c r="N1518" s="168" t="str">
        <f>IF(E1518="旅費",VLOOKUP(E1518,支出入力表!F1519:$S$2000,14,FALSE),"")</f>
        <v/>
      </c>
    </row>
    <row r="1519" spans="2:14" x14ac:dyDescent="0.55000000000000004">
      <c r="B1519" s="163" t="str">
        <f>IF(E1519="旅費",支出入力表!A1520,"")</f>
        <v/>
      </c>
      <c r="C1519" s="164" t="str">
        <f>IF(E1519="旅費",支出入力表!C1520,"")</f>
        <v/>
      </c>
      <c r="D1519" s="165" t="str">
        <f>IF(支出入力表!E1520="旅費","旅費","")</f>
        <v/>
      </c>
      <c r="E1519" s="165" t="str">
        <f>IF(支出入力表!F1520="旅費","旅費","")</f>
        <v/>
      </c>
      <c r="F1519" s="196" t="str">
        <f>IF(E1519="旅費",VLOOKUP(E1519,支出入力表!F1520:$M$2000,3,FALSE),"")</f>
        <v/>
      </c>
      <c r="G1519" s="196" t="str">
        <f>IF(E1519="旅費",VLOOKUP(E1519,支出入力表!F1520:$M$2000,4,FALSE),"")</f>
        <v/>
      </c>
      <c r="H1519" s="197" t="str">
        <f>IF(E1519="旅費",VLOOKUP(E1519,支出入力表!F1520:$M$2000,5,FALSE),"")</f>
        <v/>
      </c>
      <c r="I1519" s="196" t="str">
        <f>IF(E1519="旅費",VLOOKUP(E1519,支出入力表!F1520:$S$2000,9,FALSE),"")</f>
        <v/>
      </c>
      <c r="J1519" s="167" t="str">
        <f>IF(E1519="旅費",VLOOKUP(E1519,支出入力表!F1520:$S$2000,10,FALSE),"")</f>
        <v/>
      </c>
      <c r="K1519" s="167" t="str">
        <f>IF(E1519="旅費",VLOOKUP(E1519,支出入力表!F1520:$S$2000,11,FALSE),"")</f>
        <v/>
      </c>
      <c r="L1519" s="167" t="str">
        <f>IF(E1519="旅費",VLOOKUP(E1519,支出入力表!F1520:$S$2000,12,FALSE),"")</f>
        <v/>
      </c>
      <c r="M1519" s="167" t="str">
        <f>IF(E1519="旅費",VLOOKUP(E1519,支出入力表!F1520:$S$2000,13,FALSE),"")</f>
        <v/>
      </c>
      <c r="N1519" s="168" t="str">
        <f>IF(E1519="旅費",VLOOKUP(E1519,支出入力表!F1520:$S$2000,14,FALSE),"")</f>
        <v/>
      </c>
    </row>
    <row r="1520" spans="2:14" x14ac:dyDescent="0.55000000000000004">
      <c r="B1520" s="163" t="str">
        <f>IF(E1520="旅費",支出入力表!A1521,"")</f>
        <v/>
      </c>
      <c r="C1520" s="164" t="str">
        <f>IF(E1520="旅費",支出入力表!C1521,"")</f>
        <v/>
      </c>
      <c r="D1520" s="165" t="str">
        <f>IF(支出入力表!E1521="旅費","旅費","")</f>
        <v/>
      </c>
      <c r="E1520" s="165" t="str">
        <f>IF(支出入力表!F1521="旅費","旅費","")</f>
        <v/>
      </c>
      <c r="F1520" s="196" t="str">
        <f>IF(E1520="旅費",VLOOKUP(E1520,支出入力表!F1521:$M$2000,3,FALSE),"")</f>
        <v/>
      </c>
      <c r="G1520" s="196" t="str">
        <f>IF(E1520="旅費",VLOOKUP(E1520,支出入力表!F1521:$M$2000,4,FALSE),"")</f>
        <v/>
      </c>
      <c r="H1520" s="197" t="str">
        <f>IF(E1520="旅費",VLOOKUP(E1520,支出入力表!F1521:$M$2000,5,FALSE),"")</f>
        <v/>
      </c>
      <c r="I1520" s="196" t="str">
        <f>IF(E1520="旅費",VLOOKUP(E1520,支出入力表!F1521:$S$2000,9,FALSE),"")</f>
        <v/>
      </c>
      <c r="J1520" s="167" t="str">
        <f>IF(E1520="旅費",VLOOKUP(E1520,支出入力表!F1521:$S$2000,10,FALSE),"")</f>
        <v/>
      </c>
      <c r="K1520" s="167" t="str">
        <f>IF(E1520="旅費",VLOOKUP(E1520,支出入力表!F1521:$S$2000,11,FALSE),"")</f>
        <v/>
      </c>
      <c r="L1520" s="167" t="str">
        <f>IF(E1520="旅費",VLOOKUP(E1520,支出入力表!F1521:$S$2000,12,FALSE),"")</f>
        <v/>
      </c>
      <c r="M1520" s="167" t="str">
        <f>IF(E1520="旅費",VLOOKUP(E1520,支出入力表!F1521:$S$2000,13,FALSE),"")</f>
        <v/>
      </c>
      <c r="N1520" s="168" t="str">
        <f>IF(E1520="旅費",VLOOKUP(E1520,支出入力表!F1521:$S$2000,14,FALSE),"")</f>
        <v/>
      </c>
    </row>
    <row r="1521" spans="2:14" x14ac:dyDescent="0.55000000000000004">
      <c r="B1521" s="163" t="str">
        <f>IF(E1521="旅費",支出入力表!A1522,"")</f>
        <v/>
      </c>
      <c r="C1521" s="164" t="str">
        <f>IF(E1521="旅費",支出入力表!C1522,"")</f>
        <v/>
      </c>
      <c r="D1521" s="165" t="str">
        <f>IF(支出入力表!E1522="旅費","旅費","")</f>
        <v/>
      </c>
      <c r="E1521" s="165" t="str">
        <f>IF(支出入力表!F1522="旅費","旅費","")</f>
        <v/>
      </c>
      <c r="F1521" s="196" t="str">
        <f>IF(E1521="旅費",VLOOKUP(E1521,支出入力表!F1522:$M$2000,3,FALSE),"")</f>
        <v/>
      </c>
      <c r="G1521" s="196" t="str">
        <f>IF(E1521="旅費",VLOOKUP(E1521,支出入力表!F1522:$M$2000,4,FALSE),"")</f>
        <v/>
      </c>
      <c r="H1521" s="197" t="str">
        <f>IF(E1521="旅費",VLOOKUP(E1521,支出入力表!F1522:$M$2000,5,FALSE),"")</f>
        <v/>
      </c>
      <c r="I1521" s="196" t="str">
        <f>IF(E1521="旅費",VLOOKUP(E1521,支出入力表!F1522:$S$2000,9,FALSE),"")</f>
        <v/>
      </c>
      <c r="J1521" s="167" t="str">
        <f>IF(E1521="旅費",VLOOKUP(E1521,支出入力表!F1522:$S$2000,10,FALSE),"")</f>
        <v/>
      </c>
      <c r="K1521" s="167" t="str">
        <f>IF(E1521="旅費",VLOOKUP(E1521,支出入力表!F1522:$S$2000,11,FALSE),"")</f>
        <v/>
      </c>
      <c r="L1521" s="167" t="str">
        <f>IF(E1521="旅費",VLOOKUP(E1521,支出入力表!F1522:$S$2000,12,FALSE),"")</f>
        <v/>
      </c>
      <c r="M1521" s="167" t="str">
        <f>IF(E1521="旅費",VLOOKUP(E1521,支出入力表!F1522:$S$2000,13,FALSE),"")</f>
        <v/>
      </c>
      <c r="N1521" s="168" t="str">
        <f>IF(E1521="旅費",VLOOKUP(E1521,支出入力表!F1522:$S$2000,14,FALSE),"")</f>
        <v/>
      </c>
    </row>
    <row r="1522" spans="2:14" x14ac:dyDescent="0.55000000000000004">
      <c r="B1522" s="163" t="str">
        <f>IF(E1522="旅費",支出入力表!A1523,"")</f>
        <v/>
      </c>
      <c r="C1522" s="164" t="str">
        <f>IF(E1522="旅費",支出入力表!C1523,"")</f>
        <v/>
      </c>
      <c r="D1522" s="165" t="str">
        <f>IF(支出入力表!E1523="旅費","旅費","")</f>
        <v/>
      </c>
      <c r="E1522" s="165" t="str">
        <f>IF(支出入力表!F1523="旅費","旅費","")</f>
        <v/>
      </c>
      <c r="F1522" s="196" t="str">
        <f>IF(E1522="旅費",VLOOKUP(E1522,支出入力表!F1523:$M$2000,3,FALSE),"")</f>
        <v/>
      </c>
      <c r="G1522" s="196" t="str">
        <f>IF(E1522="旅費",VLOOKUP(E1522,支出入力表!F1523:$M$2000,4,FALSE),"")</f>
        <v/>
      </c>
      <c r="H1522" s="197" t="str">
        <f>IF(E1522="旅費",VLOOKUP(E1522,支出入力表!F1523:$M$2000,5,FALSE),"")</f>
        <v/>
      </c>
      <c r="I1522" s="196" t="str">
        <f>IF(E1522="旅費",VLOOKUP(E1522,支出入力表!F1523:$S$2000,9,FALSE),"")</f>
        <v/>
      </c>
      <c r="J1522" s="167" t="str">
        <f>IF(E1522="旅費",VLOOKUP(E1522,支出入力表!F1523:$S$2000,10,FALSE),"")</f>
        <v/>
      </c>
      <c r="K1522" s="167" t="str">
        <f>IF(E1522="旅費",VLOOKUP(E1522,支出入力表!F1523:$S$2000,11,FALSE),"")</f>
        <v/>
      </c>
      <c r="L1522" s="167" t="str">
        <f>IF(E1522="旅費",VLOOKUP(E1522,支出入力表!F1523:$S$2000,12,FALSE),"")</f>
        <v/>
      </c>
      <c r="M1522" s="167" t="str">
        <f>IF(E1522="旅費",VLOOKUP(E1522,支出入力表!F1523:$S$2000,13,FALSE),"")</f>
        <v/>
      </c>
      <c r="N1522" s="168" t="str">
        <f>IF(E1522="旅費",VLOOKUP(E1522,支出入力表!F1523:$S$2000,14,FALSE),"")</f>
        <v/>
      </c>
    </row>
    <row r="1523" spans="2:14" x14ac:dyDescent="0.55000000000000004">
      <c r="B1523" s="163" t="str">
        <f>IF(E1523="旅費",支出入力表!A1524,"")</f>
        <v/>
      </c>
      <c r="C1523" s="164" t="str">
        <f>IF(E1523="旅費",支出入力表!C1524,"")</f>
        <v/>
      </c>
      <c r="D1523" s="165" t="str">
        <f>IF(支出入力表!E1524="旅費","旅費","")</f>
        <v/>
      </c>
      <c r="E1523" s="165" t="str">
        <f>IF(支出入力表!F1524="旅費","旅費","")</f>
        <v/>
      </c>
      <c r="F1523" s="196" t="str">
        <f>IF(E1523="旅費",VLOOKUP(E1523,支出入力表!F1524:$M$2000,3,FALSE),"")</f>
        <v/>
      </c>
      <c r="G1523" s="196" t="str">
        <f>IF(E1523="旅費",VLOOKUP(E1523,支出入力表!F1524:$M$2000,4,FALSE),"")</f>
        <v/>
      </c>
      <c r="H1523" s="197" t="str">
        <f>IF(E1523="旅費",VLOOKUP(E1523,支出入力表!F1524:$M$2000,5,FALSE),"")</f>
        <v/>
      </c>
      <c r="I1523" s="196" t="str">
        <f>IF(E1523="旅費",VLOOKUP(E1523,支出入力表!F1524:$S$2000,9,FALSE),"")</f>
        <v/>
      </c>
      <c r="J1523" s="167" t="str">
        <f>IF(E1523="旅費",VLOOKUP(E1523,支出入力表!F1524:$S$2000,10,FALSE),"")</f>
        <v/>
      </c>
      <c r="K1523" s="167" t="str">
        <f>IF(E1523="旅費",VLOOKUP(E1523,支出入力表!F1524:$S$2000,11,FALSE),"")</f>
        <v/>
      </c>
      <c r="L1523" s="167" t="str">
        <f>IF(E1523="旅費",VLOOKUP(E1523,支出入力表!F1524:$S$2000,12,FALSE),"")</f>
        <v/>
      </c>
      <c r="M1523" s="167" t="str">
        <f>IF(E1523="旅費",VLOOKUP(E1523,支出入力表!F1524:$S$2000,13,FALSE),"")</f>
        <v/>
      </c>
      <c r="N1523" s="168" t="str">
        <f>IF(E1523="旅費",VLOOKUP(E1523,支出入力表!F1524:$S$2000,14,FALSE),"")</f>
        <v/>
      </c>
    </row>
    <row r="1524" spans="2:14" x14ac:dyDescent="0.55000000000000004">
      <c r="B1524" s="163" t="str">
        <f>IF(E1524="旅費",支出入力表!A1525,"")</f>
        <v/>
      </c>
      <c r="C1524" s="164" t="str">
        <f>IF(E1524="旅費",支出入力表!C1525,"")</f>
        <v/>
      </c>
      <c r="D1524" s="165" t="str">
        <f>IF(支出入力表!E1525="旅費","旅費","")</f>
        <v/>
      </c>
      <c r="E1524" s="165" t="str">
        <f>IF(支出入力表!F1525="旅費","旅費","")</f>
        <v/>
      </c>
      <c r="F1524" s="196" t="str">
        <f>IF(E1524="旅費",VLOOKUP(E1524,支出入力表!F1525:$M$2000,3,FALSE),"")</f>
        <v/>
      </c>
      <c r="G1524" s="196" t="str">
        <f>IF(E1524="旅費",VLOOKUP(E1524,支出入力表!F1525:$M$2000,4,FALSE),"")</f>
        <v/>
      </c>
      <c r="H1524" s="197" t="str">
        <f>IF(E1524="旅費",VLOOKUP(E1524,支出入力表!F1525:$M$2000,5,FALSE),"")</f>
        <v/>
      </c>
      <c r="I1524" s="196" t="str">
        <f>IF(E1524="旅費",VLOOKUP(E1524,支出入力表!F1525:$S$2000,9,FALSE),"")</f>
        <v/>
      </c>
      <c r="J1524" s="167" t="str">
        <f>IF(E1524="旅費",VLOOKUP(E1524,支出入力表!F1525:$S$2000,10,FALSE),"")</f>
        <v/>
      </c>
      <c r="K1524" s="167" t="str">
        <f>IF(E1524="旅費",VLOOKUP(E1524,支出入力表!F1525:$S$2000,11,FALSE),"")</f>
        <v/>
      </c>
      <c r="L1524" s="167" t="str">
        <f>IF(E1524="旅費",VLOOKUP(E1524,支出入力表!F1525:$S$2000,12,FALSE),"")</f>
        <v/>
      </c>
      <c r="M1524" s="167" t="str">
        <f>IF(E1524="旅費",VLOOKUP(E1524,支出入力表!F1525:$S$2000,13,FALSE),"")</f>
        <v/>
      </c>
      <c r="N1524" s="168" t="str">
        <f>IF(E1524="旅費",VLOOKUP(E1524,支出入力表!F1525:$S$2000,14,FALSE),"")</f>
        <v/>
      </c>
    </row>
    <row r="1525" spans="2:14" x14ac:dyDescent="0.55000000000000004">
      <c r="B1525" s="163" t="str">
        <f>IF(E1525="旅費",支出入力表!A1526,"")</f>
        <v/>
      </c>
      <c r="C1525" s="164" t="str">
        <f>IF(E1525="旅費",支出入力表!C1526,"")</f>
        <v/>
      </c>
      <c r="D1525" s="165" t="str">
        <f>IF(支出入力表!E1526="旅費","旅費","")</f>
        <v/>
      </c>
      <c r="E1525" s="165" t="str">
        <f>IF(支出入力表!F1526="旅費","旅費","")</f>
        <v/>
      </c>
      <c r="F1525" s="196" t="str">
        <f>IF(E1525="旅費",VLOOKUP(E1525,支出入力表!F1526:$M$2000,3,FALSE),"")</f>
        <v/>
      </c>
      <c r="G1525" s="196" t="str">
        <f>IF(E1525="旅費",VLOOKUP(E1525,支出入力表!F1526:$M$2000,4,FALSE),"")</f>
        <v/>
      </c>
      <c r="H1525" s="197" t="str">
        <f>IF(E1525="旅費",VLOOKUP(E1525,支出入力表!F1526:$M$2000,5,FALSE),"")</f>
        <v/>
      </c>
      <c r="I1525" s="196" t="str">
        <f>IF(E1525="旅費",VLOOKUP(E1525,支出入力表!F1526:$S$2000,9,FALSE),"")</f>
        <v/>
      </c>
      <c r="J1525" s="167" t="str">
        <f>IF(E1525="旅費",VLOOKUP(E1525,支出入力表!F1526:$S$2000,10,FALSE),"")</f>
        <v/>
      </c>
      <c r="K1525" s="167" t="str">
        <f>IF(E1525="旅費",VLOOKUP(E1525,支出入力表!F1526:$S$2000,11,FALSE),"")</f>
        <v/>
      </c>
      <c r="L1525" s="167" t="str">
        <f>IF(E1525="旅費",VLOOKUP(E1525,支出入力表!F1526:$S$2000,12,FALSE),"")</f>
        <v/>
      </c>
      <c r="M1525" s="167" t="str">
        <f>IF(E1525="旅費",VLOOKUP(E1525,支出入力表!F1526:$S$2000,13,FALSE),"")</f>
        <v/>
      </c>
      <c r="N1525" s="168" t="str">
        <f>IF(E1525="旅費",VLOOKUP(E1525,支出入力表!F1526:$S$2000,14,FALSE),"")</f>
        <v/>
      </c>
    </row>
    <row r="1526" spans="2:14" x14ac:dyDescent="0.55000000000000004">
      <c r="B1526" s="163" t="str">
        <f>IF(E1526="旅費",支出入力表!A1527,"")</f>
        <v/>
      </c>
      <c r="C1526" s="164" t="str">
        <f>IF(E1526="旅費",支出入力表!C1527,"")</f>
        <v/>
      </c>
      <c r="D1526" s="165" t="str">
        <f>IF(支出入力表!E1527="旅費","旅費","")</f>
        <v/>
      </c>
      <c r="E1526" s="165" t="str">
        <f>IF(支出入力表!F1527="旅費","旅費","")</f>
        <v/>
      </c>
      <c r="F1526" s="196" t="str">
        <f>IF(E1526="旅費",VLOOKUP(E1526,支出入力表!F1527:$M$2000,3,FALSE),"")</f>
        <v/>
      </c>
      <c r="G1526" s="196" t="str">
        <f>IF(E1526="旅費",VLOOKUP(E1526,支出入力表!F1527:$M$2000,4,FALSE),"")</f>
        <v/>
      </c>
      <c r="H1526" s="197" t="str">
        <f>IF(E1526="旅費",VLOOKUP(E1526,支出入力表!F1527:$M$2000,5,FALSE),"")</f>
        <v/>
      </c>
      <c r="I1526" s="196" t="str">
        <f>IF(E1526="旅費",VLOOKUP(E1526,支出入力表!F1527:$S$2000,9,FALSE),"")</f>
        <v/>
      </c>
      <c r="J1526" s="167" t="str">
        <f>IF(E1526="旅費",VLOOKUP(E1526,支出入力表!F1527:$S$2000,10,FALSE),"")</f>
        <v/>
      </c>
      <c r="K1526" s="167" t="str">
        <f>IF(E1526="旅費",VLOOKUP(E1526,支出入力表!F1527:$S$2000,11,FALSE),"")</f>
        <v/>
      </c>
      <c r="L1526" s="167" t="str">
        <f>IF(E1526="旅費",VLOOKUP(E1526,支出入力表!F1527:$S$2000,12,FALSE),"")</f>
        <v/>
      </c>
      <c r="M1526" s="167" t="str">
        <f>IF(E1526="旅費",VLOOKUP(E1526,支出入力表!F1527:$S$2000,13,FALSE),"")</f>
        <v/>
      </c>
      <c r="N1526" s="168" t="str">
        <f>IF(E1526="旅費",VLOOKUP(E1526,支出入力表!F1527:$S$2000,14,FALSE),"")</f>
        <v/>
      </c>
    </row>
    <row r="1527" spans="2:14" x14ac:dyDescent="0.55000000000000004">
      <c r="B1527" s="163" t="str">
        <f>IF(E1527="旅費",支出入力表!A1528,"")</f>
        <v/>
      </c>
      <c r="C1527" s="164" t="str">
        <f>IF(E1527="旅費",支出入力表!C1528,"")</f>
        <v/>
      </c>
      <c r="D1527" s="165" t="str">
        <f>IF(支出入力表!E1528="旅費","旅費","")</f>
        <v/>
      </c>
      <c r="E1527" s="165" t="str">
        <f>IF(支出入力表!F1528="旅費","旅費","")</f>
        <v/>
      </c>
      <c r="F1527" s="196" t="str">
        <f>IF(E1527="旅費",VLOOKUP(E1527,支出入力表!F1528:$M$2000,3,FALSE),"")</f>
        <v/>
      </c>
      <c r="G1527" s="196" t="str">
        <f>IF(E1527="旅費",VLOOKUP(E1527,支出入力表!F1528:$M$2000,4,FALSE),"")</f>
        <v/>
      </c>
      <c r="H1527" s="197" t="str">
        <f>IF(E1527="旅費",VLOOKUP(E1527,支出入力表!F1528:$M$2000,5,FALSE),"")</f>
        <v/>
      </c>
      <c r="I1527" s="196" t="str">
        <f>IF(E1527="旅費",VLOOKUP(E1527,支出入力表!F1528:$S$2000,9,FALSE),"")</f>
        <v/>
      </c>
      <c r="J1527" s="167" t="str">
        <f>IF(E1527="旅費",VLOOKUP(E1527,支出入力表!F1528:$S$2000,10,FALSE),"")</f>
        <v/>
      </c>
      <c r="K1527" s="167" t="str">
        <f>IF(E1527="旅費",VLOOKUP(E1527,支出入力表!F1528:$S$2000,11,FALSE),"")</f>
        <v/>
      </c>
      <c r="L1527" s="167" t="str">
        <f>IF(E1527="旅費",VLOOKUP(E1527,支出入力表!F1528:$S$2000,12,FALSE),"")</f>
        <v/>
      </c>
      <c r="M1527" s="167" t="str">
        <f>IF(E1527="旅費",VLOOKUP(E1527,支出入力表!F1528:$S$2000,13,FALSE),"")</f>
        <v/>
      </c>
      <c r="N1527" s="168" t="str">
        <f>IF(E1527="旅費",VLOOKUP(E1527,支出入力表!F1528:$S$2000,14,FALSE),"")</f>
        <v/>
      </c>
    </row>
    <row r="1528" spans="2:14" x14ac:dyDescent="0.55000000000000004">
      <c r="B1528" s="163" t="str">
        <f>IF(E1528="旅費",支出入力表!A1529,"")</f>
        <v/>
      </c>
      <c r="C1528" s="164" t="str">
        <f>IF(E1528="旅費",支出入力表!C1529,"")</f>
        <v/>
      </c>
      <c r="D1528" s="165" t="str">
        <f>IF(支出入力表!E1529="旅費","旅費","")</f>
        <v/>
      </c>
      <c r="E1528" s="165" t="str">
        <f>IF(支出入力表!F1529="旅費","旅費","")</f>
        <v/>
      </c>
      <c r="F1528" s="196" t="str">
        <f>IF(E1528="旅費",VLOOKUP(E1528,支出入力表!F1529:$M$2000,3,FALSE),"")</f>
        <v/>
      </c>
      <c r="G1528" s="196" t="str">
        <f>IF(E1528="旅費",VLOOKUP(E1528,支出入力表!F1529:$M$2000,4,FALSE),"")</f>
        <v/>
      </c>
      <c r="H1528" s="197" t="str">
        <f>IF(E1528="旅費",VLOOKUP(E1528,支出入力表!F1529:$M$2000,5,FALSE),"")</f>
        <v/>
      </c>
      <c r="I1528" s="196" t="str">
        <f>IF(E1528="旅費",VLOOKUP(E1528,支出入力表!F1529:$S$2000,9,FALSE),"")</f>
        <v/>
      </c>
      <c r="J1528" s="167" t="str">
        <f>IF(E1528="旅費",VLOOKUP(E1528,支出入力表!F1529:$S$2000,10,FALSE),"")</f>
        <v/>
      </c>
      <c r="K1528" s="167" t="str">
        <f>IF(E1528="旅費",VLOOKUP(E1528,支出入力表!F1529:$S$2000,11,FALSE),"")</f>
        <v/>
      </c>
      <c r="L1528" s="167" t="str">
        <f>IF(E1528="旅費",VLOOKUP(E1528,支出入力表!F1529:$S$2000,12,FALSE),"")</f>
        <v/>
      </c>
      <c r="M1528" s="167" t="str">
        <f>IF(E1528="旅費",VLOOKUP(E1528,支出入力表!F1529:$S$2000,13,FALSE),"")</f>
        <v/>
      </c>
      <c r="N1528" s="168" t="str">
        <f>IF(E1528="旅費",VLOOKUP(E1528,支出入力表!F1529:$S$2000,14,FALSE),"")</f>
        <v/>
      </c>
    </row>
    <row r="1529" spans="2:14" x14ac:dyDescent="0.55000000000000004">
      <c r="B1529" s="163" t="str">
        <f>IF(E1529="旅費",支出入力表!A1530,"")</f>
        <v/>
      </c>
      <c r="C1529" s="164" t="str">
        <f>IF(E1529="旅費",支出入力表!C1530,"")</f>
        <v/>
      </c>
      <c r="D1529" s="165" t="str">
        <f>IF(支出入力表!E1530="旅費","旅費","")</f>
        <v/>
      </c>
      <c r="E1529" s="165" t="str">
        <f>IF(支出入力表!F1530="旅費","旅費","")</f>
        <v/>
      </c>
      <c r="F1529" s="196" t="str">
        <f>IF(E1529="旅費",VLOOKUP(E1529,支出入力表!F1530:$M$2000,3,FALSE),"")</f>
        <v/>
      </c>
      <c r="G1529" s="196" t="str">
        <f>IF(E1529="旅費",VLOOKUP(E1529,支出入力表!F1530:$M$2000,4,FALSE),"")</f>
        <v/>
      </c>
      <c r="H1529" s="197" t="str">
        <f>IF(E1529="旅費",VLOOKUP(E1529,支出入力表!F1530:$M$2000,5,FALSE),"")</f>
        <v/>
      </c>
      <c r="I1529" s="196" t="str">
        <f>IF(E1529="旅費",VLOOKUP(E1529,支出入力表!F1530:$S$2000,9,FALSE),"")</f>
        <v/>
      </c>
      <c r="J1529" s="167" t="str">
        <f>IF(E1529="旅費",VLOOKUP(E1529,支出入力表!F1530:$S$2000,10,FALSE),"")</f>
        <v/>
      </c>
      <c r="K1529" s="167" t="str">
        <f>IF(E1529="旅費",VLOOKUP(E1529,支出入力表!F1530:$S$2000,11,FALSE),"")</f>
        <v/>
      </c>
      <c r="L1529" s="167" t="str">
        <f>IF(E1529="旅費",VLOOKUP(E1529,支出入力表!F1530:$S$2000,12,FALSE),"")</f>
        <v/>
      </c>
      <c r="M1529" s="167" t="str">
        <f>IF(E1529="旅費",VLOOKUP(E1529,支出入力表!F1530:$S$2000,13,FALSE),"")</f>
        <v/>
      </c>
      <c r="N1529" s="168" t="str">
        <f>IF(E1529="旅費",VLOOKUP(E1529,支出入力表!F1530:$S$2000,14,FALSE),"")</f>
        <v/>
      </c>
    </row>
    <row r="1530" spans="2:14" x14ac:dyDescent="0.55000000000000004">
      <c r="B1530" s="163" t="str">
        <f>IF(E1530="旅費",支出入力表!A1531,"")</f>
        <v/>
      </c>
      <c r="C1530" s="164" t="str">
        <f>IF(E1530="旅費",支出入力表!C1531,"")</f>
        <v/>
      </c>
      <c r="D1530" s="165" t="str">
        <f>IF(支出入力表!E1531="旅費","旅費","")</f>
        <v/>
      </c>
      <c r="E1530" s="165" t="str">
        <f>IF(支出入力表!F1531="旅費","旅費","")</f>
        <v/>
      </c>
      <c r="F1530" s="196" t="str">
        <f>IF(E1530="旅費",VLOOKUP(E1530,支出入力表!F1531:$M$2000,3,FALSE),"")</f>
        <v/>
      </c>
      <c r="G1530" s="196" t="str">
        <f>IF(E1530="旅費",VLOOKUP(E1530,支出入力表!F1531:$M$2000,4,FALSE),"")</f>
        <v/>
      </c>
      <c r="H1530" s="197" t="str">
        <f>IF(E1530="旅費",VLOOKUP(E1530,支出入力表!F1531:$M$2000,5,FALSE),"")</f>
        <v/>
      </c>
      <c r="I1530" s="196" t="str">
        <f>IF(E1530="旅費",VLOOKUP(E1530,支出入力表!F1531:$S$2000,9,FALSE),"")</f>
        <v/>
      </c>
      <c r="J1530" s="167" t="str">
        <f>IF(E1530="旅費",VLOOKUP(E1530,支出入力表!F1531:$S$2000,10,FALSE),"")</f>
        <v/>
      </c>
      <c r="K1530" s="167" t="str">
        <f>IF(E1530="旅費",VLOOKUP(E1530,支出入力表!F1531:$S$2000,11,FALSE),"")</f>
        <v/>
      </c>
      <c r="L1530" s="167" t="str">
        <f>IF(E1530="旅費",VLOOKUP(E1530,支出入力表!F1531:$S$2000,12,FALSE),"")</f>
        <v/>
      </c>
      <c r="M1530" s="167" t="str">
        <f>IF(E1530="旅費",VLOOKUP(E1530,支出入力表!F1531:$S$2000,13,FALSE),"")</f>
        <v/>
      </c>
      <c r="N1530" s="168" t="str">
        <f>IF(E1530="旅費",VLOOKUP(E1530,支出入力表!F1531:$S$2000,14,FALSE),"")</f>
        <v/>
      </c>
    </row>
    <row r="1531" spans="2:14" x14ac:dyDescent="0.55000000000000004">
      <c r="B1531" s="163" t="str">
        <f>IF(E1531="旅費",支出入力表!A1532,"")</f>
        <v/>
      </c>
      <c r="C1531" s="164" t="str">
        <f>IF(E1531="旅費",支出入力表!C1532,"")</f>
        <v/>
      </c>
      <c r="D1531" s="165" t="str">
        <f>IF(支出入力表!E1532="旅費","旅費","")</f>
        <v/>
      </c>
      <c r="E1531" s="165" t="str">
        <f>IF(支出入力表!F1532="旅費","旅費","")</f>
        <v/>
      </c>
      <c r="F1531" s="196" t="str">
        <f>IF(E1531="旅費",VLOOKUP(E1531,支出入力表!F1532:$M$2000,3,FALSE),"")</f>
        <v/>
      </c>
      <c r="G1531" s="196" t="str">
        <f>IF(E1531="旅費",VLOOKUP(E1531,支出入力表!F1532:$M$2000,4,FALSE),"")</f>
        <v/>
      </c>
      <c r="H1531" s="197" t="str">
        <f>IF(E1531="旅費",VLOOKUP(E1531,支出入力表!F1532:$M$2000,5,FALSE),"")</f>
        <v/>
      </c>
      <c r="I1531" s="196" t="str">
        <f>IF(E1531="旅費",VLOOKUP(E1531,支出入力表!F1532:$S$2000,9,FALSE),"")</f>
        <v/>
      </c>
      <c r="J1531" s="167" t="str">
        <f>IF(E1531="旅費",VLOOKUP(E1531,支出入力表!F1532:$S$2000,10,FALSE),"")</f>
        <v/>
      </c>
      <c r="K1531" s="167" t="str">
        <f>IF(E1531="旅費",VLOOKUP(E1531,支出入力表!F1532:$S$2000,11,FALSE),"")</f>
        <v/>
      </c>
      <c r="L1531" s="167" t="str">
        <f>IF(E1531="旅費",VLOOKUP(E1531,支出入力表!F1532:$S$2000,12,FALSE),"")</f>
        <v/>
      </c>
      <c r="M1531" s="167" t="str">
        <f>IF(E1531="旅費",VLOOKUP(E1531,支出入力表!F1532:$S$2000,13,FALSE),"")</f>
        <v/>
      </c>
      <c r="N1531" s="168" t="str">
        <f>IF(E1531="旅費",VLOOKUP(E1531,支出入力表!F1532:$S$2000,14,FALSE),"")</f>
        <v/>
      </c>
    </row>
    <row r="1532" spans="2:14" x14ac:dyDescent="0.55000000000000004">
      <c r="B1532" s="163" t="str">
        <f>IF(E1532="旅費",支出入力表!A1533,"")</f>
        <v/>
      </c>
      <c r="C1532" s="164" t="str">
        <f>IF(E1532="旅費",支出入力表!C1533,"")</f>
        <v/>
      </c>
      <c r="D1532" s="165" t="str">
        <f>IF(支出入力表!E1533="旅費","旅費","")</f>
        <v/>
      </c>
      <c r="E1532" s="165" t="str">
        <f>IF(支出入力表!F1533="旅費","旅費","")</f>
        <v/>
      </c>
      <c r="F1532" s="196" t="str">
        <f>IF(E1532="旅費",VLOOKUP(E1532,支出入力表!F1533:$M$2000,3,FALSE),"")</f>
        <v/>
      </c>
      <c r="G1532" s="196" t="str">
        <f>IF(E1532="旅費",VLOOKUP(E1532,支出入力表!F1533:$M$2000,4,FALSE),"")</f>
        <v/>
      </c>
      <c r="H1532" s="197" t="str">
        <f>IF(E1532="旅費",VLOOKUP(E1532,支出入力表!F1533:$M$2000,5,FALSE),"")</f>
        <v/>
      </c>
      <c r="I1532" s="196" t="str">
        <f>IF(E1532="旅費",VLOOKUP(E1532,支出入力表!F1533:$S$2000,9,FALSE),"")</f>
        <v/>
      </c>
      <c r="J1532" s="167" t="str">
        <f>IF(E1532="旅費",VLOOKUP(E1532,支出入力表!F1533:$S$2000,10,FALSE),"")</f>
        <v/>
      </c>
      <c r="K1532" s="167" t="str">
        <f>IF(E1532="旅費",VLOOKUP(E1532,支出入力表!F1533:$S$2000,11,FALSE),"")</f>
        <v/>
      </c>
      <c r="L1532" s="167" t="str">
        <f>IF(E1532="旅費",VLOOKUP(E1532,支出入力表!F1533:$S$2000,12,FALSE),"")</f>
        <v/>
      </c>
      <c r="M1532" s="167" t="str">
        <f>IF(E1532="旅費",VLOOKUP(E1532,支出入力表!F1533:$S$2000,13,FALSE),"")</f>
        <v/>
      </c>
      <c r="N1532" s="168" t="str">
        <f>IF(E1532="旅費",VLOOKUP(E1532,支出入力表!F1533:$S$2000,14,FALSE),"")</f>
        <v/>
      </c>
    </row>
    <row r="1533" spans="2:14" x14ac:dyDescent="0.55000000000000004">
      <c r="B1533" s="163" t="str">
        <f>IF(E1533="旅費",支出入力表!A1534,"")</f>
        <v/>
      </c>
      <c r="C1533" s="164" t="str">
        <f>IF(E1533="旅費",支出入力表!C1534,"")</f>
        <v/>
      </c>
      <c r="D1533" s="165" t="str">
        <f>IF(支出入力表!E1534="旅費","旅費","")</f>
        <v/>
      </c>
      <c r="E1533" s="165" t="str">
        <f>IF(支出入力表!F1534="旅費","旅費","")</f>
        <v/>
      </c>
      <c r="F1533" s="196" t="str">
        <f>IF(E1533="旅費",VLOOKUP(E1533,支出入力表!F1534:$M$2000,3,FALSE),"")</f>
        <v/>
      </c>
      <c r="G1533" s="196" t="str">
        <f>IF(E1533="旅費",VLOOKUP(E1533,支出入力表!F1534:$M$2000,4,FALSE),"")</f>
        <v/>
      </c>
      <c r="H1533" s="197" t="str">
        <f>IF(E1533="旅費",VLOOKUP(E1533,支出入力表!F1534:$M$2000,5,FALSE),"")</f>
        <v/>
      </c>
      <c r="I1533" s="196" t="str">
        <f>IF(E1533="旅費",VLOOKUP(E1533,支出入力表!F1534:$S$2000,9,FALSE),"")</f>
        <v/>
      </c>
      <c r="J1533" s="167" t="str">
        <f>IF(E1533="旅費",VLOOKUP(E1533,支出入力表!F1534:$S$2000,10,FALSE),"")</f>
        <v/>
      </c>
      <c r="K1533" s="167" t="str">
        <f>IF(E1533="旅費",VLOOKUP(E1533,支出入力表!F1534:$S$2000,11,FALSE),"")</f>
        <v/>
      </c>
      <c r="L1533" s="167" t="str">
        <f>IF(E1533="旅費",VLOOKUP(E1533,支出入力表!F1534:$S$2000,12,FALSE),"")</f>
        <v/>
      </c>
      <c r="M1533" s="167" t="str">
        <f>IF(E1533="旅費",VLOOKUP(E1533,支出入力表!F1534:$S$2000,13,FALSE),"")</f>
        <v/>
      </c>
      <c r="N1533" s="168" t="str">
        <f>IF(E1533="旅費",VLOOKUP(E1533,支出入力表!F1534:$S$2000,14,FALSE),"")</f>
        <v/>
      </c>
    </row>
    <row r="1534" spans="2:14" x14ac:dyDescent="0.55000000000000004">
      <c r="B1534" s="163" t="str">
        <f>IF(E1534="旅費",支出入力表!A1535,"")</f>
        <v/>
      </c>
      <c r="C1534" s="164" t="str">
        <f>IF(E1534="旅費",支出入力表!C1535,"")</f>
        <v/>
      </c>
      <c r="D1534" s="165" t="str">
        <f>IF(支出入力表!E1535="旅費","旅費","")</f>
        <v/>
      </c>
      <c r="E1534" s="165" t="str">
        <f>IF(支出入力表!F1535="旅費","旅費","")</f>
        <v/>
      </c>
      <c r="F1534" s="196" t="str">
        <f>IF(E1534="旅費",VLOOKUP(E1534,支出入力表!F1535:$M$2000,3,FALSE),"")</f>
        <v/>
      </c>
      <c r="G1534" s="196" t="str">
        <f>IF(E1534="旅費",VLOOKUP(E1534,支出入力表!F1535:$M$2000,4,FALSE),"")</f>
        <v/>
      </c>
      <c r="H1534" s="197" t="str">
        <f>IF(E1534="旅費",VLOOKUP(E1534,支出入力表!F1535:$M$2000,5,FALSE),"")</f>
        <v/>
      </c>
      <c r="I1534" s="196" t="str">
        <f>IF(E1534="旅費",VLOOKUP(E1534,支出入力表!F1535:$S$2000,9,FALSE),"")</f>
        <v/>
      </c>
      <c r="J1534" s="167" t="str">
        <f>IF(E1534="旅費",VLOOKUP(E1534,支出入力表!F1535:$S$2000,10,FALSE),"")</f>
        <v/>
      </c>
      <c r="K1534" s="167" t="str">
        <f>IF(E1534="旅費",VLOOKUP(E1534,支出入力表!F1535:$S$2000,11,FALSE),"")</f>
        <v/>
      </c>
      <c r="L1534" s="167" t="str">
        <f>IF(E1534="旅費",VLOOKUP(E1534,支出入力表!F1535:$S$2000,12,FALSE),"")</f>
        <v/>
      </c>
      <c r="M1534" s="167" t="str">
        <f>IF(E1534="旅費",VLOOKUP(E1534,支出入力表!F1535:$S$2000,13,FALSE),"")</f>
        <v/>
      </c>
      <c r="N1534" s="168" t="str">
        <f>IF(E1534="旅費",VLOOKUP(E1534,支出入力表!F1535:$S$2000,14,FALSE),"")</f>
        <v/>
      </c>
    </row>
    <row r="1535" spans="2:14" x14ac:dyDescent="0.55000000000000004">
      <c r="B1535" s="163" t="str">
        <f>IF(E1535="旅費",支出入力表!A1536,"")</f>
        <v/>
      </c>
      <c r="C1535" s="164" t="str">
        <f>IF(E1535="旅費",支出入力表!C1536,"")</f>
        <v/>
      </c>
      <c r="D1535" s="165" t="str">
        <f>IF(支出入力表!E1536="旅費","旅費","")</f>
        <v/>
      </c>
      <c r="E1535" s="165" t="str">
        <f>IF(支出入力表!F1536="旅費","旅費","")</f>
        <v/>
      </c>
      <c r="F1535" s="196" t="str">
        <f>IF(E1535="旅費",VLOOKUP(E1535,支出入力表!F1536:$M$2000,3,FALSE),"")</f>
        <v/>
      </c>
      <c r="G1535" s="196" t="str">
        <f>IF(E1535="旅費",VLOOKUP(E1535,支出入力表!F1536:$M$2000,4,FALSE),"")</f>
        <v/>
      </c>
      <c r="H1535" s="197" t="str">
        <f>IF(E1535="旅費",VLOOKUP(E1535,支出入力表!F1536:$M$2000,5,FALSE),"")</f>
        <v/>
      </c>
      <c r="I1535" s="196" t="str">
        <f>IF(E1535="旅費",VLOOKUP(E1535,支出入力表!F1536:$S$2000,9,FALSE),"")</f>
        <v/>
      </c>
      <c r="J1535" s="167" t="str">
        <f>IF(E1535="旅費",VLOOKUP(E1535,支出入力表!F1536:$S$2000,10,FALSE),"")</f>
        <v/>
      </c>
      <c r="K1535" s="167" t="str">
        <f>IF(E1535="旅費",VLOOKUP(E1535,支出入力表!F1536:$S$2000,11,FALSE),"")</f>
        <v/>
      </c>
      <c r="L1535" s="167" t="str">
        <f>IF(E1535="旅費",VLOOKUP(E1535,支出入力表!F1536:$S$2000,12,FALSE),"")</f>
        <v/>
      </c>
      <c r="M1535" s="167" t="str">
        <f>IF(E1535="旅費",VLOOKUP(E1535,支出入力表!F1536:$S$2000,13,FALSE),"")</f>
        <v/>
      </c>
      <c r="N1535" s="168" t="str">
        <f>IF(E1535="旅費",VLOOKUP(E1535,支出入力表!F1536:$S$2000,14,FALSE),"")</f>
        <v/>
      </c>
    </row>
    <row r="1536" spans="2:14" x14ac:dyDescent="0.55000000000000004">
      <c r="B1536" s="163" t="str">
        <f>IF(E1536="旅費",支出入力表!A1537,"")</f>
        <v/>
      </c>
      <c r="C1536" s="164" t="str">
        <f>IF(E1536="旅費",支出入力表!C1537,"")</f>
        <v/>
      </c>
      <c r="D1536" s="165" t="str">
        <f>IF(支出入力表!E1537="旅費","旅費","")</f>
        <v/>
      </c>
      <c r="E1536" s="165" t="str">
        <f>IF(支出入力表!F1537="旅費","旅費","")</f>
        <v/>
      </c>
      <c r="F1536" s="196" t="str">
        <f>IF(E1536="旅費",VLOOKUP(E1536,支出入力表!F1537:$M$2000,3,FALSE),"")</f>
        <v/>
      </c>
      <c r="G1536" s="196" t="str">
        <f>IF(E1536="旅費",VLOOKUP(E1536,支出入力表!F1537:$M$2000,4,FALSE),"")</f>
        <v/>
      </c>
      <c r="H1536" s="197" t="str">
        <f>IF(E1536="旅費",VLOOKUP(E1536,支出入力表!F1537:$M$2000,5,FALSE),"")</f>
        <v/>
      </c>
      <c r="I1536" s="196" t="str">
        <f>IF(E1536="旅費",VLOOKUP(E1536,支出入力表!F1537:$S$2000,9,FALSE),"")</f>
        <v/>
      </c>
      <c r="J1536" s="167" t="str">
        <f>IF(E1536="旅費",VLOOKUP(E1536,支出入力表!F1537:$S$2000,10,FALSE),"")</f>
        <v/>
      </c>
      <c r="K1536" s="167" t="str">
        <f>IF(E1536="旅費",VLOOKUP(E1536,支出入力表!F1537:$S$2000,11,FALSE),"")</f>
        <v/>
      </c>
      <c r="L1536" s="167" t="str">
        <f>IF(E1536="旅費",VLOOKUP(E1536,支出入力表!F1537:$S$2000,12,FALSE),"")</f>
        <v/>
      </c>
      <c r="M1536" s="167" t="str">
        <f>IF(E1536="旅費",VLOOKUP(E1536,支出入力表!F1537:$S$2000,13,FALSE),"")</f>
        <v/>
      </c>
      <c r="N1536" s="168" t="str">
        <f>IF(E1536="旅費",VLOOKUP(E1536,支出入力表!F1537:$S$2000,14,FALSE),"")</f>
        <v/>
      </c>
    </row>
    <row r="1537" spans="2:14" x14ac:dyDescent="0.55000000000000004">
      <c r="B1537" s="163" t="str">
        <f>IF(E1537="旅費",支出入力表!A1538,"")</f>
        <v/>
      </c>
      <c r="C1537" s="164" t="str">
        <f>IF(E1537="旅費",支出入力表!C1538,"")</f>
        <v/>
      </c>
      <c r="D1537" s="165" t="str">
        <f>IF(支出入力表!E1538="旅費","旅費","")</f>
        <v/>
      </c>
      <c r="E1537" s="165" t="str">
        <f>IF(支出入力表!F1538="旅費","旅費","")</f>
        <v/>
      </c>
      <c r="F1537" s="196" t="str">
        <f>IF(E1537="旅費",VLOOKUP(E1537,支出入力表!F1538:$M$2000,3,FALSE),"")</f>
        <v/>
      </c>
      <c r="G1537" s="196" t="str">
        <f>IF(E1537="旅費",VLOOKUP(E1537,支出入力表!F1538:$M$2000,4,FALSE),"")</f>
        <v/>
      </c>
      <c r="H1537" s="197" t="str">
        <f>IF(E1537="旅費",VLOOKUP(E1537,支出入力表!F1538:$M$2000,5,FALSE),"")</f>
        <v/>
      </c>
      <c r="I1537" s="196" t="str">
        <f>IF(E1537="旅費",VLOOKUP(E1537,支出入力表!F1538:$S$2000,9,FALSE),"")</f>
        <v/>
      </c>
      <c r="J1537" s="167" t="str">
        <f>IF(E1537="旅費",VLOOKUP(E1537,支出入力表!F1538:$S$2000,10,FALSE),"")</f>
        <v/>
      </c>
      <c r="K1537" s="167" t="str">
        <f>IF(E1537="旅費",VLOOKUP(E1537,支出入力表!F1538:$S$2000,11,FALSE),"")</f>
        <v/>
      </c>
      <c r="L1537" s="167" t="str">
        <f>IF(E1537="旅費",VLOOKUP(E1537,支出入力表!F1538:$S$2000,12,FALSE),"")</f>
        <v/>
      </c>
      <c r="M1537" s="167" t="str">
        <f>IF(E1537="旅費",VLOOKUP(E1537,支出入力表!F1538:$S$2000,13,FALSE),"")</f>
        <v/>
      </c>
      <c r="N1537" s="168" t="str">
        <f>IF(E1537="旅費",VLOOKUP(E1537,支出入力表!F1538:$S$2000,14,FALSE),"")</f>
        <v/>
      </c>
    </row>
    <row r="1538" spans="2:14" x14ac:dyDescent="0.55000000000000004">
      <c r="B1538" s="163" t="str">
        <f>IF(E1538="旅費",支出入力表!A1539,"")</f>
        <v/>
      </c>
      <c r="C1538" s="164" t="str">
        <f>IF(E1538="旅費",支出入力表!C1539,"")</f>
        <v/>
      </c>
      <c r="D1538" s="165" t="str">
        <f>IF(支出入力表!E1539="旅費","旅費","")</f>
        <v/>
      </c>
      <c r="E1538" s="165" t="str">
        <f>IF(支出入力表!F1539="旅費","旅費","")</f>
        <v/>
      </c>
      <c r="F1538" s="196" t="str">
        <f>IF(E1538="旅費",VLOOKUP(E1538,支出入力表!F1539:$M$2000,3,FALSE),"")</f>
        <v/>
      </c>
      <c r="G1538" s="196" t="str">
        <f>IF(E1538="旅費",VLOOKUP(E1538,支出入力表!F1539:$M$2000,4,FALSE),"")</f>
        <v/>
      </c>
      <c r="H1538" s="197" t="str">
        <f>IF(E1538="旅費",VLOOKUP(E1538,支出入力表!F1539:$M$2000,5,FALSE),"")</f>
        <v/>
      </c>
      <c r="I1538" s="196" t="str">
        <f>IF(E1538="旅費",VLOOKUP(E1538,支出入力表!F1539:$S$2000,9,FALSE),"")</f>
        <v/>
      </c>
      <c r="J1538" s="167" t="str">
        <f>IF(E1538="旅費",VLOOKUP(E1538,支出入力表!F1539:$S$2000,10,FALSE),"")</f>
        <v/>
      </c>
      <c r="K1538" s="167" t="str">
        <f>IF(E1538="旅費",VLOOKUP(E1538,支出入力表!F1539:$S$2000,11,FALSE),"")</f>
        <v/>
      </c>
      <c r="L1538" s="167" t="str">
        <f>IF(E1538="旅費",VLOOKUP(E1538,支出入力表!F1539:$S$2000,12,FALSE),"")</f>
        <v/>
      </c>
      <c r="M1538" s="167" t="str">
        <f>IF(E1538="旅費",VLOOKUP(E1538,支出入力表!F1539:$S$2000,13,FALSE),"")</f>
        <v/>
      </c>
      <c r="N1538" s="168" t="str">
        <f>IF(E1538="旅費",VLOOKUP(E1538,支出入力表!F1539:$S$2000,14,FALSE),"")</f>
        <v/>
      </c>
    </row>
    <row r="1539" spans="2:14" x14ac:dyDescent="0.55000000000000004">
      <c r="B1539" s="163" t="str">
        <f>IF(E1539="旅費",支出入力表!A1540,"")</f>
        <v/>
      </c>
      <c r="C1539" s="164" t="str">
        <f>IF(E1539="旅費",支出入力表!C1540,"")</f>
        <v/>
      </c>
      <c r="D1539" s="165" t="str">
        <f>IF(支出入力表!E1540="旅費","旅費","")</f>
        <v/>
      </c>
      <c r="E1539" s="165" t="str">
        <f>IF(支出入力表!F1540="旅費","旅費","")</f>
        <v/>
      </c>
      <c r="F1539" s="196" t="str">
        <f>IF(E1539="旅費",VLOOKUP(E1539,支出入力表!F1540:$M$2000,3,FALSE),"")</f>
        <v/>
      </c>
      <c r="G1539" s="196" t="str">
        <f>IF(E1539="旅費",VLOOKUP(E1539,支出入力表!F1540:$M$2000,4,FALSE),"")</f>
        <v/>
      </c>
      <c r="H1539" s="197" t="str">
        <f>IF(E1539="旅費",VLOOKUP(E1539,支出入力表!F1540:$M$2000,5,FALSE),"")</f>
        <v/>
      </c>
      <c r="I1539" s="196" t="str">
        <f>IF(E1539="旅費",VLOOKUP(E1539,支出入力表!F1540:$S$2000,9,FALSE),"")</f>
        <v/>
      </c>
      <c r="J1539" s="167" t="str">
        <f>IF(E1539="旅費",VLOOKUP(E1539,支出入力表!F1540:$S$2000,10,FALSE),"")</f>
        <v/>
      </c>
      <c r="K1539" s="167" t="str">
        <f>IF(E1539="旅費",VLOOKUP(E1539,支出入力表!F1540:$S$2000,11,FALSE),"")</f>
        <v/>
      </c>
      <c r="L1539" s="167" t="str">
        <f>IF(E1539="旅費",VLOOKUP(E1539,支出入力表!F1540:$S$2000,12,FALSE),"")</f>
        <v/>
      </c>
      <c r="M1539" s="167" t="str">
        <f>IF(E1539="旅費",VLOOKUP(E1539,支出入力表!F1540:$S$2000,13,FALSE),"")</f>
        <v/>
      </c>
      <c r="N1539" s="168" t="str">
        <f>IF(E1539="旅費",VLOOKUP(E1539,支出入力表!F1540:$S$2000,14,FALSE),"")</f>
        <v/>
      </c>
    </row>
    <row r="1540" spans="2:14" x14ac:dyDescent="0.55000000000000004">
      <c r="B1540" s="163" t="str">
        <f>IF(E1540="旅費",支出入力表!A1541,"")</f>
        <v/>
      </c>
      <c r="C1540" s="164" t="str">
        <f>IF(E1540="旅費",支出入力表!C1541,"")</f>
        <v/>
      </c>
      <c r="D1540" s="165" t="str">
        <f>IF(支出入力表!E1541="旅費","旅費","")</f>
        <v/>
      </c>
      <c r="E1540" s="165" t="str">
        <f>IF(支出入力表!F1541="旅費","旅費","")</f>
        <v/>
      </c>
      <c r="F1540" s="196" t="str">
        <f>IF(E1540="旅費",VLOOKUP(E1540,支出入力表!F1541:$M$2000,3,FALSE),"")</f>
        <v/>
      </c>
      <c r="G1540" s="196" t="str">
        <f>IF(E1540="旅費",VLOOKUP(E1540,支出入力表!F1541:$M$2000,4,FALSE),"")</f>
        <v/>
      </c>
      <c r="H1540" s="197" t="str">
        <f>IF(E1540="旅費",VLOOKUP(E1540,支出入力表!F1541:$M$2000,5,FALSE),"")</f>
        <v/>
      </c>
      <c r="I1540" s="196" t="str">
        <f>IF(E1540="旅費",VLOOKUP(E1540,支出入力表!F1541:$S$2000,9,FALSE),"")</f>
        <v/>
      </c>
      <c r="J1540" s="167" t="str">
        <f>IF(E1540="旅費",VLOOKUP(E1540,支出入力表!F1541:$S$2000,10,FALSE),"")</f>
        <v/>
      </c>
      <c r="K1540" s="167" t="str">
        <f>IF(E1540="旅費",VLOOKUP(E1540,支出入力表!F1541:$S$2000,11,FALSE),"")</f>
        <v/>
      </c>
      <c r="L1540" s="167" t="str">
        <f>IF(E1540="旅費",VLOOKUP(E1540,支出入力表!F1541:$S$2000,12,FALSE),"")</f>
        <v/>
      </c>
      <c r="M1540" s="167" t="str">
        <f>IF(E1540="旅費",VLOOKUP(E1540,支出入力表!F1541:$S$2000,13,FALSE),"")</f>
        <v/>
      </c>
      <c r="N1540" s="168" t="str">
        <f>IF(E1540="旅費",VLOOKUP(E1540,支出入力表!F1541:$S$2000,14,FALSE),"")</f>
        <v/>
      </c>
    </row>
    <row r="1541" spans="2:14" x14ac:dyDescent="0.55000000000000004">
      <c r="B1541" s="163" t="str">
        <f>IF(E1541="旅費",支出入力表!A1542,"")</f>
        <v/>
      </c>
      <c r="C1541" s="164" t="str">
        <f>IF(E1541="旅費",支出入力表!C1542,"")</f>
        <v/>
      </c>
      <c r="D1541" s="165" t="str">
        <f>IF(支出入力表!E1542="旅費","旅費","")</f>
        <v/>
      </c>
      <c r="E1541" s="165" t="str">
        <f>IF(支出入力表!F1542="旅費","旅費","")</f>
        <v/>
      </c>
      <c r="F1541" s="196" t="str">
        <f>IF(E1541="旅費",VLOOKUP(E1541,支出入力表!F1542:$M$2000,3,FALSE),"")</f>
        <v/>
      </c>
      <c r="G1541" s="196" t="str">
        <f>IF(E1541="旅費",VLOOKUP(E1541,支出入力表!F1542:$M$2000,4,FALSE),"")</f>
        <v/>
      </c>
      <c r="H1541" s="197" t="str">
        <f>IF(E1541="旅費",VLOOKUP(E1541,支出入力表!F1542:$M$2000,5,FALSE),"")</f>
        <v/>
      </c>
      <c r="I1541" s="196" t="str">
        <f>IF(E1541="旅費",VLOOKUP(E1541,支出入力表!F1542:$S$2000,9,FALSE),"")</f>
        <v/>
      </c>
      <c r="J1541" s="167" t="str">
        <f>IF(E1541="旅費",VLOOKUP(E1541,支出入力表!F1542:$S$2000,10,FALSE),"")</f>
        <v/>
      </c>
      <c r="K1541" s="167" t="str">
        <f>IF(E1541="旅費",VLOOKUP(E1541,支出入力表!F1542:$S$2000,11,FALSE),"")</f>
        <v/>
      </c>
      <c r="L1541" s="167" t="str">
        <f>IF(E1541="旅費",VLOOKUP(E1541,支出入力表!F1542:$S$2000,12,FALSE),"")</f>
        <v/>
      </c>
      <c r="M1541" s="167" t="str">
        <f>IF(E1541="旅費",VLOOKUP(E1541,支出入力表!F1542:$S$2000,13,FALSE),"")</f>
        <v/>
      </c>
      <c r="N1541" s="168" t="str">
        <f>IF(E1541="旅費",VLOOKUP(E1541,支出入力表!F1542:$S$2000,14,FALSE),"")</f>
        <v/>
      </c>
    </row>
    <row r="1542" spans="2:14" x14ac:dyDescent="0.55000000000000004">
      <c r="B1542" s="163" t="str">
        <f>IF(E1542="旅費",支出入力表!A1543,"")</f>
        <v/>
      </c>
      <c r="C1542" s="164" t="str">
        <f>IF(E1542="旅費",支出入力表!C1543,"")</f>
        <v/>
      </c>
      <c r="D1542" s="165" t="str">
        <f>IF(支出入力表!E1543="旅費","旅費","")</f>
        <v/>
      </c>
      <c r="E1542" s="165" t="str">
        <f>IF(支出入力表!F1543="旅費","旅費","")</f>
        <v/>
      </c>
      <c r="F1542" s="196" t="str">
        <f>IF(E1542="旅費",VLOOKUP(E1542,支出入力表!F1543:$M$2000,3,FALSE),"")</f>
        <v/>
      </c>
      <c r="G1542" s="196" t="str">
        <f>IF(E1542="旅費",VLOOKUP(E1542,支出入力表!F1543:$M$2000,4,FALSE),"")</f>
        <v/>
      </c>
      <c r="H1542" s="197" t="str">
        <f>IF(E1542="旅費",VLOOKUP(E1542,支出入力表!F1543:$M$2000,5,FALSE),"")</f>
        <v/>
      </c>
      <c r="I1542" s="196" t="str">
        <f>IF(E1542="旅費",VLOOKUP(E1542,支出入力表!F1543:$S$2000,9,FALSE),"")</f>
        <v/>
      </c>
      <c r="J1542" s="167" t="str">
        <f>IF(E1542="旅費",VLOOKUP(E1542,支出入力表!F1543:$S$2000,10,FALSE),"")</f>
        <v/>
      </c>
      <c r="K1542" s="167" t="str">
        <f>IF(E1542="旅費",VLOOKUP(E1542,支出入力表!F1543:$S$2000,11,FALSE),"")</f>
        <v/>
      </c>
      <c r="L1542" s="167" t="str">
        <f>IF(E1542="旅費",VLOOKUP(E1542,支出入力表!F1543:$S$2000,12,FALSE),"")</f>
        <v/>
      </c>
      <c r="M1542" s="167" t="str">
        <f>IF(E1542="旅費",VLOOKUP(E1542,支出入力表!F1543:$S$2000,13,FALSE),"")</f>
        <v/>
      </c>
      <c r="N1542" s="168" t="str">
        <f>IF(E1542="旅費",VLOOKUP(E1542,支出入力表!F1543:$S$2000,14,FALSE),"")</f>
        <v/>
      </c>
    </row>
    <row r="1543" spans="2:14" x14ac:dyDescent="0.55000000000000004">
      <c r="B1543" s="163" t="str">
        <f>IF(E1543="旅費",支出入力表!A1544,"")</f>
        <v/>
      </c>
      <c r="C1543" s="164" t="str">
        <f>IF(E1543="旅費",支出入力表!C1544,"")</f>
        <v/>
      </c>
      <c r="D1543" s="165" t="str">
        <f>IF(支出入力表!E1544="旅費","旅費","")</f>
        <v/>
      </c>
      <c r="E1543" s="165" t="str">
        <f>IF(支出入力表!F1544="旅費","旅費","")</f>
        <v/>
      </c>
      <c r="F1543" s="196" t="str">
        <f>IF(E1543="旅費",VLOOKUP(E1543,支出入力表!F1544:$M$2000,3,FALSE),"")</f>
        <v/>
      </c>
      <c r="G1543" s="196" t="str">
        <f>IF(E1543="旅費",VLOOKUP(E1543,支出入力表!F1544:$M$2000,4,FALSE),"")</f>
        <v/>
      </c>
      <c r="H1543" s="197" t="str">
        <f>IF(E1543="旅費",VLOOKUP(E1543,支出入力表!F1544:$M$2000,5,FALSE),"")</f>
        <v/>
      </c>
      <c r="I1543" s="196" t="str">
        <f>IF(E1543="旅費",VLOOKUP(E1543,支出入力表!F1544:$S$2000,9,FALSE),"")</f>
        <v/>
      </c>
      <c r="J1543" s="167" t="str">
        <f>IF(E1543="旅費",VLOOKUP(E1543,支出入力表!F1544:$S$2000,10,FALSE),"")</f>
        <v/>
      </c>
      <c r="K1543" s="167" t="str">
        <f>IF(E1543="旅費",VLOOKUP(E1543,支出入力表!F1544:$S$2000,11,FALSE),"")</f>
        <v/>
      </c>
      <c r="L1543" s="167" t="str">
        <f>IF(E1543="旅費",VLOOKUP(E1543,支出入力表!F1544:$S$2000,12,FALSE),"")</f>
        <v/>
      </c>
      <c r="M1543" s="167" t="str">
        <f>IF(E1543="旅費",VLOOKUP(E1543,支出入力表!F1544:$S$2000,13,FALSE),"")</f>
        <v/>
      </c>
      <c r="N1543" s="168" t="str">
        <f>IF(E1543="旅費",VLOOKUP(E1543,支出入力表!F1544:$S$2000,14,FALSE),"")</f>
        <v/>
      </c>
    </row>
    <row r="1544" spans="2:14" x14ac:dyDescent="0.55000000000000004">
      <c r="B1544" s="163" t="str">
        <f>IF(E1544="旅費",支出入力表!A1545,"")</f>
        <v/>
      </c>
      <c r="C1544" s="164" t="str">
        <f>IF(E1544="旅費",支出入力表!C1545,"")</f>
        <v/>
      </c>
      <c r="D1544" s="165" t="str">
        <f>IF(支出入力表!E1545="旅費","旅費","")</f>
        <v/>
      </c>
      <c r="E1544" s="165" t="str">
        <f>IF(支出入力表!F1545="旅費","旅費","")</f>
        <v/>
      </c>
      <c r="F1544" s="196" t="str">
        <f>IF(E1544="旅費",VLOOKUP(E1544,支出入力表!F1545:$M$2000,3,FALSE),"")</f>
        <v/>
      </c>
      <c r="G1544" s="196" t="str">
        <f>IF(E1544="旅費",VLOOKUP(E1544,支出入力表!F1545:$M$2000,4,FALSE),"")</f>
        <v/>
      </c>
      <c r="H1544" s="197" t="str">
        <f>IF(E1544="旅費",VLOOKUP(E1544,支出入力表!F1545:$M$2000,5,FALSE),"")</f>
        <v/>
      </c>
      <c r="I1544" s="196" t="str">
        <f>IF(E1544="旅費",VLOOKUP(E1544,支出入力表!F1545:$S$2000,9,FALSE),"")</f>
        <v/>
      </c>
      <c r="J1544" s="167" t="str">
        <f>IF(E1544="旅費",VLOOKUP(E1544,支出入力表!F1545:$S$2000,10,FALSE),"")</f>
        <v/>
      </c>
      <c r="K1544" s="167" t="str">
        <f>IF(E1544="旅費",VLOOKUP(E1544,支出入力表!F1545:$S$2000,11,FALSE),"")</f>
        <v/>
      </c>
      <c r="L1544" s="167" t="str">
        <f>IF(E1544="旅費",VLOOKUP(E1544,支出入力表!F1545:$S$2000,12,FALSE),"")</f>
        <v/>
      </c>
      <c r="M1544" s="167" t="str">
        <f>IF(E1544="旅費",VLOOKUP(E1544,支出入力表!F1545:$S$2000,13,FALSE),"")</f>
        <v/>
      </c>
      <c r="N1544" s="168" t="str">
        <f>IF(E1544="旅費",VLOOKUP(E1544,支出入力表!F1545:$S$2000,14,FALSE),"")</f>
        <v/>
      </c>
    </row>
    <row r="1545" spans="2:14" x14ac:dyDescent="0.55000000000000004">
      <c r="B1545" s="163" t="str">
        <f>IF(E1545="旅費",支出入力表!A1546,"")</f>
        <v/>
      </c>
      <c r="C1545" s="164" t="str">
        <f>IF(E1545="旅費",支出入力表!C1546,"")</f>
        <v/>
      </c>
      <c r="D1545" s="165" t="str">
        <f>IF(支出入力表!E1546="旅費","旅費","")</f>
        <v/>
      </c>
      <c r="E1545" s="165" t="str">
        <f>IF(支出入力表!F1546="旅費","旅費","")</f>
        <v/>
      </c>
      <c r="F1545" s="196" t="str">
        <f>IF(E1545="旅費",VLOOKUP(E1545,支出入力表!F1546:$M$2000,3,FALSE),"")</f>
        <v/>
      </c>
      <c r="G1545" s="196" t="str">
        <f>IF(E1545="旅費",VLOOKUP(E1545,支出入力表!F1546:$M$2000,4,FALSE),"")</f>
        <v/>
      </c>
      <c r="H1545" s="197" t="str">
        <f>IF(E1545="旅費",VLOOKUP(E1545,支出入力表!F1546:$M$2000,5,FALSE),"")</f>
        <v/>
      </c>
      <c r="I1545" s="196" t="str">
        <f>IF(E1545="旅費",VLOOKUP(E1545,支出入力表!F1546:$S$2000,9,FALSE),"")</f>
        <v/>
      </c>
      <c r="J1545" s="167" t="str">
        <f>IF(E1545="旅費",VLOOKUP(E1545,支出入力表!F1546:$S$2000,10,FALSE),"")</f>
        <v/>
      </c>
      <c r="K1545" s="167" t="str">
        <f>IF(E1545="旅費",VLOOKUP(E1545,支出入力表!F1546:$S$2000,11,FALSE),"")</f>
        <v/>
      </c>
      <c r="L1545" s="167" t="str">
        <f>IF(E1545="旅費",VLOOKUP(E1545,支出入力表!F1546:$S$2000,12,FALSE),"")</f>
        <v/>
      </c>
      <c r="M1545" s="167" t="str">
        <f>IF(E1545="旅費",VLOOKUP(E1545,支出入力表!F1546:$S$2000,13,FALSE),"")</f>
        <v/>
      </c>
      <c r="N1545" s="168" t="str">
        <f>IF(E1545="旅費",VLOOKUP(E1545,支出入力表!F1546:$S$2000,14,FALSE),"")</f>
        <v/>
      </c>
    </row>
    <row r="1546" spans="2:14" x14ac:dyDescent="0.55000000000000004">
      <c r="B1546" s="163" t="str">
        <f>IF(E1546="旅費",支出入力表!A1547,"")</f>
        <v/>
      </c>
      <c r="C1546" s="164" t="str">
        <f>IF(E1546="旅費",支出入力表!C1547,"")</f>
        <v/>
      </c>
      <c r="D1546" s="165" t="str">
        <f>IF(支出入力表!E1547="旅費","旅費","")</f>
        <v/>
      </c>
      <c r="E1546" s="165" t="str">
        <f>IF(支出入力表!F1547="旅費","旅費","")</f>
        <v/>
      </c>
      <c r="F1546" s="196" t="str">
        <f>IF(E1546="旅費",VLOOKUP(E1546,支出入力表!F1547:$M$2000,3,FALSE),"")</f>
        <v/>
      </c>
      <c r="G1546" s="196" t="str">
        <f>IF(E1546="旅費",VLOOKUP(E1546,支出入力表!F1547:$M$2000,4,FALSE),"")</f>
        <v/>
      </c>
      <c r="H1546" s="197" t="str">
        <f>IF(E1546="旅費",VLOOKUP(E1546,支出入力表!F1547:$M$2000,5,FALSE),"")</f>
        <v/>
      </c>
      <c r="I1546" s="196" t="str">
        <f>IF(E1546="旅費",VLOOKUP(E1546,支出入力表!F1547:$S$2000,9,FALSE),"")</f>
        <v/>
      </c>
      <c r="J1546" s="167" t="str">
        <f>IF(E1546="旅費",VLOOKUP(E1546,支出入力表!F1547:$S$2000,10,FALSE),"")</f>
        <v/>
      </c>
      <c r="K1546" s="167" t="str">
        <f>IF(E1546="旅費",VLOOKUP(E1546,支出入力表!F1547:$S$2000,11,FALSE),"")</f>
        <v/>
      </c>
      <c r="L1546" s="167" t="str">
        <f>IF(E1546="旅費",VLOOKUP(E1546,支出入力表!F1547:$S$2000,12,FALSE),"")</f>
        <v/>
      </c>
      <c r="M1546" s="167" t="str">
        <f>IF(E1546="旅費",VLOOKUP(E1546,支出入力表!F1547:$S$2000,13,FALSE),"")</f>
        <v/>
      </c>
      <c r="N1546" s="168" t="str">
        <f>IF(E1546="旅費",VLOOKUP(E1546,支出入力表!F1547:$S$2000,14,FALSE),"")</f>
        <v/>
      </c>
    </row>
    <row r="1547" spans="2:14" x14ac:dyDescent="0.55000000000000004">
      <c r="B1547" s="163" t="str">
        <f>IF(E1547="旅費",支出入力表!A1548,"")</f>
        <v/>
      </c>
      <c r="C1547" s="164" t="str">
        <f>IF(E1547="旅費",支出入力表!C1548,"")</f>
        <v/>
      </c>
      <c r="D1547" s="165" t="str">
        <f>IF(支出入力表!E1548="旅費","旅費","")</f>
        <v/>
      </c>
      <c r="E1547" s="165" t="str">
        <f>IF(支出入力表!F1548="旅費","旅費","")</f>
        <v/>
      </c>
      <c r="F1547" s="196" t="str">
        <f>IF(E1547="旅費",VLOOKUP(E1547,支出入力表!F1548:$M$2000,3,FALSE),"")</f>
        <v/>
      </c>
      <c r="G1547" s="196" t="str">
        <f>IF(E1547="旅費",VLOOKUP(E1547,支出入力表!F1548:$M$2000,4,FALSE),"")</f>
        <v/>
      </c>
      <c r="H1547" s="197" t="str">
        <f>IF(E1547="旅費",VLOOKUP(E1547,支出入力表!F1548:$M$2000,5,FALSE),"")</f>
        <v/>
      </c>
      <c r="I1547" s="196" t="str">
        <f>IF(E1547="旅費",VLOOKUP(E1547,支出入力表!F1548:$S$2000,9,FALSE),"")</f>
        <v/>
      </c>
      <c r="J1547" s="167" t="str">
        <f>IF(E1547="旅費",VLOOKUP(E1547,支出入力表!F1548:$S$2000,10,FALSE),"")</f>
        <v/>
      </c>
      <c r="K1547" s="167" t="str">
        <f>IF(E1547="旅費",VLOOKUP(E1547,支出入力表!F1548:$S$2000,11,FALSE),"")</f>
        <v/>
      </c>
      <c r="L1547" s="167" t="str">
        <f>IF(E1547="旅費",VLOOKUP(E1547,支出入力表!F1548:$S$2000,12,FALSE),"")</f>
        <v/>
      </c>
      <c r="M1547" s="167" t="str">
        <f>IF(E1547="旅費",VLOOKUP(E1547,支出入力表!F1548:$S$2000,13,FALSE),"")</f>
        <v/>
      </c>
      <c r="N1547" s="168" t="str">
        <f>IF(E1547="旅費",VLOOKUP(E1547,支出入力表!F1548:$S$2000,14,FALSE),"")</f>
        <v/>
      </c>
    </row>
    <row r="1548" spans="2:14" x14ac:dyDescent="0.55000000000000004">
      <c r="B1548" s="163" t="str">
        <f>IF(E1548="旅費",支出入力表!A1549,"")</f>
        <v/>
      </c>
      <c r="C1548" s="164" t="str">
        <f>IF(E1548="旅費",支出入力表!C1549,"")</f>
        <v/>
      </c>
      <c r="D1548" s="165" t="str">
        <f>IF(支出入力表!E1549="旅費","旅費","")</f>
        <v/>
      </c>
      <c r="E1548" s="165" t="str">
        <f>IF(支出入力表!F1549="旅費","旅費","")</f>
        <v/>
      </c>
      <c r="F1548" s="196" t="str">
        <f>IF(E1548="旅費",VLOOKUP(E1548,支出入力表!F1549:$M$2000,3,FALSE),"")</f>
        <v/>
      </c>
      <c r="G1548" s="196" t="str">
        <f>IF(E1548="旅費",VLOOKUP(E1548,支出入力表!F1549:$M$2000,4,FALSE),"")</f>
        <v/>
      </c>
      <c r="H1548" s="197" t="str">
        <f>IF(E1548="旅費",VLOOKUP(E1548,支出入力表!F1549:$M$2000,5,FALSE),"")</f>
        <v/>
      </c>
      <c r="I1548" s="196" t="str">
        <f>IF(E1548="旅費",VLOOKUP(E1548,支出入力表!F1549:$S$2000,9,FALSE),"")</f>
        <v/>
      </c>
      <c r="J1548" s="167" t="str">
        <f>IF(E1548="旅費",VLOOKUP(E1548,支出入力表!F1549:$S$2000,10,FALSE),"")</f>
        <v/>
      </c>
      <c r="K1548" s="167" t="str">
        <f>IF(E1548="旅費",VLOOKUP(E1548,支出入力表!F1549:$S$2000,11,FALSE),"")</f>
        <v/>
      </c>
      <c r="L1548" s="167" t="str">
        <f>IF(E1548="旅費",VLOOKUP(E1548,支出入力表!F1549:$S$2000,12,FALSE),"")</f>
        <v/>
      </c>
      <c r="M1548" s="167" t="str">
        <f>IF(E1548="旅費",VLOOKUP(E1548,支出入力表!F1549:$S$2000,13,FALSE),"")</f>
        <v/>
      </c>
      <c r="N1548" s="168" t="str">
        <f>IF(E1548="旅費",VLOOKUP(E1548,支出入力表!F1549:$S$2000,14,FALSE),"")</f>
        <v/>
      </c>
    </row>
    <row r="1549" spans="2:14" x14ac:dyDescent="0.55000000000000004">
      <c r="B1549" s="163" t="str">
        <f>IF(E1549="旅費",支出入力表!A1550,"")</f>
        <v/>
      </c>
      <c r="C1549" s="164" t="str">
        <f>IF(E1549="旅費",支出入力表!C1550,"")</f>
        <v/>
      </c>
      <c r="D1549" s="165" t="str">
        <f>IF(支出入力表!E1550="旅費","旅費","")</f>
        <v/>
      </c>
      <c r="E1549" s="165" t="str">
        <f>IF(支出入力表!F1550="旅費","旅費","")</f>
        <v/>
      </c>
      <c r="F1549" s="196" t="str">
        <f>IF(E1549="旅費",VLOOKUP(E1549,支出入力表!F1550:$M$2000,3,FALSE),"")</f>
        <v/>
      </c>
      <c r="G1549" s="196" t="str">
        <f>IF(E1549="旅費",VLOOKUP(E1549,支出入力表!F1550:$M$2000,4,FALSE),"")</f>
        <v/>
      </c>
      <c r="H1549" s="197" t="str">
        <f>IF(E1549="旅費",VLOOKUP(E1549,支出入力表!F1550:$M$2000,5,FALSE),"")</f>
        <v/>
      </c>
      <c r="I1549" s="196" t="str">
        <f>IF(E1549="旅費",VLOOKUP(E1549,支出入力表!F1550:$S$2000,9,FALSE),"")</f>
        <v/>
      </c>
      <c r="J1549" s="167" t="str">
        <f>IF(E1549="旅費",VLOOKUP(E1549,支出入力表!F1550:$S$2000,10,FALSE),"")</f>
        <v/>
      </c>
      <c r="K1549" s="167" t="str">
        <f>IF(E1549="旅費",VLOOKUP(E1549,支出入力表!F1550:$S$2000,11,FALSE),"")</f>
        <v/>
      </c>
      <c r="L1549" s="167" t="str">
        <f>IF(E1549="旅費",VLOOKUP(E1549,支出入力表!F1550:$S$2000,12,FALSE),"")</f>
        <v/>
      </c>
      <c r="M1549" s="167" t="str">
        <f>IF(E1549="旅費",VLOOKUP(E1549,支出入力表!F1550:$S$2000,13,FALSE),"")</f>
        <v/>
      </c>
      <c r="N1549" s="168" t="str">
        <f>IF(E1549="旅費",VLOOKUP(E1549,支出入力表!F1550:$S$2000,14,FALSE),"")</f>
        <v/>
      </c>
    </row>
    <row r="1550" spans="2:14" x14ac:dyDescent="0.55000000000000004">
      <c r="B1550" s="163" t="str">
        <f>IF(E1550="旅費",支出入力表!A1551,"")</f>
        <v/>
      </c>
      <c r="C1550" s="164" t="str">
        <f>IF(E1550="旅費",支出入力表!C1551,"")</f>
        <v/>
      </c>
      <c r="D1550" s="165" t="str">
        <f>IF(支出入力表!E1551="旅費","旅費","")</f>
        <v/>
      </c>
      <c r="E1550" s="165" t="str">
        <f>IF(支出入力表!F1551="旅費","旅費","")</f>
        <v/>
      </c>
      <c r="F1550" s="196" t="str">
        <f>IF(E1550="旅費",VLOOKUP(E1550,支出入力表!F1551:$M$2000,3,FALSE),"")</f>
        <v/>
      </c>
      <c r="G1550" s="196" t="str">
        <f>IF(E1550="旅費",VLOOKUP(E1550,支出入力表!F1551:$M$2000,4,FALSE),"")</f>
        <v/>
      </c>
      <c r="H1550" s="197" t="str">
        <f>IF(E1550="旅費",VLOOKUP(E1550,支出入力表!F1551:$M$2000,5,FALSE),"")</f>
        <v/>
      </c>
      <c r="I1550" s="196" t="str">
        <f>IF(E1550="旅費",VLOOKUP(E1550,支出入力表!F1551:$S$2000,9,FALSE),"")</f>
        <v/>
      </c>
      <c r="J1550" s="167" t="str">
        <f>IF(E1550="旅費",VLOOKUP(E1550,支出入力表!F1551:$S$2000,10,FALSE),"")</f>
        <v/>
      </c>
      <c r="K1550" s="167" t="str">
        <f>IF(E1550="旅費",VLOOKUP(E1550,支出入力表!F1551:$S$2000,11,FALSE),"")</f>
        <v/>
      </c>
      <c r="L1550" s="167" t="str">
        <f>IF(E1550="旅費",VLOOKUP(E1550,支出入力表!F1551:$S$2000,12,FALSE),"")</f>
        <v/>
      </c>
      <c r="M1550" s="167" t="str">
        <f>IF(E1550="旅費",VLOOKUP(E1550,支出入力表!F1551:$S$2000,13,FALSE),"")</f>
        <v/>
      </c>
      <c r="N1550" s="168" t="str">
        <f>IF(E1550="旅費",VLOOKUP(E1550,支出入力表!F1551:$S$2000,14,FALSE),"")</f>
        <v/>
      </c>
    </row>
    <row r="1551" spans="2:14" x14ac:dyDescent="0.55000000000000004">
      <c r="B1551" s="163" t="str">
        <f>IF(E1551="旅費",支出入力表!A1552,"")</f>
        <v/>
      </c>
      <c r="C1551" s="164" t="str">
        <f>IF(E1551="旅費",支出入力表!C1552,"")</f>
        <v/>
      </c>
      <c r="D1551" s="165" t="str">
        <f>IF(支出入力表!E1552="旅費","旅費","")</f>
        <v/>
      </c>
      <c r="E1551" s="165" t="str">
        <f>IF(支出入力表!F1552="旅費","旅費","")</f>
        <v/>
      </c>
      <c r="F1551" s="196" t="str">
        <f>IF(E1551="旅費",VLOOKUP(E1551,支出入力表!F1552:$M$2000,3,FALSE),"")</f>
        <v/>
      </c>
      <c r="G1551" s="196" t="str">
        <f>IF(E1551="旅費",VLOOKUP(E1551,支出入力表!F1552:$M$2000,4,FALSE),"")</f>
        <v/>
      </c>
      <c r="H1551" s="197" t="str">
        <f>IF(E1551="旅費",VLOOKUP(E1551,支出入力表!F1552:$M$2000,5,FALSE),"")</f>
        <v/>
      </c>
      <c r="I1551" s="196" t="str">
        <f>IF(E1551="旅費",VLOOKUP(E1551,支出入力表!F1552:$S$2000,9,FALSE),"")</f>
        <v/>
      </c>
      <c r="J1551" s="167" t="str">
        <f>IF(E1551="旅費",VLOOKUP(E1551,支出入力表!F1552:$S$2000,10,FALSE),"")</f>
        <v/>
      </c>
      <c r="K1551" s="167" t="str">
        <f>IF(E1551="旅費",VLOOKUP(E1551,支出入力表!F1552:$S$2000,11,FALSE),"")</f>
        <v/>
      </c>
      <c r="L1551" s="167" t="str">
        <f>IF(E1551="旅費",VLOOKUP(E1551,支出入力表!F1552:$S$2000,12,FALSE),"")</f>
        <v/>
      </c>
      <c r="M1551" s="167" t="str">
        <f>IF(E1551="旅費",VLOOKUP(E1551,支出入力表!F1552:$S$2000,13,FALSE),"")</f>
        <v/>
      </c>
      <c r="N1551" s="168" t="str">
        <f>IF(E1551="旅費",VLOOKUP(E1551,支出入力表!F1552:$S$2000,14,FALSE),"")</f>
        <v/>
      </c>
    </row>
    <row r="1552" spans="2:14" x14ac:dyDescent="0.55000000000000004">
      <c r="B1552" s="163" t="str">
        <f>IF(E1552="旅費",支出入力表!A1553,"")</f>
        <v/>
      </c>
      <c r="C1552" s="164" t="str">
        <f>IF(E1552="旅費",支出入力表!C1553,"")</f>
        <v/>
      </c>
      <c r="D1552" s="165" t="str">
        <f>IF(支出入力表!E1553="旅費","旅費","")</f>
        <v/>
      </c>
      <c r="E1552" s="165" t="str">
        <f>IF(支出入力表!F1553="旅費","旅費","")</f>
        <v/>
      </c>
      <c r="F1552" s="196" t="str">
        <f>IF(E1552="旅費",VLOOKUP(E1552,支出入力表!F1553:$M$2000,3,FALSE),"")</f>
        <v/>
      </c>
      <c r="G1552" s="196" t="str">
        <f>IF(E1552="旅費",VLOOKUP(E1552,支出入力表!F1553:$M$2000,4,FALSE),"")</f>
        <v/>
      </c>
      <c r="H1552" s="197" t="str">
        <f>IF(E1552="旅費",VLOOKUP(E1552,支出入力表!F1553:$M$2000,5,FALSE),"")</f>
        <v/>
      </c>
      <c r="I1552" s="196" t="str">
        <f>IF(E1552="旅費",VLOOKUP(E1552,支出入力表!F1553:$S$2000,9,FALSE),"")</f>
        <v/>
      </c>
      <c r="J1552" s="167" t="str">
        <f>IF(E1552="旅費",VLOOKUP(E1552,支出入力表!F1553:$S$2000,10,FALSE),"")</f>
        <v/>
      </c>
      <c r="K1552" s="167" t="str">
        <f>IF(E1552="旅費",VLOOKUP(E1552,支出入力表!F1553:$S$2000,11,FALSE),"")</f>
        <v/>
      </c>
      <c r="L1552" s="167" t="str">
        <f>IF(E1552="旅費",VLOOKUP(E1552,支出入力表!F1553:$S$2000,12,FALSE),"")</f>
        <v/>
      </c>
      <c r="M1552" s="167" t="str">
        <f>IF(E1552="旅費",VLOOKUP(E1552,支出入力表!F1553:$S$2000,13,FALSE),"")</f>
        <v/>
      </c>
      <c r="N1552" s="168" t="str">
        <f>IF(E1552="旅費",VLOOKUP(E1552,支出入力表!F1553:$S$2000,14,FALSE),"")</f>
        <v/>
      </c>
    </row>
    <row r="1553" spans="2:14" x14ac:dyDescent="0.55000000000000004">
      <c r="B1553" s="163" t="str">
        <f>IF(E1553="旅費",支出入力表!A1554,"")</f>
        <v/>
      </c>
      <c r="C1553" s="164" t="str">
        <f>IF(E1553="旅費",支出入力表!C1554,"")</f>
        <v/>
      </c>
      <c r="D1553" s="165" t="str">
        <f>IF(支出入力表!E1554="旅費","旅費","")</f>
        <v/>
      </c>
      <c r="E1553" s="165" t="str">
        <f>IF(支出入力表!F1554="旅費","旅費","")</f>
        <v/>
      </c>
      <c r="F1553" s="196" t="str">
        <f>IF(E1553="旅費",VLOOKUP(E1553,支出入力表!F1554:$M$2000,3,FALSE),"")</f>
        <v/>
      </c>
      <c r="G1553" s="196" t="str">
        <f>IF(E1553="旅費",VLOOKUP(E1553,支出入力表!F1554:$M$2000,4,FALSE),"")</f>
        <v/>
      </c>
      <c r="H1553" s="197" t="str">
        <f>IF(E1553="旅費",VLOOKUP(E1553,支出入力表!F1554:$M$2000,5,FALSE),"")</f>
        <v/>
      </c>
      <c r="I1553" s="196" t="str">
        <f>IF(E1553="旅費",VLOOKUP(E1553,支出入力表!F1554:$S$2000,9,FALSE),"")</f>
        <v/>
      </c>
      <c r="J1553" s="167" t="str">
        <f>IF(E1553="旅費",VLOOKUP(E1553,支出入力表!F1554:$S$2000,10,FALSE),"")</f>
        <v/>
      </c>
      <c r="K1553" s="167" t="str">
        <f>IF(E1553="旅費",VLOOKUP(E1553,支出入力表!F1554:$S$2000,11,FALSE),"")</f>
        <v/>
      </c>
      <c r="L1553" s="167" t="str">
        <f>IF(E1553="旅費",VLOOKUP(E1553,支出入力表!F1554:$S$2000,12,FALSE),"")</f>
        <v/>
      </c>
      <c r="M1553" s="167" t="str">
        <f>IF(E1553="旅費",VLOOKUP(E1553,支出入力表!F1554:$S$2000,13,FALSE),"")</f>
        <v/>
      </c>
      <c r="N1553" s="168" t="str">
        <f>IF(E1553="旅費",VLOOKUP(E1553,支出入力表!F1554:$S$2000,14,FALSE),"")</f>
        <v/>
      </c>
    </row>
    <row r="1554" spans="2:14" x14ac:dyDescent="0.55000000000000004">
      <c r="B1554" s="163" t="str">
        <f>IF(E1554="旅費",支出入力表!A1555,"")</f>
        <v/>
      </c>
      <c r="C1554" s="164" t="str">
        <f>IF(E1554="旅費",支出入力表!C1555,"")</f>
        <v/>
      </c>
      <c r="D1554" s="165" t="str">
        <f>IF(支出入力表!E1555="旅費","旅費","")</f>
        <v/>
      </c>
      <c r="E1554" s="165" t="str">
        <f>IF(支出入力表!F1555="旅費","旅費","")</f>
        <v/>
      </c>
      <c r="F1554" s="196" t="str">
        <f>IF(E1554="旅費",VLOOKUP(E1554,支出入力表!F1555:$M$2000,3,FALSE),"")</f>
        <v/>
      </c>
      <c r="G1554" s="196" t="str">
        <f>IF(E1554="旅費",VLOOKUP(E1554,支出入力表!F1555:$M$2000,4,FALSE),"")</f>
        <v/>
      </c>
      <c r="H1554" s="197" t="str">
        <f>IF(E1554="旅費",VLOOKUP(E1554,支出入力表!F1555:$M$2000,5,FALSE),"")</f>
        <v/>
      </c>
      <c r="I1554" s="196" t="str">
        <f>IF(E1554="旅費",VLOOKUP(E1554,支出入力表!F1555:$S$2000,9,FALSE),"")</f>
        <v/>
      </c>
      <c r="J1554" s="167" t="str">
        <f>IF(E1554="旅費",VLOOKUP(E1554,支出入力表!F1555:$S$2000,10,FALSE),"")</f>
        <v/>
      </c>
      <c r="K1554" s="167" t="str">
        <f>IF(E1554="旅費",VLOOKUP(E1554,支出入力表!F1555:$S$2000,11,FALSE),"")</f>
        <v/>
      </c>
      <c r="L1554" s="167" t="str">
        <f>IF(E1554="旅費",VLOOKUP(E1554,支出入力表!F1555:$S$2000,12,FALSE),"")</f>
        <v/>
      </c>
      <c r="M1554" s="167" t="str">
        <f>IF(E1554="旅費",VLOOKUP(E1554,支出入力表!F1555:$S$2000,13,FALSE),"")</f>
        <v/>
      </c>
      <c r="N1554" s="168" t="str">
        <f>IF(E1554="旅費",VLOOKUP(E1554,支出入力表!F1555:$S$2000,14,FALSE),"")</f>
        <v/>
      </c>
    </row>
    <row r="1555" spans="2:14" x14ac:dyDescent="0.55000000000000004">
      <c r="B1555" s="163" t="str">
        <f>IF(E1555="旅費",支出入力表!A1556,"")</f>
        <v/>
      </c>
      <c r="C1555" s="164" t="str">
        <f>IF(E1555="旅費",支出入力表!C1556,"")</f>
        <v/>
      </c>
      <c r="D1555" s="165" t="str">
        <f>IF(支出入力表!E1556="旅費","旅費","")</f>
        <v/>
      </c>
      <c r="E1555" s="165" t="str">
        <f>IF(支出入力表!F1556="旅費","旅費","")</f>
        <v/>
      </c>
      <c r="F1555" s="196" t="str">
        <f>IF(E1555="旅費",VLOOKUP(E1555,支出入力表!F1556:$M$2000,3,FALSE),"")</f>
        <v/>
      </c>
      <c r="G1555" s="196" t="str">
        <f>IF(E1555="旅費",VLOOKUP(E1555,支出入力表!F1556:$M$2000,4,FALSE),"")</f>
        <v/>
      </c>
      <c r="H1555" s="197" t="str">
        <f>IF(E1555="旅費",VLOOKUP(E1555,支出入力表!F1556:$M$2000,5,FALSE),"")</f>
        <v/>
      </c>
      <c r="I1555" s="196" t="str">
        <f>IF(E1555="旅費",VLOOKUP(E1555,支出入力表!F1556:$S$2000,9,FALSE),"")</f>
        <v/>
      </c>
      <c r="J1555" s="167" t="str">
        <f>IF(E1555="旅費",VLOOKUP(E1555,支出入力表!F1556:$S$2000,10,FALSE),"")</f>
        <v/>
      </c>
      <c r="K1555" s="167" t="str">
        <f>IF(E1555="旅費",VLOOKUP(E1555,支出入力表!F1556:$S$2000,11,FALSE),"")</f>
        <v/>
      </c>
      <c r="L1555" s="167" t="str">
        <f>IF(E1555="旅費",VLOOKUP(E1555,支出入力表!F1556:$S$2000,12,FALSE),"")</f>
        <v/>
      </c>
      <c r="M1555" s="167" t="str">
        <f>IF(E1555="旅費",VLOOKUP(E1555,支出入力表!F1556:$S$2000,13,FALSE),"")</f>
        <v/>
      </c>
      <c r="N1555" s="168" t="str">
        <f>IF(E1555="旅費",VLOOKUP(E1555,支出入力表!F1556:$S$2000,14,FALSE),"")</f>
        <v/>
      </c>
    </row>
    <row r="1556" spans="2:14" x14ac:dyDescent="0.55000000000000004">
      <c r="B1556" s="163" t="str">
        <f>IF(E1556="旅費",支出入力表!A1557,"")</f>
        <v/>
      </c>
      <c r="C1556" s="164" t="str">
        <f>IF(E1556="旅費",支出入力表!C1557,"")</f>
        <v/>
      </c>
      <c r="D1556" s="165" t="str">
        <f>IF(支出入力表!E1557="旅費","旅費","")</f>
        <v/>
      </c>
      <c r="E1556" s="165" t="str">
        <f>IF(支出入力表!F1557="旅費","旅費","")</f>
        <v/>
      </c>
      <c r="F1556" s="196" t="str">
        <f>IF(E1556="旅費",VLOOKUP(E1556,支出入力表!F1557:$M$2000,3,FALSE),"")</f>
        <v/>
      </c>
      <c r="G1556" s="196" t="str">
        <f>IF(E1556="旅費",VLOOKUP(E1556,支出入力表!F1557:$M$2000,4,FALSE),"")</f>
        <v/>
      </c>
      <c r="H1556" s="197" t="str">
        <f>IF(E1556="旅費",VLOOKUP(E1556,支出入力表!F1557:$M$2000,5,FALSE),"")</f>
        <v/>
      </c>
      <c r="I1556" s="196" t="str">
        <f>IF(E1556="旅費",VLOOKUP(E1556,支出入力表!F1557:$S$2000,9,FALSE),"")</f>
        <v/>
      </c>
      <c r="J1556" s="167" t="str">
        <f>IF(E1556="旅費",VLOOKUP(E1556,支出入力表!F1557:$S$2000,10,FALSE),"")</f>
        <v/>
      </c>
      <c r="K1556" s="167" t="str">
        <f>IF(E1556="旅費",VLOOKUP(E1556,支出入力表!F1557:$S$2000,11,FALSE),"")</f>
        <v/>
      </c>
      <c r="L1556" s="167" t="str">
        <f>IF(E1556="旅費",VLOOKUP(E1556,支出入力表!F1557:$S$2000,12,FALSE),"")</f>
        <v/>
      </c>
      <c r="M1556" s="167" t="str">
        <f>IF(E1556="旅費",VLOOKUP(E1556,支出入力表!F1557:$S$2000,13,FALSE),"")</f>
        <v/>
      </c>
      <c r="N1556" s="168" t="str">
        <f>IF(E1556="旅費",VLOOKUP(E1556,支出入力表!F1557:$S$2000,14,FALSE),"")</f>
        <v/>
      </c>
    </row>
    <row r="1557" spans="2:14" x14ac:dyDescent="0.55000000000000004">
      <c r="B1557" s="163" t="str">
        <f>IF(E1557="旅費",支出入力表!A1558,"")</f>
        <v/>
      </c>
      <c r="C1557" s="164" t="str">
        <f>IF(E1557="旅費",支出入力表!C1558,"")</f>
        <v/>
      </c>
      <c r="D1557" s="165" t="str">
        <f>IF(支出入力表!E1558="旅費","旅費","")</f>
        <v/>
      </c>
      <c r="E1557" s="165" t="str">
        <f>IF(支出入力表!F1558="旅費","旅費","")</f>
        <v/>
      </c>
      <c r="F1557" s="196" t="str">
        <f>IF(E1557="旅費",VLOOKUP(E1557,支出入力表!F1558:$M$2000,3,FALSE),"")</f>
        <v/>
      </c>
      <c r="G1557" s="196" t="str">
        <f>IF(E1557="旅費",VLOOKUP(E1557,支出入力表!F1558:$M$2000,4,FALSE),"")</f>
        <v/>
      </c>
      <c r="H1557" s="197" t="str">
        <f>IF(E1557="旅費",VLOOKUP(E1557,支出入力表!F1558:$M$2000,5,FALSE),"")</f>
        <v/>
      </c>
      <c r="I1557" s="196" t="str">
        <f>IF(E1557="旅費",VLOOKUP(E1557,支出入力表!F1558:$S$2000,9,FALSE),"")</f>
        <v/>
      </c>
      <c r="J1557" s="167" t="str">
        <f>IF(E1557="旅費",VLOOKUP(E1557,支出入力表!F1558:$S$2000,10,FALSE),"")</f>
        <v/>
      </c>
      <c r="K1557" s="167" t="str">
        <f>IF(E1557="旅費",VLOOKUP(E1557,支出入力表!F1558:$S$2000,11,FALSE),"")</f>
        <v/>
      </c>
      <c r="L1557" s="167" t="str">
        <f>IF(E1557="旅費",VLOOKUP(E1557,支出入力表!F1558:$S$2000,12,FALSE),"")</f>
        <v/>
      </c>
      <c r="M1557" s="167" t="str">
        <f>IF(E1557="旅費",VLOOKUP(E1557,支出入力表!F1558:$S$2000,13,FALSE),"")</f>
        <v/>
      </c>
      <c r="N1557" s="168" t="str">
        <f>IF(E1557="旅費",VLOOKUP(E1557,支出入力表!F1558:$S$2000,14,FALSE),"")</f>
        <v/>
      </c>
    </row>
    <row r="1558" spans="2:14" x14ac:dyDescent="0.55000000000000004">
      <c r="B1558" s="163" t="str">
        <f>IF(E1558="旅費",支出入力表!A1559,"")</f>
        <v/>
      </c>
      <c r="C1558" s="164" t="str">
        <f>IF(E1558="旅費",支出入力表!C1559,"")</f>
        <v/>
      </c>
      <c r="D1558" s="165" t="str">
        <f>IF(支出入力表!E1559="旅費","旅費","")</f>
        <v/>
      </c>
      <c r="E1558" s="165" t="str">
        <f>IF(支出入力表!F1559="旅費","旅費","")</f>
        <v/>
      </c>
      <c r="F1558" s="196" t="str">
        <f>IF(E1558="旅費",VLOOKUP(E1558,支出入力表!F1559:$M$2000,3,FALSE),"")</f>
        <v/>
      </c>
      <c r="G1558" s="196" t="str">
        <f>IF(E1558="旅費",VLOOKUP(E1558,支出入力表!F1559:$M$2000,4,FALSE),"")</f>
        <v/>
      </c>
      <c r="H1558" s="197" t="str">
        <f>IF(E1558="旅費",VLOOKUP(E1558,支出入力表!F1559:$M$2000,5,FALSE),"")</f>
        <v/>
      </c>
      <c r="I1558" s="196" t="str">
        <f>IF(E1558="旅費",VLOOKUP(E1558,支出入力表!F1559:$S$2000,9,FALSE),"")</f>
        <v/>
      </c>
      <c r="J1558" s="167" t="str">
        <f>IF(E1558="旅費",VLOOKUP(E1558,支出入力表!F1559:$S$2000,10,FALSE),"")</f>
        <v/>
      </c>
      <c r="K1558" s="167" t="str">
        <f>IF(E1558="旅費",VLOOKUP(E1558,支出入力表!F1559:$S$2000,11,FALSE),"")</f>
        <v/>
      </c>
      <c r="L1558" s="167" t="str">
        <f>IF(E1558="旅費",VLOOKUP(E1558,支出入力表!F1559:$S$2000,12,FALSE),"")</f>
        <v/>
      </c>
      <c r="M1558" s="167" t="str">
        <f>IF(E1558="旅費",VLOOKUP(E1558,支出入力表!F1559:$S$2000,13,FALSE),"")</f>
        <v/>
      </c>
      <c r="N1558" s="168" t="str">
        <f>IF(E1558="旅費",VLOOKUP(E1558,支出入力表!F1559:$S$2000,14,FALSE),"")</f>
        <v/>
      </c>
    </row>
    <row r="1559" spans="2:14" x14ac:dyDescent="0.55000000000000004">
      <c r="B1559" s="163" t="str">
        <f>IF(E1559="旅費",支出入力表!A1560,"")</f>
        <v/>
      </c>
      <c r="C1559" s="164" t="str">
        <f>IF(E1559="旅費",支出入力表!C1560,"")</f>
        <v/>
      </c>
      <c r="D1559" s="165" t="str">
        <f>IF(支出入力表!E1560="旅費","旅費","")</f>
        <v/>
      </c>
      <c r="E1559" s="165" t="str">
        <f>IF(支出入力表!F1560="旅費","旅費","")</f>
        <v/>
      </c>
      <c r="F1559" s="196" t="str">
        <f>IF(E1559="旅費",VLOOKUP(E1559,支出入力表!F1560:$M$2000,3,FALSE),"")</f>
        <v/>
      </c>
      <c r="G1559" s="196" t="str">
        <f>IF(E1559="旅費",VLOOKUP(E1559,支出入力表!F1560:$M$2000,4,FALSE),"")</f>
        <v/>
      </c>
      <c r="H1559" s="197" t="str">
        <f>IF(E1559="旅費",VLOOKUP(E1559,支出入力表!F1560:$M$2000,5,FALSE),"")</f>
        <v/>
      </c>
      <c r="I1559" s="196" t="str">
        <f>IF(E1559="旅費",VLOOKUP(E1559,支出入力表!F1560:$S$2000,9,FALSE),"")</f>
        <v/>
      </c>
      <c r="J1559" s="167" t="str">
        <f>IF(E1559="旅費",VLOOKUP(E1559,支出入力表!F1560:$S$2000,10,FALSE),"")</f>
        <v/>
      </c>
      <c r="K1559" s="167" t="str">
        <f>IF(E1559="旅費",VLOOKUP(E1559,支出入力表!F1560:$S$2000,11,FALSE),"")</f>
        <v/>
      </c>
      <c r="L1559" s="167" t="str">
        <f>IF(E1559="旅費",VLOOKUP(E1559,支出入力表!F1560:$S$2000,12,FALSE),"")</f>
        <v/>
      </c>
      <c r="M1559" s="167" t="str">
        <f>IF(E1559="旅費",VLOOKUP(E1559,支出入力表!F1560:$S$2000,13,FALSE),"")</f>
        <v/>
      </c>
      <c r="N1559" s="168" t="str">
        <f>IF(E1559="旅費",VLOOKUP(E1559,支出入力表!F1560:$S$2000,14,FALSE),"")</f>
        <v/>
      </c>
    </row>
    <row r="1560" spans="2:14" x14ac:dyDescent="0.55000000000000004">
      <c r="B1560" s="163" t="str">
        <f>IF(E1560="旅費",支出入力表!A1561,"")</f>
        <v/>
      </c>
      <c r="C1560" s="164" t="str">
        <f>IF(E1560="旅費",支出入力表!C1561,"")</f>
        <v/>
      </c>
      <c r="D1560" s="165" t="str">
        <f>IF(支出入力表!E1561="旅費","旅費","")</f>
        <v/>
      </c>
      <c r="E1560" s="165" t="str">
        <f>IF(支出入力表!F1561="旅費","旅費","")</f>
        <v/>
      </c>
      <c r="F1560" s="196" t="str">
        <f>IF(E1560="旅費",VLOOKUP(E1560,支出入力表!F1561:$M$2000,3,FALSE),"")</f>
        <v/>
      </c>
      <c r="G1560" s="196" t="str">
        <f>IF(E1560="旅費",VLOOKUP(E1560,支出入力表!F1561:$M$2000,4,FALSE),"")</f>
        <v/>
      </c>
      <c r="H1560" s="197" t="str">
        <f>IF(E1560="旅費",VLOOKUP(E1560,支出入力表!F1561:$M$2000,5,FALSE),"")</f>
        <v/>
      </c>
      <c r="I1560" s="196" t="str">
        <f>IF(E1560="旅費",VLOOKUP(E1560,支出入力表!F1561:$S$2000,9,FALSE),"")</f>
        <v/>
      </c>
      <c r="J1560" s="167" t="str">
        <f>IF(E1560="旅費",VLOOKUP(E1560,支出入力表!F1561:$S$2000,10,FALSE),"")</f>
        <v/>
      </c>
      <c r="K1560" s="167" t="str">
        <f>IF(E1560="旅費",VLOOKUP(E1560,支出入力表!F1561:$S$2000,11,FALSE),"")</f>
        <v/>
      </c>
      <c r="L1560" s="167" t="str">
        <f>IF(E1560="旅費",VLOOKUP(E1560,支出入力表!F1561:$S$2000,12,FALSE),"")</f>
        <v/>
      </c>
      <c r="M1560" s="167" t="str">
        <f>IF(E1560="旅費",VLOOKUP(E1560,支出入力表!F1561:$S$2000,13,FALSE),"")</f>
        <v/>
      </c>
      <c r="N1560" s="168" t="str">
        <f>IF(E1560="旅費",VLOOKUP(E1560,支出入力表!F1561:$S$2000,14,FALSE),"")</f>
        <v/>
      </c>
    </row>
    <row r="1561" spans="2:14" x14ac:dyDescent="0.55000000000000004">
      <c r="B1561" s="163" t="str">
        <f>IF(E1561="旅費",支出入力表!A1562,"")</f>
        <v/>
      </c>
      <c r="C1561" s="164" t="str">
        <f>IF(E1561="旅費",支出入力表!C1562,"")</f>
        <v/>
      </c>
      <c r="D1561" s="165" t="str">
        <f>IF(支出入力表!E1562="旅費","旅費","")</f>
        <v/>
      </c>
      <c r="E1561" s="165" t="str">
        <f>IF(支出入力表!F1562="旅費","旅費","")</f>
        <v/>
      </c>
      <c r="F1561" s="196" t="str">
        <f>IF(E1561="旅費",VLOOKUP(E1561,支出入力表!F1562:$M$2000,3,FALSE),"")</f>
        <v/>
      </c>
      <c r="G1561" s="196" t="str">
        <f>IF(E1561="旅費",VLOOKUP(E1561,支出入力表!F1562:$M$2000,4,FALSE),"")</f>
        <v/>
      </c>
      <c r="H1561" s="197" t="str">
        <f>IF(E1561="旅費",VLOOKUP(E1561,支出入力表!F1562:$M$2000,5,FALSE),"")</f>
        <v/>
      </c>
      <c r="I1561" s="196" t="str">
        <f>IF(E1561="旅費",VLOOKUP(E1561,支出入力表!F1562:$S$2000,9,FALSE),"")</f>
        <v/>
      </c>
      <c r="J1561" s="167" t="str">
        <f>IF(E1561="旅費",VLOOKUP(E1561,支出入力表!F1562:$S$2000,10,FALSE),"")</f>
        <v/>
      </c>
      <c r="K1561" s="167" t="str">
        <f>IF(E1561="旅費",VLOOKUP(E1561,支出入力表!F1562:$S$2000,11,FALSE),"")</f>
        <v/>
      </c>
      <c r="L1561" s="167" t="str">
        <f>IF(E1561="旅費",VLOOKUP(E1561,支出入力表!F1562:$S$2000,12,FALSE),"")</f>
        <v/>
      </c>
      <c r="M1561" s="167" t="str">
        <f>IF(E1561="旅費",VLOOKUP(E1561,支出入力表!F1562:$S$2000,13,FALSE),"")</f>
        <v/>
      </c>
      <c r="N1561" s="168" t="str">
        <f>IF(E1561="旅費",VLOOKUP(E1561,支出入力表!F1562:$S$2000,14,FALSE),"")</f>
        <v/>
      </c>
    </row>
    <row r="1562" spans="2:14" x14ac:dyDescent="0.55000000000000004">
      <c r="B1562" s="163" t="str">
        <f>IF(E1562="旅費",支出入力表!A1563,"")</f>
        <v/>
      </c>
      <c r="C1562" s="164" t="str">
        <f>IF(E1562="旅費",支出入力表!C1563,"")</f>
        <v/>
      </c>
      <c r="D1562" s="165" t="str">
        <f>IF(支出入力表!E1563="旅費","旅費","")</f>
        <v/>
      </c>
      <c r="E1562" s="165" t="str">
        <f>IF(支出入力表!F1563="旅費","旅費","")</f>
        <v/>
      </c>
      <c r="F1562" s="196" t="str">
        <f>IF(E1562="旅費",VLOOKUP(E1562,支出入力表!F1563:$M$2000,3,FALSE),"")</f>
        <v/>
      </c>
      <c r="G1562" s="196" t="str">
        <f>IF(E1562="旅費",VLOOKUP(E1562,支出入力表!F1563:$M$2000,4,FALSE),"")</f>
        <v/>
      </c>
      <c r="H1562" s="197" t="str">
        <f>IF(E1562="旅費",VLOOKUP(E1562,支出入力表!F1563:$M$2000,5,FALSE),"")</f>
        <v/>
      </c>
      <c r="I1562" s="196" t="str">
        <f>IF(E1562="旅費",VLOOKUP(E1562,支出入力表!F1563:$S$2000,9,FALSE),"")</f>
        <v/>
      </c>
      <c r="J1562" s="167" t="str">
        <f>IF(E1562="旅費",VLOOKUP(E1562,支出入力表!F1563:$S$2000,10,FALSE),"")</f>
        <v/>
      </c>
      <c r="K1562" s="167" t="str">
        <f>IF(E1562="旅費",VLOOKUP(E1562,支出入力表!F1563:$S$2000,11,FALSE),"")</f>
        <v/>
      </c>
      <c r="L1562" s="167" t="str">
        <f>IF(E1562="旅費",VLOOKUP(E1562,支出入力表!F1563:$S$2000,12,FALSE),"")</f>
        <v/>
      </c>
      <c r="M1562" s="167" t="str">
        <f>IF(E1562="旅費",VLOOKUP(E1562,支出入力表!F1563:$S$2000,13,FALSE),"")</f>
        <v/>
      </c>
      <c r="N1562" s="168" t="str">
        <f>IF(E1562="旅費",VLOOKUP(E1562,支出入力表!F1563:$S$2000,14,FALSE),"")</f>
        <v/>
      </c>
    </row>
    <row r="1563" spans="2:14" x14ac:dyDescent="0.55000000000000004">
      <c r="B1563" s="163" t="str">
        <f>IF(E1563="旅費",支出入力表!A1564,"")</f>
        <v/>
      </c>
      <c r="C1563" s="164" t="str">
        <f>IF(E1563="旅費",支出入力表!C1564,"")</f>
        <v/>
      </c>
      <c r="D1563" s="165" t="str">
        <f>IF(支出入力表!E1564="旅費","旅費","")</f>
        <v/>
      </c>
      <c r="E1563" s="165" t="str">
        <f>IF(支出入力表!F1564="旅費","旅費","")</f>
        <v/>
      </c>
      <c r="F1563" s="196" t="str">
        <f>IF(E1563="旅費",VLOOKUP(E1563,支出入力表!F1564:$M$2000,3,FALSE),"")</f>
        <v/>
      </c>
      <c r="G1563" s="196" t="str">
        <f>IF(E1563="旅費",VLOOKUP(E1563,支出入力表!F1564:$M$2000,4,FALSE),"")</f>
        <v/>
      </c>
      <c r="H1563" s="197" t="str">
        <f>IF(E1563="旅費",VLOOKUP(E1563,支出入力表!F1564:$M$2000,5,FALSE),"")</f>
        <v/>
      </c>
      <c r="I1563" s="196" t="str">
        <f>IF(E1563="旅費",VLOOKUP(E1563,支出入力表!F1564:$S$2000,9,FALSE),"")</f>
        <v/>
      </c>
      <c r="J1563" s="167" t="str">
        <f>IF(E1563="旅費",VLOOKUP(E1563,支出入力表!F1564:$S$2000,10,FALSE),"")</f>
        <v/>
      </c>
      <c r="K1563" s="167" t="str">
        <f>IF(E1563="旅費",VLOOKUP(E1563,支出入力表!F1564:$S$2000,11,FALSE),"")</f>
        <v/>
      </c>
      <c r="L1563" s="167" t="str">
        <f>IF(E1563="旅費",VLOOKUP(E1563,支出入力表!F1564:$S$2000,12,FALSE),"")</f>
        <v/>
      </c>
      <c r="M1563" s="167" t="str">
        <f>IF(E1563="旅費",VLOOKUP(E1563,支出入力表!F1564:$S$2000,13,FALSE),"")</f>
        <v/>
      </c>
      <c r="N1563" s="168" t="str">
        <f>IF(E1563="旅費",VLOOKUP(E1563,支出入力表!F1564:$S$2000,14,FALSE),"")</f>
        <v/>
      </c>
    </row>
    <row r="1564" spans="2:14" x14ac:dyDescent="0.55000000000000004">
      <c r="B1564" s="163" t="str">
        <f>IF(E1564="旅費",支出入力表!A1565,"")</f>
        <v/>
      </c>
      <c r="C1564" s="164" t="str">
        <f>IF(E1564="旅費",支出入力表!C1565,"")</f>
        <v/>
      </c>
      <c r="D1564" s="165" t="str">
        <f>IF(支出入力表!E1565="旅費","旅費","")</f>
        <v/>
      </c>
      <c r="E1564" s="165" t="str">
        <f>IF(支出入力表!F1565="旅費","旅費","")</f>
        <v/>
      </c>
      <c r="F1564" s="196" t="str">
        <f>IF(E1564="旅費",VLOOKUP(E1564,支出入力表!F1565:$M$2000,3,FALSE),"")</f>
        <v/>
      </c>
      <c r="G1564" s="196" t="str">
        <f>IF(E1564="旅費",VLOOKUP(E1564,支出入力表!F1565:$M$2000,4,FALSE),"")</f>
        <v/>
      </c>
      <c r="H1564" s="197" t="str">
        <f>IF(E1564="旅費",VLOOKUP(E1564,支出入力表!F1565:$M$2000,5,FALSE),"")</f>
        <v/>
      </c>
      <c r="I1564" s="196" t="str">
        <f>IF(E1564="旅費",VLOOKUP(E1564,支出入力表!F1565:$S$2000,9,FALSE),"")</f>
        <v/>
      </c>
      <c r="J1564" s="167" t="str">
        <f>IF(E1564="旅費",VLOOKUP(E1564,支出入力表!F1565:$S$2000,10,FALSE),"")</f>
        <v/>
      </c>
      <c r="K1564" s="167" t="str">
        <f>IF(E1564="旅費",VLOOKUP(E1564,支出入力表!F1565:$S$2000,11,FALSE),"")</f>
        <v/>
      </c>
      <c r="L1564" s="167" t="str">
        <f>IF(E1564="旅費",VLOOKUP(E1564,支出入力表!F1565:$S$2000,12,FALSE),"")</f>
        <v/>
      </c>
      <c r="M1564" s="167" t="str">
        <f>IF(E1564="旅費",VLOOKUP(E1564,支出入力表!F1565:$S$2000,13,FALSE),"")</f>
        <v/>
      </c>
      <c r="N1564" s="168" t="str">
        <f>IF(E1564="旅費",VLOOKUP(E1564,支出入力表!F1565:$S$2000,14,FALSE),"")</f>
        <v/>
      </c>
    </row>
    <row r="1565" spans="2:14" x14ac:dyDescent="0.55000000000000004">
      <c r="B1565" s="163" t="str">
        <f>IF(E1565="旅費",支出入力表!A1566,"")</f>
        <v/>
      </c>
      <c r="C1565" s="164" t="str">
        <f>IF(E1565="旅費",支出入力表!C1566,"")</f>
        <v/>
      </c>
      <c r="D1565" s="165" t="str">
        <f>IF(支出入力表!E1566="旅費","旅費","")</f>
        <v/>
      </c>
      <c r="E1565" s="165" t="str">
        <f>IF(支出入力表!F1566="旅費","旅費","")</f>
        <v/>
      </c>
      <c r="F1565" s="196" t="str">
        <f>IF(E1565="旅費",VLOOKUP(E1565,支出入力表!F1566:$M$2000,3,FALSE),"")</f>
        <v/>
      </c>
      <c r="G1565" s="196" t="str">
        <f>IF(E1565="旅費",VLOOKUP(E1565,支出入力表!F1566:$M$2000,4,FALSE),"")</f>
        <v/>
      </c>
      <c r="H1565" s="197" t="str">
        <f>IF(E1565="旅費",VLOOKUP(E1565,支出入力表!F1566:$M$2000,5,FALSE),"")</f>
        <v/>
      </c>
      <c r="I1565" s="196" t="str">
        <f>IF(E1565="旅費",VLOOKUP(E1565,支出入力表!F1566:$S$2000,9,FALSE),"")</f>
        <v/>
      </c>
      <c r="J1565" s="167" t="str">
        <f>IF(E1565="旅費",VLOOKUP(E1565,支出入力表!F1566:$S$2000,10,FALSE),"")</f>
        <v/>
      </c>
      <c r="K1565" s="167" t="str">
        <f>IF(E1565="旅費",VLOOKUP(E1565,支出入力表!F1566:$S$2000,11,FALSE),"")</f>
        <v/>
      </c>
      <c r="L1565" s="167" t="str">
        <f>IF(E1565="旅費",VLOOKUP(E1565,支出入力表!F1566:$S$2000,12,FALSE),"")</f>
        <v/>
      </c>
      <c r="M1565" s="167" t="str">
        <f>IF(E1565="旅費",VLOOKUP(E1565,支出入力表!F1566:$S$2000,13,FALSE),"")</f>
        <v/>
      </c>
      <c r="N1565" s="168" t="str">
        <f>IF(E1565="旅費",VLOOKUP(E1565,支出入力表!F1566:$S$2000,14,FALSE),"")</f>
        <v/>
      </c>
    </row>
    <row r="1566" spans="2:14" x14ac:dyDescent="0.55000000000000004">
      <c r="B1566" s="163" t="str">
        <f>IF(E1566="旅費",支出入力表!A1567,"")</f>
        <v/>
      </c>
      <c r="C1566" s="164" t="str">
        <f>IF(E1566="旅費",支出入力表!C1567,"")</f>
        <v/>
      </c>
      <c r="D1566" s="165" t="str">
        <f>IF(支出入力表!E1567="旅費","旅費","")</f>
        <v/>
      </c>
      <c r="E1566" s="165" t="str">
        <f>IF(支出入力表!F1567="旅費","旅費","")</f>
        <v/>
      </c>
      <c r="F1566" s="196" t="str">
        <f>IF(E1566="旅費",VLOOKUP(E1566,支出入力表!F1567:$M$2000,3,FALSE),"")</f>
        <v/>
      </c>
      <c r="G1566" s="196" t="str">
        <f>IF(E1566="旅費",VLOOKUP(E1566,支出入力表!F1567:$M$2000,4,FALSE),"")</f>
        <v/>
      </c>
      <c r="H1566" s="197" t="str">
        <f>IF(E1566="旅費",VLOOKUP(E1566,支出入力表!F1567:$M$2000,5,FALSE),"")</f>
        <v/>
      </c>
      <c r="I1566" s="196" t="str">
        <f>IF(E1566="旅費",VLOOKUP(E1566,支出入力表!F1567:$S$2000,9,FALSE),"")</f>
        <v/>
      </c>
      <c r="J1566" s="167" t="str">
        <f>IF(E1566="旅費",VLOOKUP(E1566,支出入力表!F1567:$S$2000,10,FALSE),"")</f>
        <v/>
      </c>
      <c r="K1566" s="167" t="str">
        <f>IF(E1566="旅費",VLOOKUP(E1566,支出入力表!F1567:$S$2000,11,FALSE),"")</f>
        <v/>
      </c>
      <c r="L1566" s="167" t="str">
        <f>IF(E1566="旅費",VLOOKUP(E1566,支出入力表!F1567:$S$2000,12,FALSE),"")</f>
        <v/>
      </c>
      <c r="M1566" s="167" t="str">
        <f>IF(E1566="旅費",VLOOKUP(E1566,支出入力表!F1567:$S$2000,13,FALSE),"")</f>
        <v/>
      </c>
      <c r="N1566" s="168" t="str">
        <f>IF(E1566="旅費",VLOOKUP(E1566,支出入力表!F1567:$S$2000,14,FALSE),"")</f>
        <v/>
      </c>
    </row>
    <row r="1567" spans="2:14" x14ac:dyDescent="0.55000000000000004">
      <c r="B1567" s="163" t="str">
        <f>IF(E1567="旅費",支出入力表!A1568,"")</f>
        <v/>
      </c>
      <c r="C1567" s="164" t="str">
        <f>IF(E1567="旅費",支出入力表!C1568,"")</f>
        <v/>
      </c>
      <c r="D1567" s="165" t="str">
        <f>IF(支出入力表!E1568="旅費","旅費","")</f>
        <v/>
      </c>
      <c r="E1567" s="165" t="str">
        <f>IF(支出入力表!F1568="旅費","旅費","")</f>
        <v/>
      </c>
      <c r="F1567" s="196" t="str">
        <f>IF(E1567="旅費",VLOOKUP(E1567,支出入力表!F1568:$M$2000,3,FALSE),"")</f>
        <v/>
      </c>
      <c r="G1567" s="196" t="str">
        <f>IF(E1567="旅費",VLOOKUP(E1567,支出入力表!F1568:$M$2000,4,FALSE),"")</f>
        <v/>
      </c>
      <c r="H1567" s="197" t="str">
        <f>IF(E1567="旅費",VLOOKUP(E1567,支出入力表!F1568:$M$2000,5,FALSE),"")</f>
        <v/>
      </c>
      <c r="I1567" s="196" t="str">
        <f>IF(E1567="旅費",VLOOKUP(E1567,支出入力表!F1568:$S$2000,9,FALSE),"")</f>
        <v/>
      </c>
      <c r="J1567" s="167" t="str">
        <f>IF(E1567="旅費",VLOOKUP(E1567,支出入力表!F1568:$S$2000,10,FALSE),"")</f>
        <v/>
      </c>
      <c r="K1567" s="167" t="str">
        <f>IF(E1567="旅費",VLOOKUP(E1567,支出入力表!F1568:$S$2000,11,FALSE),"")</f>
        <v/>
      </c>
      <c r="L1567" s="167" t="str">
        <f>IF(E1567="旅費",VLOOKUP(E1567,支出入力表!F1568:$S$2000,12,FALSE),"")</f>
        <v/>
      </c>
      <c r="M1567" s="167" t="str">
        <f>IF(E1567="旅費",VLOOKUP(E1567,支出入力表!F1568:$S$2000,13,FALSE),"")</f>
        <v/>
      </c>
      <c r="N1567" s="168" t="str">
        <f>IF(E1567="旅費",VLOOKUP(E1567,支出入力表!F1568:$S$2000,14,FALSE),"")</f>
        <v/>
      </c>
    </row>
    <row r="1568" spans="2:14" x14ac:dyDescent="0.55000000000000004">
      <c r="B1568" s="163" t="str">
        <f>IF(E1568="旅費",支出入力表!A1569,"")</f>
        <v/>
      </c>
      <c r="C1568" s="164" t="str">
        <f>IF(E1568="旅費",支出入力表!C1569,"")</f>
        <v/>
      </c>
      <c r="D1568" s="165" t="str">
        <f>IF(支出入力表!E1569="旅費","旅費","")</f>
        <v/>
      </c>
      <c r="E1568" s="165" t="str">
        <f>IF(支出入力表!F1569="旅費","旅費","")</f>
        <v/>
      </c>
      <c r="F1568" s="196" t="str">
        <f>IF(E1568="旅費",VLOOKUP(E1568,支出入力表!F1569:$M$2000,3,FALSE),"")</f>
        <v/>
      </c>
      <c r="G1568" s="196" t="str">
        <f>IF(E1568="旅費",VLOOKUP(E1568,支出入力表!F1569:$M$2000,4,FALSE),"")</f>
        <v/>
      </c>
      <c r="H1568" s="197" t="str">
        <f>IF(E1568="旅費",VLOOKUP(E1568,支出入力表!F1569:$M$2000,5,FALSE),"")</f>
        <v/>
      </c>
      <c r="I1568" s="196" t="str">
        <f>IF(E1568="旅費",VLOOKUP(E1568,支出入力表!F1569:$S$2000,9,FALSE),"")</f>
        <v/>
      </c>
      <c r="J1568" s="167" t="str">
        <f>IF(E1568="旅費",VLOOKUP(E1568,支出入力表!F1569:$S$2000,10,FALSE),"")</f>
        <v/>
      </c>
      <c r="K1568" s="167" t="str">
        <f>IF(E1568="旅費",VLOOKUP(E1568,支出入力表!F1569:$S$2000,11,FALSE),"")</f>
        <v/>
      </c>
      <c r="L1568" s="167" t="str">
        <f>IF(E1568="旅費",VLOOKUP(E1568,支出入力表!F1569:$S$2000,12,FALSE),"")</f>
        <v/>
      </c>
      <c r="M1568" s="167" t="str">
        <f>IF(E1568="旅費",VLOOKUP(E1568,支出入力表!F1569:$S$2000,13,FALSE),"")</f>
        <v/>
      </c>
      <c r="N1568" s="168" t="str">
        <f>IF(E1568="旅費",VLOOKUP(E1568,支出入力表!F1569:$S$2000,14,FALSE),"")</f>
        <v/>
      </c>
    </row>
    <row r="1569" spans="2:14" x14ac:dyDescent="0.55000000000000004">
      <c r="B1569" s="163" t="str">
        <f>IF(E1569="旅費",支出入力表!A1570,"")</f>
        <v/>
      </c>
      <c r="C1569" s="164" t="str">
        <f>IF(E1569="旅費",支出入力表!C1570,"")</f>
        <v/>
      </c>
      <c r="D1569" s="165" t="str">
        <f>IF(支出入力表!E1570="旅費","旅費","")</f>
        <v/>
      </c>
      <c r="E1569" s="165" t="str">
        <f>IF(支出入力表!F1570="旅費","旅費","")</f>
        <v/>
      </c>
      <c r="F1569" s="196" t="str">
        <f>IF(E1569="旅費",VLOOKUP(E1569,支出入力表!F1570:$M$2000,3,FALSE),"")</f>
        <v/>
      </c>
      <c r="G1569" s="196" t="str">
        <f>IF(E1569="旅費",VLOOKUP(E1569,支出入力表!F1570:$M$2000,4,FALSE),"")</f>
        <v/>
      </c>
      <c r="H1569" s="197" t="str">
        <f>IF(E1569="旅費",VLOOKUP(E1569,支出入力表!F1570:$M$2000,5,FALSE),"")</f>
        <v/>
      </c>
      <c r="I1569" s="196" t="str">
        <f>IF(E1569="旅費",VLOOKUP(E1569,支出入力表!F1570:$S$2000,9,FALSE),"")</f>
        <v/>
      </c>
      <c r="J1569" s="167" t="str">
        <f>IF(E1569="旅費",VLOOKUP(E1569,支出入力表!F1570:$S$2000,10,FALSE),"")</f>
        <v/>
      </c>
      <c r="K1569" s="167" t="str">
        <f>IF(E1569="旅費",VLOOKUP(E1569,支出入力表!F1570:$S$2000,11,FALSE),"")</f>
        <v/>
      </c>
      <c r="L1569" s="167" t="str">
        <f>IF(E1569="旅費",VLOOKUP(E1569,支出入力表!F1570:$S$2000,12,FALSE),"")</f>
        <v/>
      </c>
      <c r="M1569" s="167" t="str">
        <f>IF(E1569="旅費",VLOOKUP(E1569,支出入力表!F1570:$S$2000,13,FALSE),"")</f>
        <v/>
      </c>
      <c r="N1569" s="168" t="str">
        <f>IF(E1569="旅費",VLOOKUP(E1569,支出入力表!F1570:$S$2000,14,FALSE),"")</f>
        <v/>
      </c>
    </row>
    <row r="1570" spans="2:14" x14ac:dyDescent="0.55000000000000004">
      <c r="B1570" s="163" t="str">
        <f>IF(E1570="旅費",支出入力表!A1571,"")</f>
        <v/>
      </c>
      <c r="C1570" s="164" t="str">
        <f>IF(E1570="旅費",支出入力表!C1571,"")</f>
        <v/>
      </c>
      <c r="D1570" s="165" t="str">
        <f>IF(支出入力表!E1571="旅費","旅費","")</f>
        <v/>
      </c>
      <c r="E1570" s="165" t="str">
        <f>IF(支出入力表!F1571="旅費","旅費","")</f>
        <v/>
      </c>
      <c r="F1570" s="196" t="str">
        <f>IF(E1570="旅費",VLOOKUP(E1570,支出入力表!F1571:$M$2000,3,FALSE),"")</f>
        <v/>
      </c>
      <c r="G1570" s="196" t="str">
        <f>IF(E1570="旅費",VLOOKUP(E1570,支出入力表!F1571:$M$2000,4,FALSE),"")</f>
        <v/>
      </c>
      <c r="H1570" s="197" t="str">
        <f>IF(E1570="旅費",VLOOKUP(E1570,支出入力表!F1571:$M$2000,5,FALSE),"")</f>
        <v/>
      </c>
      <c r="I1570" s="196" t="str">
        <f>IF(E1570="旅費",VLOOKUP(E1570,支出入力表!F1571:$S$2000,9,FALSE),"")</f>
        <v/>
      </c>
      <c r="J1570" s="167" t="str">
        <f>IF(E1570="旅費",VLOOKUP(E1570,支出入力表!F1571:$S$2000,10,FALSE),"")</f>
        <v/>
      </c>
      <c r="K1570" s="167" t="str">
        <f>IF(E1570="旅費",VLOOKUP(E1570,支出入力表!F1571:$S$2000,11,FALSE),"")</f>
        <v/>
      </c>
      <c r="L1570" s="167" t="str">
        <f>IF(E1570="旅費",VLOOKUP(E1570,支出入力表!F1571:$S$2000,12,FALSE),"")</f>
        <v/>
      </c>
      <c r="M1570" s="167" t="str">
        <f>IF(E1570="旅費",VLOOKUP(E1570,支出入力表!F1571:$S$2000,13,FALSE),"")</f>
        <v/>
      </c>
      <c r="N1570" s="168" t="str">
        <f>IF(E1570="旅費",VLOOKUP(E1570,支出入力表!F1571:$S$2000,14,FALSE),"")</f>
        <v/>
      </c>
    </row>
    <row r="1571" spans="2:14" x14ac:dyDescent="0.55000000000000004">
      <c r="B1571" s="163" t="str">
        <f>IF(E1571="旅費",支出入力表!A1572,"")</f>
        <v/>
      </c>
      <c r="C1571" s="164" t="str">
        <f>IF(E1571="旅費",支出入力表!C1572,"")</f>
        <v/>
      </c>
      <c r="D1571" s="165" t="str">
        <f>IF(支出入力表!E1572="旅費","旅費","")</f>
        <v/>
      </c>
      <c r="E1571" s="165" t="str">
        <f>IF(支出入力表!F1572="旅費","旅費","")</f>
        <v/>
      </c>
      <c r="F1571" s="196" t="str">
        <f>IF(E1571="旅費",VLOOKUP(E1571,支出入力表!F1572:$M$2000,3,FALSE),"")</f>
        <v/>
      </c>
      <c r="G1571" s="196" t="str">
        <f>IF(E1571="旅費",VLOOKUP(E1571,支出入力表!F1572:$M$2000,4,FALSE),"")</f>
        <v/>
      </c>
      <c r="H1571" s="197" t="str">
        <f>IF(E1571="旅費",VLOOKUP(E1571,支出入力表!F1572:$M$2000,5,FALSE),"")</f>
        <v/>
      </c>
      <c r="I1571" s="196" t="str">
        <f>IF(E1571="旅費",VLOOKUP(E1571,支出入力表!F1572:$S$2000,9,FALSE),"")</f>
        <v/>
      </c>
      <c r="J1571" s="167" t="str">
        <f>IF(E1571="旅費",VLOOKUP(E1571,支出入力表!F1572:$S$2000,10,FALSE),"")</f>
        <v/>
      </c>
      <c r="K1571" s="167" t="str">
        <f>IF(E1571="旅費",VLOOKUP(E1571,支出入力表!F1572:$S$2000,11,FALSE),"")</f>
        <v/>
      </c>
      <c r="L1571" s="167" t="str">
        <f>IF(E1571="旅費",VLOOKUP(E1571,支出入力表!F1572:$S$2000,12,FALSE),"")</f>
        <v/>
      </c>
      <c r="M1571" s="167" t="str">
        <f>IF(E1571="旅費",VLOOKUP(E1571,支出入力表!F1572:$S$2000,13,FALSE),"")</f>
        <v/>
      </c>
      <c r="N1571" s="168" t="str">
        <f>IF(E1571="旅費",VLOOKUP(E1571,支出入力表!F1572:$S$2000,14,FALSE),"")</f>
        <v/>
      </c>
    </row>
    <row r="1572" spans="2:14" x14ac:dyDescent="0.55000000000000004">
      <c r="B1572" s="163" t="str">
        <f>IF(E1572="旅費",支出入力表!A1573,"")</f>
        <v/>
      </c>
      <c r="C1572" s="164" t="str">
        <f>IF(E1572="旅費",支出入力表!C1573,"")</f>
        <v/>
      </c>
      <c r="D1572" s="165" t="str">
        <f>IF(支出入力表!E1573="旅費","旅費","")</f>
        <v/>
      </c>
      <c r="E1572" s="165" t="str">
        <f>IF(支出入力表!F1573="旅費","旅費","")</f>
        <v/>
      </c>
      <c r="F1572" s="196" t="str">
        <f>IF(E1572="旅費",VLOOKUP(E1572,支出入力表!F1573:$M$2000,3,FALSE),"")</f>
        <v/>
      </c>
      <c r="G1572" s="196" t="str">
        <f>IF(E1572="旅費",VLOOKUP(E1572,支出入力表!F1573:$M$2000,4,FALSE),"")</f>
        <v/>
      </c>
      <c r="H1572" s="197" t="str">
        <f>IF(E1572="旅費",VLOOKUP(E1572,支出入力表!F1573:$M$2000,5,FALSE),"")</f>
        <v/>
      </c>
      <c r="I1572" s="196" t="str">
        <f>IF(E1572="旅費",VLOOKUP(E1572,支出入力表!F1573:$S$2000,9,FALSE),"")</f>
        <v/>
      </c>
      <c r="J1572" s="167" t="str">
        <f>IF(E1572="旅費",VLOOKUP(E1572,支出入力表!F1573:$S$2000,10,FALSE),"")</f>
        <v/>
      </c>
      <c r="K1572" s="167" t="str">
        <f>IF(E1572="旅費",VLOOKUP(E1572,支出入力表!F1573:$S$2000,11,FALSE),"")</f>
        <v/>
      </c>
      <c r="L1572" s="167" t="str">
        <f>IF(E1572="旅費",VLOOKUP(E1572,支出入力表!F1573:$S$2000,12,FALSE),"")</f>
        <v/>
      </c>
      <c r="M1572" s="167" t="str">
        <f>IF(E1572="旅費",VLOOKUP(E1572,支出入力表!F1573:$S$2000,13,FALSE),"")</f>
        <v/>
      </c>
      <c r="N1572" s="168" t="str">
        <f>IF(E1572="旅費",VLOOKUP(E1572,支出入力表!F1573:$S$2000,14,FALSE),"")</f>
        <v/>
      </c>
    </row>
    <row r="1573" spans="2:14" x14ac:dyDescent="0.55000000000000004">
      <c r="B1573" s="163" t="str">
        <f>IF(E1573="旅費",支出入力表!A1574,"")</f>
        <v/>
      </c>
      <c r="C1573" s="164" t="str">
        <f>IF(E1573="旅費",支出入力表!C1574,"")</f>
        <v/>
      </c>
      <c r="D1573" s="165" t="str">
        <f>IF(支出入力表!E1574="旅費","旅費","")</f>
        <v/>
      </c>
      <c r="E1573" s="165" t="str">
        <f>IF(支出入力表!F1574="旅費","旅費","")</f>
        <v/>
      </c>
      <c r="F1573" s="196" t="str">
        <f>IF(E1573="旅費",VLOOKUP(E1573,支出入力表!F1574:$M$2000,3,FALSE),"")</f>
        <v/>
      </c>
      <c r="G1573" s="196" t="str">
        <f>IF(E1573="旅費",VLOOKUP(E1573,支出入力表!F1574:$M$2000,4,FALSE),"")</f>
        <v/>
      </c>
      <c r="H1573" s="197" t="str">
        <f>IF(E1573="旅費",VLOOKUP(E1573,支出入力表!F1574:$M$2000,5,FALSE),"")</f>
        <v/>
      </c>
      <c r="I1573" s="196" t="str">
        <f>IF(E1573="旅費",VLOOKUP(E1573,支出入力表!F1574:$S$2000,9,FALSE),"")</f>
        <v/>
      </c>
      <c r="J1573" s="167" t="str">
        <f>IF(E1573="旅費",VLOOKUP(E1573,支出入力表!F1574:$S$2000,10,FALSE),"")</f>
        <v/>
      </c>
      <c r="K1573" s="167" t="str">
        <f>IF(E1573="旅費",VLOOKUP(E1573,支出入力表!F1574:$S$2000,11,FALSE),"")</f>
        <v/>
      </c>
      <c r="L1573" s="167" t="str">
        <f>IF(E1573="旅費",VLOOKUP(E1573,支出入力表!F1574:$S$2000,12,FALSE),"")</f>
        <v/>
      </c>
      <c r="M1573" s="167" t="str">
        <f>IF(E1573="旅費",VLOOKUP(E1573,支出入力表!F1574:$S$2000,13,FALSE),"")</f>
        <v/>
      </c>
      <c r="N1573" s="168" t="str">
        <f>IF(E1573="旅費",VLOOKUP(E1573,支出入力表!F1574:$S$2000,14,FALSE),"")</f>
        <v/>
      </c>
    </row>
    <row r="1574" spans="2:14" x14ac:dyDescent="0.55000000000000004">
      <c r="B1574" s="163" t="str">
        <f>IF(E1574="旅費",支出入力表!A1575,"")</f>
        <v/>
      </c>
      <c r="C1574" s="164" t="str">
        <f>IF(E1574="旅費",支出入力表!C1575,"")</f>
        <v/>
      </c>
      <c r="D1574" s="165" t="str">
        <f>IF(支出入力表!E1575="旅費","旅費","")</f>
        <v/>
      </c>
      <c r="E1574" s="165" t="str">
        <f>IF(支出入力表!F1575="旅費","旅費","")</f>
        <v/>
      </c>
      <c r="F1574" s="196" t="str">
        <f>IF(E1574="旅費",VLOOKUP(E1574,支出入力表!F1575:$M$2000,3,FALSE),"")</f>
        <v/>
      </c>
      <c r="G1574" s="196" t="str">
        <f>IF(E1574="旅費",VLOOKUP(E1574,支出入力表!F1575:$M$2000,4,FALSE),"")</f>
        <v/>
      </c>
      <c r="H1574" s="197" t="str">
        <f>IF(E1574="旅費",VLOOKUP(E1574,支出入力表!F1575:$M$2000,5,FALSE),"")</f>
        <v/>
      </c>
      <c r="I1574" s="196" t="str">
        <f>IF(E1574="旅費",VLOOKUP(E1574,支出入力表!F1575:$S$2000,9,FALSE),"")</f>
        <v/>
      </c>
      <c r="J1574" s="167" t="str">
        <f>IF(E1574="旅費",VLOOKUP(E1574,支出入力表!F1575:$S$2000,10,FALSE),"")</f>
        <v/>
      </c>
      <c r="K1574" s="167" t="str">
        <f>IF(E1574="旅費",VLOOKUP(E1574,支出入力表!F1575:$S$2000,11,FALSE),"")</f>
        <v/>
      </c>
      <c r="L1574" s="167" t="str">
        <f>IF(E1574="旅費",VLOOKUP(E1574,支出入力表!F1575:$S$2000,12,FALSE),"")</f>
        <v/>
      </c>
      <c r="M1574" s="167" t="str">
        <f>IF(E1574="旅費",VLOOKUP(E1574,支出入力表!F1575:$S$2000,13,FALSE),"")</f>
        <v/>
      </c>
      <c r="N1574" s="168" t="str">
        <f>IF(E1574="旅費",VLOOKUP(E1574,支出入力表!F1575:$S$2000,14,FALSE),"")</f>
        <v/>
      </c>
    </row>
    <row r="1575" spans="2:14" x14ac:dyDescent="0.55000000000000004">
      <c r="B1575" s="163" t="str">
        <f>IF(E1575="旅費",支出入力表!A1576,"")</f>
        <v/>
      </c>
      <c r="C1575" s="164" t="str">
        <f>IF(E1575="旅費",支出入力表!C1576,"")</f>
        <v/>
      </c>
      <c r="D1575" s="165" t="str">
        <f>IF(支出入力表!E1576="旅費","旅費","")</f>
        <v/>
      </c>
      <c r="E1575" s="165" t="str">
        <f>IF(支出入力表!F1576="旅費","旅費","")</f>
        <v/>
      </c>
      <c r="F1575" s="196" t="str">
        <f>IF(E1575="旅費",VLOOKUP(E1575,支出入力表!F1576:$M$2000,3,FALSE),"")</f>
        <v/>
      </c>
      <c r="G1575" s="196" t="str">
        <f>IF(E1575="旅費",VLOOKUP(E1575,支出入力表!F1576:$M$2000,4,FALSE),"")</f>
        <v/>
      </c>
      <c r="H1575" s="197" t="str">
        <f>IF(E1575="旅費",VLOOKUP(E1575,支出入力表!F1576:$M$2000,5,FALSE),"")</f>
        <v/>
      </c>
      <c r="I1575" s="196" t="str">
        <f>IF(E1575="旅費",VLOOKUP(E1575,支出入力表!F1576:$S$2000,9,FALSE),"")</f>
        <v/>
      </c>
      <c r="J1575" s="167" t="str">
        <f>IF(E1575="旅費",VLOOKUP(E1575,支出入力表!F1576:$S$2000,10,FALSE),"")</f>
        <v/>
      </c>
      <c r="K1575" s="167" t="str">
        <f>IF(E1575="旅費",VLOOKUP(E1575,支出入力表!F1576:$S$2000,11,FALSE),"")</f>
        <v/>
      </c>
      <c r="L1575" s="167" t="str">
        <f>IF(E1575="旅費",VLOOKUP(E1575,支出入力表!F1576:$S$2000,12,FALSE),"")</f>
        <v/>
      </c>
      <c r="M1575" s="167" t="str">
        <f>IF(E1575="旅費",VLOOKUP(E1575,支出入力表!F1576:$S$2000,13,FALSE),"")</f>
        <v/>
      </c>
      <c r="N1575" s="168" t="str">
        <f>IF(E1575="旅費",VLOOKUP(E1575,支出入力表!F1576:$S$2000,14,FALSE),"")</f>
        <v/>
      </c>
    </row>
    <row r="1576" spans="2:14" x14ac:dyDescent="0.55000000000000004">
      <c r="B1576" s="163" t="str">
        <f>IF(E1576="旅費",支出入力表!A1577,"")</f>
        <v/>
      </c>
      <c r="C1576" s="164" t="str">
        <f>IF(E1576="旅費",支出入力表!C1577,"")</f>
        <v/>
      </c>
      <c r="D1576" s="165" t="str">
        <f>IF(支出入力表!E1577="旅費","旅費","")</f>
        <v/>
      </c>
      <c r="E1576" s="165" t="str">
        <f>IF(支出入力表!F1577="旅費","旅費","")</f>
        <v/>
      </c>
      <c r="F1576" s="196" t="str">
        <f>IF(E1576="旅費",VLOOKUP(E1576,支出入力表!F1577:$M$2000,3,FALSE),"")</f>
        <v/>
      </c>
      <c r="G1576" s="196" t="str">
        <f>IF(E1576="旅費",VLOOKUP(E1576,支出入力表!F1577:$M$2000,4,FALSE),"")</f>
        <v/>
      </c>
      <c r="H1576" s="197" t="str">
        <f>IF(E1576="旅費",VLOOKUP(E1576,支出入力表!F1577:$M$2000,5,FALSE),"")</f>
        <v/>
      </c>
      <c r="I1576" s="196" t="str">
        <f>IF(E1576="旅費",VLOOKUP(E1576,支出入力表!F1577:$S$2000,9,FALSE),"")</f>
        <v/>
      </c>
      <c r="J1576" s="167" t="str">
        <f>IF(E1576="旅費",VLOOKUP(E1576,支出入力表!F1577:$S$2000,10,FALSE),"")</f>
        <v/>
      </c>
      <c r="K1576" s="167" t="str">
        <f>IF(E1576="旅費",VLOOKUP(E1576,支出入力表!F1577:$S$2000,11,FALSE),"")</f>
        <v/>
      </c>
      <c r="L1576" s="167" t="str">
        <f>IF(E1576="旅費",VLOOKUP(E1576,支出入力表!F1577:$S$2000,12,FALSE),"")</f>
        <v/>
      </c>
      <c r="M1576" s="167" t="str">
        <f>IF(E1576="旅費",VLOOKUP(E1576,支出入力表!F1577:$S$2000,13,FALSE),"")</f>
        <v/>
      </c>
      <c r="N1576" s="168" t="str">
        <f>IF(E1576="旅費",VLOOKUP(E1576,支出入力表!F1577:$S$2000,14,FALSE),"")</f>
        <v/>
      </c>
    </row>
    <row r="1577" spans="2:14" x14ac:dyDescent="0.55000000000000004">
      <c r="B1577" s="163" t="str">
        <f>IF(E1577="旅費",支出入力表!A1578,"")</f>
        <v/>
      </c>
      <c r="C1577" s="164" t="str">
        <f>IF(E1577="旅費",支出入力表!C1578,"")</f>
        <v/>
      </c>
      <c r="D1577" s="165" t="str">
        <f>IF(支出入力表!E1578="旅費","旅費","")</f>
        <v/>
      </c>
      <c r="E1577" s="165" t="str">
        <f>IF(支出入力表!F1578="旅費","旅費","")</f>
        <v/>
      </c>
      <c r="F1577" s="196" t="str">
        <f>IF(E1577="旅費",VLOOKUP(E1577,支出入力表!F1578:$M$2000,3,FALSE),"")</f>
        <v/>
      </c>
      <c r="G1577" s="196" t="str">
        <f>IF(E1577="旅費",VLOOKUP(E1577,支出入力表!F1578:$M$2000,4,FALSE),"")</f>
        <v/>
      </c>
      <c r="H1577" s="197" t="str">
        <f>IF(E1577="旅費",VLOOKUP(E1577,支出入力表!F1578:$M$2000,5,FALSE),"")</f>
        <v/>
      </c>
      <c r="I1577" s="196" t="str">
        <f>IF(E1577="旅費",VLOOKUP(E1577,支出入力表!F1578:$S$2000,9,FALSE),"")</f>
        <v/>
      </c>
      <c r="J1577" s="167" t="str">
        <f>IF(E1577="旅費",VLOOKUP(E1577,支出入力表!F1578:$S$2000,10,FALSE),"")</f>
        <v/>
      </c>
      <c r="K1577" s="167" t="str">
        <f>IF(E1577="旅費",VLOOKUP(E1577,支出入力表!F1578:$S$2000,11,FALSE),"")</f>
        <v/>
      </c>
      <c r="L1577" s="167" t="str">
        <f>IF(E1577="旅費",VLOOKUP(E1577,支出入力表!F1578:$S$2000,12,FALSE),"")</f>
        <v/>
      </c>
      <c r="M1577" s="167" t="str">
        <f>IF(E1577="旅費",VLOOKUP(E1577,支出入力表!F1578:$S$2000,13,FALSE),"")</f>
        <v/>
      </c>
      <c r="N1577" s="168" t="str">
        <f>IF(E1577="旅費",VLOOKUP(E1577,支出入力表!F1578:$S$2000,14,FALSE),"")</f>
        <v/>
      </c>
    </row>
    <row r="1578" spans="2:14" x14ac:dyDescent="0.55000000000000004">
      <c r="B1578" s="163" t="str">
        <f>IF(E1578="旅費",支出入力表!A1579,"")</f>
        <v/>
      </c>
      <c r="C1578" s="164" t="str">
        <f>IF(E1578="旅費",支出入力表!C1579,"")</f>
        <v/>
      </c>
      <c r="D1578" s="165" t="str">
        <f>IF(支出入力表!E1579="旅費","旅費","")</f>
        <v/>
      </c>
      <c r="E1578" s="165" t="str">
        <f>IF(支出入力表!F1579="旅費","旅費","")</f>
        <v/>
      </c>
      <c r="F1578" s="196" t="str">
        <f>IF(E1578="旅費",VLOOKUP(E1578,支出入力表!F1579:$M$2000,3,FALSE),"")</f>
        <v/>
      </c>
      <c r="G1578" s="196" t="str">
        <f>IF(E1578="旅費",VLOOKUP(E1578,支出入力表!F1579:$M$2000,4,FALSE),"")</f>
        <v/>
      </c>
      <c r="H1578" s="197" t="str">
        <f>IF(E1578="旅費",VLOOKUP(E1578,支出入力表!F1579:$M$2000,5,FALSE),"")</f>
        <v/>
      </c>
      <c r="I1578" s="196" t="str">
        <f>IF(E1578="旅費",VLOOKUP(E1578,支出入力表!F1579:$S$2000,9,FALSE),"")</f>
        <v/>
      </c>
      <c r="J1578" s="167" t="str">
        <f>IF(E1578="旅費",VLOOKUP(E1578,支出入力表!F1579:$S$2000,10,FALSE),"")</f>
        <v/>
      </c>
      <c r="K1578" s="167" t="str">
        <f>IF(E1578="旅費",VLOOKUP(E1578,支出入力表!F1579:$S$2000,11,FALSE),"")</f>
        <v/>
      </c>
      <c r="L1578" s="167" t="str">
        <f>IF(E1578="旅費",VLOOKUP(E1578,支出入力表!F1579:$S$2000,12,FALSE),"")</f>
        <v/>
      </c>
      <c r="M1578" s="167" t="str">
        <f>IF(E1578="旅費",VLOOKUP(E1578,支出入力表!F1579:$S$2000,13,FALSE),"")</f>
        <v/>
      </c>
      <c r="N1578" s="168" t="str">
        <f>IF(E1578="旅費",VLOOKUP(E1578,支出入力表!F1579:$S$2000,14,FALSE),"")</f>
        <v/>
      </c>
    </row>
    <row r="1579" spans="2:14" x14ac:dyDescent="0.55000000000000004">
      <c r="B1579" s="163" t="str">
        <f>IF(E1579="旅費",支出入力表!A1580,"")</f>
        <v/>
      </c>
      <c r="C1579" s="164" t="str">
        <f>IF(E1579="旅費",支出入力表!C1580,"")</f>
        <v/>
      </c>
      <c r="D1579" s="165" t="str">
        <f>IF(支出入力表!E1580="旅費","旅費","")</f>
        <v/>
      </c>
      <c r="E1579" s="165" t="str">
        <f>IF(支出入力表!F1580="旅費","旅費","")</f>
        <v/>
      </c>
      <c r="F1579" s="196" t="str">
        <f>IF(E1579="旅費",VLOOKUP(E1579,支出入力表!F1580:$M$2000,3,FALSE),"")</f>
        <v/>
      </c>
      <c r="G1579" s="196" t="str">
        <f>IF(E1579="旅費",VLOOKUP(E1579,支出入力表!F1580:$M$2000,4,FALSE),"")</f>
        <v/>
      </c>
      <c r="H1579" s="197" t="str">
        <f>IF(E1579="旅費",VLOOKUP(E1579,支出入力表!F1580:$M$2000,5,FALSE),"")</f>
        <v/>
      </c>
      <c r="I1579" s="196" t="str">
        <f>IF(E1579="旅費",VLOOKUP(E1579,支出入力表!F1580:$S$2000,9,FALSE),"")</f>
        <v/>
      </c>
      <c r="J1579" s="167" t="str">
        <f>IF(E1579="旅費",VLOOKUP(E1579,支出入力表!F1580:$S$2000,10,FALSE),"")</f>
        <v/>
      </c>
      <c r="K1579" s="167" t="str">
        <f>IF(E1579="旅費",VLOOKUP(E1579,支出入力表!F1580:$S$2000,11,FALSE),"")</f>
        <v/>
      </c>
      <c r="L1579" s="167" t="str">
        <f>IF(E1579="旅費",VLOOKUP(E1579,支出入力表!F1580:$S$2000,12,FALSE),"")</f>
        <v/>
      </c>
      <c r="M1579" s="167" t="str">
        <f>IF(E1579="旅費",VLOOKUP(E1579,支出入力表!F1580:$S$2000,13,FALSE),"")</f>
        <v/>
      </c>
      <c r="N1579" s="168" t="str">
        <f>IF(E1579="旅費",VLOOKUP(E1579,支出入力表!F1580:$S$2000,14,FALSE),"")</f>
        <v/>
      </c>
    </row>
    <row r="1580" spans="2:14" x14ac:dyDescent="0.55000000000000004">
      <c r="B1580" s="163" t="str">
        <f>IF(E1580="旅費",支出入力表!A1581,"")</f>
        <v/>
      </c>
      <c r="C1580" s="164" t="str">
        <f>IF(E1580="旅費",支出入力表!C1581,"")</f>
        <v/>
      </c>
      <c r="D1580" s="165" t="str">
        <f>IF(支出入力表!E1581="旅費","旅費","")</f>
        <v/>
      </c>
      <c r="E1580" s="165" t="str">
        <f>IF(支出入力表!F1581="旅費","旅費","")</f>
        <v/>
      </c>
      <c r="F1580" s="196" t="str">
        <f>IF(E1580="旅費",VLOOKUP(E1580,支出入力表!F1581:$M$2000,3,FALSE),"")</f>
        <v/>
      </c>
      <c r="G1580" s="196" t="str">
        <f>IF(E1580="旅費",VLOOKUP(E1580,支出入力表!F1581:$M$2000,4,FALSE),"")</f>
        <v/>
      </c>
      <c r="H1580" s="197" t="str">
        <f>IF(E1580="旅費",VLOOKUP(E1580,支出入力表!F1581:$M$2000,5,FALSE),"")</f>
        <v/>
      </c>
      <c r="I1580" s="196" t="str">
        <f>IF(E1580="旅費",VLOOKUP(E1580,支出入力表!F1581:$S$2000,9,FALSE),"")</f>
        <v/>
      </c>
      <c r="J1580" s="167" t="str">
        <f>IF(E1580="旅費",VLOOKUP(E1580,支出入力表!F1581:$S$2000,10,FALSE),"")</f>
        <v/>
      </c>
      <c r="K1580" s="167" t="str">
        <f>IF(E1580="旅費",VLOOKUP(E1580,支出入力表!F1581:$S$2000,11,FALSE),"")</f>
        <v/>
      </c>
      <c r="L1580" s="167" t="str">
        <f>IF(E1580="旅費",VLOOKUP(E1580,支出入力表!F1581:$S$2000,12,FALSE),"")</f>
        <v/>
      </c>
      <c r="M1580" s="167" t="str">
        <f>IF(E1580="旅費",VLOOKUP(E1580,支出入力表!F1581:$S$2000,13,FALSE),"")</f>
        <v/>
      </c>
      <c r="N1580" s="168" t="str">
        <f>IF(E1580="旅費",VLOOKUP(E1580,支出入力表!F1581:$S$2000,14,FALSE),"")</f>
        <v/>
      </c>
    </row>
    <row r="1581" spans="2:14" x14ac:dyDescent="0.55000000000000004">
      <c r="B1581" s="163" t="str">
        <f>IF(E1581="旅費",支出入力表!A1582,"")</f>
        <v/>
      </c>
      <c r="C1581" s="164" t="str">
        <f>IF(E1581="旅費",支出入力表!C1582,"")</f>
        <v/>
      </c>
      <c r="D1581" s="165" t="str">
        <f>IF(支出入力表!E1582="旅費","旅費","")</f>
        <v/>
      </c>
      <c r="E1581" s="165" t="str">
        <f>IF(支出入力表!F1582="旅費","旅費","")</f>
        <v/>
      </c>
      <c r="F1581" s="196" t="str">
        <f>IF(E1581="旅費",VLOOKUP(E1581,支出入力表!F1582:$M$2000,3,FALSE),"")</f>
        <v/>
      </c>
      <c r="G1581" s="196" t="str">
        <f>IF(E1581="旅費",VLOOKUP(E1581,支出入力表!F1582:$M$2000,4,FALSE),"")</f>
        <v/>
      </c>
      <c r="H1581" s="197" t="str">
        <f>IF(E1581="旅費",VLOOKUP(E1581,支出入力表!F1582:$M$2000,5,FALSE),"")</f>
        <v/>
      </c>
      <c r="I1581" s="196" t="str">
        <f>IF(E1581="旅費",VLOOKUP(E1581,支出入力表!F1582:$S$2000,9,FALSE),"")</f>
        <v/>
      </c>
      <c r="J1581" s="167" t="str">
        <f>IF(E1581="旅費",VLOOKUP(E1581,支出入力表!F1582:$S$2000,10,FALSE),"")</f>
        <v/>
      </c>
      <c r="K1581" s="167" t="str">
        <f>IF(E1581="旅費",VLOOKUP(E1581,支出入力表!F1582:$S$2000,11,FALSE),"")</f>
        <v/>
      </c>
      <c r="L1581" s="167" t="str">
        <f>IF(E1581="旅費",VLOOKUP(E1581,支出入力表!F1582:$S$2000,12,FALSE),"")</f>
        <v/>
      </c>
      <c r="M1581" s="167" t="str">
        <f>IF(E1581="旅費",VLOOKUP(E1581,支出入力表!F1582:$S$2000,13,FALSE),"")</f>
        <v/>
      </c>
      <c r="N1581" s="168" t="str">
        <f>IF(E1581="旅費",VLOOKUP(E1581,支出入力表!F1582:$S$2000,14,FALSE),"")</f>
        <v/>
      </c>
    </row>
    <row r="1582" spans="2:14" x14ac:dyDescent="0.55000000000000004">
      <c r="B1582" s="163" t="str">
        <f>IF(E1582="旅費",支出入力表!A1583,"")</f>
        <v/>
      </c>
      <c r="C1582" s="164" t="str">
        <f>IF(E1582="旅費",支出入力表!C1583,"")</f>
        <v/>
      </c>
      <c r="D1582" s="165" t="str">
        <f>IF(支出入力表!E1583="旅費","旅費","")</f>
        <v/>
      </c>
      <c r="E1582" s="165" t="str">
        <f>IF(支出入力表!F1583="旅費","旅費","")</f>
        <v/>
      </c>
      <c r="F1582" s="196" t="str">
        <f>IF(E1582="旅費",VLOOKUP(E1582,支出入力表!F1583:$M$2000,3,FALSE),"")</f>
        <v/>
      </c>
      <c r="G1582" s="196" t="str">
        <f>IF(E1582="旅費",VLOOKUP(E1582,支出入力表!F1583:$M$2000,4,FALSE),"")</f>
        <v/>
      </c>
      <c r="H1582" s="197" t="str">
        <f>IF(E1582="旅費",VLOOKUP(E1582,支出入力表!F1583:$M$2000,5,FALSE),"")</f>
        <v/>
      </c>
      <c r="I1582" s="196" t="str">
        <f>IF(E1582="旅費",VLOOKUP(E1582,支出入力表!F1583:$S$2000,9,FALSE),"")</f>
        <v/>
      </c>
      <c r="J1582" s="167" t="str">
        <f>IF(E1582="旅費",VLOOKUP(E1582,支出入力表!F1583:$S$2000,10,FALSE),"")</f>
        <v/>
      </c>
      <c r="K1582" s="167" t="str">
        <f>IF(E1582="旅費",VLOOKUP(E1582,支出入力表!F1583:$S$2000,11,FALSE),"")</f>
        <v/>
      </c>
      <c r="L1582" s="167" t="str">
        <f>IF(E1582="旅費",VLOOKUP(E1582,支出入力表!F1583:$S$2000,12,FALSE),"")</f>
        <v/>
      </c>
      <c r="M1582" s="167" t="str">
        <f>IF(E1582="旅費",VLOOKUP(E1582,支出入力表!F1583:$S$2000,13,FALSE),"")</f>
        <v/>
      </c>
      <c r="N1582" s="168" t="str">
        <f>IF(E1582="旅費",VLOOKUP(E1582,支出入力表!F1583:$S$2000,14,FALSE),"")</f>
        <v/>
      </c>
    </row>
    <row r="1583" spans="2:14" x14ac:dyDescent="0.55000000000000004">
      <c r="B1583" s="163" t="str">
        <f>IF(E1583="旅費",支出入力表!A1584,"")</f>
        <v/>
      </c>
      <c r="C1583" s="164" t="str">
        <f>IF(E1583="旅費",支出入力表!C1584,"")</f>
        <v/>
      </c>
      <c r="D1583" s="165" t="str">
        <f>IF(支出入力表!E1584="旅費","旅費","")</f>
        <v/>
      </c>
      <c r="E1583" s="165" t="str">
        <f>IF(支出入力表!F1584="旅費","旅費","")</f>
        <v/>
      </c>
      <c r="F1583" s="196" t="str">
        <f>IF(E1583="旅費",VLOOKUP(E1583,支出入力表!F1584:$M$2000,3,FALSE),"")</f>
        <v/>
      </c>
      <c r="G1583" s="196" t="str">
        <f>IF(E1583="旅費",VLOOKUP(E1583,支出入力表!F1584:$M$2000,4,FALSE),"")</f>
        <v/>
      </c>
      <c r="H1583" s="197" t="str">
        <f>IF(E1583="旅費",VLOOKUP(E1583,支出入力表!F1584:$M$2000,5,FALSE),"")</f>
        <v/>
      </c>
      <c r="I1583" s="196" t="str">
        <f>IF(E1583="旅費",VLOOKUP(E1583,支出入力表!F1584:$S$2000,9,FALSE),"")</f>
        <v/>
      </c>
      <c r="J1583" s="167" t="str">
        <f>IF(E1583="旅費",VLOOKUP(E1583,支出入力表!F1584:$S$2000,10,FALSE),"")</f>
        <v/>
      </c>
      <c r="K1583" s="167" t="str">
        <f>IF(E1583="旅費",VLOOKUP(E1583,支出入力表!F1584:$S$2000,11,FALSE),"")</f>
        <v/>
      </c>
      <c r="L1583" s="167" t="str">
        <f>IF(E1583="旅費",VLOOKUP(E1583,支出入力表!F1584:$S$2000,12,FALSE),"")</f>
        <v/>
      </c>
      <c r="M1583" s="167" t="str">
        <f>IF(E1583="旅費",VLOOKUP(E1583,支出入力表!F1584:$S$2000,13,FALSE),"")</f>
        <v/>
      </c>
      <c r="N1583" s="168" t="str">
        <f>IF(E1583="旅費",VLOOKUP(E1583,支出入力表!F1584:$S$2000,14,FALSE),"")</f>
        <v/>
      </c>
    </row>
    <row r="1584" spans="2:14" x14ac:dyDescent="0.55000000000000004">
      <c r="B1584" s="163" t="str">
        <f>IF(E1584="旅費",支出入力表!A1585,"")</f>
        <v/>
      </c>
      <c r="C1584" s="164" t="str">
        <f>IF(E1584="旅費",支出入力表!C1585,"")</f>
        <v/>
      </c>
      <c r="D1584" s="165" t="str">
        <f>IF(支出入力表!E1585="旅費","旅費","")</f>
        <v/>
      </c>
      <c r="E1584" s="165" t="str">
        <f>IF(支出入力表!F1585="旅費","旅費","")</f>
        <v/>
      </c>
      <c r="F1584" s="196" t="str">
        <f>IF(E1584="旅費",VLOOKUP(E1584,支出入力表!F1585:$M$2000,3,FALSE),"")</f>
        <v/>
      </c>
      <c r="G1584" s="196" t="str">
        <f>IF(E1584="旅費",VLOOKUP(E1584,支出入力表!F1585:$M$2000,4,FALSE),"")</f>
        <v/>
      </c>
      <c r="H1584" s="197" t="str">
        <f>IF(E1584="旅費",VLOOKUP(E1584,支出入力表!F1585:$M$2000,5,FALSE),"")</f>
        <v/>
      </c>
      <c r="I1584" s="196" t="str">
        <f>IF(E1584="旅費",VLOOKUP(E1584,支出入力表!F1585:$S$2000,9,FALSE),"")</f>
        <v/>
      </c>
      <c r="J1584" s="167" t="str">
        <f>IF(E1584="旅費",VLOOKUP(E1584,支出入力表!F1585:$S$2000,10,FALSE),"")</f>
        <v/>
      </c>
      <c r="K1584" s="167" t="str">
        <f>IF(E1584="旅費",VLOOKUP(E1584,支出入力表!F1585:$S$2000,11,FALSE),"")</f>
        <v/>
      </c>
      <c r="L1584" s="167" t="str">
        <f>IF(E1584="旅費",VLOOKUP(E1584,支出入力表!F1585:$S$2000,12,FALSE),"")</f>
        <v/>
      </c>
      <c r="M1584" s="167" t="str">
        <f>IF(E1584="旅費",VLOOKUP(E1584,支出入力表!F1585:$S$2000,13,FALSE),"")</f>
        <v/>
      </c>
      <c r="N1584" s="168" t="str">
        <f>IF(E1584="旅費",VLOOKUP(E1584,支出入力表!F1585:$S$2000,14,FALSE),"")</f>
        <v/>
      </c>
    </row>
    <row r="1585" spans="2:14" x14ac:dyDescent="0.55000000000000004">
      <c r="B1585" s="163" t="str">
        <f>IF(E1585="旅費",支出入力表!A1586,"")</f>
        <v/>
      </c>
      <c r="C1585" s="164" t="str">
        <f>IF(E1585="旅費",支出入力表!C1586,"")</f>
        <v/>
      </c>
      <c r="D1585" s="165" t="str">
        <f>IF(支出入力表!E1586="旅費","旅費","")</f>
        <v/>
      </c>
      <c r="E1585" s="165" t="str">
        <f>IF(支出入力表!F1586="旅費","旅費","")</f>
        <v/>
      </c>
      <c r="F1585" s="196" t="str">
        <f>IF(E1585="旅費",VLOOKUP(E1585,支出入力表!F1586:$M$2000,3,FALSE),"")</f>
        <v/>
      </c>
      <c r="G1585" s="196" t="str">
        <f>IF(E1585="旅費",VLOOKUP(E1585,支出入力表!F1586:$M$2000,4,FALSE),"")</f>
        <v/>
      </c>
      <c r="H1585" s="197" t="str">
        <f>IF(E1585="旅費",VLOOKUP(E1585,支出入力表!F1586:$M$2000,5,FALSE),"")</f>
        <v/>
      </c>
      <c r="I1585" s="196" t="str">
        <f>IF(E1585="旅費",VLOOKUP(E1585,支出入力表!F1586:$S$2000,9,FALSE),"")</f>
        <v/>
      </c>
      <c r="J1585" s="167" t="str">
        <f>IF(E1585="旅費",VLOOKUP(E1585,支出入力表!F1586:$S$2000,10,FALSE),"")</f>
        <v/>
      </c>
      <c r="K1585" s="167" t="str">
        <f>IF(E1585="旅費",VLOOKUP(E1585,支出入力表!F1586:$S$2000,11,FALSE),"")</f>
        <v/>
      </c>
      <c r="L1585" s="167" t="str">
        <f>IF(E1585="旅費",VLOOKUP(E1585,支出入力表!F1586:$S$2000,12,FALSE),"")</f>
        <v/>
      </c>
      <c r="M1585" s="167" t="str">
        <f>IF(E1585="旅費",VLOOKUP(E1585,支出入力表!F1586:$S$2000,13,FALSE),"")</f>
        <v/>
      </c>
      <c r="N1585" s="168" t="str">
        <f>IF(E1585="旅費",VLOOKUP(E1585,支出入力表!F1586:$S$2000,14,FALSE),"")</f>
        <v/>
      </c>
    </row>
    <row r="1586" spans="2:14" x14ac:dyDescent="0.55000000000000004">
      <c r="B1586" s="163" t="str">
        <f>IF(E1586="旅費",支出入力表!A1587,"")</f>
        <v/>
      </c>
      <c r="C1586" s="164" t="str">
        <f>IF(E1586="旅費",支出入力表!C1587,"")</f>
        <v/>
      </c>
      <c r="D1586" s="165" t="str">
        <f>IF(支出入力表!E1587="旅費","旅費","")</f>
        <v/>
      </c>
      <c r="E1586" s="165" t="str">
        <f>IF(支出入力表!F1587="旅費","旅費","")</f>
        <v/>
      </c>
      <c r="F1586" s="196" t="str">
        <f>IF(E1586="旅費",VLOOKUP(E1586,支出入力表!F1587:$M$2000,3,FALSE),"")</f>
        <v/>
      </c>
      <c r="G1586" s="196" t="str">
        <f>IF(E1586="旅費",VLOOKUP(E1586,支出入力表!F1587:$M$2000,4,FALSE),"")</f>
        <v/>
      </c>
      <c r="H1586" s="197" t="str">
        <f>IF(E1586="旅費",VLOOKUP(E1586,支出入力表!F1587:$M$2000,5,FALSE),"")</f>
        <v/>
      </c>
      <c r="I1586" s="196" t="str">
        <f>IF(E1586="旅費",VLOOKUP(E1586,支出入力表!F1587:$S$2000,9,FALSE),"")</f>
        <v/>
      </c>
      <c r="J1586" s="167" t="str">
        <f>IF(E1586="旅費",VLOOKUP(E1586,支出入力表!F1587:$S$2000,10,FALSE),"")</f>
        <v/>
      </c>
      <c r="K1586" s="167" t="str">
        <f>IF(E1586="旅費",VLOOKUP(E1586,支出入力表!F1587:$S$2000,11,FALSE),"")</f>
        <v/>
      </c>
      <c r="L1586" s="167" t="str">
        <f>IF(E1586="旅費",VLOOKUP(E1586,支出入力表!F1587:$S$2000,12,FALSE),"")</f>
        <v/>
      </c>
      <c r="M1586" s="167" t="str">
        <f>IF(E1586="旅費",VLOOKUP(E1586,支出入力表!F1587:$S$2000,13,FALSE),"")</f>
        <v/>
      </c>
      <c r="N1586" s="168" t="str">
        <f>IF(E1586="旅費",VLOOKUP(E1586,支出入力表!F1587:$S$2000,14,FALSE),"")</f>
        <v/>
      </c>
    </row>
    <row r="1587" spans="2:14" x14ac:dyDescent="0.55000000000000004">
      <c r="B1587" s="163" t="str">
        <f>IF(E1587="旅費",支出入力表!A1588,"")</f>
        <v/>
      </c>
      <c r="C1587" s="164" t="str">
        <f>IF(E1587="旅費",支出入力表!C1588,"")</f>
        <v/>
      </c>
      <c r="D1587" s="165" t="str">
        <f>IF(支出入力表!E1588="旅費","旅費","")</f>
        <v/>
      </c>
      <c r="E1587" s="165" t="str">
        <f>IF(支出入力表!F1588="旅費","旅費","")</f>
        <v/>
      </c>
      <c r="F1587" s="196" t="str">
        <f>IF(E1587="旅費",VLOOKUP(E1587,支出入力表!F1588:$M$2000,3,FALSE),"")</f>
        <v/>
      </c>
      <c r="G1587" s="196" t="str">
        <f>IF(E1587="旅費",VLOOKUP(E1587,支出入力表!F1588:$M$2000,4,FALSE),"")</f>
        <v/>
      </c>
      <c r="H1587" s="197" t="str">
        <f>IF(E1587="旅費",VLOOKUP(E1587,支出入力表!F1588:$M$2000,5,FALSE),"")</f>
        <v/>
      </c>
      <c r="I1587" s="196" t="str">
        <f>IF(E1587="旅費",VLOOKUP(E1587,支出入力表!F1588:$S$2000,9,FALSE),"")</f>
        <v/>
      </c>
      <c r="J1587" s="167" t="str">
        <f>IF(E1587="旅費",VLOOKUP(E1587,支出入力表!F1588:$S$2000,10,FALSE),"")</f>
        <v/>
      </c>
      <c r="K1587" s="167" t="str">
        <f>IF(E1587="旅費",VLOOKUP(E1587,支出入力表!F1588:$S$2000,11,FALSE),"")</f>
        <v/>
      </c>
      <c r="L1587" s="167" t="str">
        <f>IF(E1587="旅費",VLOOKUP(E1587,支出入力表!F1588:$S$2000,12,FALSE),"")</f>
        <v/>
      </c>
      <c r="M1587" s="167" t="str">
        <f>IF(E1587="旅費",VLOOKUP(E1587,支出入力表!F1588:$S$2000,13,FALSE),"")</f>
        <v/>
      </c>
      <c r="N1587" s="168" t="str">
        <f>IF(E1587="旅費",VLOOKUP(E1587,支出入力表!F1588:$S$2000,14,FALSE),"")</f>
        <v/>
      </c>
    </row>
    <row r="1588" spans="2:14" x14ac:dyDescent="0.55000000000000004">
      <c r="B1588" s="163" t="str">
        <f>IF(E1588="旅費",支出入力表!A1589,"")</f>
        <v/>
      </c>
      <c r="C1588" s="164" t="str">
        <f>IF(E1588="旅費",支出入力表!C1589,"")</f>
        <v/>
      </c>
      <c r="D1588" s="165" t="str">
        <f>IF(支出入力表!E1589="旅費","旅費","")</f>
        <v/>
      </c>
      <c r="E1588" s="165" t="str">
        <f>IF(支出入力表!F1589="旅費","旅費","")</f>
        <v/>
      </c>
      <c r="F1588" s="196" t="str">
        <f>IF(E1588="旅費",VLOOKUP(E1588,支出入力表!F1589:$M$2000,3,FALSE),"")</f>
        <v/>
      </c>
      <c r="G1588" s="196" t="str">
        <f>IF(E1588="旅費",VLOOKUP(E1588,支出入力表!F1589:$M$2000,4,FALSE),"")</f>
        <v/>
      </c>
      <c r="H1588" s="197" t="str">
        <f>IF(E1588="旅費",VLOOKUP(E1588,支出入力表!F1589:$M$2000,5,FALSE),"")</f>
        <v/>
      </c>
      <c r="I1588" s="196" t="str">
        <f>IF(E1588="旅費",VLOOKUP(E1588,支出入力表!F1589:$S$2000,9,FALSE),"")</f>
        <v/>
      </c>
      <c r="J1588" s="167" t="str">
        <f>IF(E1588="旅費",VLOOKUP(E1588,支出入力表!F1589:$S$2000,10,FALSE),"")</f>
        <v/>
      </c>
      <c r="K1588" s="167" t="str">
        <f>IF(E1588="旅費",VLOOKUP(E1588,支出入力表!F1589:$S$2000,11,FALSE),"")</f>
        <v/>
      </c>
      <c r="L1588" s="167" t="str">
        <f>IF(E1588="旅費",VLOOKUP(E1588,支出入力表!F1589:$S$2000,12,FALSE),"")</f>
        <v/>
      </c>
      <c r="M1588" s="167" t="str">
        <f>IF(E1588="旅費",VLOOKUP(E1588,支出入力表!F1589:$S$2000,13,FALSE),"")</f>
        <v/>
      </c>
      <c r="N1588" s="168" t="str">
        <f>IF(E1588="旅費",VLOOKUP(E1588,支出入力表!F1589:$S$2000,14,FALSE),"")</f>
        <v/>
      </c>
    </row>
    <row r="1589" spans="2:14" x14ac:dyDescent="0.55000000000000004">
      <c r="B1589" s="163" t="str">
        <f>IF(E1589="旅費",支出入力表!A1590,"")</f>
        <v/>
      </c>
      <c r="C1589" s="164" t="str">
        <f>IF(E1589="旅費",支出入力表!C1590,"")</f>
        <v/>
      </c>
      <c r="D1589" s="165" t="str">
        <f>IF(支出入力表!E1590="旅費","旅費","")</f>
        <v/>
      </c>
      <c r="E1589" s="165" t="str">
        <f>IF(支出入力表!F1590="旅費","旅費","")</f>
        <v/>
      </c>
      <c r="F1589" s="196" t="str">
        <f>IF(E1589="旅費",VLOOKUP(E1589,支出入力表!F1590:$M$2000,3,FALSE),"")</f>
        <v/>
      </c>
      <c r="G1589" s="196" t="str">
        <f>IF(E1589="旅費",VLOOKUP(E1589,支出入力表!F1590:$M$2000,4,FALSE),"")</f>
        <v/>
      </c>
      <c r="H1589" s="197" t="str">
        <f>IF(E1589="旅費",VLOOKUP(E1589,支出入力表!F1590:$M$2000,5,FALSE),"")</f>
        <v/>
      </c>
      <c r="I1589" s="196" t="str">
        <f>IF(E1589="旅費",VLOOKUP(E1589,支出入力表!F1590:$S$2000,9,FALSE),"")</f>
        <v/>
      </c>
      <c r="J1589" s="167" t="str">
        <f>IF(E1589="旅費",VLOOKUP(E1589,支出入力表!F1590:$S$2000,10,FALSE),"")</f>
        <v/>
      </c>
      <c r="K1589" s="167" t="str">
        <f>IF(E1589="旅費",VLOOKUP(E1589,支出入力表!F1590:$S$2000,11,FALSE),"")</f>
        <v/>
      </c>
      <c r="L1589" s="167" t="str">
        <f>IF(E1589="旅費",VLOOKUP(E1589,支出入力表!F1590:$S$2000,12,FALSE),"")</f>
        <v/>
      </c>
      <c r="M1589" s="167" t="str">
        <f>IF(E1589="旅費",VLOOKUP(E1589,支出入力表!F1590:$S$2000,13,FALSE),"")</f>
        <v/>
      </c>
      <c r="N1589" s="168" t="str">
        <f>IF(E1589="旅費",VLOOKUP(E1589,支出入力表!F1590:$S$2000,14,FALSE),"")</f>
        <v/>
      </c>
    </row>
    <row r="1590" spans="2:14" x14ac:dyDescent="0.55000000000000004">
      <c r="B1590" s="163" t="str">
        <f>IF(E1590="旅費",支出入力表!A1591,"")</f>
        <v/>
      </c>
      <c r="C1590" s="164" t="str">
        <f>IF(E1590="旅費",支出入力表!C1591,"")</f>
        <v/>
      </c>
      <c r="D1590" s="165" t="str">
        <f>IF(支出入力表!E1591="旅費","旅費","")</f>
        <v/>
      </c>
      <c r="E1590" s="165" t="str">
        <f>IF(支出入力表!F1591="旅費","旅費","")</f>
        <v/>
      </c>
      <c r="F1590" s="196" t="str">
        <f>IF(E1590="旅費",VLOOKUP(E1590,支出入力表!F1591:$M$2000,3,FALSE),"")</f>
        <v/>
      </c>
      <c r="G1590" s="196" t="str">
        <f>IF(E1590="旅費",VLOOKUP(E1590,支出入力表!F1591:$M$2000,4,FALSE),"")</f>
        <v/>
      </c>
      <c r="H1590" s="197" t="str">
        <f>IF(E1590="旅費",VLOOKUP(E1590,支出入力表!F1591:$M$2000,5,FALSE),"")</f>
        <v/>
      </c>
      <c r="I1590" s="196" t="str">
        <f>IF(E1590="旅費",VLOOKUP(E1590,支出入力表!F1591:$S$2000,9,FALSE),"")</f>
        <v/>
      </c>
      <c r="J1590" s="167" t="str">
        <f>IF(E1590="旅費",VLOOKUP(E1590,支出入力表!F1591:$S$2000,10,FALSE),"")</f>
        <v/>
      </c>
      <c r="K1590" s="167" t="str">
        <f>IF(E1590="旅費",VLOOKUP(E1590,支出入力表!F1591:$S$2000,11,FALSE),"")</f>
        <v/>
      </c>
      <c r="L1590" s="167" t="str">
        <f>IF(E1590="旅費",VLOOKUP(E1590,支出入力表!F1591:$S$2000,12,FALSE),"")</f>
        <v/>
      </c>
      <c r="M1590" s="167" t="str">
        <f>IF(E1590="旅費",VLOOKUP(E1590,支出入力表!F1591:$S$2000,13,FALSE),"")</f>
        <v/>
      </c>
      <c r="N1590" s="168" t="str">
        <f>IF(E1590="旅費",VLOOKUP(E1590,支出入力表!F1591:$S$2000,14,FALSE),"")</f>
        <v/>
      </c>
    </row>
    <row r="1591" spans="2:14" x14ac:dyDescent="0.55000000000000004">
      <c r="B1591" s="163" t="str">
        <f>IF(E1591="旅費",支出入力表!A1592,"")</f>
        <v/>
      </c>
      <c r="C1591" s="164" t="str">
        <f>IF(E1591="旅費",支出入力表!C1592,"")</f>
        <v/>
      </c>
      <c r="D1591" s="165" t="str">
        <f>IF(支出入力表!E1592="旅費","旅費","")</f>
        <v/>
      </c>
      <c r="E1591" s="165" t="str">
        <f>IF(支出入力表!F1592="旅費","旅費","")</f>
        <v/>
      </c>
      <c r="F1591" s="196" t="str">
        <f>IF(E1591="旅費",VLOOKUP(E1591,支出入力表!F1592:$M$2000,3,FALSE),"")</f>
        <v/>
      </c>
      <c r="G1591" s="196" t="str">
        <f>IF(E1591="旅費",VLOOKUP(E1591,支出入力表!F1592:$M$2000,4,FALSE),"")</f>
        <v/>
      </c>
      <c r="H1591" s="197" t="str">
        <f>IF(E1591="旅費",VLOOKUP(E1591,支出入力表!F1592:$M$2000,5,FALSE),"")</f>
        <v/>
      </c>
      <c r="I1591" s="196" t="str">
        <f>IF(E1591="旅費",VLOOKUP(E1591,支出入力表!F1592:$S$2000,9,FALSE),"")</f>
        <v/>
      </c>
      <c r="J1591" s="167" t="str">
        <f>IF(E1591="旅費",VLOOKUP(E1591,支出入力表!F1592:$S$2000,10,FALSE),"")</f>
        <v/>
      </c>
      <c r="K1591" s="167" t="str">
        <f>IF(E1591="旅費",VLOOKUP(E1591,支出入力表!F1592:$S$2000,11,FALSE),"")</f>
        <v/>
      </c>
      <c r="L1591" s="167" t="str">
        <f>IF(E1591="旅費",VLOOKUP(E1591,支出入力表!F1592:$S$2000,12,FALSE),"")</f>
        <v/>
      </c>
      <c r="M1591" s="167" t="str">
        <f>IF(E1591="旅費",VLOOKUP(E1591,支出入力表!F1592:$S$2000,13,FALSE),"")</f>
        <v/>
      </c>
      <c r="N1591" s="168" t="str">
        <f>IF(E1591="旅費",VLOOKUP(E1591,支出入力表!F1592:$S$2000,14,FALSE),"")</f>
        <v/>
      </c>
    </row>
    <row r="1592" spans="2:14" x14ac:dyDescent="0.55000000000000004">
      <c r="B1592" s="163" t="str">
        <f>IF(E1592="旅費",支出入力表!A1593,"")</f>
        <v/>
      </c>
      <c r="C1592" s="164" t="str">
        <f>IF(E1592="旅費",支出入力表!C1593,"")</f>
        <v/>
      </c>
      <c r="D1592" s="165" t="str">
        <f>IF(支出入力表!E1593="旅費","旅費","")</f>
        <v/>
      </c>
      <c r="E1592" s="165" t="str">
        <f>IF(支出入力表!F1593="旅費","旅費","")</f>
        <v/>
      </c>
      <c r="F1592" s="196" t="str">
        <f>IF(E1592="旅費",VLOOKUP(E1592,支出入力表!F1593:$M$2000,3,FALSE),"")</f>
        <v/>
      </c>
      <c r="G1592" s="196" t="str">
        <f>IF(E1592="旅費",VLOOKUP(E1592,支出入力表!F1593:$M$2000,4,FALSE),"")</f>
        <v/>
      </c>
      <c r="H1592" s="197" t="str">
        <f>IF(E1592="旅費",VLOOKUP(E1592,支出入力表!F1593:$M$2000,5,FALSE),"")</f>
        <v/>
      </c>
      <c r="I1592" s="196" t="str">
        <f>IF(E1592="旅費",VLOOKUP(E1592,支出入力表!F1593:$S$2000,9,FALSE),"")</f>
        <v/>
      </c>
      <c r="J1592" s="167" t="str">
        <f>IF(E1592="旅費",VLOOKUP(E1592,支出入力表!F1593:$S$2000,10,FALSE),"")</f>
        <v/>
      </c>
      <c r="K1592" s="167" t="str">
        <f>IF(E1592="旅費",VLOOKUP(E1592,支出入力表!F1593:$S$2000,11,FALSE),"")</f>
        <v/>
      </c>
      <c r="L1592" s="167" t="str">
        <f>IF(E1592="旅費",VLOOKUP(E1592,支出入力表!F1593:$S$2000,12,FALSE),"")</f>
        <v/>
      </c>
      <c r="M1592" s="167" t="str">
        <f>IF(E1592="旅費",VLOOKUP(E1592,支出入力表!F1593:$S$2000,13,FALSE),"")</f>
        <v/>
      </c>
      <c r="N1592" s="168" t="str">
        <f>IF(E1592="旅費",VLOOKUP(E1592,支出入力表!F1593:$S$2000,14,FALSE),"")</f>
        <v/>
      </c>
    </row>
    <row r="1593" spans="2:14" x14ac:dyDescent="0.55000000000000004">
      <c r="B1593" s="163" t="str">
        <f>IF(E1593="旅費",支出入力表!A1594,"")</f>
        <v/>
      </c>
      <c r="C1593" s="164" t="str">
        <f>IF(E1593="旅費",支出入力表!C1594,"")</f>
        <v/>
      </c>
      <c r="D1593" s="165" t="str">
        <f>IF(支出入力表!E1594="旅費","旅費","")</f>
        <v/>
      </c>
      <c r="E1593" s="165" t="str">
        <f>IF(支出入力表!F1594="旅費","旅費","")</f>
        <v/>
      </c>
      <c r="F1593" s="196" t="str">
        <f>IF(E1593="旅費",VLOOKUP(E1593,支出入力表!F1594:$M$2000,3,FALSE),"")</f>
        <v/>
      </c>
      <c r="G1593" s="196" t="str">
        <f>IF(E1593="旅費",VLOOKUP(E1593,支出入力表!F1594:$M$2000,4,FALSE),"")</f>
        <v/>
      </c>
      <c r="H1593" s="197" t="str">
        <f>IF(E1593="旅費",VLOOKUP(E1593,支出入力表!F1594:$M$2000,5,FALSE),"")</f>
        <v/>
      </c>
      <c r="I1593" s="196" t="str">
        <f>IF(E1593="旅費",VLOOKUP(E1593,支出入力表!F1594:$S$2000,9,FALSE),"")</f>
        <v/>
      </c>
      <c r="J1593" s="167" t="str">
        <f>IF(E1593="旅費",VLOOKUP(E1593,支出入力表!F1594:$S$2000,10,FALSE),"")</f>
        <v/>
      </c>
      <c r="K1593" s="167" t="str">
        <f>IF(E1593="旅費",VLOOKUP(E1593,支出入力表!F1594:$S$2000,11,FALSE),"")</f>
        <v/>
      </c>
      <c r="L1593" s="167" t="str">
        <f>IF(E1593="旅費",VLOOKUP(E1593,支出入力表!F1594:$S$2000,12,FALSE),"")</f>
        <v/>
      </c>
      <c r="M1593" s="167" t="str">
        <f>IF(E1593="旅費",VLOOKUP(E1593,支出入力表!F1594:$S$2000,13,FALSE),"")</f>
        <v/>
      </c>
      <c r="N1593" s="168" t="str">
        <f>IF(E1593="旅費",VLOOKUP(E1593,支出入力表!F1594:$S$2000,14,FALSE),"")</f>
        <v/>
      </c>
    </row>
    <row r="1594" spans="2:14" x14ac:dyDescent="0.55000000000000004">
      <c r="B1594" s="163" t="str">
        <f>IF(E1594="旅費",支出入力表!A1595,"")</f>
        <v/>
      </c>
      <c r="C1594" s="164" t="str">
        <f>IF(E1594="旅費",支出入力表!C1595,"")</f>
        <v/>
      </c>
      <c r="D1594" s="165" t="str">
        <f>IF(支出入力表!E1595="旅費","旅費","")</f>
        <v/>
      </c>
      <c r="E1594" s="165" t="str">
        <f>IF(支出入力表!F1595="旅費","旅費","")</f>
        <v/>
      </c>
      <c r="F1594" s="196" t="str">
        <f>IF(E1594="旅費",VLOOKUP(E1594,支出入力表!F1595:$M$2000,3,FALSE),"")</f>
        <v/>
      </c>
      <c r="G1594" s="196" t="str">
        <f>IF(E1594="旅費",VLOOKUP(E1594,支出入力表!F1595:$M$2000,4,FALSE),"")</f>
        <v/>
      </c>
      <c r="H1594" s="197" t="str">
        <f>IF(E1594="旅費",VLOOKUP(E1594,支出入力表!F1595:$M$2000,5,FALSE),"")</f>
        <v/>
      </c>
      <c r="I1594" s="196" t="str">
        <f>IF(E1594="旅費",VLOOKUP(E1594,支出入力表!F1595:$S$2000,9,FALSE),"")</f>
        <v/>
      </c>
      <c r="J1594" s="167" t="str">
        <f>IF(E1594="旅費",VLOOKUP(E1594,支出入力表!F1595:$S$2000,10,FALSE),"")</f>
        <v/>
      </c>
      <c r="K1594" s="167" t="str">
        <f>IF(E1594="旅費",VLOOKUP(E1594,支出入力表!F1595:$S$2000,11,FALSE),"")</f>
        <v/>
      </c>
      <c r="L1594" s="167" t="str">
        <f>IF(E1594="旅費",VLOOKUP(E1594,支出入力表!F1595:$S$2000,12,FALSE),"")</f>
        <v/>
      </c>
      <c r="M1594" s="167" t="str">
        <f>IF(E1594="旅費",VLOOKUP(E1594,支出入力表!F1595:$S$2000,13,FALSE),"")</f>
        <v/>
      </c>
      <c r="N1594" s="168" t="str">
        <f>IF(E1594="旅費",VLOOKUP(E1594,支出入力表!F1595:$S$2000,14,FALSE),"")</f>
        <v/>
      </c>
    </row>
    <row r="1595" spans="2:14" x14ac:dyDescent="0.55000000000000004">
      <c r="B1595" s="163" t="str">
        <f>IF(E1595="旅費",支出入力表!A1596,"")</f>
        <v/>
      </c>
      <c r="C1595" s="164" t="str">
        <f>IF(E1595="旅費",支出入力表!C1596,"")</f>
        <v/>
      </c>
      <c r="D1595" s="165" t="str">
        <f>IF(支出入力表!E1596="旅費","旅費","")</f>
        <v/>
      </c>
      <c r="E1595" s="165" t="str">
        <f>IF(支出入力表!F1596="旅費","旅費","")</f>
        <v/>
      </c>
      <c r="F1595" s="196" t="str">
        <f>IF(E1595="旅費",VLOOKUP(E1595,支出入力表!F1596:$M$2000,3,FALSE),"")</f>
        <v/>
      </c>
      <c r="G1595" s="196" t="str">
        <f>IF(E1595="旅費",VLOOKUP(E1595,支出入力表!F1596:$M$2000,4,FALSE),"")</f>
        <v/>
      </c>
      <c r="H1595" s="197" t="str">
        <f>IF(E1595="旅費",VLOOKUP(E1595,支出入力表!F1596:$M$2000,5,FALSE),"")</f>
        <v/>
      </c>
      <c r="I1595" s="196" t="str">
        <f>IF(E1595="旅費",VLOOKUP(E1595,支出入力表!F1596:$S$2000,9,FALSE),"")</f>
        <v/>
      </c>
      <c r="J1595" s="167" t="str">
        <f>IF(E1595="旅費",VLOOKUP(E1595,支出入力表!F1596:$S$2000,10,FALSE),"")</f>
        <v/>
      </c>
      <c r="K1595" s="167" t="str">
        <f>IF(E1595="旅費",VLOOKUP(E1595,支出入力表!F1596:$S$2000,11,FALSE),"")</f>
        <v/>
      </c>
      <c r="L1595" s="167" t="str">
        <f>IF(E1595="旅費",VLOOKUP(E1595,支出入力表!F1596:$S$2000,12,FALSE),"")</f>
        <v/>
      </c>
      <c r="M1595" s="167" t="str">
        <f>IF(E1595="旅費",VLOOKUP(E1595,支出入力表!F1596:$S$2000,13,FALSE),"")</f>
        <v/>
      </c>
      <c r="N1595" s="168" t="str">
        <f>IF(E1595="旅費",VLOOKUP(E1595,支出入力表!F1596:$S$2000,14,FALSE),"")</f>
        <v/>
      </c>
    </row>
    <row r="1596" spans="2:14" x14ac:dyDescent="0.55000000000000004">
      <c r="B1596" s="163" t="str">
        <f>IF(E1596="旅費",支出入力表!A1597,"")</f>
        <v/>
      </c>
      <c r="C1596" s="164" t="str">
        <f>IF(E1596="旅費",支出入力表!C1597,"")</f>
        <v/>
      </c>
      <c r="D1596" s="165" t="str">
        <f>IF(支出入力表!E1597="旅費","旅費","")</f>
        <v/>
      </c>
      <c r="E1596" s="165" t="str">
        <f>IF(支出入力表!F1597="旅費","旅費","")</f>
        <v/>
      </c>
      <c r="F1596" s="196" t="str">
        <f>IF(E1596="旅費",VLOOKUP(E1596,支出入力表!F1597:$M$2000,3,FALSE),"")</f>
        <v/>
      </c>
      <c r="G1596" s="196" t="str">
        <f>IF(E1596="旅費",VLOOKUP(E1596,支出入力表!F1597:$M$2000,4,FALSE),"")</f>
        <v/>
      </c>
      <c r="H1596" s="197" t="str">
        <f>IF(E1596="旅費",VLOOKUP(E1596,支出入力表!F1597:$M$2000,5,FALSE),"")</f>
        <v/>
      </c>
      <c r="I1596" s="196" t="str">
        <f>IF(E1596="旅費",VLOOKUP(E1596,支出入力表!F1597:$S$2000,9,FALSE),"")</f>
        <v/>
      </c>
      <c r="J1596" s="167" t="str">
        <f>IF(E1596="旅費",VLOOKUP(E1596,支出入力表!F1597:$S$2000,10,FALSE),"")</f>
        <v/>
      </c>
      <c r="K1596" s="167" t="str">
        <f>IF(E1596="旅費",VLOOKUP(E1596,支出入力表!F1597:$S$2000,11,FALSE),"")</f>
        <v/>
      </c>
      <c r="L1596" s="167" t="str">
        <f>IF(E1596="旅費",VLOOKUP(E1596,支出入力表!F1597:$S$2000,12,FALSE),"")</f>
        <v/>
      </c>
      <c r="M1596" s="167" t="str">
        <f>IF(E1596="旅費",VLOOKUP(E1596,支出入力表!F1597:$S$2000,13,FALSE),"")</f>
        <v/>
      </c>
      <c r="N1596" s="168" t="str">
        <f>IF(E1596="旅費",VLOOKUP(E1596,支出入力表!F1597:$S$2000,14,FALSE),"")</f>
        <v/>
      </c>
    </row>
    <row r="1597" spans="2:14" x14ac:dyDescent="0.55000000000000004">
      <c r="B1597" s="163" t="str">
        <f>IF(E1597="旅費",支出入力表!A1598,"")</f>
        <v/>
      </c>
      <c r="C1597" s="164" t="str">
        <f>IF(E1597="旅費",支出入力表!C1598,"")</f>
        <v/>
      </c>
      <c r="D1597" s="165" t="str">
        <f>IF(支出入力表!E1598="旅費","旅費","")</f>
        <v/>
      </c>
      <c r="E1597" s="165" t="str">
        <f>IF(支出入力表!F1598="旅費","旅費","")</f>
        <v/>
      </c>
      <c r="F1597" s="196" t="str">
        <f>IF(E1597="旅費",VLOOKUP(E1597,支出入力表!F1598:$M$2000,3,FALSE),"")</f>
        <v/>
      </c>
      <c r="G1597" s="196" t="str">
        <f>IF(E1597="旅費",VLOOKUP(E1597,支出入力表!F1598:$M$2000,4,FALSE),"")</f>
        <v/>
      </c>
      <c r="H1597" s="197" t="str">
        <f>IF(E1597="旅費",VLOOKUP(E1597,支出入力表!F1598:$M$2000,5,FALSE),"")</f>
        <v/>
      </c>
      <c r="I1597" s="196" t="str">
        <f>IF(E1597="旅費",VLOOKUP(E1597,支出入力表!F1598:$S$2000,9,FALSE),"")</f>
        <v/>
      </c>
      <c r="J1597" s="167" t="str">
        <f>IF(E1597="旅費",VLOOKUP(E1597,支出入力表!F1598:$S$2000,10,FALSE),"")</f>
        <v/>
      </c>
      <c r="K1597" s="167" t="str">
        <f>IF(E1597="旅費",VLOOKUP(E1597,支出入力表!F1598:$S$2000,11,FALSE),"")</f>
        <v/>
      </c>
      <c r="L1597" s="167" t="str">
        <f>IF(E1597="旅費",VLOOKUP(E1597,支出入力表!F1598:$S$2000,12,FALSE),"")</f>
        <v/>
      </c>
      <c r="M1597" s="167" t="str">
        <f>IF(E1597="旅費",VLOOKUP(E1597,支出入力表!F1598:$S$2000,13,FALSE),"")</f>
        <v/>
      </c>
      <c r="N1597" s="168" t="str">
        <f>IF(E1597="旅費",VLOOKUP(E1597,支出入力表!F1598:$S$2000,14,FALSE),"")</f>
        <v/>
      </c>
    </row>
    <row r="1598" spans="2:14" x14ac:dyDescent="0.55000000000000004">
      <c r="B1598" s="163" t="str">
        <f>IF(E1598="旅費",支出入力表!A1599,"")</f>
        <v/>
      </c>
      <c r="C1598" s="164" t="str">
        <f>IF(E1598="旅費",支出入力表!C1599,"")</f>
        <v/>
      </c>
      <c r="D1598" s="165" t="str">
        <f>IF(支出入力表!E1599="旅費","旅費","")</f>
        <v/>
      </c>
      <c r="E1598" s="165" t="str">
        <f>IF(支出入力表!F1599="旅費","旅費","")</f>
        <v/>
      </c>
      <c r="F1598" s="196" t="str">
        <f>IF(E1598="旅費",VLOOKUP(E1598,支出入力表!F1599:$M$2000,3,FALSE),"")</f>
        <v/>
      </c>
      <c r="G1598" s="196" t="str">
        <f>IF(E1598="旅費",VLOOKUP(E1598,支出入力表!F1599:$M$2000,4,FALSE),"")</f>
        <v/>
      </c>
      <c r="H1598" s="197" t="str">
        <f>IF(E1598="旅費",VLOOKUP(E1598,支出入力表!F1599:$M$2000,5,FALSE),"")</f>
        <v/>
      </c>
      <c r="I1598" s="196" t="str">
        <f>IF(E1598="旅費",VLOOKUP(E1598,支出入力表!F1599:$S$2000,9,FALSE),"")</f>
        <v/>
      </c>
      <c r="J1598" s="167" t="str">
        <f>IF(E1598="旅費",VLOOKUP(E1598,支出入力表!F1599:$S$2000,10,FALSE),"")</f>
        <v/>
      </c>
      <c r="K1598" s="167" t="str">
        <f>IF(E1598="旅費",VLOOKUP(E1598,支出入力表!F1599:$S$2000,11,FALSE),"")</f>
        <v/>
      </c>
      <c r="L1598" s="167" t="str">
        <f>IF(E1598="旅費",VLOOKUP(E1598,支出入力表!F1599:$S$2000,12,FALSE),"")</f>
        <v/>
      </c>
      <c r="M1598" s="167" t="str">
        <f>IF(E1598="旅費",VLOOKUP(E1598,支出入力表!F1599:$S$2000,13,FALSE),"")</f>
        <v/>
      </c>
      <c r="N1598" s="168" t="str">
        <f>IF(E1598="旅費",VLOOKUP(E1598,支出入力表!F1599:$S$2000,14,FALSE),"")</f>
        <v/>
      </c>
    </row>
    <row r="1599" spans="2:14" x14ac:dyDescent="0.55000000000000004">
      <c r="B1599" s="163" t="str">
        <f>IF(E1599="旅費",支出入力表!A1600,"")</f>
        <v/>
      </c>
      <c r="C1599" s="164" t="str">
        <f>IF(E1599="旅費",支出入力表!C1600,"")</f>
        <v/>
      </c>
      <c r="D1599" s="165" t="str">
        <f>IF(支出入力表!E1600="旅費","旅費","")</f>
        <v/>
      </c>
      <c r="E1599" s="165" t="str">
        <f>IF(支出入力表!F1600="旅費","旅費","")</f>
        <v/>
      </c>
      <c r="F1599" s="196" t="str">
        <f>IF(E1599="旅費",VLOOKUP(E1599,支出入力表!F1600:$M$2000,3,FALSE),"")</f>
        <v/>
      </c>
      <c r="G1599" s="196" t="str">
        <f>IF(E1599="旅費",VLOOKUP(E1599,支出入力表!F1600:$M$2000,4,FALSE),"")</f>
        <v/>
      </c>
      <c r="H1599" s="197" t="str">
        <f>IF(E1599="旅費",VLOOKUP(E1599,支出入力表!F1600:$M$2000,5,FALSE),"")</f>
        <v/>
      </c>
      <c r="I1599" s="196" t="str">
        <f>IF(E1599="旅費",VLOOKUP(E1599,支出入力表!F1600:$S$2000,9,FALSE),"")</f>
        <v/>
      </c>
      <c r="J1599" s="167" t="str">
        <f>IF(E1599="旅費",VLOOKUP(E1599,支出入力表!F1600:$S$2000,10,FALSE),"")</f>
        <v/>
      </c>
      <c r="K1599" s="167" t="str">
        <f>IF(E1599="旅費",VLOOKUP(E1599,支出入力表!F1600:$S$2000,11,FALSE),"")</f>
        <v/>
      </c>
      <c r="L1599" s="167" t="str">
        <f>IF(E1599="旅費",VLOOKUP(E1599,支出入力表!F1600:$S$2000,12,FALSE),"")</f>
        <v/>
      </c>
      <c r="M1599" s="167" t="str">
        <f>IF(E1599="旅費",VLOOKUP(E1599,支出入力表!F1600:$S$2000,13,FALSE),"")</f>
        <v/>
      </c>
      <c r="N1599" s="168" t="str">
        <f>IF(E1599="旅費",VLOOKUP(E1599,支出入力表!F1600:$S$2000,14,FALSE),"")</f>
        <v/>
      </c>
    </row>
    <row r="1600" spans="2:14" x14ac:dyDescent="0.55000000000000004">
      <c r="B1600" s="163" t="str">
        <f>IF(E1600="旅費",支出入力表!A1601,"")</f>
        <v/>
      </c>
      <c r="C1600" s="164" t="str">
        <f>IF(E1600="旅費",支出入力表!C1601,"")</f>
        <v/>
      </c>
      <c r="D1600" s="165" t="str">
        <f>IF(支出入力表!E1601="旅費","旅費","")</f>
        <v/>
      </c>
      <c r="E1600" s="165" t="str">
        <f>IF(支出入力表!F1601="旅費","旅費","")</f>
        <v/>
      </c>
      <c r="F1600" s="196" t="str">
        <f>IF(E1600="旅費",VLOOKUP(E1600,支出入力表!F1601:$M$2000,3,FALSE),"")</f>
        <v/>
      </c>
      <c r="G1600" s="196" t="str">
        <f>IF(E1600="旅費",VLOOKUP(E1600,支出入力表!F1601:$M$2000,4,FALSE),"")</f>
        <v/>
      </c>
      <c r="H1600" s="197" t="str">
        <f>IF(E1600="旅費",VLOOKUP(E1600,支出入力表!F1601:$M$2000,5,FALSE),"")</f>
        <v/>
      </c>
      <c r="I1600" s="196" t="str">
        <f>IF(E1600="旅費",VLOOKUP(E1600,支出入力表!F1601:$S$2000,9,FALSE),"")</f>
        <v/>
      </c>
      <c r="J1600" s="167" t="str">
        <f>IF(E1600="旅費",VLOOKUP(E1600,支出入力表!F1601:$S$2000,10,FALSE),"")</f>
        <v/>
      </c>
      <c r="K1600" s="167" t="str">
        <f>IF(E1600="旅費",VLOOKUP(E1600,支出入力表!F1601:$S$2000,11,FALSE),"")</f>
        <v/>
      </c>
      <c r="L1600" s="167" t="str">
        <f>IF(E1600="旅費",VLOOKUP(E1600,支出入力表!F1601:$S$2000,12,FALSE),"")</f>
        <v/>
      </c>
      <c r="M1600" s="167" t="str">
        <f>IF(E1600="旅費",VLOOKUP(E1600,支出入力表!F1601:$S$2000,13,FALSE),"")</f>
        <v/>
      </c>
      <c r="N1600" s="168" t="str">
        <f>IF(E1600="旅費",VLOOKUP(E1600,支出入力表!F1601:$S$2000,14,FALSE),"")</f>
        <v/>
      </c>
    </row>
    <row r="1601" spans="2:14" x14ac:dyDescent="0.55000000000000004">
      <c r="B1601" s="163" t="str">
        <f>IF(E1601="旅費",支出入力表!A1602,"")</f>
        <v/>
      </c>
      <c r="C1601" s="164" t="str">
        <f>IF(E1601="旅費",支出入力表!C1602,"")</f>
        <v/>
      </c>
      <c r="D1601" s="165" t="str">
        <f>IF(支出入力表!E1602="旅費","旅費","")</f>
        <v/>
      </c>
      <c r="E1601" s="165" t="str">
        <f>IF(支出入力表!F1602="旅費","旅費","")</f>
        <v/>
      </c>
      <c r="F1601" s="196" t="str">
        <f>IF(E1601="旅費",VLOOKUP(E1601,支出入力表!F1602:$M$2000,3,FALSE),"")</f>
        <v/>
      </c>
      <c r="G1601" s="196" t="str">
        <f>IF(E1601="旅費",VLOOKUP(E1601,支出入力表!F1602:$M$2000,4,FALSE),"")</f>
        <v/>
      </c>
      <c r="H1601" s="197" t="str">
        <f>IF(E1601="旅費",VLOOKUP(E1601,支出入力表!F1602:$M$2000,5,FALSE),"")</f>
        <v/>
      </c>
      <c r="I1601" s="196" t="str">
        <f>IF(E1601="旅費",VLOOKUP(E1601,支出入力表!F1602:$S$2000,9,FALSE),"")</f>
        <v/>
      </c>
      <c r="J1601" s="167" t="str">
        <f>IF(E1601="旅費",VLOOKUP(E1601,支出入力表!F1602:$S$2000,10,FALSE),"")</f>
        <v/>
      </c>
      <c r="K1601" s="167" t="str">
        <f>IF(E1601="旅費",VLOOKUP(E1601,支出入力表!F1602:$S$2000,11,FALSE),"")</f>
        <v/>
      </c>
      <c r="L1601" s="167" t="str">
        <f>IF(E1601="旅費",VLOOKUP(E1601,支出入力表!F1602:$S$2000,12,FALSE),"")</f>
        <v/>
      </c>
      <c r="M1601" s="167" t="str">
        <f>IF(E1601="旅費",VLOOKUP(E1601,支出入力表!F1602:$S$2000,13,FALSE),"")</f>
        <v/>
      </c>
      <c r="N1601" s="168" t="str">
        <f>IF(E1601="旅費",VLOOKUP(E1601,支出入力表!F1602:$S$2000,14,FALSE),"")</f>
        <v/>
      </c>
    </row>
    <row r="1602" spans="2:14" x14ac:dyDescent="0.55000000000000004">
      <c r="B1602" s="163" t="str">
        <f>IF(E1602="旅費",支出入力表!A1603,"")</f>
        <v/>
      </c>
      <c r="C1602" s="164" t="str">
        <f>IF(E1602="旅費",支出入力表!C1603,"")</f>
        <v/>
      </c>
      <c r="D1602" s="165" t="str">
        <f>IF(支出入力表!E1603="旅費","旅費","")</f>
        <v/>
      </c>
      <c r="E1602" s="165" t="str">
        <f>IF(支出入力表!F1603="旅費","旅費","")</f>
        <v/>
      </c>
      <c r="F1602" s="196" t="str">
        <f>IF(E1602="旅費",VLOOKUP(E1602,支出入力表!F1603:$M$2000,3,FALSE),"")</f>
        <v/>
      </c>
      <c r="G1602" s="196" t="str">
        <f>IF(E1602="旅費",VLOOKUP(E1602,支出入力表!F1603:$M$2000,4,FALSE),"")</f>
        <v/>
      </c>
      <c r="H1602" s="197" t="str">
        <f>IF(E1602="旅費",VLOOKUP(E1602,支出入力表!F1603:$M$2000,5,FALSE),"")</f>
        <v/>
      </c>
      <c r="I1602" s="196" t="str">
        <f>IF(E1602="旅費",VLOOKUP(E1602,支出入力表!F1603:$S$2000,9,FALSE),"")</f>
        <v/>
      </c>
      <c r="J1602" s="167" t="str">
        <f>IF(E1602="旅費",VLOOKUP(E1602,支出入力表!F1603:$S$2000,10,FALSE),"")</f>
        <v/>
      </c>
      <c r="K1602" s="167" t="str">
        <f>IF(E1602="旅費",VLOOKUP(E1602,支出入力表!F1603:$S$2000,11,FALSE),"")</f>
        <v/>
      </c>
      <c r="L1602" s="167" t="str">
        <f>IF(E1602="旅費",VLOOKUP(E1602,支出入力表!F1603:$S$2000,12,FALSE),"")</f>
        <v/>
      </c>
      <c r="M1602" s="167" t="str">
        <f>IF(E1602="旅費",VLOOKUP(E1602,支出入力表!F1603:$S$2000,13,FALSE),"")</f>
        <v/>
      </c>
      <c r="N1602" s="168" t="str">
        <f>IF(E1602="旅費",VLOOKUP(E1602,支出入力表!F1603:$S$2000,14,FALSE),"")</f>
        <v/>
      </c>
    </row>
    <row r="1603" spans="2:14" x14ac:dyDescent="0.55000000000000004">
      <c r="B1603" s="163" t="str">
        <f>IF(E1603="旅費",支出入力表!A1604,"")</f>
        <v/>
      </c>
      <c r="C1603" s="164" t="str">
        <f>IF(E1603="旅費",支出入力表!C1604,"")</f>
        <v/>
      </c>
      <c r="D1603" s="165" t="str">
        <f>IF(支出入力表!E1604="旅費","旅費","")</f>
        <v/>
      </c>
      <c r="E1603" s="165" t="str">
        <f>IF(支出入力表!F1604="旅費","旅費","")</f>
        <v/>
      </c>
      <c r="F1603" s="196" t="str">
        <f>IF(E1603="旅費",VLOOKUP(E1603,支出入力表!F1604:$M$2000,3,FALSE),"")</f>
        <v/>
      </c>
      <c r="G1603" s="196" t="str">
        <f>IF(E1603="旅費",VLOOKUP(E1603,支出入力表!F1604:$M$2000,4,FALSE),"")</f>
        <v/>
      </c>
      <c r="H1603" s="197" t="str">
        <f>IF(E1603="旅費",VLOOKUP(E1603,支出入力表!F1604:$M$2000,5,FALSE),"")</f>
        <v/>
      </c>
      <c r="I1603" s="196" t="str">
        <f>IF(E1603="旅費",VLOOKUP(E1603,支出入力表!F1604:$S$2000,9,FALSE),"")</f>
        <v/>
      </c>
      <c r="J1603" s="167" t="str">
        <f>IF(E1603="旅費",VLOOKUP(E1603,支出入力表!F1604:$S$2000,10,FALSE),"")</f>
        <v/>
      </c>
      <c r="K1603" s="167" t="str">
        <f>IF(E1603="旅費",VLOOKUP(E1603,支出入力表!F1604:$S$2000,11,FALSE),"")</f>
        <v/>
      </c>
      <c r="L1603" s="167" t="str">
        <f>IF(E1603="旅費",VLOOKUP(E1603,支出入力表!F1604:$S$2000,12,FALSE),"")</f>
        <v/>
      </c>
      <c r="M1603" s="167" t="str">
        <f>IF(E1603="旅費",VLOOKUP(E1603,支出入力表!F1604:$S$2000,13,FALSE),"")</f>
        <v/>
      </c>
      <c r="N1603" s="168" t="str">
        <f>IF(E1603="旅費",VLOOKUP(E1603,支出入力表!F1604:$S$2000,14,FALSE),"")</f>
        <v/>
      </c>
    </row>
    <row r="1604" spans="2:14" x14ac:dyDescent="0.55000000000000004">
      <c r="B1604" s="163" t="str">
        <f>IF(E1604="旅費",支出入力表!A1605,"")</f>
        <v/>
      </c>
      <c r="C1604" s="164" t="str">
        <f>IF(E1604="旅費",支出入力表!C1605,"")</f>
        <v/>
      </c>
      <c r="D1604" s="165" t="str">
        <f>IF(支出入力表!E1605="旅費","旅費","")</f>
        <v/>
      </c>
      <c r="E1604" s="165" t="str">
        <f>IF(支出入力表!F1605="旅費","旅費","")</f>
        <v/>
      </c>
      <c r="F1604" s="196" t="str">
        <f>IF(E1604="旅費",VLOOKUP(E1604,支出入力表!F1605:$M$2000,3,FALSE),"")</f>
        <v/>
      </c>
      <c r="G1604" s="196" t="str">
        <f>IF(E1604="旅費",VLOOKUP(E1604,支出入力表!F1605:$M$2000,4,FALSE),"")</f>
        <v/>
      </c>
      <c r="H1604" s="197" t="str">
        <f>IF(E1604="旅費",VLOOKUP(E1604,支出入力表!F1605:$M$2000,5,FALSE),"")</f>
        <v/>
      </c>
      <c r="I1604" s="196" t="str">
        <f>IF(E1604="旅費",VLOOKUP(E1604,支出入力表!F1605:$S$2000,9,FALSE),"")</f>
        <v/>
      </c>
      <c r="J1604" s="167" t="str">
        <f>IF(E1604="旅費",VLOOKUP(E1604,支出入力表!F1605:$S$2000,10,FALSE),"")</f>
        <v/>
      </c>
      <c r="K1604" s="167" t="str">
        <f>IF(E1604="旅費",VLOOKUP(E1604,支出入力表!F1605:$S$2000,11,FALSE),"")</f>
        <v/>
      </c>
      <c r="L1604" s="167" t="str">
        <f>IF(E1604="旅費",VLOOKUP(E1604,支出入力表!F1605:$S$2000,12,FALSE),"")</f>
        <v/>
      </c>
      <c r="M1604" s="167" t="str">
        <f>IF(E1604="旅費",VLOOKUP(E1604,支出入力表!F1605:$S$2000,13,FALSE),"")</f>
        <v/>
      </c>
      <c r="N1604" s="168" t="str">
        <f>IF(E1604="旅費",VLOOKUP(E1604,支出入力表!F1605:$S$2000,14,FALSE),"")</f>
        <v/>
      </c>
    </row>
    <row r="1605" spans="2:14" x14ac:dyDescent="0.55000000000000004">
      <c r="B1605" s="163" t="str">
        <f>IF(E1605="旅費",支出入力表!A1606,"")</f>
        <v/>
      </c>
      <c r="C1605" s="164" t="str">
        <f>IF(E1605="旅費",支出入力表!C1606,"")</f>
        <v/>
      </c>
      <c r="D1605" s="165" t="str">
        <f>IF(支出入力表!E1606="旅費","旅費","")</f>
        <v/>
      </c>
      <c r="E1605" s="165" t="str">
        <f>IF(支出入力表!F1606="旅費","旅費","")</f>
        <v/>
      </c>
      <c r="F1605" s="196" t="str">
        <f>IF(E1605="旅費",VLOOKUP(E1605,支出入力表!F1606:$M$2000,3,FALSE),"")</f>
        <v/>
      </c>
      <c r="G1605" s="196" t="str">
        <f>IF(E1605="旅費",VLOOKUP(E1605,支出入力表!F1606:$M$2000,4,FALSE),"")</f>
        <v/>
      </c>
      <c r="H1605" s="197" t="str">
        <f>IF(E1605="旅費",VLOOKUP(E1605,支出入力表!F1606:$M$2000,5,FALSE),"")</f>
        <v/>
      </c>
      <c r="I1605" s="196" t="str">
        <f>IF(E1605="旅費",VLOOKUP(E1605,支出入力表!F1606:$S$2000,9,FALSE),"")</f>
        <v/>
      </c>
      <c r="J1605" s="167" t="str">
        <f>IF(E1605="旅費",VLOOKUP(E1605,支出入力表!F1606:$S$2000,10,FALSE),"")</f>
        <v/>
      </c>
      <c r="K1605" s="167" t="str">
        <f>IF(E1605="旅費",VLOOKUP(E1605,支出入力表!F1606:$S$2000,11,FALSE),"")</f>
        <v/>
      </c>
      <c r="L1605" s="167" t="str">
        <f>IF(E1605="旅費",VLOOKUP(E1605,支出入力表!F1606:$S$2000,12,FALSE),"")</f>
        <v/>
      </c>
      <c r="M1605" s="167" t="str">
        <f>IF(E1605="旅費",VLOOKUP(E1605,支出入力表!F1606:$S$2000,13,FALSE),"")</f>
        <v/>
      </c>
      <c r="N1605" s="168" t="str">
        <f>IF(E1605="旅費",VLOOKUP(E1605,支出入力表!F1606:$S$2000,14,FALSE),"")</f>
        <v/>
      </c>
    </row>
    <row r="1606" spans="2:14" x14ac:dyDescent="0.55000000000000004">
      <c r="B1606" s="163" t="str">
        <f>IF(E1606="旅費",支出入力表!A1607,"")</f>
        <v/>
      </c>
      <c r="C1606" s="164" t="str">
        <f>IF(E1606="旅費",支出入力表!C1607,"")</f>
        <v/>
      </c>
      <c r="D1606" s="165" t="str">
        <f>IF(支出入力表!E1607="旅費","旅費","")</f>
        <v/>
      </c>
      <c r="E1606" s="165" t="str">
        <f>IF(支出入力表!F1607="旅費","旅費","")</f>
        <v/>
      </c>
      <c r="F1606" s="196" t="str">
        <f>IF(E1606="旅費",VLOOKUP(E1606,支出入力表!F1607:$M$2000,3,FALSE),"")</f>
        <v/>
      </c>
      <c r="G1606" s="196" t="str">
        <f>IF(E1606="旅費",VLOOKUP(E1606,支出入力表!F1607:$M$2000,4,FALSE),"")</f>
        <v/>
      </c>
      <c r="H1606" s="197" t="str">
        <f>IF(E1606="旅費",VLOOKUP(E1606,支出入力表!F1607:$M$2000,5,FALSE),"")</f>
        <v/>
      </c>
      <c r="I1606" s="196" t="str">
        <f>IF(E1606="旅費",VLOOKUP(E1606,支出入力表!F1607:$S$2000,9,FALSE),"")</f>
        <v/>
      </c>
      <c r="J1606" s="167" t="str">
        <f>IF(E1606="旅費",VLOOKUP(E1606,支出入力表!F1607:$S$2000,10,FALSE),"")</f>
        <v/>
      </c>
      <c r="K1606" s="167" t="str">
        <f>IF(E1606="旅費",VLOOKUP(E1606,支出入力表!F1607:$S$2000,11,FALSE),"")</f>
        <v/>
      </c>
      <c r="L1606" s="167" t="str">
        <f>IF(E1606="旅費",VLOOKUP(E1606,支出入力表!F1607:$S$2000,12,FALSE),"")</f>
        <v/>
      </c>
      <c r="M1606" s="167" t="str">
        <f>IF(E1606="旅費",VLOOKUP(E1606,支出入力表!F1607:$S$2000,13,FALSE),"")</f>
        <v/>
      </c>
      <c r="N1606" s="168" t="str">
        <f>IF(E1606="旅費",VLOOKUP(E1606,支出入力表!F1607:$S$2000,14,FALSE),"")</f>
        <v/>
      </c>
    </row>
    <row r="1607" spans="2:14" x14ac:dyDescent="0.55000000000000004">
      <c r="B1607" s="163" t="str">
        <f>IF(E1607="旅費",支出入力表!A1608,"")</f>
        <v/>
      </c>
      <c r="C1607" s="164" t="str">
        <f>IF(E1607="旅費",支出入力表!C1608,"")</f>
        <v/>
      </c>
      <c r="D1607" s="165" t="str">
        <f>IF(支出入力表!E1608="旅費","旅費","")</f>
        <v/>
      </c>
      <c r="E1607" s="165" t="str">
        <f>IF(支出入力表!F1608="旅費","旅費","")</f>
        <v/>
      </c>
      <c r="F1607" s="196" t="str">
        <f>IF(E1607="旅費",VLOOKUP(E1607,支出入力表!F1608:$M$2000,3,FALSE),"")</f>
        <v/>
      </c>
      <c r="G1607" s="196" t="str">
        <f>IF(E1607="旅費",VLOOKUP(E1607,支出入力表!F1608:$M$2000,4,FALSE),"")</f>
        <v/>
      </c>
      <c r="H1607" s="197" t="str">
        <f>IF(E1607="旅費",VLOOKUP(E1607,支出入力表!F1608:$M$2000,5,FALSE),"")</f>
        <v/>
      </c>
      <c r="I1607" s="196" t="str">
        <f>IF(E1607="旅費",VLOOKUP(E1607,支出入力表!F1608:$S$2000,9,FALSE),"")</f>
        <v/>
      </c>
      <c r="J1607" s="167" t="str">
        <f>IF(E1607="旅費",VLOOKUP(E1607,支出入力表!F1608:$S$2000,10,FALSE),"")</f>
        <v/>
      </c>
      <c r="K1607" s="167" t="str">
        <f>IF(E1607="旅費",VLOOKUP(E1607,支出入力表!F1608:$S$2000,11,FALSE),"")</f>
        <v/>
      </c>
      <c r="L1607" s="167" t="str">
        <f>IF(E1607="旅費",VLOOKUP(E1607,支出入力表!F1608:$S$2000,12,FALSE),"")</f>
        <v/>
      </c>
      <c r="M1607" s="167" t="str">
        <f>IF(E1607="旅費",VLOOKUP(E1607,支出入力表!F1608:$S$2000,13,FALSE),"")</f>
        <v/>
      </c>
      <c r="N1607" s="168" t="str">
        <f>IF(E1607="旅費",VLOOKUP(E1607,支出入力表!F1608:$S$2000,14,FALSE),"")</f>
        <v/>
      </c>
    </row>
    <row r="1608" spans="2:14" x14ac:dyDescent="0.55000000000000004">
      <c r="B1608" s="163" t="str">
        <f>IF(E1608="旅費",支出入力表!A1609,"")</f>
        <v/>
      </c>
      <c r="C1608" s="164" t="str">
        <f>IF(E1608="旅費",支出入力表!C1609,"")</f>
        <v/>
      </c>
      <c r="D1608" s="165" t="str">
        <f>IF(支出入力表!E1609="旅費","旅費","")</f>
        <v/>
      </c>
      <c r="E1608" s="165" t="str">
        <f>IF(支出入力表!F1609="旅費","旅費","")</f>
        <v/>
      </c>
      <c r="F1608" s="196" t="str">
        <f>IF(E1608="旅費",VLOOKUP(E1608,支出入力表!F1609:$M$2000,3,FALSE),"")</f>
        <v/>
      </c>
      <c r="G1608" s="196" t="str">
        <f>IF(E1608="旅費",VLOOKUP(E1608,支出入力表!F1609:$M$2000,4,FALSE),"")</f>
        <v/>
      </c>
      <c r="H1608" s="197" t="str">
        <f>IF(E1608="旅費",VLOOKUP(E1608,支出入力表!F1609:$M$2000,5,FALSE),"")</f>
        <v/>
      </c>
      <c r="I1608" s="196" t="str">
        <f>IF(E1608="旅費",VLOOKUP(E1608,支出入力表!F1609:$S$2000,9,FALSE),"")</f>
        <v/>
      </c>
      <c r="J1608" s="167" t="str">
        <f>IF(E1608="旅費",VLOOKUP(E1608,支出入力表!F1609:$S$2000,10,FALSE),"")</f>
        <v/>
      </c>
      <c r="K1608" s="167" t="str">
        <f>IF(E1608="旅費",VLOOKUP(E1608,支出入力表!F1609:$S$2000,11,FALSE),"")</f>
        <v/>
      </c>
      <c r="L1608" s="167" t="str">
        <f>IF(E1608="旅費",VLOOKUP(E1608,支出入力表!F1609:$S$2000,12,FALSE),"")</f>
        <v/>
      </c>
      <c r="M1608" s="167" t="str">
        <f>IF(E1608="旅費",VLOOKUP(E1608,支出入力表!F1609:$S$2000,13,FALSE),"")</f>
        <v/>
      </c>
      <c r="N1608" s="168" t="str">
        <f>IF(E1608="旅費",VLOOKUP(E1608,支出入力表!F1609:$S$2000,14,FALSE),"")</f>
        <v/>
      </c>
    </row>
    <row r="1609" spans="2:14" x14ac:dyDescent="0.55000000000000004">
      <c r="B1609" s="163" t="str">
        <f>IF(E1609="旅費",支出入力表!A1610,"")</f>
        <v/>
      </c>
      <c r="C1609" s="164" t="str">
        <f>IF(E1609="旅費",支出入力表!C1610,"")</f>
        <v/>
      </c>
      <c r="D1609" s="165" t="str">
        <f>IF(支出入力表!E1610="旅費","旅費","")</f>
        <v/>
      </c>
      <c r="E1609" s="165" t="str">
        <f>IF(支出入力表!F1610="旅費","旅費","")</f>
        <v/>
      </c>
      <c r="F1609" s="196" t="str">
        <f>IF(E1609="旅費",VLOOKUP(E1609,支出入力表!F1610:$M$2000,3,FALSE),"")</f>
        <v/>
      </c>
      <c r="G1609" s="196" t="str">
        <f>IF(E1609="旅費",VLOOKUP(E1609,支出入力表!F1610:$M$2000,4,FALSE),"")</f>
        <v/>
      </c>
      <c r="H1609" s="197" t="str">
        <f>IF(E1609="旅費",VLOOKUP(E1609,支出入力表!F1610:$M$2000,5,FALSE),"")</f>
        <v/>
      </c>
      <c r="I1609" s="196" t="str">
        <f>IF(E1609="旅費",VLOOKUP(E1609,支出入力表!F1610:$S$2000,9,FALSE),"")</f>
        <v/>
      </c>
      <c r="J1609" s="167" t="str">
        <f>IF(E1609="旅費",VLOOKUP(E1609,支出入力表!F1610:$S$2000,10,FALSE),"")</f>
        <v/>
      </c>
      <c r="K1609" s="167" t="str">
        <f>IF(E1609="旅費",VLOOKUP(E1609,支出入力表!F1610:$S$2000,11,FALSE),"")</f>
        <v/>
      </c>
      <c r="L1609" s="167" t="str">
        <f>IF(E1609="旅費",VLOOKUP(E1609,支出入力表!F1610:$S$2000,12,FALSE),"")</f>
        <v/>
      </c>
      <c r="M1609" s="167" t="str">
        <f>IF(E1609="旅費",VLOOKUP(E1609,支出入力表!F1610:$S$2000,13,FALSE),"")</f>
        <v/>
      </c>
      <c r="N1609" s="168" t="str">
        <f>IF(E1609="旅費",VLOOKUP(E1609,支出入力表!F1610:$S$2000,14,FALSE),"")</f>
        <v/>
      </c>
    </row>
    <row r="1610" spans="2:14" x14ac:dyDescent="0.55000000000000004">
      <c r="B1610" s="163" t="str">
        <f>IF(E1610="旅費",支出入力表!A1611,"")</f>
        <v/>
      </c>
      <c r="C1610" s="164" t="str">
        <f>IF(E1610="旅費",支出入力表!C1611,"")</f>
        <v/>
      </c>
      <c r="D1610" s="165" t="str">
        <f>IF(支出入力表!E1611="旅費","旅費","")</f>
        <v/>
      </c>
      <c r="E1610" s="165" t="str">
        <f>IF(支出入力表!F1611="旅費","旅費","")</f>
        <v/>
      </c>
      <c r="F1610" s="196" t="str">
        <f>IF(E1610="旅費",VLOOKUP(E1610,支出入力表!F1611:$M$2000,3,FALSE),"")</f>
        <v/>
      </c>
      <c r="G1610" s="196" t="str">
        <f>IF(E1610="旅費",VLOOKUP(E1610,支出入力表!F1611:$M$2000,4,FALSE),"")</f>
        <v/>
      </c>
      <c r="H1610" s="197" t="str">
        <f>IF(E1610="旅費",VLOOKUP(E1610,支出入力表!F1611:$M$2000,5,FALSE),"")</f>
        <v/>
      </c>
      <c r="I1610" s="196" t="str">
        <f>IF(E1610="旅費",VLOOKUP(E1610,支出入力表!F1611:$S$2000,9,FALSE),"")</f>
        <v/>
      </c>
      <c r="J1610" s="167" t="str">
        <f>IF(E1610="旅費",VLOOKUP(E1610,支出入力表!F1611:$S$2000,10,FALSE),"")</f>
        <v/>
      </c>
      <c r="K1610" s="167" t="str">
        <f>IF(E1610="旅費",VLOOKUP(E1610,支出入力表!F1611:$S$2000,11,FALSE),"")</f>
        <v/>
      </c>
      <c r="L1610" s="167" t="str">
        <f>IF(E1610="旅費",VLOOKUP(E1610,支出入力表!F1611:$S$2000,12,FALSE),"")</f>
        <v/>
      </c>
      <c r="M1610" s="167" t="str">
        <f>IF(E1610="旅費",VLOOKUP(E1610,支出入力表!F1611:$S$2000,13,FALSE),"")</f>
        <v/>
      </c>
      <c r="N1610" s="168" t="str">
        <f>IF(E1610="旅費",VLOOKUP(E1610,支出入力表!F1611:$S$2000,14,FALSE),"")</f>
        <v/>
      </c>
    </row>
    <row r="1611" spans="2:14" x14ac:dyDescent="0.55000000000000004">
      <c r="B1611" s="163" t="str">
        <f>IF(E1611="旅費",支出入力表!A1612,"")</f>
        <v/>
      </c>
      <c r="C1611" s="164" t="str">
        <f>IF(E1611="旅費",支出入力表!C1612,"")</f>
        <v/>
      </c>
      <c r="D1611" s="165" t="str">
        <f>IF(支出入力表!E1612="旅費","旅費","")</f>
        <v/>
      </c>
      <c r="E1611" s="165" t="str">
        <f>IF(支出入力表!F1612="旅費","旅費","")</f>
        <v/>
      </c>
      <c r="F1611" s="196" t="str">
        <f>IF(E1611="旅費",VLOOKUP(E1611,支出入力表!F1612:$M$2000,3,FALSE),"")</f>
        <v/>
      </c>
      <c r="G1611" s="196" t="str">
        <f>IF(E1611="旅費",VLOOKUP(E1611,支出入力表!F1612:$M$2000,4,FALSE),"")</f>
        <v/>
      </c>
      <c r="H1611" s="197" t="str">
        <f>IF(E1611="旅費",VLOOKUP(E1611,支出入力表!F1612:$M$2000,5,FALSE),"")</f>
        <v/>
      </c>
      <c r="I1611" s="196" t="str">
        <f>IF(E1611="旅費",VLOOKUP(E1611,支出入力表!F1612:$S$2000,9,FALSE),"")</f>
        <v/>
      </c>
      <c r="J1611" s="167" t="str">
        <f>IF(E1611="旅費",VLOOKUP(E1611,支出入力表!F1612:$S$2000,10,FALSE),"")</f>
        <v/>
      </c>
      <c r="K1611" s="167" t="str">
        <f>IF(E1611="旅費",VLOOKUP(E1611,支出入力表!F1612:$S$2000,11,FALSE),"")</f>
        <v/>
      </c>
      <c r="L1611" s="167" t="str">
        <f>IF(E1611="旅費",VLOOKUP(E1611,支出入力表!F1612:$S$2000,12,FALSE),"")</f>
        <v/>
      </c>
      <c r="M1611" s="167" t="str">
        <f>IF(E1611="旅費",VLOOKUP(E1611,支出入力表!F1612:$S$2000,13,FALSE),"")</f>
        <v/>
      </c>
      <c r="N1611" s="168" t="str">
        <f>IF(E1611="旅費",VLOOKUP(E1611,支出入力表!F1612:$S$2000,14,FALSE),"")</f>
        <v/>
      </c>
    </row>
    <row r="1612" spans="2:14" x14ac:dyDescent="0.55000000000000004">
      <c r="B1612" s="163" t="str">
        <f>IF(E1612="旅費",支出入力表!A1613,"")</f>
        <v/>
      </c>
      <c r="C1612" s="164" t="str">
        <f>IF(E1612="旅費",支出入力表!C1613,"")</f>
        <v/>
      </c>
      <c r="D1612" s="165" t="str">
        <f>IF(支出入力表!E1613="旅費","旅費","")</f>
        <v/>
      </c>
      <c r="E1612" s="165" t="str">
        <f>IF(支出入力表!F1613="旅費","旅費","")</f>
        <v/>
      </c>
      <c r="F1612" s="196" t="str">
        <f>IF(E1612="旅費",VLOOKUP(E1612,支出入力表!F1613:$M$2000,3,FALSE),"")</f>
        <v/>
      </c>
      <c r="G1612" s="196" t="str">
        <f>IF(E1612="旅費",VLOOKUP(E1612,支出入力表!F1613:$M$2000,4,FALSE),"")</f>
        <v/>
      </c>
      <c r="H1612" s="197" t="str">
        <f>IF(E1612="旅費",VLOOKUP(E1612,支出入力表!F1613:$M$2000,5,FALSE),"")</f>
        <v/>
      </c>
      <c r="I1612" s="196" t="str">
        <f>IF(E1612="旅費",VLOOKUP(E1612,支出入力表!F1613:$S$2000,9,FALSE),"")</f>
        <v/>
      </c>
      <c r="J1612" s="167" t="str">
        <f>IF(E1612="旅費",VLOOKUP(E1612,支出入力表!F1613:$S$2000,10,FALSE),"")</f>
        <v/>
      </c>
      <c r="K1612" s="167" t="str">
        <f>IF(E1612="旅費",VLOOKUP(E1612,支出入力表!F1613:$S$2000,11,FALSE),"")</f>
        <v/>
      </c>
      <c r="L1612" s="167" t="str">
        <f>IF(E1612="旅費",VLOOKUP(E1612,支出入力表!F1613:$S$2000,12,FALSE),"")</f>
        <v/>
      </c>
      <c r="M1612" s="167" t="str">
        <f>IF(E1612="旅費",VLOOKUP(E1612,支出入力表!F1613:$S$2000,13,FALSE),"")</f>
        <v/>
      </c>
      <c r="N1612" s="168" t="str">
        <f>IF(E1612="旅費",VLOOKUP(E1612,支出入力表!F1613:$S$2000,14,FALSE),"")</f>
        <v/>
      </c>
    </row>
    <row r="1613" spans="2:14" x14ac:dyDescent="0.55000000000000004">
      <c r="B1613" s="163" t="str">
        <f>IF(E1613="旅費",支出入力表!A1614,"")</f>
        <v/>
      </c>
      <c r="C1613" s="164" t="str">
        <f>IF(E1613="旅費",支出入力表!C1614,"")</f>
        <v/>
      </c>
      <c r="D1613" s="165" t="str">
        <f>IF(支出入力表!E1614="旅費","旅費","")</f>
        <v/>
      </c>
      <c r="E1613" s="165" t="str">
        <f>IF(支出入力表!F1614="旅費","旅費","")</f>
        <v/>
      </c>
      <c r="F1613" s="196" t="str">
        <f>IF(E1613="旅費",VLOOKUP(E1613,支出入力表!F1614:$M$2000,3,FALSE),"")</f>
        <v/>
      </c>
      <c r="G1613" s="196" t="str">
        <f>IF(E1613="旅費",VLOOKUP(E1613,支出入力表!F1614:$M$2000,4,FALSE),"")</f>
        <v/>
      </c>
      <c r="H1613" s="197" t="str">
        <f>IF(E1613="旅費",VLOOKUP(E1613,支出入力表!F1614:$M$2000,5,FALSE),"")</f>
        <v/>
      </c>
      <c r="I1613" s="196" t="str">
        <f>IF(E1613="旅費",VLOOKUP(E1613,支出入力表!F1614:$S$2000,9,FALSE),"")</f>
        <v/>
      </c>
      <c r="J1613" s="167" t="str">
        <f>IF(E1613="旅費",VLOOKUP(E1613,支出入力表!F1614:$S$2000,10,FALSE),"")</f>
        <v/>
      </c>
      <c r="K1613" s="167" t="str">
        <f>IF(E1613="旅費",VLOOKUP(E1613,支出入力表!F1614:$S$2000,11,FALSE),"")</f>
        <v/>
      </c>
      <c r="L1613" s="167" t="str">
        <f>IF(E1613="旅費",VLOOKUP(E1613,支出入力表!F1614:$S$2000,12,FALSE),"")</f>
        <v/>
      </c>
      <c r="M1613" s="167" t="str">
        <f>IF(E1613="旅費",VLOOKUP(E1613,支出入力表!F1614:$S$2000,13,FALSE),"")</f>
        <v/>
      </c>
      <c r="N1613" s="168" t="str">
        <f>IF(E1613="旅費",VLOOKUP(E1613,支出入力表!F1614:$S$2000,14,FALSE),"")</f>
        <v/>
      </c>
    </row>
    <row r="1614" spans="2:14" x14ac:dyDescent="0.55000000000000004">
      <c r="B1614" s="163" t="str">
        <f>IF(E1614="旅費",支出入力表!A1615,"")</f>
        <v/>
      </c>
      <c r="C1614" s="164" t="str">
        <f>IF(E1614="旅費",支出入力表!C1615,"")</f>
        <v/>
      </c>
      <c r="D1614" s="165" t="str">
        <f>IF(支出入力表!E1615="旅費","旅費","")</f>
        <v/>
      </c>
      <c r="E1614" s="165" t="str">
        <f>IF(支出入力表!F1615="旅費","旅費","")</f>
        <v/>
      </c>
      <c r="F1614" s="196" t="str">
        <f>IF(E1614="旅費",VLOOKUP(E1614,支出入力表!F1615:$M$2000,3,FALSE),"")</f>
        <v/>
      </c>
      <c r="G1614" s="196" t="str">
        <f>IF(E1614="旅費",VLOOKUP(E1614,支出入力表!F1615:$M$2000,4,FALSE),"")</f>
        <v/>
      </c>
      <c r="H1614" s="197" t="str">
        <f>IF(E1614="旅費",VLOOKUP(E1614,支出入力表!F1615:$M$2000,5,FALSE),"")</f>
        <v/>
      </c>
      <c r="I1614" s="196" t="str">
        <f>IF(E1614="旅費",VLOOKUP(E1614,支出入力表!F1615:$S$2000,9,FALSE),"")</f>
        <v/>
      </c>
      <c r="J1614" s="167" t="str">
        <f>IF(E1614="旅費",VLOOKUP(E1614,支出入力表!F1615:$S$2000,10,FALSE),"")</f>
        <v/>
      </c>
      <c r="K1614" s="167" t="str">
        <f>IF(E1614="旅費",VLOOKUP(E1614,支出入力表!F1615:$S$2000,11,FALSE),"")</f>
        <v/>
      </c>
      <c r="L1614" s="167" t="str">
        <f>IF(E1614="旅費",VLOOKUP(E1614,支出入力表!F1615:$S$2000,12,FALSE),"")</f>
        <v/>
      </c>
      <c r="M1614" s="167" t="str">
        <f>IF(E1614="旅費",VLOOKUP(E1614,支出入力表!F1615:$S$2000,13,FALSE),"")</f>
        <v/>
      </c>
      <c r="N1614" s="168" t="str">
        <f>IF(E1614="旅費",VLOOKUP(E1614,支出入力表!F1615:$S$2000,14,FALSE),"")</f>
        <v/>
      </c>
    </row>
    <row r="1615" spans="2:14" x14ac:dyDescent="0.55000000000000004">
      <c r="B1615" s="163" t="str">
        <f>IF(E1615="旅費",支出入力表!A1616,"")</f>
        <v/>
      </c>
      <c r="C1615" s="164" t="str">
        <f>IF(E1615="旅費",支出入力表!C1616,"")</f>
        <v/>
      </c>
      <c r="D1615" s="165" t="str">
        <f>IF(支出入力表!E1616="旅費","旅費","")</f>
        <v/>
      </c>
      <c r="E1615" s="165" t="str">
        <f>IF(支出入力表!F1616="旅費","旅費","")</f>
        <v/>
      </c>
      <c r="F1615" s="196" t="str">
        <f>IF(E1615="旅費",VLOOKUP(E1615,支出入力表!F1616:$M$2000,3,FALSE),"")</f>
        <v/>
      </c>
      <c r="G1615" s="196" t="str">
        <f>IF(E1615="旅費",VLOOKUP(E1615,支出入力表!F1616:$M$2000,4,FALSE),"")</f>
        <v/>
      </c>
      <c r="H1615" s="197" t="str">
        <f>IF(E1615="旅費",VLOOKUP(E1615,支出入力表!F1616:$M$2000,5,FALSE),"")</f>
        <v/>
      </c>
      <c r="I1615" s="196" t="str">
        <f>IF(E1615="旅費",VLOOKUP(E1615,支出入力表!F1616:$S$2000,9,FALSE),"")</f>
        <v/>
      </c>
      <c r="J1615" s="167" t="str">
        <f>IF(E1615="旅費",VLOOKUP(E1615,支出入力表!F1616:$S$2000,10,FALSE),"")</f>
        <v/>
      </c>
      <c r="K1615" s="167" t="str">
        <f>IF(E1615="旅費",VLOOKUP(E1615,支出入力表!F1616:$S$2000,11,FALSE),"")</f>
        <v/>
      </c>
      <c r="L1615" s="167" t="str">
        <f>IF(E1615="旅費",VLOOKUP(E1615,支出入力表!F1616:$S$2000,12,FALSE),"")</f>
        <v/>
      </c>
      <c r="M1615" s="167" t="str">
        <f>IF(E1615="旅費",VLOOKUP(E1615,支出入力表!F1616:$S$2000,13,FALSE),"")</f>
        <v/>
      </c>
      <c r="N1615" s="168" t="str">
        <f>IF(E1615="旅費",VLOOKUP(E1615,支出入力表!F1616:$S$2000,14,FALSE),"")</f>
        <v/>
      </c>
    </row>
    <row r="1616" spans="2:14" x14ac:dyDescent="0.55000000000000004">
      <c r="B1616" s="163" t="str">
        <f>IF(E1616="旅費",支出入力表!A1617,"")</f>
        <v/>
      </c>
      <c r="C1616" s="164" t="str">
        <f>IF(E1616="旅費",支出入力表!C1617,"")</f>
        <v/>
      </c>
      <c r="D1616" s="165" t="str">
        <f>IF(支出入力表!E1617="旅費","旅費","")</f>
        <v/>
      </c>
      <c r="E1616" s="165" t="str">
        <f>IF(支出入力表!F1617="旅費","旅費","")</f>
        <v/>
      </c>
      <c r="F1616" s="196" t="str">
        <f>IF(E1616="旅費",VLOOKUP(E1616,支出入力表!F1617:$M$2000,3,FALSE),"")</f>
        <v/>
      </c>
      <c r="G1616" s="196" t="str">
        <f>IF(E1616="旅費",VLOOKUP(E1616,支出入力表!F1617:$M$2000,4,FALSE),"")</f>
        <v/>
      </c>
      <c r="H1616" s="197" t="str">
        <f>IF(E1616="旅費",VLOOKUP(E1616,支出入力表!F1617:$M$2000,5,FALSE),"")</f>
        <v/>
      </c>
      <c r="I1616" s="196" t="str">
        <f>IF(E1616="旅費",VLOOKUP(E1616,支出入力表!F1617:$S$2000,9,FALSE),"")</f>
        <v/>
      </c>
      <c r="J1616" s="167" t="str">
        <f>IF(E1616="旅費",VLOOKUP(E1616,支出入力表!F1617:$S$2000,10,FALSE),"")</f>
        <v/>
      </c>
      <c r="K1616" s="167" t="str">
        <f>IF(E1616="旅費",VLOOKUP(E1616,支出入力表!F1617:$S$2000,11,FALSE),"")</f>
        <v/>
      </c>
      <c r="L1616" s="167" t="str">
        <f>IF(E1616="旅費",VLOOKUP(E1616,支出入力表!F1617:$S$2000,12,FALSE),"")</f>
        <v/>
      </c>
      <c r="M1616" s="167" t="str">
        <f>IF(E1616="旅費",VLOOKUP(E1616,支出入力表!F1617:$S$2000,13,FALSE),"")</f>
        <v/>
      </c>
      <c r="N1616" s="168" t="str">
        <f>IF(E1616="旅費",VLOOKUP(E1616,支出入力表!F1617:$S$2000,14,FALSE),"")</f>
        <v/>
      </c>
    </row>
    <row r="1617" spans="2:14" x14ac:dyDescent="0.55000000000000004">
      <c r="B1617" s="163" t="str">
        <f>IF(E1617="旅費",支出入力表!A1618,"")</f>
        <v/>
      </c>
      <c r="C1617" s="164" t="str">
        <f>IF(E1617="旅費",支出入力表!C1618,"")</f>
        <v/>
      </c>
      <c r="D1617" s="165" t="str">
        <f>IF(支出入力表!E1618="旅費","旅費","")</f>
        <v/>
      </c>
      <c r="E1617" s="165" t="str">
        <f>IF(支出入力表!F1618="旅費","旅費","")</f>
        <v/>
      </c>
      <c r="F1617" s="196" t="str">
        <f>IF(E1617="旅費",VLOOKUP(E1617,支出入力表!F1618:$M$2000,3,FALSE),"")</f>
        <v/>
      </c>
      <c r="G1617" s="196" t="str">
        <f>IF(E1617="旅費",VLOOKUP(E1617,支出入力表!F1618:$M$2000,4,FALSE),"")</f>
        <v/>
      </c>
      <c r="H1617" s="197" t="str">
        <f>IF(E1617="旅費",VLOOKUP(E1617,支出入力表!F1618:$M$2000,5,FALSE),"")</f>
        <v/>
      </c>
      <c r="I1617" s="196" t="str">
        <f>IF(E1617="旅費",VLOOKUP(E1617,支出入力表!F1618:$S$2000,9,FALSE),"")</f>
        <v/>
      </c>
      <c r="J1617" s="167" t="str">
        <f>IF(E1617="旅費",VLOOKUP(E1617,支出入力表!F1618:$S$2000,10,FALSE),"")</f>
        <v/>
      </c>
      <c r="K1617" s="167" t="str">
        <f>IF(E1617="旅費",VLOOKUP(E1617,支出入力表!F1618:$S$2000,11,FALSE),"")</f>
        <v/>
      </c>
      <c r="L1617" s="167" t="str">
        <f>IF(E1617="旅費",VLOOKUP(E1617,支出入力表!F1618:$S$2000,12,FALSE),"")</f>
        <v/>
      </c>
      <c r="M1617" s="167" t="str">
        <f>IF(E1617="旅費",VLOOKUP(E1617,支出入力表!F1618:$S$2000,13,FALSE),"")</f>
        <v/>
      </c>
      <c r="N1617" s="168" t="str">
        <f>IF(E1617="旅費",VLOOKUP(E1617,支出入力表!F1618:$S$2000,14,FALSE),"")</f>
        <v/>
      </c>
    </row>
    <row r="1618" spans="2:14" x14ac:dyDescent="0.55000000000000004">
      <c r="B1618" s="163" t="str">
        <f>IF(E1618="旅費",支出入力表!A1619,"")</f>
        <v/>
      </c>
      <c r="C1618" s="164" t="str">
        <f>IF(E1618="旅費",支出入力表!C1619,"")</f>
        <v/>
      </c>
      <c r="D1618" s="165" t="str">
        <f>IF(支出入力表!E1619="旅費","旅費","")</f>
        <v/>
      </c>
      <c r="E1618" s="165" t="str">
        <f>IF(支出入力表!F1619="旅費","旅費","")</f>
        <v/>
      </c>
      <c r="F1618" s="196" t="str">
        <f>IF(E1618="旅費",VLOOKUP(E1618,支出入力表!F1619:$M$2000,3,FALSE),"")</f>
        <v/>
      </c>
      <c r="G1618" s="196" t="str">
        <f>IF(E1618="旅費",VLOOKUP(E1618,支出入力表!F1619:$M$2000,4,FALSE),"")</f>
        <v/>
      </c>
      <c r="H1618" s="197" t="str">
        <f>IF(E1618="旅費",VLOOKUP(E1618,支出入力表!F1619:$M$2000,5,FALSE),"")</f>
        <v/>
      </c>
      <c r="I1618" s="196" t="str">
        <f>IF(E1618="旅費",VLOOKUP(E1618,支出入力表!F1619:$S$2000,9,FALSE),"")</f>
        <v/>
      </c>
      <c r="J1618" s="167" t="str">
        <f>IF(E1618="旅費",VLOOKUP(E1618,支出入力表!F1619:$S$2000,10,FALSE),"")</f>
        <v/>
      </c>
      <c r="K1618" s="167" t="str">
        <f>IF(E1618="旅費",VLOOKUP(E1618,支出入力表!F1619:$S$2000,11,FALSE),"")</f>
        <v/>
      </c>
      <c r="L1618" s="167" t="str">
        <f>IF(E1618="旅費",VLOOKUP(E1618,支出入力表!F1619:$S$2000,12,FALSE),"")</f>
        <v/>
      </c>
      <c r="M1618" s="167" t="str">
        <f>IF(E1618="旅費",VLOOKUP(E1618,支出入力表!F1619:$S$2000,13,FALSE),"")</f>
        <v/>
      </c>
      <c r="N1618" s="168" t="str">
        <f>IF(E1618="旅費",VLOOKUP(E1618,支出入力表!F1619:$S$2000,14,FALSE),"")</f>
        <v/>
      </c>
    </row>
    <row r="1619" spans="2:14" x14ac:dyDescent="0.55000000000000004">
      <c r="B1619" s="163" t="str">
        <f>IF(E1619="旅費",支出入力表!A1620,"")</f>
        <v/>
      </c>
      <c r="C1619" s="164" t="str">
        <f>IF(E1619="旅費",支出入力表!C1620,"")</f>
        <v/>
      </c>
      <c r="D1619" s="165" t="str">
        <f>IF(支出入力表!E1620="旅費","旅費","")</f>
        <v/>
      </c>
      <c r="E1619" s="165" t="str">
        <f>IF(支出入力表!F1620="旅費","旅費","")</f>
        <v/>
      </c>
      <c r="F1619" s="196" t="str">
        <f>IF(E1619="旅費",VLOOKUP(E1619,支出入力表!F1620:$M$2000,3,FALSE),"")</f>
        <v/>
      </c>
      <c r="G1619" s="196" t="str">
        <f>IF(E1619="旅費",VLOOKUP(E1619,支出入力表!F1620:$M$2000,4,FALSE),"")</f>
        <v/>
      </c>
      <c r="H1619" s="197" t="str">
        <f>IF(E1619="旅費",VLOOKUP(E1619,支出入力表!F1620:$M$2000,5,FALSE),"")</f>
        <v/>
      </c>
      <c r="I1619" s="196" t="str">
        <f>IF(E1619="旅費",VLOOKUP(E1619,支出入力表!F1620:$S$2000,9,FALSE),"")</f>
        <v/>
      </c>
      <c r="J1619" s="167" t="str">
        <f>IF(E1619="旅費",VLOOKUP(E1619,支出入力表!F1620:$S$2000,10,FALSE),"")</f>
        <v/>
      </c>
      <c r="K1619" s="167" t="str">
        <f>IF(E1619="旅費",VLOOKUP(E1619,支出入力表!F1620:$S$2000,11,FALSE),"")</f>
        <v/>
      </c>
      <c r="L1619" s="167" t="str">
        <f>IF(E1619="旅費",VLOOKUP(E1619,支出入力表!F1620:$S$2000,12,FALSE),"")</f>
        <v/>
      </c>
      <c r="M1619" s="167" t="str">
        <f>IF(E1619="旅費",VLOOKUP(E1619,支出入力表!F1620:$S$2000,13,FALSE),"")</f>
        <v/>
      </c>
      <c r="N1619" s="168" t="str">
        <f>IF(E1619="旅費",VLOOKUP(E1619,支出入力表!F1620:$S$2000,14,FALSE),"")</f>
        <v/>
      </c>
    </row>
    <row r="1620" spans="2:14" x14ac:dyDescent="0.55000000000000004">
      <c r="B1620" s="163" t="str">
        <f>IF(E1620="旅費",支出入力表!A1621,"")</f>
        <v/>
      </c>
      <c r="C1620" s="164" t="str">
        <f>IF(E1620="旅費",支出入力表!C1621,"")</f>
        <v/>
      </c>
      <c r="D1620" s="165" t="str">
        <f>IF(支出入力表!E1621="旅費","旅費","")</f>
        <v/>
      </c>
      <c r="E1620" s="165" t="str">
        <f>IF(支出入力表!F1621="旅費","旅費","")</f>
        <v/>
      </c>
      <c r="F1620" s="196" t="str">
        <f>IF(E1620="旅費",VLOOKUP(E1620,支出入力表!F1621:$M$2000,3,FALSE),"")</f>
        <v/>
      </c>
      <c r="G1620" s="196" t="str">
        <f>IF(E1620="旅費",VLOOKUP(E1620,支出入力表!F1621:$M$2000,4,FALSE),"")</f>
        <v/>
      </c>
      <c r="H1620" s="197" t="str">
        <f>IF(E1620="旅費",VLOOKUP(E1620,支出入力表!F1621:$M$2000,5,FALSE),"")</f>
        <v/>
      </c>
      <c r="I1620" s="196" t="str">
        <f>IF(E1620="旅費",VLOOKUP(E1620,支出入力表!F1621:$S$2000,9,FALSE),"")</f>
        <v/>
      </c>
      <c r="J1620" s="167" t="str">
        <f>IF(E1620="旅費",VLOOKUP(E1620,支出入力表!F1621:$S$2000,10,FALSE),"")</f>
        <v/>
      </c>
      <c r="K1620" s="167" t="str">
        <f>IF(E1620="旅費",VLOOKUP(E1620,支出入力表!F1621:$S$2000,11,FALSE),"")</f>
        <v/>
      </c>
      <c r="L1620" s="167" t="str">
        <f>IF(E1620="旅費",VLOOKUP(E1620,支出入力表!F1621:$S$2000,12,FALSE),"")</f>
        <v/>
      </c>
      <c r="M1620" s="167" t="str">
        <f>IF(E1620="旅費",VLOOKUP(E1620,支出入力表!F1621:$S$2000,13,FALSE),"")</f>
        <v/>
      </c>
      <c r="N1620" s="168" t="str">
        <f>IF(E1620="旅費",VLOOKUP(E1620,支出入力表!F1621:$S$2000,14,FALSE),"")</f>
        <v/>
      </c>
    </row>
    <row r="1621" spans="2:14" x14ac:dyDescent="0.55000000000000004">
      <c r="B1621" s="163" t="str">
        <f>IF(E1621="旅費",支出入力表!A1622,"")</f>
        <v/>
      </c>
      <c r="C1621" s="164" t="str">
        <f>IF(E1621="旅費",支出入力表!C1622,"")</f>
        <v/>
      </c>
      <c r="D1621" s="165" t="str">
        <f>IF(支出入力表!E1622="旅費","旅費","")</f>
        <v/>
      </c>
      <c r="E1621" s="165" t="str">
        <f>IF(支出入力表!F1622="旅費","旅費","")</f>
        <v/>
      </c>
      <c r="F1621" s="196" t="str">
        <f>IF(E1621="旅費",VLOOKUP(E1621,支出入力表!F1622:$M$2000,3,FALSE),"")</f>
        <v/>
      </c>
      <c r="G1621" s="196" t="str">
        <f>IF(E1621="旅費",VLOOKUP(E1621,支出入力表!F1622:$M$2000,4,FALSE),"")</f>
        <v/>
      </c>
      <c r="H1621" s="197" t="str">
        <f>IF(E1621="旅費",VLOOKUP(E1621,支出入力表!F1622:$M$2000,5,FALSE),"")</f>
        <v/>
      </c>
      <c r="I1621" s="196" t="str">
        <f>IF(E1621="旅費",VLOOKUP(E1621,支出入力表!F1622:$S$2000,9,FALSE),"")</f>
        <v/>
      </c>
      <c r="J1621" s="167" t="str">
        <f>IF(E1621="旅費",VLOOKUP(E1621,支出入力表!F1622:$S$2000,10,FALSE),"")</f>
        <v/>
      </c>
      <c r="K1621" s="167" t="str">
        <f>IF(E1621="旅費",VLOOKUP(E1621,支出入力表!F1622:$S$2000,11,FALSE),"")</f>
        <v/>
      </c>
      <c r="L1621" s="167" t="str">
        <f>IF(E1621="旅費",VLOOKUP(E1621,支出入力表!F1622:$S$2000,12,FALSE),"")</f>
        <v/>
      </c>
      <c r="M1621" s="167" t="str">
        <f>IF(E1621="旅費",VLOOKUP(E1621,支出入力表!F1622:$S$2000,13,FALSE),"")</f>
        <v/>
      </c>
      <c r="N1621" s="168" t="str">
        <f>IF(E1621="旅費",VLOOKUP(E1621,支出入力表!F1622:$S$2000,14,FALSE),"")</f>
        <v/>
      </c>
    </row>
    <row r="1622" spans="2:14" x14ac:dyDescent="0.55000000000000004">
      <c r="B1622" s="163" t="str">
        <f>IF(E1622="旅費",支出入力表!A1623,"")</f>
        <v/>
      </c>
      <c r="C1622" s="164" t="str">
        <f>IF(E1622="旅費",支出入力表!C1623,"")</f>
        <v/>
      </c>
      <c r="D1622" s="165" t="str">
        <f>IF(支出入力表!E1623="旅費","旅費","")</f>
        <v/>
      </c>
      <c r="E1622" s="165" t="str">
        <f>IF(支出入力表!F1623="旅費","旅費","")</f>
        <v/>
      </c>
      <c r="F1622" s="196" t="str">
        <f>IF(E1622="旅費",VLOOKUP(E1622,支出入力表!F1623:$M$2000,3,FALSE),"")</f>
        <v/>
      </c>
      <c r="G1622" s="196" t="str">
        <f>IF(E1622="旅費",VLOOKUP(E1622,支出入力表!F1623:$M$2000,4,FALSE),"")</f>
        <v/>
      </c>
      <c r="H1622" s="197" t="str">
        <f>IF(E1622="旅費",VLOOKUP(E1622,支出入力表!F1623:$M$2000,5,FALSE),"")</f>
        <v/>
      </c>
      <c r="I1622" s="196" t="str">
        <f>IF(E1622="旅費",VLOOKUP(E1622,支出入力表!F1623:$S$2000,9,FALSE),"")</f>
        <v/>
      </c>
      <c r="J1622" s="167" t="str">
        <f>IF(E1622="旅費",VLOOKUP(E1622,支出入力表!F1623:$S$2000,10,FALSE),"")</f>
        <v/>
      </c>
      <c r="K1622" s="167" t="str">
        <f>IF(E1622="旅費",VLOOKUP(E1622,支出入力表!F1623:$S$2000,11,FALSE),"")</f>
        <v/>
      </c>
      <c r="L1622" s="167" t="str">
        <f>IF(E1622="旅費",VLOOKUP(E1622,支出入力表!F1623:$S$2000,12,FALSE),"")</f>
        <v/>
      </c>
      <c r="M1622" s="167" t="str">
        <f>IF(E1622="旅費",VLOOKUP(E1622,支出入力表!F1623:$S$2000,13,FALSE),"")</f>
        <v/>
      </c>
      <c r="N1622" s="168" t="str">
        <f>IF(E1622="旅費",VLOOKUP(E1622,支出入力表!F1623:$S$2000,14,FALSE),"")</f>
        <v/>
      </c>
    </row>
    <row r="1623" spans="2:14" x14ac:dyDescent="0.55000000000000004">
      <c r="B1623" s="163" t="str">
        <f>IF(E1623="旅費",支出入力表!A1624,"")</f>
        <v/>
      </c>
      <c r="C1623" s="164" t="str">
        <f>IF(E1623="旅費",支出入力表!C1624,"")</f>
        <v/>
      </c>
      <c r="D1623" s="165" t="str">
        <f>IF(支出入力表!E1624="旅費","旅費","")</f>
        <v/>
      </c>
      <c r="E1623" s="165" t="str">
        <f>IF(支出入力表!F1624="旅費","旅費","")</f>
        <v/>
      </c>
      <c r="F1623" s="196" t="str">
        <f>IF(E1623="旅費",VLOOKUP(E1623,支出入力表!F1624:$M$2000,3,FALSE),"")</f>
        <v/>
      </c>
      <c r="G1623" s="196" t="str">
        <f>IF(E1623="旅費",VLOOKUP(E1623,支出入力表!F1624:$M$2000,4,FALSE),"")</f>
        <v/>
      </c>
      <c r="H1623" s="197" t="str">
        <f>IF(E1623="旅費",VLOOKUP(E1623,支出入力表!F1624:$M$2000,5,FALSE),"")</f>
        <v/>
      </c>
      <c r="I1623" s="196" t="str">
        <f>IF(E1623="旅費",VLOOKUP(E1623,支出入力表!F1624:$S$2000,9,FALSE),"")</f>
        <v/>
      </c>
      <c r="J1623" s="167" t="str">
        <f>IF(E1623="旅費",VLOOKUP(E1623,支出入力表!F1624:$S$2000,10,FALSE),"")</f>
        <v/>
      </c>
      <c r="K1623" s="167" t="str">
        <f>IF(E1623="旅費",VLOOKUP(E1623,支出入力表!F1624:$S$2000,11,FALSE),"")</f>
        <v/>
      </c>
      <c r="L1623" s="167" t="str">
        <f>IF(E1623="旅費",VLOOKUP(E1623,支出入力表!F1624:$S$2000,12,FALSE),"")</f>
        <v/>
      </c>
      <c r="M1623" s="167" t="str">
        <f>IF(E1623="旅費",VLOOKUP(E1623,支出入力表!F1624:$S$2000,13,FALSE),"")</f>
        <v/>
      </c>
      <c r="N1623" s="168" t="str">
        <f>IF(E1623="旅費",VLOOKUP(E1623,支出入力表!F1624:$S$2000,14,FALSE),"")</f>
        <v/>
      </c>
    </row>
    <row r="1624" spans="2:14" x14ac:dyDescent="0.55000000000000004">
      <c r="B1624" s="163" t="str">
        <f>IF(E1624="旅費",支出入力表!A1625,"")</f>
        <v/>
      </c>
      <c r="C1624" s="164" t="str">
        <f>IF(E1624="旅費",支出入力表!C1625,"")</f>
        <v/>
      </c>
      <c r="D1624" s="165" t="str">
        <f>IF(支出入力表!E1625="旅費","旅費","")</f>
        <v/>
      </c>
      <c r="E1624" s="165" t="str">
        <f>IF(支出入力表!F1625="旅費","旅費","")</f>
        <v/>
      </c>
      <c r="F1624" s="196" t="str">
        <f>IF(E1624="旅費",VLOOKUP(E1624,支出入力表!F1625:$M$2000,3,FALSE),"")</f>
        <v/>
      </c>
      <c r="G1624" s="196" t="str">
        <f>IF(E1624="旅費",VLOOKUP(E1624,支出入力表!F1625:$M$2000,4,FALSE),"")</f>
        <v/>
      </c>
      <c r="H1624" s="197" t="str">
        <f>IF(E1624="旅費",VLOOKUP(E1624,支出入力表!F1625:$M$2000,5,FALSE),"")</f>
        <v/>
      </c>
      <c r="I1624" s="196" t="str">
        <f>IF(E1624="旅費",VLOOKUP(E1624,支出入力表!F1625:$S$2000,9,FALSE),"")</f>
        <v/>
      </c>
      <c r="J1624" s="167" t="str">
        <f>IF(E1624="旅費",VLOOKUP(E1624,支出入力表!F1625:$S$2000,10,FALSE),"")</f>
        <v/>
      </c>
      <c r="K1624" s="167" t="str">
        <f>IF(E1624="旅費",VLOOKUP(E1624,支出入力表!F1625:$S$2000,11,FALSE),"")</f>
        <v/>
      </c>
      <c r="L1624" s="167" t="str">
        <f>IF(E1624="旅費",VLOOKUP(E1624,支出入力表!F1625:$S$2000,12,FALSE),"")</f>
        <v/>
      </c>
      <c r="M1624" s="167" t="str">
        <f>IF(E1624="旅費",VLOOKUP(E1624,支出入力表!F1625:$S$2000,13,FALSE),"")</f>
        <v/>
      </c>
      <c r="N1624" s="168" t="str">
        <f>IF(E1624="旅費",VLOOKUP(E1624,支出入力表!F1625:$S$2000,14,FALSE),"")</f>
        <v/>
      </c>
    </row>
    <row r="1625" spans="2:14" x14ac:dyDescent="0.55000000000000004">
      <c r="B1625" s="163" t="str">
        <f>IF(E1625="旅費",支出入力表!A1626,"")</f>
        <v/>
      </c>
      <c r="C1625" s="164" t="str">
        <f>IF(E1625="旅費",支出入力表!C1626,"")</f>
        <v/>
      </c>
      <c r="D1625" s="165" t="str">
        <f>IF(支出入力表!E1626="旅費","旅費","")</f>
        <v/>
      </c>
      <c r="E1625" s="165" t="str">
        <f>IF(支出入力表!F1626="旅費","旅費","")</f>
        <v/>
      </c>
      <c r="F1625" s="196" t="str">
        <f>IF(E1625="旅費",VLOOKUP(E1625,支出入力表!F1626:$M$2000,3,FALSE),"")</f>
        <v/>
      </c>
      <c r="G1625" s="196" t="str">
        <f>IF(E1625="旅費",VLOOKUP(E1625,支出入力表!F1626:$M$2000,4,FALSE),"")</f>
        <v/>
      </c>
      <c r="H1625" s="197" t="str">
        <f>IF(E1625="旅費",VLOOKUP(E1625,支出入力表!F1626:$M$2000,5,FALSE),"")</f>
        <v/>
      </c>
      <c r="I1625" s="196" t="str">
        <f>IF(E1625="旅費",VLOOKUP(E1625,支出入力表!F1626:$S$2000,9,FALSE),"")</f>
        <v/>
      </c>
      <c r="J1625" s="167" t="str">
        <f>IF(E1625="旅費",VLOOKUP(E1625,支出入力表!F1626:$S$2000,10,FALSE),"")</f>
        <v/>
      </c>
      <c r="K1625" s="167" t="str">
        <f>IF(E1625="旅費",VLOOKUP(E1625,支出入力表!F1626:$S$2000,11,FALSE),"")</f>
        <v/>
      </c>
      <c r="L1625" s="167" t="str">
        <f>IF(E1625="旅費",VLOOKUP(E1625,支出入力表!F1626:$S$2000,12,FALSE),"")</f>
        <v/>
      </c>
      <c r="M1625" s="167" t="str">
        <f>IF(E1625="旅費",VLOOKUP(E1625,支出入力表!F1626:$S$2000,13,FALSE),"")</f>
        <v/>
      </c>
      <c r="N1625" s="168" t="str">
        <f>IF(E1625="旅費",VLOOKUP(E1625,支出入力表!F1626:$S$2000,14,FALSE),"")</f>
        <v/>
      </c>
    </row>
    <row r="1626" spans="2:14" x14ac:dyDescent="0.55000000000000004">
      <c r="B1626" s="163" t="str">
        <f>IF(E1626="旅費",支出入力表!A1627,"")</f>
        <v/>
      </c>
      <c r="C1626" s="164" t="str">
        <f>IF(E1626="旅費",支出入力表!C1627,"")</f>
        <v/>
      </c>
      <c r="D1626" s="165" t="str">
        <f>IF(支出入力表!E1627="旅費","旅費","")</f>
        <v/>
      </c>
      <c r="E1626" s="165" t="str">
        <f>IF(支出入力表!F1627="旅費","旅費","")</f>
        <v/>
      </c>
      <c r="F1626" s="196" t="str">
        <f>IF(E1626="旅費",VLOOKUP(E1626,支出入力表!F1627:$M$2000,3,FALSE),"")</f>
        <v/>
      </c>
      <c r="G1626" s="196" t="str">
        <f>IF(E1626="旅費",VLOOKUP(E1626,支出入力表!F1627:$M$2000,4,FALSE),"")</f>
        <v/>
      </c>
      <c r="H1626" s="197" t="str">
        <f>IF(E1626="旅費",VLOOKUP(E1626,支出入力表!F1627:$M$2000,5,FALSE),"")</f>
        <v/>
      </c>
      <c r="I1626" s="196" t="str">
        <f>IF(E1626="旅費",VLOOKUP(E1626,支出入力表!F1627:$S$2000,9,FALSE),"")</f>
        <v/>
      </c>
      <c r="J1626" s="167" t="str">
        <f>IF(E1626="旅費",VLOOKUP(E1626,支出入力表!F1627:$S$2000,10,FALSE),"")</f>
        <v/>
      </c>
      <c r="K1626" s="167" t="str">
        <f>IF(E1626="旅費",VLOOKUP(E1626,支出入力表!F1627:$S$2000,11,FALSE),"")</f>
        <v/>
      </c>
      <c r="L1626" s="167" t="str">
        <f>IF(E1626="旅費",VLOOKUP(E1626,支出入力表!F1627:$S$2000,12,FALSE),"")</f>
        <v/>
      </c>
      <c r="M1626" s="167" t="str">
        <f>IF(E1626="旅費",VLOOKUP(E1626,支出入力表!F1627:$S$2000,13,FALSE),"")</f>
        <v/>
      </c>
      <c r="N1626" s="168" t="str">
        <f>IF(E1626="旅費",VLOOKUP(E1626,支出入力表!F1627:$S$2000,14,FALSE),"")</f>
        <v/>
      </c>
    </row>
    <row r="1627" spans="2:14" x14ac:dyDescent="0.55000000000000004">
      <c r="B1627" s="163" t="str">
        <f>IF(E1627="旅費",支出入力表!A1628,"")</f>
        <v/>
      </c>
      <c r="C1627" s="164" t="str">
        <f>IF(E1627="旅費",支出入力表!C1628,"")</f>
        <v/>
      </c>
      <c r="D1627" s="165" t="str">
        <f>IF(支出入力表!E1628="旅費","旅費","")</f>
        <v/>
      </c>
      <c r="E1627" s="165" t="str">
        <f>IF(支出入力表!F1628="旅費","旅費","")</f>
        <v/>
      </c>
      <c r="F1627" s="196" t="str">
        <f>IF(E1627="旅費",VLOOKUP(E1627,支出入力表!F1628:$M$2000,3,FALSE),"")</f>
        <v/>
      </c>
      <c r="G1627" s="196" t="str">
        <f>IF(E1627="旅費",VLOOKUP(E1627,支出入力表!F1628:$M$2000,4,FALSE),"")</f>
        <v/>
      </c>
      <c r="H1627" s="197" t="str">
        <f>IF(E1627="旅費",VLOOKUP(E1627,支出入力表!F1628:$M$2000,5,FALSE),"")</f>
        <v/>
      </c>
      <c r="I1627" s="196" t="str">
        <f>IF(E1627="旅費",VLOOKUP(E1627,支出入力表!F1628:$S$2000,9,FALSE),"")</f>
        <v/>
      </c>
      <c r="J1627" s="167" t="str">
        <f>IF(E1627="旅費",VLOOKUP(E1627,支出入力表!F1628:$S$2000,10,FALSE),"")</f>
        <v/>
      </c>
      <c r="K1627" s="167" t="str">
        <f>IF(E1627="旅費",VLOOKUP(E1627,支出入力表!F1628:$S$2000,11,FALSE),"")</f>
        <v/>
      </c>
      <c r="L1627" s="167" t="str">
        <f>IF(E1627="旅費",VLOOKUP(E1627,支出入力表!F1628:$S$2000,12,FALSE),"")</f>
        <v/>
      </c>
      <c r="M1627" s="167" t="str">
        <f>IF(E1627="旅費",VLOOKUP(E1627,支出入力表!F1628:$S$2000,13,FALSE),"")</f>
        <v/>
      </c>
      <c r="N1627" s="168" t="str">
        <f>IF(E1627="旅費",VLOOKUP(E1627,支出入力表!F1628:$S$2000,14,FALSE),"")</f>
        <v/>
      </c>
    </row>
    <row r="1628" spans="2:14" x14ac:dyDescent="0.55000000000000004">
      <c r="B1628" s="163" t="str">
        <f>IF(E1628="旅費",支出入力表!A1629,"")</f>
        <v/>
      </c>
      <c r="C1628" s="164" t="str">
        <f>IF(E1628="旅費",支出入力表!C1629,"")</f>
        <v/>
      </c>
      <c r="D1628" s="165" t="str">
        <f>IF(支出入力表!E1629="旅費","旅費","")</f>
        <v/>
      </c>
      <c r="E1628" s="165" t="str">
        <f>IF(支出入力表!F1629="旅費","旅費","")</f>
        <v/>
      </c>
      <c r="F1628" s="196" t="str">
        <f>IF(E1628="旅費",VLOOKUP(E1628,支出入力表!F1629:$M$2000,3,FALSE),"")</f>
        <v/>
      </c>
      <c r="G1628" s="196" t="str">
        <f>IF(E1628="旅費",VLOOKUP(E1628,支出入力表!F1629:$M$2000,4,FALSE),"")</f>
        <v/>
      </c>
      <c r="H1628" s="197" t="str">
        <f>IF(E1628="旅費",VLOOKUP(E1628,支出入力表!F1629:$M$2000,5,FALSE),"")</f>
        <v/>
      </c>
      <c r="I1628" s="196" t="str">
        <f>IF(E1628="旅費",VLOOKUP(E1628,支出入力表!F1629:$S$2000,9,FALSE),"")</f>
        <v/>
      </c>
      <c r="J1628" s="167" t="str">
        <f>IF(E1628="旅費",VLOOKUP(E1628,支出入力表!F1629:$S$2000,10,FALSE),"")</f>
        <v/>
      </c>
      <c r="K1628" s="167" t="str">
        <f>IF(E1628="旅費",VLOOKUP(E1628,支出入力表!F1629:$S$2000,11,FALSE),"")</f>
        <v/>
      </c>
      <c r="L1628" s="167" t="str">
        <f>IF(E1628="旅費",VLOOKUP(E1628,支出入力表!F1629:$S$2000,12,FALSE),"")</f>
        <v/>
      </c>
      <c r="M1628" s="167" t="str">
        <f>IF(E1628="旅費",VLOOKUP(E1628,支出入力表!F1629:$S$2000,13,FALSE),"")</f>
        <v/>
      </c>
      <c r="N1628" s="168" t="str">
        <f>IF(E1628="旅費",VLOOKUP(E1628,支出入力表!F1629:$S$2000,14,FALSE),"")</f>
        <v/>
      </c>
    </row>
    <row r="1629" spans="2:14" x14ac:dyDescent="0.55000000000000004">
      <c r="B1629" s="163" t="str">
        <f>IF(E1629="旅費",支出入力表!A1630,"")</f>
        <v/>
      </c>
      <c r="C1629" s="164" t="str">
        <f>IF(E1629="旅費",支出入力表!C1630,"")</f>
        <v/>
      </c>
      <c r="D1629" s="165" t="str">
        <f>IF(支出入力表!E1630="旅費","旅費","")</f>
        <v/>
      </c>
      <c r="E1629" s="165" t="str">
        <f>IF(支出入力表!F1630="旅費","旅費","")</f>
        <v/>
      </c>
      <c r="F1629" s="196" t="str">
        <f>IF(E1629="旅費",VLOOKUP(E1629,支出入力表!F1630:$M$2000,3,FALSE),"")</f>
        <v/>
      </c>
      <c r="G1629" s="196" t="str">
        <f>IF(E1629="旅費",VLOOKUP(E1629,支出入力表!F1630:$M$2000,4,FALSE),"")</f>
        <v/>
      </c>
      <c r="H1629" s="197" t="str">
        <f>IF(E1629="旅費",VLOOKUP(E1629,支出入力表!F1630:$M$2000,5,FALSE),"")</f>
        <v/>
      </c>
      <c r="I1629" s="196" t="str">
        <f>IF(E1629="旅費",VLOOKUP(E1629,支出入力表!F1630:$S$2000,9,FALSE),"")</f>
        <v/>
      </c>
      <c r="J1629" s="167" t="str">
        <f>IF(E1629="旅費",VLOOKUP(E1629,支出入力表!F1630:$S$2000,10,FALSE),"")</f>
        <v/>
      </c>
      <c r="K1629" s="167" t="str">
        <f>IF(E1629="旅費",VLOOKUP(E1629,支出入力表!F1630:$S$2000,11,FALSE),"")</f>
        <v/>
      </c>
      <c r="L1629" s="167" t="str">
        <f>IF(E1629="旅費",VLOOKUP(E1629,支出入力表!F1630:$S$2000,12,FALSE),"")</f>
        <v/>
      </c>
      <c r="M1629" s="167" t="str">
        <f>IF(E1629="旅費",VLOOKUP(E1629,支出入力表!F1630:$S$2000,13,FALSE),"")</f>
        <v/>
      </c>
      <c r="N1629" s="168" t="str">
        <f>IF(E1629="旅費",VLOOKUP(E1629,支出入力表!F1630:$S$2000,14,FALSE),"")</f>
        <v/>
      </c>
    </row>
    <row r="1630" spans="2:14" x14ac:dyDescent="0.55000000000000004">
      <c r="B1630" s="163" t="str">
        <f>IF(E1630="旅費",支出入力表!A1631,"")</f>
        <v/>
      </c>
      <c r="C1630" s="164" t="str">
        <f>IF(E1630="旅費",支出入力表!C1631,"")</f>
        <v/>
      </c>
      <c r="D1630" s="165" t="str">
        <f>IF(支出入力表!E1631="旅費","旅費","")</f>
        <v/>
      </c>
      <c r="E1630" s="165" t="str">
        <f>IF(支出入力表!F1631="旅費","旅費","")</f>
        <v/>
      </c>
      <c r="F1630" s="196" t="str">
        <f>IF(E1630="旅費",VLOOKUP(E1630,支出入力表!F1631:$M$2000,3,FALSE),"")</f>
        <v/>
      </c>
      <c r="G1630" s="196" t="str">
        <f>IF(E1630="旅費",VLOOKUP(E1630,支出入力表!F1631:$M$2000,4,FALSE),"")</f>
        <v/>
      </c>
      <c r="H1630" s="197" t="str">
        <f>IF(E1630="旅費",VLOOKUP(E1630,支出入力表!F1631:$M$2000,5,FALSE),"")</f>
        <v/>
      </c>
      <c r="I1630" s="196" t="str">
        <f>IF(E1630="旅費",VLOOKUP(E1630,支出入力表!F1631:$S$2000,9,FALSE),"")</f>
        <v/>
      </c>
      <c r="J1630" s="167" t="str">
        <f>IF(E1630="旅費",VLOOKUP(E1630,支出入力表!F1631:$S$2000,10,FALSE),"")</f>
        <v/>
      </c>
      <c r="K1630" s="167" t="str">
        <f>IF(E1630="旅費",VLOOKUP(E1630,支出入力表!F1631:$S$2000,11,FALSE),"")</f>
        <v/>
      </c>
      <c r="L1630" s="167" t="str">
        <f>IF(E1630="旅費",VLOOKUP(E1630,支出入力表!F1631:$S$2000,12,FALSE),"")</f>
        <v/>
      </c>
      <c r="M1630" s="167" t="str">
        <f>IF(E1630="旅費",VLOOKUP(E1630,支出入力表!F1631:$S$2000,13,FALSE),"")</f>
        <v/>
      </c>
      <c r="N1630" s="168" t="str">
        <f>IF(E1630="旅費",VLOOKUP(E1630,支出入力表!F1631:$S$2000,14,FALSE),"")</f>
        <v/>
      </c>
    </row>
    <row r="1631" spans="2:14" x14ac:dyDescent="0.55000000000000004">
      <c r="B1631" s="163" t="str">
        <f>IF(E1631="旅費",支出入力表!A1632,"")</f>
        <v/>
      </c>
      <c r="C1631" s="164" t="str">
        <f>IF(E1631="旅費",支出入力表!C1632,"")</f>
        <v/>
      </c>
      <c r="D1631" s="165" t="str">
        <f>IF(支出入力表!E1632="旅費","旅費","")</f>
        <v/>
      </c>
      <c r="E1631" s="165" t="str">
        <f>IF(支出入力表!F1632="旅費","旅費","")</f>
        <v/>
      </c>
      <c r="F1631" s="196" t="str">
        <f>IF(E1631="旅費",VLOOKUP(E1631,支出入力表!F1632:$M$2000,3,FALSE),"")</f>
        <v/>
      </c>
      <c r="G1631" s="196" t="str">
        <f>IF(E1631="旅費",VLOOKUP(E1631,支出入力表!F1632:$M$2000,4,FALSE),"")</f>
        <v/>
      </c>
      <c r="H1631" s="197" t="str">
        <f>IF(E1631="旅費",VLOOKUP(E1631,支出入力表!F1632:$M$2000,5,FALSE),"")</f>
        <v/>
      </c>
      <c r="I1631" s="196" t="str">
        <f>IF(E1631="旅費",VLOOKUP(E1631,支出入力表!F1632:$S$2000,9,FALSE),"")</f>
        <v/>
      </c>
      <c r="J1631" s="167" t="str">
        <f>IF(E1631="旅費",VLOOKUP(E1631,支出入力表!F1632:$S$2000,10,FALSE),"")</f>
        <v/>
      </c>
      <c r="K1631" s="167" t="str">
        <f>IF(E1631="旅費",VLOOKUP(E1631,支出入力表!F1632:$S$2000,11,FALSE),"")</f>
        <v/>
      </c>
      <c r="L1631" s="167" t="str">
        <f>IF(E1631="旅費",VLOOKUP(E1631,支出入力表!F1632:$S$2000,12,FALSE),"")</f>
        <v/>
      </c>
      <c r="M1631" s="167" t="str">
        <f>IF(E1631="旅費",VLOOKUP(E1631,支出入力表!F1632:$S$2000,13,FALSE),"")</f>
        <v/>
      </c>
      <c r="N1631" s="168" t="str">
        <f>IF(E1631="旅費",VLOOKUP(E1631,支出入力表!F1632:$S$2000,14,FALSE),"")</f>
        <v/>
      </c>
    </row>
    <row r="1632" spans="2:14" x14ac:dyDescent="0.55000000000000004">
      <c r="B1632" s="163" t="str">
        <f>IF(E1632="旅費",支出入力表!A1633,"")</f>
        <v/>
      </c>
      <c r="C1632" s="164" t="str">
        <f>IF(E1632="旅費",支出入力表!C1633,"")</f>
        <v/>
      </c>
      <c r="D1632" s="165" t="str">
        <f>IF(支出入力表!E1633="旅費","旅費","")</f>
        <v/>
      </c>
      <c r="E1632" s="165" t="str">
        <f>IF(支出入力表!F1633="旅費","旅費","")</f>
        <v/>
      </c>
      <c r="F1632" s="196" t="str">
        <f>IF(E1632="旅費",VLOOKUP(E1632,支出入力表!F1633:$M$2000,3,FALSE),"")</f>
        <v/>
      </c>
      <c r="G1632" s="196" t="str">
        <f>IF(E1632="旅費",VLOOKUP(E1632,支出入力表!F1633:$M$2000,4,FALSE),"")</f>
        <v/>
      </c>
      <c r="H1632" s="197" t="str">
        <f>IF(E1632="旅費",VLOOKUP(E1632,支出入力表!F1633:$M$2000,5,FALSE),"")</f>
        <v/>
      </c>
      <c r="I1632" s="196" t="str">
        <f>IF(E1632="旅費",VLOOKUP(E1632,支出入力表!F1633:$S$2000,9,FALSE),"")</f>
        <v/>
      </c>
      <c r="J1632" s="167" t="str">
        <f>IF(E1632="旅費",VLOOKUP(E1632,支出入力表!F1633:$S$2000,10,FALSE),"")</f>
        <v/>
      </c>
      <c r="K1632" s="167" t="str">
        <f>IF(E1632="旅費",VLOOKUP(E1632,支出入力表!F1633:$S$2000,11,FALSE),"")</f>
        <v/>
      </c>
      <c r="L1632" s="167" t="str">
        <f>IF(E1632="旅費",VLOOKUP(E1632,支出入力表!F1633:$S$2000,12,FALSE),"")</f>
        <v/>
      </c>
      <c r="M1632" s="167" t="str">
        <f>IF(E1632="旅費",VLOOKUP(E1632,支出入力表!F1633:$S$2000,13,FALSE),"")</f>
        <v/>
      </c>
      <c r="N1632" s="168" t="str">
        <f>IF(E1632="旅費",VLOOKUP(E1632,支出入力表!F1633:$S$2000,14,FALSE),"")</f>
        <v/>
      </c>
    </row>
    <row r="1633" spans="2:14" x14ac:dyDescent="0.55000000000000004">
      <c r="B1633" s="163" t="str">
        <f>IF(E1633="旅費",支出入力表!A1634,"")</f>
        <v/>
      </c>
      <c r="C1633" s="164" t="str">
        <f>IF(E1633="旅費",支出入力表!C1634,"")</f>
        <v/>
      </c>
      <c r="D1633" s="165" t="str">
        <f>IF(支出入力表!E1634="旅費","旅費","")</f>
        <v/>
      </c>
      <c r="E1633" s="165" t="str">
        <f>IF(支出入力表!F1634="旅費","旅費","")</f>
        <v/>
      </c>
      <c r="F1633" s="196" t="str">
        <f>IF(E1633="旅費",VLOOKUP(E1633,支出入力表!F1634:$M$2000,3,FALSE),"")</f>
        <v/>
      </c>
      <c r="G1633" s="196" t="str">
        <f>IF(E1633="旅費",VLOOKUP(E1633,支出入力表!F1634:$M$2000,4,FALSE),"")</f>
        <v/>
      </c>
      <c r="H1633" s="197" t="str">
        <f>IF(E1633="旅費",VLOOKUP(E1633,支出入力表!F1634:$M$2000,5,FALSE),"")</f>
        <v/>
      </c>
      <c r="I1633" s="196" t="str">
        <f>IF(E1633="旅費",VLOOKUP(E1633,支出入力表!F1634:$S$2000,9,FALSE),"")</f>
        <v/>
      </c>
      <c r="J1633" s="167" t="str">
        <f>IF(E1633="旅費",VLOOKUP(E1633,支出入力表!F1634:$S$2000,10,FALSE),"")</f>
        <v/>
      </c>
      <c r="K1633" s="167" t="str">
        <f>IF(E1633="旅費",VLOOKUP(E1633,支出入力表!F1634:$S$2000,11,FALSE),"")</f>
        <v/>
      </c>
      <c r="L1633" s="167" t="str">
        <f>IF(E1633="旅費",VLOOKUP(E1633,支出入力表!F1634:$S$2000,12,FALSE),"")</f>
        <v/>
      </c>
      <c r="M1633" s="167" t="str">
        <f>IF(E1633="旅費",VLOOKUP(E1633,支出入力表!F1634:$S$2000,13,FALSE),"")</f>
        <v/>
      </c>
      <c r="N1633" s="168" t="str">
        <f>IF(E1633="旅費",VLOOKUP(E1633,支出入力表!F1634:$S$2000,14,FALSE),"")</f>
        <v/>
      </c>
    </row>
    <row r="1634" spans="2:14" x14ac:dyDescent="0.55000000000000004">
      <c r="B1634" s="163" t="str">
        <f>IF(E1634="旅費",支出入力表!A1635,"")</f>
        <v/>
      </c>
      <c r="C1634" s="164" t="str">
        <f>IF(E1634="旅費",支出入力表!C1635,"")</f>
        <v/>
      </c>
      <c r="D1634" s="165" t="str">
        <f>IF(支出入力表!E1635="旅費","旅費","")</f>
        <v/>
      </c>
      <c r="E1634" s="165" t="str">
        <f>IF(支出入力表!F1635="旅費","旅費","")</f>
        <v/>
      </c>
      <c r="F1634" s="196" t="str">
        <f>IF(E1634="旅費",VLOOKUP(E1634,支出入力表!F1635:$M$2000,3,FALSE),"")</f>
        <v/>
      </c>
      <c r="G1634" s="196" t="str">
        <f>IF(E1634="旅費",VLOOKUP(E1634,支出入力表!F1635:$M$2000,4,FALSE),"")</f>
        <v/>
      </c>
      <c r="H1634" s="197" t="str">
        <f>IF(E1634="旅費",VLOOKUP(E1634,支出入力表!F1635:$M$2000,5,FALSE),"")</f>
        <v/>
      </c>
      <c r="I1634" s="196" t="str">
        <f>IF(E1634="旅費",VLOOKUP(E1634,支出入力表!F1635:$S$2000,9,FALSE),"")</f>
        <v/>
      </c>
      <c r="J1634" s="167" t="str">
        <f>IF(E1634="旅費",VLOOKUP(E1634,支出入力表!F1635:$S$2000,10,FALSE),"")</f>
        <v/>
      </c>
      <c r="K1634" s="167" t="str">
        <f>IF(E1634="旅費",VLOOKUP(E1634,支出入力表!F1635:$S$2000,11,FALSE),"")</f>
        <v/>
      </c>
      <c r="L1634" s="167" t="str">
        <f>IF(E1634="旅費",VLOOKUP(E1634,支出入力表!F1635:$S$2000,12,FALSE),"")</f>
        <v/>
      </c>
      <c r="M1634" s="167" t="str">
        <f>IF(E1634="旅費",VLOOKUP(E1634,支出入力表!F1635:$S$2000,13,FALSE),"")</f>
        <v/>
      </c>
      <c r="N1634" s="168" t="str">
        <f>IF(E1634="旅費",VLOOKUP(E1634,支出入力表!F1635:$S$2000,14,FALSE),"")</f>
        <v/>
      </c>
    </row>
    <row r="1635" spans="2:14" x14ac:dyDescent="0.55000000000000004">
      <c r="B1635" s="163" t="str">
        <f>IF(E1635="旅費",支出入力表!A1636,"")</f>
        <v/>
      </c>
      <c r="C1635" s="164" t="str">
        <f>IF(E1635="旅費",支出入力表!C1636,"")</f>
        <v/>
      </c>
      <c r="D1635" s="165" t="str">
        <f>IF(支出入力表!E1636="旅費","旅費","")</f>
        <v/>
      </c>
      <c r="E1635" s="165" t="str">
        <f>IF(支出入力表!F1636="旅費","旅費","")</f>
        <v/>
      </c>
      <c r="F1635" s="196" t="str">
        <f>IF(E1635="旅費",VLOOKUP(E1635,支出入力表!F1636:$M$2000,3,FALSE),"")</f>
        <v/>
      </c>
      <c r="G1635" s="196" t="str">
        <f>IF(E1635="旅費",VLOOKUP(E1635,支出入力表!F1636:$M$2000,4,FALSE),"")</f>
        <v/>
      </c>
      <c r="H1635" s="197" t="str">
        <f>IF(E1635="旅費",VLOOKUP(E1635,支出入力表!F1636:$M$2000,5,FALSE),"")</f>
        <v/>
      </c>
      <c r="I1635" s="196" t="str">
        <f>IF(E1635="旅費",VLOOKUP(E1635,支出入力表!F1636:$S$2000,9,FALSE),"")</f>
        <v/>
      </c>
      <c r="J1635" s="167" t="str">
        <f>IF(E1635="旅費",VLOOKUP(E1635,支出入力表!F1636:$S$2000,10,FALSE),"")</f>
        <v/>
      </c>
      <c r="K1635" s="167" t="str">
        <f>IF(E1635="旅費",VLOOKUP(E1635,支出入力表!F1636:$S$2000,11,FALSE),"")</f>
        <v/>
      </c>
      <c r="L1635" s="167" t="str">
        <f>IF(E1635="旅費",VLOOKUP(E1635,支出入力表!F1636:$S$2000,12,FALSE),"")</f>
        <v/>
      </c>
      <c r="M1635" s="167" t="str">
        <f>IF(E1635="旅費",VLOOKUP(E1635,支出入力表!F1636:$S$2000,13,FALSE),"")</f>
        <v/>
      </c>
      <c r="N1635" s="168" t="str">
        <f>IF(E1635="旅費",VLOOKUP(E1635,支出入力表!F1636:$S$2000,14,FALSE),"")</f>
        <v/>
      </c>
    </row>
    <row r="1636" spans="2:14" x14ac:dyDescent="0.55000000000000004">
      <c r="B1636" s="163" t="str">
        <f>IF(E1636="旅費",支出入力表!A1637,"")</f>
        <v/>
      </c>
      <c r="C1636" s="164" t="str">
        <f>IF(E1636="旅費",支出入力表!C1637,"")</f>
        <v/>
      </c>
      <c r="D1636" s="165" t="str">
        <f>IF(支出入力表!E1637="旅費","旅費","")</f>
        <v/>
      </c>
      <c r="E1636" s="165" t="str">
        <f>IF(支出入力表!F1637="旅費","旅費","")</f>
        <v/>
      </c>
      <c r="F1636" s="196" t="str">
        <f>IF(E1636="旅費",VLOOKUP(E1636,支出入力表!F1637:$M$2000,3,FALSE),"")</f>
        <v/>
      </c>
      <c r="G1636" s="196" t="str">
        <f>IF(E1636="旅費",VLOOKUP(E1636,支出入力表!F1637:$M$2000,4,FALSE),"")</f>
        <v/>
      </c>
      <c r="H1636" s="197" t="str">
        <f>IF(E1636="旅費",VLOOKUP(E1636,支出入力表!F1637:$M$2000,5,FALSE),"")</f>
        <v/>
      </c>
      <c r="I1636" s="196" t="str">
        <f>IF(E1636="旅費",VLOOKUP(E1636,支出入力表!F1637:$S$2000,9,FALSE),"")</f>
        <v/>
      </c>
      <c r="J1636" s="167" t="str">
        <f>IF(E1636="旅費",VLOOKUP(E1636,支出入力表!F1637:$S$2000,10,FALSE),"")</f>
        <v/>
      </c>
      <c r="K1636" s="167" t="str">
        <f>IF(E1636="旅費",VLOOKUP(E1636,支出入力表!F1637:$S$2000,11,FALSE),"")</f>
        <v/>
      </c>
      <c r="L1636" s="167" t="str">
        <f>IF(E1636="旅費",VLOOKUP(E1636,支出入力表!F1637:$S$2000,12,FALSE),"")</f>
        <v/>
      </c>
      <c r="M1636" s="167" t="str">
        <f>IF(E1636="旅費",VLOOKUP(E1636,支出入力表!F1637:$S$2000,13,FALSE),"")</f>
        <v/>
      </c>
      <c r="N1636" s="168" t="str">
        <f>IF(E1636="旅費",VLOOKUP(E1636,支出入力表!F1637:$S$2000,14,FALSE),"")</f>
        <v/>
      </c>
    </row>
    <row r="1637" spans="2:14" x14ac:dyDescent="0.55000000000000004">
      <c r="B1637" s="163" t="str">
        <f>IF(E1637="旅費",支出入力表!A1638,"")</f>
        <v/>
      </c>
      <c r="C1637" s="164" t="str">
        <f>IF(E1637="旅費",支出入力表!C1638,"")</f>
        <v/>
      </c>
      <c r="D1637" s="165" t="str">
        <f>IF(支出入力表!E1638="旅費","旅費","")</f>
        <v/>
      </c>
      <c r="E1637" s="165" t="str">
        <f>IF(支出入力表!F1638="旅費","旅費","")</f>
        <v/>
      </c>
      <c r="F1637" s="196" t="str">
        <f>IF(E1637="旅費",VLOOKUP(E1637,支出入力表!F1638:$M$2000,3,FALSE),"")</f>
        <v/>
      </c>
      <c r="G1637" s="196" t="str">
        <f>IF(E1637="旅費",VLOOKUP(E1637,支出入力表!F1638:$M$2000,4,FALSE),"")</f>
        <v/>
      </c>
      <c r="H1637" s="197" t="str">
        <f>IF(E1637="旅費",VLOOKUP(E1637,支出入力表!F1638:$M$2000,5,FALSE),"")</f>
        <v/>
      </c>
      <c r="I1637" s="196" t="str">
        <f>IF(E1637="旅費",VLOOKUP(E1637,支出入力表!F1638:$S$2000,9,FALSE),"")</f>
        <v/>
      </c>
      <c r="J1637" s="167" t="str">
        <f>IF(E1637="旅費",VLOOKUP(E1637,支出入力表!F1638:$S$2000,10,FALSE),"")</f>
        <v/>
      </c>
      <c r="K1637" s="167" t="str">
        <f>IF(E1637="旅費",VLOOKUP(E1637,支出入力表!F1638:$S$2000,11,FALSE),"")</f>
        <v/>
      </c>
      <c r="L1637" s="167" t="str">
        <f>IF(E1637="旅費",VLOOKUP(E1637,支出入力表!F1638:$S$2000,12,FALSE),"")</f>
        <v/>
      </c>
      <c r="M1637" s="167" t="str">
        <f>IF(E1637="旅費",VLOOKUP(E1637,支出入力表!F1638:$S$2000,13,FALSE),"")</f>
        <v/>
      </c>
      <c r="N1637" s="168" t="str">
        <f>IF(E1637="旅費",VLOOKUP(E1637,支出入力表!F1638:$S$2000,14,FALSE),"")</f>
        <v/>
      </c>
    </row>
    <row r="1638" spans="2:14" x14ac:dyDescent="0.55000000000000004">
      <c r="B1638" s="163" t="str">
        <f>IF(E1638="旅費",支出入力表!A1639,"")</f>
        <v/>
      </c>
      <c r="C1638" s="164" t="str">
        <f>IF(E1638="旅費",支出入力表!C1639,"")</f>
        <v/>
      </c>
      <c r="D1638" s="165" t="str">
        <f>IF(支出入力表!E1639="旅費","旅費","")</f>
        <v/>
      </c>
      <c r="E1638" s="165" t="str">
        <f>IF(支出入力表!F1639="旅費","旅費","")</f>
        <v/>
      </c>
      <c r="F1638" s="196" t="str">
        <f>IF(E1638="旅費",VLOOKUP(E1638,支出入力表!F1639:$M$2000,3,FALSE),"")</f>
        <v/>
      </c>
      <c r="G1638" s="196" t="str">
        <f>IF(E1638="旅費",VLOOKUP(E1638,支出入力表!F1639:$M$2000,4,FALSE),"")</f>
        <v/>
      </c>
      <c r="H1638" s="197" t="str">
        <f>IF(E1638="旅費",VLOOKUP(E1638,支出入力表!F1639:$M$2000,5,FALSE),"")</f>
        <v/>
      </c>
      <c r="I1638" s="196" t="str">
        <f>IF(E1638="旅費",VLOOKUP(E1638,支出入力表!F1639:$S$2000,9,FALSE),"")</f>
        <v/>
      </c>
      <c r="J1638" s="167" t="str">
        <f>IF(E1638="旅費",VLOOKUP(E1638,支出入力表!F1639:$S$2000,10,FALSE),"")</f>
        <v/>
      </c>
      <c r="K1638" s="167" t="str">
        <f>IF(E1638="旅費",VLOOKUP(E1638,支出入力表!F1639:$S$2000,11,FALSE),"")</f>
        <v/>
      </c>
      <c r="L1638" s="167" t="str">
        <f>IF(E1638="旅費",VLOOKUP(E1638,支出入力表!F1639:$S$2000,12,FALSE),"")</f>
        <v/>
      </c>
      <c r="M1638" s="167" t="str">
        <f>IF(E1638="旅費",VLOOKUP(E1638,支出入力表!F1639:$S$2000,13,FALSE),"")</f>
        <v/>
      </c>
      <c r="N1638" s="168" t="str">
        <f>IF(E1638="旅費",VLOOKUP(E1638,支出入力表!F1639:$S$2000,14,FALSE),"")</f>
        <v/>
      </c>
    </row>
    <row r="1639" spans="2:14" x14ac:dyDescent="0.55000000000000004">
      <c r="B1639" s="163" t="str">
        <f>IF(E1639="旅費",支出入力表!A1640,"")</f>
        <v/>
      </c>
      <c r="C1639" s="164" t="str">
        <f>IF(E1639="旅費",支出入力表!C1640,"")</f>
        <v/>
      </c>
      <c r="D1639" s="165" t="str">
        <f>IF(支出入力表!E1640="旅費","旅費","")</f>
        <v/>
      </c>
      <c r="E1639" s="165" t="str">
        <f>IF(支出入力表!F1640="旅費","旅費","")</f>
        <v/>
      </c>
      <c r="F1639" s="196" t="str">
        <f>IF(E1639="旅費",VLOOKUP(E1639,支出入力表!F1640:$M$2000,3,FALSE),"")</f>
        <v/>
      </c>
      <c r="G1639" s="196" t="str">
        <f>IF(E1639="旅費",VLOOKUP(E1639,支出入力表!F1640:$M$2000,4,FALSE),"")</f>
        <v/>
      </c>
      <c r="H1639" s="197" t="str">
        <f>IF(E1639="旅費",VLOOKUP(E1639,支出入力表!F1640:$M$2000,5,FALSE),"")</f>
        <v/>
      </c>
      <c r="I1639" s="196" t="str">
        <f>IF(E1639="旅費",VLOOKUP(E1639,支出入力表!F1640:$S$2000,9,FALSE),"")</f>
        <v/>
      </c>
      <c r="J1639" s="167" t="str">
        <f>IF(E1639="旅費",VLOOKUP(E1639,支出入力表!F1640:$S$2000,10,FALSE),"")</f>
        <v/>
      </c>
      <c r="K1639" s="167" t="str">
        <f>IF(E1639="旅費",VLOOKUP(E1639,支出入力表!F1640:$S$2000,11,FALSE),"")</f>
        <v/>
      </c>
      <c r="L1639" s="167" t="str">
        <f>IF(E1639="旅費",VLOOKUP(E1639,支出入力表!F1640:$S$2000,12,FALSE),"")</f>
        <v/>
      </c>
      <c r="M1639" s="167" t="str">
        <f>IF(E1639="旅費",VLOOKUP(E1639,支出入力表!F1640:$S$2000,13,FALSE),"")</f>
        <v/>
      </c>
      <c r="N1639" s="168" t="str">
        <f>IF(E1639="旅費",VLOOKUP(E1639,支出入力表!F1640:$S$2000,14,FALSE),"")</f>
        <v/>
      </c>
    </row>
    <row r="1640" spans="2:14" x14ac:dyDescent="0.55000000000000004">
      <c r="B1640" s="163" t="str">
        <f>IF(E1640="旅費",支出入力表!A1641,"")</f>
        <v/>
      </c>
      <c r="C1640" s="164" t="str">
        <f>IF(E1640="旅費",支出入力表!C1641,"")</f>
        <v/>
      </c>
      <c r="D1640" s="165" t="str">
        <f>IF(支出入力表!E1641="旅費","旅費","")</f>
        <v/>
      </c>
      <c r="E1640" s="165" t="str">
        <f>IF(支出入力表!F1641="旅費","旅費","")</f>
        <v/>
      </c>
      <c r="F1640" s="196" t="str">
        <f>IF(E1640="旅費",VLOOKUP(E1640,支出入力表!F1641:$M$2000,3,FALSE),"")</f>
        <v/>
      </c>
      <c r="G1640" s="196" t="str">
        <f>IF(E1640="旅費",VLOOKUP(E1640,支出入力表!F1641:$M$2000,4,FALSE),"")</f>
        <v/>
      </c>
      <c r="H1640" s="197" t="str">
        <f>IF(E1640="旅費",VLOOKUP(E1640,支出入力表!F1641:$M$2000,5,FALSE),"")</f>
        <v/>
      </c>
      <c r="I1640" s="196" t="str">
        <f>IF(E1640="旅費",VLOOKUP(E1640,支出入力表!F1641:$S$2000,9,FALSE),"")</f>
        <v/>
      </c>
      <c r="J1640" s="167" t="str">
        <f>IF(E1640="旅費",VLOOKUP(E1640,支出入力表!F1641:$S$2000,10,FALSE),"")</f>
        <v/>
      </c>
      <c r="K1640" s="167" t="str">
        <f>IF(E1640="旅費",VLOOKUP(E1640,支出入力表!F1641:$S$2000,11,FALSE),"")</f>
        <v/>
      </c>
      <c r="L1640" s="167" t="str">
        <f>IF(E1640="旅費",VLOOKUP(E1640,支出入力表!F1641:$S$2000,12,FALSE),"")</f>
        <v/>
      </c>
      <c r="M1640" s="167" t="str">
        <f>IF(E1640="旅費",VLOOKUP(E1640,支出入力表!F1641:$S$2000,13,FALSE),"")</f>
        <v/>
      </c>
      <c r="N1640" s="168" t="str">
        <f>IF(E1640="旅費",VLOOKUP(E1640,支出入力表!F1641:$S$2000,14,FALSE),"")</f>
        <v/>
      </c>
    </row>
    <row r="1641" spans="2:14" x14ac:dyDescent="0.55000000000000004">
      <c r="B1641" s="163" t="str">
        <f>IF(E1641="旅費",支出入力表!A1642,"")</f>
        <v/>
      </c>
      <c r="C1641" s="164" t="str">
        <f>IF(E1641="旅費",支出入力表!C1642,"")</f>
        <v/>
      </c>
      <c r="D1641" s="165" t="str">
        <f>IF(支出入力表!E1642="旅費","旅費","")</f>
        <v/>
      </c>
      <c r="E1641" s="165" t="str">
        <f>IF(支出入力表!F1642="旅費","旅費","")</f>
        <v/>
      </c>
      <c r="F1641" s="196" t="str">
        <f>IF(E1641="旅費",VLOOKUP(E1641,支出入力表!F1642:$M$2000,3,FALSE),"")</f>
        <v/>
      </c>
      <c r="G1641" s="196" t="str">
        <f>IF(E1641="旅費",VLOOKUP(E1641,支出入力表!F1642:$M$2000,4,FALSE),"")</f>
        <v/>
      </c>
      <c r="H1641" s="197" t="str">
        <f>IF(E1641="旅費",VLOOKUP(E1641,支出入力表!F1642:$M$2000,5,FALSE),"")</f>
        <v/>
      </c>
      <c r="I1641" s="196" t="str">
        <f>IF(E1641="旅費",VLOOKUP(E1641,支出入力表!F1642:$S$2000,9,FALSE),"")</f>
        <v/>
      </c>
      <c r="J1641" s="167" t="str">
        <f>IF(E1641="旅費",VLOOKUP(E1641,支出入力表!F1642:$S$2000,10,FALSE),"")</f>
        <v/>
      </c>
      <c r="K1641" s="167" t="str">
        <f>IF(E1641="旅費",VLOOKUP(E1641,支出入力表!F1642:$S$2000,11,FALSE),"")</f>
        <v/>
      </c>
      <c r="L1641" s="167" t="str">
        <f>IF(E1641="旅費",VLOOKUP(E1641,支出入力表!F1642:$S$2000,12,FALSE),"")</f>
        <v/>
      </c>
      <c r="M1641" s="167" t="str">
        <f>IF(E1641="旅費",VLOOKUP(E1641,支出入力表!F1642:$S$2000,13,FALSE),"")</f>
        <v/>
      </c>
      <c r="N1641" s="168" t="str">
        <f>IF(E1641="旅費",VLOOKUP(E1641,支出入力表!F1642:$S$2000,14,FALSE),"")</f>
        <v/>
      </c>
    </row>
    <row r="1642" spans="2:14" x14ac:dyDescent="0.55000000000000004">
      <c r="B1642" s="163" t="str">
        <f>IF(E1642="旅費",支出入力表!A1643,"")</f>
        <v/>
      </c>
      <c r="C1642" s="164" t="str">
        <f>IF(E1642="旅費",支出入力表!C1643,"")</f>
        <v/>
      </c>
      <c r="D1642" s="165" t="str">
        <f>IF(支出入力表!E1643="旅費","旅費","")</f>
        <v/>
      </c>
      <c r="E1642" s="165" t="str">
        <f>IF(支出入力表!F1643="旅費","旅費","")</f>
        <v/>
      </c>
      <c r="F1642" s="196" t="str">
        <f>IF(E1642="旅費",VLOOKUP(E1642,支出入力表!F1643:$M$2000,3,FALSE),"")</f>
        <v/>
      </c>
      <c r="G1642" s="196" t="str">
        <f>IF(E1642="旅費",VLOOKUP(E1642,支出入力表!F1643:$M$2000,4,FALSE),"")</f>
        <v/>
      </c>
      <c r="H1642" s="197" t="str">
        <f>IF(E1642="旅費",VLOOKUP(E1642,支出入力表!F1643:$M$2000,5,FALSE),"")</f>
        <v/>
      </c>
      <c r="I1642" s="196" t="str">
        <f>IF(E1642="旅費",VLOOKUP(E1642,支出入力表!F1643:$S$2000,9,FALSE),"")</f>
        <v/>
      </c>
      <c r="J1642" s="167" t="str">
        <f>IF(E1642="旅費",VLOOKUP(E1642,支出入力表!F1643:$S$2000,10,FALSE),"")</f>
        <v/>
      </c>
      <c r="K1642" s="167" t="str">
        <f>IF(E1642="旅費",VLOOKUP(E1642,支出入力表!F1643:$S$2000,11,FALSE),"")</f>
        <v/>
      </c>
      <c r="L1642" s="167" t="str">
        <f>IF(E1642="旅費",VLOOKUP(E1642,支出入力表!F1643:$S$2000,12,FALSE),"")</f>
        <v/>
      </c>
      <c r="M1642" s="167" t="str">
        <f>IF(E1642="旅費",VLOOKUP(E1642,支出入力表!F1643:$S$2000,13,FALSE),"")</f>
        <v/>
      </c>
      <c r="N1642" s="168" t="str">
        <f>IF(E1642="旅費",VLOOKUP(E1642,支出入力表!F1643:$S$2000,14,FALSE),"")</f>
        <v/>
      </c>
    </row>
    <row r="1643" spans="2:14" x14ac:dyDescent="0.55000000000000004">
      <c r="B1643" s="163" t="str">
        <f>IF(E1643="旅費",支出入力表!A1644,"")</f>
        <v/>
      </c>
      <c r="C1643" s="164" t="str">
        <f>IF(E1643="旅費",支出入力表!C1644,"")</f>
        <v/>
      </c>
      <c r="D1643" s="165" t="str">
        <f>IF(支出入力表!E1644="旅費","旅費","")</f>
        <v/>
      </c>
      <c r="E1643" s="165" t="str">
        <f>IF(支出入力表!F1644="旅費","旅費","")</f>
        <v/>
      </c>
      <c r="F1643" s="196" t="str">
        <f>IF(E1643="旅費",VLOOKUP(E1643,支出入力表!F1644:$M$2000,3,FALSE),"")</f>
        <v/>
      </c>
      <c r="G1643" s="196" t="str">
        <f>IF(E1643="旅費",VLOOKUP(E1643,支出入力表!F1644:$M$2000,4,FALSE),"")</f>
        <v/>
      </c>
      <c r="H1643" s="197" t="str">
        <f>IF(E1643="旅費",VLOOKUP(E1643,支出入力表!F1644:$M$2000,5,FALSE),"")</f>
        <v/>
      </c>
      <c r="I1643" s="196" t="str">
        <f>IF(E1643="旅費",VLOOKUP(E1643,支出入力表!F1644:$S$2000,9,FALSE),"")</f>
        <v/>
      </c>
      <c r="J1643" s="167" t="str">
        <f>IF(E1643="旅費",VLOOKUP(E1643,支出入力表!F1644:$S$2000,10,FALSE),"")</f>
        <v/>
      </c>
      <c r="K1643" s="167" t="str">
        <f>IF(E1643="旅費",VLOOKUP(E1643,支出入力表!F1644:$S$2000,11,FALSE),"")</f>
        <v/>
      </c>
      <c r="L1643" s="167" t="str">
        <f>IF(E1643="旅費",VLOOKUP(E1643,支出入力表!F1644:$S$2000,12,FALSE),"")</f>
        <v/>
      </c>
      <c r="M1643" s="167" t="str">
        <f>IF(E1643="旅費",VLOOKUP(E1643,支出入力表!F1644:$S$2000,13,FALSE),"")</f>
        <v/>
      </c>
      <c r="N1643" s="168" t="str">
        <f>IF(E1643="旅費",VLOOKUP(E1643,支出入力表!F1644:$S$2000,14,FALSE),"")</f>
        <v/>
      </c>
    </row>
    <row r="1644" spans="2:14" x14ac:dyDescent="0.55000000000000004">
      <c r="B1644" s="163" t="str">
        <f>IF(E1644="旅費",支出入力表!A1645,"")</f>
        <v/>
      </c>
      <c r="C1644" s="164" t="str">
        <f>IF(E1644="旅費",支出入力表!C1645,"")</f>
        <v/>
      </c>
      <c r="D1644" s="165" t="str">
        <f>IF(支出入力表!E1645="旅費","旅費","")</f>
        <v/>
      </c>
      <c r="E1644" s="165" t="str">
        <f>IF(支出入力表!F1645="旅費","旅費","")</f>
        <v/>
      </c>
      <c r="F1644" s="196" t="str">
        <f>IF(E1644="旅費",VLOOKUP(E1644,支出入力表!F1645:$M$2000,3,FALSE),"")</f>
        <v/>
      </c>
      <c r="G1644" s="196" t="str">
        <f>IF(E1644="旅費",VLOOKUP(E1644,支出入力表!F1645:$M$2000,4,FALSE),"")</f>
        <v/>
      </c>
      <c r="H1644" s="197" t="str">
        <f>IF(E1644="旅費",VLOOKUP(E1644,支出入力表!F1645:$M$2000,5,FALSE),"")</f>
        <v/>
      </c>
      <c r="I1644" s="196" t="str">
        <f>IF(E1644="旅費",VLOOKUP(E1644,支出入力表!F1645:$S$2000,9,FALSE),"")</f>
        <v/>
      </c>
      <c r="J1644" s="167" t="str">
        <f>IF(E1644="旅費",VLOOKUP(E1644,支出入力表!F1645:$S$2000,10,FALSE),"")</f>
        <v/>
      </c>
      <c r="K1644" s="167" t="str">
        <f>IF(E1644="旅費",VLOOKUP(E1644,支出入力表!F1645:$S$2000,11,FALSE),"")</f>
        <v/>
      </c>
      <c r="L1644" s="167" t="str">
        <f>IF(E1644="旅費",VLOOKUP(E1644,支出入力表!F1645:$S$2000,12,FALSE),"")</f>
        <v/>
      </c>
      <c r="M1644" s="167" t="str">
        <f>IF(E1644="旅費",VLOOKUP(E1644,支出入力表!F1645:$S$2000,13,FALSE),"")</f>
        <v/>
      </c>
      <c r="N1644" s="168" t="str">
        <f>IF(E1644="旅費",VLOOKUP(E1644,支出入力表!F1645:$S$2000,14,FALSE),"")</f>
        <v/>
      </c>
    </row>
    <row r="1645" spans="2:14" x14ac:dyDescent="0.55000000000000004">
      <c r="B1645" s="163" t="str">
        <f>IF(E1645="旅費",支出入力表!A1646,"")</f>
        <v/>
      </c>
      <c r="C1645" s="164" t="str">
        <f>IF(E1645="旅費",支出入力表!C1646,"")</f>
        <v/>
      </c>
      <c r="D1645" s="165" t="str">
        <f>IF(支出入力表!E1646="旅費","旅費","")</f>
        <v/>
      </c>
      <c r="E1645" s="165" t="str">
        <f>IF(支出入力表!F1646="旅費","旅費","")</f>
        <v/>
      </c>
      <c r="F1645" s="196" t="str">
        <f>IF(E1645="旅費",VLOOKUP(E1645,支出入力表!F1646:$M$2000,3,FALSE),"")</f>
        <v/>
      </c>
      <c r="G1645" s="196" t="str">
        <f>IF(E1645="旅費",VLOOKUP(E1645,支出入力表!F1646:$M$2000,4,FALSE),"")</f>
        <v/>
      </c>
      <c r="H1645" s="197" t="str">
        <f>IF(E1645="旅費",VLOOKUP(E1645,支出入力表!F1646:$M$2000,5,FALSE),"")</f>
        <v/>
      </c>
      <c r="I1645" s="196" t="str">
        <f>IF(E1645="旅費",VLOOKUP(E1645,支出入力表!F1646:$S$2000,9,FALSE),"")</f>
        <v/>
      </c>
      <c r="J1645" s="167" t="str">
        <f>IF(E1645="旅費",VLOOKUP(E1645,支出入力表!F1646:$S$2000,10,FALSE),"")</f>
        <v/>
      </c>
      <c r="K1645" s="167" t="str">
        <f>IF(E1645="旅費",VLOOKUP(E1645,支出入力表!F1646:$S$2000,11,FALSE),"")</f>
        <v/>
      </c>
      <c r="L1645" s="167" t="str">
        <f>IF(E1645="旅費",VLOOKUP(E1645,支出入力表!F1646:$S$2000,12,FALSE),"")</f>
        <v/>
      </c>
      <c r="M1645" s="167" t="str">
        <f>IF(E1645="旅費",VLOOKUP(E1645,支出入力表!F1646:$S$2000,13,FALSE),"")</f>
        <v/>
      </c>
      <c r="N1645" s="168" t="str">
        <f>IF(E1645="旅費",VLOOKUP(E1645,支出入力表!F1646:$S$2000,14,FALSE),"")</f>
        <v/>
      </c>
    </row>
    <row r="1646" spans="2:14" x14ac:dyDescent="0.55000000000000004">
      <c r="B1646" s="163" t="str">
        <f>IF(E1646="旅費",支出入力表!A1647,"")</f>
        <v/>
      </c>
      <c r="C1646" s="164" t="str">
        <f>IF(E1646="旅費",支出入力表!C1647,"")</f>
        <v/>
      </c>
      <c r="D1646" s="165" t="str">
        <f>IF(支出入力表!E1647="旅費","旅費","")</f>
        <v/>
      </c>
      <c r="E1646" s="165" t="str">
        <f>IF(支出入力表!F1647="旅費","旅費","")</f>
        <v/>
      </c>
      <c r="F1646" s="196" t="str">
        <f>IF(E1646="旅費",VLOOKUP(E1646,支出入力表!F1647:$M$2000,3,FALSE),"")</f>
        <v/>
      </c>
      <c r="G1646" s="196" t="str">
        <f>IF(E1646="旅費",VLOOKUP(E1646,支出入力表!F1647:$M$2000,4,FALSE),"")</f>
        <v/>
      </c>
      <c r="H1646" s="197" t="str">
        <f>IF(E1646="旅費",VLOOKUP(E1646,支出入力表!F1647:$M$2000,5,FALSE),"")</f>
        <v/>
      </c>
      <c r="I1646" s="196" t="str">
        <f>IF(E1646="旅費",VLOOKUP(E1646,支出入力表!F1647:$S$2000,9,FALSE),"")</f>
        <v/>
      </c>
      <c r="J1646" s="167" t="str">
        <f>IF(E1646="旅費",VLOOKUP(E1646,支出入力表!F1647:$S$2000,10,FALSE),"")</f>
        <v/>
      </c>
      <c r="K1646" s="167" t="str">
        <f>IF(E1646="旅費",VLOOKUP(E1646,支出入力表!F1647:$S$2000,11,FALSE),"")</f>
        <v/>
      </c>
      <c r="L1646" s="167" t="str">
        <f>IF(E1646="旅費",VLOOKUP(E1646,支出入力表!F1647:$S$2000,12,FALSE),"")</f>
        <v/>
      </c>
      <c r="M1646" s="167" t="str">
        <f>IF(E1646="旅費",VLOOKUP(E1646,支出入力表!F1647:$S$2000,13,FALSE),"")</f>
        <v/>
      </c>
      <c r="N1646" s="168" t="str">
        <f>IF(E1646="旅費",VLOOKUP(E1646,支出入力表!F1647:$S$2000,14,FALSE),"")</f>
        <v/>
      </c>
    </row>
    <row r="1647" spans="2:14" x14ac:dyDescent="0.55000000000000004">
      <c r="B1647" s="163" t="str">
        <f>IF(E1647="旅費",支出入力表!A1648,"")</f>
        <v/>
      </c>
      <c r="C1647" s="164" t="str">
        <f>IF(E1647="旅費",支出入力表!C1648,"")</f>
        <v/>
      </c>
      <c r="D1647" s="165" t="str">
        <f>IF(支出入力表!E1648="旅費","旅費","")</f>
        <v/>
      </c>
      <c r="E1647" s="165" t="str">
        <f>IF(支出入力表!F1648="旅費","旅費","")</f>
        <v/>
      </c>
      <c r="F1647" s="196" t="str">
        <f>IF(E1647="旅費",VLOOKUP(E1647,支出入力表!F1648:$M$2000,3,FALSE),"")</f>
        <v/>
      </c>
      <c r="G1647" s="196" t="str">
        <f>IF(E1647="旅費",VLOOKUP(E1647,支出入力表!F1648:$M$2000,4,FALSE),"")</f>
        <v/>
      </c>
      <c r="H1647" s="197" t="str">
        <f>IF(E1647="旅費",VLOOKUP(E1647,支出入力表!F1648:$M$2000,5,FALSE),"")</f>
        <v/>
      </c>
      <c r="I1647" s="196" t="str">
        <f>IF(E1647="旅費",VLOOKUP(E1647,支出入力表!F1648:$S$2000,9,FALSE),"")</f>
        <v/>
      </c>
      <c r="J1647" s="167" t="str">
        <f>IF(E1647="旅費",VLOOKUP(E1647,支出入力表!F1648:$S$2000,10,FALSE),"")</f>
        <v/>
      </c>
      <c r="K1647" s="167" t="str">
        <f>IF(E1647="旅費",VLOOKUP(E1647,支出入力表!F1648:$S$2000,11,FALSE),"")</f>
        <v/>
      </c>
      <c r="L1647" s="167" t="str">
        <f>IF(E1647="旅費",VLOOKUP(E1647,支出入力表!F1648:$S$2000,12,FALSE),"")</f>
        <v/>
      </c>
      <c r="M1647" s="167" t="str">
        <f>IF(E1647="旅費",VLOOKUP(E1647,支出入力表!F1648:$S$2000,13,FALSE),"")</f>
        <v/>
      </c>
      <c r="N1647" s="168" t="str">
        <f>IF(E1647="旅費",VLOOKUP(E1647,支出入力表!F1648:$S$2000,14,FALSE),"")</f>
        <v/>
      </c>
    </row>
    <row r="1648" spans="2:14" x14ac:dyDescent="0.55000000000000004">
      <c r="B1648" s="163" t="str">
        <f>IF(E1648="旅費",支出入力表!A1649,"")</f>
        <v/>
      </c>
      <c r="C1648" s="164" t="str">
        <f>IF(E1648="旅費",支出入力表!C1649,"")</f>
        <v/>
      </c>
      <c r="D1648" s="165" t="str">
        <f>IF(支出入力表!E1649="旅費","旅費","")</f>
        <v/>
      </c>
      <c r="E1648" s="165" t="str">
        <f>IF(支出入力表!F1649="旅費","旅費","")</f>
        <v/>
      </c>
      <c r="F1648" s="196" t="str">
        <f>IF(E1648="旅費",VLOOKUP(E1648,支出入力表!F1649:$M$2000,3,FALSE),"")</f>
        <v/>
      </c>
      <c r="G1648" s="196" t="str">
        <f>IF(E1648="旅費",VLOOKUP(E1648,支出入力表!F1649:$M$2000,4,FALSE),"")</f>
        <v/>
      </c>
      <c r="H1648" s="197" t="str">
        <f>IF(E1648="旅費",VLOOKUP(E1648,支出入力表!F1649:$M$2000,5,FALSE),"")</f>
        <v/>
      </c>
      <c r="I1648" s="196" t="str">
        <f>IF(E1648="旅費",VLOOKUP(E1648,支出入力表!F1649:$S$2000,9,FALSE),"")</f>
        <v/>
      </c>
      <c r="J1648" s="167" t="str">
        <f>IF(E1648="旅費",VLOOKUP(E1648,支出入力表!F1649:$S$2000,10,FALSE),"")</f>
        <v/>
      </c>
      <c r="K1648" s="167" t="str">
        <f>IF(E1648="旅費",VLOOKUP(E1648,支出入力表!F1649:$S$2000,11,FALSE),"")</f>
        <v/>
      </c>
      <c r="L1648" s="167" t="str">
        <f>IF(E1648="旅費",VLOOKUP(E1648,支出入力表!F1649:$S$2000,12,FALSE),"")</f>
        <v/>
      </c>
      <c r="M1648" s="167" t="str">
        <f>IF(E1648="旅費",VLOOKUP(E1648,支出入力表!F1649:$S$2000,13,FALSE),"")</f>
        <v/>
      </c>
      <c r="N1648" s="168" t="str">
        <f>IF(E1648="旅費",VLOOKUP(E1648,支出入力表!F1649:$S$2000,14,FALSE),"")</f>
        <v/>
      </c>
    </row>
    <row r="1649" spans="2:14" x14ac:dyDescent="0.55000000000000004">
      <c r="B1649" s="163" t="str">
        <f>IF(E1649="旅費",支出入力表!A1650,"")</f>
        <v/>
      </c>
      <c r="C1649" s="164" t="str">
        <f>IF(E1649="旅費",支出入力表!C1650,"")</f>
        <v/>
      </c>
      <c r="D1649" s="165" t="str">
        <f>IF(支出入力表!E1650="旅費","旅費","")</f>
        <v/>
      </c>
      <c r="E1649" s="165" t="str">
        <f>IF(支出入力表!F1650="旅費","旅費","")</f>
        <v/>
      </c>
      <c r="F1649" s="196" t="str">
        <f>IF(E1649="旅費",VLOOKUP(E1649,支出入力表!F1650:$M$2000,3,FALSE),"")</f>
        <v/>
      </c>
      <c r="G1649" s="196" t="str">
        <f>IF(E1649="旅費",VLOOKUP(E1649,支出入力表!F1650:$M$2000,4,FALSE),"")</f>
        <v/>
      </c>
      <c r="H1649" s="197" t="str">
        <f>IF(E1649="旅費",VLOOKUP(E1649,支出入力表!F1650:$M$2000,5,FALSE),"")</f>
        <v/>
      </c>
      <c r="I1649" s="196" t="str">
        <f>IF(E1649="旅費",VLOOKUP(E1649,支出入力表!F1650:$S$2000,9,FALSE),"")</f>
        <v/>
      </c>
      <c r="J1649" s="167" t="str">
        <f>IF(E1649="旅費",VLOOKUP(E1649,支出入力表!F1650:$S$2000,10,FALSE),"")</f>
        <v/>
      </c>
      <c r="K1649" s="167" t="str">
        <f>IF(E1649="旅費",VLOOKUP(E1649,支出入力表!F1650:$S$2000,11,FALSE),"")</f>
        <v/>
      </c>
      <c r="L1649" s="167" t="str">
        <f>IF(E1649="旅費",VLOOKUP(E1649,支出入力表!F1650:$S$2000,12,FALSE),"")</f>
        <v/>
      </c>
      <c r="M1649" s="167" t="str">
        <f>IF(E1649="旅費",VLOOKUP(E1649,支出入力表!F1650:$S$2000,13,FALSE),"")</f>
        <v/>
      </c>
      <c r="N1649" s="168" t="str">
        <f>IF(E1649="旅費",VLOOKUP(E1649,支出入力表!F1650:$S$2000,14,FALSE),"")</f>
        <v/>
      </c>
    </row>
    <row r="1650" spans="2:14" x14ac:dyDescent="0.55000000000000004">
      <c r="B1650" s="163" t="str">
        <f>IF(E1650="旅費",支出入力表!A1651,"")</f>
        <v/>
      </c>
      <c r="C1650" s="164" t="str">
        <f>IF(E1650="旅費",支出入力表!C1651,"")</f>
        <v/>
      </c>
      <c r="D1650" s="165" t="str">
        <f>IF(支出入力表!E1651="旅費","旅費","")</f>
        <v/>
      </c>
      <c r="E1650" s="165" t="str">
        <f>IF(支出入力表!F1651="旅費","旅費","")</f>
        <v/>
      </c>
      <c r="F1650" s="196" t="str">
        <f>IF(E1650="旅費",VLOOKUP(E1650,支出入力表!F1651:$M$2000,3,FALSE),"")</f>
        <v/>
      </c>
      <c r="G1650" s="196" t="str">
        <f>IF(E1650="旅費",VLOOKUP(E1650,支出入力表!F1651:$M$2000,4,FALSE),"")</f>
        <v/>
      </c>
      <c r="H1650" s="197" t="str">
        <f>IF(E1650="旅費",VLOOKUP(E1650,支出入力表!F1651:$M$2000,5,FALSE),"")</f>
        <v/>
      </c>
      <c r="I1650" s="196" t="str">
        <f>IF(E1650="旅費",VLOOKUP(E1650,支出入力表!F1651:$S$2000,9,FALSE),"")</f>
        <v/>
      </c>
      <c r="J1650" s="167" t="str">
        <f>IF(E1650="旅費",VLOOKUP(E1650,支出入力表!F1651:$S$2000,10,FALSE),"")</f>
        <v/>
      </c>
      <c r="K1650" s="167" t="str">
        <f>IF(E1650="旅費",VLOOKUP(E1650,支出入力表!F1651:$S$2000,11,FALSE),"")</f>
        <v/>
      </c>
      <c r="L1650" s="167" t="str">
        <f>IF(E1650="旅費",VLOOKUP(E1650,支出入力表!F1651:$S$2000,12,FALSE),"")</f>
        <v/>
      </c>
      <c r="M1650" s="167" t="str">
        <f>IF(E1650="旅費",VLOOKUP(E1650,支出入力表!F1651:$S$2000,13,FALSE),"")</f>
        <v/>
      </c>
      <c r="N1650" s="168" t="str">
        <f>IF(E1650="旅費",VLOOKUP(E1650,支出入力表!F1651:$S$2000,14,FALSE),"")</f>
        <v/>
      </c>
    </row>
    <row r="1651" spans="2:14" x14ac:dyDescent="0.55000000000000004">
      <c r="B1651" s="163" t="str">
        <f>IF(E1651="旅費",支出入力表!A1652,"")</f>
        <v/>
      </c>
      <c r="C1651" s="164" t="str">
        <f>IF(E1651="旅費",支出入力表!C1652,"")</f>
        <v/>
      </c>
      <c r="D1651" s="165" t="str">
        <f>IF(支出入力表!E1652="旅費","旅費","")</f>
        <v/>
      </c>
      <c r="E1651" s="165" t="str">
        <f>IF(支出入力表!F1652="旅費","旅費","")</f>
        <v/>
      </c>
      <c r="F1651" s="196" t="str">
        <f>IF(E1651="旅費",VLOOKUP(E1651,支出入力表!F1652:$M$2000,3,FALSE),"")</f>
        <v/>
      </c>
      <c r="G1651" s="196" t="str">
        <f>IF(E1651="旅費",VLOOKUP(E1651,支出入力表!F1652:$M$2000,4,FALSE),"")</f>
        <v/>
      </c>
      <c r="H1651" s="197" t="str">
        <f>IF(E1651="旅費",VLOOKUP(E1651,支出入力表!F1652:$M$2000,5,FALSE),"")</f>
        <v/>
      </c>
      <c r="I1651" s="196" t="str">
        <f>IF(E1651="旅費",VLOOKUP(E1651,支出入力表!F1652:$S$2000,9,FALSE),"")</f>
        <v/>
      </c>
      <c r="J1651" s="167" t="str">
        <f>IF(E1651="旅費",VLOOKUP(E1651,支出入力表!F1652:$S$2000,10,FALSE),"")</f>
        <v/>
      </c>
      <c r="K1651" s="167" t="str">
        <f>IF(E1651="旅費",VLOOKUP(E1651,支出入力表!F1652:$S$2000,11,FALSE),"")</f>
        <v/>
      </c>
      <c r="L1651" s="167" t="str">
        <f>IF(E1651="旅費",VLOOKUP(E1651,支出入力表!F1652:$S$2000,12,FALSE),"")</f>
        <v/>
      </c>
      <c r="M1651" s="167" t="str">
        <f>IF(E1651="旅費",VLOOKUP(E1651,支出入力表!F1652:$S$2000,13,FALSE),"")</f>
        <v/>
      </c>
      <c r="N1651" s="168" t="str">
        <f>IF(E1651="旅費",VLOOKUP(E1651,支出入力表!F1652:$S$2000,14,FALSE),"")</f>
        <v/>
      </c>
    </row>
    <row r="1652" spans="2:14" x14ac:dyDescent="0.55000000000000004">
      <c r="B1652" s="163" t="str">
        <f>IF(E1652="旅費",支出入力表!A1653,"")</f>
        <v/>
      </c>
      <c r="C1652" s="164" t="str">
        <f>IF(E1652="旅費",支出入力表!C1653,"")</f>
        <v/>
      </c>
      <c r="D1652" s="165" t="str">
        <f>IF(支出入力表!E1653="旅費","旅費","")</f>
        <v/>
      </c>
      <c r="E1652" s="165" t="str">
        <f>IF(支出入力表!F1653="旅費","旅費","")</f>
        <v/>
      </c>
      <c r="F1652" s="196" t="str">
        <f>IF(E1652="旅費",VLOOKUP(E1652,支出入力表!F1653:$M$2000,3,FALSE),"")</f>
        <v/>
      </c>
      <c r="G1652" s="196" t="str">
        <f>IF(E1652="旅費",VLOOKUP(E1652,支出入力表!F1653:$M$2000,4,FALSE),"")</f>
        <v/>
      </c>
      <c r="H1652" s="197" t="str">
        <f>IF(E1652="旅費",VLOOKUP(E1652,支出入力表!F1653:$M$2000,5,FALSE),"")</f>
        <v/>
      </c>
      <c r="I1652" s="196" t="str">
        <f>IF(E1652="旅費",VLOOKUP(E1652,支出入力表!F1653:$S$2000,9,FALSE),"")</f>
        <v/>
      </c>
      <c r="J1652" s="167" t="str">
        <f>IF(E1652="旅費",VLOOKUP(E1652,支出入力表!F1653:$S$2000,10,FALSE),"")</f>
        <v/>
      </c>
      <c r="K1652" s="167" t="str">
        <f>IF(E1652="旅費",VLOOKUP(E1652,支出入力表!F1653:$S$2000,11,FALSE),"")</f>
        <v/>
      </c>
      <c r="L1652" s="167" t="str">
        <f>IF(E1652="旅費",VLOOKUP(E1652,支出入力表!F1653:$S$2000,12,FALSE),"")</f>
        <v/>
      </c>
      <c r="M1652" s="167" t="str">
        <f>IF(E1652="旅費",VLOOKUP(E1652,支出入力表!F1653:$S$2000,13,FALSE),"")</f>
        <v/>
      </c>
      <c r="N1652" s="168" t="str">
        <f>IF(E1652="旅費",VLOOKUP(E1652,支出入力表!F1653:$S$2000,14,FALSE),"")</f>
        <v/>
      </c>
    </row>
    <row r="1653" spans="2:14" x14ac:dyDescent="0.55000000000000004">
      <c r="B1653" s="163" t="str">
        <f>IF(E1653="旅費",支出入力表!A1654,"")</f>
        <v/>
      </c>
      <c r="C1653" s="164" t="str">
        <f>IF(E1653="旅費",支出入力表!C1654,"")</f>
        <v/>
      </c>
      <c r="D1653" s="165" t="str">
        <f>IF(支出入力表!E1654="旅費","旅費","")</f>
        <v/>
      </c>
      <c r="E1653" s="165" t="str">
        <f>IF(支出入力表!F1654="旅費","旅費","")</f>
        <v/>
      </c>
      <c r="F1653" s="196" t="str">
        <f>IF(E1653="旅費",VLOOKUP(E1653,支出入力表!F1654:$M$2000,3,FALSE),"")</f>
        <v/>
      </c>
      <c r="G1653" s="196" t="str">
        <f>IF(E1653="旅費",VLOOKUP(E1653,支出入力表!F1654:$M$2000,4,FALSE),"")</f>
        <v/>
      </c>
      <c r="H1653" s="197" t="str">
        <f>IF(E1653="旅費",VLOOKUP(E1653,支出入力表!F1654:$M$2000,5,FALSE),"")</f>
        <v/>
      </c>
      <c r="I1653" s="196" t="str">
        <f>IF(E1653="旅費",VLOOKUP(E1653,支出入力表!F1654:$S$2000,9,FALSE),"")</f>
        <v/>
      </c>
      <c r="J1653" s="167" t="str">
        <f>IF(E1653="旅費",VLOOKUP(E1653,支出入力表!F1654:$S$2000,10,FALSE),"")</f>
        <v/>
      </c>
      <c r="K1653" s="167" t="str">
        <f>IF(E1653="旅費",VLOOKUP(E1653,支出入力表!F1654:$S$2000,11,FALSE),"")</f>
        <v/>
      </c>
      <c r="L1653" s="167" t="str">
        <f>IF(E1653="旅費",VLOOKUP(E1653,支出入力表!F1654:$S$2000,12,FALSE),"")</f>
        <v/>
      </c>
      <c r="M1653" s="167" t="str">
        <f>IF(E1653="旅費",VLOOKUP(E1653,支出入力表!F1654:$S$2000,13,FALSE),"")</f>
        <v/>
      </c>
      <c r="N1653" s="168" t="str">
        <f>IF(E1653="旅費",VLOOKUP(E1653,支出入力表!F1654:$S$2000,14,FALSE),"")</f>
        <v/>
      </c>
    </row>
    <row r="1654" spans="2:14" x14ac:dyDescent="0.55000000000000004">
      <c r="B1654" s="163" t="str">
        <f>IF(E1654="旅費",支出入力表!A1655,"")</f>
        <v/>
      </c>
      <c r="C1654" s="164" t="str">
        <f>IF(E1654="旅費",支出入力表!C1655,"")</f>
        <v/>
      </c>
      <c r="D1654" s="165" t="str">
        <f>IF(支出入力表!E1655="旅費","旅費","")</f>
        <v/>
      </c>
      <c r="E1654" s="165" t="str">
        <f>IF(支出入力表!F1655="旅費","旅費","")</f>
        <v/>
      </c>
      <c r="F1654" s="196" t="str">
        <f>IF(E1654="旅費",VLOOKUP(E1654,支出入力表!F1655:$M$2000,3,FALSE),"")</f>
        <v/>
      </c>
      <c r="G1654" s="196" t="str">
        <f>IF(E1654="旅費",VLOOKUP(E1654,支出入力表!F1655:$M$2000,4,FALSE),"")</f>
        <v/>
      </c>
      <c r="H1654" s="197" t="str">
        <f>IF(E1654="旅費",VLOOKUP(E1654,支出入力表!F1655:$M$2000,5,FALSE),"")</f>
        <v/>
      </c>
      <c r="I1654" s="196" t="str">
        <f>IF(E1654="旅費",VLOOKUP(E1654,支出入力表!F1655:$S$2000,9,FALSE),"")</f>
        <v/>
      </c>
      <c r="J1654" s="167" t="str">
        <f>IF(E1654="旅費",VLOOKUP(E1654,支出入力表!F1655:$S$2000,10,FALSE),"")</f>
        <v/>
      </c>
      <c r="K1654" s="167" t="str">
        <f>IF(E1654="旅費",VLOOKUP(E1654,支出入力表!F1655:$S$2000,11,FALSE),"")</f>
        <v/>
      </c>
      <c r="L1654" s="167" t="str">
        <f>IF(E1654="旅費",VLOOKUP(E1654,支出入力表!F1655:$S$2000,12,FALSE),"")</f>
        <v/>
      </c>
      <c r="M1654" s="167" t="str">
        <f>IF(E1654="旅費",VLOOKUP(E1654,支出入力表!F1655:$S$2000,13,FALSE),"")</f>
        <v/>
      </c>
      <c r="N1654" s="168" t="str">
        <f>IF(E1654="旅費",VLOOKUP(E1654,支出入力表!F1655:$S$2000,14,FALSE),"")</f>
        <v/>
      </c>
    </row>
    <row r="1655" spans="2:14" x14ac:dyDescent="0.55000000000000004">
      <c r="B1655" s="163" t="str">
        <f>IF(E1655="旅費",支出入力表!A1656,"")</f>
        <v/>
      </c>
      <c r="C1655" s="164" t="str">
        <f>IF(E1655="旅費",支出入力表!C1656,"")</f>
        <v/>
      </c>
      <c r="D1655" s="165" t="str">
        <f>IF(支出入力表!E1656="旅費","旅費","")</f>
        <v/>
      </c>
      <c r="E1655" s="165" t="str">
        <f>IF(支出入力表!F1656="旅費","旅費","")</f>
        <v/>
      </c>
      <c r="F1655" s="196" t="str">
        <f>IF(E1655="旅費",VLOOKUP(E1655,支出入力表!F1656:$M$2000,3,FALSE),"")</f>
        <v/>
      </c>
      <c r="G1655" s="196" t="str">
        <f>IF(E1655="旅費",VLOOKUP(E1655,支出入力表!F1656:$M$2000,4,FALSE),"")</f>
        <v/>
      </c>
      <c r="H1655" s="197" t="str">
        <f>IF(E1655="旅費",VLOOKUP(E1655,支出入力表!F1656:$M$2000,5,FALSE),"")</f>
        <v/>
      </c>
      <c r="I1655" s="196" t="str">
        <f>IF(E1655="旅費",VLOOKUP(E1655,支出入力表!F1656:$S$2000,9,FALSE),"")</f>
        <v/>
      </c>
      <c r="J1655" s="167" t="str">
        <f>IF(E1655="旅費",VLOOKUP(E1655,支出入力表!F1656:$S$2000,10,FALSE),"")</f>
        <v/>
      </c>
      <c r="K1655" s="167" t="str">
        <f>IF(E1655="旅費",VLOOKUP(E1655,支出入力表!F1656:$S$2000,11,FALSE),"")</f>
        <v/>
      </c>
      <c r="L1655" s="167" t="str">
        <f>IF(E1655="旅費",VLOOKUP(E1655,支出入力表!F1656:$S$2000,12,FALSE),"")</f>
        <v/>
      </c>
      <c r="M1655" s="167" t="str">
        <f>IF(E1655="旅費",VLOOKUP(E1655,支出入力表!F1656:$S$2000,13,FALSE),"")</f>
        <v/>
      </c>
      <c r="N1655" s="168" t="str">
        <f>IF(E1655="旅費",VLOOKUP(E1655,支出入力表!F1656:$S$2000,14,FALSE),"")</f>
        <v/>
      </c>
    </row>
    <row r="1656" spans="2:14" x14ac:dyDescent="0.55000000000000004">
      <c r="B1656" s="163" t="str">
        <f>IF(E1656="旅費",支出入力表!A1657,"")</f>
        <v/>
      </c>
      <c r="C1656" s="164" t="str">
        <f>IF(E1656="旅費",支出入力表!C1657,"")</f>
        <v/>
      </c>
      <c r="D1656" s="165" t="str">
        <f>IF(支出入力表!E1657="旅費","旅費","")</f>
        <v/>
      </c>
      <c r="E1656" s="165" t="str">
        <f>IF(支出入力表!F1657="旅費","旅費","")</f>
        <v/>
      </c>
      <c r="F1656" s="196" t="str">
        <f>IF(E1656="旅費",VLOOKUP(E1656,支出入力表!F1657:$M$2000,3,FALSE),"")</f>
        <v/>
      </c>
      <c r="G1656" s="196" t="str">
        <f>IF(E1656="旅費",VLOOKUP(E1656,支出入力表!F1657:$M$2000,4,FALSE),"")</f>
        <v/>
      </c>
      <c r="H1656" s="197" t="str">
        <f>IF(E1656="旅費",VLOOKUP(E1656,支出入力表!F1657:$M$2000,5,FALSE),"")</f>
        <v/>
      </c>
      <c r="I1656" s="196" t="str">
        <f>IF(E1656="旅費",VLOOKUP(E1656,支出入力表!F1657:$S$2000,9,FALSE),"")</f>
        <v/>
      </c>
      <c r="J1656" s="167" t="str">
        <f>IF(E1656="旅費",VLOOKUP(E1656,支出入力表!F1657:$S$2000,10,FALSE),"")</f>
        <v/>
      </c>
      <c r="K1656" s="167" t="str">
        <f>IF(E1656="旅費",VLOOKUP(E1656,支出入力表!F1657:$S$2000,11,FALSE),"")</f>
        <v/>
      </c>
      <c r="L1656" s="167" t="str">
        <f>IF(E1656="旅費",VLOOKUP(E1656,支出入力表!F1657:$S$2000,12,FALSE),"")</f>
        <v/>
      </c>
      <c r="M1656" s="167" t="str">
        <f>IF(E1656="旅費",VLOOKUP(E1656,支出入力表!F1657:$S$2000,13,FALSE),"")</f>
        <v/>
      </c>
      <c r="N1656" s="168" t="str">
        <f>IF(E1656="旅費",VLOOKUP(E1656,支出入力表!F1657:$S$2000,14,FALSE),"")</f>
        <v/>
      </c>
    </row>
    <row r="1657" spans="2:14" x14ac:dyDescent="0.55000000000000004">
      <c r="B1657" s="163" t="str">
        <f>IF(E1657="旅費",支出入力表!A1658,"")</f>
        <v/>
      </c>
      <c r="C1657" s="164" t="str">
        <f>IF(E1657="旅費",支出入力表!C1658,"")</f>
        <v/>
      </c>
      <c r="D1657" s="165" t="str">
        <f>IF(支出入力表!E1658="旅費","旅費","")</f>
        <v/>
      </c>
      <c r="E1657" s="165" t="str">
        <f>IF(支出入力表!F1658="旅費","旅費","")</f>
        <v/>
      </c>
      <c r="F1657" s="196" t="str">
        <f>IF(E1657="旅費",VLOOKUP(E1657,支出入力表!F1658:$M$2000,3,FALSE),"")</f>
        <v/>
      </c>
      <c r="G1657" s="196" t="str">
        <f>IF(E1657="旅費",VLOOKUP(E1657,支出入力表!F1658:$M$2000,4,FALSE),"")</f>
        <v/>
      </c>
      <c r="H1657" s="197" t="str">
        <f>IF(E1657="旅費",VLOOKUP(E1657,支出入力表!F1658:$M$2000,5,FALSE),"")</f>
        <v/>
      </c>
      <c r="I1657" s="196" t="str">
        <f>IF(E1657="旅費",VLOOKUP(E1657,支出入力表!F1658:$S$2000,9,FALSE),"")</f>
        <v/>
      </c>
      <c r="J1657" s="167" t="str">
        <f>IF(E1657="旅費",VLOOKUP(E1657,支出入力表!F1658:$S$2000,10,FALSE),"")</f>
        <v/>
      </c>
      <c r="K1657" s="167" t="str">
        <f>IF(E1657="旅費",VLOOKUP(E1657,支出入力表!F1658:$S$2000,11,FALSE),"")</f>
        <v/>
      </c>
      <c r="L1657" s="167" t="str">
        <f>IF(E1657="旅費",VLOOKUP(E1657,支出入力表!F1658:$S$2000,12,FALSE),"")</f>
        <v/>
      </c>
      <c r="M1657" s="167" t="str">
        <f>IF(E1657="旅費",VLOOKUP(E1657,支出入力表!F1658:$S$2000,13,FALSE),"")</f>
        <v/>
      </c>
      <c r="N1657" s="168" t="str">
        <f>IF(E1657="旅費",VLOOKUP(E1657,支出入力表!F1658:$S$2000,14,FALSE),"")</f>
        <v/>
      </c>
    </row>
    <row r="1658" spans="2:14" x14ac:dyDescent="0.55000000000000004">
      <c r="B1658" s="163" t="str">
        <f>IF(E1658="旅費",支出入力表!A1659,"")</f>
        <v/>
      </c>
      <c r="C1658" s="164" t="str">
        <f>IF(E1658="旅費",支出入力表!C1659,"")</f>
        <v/>
      </c>
      <c r="D1658" s="165" t="str">
        <f>IF(支出入力表!E1659="旅費","旅費","")</f>
        <v/>
      </c>
      <c r="E1658" s="165" t="str">
        <f>IF(支出入力表!F1659="旅費","旅費","")</f>
        <v/>
      </c>
      <c r="F1658" s="196" t="str">
        <f>IF(E1658="旅費",VLOOKUP(E1658,支出入力表!F1659:$M$2000,3,FALSE),"")</f>
        <v/>
      </c>
      <c r="G1658" s="196" t="str">
        <f>IF(E1658="旅費",VLOOKUP(E1658,支出入力表!F1659:$M$2000,4,FALSE),"")</f>
        <v/>
      </c>
      <c r="H1658" s="197" t="str">
        <f>IF(E1658="旅費",VLOOKUP(E1658,支出入力表!F1659:$M$2000,5,FALSE),"")</f>
        <v/>
      </c>
      <c r="I1658" s="196" t="str">
        <f>IF(E1658="旅費",VLOOKUP(E1658,支出入力表!F1659:$S$2000,9,FALSE),"")</f>
        <v/>
      </c>
      <c r="J1658" s="167" t="str">
        <f>IF(E1658="旅費",VLOOKUP(E1658,支出入力表!F1659:$S$2000,10,FALSE),"")</f>
        <v/>
      </c>
      <c r="K1658" s="167" t="str">
        <f>IF(E1658="旅費",VLOOKUP(E1658,支出入力表!F1659:$S$2000,11,FALSE),"")</f>
        <v/>
      </c>
      <c r="L1658" s="167" t="str">
        <f>IF(E1658="旅費",VLOOKUP(E1658,支出入力表!F1659:$S$2000,12,FALSE),"")</f>
        <v/>
      </c>
      <c r="M1658" s="167" t="str">
        <f>IF(E1658="旅費",VLOOKUP(E1658,支出入力表!F1659:$S$2000,13,FALSE),"")</f>
        <v/>
      </c>
      <c r="N1658" s="168" t="str">
        <f>IF(E1658="旅費",VLOOKUP(E1658,支出入力表!F1659:$S$2000,14,FALSE),"")</f>
        <v/>
      </c>
    </row>
    <row r="1659" spans="2:14" x14ac:dyDescent="0.55000000000000004">
      <c r="B1659" s="163" t="str">
        <f>IF(E1659="旅費",支出入力表!A1660,"")</f>
        <v/>
      </c>
      <c r="C1659" s="164" t="str">
        <f>IF(E1659="旅費",支出入力表!C1660,"")</f>
        <v/>
      </c>
      <c r="D1659" s="165" t="str">
        <f>IF(支出入力表!E1660="旅費","旅費","")</f>
        <v/>
      </c>
      <c r="E1659" s="165" t="str">
        <f>IF(支出入力表!F1660="旅費","旅費","")</f>
        <v/>
      </c>
      <c r="F1659" s="196" t="str">
        <f>IF(E1659="旅費",VLOOKUP(E1659,支出入力表!F1660:$M$2000,3,FALSE),"")</f>
        <v/>
      </c>
      <c r="G1659" s="196" t="str">
        <f>IF(E1659="旅費",VLOOKUP(E1659,支出入力表!F1660:$M$2000,4,FALSE),"")</f>
        <v/>
      </c>
      <c r="H1659" s="197" t="str">
        <f>IF(E1659="旅費",VLOOKUP(E1659,支出入力表!F1660:$M$2000,5,FALSE),"")</f>
        <v/>
      </c>
      <c r="I1659" s="196" t="str">
        <f>IF(E1659="旅費",VLOOKUP(E1659,支出入力表!F1660:$S$2000,9,FALSE),"")</f>
        <v/>
      </c>
      <c r="J1659" s="167" t="str">
        <f>IF(E1659="旅費",VLOOKUP(E1659,支出入力表!F1660:$S$2000,10,FALSE),"")</f>
        <v/>
      </c>
      <c r="K1659" s="167" t="str">
        <f>IF(E1659="旅費",VLOOKUP(E1659,支出入力表!F1660:$S$2000,11,FALSE),"")</f>
        <v/>
      </c>
      <c r="L1659" s="167" t="str">
        <f>IF(E1659="旅費",VLOOKUP(E1659,支出入力表!F1660:$S$2000,12,FALSE),"")</f>
        <v/>
      </c>
      <c r="M1659" s="167" t="str">
        <f>IF(E1659="旅費",VLOOKUP(E1659,支出入力表!F1660:$S$2000,13,FALSE),"")</f>
        <v/>
      </c>
      <c r="N1659" s="168" t="str">
        <f>IF(E1659="旅費",VLOOKUP(E1659,支出入力表!F1660:$S$2000,14,FALSE),"")</f>
        <v/>
      </c>
    </row>
    <row r="1660" spans="2:14" x14ac:dyDescent="0.55000000000000004">
      <c r="B1660" s="163" t="str">
        <f>IF(E1660="旅費",支出入力表!A1661,"")</f>
        <v/>
      </c>
      <c r="C1660" s="164" t="str">
        <f>IF(E1660="旅費",支出入力表!C1661,"")</f>
        <v/>
      </c>
      <c r="D1660" s="165" t="str">
        <f>IF(支出入力表!E1661="旅費","旅費","")</f>
        <v/>
      </c>
      <c r="E1660" s="165" t="str">
        <f>IF(支出入力表!F1661="旅費","旅費","")</f>
        <v/>
      </c>
      <c r="F1660" s="196" t="str">
        <f>IF(E1660="旅費",VLOOKUP(E1660,支出入力表!F1661:$M$2000,3,FALSE),"")</f>
        <v/>
      </c>
      <c r="G1660" s="196" t="str">
        <f>IF(E1660="旅費",VLOOKUP(E1660,支出入力表!F1661:$M$2000,4,FALSE),"")</f>
        <v/>
      </c>
      <c r="H1660" s="197" t="str">
        <f>IF(E1660="旅費",VLOOKUP(E1660,支出入力表!F1661:$M$2000,5,FALSE),"")</f>
        <v/>
      </c>
      <c r="I1660" s="196" t="str">
        <f>IF(E1660="旅費",VLOOKUP(E1660,支出入力表!F1661:$S$2000,9,FALSE),"")</f>
        <v/>
      </c>
      <c r="J1660" s="167" t="str">
        <f>IF(E1660="旅費",VLOOKUP(E1660,支出入力表!F1661:$S$2000,10,FALSE),"")</f>
        <v/>
      </c>
      <c r="K1660" s="167" t="str">
        <f>IF(E1660="旅費",VLOOKUP(E1660,支出入力表!F1661:$S$2000,11,FALSE),"")</f>
        <v/>
      </c>
      <c r="L1660" s="167" t="str">
        <f>IF(E1660="旅費",VLOOKUP(E1660,支出入力表!F1661:$S$2000,12,FALSE),"")</f>
        <v/>
      </c>
      <c r="M1660" s="167" t="str">
        <f>IF(E1660="旅費",VLOOKUP(E1660,支出入力表!F1661:$S$2000,13,FALSE),"")</f>
        <v/>
      </c>
      <c r="N1660" s="168" t="str">
        <f>IF(E1660="旅費",VLOOKUP(E1660,支出入力表!F1661:$S$2000,14,FALSE),"")</f>
        <v/>
      </c>
    </row>
    <row r="1661" spans="2:14" x14ac:dyDescent="0.55000000000000004">
      <c r="B1661" s="163" t="str">
        <f>IF(E1661="旅費",支出入力表!A1662,"")</f>
        <v/>
      </c>
      <c r="C1661" s="164" t="str">
        <f>IF(E1661="旅費",支出入力表!C1662,"")</f>
        <v/>
      </c>
      <c r="D1661" s="165" t="str">
        <f>IF(支出入力表!E1662="旅費","旅費","")</f>
        <v/>
      </c>
      <c r="E1661" s="165" t="str">
        <f>IF(支出入力表!F1662="旅費","旅費","")</f>
        <v/>
      </c>
      <c r="F1661" s="196" t="str">
        <f>IF(E1661="旅費",VLOOKUP(E1661,支出入力表!F1662:$M$2000,3,FALSE),"")</f>
        <v/>
      </c>
      <c r="G1661" s="196" t="str">
        <f>IF(E1661="旅費",VLOOKUP(E1661,支出入力表!F1662:$M$2000,4,FALSE),"")</f>
        <v/>
      </c>
      <c r="H1661" s="197" t="str">
        <f>IF(E1661="旅費",VLOOKUP(E1661,支出入力表!F1662:$M$2000,5,FALSE),"")</f>
        <v/>
      </c>
      <c r="I1661" s="196" t="str">
        <f>IF(E1661="旅費",VLOOKUP(E1661,支出入力表!F1662:$S$2000,9,FALSE),"")</f>
        <v/>
      </c>
      <c r="J1661" s="167" t="str">
        <f>IF(E1661="旅費",VLOOKUP(E1661,支出入力表!F1662:$S$2000,10,FALSE),"")</f>
        <v/>
      </c>
      <c r="K1661" s="167" t="str">
        <f>IF(E1661="旅費",VLOOKUP(E1661,支出入力表!F1662:$S$2000,11,FALSE),"")</f>
        <v/>
      </c>
      <c r="L1661" s="167" t="str">
        <f>IF(E1661="旅費",VLOOKUP(E1661,支出入力表!F1662:$S$2000,12,FALSE),"")</f>
        <v/>
      </c>
      <c r="M1661" s="167" t="str">
        <f>IF(E1661="旅費",VLOOKUP(E1661,支出入力表!F1662:$S$2000,13,FALSE),"")</f>
        <v/>
      </c>
      <c r="N1661" s="168" t="str">
        <f>IF(E1661="旅費",VLOOKUP(E1661,支出入力表!F1662:$S$2000,14,FALSE),"")</f>
        <v/>
      </c>
    </row>
    <row r="1662" spans="2:14" x14ac:dyDescent="0.55000000000000004">
      <c r="B1662" s="163" t="str">
        <f>IF(E1662="旅費",支出入力表!A1663,"")</f>
        <v/>
      </c>
      <c r="C1662" s="164" t="str">
        <f>IF(E1662="旅費",支出入力表!C1663,"")</f>
        <v/>
      </c>
      <c r="D1662" s="165" t="str">
        <f>IF(支出入力表!E1663="旅費","旅費","")</f>
        <v/>
      </c>
      <c r="E1662" s="165" t="str">
        <f>IF(支出入力表!F1663="旅費","旅費","")</f>
        <v/>
      </c>
      <c r="F1662" s="196" t="str">
        <f>IF(E1662="旅費",VLOOKUP(E1662,支出入力表!F1663:$M$2000,3,FALSE),"")</f>
        <v/>
      </c>
      <c r="G1662" s="196" t="str">
        <f>IF(E1662="旅費",VLOOKUP(E1662,支出入力表!F1663:$M$2000,4,FALSE),"")</f>
        <v/>
      </c>
      <c r="H1662" s="197" t="str">
        <f>IF(E1662="旅費",VLOOKUP(E1662,支出入力表!F1663:$M$2000,5,FALSE),"")</f>
        <v/>
      </c>
      <c r="I1662" s="196" t="str">
        <f>IF(E1662="旅費",VLOOKUP(E1662,支出入力表!F1663:$S$2000,9,FALSE),"")</f>
        <v/>
      </c>
      <c r="J1662" s="167" t="str">
        <f>IF(E1662="旅費",VLOOKUP(E1662,支出入力表!F1663:$S$2000,10,FALSE),"")</f>
        <v/>
      </c>
      <c r="K1662" s="167" t="str">
        <f>IF(E1662="旅費",VLOOKUP(E1662,支出入力表!F1663:$S$2000,11,FALSE),"")</f>
        <v/>
      </c>
      <c r="L1662" s="167" t="str">
        <f>IF(E1662="旅費",VLOOKUP(E1662,支出入力表!F1663:$S$2000,12,FALSE),"")</f>
        <v/>
      </c>
      <c r="M1662" s="167" t="str">
        <f>IF(E1662="旅費",VLOOKUP(E1662,支出入力表!F1663:$S$2000,13,FALSE),"")</f>
        <v/>
      </c>
      <c r="N1662" s="168" t="str">
        <f>IF(E1662="旅費",VLOOKUP(E1662,支出入力表!F1663:$S$2000,14,FALSE),"")</f>
        <v/>
      </c>
    </row>
    <row r="1663" spans="2:14" x14ac:dyDescent="0.55000000000000004">
      <c r="B1663" s="163" t="str">
        <f>IF(E1663="旅費",支出入力表!A1664,"")</f>
        <v/>
      </c>
      <c r="C1663" s="164" t="str">
        <f>IF(E1663="旅費",支出入力表!C1664,"")</f>
        <v/>
      </c>
      <c r="D1663" s="165" t="str">
        <f>IF(支出入力表!E1664="旅費","旅費","")</f>
        <v/>
      </c>
      <c r="E1663" s="165" t="str">
        <f>IF(支出入力表!F1664="旅費","旅費","")</f>
        <v/>
      </c>
      <c r="F1663" s="196" t="str">
        <f>IF(E1663="旅費",VLOOKUP(E1663,支出入力表!F1664:$M$2000,3,FALSE),"")</f>
        <v/>
      </c>
      <c r="G1663" s="196" t="str">
        <f>IF(E1663="旅費",VLOOKUP(E1663,支出入力表!F1664:$M$2000,4,FALSE),"")</f>
        <v/>
      </c>
      <c r="H1663" s="197" t="str">
        <f>IF(E1663="旅費",VLOOKUP(E1663,支出入力表!F1664:$M$2000,5,FALSE),"")</f>
        <v/>
      </c>
      <c r="I1663" s="196" t="str">
        <f>IF(E1663="旅費",VLOOKUP(E1663,支出入力表!F1664:$S$2000,9,FALSE),"")</f>
        <v/>
      </c>
      <c r="J1663" s="167" t="str">
        <f>IF(E1663="旅費",VLOOKUP(E1663,支出入力表!F1664:$S$2000,10,FALSE),"")</f>
        <v/>
      </c>
      <c r="K1663" s="167" t="str">
        <f>IF(E1663="旅費",VLOOKUP(E1663,支出入力表!F1664:$S$2000,11,FALSE),"")</f>
        <v/>
      </c>
      <c r="L1663" s="167" t="str">
        <f>IF(E1663="旅費",VLOOKUP(E1663,支出入力表!F1664:$S$2000,12,FALSE),"")</f>
        <v/>
      </c>
      <c r="M1663" s="167" t="str">
        <f>IF(E1663="旅費",VLOOKUP(E1663,支出入力表!F1664:$S$2000,13,FALSE),"")</f>
        <v/>
      </c>
      <c r="N1663" s="168" t="str">
        <f>IF(E1663="旅費",VLOOKUP(E1663,支出入力表!F1664:$S$2000,14,FALSE),"")</f>
        <v/>
      </c>
    </row>
    <row r="1664" spans="2:14" x14ac:dyDescent="0.55000000000000004">
      <c r="B1664" s="163" t="str">
        <f>IF(E1664="旅費",支出入力表!A1665,"")</f>
        <v/>
      </c>
      <c r="C1664" s="164" t="str">
        <f>IF(E1664="旅費",支出入力表!C1665,"")</f>
        <v/>
      </c>
      <c r="D1664" s="165" t="str">
        <f>IF(支出入力表!E1665="旅費","旅費","")</f>
        <v/>
      </c>
      <c r="E1664" s="165" t="str">
        <f>IF(支出入力表!F1665="旅費","旅費","")</f>
        <v/>
      </c>
      <c r="F1664" s="196" t="str">
        <f>IF(E1664="旅費",VLOOKUP(E1664,支出入力表!F1665:$M$2000,3,FALSE),"")</f>
        <v/>
      </c>
      <c r="G1664" s="196" t="str">
        <f>IF(E1664="旅費",VLOOKUP(E1664,支出入力表!F1665:$M$2000,4,FALSE),"")</f>
        <v/>
      </c>
      <c r="H1664" s="197" t="str">
        <f>IF(E1664="旅費",VLOOKUP(E1664,支出入力表!F1665:$M$2000,5,FALSE),"")</f>
        <v/>
      </c>
      <c r="I1664" s="196" t="str">
        <f>IF(E1664="旅費",VLOOKUP(E1664,支出入力表!F1665:$S$2000,9,FALSE),"")</f>
        <v/>
      </c>
      <c r="J1664" s="167" t="str">
        <f>IF(E1664="旅費",VLOOKUP(E1664,支出入力表!F1665:$S$2000,10,FALSE),"")</f>
        <v/>
      </c>
      <c r="K1664" s="167" t="str">
        <f>IF(E1664="旅費",VLOOKUP(E1664,支出入力表!F1665:$S$2000,11,FALSE),"")</f>
        <v/>
      </c>
      <c r="L1664" s="167" t="str">
        <f>IF(E1664="旅費",VLOOKUP(E1664,支出入力表!F1665:$S$2000,12,FALSE),"")</f>
        <v/>
      </c>
      <c r="M1664" s="167" t="str">
        <f>IF(E1664="旅費",VLOOKUP(E1664,支出入力表!F1665:$S$2000,13,FALSE),"")</f>
        <v/>
      </c>
      <c r="N1664" s="168" t="str">
        <f>IF(E1664="旅費",VLOOKUP(E1664,支出入力表!F1665:$S$2000,14,FALSE),"")</f>
        <v/>
      </c>
    </row>
    <row r="1665" spans="2:14" x14ac:dyDescent="0.55000000000000004">
      <c r="B1665" s="163" t="str">
        <f>IF(E1665="旅費",支出入力表!A1666,"")</f>
        <v/>
      </c>
      <c r="C1665" s="164" t="str">
        <f>IF(E1665="旅費",支出入力表!C1666,"")</f>
        <v/>
      </c>
      <c r="D1665" s="165" t="str">
        <f>IF(支出入力表!E1666="旅費","旅費","")</f>
        <v/>
      </c>
      <c r="E1665" s="165" t="str">
        <f>IF(支出入力表!F1666="旅費","旅費","")</f>
        <v/>
      </c>
      <c r="F1665" s="196" t="str">
        <f>IF(E1665="旅費",VLOOKUP(E1665,支出入力表!F1666:$M$2000,3,FALSE),"")</f>
        <v/>
      </c>
      <c r="G1665" s="196" t="str">
        <f>IF(E1665="旅費",VLOOKUP(E1665,支出入力表!F1666:$M$2000,4,FALSE),"")</f>
        <v/>
      </c>
      <c r="H1665" s="197" t="str">
        <f>IF(E1665="旅費",VLOOKUP(E1665,支出入力表!F1666:$M$2000,5,FALSE),"")</f>
        <v/>
      </c>
      <c r="I1665" s="196" t="str">
        <f>IF(E1665="旅費",VLOOKUP(E1665,支出入力表!F1666:$S$2000,9,FALSE),"")</f>
        <v/>
      </c>
      <c r="J1665" s="167" t="str">
        <f>IF(E1665="旅費",VLOOKUP(E1665,支出入力表!F1666:$S$2000,10,FALSE),"")</f>
        <v/>
      </c>
      <c r="K1665" s="167" t="str">
        <f>IF(E1665="旅費",VLOOKUP(E1665,支出入力表!F1666:$S$2000,11,FALSE),"")</f>
        <v/>
      </c>
      <c r="L1665" s="167" t="str">
        <f>IF(E1665="旅費",VLOOKUP(E1665,支出入力表!F1666:$S$2000,12,FALSE),"")</f>
        <v/>
      </c>
      <c r="M1665" s="167" t="str">
        <f>IF(E1665="旅費",VLOOKUP(E1665,支出入力表!F1666:$S$2000,13,FALSE),"")</f>
        <v/>
      </c>
      <c r="N1665" s="168" t="str">
        <f>IF(E1665="旅費",VLOOKUP(E1665,支出入力表!F1666:$S$2000,14,FALSE),"")</f>
        <v/>
      </c>
    </row>
    <row r="1666" spans="2:14" x14ac:dyDescent="0.55000000000000004">
      <c r="B1666" s="163" t="str">
        <f>IF(E1666="旅費",支出入力表!A1667,"")</f>
        <v/>
      </c>
      <c r="C1666" s="164" t="str">
        <f>IF(E1666="旅費",支出入力表!C1667,"")</f>
        <v/>
      </c>
      <c r="D1666" s="165" t="str">
        <f>IF(支出入力表!E1667="旅費","旅費","")</f>
        <v/>
      </c>
      <c r="E1666" s="165" t="str">
        <f>IF(支出入力表!F1667="旅費","旅費","")</f>
        <v/>
      </c>
      <c r="F1666" s="196" t="str">
        <f>IF(E1666="旅費",VLOOKUP(E1666,支出入力表!F1667:$M$2000,3,FALSE),"")</f>
        <v/>
      </c>
      <c r="G1666" s="196" t="str">
        <f>IF(E1666="旅費",VLOOKUP(E1666,支出入力表!F1667:$M$2000,4,FALSE),"")</f>
        <v/>
      </c>
      <c r="H1666" s="197" t="str">
        <f>IF(E1666="旅費",VLOOKUP(E1666,支出入力表!F1667:$M$2000,5,FALSE),"")</f>
        <v/>
      </c>
      <c r="I1666" s="196" t="str">
        <f>IF(E1666="旅費",VLOOKUP(E1666,支出入力表!F1667:$S$2000,9,FALSE),"")</f>
        <v/>
      </c>
      <c r="J1666" s="167" t="str">
        <f>IF(E1666="旅費",VLOOKUP(E1666,支出入力表!F1667:$S$2000,10,FALSE),"")</f>
        <v/>
      </c>
      <c r="K1666" s="167" t="str">
        <f>IF(E1666="旅費",VLOOKUP(E1666,支出入力表!F1667:$S$2000,11,FALSE),"")</f>
        <v/>
      </c>
      <c r="L1666" s="167" t="str">
        <f>IF(E1666="旅費",VLOOKUP(E1666,支出入力表!F1667:$S$2000,12,FALSE),"")</f>
        <v/>
      </c>
      <c r="M1666" s="167" t="str">
        <f>IF(E1666="旅費",VLOOKUP(E1666,支出入力表!F1667:$S$2000,13,FALSE),"")</f>
        <v/>
      </c>
      <c r="N1666" s="168" t="str">
        <f>IF(E1666="旅費",VLOOKUP(E1666,支出入力表!F1667:$S$2000,14,FALSE),"")</f>
        <v/>
      </c>
    </row>
    <row r="1667" spans="2:14" x14ac:dyDescent="0.55000000000000004">
      <c r="B1667" s="163" t="str">
        <f>IF(E1667="旅費",支出入力表!A1668,"")</f>
        <v/>
      </c>
      <c r="C1667" s="164" t="str">
        <f>IF(E1667="旅費",支出入力表!C1668,"")</f>
        <v/>
      </c>
      <c r="D1667" s="165" t="str">
        <f>IF(支出入力表!E1668="旅費","旅費","")</f>
        <v/>
      </c>
      <c r="E1667" s="165" t="str">
        <f>IF(支出入力表!F1668="旅費","旅費","")</f>
        <v/>
      </c>
      <c r="F1667" s="196" t="str">
        <f>IF(E1667="旅費",VLOOKUP(E1667,支出入力表!F1668:$M$2000,3,FALSE),"")</f>
        <v/>
      </c>
      <c r="G1667" s="196" t="str">
        <f>IF(E1667="旅費",VLOOKUP(E1667,支出入力表!F1668:$M$2000,4,FALSE),"")</f>
        <v/>
      </c>
      <c r="H1667" s="197" t="str">
        <f>IF(E1667="旅費",VLOOKUP(E1667,支出入力表!F1668:$M$2000,5,FALSE),"")</f>
        <v/>
      </c>
      <c r="I1667" s="196" t="str">
        <f>IF(E1667="旅費",VLOOKUP(E1667,支出入力表!F1668:$S$2000,9,FALSE),"")</f>
        <v/>
      </c>
      <c r="J1667" s="167" t="str">
        <f>IF(E1667="旅費",VLOOKUP(E1667,支出入力表!F1668:$S$2000,10,FALSE),"")</f>
        <v/>
      </c>
      <c r="K1667" s="167" t="str">
        <f>IF(E1667="旅費",VLOOKUP(E1667,支出入力表!F1668:$S$2000,11,FALSE),"")</f>
        <v/>
      </c>
      <c r="L1667" s="167" t="str">
        <f>IF(E1667="旅費",VLOOKUP(E1667,支出入力表!F1668:$S$2000,12,FALSE),"")</f>
        <v/>
      </c>
      <c r="M1667" s="167" t="str">
        <f>IF(E1667="旅費",VLOOKUP(E1667,支出入力表!F1668:$S$2000,13,FALSE),"")</f>
        <v/>
      </c>
      <c r="N1667" s="168" t="str">
        <f>IF(E1667="旅費",VLOOKUP(E1667,支出入力表!F1668:$S$2000,14,FALSE),"")</f>
        <v/>
      </c>
    </row>
    <row r="1668" spans="2:14" x14ac:dyDescent="0.55000000000000004">
      <c r="B1668" s="163" t="str">
        <f>IF(E1668="旅費",支出入力表!A1669,"")</f>
        <v/>
      </c>
      <c r="C1668" s="164" t="str">
        <f>IF(E1668="旅費",支出入力表!C1669,"")</f>
        <v/>
      </c>
      <c r="D1668" s="165" t="str">
        <f>IF(支出入力表!E1669="旅費","旅費","")</f>
        <v/>
      </c>
      <c r="E1668" s="165" t="str">
        <f>IF(支出入力表!F1669="旅費","旅費","")</f>
        <v/>
      </c>
      <c r="F1668" s="196" t="str">
        <f>IF(E1668="旅費",VLOOKUP(E1668,支出入力表!F1669:$M$2000,3,FALSE),"")</f>
        <v/>
      </c>
      <c r="G1668" s="196" t="str">
        <f>IF(E1668="旅費",VLOOKUP(E1668,支出入力表!F1669:$M$2000,4,FALSE),"")</f>
        <v/>
      </c>
      <c r="H1668" s="197" t="str">
        <f>IF(E1668="旅費",VLOOKUP(E1668,支出入力表!F1669:$M$2000,5,FALSE),"")</f>
        <v/>
      </c>
      <c r="I1668" s="196" t="str">
        <f>IF(E1668="旅費",VLOOKUP(E1668,支出入力表!F1669:$S$2000,9,FALSE),"")</f>
        <v/>
      </c>
      <c r="J1668" s="167" t="str">
        <f>IF(E1668="旅費",VLOOKUP(E1668,支出入力表!F1669:$S$2000,10,FALSE),"")</f>
        <v/>
      </c>
      <c r="K1668" s="167" t="str">
        <f>IF(E1668="旅費",VLOOKUP(E1668,支出入力表!F1669:$S$2000,11,FALSE),"")</f>
        <v/>
      </c>
      <c r="L1668" s="167" t="str">
        <f>IF(E1668="旅費",VLOOKUP(E1668,支出入力表!F1669:$S$2000,12,FALSE),"")</f>
        <v/>
      </c>
      <c r="M1668" s="167" t="str">
        <f>IF(E1668="旅費",VLOOKUP(E1668,支出入力表!F1669:$S$2000,13,FALSE),"")</f>
        <v/>
      </c>
      <c r="N1668" s="168" t="str">
        <f>IF(E1668="旅費",VLOOKUP(E1668,支出入力表!F1669:$S$2000,14,FALSE),"")</f>
        <v/>
      </c>
    </row>
    <row r="1669" spans="2:14" x14ac:dyDescent="0.55000000000000004">
      <c r="B1669" s="163" t="str">
        <f>IF(E1669="旅費",支出入力表!A1670,"")</f>
        <v/>
      </c>
      <c r="C1669" s="164" t="str">
        <f>IF(E1669="旅費",支出入力表!C1670,"")</f>
        <v/>
      </c>
      <c r="D1669" s="165" t="str">
        <f>IF(支出入力表!E1670="旅費","旅費","")</f>
        <v/>
      </c>
      <c r="E1669" s="165" t="str">
        <f>IF(支出入力表!F1670="旅費","旅費","")</f>
        <v/>
      </c>
      <c r="F1669" s="196" t="str">
        <f>IF(E1669="旅費",VLOOKUP(E1669,支出入力表!F1670:$M$2000,3,FALSE),"")</f>
        <v/>
      </c>
      <c r="G1669" s="196" t="str">
        <f>IF(E1669="旅費",VLOOKUP(E1669,支出入力表!F1670:$M$2000,4,FALSE),"")</f>
        <v/>
      </c>
      <c r="H1669" s="197" t="str">
        <f>IF(E1669="旅費",VLOOKUP(E1669,支出入力表!F1670:$M$2000,5,FALSE),"")</f>
        <v/>
      </c>
      <c r="I1669" s="196" t="str">
        <f>IF(E1669="旅費",VLOOKUP(E1669,支出入力表!F1670:$S$2000,9,FALSE),"")</f>
        <v/>
      </c>
      <c r="J1669" s="167" t="str">
        <f>IF(E1669="旅費",VLOOKUP(E1669,支出入力表!F1670:$S$2000,10,FALSE),"")</f>
        <v/>
      </c>
      <c r="K1669" s="167" t="str">
        <f>IF(E1669="旅費",VLOOKUP(E1669,支出入力表!F1670:$S$2000,11,FALSE),"")</f>
        <v/>
      </c>
      <c r="L1669" s="167" t="str">
        <f>IF(E1669="旅費",VLOOKUP(E1669,支出入力表!F1670:$S$2000,12,FALSE),"")</f>
        <v/>
      </c>
      <c r="M1669" s="167" t="str">
        <f>IF(E1669="旅費",VLOOKUP(E1669,支出入力表!F1670:$S$2000,13,FALSE),"")</f>
        <v/>
      </c>
      <c r="N1669" s="168" t="str">
        <f>IF(E1669="旅費",VLOOKUP(E1669,支出入力表!F1670:$S$2000,14,FALSE),"")</f>
        <v/>
      </c>
    </row>
    <row r="1670" spans="2:14" x14ac:dyDescent="0.55000000000000004">
      <c r="B1670" s="163" t="str">
        <f>IF(E1670="旅費",支出入力表!A1671,"")</f>
        <v/>
      </c>
      <c r="C1670" s="164" t="str">
        <f>IF(E1670="旅費",支出入力表!C1671,"")</f>
        <v/>
      </c>
      <c r="D1670" s="165" t="str">
        <f>IF(支出入力表!E1671="旅費","旅費","")</f>
        <v/>
      </c>
      <c r="E1670" s="165" t="str">
        <f>IF(支出入力表!F1671="旅費","旅費","")</f>
        <v/>
      </c>
      <c r="F1670" s="196" t="str">
        <f>IF(E1670="旅費",VLOOKUP(E1670,支出入力表!F1671:$M$2000,3,FALSE),"")</f>
        <v/>
      </c>
      <c r="G1670" s="196" t="str">
        <f>IF(E1670="旅費",VLOOKUP(E1670,支出入力表!F1671:$M$2000,4,FALSE),"")</f>
        <v/>
      </c>
      <c r="H1670" s="197" t="str">
        <f>IF(E1670="旅費",VLOOKUP(E1670,支出入力表!F1671:$M$2000,5,FALSE),"")</f>
        <v/>
      </c>
      <c r="I1670" s="196" t="str">
        <f>IF(E1670="旅費",VLOOKUP(E1670,支出入力表!F1671:$S$2000,9,FALSE),"")</f>
        <v/>
      </c>
      <c r="J1670" s="167" t="str">
        <f>IF(E1670="旅費",VLOOKUP(E1670,支出入力表!F1671:$S$2000,10,FALSE),"")</f>
        <v/>
      </c>
      <c r="K1670" s="167" t="str">
        <f>IF(E1670="旅費",VLOOKUP(E1670,支出入力表!F1671:$S$2000,11,FALSE),"")</f>
        <v/>
      </c>
      <c r="L1670" s="167" t="str">
        <f>IF(E1670="旅費",VLOOKUP(E1670,支出入力表!F1671:$S$2000,12,FALSE),"")</f>
        <v/>
      </c>
      <c r="M1670" s="167" t="str">
        <f>IF(E1670="旅費",VLOOKUP(E1670,支出入力表!F1671:$S$2000,13,FALSE),"")</f>
        <v/>
      </c>
      <c r="N1670" s="168" t="str">
        <f>IF(E1670="旅費",VLOOKUP(E1670,支出入力表!F1671:$S$2000,14,FALSE),"")</f>
        <v/>
      </c>
    </row>
    <row r="1671" spans="2:14" x14ac:dyDescent="0.55000000000000004">
      <c r="B1671" s="163" t="str">
        <f>IF(E1671="旅費",支出入力表!A1672,"")</f>
        <v/>
      </c>
      <c r="C1671" s="164" t="str">
        <f>IF(E1671="旅費",支出入力表!C1672,"")</f>
        <v/>
      </c>
      <c r="D1671" s="165" t="str">
        <f>IF(支出入力表!E1672="旅費","旅費","")</f>
        <v/>
      </c>
      <c r="E1671" s="165" t="str">
        <f>IF(支出入力表!F1672="旅費","旅費","")</f>
        <v/>
      </c>
      <c r="F1671" s="196" t="str">
        <f>IF(E1671="旅費",VLOOKUP(E1671,支出入力表!F1672:$M$2000,3,FALSE),"")</f>
        <v/>
      </c>
      <c r="G1671" s="196" t="str">
        <f>IF(E1671="旅費",VLOOKUP(E1671,支出入力表!F1672:$M$2000,4,FALSE),"")</f>
        <v/>
      </c>
      <c r="H1671" s="197" t="str">
        <f>IF(E1671="旅費",VLOOKUP(E1671,支出入力表!F1672:$M$2000,5,FALSE),"")</f>
        <v/>
      </c>
      <c r="I1671" s="196" t="str">
        <f>IF(E1671="旅費",VLOOKUP(E1671,支出入力表!F1672:$S$2000,9,FALSE),"")</f>
        <v/>
      </c>
      <c r="J1671" s="167" t="str">
        <f>IF(E1671="旅費",VLOOKUP(E1671,支出入力表!F1672:$S$2000,10,FALSE),"")</f>
        <v/>
      </c>
      <c r="K1671" s="167" t="str">
        <f>IF(E1671="旅費",VLOOKUP(E1671,支出入力表!F1672:$S$2000,11,FALSE),"")</f>
        <v/>
      </c>
      <c r="L1671" s="167" t="str">
        <f>IF(E1671="旅費",VLOOKUP(E1671,支出入力表!F1672:$S$2000,12,FALSE),"")</f>
        <v/>
      </c>
      <c r="M1671" s="167" t="str">
        <f>IF(E1671="旅費",VLOOKUP(E1671,支出入力表!F1672:$S$2000,13,FALSE),"")</f>
        <v/>
      </c>
      <c r="N1671" s="168" t="str">
        <f>IF(E1671="旅費",VLOOKUP(E1671,支出入力表!F1672:$S$2000,14,FALSE),"")</f>
        <v/>
      </c>
    </row>
    <row r="1672" spans="2:14" x14ac:dyDescent="0.55000000000000004">
      <c r="B1672" s="163" t="str">
        <f>IF(E1672="旅費",支出入力表!A1673,"")</f>
        <v/>
      </c>
      <c r="C1672" s="164" t="str">
        <f>IF(E1672="旅費",支出入力表!C1673,"")</f>
        <v/>
      </c>
      <c r="D1672" s="165" t="str">
        <f>IF(支出入力表!E1673="旅費","旅費","")</f>
        <v/>
      </c>
      <c r="E1672" s="165" t="str">
        <f>IF(支出入力表!F1673="旅費","旅費","")</f>
        <v/>
      </c>
      <c r="F1672" s="196" t="str">
        <f>IF(E1672="旅費",VLOOKUP(E1672,支出入力表!F1673:$M$2000,3,FALSE),"")</f>
        <v/>
      </c>
      <c r="G1672" s="196" t="str">
        <f>IF(E1672="旅費",VLOOKUP(E1672,支出入力表!F1673:$M$2000,4,FALSE),"")</f>
        <v/>
      </c>
      <c r="H1672" s="197" t="str">
        <f>IF(E1672="旅費",VLOOKUP(E1672,支出入力表!F1673:$M$2000,5,FALSE),"")</f>
        <v/>
      </c>
      <c r="I1672" s="196" t="str">
        <f>IF(E1672="旅費",VLOOKUP(E1672,支出入力表!F1673:$S$2000,9,FALSE),"")</f>
        <v/>
      </c>
      <c r="J1672" s="167" t="str">
        <f>IF(E1672="旅費",VLOOKUP(E1672,支出入力表!F1673:$S$2000,10,FALSE),"")</f>
        <v/>
      </c>
      <c r="K1672" s="167" t="str">
        <f>IF(E1672="旅費",VLOOKUP(E1672,支出入力表!F1673:$S$2000,11,FALSE),"")</f>
        <v/>
      </c>
      <c r="L1672" s="167" t="str">
        <f>IF(E1672="旅費",VLOOKUP(E1672,支出入力表!F1673:$S$2000,12,FALSE),"")</f>
        <v/>
      </c>
      <c r="M1672" s="167" t="str">
        <f>IF(E1672="旅費",VLOOKUP(E1672,支出入力表!F1673:$S$2000,13,FALSE),"")</f>
        <v/>
      </c>
      <c r="N1672" s="168" t="str">
        <f>IF(E1672="旅費",VLOOKUP(E1672,支出入力表!F1673:$S$2000,14,FALSE),"")</f>
        <v/>
      </c>
    </row>
    <row r="1673" spans="2:14" x14ac:dyDescent="0.55000000000000004">
      <c r="B1673" s="163" t="str">
        <f>IF(E1673="旅費",支出入力表!A1674,"")</f>
        <v/>
      </c>
      <c r="C1673" s="164" t="str">
        <f>IF(E1673="旅費",支出入力表!C1674,"")</f>
        <v/>
      </c>
      <c r="D1673" s="165" t="str">
        <f>IF(支出入力表!E1674="旅費","旅費","")</f>
        <v/>
      </c>
      <c r="E1673" s="165" t="str">
        <f>IF(支出入力表!F1674="旅費","旅費","")</f>
        <v/>
      </c>
      <c r="F1673" s="196" t="str">
        <f>IF(E1673="旅費",VLOOKUP(E1673,支出入力表!F1674:$M$2000,3,FALSE),"")</f>
        <v/>
      </c>
      <c r="G1673" s="196" t="str">
        <f>IF(E1673="旅費",VLOOKUP(E1673,支出入力表!F1674:$M$2000,4,FALSE),"")</f>
        <v/>
      </c>
      <c r="H1673" s="197" t="str">
        <f>IF(E1673="旅費",VLOOKUP(E1673,支出入力表!F1674:$M$2000,5,FALSE),"")</f>
        <v/>
      </c>
      <c r="I1673" s="196" t="str">
        <f>IF(E1673="旅費",VLOOKUP(E1673,支出入力表!F1674:$S$2000,9,FALSE),"")</f>
        <v/>
      </c>
      <c r="J1673" s="167" t="str">
        <f>IF(E1673="旅費",VLOOKUP(E1673,支出入力表!F1674:$S$2000,10,FALSE),"")</f>
        <v/>
      </c>
      <c r="K1673" s="167" t="str">
        <f>IF(E1673="旅費",VLOOKUP(E1673,支出入力表!F1674:$S$2000,11,FALSE),"")</f>
        <v/>
      </c>
      <c r="L1673" s="167" t="str">
        <f>IF(E1673="旅費",VLOOKUP(E1673,支出入力表!F1674:$S$2000,12,FALSE),"")</f>
        <v/>
      </c>
      <c r="M1673" s="167" t="str">
        <f>IF(E1673="旅費",VLOOKUP(E1673,支出入力表!F1674:$S$2000,13,FALSE),"")</f>
        <v/>
      </c>
      <c r="N1673" s="168" t="str">
        <f>IF(E1673="旅費",VLOOKUP(E1673,支出入力表!F1674:$S$2000,14,FALSE),"")</f>
        <v/>
      </c>
    </row>
    <row r="1674" spans="2:14" x14ac:dyDescent="0.55000000000000004">
      <c r="B1674" s="163" t="str">
        <f>IF(E1674="旅費",支出入力表!A1675,"")</f>
        <v/>
      </c>
      <c r="C1674" s="164" t="str">
        <f>IF(E1674="旅費",支出入力表!C1675,"")</f>
        <v/>
      </c>
      <c r="D1674" s="165" t="str">
        <f>IF(支出入力表!E1675="旅費","旅費","")</f>
        <v/>
      </c>
      <c r="E1674" s="165" t="str">
        <f>IF(支出入力表!F1675="旅費","旅費","")</f>
        <v/>
      </c>
      <c r="F1674" s="196" t="str">
        <f>IF(E1674="旅費",VLOOKUP(E1674,支出入力表!F1675:$M$2000,3,FALSE),"")</f>
        <v/>
      </c>
      <c r="G1674" s="196" t="str">
        <f>IF(E1674="旅費",VLOOKUP(E1674,支出入力表!F1675:$M$2000,4,FALSE),"")</f>
        <v/>
      </c>
      <c r="H1674" s="197" t="str">
        <f>IF(E1674="旅費",VLOOKUP(E1674,支出入力表!F1675:$M$2000,5,FALSE),"")</f>
        <v/>
      </c>
      <c r="I1674" s="196" t="str">
        <f>IF(E1674="旅費",VLOOKUP(E1674,支出入力表!F1675:$S$2000,9,FALSE),"")</f>
        <v/>
      </c>
      <c r="J1674" s="167" t="str">
        <f>IF(E1674="旅費",VLOOKUP(E1674,支出入力表!F1675:$S$2000,10,FALSE),"")</f>
        <v/>
      </c>
      <c r="K1674" s="167" t="str">
        <f>IF(E1674="旅費",VLOOKUP(E1674,支出入力表!F1675:$S$2000,11,FALSE),"")</f>
        <v/>
      </c>
      <c r="L1674" s="167" t="str">
        <f>IF(E1674="旅費",VLOOKUP(E1674,支出入力表!F1675:$S$2000,12,FALSE),"")</f>
        <v/>
      </c>
      <c r="M1674" s="167" t="str">
        <f>IF(E1674="旅費",VLOOKUP(E1674,支出入力表!F1675:$S$2000,13,FALSE),"")</f>
        <v/>
      </c>
      <c r="N1674" s="168" t="str">
        <f>IF(E1674="旅費",VLOOKUP(E1674,支出入力表!F1675:$S$2000,14,FALSE),"")</f>
        <v/>
      </c>
    </row>
    <row r="1675" spans="2:14" x14ac:dyDescent="0.55000000000000004">
      <c r="B1675" s="163" t="str">
        <f>IF(E1675="旅費",支出入力表!A1676,"")</f>
        <v/>
      </c>
      <c r="C1675" s="164" t="str">
        <f>IF(E1675="旅費",支出入力表!C1676,"")</f>
        <v/>
      </c>
      <c r="D1675" s="165" t="str">
        <f>IF(支出入力表!E1676="旅費","旅費","")</f>
        <v/>
      </c>
      <c r="E1675" s="165" t="str">
        <f>IF(支出入力表!F1676="旅費","旅費","")</f>
        <v/>
      </c>
      <c r="F1675" s="196" t="str">
        <f>IF(E1675="旅費",VLOOKUP(E1675,支出入力表!F1676:$M$2000,3,FALSE),"")</f>
        <v/>
      </c>
      <c r="G1675" s="196" t="str">
        <f>IF(E1675="旅費",VLOOKUP(E1675,支出入力表!F1676:$M$2000,4,FALSE),"")</f>
        <v/>
      </c>
      <c r="H1675" s="197" t="str">
        <f>IF(E1675="旅費",VLOOKUP(E1675,支出入力表!F1676:$M$2000,5,FALSE),"")</f>
        <v/>
      </c>
      <c r="I1675" s="196" t="str">
        <f>IF(E1675="旅費",VLOOKUP(E1675,支出入力表!F1676:$S$2000,9,FALSE),"")</f>
        <v/>
      </c>
      <c r="J1675" s="167" t="str">
        <f>IF(E1675="旅費",VLOOKUP(E1675,支出入力表!F1676:$S$2000,10,FALSE),"")</f>
        <v/>
      </c>
      <c r="K1675" s="167" t="str">
        <f>IF(E1675="旅費",VLOOKUP(E1675,支出入力表!F1676:$S$2000,11,FALSE),"")</f>
        <v/>
      </c>
      <c r="L1675" s="167" t="str">
        <f>IF(E1675="旅費",VLOOKUP(E1675,支出入力表!F1676:$S$2000,12,FALSE),"")</f>
        <v/>
      </c>
      <c r="M1675" s="167" t="str">
        <f>IF(E1675="旅費",VLOOKUP(E1675,支出入力表!F1676:$S$2000,13,FALSE),"")</f>
        <v/>
      </c>
      <c r="N1675" s="168" t="str">
        <f>IF(E1675="旅費",VLOOKUP(E1675,支出入力表!F1676:$S$2000,14,FALSE),"")</f>
        <v/>
      </c>
    </row>
    <row r="1676" spans="2:14" x14ac:dyDescent="0.55000000000000004">
      <c r="B1676" s="163" t="str">
        <f>IF(E1676="旅費",支出入力表!A1677,"")</f>
        <v/>
      </c>
      <c r="C1676" s="164" t="str">
        <f>IF(E1676="旅費",支出入力表!C1677,"")</f>
        <v/>
      </c>
      <c r="D1676" s="165" t="str">
        <f>IF(支出入力表!E1677="旅費","旅費","")</f>
        <v/>
      </c>
      <c r="E1676" s="165" t="str">
        <f>IF(支出入力表!F1677="旅費","旅費","")</f>
        <v/>
      </c>
      <c r="F1676" s="196" t="str">
        <f>IF(E1676="旅費",VLOOKUP(E1676,支出入力表!F1677:$M$2000,3,FALSE),"")</f>
        <v/>
      </c>
      <c r="G1676" s="196" t="str">
        <f>IF(E1676="旅費",VLOOKUP(E1676,支出入力表!F1677:$M$2000,4,FALSE),"")</f>
        <v/>
      </c>
      <c r="H1676" s="197" t="str">
        <f>IF(E1676="旅費",VLOOKUP(E1676,支出入力表!F1677:$M$2000,5,FALSE),"")</f>
        <v/>
      </c>
      <c r="I1676" s="196" t="str">
        <f>IF(E1676="旅費",VLOOKUP(E1676,支出入力表!F1677:$S$2000,9,FALSE),"")</f>
        <v/>
      </c>
      <c r="J1676" s="167" t="str">
        <f>IF(E1676="旅費",VLOOKUP(E1676,支出入力表!F1677:$S$2000,10,FALSE),"")</f>
        <v/>
      </c>
      <c r="K1676" s="167" t="str">
        <f>IF(E1676="旅費",VLOOKUP(E1676,支出入力表!F1677:$S$2000,11,FALSE),"")</f>
        <v/>
      </c>
      <c r="L1676" s="167" t="str">
        <f>IF(E1676="旅費",VLOOKUP(E1676,支出入力表!F1677:$S$2000,12,FALSE),"")</f>
        <v/>
      </c>
      <c r="M1676" s="167" t="str">
        <f>IF(E1676="旅費",VLOOKUP(E1676,支出入力表!F1677:$S$2000,13,FALSE),"")</f>
        <v/>
      </c>
      <c r="N1676" s="168" t="str">
        <f>IF(E1676="旅費",VLOOKUP(E1676,支出入力表!F1677:$S$2000,14,FALSE),"")</f>
        <v/>
      </c>
    </row>
    <row r="1677" spans="2:14" x14ac:dyDescent="0.55000000000000004">
      <c r="B1677" s="163" t="str">
        <f>IF(E1677="旅費",支出入力表!A1678,"")</f>
        <v/>
      </c>
      <c r="C1677" s="164" t="str">
        <f>IF(E1677="旅費",支出入力表!C1678,"")</f>
        <v/>
      </c>
      <c r="D1677" s="165" t="str">
        <f>IF(支出入力表!E1678="旅費","旅費","")</f>
        <v/>
      </c>
      <c r="E1677" s="165" t="str">
        <f>IF(支出入力表!F1678="旅費","旅費","")</f>
        <v/>
      </c>
      <c r="F1677" s="196" t="str">
        <f>IF(E1677="旅費",VLOOKUP(E1677,支出入力表!F1678:$M$2000,3,FALSE),"")</f>
        <v/>
      </c>
      <c r="G1677" s="196" t="str">
        <f>IF(E1677="旅費",VLOOKUP(E1677,支出入力表!F1678:$M$2000,4,FALSE),"")</f>
        <v/>
      </c>
      <c r="H1677" s="197" t="str">
        <f>IF(E1677="旅費",VLOOKUP(E1677,支出入力表!F1678:$M$2000,5,FALSE),"")</f>
        <v/>
      </c>
      <c r="I1677" s="196" t="str">
        <f>IF(E1677="旅費",VLOOKUP(E1677,支出入力表!F1678:$S$2000,9,FALSE),"")</f>
        <v/>
      </c>
      <c r="J1677" s="167" t="str">
        <f>IF(E1677="旅費",VLOOKUP(E1677,支出入力表!F1678:$S$2000,10,FALSE),"")</f>
        <v/>
      </c>
      <c r="K1677" s="167" t="str">
        <f>IF(E1677="旅費",VLOOKUP(E1677,支出入力表!F1678:$S$2000,11,FALSE),"")</f>
        <v/>
      </c>
      <c r="L1677" s="167" t="str">
        <f>IF(E1677="旅費",VLOOKUP(E1677,支出入力表!F1678:$S$2000,12,FALSE),"")</f>
        <v/>
      </c>
      <c r="M1677" s="167" t="str">
        <f>IF(E1677="旅費",VLOOKUP(E1677,支出入力表!F1678:$S$2000,13,FALSE),"")</f>
        <v/>
      </c>
      <c r="N1677" s="168" t="str">
        <f>IF(E1677="旅費",VLOOKUP(E1677,支出入力表!F1678:$S$2000,14,FALSE),"")</f>
        <v/>
      </c>
    </row>
    <row r="1678" spans="2:14" x14ac:dyDescent="0.55000000000000004">
      <c r="B1678" s="163" t="str">
        <f>IF(E1678="旅費",支出入力表!A1679,"")</f>
        <v/>
      </c>
      <c r="C1678" s="164" t="str">
        <f>IF(E1678="旅費",支出入力表!C1679,"")</f>
        <v/>
      </c>
      <c r="D1678" s="165" t="str">
        <f>IF(支出入力表!E1679="旅費","旅費","")</f>
        <v/>
      </c>
      <c r="E1678" s="165" t="str">
        <f>IF(支出入力表!F1679="旅費","旅費","")</f>
        <v/>
      </c>
      <c r="F1678" s="196" t="str">
        <f>IF(E1678="旅費",VLOOKUP(E1678,支出入力表!F1679:$M$2000,3,FALSE),"")</f>
        <v/>
      </c>
      <c r="G1678" s="196" t="str">
        <f>IF(E1678="旅費",VLOOKUP(E1678,支出入力表!F1679:$M$2000,4,FALSE),"")</f>
        <v/>
      </c>
      <c r="H1678" s="197" t="str">
        <f>IF(E1678="旅費",VLOOKUP(E1678,支出入力表!F1679:$M$2000,5,FALSE),"")</f>
        <v/>
      </c>
      <c r="I1678" s="196" t="str">
        <f>IF(E1678="旅費",VLOOKUP(E1678,支出入力表!F1679:$S$2000,9,FALSE),"")</f>
        <v/>
      </c>
      <c r="J1678" s="167" t="str">
        <f>IF(E1678="旅費",VLOOKUP(E1678,支出入力表!F1679:$S$2000,10,FALSE),"")</f>
        <v/>
      </c>
      <c r="K1678" s="167" t="str">
        <f>IF(E1678="旅費",VLOOKUP(E1678,支出入力表!F1679:$S$2000,11,FALSE),"")</f>
        <v/>
      </c>
      <c r="L1678" s="167" t="str">
        <f>IF(E1678="旅費",VLOOKUP(E1678,支出入力表!F1679:$S$2000,12,FALSE),"")</f>
        <v/>
      </c>
      <c r="M1678" s="167" t="str">
        <f>IF(E1678="旅費",VLOOKUP(E1678,支出入力表!F1679:$S$2000,13,FALSE),"")</f>
        <v/>
      </c>
      <c r="N1678" s="168" t="str">
        <f>IF(E1678="旅費",VLOOKUP(E1678,支出入力表!F1679:$S$2000,14,FALSE),"")</f>
        <v/>
      </c>
    </row>
    <row r="1679" spans="2:14" x14ac:dyDescent="0.55000000000000004">
      <c r="B1679" s="163" t="str">
        <f>IF(E1679="旅費",支出入力表!A1680,"")</f>
        <v/>
      </c>
      <c r="C1679" s="164" t="str">
        <f>IF(E1679="旅費",支出入力表!C1680,"")</f>
        <v/>
      </c>
      <c r="D1679" s="165" t="str">
        <f>IF(支出入力表!E1680="旅費","旅費","")</f>
        <v/>
      </c>
      <c r="E1679" s="165" t="str">
        <f>IF(支出入力表!F1680="旅費","旅費","")</f>
        <v/>
      </c>
      <c r="F1679" s="196" t="str">
        <f>IF(E1679="旅費",VLOOKUP(E1679,支出入力表!F1680:$M$2000,3,FALSE),"")</f>
        <v/>
      </c>
      <c r="G1679" s="196" t="str">
        <f>IF(E1679="旅費",VLOOKUP(E1679,支出入力表!F1680:$M$2000,4,FALSE),"")</f>
        <v/>
      </c>
      <c r="H1679" s="197" t="str">
        <f>IF(E1679="旅費",VLOOKUP(E1679,支出入力表!F1680:$M$2000,5,FALSE),"")</f>
        <v/>
      </c>
      <c r="I1679" s="196" t="str">
        <f>IF(E1679="旅費",VLOOKUP(E1679,支出入力表!F1680:$S$2000,9,FALSE),"")</f>
        <v/>
      </c>
      <c r="J1679" s="167" t="str">
        <f>IF(E1679="旅費",VLOOKUP(E1679,支出入力表!F1680:$S$2000,10,FALSE),"")</f>
        <v/>
      </c>
      <c r="K1679" s="167" t="str">
        <f>IF(E1679="旅費",VLOOKUP(E1679,支出入力表!F1680:$S$2000,11,FALSE),"")</f>
        <v/>
      </c>
      <c r="L1679" s="167" t="str">
        <f>IF(E1679="旅費",VLOOKUP(E1679,支出入力表!F1680:$S$2000,12,FALSE),"")</f>
        <v/>
      </c>
      <c r="M1679" s="167" t="str">
        <f>IF(E1679="旅費",VLOOKUP(E1679,支出入力表!F1680:$S$2000,13,FALSE),"")</f>
        <v/>
      </c>
      <c r="N1679" s="168" t="str">
        <f>IF(E1679="旅費",VLOOKUP(E1679,支出入力表!F1680:$S$2000,14,FALSE),"")</f>
        <v/>
      </c>
    </row>
    <row r="1680" spans="2:14" x14ac:dyDescent="0.55000000000000004">
      <c r="B1680" s="163" t="str">
        <f>IF(E1680="旅費",支出入力表!A1681,"")</f>
        <v/>
      </c>
      <c r="C1680" s="164" t="str">
        <f>IF(E1680="旅費",支出入力表!C1681,"")</f>
        <v/>
      </c>
      <c r="D1680" s="165" t="str">
        <f>IF(支出入力表!E1681="旅費","旅費","")</f>
        <v/>
      </c>
      <c r="E1680" s="165" t="str">
        <f>IF(支出入力表!F1681="旅費","旅費","")</f>
        <v/>
      </c>
      <c r="F1680" s="196" t="str">
        <f>IF(E1680="旅費",VLOOKUP(E1680,支出入力表!F1681:$M$2000,3,FALSE),"")</f>
        <v/>
      </c>
      <c r="G1680" s="196" t="str">
        <f>IF(E1680="旅費",VLOOKUP(E1680,支出入力表!F1681:$M$2000,4,FALSE),"")</f>
        <v/>
      </c>
      <c r="H1680" s="197" t="str">
        <f>IF(E1680="旅費",VLOOKUP(E1680,支出入力表!F1681:$M$2000,5,FALSE),"")</f>
        <v/>
      </c>
      <c r="I1680" s="196" t="str">
        <f>IF(E1680="旅費",VLOOKUP(E1680,支出入力表!F1681:$S$2000,9,FALSE),"")</f>
        <v/>
      </c>
      <c r="J1680" s="167" t="str">
        <f>IF(E1680="旅費",VLOOKUP(E1680,支出入力表!F1681:$S$2000,10,FALSE),"")</f>
        <v/>
      </c>
      <c r="K1680" s="167" t="str">
        <f>IF(E1680="旅費",VLOOKUP(E1680,支出入力表!F1681:$S$2000,11,FALSE),"")</f>
        <v/>
      </c>
      <c r="L1680" s="167" t="str">
        <f>IF(E1680="旅費",VLOOKUP(E1680,支出入力表!F1681:$S$2000,12,FALSE),"")</f>
        <v/>
      </c>
      <c r="M1680" s="167" t="str">
        <f>IF(E1680="旅費",VLOOKUP(E1680,支出入力表!F1681:$S$2000,13,FALSE),"")</f>
        <v/>
      </c>
      <c r="N1680" s="168" t="str">
        <f>IF(E1680="旅費",VLOOKUP(E1680,支出入力表!F1681:$S$2000,14,FALSE),"")</f>
        <v/>
      </c>
    </row>
    <row r="1681" spans="2:14" x14ac:dyDescent="0.55000000000000004">
      <c r="B1681" s="163" t="str">
        <f>IF(E1681="旅費",支出入力表!A1682,"")</f>
        <v/>
      </c>
      <c r="C1681" s="164" t="str">
        <f>IF(E1681="旅費",支出入力表!C1682,"")</f>
        <v/>
      </c>
      <c r="D1681" s="165" t="str">
        <f>IF(支出入力表!E1682="旅費","旅費","")</f>
        <v/>
      </c>
      <c r="E1681" s="165" t="str">
        <f>IF(支出入力表!F1682="旅費","旅費","")</f>
        <v/>
      </c>
      <c r="F1681" s="196" t="str">
        <f>IF(E1681="旅費",VLOOKUP(E1681,支出入力表!F1682:$M$2000,3,FALSE),"")</f>
        <v/>
      </c>
      <c r="G1681" s="196" t="str">
        <f>IF(E1681="旅費",VLOOKUP(E1681,支出入力表!F1682:$M$2000,4,FALSE),"")</f>
        <v/>
      </c>
      <c r="H1681" s="197" t="str">
        <f>IF(E1681="旅費",VLOOKUP(E1681,支出入力表!F1682:$M$2000,5,FALSE),"")</f>
        <v/>
      </c>
      <c r="I1681" s="196" t="str">
        <f>IF(E1681="旅費",VLOOKUP(E1681,支出入力表!F1682:$S$2000,9,FALSE),"")</f>
        <v/>
      </c>
      <c r="J1681" s="167" t="str">
        <f>IF(E1681="旅費",VLOOKUP(E1681,支出入力表!F1682:$S$2000,10,FALSE),"")</f>
        <v/>
      </c>
      <c r="K1681" s="167" t="str">
        <f>IF(E1681="旅費",VLOOKUP(E1681,支出入力表!F1682:$S$2000,11,FALSE),"")</f>
        <v/>
      </c>
      <c r="L1681" s="167" t="str">
        <f>IF(E1681="旅費",VLOOKUP(E1681,支出入力表!F1682:$S$2000,12,FALSE),"")</f>
        <v/>
      </c>
      <c r="M1681" s="167" t="str">
        <f>IF(E1681="旅費",VLOOKUP(E1681,支出入力表!F1682:$S$2000,13,FALSE),"")</f>
        <v/>
      </c>
      <c r="N1681" s="168" t="str">
        <f>IF(E1681="旅費",VLOOKUP(E1681,支出入力表!F1682:$S$2000,14,FALSE),"")</f>
        <v/>
      </c>
    </row>
    <row r="1682" spans="2:14" x14ac:dyDescent="0.55000000000000004">
      <c r="B1682" s="163" t="str">
        <f>IF(E1682="旅費",支出入力表!A1683,"")</f>
        <v/>
      </c>
      <c r="C1682" s="164" t="str">
        <f>IF(E1682="旅費",支出入力表!C1683,"")</f>
        <v/>
      </c>
      <c r="D1682" s="165" t="str">
        <f>IF(支出入力表!E1683="旅費","旅費","")</f>
        <v/>
      </c>
      <c r="E1682" s="165" t="str">
        <f>IF(支出入力表!F1683="旅費","旅費","")</f>
        <v/>
      </c>
      <c r="F1682" s="196" t="str">
        <f>IF(E1682="旅費",VLOOKUP(E1682,支出入力表!F1683:$M$2000,3,FALSE),"")</f>
        <v/>
      </c>
      <c r="G1682" s="196" t="str">
        <f>IF(E1682="旅費",VLOOKUP(E1682,支出入力表!F1683:$M$2000,4,FALSE),"")</f>
        <v/>
      </c>
      <c r="H1682" s="197" t="str">
        <f>IF(E1682="旅費",VLOOKUP(E1682,支出入力表!F1683:$M$2000,5,FALSE),"")</f>
        <v/>
      </c>
      <c r="I1682" s="196" t="str">
        <f>IF(E1682="旅費",VLOOKUP(E1682,支出入力表!F1683:$S$2000,9,FALSE),"")</f>
        <v/>
      </c>
      <c r="J1682" s="167" t="str">
        <f>IF(E1682="旅費",VLOOKUP(E1682,支出入力表!F1683:$S$2000,10,FALSE),"")</f>
        <v/>
      </c>
      <c r="K1682" s="167" t="str">
        <f>IF(E1682="旅費",VLOOKUP(E1682,支出入力表!F1683:$S$2000,11,FALSE),"")</f>
        <v/>
      </c>
      <c r="L1682" s="167" t="str">
        <f>IF(E1682="旅費",VLOOKUP(E1682,支出入力表!F1683:$S$2000,12,FALSE),"")</f>
        <v/>
      </c>
      <c r="M1682" s="167" t="str">
        <f>IF(E1682="旅費",VLOOKUP(E1682,支出入力表!F1683:$S$2000,13,FALSE),"")</f>
        <v/>
      </c>
      <c r="N1682" s="168" t="str">
        <f>IF(E1682="旅費",VLOOKUP(E1682,支出入力表!F1683:$S$2000,14,FALSE),"")</f>
        <v/>
      </c>
    </row>
    <row r="1683" spans="2:14" x14ac:dyDescent="0.55000000000000004">
      <c r="B1683" s="163" t="str">
        <f>IF(E1683="旅費",支出入力表!A1684,"")</f>
        <v/>
      </c>
      <c r="C1683" s="164" t="str">
        <f>IF(E1683="旅費",支出入力表!C1684,"")</f>
        <v/>
      </c>
      <c r="D1683" s="165" t="str">
        <f>IF(支出入力表!E1684="旅費","旅費","")</f>
        <v/>
      </c>
      <c r="E1683" s="165" t="str">
        <f>IF(支出入力表!F1684="旅費","旅費","")</f>
        <v/>
      </c>
      <c r="F1683" s="196" t="str">
        <f>IF(E1683="旅費",VLOOKUP(E1683,支出入力表!F1684:$M$2000,3,FALSE),"")</f>
        <v/>
      </c>
      <c r="G1683" s="196" t="str">
        <f>IF(E1683="旅費",VLOOKUP(E1683,支出入力表!F1684:$M$2000,4,FALSE),"")</f>
        <v/>
      </c>
      <c r="H1683" s="197" t="str">
        <f>IF(E1683="旅費",VLOOKUP(E1683,支出入力表!F1684:$M$2000,5,FALSE),"")</f>
        <v/>
      </c>
      <c r="I1683" s="196" t="str">
        <f>IF(E1683="旅費",VLOOKUP(E1683,支出入力表!F1684:$S$2000,9,FALSE),"")</f>
        <v/>
      </c>
      <c r="J1683" s="167" t="str">
        <f>IF(E1683="旅費",VLOOKUP(E1683,支出入力表!F1684:$S$2000,10,FALSE),"")</f>
        <v/>
      </c>
      <c r="K1683" s="167" t="str">
        <f>IF(E1683="旅費",VLOOKUP(E1683,支出入力表!F1684:$S$2000,11,FALSE),"")</f>
        <v/>
      </c>
      <c r="L1683" s="167" t="str">
        <f>IF(E1683="旅費",VLOOKUP(E1683,支出入力表!F1684:$S$2000,12,FALSE),"")</f>
        <v/>
      </c>
      <c r="M1683" s="167" t="str">
        <f>IF(E1683="旅費",VLOOKUP(E1683,支出入力表!F1684:$S$2000,13,FALSE),"")</f>
        <v/>
      </c>
      <c r="N1683" s="168" t="str">
        <f>IF(E1683="旅費",VLOOKUP(E1683,支出入力表!F1684:$S$2000,14,FALSE),"")</f>
        <v/>
      </c>
    </row>
    <row r="1684" spans="2:14" x14ac:dyDescent="0.55000000000000004">
      <c r="B1684" s="163" t="str">
        <f>IF(E1684="旅費",支出入力表!A1685,"")</f>
        <v/>
      </c>
      <c r="C1684" s="164" t="str">
        <f>IF(E1684="旅費",支出入力表!C1685,"")</f>
        <v/>
      </c>
      <c r="D1684" s="165" t="str">
        <f>IF(支出入力表!E1685="旅費","旅費","")</f>
        <v/>
      </c>
      <c r="E1684" s="165" t="str">
        <f>IF(支出入力表!F1685="旅費","旅費","")</f>
        <v/>
      </c>
      <c r="F1684" s="196" t="str">
        <f>IF(E1684="旅費",VLOOKUP(E1684,支出入力表!F1685:$M$2000,3,FALSE),"")</f>
        <v/>
      </c>
      <c r="G1684" s="196" t="str">
        <f>IF(E1684="旅費",VLOOKUP(E1684,支出入力表!F1685:$M$2000,4,FALSE),"")</f>
        <v/>
      </c>
      <c r="H1684" s="197" t="str">
        <f>IF(E1684="旅費",VLOOKUP(E1684,支出入力表!F1685:$M$2000,5,FALSE),"")</f>
        <v/>
      </c>
      <c r="I1684" s="196" t="str">
        <f>IF(E1684="旅費",VLOOKUP(E1684,支出入力表!F1685:$S$2000,9,FALSE),"")</f>
        <v/>
      </c>
      <c r="J1684" s="167" t="str">
        <f>IF(E1684="旅費",VLOOKUP(E1684,支出入力表!F1685:$S$2000,10,FALSE),"")</f>
        <v/>
      </c>
      <c r="K1684" s="167" t="str">
        <f>IF(E1684="旅費",VLOOKUP(E1684,支出入力表!F1685:$S$2000,11,FALSE),"")</f>
        <v/>
      </c>
      <c r="L1684" s="167" t="str">
        <f>IF(E1684="旅費",VLOOKUP(E1684,支出入力表!F1685:$S$2000,12,FALSE),"")</f>
        <v/>
      </c>
      <c r="M1684" s="167" t="str">
        <f>IF(E1684="旅費",VLOOKUP(E1684,支出入力表!F1685:$S$2000,13,FALSE),"")</f>
        <v/>
      </c>
      <c r="N1684" s="168" t="str">
        <f>IF(E1684="旅費",VLOOKUP(E1684,支出入力表!F1685:$S$2000,14,FALSE),"")</f>
        <v/>
      </c>
    </row>
    <row r="1685" spans="2:14" x14ac:dyDescent="0.55000000000000004">
      <c r="B1685" s="163" t="str">
        <f>IF(E1685="旅費",支出入力表!A1686,"")</f>
        <v/>
      </c>
      <c r="C1685" s="164" t="str">
        <f>IF(E1685="旅費",支出入力表!C1686,"")</f>
        <v/>
      </c>
      <c r="D1685" s="165" t="str">
        <f>IF(支出入力表!E1686="旅費","旅費","")</f>
        <v/>
      </c>
      <c r="E1685" s="165" t="str">
        <f>IF(支出入力表!F1686="旅費","旅費","")</f>
        <v/>
      </c>
      <c r="F1685" s="196" t="str">
        <f>IF(E1685="旅費",VLOOKUP(E1685,支出入力表!F1686:$M$2000,3,FALSE),"")</f>
        <v/>
      </c>
      <c r="G1685" s="196" t="str">
        <f>IF(E1685="旅費",VLOOKUP(E1685,支出入力表!F1686:$M$2000,4,FALSE),"")</f>
        <v/>
      </c>
      <c r="H1685" s="197" t="str">
        <f>IF(E1685="旅費",VLOOKUP(E1685,支出入力表!F1686:$M$2000,5,FALSE),"")</f>
        <v/>
      </c>
      <c r="I1685" s="196" t="str">
        <f>IF(E1685="旅費",VLOOKUP(E1685,支出入力表!F1686:$S$2000,9,FALSE),"")</f>
        <v/>
      </c>
      <c r="J1685" s="167" t="str">
        <f>IF(E1685="旅費",VLOOKUP(E1685,支出入力表!F1686:$S$2000,10,FALSE),"")</f>
        <v/>
      </c>
      <c r="K1685" s="167" t="str">
        <f>IF(E1685="旅費",VLOOKUP(E1685,支出入力表!F1686:$S$2000,11,FALSE),"")</f>
        <v/>
      </c>
      <c r="L1685" s="167" t="str">
        <f>IF(E1685="旅費",VLOOKUP(E1685,支出入力表!F1686:$S$2000,12,FALSE),"")</f>
        <v/>
      </c>
      <c r="M1685" s="167" t="str">
        <f>IF(E1685="旅費",VLOOKUP(E1685,支出入力表!F1686:$S$2000,13,FALSE),"")</f>
        <v/>
      </c>
      <c r="N1685" s="168" t="str">
        <f>IF(E1685="旅費",VLOOKUP(E1685,支出入力表!F1686:$S$2000,14,FALSE),"")</f>
        <v/>
      </c>
    </row>
    <row r="1686" spans="2:14" x14ac:dyDescent="0.55000000000000004">
      <c r="B1686" s="163" t="str">
        <f>IF(E1686="旅費",支出入力表!A1687,"")</f>
        <v/>
      </c>
      <c r="C1686" s="164" t="str">
        <f>IF(E1686="旅費",支出入力表!C1687,"")</f>
        <v/>
      </c>
      <c r="D1686" s="165" t="str">
        <f>IF(支出入力表!E1687="旅費","旅費","")</f>
        <v/>
      </c>
      <c r="E1686" s="165" t="str">
        <f>IF(支出入力表!F1687="旅費","旅費","")</f>
        <v/>
      </c>
      <c r="F1686" s="196" t="str">
        <f>IF(E1686="旅費",VLOOKUP(E1686,支出入力表!F1687:$M$2000,3,FALSE),"")</f>
        <v/>
      </c>
      <c r="G1686" s="196" t="str">
        <f>IF(E1686="旅費",VLOOKUP(E1686,支出入力表!F1687:$M$2000,4,FALSE),"")</f>
        <v/>
      </c>
      <c r="H1686" s="197" t="str">
        <f>IF(E1686="旅費",VLOOKUP(E1686,支出入力表!F1687:$M$2000,5,FALSE),"")</f>
        <v/>
      </c>
      <c r="I1686" s="196" t="str">
        <f>IF(E1686="旅費",VLOOKUP(E1686,支出入力表!F1687:$S$2000,9,FALSE),"")</f>
        <v/>
      </c>
      <c r="J1686" s="167" t="str">
        <f>IF(E1686="旅費",VLOOKUP(E1686,支出入力表!F1687:$S$2000,10,FALSE),"")</f>
        <v/>
      </c>
      <c r="K1686" s="167" t="str">
        <f>IF(E1686="旅費",VLOOKUP(E1686,支出入力表!F1687:$S$2000,11,FALSE),"")</f>
        <v/>
      </c>
      <c r="L1686" s="167" t="str">
        <f>IF(E1686="旅費",VLOOKUP(E1686,支出入力表!F1687:$S$2000,12,FALSE),"")</f>
        <v/>
      </c>
      <c r="M1686" s="167" t="str">
        <f>IF(E1686="旅費",VLOOKUP(E1686,支出入力表!F1687:$S$2000,13,FALSE),"")</f>
        <v/>
      </c>
      <c r="N1686" s="168" t="str">
        <f>IF(E1686="旅費",VLOOKUP(E1686,支出入力表!F1687:$S$2000,14,FALSE),"")</f>
        <v/>
      </c>
    </row>
    <row r="1687" spans="2:14" x14ac:dyDescent="0.55000000000000004">
      <c r="B1687" s="163" t="str">
        <f>IF(E1687="旅費",支出入力表!A1688,"")</f>
        <v/>
      </c>
      <c r="C1687" s="164" t="str">
        <f>IF(E1687="旅費",支出入力表!C1688,"")</f>
        <v/>
      </c>
      <c r="D1687" s="165" t="str">
        <f>IF(支出入力表!E1688="旅費","旅費","")</f>
        <v/>
      </c>
      <c r="E1687" s="165" t="str">
        <f>IF(支出入力表!F1688="旅費","旅費","")</f>
        <v/>
      </c>
      <c r="F1687" s="196" t="str">
        <f>IF(E1687="旅費",VLOOKUP(E1687,支出入力表!F1688:$M$2000,3,FALSE),"")</f>
        <v/>
      </c>
      <c r="G1687" s="196" t="str">
        <f>IF(E1687="旅費",VLOOKUP(E1687,支出入力表!F1688:$M$2000,4,FALSE),"")</f>
        <v/>
      </c>
      <c r="H1687" s="197" t="str">
        <f>IF(E1687="旅費",VLOOKUP(E1687,支出入力表!F1688:$M$2000,5,FALSE),"")</f>
        <v/>
      </c>
      <c r="I1687" s="196" t="str">
        <f>IF(E1687="旅費",VLOOKUP(E1687,支出入力表!F1688:$S$2000,9,FALSE),"")</f>
        <v/>
      </c>
      <c r="J1687" s="167" t="str">
        <f>IF(E1687="旅費",VLOOKUP(E1687,支出入力表!F1688:$S$2000,10,FALSE),"")</f>
        <v/>
      </c>
      <c r="K1687" s="167" t="str">
        <f>IF(E1687="旅費",VLOOKUP(E1687,支出入力表!F1688:$S$2000,11,FALSE),"")</f>
        <v/>
      </c>
      <c r="L1687" s="167" t="str">
        <f>IF(E1687="旅費",VLOOKUP(E1687,支出入力表!F1688:$S$2000,12,FALSE),"")</f>
        <v/>
      </c>
      <c r="M1687" s="167" t="str">
        <f>IF(E1687="旅費",VLOOKUP(E1687,支出入力表!F1688:$S$2000,13,FALSE),"")</f>
        <v/>
      </c>
      <c r="N1687" s="168" t="str">
        <f>IF(E1687="旅費",VLOOKUP(E1687,支出入力表!F1688:$S$2000,14,FALSE),"")</f>
        <v/>
      </c>
    </row>
    <row r="1688" spans="2:14" x14ac:dyDescent="0.55000000000000004">
      <c r="B1688" s="163" t="str">
        <f>IF(E1688="旅費",支出入力表!A1689,"")</f>
        <v/>
      </c>
      <c r="C1688" s="164" t="str">
        <f>IF(E1688="旅費",支出入力表!C1689,"")</f>
        <v/>
      </c>
      <c r="D1688" s="165" t="str">
        <f>IF(支出入力表!E1689="旅費","旅費","")</f>
        <v/>
      </c>
      <c r="E1688" s="165" t="str">
        <f>IF(支出入力表!F1689="旅費","旅費","")</f>
        <v/>
      </c>
      <c r="F1688" s="196" t="str">
        <f>IF(E1688="旅費",VLOOKUP(E1688,支出入力表!F1689:$M$2000,3,FALSE),"")</f>
        <v/>
      </c>
      <c r="G1688" s="196" t="str">
        <f>IF(E1688="旅費",VLOOKUP(E1688,支出入力表!F1689:$M$2000,4,FALSE),"")</f>
        <v/>
      </c>
      <c r="H1688" s="197" t="str">
        <f>IF(E1688="旅費",VLOOKUP(E1688,支出入力表!F1689:$M$2000,5,FALSE),"")</f>
        <v/>
      </c>
      <c r="I1688" s="196" t="str">
        <f>IF(E1688="旅費",VLOOKUP(E1688,支出入力表!F1689:$S$2000,9,FALSE),"")</f>
        <v/>
      </c>
      <c r="J1688" s="167" t="str">
        <f>IF(E1688="旅費",VLOOKUP(E1688,支出入力表!F1689:$S$2000,10,FALSE),"")</f>
        <v/>
      </c>
      <c r="K1688" s="167" t="str">
        <f>IF(E1688="旅費",VLOOKUP(E1688,支出入力表!F1689:$S$2000,11,FALSE),"")</f>
        <v/>
      </c>
      <c r="L1688" s="167" t="str">
        <f>IF(E1688="旅費",VLOOKUP(E1688,支出入力表!F1689:$S$2000,12,FALSE),"")</f>
        <v/>
      </c>
      <c r="M1688" s="167" t="str">
        <f>IF(E1688="旅費",VLOOKUP(E1688,支出入力表!F1689:$S$2000,13,FALSE),"")</f>
        <v/>
      </c>
      <c r="N1688" s="168" t="str">
        <f>IF(E1688="旅費",VLOOKUP(E1688,支出入力表!F1689:$S$2000,14,FALSE),"")</f>
        <v/>
      </c>
    </row>
    <row r="1689" spans="2:14" x14ac:dyDescent="0.55000000000000004">
      <c r="B1689" s="163" t="str">
        <f>IF(E1689="旅費",支出入力表!A1690,"")</f>
        <v/>
      </c>
      <c r="C1689" s="164" t="str">
        <f>IF(E1689="旅費",支出入力表!C1690,"")</f>
        <v/>
      </c>
      <c r="D1689" s="165" t="str">
        <f>IF(支出入力表!E1690="旅費","旅費","")</f>
        <v/>
      </c>
      <c r="E1689" s="165" t="str">
        <f>IF(支出入力表!F1690="旅費","旅費","")</f>
        <v/>
      </c>
      <c r="F1689" s="196" t="str">
        <f>IF(E1689="旅費",VLOOKUP(E1689,支出入力表!F1690:$M$2000,3,FALSE),"")</f>
        <v/>
      </c>
      <c r="G1689" s="196" t="str">
        <f>IF(E1689="旅費",VLOOKUP(E1689,支出入力表!F1690:$M$2000,4,FALSE),"")</f>
        <v/>
      </c>
      <c r="H1689" s="197" t="str">
        <f>IF(E1689="旅費",VLOOKUP(E1689,支出入力表!F1690:$M$2000,5,FALSE),"")</f>
        <v/>
      </c>
      <c r="I1689" s="196" t="str">
        <f>IF(E1689="旅費",VLOOKUP(E1689,支出入力表!F1690:$S$2000,9,FALSE),"")</f>
        <v/>
      </c>
      <c r="J1689" s="167" t="str">
        <f>IF(E1689="旅費",VLOOKUP(E1689,支出入力表!F1690:$S$2000,10,FALSE),"")</f>
        <v/>
      </c>
      <c r="K1689" s="167" t="str">
        <f>IF(E1689="旅費",VLOOKUP(E1689,支出入力表!F1690:$S$2000,11,FALSE),"")</f>
        <v/>
      </c>
      <c r="L1689" s="167" t="str">
        <f>IF(E1689="旅費",VLOOKUP(E1689,支出入力表!F1690:$S$2000,12,FALSE),"")</f>
        <v/>
      </c>
      <c r="M1689" s="167" t="str">
        <f>IF(E1689="旅費",VLOOKUP(E1689,支出入力表!F1690:$S$2000,13,FALSE),"")</f>
        <v/>
      </c>
      <c r="N1689" s="168" t="str">
        <f>IF(E1689="旅費",VLOOKUP(E1689,支出入力表!F1690:$S$2000,14,FALSE),"")</f>
        <v/>
      </c>
    </row>
    <row r="1690" spans="2:14" x14ac:dyDescent="0.55000000000000004">
      <c r="B1690" s="163" t="str">
        <f>IF(E1690="旅費",支出入力表!A1691,"")</f>
        <v/>
      </c>
      <c r="C1690" s="164" t="str">
        <f>IF(E1690="旅費",支出入力表!C1691,"")</f>
        <v/>
      </c>
      <c r="D1690" s="165" t="str">
        <f>IF(支出入力表!E1691="旅費","旅費","")</f>
        <v/>
      </c>
      <c r="E1690" s="165" t="str">
        <f>IF(支出入力表!F1691="旅費","旅費","")</f>
        <v/>
      </c>
      <c r="F1690" s="196" t="str">
        <f>IF(E1690="旅費",VLOOKUP(E1690,支出入力表!F1691:$M$2000,3,FALSE),"")</f>
        <v/>
      </c>
      <c r="G1690" s="196" t="str">
        <f>IF(E1690="旅費",VLOOKUP(E1690,支出入力表!F1691:$M$2000,4,FALSE),"")</f>
        <v/>
      </c>
      <c r="H1690" s="197" t="str">
        <f>IF(E1690="旅費",VLOOKUP(E1690,支出入力表!F1691:$M$2000,5,FALSE),"")</f>
        <v/>
      </c>
      <c r="I1690" s="196" t="str">
        <f>IF(E1690="旅費",VLOOKUP(E1690,支出入力表!F1691:$S$2000,9,FALSE),"")</f>
        <v/>
      </c>
      <c r="J1690" s="167" t="str">
        <f>IF(E1690="旅費",VLOOKUP(E1690,支出入力表!F1691:$S$2000,10,FALSE),"")</f>
        <v/>
      </c>
      <c r="K1690" s="167" t="str">
        <f>IF(E1690="旅費",VLOOKUP(E1690,支出入力表!F1691:$S$2000,11,FALSE),"")</f>
        <v/>
      </c>
      <c r="L1690" s="167" t="str">
        <f>IF(E1690="旅費",VLOOKUP(E1690,支出入力表!F1691:$S$2000,12,FALSE),"")</f>
        <v/>
      </c>
      <c r="M1690" s="167" t="str">
        <f>IF(E1690="旅費",VLOOKUP(E1690,支出入力表!F1691:$S$2000,13,FALSE),"")</f>
        <v/>
      </c>
      <c r="N1690" s="168" t="str">
        <f>IF(E1690="旅費",VLOOKUP(E1690,支出入力表!F1691:$S$2000,14,FALSE),"")</f>
        <v/>
      </c>
    </row>
    <row r="1691" spans="2:14" x14ac:dyDescent="0.55000000000000004">
      <c r="B1691" s="163" t="str">
        <f>IF(E1691="旅費",支出入力表!A1692,"")</f>
        <v/>
      </c>
      <c r="C1691" s="164" t="str">
        <f>IF(E1691="旅費",支出入力表!C1692,"")</f>
        <v/>
      </c>
      <c r="D1691" s="165" t="str">
        <f>IF(支出入力表!E1692="旅費","旅費","")</f>
        <v/>
      </c>
      <c r="E1691" s="165" t="str">
        <f>IF(支出入力表!F1692="旅費","旅費","")</f>
        <v/>
      </c>
      <c r="F1691" s="196" t="str">
        <f>IF(E1691="旅費",VLOOKUP(E1691,支出入力表!F1692:$M$2000,3,FALSE),"")</f>
        <v/>
      </c>
      <c r="G1691" s="196" t="str">
        <f>IF(E1691="旅費",VLOOKUP(E1691,支出入力表!F1692:$M$2000,4,FALSE),"")</f>
        <v/>
      </c>
      <c r="H1691" s="197" t="str">
        <f>IF(E1691="旅費",VLOOKUP(E1691,支出入力表!F1692:$M$2000,5,FALSE),"")</f>
        <v/>
      </c>
      <c r="I1691" s="196" t="str">
        <f>IF(E1691="旅費",VLOOKUP(E1691,支出入力表!F1692:$S$2000,9,FALSE),"")</f>
        <v/>
      </c>
      <c r="J1691" s="167" t="str">
        <f>IF(E1691="旅費",VLOOKUP(E1691,支出入力表!F1692:$S$2000,10,FALSE),"")</f>
        <v/>
      </c>
      <c r="K1691" s="167" t="str">
        <f>IF(E1691="旅費",VLOOKUP(E1691,支出入力表!F1692:$S$2000,11,FALSE),"")</f>
        <v/>
      </c>
      <c r="L1691" s="167" t="str">
        <f>IF(E1691="旅費",VLOOKUP(E1691,支出入力表!F1692:$S$2000,12,FALSE),"")</f>
        <v/>
      </c>
      <c r="M1691" s="167" t="str">
        <f>IF(E1691="旅費",VLOOKUP(E1691,支出入力表!F1692:$S$2000,13,FALSE),"")</f>
        <v/>
      </c>
      <c r="N1691" s="168" t="str">
        <f>IF(E1691="旅費",VLOOKUP(E1691,支出入力表!F1692:$S$2000,14,FALSE),"")</f>
        <v/>
      </c>
    </row>
    <row r="1692" spans="2:14" x14ac:dyDescent="0.55000000000000004">
      <c r="B1692" s="163" t="str">
        <f>IF(E1692="旅費",支出入力表!A1693,"")</f>
        <v/>
      </c>
      <c r="C1692" s="164" t="str">
        <f>IF(E1692="旅費",支出入力表!C1693,"")</f>
        <v/>
      </c>
      <c r="D1692" s="165" t="str">
        <f>IF(支出入力表!E1693="旅費","旅費","")</f>
        <v/>
      </c>
      <c r="E1692" s="165" t="str">
        <f>IF(支出入力表!F1693="旅費","旅費","")</f>
        <v/>
      </c>
      <c r="F1692" s="196" t="str">
        <f>IF(E1692="旅費",VLOOKUP(E1692,支出入力表!F1693:$M$2000,3,FALSE),"")</f>
        <v/>
      </c>
      <c r="G1692" s="196" t="str">
        <f>IF(E1692="旅費",VLOOKUP(E1692,支出入力表!F1693:$M$2000,4,FALSE),"")</f>
        <v/>
      </c>
      <c r="H1692" s="197" t="str">
        <f>IF(E1692="旅費",VLOOKUP(E1692,支出入力表!F1693:$M$2000,5,FALSE),"")</f>
        <v/>
      </c>
      <c r="I1692" s="196" t="str">
        <f>IF(E1692="旅費",VLOOKUP(E1692,支出入力表!F1693:$S$2000,9,FALSE),"")</f>
        <v/>
      </c>
      <c r="J1692" s="167" t="str">
        <f>IF(E1692="旅費",VLOOKUP(E1692,支出入力表!F1693:$S$2000,10,FALSE),"")</f>
        <v/>
      </c>
      <c r="K1692" s="167" t="str">
        <f>IF(E1692="旅費",VLOOKUP(E1692,支出入力表!F1693:$S$2000,11,FALSE),"")</f>
        <v/>
      </c>
      <c r="L1692" s="167" t="str">
        <f>IF(E1692="旅費",VLOOKUP(E1692,支出入力表!F1693:$S$2000,12,FALSE),"")</f>
        <v/>
      </c>
      <c r="M1692" s="167" t="str">
        <f>IF(E1692="旅費",VLOOKUP(E1692,支出入力表!F1693:$S$2000,13,FALSE),"")</f>
        <v/>
      </c>
      <c r="N1692" s="168" t="str">
        <f>IF(E1692="旅費",VLOOKUP(E1692,支出入力表!F1693:$S$2000,14,FALSE),"")</f>
        <v/>
      </c>
    </row>
    <row r="1693" spans="2:14" x14ac:dyDescent="0.55000000000000004">
      <c r="B1693" s="163" t="str">
        <f>IF(E1693="旅費",支出入力表!A1694,"")</f>
        <v/>
      </c>
      <c r="C1693" s="164" t="str">
        <f>IF(E1693="旅費",支出入力表!C1694,"")</f>
        <v/>
      </c>
      <c r="D1693" s="165" t="str">
        <f>IF(支出入力表!E1694="旅費","旅費","")</f>
        <v/>
      </c>
      <c r="E1693" s="165" t="str">
        <f>IF(支出入力表!F1694="旅費","旅費","")</f>
        <v/>
      </c>
      <c r="F1693" s="196" t="str">
        <f>IF(E1693="旅費",VLOOKUP(E1693,支出入力表!F1694:$M$2000,3,FALSE),"")</f>
        <v/>
      </c>
      <c r="G1693" s="196" t="str">
        <f>IF(E1693="旅費",VLOOKUP(E1693,支出入力表!F1694:$M$2000,4,FALSE),"")</f>
        <v/>
      </c>
      <c r="H1693" s="197" t="str">
        <f>IF(E1693="旅費",VLOOKUP(E1693,支出入力表!F1694:$M$2000,5,FALSE),"")</f>
        <v/>
      </c>
      <c r="I1693" s="196" t="str">
        <f>IF(E1693="旅費",VLOOKUP(E1693,支出入力表!F1694:$S$2000,9,FALSE),"")</f>
        <v/>
      </c>
      <c r="J1693" s="167" t="str">
        <f>IF(E1693="旅費",VLOOKUP(E1693,支出入力表!F1694:$S$2000,10,FALSE),"")</f>
        <v/>
      </c>
      <c r="K1693" s="167" t="str">
        <f>IF(E1693="旅費",VLOOKUP(E1693,支出入力表!F1694:$S$2000,11,FALSE),"")</f>
        <v/>
      </c>
      <c r="L1693" s="167" t="str">
        <f>IF(E1693="旅費",VLOOKUP(E1693,支出入力表!F1694:$S$2000,12,FALSE),"")</f>
        <v/>
      </c>
      <c r="M1693" s="167" t="str">
        <f>IF(E1693="旅費",VLOOKUP(E1693,支出入力表!F1694:$S$2000,13,FALSE),"")</f>
        <v/>
      </c>
      <c r="N1693" s="168" t="str">
        <f>IF(E1693="旅費",VLOOKUP(E1693,支出入力表!F1694:$S$2000,14,FALSE),"")</f>
        <v/>
      </c>
    </row>
    <row r="1694" spans="2:14" x14ac:dyDescent="0.55000000000000004">
      <c r="B1694" s="163" t="str">
        <f>IF(E1694="旅費",支出入力表!A1695,"")</f>
        <v/>
      </c>
      <c r="C1694" s="164" t="str">
        <f>IF(E1694="旅費",支出入力表!C1695,"")</f>
        <v/>
      </c>
      <c r="D1694" s="165" t="str">
        <f>IF(支出入力表!E1695="旅費","旅費","")</f>
        <v/>
      </c>
      <c r="E1694" s="165" t="str">
        <f>IF(支出入力表!F1695="旅費","旅費","")</f>
        <v/>
      </c>
      <c r="F1694" s="196" t="str">
        <f>IF(E1694="旅費",VLOOKUP(E1694,支出入力表!F1695:$M$2000,3,FALSE),"")</f>
        <v/>
      </c>
      <c r="G1694" s="196" t="str">
        <f>IF(E1694="旅費",VLOOKUP(E1694,支出入力表!F1695:$M$2000,4,FALSE),"")</f>
        <v/>
      </c>
      <c r="H1694" s="197" t="str">
        <f>IF(E1694="旅費",VLOOKUP(E1694,支出入力表!F1695:$M$2000,5,FALSE),"")</f>
        <v/>
      </c>
      <c r="I1694" s="196" t="str">
        <f>IF(E1694="旅費",VLOOKUP(E1694,支出入力表!F1695:$S$2000,9,FALSE),"")</f>
        <v/>
      </c>
      <c r="J1694" s="167" t="str">
        <f>IF(E1694="旅費",VLOOKUP(E1694,支出入力表!F1695:$S$2000,10,FALSE),"")</f>
        <v/>
      </c>
      <c r="K1694" s="167" t="str">
        <f>IF(E1694="旅費",VLOOKUP(E1694,支出入力表!F1695:$S$2000,11,FALSE),"")</f>
        <v/>
      </c>
      <c r="L1694" s="167" t="str">
        <f>IF(E1694="旅費",VLOOKUP(E1694,支出入力表!F1695:$S$2000,12,FALSE),"")</f>
        <v/>
      </c>
      <c r="M1694" s="167" t="str">
        <f>IF(E1694="旅費",VLOOKUP(E1694,支出入力表!F1695:$S$2000,13,FALSE),"")</f>
        <v/>
      </c>
      <c r="N1694" s="168" t="str">
        <f>IF(E1694="旅費",VLOOKUP(E1694,支出入力表!F1695:$S$2000,14,FALSE),"")</f>
        <v/>
      </c>
    </row>
    <row r="1695" spans="2:14" x14ac:dyDescent="0.55000000000000004">
      <c r="B1695" s="163" t="str">
        <f>IF(E1695="旅費",支出入力表!A1696,"")</f>
        <v/>
      </c>
      <c r="C1695" s="164" t="str">
        <f>IF(E1695="旅費",支出入力表!C1696,"")</f>
        <v/>
      </c>
      <c r="D1695" s="165" t="str">
        <f>IF(支出入力表!E1696="旅費","旅費","")</f>
        <v/>
      </c>
      <c r="E1695" s="165" t="str">
        <f>IF(支出入力表!F1696="旅費","旅費","")</f>
        <v/>
      </c>
      <c r="F1695" s="196" t="str">
        <f>IF(E1695="旅費",VLOOKUP(E1695,支出入力表!F1696:$M$2000,3,FALSE),"")</f>
        <v/>
      </c>
      <c r="G1695" s="196" t="str">
        <f>IF(E1695="旅費",VLOOKUP(E1695,支出入力表!F1696:$M$2000,4,FALSE),"")</f>
        <v/>
      </c>
      <c r="H1695" s="197" t="str">
        <f>IF(E1695="旅費",VLOOKUP(E1695,支出入力表!F1696:$M$2000,5,FALSE),"")</f>
        <v/>
      </c>
      <c r="I1695" s="196" t="str">
        <f>IF(E1695="旅費",VLOOKUP(E1695,支出入力表!F1696:$S$2000,9,FALSE),"")</f>
        <v/>
      </c>
      <c r="J1695" s="167" t="str">
        <f>IF(E1695="旅費",VLOOKUP(E1695,支出入力表!F1696:$S$2000,10,FALSE),"")</f>
        <v/>
      </c>
      <c r="K1695" s="167" t="str">
        <f>IF(E1695="旅費",VLOOKUP(E1695,支出入力表!F1696:$S$2000,11,FALSE),"")</f>
        <v/>
      </c>
      <c r="L1695" s="167" t="str">
        <f>IF(E1695="旅費",VLOOKUP(E1695,支出入力表!F1696:$S$2000,12,FALSE),"")</f>
        <v/>
      </c>
      <c r="M1695" s="167" t="str">
        <f>IF(E1695="旅費",VLOOKUP(E1695,支出入力表!F1696:$S$2000,13,FALSE),"")</f>
        <v/>
      </c>
      <c r="N1695" s="168" t="str">
        <f>IF(E1695="旅費",VLOOKUP(E1695,支出入力表!F1696:$S$2000,14,FALSE),"")</f>
        <v/>
      </c>
    </row>
    <row r="1696" spans="2:14" x14ac:dyDescent="0.55000000000000004">
      <c r="B1696" s="163" t="str">
        <f>IF(E1696="旅費",支出入力表!A1697,"")</f>
        <v/>
      </c>
      <c r="C1696" s="164" t="str">
        <f>IF(E1696="旅費",支出入力表!C1697,"")</f>
        <v/>
      </c>
      <c r="D1696" s="165" t="str">
        <f>IF(支出入力表!E1697="旅費","旅費","")</f>
        <v/>
      </c>
      <c r="E1696" s="165" t="str">
        <f>IF(支出入力表!F1697="旅費","旅費","")</f>
        <v/>
      </c>
      <c r="F1696" s="196" t="str">
        <f>IF(E1696="旅費",VLOOKUP(E1696,支出入力表!F1697:$M$2000,3,FALSE),"")</f>
        <v/>
      </c>
      <c r="G1696" s="196" t="str">
        <f>IF(E1696="旅費",VLOOKUP(E1696,支出入力表!F1697:$M$2000,4,FALSE),"")</f>
        <v/>
      </c>
      <c r="H1696" s="197" t="str">
        <f>IF(E1696="旅費",VLOOKUP(E1696,支出入力表!F1697:$M$2000,5,FALSE),"")</f>
        <v/>
      </c>
      <c r="I1696" s="196" t="str">
        <f>IF(E1696="旅費",VLOOKUP(E1696,支出入力表!F1697:$S$2000,9,FALSE),"")</f>
        <v/>
      </c>
      <c r="J1696" s="167" t="str">
        <f>IF(E1696="旅費",VLOOKUP(E1696,支出入力表!F1697:$S$2000,10,FALSE),"")</f>
        <v/>
      </c>
      <c r="K1696" s="167" t="str">
        <f>IF(E1696="旅費",VLOOKUP(E1696,支出入力表!F1697:$S$2000,11,FALSE),"")</f>
        <v/>
      </c>
      <c r="L1696" s="167" t="str">
        <f>IF(E1696="旅費",VLOOKUP(E1696,支出入力表!F1697:$S$2000,12,FALSE),"")</f>
        <v/>
      </c>
      <c r="M1696" s="167" t="str">
        <f>IF(E1696="旅費",VLOOKUP(E1696,支出入力表!F1697:$S$2000,13,FALSE),"")</f>
        <v/>
      </c>
      <c r="N1696" s="168" t="str">
        <f>IF(E1696="旅費",VLOOKUP(E1696,支出入力表!F1697:$S$2000,14,FALSE),"")</f>
        <v/>
      </c>
    </row>
    <row r="1697" spans="2:14" x14ac:dyDescent="0.55000000000000004">
      <c r="B1697" s="163" t="str">
        <f>IF(E1697="旅費",支出入力表!A1698,"")</f>
        <v/>
      </c>
      <c r="C1697" s="164" t="str">
        <f>IF(E1697="旅費",支出入力表!C1698,"")</f>
        <v/>
      </c>
      <c r="D1697" s="165" t="str">
        <f>IF(支出入力表!E1698="旅費","旅費","")</f>
        <v/>
      </c>
      <c r="E1697" s="165" t="str">
        <f>IF(支出入力表!F1698="旅費","旅費","")</f>
        <v/>
      </c>
      <c r="F1697" s="196" t="str">
        <f>IF(E1697="旅費",VLOOKUP(E1697,支出入力表!F1698:$M$2000,3,FALSE),"")</f>
        <v/>
      </c>
      <c r="G1697" s="196" t="str">
        <f>IF(E1697="旅費",VLOOKUP(E1697,支出入力表!F1698:$M$2000,4,FALSE),"")</f>
        <v/>
      </c>
      <c r="H1697" s="197" t="str">
        <f>IF(E1697="旅費",VLOOKUP(E1697,支出入力表!F1698:$M$2000,5,FALSE),"")</f>
        <v/>
      </c>
      <c r="I1697" s="196" t="str">
        <f>IF(E1697="旅費",VLOOKUP(E1697,支出入力表!F1698:$S$2000,9,FALSE),"")</f>
        <v/>
      </c>
      <c r="J1697" s="167" t="str">
        <f>IF(E1697="旅費",VLOOKUP(E1697,支出入力表!F1698:$S$2000,10,FALSE),"")</f>
        <v/>
      </c>
      <c r="K1697" s="167" t="str">
        <f>IF(E1697="旅費",VLOOKUP(E1697,支出入力表!F1698:$S$2000,11,FALSE),"")</f>
        <v/>
      </c>
      <c r="L1697" s="167" t="str">
        <f>IF(E1697="旅費",VLOOKUP(E1697,支出入力表!F1698:$S$2000,12,FALSE),"")</f>
        <v/>
      </c>
      <c r="M1697" s="167" t="str">
        <f>IF(E1697="旅費",VLOOKUP(E1697,支出入力表!F1698:$S$2000,13,FALSE),"")</f>
        <v/>
      </c>
      <c r="N1697" s="168" t="str">
        <f>IF(E1697="旅費",VLOOKUP(E1697,支出入力表!F1698:$S$2000,14,FALSE),"")</f>
        <v/>
      </c>
    </row>
    <row r="1698" spans="2:14" x14ac:dyDescent="0.55000000000000004">
      <c r="B1698" s="163" t="str">
        <f>IF(E1698="旅費",支出入力表!A1699,"")</f>
        <v/>
      </c>
      <c r="C1698" s="164" t="str">
        <f>IF(E1698="旅費",支出入力表!C1699,"")</f>
        <v/>
      </c>
      <c r="D1698" s="165" t="str">
        <f>IF(支出入力表!E1699="旅費","旅費","")</f>
        <v/>
      </c>
      <c r="E1698" s="165" t="str">
        <f>IF(支出入力表!F1699="旅費","旅費","")</f>
        <v/>
      </c>
      <c r="F1698" s="196" t="str">
        <f>IF(E1698="旅費",VLOOKUP(E1698,支出入力表!F1699:$M$2000,3,FALSE),"")</f>
        <v/>
      </c>
      <c r="G1698" s="196" t="str">
        <f>IF(E1698="旅費",VLOOKUP(E1698,支出入力表!F1699:$M$2000,4,FALSE),"")</f>
        <v/>
      </c>
      <c r="H1698" s="197" t="str">
        <f>IF(E1698="旅費",VLOOKUP(E1698,支出入力表!F1699:$M$2000,5,FALSE),"")</f>
        <v/>
      </c>
      <c r="I1698" s="196" t="str">
        <f>IF(E1698="旅費",VLOOKUP(E1698,支出入力表!F1699:$S$2000,9,FALSE),"")</f>
        <v/>
      </c>
      <c r="J1698" s="167" t="str">
        <f>IF(E1698="旅費",VLOOKUP(E1698,支出入力表!F1699:$S$2000,10,FALSE),"")</f>
        <v/>
      </c>
      <c r="K1698" s="167" t="str">
        <f>IF(E1698="旅費",VLOOKUP(E1698,支出入力表!F1699:$S$2000,11,FALSE),"")</f>
        <v/>
      </c>
      <c r="L1698" s="167" t="str">
        <f>IF(E1698="旅費",VLOOKUP(E1698,支出入力表!F1699:$S$2000,12,FALSE),"")</f>
        <v/>
      </c>
      <c r="M1698" s="167" t="str">
        <f>IF(E1698="旅費",VLOOKUP(E1698,支出入力表!F1699:$S$2000,13,FALSE),"")</f>
        <v/>
      </c>
      <c r="N1698" s="168" t="str">
        <f>IF(E1698="旅費",VLOOKUP(E1698,支出入力表!F1699:$S$2000,14,FALSE),"")</f>
        <v/>
      </c>
    </row>
    <row r="1699" spans="2:14" x14ac:dyDescent="0.55000000000000004">
      <c r="B1699" s="163" t="str">
        <f>IF(E1699="旅費",支出入力表!A1700,"")</f>
        <v/>
      </c>
      <c r="C1699" s="164" t="str">
        <f>IF(E1699="旅費",支出入力表!C1700,"")</f>
        <v/>
      </c>
      <c r="D1699" s="165" t="str">
        <f>IF(支出入力表!E1700="旅費","旅費","")</f>
        <v/>
      </c>
      <c r="E1699" s="165" t="str">
        <f>IF(支出入力表!F1700="旅費","旅費","")</f>
        <v/>
      </c>
      <c r="F1699" s="196" t="str">
        <f>IF(E1699="旅費",VLOOKUP(E1699,支出入力表!F1700:$M$2000,3,FALSE),"")</f>
        <v/>
      </c>
      <c r="G1699" s="196" t="str">
        <f>IF(E1699="旅費",VLOOKUP(E1699,支出入力表!F1700:$M$2000,4,FALSE),"")</f>
        <v/>
      </c>
      <c r="H1699" s="197" t="str">
        <f>IF(E1699="旅費",VLOOKUP(E1699,支出入力表!F1700:$M$2000,5,FALSE),"")</f>
        <v/>
      </c>
      <c r="I1699" s="196" t="str">
        <f>IF(E1699="旅費",VLOOKUP(E1699,支出入力表!F1700:$S$2000,9,FALSE),"")</f>
        <v/>
      </c>
      <c r="J1699" s="167" t="str">
        <f>IF(E1699="旅費",VLOOKUP(E1699,支出入力表!F1700:$S$2000,10,FALSE),"")</f>
        <v/>
      </c>
      <c r="K1699" s="167" t="str">
        <f>IF(E1699="旅費",VLOOKUP(E1699,支出入力表!F1700:$S$2000,11,FALSE),"")</f>
        <v/>
      </c>
      <c r="L1699" s="167" t="str">
        <f>IF(E1699="旅費",VLOOKUP(E1699,支出入力表!F1700:$S$2000,12,FALSE),"")</f>
        <v/>
      </c>
      <c r="M1699" s="167" t="str">
        <f>IF(E1699="旅費",VLOOKUP(E1699,支出入力表!F1700:$S$2000,13,FALSE),"")</f>
        <v/>
      </c>
      <c r="N1699" s="168" t="str">
        <f>IF(E1699="旅費",VLOOKUP(E1699,支出入力表!F1700:$S$2000,14,FALSE),"")</f>
        <v/>
      </c>
    </row>
    <row r="1700" spans="2:14" x14ac:dyDescent="0.55000000000000004">
      <c r="B1700" s="163" t="str">
        <f>IF(E1700="旅費",支出入力表!A1701,"")</f>
        <v/>
      </c>
      <c r="C1700" s="164" t="str">
        <f>IF(E1700="旅費",支出入力表!C1701,"")</f>
        <v/>
      </c>
      <c r="D1700" s="165" t="str">
        <f>IF(支出入力表!E1701="旅費","旅費","")</f>
        <v/>
      </c>
      <c r="E1700" s="165" t="str">
        <f>IF(支出入力表!F1701="旅費","旅費","")</f>
        <v/>
      </c>
      <c r="F1700" s="196" t="str">
        <f>IF(E1700="旅費",VLOOKUP(E1700,支出入力表!F1701:$M$2000,3,FALSE),"")</f>
        <v/>
      </c>
      <c r="G1700" s="196" t="str">
        <f>IF(E1700="旅費",VLOOKUP(E1700,支出入力表!F1701:$M$2000,4,FALSE),"")</f>
        <v/>
      </c>
      <c r="H1700" s="197" t="str">
        <f>IF(E1700="旅費",VLOOKUP(E1700,支出入力表!F1701:$M$2000,5,FALSE),"")</f>
        <v/>
      </c>
      <c r="I1700" s="196" t="str">
        <f>IF(E1700="旅費",VLOOKUP(E1700,支出入力表!F1701:$S$2000,9,FALSE),"")</f>
        <v/>
      </c>
      <c r="J1700" s="167" t="str">
        <f>IF(E1700="旅費",VLOOKUP(E1700,支出入力表!F1701:$S$2000,10,FALSE),"")</f>
        <v/>
      </c>
      <c r="K1700" s="167" t="str">
        <f>IF(E1700="旅費",VLOOKUP(E1700,支出入力表!F1701:$S$2000,11,FALSE),"")</f>
        <v/>
      </c>
      <c r="L1700" s="167" t="str">
        <f>IF(E1700="旅費",VLOOKUP(E1700,支出入力表!F1701:$S$2000,12,FALSE),"")</f>
        <v/>
      </c>
      <c r="M1700" s="167" t="str">
        <f>IF(E1700="旅費",VLOOKUP(E1700,支出入力表!F1701:$S$2000,13,FALSE),"")</f>
        <v/>
      </c>
      <c r="N1700" s="168" t="str">
        <f>IF(E1700="旅費",VLOOKUP(E1700,支出入力表!F1701:$S$2000,14,FALSE),"")</f>
        <v/>
      </c>
    </row>
    <row r="1701" spans="2:14" x14ac:dyDescent="0.55000000000000004">
      <c r="B1701" s="163" t="str">
        <f>IF(E1701="旅費",支出入力表!A1702,"")</f>
        <v/>
      </c>
      <c r="C1701" s="164" t="str">
        <f>IF(E1701="旅費",支出入力表!C1702,"")</f>
        <v/>
      </c>
      <c r="D1701" s="165" t="str">
        <f>IF(支出入力表!E1702="旅費","旅費","")</f>
        <v/>
      </c>
      <c r="E1701" s="165" t="str">
        <f>IF(支出入力表!F1702="旅費","旅費","")</f>
        <v/>
      </c>
      <c r="F1701" s="196" t="str">
        <f>IF(E1701="旅費",VLOOKUP(E1701,支出入力表!F1702:$M$2000,3,FALSE),"")</f>
        <v/>
      </c>
      <c r="G1701" s="196" t="str">
        <f>IF(E1701="旅費",VLOOKUP(E1701,支出入力表!F1702:$M$2000,4,FALSE),"")</f>
        <v/>
      </c>
      <c r="H1701" s="197" t="str">
        <f>IF(E1701="旅費",VLOOKUP(E1701,支出入力表!F1702:$M$2000,5,FALSE),"")</f>
        <v/>
      </c>
      <c r="I1701" s="196" t="str">
        <f>IF(E1701="旅費",VLOOKUP(E1701,支出入力表!F1702:$S$2000,9,FALSE),"")</f>
        <v/>
      </c>
      <c r="J1701" s="167" t="str">
        <f>IF(E1701="旅費",VLOOKUP(E1701,支出入力表!F1702:$S$2000,10,FALSE),"")</f>
        <v/>
      </c>
      <c r="K1701" s="167" t="str">
        <f>IF(E1701="旅費",VLOOKUP(E1701,支出入力表!F1702:$S$2000,11,FALSE),"")</f>
        <v/>
      </c>
      <c r="L1701" s="167" t="str">
        <f>IF(E1701="旅費",VLOOKUP(E1701,支出入力表!F1702:$S$2000,12,FALSE),"")</f>
        <v/>
      </c>
      <c r="M1701" s="167" t="str">
        <f>IF(E1701="旅費",VLOOKUP(E1701,支出入力表!F1702:$S$2000,13,FALSE),"")</f>
        <v/>
      </c>
      <c r="N1701" s="168" t="str">
        <f>IF(E1701="旅費",VLOOKUP(E1701,支出入力表!F1702:$S$2000,14,FALSE),"")</f>
        <v/>
      </c>
    </row>
    <row r="1702" spans="2:14" x14ac:dyDescent="0.55000000000000004">
      <c r="B1702" s="163" t="str">
        <f>IF(E1702="旅費",支出入力表!A1703,"")</f>
        <v/>
      </c>
      <c r="C1702" s="164" t="str">
        <f>IF(E1702="旅費",支出入力表!C1703,"")</f>
        <v/>
      </c>
      <c r="D1702" s="165" t="str">
        <f>IF(支出入力表!E1703="旅費","旅費","")</f>
        <v/>
      </c>
      <c r="E1702" s="165" t="str">
        <f>IF(支出入力表!F1703="旅費","旅費","")</f>
        <v/>
      </c>
      <c r="F1702" s="196" t="str">
        <f>IF(E1702="旅費",VLOOKUP(E1702,支出入力表!F1703:$M$2000,3,FALSE),"")</f>
        <v/>
      </c>
      <c r="G1702" s="196" t="str">
        <f>IF(E1702="旅費",VLOOKUP(E1702,支出入力表!F1703:$M$2000,4,FALSE),"")</f>
        <v/>
      </c>
      <c r="H1702" s="197" t="str">
        <f>IF(E1702="旅費",VLOOKUP(E1702,支出入力表!F1703:$M$2000,5,FALSE),"")</f>
        <v/>
      </c>
      <c r="I1702" s="196" t="str">
        <f>IF(E1702="旅費",VLOOKUP(E1702,支出入力表!F1703:$S$2000,9,FALSE),"")</f>
        <v/>
      </c>
      <c r="J1702" s="167" t="str">
        <f>IF(E1702="旅費",VLOOKUP(E1702,支出入力表!F1703:$S$2000,10,FALSE),"")</f>
        <v/>
      </c>
      <c r="K1702" s="167" t="str">
        <f>IF(E1702="旅費",VLOOKUP(E1702,支出入力表!F1703:$S$2000,11,FALSE),"")</f>
        <v/>
      </c>
      <c r="L1702" s="167" t="str">
        <f>IF(E1702="旅費",VLOOKUP(E1702,支出入力表!F1703:$S$2000,12,FALSE),"")</f>
        <v/>
      </c>
      <c r="M1702" s="167" t="str">
        <f>IF(E1702="旅費",VLOOKUP(E1702,支出入力表!F1703:$S$2000,13,FALSE),"")</f>
        <v/>
      </c>
      <c r="N1702" s="168" t="str">
        <f>IF(E1702="旅費",VLOOKUP(E1702,支出入力表!F1703:$S$2000,14,FALSE),"")</f>
        <v/>
      </c>
    </row>
    <row r="1703" spans="2:14" x14ac:dyDescent="0.55000000000000004">
      <c r="B1703" s="163" t="str">
        <f>IF(E1703="旅費",支出入力表!A1704,"")</f>
        <v/>
      </c>
      <c r="C1703" s="164" t="str">
        <f>IF(E1703="旅費",支出入力表!C1704,"")</f>
        <v/>
      </c>
      <c r="D1703" s="165" t="str">
        <f>IF(支出入力表!E1704="旅費","旅費","")</f>
        <v/>
      </c>
      <c r="E1703" s="165" t="str">
        <f>IF(支出入力表!F1704="旅費","旅費","")</f>
        <v/>
      </c>
      <c r="F1703" s="196" t="str">
        <f>IF(E1703="旅費",VLOOKUP(E1703,支出入力表!F1704:$M$2000,3,FALSE),"")</f>
        <v/>
      </c>
      <c r="G1703" s="196" t="str">
        <f>IF(E1703="旅費",VLOOKUP(E1703,支出入力表!F1704:$M$2000,4,FALSE),"")</f>
        <v/>
      </c>
      <c r="H1703" s="197" t="str">
        <f>IF(E1703="旅費",VLOOKUP(E1703,支出入力表!F1704:$M$2000,5,FALSE),"")</f>
        <v/>
      </c>
      <c r="I1703" s="196" t="str">
        <f>IF(E1703="旅費",VLOOKUP(E1703,支出入力表!F1704:$S$2000,9,FALSE),"")</f>
        <v/>
      </c>
      <c r="J1703" s="167" t="str">
        <f>IF(E1703="旅費",VLOOKUP(E1703,支出入力表!F1704:$S$2000,10,FALSE),"")</f>
        <v/>
      </c>
      <c r="K1703" s="167" t="str">
        <f>IF(E1703="旅費",VLOOKUP(E1703,支出入力表!F1704:$S$2000,11,FALSE),"")</f>
        <v/>
      </c>
      <c r="L1703" s="167" t="str">
        <f>IF(E1703="旅費",VLOOKUP(E1703,支出入力表!F1704:$S$2000,12,FALSE),"")</f>
        <v/>
      </c>
      <c r="M1703" s="167" t="str">
        <f>IF(E1703="旅費",VLOOKUP(E1703,支出入力表!F1704:$S$2000,13,FALSE),"")</f>
        <v/>
      </c>
      <c r="N1703" s="168" t="str">
        <f>IF(E1703="旅費",VLOOKUP(E1703,支出入力表!F1704:$S$2000,14,FALSE),"")</f>
        <v/>
      </c>
    </row>
    <row r="1704" spans="2:14" x14ac:dyDescent="0.55000000000000004">
      <c r="B1704" s="163" t="str">
        <f>IF(E1704="旅費",支出入力表!A1705,"")</f>
        <v/>
      </c>
      <c r="C1704" s="164" t="str">
        <f>IF(E1704="旅費",支出入力表!C1705,"")</f>
        <v/>
      </c>
      <c r="D1704" s="165" t="str">
        <f>IF(支出入力表!E1705="旅費","旅費","")</f>
        <v/>
      </c>
      <c r="E1704" s="165" t="str">
        <f>IF(支出入力表!F1705="旅費","旅費","")</f>
        <v/>
      </c>
      <c r="F1704" s="196" t="str">
        <f>IF(E1704="旅費",VLOOKUP(E1704,支出入力表!F1705:$M$2000,3,FALSE),"")</f>
        <v/>
      </c>
      <c r="G1704" s="196" t="str">
        <f>IF(E1704="旅費",VLOOKUP(E1704,支出入力表!F1705:$M$2000,4,FALSE),"")</f>
        <v/>
      </c>
      <c r="H1704" s="197" t="str">
        <f>IF(E1704="旅費",VLOOKUP(E1704,支出入力表!F1705:$M$2000,5,FALSE),"")</f>
        <v/>
      </c>
      <c r="I1704" s="196" t="str">
        <f>IF(E1704="旅費",VLOOKUP(E1704,支出入力表!F1705:$S$2000,9,FALSE),"")</f>
        <v/>
      </c>
      <c r="J1704" s="167" t="str">
        <f>IF(E1704="旅費",VLOOKUP(E1704,支出入力表!F1705:$S$2000,10,FALSE),"")</f>
        <v/>
      </c>
      <c r="K1704" s="167" t="str">
        <f>IF(E1704="旅費",VLOOKUP(E1704,支出入力表!F1705:$S$2000,11,FALSE),"")</f>
        <v/>
      </c>
      <c r="L1704" s="167" t="str">
        <f>IF(E1704="旅費",VLOOKUP(E1704,支出入力表!F1705:$S$2000,12,FALSE),"")</f>
        <v/>
      </c>
      <c r="M1704" s="167" t="str">
        <f>IF(E1704="旅費",VLOOKUP(E1704,支出入力表!F1705:$S$2000,13,FALSE),"")</f>
        <v/>
      </c>
      <c r="N1704" s="168" t="str">
        <f>IF(E1704="旅費",VLOOKUP(E1704,支出入力表!F1705:$S$2000,14,FALSE),"")</f>
        <v/>
      </c>
    </row>
    <row r="1705" spans="2:14" x14ac:dyDescent="0.55000000000000004">
      <c r="B1705" s="163" t="str">
        <f>IF(E1705="旅費",支出入力表!A1706,"")</f>
        <v/>
      </c>
      <c r="C1705" s="164" t="str">
        <f>IF(E1705="旅費",支出入力表!C1706,"")</f>
        <v/>
      </c>
      <c r="D1705" s="165" t="str">
        <f>IF(支出入力表!E1706="旅費","旅費","")</f>
        <v/>
      </c>
      <c r="E1705" s="165" t="str">
        <f>IF(支出入力表!F1706="旅費","旅費","")</f>
        <v/>
      </c>
      <c r="F1705" s="196" t="str">
        <f>IF(E1705="旅費",VLOOKUP(E1705,支出入力表!F1706:$M$2000,3,FALSE),"")</f>
        <v/>
      </c>
      <c r="G1705" s="196" t="str">
        <f>IF(E1705="旅費",VLOOKUP(E1705,支出入力表!F1706:$M$2000,4,FALSE),"")</f>
        <v/>
      </c>
      <c r="H1705" s="197" t="str">
        <f>IF(E1705="旅費",VLOOKUP(E1705,支出入力表!F1706:$M$2000,5,FALSE),"")</f>
        <v/>
      </c>
      <c r="I1705" s="196" t="str">
        <f>IF(E1705="旅費",VLOOKUP(E1705,支出入力表!F1706:$S$2000,9,FALSE),"")</f>
        <v/>
      </c>
      <c r="J1705" s="167" t="str">
        <f>IF(E1705="旅費",VLOOKUP(E1705,支出入力表!F1706:$S$2000,10,FALSE),"")</f>
        <v/>
      </c>
      <c r="K1705" s="167" t="str">
        <f>IF(E1705="旅費",VLOOKUP(E1705,支出入力表!F1706:$S$2000,11,FALSE),"")</f>
        <v/>
      </c>
      <c r="L1705" s="167" t="str">
        <f>IF(E1705="旅費",VLOOKUP(E1705,支出入力表!F1706:$S$2000,12,FALSE),"")</f>
        <v/>
      </c>
      <c r="M1705" s="167" t="str">
        <f>IF(E1705="旅費",VLOOKUP(E1705,支出入力表!F1706:$S$2000,13,FALSE),"")</f>
        <v/>
      </c>
      <c r="N1705" s="168" t="str">
        <f>IF(E1705="旅費",VLOOKUP(E1705,支出入力表!F1706:$S$2000,14,FALSE),"")</f>
        <v/>
      </c>
    </row>
    <row r="1706" spans="2:14" x14ac:dyDescent="0.55000000000000004">
      <c r="B1706" s="163" t="str">
        <f>IF(E1706="旅費",支出入力表!A1707,"")</f>
        <v/>
      </c>
      <c r="C1706" s="164" t="str">
        <f>IF(E1706="旅費",支出入力表!C1707,"")</f>
        <v/>
      </c>
      <c r="D1706" s="165" t="str">
        <f>IF(支出入力表!E1707="旅費","旅費","")</f>
        <v/>
      </c>
      <c r="E1706" s="165" t="str">
        <f>IF(支出入力表!F1707="旅費","旅費","")</f>
        <v/>
      </c>
      <c r="F1706" s="196" t="str">
        <f>IF(E1706="旅費",VLOOKUP(E1706,支出入力表!F1707:$M$2000,3,FALSE),"")</f>
        <v/>
      </c>
      <c r="G1706" s="196" t="str">
        <f>IF(E1706="旅費",VLOOKUP(E1706,支出入力表!F1707:$M$2000,4,FALSE),"")</f>
        <v/>
      </c>
      <c r="H1706" s="197" t="str">
        <f>IF(E1706="旅費",VLOOKUP(E1706,支出入力表!F1707:$M$2000,5,FALSE),"")</f>
        <v/>
      </c>
      <c r="I1706" s="196" t="str">
        <f>IF(E1706="旅費",VLOOKUP(E1706,支出入力表!F1707:$S$2000,9,FALSE),"")</f>
        <v/>
      </c>
      <c r="J1706" s="167" t="str">
        <f>IF(E1706="旅費",VLOOKUP(E1706,支出入力表!F1707:$S$2000,10,FALSE),"")</f>
        <v/>
      </c>
      <c r="K1706" s="167" t="str">
        <f>IF(E1706="旅費",VLOOKUP(E1706,支出入力表!F1707:$S$2000,11,FALSE),"")</f>
        <v/>
      </c>
      <c r="L1706" s="167" t="str">
        <f>IF(E1706="旅費",VLOOKUP(E1706,支出入力表!F1707:$S$2000,12,FALSE),"")</f>
        <v/>
      </c>
      <c r="M1706" s="167" t="str">
        <f>IF(E1706="旅費",VLOOKUP(E1706,支出入力表!F1707:$S$2000,13,FALSE),"")</f>
        <v/>
      </c>
      <c r="N1706" s="168" t="str">
        <f>IF(E1706="旅費",VLOOKUP(E1706,支出入力表!F1707:$S$2000,14,FALSE),"")</f>
        <v/>
      </c>
    </row>
    <row r="1707" spans="2:14" x14ac:dyDescent="0.55000000000000004">
      <c r="B1707" s="163" t="str">
        <f>IF(E1707="旅費",支出入力表!A1708,"")</f>
        <v/>
      </c>
      <c r="C1707" s="164" t="str">
        <f>IF(E1707="旅費",支出入力表!C1708,"")</f>
        <v/>
      </c>
      <c r="D1707" s="165" t="str">
        <f>IF(支出入力表!E1708="旅費","旅費","")</f>
        <v/>
      </c>
      <c r="E1707" s="165" t="str">
        <f>IF(支出入力表!F1708="旅費","旅費","")</f>
        <v/>
      </c>
      <c r="F1707" s="196" t="str">
        <f>IF(E1707="旅費",VLOOKUP(E1707,支出入力表!F1708:$M$2000,3,FALSE),"")</f>
        <v/>
      </c>
      <c r="G1707" s="196" t="str">
        <f>IF(E1707="旅費",VLOOKUP(E1707,支出入力表!F1708:$M$2000,4,FALSE),"")</f>
        <v/>
      </c>
      <c r="H1707" s="197" t="str">
        <f>IF(E1707="旅費",VLOOKUP(E1707,支出入力表!F1708:$M$2000,5,FALSE),"")</f>
        <v/>
      </c>
      <c r="I1707" s="196" t="str">
        <f>IF(E1707="旅費",VLOOKUP(E1707,支出入力表!F1708:$S$2000,9,FALSE),"")</f>
        <v/>
      </c>
      <c r="J1707" s="167" t="str">
        <f>IF(E1707="旅費",VLOOKUP(E1707,支出入力表!F1708:$S$2000,10,FALSE),"")</f>
        <v/>
      </c>
      <c r="K1707" s="167" t="str">
        <f>IF(E1707="旅費",VLOOKUP(E1707,支出入力表!F1708:$S$2000,11,FALSE),"")</f>
        <v/>
      </c>
      <c r="L1707" s="167" t="str">
        <f>IF(E1707="旅費",VLOOKUP(E1707,支出入力表!F1708:$S$2000,12,FALSE),"")</f>
        <v/>
      </c>
      <c r="M1707" s="167" t="str">
        <f>IF(E1707="旅費",VLOOKUP(E1707,支出入力表!F1708:$S$2000,13,FALSE),"")</f>
        <v/>
      </c>
      <c r="N1707" s="168" t="str">
        <f>IF(E1707="旅費",VLOOKUP(E1707,支出入力表!F1708:$S$2000,14,FALSE),"")</f>
        <v/>
      </c>
    </row>
    <row r="1708" spans="2:14" x14ac:dyDescent="0.55000000000000004">
      <c r="B1708" s="163" t="str">
        <f>IF(E1708="旅費",支出入力表!A1709,"")</f>
        <v/>
      </c>
      <c r="C1708" s="164" t="str">
        <f>IF(E1708="旅費",支出入力表!C1709,"")</f>
        <v/>
      </c>
      <c r="D1708" s="165" t="str">
        <f>IF(支出入力表!E1709="旅費","旅費","")</f>
        <v/>
      </c>
      <c r="E1708" s="165" t="str">
        <f>IF(支出入力表!F1709="旅費","旅費","")</f>
        <v/>
      </c>
      <c r="F1708" s="196" t="str">
        <f>IF(E1708="旅費",VLOOKUP(E1708,支出入力表!F1709:$M$2000,3,FALSE),"")</f>
        <v/>
      </c>
      <c r="G1708" s="196" t="str">
        <f>IF(E1708="旅費",VLOOKUP(E1708,支出入力表!F1709:$M$2000,4,FALSE),"")</f>
        <v/>
      </c>
      <c r="H1708" s="197" t="str">
        <f>IF(E1708="旅費",VLOOKUP(E1708,支出入力表!F1709:$M$2000,5,FALSE),"")</f>
        <v/>
      </c>
      <c r="I1708" s="196" t="str">
        <f>IF(E1708="旅費",VLOOKUP(E1708,支出入力表!F1709:$S$2000,9,FALSE),"")</f>
        <v/>
      </c>
      <c r="J1708" s="167" t="str">
        <f>IF(E1708="旅費",VLOOKUP(E1708,支出入力表!F1709:$S$2000,10,FALSE),"")</f>
        <v/>
      </c>
      <c r="K1708" s="167" t="str">
        <f>IF(E1708="旅費",VLOOKUP(E1708,支出入力表!F1709:$S$2000,11,FALSE),"")</f>
        <v/>
      </c>
      <c r="L1708" s="167" t="str">
        <f>IF(E1708="旅費",VLOOKUP(E1708,支出入力表!F1709:$S$2000,12,FALSE),"")</f>
        <v/>
      </c>
      <c r="M1708" s="167" t="str">
        <f>IF(E1708="旅費",VLOOKUP(E1708,支出入力表!F1709:$S$2000,13,FALSE),"")</f>
        <v/>
      </c>
      <c r="N1708" s="168" t="str">
        <f>IF(E1708="旅費",VLOOKUP(E1708,支出入力表!F1709:$S$2000,14,FALSE),"")</f>
        <v/>
      </c>
    </row>
    <row r="1709" spans="2:14" x14ac:dyDescent="0.55000000000000004">
      <c r="B1709" s="163" t="str">
        <f>IF(E1709="旅費",支出入力表!A1710,"")</f>
        <v/>
      </c>
      <c r="C1709" s="164" t="str">
        <f>IF(E1709="旅費",支出入力表!C1710,"")</f>
        <v/>
      </c>
      <c r="D1709" s="165" t="str">
        <f>IF(支出入力表!E1710="旅費","旅費","")</f>
        <v/>
      </c>
      <c r="E1709" s="165" t="str">
        <f>IF(支出入力表!F1710="旅費","旅費","")</f>
        <v/>
      </c>
      <c r="F1709" s="196" t="str">
        <f>IF(E1709="旅費",VLOOKUP(E1709,支出入力表!F1710:$M$2000,3,FALSE),"")</f>
        <v/>
      </c>
      <c r="G1709" s="196" t="str">
        <f>IF(E1709="旅費",VLOOKUP(E1709,支出入力表!F1710:$M$2000,4,FALSE),"")</f>
        <v/>
      </c>
      <c r="H1709" s="197" t="str">
        <f>IF(E1709="旅費",VLOOKUP(E1709,支出入力表!F1710:$M$2000,5,FALSE),"")</f>
        <v/>
      </c>
      <c r="I1709" s="196" t="str">
        <f>IF(E1709="旅費",VLOOKUP(E1709,支出入力表!F1710:$S$2000,9,FALSE),"")</f>
        <v/>
      </c>
      <c r="J1709" s="167" t="str">
        <f>IF(E1709="旅費",VLOOKUP(E1709,支出入力表!F1710:$S$2000,10,FALSE),"")</f>
        <v/>
      </c>
      <c r="K1709" s="167" t="str">
        <f>IF(E1709="旅費",VLOOKUP(E1709,支出入力表!F1710:$S$2000,11,FALSE),"")</f>
        <v/>
      </c>
      <c r="L1709" s="167" t="str">
        <f>IF(E1709="旅費",VLOOKUP(E1709,支出入力表!F1710:$S$2000,12,FALSE),"")</f>
        <v/>
      </c>
      <c r="M1709" s="167" t="str">
        <f>IF(E1709="旅費",VLOOKUP(E1709,支出入力表!F1710:$S$2000,13,FALSE),"")</f>
        <v/>
      </c>
      <c r="N1709" s="168" t="str">
        <f>IF(E1709="旅費",VLOOKUP(E1709,支出入力表!F1710:$S$2000,14,FALSE),"")</f>
        <v/>
      </c>
    </row>
    <row r="1710" spans="2:14" x14ac:dyDescent="0.55000000000000004">
      <c r="B1710" s="163" t="str">
        <f>IF(E1710="旅費",支出入力表!A1711,"")</f>
        <v/>
      </c>
      <c r="C1710" s="164" t="str">
        <f>IF(E1710="旅費",支出入力表!C1711,"")</f>
        <v/>
      </c>
      <c r="D1710" s="165" t="str">
        <f>IF(支出入力表!E1711="旅費","旅費","")</f>
        <v/>
      </c>
      <c r="E1710" s="165" t="str">
        <f>IF(支出入力表!F1711="旅費","旅費","")</f>
        <v/>
      </c>
      <c r="F1710" s="196" t="str">
        <f>IF(E1710="旅費",VLOOKUP(E1710,支出入力表!F1711:$M$2000,3,FALSE),"")</f>
        <v/>
      </c>
      <c r="G1710" s="196" t="str">
        <f>IF(E1710="旅費",VLOOKUP(E1710,支出入力表!F1711:$M$2000,4,FALSE),"")</f>
        <v/>
      </c>
      <c r="H1710" s="197" t="str">
        <f>IF(E1710="旅費",VLOOKUP(E1710,支出入力表!F1711:$M$2000,5,FALSE),"")</f>
        <v/>
      </c>
      <c r="I1710" s="196" t="str">
        <f>IF(E1710="旅費",VLOOKUP(E1710,支出入力表!F1711:$S$2000,9,FALSE),"")</f>
        <v/>
      </c>
      <c r="J1710" s="167" t="str">
        <f>IF(E1710="旅費",VLOOKUP(E1710,支出入力表!F1711:$S$2000,10,FALSE),"")</f>
        <v/>
      </c>
      <c r="K1710" s="167" t="str">
        <f>IF(E1710="旅費",VLOOKUP(E1710,支出入力表!F1711:$S$2000,11,FALSE),"")</f>
        <v/>
      </c>
      <c r="L1710" s="167" t="str">
        <f>IF(E1710="旅費",VLOOKUP(E1710,支出入力表!F1711:$S$2000,12,FALSE),"")</f>
        <v/>
      </c>
      <c r="M1710" s="167" t="str">
        <f>IF(E1710="旅費",VLOOKUP(E1710,支出入力表!F1711:$S$2000,13,FALSE),"")</f>
        <v/>
      </c>
      <c r="N1710" s="168" t="str">
        <f>IF(E1710="旅費",VLOOKUP(E1710,支出入力表!F1711:$S$2000,14,FALSE),"")</f>
        <v/>
      </c>
    </row>
    <row r="1711" spans="2:14" x14ac:dyDescent="0.55000000000000004">
      <c r="B1711" s="163" t="str">
        <f>IF(E1711="旅費",支出入力表!A1712,"")</f>
        <v/>
      </c>
      <c r="C1711" s="164" t="str">
        <f>IF(E1711="旅費",支出入力表!C1712,"")</f>
        <v/>
      </c>
      <c r="D1711" s="165" t="str">
        <f>IF(支出入力表!E1712="旅費","旅費","")</f>
        <v/>
      </c>
      <c r="E1711" s="165" t="str">
        <f>IF(支出入力表!F1712="旅費","旅費","")</f>
        <v/>
      </c>
      <c r="F1711" s="196" t="str">
        <f>IF(E1711="旅費",VLOOKUP(E1711,支出入力表!F1712:$M$2000,3,FALSE),"")</f>
        <v/>
      </c>
      <c r="G1711" s="196" t="str">
        <f>IF(E1711="旅費",VLOOKUP(E1711,支出入力表!F1712:$M$2000,4,FALSE),"")</f>
        <v/>
      </c>
      <c r="H1711" s="197" t="str">
        <f>IF(E1711="旅費",VLOOKUP(E1711,支出入力表!F1712:$M$2000,5,FALSE),"")</f>
        <v/>
      </c>
      <c r="I1711" s="196" t="str">
        <f>IF(E1711="旅費",VLOOKUP(E1711,支出入力表!F1712:$S$2000,9,FALSE),"")</f>
        <v/>
      </c>
      <c r="J1711" s="167" t="str">
        <f>IF(E1711="旅費",VLOOKUP(E1711,支出入力表!F1712:$S$2000,10,FALSE),"")</f>
        <v/>
      </c>
      <c r="K1711" s="167" t="str">
        <f>IF(E1711="旅費",VLOOKUP(E1711,支出入力表!F1712:$S$2000,11,FALSE),"")</f>
        <v/>
      </c>
      <c r="L1711" s="167" t="str">
        <f>IF(E1711="旅費",VLOOKUP(E1711,支出入力表!F1712:$S$2000,12,FALSE),"")</f>
        <v/>
      </c>
      <c r="M1711" s="167" t="str">
        <f>IF(E1711="旅費",VLOOKUP(E1711,支出入力表!F1712:$S$2000,13,FALSE),"")</f>
        <v/>
      </c>
      <c r="N1711" s="168" t="str">
        <f>IF(E1711="旅費",VLOOKUP(E1711,支出入力表!F1712:$S$2000,14,FALSE),"")</f>
        <v/>
      </c>
    </row>
    <row r="1712" spans="2:14" x14ac:dyDescent="0.55000000000000004">
      <c r="B1712" s="163" t="str">
        <f>IF(E1712="旅費",支出入力表!A1713,"")</f>
        <v/>
      </c>
      <c r="C1712" s="164" t="str">
        <f>IF(E1712="旅費",支出入力表!C1713,"")</f>
        <v/>
      </c>
      <c r="D1712" s="165" t="str">
        <f>IF(支出入力表!E1713="旅費","旅費","")</f>
        <v/>
      </c>
      <c r="E1712" s="165" t="str">
        <f>IF(支出入力表!F1713="旅費","旅費","")</f>
        <v/>
      </c>
      <c r="F1712" s="196" t="str">
        <f>IF(E1712="旅費",VLOOKUP(E1712,支出入力表!F1713:$M$2000,3,FALSE),"")</f>
        <v/>
      </c>
      <c r="G1712" s="196" t="str">
        <f>IF(E1712="旅費",VLOOKUP(E1712,支出入力表!F1713:$M$2000,4,FALSE),"")</f>
        <v/>
      </c>
      <c r="H1712" s="197" t="str">
        <f>IF(E1712="旅費",VLOOKUP(E1712,支出入力表!F1713:$M$2000,5,FALSE),"")</f>
        <v/>
      </c>
      <c r="I1712" s="196" t="str">
        <f>IF(E1712="旅費",VLOOKUP(E1712,支出入力表!F1713:$S$2000,9,FALSE),"")</f>
        <v/>
      </c>
      <c r="J1712" s="167" t="str">
        <f>IF(E1712="旅費",VLOOKUP(E1712,支出入力表!F1713:$S$2000,10,FALSE),"")</f>
        <v/>
      </c>
      <c r="K1712" s="167" t="str">
        <f>IF(E1712="旅費",VLOOKUP(E1712,支出入力表!F1713:$S$2000,11,FALSE),"")</f>
        <v/>
      </c>
      <c r="L1712" s="167" t="str">
        <f>IF(E1712="旅費",VLOOKUP(E1712,支出入力表!F1713:$S$2000,12,FALSE),"")</f>
        <v/>
      </c>
      <c r="M1712" s="167" t="str">
        <f>IF(E1712="旅費",VLOOKUP(E1712,支出入力表!F1713:$S$2000,13,FALSE),"")</f>
        <v/>
      </c>
      <c r="N1712" s="168" t="str">
        <f>IF(E1712="旅費",VLOOKUP(E1712,支出入力表!F1713:$S$2000,14,FALSE),"")</f>
        <v/>
      </c>
    </row>
    <row r="1713" spans="2:14" x14ac:dyDescent="0.55000000000000004">
      <c r="B1713" s="163" t="str">
        <f>IF(E1713="旅費",支出入力表!A1714,"")</f>
        <v/>
      </c>
      <c r="C1713" s="164" t="str">
        <f>IF(E1713="旅費",支出入力表!C1714,"")</f>
        <v/>
      </c>
      <c r="D1713" s="165" t="str">
        <f>IF(支出入力表!E1714="旅費","旅費","")</f>
        <v/>
      </c>
      <c r="E1713" s="165" t="str">
        <f>IF(支出入力表!F1714="旅費","旅費","")</f>
        <v/>
      </c>
      <c r="F1713" s="196" t="str">
        <f>IF(E1713="旅費",VLOOKUP(E1713,支出入力表!F1714:$M$2000,3,FALSE),"")</f>
        <v/>
      </c>
      <c r="G1713" s="196" t="str">
        <f>IF(E1713="旅費",VLOOKUP(E1713,支出入力表!F1714:$M$2000,4,FALSE),"")</f>
        <v/>
      </c>
      <c r="H1713" s="197" t="str">
        <f>IF(E1713="旅費",VLOOKUP(E1713,支出入力表!F1714:$M$2000,5,FALSE),"")</f>
        <v/>
      </c>
      <c r="I1713" s="196" t="str">
        <f>IF(E1713="旅費",VLOOKUP(E1713,支出入力表!F1714:$S$2000,9,FALSE),"")</f>
        <v/>
      </c>
      <c r="J1713" s="167" t="str">
        <f>IF(E1713="旅費",VLOOKUP(E1713,支出入力表!F1714:$S$2000,10,FALSE),"")</f>
        <v/>
      </c>
      <c r="K1713" s="167" t="str">
        <f>IF(E1713="旅費",VLOOKUP(E1713,支出入力表!F1714:$S$2000,11,FALSE),"")</f>
        <v/>
      </c>
      <c r="L1713" s="167" t="str">
        <f>IF(E1713="旅費",VLOOKUP(E1713,支出入力表!F1714:$S$2000,12,FALSE),"")</f>
        <v/>
      </c>
      <c r="M1713" s="167" t="str">
        <f>IF(E1713="旅費",VLOOKUP(E1713,支出入力表!F1714:$S$2000,13,FALSE),"")</f>
        <v/>
      </c>
      <c r="N1713" s="168" t="str">
        <f>IF(E1713="旅費",VLOOKUP(E1713,支出入力表!F1714:$S$2000,14,FALSE),"")</f>
        <v/>
      </c>
    </row>
    <row r="1714" spans="2:14" x14ac:dyDescent="0.55000000000000004">
      <c r="B1714" s="163" t="str">
        <f>IF(E1714="旅費",支出入力表!A1715,"")</f>
        <v/>
      </c>
      <c r="C1714" s="164" t="str">
        <f>IF(E1714="旅費",支出入力表!C1715,"")</f>
        <v/>
      </c>
      <c r="D1714" s="165" t="str">
        <f>IF(支出入力表!E1715="旅費","旅費","")</f>
        <v/>
      </c>
      <c r="E1714" s="165" t="str">
        <f>IF(支出入力表!F1715="旅費","旅費","")</f>
        <v/>
      </c>
      <c r="F1714" s="196" t="str">
        <f>IF(E1714="旅費",VLOOKUP(E1714,支出入力表!F1715:$M$2000,3,FALSE),"")</f>
        <v/>
      </c>
      <c r="G1714" s="196" t="str">
        <f>IF(E1714="旅費",VLOOKUP(E1714,支出入力表!F1715:$M$2000,4,FALSE),"")</f>
        <v/>
      </c>
      <c r="H1714" s="197" t="str">
        <f>IF(E1714="旅費",VLOOKUP(E1714,支出入力表!F1715:$M$2000,5,FALSE),"")</f>
        <v/>
      </c>
      <c r="I1714" s="196" t="str">
        <f>IF(E1714="旅費",VLOOKUP(E1714,支出入力表!F1715:$S$2000,9,FALSE),"")</f>
        <v/>
      </c>
      <c r="J1714" s="167" t="str">
        <f>IF(E1714="旅費",VLOOKUP(E1714,支出入力表!F1715:$S$2000,10,FALSE),"")</f>
        <v/>
      </c>
      <c r="K1714" s="167" t="str">
        <f>IF(E1714="旅費",VLOOKUP(E1714,支出入力表!F1715:$S$2000,11,FALSE),"")</f>
        <v/>
      </c>
      <c r="L1714" s="167" t="str">
        <f>IF(E1714="旅費",VLOOKUP(E1714,支出入力表!F1715:$S$2000,12,FALSE),"")</f>
        <v/>
      </c>
      <c r="M1714" s="167" t="str">
        <f>IF(E1714="旅費",VLOOKUP(E1714,支出入力表!F1715:$S$2000,13,FALSE),"")</f>
        <v/>
      </c>
      <c r="N1714" s="168" t="str">
        <f>IF(E1714="旅費",VLOOKUP(E1714,支出入力表!F1715:$S$2000,14,FALSE),"")</f>
        <v/>
      </c>
    </row>
    <row r="1715" spans="2:14" x14ac:dyDescent="0.55000000000000004">
      <c r="B1715" s="163" t="str">
        <f>IF(E1715="旅費",支出入力表!A1716,"")</f>
        <v/>
      </c>
      <c r="C1715" s="164" t="str">
        <f>IF(E1715="旅費",支出入力表!C1716,"")</f>
        <v/>
      </c>
      <c r="D1715" s="165" t="str">
        <f>IF(支出入力表!E1716="旅費","旅費","")</f>
        <v/>
      </c>
      <c r="E1715" s="165" t="str">
        <f>IF(支出入力表!F1716="旅費","旅費","")</f>
        <v/>
      </c>
      <c r="F1715" s="196" t="str">
        <f>IF(E1715="旅費",VLOOKUP(E1715,支出入力表!F1716:$M$2000,3,FALSE),"")</f>
        <v/>
      </c>
      <c r="G1715" s="196" t="str">
        <f>IF(E1715="旅費",VLOOKUP(E1715,支出入力表!F1716:$M$2000,4,FALSE),"")</f>
        <v/>
      </c>
      <c r="H1715" s="197" t="str">
        <f>IF(E1715="旅費",VLOOKUP(E1715,支出入力表!F1716:$M$2000,5,FALSE),"")</f>
        <v/>
      </c>
      <c r="I1715" s="196" t="str">
        <f>IF(E1715="旅費",VLOOKUP(E1715,支出入力表!F1716:$S$2000,9,FALSE),"")</f>
        <v/>
      </c>
      <c r="J1715" s="167" t="str">
        <f>IF(E1715="旅費",VLOOKUP(E1715,支出入力表!F1716:$S$2000,10,FALSE),"")</f>
        <v/>
      </c>
      <c r="K1715" s="167" t="str">
        <f>IF(E1715="旅費",VLOOKUP(E1715,支出入力表!F1716:$S$2000,11,FALSE),"")</f>
        <v/>
      </c>
      <c r="L1715" s="167" t="str">
        <f>IF(E1715="旅費",VLOOKUP(E1715,支出入力表!F1716:$S$2000,12,FALSE),"")</f>
        <v/>
      </c>
      <c r="M1715" s="167" t="str">
        <f>IF(E1715="旅費",VLOOKUP(E1715,支出入力表!F1716:$S$2000,13,FALSE),"")</f>
        <v/>
      </c>
      <c r="N1715" s="168" t="str">
        <f>IF(E1715="旅費",VLOOKUP(E1715,支出入力表!F1716:$S$2000,14,FALSE),"")</f>
        <v/>
      </c>
    </row>
    <row r="1716" spans="2:14" x14ac:dyDescent="0.55000000000000004">
      <c r="B1716" s="163" t="str">
        <f>IF(E1716="旅費",支出入力表!A1717,"")</f>
        <v/>
      </c>
      <c r="C1716" s="164" t="str">
        <f>IF(E1716="旅費",支出入力表!C1717,"")</f>
        <v/>
      </c>
      <c r="D1716" s="165" t="str">
        <f>IF(支出入力表!E1717="旅費","旅費","")</f>
        <v/>
      </c>
      <c r="E1716" s="165" t="str">
        <f>IF(支出入力表!F1717="旅費","旅費","")</f>
        <v/>
      </c>
      <c r="F1716" s="196" t="str">
        <f>IF(E1716="旅費",VLOOKUP(E1716,支出入力表!F1717:$M$2000,3,FALSE),"")</f>
        <v/>
      </c>
      <c r="G1716" s="196" t="str">
        <f>IF(E1716="旅費",VLOOKUP(E1716,支出入力表!F1717:$M$2000,4,FALSE),"")</f>
        <v/>
      </c>
      <c r="H1716" s="197" t="str">
        <f>IF(E1716="旅費",VLOOKUP(E1716,支出入力表!F1717:$M$2000,5,FALSE),"")</f>
        <v/>
      </c>
      <c r="I1716" s="196" t="str">
        <f>IF(E1716="旅費",VLOOKUP(E1716,支出入力表!F1717:$S$2000,9,FALSE),"")</f>
        <v/>
      </c>
      <c r="J1716" s="167" t="str">
        <f>IF(E1716="旅費",VLOOKUP(E1716,支出入力表!F1717:$S$2000,10,FALSE),"")</f>
        <v/>
      </c>
      <c r="K1716" s="167" t="str">
        <f>IF(E1716="旅費",VLOOKUP(E1716,支出入力表!F1717:$S$2000,11,FALSE),"")</f>
        <v/>
      </c>
      <c r="L1716" s="167" t="str">
        <f>IF(E1716="旅費",VLOOKUP(E1716,支出入力表!F1717:$S$2000,12,FALSE),"")</f>
        <v/>
      </c>
      <c r="M1716" s="167" t="str">
        <f>IF(E1716="旅費",VLOOKUP(E1716,支出入力表!F1717:$S$2000,13,FALSE),"")</f>
        <v/>
      </c>
      <c r="N1716" s="168" t="str">
        <f>IF(E1716="旅費",VLOOKUP(E1716,支出入力表!F1717:$S$2000,14,FALSE),"")</f>
        <v/>
      </c>
    </row>
    <row r="1717" spans="2:14" x14ac:dyDescent="0.55000000000000004">
      <c r="B1717" s="163" t="str">
        <f>IF(E1717="旅費",支出入力表!A1718,"")</f>
        <v/>
      </c>
      <c r="C1717" s="164" t="str">
        <f>IF(E1717="旅費",支出入力表!C1718,"")</f>
        <v/>
      </c>
      <c r="D1717" s="165" t="str">
        <f>IF(支出入力表!E1718="旅費","旅費","")</f>
        <v/>
      </c>
      <c r="E1717" s="165" t="str">
        <f>IF(支出入力表!F1718="旅費","旅費","")</f>
        <v/>
      </c>
      <c r="F1717" s="196" t="str">
        <f>IF(E1717="旅費",VLOOKUP(E1717,支出入力表!F1718:$M$2000,3,FALSE),"")</f>
        <v/>
      </c>
      <c r="G1717" s="196" t="str">
        <f>IF(E1717="旅費",VLOOKUP(E1717,支出入力表!F1718:$M$2000,4,FALSE),"")</f>
        <v/>
      </c>
      <c r="H1717" s="197" t="str">
        <f>IF(E1717="旅費",VLOOKUP(E1717,支出入力表!F1718:$M$2000,5,FALSE),"")</f>
        <v/>
      </c>
      <c r="I1717" s="196" t="str">
        <f>IF(E1717="旅費",VLOOKUP(E1717,支出入力表!F1718:$S$2000,9,FALSE),"")</f>
        <v/>
      </c>
      <c r="J1717" s="167" t="str">
        <f>IF(E1717="旅費",VLOOKUP(E1717,支出入力表!F1718:$S$2000,10,FALSE),"")</f>
        <v/>
      </c>
      <c r="K1717" s="167" t="str">
        <f>IF(E1717="旅費",VLOOKUP(E1717,支出入力表!F1718:$S$2000,11,FALSE),"")</f>
        <v/>
      </c>
      <c r="L1717" s="167" t="str">
        <f>IF(E1717="旅費",VLOOKUP(E1717,支出入力表!F1718:$S$2000,12,FALSE),"")</f>
        <v/>
      </c>
      <c r="M1717" s="167" t="str">
        <f>IF(E1717="旅費",VLOOKUP(E1717,支出入力表!F1718:$S$2000,13,FALSE),"")</f>
        <v/>
      </c>
      <c r="N1717" s="168" t="str">
        <f>IF(E1717="旅費",VLOOKUP(E1717,支出入力表!F1718:$S$2000,14,FALSE),"")</f>
        <v/>
      </c>
    </row>
    <row r="1718" spans="2:14" x14ac:dyDescent="0.55000000000000004">
      <c r="B1718" s="163" t="str">
        <f>IF(E1718="旅費",支出入力表!A1719,"")</f>
        <v/>
      </c>
      <c r="C1718" s="164" t="str">
        <f>IF(E1718="旅費",支出入力表!C1719,"")</f>
        <v/>
      </c>
      <c r="D1718" s="165" t="str">
        <f>IF(支出入力表!E1719="旅費","旅費","")</f>
        <v/>
      </c>
      <c r="E1718" s="165" t="str">
        <f>IF(支出入力表!F1719="旅費","旅費","")</f>
        <v/>
      </c>
      <c r="F1718" s="196" t="str">
        <f>IF(E1718="旅費",VLOOKUP(E1718,支出入力表!F1719:$M$2000,3,FALSE),"")</f>
        <v/>
      </c>
      <c r="G1718" s="196" t="str">
        <f>IF(E1718="旅費",VLOOKUP(E1718,支出入力表!F1719:$M$2000,4,FALSE),"")</f>
        <v/>
      </c>
      <c r="H1718" s="197" t="str">
        <f>IF(E1718="旅費",VLOOKUP(E1718,支出入力表!F1719:$M$2000,5,FALSE),"")</f>
        <v/>
      </c>
      <c r="I1718" s="196" t="str">
        <f>IF(E1718="旅費",VLOOKUP(E1718,支出入力表!F1719:$S$2000,9,FALSE),"")</f>
        <v/>
      </c>
      <c r="J1718" s="167" t="str">
        <f>IF(E1718="旅費",VLOOKUP(E1718,支出入力表!F1719:$S$2000,10,FALSE),"")</f>
        <v/>
      </c>
      <c r="K1718" s="167" t="str">
        <f>IF(E1718="旅費",VLOOKUP(E1718,支出入力表!F1719:$S$2000,11,FALSE),"")</f>
        <v/>
      </c>
      <c r="L1718" s="167" t="str">
        <f>IF(E1718="旅費",VLOOKUP(E1718,支出入力表!F1719:$S$2000,12,FALSE),"")</f>
        <v/>
      </c>
      <c r="M1718" s="167" t="str">
        <f>IF(E1718="旅費",VLOOKUP(E1718,支出入力表!F1719:$S$2000,13,FALSE),"")</f>
        <v/>
      </c>
      <c r="N1718" s="168" t="str">
        <f>IF(E1718="旅費",VLOOKUP(E1718,支出入力表!F1719:$S$2000,14,FALSE),"")</f>
        <v/>
      </c>
    </row>
    <row r="1719" spans="2:14" x14ac:dyDescent="0.55000000000000004">
      <c r="B1719" s="163" t="str">
        <f>IF(E1719="旅費",支出入力表!A1720,"")</f>
        <v/>
      </c>
      <c r="C1719" s="164" t="str">
        <f>IF(E1719="旅費",支出入力表!C1720,"")</f>
        <v/>
      </c>
      <c r="D1719" s="165" t="str">
        <f>IF(支出入力表!E1720="旅費","旅費","")</f>
        <v/>
      </c>
      <c r="E1719" s="165" t="str">
        <f>IF(支出入力表!F1720="旅費","旅費","")</f>
        <v/>
      </c>
      <c r="F1719" s="196" t="str">
        <f>IF(E1719="旅費",VLOOKUP(E1719,支出入力表!F1720:$M$2000,3,FALSE),"")</f>
        <v/>
      </c>
      <c r="G1719" s="196" t="str">
        <f>IF(E1719="旅費",VLOOKUP(E1719,支出入力表!F1720:$M$2000,4,FALSE),"")</f>
        <v/>
      </c>
      <c r="H1719" s="197" t="str">
        <f>IF(E1719="旅費",VLOOKUP(E1719,支出入力表!F1720:$M$2000,5,FALSE),"")</f>
        <v/>
      </c>
      <c r="I1719" s="196" t="str">
        <f>IF(E1719="旅費",VLOOKUP(E1719,支出入力表!F1720:$S$2000,9,FALSE),"")</f>
        <v/>
      </c>
      <c r="J1719" s="167" t="str">
        <f>IF(E1719="旅費",VLOOKUP(E1719,支出入力表!F1720:$S$2000,10,FALSE),"")</f>
        <v/>
      </c>
      <c r="K1719" s="167" t="str">
        <f>IF(E1719="旅費",VLOOKUP(E1719,支出入力表!F1720:$S$2000,11,FALSE),"")</f>
        <v/>
      </c>
      <c r="L1719" s="167" t="str">
        <f>IF(E1719="旅費",VLOOKUP(E1719,支出入力表!F1720:$S$2000,12,FALSE),"")</f>
        <v/>
      </c>
      <c r="M1719" s="167" t="str">
        <f>IF(E1719="旅費",VLOOKUP(E1719,支出入力表!F1720:$S$2000,13,FALSE),"")</f>
        <v/>
      </c>
      <c r="N1719" s="168" t="str">
        <f>IF(E1719="旅費",VLOOKUP(E1719,支出入力表!F1720:$S$2000,14,FALSE),"")</f>
        <v/>
      </c>
    </row>
    <row r="1720" spans="2:14" x14ac:dyDescent="0.55000000000000004">
      <c r="B1720" s="163" t="str">
        <f>IF(E1720="旅費",支出入力表!A1721,"")</f>
        <v/>
      </c>
      <c r="C1720" s="164" t="str">
        <f>IF(E1720="旅費",支出入力表!C1721,"")</f>
        <v/>
      </c>
      <c r="D1720" s="165" t="str">
        <f>IF(支出入力表!E1721="旅費","旅費","")</f>
        <v/>
      </c>
      <c r="E1720" s="165" t="str">
        <f>IF(支出入力表!F1721="旅費","旅費","")</f>
        <v/>
      </c>
      <c r="F1720" s="196" t="str">
        <f>IF(E1720="旅費",VLOOKUP(E1720,支出入力表!F1721:$M$2000,3,FALSE),"")</f>
        <v/>
      </c>
      <c r="G1720" s="196" t="str">
        <f>IF(E1720="旅費",VLOOKUP(E1720,支出入力表!F1721:$M$2000,4,FALSE),"")</f>
        <v/>
      </c>
      <c r="H1720" s="197" t="str">
        <f>IF(E1720="旅費",VLOOKUP(E1720,支出入力表!F1721:$M$2000,5,FALSE),"")</f>
        <v/>
      </c>
      <c r="I1720" s="196" t="str">
        <f>IF(E1720="旅費",VLOOKUP(E1720,支出入力表!F1721:$S$2000,9,FALSE),"")</f>
        <v/>
      </c>
      <c r="J1720" s="167" t="str">
        <f>IF(E1720="旅費",VLOOKUP(E1720,支出入力表!F1721:$S$2000,10,FALSE),"")</f>
        <v/>
      </c>
      <c r="K1720" s="167" t="str">
        <f>IF(E1720="旅費",VLOOKUP(E1720,支出入力表!F1721:$S$2000,11,FALSE),"")</f>
        <v/>
      </c>
      <c r="L1720" s="167" t="str">
        <f>IF(E1720="旅費",VLOOKUP(E1720,支出入力表!F1721:$S$2000,12,FALSE),"")</f>
        <v/>
      </c>
      <c r="M1720" s="167" t="str">
        <f>IF(E1720="旅費",VLOOKUP(E1720,支出入力表!F1721:$S$2000,13,FALSE),"")</f>
        <v/>
      </c>
      <c r="N1720" s="168" t="str">
        <f>IF(E1720="旅費",VLOOKUP(E1720,支出入力表!F1721:$S$2000,14,FALSE),"")</f>
        <v/>
      </c>
    </row>
    <row r="1721" spans="2:14" x14ac:dyDescent="0.55000000000000004">
      <c r="B1721" s="163" t="str">
        <f>IF(E1721="旅費",支出入力表!A1722,"")</f>
        <v/>
      </c>
      <c r="C1721" s="164" t="str">
        <f>IF(E1721="旅費",支出入力表!C1722,"")</f>
        <v/>
      </c>
      <c r="D1721" s="165" t="str">
        <f>IF(支出入力表!E1722="旅費","旅費","")</f>
        <v/>
      </c>
      <c r="E1721" s="165" t="str">
        <f>IF(支出入力表!F1722="旅費","旅費","")</f>
        <v/>
      </c>
      <c r="F1721" s="196" t="str">
        <f>IF(E1721="旅費",VLOOKUP(E1721,支出入力表!F1722:$M$2000,3,FALSE),"")</f>
        <v/>
      </c>
      <c r="G1721" s="196" t="str">
        <f>IF(E1721="旅費",VLOOKUP(E1721,支出入力表!F1722:$M$2000,4,FALSE),"")</f>
        <v/>
      </c>
      <c r="H1721" s="197" t="str">
        <f>IF(E1721="旅費",VLOOKUP(E1721,支出入力表!F1722:$M$2000,5,FALSE),"")</f>
        <v/>
      </c>
      <c r="I1721" s="196" t="str">
        <f>IF(E1721="旅費",VLOOKUP(E1721,支出入力表!F1722:$S$2000,9,FALSE),"")</f>
        <v/>
      </c>
      <c r="J1721" s="167" t="str">
        <f>IF(E1721="旅費",VLOOKUP(E1721,支出入力表!F1722:$S$2000,10,FALSE),"")</f>
        <v/>
      </c>
      <c r="K1721" s="167" t="str">
        <f>IF(E1721="旅費",VLOOKUP(E1721,支出入力表!F1722:$S$2000,11,FALSE),"")</f>
        <v/>
      </c>
      <c r="L1721" s="167" t="str">
        <f>IF(E1721="旅費",VLOOKUP(E1721,支出入力表!F1722:$S$2000,12,FALSE),"")</f>
        <v/>
      </c>
      <c r="M1721" s="167" t="str">
        <f>IF(E1721="旅費",VLOOKUP(E1721,支出入力表!F1722:$S$2000,13,FALSE),"")</f>
        <v/>
      </c>
      <c r="N1721" s="168" t="str">
        <f>IF(E1721="旅費",VLOOKUP(E1721,支出入力表!F1722:$S$2000,14,FALSE),"")</f>
        <v/>
      </c>
    </row>
    <row r="1722" spans="2:14" x14ac:dyDescent="0.55000000000000004">
      <c r="B1722" s="163" t="str">
        <f>IF(E1722="旅費",支出入力表!A1723,"")</f>
        <v/>
      </c>
      <c r="C1722" s="164" t="str">
        <f>IF(E1722="旅費",支出入力表!C1723,"")</f>
        <v/>
      </c>
      <c r="D1722" s="165" t="str">
        <f>IF(支出入力表!E1723="旅費","旅費","")</f>
        <v/>
      </c>
      <c r="E1722" s="165" t="str">
        <f>IF(支出入力表!F1723="旅費","旅費","")</f>
        <v/>
      </c>
      <c r="F1722" s="196" t="str">
        <f>IF(E1722="旅費",VLOOKUP(E1722,支出入力表!F1723:$M$2000,3,FALSE),"")</f>
        <v/>
      </c>
      <c r="G1722" s="196" t="str">
        <f>IF(E1722="旅費",VLOOKUP(E1722,支出入力表!F1723:$M$2000,4,FALSE),"")</f>
        <v/>
      </c>
      <c r="H1722" s="197" t="str">
        <f>IF(E1722="旅費",VLOOKUP(E1722,支出入力表!F1723:$M$2000,5,FALSE),"")</f>
        <v/>
      </c>
      <c r="I1722" s="196" t="str">
        <f>IF(E1722="旅費",VLOOKUP(E1722,支出入力表!F1723:$S$2000,9,FALSE),"")</f>
        <v/>
      </c>
      <c r="J1722" s="167" t="str">
        <f>IF(E1722="旅費",VLOOKUP(E1722,支出入力表!F1723:$S$2000,10,FALSE),"")</f>
        <v/>
      </c>
      <c r="K1722" s="167" t="str">
        <f>IF(E1722="旅費",VLOOKUP(E1722,支出入力表!F1723:$S$2000,11,FALSE),"")</f>
        <v/>
      </c>
      <c r="L1722" s="167" t="str">
        <f>IF(E1722="旅費",VLOOKUP(E1722,支出入力表!F1723:$S$2000,12,FALSE),"")</f>
        <v/>
      </c>
      <c r="M1722" s="167" t="str">
        <f>IF(E1722="旅費",VLOOKUP(E1722,支出入力表!F1723:$S$2000,13,FALSE),"")</f>
        <v/>
      </c>
      <c r="N1722" s="168" t="str">
        <f>IF(E1722="旅費",VLOOKUP(E1722,支出入力表!F1723:$S$2000,14,FALSE),"")</f>
        <v/>
      </c>
    </row>
    <row r="1723" spans="2:14" x14ac:dyDescent="0.55000000000000004">
      <c r="B1723" s="163" t="str">
        <f>IF(E1723="旅費",支出入力表!A1724,"")</f>
        <v/>
      </c>
      <c r="C1723" s="164" t="str">
        <f>IF(E1723="旅費",支出入力表!C1724,"")</f>
        <v/>
      </c>
      <c r="D1723" s="165" t="str">
        <f>IF(支出入力表!E1724="旅費","旅費","")</f>
        <v/>
      </c>
      <c r="E1723" s="165" t="str">
        <f>IF(支出入力表!F1724="旅費","旅費","")</f>
        <v/>
      </c>
      <c r="F1723" s="196" t="str">
        <f>IF(E1723="旅費",VLOOKUP(E1723,支出入力表!F1724:$M$2000,3,FALSE),"")</f>
        <v/>
      </c>
      <c r="G1723" s="196" t="str">
        <f>IF(E1723="旅費",VLOOKUP(E1723,支出入力表!F1724:$M$2000,4,FALSE),"")</f>
        <v/>
      </c>
      <c r="H1723" s="197" t="str">
        <f>IF(E1723="旅費",VLOOKUP(E1723,支出入力表!F1724:$M$2000,5,FALSE),"")</f>
        <v/>
      </c>
      <c r="I1723" s="196" t="str">
        <f>IF(E1723="旅費",VLOOKUP(E1723,支出入力表!F1724:$S$2000,9,FALSE),"")</f>
        <v/>
      </c>
      <c r="J1723" s="167" t="str">
        <f>IF(E1723="旅費",VLOOKUP(E1723,支出入力表!F1724:$S$2000,10,FALSE),"")</f>
        <v/>
      </c>
      <c r="K1723" s="167" t="str">
        <f>IF(E1723="旅費",VLOOKUP(E1723,支出入力表!F1724:$S$2000,11,FALSE),"")</f>
        <v/>
      </c>
      <c r="L1723" s="167" t="str">
        <f>IF(E1723="旅費",VLOOKUP(E1723,支出入力表!F1724:$S$2000,12,FALSE),"")</f>
        <v/>
      </c>
      <c r="M1723" s="167" t="str">
        <f>IF(E1723="旅費",VLOOKUP(E1723,支出入力表!F1724:$S$2000,13,FALSE),"")</f>
        <v/>
      </c>
      <c r="N1723" s="168" t="str">
        <f>IF(E1723="旅費",VLOOKUP(E1723,支出入力表!F1724:$S$2000,14,FALSE),"")</f>
        <v/>
      </c>
    </row>
    <row r="1724" spans="2:14" x14ac:dyDescent="0.55000000000000004">
      <c r="B1724" s="163" t="str">
        <f>IF(E1724="旅費",支出入力表!A1725,"")</f>
        <v/>
      </c>
      <c r="C1724" s="164" t="str">
        <f>IF(E1724="旅費",支出入力表!C1725,"")</f>
        <v/>
      </c>
      <c r="D1724" s="165" t="str">
        <f>IF(支出入力表!E1725="旅費","旅費","")</f>
        <v/>
      </c>
      <c r="E1724" s="165" t="str">
        <f>IF(支出入力表!F1725="旅費","旅費","")</f>
        <v/>
      </c>
      <c r="F1724" s="196" t="str">
        <f>IF(E1724="旅費",VLOOKUP(E1724,支出入力表!F1725:$M$2000,3,FALSE),"")</f>
        <v/>
      </c>
      <c r="G1724" s="196" t="str">
        <f>IF(E1724="旅費",VLOOKUP(E1724,支出入力表!F1725:$M$2000,4,FALSE),"")</f>
        <v/>
      </c>
      <c r="H1724" s="197" t="str">
        <f>IF(E1724="旅費",VLOOKUP(E1724,支出入力表!F1725:$M$2000,5,FALSE),"")</f>
        <v/>
      </c>
      <c r="I1724" s="196" t="str">
        <f>IF(E1724="旅費",VLOOKUP(E1724,支出入力表!F1725:$S$2000,9,FALSE),"")</f>
        <v/>
      </c>
      <c r="J1724" s="167" t="str">
        <f>IF(E1724="旅費",VLOOKUP(E1724,支出入力表!F1725:$S$2000,10,FALSE),"")</f>
        <v/>
      </c>
      <c r="K1724" s="167" t="str">
        <f>IF(E1724="旅費",VLOOKUP(E1724,支出入力表!F1725:$S$2000,11,FALSE),"")</f>
        <v/>
      </c>
      <c r="L1724" s="167" t="str">
        <f>IF(E1724="旅費",VLOOKUP(E1724,支出入力表!F1725:$S$2000,12,FALSE),"")</f>
        <v/>
      </c>
      <c r="M1724" s="167" t="str">
        <f>IF(E1724="旅費",VLOOKUP(E1724,支出入力表!F1725:$S$2000,13,FALSE),"")</f>
        <v/>
      </c>
      <c r="N1724" s="168" t="str">
        <f>IF(E1724="旅費",VLOOKUP(E1724,支出入力表!F1725:$S$2000,14,FALSE),"")</f>
        <v/>
      </c>
    </row>
    <row r="1725" spans="2:14" x14ac:dyDescent="0.55000000000000004">
      <c r="B1725" s="163" t="str">
        <f>IF(E1725="旅費",支出入力表!A1726,"")</f>
        <v/>
      </c>
      <c r="C1725" s="164" t="str">
        <f>IF(E1725="旅費",支出入力表!C1726,"")</f>
        <v/>
      </c>
      <c r="D1725" s="165" t="str">
        <f>IF(支出入力表!E1726="旅費","旅費","")</f>
        <v/>
      </c>
      <c r="E1725" s="165" t="str">
        <f>IF(支出入力表!F1726="旅費","旅費","")</f>
        <v/>
      </c>
      <c r="F1725" s="196" t="str">
        <f>IF(E1725="旅費",VLOOKUP(E1725,支出入力表!F1726:$M$2000,3,FALSE),"")</f>
        <v/>
      </c>
      <c r="G1725" s="196" t="str">
        <f>IF(E1725="旅費",VLOOKUP(E1725,支出入力表!F1726:$M$2000,4,FALSE),"")</f>
        <v/>
      </c>
      <c r="H1725" s="197" t="str">
        <f>IF(E1725="旅費",VLOOKUP(E1725,支出入力表!F1726:$M$2000,5,FALSE),"")</f>
        <v/>
      </c>
      <c r="I1725" s="196" t="str">
        <f>IF(E1725="旅費",VLOOKUP(E1725,支出入力表!F1726:$S$2000,9,FALSE),"")</f>
        <v/>
      </c>
      <c r="J1725" s="167" t="str">
        <f>IF(E1725="旅費",VLOOKUP(E1725,支出入力表!F1726:$S$2000,10,FALSE),"")</f>
        <v/>
      </c>
      <c r="K1725" s="167" t="str">
        <f>IF(E1725="旅費",VLOOKUP(E1725,支出入力表!F1726:$S$2000,11,FALSE),"")</f>
        <v/>
      </c>
      <c r="L1725" s="167" t="str">
        <f>IF(E1725="旅費",VLOOKUP(E1725,支出入力表!F1726:$S$2000,12,FALSE),"")</f>
        <v/>
      </c>
      <c r="M1725" s="167" t="str">
        <f>IF(E1725="旅費",VLOOKUP(E1725,支出入力表!F1726:$S$2000,13,FALSE),"")</f>
        <v/>
      </c>
      <c r="N1725" s="168" t="str">
        <f>IF(E1725="旅費",VLOOKUP(E1725,支出入力表!F1726:$S$2000,14,FALSE),"")</f>
        <v/>
      </c>
    </row>
    <row r="1726" spans="2:14" x14ac:dyDescent="0.55000000000000004">
      <c r="B1726" s="163" t="str">
        <f>IF(E1726="旅費",支出入力表!A1727,"")</f>
        <v/>
      </c>
      <c r="C1726" s="164" t="str">
        <f>IF(E1726="旅費",支出入力表!C1727,"")</f>
        <v/>
      </c>
      <c r="D1726" s="165" t="str">
        <f>IF(支出入力表!E1727="旅費","旅費","")</f>
        <v/>
      </c>
      <c r="E1726" s="165" t="str">
        <f>IF(支出入力表!F1727="旅費","旅費","")</f>
        <v/>
      </c>
      <c r="F1726" s="196" t="str">
        <f>IF(E1726="旅費",VLOOKUP(E1726,支出入力表!F1727:$M$2000,3,FALSE),"")</f>
        <v/>
      </c>
      <c r="G1726" s="196" t="str">
        <f>IF(E1726="旅費",VLOOKUP(E1726,支出入力表!F1727:$M$2000,4,FALSE),"")</f>
        <v/>
      </c>
      <c r="H1726" s="197" t="str">
        <f>IF(E1726="旅費",VLOOKUP(E1726,支出入力表!F1727:$M$2000,5,FALSE),"")</f>
        <v/>
      </c>
      <c r="I1726" s="196" t="str">
        <f>IF(E1726="旅費",VLOOKUP(E1726,支出入力表!F1727:$S$2000,9,FALSE),"")</f>
        <v/>
      </c>
      <c r="J1726" s="167" t="str">
        <f>IF(E1726="旅費",VLOOKUP(E1726,支出入力表!F1727:$S$2000,10,FALSE),"")</f>
        <v/>
      </c>
      <c r="K1726" s="167" t="str">
        <f>IF(E1726="旅費",VLOOKUP(E1726,支出入力表!F1727:$S$2000,11,FALSE),"")</f>
        <v/>
      </c>
      <c r="L1726" s="167" t="str">
        <f>IF(E1726="旅費",VLOOKUP(E1726,支出入力表!F1727:$S$2000,12,FALSE),"")</f>
        <v/>
      </c>
      <c r="M1726" s="167" t="str">
        <f>IF(E1726="旅費",VLOOKUP(E1726,支出入力表!F1727:$S$2000,13,FALSE),"")</f>
        <v/>
      </c>
      <c r="N1726" s="168" t="str">
        <f>IF(E1726="旅費",VLOOKUP(E1726,支出入力表!F1727:$S$2000,14,FALSE),"")</f>
        <v/>
      </c>
    </row>
    <row r="1727" spans="2:14" x14ac:dyDescent="0.55000000000000004">
      <c r="B1727" s="163" t="str">
        <f>IF(E1727="旅費",支出入力表!A1728,"")</f>
        <v/>
      </c>
      <c r="C1727" s="164" t="str">
        <f>IF(E1727="旅費",支出入力表!C1728,"")</f>
        <v/>
      </c>
      <c r="D1727" s="165" t="str">
        <f>IF(支出入力表!E1728="旅費","旅費","")</f>
        <v/>
      </c>
      <c r="E1727" s="165" t="str">
        <f>IF(支出入力表!F1728="旅費","旅費","")</f>
        <v/>
      </c>
      <c r="F1727" s="196" t="str">
        <f>IF(E1727="旅費",VLOOKUP(E1727,支出入力表!F1728:$M$2000,3,FALSE),"")</f>
        <v/>
      </c>
      <c r="G1727" s="196" t="str">
        <f>IF(E1727="旅費",VLOOKUP(E1727,支出入力表!F1728:$M$2000,4,FALSE),"")</f>
        <v/>
      </c>
      <c r="H1727" s="197" t="str">
        <f>IF(E1727="旅費",VLOOKUP(E1727,支出入力表!F1728:$M$2000,5,FALSE),"")</f>
        <v/>
      </c>
      <c r="I1727" s="196" t="str">
        <f>IF(E1727="旅費",VLOOKUP(E1727,支出入力表!F1728:$S$2000,9,FALSE),"")</f>
        <v/>
      </c>
      <c r="J1727" s="167" t="str">
        <f>IF(E1727="旅費",VLOOKUP(E1727,支出入力表!F1728:$S$2000,10,FALSE),"")</f>
        <v/>
      </c>
      <c r="K1727" s="167" t="str">
        <f>IF(E1727="旅費",VLOOKUP(E1727,支出入力表!F1728:$S$2000,11,FALSE),"")</f>
        <v/>
      </c>
      <c r="L1727" s="167" t="str">
        <f>IF(E1727="旅費",VLOOKUP(E1727,支出入力表!F1728:$S$2000,12,FALSE),"")</f>
        <v/>
      </c>
      <c r="M1727" s="167" t="str">
        <f>IF(E1727="旅費",VLOOKUP(E1727,支出入力表!F1728:$S$2000,13,FALSE),"")</f>
        <v/>
      </c>
      <c r="N1727" s="168" t="str">
        <f>IF(E1727="旅費",VLOOKUP(E1727,支出入力表!F1728:$S$2000,14,FALSE),"")</f>
        <v/>
      </c>
    </row>
    <row r="1728" spans="2:14" x14ac:dyDescent="0.55000000000000004">
      <c r="B1728" s="163" t="str">
        <f>IF(E1728="旅費",支出入力表!A1729,"")</f>
        <v/>
      </c>
      <c r="C1728" s="164" t="str">
        <f>IF(E1728="旅費",支出入力表!C1729,"")</f>
        <v/>
      </c>
      <c r="D1728" s="165" t="str">
        <f>IF(支出入力表!E1729="旅費","旅費","")</f>
        <v/>
      </c>
      <c r="E1728" s="165" t="str">
        <f>IF(支出入力表!F1729="旅費","旅費","")</f>
        <v/>
      </c>
      <c r="F1728" s="196" t="str">
        <f>IF(E1728="旅費",VLOOKUP(E1728,支出入力表!F1729:$M$2000,3,FALSE),"")</f>
        <v/>
      </c>
      <c r="G1728" s="196" t="str">
        <f>IF(E1728="旅費",VLOOKUP(E1728,支出入力表!F1729:$M$2000,4,FALSE),"")</f>
        <v/>
      </c>
      <c r="H1728" s="197" t="str">
        <f>IF(E1728="旅費",VLOOKUP(E1728,支出入力表!F1729:$M$2000,5,FALSE),"")</f>
        <v/>
      </c>
      <c r="I1728" s="196" t="str">
        <f>IF(E1728="旅費",VLOOKUP(E1728,支出入力表!F1729:$S$2000,9,FALSE),"")</f>
        <v/>
      </c>
      <c r="J1728" s="167" t="str">
        <f>IF(E1728="旅費",VLOOKUP(E1728,支出入力表!F1729:$S$2000,10,FALSE),"")</f>
        <v/>
      </c>
      <c r="K1728" s="167" t="str">
        <f>IF(E1728="旅費",VLOOKUP(E1728,支出入力表!F1729:$S$2000,11,FALSE),"")</f>
        <v/>
      </c>
      <c r="L1728" s="167" t="str">
        <f>IF(E1728="旅費",VLOOKUP(E1728,支出入力表!F1729:$S$2000,12,FALSE),"")</f>
        <v/>
      </c>
      <c r="M1728" s="167" t="str">
        <f>IF(E1728="旅費",VLOOKUP(E1728,支出入力表!F1729:$S$2000,13,FALSE),"")</f>
        <v/>
      </c>
      <c r="N1728" s="168" t="str">
        <f>IF(E1728="旅費",VLOOKUP(E1728,支出入力表!F1729:$S$2000,14,FALSE),"")</f>
        <v/>
      </c>
    </row>
    <row r="1729" spans="2:14" x14ac:dyDescent="0.55000000000000004">
      <c r="B1729" s="163" t="str">
        <f>IF(E1729="旅費",支出入力表!A1730,"")</f>
        <v/>
      </c>
      <c r="C1729" s="164" t="str">
        <f>IF(E1729="旅費",支出入力表!C1730,"")</f>
        <v/>
      </c>
      <c r="D1729" s="165" t="str">
        <f>IF(支出入力表!E1730="旅費","旅費","")</f>
        <v/>
      </c>
      <c r="E1729" s="165" t="str">
        <f>IF(支出入力表!F1730="旅費","旅費","")</f>
        <v/>
      </c>
      <c r="F1729" s="196" t="str">
        <f>IF(E1729="旅費",VLOOKUP(E1729,支出入力表!F1730:$M$2000,3,FALSE),"")</f>
        <v/>
      </c>
      <c r="G1729" s="196" t="str">
        <f>IF(E1729="旅費",VLOOKUP(E1729,支出入力表!F1730:$M$2000,4,FALSE),"")</f>
        <v/>
      </c>
      <c r="H1729" s="197" t="str">
        <f>IF(E1729="旅費",VLOOKUP(E1729,支出入力表!F1730:$M$2000,5,FALSE),"")</f>
        <v/>
      </c>
      <c r="I1729" s="196" t="str">
        <f>IF(E1729="旅費",VLOOKUP(E1729,支出入力表!F1730:$S$2000,9,FALSE),"")</f>
        <v/>
      </c>
      <c r="J1729" s="167" t="str">
        <f>IF(E1729="旅費",VLOOKUP(E1729,支出入力表!F1730:$S$2000,10,FALSE),"")</f>
        <v/>
      </c>
      <c r="K1729" s="167" t="str">
        <f>IF(E1729="旅費",VLOOKUP(E1729,支出入力表!F1730:$S$2000,11,FALSE),"")</f>
        <v/>
      </c>
      <c r="L1729" s="167" t="str">
        <f>IF(E1729="旅費",VLOOKUP(E1729,支出入力表!F1730:$S$2000,12,FALSE),"")</f>
        <v/>
      </c>
      <c r="M1729" s="167" t="str">
        <f>IF(E1729="旅費",VLOOKUP(E1729,支出入力表!F1730:$S$2000,13,FALSE),"")</f>
        <v/>
      </c>
      <c r="N1729" s="168" t="str">
        <f>IF(E1729="旅費",VLOOKUP(E1729,支出入力表!F1730:$S$2000,14,FALSE),"")</f>
        <v/>
      </c>
    </row>
    <row r="1730" spans="2:14" x14ac:dyDescent="0.55000000000000004">
      <c r="B1730" s="163" t="str">
        <f>IF(E1730="旅費",支出入力表!A1731,"")</f>
        <v/>
      </c>
      <c r="C1730" s="164" t="str">
        <f>IF(E1730="旅費",支出入力表!C1731,"")</f>
        <v/>
      </c>
      <c r="D1730" s="165" t="str">
        <f>IF(支出入力表!E1731="旅費","旅費","")</f>
        <v/>
      </c>
      <c r="E1730" s="165" t="str">
        <f>IF(支出入力表!F1731="旅費","旅費","")</f>
        <v/>
      </c>
      <c r="F1730" s="196" t="str">
        <f>IF(E1730="旅費",VLOOKUP(E1730,支出入力表!F1731:$M$2000,3,FALSE),"")</f>
        <v/>
      </c>
      <c r="G1730" s="196" t="str">
        <f>IF(E1730="旅費",VLOOKUP(E1730,支出入力表!F1731:$M$2000,4,FALSE),"")</f>
        <v/>
      </c>
      <c r="H1730" s="197" t="str">
        <f>IF(E1730="旅費",VLOOKUP(E1730,支出入力表!F1731:$M$2000,5,FALSE),"")</f>
        <v/>
      </c>
      <c r="I1730" s="196" t="str">
        <f>IF(E1730="旅費",VLOOKUP(E1730,支出入力表!F1731:$S$2000,9,FALSE),"")</f>
        <v/>
      </c>
      <c r="J1730" s="167" t="str">
        <f>IF(E1730="旅費",VLOOKUP(E1730,支出入力表!F1731:$S$2000,10,FALSE),"")</f>
        <v/>
      </c>
      <c r="K1730" s="167" t="str">
        <f>IF(E1730="旅費",VLOOKUP(E1730,支出入力表!F1731:$S$2000,11,FALSE),"")</f>
        <v/>
      </c>
      <c r="L1730" s="167" t="str">
        <f>IF(E1730="旅費",VLOOKUP(E1730,支出入力表!F1731:$S$2000,12,FALSE),"")</f>
        <v/>
      </c>
      <c r="M1730" s="167" t="str">
        <f>IF(E1730="旅費",VLOOKUP(E1730,支出入力表!F1731:$S$2000,13,FALSE),"")</f>
        <v/>
      </c>
      <c r="N1730" s="168" t="str">
        <f>IF(E1730="旅費",VLOOKUP(E1730,支出入力表!F1731:$S$2000,14,FALSE),"")</f>
        <v/>
      </c>
    </row>
    <row r="1731" spans="2:14" x14ac:dyDescent="0.55000000000000004">
      <c r="B1731" s="163" t="str">
        <f>IF(E1731="旅費",支出入力表!A1732,"")</f>
        <v/>
      </c>
      <c r="C1731" s="164" t="str">
        <f>IF(E1731="旅費",支出入力表!C1732,"")</f>
        <v/>
      </c>
      <c r="D1731" s="165" t="str">
        <f>IF(支出入力表!E1732="旅費","旅費","")</f>
        <v/>
      </c>
      <c r="E1731" s="165" t="str">
        <f>IF(支出入力表!F1732="旅費","旅費","")</f>
        <v/>
      </c>
      <c r="F1731" s="196" t="str">
        <f>IF(E1731="旅費",VLOOKUP(E1731,支出入力表!F1732:$M$2000,3,FALSE),"")</f>
        <v/>
      </c>
      <c r="G1731" s="196" t="str">
        <f>IF(E1731="旅費",VLOOKUP(E1731,支出入力表!F1732:$M$2000,4,FALSE),"")</f>
        <v/>
      </c>
      <c r="H1731" s="197" t="str">
        <f>IF(E1731="旅費",VLOOKUP(E1731,支出入力表!F1732:$M$2000,5,FALSE),"")</f>
        <v/>
      </c>
      <c r="I1731" s="196" t="str">
        <f>IF(E1731="旅費",VLOOKUP(E1731,支出入力表!F1732:$S$2000,9,FALSE),"")</f>
        <v/>
      </c>
      <c r="J1731" s="167" t="str">
        <f>IF(E1731="旅費",VLOOKUP(E1731,支出入力表!F1732:$S$2000,10,FALSE),"")</f>
        <v/>
      </c>
      <c r="K1731" s="167" t="str">
        <f>IF(E1731="旅費",VLOOKUP(E1731,支出入力表!F1732:$S$2000,11,FALSE),"")</f>
        <v/>
      </c>
      <c r="L1731" s="167" t="str">
        <f>IF(E1731="旅費",VLOOKUP(E1731,支出入力表!F1732:$S$2000,12,FALSE),"")</f>
        <v/>
      </c>
      <c r="M1731" s="167" t="str">
        <f>IF(E1731="旅費",VLOOKUP(E1731,支出入力表!F1732:$S$2000,13,FALSE),"")</f>
        <v/>
      </c>
      <c r="N1731" s="168" t="str">
        <f>IF(E1731="旅費",VLOOKUP(E1731,支出入力表!F1732:$S$2000,14,FALSE),"")</f>
        <v/>
      </c>
    </row>
    <row r="1732" spans="2:14" x14ac:dyDescent="0.55000000000000004">
      <c r="B1732" s="163" t="str">
        <f>IF(E1732="旅費",支出入力表!A1733,"")</f>
        <v/>
      </c>
      <c r="C1732" s="164" t="str">
        <f>IF(E1732="旅費",支出入力表!C1733,"")</f>
        <v/>
      </c>
      <c r="D1732" s="165" t="str">
        <f>IF(支出入力表!E1733="旅費","旅費","")</f>
        <v/>
      </c>
      <c r="E1732" s="165" t="str">
        <f>IF(支出入力表!F1733="旅費","旅費","")</f>
        <v/>
      </c>
      <c r="F1732" s="196" t="str">
        <f>IF(E1732="旅費",VLOOKUP(E1732,支出入力表!F1733:$M$2000,3,FALSE),"")</f>
        <v/>
      </c>
      <c r="G1732" s="196" t="str">
        <f>IF(E1732="旅費",VLOOKUP(E1732,支出入力表!F1733:$M$2000,4,FALSE),"")</f>
        <v/>
      </c>
      <c r="H1732" s="197" t="str">
        <f>IF(E1732="旅費",VLOOKUP(E1732,支出入力表!F1733:$M$2000,5,FALSE),"")</f>
        <v/>
      </c>
      <c r="I1732" s="196" t="str">
        <f>IF(E1732="旅費",VLOOKUP(E1732,支出入力表!F1733:$S$2000,9,FALSE),"")</f>
        <v/>
      </c>
      <c r="J1732" s="167" t="str">
        <f>IF(E1732="旅費",VLOOKUP(E1732,支出入力表!F1733:$S$2000,10,FALSE),"")</f>
        <v/>
      </c>
      <c r="K1732" s="167" t="str">
        <f>IF(E1732="旅費",VLOOKUP(E1732,支出入力表!F1733:$S$2000,11,FALSE),"")</f>
        <v/>
      </c>
      <c r="L1732" s="167" t="str">
        <f>IF(E1732="旅費",VLOOKUP(E1732,支出入力表!F1733:$S$2000,12,FALSE),"")</f>
        <v/>
      </c>
      <c r="M1732" s="167" t="str">
        <f>IF(E1732="旅費",VLOOKUP(E1732,支出入力表!F1733:$S$2000,13,FALSE),"")</f>
        <v/>
      </c>
      <c r="N1732" s="168" t="str">
        <f>IF(E1732="旅費",VLOOKUP(E1732,支出入力表!F1733:$S$2000,14,FALSE),"")</f>
        <v/>
      </c>
    </row>
    <row r="1733" spans="2:14" x14ac:dyDescent="0.55000000000000004">
      <c r="B1733" s="163" t="str">
        <f>IF(E1733="旅費",支出入力表!A1734,"")</f>
        <v/>
      </c>
      <c r="C1733" s="164" t="str">
        <f>IF(E1733="旅費",支出入力表!C1734,"")</f>
        <v/>
      </c>
      <c r="D1733" s="165" t="str">
        <f>IF(支出入力表!E1734="旅費","旅費","")</f>
        <v/>
      </c>
      <c r="E1733" s="165" t="str">
        <f>IF(支出入力表!F1734="旅費","旅費","")</f>
        <v/>
      </c>
      <c r="F1733" s="196" t="str">
        <f>IF(E1733="旅費",VLOOKUP(E1733,支出入力表!F1734:$M$2000,3,FALSE),"")</f>
        <v/>
      </c>
      <c r="G1733" s="196" t="str">
        <f>IF(E1733="旅費",VLOOKUP(E1733,支出入力表!F1734:$M$2000,4,FALSE),"")</f>
        <v/>
      </c>
      <c r="H1733" s="197" t="str">
        <f>IF(E1733="旅費",VLOOKUP(E1733,支出入力表!F1734:$M$2000,5,FALSE),"")</f>
        <v/>
      </c>
      <c r="I1733" s="196" t="str">
        <f>IF(E1733="旅費",VLOOKUP(E1733,支出入力表!F1734:$S$2000,9,FALSE),"")</f>
        <v/>
      </c>
      <c r="J1733" s="167" t="str">
        <f>IF(E1733="旅費",VLOOKUP(E1733,支出入力表!F1734:$S$2000,10,FALSE),"")</f>
        <v/>
      </c>
      <c r="K1733" s="167" t="str">
        <f>IF(E1733="旅費",VLOOKUP(E1733,支出入力表!F1734:$S$2000,11,FALSE),"")</f>
        <v/>
      </c>
      <c r="L1733" s="167" t="str">
        <f>IF(E1733="旅費",VLOOKUP(E1733,支出入力表!F1734:$S$2000,12,FALSE),"")</f>
        <v/>
      </c>
      <c r="M1733" s="167" t="str">
        <f>IF(E1733="旅費",VLOOKUP(E1733,支出入力表!F1734:$S$2000,13,FALSE),"")</f>
        <v/>
      </c>
      <c r="N1733" s="168" t="str">
        <f>IF(E1733="旅費",VLOOKUP(E1733,支出入力表!F1734:$S$2000,14,FALSE),"")</f>
        <v/>
      </c>
    </row>
    <row r="1734" spans="2:14" x14ac:dyDescent="0.55000000000000004">
      <c r="B1734" s="163" t="str">
        <f>IF(E1734="旅費",支出入力表!A1735,"")</f>
        <v/>
      </c>
      <c r="C1734" s="164" t="str">
        <f>IF(E1734="旅費",支出入力表!C1735,"")</f>
        <v/>
      </c>
      <c r="D1734" s="165" t="str">
        <f>IF(支出入力表!E1735="旅費","旅費","")</f>
        <v/>
      </c>
      <c r="E1734" s="165" t="str">
        <f>IF(支出入力表!F1735="旅費","旅費","")</f>
        <v/>
      </c>
      <c r="F1734" s="196" t="str">
        <f>IF(E1734="旅費",VLOOKUP(E1734,支出入力表!F1735:$M$2000,3,FALSE),"")</f>
        <v/>
      </c>
      <c r="G1734" s="196" t="str">
        <f>IF(E1734="旅費",VLOOKUP(E1734,支出入力表!F1735:$M$2000,4,FALSE),"")</f>
        <v/>
      </c>
      <c r="H1734" s="197" t="str">
        <f>IF(E1734="旅費",VLOOKUP(E1734,支出入力表!F1735:$M$2000,5,FALSE),"")</f>
        <v/>
      </c>
      <c r="I1734" s="196" t="str">
        <f>IF(E1734="旅費",VLOOKUP(E1734,支出入力表!F1735:$S$2000,9,FALSE),"")</f>
        <v/>
      </c>
      <c r="J1734" s="167" t="str">
        <f>IF(E1734="旅費",VLOOKUP(E1734,支出入力表!F1735:$S$2000,10,FALSE),"")</f>
        <v/>
      </c>
      <c r="K1734" s="167" t="str">
        <f>IF(E1734="旅費",VLOOKUP(E1734,支出入力表!F1735:$S$2000,11,FALSE),"")</f>
        <v/>
      </c>
      <c r="L1734" s="167" t="str">
        <f>IF(E1734="旅費",VLOOKUP(E1734,支出入力表!F1735:$S$2000,12,FALSE),"")</f>
        <v/>
      </c>
      <c r="M1734" s="167" t="str">
        <f>IF(E1734="旅費",VLOOKUP(E1734,支出入力表!F1735:$S$2000,13,FALSE),"")</f>
        <v/>
      </c>
      <c r="N1734" s="168" t="str">
        <f>IF(E1734="旅費",VLOOKUP(E1734,支出入力表!F1735:$S$2000,14,FALSE),"")</f>
        <v/>
      </c>
    </row>
    <row r="1735" spans="2:14" x14ac:dyDescent="0.55000000000000004">
      <c r="B1735" s="163" t="str">
        <f>IF(E1735="旅費",支出入力表!A1736,"")</f>
        <v/>
      </c>
      <c r="C1735" s="164" t="str">
        <f>IF(E1735="旅費",支出入力表!C1736,"")</f>
        <v/>
      </c>
      <c r="D1735" s="165" t="str">
        <f>IF(支出入力表!E1736="旅費","旅費","")</f>
        <v/>
      </c>
      <c r="E1735" s="165" t="str">
        <f>IF(支出入力表!F1736="旅費","旅費","")</f>
        <v/>
      </c>
      <c r="F1735" s="196" t="str">
        <f>IF(E1735="旅費",VLOOKUP(E1735,支出入力表!F1736:$M$2000,3,FALSE),"")</f>
        <v/>
      </c>
      <c r="G1735" s="196" t="str">
        <f>IF(E1735="旅費",VLOOKUP(E1735,支出入力表!F1736:$M$2000,4,FALSE),"")</f>
        <v/>
      </c>
      <c r="H1735" s="197" t="str">
        <f>IF(E1735="旅費",VLOOKUP(E1735,支出入力表!F1736:$M$2000,5,FALSE),"")</f>
        <v/>
      </c>
      <c r="I1735" s="196" t="str">
        <f>IF(E1735="旅費",VLOOKUP(E1735,支出入力表!F1736:$S$2000,9,FALSE),"")</f>
        <v/>
      </c>
      <c r="J1735" s="167" t="str">
        <f>IF(E1735="旅費",VLOOKUP(E1735,支出入力表!F1736:$S$2000,10,FALSE),"")</f>
        <v/>
      </c>
      <c r="K1735" s="167" t="str">
        <f>IF(E1735="旅費",VLOOKUP(E1735,支出入力表!F1736:$S$2000,11,FALSE),"")</f>
        <v/>
      </c>
      <c r="L1735" s="167" t="str">
        <f>IF(E1735="旅費",VLOOKUP(E1735,支出入力表!F1736:$S$2000,12,FALSE),"")</f>
        <v/>
      </c>
      <c r="M1735" s="167" t="str">
        <f>IF(E1735="旅費",VLOOKUP(E1735,支出入力表!F1736:$S$2000,13,FALSE),"")</f>
        <v/>
      </c>
      <c r="N1735" s="168" t="str">
        <f>IF(E1735="旅費",VLOOKUP(E1735,支出入力表!F1736:$S$2000,14,FALSE),"")</f>
        <v/>
      </c>
    </row>
    <row r="1736" spans="2:14" x14ac:dyDescent="0.55000000000000004">
      <c r="B1736" s="163" t="str">
        <f>IF(E1736="旅費",支出入力表!A1737,"")</f>
        <v/>
      </c>
      <c r="C1736" s="164" t="str">
        <f>IF(E1736="旅費",支出入力表!C1737,"")</f>
        <v/>
      </c>
      <c r="D1736" s="165" t="str">
        <f>IF(支出入力表!E1737="旅費","旅費","")</f>
        <v/>
      </c>
      <c r="E1736" s="165" t="str">
        <f>IF(支出入力表!F1737="旅費","旅費","")</f>
        <v/>
      </c>
      <c r="F1736" s="196" t="str">
        <f>IF(E1736="旅費",VLOOKUP(E1736,支出入力表!F1737:$M$2000,3,FALSE),"")</f>
        <v/>
      </c>
      <c r="G1736" s="196" t="str">
        <f>IF(E1736="旅費",VLOOKUP(E1736,支出入力表!F1737:$M$2000,4,FALSE),"")</f>
        <v/>
      </c>
      <c r="H1736" s="197" t="str">
        <f>IF(E1736="旅費",VLOOKUP(E1736,支出入力表!F1737:$M$2000,5,FALSE),"")</f>
        <v/>
      </c>
      <c r="I1736" s="196" t="str">
        <f>IF(E1736="旅費",VLOOKUP(E1736,支出入力表!F1737:$S$2000,9,FALSE),"")</f>
        <v/>
      </c>
      <c r="J1736" s="167" t="str">
        <f>IF(E1736="旅費",VLOOKUP(E1736,支出入力表!F1737:$S$2000,10,FALSE),"")</f>
        <v/>
      </c>
      <c r="K1736" s="167" t="str">
        <f>IF(E1736="旅費",VLOOKUP(E1736,支出入力表!F1737:$S$2000,11,FALSE),"")</f>
        <v/>
      </c>
      <c r="L1736" s="167" t="str">
        <f>IF(E1736="旅費",VLOOKUP(E1736,支出入力表!F1737:$S$2000,12,FALSE),"")</f>
        <v/>
      </c>
      <c r="M1736" s="167" t="str">
        <f>IF(E1736="旅費",VLOOKUP(E1736,支出入力表!F1737:$S$2000,13,FALSE),"")</f>
        <v/>
      </c>
      <c r="N1736" s="168" t="str">
        <f>IF(E1736="旅費",VLOOKUP(E1736,支出入力表!F1737:$S$2000,14,FALSE),"")</f>
        <v/>
      </c>
    </row>
    <row r="1737" spans="2:14" x14ac:dyDescent="0.55000000000000004">
      <c r="B1737" s="163" t="str">
        <f>IF(E1737="旅費",支出入力表!A1738,"")</f>
        <v/>
      </c>
      <c r="C1737" s="164" t="str">
        <f>IF(E1737="旅費",支出入力表!C1738,"")</f>
        <v/>
      </c>
      <c r="D1737" s="165" t="str">
        <f>IF(支出入力表!E1738="旅費","旅費","")</f>
        <v/>
      </c>
      <c r="E1737" s="165" t="str">
        <f>IF(支出入力表!F1738="旅費","旅費","")</f>
        <v/>
      </c>
      <c r="F1737" s="196" t="str">
        <f>IF(E1737="旅費",VLOOKUP(E1737,支出入力表!F1738:$M$2000,3,FALSE),"")</f>
        <v/>
      </c>
      <c r="G1737" s="196" t="str">
        <f>IF(E1737="旅費",VLOOKUP(E1737,支出入力表!F1738:$M$2000,4,FALSE),"")</f>
        <v/>
      </c>
      <c r="H1737" s="197" t="str">
        <f>IF(E1737="旅費",VLOOKUP(E1737,支出入力表!F1738:$M$2000,5,FALSE),"")</f>
        <v/>
      </c>
      <c r="I1737" s="196" t="str">
        <f>IF(E1737="旅費",VLOOKUP(E1737,支出入力表!F1738:$S$2000,9,FALSE),"")</f>
        <v/>
      </c>
      <c r="J1737" s="167" t="str">
        <f>IF(E1737="旅費",VLOOKUP(E1737,支出入力表!F1738:$S$2000,10,FALSE),"")</f>
        <v/>
      </c>
      <c r="K1737" s="167" t="str">
        <f>IF(E1737="旅費",VLOOKUP(E1737,支出入力表!F1738:$S$2000,11,FALSE),"")</f>
        <v/>
      </c>
      <c r="L1737" s="167" t="str">
        <f>IF(E1737="旅費",VLOOKUP(E1737,支出入力表!F1738:$S$2000,12,FALSE),"")</f>
        <v/>
      </c>
      <c r="M1737" s="167" t="str">
        <f>IF(E1737="旅費",VLOOKUP(E1737,支出入力表!F1738:$S$2000,13,FALSE),"")</f>
        <v/>
      </c>
      <c r="N1737" s="168" t="str">
        <f>IF(E1737="旅費",VLOOKUP(E1737,支出入力表!F1738:$S$2000,14,FALSE),"")</f>
        <v/>
      </c>
    </row>
    <row r="1738" spans="2:14" x14ac:dyDescent="0.55000000000000004">
      <c r="B1738" s="163" t="str">
        <f>IF(E1738="旅費",支出入力表!A1739,"")</f>
        <v/>
      </c>
      <c r="C1738" s="164" t="str">
        <f>IF(E1738="旅費",支出入力表!C1739,"")</f>
        <v/>
      </c>
      <c r="D1738" s="165" t="str">
        <f>IF(支出入力表!E1739="旅費","旅費","")</f>
        <v/>
      </c>
      <c r="E1738" s="165" t="str">
        <f>IF(支出入力表!F1739="旅費","旅費","")</f>
        <v/>
      </c>
      <c r="F1738" s="196" t="str">
        <f>IF(E1738="旅費",VLOOKUP(E1738,支出入力表!F1739:$M$2000,3,FALSE),"")</f>
        <v/>
      </c>
      <c r="G1738" s="196" t="str">
        <f>IF(E1738="旅費",VLOOKUP(E1738,支出入力表!F1739:$M$2000,4,FALSE),"")</f>
        <v/>
      </c>
      <c r="H1738" s="197" t="str">
        <f>IF(E1738="旅費",VLOOKUP(E1738,支出入力表!F1739:$M$2000,5,FALSE),"")</f>
        <v/>
      </c>
      <c r="I1738" s="196" t="str">
        <f>IF(E1738="旅費",VLOOKUP(E1738,支出入力表!F1739:$S$2000,9,FALSE),"")</f>
        <v/>
      </c>
      <c r="J1738" s="167" t="str">
        <f>IF(E1738="旅費",VLOOKUP(E1738,支出入力表!F1739:$S$2000,10,FALSE),"")</f>
        <v/>
      </c>
      <c r="K1738" s="167" t="str">
        <f>IF(E1738="旅費",VLOOKUP(E1738,支出入力表!F1739:$S$2000,11,FALSE),"")</f>
        <v/>
      </c>
      <c r="L1738" s="167" t="str">
        <f>IF(E1738="旅費",VLOOKUP(E1738,支出入力表!F1739:$S$2000,12,FALSE),"")</f>
        <v/>
      </c>
      <c r="M1738" s="167" t="str">
        <f>IF(E1738="旅費",VLOOKUP(E1738,支出入力表!F1739:$S$2000,13,FALSE),"")</f>
        <v/>
      </c>
      <c r="N1738" s="168" t="str">
        <f>IF(E1738="旅費",VLOOKUP(E1738,支出入力表!F1739:$S$2000,14,FALSE),"")</f>
        <v/>
      </c>
    </row>
    <row r="1739" spans="2:14" x14ac:dyDescent="0.55000000000000004">
      <c r="B1739" s="163" t="str">
        <f>IF(E1739="旅費",支出入力表!A1740,"")</f>
        <v/>
      </c>
      <c r="C1739" s="164" t="str">
        <f>IF(E1739="旅費",支出入力表!C1740,"")</f>
        <v/>
      </c>
      <c r="D1739" s="165" t="str">
        <f>IF(支出入力表!E1740="旅費","旅費","")</f>
        <v/>
      </c>
      <c r="E1739" s="165" t="str">
        <f>IF(支出入力表!F1740="旅費","旅費","")</f>
        <v/>
      </c>
      <c r="F1739" s="196" t="str">
        <f>IF(E1739="旅費",VLOOKUP(E1739,支出入力表!F1740:$M$2000,3,FALSE),"")</f>
        <v/>
      </c>
      <c r="G1739" s="196" t="str">
        <f>IF(E1739="旅費",VLOOKUP(E1739,支出入力表!F1740:$M$2000,4,FALSE),"")</f>
        <v/>
      </c>
      <c r="H1739" s="197" t="str">
        <f>IF(E1739="旅費",VLOOKUP(E1739,支出入力表!F1740:$M$2000,5,FALSE),"")</f>
        <v/>
      </c>
      <c r="I1739" s="196" t="str">
        <f>IF(E1739="旅費",VLOOKUP(E1739,支出入力表!F1740:$S$2000,9,FALSE),"")</f>
        <v/>
      </c>
      <c r="J1739" s="167" t="str">
        <f>IF(E1739="旅費",VLOOKUP(E1739,支出入力表!F1740:$S$2000,10,FALSE),"")</f>
        <v/>
      </c>
      <c r="K1739" s="167" t="str">
        <f>IF(E1739="旅費",VLOOKUP(E1739,支出入力表!F1740:$S$2000,11,FALSE),"")</f>
        <v/>
      </c>
      <c r="L1739" s="167" t="str">
        <f>IF(E1739="旅費",VLOOKUP(E1739,支出入力表!F1740:$S$2000,12,FALSE),"")</f>
        <v/>
      </c>
      <c r="M1739" s="167" t="str">
        <f>IF(E1739="旅費",VLOOKUP(E1739,支出入力表!F1740:$S$2000,13,FALSE),"")</f>
        <v/>
      </c>
      <c r="N1739" s="168" t="str">
        <f>IF(E1739="旅費",VLOOKUP(E1739,支出入力表!F1740:$S$2000,14,FALSE),"")</f>
        <v/>
      </c>
    </row>
    <row r="1740" spans="2:14" x14ac:dyDescent="0.55000000000000004">
      <c r="B1740" s="163" t="str">
        <f>IF(E1740="旅費",支出入力表!A1741,"")</f>
        <v/>
      </c>
      <c r="C1740" s="164" t="str">
        <f>IF(E1740="旅費",支出入力表!C1741,"")</f>
        <v/>
      </c>
      <c r="D1740" s="165" t="str">
        <f>IF(支出入力表!E1741="旅費","旅費","")</f>
        <v/>
      </c>
      <c r="E1740" s="165" t="str">
        <f>IF(支出入力表!F1741="旅費","旅費","")</f>
        <v/>
      </c>
      <c r="F1740" s="196" t="str">
        <f>IF(E1740="旅費",VLOOKUP(E1740,支出入力表!F1741:$M$2000,3,FALSE),"")</f>
        <v/>
      </c>
      <c r="G1740" s="196" t="str">
        <f>IF(E1740="旅費",VLOOKUP(E1740,支出入力表!F1741:$M$2000,4,FALSE),"")</f>
        <v/>
      </c>
      <c r="H1740" s="197" t="str">
        <f>IF(E1740="旅費",VLOOKUP(E1740,支出入力表!F1741:$M$2000,5,FALSE),"")</f>
        <v/>
      </c>
      <c r="I1740" s="196" t="str">
        <f>IF(E1740="旅費",VLOOKUP(E1740,支出入力表!F1741:$S$2000,9,FALSE),"")</f>
        <v/>
      </c>
      <c r="J1740" s="167" t="str">
        <f>IF(E1740="旅費",VLOOKUP(E1740,支出入力表!F1741:$S$2000,10,FALSE),"")</f>
        <v/>
      </c>
      <c r="K1740" s="167" t="str">
        <f>IF(E1740="旅費",VLOOKUP(E1740,支出入力表!F1741:$S$2000,11,FALSE),"")</f>
        <v/>
      </c>
      <c r="L1740" s="167" t="str">
        <f>IF(E1740="旅費",VLOOKUP(E1740,支出入力表!F1741:$S$2000,12,FALSE),"")</f>
        <v/>
      </c>
      <c r="M1740" s="167" t="str">
        <f>IF(E1740="旅費",VLOOKUP(E1740,支出入力表!F1741:$S$2000,13,FALSE),"")</f>
        <v/>
      </c>
      <c r="N1740" s="168" t="str">
        <f>IF(E1740="旅費",VLOOKUP(E1740,支出入力表!F1741:$S$2000,14,FALSE),"")</f>
        <v/>
      </c>
    </row>
    <row r="1741" spans="2:14" x14ac:dyDescent="0.55000000000000004">
      <c r="B1741" s="163" t="str">
        <f>IF(E1741="旅費",支出入力表!A1742,"")</f>
        <v/>
      </c>
      <c r="C1741" s="164" t="str">
        <f>IF(E1741="旅費",支出入力表!C1742,"")</f>
        <v/>
      </c>
      <c r="D1741" s="165" t="str">
        <f>IF(支出入力表!E1742="旅費","旅費","")</f>
        <v/>
      </c>
      <c r="E1741" s="165" t="str">
        <f>IF(支出入力表!F1742="旅費","旅費","")</f>
        <v/>
      </c>
      <c r="F1741" s="196" t="str">
        <f>IF(E1741="旅費",VLOOKUP(E1741,支出入力表!F1742:$M$2000,3,FALSE),"")</f>
        <v/>
      </c>
      <c r="G1741" s="196" t="str">
        <f>IF(E1741="旅費",VLOOKUP(E1741,支出入力表!F1742:$M$2000,4,FALSE),"")</f>
        <v/>
      </c>
      <c r="H1741" s="197" t="str">
        <f>IF(E1741="旅費",VLOOKUP(E1741,支出入力表!F1742:$M$2000,5,FALSE),"")</f>
        <v/>
      </c>
      <c r="I1741" s="196" t="str">
        <f>IF(E1741="旅費",VLOOKUP(E1741,支出入力表!F1742:$S$2000,9,FALSE),"")</f>
        <v/>
      </c>
      <c r="J1741" s="167" t="str">
        <f>IF(E1741="旅費",VLOOKUP(E1741,支出入力表!F1742:$S$2000,10,FALSE),"")</f>
        <v/>
      </c>
      <c r="K1741" s="167" t="str">
        <f>IF(E1741="旅費",VLOOKUP(E1741,支出入力表!F1742:$S$2000,11,FALSE),"")</f>
        <v/>
      </c>
      <c r="L1741" s="167" t="str">
        <f>IF(E1741="旅費",VLOOKUP(E1741,支出入力表!F1742:$S$2000,12,FALSE),"")</f>
        <v/>
      </c>
      <c r="M1741" s="167" t="str">
        <f>IF(E1741="旅費",VLOOKUP(E1741,支出入力表!F1742:$S$2000,13,FALSE),"")</f>
        <v/>
      </c>
      <c r="N1741" s="168" t="str">
        <f>IF(E1741="旅費",VLOOKUP(E1741,支出入力表!F1742:$S$2000,14,FALSE),"")</f>
        <v/>
      </c>
    </row>
    <row r="1742" spans="2:14" x14ac:dyDescent="0.55000000000000004">
      <c r="B1742" s="163" t="str">
        <f>IF(E1742="旅費",支出入力表!A1743,"")</f>
        <v/>
      </c>
      <c r="C1742" s="164" t="str">
        <f>IF(E1742="旅費",支出入力表!C1743,"")</f>
        <v/>
      </c>
      <c r="D1742" s="165" t="str">
        <f>IF(支出入力表!E1743="旅費","旅費","")</f>
        <v/>
      </c>
      <c r="E1742" s="165" t="str">
        <f>IF(支出入力表!F1743="旅費","旅費","")</f>
        <v/>
      </c>
      <c r="F1742" s="196" t="str">
        <f>IF(E1742="旅費",VLOOKUP(E1742,支出入力表!F1743:$M$2000,3,FALSE),"")</f>
        <v/>
      </c>
      <c r="G1742" s="196" t="str">
        <f>IF(E1742="旅費",VLOOKUP(E1742,支出入力表!F1743:$M$2000,4,FALSE),"")</f>
        <v/>
      </c>
      <c r="H1742" s="197" t="str">
        <f>IF(E1742="旅費",VLOOKUP(E1742,支出入力表!F1743:$M$2000,5,FALSE),"")</f>
        <v/>
      </c>
      <c r="I1742" s="196" t="str">
        <f>IF(E1742="旅費",VLOOKUP(E1742,支出入力表!F1743:$S$2000,9,FALSE),"")</f>
        <v/>
      </c>
      <c r="J1742" s="167" t="str">
        <f>IF(E1742="旅費",VLOOKUP(E1742,支出入力表!F1743:$S$2000,10,FALSE),"")</f>
        <v/>
      </c>
      <c r="K1742" s="167" t="str">
        <f>IF(E1742="旅費",VLOOKUP(E1742,支出入力表!F1743:$S$2000,11,FALSE),"")</f>
        <v/>
      </c>
      <c r="L1742" s="167" t="str">
        <f>IF(E1742="旅費",VLOOKUP(E1742,支出入力表!F1743:$S$2000,12,FALSE),"")</f>
        <v/>
      </c>
      <c r="M1742" s="167" t="str">
        <f>IF(E1742="旅費",VLOOKUP(E1742,支出入力表!F1743:$S$2000,13,FALSE),"")</f>
        <v/>
      </c>
      <c r="N1742" s="168" t="str">
        <f>IF(E1742="旅費",VLOOKUP(E1742,支出入力表!F1743:$S$2000,14,FALSE),"")</f>
        <v/>
      </c>
    </row>
    <row r="1743" spans="2:14" x14ac:dyDescent="0.55000000000000004">
      <c r="B1743" s="163" t="str">
        <f>IF(E1743="旅費",支出入力表!A1744,"")</f>
        <v/>
      </c>
      <c r="C1743" s="164" t="str">
        <f>IF(E1743="旅費",支出入力表!C1744,"")</f>
        <v/>
      </c>
      <c r="D1743" s="165" t="str">
        <f>IF(支出入力表!E1744="旅費","旅費","")</f>
        <v/>
      </c>
      <c r="E1743" s="165" t="str">
        <f>IF(支出入力表!F1744="旅費","旅費","")</f>
        <v/>
      </c>
      <c r="F1743" s="196" t="str">
        <f>IF(E1743="旅費",VLOOKUP(E1743,支出入力表!F1744:$M$2000,3,FALSE),"")</f>
        <v/>
      </c>
      <c r="G1743" s="196" t="str">
        <f>IF(E1743="旅費",VLOOKUP(E1743,支出入力表!F1744:$M$2000,4,FALSE),"")</f>
        <v/>
      </c>
      <c r="H1743" s="197" t="str">
        <f>IF(E1743="旅費",VLOOKUP(E1743,支出入力表!F1744:$M$2000,5,FALSE),"")</f>
        <v/>
      </c>
      <c r="I1743" s="196" t="str">
        <f>IF(E1743="旅費",VLOOKUP(E1743,支出入力表!F1744:$S$2000,9,FALSE),"")</f>
        <v/>
      </c>
      <c r="J1743" s="167" t="str">
        <f>IF(E1743="旅費",VLOOKUP(E1743,支出入力表!F1744:$S$2000,10,FALSE),"")</f>
        <v/>
      </c>
      <c r="K1743" s="167" t="str">
        <f>IF(E1743="旅費",VLOOKUP(E1743,支出入力表!F1744:$S$2000,11,FALSE),"")</f>
        <v/>
      </c>
      <c r="L1743" s="167" t="str">
        <f>IF(E1743="旅費",VLOOKUP(E1743,支出入力表!F1744:$S$2000,12,FALSE),"")</f>
        <v/>
      </c>
      <c r="M1743" s="167" t="str">
        <f>IF(E1743="旅費",VLOOKUP(E1743,支出入力表!F1744:$S$2000,13,FALSE),"")</f>
        <v/>
      </c>
      <c r="N1743" s="168" t="str">
        <f>IF(E1743="旅費",VLOOKUP(E1743,支出入力表!F1744:$S$2000,14,FALSE),"")</f>
        <v/>
      </c>
    </row>
    <row r="1744" spans="2:14" x14ac:dyDescent="0.55000000000000004">
      <c r="B1744" s="163" t="str">
        <f>IF(E1744="旅費",支出入力表!A1745,"")</f>
        <v/>
      </c>
      <c r="C1744" s="164" t="str">
        <f>IF(E1744="旅費",支出入力表!C1745,"")</f>
        <v/>
      </c>
      <c r="D1744" s="165" t="str">
        <f>IF(支出入力表!E1745="旅費","旅費","")</f>
        <v/>
      </c>
      <c r="E1744" s="165" t="str">
        <f>IF(支出入力表!F1745="旅費","旅費","")</f>
        <v/>
      </c>
      <c r="F1744" s="196" t="str">
        <f>IF(E1744="旅費",VLOOKUP(E1744,支出入力表!F1745:$M$2000,3,FALSE),"")</f>
        <v/>
      </c>
      <c r="G1744" s="196" t="str">
        <f>IF(E1744="旅費",VLOOKUP(E1744,支出入力表!F1745:$M$2000,4,FALSE),"")</f>
        <v/>
      </c>
      <c r="H1744" s="197" t="str">
        <f>IF(E1744="旅費",VLOOKUP(E1744,支出入力表!F1745:$M$2000,5,FALSE),"")</f>
        <v/>
      </c>
      <c r="I1744" s="196" t="str">
        <f>IF(E1744="旅費",VLOOKUP(E1744,支出入力表!F1745:$S$2000,9,FALSE),"")</f>
        <v/>
      </c>
      <c r="J1744" s="167" t="str">
        <f>IF(E1744="旅費",VLOOKUP(E1744,支出入力表!F1745:$S$2000,10,FALSE),"")</f>
        <v/>
      </c>
      <c r="K1744" s="167" t="str">
        <f>IF(E1744="旅費",VLOOKUP(E1744,支出入力表!F1745:$S$2000,11,FALSE),"")</f>
        <v/>
      </c>
      <c r="L1744" s="167" t="str">
        <f>IF(E1744="旅費",VLOOKUP(E1744,支出入力表!F1745:$S$2000,12,FALSE),"")</f>
        <v/>
      </c>
      <c r="M1744" s="167" t="str">
        <f>IF(E1744="旅費",VLOOKUP(E1744,支出入力表!F1745:$S$2000,13,FALSE),"")</f>
        <v/>
      </c>
      <c r="N1744" s="168" t="str">
        <f>IF(E1744="旅費",VLOOKUP(E1744,支出入力表!F1745:$S$2000,14,FALSE),"")</f>
        <v/>
      </c>
    </row>
    <row r="1745" spans="2:14" x14ac:dyDescent="0.55000000000000004">
      <c r="B1745" s="163" t="str">
        <f>IF(E1745="旅費",支出入力表!A1746,"")</f>
        <v/>
      </c>
      <c r="C1745" s="164" t="str">
        <f>IF(E1745="旅費",支出入力表!C1746,"")</f>
        <v/>
      </c>
      <c r="D1745" s="165" t="str">
        <f>IF(支出入力表!E1746="旅費","旅費","")</f>
        <v/>
      </c>
      <c r="E1745" s="165" t="str">
        <f>IF(支出入力表!F1746="旅費","旅費","")</f>
        <v/>
      </c>
      <c r="F1745" s="196" t="str">
        <f>IF(E1745="旅費",VLOOKUP(E1745,支出入力表!F1746:$M$2000,3,FALSE),"")</f>
        <v/>
      </c>
      <c r="G1745" s="196" t="str">
        <f>IF(E1745="旅費",VLOOKUP(E1745,支出入力表!F1746:$M$2000,4,FALSE),"")</f>
        <v/>
      </c>
      <c r="H1745" s="197" t="str">
        <f>IF(E1745="旅費",VLOOKUP(E1745,支出入力表!F1746:$M$2000,5,FALSE),"")</f>
        <v/>
      </c>
      <c r="I1745" s="196" t="str">
        <f>IF(E1745="旅費",VLOOKUP(E1745,支出入力表!F1746:$S$2000,9,FALSE),"")</f>
        <v/>
      </c>
      <c r="J1745" s="167" t="str">
        <f>IF(E1745="旅費",VLOOKUP(E1745,支出入力表!F1746:$S$2000,10,FALSE),"")</f>
        <v/>
      </c>
      <c r="K1745" s="167" t="str">
        <f>IF(E1745="旅費",VLOOKUP(E1745,支出入力表!F1746:$S$2000,11,FALSE),"")</f>
        <v/>
      </c>
      <c r="L1745" s="167" t="str">
        <f>IF(E1745="旅費",VLOOKUP(E1745,支出入力表!F1746:$S$2000,12,FALSE),"")</f>
        <v/>
      </c>
      <c r="M1745" s="167" t="str">
        <f>IF(E1745="旅費",VLOOKUP(E1745,支出入力表!F1746:$S$2000,13,FALSE),"")</f>
        <v/>
      </c>
      <c r="N1745" s="168" t="str">
        <f>IF(E1745="旅費",VLOOKUP(E1745,支出入力表!F1746:$S$2000,14,FALSE),"")</f>
        <v/>
      </c>
    </row>
    <row r="1746" spans="2:14" x14ac:dyDescent="0.55000000000000004">
      <c r="B1746" s="163" t="str">
        <f>IF(E1746="旅費",支出入力表!A1747,"")</f>
        <v/>
      </c>
      <c r="C1746" s="164" t="str">
        <f>IF(E1746="旅費",支出入力表!C1747,"")</f>
        <v/>
      </c>
      <c r="D1746" s="165" t="str">
        <f>IF(支出入力表!E1747="旅費","旅費","")</f>
        <v/>
      </c>
      <c r="E1746" s="165" t="str">
        <f>IF(支出入力表!F1747="旅費","旅費","")</f>
        <v/>
      </c>
      <c r="F1746" s="196" t="str">
        <f>IF(E1746="旅費",VLOOKUP(E1746,支出入力表!F1747:$M$2000,3,FALSE),"")</f>
        <v/>
      </c>
      <c r="G1746" s="196" t="str">
        <f>IF(E1746="旅費",VLOOKUP(E1746,支出入力表!F1747:$M$2000,4,FALSE),"")</f>
        <v/>
      </c>
      <c r="H1746" s="197" t="str">
        <f>IF(E1746="旅費",VLOOKUP(E1746,支出入力表!F1747:$M$2000,5,FALSE),"")</f>
        <v/>
      </c>
      <c r="I1746" s="196" t="str">
        <f>IF(E1746="旅費",VLOOKUP(E1746,支出入力表!F1747:$S$2000,9,FALSE),"")</f>
        <v/>
      </c>
      <c r="J1746" s="167" t="str">
        <f>IF(E1746="旅費",VLOOKUP(E1746,支出入力表!F1747:$S$2000,10,FALSE),"")</f>
        <v/>
      </c>
      <c r="K1746" s="167" t="str">
        <f>IF(E1746="旅費",VLOOKUP(E1746,支出入力表!F1747:$S$2000,11,FALSE),"")</f>
        <v/>
      </c>
      <c r="L1746" s="167" t="str">
        <f>IF(E1746="旅費",VLOOKUP(E1746,支出入力表!F1747:$S$2000,12,FALSE),"")</f>
        <v/>
      </c>
      <c r="M1746" s="167" t="str">
        <f>IF(E1746="旅費",VLOOKUP(E1746,支出入力表!F1747:$S$2000,13,FALSE),"")</f>
        <v/>
      </c>
      <c r="N1746" s="168" t="str">
        <f>IF(E1746="旅費",VLOOKUP(E1746,支出入力表!F1747:$S$2000,14,FALSE),"")</f>
        <v/>
      </c>
    </row>
    <row r="1747" spans="2:14" x14ac:dyDescent="0.55000000000000004">
      <c r="B1747" s="163" t="str">
        <f>IF(E1747="旅費",支出入力表!A1748,"")</f>
        <v/>
      </c>
      <c r="C1747" s="164" t="str">
        <f>IF(E1747="旅費",支出入力表!C1748,"")</f>
        <v/>
      </c>
      <c r="D1747" s="165" t="str">
        <f>IF(支出入力表!E1748="旅費","旅費","")</f>
        <v/>
      </c>
      <c r="E1747" s="165" t="str">
        <f>IF(支出入力表!F1748="旅費","旅費","")</f>
        <v/>
      </c>
      <c r="F1747" s="196" t="str">
        <f>IF(E1747="旅費",VLOOKUP(E1747,支出入力表!F1748:$M$2000,3,FALSE),"")</f>
        <v/>
      </c>
      <c r="G1747" s="196" t="str">
        <f>IF(E1747="旅費",VLOOKUP(E1747,支出入力表!F1748:$M$2000,4,FALSE),"")</f>
        <v/>
      </c>
      <c r="H1747" s="197" t="str">
        <f>IF(E1747="旅費",VLOOKUP(E1747,支出入力表!F1748:$M$2000,5,FALSE),"")</f>
        <v/>
      </c>
      <c r="I1747" s="196" t="str">
        <f>IF(E1747="旅費",VLOOKUP(E1747,支出入力表!F1748:$S$2000,9,FALSE),"")</f>
        <v/>
      </c>
      <c r="J1747" s="167" t="str">
        <f>IF(E1747="旅費",VLOOKUP(E1747,支出入力表!F1748:$S$2000,10,FALSE),"")</f>
        <v/>
      </c>
      <c r="K1747" s="167" t="str">
        <f>IF(E1747="旅費",VLOOKUP(E1747,支出入力表!F1748:$S$2000,11,FALSE),"")</f>
        <v/>
      </c>
      <c r="L1747" s="167" t="str">
        <f>IF(E1747="旅費",VLOOKUP(E1747,支出入力表!F1748:$S$2000,12,FALSE),"")</f>
        <v/>
      </c>
      <c r="M1747" s="167" t="str">
        <f>IF(E1747="旅費",VLOOKUP(E1747,支出入力表!F1748:$S$2000,13,FALSE),"")</f>
        <v/>
      </c>
      <c r="N1747" s="168" t="str">
        <f>IF(E1747="旅費",VLOOKUP(E1747,支出入力表!F1748:$S$2000,14,FALSE),"")</f>
        <v/>
      </c>
    </row>
    <row r="1748" spans="2:14" x14ac:dyDescent="0.55000000000000004">
      <c r="B1748" s="163" t="str">
        <f>IF(E1748="旅費",支出入力表!A1749,"")</f>
        <v/>
      </c>
      <c r="C1748" s="164" t="str">
        <f>IF(E1748="旅費",支出入力表!C1749,"")</f>
        <v/>
      </c>
      <c r="D1748" s="165" t="str">
        <f>IF(支出入力表!E1749="旅費","旅費","")</f>
        <v/>
      </c>
      <c r="E1748" s="165" t="str">
        <f>IF(支出入力表!F1749="旅費","旅費","")</f>
        <v/>
      </c>
      <c r="F1748" s="196" t="str">
        <f>IF(E1748="旅費",VLOOKUP(E1748,支出入力表!F1749:$M$2000,3,FALSE),"")</f>
        <v/>
      </c>
      <c r="G1748" s="196" t="str">
        <f>IF(E1748="旅費",VLOOKUP(E1748,支出入力表!F1749:$M$2000,4,FALSE),"")</f>
        <v/>
      </c>
      <c r="H1748" s="197" t="str">
        <f>IF(E1748="旅費",VLOOKUP(E1748,支出入力表!F1749:$M$2000,5,FALSE),"")</f>
        <v/>
      </c>
      <c r="I1748" s="196" t="str">
        <f>IF(E1748="旅費",VLOOKUP(E1748,支出入力表!F1749:$S$2000,9,FALSE),"")</f>
        <v/>
      </c>
      <c r="J1748" s="167" t="str">
        <f>IF(E1748="旅費",VLOOKUP(E1748,支出入力表!F1749:$S$2000,10,FALSE),"")</f>
        <v/>
      </c>
      <c r="K1748" s="167" t="str">
        <f>IF(E1748="旅費",VLOOKUP(E1748,支出入力表!F1749:$S$2000,11,FALSE),"")</f>
        <v/>
      </c>
      <c r="L1748" s="167" t="str">
        <f>IF(E1748="旅費",VLOOKUP(E1748,支出入力表!F1749:$S$2000,12,FALSE),"")</f>
        <v/>
      </c>
      <c r="M1748" s="167" t="str">
        <f>IF(E1748="旅費",VLOOKUP(E1748,支出入力表!F1749:$S$2000,13,FALSE),"")</f>
        <v/>
      </c>
      <c r="N1748" s="168" t="str">
        <f>IF(E1748="旅費",VLOOKUP(E1748,支出入力表!F1749:$S$2000,14,FALSE),"")</f>
        <v/>
      </c>
    </row>
    <row r="1749" spans="2:14" x14ac:dyDescent="0.55000000000000004">
      <c r="B1749" s="163" t="str">
        <f>IF(E1749="旅費",支出入力表!A1750,"")</f>
        <v/>
      </c>
      <c r="C1749" s="164" t="str">
        <f>IF(E1749="旅費",支出入力表!C1750,"")</f>
        <v/>
      </c>
      <c r="D1749" s="165" t="str">
        <f>IF(支出入力表!E1750="旅費","旅費","")</f>
        <v/>
      </c>
      <c r="E1749" s="165" t="str">
        <f>IF(支出入力表!F1750="旅費","旅費","")</f>
        <v/>
      </c>
      <c r="F1749" s="196" t="str">
        <f>IF(E1749="旅費",VLOOKUP(E1749,支出入力表!F1750:$M$2000,3,FALSE),"")</f>
        <v/>
      </c>
      <c r="G1749" s="196" t="str">
        <f>IF(E1749="旅費",VLOOKUP(E1749,支出入力表!F1750:$M$2000,4,FALSE),"")</f>
        <v/>
      </c>
      <c r="H1749" s="197" t="str">
        <f>IF(E1749="旅費",VLOOKUP(E1749,支出入力表!F1750:$M$2000,5,FALSE),"")</f>
        <v/>
      </c>
      <c r="I1749" s="196" t="str">
        <f>IF(E1749="旅費",VLOOKUP(E1749,支出入力表!F1750:$S$2000,9,FALSE),"")</f>
        <v/>
      </c>
      <c r="J1749" s="167" t="str">
        <f>IF(E1749="旅費",VLOOKUP(E1749,支出入力表!F1750:$S$2000,10,FALSE),"")</f>
        <v/>
      </c>
      <c r="K1749" s="167" t="str">
        <f>IF(E1749="旅費",VLOOKUP(E1749,支出入力表!F1750:$S$2000,11,FALSE),"")</f>
        <v/>
      </c>
      <c r="L1749" s="167" t="str">
        <f>IF(E1749="旅費",VLOOKUP(E1749,支出入力表!F1750:$S$2000,12,FALSE),"")</f>
        <v/>
      </c>
      <c r="M1749" s="167" t="str">
        <f>IF(E1749="旅費",VLOOKUP(E1749,支出入力表!F1750:$S$2000,13,FALSE),"")</f>
        <v/>
      </c>
      <c r="N1749" s="168" t="str">
        <f>IF(E1749="旅費",VLOOKUP(E1749,支出入力表!F1750:$S$2000,14,FALSE),"")</f>
        <v/>
      </c>
    </row>
    <row r="1750" spans="2:14" x14ac:dyDescent="0.55000000000000004">
      <c r="B1750" s="163" t="str">
        <f>IF(E1750="旅費",支出入力表!A1751,"")</f>
        <v/>
      </c>
      <c r="C1750" s="164" t="str">
        <f>IF(E1750="旅費",支出入力表!C1751,"")</f>
        <v/>
      </c>
      <c r="D1750" s="165" t="str">
        <f>IF(支出入力表!E1751="旅費","旅費","")</f>
        <v/>
      </c>
      <c r="E1750" s="165" t="str">
        <f>IF(支出入力表!F1751="旅費","旅費","")</f>
        <v/>
      </c>
      <c r="F1750" s="196" t="str">
        <f>IF(E1750="旅費",VLOOKUP(E1750,支出入力表!F1751:$M$2000,3,FALSE),"")</f>
        <v/>
      </c>
      <c r="G1750" s="196" t="str">
        <f>IF(E1750="旅費",VLOOKUP(E1750,支出入力表!F1751:$M$2000,4,FALSE),"")</f>
        <v/>
      </c>
      <c r="H1750" s="197" t="str">
        <f>IF(E1750="旅費",VLOOKUP(E1750,支出入力表!F1751:$M$2000,5,FALSE),"")</f>
        <v/>
      </c>
      <c r="I1750" s="196" t="str">
        <f>IF(E1750="旅費",VLOOKUP(E1750,支出入力表!F1751:$S$2000,9,FALSE),"")</f>
        <v/>
      </c>
      <c r="J1750" s="167" t="str">
        <f>IF(E1750="旅費",VLOOKUP(E1750,支出入力表!F1751:$S$2000,10,FALSE),"")</f>
        <v/>
      </c>
      <c r="K1750" s="167" t="str">
        <f>IF(E1750="旅費",VLOOKUP(E1750,支出入力表!F1751:$S$2000,11,FALSE),"")</f>
        <v/>
      </c>
      <c r="L1750" s="167" t="str">
        <f>IF(E1750="旅費",VLOOKUP(E1750,支出入力表!F1751:$S$2000,12,FALSE),"")</f>
        <v/>
      </c>
      <c r="M1750" s="167" t="str">
        <f>IF(E1750="旅費",VLOOKUP(E1750,支出入力表!F1751:$S$2000,13,FALSE),"")</f>
        <v/>
      </c>
      <c r="N1750" s="168" t="str">
        <f>IF(E1750="旅費",VLOOKUP(E1750,支出入力表!F1751:$S$2000,14,FALSE),"")</f>
        <v/>
      </c>
    </row>
    <row r="1751" spans="2:14" x14ac:dyDescent="0.55000000000000004">
      <c r="B1751" s="163" t="str">
        <f>IF(E1751="旅費",支出入力表!A1752,"")</f>
        <v/>
      </c>
      <c r="C1751" s="164" t="str">
        <f>IF(E1751="旅費",支出入力表!C1752,"")</f>
        <v/>
      </c>
      <c r="D1751" s="165" t="str">
        <f>IF(支出入力表!E1752="旅費","旅費","")</f>
        <v/>
      </c>
      <c r="E1751" s="165" t="str">
        <f>IF(支出入力表!F1752="旅費","旅費","")</f>
        <v/>
      </c>
      <c r="F1751" s="196" t="str">
        <f>IF(E1751="旅費",VLOOKUP(E1751,支出入力表!F1752:$M$2000,3,FALSE),"")</f>
        <v/>
      </c>
      <c r="G1751" s="196" t="str">
        <f>IF(E1751="旅費",VLOOKUP(E1751,支出入力表!F1752:$M$2000,4,FALSE),"")</f>
        <v/>
      </c>
      <c r="H1751" s="197" t="str">
        <f>IF(E1751="旅費",VLOOKUP(E1751,支出入力表!F1752:$M$2000,5,FALSE),"")</f>
        <v/>
      </c>
      <c r="I1751" s="196" t="str">
        <f>IF(E1751="旅費",VLOOKUP(E1751,支出入力表!F1752:$S$2000,9,FALSE),"")</f>
        <v/>
      </c>
      <c r="J1751" s="167" t="str">
        <f>IF(E1751="旅費",VLOOKUP(E1751,支出入力表!F1752:$S$2000,10,FALSE),"")</f>
        <v/>
      </c>
      <c r="K1751" s="167" t="str">
        <f>IF(E1751="旅費",VLOOKUP(E1751,支出入力表!F1752:$S$2000,11,FALSE),"")</f>
        <v/>
      </c>
      <c r="L1751" s="167" t="str">
        <f>IF(E1751="旅費",VLOOKUP(E1751,支出入力表!F1752:$S$2000,12,FALSE),"")</f>
        <v/>
      </c>
      <c r="M1751" s="167" t="str">
        <f>IF(E1751="旅費",VLOOKUP(E1751,支出入力表!F1752:$S$2000,13,FALSE),"")</f>
        <v/>
      </c>
      <c r="N1751" s="168" t="str">
        <f>IF(E1751="旅費",VLOOKUP(E1751,支出入力表!F1752:$S$2000,14,FALSE),"")</f>
        <v/>
      </c>
    </row>
    <row r="1752" spans="2:14" x14ac:dyDescent="0.55000000000000004">
      <c r="B1752" s="163" t="str">
        <f>IF(E1752="旅費",支出入力表!A1753,"")</f>
        <v/>
      </c>
      <c r="C1752" s="164" t="str">
        <f>IF(E1752="旅費",支出入力表!C1753,"")</f>
        <v/>
      </c>
      <c r="D1752" s="165" t="str">
        <f>IF(支出入力表!E1753="旅費","旅費","")</f>
        <v/>
      </c>
      <c r="E1752" s="165" t="str">
        <f>IF(支出入力表!F1753="旅費","旅費","")</f>
        <v/>
      </c>
      <c r="F1752" s="196" t="str">
        <f>IF(E1752="旅費",VLOOKUP(E1752,支出入力表!F1753:$M$2000,3,FALSE),"")</f>
        <v/>
      </c>
      <c r="G1752" s="196" t="str">
        <f>IF(E1752="旅費",VLOOKUP(E1752,支出入力表!F1753:$M$2000,4,FALSE),"")</f>
        <v/>
      </c>
      <c r="H1752" s="197" t="str">
        <f>IF(E1752="旅費",VLOOKUP(E1752,支出入力表!F1753:$M$2000,5,FALSE),"")</f>
        <v/>
      </c>
      <c r="I1752" s="196" t="str">
        <f>IF(E1752="旅費",VLOOKUP(E1752,支出入力表!F1753:$S$2000,9,FALSE),"")</f>
        <v/>
      </c>
      <c r="J1752" s="167" t="str">
        <f>IF(E1752="旅費",VLOOKUP(E1752,支出入力表!F1753:$S$2000,10,FALSE),"")</f>
        <v/>
      </c>
      <c r="K1752" s="167" t="str">
        <f>IF(E1752="旅費",VLOOKUP(E1752,支出入力表!F1753:$S$2000,11,FALSE),"")</f>
        <v/>
      </c>
      <c r="L1752" s="167" t="str">
        <f>IF(E1752="旅費",VLOOKUP(E1752,支出入力表!F1753:$S$2000,12,FALSE),"")</f>
        <v/>
      </c>
      <c r="M1752" s="167" t="str">
        <f>IF(E1752="旅費",VLOOKUP(E1752,支出入力表!F1753:$S$2000,13,FALSE),"")</f>
        <v/>
      </c>
      <c r="N1752" s="168" t="str">
        <f>IF(E1752="旅費",VLOOKUP(E1752,支出入力表!F1753:$S$2000,14,FALSE),"")</f>
        <v/>
      </c>
    </row>
    <row r="1753" spans="2:14" x14ac:dyDescent="0.55000000000000004">
      <c r="B1753" s="163" t="str">
        <f>IF(E1753="旅費",支出入力表!A1754,"")</f>
        <v/>
      </c>
      <c r="C1753" s="164" t="str">
        <f>IF(E1753="旅費",支出入力表!C1754,"")</f>
        <v/>
      </c>
      <c r="D1753" s="165" t="str">
        <f>IF(支出入力表!E1754="旅費","旅費","")</f>
        <v/>
      </c>
      <c r="E1753" s="165" t="str">
        <f>IF(支出入力表!F1754="旅費","旅費","")</f>
        <v/>
      </c>
      <c r="F1753" s="196" t="str">
        <f>IF(E1753="旅費",VLOOKUP(E1753,支出入力表!F1754:$M$2000,3,FALSE),"")</f>
        <v/>
      </c>
      <c r="G1753" s="196" t="str">
        <f>IF(E1753="旅費",VLOOKUP(E1753,支出入力表!F1754:$M$2000,4,FALSE),"")</f>
        <v/>
      </c>
      <c r="H1753" s="197" t="str">
        <f>IF(E1753="旅費",VLOOKUP(E1753,支出入力表!F1754:$M$2000,5,FALSE),"")</f>
        <v/>
      </c>
      <c r="I1753" s="196" t="str">
        <f>IF(E1753="旅費",VLOOKUP(E1753,支出入力表!F1754:$S$2000,9,FALSE),"")</f>
        <v/>
      </c>
      <c r="J1753" s="167" t="str">
        <f>IF(E1753="旅費",VLOOKUP(E1753,支出入力表!F1754:$S$2000,10,FALSE),"")</f>
        <v/>
      </c>
      <c r="K1753" s="167" t="str">
        <f>IF(E1753="旅費",VLOOKUP(E1753,支出入力表!F1754:$S$2000,11,FALSE),"")</f>
        <v/>
      </c>
      <c r="L1753" s="167" t="str">
        <f>IF(E1753="旅費",VLOOKUP(E1753,支出入力表!F1754:$S$2000,12,FALSE),"")</f>
        <v/>
      </c>
      <c r="M1753" s="167" t="str">
        <f>IF(E1753="旅費",VLOOKUP(E1753,支出入力表!F1754:$S$2000,13,FALSE),"")</f>
        <v/>
      </c>
      <c r="N1753" s="168" t="str">
        <f>IF(E1753="旅費",VLOOKUP(E1753,支出入力表!F1754:$S$2000,14,FALSE),"")</f>
        <v/>
      </c>
    </row>
    <row r="1754" spans="2:14" x14ac:dyDescent="0.55000000000000004">
      <c r="B1754" s="163" t="str">
        <f>IF(E1754="旅費",支出入力表!A1755,"")</f>
        <v/>
      </c>
      <c r="C1754" s="164" t="str">
        <f>IF(E1754="旅費",支出入力表!C1755,"")</f>
        <v/>
      </c>
      <c r="D1754" s="165" t="str">
        <f>IF(支出入力表!E1755="旅費","旅費","")</f>
        <v/>
      </c>
      <c r="E1754" s="165" t="str">
        <f>IF(支出入力表!F1755="旅費","旅費","")</f>
        <v/>
      </c>
      <c r="F1754" s="196" t="str">
        <f>IF(E1754="旅費",VLOOKUP(E1754,支出入力表!F1755:$M$2000,3,FALSE),"")</f>
        <v/>
      </c>
      <c r="G1754" s="196" t="str">
        <f>IF(E1754="旅費",VLOOKUP(E1754,支出入力表!F1755:$M$2000,4,FALSE),"")</f>
        <v/>
      </c>
      <c r="H1754" s="197" t="str">
        <f>IF(E1754="旅費",VLOOKUP(E1754,支出入力表!F1755:$M$2000,5,FALSE),"")</f>
        <v/>
      </c>
      <c r="I1754" s="196" t="str">
        <f>IF(E1754="旅費",VLOOKUP(E1754,支出入力表!F1755:$S$2000,9,FALSE),"")</f>
        <v/>
      </c>
      <c r="J1754" s="167" t="str">
        <f>IF(E1754="旅費",VLOOKUP(E1754,支出入力表!F1755:$S$2000,10,FALSE),"")</f>
        <v/>
      </c>
      <c r="K1754" s="167" t="str">
        <f>IF(E1754="旅費",VLOOKUP(E1754,支出入力表!F1755:$S$2000,11,FALSE),"")</f>
        <v/>
      </c>
      <c r="L1754" s="167" t="str">
        <f>IF(E1754="旅費",VLOOKUP(E1754,支出入力表!F1755:$S$2000,12,FALSE),"")</f>
        <v/>
      </c>
      <c r="M1754" s="167" t="str">
        <f>IF(E1754="旅費",VLOOKUP(E1754,支出入力表!F1755:$S$2000,13,FALSE),"")</f>
        <v/>
      </c>
      <c r="N1754" s="168" t="str">
        <f>IF(E1754="旅費",VLOOKUP(E1754,支出入力表!F1755:$S$2000,14,FALSE),"")</f>
        <v/>
      </c>
    </row>
    <row r="1755" spans="2:14" x14ac:dyDescent="0.55000000000000004">
      <c r="B1755" s="163" t="str">
        <f>IF(E1755="旅費",支出入力表!A1756,"")</f>
        <v/>
      </c>
      <c r="C1755" s="164" t="str">
        <f>IF(E1755="旅費",支出入力表!C1756,"")</f>
        <v/>
      </c>
      <c r="D1755" s="165" t="str">
        <f>IF(支出入力表!E1756="旅費","旅費","")</f>
        <v/>
      </c>
      <c r="E1755" s="165" t="str">
        <f>IF(支出入力表!F1756="旅費","旅費","")</f>
        <v/>
      </c>
      <c r="F1755" s="196" t="str">
        <f>IF(E1755="旅費",VLOOKUP(E1755,支出入力表!F1756:$M$2000,3,FALSE),"")</f>
        <v/>
      </c>
      <c r="G1755" s="196" t="str">
        <f>IF(E1755="旅費",VLOOKUP(E1755,支出入力表!F1756:$M$2000,4,FALSE),"")</f>
        <v/>
      </c>
      <c r="H1755" s="197" t="str">
        <f>IF(E1755="旅費",VLOOKUP(E1755,支出入力表!F1756:$M$2000,5,FALSE),"")</f>
        <v/>
      </c>
      <c r="I1755" s="196" t="str">
        <f>IF(E1755="旅費",VLOOKUP(E1755,支出入力表!F1756:$S$2000,9,FALSE),"")</f>
        <v/>
      </c>
      <c r="J1755" s="167" t="str">
        <f>IF(E1755="旅費",VLOOKUP(E1755,支出入力表!F1756:$S$2000,10,FALSE),"")</f>
        <v/>
      </c>
      <c r="K1755" s="167" t="str">
        <f>IF(E1755="旅費",VLOOKUP(E1755,支出入力表!F1756:$S$2000,11,FALSE),"")</f>
        <v/>
      </c>
      <c r="L1755" s="167" t="str">
        <f>IF(E1755="旅費",VLOOKUP(E1755,支出入力表!F1756:$S$2000,12,FALSE),"")</f>
        <v/>
      </c>
      <c r="M1755" s="167" t="str">
        <f>IF(E1755="旅費",VLOOKUP(E1755,支出入力表!F1756:$S$2000,13,FALSE),"")</f>
        <v/>
      </c>
      <c r="N1755" s="168" t="str">
        <f>IF(E1755="旅費",VLOOKUP(E1755,支出入力表!F1756:$S$2000,14,FALSE),"")</f>
        <v/>
      </c>
    </row>
    <row r="1756" spans="2:14" x14ac:dyDescent="0.55000000000000004">
      <c r="B1756" s="163" t="str">
        <f>IF(E1756="旅費",支出入力表!A1757,"")</f>
        <v/>
      </c>
      <c r="C1756" s="164" t="str">
        <f>IF(E1756="旅費",支出入力表!C1757,"")</f>
        <v/>
      </c>
      <c r="D1756" s="165" t="str">
        <f>IF(支出入力表!E1757="旅費","旅費","")</f>
        <v/>
      </c>
      <c r="E1756" s="165" t="str">
        <f>IF(支出入力表!F1757="旅費","旅費","")</f>
        <v/>
      </c>
      <c r="F1756" s="196" t="str">
        <f>IF(E1756="旅費",VLOOKUP(E1756,支出入力表!F1757:$M$2000,3,FALSE),"")</f>
        <v/>
      </c>
      <c r="G1756" s="196" t="str">
        <f>IF(E1756="旅費",VLOOKUP(E1756,支出入力表!F1757:$M$2000,4,FALSE),"")</f>
        <v/>
      </c>
      <c r="H1756" s="197" t="str">
        <f>IF(E1756="旅費",VLOOKUP(E1756,支出入力表!F1757:$M$2000,5,FALSE),"")</f>
        <v/>
      </c>
      <c r="I1756" s="196" t="str">
        <f>IF(E1756="旅費",VLOOKUP(E1756,支出入力表!F1757:$S$2000,9,FALSE),"")</f>
        <v/>
      </c>
      <c r="J1756" s="167" t="str">
        <f>IF(E1756="旅費",VLOOKUP(E1756,支出入力表!F1757:$S$2000,10,FALSE),"")</f>
        <v/>
      </c>
      <c r="K1756" s="167" t="str">
        <f>IF(E1756="旅費",VLOOKUP(E1756,支出入力表!F1757:$S$2000,11,FALSE),"")</f>
        <v/>
      </c>
      <c r="L1756" s="167" t="str">
        <f>IF(E1756="旅費",VLOOKUP(E1756,支出入力表!F1757:$S$2000,12,FALSE),"")</f>
        <v/>
      </c>
      <c r="M1756" s="167" t="str">
        <f>IF(E1756="旅費",VLOOKUP(E1756,支出入力表!F1757:$S$2000,13,FALSE),"")</f>
        <v/>
      </c>
      <c r="N1756" s="168" t="str">
        <f>IF(E1756="旅費",VLOOKUP(E1756,支出入力表!F1757:$S$2000,14,FALSE),"")</f>
        <v/>
      </c>
    </row>
    <row r="1757" spans="2:14" x14ac:dyDescent="0.55000000000000004">
      <c r="B1757" s="163" t="str">
        <f>IF(E1757="旅費",支出入力表!A1758,"")</f>
        <v/>
      </c>
      <c r="C1757" s="164" t="str">
        <f>IF(E1757="旅費",支出入力表!C1758,"")</f>
        <v/>
      </c>
      <c r="D1757" s="165" t="str">
        <f>IF(支出入力表!E1758="旅費","旅費","")</f>
        <v/>
      </c>
      <c r="E1757" s="165" t="str">
        <f>IF(支出入力表!F1758="旅費","旅費","")</f>
        <v/>
      </c>
      <c r="F1757" s="196" t="str">
        <f>IF(E1757="旅費",VLOOKUP(E1757,支出入力表!F1758:$M$2000,3,FALSE),"")</f>
        <v/>
      </c>
      <c r="G1757" s="196" t="str">
        <f>IF(E1757="旅費",VLOOKUP(E1757,支出入力表!F1758:$M$2000,4,FALSE),"")</f>
        <v/>
      </c>
      <c r="H1757" s="197" t="str">
        <f>IF(E1757="旅費",VLOOKUP(E1757,支出入力表!F1758:$M$2000,5,FALSE),"")</f>
        <v/>
      </c>
      <c r="I1757" s="196" t="str">
        <f>IF(E1757="旅費",VLOOKUP(E1757,支出入力表!F1758:$S$2000,9,FALSE),"")</f>
        <v/>
      </c>
      <c r="J1757" s="167" t="str">
        <f>IF(E1757="旅費",VLOOKUP(E1757,支出入力表!F1758:$S$2000,10,FALSE),"")</f>
        <v/>
      </c>
      <c r="K1757" s="167" t="str">
        <f>IF(E1757="旅費",VLOOKUP(E1757,支出入力表!F1758:$S$2000,11,FALSE),"")</f>
        <v/>
      </c>
      <c r="L1757" s="167" t="str">
        <f>IF(E1757="旅費",VLOOKUP(E1757,支出入力表!F1758:$S$2000,12,FALSE),"")</f>
        <v/>
      </c>
      <c r="M1757" s="167" t="str">
        <f>IF(E1757="旅費",VLOOKUP(E1757,支出入力表!F1758:$S$2000,13,FALSE),"")</f>
        <v/>
      </c>
      <c r="N1757" s="168" t="str">
        <f>IF(E1757="旅費",VLOOKUP(E1757,支出入力表!F1758:$S$2000,14,FALSE),"")</f>
        <v/>
      </c>
    </row>
    <row r="1758" spans="2:14" x14ac:dyDescent="0.55000000000000004">
      <c r="B1758" s="163" t="str">
        <f>IF(E1758="旅費",支出入力表!A1759,"")</f>
        <v/>
      </c>
      <c r="C1758" s="164" t="str">
        <f>IF(E1758="旅費",支出入力表!C1759,"")</f>
        <v/>
      </c>
      <c r="D1758" s="165" t="str">
        <f>IF(支出入力表!E1759="旅費","旅費","")</f>
        <v/>
      </c>
      <c r="E1758" s="165" t="str">
        <f>IF(支出入力表!F1759="旅費","旅費","")</f>
        <v/>
      </c>
      <c r="F1758" s="196" t="str">
        <f>IF(E1758="旅費",VLOOKUP(E1758,支出入力表!F1759:$M$2000,3,FALSE),"")</f>
        <v/>
      </c>
      <c r="G1758" s="196" t="str">
        <f>IF(E1758="旅費",VLOOKUP(E1758,支出入力表!F1759:$M$2000,4,FALSE),"")</f>
        <v/>
      </c>
      <c r="H1758" s="197" t="str">
        <f>IF(E1758="旅費",VLOOKUP(E1758,支出入力表!F1759:$M$2000,5,FALSE),"")</f>
        <v/>
      </c>
      <c r="I1758" s="196" t="str">
        <f>IF(E1758="旅費",VLOOKUP(E1758,支出入力表!F1759:$S$2000,9,FALSE),"")</f>
        <v/>
      </c>
      <c r="J1758" s="167" t="str">
        <f>IF(E1758="旅費",VLOOKUP(E1758,支出入力表!F1759:$S$2000,10,FALSE),"")</f>
        <v/>
      </c>
      <c r="K1758" s="167" t="str">
        <f>IF(E1758="旅費",VLOOKUP(E1758,支出入力表!F1759:$S$2000,11,FALSE),"")</f>
        <v/>
      </c>
      <c r="L1758" s="167" t="str">
        <f>IF(E1758="旅費",VLOOKUP(E1758,支出入力表!F1759:$S$2000,12,FALSE),"")</f>
        <v/>
      </c>
      <c r="M1758" s="167" t="str">
        <f>IF(E1758="旅費",VLOOKUP(E1758,支出入力表!F1759:$S$2000,13,FALSE),"")</f>
        <v/>
      </c>
      <c r="N1758" s="168" t="str">
        <f>IF(E1758="旅費",VLOOKUP(E1758,支出入力表!F1759:$S$2000,14,FALSE),"")</f>
        <v/>
      </c>
    </row>
    <row r="1759" spans="2:14" x14ac:dyDescent="0.55000000000000004">
      <c r="B1759" s="163" t="str">
        <f>IF(E1759="旅費",支出入力表!A1760,"")</f>
        <v/>
      </c>
      <c r="C1759" s="164" t="str">
        <f>IF(E1759="旅費",支出入力表!C1760,"")</f>
        <v/>
      </c>
      <c r="D1759" s="165" t="str">
        <f>IF(支出入力表!E1760="旅費","旅費","")</f>
        <v/>
      </c>
      <c r="E1759" s="165" t="str">
        <f>IF(支出入力表!F1760="旅費","旅費","")</f>
        <v/>
      </c>
      <c r="F1759" s="196" t="str">
        <f>IF(E1759="旅費",VLOOKUP(E1759,支出入力表!F1760:$M$2000,3,FALSE),"")</f>
        <v/>
      </c>
      <c r="G1759" s="196" t="str">
        <f>IF(E1759="旅費",VLOOKUP(E1759,支出入力表!F1760:$M$2000,4,FALSE),"")</f>
        <v/>
      </c>
      <c r="H1759" s="197" t="str">
        <f>IF(E1759="旅費",VLOOKUP(E1759,支出入力表!F1760:$M$2000,5,FALSE),"")</f>
        <v/>
      </c>
      <c r="I1759" s="196" t="str">
        <f>IF(E1759="旅費",VLOOKUP(E1759,支出入力表!F1760:$S$2000,9,FALSE),"")</f>
        <v/>
      </c>
      <c r="J1759" s="167" t="str">
        <f>IF(E1759="旅費",VLOOKUP(E1759,支出入力表!F1760:$S$2000,10,FALSE),"")</f>
        <v/>
      </c>
      <c r="K1759" s="167" t="str">
        <f>IF(E1759="旅費",VLOOKUP(E1759,支出入力表!F1760:$S$2000,11,FALSE),"")</f>
        <v/>
      </c>
      <c r="L1759" s="167" t="str">
        <f>IF(E1759="旅費",VLOOKUP(E1759,支出入力表!F1760:$S$2000,12,FALSE),"")</f>
        <v/>
      </c>
      <c r="M1759" s="167" t="str">
        <f>IF(E1759="旅費",VLOOKUP(E1759,支出入力表!F1760:$S$2000,13,FALSE),"")</f>
        <v/>
      </c>
      <c r="N1759" s="168" t="str">
        <f>IF(E1759="旅費",VLOOKUP(E1759,支出入力表!F1760:$S$2000,14,FALSE),"")</f>
        <v/>
      </c>
    </row>
    <row r="1760" spans="2:14" x14ac:dyDescent="0.55000000000000004">
      <c r="B1760" s="163" t="str">
        <f>IF(E1760="旅費",支出入力表!A1761,"")</f>
        <v/>
      </c>
      <c r="C1760" s="164" t="str">
        <f>IF(E1760="旅費",支出入力表!C1761,"")</f>
        <v/>
      </c>
      <c r="D1760" s="165" t="str">
        <f>IF(支出入力表!E1761="旅費","旅費","")</f>
        <v/>
      </c>
      <c r="E1760" s="165" t="str">
        <f>IF(支出入力表!F1761="旅費","旅費","")</f>
        <v/>
      </c>
      <c r="F1760" s="196" t="str">
        <f>IF(E1760="旅費",VLOOKUP(E1760,支出入力表!F1761:$M$2000,3,FALSE),"")</f>
        <v/>
      </c>
      <c r="G1760" s="196" t="str">
        <f>IF(E1760="旅費",VLOOKUP(E1760,支出入力表!F1761:$M$2000,4,FALSE),"")</f>
        <v/>
      </c>
      <c r="H1760" s="197" t="str">
        <f>IF(E1760="旅費",VLOOKUP(E1760,支出入力表!F1761:$M$2000,5,FALSE),"")</f>
        <v/>
      </c>
      <c r="I1760" s="196" t="str">
        <f>IF(E1760="旅費",VLOOKUP(E1760,支出入力表!F1761:$S$2000,9,FALSE),"")</f>
        <v/>
      </c>
      <c r="J1760" s="167" t="str">
        <f>IF(E1760="旅費",VLOOKUP(E1760,支出入力表!F1761:$S$2000,10,FALSE),"")</f>
        <v/>
      </c>
      <c r="K1760" s="167" t="str">
        <f>IF(E1760="旅費",VLOOKUP(E1760,支出入力表!F1761:$S$2000,11,FALSE),"")</f>
        <v/>
      </c>
      <c r="L1760" s="167" t="str">
        <f>IF(E1760="旅費",VLOOKUP(E1760,支出入力表!F1761:$S$2000,12,FALSE),"")</f>
        <v/>
      </c>
      <c r="M1760" s="167" t="str">
        <f>IF(E1760="旅費",VLOOKUP(E1760,支出入力表!F1761:$S$2000,13,FALSE),"")</f>
        <v/>
      </c>
      <c r="N1760" s="168" t="str">
        <f>IF(E1760="旅費",VLOOKUP(E1760,支出入力表!F1761:$S$2000,14,FALSE),"")</f>
        <v/>
      </c>
    </row>
    <row r="1761" spans="2:14" x14ac:dyDescent="0.55000000000000004">
      <c r="B1761" s="163" t="str">
        <f>IF(E1761="旅費",支出入力表!A1762,"")</f>
        <v/>
      </c>
      <c r="C1761" s="164" t="str">
        <f>IF(E1761="旅費",支出入力表!C1762,"")</f>
        <v/>
      </c>
      <c r="D1761" s="165" t="str">
        <f>IF(支出入力表!E1762="旅費","旅費","")</f>
        <v/>
      </c>
      <c r="E1761" s="165" t="str">
        <f>IF(支出入力表!F1762="旅費","旅費","")</f>
        <v/>
      </c>
      <c r="F1761" s="196" t="str">
        <f>IF(E1761="旅費",VLOOKUP(E1761,支出入力表!F1762:$M$2000,3,FALSE),"")</f>
        <v/>
      </c>
      <c r="G1761" s="196" t="str">
        <f>IF(E1761="旅費",VLOOKUP(E1761,支出入力表!F1762:$M$2000,4,FALSE),"")</f>
        <v/>
      </c>
      <c r="H1761" s="197" t="str">
        <f>IF(E1761="旅費",VLOOKUP(E1761,支出入力表!F1762:$M$2000,5,FALSE),"")</f>
        <v/>
      </c>
      <c r="I1761" s="196" t="str">
        <f>IF(E1761="旅費",VLOOKUP(E1761,支出入力表!F1762:$S$2000,9,FALSE),"")</f>
        <v/>
      </c>
      <c r="J1761" s="167" t="str">
        <f>IF(E1761="旅費",VLOOKUP(E1761,支出入力表!F1762:$S$2000,10,FALSE),"")</f>
        <v/>
      </c>
      <c r="K1761" s="167" t="str">
        <f>IF(E1761="旅費",VLOOKUP(E1761,支出入力表!F1762:$S$2000,11,FALSE),"")</f>
        <v/>
      </c>
      <c r="L1761" s="167" t="str">
        <f>IF(E1761="旅費",VLOOKUP(E1761,支出入力表!F1762:$S$2000,12,FALSE),"")</f>
        <v/>
      </c>
      <c r="M1761" s="167" t="str">
        <f>IF(E1761="旅費",VLOOKUP(E1761,支出入力表!F1762:$S$2000,13,FALSE),"")</f>
        <v/>
      </c>
      <c r="N1761" s="168" t="str">
        <f>IF(E1761="旅費",VLOOKUP(E1761,支出入力表!F1762:$S$2000,14,FALSE),"")</f>
        <v/>
      </c>
    </row>
    <row r="1762" spans="2:14" x14ac:dyDescent="0.55000000000000004">
      <c r="B1762" s="163" t="str">
        <f>IF(E1762="旅費",支出入力表!A1763,"")</f>
        <v/>
      </c>
      <c r="C1762" s="164" t="str">
        <f>IF(E1762="旅費",支出入力表!C1763,"")</f>
        <v/>
      </c>
      <c r="D1762" s="165" t="str">
        <f>IF(支出入力表!E1763="旅費","旅費","")</f>
        <v/>
      </c>
      <c r="E1762" s="165" t="str">
        <f>IF(支出入力表!F1763="旅費","旅費","")</f>
        <v/>
      </c>
      <c r="F1762" s="196" t="str">
        <f>IF(E1762="旅費",VLOOKUP(E1762,支出入力表!F1763:$M$2000,3,FALSE),"")</f>
        <v/>
      </c>
      <c r="G1762" s="196" t="str">
        <f>IF(E1762="旅費",VLOOKUP(E1762,支出入力表!F1763:$M$2000,4,FALSE),"")</f>
        <v/>
      </c>
      <c r="H1762" s="197" t="str">
        <f>IF(E1762="旅費",VLOOKUP(E1762,支出入力表!F1763:$M$2000,5,FALSE),"")</f>
        <v/>
      </c>
      <c r="I1762" s="196" t="str">
        <f>IF(E1762="旅費",VLOOKUP(E1762,支出入力表!F1763:$S$2000,9,FALSE),"")</f>
        <v/>
      </c>
      <c r="J1762" s="167" t="str">
        <f>IF(E1762="旅費",VLOOKUP(E1762,支出入力表!F1763:$S$2000,10,FALSE),"")</f>
        <v/>
      </c>
      <c r="K1762" s="167" t="str">
        <f>IF(E1762="旅費",VLOOKUP(E1762,支出入力表!F1763:$S$2000,11,FALSE),"")</f>
        <v/>
      </c>
      <c r="L1762" s="167" t="str">
        <f>IF(E1762="旅費",VLOOKUP(E1762,支出入力表!F1763:$S$2000,12,FALSE),"")</f>
        <v/>
      </c>
      <c r="M1762" s="167" t="str">
        <f>IF(E1762="旅費",VLOOKUP(E1762,支出入力表!F1763:$S$2000,13,FALSE),"")</f>
        <v/>
      </c>
      <c r="N1762" s="168" t="str">
        <f>IF(E1762="旅費",VLOOKUP(E1762,支出入力表!F1763:$S$2000,14,FALSE),"")</f>
        <v/>
      </c>
    </row>
    <row r="1763" spans="2:14" x14ac:dyDescent="0.55000000000000004">
      <c r="B1763" s="163" t="str">
        <f>IF(E1763="旅費",支出入力表!A1764,"")</f>
        <v/>
      </c>
      <c r="C1763" s="164" t="str">
        <f>IF(E1763="旅費",支出入力表!C1764,"")</f>
        <v/>
      </c>
      <c r="D1763" s="165" t="str">
        <f>IF(支出入力表!E1764="旅費","旅費","")</f>
        <v/>
      </c>
      <c r="E1763" s="165" t="str">
        <f>IF(支出入力表!F1764="旅費","旅費","")</f>
        <v/>
      </c>
      <c r="F1763" s="196" t="str">
        <f>IF(E1763="旅費",VLOOKUP(E1763,支出入力表!F1764:$M$2000,3,FALSE),"")</f>
        <v/>
      </c>
      <c r="G1763" s="196" t="str">
        <f>IF(E1763="旅費",VLOOKUP(E1763,支出入力表!F1764:$M$2000,4,FALSE),"")</f>
        <v/>
      </c>
      <c r="H1763" s="197" t="str">
        <f>IF(E1763="旅費",VLOOKUP(E1763,支出入力表!F1764:$M$2000,5,FALSE),"")</f>
        <v/>
      </c>
      <c r="I1763" s="196" t="str">
        <f>IF(E1763="旅費",VLOOKUP(E1763,支出入力表!F1764:$S$2000,9,FALSE),"")</f>
        <v/>
      </c>
      <c r="J1763" s="167" t="str">
        <f>IF(E1763="旅費",VLOOKUP(E1763,支出入力表!F1764:$S$2000,10,FALSE),"")</f>
        <v/>
      </c>
      <c r="K1763" s="167" t="str">
        <f>IF(E1763="旅費",VLOOKUP(E1763,支出入力表!F1764:$S$2000,11,FALSE),"")</f>
        <v/>
      </c>
      <c r="L1763" s="167" t="str">
        <f>IF(E1763="旅費",VLOOKUP(E1763,支出入力表!F1764:$S$2000,12,FALSE),"")</f>
        <v/>
      </c>
      <c r="M1763" s="167" t="str">
        <f>IF(E1763="旅費",VLOOKUP(E1763,支出入力表!F1764:$S$2000,13,FALSE),"")</f>
        <v/>
      </c>
      <c r="N1763" s="168" t="str">
        <f>IF(E1763="旅費",VLOOKUP(E1763,支出入力表!F1764:$S$2000,14,FALSE),"")</f>
        <v/>
      </c>
    </row>
    <row r="1764" spans="2:14" x14ac:dyDescent="0.55000000000000004">
      <c r="B1764" s="163" t="str">
        <f>IF(E1764="旅費",支出入力表!A1765,"")</f>
        <v/>
      </c>
      <c r="C1764" s="164" t="str">
        <f>IF(E1764="旅費",支出入力表!C1765,"")</f>
        <v/>
      </c>
      <c r="D1764" s="165" t="str">
        <f>IF(支出入力表!E1765="旅費","旅費","")</f>
        <v/>
      </c>
      <c r="E1764" s="165" t="str">
        <f>IF(支出入力表!F1765="旅費","旅費","")</f>
        <v/>
      </c>
      <c r="F1764" s="196" t="str">
        <f>IF(E1764="旅費",VLOOKUP(E1764,支出入力表!F1765:$M$2000,3,FALSE),"")</f>
        <v/>
      </c>
      <c r="G1764" s="196" t="str">
        <f>IF(E1764="旅費",VLOOKUP(E1764,支出入力表!F1765:$M$2000,4,FALSE),"")</f>
        <v/>
      </c>
      <c r="H1764" s="197" t="str">
        <f>IF(E1764="旅費",VLOOKUP(E1764,支出入力表!F1765:$M$2000,5,FALSE),"")</f>
        <v/>
      </c>
      <c r="I1764" s="196" t="str">
        <f>IF(E1764="旅費",VLOOKUP(E1764,支出入力表!F1765:$S$2000,9,FALSE),"")</f>
        <v/>
      </c>
      <c r="J1764" s="167" t="str">
        <f>IF(E1764="旅費",VLOOKUP(E1764,支出入力表!F1765:$S$2000,10,FALSE),"")</f>
        <v/>
      </c>
      <c r="K1764" s="167" t="str">
        <f>IF(E1764="旅費",VLOOKUP(E1764,支出入力表!F1765:$S$2000,11,FALSE),"")</f>
        <v/>
      </c>
      <c r="L1764" s="167" t="str">
        <f>IF(E1764="旅費",VLOOKUP(E1764,支出入力表!F1765:$S$2000,12,FALSE),"")</f>
        <v/>
      </c>
      <c r="M1764" s="167" t="str">
        <f>IF(E1764="旅費",VLOOKUP(E1764,支出入力表!F1765:$S$2000,13,FALSE),"")</f>
        <v/>
      </c>
      <c r="N1764" s="168" t="str">
        <f>IF(E1764="旅費",VLOOKUP(E1764,支出入力表!F1765:$S$2000,14,FALSE),"")</f>
        <v/>
      </c>
    </row>
    <row r="1765" spans="2:14" x14ac:dyDescent="0.55000000000000004">
      <c r="B1765" s="163" t="str">
        <f>IF(E1765="旅費",支出入力表!A1766,"")</f>
        <v/>
      </c>
      <c r="C1765" s="164" t="str">
        <f>IF(E1765="旅費",支出入力表!C1766,"")</f>
        <v/>
      </c>
      <c r="D1765" s="165" t="str">
        <f>IF(支出入力表!E1766="旅費","旅費","")</f>
        <v/>
      </c>
      <c r="E1765" s="165" t="str">
        <f>IF(支出入力表!F1766="旅費","旅費","")</f>
        <v/>
      </c>
      <c r="F1765" s="196" t="str">
        <f>IF(E1765="旅費",VLOOKUP(E1765,支出入力表!F1766:$M$2000,3,FALSE),"")</f>
        <v/>
      </c>
      <c r="G1765" s="196" t="str">
        <f>IF(E1765="旅費",VLOOKUP(E1765,支出入力表!F1766:$M$2000,4,FALSE),"")</f>
        <v/>
      </c>
      <c r="H1765" s="197" t="str">
        <f>IF(E1765="旅費",VLOOKUP(E1765,支出入力表!F1766:$M$2000,5,FALSE),"")</f>
        <v/>
      </c>
      <c r="I1765" s="196" t="str">
        <f>IF(E1765="旅費",VLOOKUP(E1765,支出入力表!F1766:$S$2000,9,FALSE),"")</f>
        <v/>
      </c>
      <c r="J1765" s="167" t="str">
        <f>IF(E1765="旅費",VLOOKUP(E1765,支出入力表!F1766:$S$2000,10,FALSE),"")</f>
        <v/>
      </c>
      <c r="K1765" s="167" t="str">
        <f>IF(E1765="旅費",VLOOKUP(E1765,支出入力表!F1766:$S$2000,11,FALSE),"")</f>
        <v/>
      </c>
      <c r="L1765" s="167" t="str">
        <f>IF(E1765="旅費",VLOOKUP(E1765,支出入力表!F1766:$S$2000,12,FALSE),"")</f>
        <v/>
      </c>
      <c r="M1765" s="167" t="str">
        <f>IF(E1765="旅費",VLOOKUP(E1765,支出入力表!F1766:$S$2000,13,FALSE),"")</f>
        <v/>
      </c>
      <c r="N1765" s="168" t="str">
        <f>IF(E1765="旅費",VLOOKUP(E1765,支出入力表!F1766:$S$2000,14,FALSE),"")</f>
        <v/>
      </c>
    </row>
    <row r="1766" spans="2:14" x14ac:dyDescent="0.55000000000000004">
      <c r="B1766" s="163" t="str">
        <f>IF(E1766="旅費",支出入力表!A1767,"")</f>
        <v/>
      </c>
      <c r="C1766" s="164" t="str">
        <f>IF(E1766="旅費",支出入力表!C1767,"")</f>
        <v/>
      </c>
      <c r="D1766" s="165" t="str">
        <f>IF(支出入力表!E1767="旅費","旅費","")</f>
        <v/>
      </c>
      <c r="E1766" s="165" t="str">
        <f>IF(支出入力表!F1767="旅費","旅費","")</f>
        <v/>
      </c>
      <c r="F1766" s="196" t="str">
        <f>IF(E1766="旅費",VLOOKUP(E1766,支出入力表!F1767:$M$2000,3,FALSE),"")</f>
        <v/>
      </c>
      <c r="G1766" s="196" t="str">
        <f>IF(E1766="旅費",VLOOKUP(E1766,支出入力表!F1767:$M$2000,4,FALSE),"")</f>
        <v/>
      </c>
      <c r="H1766" s="197" t="str">
        <f>IF(E1766="旅費",VLOOKUP(E1766,支出入力表!F1767:$M$2000,5,FALSE),"")</f>
        <v/>
      </c>
      <c r="I1766" s="196" t="str">
        <f>IF(E1766="旅費",VLOOKUP(E1766,支出入力表!F1767:$S$2000,9,FALSE),"")</f>
        <v/>
      </c>
      <c r="J1766" s="167" t="str">
        <f>IF(E1766="旅費",VLOOKUP(E1766,支出入力表!F1767:$S$2000,10,FALSE),"")</f>
        <v/>
      </c>
      <c r="K1766" s="167" t="str">
        <f>IF(E1766="旅費",VLOOKUP(E1766,支出入力表!F1767:$S$2000,11,FALSE),"")</f>
        <v/>
      </c>
      <c r="L1766" s="167" t="str">
        <f>IF(E1766="旅費",VLOOKUP(E1766,支出入力表!F1767:$S$2000,12,FALSE),"")</f>
        <v/>
      </c>
      <c r="M1766" s="167" t="str">
        <f>IF(E1766="旅費",VLOOKUP(E1766,支出入力表!F1767:$S$2000,13,FALSE),"")</f>
        <v/>
      </c>
      <c r="N1766" s="168" t="str">
        <f>IF(E1766="旅費",VLOOKUP(E1766,支出入力表!F1767:$S$2000,14,FALSE),"")</f>
        <v/>
      </c>
    </row>
    <row r="1767" spans="2:14" x14ac:dyDescent="0.55000000000000004">
      <c r="B1767" s="163" t="str">
        <f>IF(E1767="旅費",支出入力表!A1768,"")</f>
        <v/>
      </c>
      <c r="C1767" s="164" t="str">
        <f>IF(E1767="旅費",支出入力表!C1768,"")</f>
        <v/>
      </c>
      <c r="D1767" s="165" t="str">
        <f>IF(支出入力表!E1768="旅費","旅費","")</f>
        <v/>
      </c>
      <c r="E1767" s="165" t="str">
        <f>IF(支出入力表!F1768="旅費","旅費","")</f>
        <v/>
      </c>
      <c r="F1767" s="196" t="str">
        <f>IF(E1767="旅費",VLOOKUP(E1767,支出入力表!F1768:$M$2000,3,FALSE),"")</f>
        <v/>
      </c>
      <c r="G1767" s="196" t="str">
        <f>IF(E1767="旅費",VLOOKUP(E1767,支出入力表!F1768:$M$2000,4,FALSE),"")</f>
        <v/>
      </c>
      <c r="H1767" s="197" t="str">
        <f>IF(E1767="旅費",VLOOKUP(E1767,支出入力表!F1768:$M$2000,5,FALSE),"")</f>
        <v/>
      </c>
      <c r="I1767" s="196" t="str">
        <f>IF(E1767="旅費",VLOOKUP(E1767,支出入力表!F1768:$S$2000,9,FALSE),"")</f>
        <v/>
      </c>
      <c r="J1767" s="167" t="str">
        <f>IF(E1767="旅費",VLOOKUP(E1767,支出入力表!F1768:$S$2000,10,FALSE),"")</f>
        <v/>
      </c>
      <c r="K1767" s="167" t="str">
        <f>IF(E1767="旅費",VLOOKUP(E1767,支出入力表!F1768:$S$2000,11,FALSE),"")</f>
        <v/>
      </c>
      <c r="L1767" s="167" t="str">
        <f>IF(E1767="旅費",VLOOKUP(E1767,支出入力表!F1768:$S$2000,12,FALSE),"")</f>
        <v/>
      </c>
      <c r="M1767" s="167" t="str">
        <f>IF(E1767="旅費",VLOOKUP(E1767,支出入力表!F1768:$S$2000,13,FALSE),"")</f>
        <v/>
      </c>
      <c r="N1767" s="168" t="str">
        <f>IF(E1767="旅費",VLOOKUP(E1767,支出入力表!F1768:$S$2000,14,FALSE),"")</f>
        <v/>
      </c>
    </row>
    <row r="1768" spans="2:14" x14ac:dyDescent="0.55000000000000004">
      <c r="B1768" s="163" t="str">
        <f>IF(E1768="旅費",支出入力表!A1769,"")</f>
        <v/>
      </c>
      <c r="C1768" s="164" t="str">
        <f>IF(E1768="旅費",支出入力表!C1769,"")</f>
        <v/>
      </c>
      <c r="D1768" s="165" t="str">
        <f>IF(支出入力表!E1769="旅費","旅費","")</f>
        <v/>
      </c>
      <c r="E1768" s="165" t="str">
        <f>IF(支出入力表!F1769="旅費","旅費","")</f>
        <v/>
      </c>
      <c r="F1768" s="196" t="str">
        <f>IF(E1768="旅費",VLOOKUP(E1768,支出入力表!F1769:$M$2000,3,FALSE),"")</f>
        <v/>
      </c>
      <c r="G1768" s="196" t="str">
        <f>IF(E1768="旅費",VLOOKUP(E1768,支出入力表!F1769:$M$2000,4,FALSE),"")</f>
        <v/>
      </c>
      <c r="H1768" s="197" t="str">
        <f>IF(E1768="旅費",VLOOKUP(E1768,支出入力表!F1769:$M$2000,5,FALSE),"")</f>
        <v/>
      </c>
      <c r="I1768" s="196" t="str">
        <f>IF(E1768="旅費",VLOOKUP(E1768,支出入力表!F1769:$S$2000,9,FALSE),"")</f>
        <v/>
      </c>
      <c r="J1768" s="167" t="str">
        <f>IF(E1768="旅費",VLOOKUP(E1768,支出入力表!F1769:$S$2000,10,FALSE),"")</f>
        <v/>
      </c>
      <c r="K1768" s="167" t="str">
        <f>IF(E1768="旅費",VLOOKUP(E1768,支出入力表!F1769:$S$2000,11,FALSE),"")</f>
        <v/>
      </c>
      <c r="L1768" s="167" t="str">
        <f>IF(E1768="旅費",VLOOKUP(E1768,支出入力表!F1769:$S$2000,12,FALSE),"")</f>
        <v/>
      </c>
      <c r="M1768" s="167" t="str">
        <f>IF(E1768="旅費",VLOOKUP(E1768,支出入力表!F1769:$S$2000,13,FALSE),"")</f>
        <v/>
      </c>
      <c r="N1768" s="168" t="str">
        <f>IF(E1768="旅費",VLOOKUP(E1768,支出入力表!F1769:$S$2000,14,FALSE),"")</f>
        <v/>
      </c>
    </row>
    <row r="1769" spans="2:14" x14ac:dyDescent="0.55000000000000004">
      <c r="B1769" s="163" t="str">
        <f>IF(E1769="旅費",支出入力表!A1770,"")</f>
        <v/>
      </c>
      <c r="C1769" s="164" t="str">
        <f>IF(E1769="旅費",支出入力表!C1770,"")</f>
        <v/>
      </c>
      <c r="D1769" s="165" t="str">
        <f>IF(支出入力表!E1770="旅費","旅費","")</f>
        <v/>
      </c>
      <c r="E1769" s="165" t="str">
        <f>IF(支出入力表!F1770="旅費","旅費","")</f>
        <v/>
      </c>
      <c r="F1769" s="196" t="str">
        <f>IF(E1769="旅費",VLOOKUP(E1769,支出入力表!F1770:$M$2000,3,FALSE),"")</f>
        <v/>
      </c>
      <c r="G1769" s="196" t="str">
        <f>IF(E1769="旅費",VLOOKUP(E1769,支出入力表!F1770:$M$2000,4,FALSE),"")</f>
        <v/>
      </c>
      <c r="H1769" s="197" t="str">
        <f>IF(E1769="旅費",VLOOKUP(E1769,支出入力表!F1770:$M$2000,5,FALSE),"")</f>
        <v/>
      </c>
      <c r="I1769" s="196" t="str">
        <f>IF(E1769="旅費",VLOOKUP(E1769,支出入力表!F1770:$S$2000,9,FALSE),"")</f>
        <v/>
      </c>
      <c r="J1769" s="167" t="str">
        <f>IF(E1769="旅費",VLOOKUP(E1769,支出入力表!F1770:$S$2000,10,FALSE),"")</f>
        <v/>
      </c>
      <c r="K1769" s="167" t="str">
        <f>IF(E1769="旅費",VLOOKUP(E1769,支出入力表!F1770:$S$2000,11,FALSE),"")</f>
        <v/>
      </c>
      <c r="L1769" s="167" t="str">
        <f>IF(E1769="旅費",VLOOKUP(E1769,支出入力表!F1770:$S$2000,12,FALSE),"")</f>
        <v/>
      </c>
      <c r="M1769" s="167" t="str">
        <f>IF(E1769="旅費",VLOOKUP(E1769,支出入力表!F1770:$S$2000,13,FALSE),"")</f>
        <v/>
      </c>
      <c r="N1769" s="168" t="str">
        <f>IF(E1769="旅費",VLOOKUP(E1769,支出入力表!F1770:$S$2000,14,FALSE),"")</f>
        <v/>
      </c>
    </row>
    <row r="1770" spans="2:14" x14ac:dyDescent="0.55000000000000004">
      <c r="B1770" s="163" t="str">
        <f>IF(E1770="旅費",支出入力表!A1771,"")</f>
        <v/>
      </c>
      <c r="C1770" s="164" t="str">
        <f>IF(E1770="旅費",支出入力表!C1771,"")</f>
        <v/>
      </c>
      <c r="D1770" s="165" t="str">
        <f>IF(支出入力表!E1771="旅費","旅費","")</f>
        <v/>
      </c>
      <c r="E1770" s="165" t="str">
        <f>IF(支出入力表!F1771="旅費","旅費","")</f>
        <v/>
      </c>
      <c r="F1770" s="196" t="str">
        <f>IF(E1770="旅費",VLOOKUP(E1770,支出入力表!F1771:$M$2000,3,FALSE),"")</f>
        <v/>
      </c>
      <c r="G1770" s="196" t="str">
        <f>IF(E1770="旅費",VLOOKUP(E1770,支出入力表!F1771:$M$2000,4,FALSE),"")</f>
        <v/>
      </c>
      <c r="H1770" s="197" t="str">
        <f>IF(E1770="旅費",VLOOKUP(E1770,支出入力表!F1771:$M$2000,5,FALSE),"")</f>
        <v/>
      </c>
      <c r="I1770" s="196" t="str">
        <f>IF(E1770="旅費",VLOOKUP(E1770,支出入力表!F1771:$S$2000,9,FALSE),"")</f>
        <v/>
      </c>
      <c r="J1770" s="167" t="str">
        <f>IF(E1770="旅費",VLOOKUP(E1770,支出入力表!F1771:$S$2000,10,FALSE),"")</f>
        <v/>
      </c>
      <c r="K1770" s="167" t="str">
        <f>IF(E1770="旅費",VLOOKUP(E1770,支出入力表!F1771:$S$2000,11,FALSE),"")</f>
        <v/>
      </c>
      <c r="L1770" s="167" t="str">
        <f>IF(E1770="旅費",VLOOKUP(E1770,支出入力表!F1771:$S$2000,12,FALSE),"")</f>
        <v/>
      </c>
      <c r="M1770" s="167" t="str">
        <f>IF(E1770="旅費",VLOOKUP(E1770,支出入力表!F1771:$S$2000,13,FALSE),"")</f>
        <v/>
      </c>
      <c r="N1770" s="168" t="str">
        <f>IF(E1770="旅費",VLOOKUP(E1770,支出入力表!F1771:$S$2000,14,FALSE),"")</f>
        <v/>
      </c>
    </row>
    <row r="1771" spans="2:14" x14ac:dyDescent="0.55000000000000004">
      <c r="B1771" s="163" t="str">
        <f>IF(E1771="旅費",支出入力表!A1772,"")</f>
        <v/>
      </c>
      <c r="C1771" s="164" t="str">
        <f>IF(E1771="旅費",支出入力表!C1772,"")</f>
        <v/>
      </c>
      <c r="D1771" s="165" t="str">
        <f>IF(支出入力表!E1772="旅費","旅費","")</f>
        <v/>
      </c>
      <c r="E1771" s="165" t="str">
        <f>IF(支出入力表!F1772="旅費","旅費","")</f>
        <v/>
      </c>
      <c r="F1771" s="196" t="str">
        <f>IF(E1771="旅費",VLOOKUP(E1771,支出入力表!F1772:$M$2000,3,FALSE),"")</f>
        <v/>
      </c>
      <c r="G1771" s="196" t="str">
        <f>IF(E1771="旅費",VLOOKUP(E1771,支出入力表!F1772:$M$2000,4,FALSE),"")</f>
        <v/>
      </c>
      <c r="H1771" s="197" t="str">
        <f>IF(E1771="旅費",VLOOKUP(E1771,支出入力表!F1772:$M$2000,5,FALSE),"")</f>
        <v/>
      </c>
      <c r="I1771" s="196" t="str">
        <f>IF(E1771="旅費",VLOOKUP(E1771,支出入力表!F1772:$S$2000,9,FALSE),"")</f>
        <v/>
      </c>
      <c r="J1771" s="167" t="str">
        <f>IF(E1771="旅費",VLOOKUP(E1771,支出入力表!F1772:$S$2000,10,FALSE),"")</f>
        <v/>
      </c>
      <c r="K1771" s="167" t="str">
        <f>IF(E1771="旅費",VLOOKUP(E1771,支出入力表!F1772:$S$2000,11,FALSE),"")</f>
        <v/>
      </c>
      <c r="L1771" s="167" t="str">
        <f>IF(E1771="旅費",VLOOKUP(E1771,支出入力表!F1772:$S$2000,12,FALSE),"")</f>
        <v/>
      </c>
      <c r="M1771" s="167" t="str">
        <f>IF(E1771="旅費",VLOOKUP(E1771,支出入力表!F1772:$S$2000,13,FALSE),"")</f>
        <v/>
      </c>
      <c r="N1771" s="168" t="str">
        <f>IF(E1771="旅費",VLOOKUP(E1771,支出入力表!F1772:$S$2000,14,FALSE),"")</f>
        <v/>
      </c>
    </row>
    <row r="1772" spans="2:14" x14ac:dyDescent="0.55000000000000004">
      <c r="B1772" s="163" t="str">
        <f>IF(E1772="旅費",支出入力表!A1773,"")</f>
        <v/>
      </c>
      <c r="C1772" s="164" t="str">
        <f>IF(E1772="旅費",支出入力表!C1773,"")</f>
        <v/>
      </c>
      <c r="D1772" s="165" t="str">
        <f>IF(支出入力表!E1773="旅費","旅費","")</f>
        <v/>
      </c>
      <c r="E1772" s="165" t="str">
        <f>IF(支出入力表!F1773="旅費","旅費","")</f>
        <v/>
      </c>
      <c r="F1772" s="196" t="str">
        <f>IF(E1772="旅費",VLOOKUP(E1772,支出入力表!F1773:$M$2000,3,FALSE),"")</f>
        <v/>
      </c>
      <c r="G1772" s="196" t="str">
        <f>IF(E1772="旅費",VLOOKUP(E1772,支出入力表!F1773:$M$2000,4,FALSE),"")</f>
        <v/>
      </c>
      <c r="H1772" s="197" t="str">
        <f>IF(E1772="旅費",VLOOKUP(E1772,支出入力表!F1773:$M$2000,5,FALSE),"")</f>
        <v/>
      </c>
      <c r="I1772" s="196" t="str">
        <f>IF(E1772="旅費",VLOOKUP(E1772,支出入力表!F1773:$S$2000,9,FALSE),"")</f>
        <v/>
      </c>
      <c r="J1772" s="167" t="str">
        <f>IF(E1772="旅費",VLOOKUP(E1772,支出入力表!F1773:$S$2000,10,FALSE),"")</f>
        <v/>
      </c>
      <c r="K1772" s="167" t="str">
        <f>IF(E1772="旅費",VLOOKUP(E1772,支出入力表!F1773:$S$2000,11,FALSE),"")</f>
        <v/>
      </c>
      <c r="L1772" s="167" t="str">
        <f>IF(E1772="旅費",VLOOKUP(E1772,支出入力表!F1773:$S$2000,12,FALSE),"")</f>
        <v/>
      </c>
      <c r="M1772" s="167" t="str">
        <f>IF(E1772="旅費",VLOOKUP(E1772,支出入力表!F1773:$S$2000,13,FALSE),"")</f>
        <v/>
      </c>
      <c r="N1772" s="168" t="str">
        <f>IF(E1772="旅費",VLOOKUP(E1772,支出入力表!F1773:$S$2000,14,FALSE),"")</f>
        <v/>
      </c>
    </row>
    <row r="1773" spans="2:14" x14ac:dyDescent="0.55000000000000004">
      <c r="B1773" s="163" t="str">
        <f>IF(E1773="旅費",支出入力表!A1774,"")</f>
        <v/>
      </c>
      <c r="C1773" s="164" t="str">
        <f>IF(E1773="旅費",支出入力表!C1774,"")</f>
        <v/>
      </c>
      <c r="D1773" s="165" t="str">
        <f>IF(支出入力表!E1774="旅費","旅費","")</f>
        <v/>
      </c>
      <c r="E1773" s="165" t="str">
        <f>IF(支出入力表!F1774="旅費","旅費","")</f>
        <v/>
      </c>
      <c r="F1773" s="196" t="str">
        <f>IF(E1773="旅費",VLOOKUP(E1773,支出入力表!F1774:$M$2000,3,FALSE),"")</f>
        <v/>
      </c>
      <c r="G1773" s="196" t="str">
        <f>IF(E1773="旅費",VLOOKUP(E1773,支出入力表!F1774:$M$2000,4,FALSE),"")</f>
        <v/>
      </c>
      <c r="H1773" s="197" t="str">
        <f>IF(E1773="旅費",VLOOKUP(E1773,支出入力表!F1774:$M$2000,5,FALSE),"")</f>
        <v/>
      </c>
      <c r="I1773" s="196" t="str">
        <f>IF(E1773="旅費",VLOOKUP(E1773,支出入力表!F1774:$S$2000,9,FALSE),"")</f>
        <v/>
      </c>
      <c r="J1773" s="167" t="str">
        <f>IF(E1773="旅費",VLOOKUP(E1773,支出入力表!F1774:$S$2000,10,FALSE),"")</f>
        <v/>
      </c>
      <c r="K1773" s="167" t="str">
        <f>IF(E1773="旅費",VLOOKUP(E1773,支出入力表!F1774:$S$2000,11,FALSE),"")</f>
        <v/>
      </c>
      <c r="L1773" s="167" t="str">
        <f>IF(E1773="旅費",VLOOKUP(E1773,支出入力表!F1774:$S$2000,12,FALSE),"")</f>
        <v/>
      </c>
      <c r="M1773" s="167" t="str">
        <f>IF(E1773="旅費",VLOOKUP(E1773,支出入力表!F1774:$S$2000,13,FALSE),"")</f>
        <v/>
      </c>
      <c r="N1773" s="168" t="str">
        <f>IF(E1773="旅費",VLOOKUP(E1773,支出入力表!F1774:$S$2000,14,FALSE),"")</f>
        <v/>
      </c>
    </row>
    <row r="1774" spans="2:14" x14ac:dyDescent="0.55000000000000004">
      <c r="B1774" s="163" t="str">
        <f>IF(E1774="旅費",支出入力表!A1775,"")</f>
        <v/>
      </c>
      <c r="C1774" s="164" t="str">
        <f>IF(E1774="旅費",支出入力表!C1775,"")</f>
        <v/>
      </c>
      <c r="D1774" s="165" t="str">
        <f>IF(支出入力表!E1775="旅費","旅費","")</f>
        <v/>
      </c>
      <c r="E1774" s="165" t="str">
        <f>IF(支出入力表!F1775="旅費","旅費","")</f>
        <v/>
      </c>
      <c r="F1774" s="196" t="str">
        <f>IF(E1774="旅費",VLOOKUP(E1774,支出入力表!F1775:$M$2000,3,FALSE),"")</f>
        <v/>
      </c>
      <c r="G1774" s="196" t="str">
        <f>IF(E1774="旅費",VLOOKUP(E1774,支出入力表!F1775:$M$2000,4,FALSE),"")</f>
        <v/>
      </c>
      <c r="H1774" s="197" t="str">
        <f>IF(E1774="旅費",VLOOKUP(E1774,支出入力表!F1775:$M$2000,5,FALSE),"")</f>
        <v/>
      </c>
      <c r="I1774" s="196" t="str">
        <f>IF(E1774="旅費",VLOOKUP(E1774,支出入力表!F1775:$S$2000,9,FALSE),"")</f>
        <v/>
      </c>
      <c r="J1774" s="167" t="str">
        <f>IF(E1774="旅費",VLOOKUP(E1774,支出入力表!F1775:$S$2000,10,FALSE),"")</f>
        <v/>
      </c>
      <c r="K1774" s="167" t="str">
        <f>IF(E1774="旅費",VLOOKUP(E1774,支出入力表!F1775:$S$2000,11,FALSE),"")</f>
        <v/>
      </c>
      <c r="L1774" s="167" t="str">
        <f>IF(E1774="旅費",VLOOKUP(E1774,支出入力表!F1775:$S$2000,12,FALSE),"")</f>
        <v/>
      </c>
      <c r="M1774" s="167" t="str">
        <f>IF(E1774="旅費",VLOOKUP(E1774,支出入力表!F1775:$S$2000,13,FALSE),"")</f>
        <v/>
      </c>
      <c r="N1774" s="168" t="str">
        <f>IF(E1774="旅費",VLOOKUP(E1774,支出入力表!F1775:$S$2000,14,FALSE),"")</f>
        <v/>
      </c>
    </row>
    <row r="1775" spans="2:14" x14ac:dyDescent="0.55000000000000004">
      <c r="B1775" s="163" t="str">
        <f>IF(E1775="旅費",支出入力表!A1776,"")</f>
        <v/>
      </c>
      <c r="C1775" s="164" t="str">
        <f>IF(E1775="旅費",支出入力表!C1776,"")</f>
        <v/>
      </c>
      <c r="D1775" s="165" t="str">
        <f>IF(支出入力表!E1776="旅費","旅費","")</f>
        <v/>
      </c>
      <c r="E1775" s="165" t="str">
        <f>IF(支出入力表!F1776="旅費","旅費","")</f>
        <v/>
      </c>
      <c r="F1775" s="196" t="str">
        <f>IF(E1775="旅費",VLOOKUP(E1775,支出入力表!F1776:$M$2000,3,FALSE),"")</f>
        <v/>
      </c>
      <c r="G1775" s="196" t="str">
        <f>IF(E1775="旅費",VLOOKUP(E1775,支出入力表!F1776:$M$2000,4,FALSE),"")</f>
        <v/>
      </c>
      <c r="H1775" s="197" t="str">
        <f>IF(E1775="旅費",VLOOKUP(E1775,支出入力表!F1776:$M$2000,5,FALSE),"")</f>
        <v/>
      </c>
      <c r="I1775" s="196" t="str">
        <f>IF(E1775="旅費",VLOOKUP(E1775,支出入力表!F1776:$S$2000,9,FALSE),"")</f>
        <v/>
      </c>
      <c r="J1775" s="167" t="str">
        <f>IF(E1775="旅費",VLOOKUP(E1775,支出入力表!F1776:$S$2000,10,FALSE),"")</f>
        <v/>
      </c>
      <c r="K1775" s="167" t="str">
        <f>IF(E1775="旅費",VLOOKUP(E1775,支出入力表!F1776:$S$2000,11,FALSE),"")</f>
        <v/>
      </c>
      <c r="L1775" s="167" t="str">
        <f>IF(E1775="旅費",VLOOKUP(E1775,支出入力表!F1776:$S$2000,12,FALSE),"")</f>
        <v/>
      </c>
      <c r="M1775" s="167" t="str">
        <f>IF(E1775="旅費",VLOOKUP(E1775,支出入力表!F1776:$S$2000,13,FALSE),"")</f>
        <v/>
      </c>
      <c r="N1775" s="168" t="str">
        <f>IF(E1775="旅費",VLOOKUP(E1775,支出入力表!F1776:$S$2000,14,FALSE),"")</f>
        <v/>
      </c>
    </row>
    <row r="1776" spans="2:14" x14ac:dyDescent="0.55000000000000004">
      <c r="B1776" s="163" t="str">
        <f>IF(E1776="旅費",支出入力表!A1777,"")</f>
        <v/>
      </c>
      <c r="C1776" s="164" t="str">
        <f>IF(E1776="旅費",支出入力表!C1777,"")</f>
        <v/>
      </c>
      <c r="D1776" s="165" t="str">
        <f>IF(支出入力表!E1777="旅費","旅費","")</f>
        <v/>
      </c>
      <c r="E1776" s="165" t="str">
        <f>IF(支出入力表!F1777="旅費","旅費","")</f>
        <v/>
      </c>
      <c r="F1776" s="196" t="str">
        <f>IF(E1776="旅費",VLOOKUP(E1776,支出入力表!F1777:$M$2000,3,FALSE),"")</f>
        <v/>
      </c>
      <c r="G1776" s="196" t="str">
        <f>IF(E1776="旅費",VLOOKUP(E1776,支出入力表!F1777:$M$2000,4,FALSE),"")</f>
        <v/>
      </c>
      <c r="H1776" s="197" t="str">
        <f>IF(E1776="旅費",VLOOKUP(E1776,支出入力表!F1777:$M$2000,5,FALSE),"")</f>
        <v/>
      </c>
      <c r="I1776" s="196" t="str">
        <f>IF(E1776="旅費",VLOOKUP(E1776,支出入力表!F1777:$S$2000,9,FALSE),"")</f>
        <v/>
      </c>
      <c r="J1776" s="167" t="str">
        <f>IF(E1776="旅費",VLOOKUP(E1776,支出入力表!F1777:$S$2000,10,FALSE),"")</f>
        <v/>
      </c>
      <c r="K1776" s="167" t="str">
        <f>IF(E1776="旅費",VLOOKUP(E1776,支出入力表!F1777:$S$2000,11,FALSE),"")</f>
        <v/>
      </c>
      <c r="L1776" s="167" t="str">
        <f>IF(E1776="旅費",VLOOKUP(E1776,支出入力表!F1777:$S$2000,12,FALSE),"")</f>
        <v/>
      </c>
      <c r="M1776" s="167" t="str">
        <f>IF(E1776="旅費",VLOOKUP(E1776,支出入力表!F1777:$S$2000,13,FALSE),"")</f>
        <v/>
      </c>
      <c r="N1776" s="168" t="str">
        <f>IF(E1776="旅費",VLOOKUP(E1776,支出入力表!F1777:$S$2000,14,FALSE),"")</f>
        <v/>
      </c>
    </row>
    <row r="1777" spans="2:14" x14ac:dyDescent="0.55000000000000004">
      <c r="B1777" s="163" t="str">
        <f>IF(E1777="旅費",支出入力表!A1778,"")</f>
        <v/>
      </c>
      <c r="C1777" s="164" t="str">
        <f>IF(E1777="旅費",支出入力表!C1778,"")</f>
        <v/>
      </c>
      <c r="D1777" s="165" t="str">
        <f>IF(支出入力表!E1778="旅費","旅費","")</f>
        <v/>
      </c>
      <c r="E1777" s="165" t="str">
        <f>IF(支出入力表!F1778="旅費","旅費","")</f>
        <v/>
      </c>
      <c r="F1777" s="196" t="str">
        <f>IF(E1777="旅費",VLOOKUP(E1777,支出入力表!F1778:$M$2000,3,FALSE),"")</f>
        <v/>
      </c>
      <c r="G1777" s="196" t="str">
        <f>IF(E1777="旅費",VLOOKUP(E1777,支出入力表!F1778:$M$2000,4,FALSE),"")</f>
        <v/>
      </c>
      <c r="H1777" s="197" t="str">
        <f>IF(E1777="旅費",VLOOKUP(E1777,支出入力表!F1778:$M$2000,5,FALSE),"")</f>
        <v/>
      </c>
      <c r="I1777" s="196" t="str">
        <f>IF(E1777="旅費",VLOOKUP(E1777,支出入力表!F1778:$S$2000,9,FALSE),"")</f>
        <v/>
      </c>
      <c r="J1777" s="167" t="str">
        <f>IF(E1777="旅費",VLOOKUP(E1777,支出入力表!F1778:$S$2000,10,FALSE),"")</f>
        <v/>
      </c>
      <c r="K1777" s="167" t="str">
        <f>IF(E1777="旅費",VLOOKUP(E1777,支出入力表!F1778:$S$2000,11,FALSE),"")</f>
        <v/>
      </c>
      <c r="L1777" s="167" t="str">
        <f>IF(E1777="旅費",VLOOKUP(E1777,支出入力表!F1778:$S$2000,12,FALSE),"")</f>
        <v/>
      </c>
      <c r="M1777" s="167" t="str">
        <f>IF(E1777="旅費",VLOOKUP(E1777,支出入力表!F1778:$S$2000,13,FALSE),"")</f>
        <v/>
      </c>
      <c r="N1777" s="168" t="str">
        <f>IF(E1777="旅費",VLOOKUP(E1777,支出入力表!F1778:$S$2000,14,FALSE),"")</f>
        <v/>
      </c>
    </row>
    <row r="1778" spans="2:14" x14ac:dyDescent="0.55000000000000004">
      <c r="B1778" s="163" t="str">
        <f>IF(E1778="旅費",支出入力表!A1779,"")</f>
        <v/>
      </c>
      <c r="C1778" s="164" t="str">
        <f>IF(E1778="旅費",支出入力表!C1779,"")</f>
        <v/>
      </c>
      <c r="D1778" s="165" t="str">
        <f>IF(支出入力表!E1779="旅費","旅費","")</f>
        <v/>
      </c>
      <c r="E1778" s="165" t="str">
        <f>IF(支出入力表!F1779="旅費","旅費","")</f>
        <v/>
      </c>
      <c r="F1778" s="196" t="str">
        <f>IF(E1778="旅費",VLOOKUP(E1778,支出入力表!F1779:$M$2000,3,FALSE),"")</f>
        <v/>
      </c>
      <c r="G1778" s="196" t="str">
        <f>IF(E1778="旅費",VLOOKUP(E1778,支出入力表!F1779:$M$2000,4,FALSE),"")</f>
        <v/>
      </c>
      <c r="H1778" s="197" t="str">
        <f>IF(E1778="旅費",VLOOKUP(E1778,支出入力表!F1779:$M$2000,5,FALSE),"")</f>
        <v/>
      </c>
      <c r="I1778" s="196" t="str">
        <f>IF(E1778="旅費",VLOOKUP(E1778,支出入力表!F1779:$S$2000,9,FALSE),"")</f>
        <v/>
      </c>
      <c r="J1778" s="167" t="str">
        <f>IF(E1778="旅費",VLOOKUP(E1778,支出入力表!F1779:$S$2000,10,FALSE),"")</f>
        <v/>
      </c>
      <c r="K1778" s="167" t="str">
        <f>IF(E1778="旅費",VLOOKUP(E1778,支出入力表!F1779:$S$2000,11,FALSE),"")</f>
        <v/>
      </c>
      <c r="L1778" s="167" t="str">
        <f>IF(E1778="旅費",VLOOKUP(E1778,支出入力表!F1779:$S$2000,12,FALSE),"")</f>
        <v/>
      </c>
      <c r="M1778" s="167" t="str">
        <f>IF(E1778="旅費",VLOOKUP(E1778,支出入力表!F1779:$S$2000,13,FALSE),"")</f>
        <v/>
      </c>
      <c r="N1778" s="168" t="str">
        <f>IF(E1778="旅費",VLOOKUP(E1778,支出入力表!F1779:$S$2000,14,FALSE),"")</f>
        <v/>
      </c>
    </row>
    <row r="1779" spans="2:14" x14ac:dyDescent="0.55000000000000004">
      <c r="B1779" s="163" t="str">
        <f>IF(E1779="旅費",支出入力表!A1780,"")</f>
        <v/>
      </c>
      <c r="C1779" s="164" t="str">
        <f>IF(E1779="旅費",支出入力表!C1780,"")</f>
        <v/>
      </c>
      <c r="D1779" s="165" t="str">
        <f>IF(支出入力表!E1780="旅費","旅費","")</f>
        <v/>
      </c>
      <c r="E1779" s="165" t="str">
        <f>IF(支出入力表!F1780="旅費","旅費","")</f>
        <v/>
      </c>
      <c r="F1779" s="196" t="str">
        <f>IF(E1779="旅費",VLOOKUP(E1779,支出入力表!F1780:$M$2000,3,FALSE),"")</f>
        <v/>
      </c>
      <c r="G1779" s="196" t="str">
        <f>IF(E1779="旅費",VLOOKUP(E1779,支出入力表!F1780:$M$2000,4,FALSE),"")</f>
        <v/>
      </c>
      <c r="H1779" s="197" t="str">
        <f>IF(E1779="旅費",VLOOKUP(E1779,支出入力表!F1780:$M$2000,5,FALSE),"")</f>
        <v/>
      </c>
      <c r="I1779" s="196" t="str">
        <f>IF(E1779="旅費",VLOOKUP(E1779,支出入力表!F1780:$S$2000,9,FALSE),"")</f>
        <v/>
      </c>
      <c r="J1779" s="167" t="str">
        <f>IF(E1779="旅費",VLOOKUP(E1779,支出入力表!F1780:$S$2000,10,FALSE),"")</f>
        <v/>
      </c>
      <c r="K1779" s="167" t="str">
        <f>IF(E1779="旅費",VLOOKUP(E1779,支出入力表!F1780:$S$2000,11,FALSE),"")</f>
        <v/>
      </c>
      <c r="L1779" s="167" t="str">
        <f>IF(E1779="旅費",VLOOKUP(E1779,支出入力表!F1780:$S$2000,12,FALSE),"")</f>
        <v/>
      </c>
      <c r="M1779" s="167" t="str">
        <f>IF(E1779="旅費",VLOOKUP(E1779,支出入力表!F1780:$S$2000,13,FALSE),"")</f>
        <v/>
      </c>
      <c r="N1779" s="168" t="str">
        <f>IF(E1779="旅費",VLOOKUP(E1779,支出入力表!F1780:$S$2000,14,FALSE),"")</f>
        <v/>
      </c>
    </row>
    <row r="1780" spans="2:14" x14ac:dyDescent="0.55000000000000004">
      <c r="B1780" s="163" t="str">
        <f>IF(E1780="旅費",支出入力表!A1781,"")</f>
        <v/>
      </c>
      <c r="C1780" s="164" t="str">
        <f>IF(E1780="旅費",支出入力表!C1781,"")</f>
        <v/>
      </c>
      <c r="D1780" s="165" t="str">
        <f>IF(支出入力表!E1781="旅費","旅費","")</f>
        <v/>
      </c>
      <c r="E1780" s="165" t="str">
        <f>IF(支出入力表!F1781="旅費","旅費","")</f>
        <v/>
      </c>
      <c r="F1780" s="196" t="str">
        <f>IF(E1780="旅費",VLOOKUP(E1780,支出入力表!F1781:$M$2000,3,FALSE),"")</f>
        <v/>
      </c>
      <c r="G1780" s="196" t="str">
        <f>IF(E1780="旅費",VLOOKUP(E1780,支出入力表!F1781:$M$2000,4,FALSE),"")</f>
        <v/>
      </c>
      <c r="H1780" s="197" t="str">
        <f>IF(E1780="旅費",VLOOKUP(E1780,支出入力表!F1781:$M$2000,5,FALSE),"")</f>
        <v/>
      </c>
      <c r="I1780" s="196" t="str">
        <f>IF(E1780="旅費",VLOOKUP(E1780,支出入力表!F1781:$S$2000,9,FALSE),"")</f>
        <v/>
      </c>
      <c r="J1780" s="167" t="str">
        <f>IF(E1780="旅費",VLOOKUP(E1780,支出入力表!F1781:$S$2000,10,FALSE),"")</f>
        <v/>
      </c>
      <c r="K1780" s="167" t="str">
        <f>IF(E1780="旅費",VLOOKUP(E1780,支出入力表!F1781:$S$2000,11,FALSE),"")</f>
        <v/>
      </c>
      <c r="L1780" s="167" t="str">
        <f>IF(E1780="旅費",VLOOKUP(E1780,支出入力表!F1781:$S$2000,12,FALSE),"")</f>
        <v/>
      </c>
      <c r="M1780" s="167" t="str">
        <f>IF(E1780="旅費",VLOOKUP(E1780,支出入力表!F1781:$S$2000,13,FALSE),"")</f>
        <v/>
      </c>
      <c r="N1780" s="168" t="str">
        <f>IF(E1780="旅費",VLOOKUP(E1780,支出入力表!F1781:$S$2000,14,FALSE),"")</f>
        <v/>
      </c>
    </row>
    <row r="1781" spans="2:14" x14ac:dyDescent="0.55000000000000004">
      <c r="B1781" s="163" t="str">
        <f>IF(E1781="旅費",支出入力表!A1782,"")</f>
        <v/>
      </c>
      <c r="C1781" s="164" t="str">
        <f>IF(E1781="旅費",支出入力表!C1782,"")</f>
        <v/>
      </c>
      <c r="D1781" s="165" t="str">
        <f>IF(支出入力表!E1782="旅費","旅費","")</f>
        <v/>
      </c>
      <c r="E1781" s="165" t="str">
        <f>IF(支出入力表!F1782="旅費","旅費","")</f>
        <v/>
      </c>
      <c r="F1781" s="196" t="str">
        <f>IF(E1781="旅費",VLOOKUP(E1781,支出入力表!F1782:$M$2000,3,FALSE),"")</f>
        <v/>
      </c>
      <c r="G1781" s="196" t="str">
        <f>IF(E1781="旅費",VLOOKUP(E1781,支出入力表!F1782:$M$2000,4,FALSE),"")</f>
        <v/>
      </c>
      <c r="H1781" s="197" t="str">
        <f>IF(E1781="旅費",VLOOKUP(E1781,支出入力表!F1782:$M$2000,5,FALSE),"")</f>
        <v/>
      </c>
      <c r="I1781" s="196" t="str">
        <f>IF(E1781="旅費",VLOOKUP(E1781,支出入力表!F1782:$S$2000,9,FALSE),"")</f>
        <v/>
      </c>
      <c r="J1781" s="167" t="str">
        <f>IF(E1781="旅費",VLOOKUP(E1781,支出入力表!F1782:$S$2000,10,FALSE),"")</f>
        <v/>
      </c>
      <c r="K1781" s="167" t="str">
        <f>IF(E1781="旅費",VLOOKUP(E1781,支出入力表!F1782:$S$2000,11,FALSE),"")</f>
        <v/>
      </c>
      <c r="L1781" s="167" t="str">
        <f>IF(E1781="旅費",VLOOKUP(E1781,支出入力表!F1782:$S$2000,12,FALSE),"")</f>
        <v/>
      </c>
      <c r="M1781" s="167" t="str">
        <f>IF(E1781="旅費",VLOOKUP(E1781,支出入力表!F1782:$S$2000,13,FALSE),"")</f>
        <v/>
      </c>
      <c r="N1781" s="168" t="str">
        <f>IF(E1781="旅費",VLOOKUP(E1781,支出入力表!F1782:$S$2000,14,FALSE),"")</f>
        <v/>
      </c>
    </row>
    <row r="1782" spans="2:14" x14ac:dyDescent="0.55000000000000004">
      <c r="B1782" s="163" t="str">
        <f>IF(E1782="旅費",支出入力表!A1783,"")</f>
        <v/>
      </c>
      <c r="C1782" s="164" t="str">
        <f>IF(E1782="旅費",支出入力表!C1783,"")</f>
        <v/>
      </c>
      <c r="D1782" s="165" t="str">
        <f>IF(支出入力表!E1783="旅費","旅費","")</f>
        <v/>
      </c>
      <c r="E1782" s="165" t="str">
        <f>IF(支出入力表!F1783="旅費","旅費","")</f>
        <v/>
      </c>
      <c r="F1782" s="196" t="str">
        <f>IF(E1782="旅費",VLOOKUP(E1782,支出入力表!F1783:$M$2000,3,FALSE),"")</f>
        <v/>
      </c>
      <c r="G1782" s="196" t="str">
        <f>IF(E1782="旅費",VLOOKUP(E1782,支出入力表!F1783:$M$2000,4,FALSE),"")</f>
        <v/>
      </c>
      <c r="H1782" s="197" t="str">
        <f>IF(E1782="旅費",VLOOKUP(E1782,支出入力表!F1783:$M$2000,5,FALSE),"")</f>
        <v/>
      </c>
      <c r="I1782" s="196" t="str">
        <f>IF(E1782="旅費",VLOOKUP(E1782,支出入力表!F1783:$S$2000,9,FALSE),"")</f>
        <v/>
      </c>
      <c r="J1782" s="167" t="str">
        <f>IF(E1782="旅費",VLOOKUP(E1782,支出入力表!F1783:$S$2000,10,FALSE),"")</f>
        <v/>
      </c>
      <c r="K1782" s="167" t="str">
        <f>IF(E1782="旅費",VLOOKUP(E1782,支出入力表!F1783:$S$2000,11,FALSE),"")</f>
        <v/>
      </c>
      <c r="L1782" s="167" t="str">
        <f>IF(E1782="旅費",VLOOKUP(E1782,支出入力表!F1783:$S$2000,12,FALSE),"")</f>
        <v/>
      </c>
      <c r="M1782" s="167" t="str">
        <f>IF(E1782="旅費",VLOOKUP(E1782,支出入力表!F1783:$S$2000,13,FALSE),"")</f>
        <v/>
      </c>
      <c r="N1782" s="168" t="str">
        <f>IF(E1782="旅費",VLOOKUP(E1782,支出入力表!F1783:$S$2000,14,FALSE),"")</f>
        <v/>
      </c>
    </row>
    <row r="1783" spans="2:14" x14ac:dyDescent="0.55000000000000004">
      <c r="B1783" s="163" t="str">
        <f>IF(E1783="旅費",支出入力表!A1784,"")</f>
        <v/>
      </c>
      <c r="C1783" s="164" t="str">
        <f>IF(E1783="旅費",支出入力表!C1784,"")</f>
        <v/>
      </c>
      <c r="D1783" s="165" t="str">
        <f>IF(支出入力表!E1784="旅費","旅費","")</f>
        <v/>
      </c>
      <c r="E1783" s="165" t="str">
        <f>IF(支出入力表!F1784="旅費","旅費","")</f>
        <v/>
      </c>
      <c r="F1783" s="196" t="str">
        <f>IF(E1783="旅費",VLOOKUP(E1783,支出入力表!F1784:$M$2000,3,FALSE),"")</f>
        <v/>
      </c>
      <c r="G1783" s="196" t="str">
        <f>IF(E1783="旅費",VLOOKUP(E1783,支出入力表!F1784:$M$2000,4,FALSE),"")</f>
        <v/>
      </c>
      <c r="H1783" s="197" t="str">
        <f>IF(E1783="旅費",VLOOKUP(E1783,支出入力表!F1784:$M$2000,5,FALSE),"")</f>
        <v/>
      </c>
      <c r="I1783" s="196" t="str">
        <f>IF(E1783="旅費",VLOOKUP(E1783,支出入力表!F1784:$S$2000,9,FALSE),"")</f>
        <v/>
      </c>
      <c r="J1783" s="167" t="str">
        <f>IF(E1783="旅費",VLOOKUP(E1783,支出入力表!F1784:$S$2000,10,FALSE),"")</f>
        <v/>
      </c>
      <c r="K1783" s="167" t="str">
        <f>IF(E1783="旅費",VLOOKUP(E1783,支出入力表!F1784:$S$2000,11,FALSE),"")</f>
        <v/>
      </c>
      <c r="L1783" s="167" t="str">
        <f>IF(E1783="旅費",VLOOKUP(E1783,支出入力表!F1784:$S$2000,12,FALSE),"")</f>
        <v/>
      </c>
      <c r="M1783" s="167" t="str">
        <f>IF(E1783="旅費",VLOOKUP(E1783,支出入力表!F1784:$S$2000,13,FALSE),"")</f>
        <v/>
      </c>
      <c r="N1783" s="168" t="str">
        <f>IF(E1783="旅費",VLOOKUP(E1783,支出入力表!F1784:$S$2000,14,FALSE),"")</f>
        <v/>
      </c>
    </row>
    <row r="1784" spans="2:14" x14ac:dyDescent="0.55000000000000004">
      <c r="B1784" s="163" t="str">
        <f>IF(E1784="旅費",支出入力表!A1785,"")</f>
        <v/>
      </c>
      <c r="C1784" s="164" t="str">
        <f>IF(E1784="旅費",支出入力表!C1785,"")</f>
        <v/>
      </c>
      <c r="D1784" s="165" t="str">
        <f>IF(支出入力表!E1785="旅費","旅費","")</f>
        <v/>
      </c>
      <c r="E1784" s="165" t="str">
        <f>IF(支出入力表!F1785="旅費","旅費","")</f>
        <v/>
      </c>
      <c r="F1784" s="196" t="str">
        <f>IF(E1784="旅費",VLOOKUP(E1784,支出入力表!F1785:$M$2000,3,FALSE),"")</f>
        <v/>
      </c>
      <c r="G1784" s="196" t="str">
        <f>IF(E1784="旅費",VLOOKUP(E1784,支出入力表!F1785:$M$2000,4,FALSE),"")</f>
        <v/>
      </c>
      <c r="H1784" s="197" t="str">
        <f>IF(E1784="旅費",VLOOKUP(E1784,支出入力表!F1785:$M$2000,5,FALSE),"")</f>
        <v/>
      </c>
      <c r="I1784" s="196" t="str">
        <f>IF(E1784="旅費",VLOOKUP(E1784,支出入力表!F1785:$S$2000,9,FALSE),"")</f>
        <v/>
      </c>
      <c r="J1784" s="167" t="str">
        <f>IF(E1784="旅費",VLOOKUP(E1784,支出入力表!F1785:$S$2000,10,FALSE),"")</f>
        <v/>
      </c>
      <c r="K1784" s="167" t="str">
        <f>IF(E1784="旅費",VLOOKUP(E1784,支出入力表!F1785:$S$2000,11,FALSE),"")</f>
        <v/>
      </c>
      <c r="L1784" s="167" t="str">
        <f>IF(E1784="旅費",VLOOKUP(E1784,支出入力表!F1785:$S$2000,12,FALSE),"")</f>
        <v/>
      </c>
      <c r="M1784" s="167" t="str">
        <f>IF(E1784="旅費",VLOOKUP(E1784,支出入力表!F1785:$S$2000,13,FALSE),"")</f>
        <v/>
      </c>
      <c r="N1784" s="168" t="str">
        <f>IF(E1784="旅費",VLOOKUP(E1784,支出入力表!F1785:$S$2000,14,FALSE),"")</f>
        <v/>
      </c>
    </row>
    <row r="1785" spans="2:14" x14ac:dyDescent="0.55000000000000004">
      <c r="B1785" s="163" t="str">
        <f>IF(E1785="旅費",支出入力表!A1786,"")</f>
        <v/>
      </c>
      <c r="C1785" s="164" t="str">
        <f>IF(E1785="旅費",支出入力表!C1786,"")</f>
        <v/>
      </c>
      <c r="D1785" s="165" t="str">
        <f>IF(支出入力表!E1786="旅費","旅費","")</f>
        <v/>
      </c>
      <c r="E1785" s="165" t="str">
        <f>IF(支出入力表!F1786="旅費","旅費","")</f>
        <v/>
      </c>
      <c r="F1785" s="196" t="str">
        <f>IF(E1785="旅費",VLOOKUP(E1785,支出入力表!F1786:$M$2000,3,FALSE),"")</f>
        <v/>
      </c>
      <c r="G1785" s="196" t="str">
        <f>IF(E1785="旅費",VLOOKUP(E1785,支出入力表!F1786:$M$2000,4,FALSE),"")</f>
        <v/>
      </c>
      <c r="H1785" s="197" t="str">
        <f>IF(E1785="旅費",VLOOKUP(E1785,支出入力表!F1786:$M$2000,5,FALSE),"")</f>
        <v/>
      </c>
      <c r="I1785" s="196" t="str">
        <f>IF(E1785="旅費",VLOOKUP(E1785,支出入力表!F1786:$S$2000,9,FALSE),"")</f>
        <v/>
      </c>
      <c r="J1785" s="167" t="str">
        <f>IF(E1785="旅費",VLOOKUP(E1785,支出入力表!F1786:$S$2000,10,FALSE),"")</f>
        <v/>
      </c>
      <c r="K1785" s="167" t="str">
        <f>IF(E1785="旅費",VLOOKUP(E1785,支出入力表!F1786:$S$2000,11,FALSE),"")</f>
        <v/>
      </c>
      <c r="L1785" s="167" t="str">
        <f>IF(E1785="旅費",VLOOKUP(E1785,支出入力表!F1786:$S$2000,12,FALSE),"")</f>
        <v/>
      </c>
      <c r="M1785" s="167" t="str">
        <f>IF(E1785="旅費",VLOOKUP(E1785,支出入力表!F1786:$S$2000,13,FALSE),"")</f>
        <v/>
      </c>
      <c r="N1785" s="168" t="str">
        <f>IF(E1785="旅費",VLOOKUP(E1785,支出入力表!F1786:$S$2000,14,FALSE),"")</f>
        <v/>
      </c>
    </row>
    <row r="1786" spans="2:14" x14ac:dyDescent="0.55000000000000004">
      <c r="B1786" s="163" t="str">
        <f>IF(E1786="旅費",支出入力表!A1787,"")</f>
        <v/>
      </c>
      <c r="C1786" s="164" t="str">
        <f>IF(E1786="旅費",支出入力表!C1787,"")</f>
        <v/>
      </c>
      <c r="D1786" s="165" t="str">
        <f>IF(支出入力表!E1787="旅費","旅費","")</f>
        <v/>
      </c>
      <c r="E1786" s="165" t="str">
        <f>IF(支出入力表!F1787="旅費","旅費","")</f>
        <v/>
      </c>
      <c r="F1786" s="196" t="str">
        <f>IF(E1786="旅費",VLOOKUP(E1786,支出入力表!F1787:$M$2000,3,FALSE),"")</f>
        <v/>
      </c>
      <c r="G1786" s="196" t="str">
        <f>IF(E1786="旅費",VLOOKUP(E1786,支出入力表!F1787:$M$2000,4,FALSE),"")</f>
        <v/>
      </c>
      <c r="H1786" s="197" t="str">
        <f>IF(E1786="旅費",VLOOKUP(E1786,支出入力表!F1787:$M$2000,5,FALSE),"")</f>
        <v/>
      </c>
      <c r="I1786" s="196" t="str">
        <f>IF(E1786="旅費",VLOOKUP(E1786,支出入力表!F1787:$S$2000,9,FALSE),"")</f>
        <v/>
      </c>
      <c r="J1786" s="167" t="str">
        <f>IF(E1786="旅費",VLOOKUP(E1786,支出入力表!F1787:$S$2000,10,FALSE),"")</f>
        <v/>
      </c>
      <c r="K1786" s="167" t="str">
        <f>IF(E1786="旅費",VLOOKUP(E1786,支出入力表!F1787:$S$2000,11,FALSE),"")</f>
        <v/>
      </c>
      <c r="L1786" s="167" t="str">
        <f>IF(E1786="旅費",VLOOKUP(E1786,支出入力表!F1787:$S$2000,12,FALSE),"")</f>
        <v/>
      </c>
      <c r="M1786" s="167" t="str">
        <f>IF(E1786="旅費",VLOOKUP(E1786,支出入力表!F1787:$S$2000,13,FALSE),"")</f>
        <v/>
      </c>
      <c r="N1786" s="168" t="str">
        <f>IF(E1786="旅費",VLOOKUP(E1786,支出入力表!F1787:$S$2000,14,FALSE),"")</f>
        <v/>
      </c>
    </row>
    <row r="1787" spans="2:14" x14ac:dyDescent="0.55000000000000004">
      <c r="B1787" s="163" t="str">
        <f>IF(E1787="旅費",支出入力表!A1788,"")</f>
        <v/>
      </c>
      <c r="C1787" s="164" t="str">
        <f>IF(E1787="旅費",支出入力表!C1788,"")</f>
        <v/>
      </c>
      <c r="D1787" s="165" t="str">
        <f>IF(支出入力表!E1788="旅費","旅費","")</f>
        <v/>
      </c>
      <c r="E1787" s="165" t="str">
        <f>IF(支出入力表!F1788="旅費","旅費","")</f>
        <v/>
      </c>
      <c r="F1787" s="196" t="str">
        <f>IF(E1787="旅費",VLOOKUP(E1787,支出入力表!F1788:$M$2000,3,FALSE),"")</f>
        <v/>
      </c>
      <c r="G1787" s="196" t="str">
        <f>IF(E1787="旅費",VLOOKUP(E1787,支出入力表!F1788:$M$2000,4,FALSE),"")</f>
        <v/>
      </c>
      <c r="H1787" s="197" t="str">
        <f>IF(E1787="旅費",VLOOKUP(E1787,支出入力表!F1788:$M$2000,5,FALSE),"")</f>
        <v/>
      </c>
      <c r="I1787" s="196" t="str">
        <f>IF(E1787="旅費",VLOOKUP(E1787,支出入力表!F1788:$S$2000,9,FALSE),"")</f>
        <v/>
      </c>
      <c r="J1787" s="167" t="str">
        <f>IF(E1787="旅費",VLOOKUP(E1787,支出入力表!F1788:$S$2000,10,FALSE),"")</f>
        <v/>
      </c>
      <c r="K1787" s="167" t="str">
        <f>IF(E1787="旅費",VLOOKUP(E1787,支出入力表!F1788:$S$2000,11,FALSE),"")</f>
        <v/>
      </c>
      <c r="L1787" s="167" t="str">
        <f>IF(E1787="旅費",VLOOKUP(E1787,支出入力表!F1788:$S$2000,12,FALSE),"")</f>
        <v/>
      </c>
      <c r="M1787" s="167" t="str">
        <f>IF(E1787="旅費",VLOOKUP(E1787,支出入力表!F1788:$S$2000,13,FALSE),"")</f>
        <v/>
      </c>
      <c r="N1787" s="168" t="str">
        <f>IF(E1787="旅費",VLOOKUP(E1787,支出入力表!F1788:$S$2000,14,FALSE),"")</f>
        <v/>
      </c>
    </row>
    <row r="1788" spans="2:14" x14ac:dyDescent="0.55000000000000004">
      <c r="B1788" s="163" t="str">
        <f>IF(E1788="旅費",支出入力表!A1789,"")</f>
        <v/>
      </c>
      <c r="C1788" s="164" t="str">
        <f>IF(E1788="旅費",支出入力表!C1789,"")</f>
        <v/>
      </c>
      <c r="D1788" s="165" t="str">
        <f>IF(支出入力表!E1789="旅費","旅費","")</f>
        <v/>
      </c>
      <c r="E1788" s="165" t="str">
        <f>IF(支出入力表!F1789="旅費","旅費","")</f>
        <v/>
      </c>
      <c r="F1788" s="196" t="str">
        <f>IF(E1788="旅費",VLOOKUP(E1788,支出入力表!F1789:$M$2000,3,FALSE),"")</f>
        <v/>
      </c>
      <c r="G1788" s="196" t="str">
        <f>IF(E1788="旅費",VLOOKUP(E1788,支出入力表!F1789:$M$2000,4,FALSE),"")</f>
        <v/>
      </c>
      <c r="H1788" s="197" t="str">
        <f>IF(E1788="旅費",VLOOKUP(E1788,支出入力表!F1789:$M$2000,5,FALSE),"")</f>
        <v/>
      </c>
      <c r="I1788" s="196" t="str">
        <f>IF(E1788="旅費",VLOOKUP(E1788,支出入力表!F1789:$S$2000,9,FALSE),"")</f>
        <v/>
      </c>
      <c r="J1788" s="167" t="str">
        <f>IF(E1788="旅費",VLOOKUP(E1788,支出入力表!F1789:$S$2000,10,FALSE),"")</f>
        <v/>
      </c>
      <c r="K1788" s="167" t="str">
        <f>IF(E1788="旅費",VLOOKUP(E1788,支出入力表!F1789:$S$2000,11,FALSE),"")</f>
        <v/>
      </c>
      <c r="L1788" s="167" t="str">
        <f>IF(E1788="旅費",VLOOKUP(E1788,支出入力表!F1789:$S$2000,12,FALSE),"")</f>
        <v/>
      </c>
      <c r="M1788" s="167" t="str">
        <f>IF(E1788="旅費",VLOOKUP(E1788,支出入力表!F1789:$S$2000,13,FALSE),"")</f>
        <v/>
      </c>
      <c r="N1788" s="168" t="str">
        <f>IF(E1788="旅費",VLOOKUP(E1788,支出入力表!F1789:$S$2000,14,FALSE),"")</f>
        <v/>
      </c>
    </row>
    <row r="1789" spans="2:14" x14ac:dyDescent="0.55000000000000004">
      <c r="B1789" s="163" t="str">
        <f>IF(E1789="旅費",支出入力表!A1790,"")</f>
        <v/>
      </c>
      <c r="C1789" s="164" t="str">
        <f>IF(E1789="旅費",支出入力表!C1790,"")</f>
        <v/>
      </c>
      <c r="D1789" s="165" t="str">
        <f>IF(支出入力表!E1790="旅費","旅費","")</f>
        <v/>
      </c>
      <c r="E1789" s="165" t="str">
        <f>IF(支出入力表!F1790="旅費","旅費","")</f>
        <v/>
      </c>
      <c r="F1789" s="196" t="str">
        <f>IF(E1789="旅費",VLOOKUP(E1789,支出入力表!F1790:$M$2000,3,FALSE),"")</f>
        <v/>
      </c>
      <c r="G1789" s="196" t="str">
        <f>IF(E1789="旅費",VLOOKUP(E1789,支出入力表!F1790:$M$2000,4,FALSE),"")</f>
        <v/>
      </c>
      <c r="H1789" s="197" t="str">
        <f>IF(E1789="旅費",VLOOKUP(E1789,支出入力表!F1790:$M$2000,5,FALSE),"")</f>
        <v/>
      </c>
      <c r="I1789" s="196" t="str">
        <f>IF(E1789="旅費",VLOOKUP(E1789,支出入力表!F1790:$S$2000,9,FALSE),"")</f>
        <v/>
      </c>
      <c r="J1789" s="167" t="str">
        <f>IF(E1789="旅費",VLOOKUP(E1789,支出入力表!F1790:$S$2000,10,FALSE),"")</f>
        <v/>
      </c>
      <c r="K1789" s="167" t="str">
        <f>IF(E1789="旅費",VLOOKUP(E1789,支出入力表!F1790:$S$2000,11,FALSE),"")</f>
        <v/>
      </c>
      <c r="L1789" s="167" t="str">
        <f>IF(E1789="旅費",VLOOKUP(E1789,支出入力表!F1790:$S$2000,12,FALSE),"")</f>
        <v/>
      </c>
      <c r="M1789" s="167" t="str">
        <f>IF(E1789="旅費",VLOOKUP(E1789,支出入力表!F1790:$S$2000,13,FALSE),"")</f>
        <v/>
      </c>
      <c r="N1789" s="168" t="str">
        <f>IF(E1789="旅費",VLOOKUP(E1789,支出入力表!F1790:$S$2000,14,FALSE),"")</f>
        <v/>
      </c>
    </row>
    <row r="1790" spans="2:14" x14ac:dyDescent="0.55000000000000004">
      <c r="B1790" s="163" t="str">
        <f>IF(E1790="旅費",支出入力表!A1791,"")</f>
        <v/>
      </c>
      <c r="C1790" s="164" t="str">
        <f>IF(E1790="旅費",支出入力表!C1791,"")</f>
        <v/>
      </c>
      <c r="D1790" s="165" t="str">
        <f>IF(支出入力表!E1791="旅費","旅費","")</f>
        <v/>
      </c>
      <c r="E1790" s="165" t="str">
        <f>IF(支出入力表!F1791="旅費","旅費","")</f>
        <v/>
      </c>
      <c r="F1790" s="196" t="str">
        <f>IF(E1790="旅費",VLOOKUP(E1790,支出入力表!F1791:$M$2000,3,FALSE),"")</f>
        <v/>
      </c>
      <c r="G1790" s="196" t="str">
        <f>IF(E1790="旅費",VLOOKUP(E1790,支出入力表!F1791:$M$2000,4,FALSE),"")</f>
        <v/>
      </c>
      <c r="H1790" s="197" t="str">
        <f>IF(E1790="旅費",VLOOKUP(E1790,支出入力表!F1791:$M$2000,5,FALSE),"")</f>
        <v/>
      </c>
      <c r="I1790" s="196" t="str">
        <f>IF(E1790="旅費",VLOOKUP(E1790,支出入力表!F1791:$S$2000,9,FALSE),"")</f>
        <v/>
      </c>
      <c r="J1790" s="167" t="str">
        <f>IF(E1790="旅費",VLOOKUP(E1790,支出入力表!F1791:$S$2000,10,FALSE),"")</f>
        <v/>
      </c>
      <c r="K1790" s="167" t="str">
        <f>IF(E1790="旅費",VLOOKUP(E1790,支出入力表!F1791:$S$2000,11,FALSE),"")</f>
        <v/>
      </c>
      <c r="L1790" s="167" t="str">
        <f>IF(E1790="旅費",VLOOKUP(E1790,支出入力表!F1791:$S$2000,12,FALSE),"")</f>
        <v/>
      </c>
      <c r="M1790" s="167" t="str">
        <f>IF(E1790="旅費",VLOOKUP(E1790,支出入力表!F1791:$S$2000,13,FALSE),"")</f>
        <v/>
      </c>
      <c r="N1790" s="168" t="str">
        <f>IF(E1790="旅費",VLOOKUP(E1790,支出入力表!F1791:$S$2000,14,FALSE),"")</f>
        <v/>
      </c>
    </row>
    <row r="1791" spans="2:14" x14ac:dyDescent="0.55000000000000004">
      <c r="B1791" s="163" t="str">
        <f>IF(E1791="旅費",支出入力表!A1792,"")</f>
        <v/>
      </c>
      <c r="C1791" s="164" t="str">
        <f>IF(E1791="旅費",支出入力表!C1792,"")</f>
        <v/>
      </c>
      <c r="D1791" s="165" t="str">
        <f>IF(支出入力表!E1792="旅費","旅費","")</f>
        <v/>
      </c>
      <c r="E1791" s="165" t="str">
        <f>IF(支出入力表!F1792="旅費","旅費","")</f>
        <v/>
      </c>
      <c r="F1791" s="196" t="str">
        <f>IF(E1791="旅費",VLOOKUP(E1791,支出入力表!F1792:$M$2000,3,FALSE),"")</f>
        <v/>
      </c>
      <c r="G1791" s="196" t="str">
        <f>IF(E1791="旅費",VLOOKUP(E1791,支出入力表!F1792:$M$2000,4,FALSE),"")</f>
        <v/>
      </c>
      <c r="H1791" s="197" t="str">
        <f>IF(E1791="旅費",VLOOKUP(E1791,支出入力表!F1792:$M$2000,5,FALSE),"")</f>
        <v/>
      </c>
      <c r="I1791" s="196" t="str">
        <f>IF(E1791="旅費",VLOOKUP(E1791,支出入力表!F1792:$S$2000,9,FALSE),"")</f>
        <v/>
      </c>
      <c r="J1791" s="167" t="str">
        <f>IF(E1791="旅費",VLOOKUP(E1791,支出入力表!F1792:$S$2000,10,FALSE),"")</f>
        <v/>
      </c>
      <c r="K1791" s="167" t="str">
        <f>IF(E1791="旅費",VLOOKUP(E1791,支出入力表!F1792:$S$2000,11,FALSE),"")</f>
        <v/>
      </c>
      <c r="L1791" s="167" t="str">
        <f>IF(E1791="旅費",VLOOKUP(E1791,支出入力表!F1792:$S$2000,12,FALSE),"")</f>
        <v/>
      </c>
      <c r="M1791" s="167" t="str">
        <f>IF(E1791="旅費",VLOOKUP(E1791,支出入力表!F1792:$S$2000,13,FALSE),"")</f>
        <v/>
      </c>
      <c r="N1791" s="168" t="str">
        <f>IF(E1791="旅費",VLOOKUP(E1791,支出入力表!F1792:$S$2000,14,FALSE),"")</f>
        <v/>
      </c>
    </row>
    <row r="1792" spans="2:14" x14ac:dyDescent="0.55000000000000004">
      <c r="B1792" s="163" t="str">
        <f>IF(E1792="旅費",支出入力表!A1793,"")</f>
        <v/>
      </c>
      <c r="C1792" s="164" t="str">
        <f>IF(E1792="旅費",支出入力表!C1793,"")</f>
        <v/>
      </c>
      <c r="D1792" s="165" t="str">
        <f>IF(支出入力表!E1793="旅費","旅費","")</f>
        <v/>
      </c>
      <c r="E1792" s="165" t="str">
        <f>IF(支出入力表!F1793="旅費","旅費","")</f>
        <v/>
      </c>
      <c r="F1792" s="196" t="str">
        <f>IF(E1792="旅費",VLOOKUP(E1792,支出入力表!F1793:$M$2000,3,FALSE),"")</f>
        <v/>
      </c>
      <c r="G1792" s="196" t="str">
        <f>IF(E1792="旅費",VLOOKUP(E1792,支出入力表!F1793:$M$2000,4,FALSE),"")</f>
        <v/>
      </c>
      <c r="H1792" s="197" t="str">
        <f>IF(E1792="旅費",VLOOKUP(E1792,支出入力表!F1793:$M$2000,5,FALSE),"")</f>
        <v/>
      </c>
      <c r="I1792" s="196" t="str">
        <f>IF(E1792="旅費",VLOOKUP(E1792,支出入力表!F1793:$S$2000,9,FALSE),"")</f>
        <v/>
      </c>
      <c r="J1792" s="167" t="str">
        <f>IF(E1792="旅費",VLOOKUP(E1792,支出入力表!F1793:$S$2000,10,FALSE),"")</f>
        <v/>
      </c>
      <c r="K1792" s="167" t="str">
        <f>IF(E1792="旅費",VLOOKUP(E1792,支出入力表!F1793:$S$2000,11,FALSE),"")</f>
        <v/>
      </c>
      <c r="L1792" s="167" t="str">
        <f>IF(E1792="旅費",VLOOKUP(E1792,支出入力表!F1793:$S$2000,12,FALSE),"")</f>
        <v/>
      </c>
      <c r="M1792" s="167" t="str">
        <f>IF(E1792="旅費",VLOOKUP(E1792,支出入力表!F1793:$S$2000,13,FALSE),"")</f>
        <v/>
      </c>
      <c r="N1792" s="168" t="str">
        <f>IF(E1792="旅費",VLOOKUP(E1792,支出入力表!F1793:$S$2000,14,FALSE),"")</f>
        <v/>
      </c>
    </row>
    <row r="1793" spans="2:14" x14ac:dyDescent="0.55000000000000004">
      <c r="B1793" s="163" t="str">
        <f>IF(E1793="旅費",支出入力表!A1794,"")</f>
        <v/>
      </c>
      <c r="C1793" s="164" t="str">
        <f>IF(E1793="旅費",支出入力表!C1794,"")</f>
        <v/>
      </c>
      <c r="D1793" s="165" t="str">
        <f>IF(支出入力表!E1794="旅費","旅費","")</f>
        <v/>
      </c>
      <c r="E1793" s="165" t="str">
        <f>IF(支出入力表!F1794="旅費","旅費","")</f>
        <v/>
      </c>
      <c r="F1793" s="196" t="str">
        <f>IF(E1793="旅費",VLOOKUP(E1793,支出入力表!F1794:$M$2000,3,FALSE),"")</f>
        <v/>
      </c>
      <c r="G1793" s="196" t="str">
        <f>IF(E1793="旅費",VLOOKUP(E1793,支出入力表!F1794:$M$2000,4,FALSE),"")</f>
        <v/>
      </c>
      <c r="H1793" s="197" t="str">
        <f>IF(E1793="旅費",VLOOKUP(E1793,支出入力表!F1794:$M$2000,5,FALSE),"")</f>
        <v/>
      </c>
      <c r="I1793" s="196" t="str">
        <f>IF(E1793="旅費",VLOOKUP(E1793,支出入力表!F1794:$S$2000,9,FALSE),"")</f>
        <v/>
      </c>
      <c r="J1793" s="167" t="str">
        <f>IF(E1793="旅費",VLOOKUP(E1793,支出入力表!F1794:$S$2000,10,FALSE),"")</f>
        <v/>
      </c>
      <c r="K1793" s="167" t="str">
        <f>IF(E1793="旅費",VLOOKUP(E1793,支出入力表!F1794:$S$2000,11,FALSE),"")</f>
        <v/>
      </c>
      <c r="L1793" s="167" t="str">
        <f>IF(E1793="旅費",VLOOKUP(E1793,支出入力表!F1794:$S$2000,12,FALSE),"")</f>
        <v/>
      </c>
      <c r="M1793" s="167" t="str">
        <f>IF(E1793="旅費",VLOOKUP(E1793,支出入力表!F1794:$S$2000,13,FALSE),"")</f>
        <v/>
      </c>
      <c r="N1793" s="168" t="str">
        <f>IF(E1793="旅費",VLOOKUP(E1793,支出入力表!F1794:$S$2000,14,FALSE),"")</f>
        <v/>
      </c>
    </row>
    <row r="1794" spans="2:14" x14ac:dyDescent="0.55000000000000004">
      <c r="B1794" s="163" t="str">
        <f>IF(E1794="旅費",支出入力表!A1795,"")</f>
        <v/>
      </c>
      <c r="C1794" s="164" t="str">
        <f>IF(E1794="旅費",支出入力表!C1795,"")</f>
        <v/>
      </c>
      <c r="D1794" s="165" t="str">
        <f>IF(支出入力表!E1795="旅費","旅費","")</f>
        <v/>
      </c>
      <c r="E1794" s="165" t="str">
        <f>IF(支出入力表!F1795="旅費","旅費","")</f>
        <v/>
      </c>
      <c r="F1794" s="196" t="str">
        <f>IF(E1794="旅費",VLOOKUP(E1794,支出入力表!F1795:$M$2000,3,FALSE),"")</f>
        <v/>
      </c>
      <c r="G1794" s="196" t="str">
        <f>IF(E1794="旅費",VLOOKUP(E1794,支出入力表!F1795:$M$2000,4,FALSE),"")</f>
        <v/>
      </c>
      <c r="H1794" s="197" t="str">
        <f>IF(E1794="旅費",VLOOKUP(E1794,支出入力表!F1795:$M$2000,5,FALSE),"")</f>
        <v/>
      </c>
      <c r="I1794" s="196" t="str">
        <f>IF(E1794="旅費",VLOOKUP(E1794,支出入力表!F1795:$S$2000,9,FALSE),"")</f>
        <v/>
      </c>
      <c r="J1794" s="167" t="str">
        <f>IF(E1794="旅費",VLOOKUP(E1794,支出入力表!F1795:$S$2000,10,FALSE),"")</f>
        <v/>
      </c>
      <c r="K1794" s="167" t="str">
        <f>IF(E1794="旅費",VLOOKUP(E1794,支出入力表!F1795:$S$2000,11,FALSE),"")</f>
        <v/>
      </c>
      <c r="L1794" s="167" t="str">
        <f>IF(E1794="旅費",VLOOKUP(E1794,支出入力表!F1795:$S$2000,12,FALSE),"")</f>
        <v/>
      </c>
      <c r="M1794" s="167" t="str">
        <f>IF(E1794="旅費",VLOOKUP(E1794,支出入力表!F1795:$S$2000,13,FALSE),"")</f>
        <v/>
      </c>
      <c r="N1794" s="168" t="str">
        <f>IF(E1794="旅費",VLOOKUP(E1794,支出入力表!F1795:$S$2000,14,FALSE),"")</f>
        <v/>
      </c>
    </row>
    <row r="1795" spans="2:14" x14ac:dyDescent="0.55000000000000004">
      <c r="B1795" s="163" t="str">
        <f>IF(E1795="旅費",支出入力表!A1796,"")</f>
        <v/>
      </c>
      <c r="C1795" s="164" t="str">
        <f>IF(E1795="旅費",支出入力表!C1796,"")</f>
        <v/>
      </c>
      <c r="D1795" s="165" t="str">
        <f>IF(支出入力表!E1796="旅費","旅費","")</f>
        <v/>
      </c>
      <c r="E1795" s="165" t="str">
        <f>IF(支出入力表!F1796="旅費","旅費","")</f>
        <v/>
      </c>
      <c r="F1795" s="196" t="str">
        <f>IF(E1795="旅費",VLOOKUP(E1795,支出入力表!F1796:$M$2000,3,FALSE),"")</f>
        <v/>
      </c>
      <c r="G1795" s="196" t="str">
        <f>IF(E1795="旅費",VLOOKUP(E1795,支出入力表!F1796:$M$2000,4,FALSE),"")</f>
        <v/>
      </c>
      <c r="H1795" s="197" t="str">
        <f>IF(E1795="旅費",VLOOKUP(E1795,支出入力表!F1796:$M$2000,5,FALSE),"")</f>
        <v/>
      </c>
      <c r="I1795" s="196" t="str">
        <f>IF(E1795="旅費",VLOOKUP(E1795,支出入力表!F1796:$S$2000,9,FALSE),"")</f>
        <v/>
      </c>
      <c r="J1795" s="167" t="str">
        <f>IF(E1795="旅費",VLOOKUP(E1795,支出入力表!F1796:$S$2000,10,FALSE),"")</f>
        <v/>
      </c>
      <c r="K1795" s="167" t="str">
        <f>IF(E1795="旅費",VLOOKUP(E1795,支出入力表!F1796:$S$2000,11,FALSE),"")</f>
        <v/>
      </c>
      <c r="L1795" s="167" t="str">
        <f>IF(E1795="旅費",VLOOKUP(E1795,支出入力表!F1796:$S$2000,12,FALSE),"")</f>
        <v/>
      </c>
      <c r="M1795" s="167" t="str">
        <f>IF(E1795="旅費",VLOOKUP(E1795,支出入力表!F1796:$S$2000,13,FALSE),"")</f>
        <v/>
      </c>
      <c r="N1795" s="168" t="str">
        <f>IF(E1795="旅費",VLOOKUP(E1795,支出入力表!F1796:$S$2000,14,FALSE),"")</f>
        <v/>
      </c>
    </row>
    <row r="1796" spans="2:14" x14ac:dyDescent="0.55000000000000004">
      <c r="B1796" s="163" t="str">
        <f>IF(E1796="旅費",支出入力表!A1797,"")</f>
        <v/>
      </c>
      <c r="C1796" s="164" t="str">
        <f>IF(E1796="旅費",支出入力表!C1797,"")</f>
        <v/>
      </c>
      <c r="D1796" s="165" t="str">
        <f>IF(支出入力表!E1797="旅費","旅費","")</f>
        <v/>
      </c>
      <c r="E1796" s="165" t="str">
        <f>IF(支出入力表!F1797="旅費","旅費","")</f>
        <v/>
      </c>
      <c r="F1796" s="196" t="str">
        <f>IF(E1796="旅費",VLOOKUP(E1796,支出入力表!F1797:$M$2000,3,FALSE),"")</f>
        <v/>
      </c>
      <c r="G1796" s="196" t="str">
        <f>IF(E1796="旅費",VLOOKUP(E1796,支出入力表!F1797:$M$2000,4,FALSE),"")</f>
        <v/>
      </c>
      <c r="H1796" s="197" t="str">
        <f>IF(E1796="旅費",VLOOKUP(E1796,支出入力表!F1797:$M$2000,5,FALSE),"")</f>
        <v/>
      </c>
      <c r="I1796" s="196" t="str">
        <f>IF(E1796="旅費",VLOOKUP(E1796,支出入力表!F1797:$S$2000,9,FALSE),"")</f>
        <v/>
      </c>
      <c r="J1796" s="167" t="str">
        <f>IF(E1796="旅費",VLOOKUP(E1796,支出入力表!F1797:$S$2000,10,FALSE),"")</f>
        <v/>
      </c>
      <c r="K1796" s="167" t="str">
        <f>IF(E1796="旅費",VLOOKUP(E1796,支出入力表!F1797:$S$2000,11,FALSE),"")</f>
        <v/>
      </c>
      <c r="L1796" s="167" t="str">
        <f>IF(E1796="旅費",VLOOKUP(E1796,支出入力表!F1797:$S$2000,12,FALSE),"")</f>
        <v/>
      </c>
      <c r="M1796" s="167" t="str">
        <f>IF(E1796="旅費",VLOOKUP(E1796,支出入力表!F1797:$S$2000,13,FALSE),"")</f>
        <v/>
      </c>
      <c r="N1796" s="168" t="str">
        <f>IF(E1796="旅費",VLOOKUP(E1796,支出入力表!F1797:$S$2000,14,FALSE),"")</f>
        <v/>
      </c>
    </row>
    <row r="1797" spans="2:14" x14ac:dyDescent="0.55000000000000004">
      <c r="B1797" s="163" t="str">
        <f>IF(E1797="旅費",支出入力表!A1798,"")</f>
        <v/>
      </c>
      <c r="C1797" s="164" t="str">
        <f>IF(E1797="旅費",支出入力表!C1798,"")</f>
        <v/>
      </c>
      <c r="D1797" s="165" t="str">
        <f>IF(支出入力表!E1798="旅費","旅費","")</f>
        <v/>
      </c>
      <c r="E1797" s="165" t="str">
        <f>IF(支出入力表!F1798="旅費","旅費","")</f>
        <v/>
      </c>
      <c r="F1797" s="196" t="str">
        <f>IF(E1797="旅費",VLOOKUP(E1797,支出入力表!F1798:$M$2000,3,FALSE),"")</f>
        <v/>
      </c>
      <c r="G1797" s="196" t="str">
        <f>IF(E1797="旅費",VLOOKUP(E1797,支出入力表!F1798:$M$2000,4,FALSE),"")</f>
        <v/>
      </c>
      <c r="H1797" s="197" t="str">
        <f>IF(E1797="旅費",VLOOKUP(E1797,支出入力表!F1798:$M$2000,5,FALSE),"")</f>
        <v/>
      </c>
      <c r="I1797" s="196" t="str">
        <f>IF(E1797="旅費",VLOOKUP(E1797,支出入力表!F1798:$S$2000,9,FALSE),"")</f>
        <v/>
      </c>
      <c r="J1797" s="167" t="str">
        <f>IF(E1797="旅費",VLOOKUP(E1797,支出入力表!F1798:$S$2000,10,FALSE),"")</f>
        <v/>
      </c>
      <c r="K1797" s="167" t="str">
        <f>IF(E1797="旅費",VLOOKUP(E1797,支出入力表!F1798:$S$2000,11,FALSE),"")</f>
        <v/>
      </c>
      <c r="L1797" s="167" t="str">
        <f>IF(E1797="旅費",VLOOKUP(E1797,支出入力表!F1798:$S$2000,12,FALSE),"")</f>
        <v/>
      </c>
      <c r="M1797" s="167" t="str">
        <f>IF(E1797="旅費",VLOOKUP(E1797,支出入力表!F1798:$S$2000,13,FALSE),"")</f>
        <v/>
      </c>
      <c r="N1797" s="168" t="str">
        <f>IF(E1797="旅費",VLOOKUP(E1797,支出入力表!F1798:$S$2000,14,FALSE),"")</f>
        <v/>
      </c>
    </row>
    <row r="1798" spans="2:14" x14ac:dyDescent="0.55000000000000004">
      <c r="B1798" s="163" t="str">
        <f>IF(E1798="旅費",支出入力表!A1799,"")</f>
        <v/>
      </c>
      <c r="C1798" s="164" t="str">
        <f>IF(E1798="旅費",支出入力表!C1799,"")</f>
        <v/>
      </c>
      <c r="D1798" s="165" t="str">
        <f>IF(支出入力表!E1799="旅費","旅費","")</f>
        <v/>
      </c>
      <c r="E1798" s="165" t="str">
        <f>IF(支出入力表!F1799="旅費","旅費","")</f>
        <v/>
      </c>
      <c r="F1798" s="196" t="str">
        <f>IF(E1798="旅費",VLOOKUP(E1798,支出入力表!F1799:$M$2000,3,FALSE),"")</f>
        <v/>
      </c>
      <c r="G1798" s="196" t="str">
        <f>IF(E1798="旅費",VLOOKUP(E1798,支出入力表!F1799:$M$2000,4,FALSE),"")</f>
        <v/>
      </c>
      <c r="H1798" s="197" t="str">
        <f>IF(E1798="旅費",VLOOKUP(E1798,支出入力表!F1799:$M$2000,5,FALSE),"")</f>
        <v/>
      </c>
      <c r="I1798" s="196" t="str">
        <f>IF(E1798="旅費",VLOOKUP(E1798,支出入力表!F1799:$S$2000,9,FALSE),"")</f>
        <v/>
      </c>
      <c r="J1798" s="167" t="str">
        <f>IF(E1798="旅費",VLOOKUP(E1798,支出入力表!F1799:$S$2000,10,FALSE),"")</f>
        <v/>
      </c>
      <c r="K1798" s="167" t="str">
        <f>IF(E1798="旅費",VLOOKUP(E1798,支出入力表!F1799:$S$2000,11,FALSE),"")</f>
        <v/>
      </c>
      <c r="L1798" s="167" t="str">
        <f>IF(E1798="旅費",VLOOKUP(E1798,支出入力表!F1799:$S$2000,12,FALSE),"")</f>
        <v/>
      </c>
      <c r="M1798" s="167" t="str">
        <f>IF(E1798="旅費",VLOOKUP(E1798,支出入力表!F1799:$S$2000,13,FALSE),"")</f>
        <v/>
      </c>
      <c r="N1798" s="168" t="str">
        <f>IF(E1798="旅費",VLOOKUP(E1798,支出入力表!F1799:$S$2000,14,FALSE),"")</f>
        <v/>
      </c>
    </row>
    <row r="1799" spans="2:14" x14ac:dyDescent="0.55000000000000004">
      <c r="B1799" s="163" t="str">
        <f>IF(E1799="旅費",支出入力表!A1800,"")</f>
        <v/>
      </c>
      <c r="C1799" s="164" t="str">
        <f>IF(E1799="旅費",支出入力表!C1800,"")</f>
        <v/>
      </c>
      <c r="D1799" s="165" t="str">
        <f>IF(支出入力表!E1800="旅費","旅費","")</f>
        <v/>
      </c>
      <c r="E1799" s="165" t="str">
        <f>IF(支出入力表!F1800="旅費","旅費","")</f>
        <v/>
      </c>
      <c r="F1799" s="196" t="str">
        <f>IF(E1799="旅費",VLOOKUP(E1799,支出入力表!F1800:$M$2000,3,FALSE),"")</f>
        <v/>
      </c>
      <c r="G1799" s="196" t="str">
        <f>IF(E1799="旅費",VLOOKUP(E1799,支出入力表!F1800:$M$2000,4,FALSE),"")</f>
        <v/>
      </c>
      <c r="H1799" s="197" t="str">
        <f>IF(E1799="旅費",VLOOKUP(E1799,支出入力表!F1800:$M$2000,5,FALSE),"")</f>
        <v/>
      </c>
      <c r="I1799" s="196" t="str">
        <f>IF(E1799="旅費",VLOOKUP(E1799,支出入力表!F1800:$S$2000,9,FALSE),"")</f>
        <v/>
      </c>
      <c r="J1799" s="167" t="str">
        <f>IF(E1799="旅費",VLOOKUP(E1799,支出入力表!F1800:$S$2000,10,FALSE),"")</f>
        <v/>
      </c>
      <c r="K1799" s="167" t="str">
        <f>IF(E1799="旅費",VLOOKUP(E1799,支出入力表!F1800:$S$2000,11,FALSE),"")</f>
        <v/>
      </c>
      <c r="L1799" s="167" t="str">
        <f>IF(E1799="旅費",VLOOKUP(E1799,支出入力表!F1800:$S$2000,12,FALSE),"")</f>
        <v/>
      </c>
      <c r="M1799" s="167" t="str">
        <f>IF(E1799="旅費",VLOOKUP(E1799,支出入力表!F1800:$S$2000,13,FALSE),"")</f>
        <v/>
      </c>
      <c r="N1799" s="168" t="str">
        <f>IF(E1799="旅費",VLOOKUP(E1799,支出入力表!F1800:$S$2000,14,FALSE),"")</f>
        <v/>
      </c>
    </row>
    <row r="1800" spans="2:14" x14ac:dyDescent="0.55000000000000004">
      <c r="B1800" s="163" t="str">
        <f>IF(E1800="旅費",支出入力表!A1801,"")</f>
        <v/>
      </c>
      <c r="C1800" s="164" t="str">
        <f>IF(E1800="旅費",支出入力表!C1801,"")</f>
        <v/>
      </c>
      <c r="D1800" s="165" t="str">
        <f>IF(支出入力表!E1801="旅費","旅費","")</f>
        <v/>
      </c>
      <c r="E1800" s="165" t="str">
        <f>IF(支出入力表!F1801="旅費","旅費","")</f>
        <v/>
      </c>
      <c r="F1800" s="196" t="str">
        <f>IF(E1800="旅費",VLOOKUP(E1800,支出入力表!F1801:$M$2000,3,FALSE),"")</f>
        <v/>
      </c>
      <c r="G1800" s="196" t="str">
        <f>IF(E1800="旅費",VLOOKUP(E1800,支出入力表!F1801:$M$2000,4,FALSE),"")</f>
        <v/>
      </c>
      <c r="H1800" s="197" t="str">
        <f>IF(E1800="旅費",VLOOKUP(E1800,支出入力表!F1801:$M$2000,5,FALSE),"")</f>
        <v/>
      </c>
      <c r="I1800" s="196" t="str">
        <f>IF(E1800="旅費",VLOOKUP(E1800,支出入力表!F1801:$S$2000,9,FALSE),"")</f>
        <v/>
      </c>
      <c r="J1800" s="167" t="str">
        <f>IF(E1800="旅費",VLOOKUP(E1800,支出入力表!F1801:$S$2000,10,FALSE),"")</f>
        <v/>
      </c>
      <c r="K1800" s="167" t="str">
        <f>IF(E1800="旅費",VLOOKUP(E1800,支出入力表!F1801:$S$2000,11,FALSE),"")</f>
        <v/>
      </c>
      <c r="L1800" s="167" t="str">
        <f>IF(E1800="旅費",VLOOKUP(E1800,支出入力表!F1801:$S$2000,12,FALSE),"")</f>
        <v/>
      </c>
      <c r="M1800" s="167" t="str">
        <f>IF(E1800="旅費",VLOOKUP(E1800,支出入力表!F1801:$S$2000,13,FALSE),"")</f>
        <v/>
      </c>
      <c r="N1800" s="168" t="str">
        <f>IF(E1800="旅費",VLOOKUP(E1800,支出入力表!F1801:$S$2000,14,FALSE),"")</f>
        <v/>
      </c>
    </row>
    <row r="1801" spans="2:14" x14ac:dyDescent="0.55000000000000004">
      <c r="B1801" s="163" t="str">
        <f>IF(E1801="旅費",支出入力表!A1802,"")</f>
        <v/>
      </c>
      <c r="C1801" s="164" t="str">
        <f>IF(E1801="旅費",支出入力表!C1802,"")</f>
        <v/>
      </c>
      <c r="D1801" s="165" t="str">
        <f>IF(支出入力表!E1802="旅費","旅費","")</f>
        <v/>
      </c>
      <c r="E1801" s="165" t="str">
        <f>IF(支出入力表!F1802="旅費","旅費","")</f>
        <v/>
      </c>
      <c r="F1801" s="196" t="str">
        <f>IF(E1801="旅費",VLOOKUP(E1801,支出入力表!F1802:$M$2000,3,FALSE),"")</f>
        <v/>
      </c>
      <c r="G1801" s="196" t="str">
        <f>IF(E1801="旅費",VLOOKUP(E1801,支出入力表!F1802:$M$2000,4,FALSE),"")</f>
        <v/>
      </c>
      <c r="H1801" s="197" t="str">
        <f>IF(E1801="旅費",VLOOKUP(E1801,支出入力表!F1802:$M$2000,5,FALSE),"")</f>
        <v/>
      </c>
      <c r="I1801" s="196" t="str">
        <f>IF(E1801="旅費",VLOOKUP(E1801,支出入力表!F1802:$S$2000,9,FALSE),"")</f>
        <v/>
      </c>
      <c r="J1801" s="167" t="str">
        <f>IF(E1801="旅費",VLOOKUP(E1801,支出入力表!F1802:$S$2000,10,FALSE),"")</f>
        <v/>
      </c>
      <c r="K1801" s="167" t="str">
        <f>IF(E1801="旅費",VLOOKUP(E1801,支出入力表!F1802:$S$2000,11,FALSE),"")</f>
        <v/>
      </c>
      <c r="L1801" s="167" t="str">
        <f>IF(E1801="旅費",VLOOKUP(E1801,支出入力表!F1802:$S$2000,12,FALSE),"")</f>
        <v/>
      </c>
      <c r="M1801" s="167" t="str">
        <f>IF(E1801="旅費",VLOOKUP(E1801,支出入力表!F1802:$S$2000,13,FALSE),"")</f>
        <v/>
      </c>
      <c r="N1801" s="168" t="str">
        <f>IF(E1801="旅費",VLOOKUP(E1801,支出入力表!F1802:$S$2000,14,FALSE),"")</f>
        <v/>
      </c>
    </row>
    <row r="1802" spans="2:14" x14ac:dyDescent="0.55000000000000004">
      <c r="B1802" s="163" t="str">
        <f>IF(E1802="旅費",支出入力表!A1803,"")</f>
        <v/>
      </c>
      <c r="C1802" s="164" t="str">
        <f>IF(E1802="旅費",支出入力表!C1803,"")</f>
        <v/>
      </c>
      <c r="D1802" s="165" t="str">
        <f>IF(支出入力表!E1803="旅費","旅費","")</f>
        <v/>
      </c>
      <c r="E1802" s="165" t="str">
        <f>IF(支出入力表!F1803="旅費","旅費","")</f>
        <v/>
      </c>
      <c r="F1802" s="196" t="str">
        <f>IF(E1802="旅費",VLOOKUP(E1802,支出入力表!F1803:$M$2000,3,FALSE),"")</f>
        <v/>
      </c>
      <c r="G1802" s="196" t="str">
        <f>IF(E1802="旅費",VLOOKUP(E1802,支出入力表!F1803:$M$2000,4,FALSE),"")</f>
        <v/>
      </c>
      <c r="H1802" s="197" t="str">
        <f>IF(E1802="旅費",VLOOKUP(E1802,支出入力表!F1803:$M$2000,5,FALSE),"")</f>
        <v/>
      </c>
      <c r="I1802" s="196" t="str">
        <f>IF(E1802="旅費",VLOOKUP(E1802,支出入力表!F1803:$S$2000,9,FALSE),"")</f>
        <v/>
      </c>
      <c r="J1802" s="167" t="str">
        <f>IF(E1802="旅費",VLOOKUP(E1802,支出入力表!F1803:$S$2000,10,FALSE),"")</f>
        <v/>
      </c>
      <c r="K1802" s="167" t="str">
        <f>IF(E1802="旅費",VLOOKUP(E1802,支出入力表!F1803:$S$2000,11,FALSE),"")</f>
        <v/>
      </c>
      <c r="L1802" s="167" t="str">
        <f>IF(E1802="旅費",VLOOKUP(E1802,支出入力表!F1803:$S$2000,12,FALSE),"")</f>
        <v/>
      </c>
      <c r="M1802" s="167" t="str">
        <f>IF(E1802="旅費",VLOOKUP(E1802,支出入力表!F1803:$S$2000,13,FALSE),"")</f>
        <v/>
      </c>
      <c r="N1802" s="168" t="str">
        <f>IF(E1802="旅費",VLOOKUP(E1802,支出入力表!F1803:$S$2000,14,FALSE),"")</f>
        <v/>
      </c>
    </row>
    <row r="1803" spans="2:14" x14ac:dyDescent="0.55000000000000004">
      <c r="B1803" s="163" t="str">
        <f>IF(E1803="旅費",支出入力表!A1804,"")</f>
        <v/>
      </c>
      <c r="C1803" s="164" t="str">
        <f>IF(E1803="旅費",支出入力表!C1804,"")</f>
        <v/>
      </c>
      <c r="D1803" s="165" t="str">
        <f>IF(支出入力表!E1804="旅費","旅費","")</f>
        <v/>
      </c>
      <c r="E1803" s="165" t="str">
        <f>IF(支出入力表!F1804="旅費","旅費","")</f>
        <v/>
      </c>
      <c r="F1803" s="196" t="str">
        <f>IF(E1803="旅費",VLOOKUP(E1803,支出入力表!F1804:$M$2000,3,FALSE),"")</f>
        <v/>
      </c>
      <c r="G1803" s="196" t="str">
        <f>IF(E1803="旅費",VLOOKUP(E1803,支出入力表!F1804:$M$2000,4,FALSE),"")</f>
        <v/>
      </c>
      <c r="H1803" s="197" t="str">
        <f>IF(E1803="旅費",VLOOKUP(E1803,支出入力表!F1804:$M$2000,5,FALSE),"")</f>
        <v/>
      </c>
      <c r="I1803" s="196" t="str">
        <f>IF(E1803="旅費",VLOOKUP(E1803,支出入力表!F1804:$S$2000,9,FALSE),"")</f>
        <v/>
      </c>
      <c r="J1803" s="167" t="str">
        <f>IF(E1803="旅費",VLOOKUP(E1803,支出入力表!F1804:$S$2000,10,FALSE),"")</f>
        <v/>
      </c>
      <c r="K1803" s="167" t="str">
        <f>IF(E1803="旅費",VLOOKUP(E1803,支出入力表!F1804:$S$2000,11,FALSE),"")</f>
        <v/>
      </c>
      <c r="L1803" s="167" t="str">
        <f>IF(E1803="旅費",VLOOKUP(E1803,支出入力表!F1804:$S$2000,12,FALSE),"")</f>
        <v/>
      </c>
      <c r="M1803" s="167" t="str">
        <f>IF(E1803="旅費",VLOOKUP(E1803,支出入力表!F1804:$S$2000,13,FALSE),"")</f>
        <v/>
      </c>
      <c r="N1803" s="168" t="str">
        <f>IF(E1803="旅費",VLOOKUP(E1803,支出入力表!F1804:$S$2000,14,FALSE),"")</f>
        <v/>
      </c>
    </row>
    <row r="1804" spans="2:14" x14ac:dyDescent="0.55000000000000004">
      <c r="B1804" s="163" t="str">
        <f>IF(E1804="旅費",支出入力表!A1805,"")</f>
        <v/>
      </c>
      <c r="C1804" s="164" t="str">
        <f>IF(E1804="旅費",支出入力表!C1805,"")</f>
        <v/>
      </c>
      <c r="D1804" s="165" t="str">
        <f>IF(支出入力表!E1805="旅費","旅費","")</f>
        <v/>
      </c>
      <c r="E1804" s="165" t="str">
        <f>IF(支出入力表!F1805="旅費","旅費","")</f>
        <v/>
      </c>
      <c r="F1804" s="196" t="str">
        <f>IF(E1804="旅費",VLOOKUP(E1804,支出入力表!F1805:$M$2000,3,FALSE),"")</f>
        <v/>
      </c>
      <c r="G1804" s="196" t="str">
        <f>IF(E1804="旅費",VLOOKUP(E1804,支出入力表!F1805:$M$2000,4,FALSE),"")</f>
        <v/>
      </c>
      <c r="H1804" s="197" t="str">
        <f>IF(E1804="旅費",VLOOKUP(E1804,支出入力表!F1805:$M$2000,5,FALSE),"")</f>
        <v/>
      </c>
      <c r="I1804" s="196" t="str">
        <f>IF(E1804="旅費",VLOOKUP(E1804,支出入力表!F1805:$S$2000,9,FALSE),"")</f>
        <v/>
      </c>
      <c r="J1804" s="167" t="str">
        <f>IF(E1804="旅費",VLOOKUP(E1804,支出入力表!F1805:$S$2000,10,FALSE),"")</f>
        <v/>
      </c>
      <c r="K1804" s="167" t="str">
        <f>IF(E1804="旅費",VLOOKUP(E1804,支出入力表!F1805:$S$2000,11,FALSE),"")</f>
        <v/>
      </c>
      <c r="L1804" s="167" t="str">
        <f>IF(E1804="旅費",VLOOKUP(E1804,支出入力表!F1805:$S$2000,12,FALSE),"")</f>
        <v/>
      </c>
      <c r="M1804" s="167" t="str">
        <f>IF(E1804="旅費",VLOOKUP(E1804,支出入力表!F1805:$S$2000,13,FALSE),"")</f>
        <v/>
      </c>
      <c r="N1804" s="168" t="str">
        <f>IF(E1804="旅費",VLOOKUP(E1804,支出入力表!F1805:$S$2000,14,FALSE),"")</f>
        <v/>
      </c>
    </row>
    <row r="1805" spans="2:14" x14ac:dyDescent="0.55000000000000004">
      <c r="B1805" s="163" t="str">
        <f>IF(E1805="旅費",支出入力表!A1806,"")</f>
        <v/>
      </c>
      <c r="C1805" s="164" t="str">
        <f>IF(E1805="旅費",支出入力表!C1806,"")</f>
        <v/>
      </c>
      <c r="D1805" s="165" t="str">
        <f>IF(支出入力表!E1806="旅費","旅費","")</f>
        <v/>
      </c>
      <c r="E1805" s="165" t="str">
        <f>IF(支出入力表!F1806="旅費","旅費","")</f>
        <v/>
      </c>
      <c r="F1805" s="196" t="str">
        <f>IF(E1805="旅費",VLOOKUP(E1805,支出入力表!F1806:$M$2000,3,FALSE),"")</f>
        <v/>
      </c>
      <c r="G1805" s="196" t="str">
        <f>IF(E1805="旅費",VLOOKUP(E1805,支出入力表!F1806:$M$2000,4,FALSE),"")</f>
        <v/>
      </c>
      <c r="H1805" s="197" t="str">
        <f>IF(E1805="旅費",VLOOKUP(E1805,支出入力表!F1806:$M$2000,5,FALSE),"")</f>
        <v/>
      </c>
      <c r="I1805" s="196" t="str">
        <f>IF(E1805="旅費",VLOOKUP(E1805,支出入力表!F1806:$S$2000,9,FALSE),"")</f>
        <v/>
      </c>
      <c r="J1805" s="167" t="str">
        <f>IF(E1805="旅費",VLOOKUP(E1805,支出入力表!F1806:$S$2000,10,FALSE),"")</f>
        <v/>
      </c>
      <c r="K1805" s="167" t="str">
        <f>IF(E1805="旅費",VLOOKUP(E1805,支出入力表!F1806:$S$2000,11,FALSE),"")</f>
        <v/>
      </c>
      <c r="L1805" s="167" t="str">
        <f>IF(E1805="旅費",VLOOKUP(E1805,支出入力表!F1806:$S$2000,12,FALSE),"")</f>
        <v/>
      </c>
      <c r="M1805" s="167" t="str">
        <f>IF(E1805="旅費",VLOOKUP(E1805,支出入力表!F1806:$S$2000,13,FALSE),"")</f>
        <v/>
      </c>
      <c r="N1805" s="168" t="str">
        <f>IF(E1805="旅費",VLOOKUP(E1805,支出入力表!F1806:$S$2000,14,FALSE),"")</f>
        <v/>
      </c>
    </row>
    <row r="1806" spans="2:14" x14ac:dyDescent="0.55000000000000004">
      <c r="B1806" s="163" t="str">
        <f>IF(E1806="旅費",支出入力表!A1807,"")</f>
        <v/>
      </c>
      <c r="C1806" s="164" t="str">
        <f>IF(E1806="旅費",支出入力表!C1807,"")</f>
        <v/>
      </c>
      <c r="D1806" s="165" t="str">
        <f>IF(支出入力表!E1807="旅費","旅費","")</f>
        <v/>
      </c>
      <c r="E1806" s="165" t="str">
        <f>IF(支出入力表!F1807="旅費","旅費","")</f>
        <v/>
      </c>
      <c r="F1806" s="196" t="str">
        <f>IF(E1806="旅費",VLOOKUP(E1806,支出入力表!F1807:$M$2000,3,FALSE),"")</f>
        <v/>
      </c>
      <c r="G1806" s="196" t="str">
        <f>IF(E1806="旅費",VLOOKUP(E1806,支出入力表!F1807:$M$2000,4,FALSE),"")</f>
        <v/>
      </c>
      <c r="H1806" s="197" t="str">
        <f>IF(E1806="旅費",VLOOKUP(E1806,支出入力表!F1807:$M$2000,5,FALSE),"")</f>
        <v/>
      </c>
      <c r="I1806" s="196" t="str">
        <f>IF(E1806="旅費",VLOOKUP(E1806,支出入力表!F1807:$S$2000,9,FALSE),"")</f>
        <v/>
      </c>
      <c r="J1806" s="167" t="str">
        <f>IF(E1806="旅費",VLOOKUP(E1806,支出入力表!F1807:$S$2000,10,FALSE),"")</f>
        <v/>
      </c>
      <c r="K1806" s="167" t="str">
        <f>IF(E1806="旅費",VLOOKUP(E1806,支出入力表!F1807:$S$2000,11,FALSE),"")</f>
        <v/>
      </c>
      <c r="L1806" s="167" t="str">
        <f>IF(E1806="旅費",VLOOKUP(E1806,支出入力表!F1807:$S$2000,12,FALSE),"")</f>
        <v/>
      </c>
      <c r="M1806" s="167" t="str">
        <f>IF(E1806="旅費",VLOOKUP(E1806,支出入力表!F1807:$S$2000,13,FALSE),"")</f>
        <v/>
      </c>
      <c r="N1806" s="168" t="str">
        <f>IF(E1806="旅費",VLOOKUP(E1806,支出入力表!F1807:$S$2000,14,FALSE),"")</f>
        <v/>
      </c>
    </row>
    <row r="1807" spans="2:14" x14ac:dyDescent="0.55000000000000004">
      <c r="B1807" s="163" t="str">
        <f>IF(E1807="旅費",支出入力表!A1808,"")</f>
        <v/>
      </c>
      <c r="C1807" s="164" t="str">
        <f>IF(E1807="旅費",支出入力表!C1808,"")</f>
        <v/>
      </c>
      <c r="D1807" s="165" t="str">
        <f>IF(支出入力表!E1808="旅費","旅費","")</f>
        <v/>
      </c>
      <c r="E1807" s="165" t="str">
        <f>IF(支出入力表!F1808="旅費","旅費","")</f>
        <v/>
      </c>
      <c r="F1807" s="196" t="str">
        <f>IF(E1807="旅費",VLOOKUP(E1807,支出入力表!F1808:$M$2000,3,FALSE),"")</f>
        <v/>
      </c>
      <c r="G1807" s="196" t="str">
        <f>IF(E1807="旅費",VLOOKUP(E1807,支出入力表!F1808:$M$2000,4,FALSE),"")</f>
        <v/>
      </c>
      <c r="H1807" s="197" t="str">
        <f>IF(E1807="旅費",VLOOKUP(E1807,支出入力表!F1808:$M$2000,5,FALSE),"")</f>
        <v/>
      </c>
      <c r="I1807" s="196" t="str">
        <f>IF(E1807="旅費",VLOOKUP(E1807,支出入力表!F1808:$S$2000,9,FALSE),"")</f>
        <v/>
      </c>
      <c r="J1807" s="167" t="str">
        <f>IF(E1807="旅費",VLOOKUP(E1807,支出入力表!F1808:$S$2000,10,FALSE),"")</f>
        <v/>
      </c>
      <c r="K1807" s="167" t="str">
        <f>IF(E1807="旅費",VLOOKUP(E1807,支出入力表!F1808:$S$2000,11,FALSE),"")</f>
        <v/>
      </c>
      <c r="L1807" s="167" t="str">
        <f>IF(E1807="旅費",VLOOKUP(E1807,支出入力表!F1808:$S$2000,12,FALSE),"")</f>
        <v/>
      </c>
      <c r="M1807" s="167" t="str">
        <f>IF(E1807="旅費",VLOOKUP(E1807,支出入力表!F1808:$S$2000,13,FALSE),"")</f>
        <v/>
      </c>
      <c r="N1807" s="168" t="str">
        <f>IF(E1807="旅費",VLOOKUP(E1807,支出入力表!F1808:$S$2000,14,FALSE),"")</f>
        <v/>
      </c>
    </row>
    <row r="1808" spans="2:14" x14ac:dyDescent="0.55000000000000004">
      <c r="B1808" s="163" t="str">
        <f>IF(E1808="旅費",支出入力表!A1809,"")</f>
        <v/>
      </c>
      <c r="C1808" s="164" t="str">
        <f>IF(E1808="旅費",支出入力表!C1809,"")</f>
        <v/>
      </c>
      <c r="D1808" s="165" t="str">
        <f>IF(支出入力表!E1809="旅費","旅費","")</f>
        <v/>
      </c>
      <c r="E1808" s="165" t="str">
        <f>IF(支出入力表!F1809="旅費","旅費","")</f>
        <v/>
      </c>
      <c r="F1808" s="196" t="str">
        <f>IF(E1808="旅費",VLOOKUP(E1808,支出入力表!F1809:$M$2000,3,FALSE),"")</f>
        <v/>
      </c>
      <c r="G1808" s="196" t="str">
        <f>IF(E1808="旅費",VLOOKUP(E1808,支出入力表!F1809:$M$2000,4,FALSE),"")</f>
        <v/>
      </c>
      <c r="H1808" s="197" t="str">
        <f>IF(E1808="旅費",VLOOKUP(E1808,支出入力表!F1809:$M$2000,5,FALSE),"")</f>
        <v/>
      </c>
      <c r="I1808" s="196" t="str">
        <f>IF(E1808="旅費",VLOOKUP(E1808,支出入力表!F1809:$S$2000,9,FALSE),"")</f>
        <v/>
      </c>
      <c r="J1808" s="167" t="str">
        <f>IF(E1808="旅費",VLOOKUP(E1808,支出入力表!F1809:$S$2000,10,FALSE),"")</f>
        <v/>
      </c>
      <c r="K1808" s="167" t="str">
        <f>IF(E1808="旅費",VLOOKUP(E1808,支出入力表!F1809:$S$2000,11,FALSE),"")</f>
        <v/>
      </c>
      <c r="L1808" s="167" t="str">
        <f>IF(E1808="旅費",VLOOKUP(E1808,支出入力表!F1809:$S$2000,12,FALSE),"")</f>
        <v/>
      </c>
      <c r="M1808" s="167" t="str">
        <f>IF(E1808="旅費",VLOOKUP(E1808,支出入力表!F1809:$S$2000,13,FALSE),"")</f>
        <v/>
      </c>
      <c r="N1808" s="168" t="str">
        <f>IF(E1808="旅費",VLOOKUP(E1808,支出入力表!F1809:$S$2000,14,FALSE),"")</f>
        <v/>
      </c>
    </row>
    <row r="1809" spans="2:14" x14ac:dyDescent="0.55000000000000004">
      <c r="B1809" s="163" t="str">
        <f>IF(E1809="旅費",支出入力表!A1810,"")</f>
        <v/>
      </c>
      <c r="C1809" s="164" t="str">
        <f>IF(E1809="旅費",支出入力表!C1810,"")</f>
        <v/>
      </c>
      <c r="D1809" s="165" t="str">
        <f>IF(支出入力表!E1810="旅費","旅費","")</f>
        <v/>
      </c>
      <c r="E1809" s="165" t="str">
        <f>IF(支出入力表!F1810="旅費","旅費","")</f>
        <v/>
      </c>
      <c r="F1809" s="196" t="str">
        <f>IF(E1809="旅費",VLOOKUP(E1809,支出入力表!F1810:$M$2000,3,FALSE),"")</f>
        <v/>
      </c>
      <c r="G1809" s="196" t="str">
        <f>IF(E1809="旅費",VLOOKUP(E1809,支出入力表!F1810:$M$2000,4,FALSE),"")</f>
        <v/>
      </c>
      <c r="H1809" s="197" t="str">
        <f>IF(E1809="旅費",VLOOKUP(E1809,支出入力表!F1810:$M$2000,5,FALSE),"")</f>
        <v/>
      </c>
      <c r="I1809" s="196" t="str">
        <f>IF(E1809="旅費",VLOOKUP(E1809,支出入力表!F1810:$S$2000,9,FALSE),"")</f>
        <v/>
      </c>
      <c r="J1809" s="167" t="str">
        <f>IF(E1809="旅費",VLOOKUP(E1809,支出入力表!F1810:$S$2000,10,FALSE),"")</f>
        <v/>
      </c>
      <c r="K1809" s="167" t="str">
        <f>IF(E1809="旅費",VLOOKUP(E1809,支出入力表!F1810:$S$2000,11,FALSE),"")</f>
        <v/>
      </c>
      <c r="L1809" s="167" t="str">
        <f>IF(E1809="旅費",VLOOKUP(E1809,支出入力表!F1810:$S$2000,12,FALSE),"")</f>
        <v/>
      </c>
      <c r="M1809" s="167" t="str">
        <f>IF(E1809="旅費",VLOOKUP(E1809,支出入力表!F1810:$S$2000,13,FALSE),"")</f>
        <v/>
      </c>
      <c r="N1809" s="168" t="str">
        <f>IF(E1809="旅費",VLOOKUP(E1809,支出入力表!F1810:$S$2000,14,FALSE),"")</f>
        <v/>
      </c>
    </row>
    <row r="1810" spans="2:14" x14ac:dyDescent="0.55000000000000004">
      <c r="B1810" s="163" t="str">
        <f>IF(E1810="旅費",支出入力表!A1811,"")</f>
        <v/>
      </c>
      <c r="C1810" s="164" t="str">
        <f>IF(E1810="旅費",支出入力表!C1811,"")</f>
        <v/>
      </c>
      <c r="D1810" s="165" t="str">
        <f>IF(支出入力表!E1811="旅費","旅費","")</f>
        <v/>
      </c>
      <c r="E1810" s="165" t="str">
        <f>IF(支出入力表!F1811="旅費","旅費","")</f>
        <v/>
      </c>
      <c r="F1810" s="196" t="str">
        <f>IF(E1810="旅費",VLOOKUP(E1810,支出入力表!F1811:$M$2000,3,FALSE),"")</f>
        <v/>
      </c>
      <c r="G1810" s="196" t="str">
        <f>IF(E1810="旅費",VLOOKUP(E1810,支出入力表!F1811:$M$2000,4,FALSE),"")</f>
        <v/>
      </c>
      <c r="H1810" s="197" t="str">
        <f>IF(E1810="旅費",VLOOKUP(E1810,支出入力表!F1811:$M$2000,5,FALSE),"")</f>
        <v/>
      </c>
      <c r="I1810" s="196" t="str">
        <f>IF(E1810="旅費",VLOOKUP(E1810,支出入力表!F1811:$S$2000,9,FALSE),"")</f>
        <v/>
      </c>
      <c r="J1810" s="167" t="str">
        <f>IF(E1810="旅費",VLOOKUP(E1810,支出入力表!F1811:$S$2000,10,FALSE),"")</f>
        <v/>
      </c>
      <c r="K1810" s="167" t="str">
        <f>IF(E1810="旅費",VLOOKUP(E1810,支出入力表!F1811:$S$2000,11,FALSE),"")</f>
        <v/>
      </c>
      <c r="L1810" s="167" t="str">
        <f>IF(E1810="旅費",VLOOKUP(E1810,支出入力表!F1811:$S$2000,12,FALSE),"")</f>
        <v/>
      </c>
      <c r="M1810" s="167" t="str">
        <f>IF(E1810="旅費",VLOOKUP(E1810,支出入力表!F1811:$S$2000,13,FALSE),"")</f>
        <v/>
      </c>
      <c r="N1810" s="168" t="str">
        <f>IF(E1810="旅費",VLOOKUP(E1810,支出入力表!F1811:$S$2000,14,FALSE),"")</f>
        <v/>
      </c>
    </row>
    <row r="1811" spans="2:14" x14ac:dyDescent="0.55000000000000004">
      <c r="B1811" s="163" t="str">
        <f>IF(E1811="旅費",支出入力表!A1812,"")</f>
        <v/>
      </c>
      <c r="C1811" s="164" t="str">
        <f>IF(E1811="旅費",支出入力表!C1812,"")</f>
        <v/>
      </c>
      <c r="D1811" s="165" t="str">
        <f>IF(支出入力表!E1812="旅費","旅費","")</f>
        <v/>
      </c>
      <c r="E1811" s="165" t="str">
        <f>IF(支出入力表!F1812="旅費","旅費","")</f>
        <v/>
      </c>
      <c r="F1811" s="196" t="str">
        <f>IF(E1811="旅費",VLOOKUP(E1811,支出入力表!F1812:$M$2000,3,FALSE),"")</f>
        <v/>
      </c>
      <c r="G1811" s="196" t="str">
        <f>IF(E1811="旅費",VLOOKUP(E1811,支出入力表!F1812:$M$2000,4,FALSE),"")</f>
        <v/>
      </c>
      <c r="H1811" s="197" t="str">
        <f>IF(E1811="旅費",VLOOKUP(E1811,支出入力表!F1812:$M$2000,5,FALSE),"")</f>
        <v/>
      </c>
      <c r="I1811" s="196" t="str">
        <f>IF(E1811="旅費",VLOOKUP(E1811,支出入力表!F1812:$S$2000,9,FALSE),"")</f>
        <v/>
      </c>
      <c r="J1811" s="167" t="str">
        <f>IF(E1811="旅費",VLOOKUP(E1811,支出入力表!F1812:$S$2000,10,FALSE),"")</f>
        <v/>
      </c>
      <c r="K1811" s="167" t="str">
        <f>IF(E1811="旅費",VLOOKUP(E1811,支出入力表!F1812:$S$2000,11,FALSE),"")</f>
        <v/>
      </c>
      <c r="L1811" s="167" t="str">
        <f>IF(E1811="旅費",VLOOKUP(E1811,支出入力表!F1812:$S$2000,12,FALSE),"")</f>
        <v/>
      </c>
      <c r="M1811" s="167" t="str">
        <f>IF(E1811="旅費",VLOOKUP(E1811,支出入力表!F1812:$S$2000,13,FALSE),"")</f>
        <v/>
      </c>
      <c r="N1811" s="168" t="str">
        <f>IF(E1811="旅費",VLOOKUP(E1811,支出入力表!F1812:$S$2000,14,FALSE),"")</f>
        <v/>
      </c>
    </row>
    <row r="1812" spans="2:14" x14ac:dyDescent="0.55000000000000004">
      <c r="B1812" s="163" t="str">
        <f>IF(E1812="旅費",支出入力表!A1813,"")</f>
        <v/>
      </c>
      <c r="C1812" s="164" t="str">
        <f>IF(E1812="旅費",支出入力表!C1813,"")</f>
        <v/>
      </c>
      <c r="D1812" s="165" t="str">
        <f>IF(支出入力表!E1813="旅費","旅費","")</f>
        <v/>
      </c>
      <c r="E1812" s="165" t="str">
        <f>IF(支出入力表!F1813="旅費","旅費","")</f>
        <v/>
      </c>
      <c r="F1812" s="196" t="str">
        <f>IF(E1812="旅費",VLOOKUP(E1812,支出入力表!F1813:$M$2000,3,FALSE),"")</f>
        <v/>
      </c>
      <c r="G1812" s="196" t="str">
        <f>IF(E1812="旅費",VLOOKUP(E1812,支出入力表!F1813:$M$2000,4,FALSE),"")</f>
        <v/>
      </c>
      <c r="H1812" s="197" t="str">
        <f>IF(E1812="旅費",VLOOKUP(E1812,支出入力表!F1813:$M$2000,5,FALSE),"")</f>
        <v/>
      </c>
      <c r="I1812" s="196" t="str">
        <f>IF(E1812="旅費",VLOOKUP(E1812,支出入力表!F1813:$S$2000,9,FALSE),"")</f>
        <v/>
      </c>
      <c r="J1812" s="167" t="str">
        <f>IF(E1812="旅費",VLOOKUP(E1812,支出入力表!F1813:$S$2000,10,FALSE),"")</f>
        <v/>
      </c>
      <c r="K1812" s="167" t="str">
        <f>IF(E1812="旅費",VLOOKUP(E1812,支出入力表!F1813:$S$2000,11,FALSE),"")</f>
        <v/>
      </c>
      <c r="L1812" s="167" t="str">
        <f>IF(E1812="旅費",VLOOKUP(E1812,支出入力表!F1813:$S$2000,12,FALSE),"")</f>
        <v/>
      </c>
      <c r="M1812" s="167" t="str">
        <f>IF(E1812="旅費",VLOOKUP(E1812,支出入力表!F1813:$S$2000,13,FALSE),"")</f>
        <v/>
      </c>
      <c r="N1812" s="168" t="str">
        <f>IF(E1812="旅費",VLOOKUP(E1812,支出入力表!F1813:$S$2000,14,FALSE),"")</f>
        <v/>
      </c>
    </row>
    <row r="1813" spans="2:14" x14ac:dyDescent="0.55000000000000004">
      <c r="B1813" s="163" t="str">
        <f>IF(E1813="旅費",支出入力表!A1814,"")</f>
        <v/>
      </c>
      <c r="C1813" s="164" t="str">
        <f>IF(E1813="旅費",支出入力表!C1814,"")</f>
        <v/>
      </c>
      <c r="D1813" s="165" t="str">
        <f>IF(支出入力表!E1814="旅費","旅費","")</f>
        <v/>
      </c>
      <c r="E1813" s="165" t="str">
        <f>IF(支出入力表!F1814="旅費","旅費","")</f>
        <v/>
      </c>
      <c r="F1813" s="196" t="str">
        <f>IF(E1813="旅費",VLOOKUP(E1813,支出入力表!F1814:$M$2000,3,FALSE),"")</f>
        <v/>
      </c>
      <c r="G1813" s="196" t="str">
        <f>IF(E1813="旅費",VLOOKUP(E1813,支出入力表!F1814:$M$2000,4,FALSE),"")</f>
        <v/>
      </c>
      <c r="H1813" s="197" t="str">
        <f>IF(E1813="旅費",VLOOKUP(E1813,支出入力表!F1814:$M$2000,5,FALSE),"")</f>
        <v/>
      </c>
      <c r="I1813" s="196" t="str">
        <f>IF(E1813="旅費",VLOOKUP(E1813,支出入力表!F1814:$S$2000,9,FALSE),"")</f>
        <v/>
      </c>
      <c r="J1813" s="167" t="str">
        <f>IF(E1813="旅費",VLOOKUP(E1813,支出入力表!F1814:$S$2000,10,FALSE),"")</f>
        <v/>
      </c>
      <c r="K1813" s="167" t="str">
        <f>IF(E1813="旅費",VLOOKUP(E1813,支出入力表!F1814:$S$2000,11,FALSE),"")</f>
        <v/>
      </c>
      <c r="L1813" s="167" t="str">
        <f>IF(E1813="旅費",VLOOKUP(E1813,支出入力表!F1814:$S$2000,12,FALSE),"")</f>
        <v/>
      </c>
      <c r="M1813" s="167" t="str">
        <f>IF(E1813="旅費",VLOOKUP(E1813,支出入力表!F1814:$S$2000,13,FALSE),"")</f>
        <v/>
      </c>
      <c r="N1813" s="168" t="str">
        <f>IF(E1813="旅費",VLOOKUP(E1813,支出入力表!F1814:$S$2000,14,FALSE),"")</f>
        <v/>
      </c>
    </row>
    <row r="1814" spans="2:14" x14ac:dyDescent="0.55000000000000004">
      <c r="B1814" s="163" t="str">
        <f>IF(E1814="旅費",支出入力表!A1815,"")</f>
        <v/>
      </c>
      <c r="C1814" s="164" t="str">
        <f>IF(E1814="旅費",支出入力表!C1815,"")</f>
        <v/>
      </c>
      <c r="D1814" s="165" t="str">
        <f>IF(支出入力表!E1815="旅費","旅費","")</f>
        <v/>
      </c>
      <c r="E1814" s="165" t="str">
        <f>IF(支出入力表!F1815="旅費","旅費","")</f>
        <v/>
      </c>
      <c r="F1814" s="196" t="str">
        <f>IF(E1814="旅費",VLOOKUP(E1814,支出入力表!F1815:$M$2000,3,FALSE),"")</f>
        <v/>
      </c>
      <c r="G1814" s="196" t="str">
        <f>IF(E1814="旅費",VLOOKUP(E1814,支出入力表!F1815:$M$2000,4,FALSE),"")</f>
        <v/>
      </c>
      <c r="H1814" s="197" t="str">
        <f>IF(E1814="旅費",VLOOKUP(E1814,支出入力表!F1815:$M$2000,5,FALSE),"")</f>
        <v/>
      </c>
      <c r="I1814" s="196" t="str">
        <f>IF(E1814="旅費",VLOOKUP(E1814,支出入力表!F1815:$S$2000,9,FALSE),"")</f>
        <v/>
      </c>
      <c r="J1814" s="167" t="str">
        <f>IF(E1814="旅費",VLOOKUP(E1814,支出入力表!F1815:$S$2000,10,FALSE),"")</f>
        <v/>
      </c>
      <c r="K1814" s="167" t="str">
        <f>IF(E1814="旅費",VLOOKUP(E1814,支出入力表!F1815:$S$2000,11,FALSE),"")</f>
        <v/>
      </c>
      <c r="L1814" s="167" t="str">
        <f>IF(E1814="旅費",VLOOKUP(E1814,支出入力表!F1815:$S$2000,12,FALSE),"")</f>
        <v/>
      </c>
      <c r="M1814" s="167" t="str">
        <f>IF(E1814="旅費",VLOOKUP(E1814,支出入力表!F1815:$S$2000,13,FALSE),"")</f>
        <v/>
      </c>
      <c r="N1814" s="168" t="str">
        <f>IF(E1814="旅費",VLOOKUP(E1814,支出入力表!F1815:$S$2000,14,FALSE),"")</f>
        <v/>
      </c>
    </row>
    <row r="1815" spans="2:14" x14ac:dyDescent="0.55000000000000004">
      <c r="B1815" s="163" t="str">
        <f>IF(E1815="旅費",支出入力表!A1816,"")</f>
        <v/>
      </c>
      <c r="C1815" s="164" t="str">
        <f>IF(E1815="旅費",支出入力表!C1816,"")</f>
        <v/>
      </c>
      <c r="D1815" s="165" t="str">
        <f>IF(支出入力表!E1816="旅費","旅費","")</f>
        <v/>
      </c>
      <c r="E1815" s="165" t="str">
        <f>IF(支出入力表!F1816="旅費","旅費","")</f>
        <v/>
      </c>
      <c r="F1815" s="196" t="str">
        <f>IF(E1815="旅費",VLOOKUP(E1815,支出入力表!F1816:$M$2000,3,FALSE),"")</f>
        <v/>
      </c>
      <c r="G1815" s="196" t="str">
        <f>IF(E1815="旅費",VLOOKUP(E1815,支出入力表!F1816:$M$2000,4,FALSE),"")</f>
        <v/>
      </c>
      <c r="H1815" s="197" t="str">
        <f>IF(E1815="旅費",VLOOKUP(E1815,支出入力表!F1816:$M$2000,5,FALSE),"")</f>
        <v/>
      </c>
      <c r="I1815" s="196" t="str">
        <f>IF(E1815="旅費",VLOOKUP(E1815,支出入力表!F1816:$S$2000,9,FALSE),"")</f>
        <v/>
      </c>
      <c r="J1815" s="167" t="str">
        <f>IF(E1815="旅費",VLOOKUP(E1815,支出入力表!F1816:$S$2000,10,FALSE),"")</f>
        <v/>
      </c>
      <c r="K1815" s="167" t="str">
        <f>IF(E1815="旅費",VLOOKUP(E1815,支出入力表!F1816:$S$2000,11,FALSE),"")</f>
        <v/>
      </c>
      <c r="L1815" s="167" t="str">
        <f>IF(E1815="旅費",VLOOKUP(E1815,支出入力表!F1816:$S$2000,12,FALSE),"")</f>
        <v/>
      </c>
      <c r="M1815" s="167" t="str">
        <f>IF(E1815="旅費",VLOOKUP(E1815,支出入力表!F1816:$S$2000,13,FALSE),"")</f>
        <v/>
      </c>
      <c r="N1815" s="168" t="str">
        <f>IF(E1815="旅費",VLOOKUP(E1815,支出入力表!F1816:$S$2000,14,FALSE),"")</f>
        <v/>
      </c>
    </row>
    <row r="1816" spans="2:14" x14ac:dyDescent="0.55000000000000004">
      <c r="B1816" s="163" t="str">
        <f>IF(E1816="旅費",支出入力表!A1817,"")</f>
        <v/>
      </c>
      <c r="C1816" s="164" t="str">
        <f>IF(E1816="旅費",支出入力表!C1817,"")</f>
        <v/>
      </c>
      <c r="D1816" s="165" t="str">
        <f>IF(支出入力表!E1817="旅費","旅費","")</f>
        <v/>
      </c>
      <c r="E1816" s="165" t="str">
        <f>IF(支出入力表!F1817="旅費","旅費","")</f>
        <v/>
      </c>
      <c r="F1816" s="196" t="str">
        <f>IF(E1816="旅費",VLOOKUP(E1816,支出入力表!F1817:$M$2000,3,FALSE),"")</f>
        <v/>
      </c>
      <c r="G1816" s="196" t="str">
        <f>IF(E1816="旅費",VLOOKUP(E1816,支出入力表!F1817:$M$2000,4,FALSE),"")</f>
        <v/>
      </c>
      <c r="H1816" s="197" t="str">
        <f>IF(E1816="旅費",VLOOKUP(E1816,支出入力表!F1817:$M$2000,5,FALSE),"")</f>
        <v/>
      </c>
      <c r="I1816" s="196" t="str">
        <f>IF(E1816="旅費",VLOOKUP(E1816,支出入力表!F1817:$S$2000,9,FALSE),"")</f>
        <v/>
      </c>
      <c r="J1816" s="167" t="str">
        <f>IF(E1816="旅費",VLOOKUP(E1816,支出入力表!F1817:$S$2000,10,FALSE),"")</f>
        <v/>
      </c>
      <c r="K1816" s="167" t="str">
        <f>IF(E1816="旅費",VLOOKUP(E1816,支出入力表!F1817:$S$2000,11,FALSE),"")</f>
        <v/>
      </c>
      <c r="L1816" s="167" t="str">
        <f>IF(E1816="旅費",VLOOKUP(E1816,支出入力表!F1817:$S$2000,12,FALSE),"")</f>
        <v/>
      </c>
      <c r="M1816" s="167" t="str">
        <f>IF(E1816="旅費",VLOOKUP(E1816,支出入力表!F1817:$S$2000,13,FALSE),"")</f>
        <v/>
      </c>
      <c r="N1816" s="168" t="str">
        <f>IF(E1816="旅費",VLOOKUP(E1816,支出入力表!F1817:$S$2000,14,FALSE),"")</f>
        <v/>
      </c>
    </row>
    <row r="1817" spans="2:14" x14ac:dyDescent="0.55000000000000004">
      <c r="B1817" s="163" t="str">
        <f>IF(E1817="旅費",支出入力表!A1818,"")</f>
        <v/>
      </c>
      <c r="C1817" s="164" t="str">
        <f>IF(E1817="旅費",支出入力表!C1818,"")</f>
        <v/>
      </c>
      <c r="D1817" s="165" t="str">
        <f>IF(支出入力表!E1818="旅費","旅費","")</f>
        <v/>
      </c>
      <c r="E1817" s="165" t="str">
        <f>IF(支出入力表!F1818="旅費","旅費","")</f>
        <v/>
      </c>
      <c r="F1817" s="196" t="str">
        <f>IF(E1817="旅費",VLOOKUP(E1817,支出入力表!F1818:$M$2000,3,FALSE),"")</f>
        <v/>
      </c>
      <c r="G1817" s="196" t="str">
        <f>IF(E1817="旅費",VLOOKUP(E1817,支出入力表!F1818:$M$2000,4,FALSE),"")</f>
        <v/>
      </c>
      <c r="H1817" s="197" t="str">
        <f>IF(E1817="旅費",VLOOKUP(E1817,支出入力表!F1818:$M$2000,5,FALSE),"")</f>
        <v/>
      </c>
      <c r="I1817" s="196" t="str">
        <f>IF(E1817="旅費",VLOOKUP(E1817,支出入力表!F1818:$S$2000,9,FALSE),"")</f>
        <v/>
      </c>
      <c r="J1817" s="167" t="str">
        <f>IF(E1817="旅費",VLOOKUP(E1817,支出入力表!F1818:$S$2000,10,FALSE),"")</f>
        <v/>
      </c>
      <c r="K1817" s="167" t="str">
        <f>IF(E1817="旅費",VLOOKUP(E1817,支出入力表!F1818:$S$2000,11,FALSE),"")</f>
        <v/>
      </c>
      <c r="L1817" s="167" t="str">
        <f>IF(E1817="旅費",VLOOKUP(E1817,支出入力表!F1818:$S$2000,12,FALSE),"")</f>
        <v/>
      </c>
      <c r="M1817" s="167" t="str">
        <f>IF(E1817="旅費",VLOOKUP(E1817,支出入力表!F1818:$S$2000,13,FALSE),"")</f>
        <v/>
      </c>
      <c r="N1817" s="168" t="str">
        <f>IF(E1817="旅費",VLOOKUP(E1817,支出入力表!F1818:$S$2000,14,FALSE),"")</f>
        <v/>
      </c>
    </row>
    <row r="1818" spans="2:14" x14ac:dyDescent="0.55000000000000004">
      <c r="B1818" s="163" t="str">
        <f>IF(E1818="旅費",支出入力表!A1819,"")</f>
        <v/>
      </c>
      <c r="C1818" s="164" t="str">
        <f>IF(E1818="旅費",支出入力表!C1819,"")</f>
        <v/>
      </c>
      <c r="D1818" s="165" t="str">
        <f>IF(支出入力表!E1819="旅費","旅費","")</f>
        <v/>
      </c>
      <c r="E1818" s="165" t="str">
        <f>IF(支出入力表!F1819="旅費","旅費","")</f>
        <v/>
      </c>
      <c r="F1818" s="196" t="str">
        <f>IF(E1818="旅費",VLOOKUP(E1818,支出入力表!F1819:$M$2000,3,FALSE),"")</f>
        <v/>
      </c>
      <c r="G1818" s="196" t="str">
        <f>IF(E1818="旅費",VLOOKUP(E1818,支出入力表!F1819:$M$2000,4,FALSE),"")</f>
        <v/>
      </c>
      <c r="H1818" s="197" t="str">
        <f>IF(E1818="旅費",VLOOKUP(E1818,支出入力表!F1819:$M$2000,5,FALSE),"")</f>
        <v/>
      </c>
      <c r="I1818" s="196" t="str">
        <f>IF(E1818="旅費",VLOOKUP(E1818,支出入力表!F1819:$S$2000,9,FALSE),"")</f>
        <v/>
      </c>
      <c r="J1818" s="167" t="str">
        <f>IF(E1818="旅費",VLOOKUP(E1818,支出入力表!F1819:$S$2000,10,FALSE),"")</f>
        <v/>
      </c>
      <c r="K1818" s="167" t="str">
        <f>IF(E1818="旅費",VLOOKUP(E1818,支出入力表!F1819:$S$2000,11,FALSE),"")</f>
        <v/>
      </c>
      <c r="L1818" s="167" t="str">
        <f>IF(E1818="旅費",VLOOKUP(E1818,支出入力表!F1819:$S$2000,12,FALSE),"")</f>
        <v/>
      </c>
      <c r="M1818" s="167" t="str">
        <f>IF(E1818="旅費",VLOOKUP(E1818,支出入力表!F1819:$S$2000,13,FALSE),"")</f>
        <v/>
      </c>
      <c r="N1818" s="168" t="str">
        <f>IF(E1818="旅費",VLOOKUP(E1818,支出入力表!F1819:$S$2000,14,FALSE),"")</f>
        <v/>
      </c>
    </row>
    <row r="1819" spans="2:14" x14ac:dyDescent="0.55000000000000004">
      <c r="B1819" s="163" t="str">
        <f>IF(E1819="旅費",支出入力表!A1820,"")</f>
        <v/>
      </c>
      <c r="C1819" s="164" t="str">
        <f>IF(E1819="旅費",支出入力表!C1820,"")</f>
        <v/>
      </c>
      <c r="D1819" s="165" t="str">
        <f>IF(支出入力表!E1820="旅費","旅費","")</f>
        <v/>
      </c>
      <c r="E1819" s="165" t="str">
        <f>IF(支出入力表!F1820="旅費","旅費","")</f>
        <v/>
      </c>
      <c r="F1819" s="196" t="str">
        <f>IF(E1819="旅費",VLOOKUP(E1819,支出入力表!F1820:$M$2000,3,FALSE),"")</f>
        <v/>
      </c>
      <c r="G1819" s="196" t="str">
        <f>IF(E1819="旅費",VLOOKUP(E1819,支出入力表!F1820:$M$2000,4,FALSE),"")</f>
        <v/>
      </c>
      <c r="H1819" s="197" t="str">
        <f>IF(E1819="旅費",VLOOKUP(E1819,支出入力表!F1820:$M$2000,5,FALSE),"")</f>
        <v/>
      </c>
      <c r="I1819" s="196" t="str">
        <f>IF(E1819="旅費",VLOOKUP(E1819,支出入力表!F1820:$S$2000,9,FALSE),"")</f>
        <v/>
      </c>
      <c r="J1819" s="167" t="str">
        <f>IF(E1819="旅費",VLOOKUP(E1819,支出入力表!F1820:$S$2000,10,FALSE),"")</f>
        <v/>
      </c>
      <c r="K1819" s="167" t="str">
        <f>IF(E1819="旅費",VLOOKUP(E1819,支出入力表!F1820:$S$2000,11,FALSE),"")</f>
        <v/>
      </c>
      <c r="L1819" s="167" t="str">
        <f>IF(E1819="旅費",VLOOKUP(E1819,支出入力表!F1820:$S$2000,12,FALSE),"")</f>
        <v/>
      </c>
      <c r="M1819" s="167" t="str">
        <f>IF(E1819="旅費",VLOOKUP(E1819,支出入力表!F1820:$S$2000,13,FALSE),"")</f>
        <v/>
      </c>
      <c r="N1819" s="168" t="str">
        <f>IF(E1819="旅費",VLOOKUP(E1819,支出入力表!F1820:$S$2000,14,FALSE),"")</f>
        <v/>
      </c>
    </row>
    <row r="1820" spans="2:14" x14ac:dyDescent="0.55000000000000004">
      <c r="B1820" s="163" t="str">
        <f>IF(E1820="旅費",支出入力表!A1821,"")</f>
        <v/>
      </c>
      <c r="C1820" s="164" t="str">
        <f>IF(E1820="旅費",支出入力表!C1821,"")</f>
        <v/>
      </c>
      <c r="D1820" s="165" t="str">
        <f>IF(支出入力表!E1821="旅費","旅費","")</f>
        <v/>
      </c>
      <c r="E1820" s="165" t="str">
        <f>IF(支出入力表!F1821="旅費","旅費","")</f>
        <v/>
      </c>
      <c r="F1820" s="196" t="str">
        <f>IF(E1820="旅費",VLOOKUP(E1820,支出入力表!F1821:$M$2000,3,FALSE),"")</f>
        <v/>
      </c>
      <c r="G1820" s="196" t="str">
        <f>IF(E1820="旅費",VLOOKUP(E1820,支出入力表!F1821:$M$2000,4,FALSE),"")</f>
        <v/>
      </c>
      <c r="H1820" s="197" t="str">
        <f>IF(E1820="旅費",VLOOKUP(E1820,支出入力表!F1821:$M$2000,5,FALSE),"")</f>
        <v/>
      </c>
      <c r="I1820" s="196" t="str">
        <f>IF(E1820="旅費",VLOOKUP(E1820,支出入力表!F1821:$S$2000,9,FALSE),"")</f>
        <v/>
      </c>
      <c r="J1820" s="167" t="str">
        <f>IF(E1820="旅費",VLOOKUP(E1820,支出入力表!F1821:$S$2000,10,FALSE),"")</f>
        <v/>
      </c>
      <c r="K1820" s="167" t="str">
        <f>IF(E1820="旅費",VLOOKUP(E1820,支出入力表!F1821:$S$2000,11,FALSE),"")</f>
        <v/>
      </c>
      <c r="L1820" s="167" t="str">
        <f>IF(E1820="旅費",VLOOKUP(E1820,支出入力表!F1821:$S$2000,12,FALSE),"")</f>
        <v/>
      </c>
      <c r="M1820" s="167" t="str">
        <f>IF(E1820="旅費",VLOOKUP(E1820,支出入力表!F1821:$S$2000,13,FALSE),"")</f>
        <v/>
      </c>
      <c r="N1820" s="168" t="str">
        <f>IF(E1820="旅費",VLOOKUP(E1820,支出入力表!F1821:$S$2000,14,FALSE),"")</f>
        <v/>
      </c>
    </row>
    <row r="1821" spans="2:14" x14ac:dyDescent="0.55000000000000004">
      <c r="B1821" s="163" t="str">
        <f>IF(E1821="旅費",支出入力表!A1822,"")</f>
        <v/>
      </c>
      <c r="C1821" s="164" t="str">
        <f>IF(E1821="旅費",支出入力表!C1822,"")</f>
        <v/>
      </c>
      <c r="D1821" s="165" t="str">
        <f>IF(支出入力表!E1822="旅費","旅費","")</f>
        <v/>
      </c>
      <c r="E1821" s="165" t="str">
        <f>IF(支出入力表!F1822="旅費","旅費","")</f>
        <v/>
      </c>
      <c r="F1821" s="196" t="str">
        <f>IF(E1821="旅費",VLOOKUP(E1821,支出入力表!F1822:$M$2000,3,FALSE),"")</f>
        <v/>
      </c>
      <c r="G1821" s="196" t="str">
        <f>IF(E1821="旅費",VLOOKUP(E1821,支出入力表!F1822:$M$2000,4,FALSE),"")</f>
        <v/>
      </c>
      <c r="H1821" s="197" t="str">
        <f>IF(E1821="旅費",VLOOKUP(E1821,支出入力表!F1822:$M$2000,5,FALSE),"")</f>
        <v/>
      </c>
      <c r="I1821" s="196" t="str">
        <f>IF(E1821="旅費",VLOOKUP(E1821,支出入力表!F1822:$S$2000,9,FALSE),"")</f>
        <v/>
      </c>
      <c r="J1821" s="167" t="str">
        <f>IF(E1821="旅費",VLOOKUP(E1821,支出入力表!F1822:$S$2000,10,FALSE),"")</f>
        <v/>
      </c>
      <c r="K1821" s="167" t="str">
        <f>IF(E1821="旅費",VLOOKUP(E1821,支出入力表!F1822:$S$2000,11,FALSE),"")</f>
        <v/>
      </c>
      <c r="L1821" s="167" t="str">
        <f>IF(E1821="旅費",VLOOKUP(E1821,支出入力表!F1822:$S$2000,12,FALSE),"")</f>
        <v/>
      </c>
      <c r="M1821" s="167" t="str">
        <f>IF(E1821="旅費",VLOOKUP(E1821,支出入力表!F1822:$S$2000,13,FALSE),"")</f>
        <v/>
      </c>
      <c r="N1821" s="168" t="str">
        <f>IF(E1821="旅費",VLOOKUP(E1821,支出入力表!F1822:$S$2000,14,FALSE),"")</f>
        <v/>
      </c>
    </row>
    <row r="1822" spans="2:14" x14ac:dyDescent="0.55000000000000004">
      <c r="B1822" s="163" t="str">
        <f>IF(E1822="旅費",支出入力表!A1823,"")</f>
        <v/>
      </c>
      <c r="C1822" s="164" t="str">
        <f>IF(E1822="旅費",支出入力表!C1823,"")</f>
        <v/>
      </c>
      <c r="D1822" s="165" t="str">
        <f>IF(支出入力表!E1823="旅費","旅費","")</f>
        <v/>
      </c>
      <c r="E1822" s="165" t="str">
        <f>IF(支出入力表!F1823="旅費","旅費","")</f>
        <v/>
      </c>
      <c r="F1822" s="196" t="str">
        <f>IF(E1822="旅費",VLOOKUP(E1822,支出入力表!F1823:$M$2000,3,FALSE),"")</f>
        <v/>
      </c>
      <c r="G1822" s="196" t="str">
        <f>IF(E1822="旅費",VLOOKUP(E1822,支出入力表!F1823:$M$2000,4,FALSE),"")</f>
        <v/>
      </c>
      <c r="H1822" s="197" t="str">
        <f>IF(E1822="旅費",VLOOKUP(E1822,支出入力表!F1823:$M$2000,5,FALSE),"")</f>
        <v/>
      </c>
      <c r="I1822" s="196" t="str">
        <f>IF(E1822="旅費",VLOOKUP(E1822,支出入力表!F1823:$S$2000,9,FALSE),"")</f>
        <v/>
      </c>
      <c r="J1822" s="167" t="str">
        <f>IF(E1822="旅費",VLOOKUP(E1822,支出入力表!F1823:$S$2000,10,FALSE),"")</f>
        <v/>
      </c>
      <c r="K1822" s="167" t="str">
        <f>IF(E1822="旅費",VLOOKUP(E1822,支出入力表!F1823:$S$2000,11,FALSE),"")</f>
        <v/>
      </c>
      <c r="L1822" s="167" t="str">
        <f>IF(E1822="旅費",VLOOKUP(E1822,支出入力表!F1823:$S$2000,12,FALSE),"")</f>
        <v/>
      </c>
      <c r="M1822" s="167" t="str">
        <f>IF(E1822="旅費",VLOOKUP(E1822,支出入力表!F1823:$S$2000,13,FALSE),"")</f>
        <v/>
      </c>
      <c r="N1822" s="168" t="str">
        <f>IF(E1822="旅費",VLOOKUP(E1822,支出入力表!F1823:$S$2000,14,FALSE),"")</f>
        <v/>
      </c>
    </row>
    <row r="1823" spans="2:14" x14ac:dyDescent="0.55000000000000004">
      <c r="B1823" s="163" t="str">
        <f>IF(E1823="旅費",支出入力表!A1824,"")</f>
        <v/>
      </c>
      <c r="C1823" s="164" t="str">
        <f>IF(E1823="旅費",支出入力表!C1824,"")</f>
        <v/>
      </c>
      <c r="D1823" s="165" t="str">
        <f>IF(支出入力表!E1824="旅費","旅費","")</f>
        <v/>
      </c>
      <c r="E1823" s="165" t="str">
        <f>IF(支出入力表!F1824="旅費","旅費","")</f>
        <v/>
      </c>
      <c r="F1823" s="196" t="str">
        <f>IF(E1823="旅費",VLOOKUP(E1823,支出入力表!F1824:$M$2000,3,FALSE),"")</f>
        <v/>
      </c>
      <c r="G1823" s="196" t="str">
        <f>IF(E1823="旅費",VLOOKUP(E1823,支出入力表!F1824:$M$2000,4,FALSE),"")</f>
        <v/>
      </c>
      <c r="H1823" s="197" t="str">
        <f>IF(E1823="旅費",VLOOKUP(E1823,支出入力表!F1824:$M$2000,5,FALSE),"")</f>
        <v/>
      </c>
      <c r="I1823" s="196" t="str">
        <f>IF(E1823="旅費",VLOOKUP(E1823,支出入力表!F1824:$S$2000,9,FALSE),"")</f>
        <v/>
      </c>
      <c r="J1823" s="167" t="str">
        <f>IF(E1823="旅費",VLOOKUP(E1823,支出入力表!F1824:$S$2000,10,FALSE),"")</f>
        <v/>
      </c>
      <c r="K1823" s="167" t="str">
        <f>IF(E1823="旅費",VLOOKUP(E1823,支出入力表!F1824:$S$2000,11,FALSE),"")</f>
        <v/>
      </c>
      <c r="L1823" s="167" t="str">
        <f>IF(E1823="旅費",VLOOKUP(E1823,支出入力表!F1824:$S$2000,12,FALSE),"")</f>
        <v/>
      </c>
      <c r="M1823" s="167" t="str">
        <f>IF(E1823="旅費",VLOOKUP(E1823,支出入力表!F1824:$S$2000,13,FALSE),"")</f>
        <v/>
      </c>
      <c r="N1823" s="168" t="str">
        <f>IF(E1823="旅費",VLOOKUP(E1823,支出入力表!F1824:$S$2000,14,FALSE),"")</f>
        <v/>
      </c>
    </row>
    <row r="1824" spans="2:14" x14ac:dyDescent="0.55000000000000004">
      <c r="B1824" s="163" t="str">
        <f>IF(E1824="旅費",支出入力表!A1825,"")</f>
        <v/>
      </c>
      <c r="C1824" s="164" t="str">
        <f>IF(E1824="旅費",支出入力表!C1825,"")</f>
        <v/>
      </c>
      <c r="D1824" s="165" t="str">
        <f>IF(支出入力表!E1825="旅費","旅費","")</f>
        <v/>
      </c>
      <c r="E1824" s="165" t="str">
        <f>IF(支出入力表!F1825="旅費","旅費","")</f>
        <v/>
      </c>
      <c r="F1824" s="196" t="str">
        <f>IF(E1824="旅費",VLOOKUP(E1824,支出入力表!F1825:$M$2000,3,FALSE),"")</f>
        <v/>
      </c>
      <c r="G1824" s="196" t="str">
        <f>IF(E1824="旅費",VLOOKUP(E1824,支出入力表!F1825:$M$2000,4,FALSE),"")</f>
        <v/>
      </c>
      <c r="H1824" s="197" t="str">
        <f>IF(E1824="旅費",VLOOKUP(E1824,支出入力表!F1825:$M$2000,5,FALSE),"")</f>
        <v/>
      </c>
      <c r="I1824" s="196" t="str">
        <f>IF(E1824="旅費",VLOOKUP(E1824,支出入力表!F1825:$S$2000,9,FALSE),"")</f>
        <v/>
      </c>
      <c r="J1824" s="167" t="str">
        <f>IF(E1824="旅費",VLOOKUP(E1824,支出入力表!F1825:$S$2000,10,FALSE),"")</f>
        <v/>
      </c>
      <c r="K1824" s="167" t="str">
        <f>IF(E1824="旅費",VLOOKUP(E1824,支出入力表!F1825:$S$2000,11,FALSE),"")</f>
        <v/>
      </c>
      <c r="L1824" s="167" t="str">
        <f>IF(E1824="旅費",VLOOKUP(E1824,支出入力表!F1825:$S$2000,12,FALSE),"")</f>
        <v/>
      </c>
      <c r="M1824" s="167" t="str">
        <f>IF(E1824="旅費",VLOOKUP(E1824,支出入力表!F1825:$S$2000,13,FALSE),"")</f>
        <v/>
      </c>
      <c r="N1824" s="168" t="str">
        <f>IF(E1824="旅費",VLOOKUP(E1824,支出入力表!F1825:$S$2000,14,FALSE),"")</f>
        <v/>
      </c>
    </row>
    <row r="1825" spans="2:14" x14ac:dyDescent="0.55000000000000004">
      <c r="B1825" s="163" t="str">
        <f>IF(E1825="旅費",支出入力表!A1826,"")</f>
        <v/>
      </c>
      <c r="C1825" s="164" t="str">
        <f>IF(E1825="旅費",支出入力表!C1826,"")</f>
        <v/>
      </c>
      <c r="D1825" s="165" t="str">
        <f>IF(支出入力表!E1826="旅費","旅費","")</f>
        <v/>
      </c>
      <c r="E1825" s="165" t="str">
        <f>IF(支出入力表!F1826="旅費","旅費","")</f>
        <v/>
      </c>
      <c r="F1825" s="196" t="str">
        <f>IF(E1825="旅費",VLOOKUP(E1825,支出入力表!F1826:$M$2000,3,FALSE),"")</f>
        <v/>
      </c>
      <c r="G1825" s="196" t="str">
        <f>IF(E1825="旅費",VLOOKUP(E1825,支出入力表!F1826:$M$2000,4,FALSE),"")</f>
        <v/>
      </c>
      <c r="H1825" s="197" t="str">
        <f>IF(E1825="旅費",VLOOKUP(E1825,支出入力表!F1826:$M$2000,5,FALSE),"")</f>
        <v/>
      </c>
      <c r="I1825" s="196" t="str">
        <f>IF(E1825="旅費",VLOOKUP(E1825,支出入力表!F1826:$S$2000,9,FALSE),"")</f>
        <v/>
      </c>
      <c r="J1825" s="167" t="str">
        <f>IF(E1825="旅費",VLOOKUP(E1825,支出入力表!F1826:$S$2000,10,FALSE),"")</f>
        <v/>
      </c>
      <c r="K1825" s="167" t="str">
        <f>IF(E1825="旅費",VLOOKUP(E1825,支出入力表!F1826:$S$2000,11,FALSE),"")</f>
        <v/>
      </c>
      <c r="L1825" s="167" t="str">
        <f>IF(E1825="旅費",VLOOKUP(E1825,支出入力表!F1826:$S$2000,12,FALSE),"")</f>
        <v/>
      </c>
      <c r="M1825" s="167" t="str">
        <f>IF(E1825="旅費",VLOOKUP(E1825,支出入力表!F1826:$S$2000,13,FALSE),"")</f>
        <v/>
      </c>
      <c r="N1825" s="168" t="str">
        <f>IF(E1825="旅費",VLOOKUP(E1825,支出入力表!F1826:$S$2000,14,FALSE),"")</f>
        <v/>
      </c>
    </row>
    <row r="1826" spans="2:14" x14ac:dyDescent="0.55000000000000004">
      <c r="B1826" s="163" t="str">
        <f>IF(E1826="旅費",支出入力表!A1827,"")</f>
        <v/>
      </c>
      <c r="C1826" s="164" t="str">
        <f>IF(E1826="旅費",支出入力表!C1827,"")</f>
        <v/>
      </c>
      <c r="D1826" s="165" t="str">
        <f>IF(支出入力表!E1827="旅費","旅費","")</f>
        <v/>
      </c>
      <c r="E1826" s="165" t="str">
        <f>IF(支出入力表!F1827="旅費","旅費","")</f>
        <v/>
      </c>
      <c r="F1826" s="196" t="str">
        <f>IF(E1826="旅費",VLOOKUP(E1826,支出入力表!F1827:$M$2000,3,FALSE),"")</f>
        <v/>
      </c>
      <c r="G1826" s="196" t="str">
        <f>IF(E1826="旅費",VLOOKUP(E1826,支出入力表!F1827:$M$2000,4,FALSE),"")</f>
        <v/>
      </c>
      <c r="H1826" s="197" t="str">
        <f>IF(E1826="旅費",VLOOKUP(E1826,支出入力表!F1827:$M$2000,5,FALSE),"")</f>
        <v/>
      </c>
      <c r="I1826" s="196" t="str">
        <f>IF(E1826="旅費",VLOOKUP(E1826,支出入力表!F1827:$S$2000,9,FALSE),"")</f>
        <v/>
      </c>
      <c r="J1826" s="167" t="str">
        <f>IF(E1826="旅費",VLOOKUP(E1826,支出入力表!F1827:$S$2000,10,FALSE),"")</f>
        <v/>
      </c>
      <c r="K1826" s="167" t="str">
        <f>IF(E1826="旅費",VLOOKUP(E1826,支出入力表!F1827:$S$2000,11,FALSE),"")</f>
        <v/>
      </c>
      <c r="L1826" s="167" t="str">
        <f>IF(E1826="旅費",VLOOKUP(E1826,支出入力表!F1827:$S$2000,12,FALSE),"")</f>
        <v/>
      </c>
      <c r="M1826" s="167" t="str">
        <f>IF(E1826="旅費",VLOOKUP(E1826,支出入力表!F1827:$S$2000,13,FALSE),"")</f>
        <v/>
      </c>
      <c r="N1826" s="168" t="str">
        <f>IF(E1826="旅費",VLOOKUP(E1826,支出入力表!F1827:$S$2000,14,FALSE),"")</f>
        <v/>
      </c>
    </row>
    <row r="1827" spans="2:14" x14ac:dyDescent="0.55000000000000004">
      <c r="B1827" s="163" t="str">
        <f>IF(E1827="旅費",支出入力表!A1828,"")</f>
        <v/>
      </c>
      <c r="C1827" s="164" t="str">
        <f>IF(E1827="旅費",支出入力表!C1828,"")</f>
        <v/>
      </c>
      <c r="D1827" s="165" t="str">
        <f>IF(支出入力表!E1828="旅費","旅費","")</f>
        <v/>
      </c>
      <c r="E1827" s="165" t="str">
        <f>IF(支出入力表!F1828="旅費","旅費","")</f>
        <v/>
      </c>
      <c r="F1827" s="196" t="str">
        <f>IF(E1827="旅費",VLOOKUP(E1827,支出入力表!F1828:$M$2000,3,FALSE),"")</f>
        <v/>
      </c>
      <c r="G1827" s="196" t="str">
        <f>IF(E1827="旅費",VLOOKUP(E1827,支出入力表!F1828:$M$2000,4,FALSE),"")</f>
        <v/>
      </c>
      <c r="H1827" s="197" t="str">
        <f>IF(E1827="旅費",VLOOKUP(E1827,支出入力表!F1828:$M$2000,5,FALSE),"")</f>
        <v/>
      </c>
      <c r="I1827" s="196" t="str">
        <f>IF(E1827="旅費",VLOOKUP(E1827,支出入力表!F1828:$S$2000,9,FALSE),"")</f>
        <v/>
      </c>
      <c r="J1827" s="167" t="str">
        <f>IF(E1827="旅費",VLOOKUP(E1827,支出入力表!F1828:$S$2000,10,FALSE),"")</f>
        <v/>
      </c>
      <c r="K1827" s="167" t="str">
        <f>IF(E1827="旅費",VLOOKUP(E1827,支出入力表!F1828:$S$2000,11,FALSE),"")</f>
        <v/>
      </c>
      <c r="L1827" s="167" t="str">
        <f>IF(E1827="旅費",VLOOKUP(E1827,支出入力表!F1828:$S$2000,12,FALSE),"")</f>
        <v/>
      </c>
      <c r="M1827" s="167" t="str">
        <f>IF(E1827="旅費",VLOOKUP(E1827,支出入力表!F1828:$S$2000,13,FALSE),"")</f>
        <v/>
      </c>
      <c r="N1827" s="168" t="str">
        <f>IF(E1827="旅費",VLOOKUP(E1827,支出入力表!F1828:$S$2000,14,FALSE),"")</f>
        <v/>
      </c>
    </row>
    <row r="1828" spans="2:14" x14ac:dyDescent="0.55000000000000004">
      <c r="B1828" s="163" t="str">
        <f>IF(E1828="旅費",支出入力表!A1829,"")</f>
        <v/>
      </c>
      <c r="C1828" s="164" t="str">
        <f>IF(E1828="旅費",支出入力表!C1829,"")</f>
        <v/>
      </c>
      <c r="D1828" s="165" t="str">
        <f>IF(支出入力表!E1829="旅費","旅費","")</f>
        <v/>
      </c>
      <c r="E1828" s="165" t="str">
        <f>IF(支出入力表!F1829="旅費","旅費","")</f>
        <v/>
      </c>
      <c r="F1828" s="196" t="str">
        <f>IF(E1828="旅費",VLOOKUP(E1828,支出入力表!F1829:$M$2000,3,FALSE),"")</f>
        <v/>
      </c>
      <c r="G1828" s="196" t="str">
        <f>IF(E1828="旅費",VLOOKUP(E1828,支出入力表!F1829:$M$2000,4,FALSE),"")</f>
        <v/>
      </c>
      <c r="H1828" s="197" t="str">
        <f>IF(E1828="旅費",VLOOKUP(E1828,支出入力表!F1829:$M$2000,5,FALSE),"")</f>
        <v/>
      </c>
      <c r="I1828" s="196" t="str">
        <f>IF(E1828="旅費",VLOOKUP(E1828,支出入力表!F1829:$S$2000,9,FALSE),"")</f>
        <v/>
      </c>
      <c r="J1828" s="167" t="str">
        <f>IF(E1828="旅費",VLOOKUP(E1828,支出入力表!F1829:$S$2000,10,FALSE),"")</f>
        <v/>
      </c>
      <c r="K1828" s="167" t="str">
        <f>IF(E1828="旅費",VLOOKUP(E1828,支出入力表!F1829:$S$2000,11,FALSE),"")</f>
        <v/>
      </c>
      <c r="L1828" s="167" t="str">
        <f>IF(E1828="旅費",VLOOKUP(E1828,支出入力表!F1829:$S$2000,12,FALSE),"")</f>
        <v/>
      </c>
      <c r="M1828" s="167" t="str">
        <f>IF(E1828="旅費",VLOOKUP(E1828,支出入力表!F1829:$S$2000,13,FALSE),"")</f>
        <v/>
      </c>
      <c r="N1828" s="168" t="str">
        <f>IF(E1828="旅費",VLOOKUP(E1828,支出入力表!F1829:$S$2000,14,FALSE),"")</f>
        <v/>
      </c>
    </row>
    <row r="1829" spans="2:14" x14ac:dyDescent="0.55000000000000004">
      <c r="B1829" s="163" t="str">
        <f>IF(E1829="旅費",支出入力表!A1830,"")</f>
        <v/>
      </c>
      <c r="C1829" s="164" t="str">
        <f>IF(E1829="旅費",支出入力表!C1830,"")</f>
        <v/>
      </c>
      <c r="D1829" s="165" t="str">
        <f>IF(支出入力表!E1830="旅費","旅費","")</f>
        <v/>
      </c>
      <c r="E1829" s="165" t="str">
        <f>IF(支出入力表!F1830="旅費","旅費","")</f>
        <v/>
      </c>
      <c r="F1829" s="196" t="str">
        <f>IF(E1829="旅費",VLOOKUP(E1829,支出入力表!F1830:$M$2000,3,FALSE),"")</f>
        <v/>
      </c>
      <c r="G1829" s="196" t="str">
        <f>IF(E1829="旅費",VLOOKUP(E1829,支出入力表!F1830:$M$2000,4,FALSE),"")</f>
        <v/>
      </c>
      <c r="H1829" s="197" t="str">
        <f>IF(E1829="旅費",VLOOKUP(E1829,支出入力表!F1830:$M$2000,5,FALSE),"")</f>
        <v/>
      </c>
      <c r="I1829" s="196" t="str">
        <f>IF(E1829="旅費",VLOOKUP(E1829,支出入力表!F1830:$S$2000,9,FALSE),"")</f>
        <v/>
      </c>
      <c r="J1829" s="167" t="str">
        <f>IF(E1829="旅費",VLOOKUP(E1829,支出入力表!F1830:$S$2000,10,FALSE),"")</f>
        <v/>
      </c>
      <c r="K1829" s="167" t="str">
        <f>IF(E1829="旅費",VLOOKUP(E1829,支出入力表!F1830:$S$2000,11,FALSE),"")</f>
        <v/>
      </c>
      <c r="L1829" s="167" t="str">
        <f>IF(E1829="旅費",VLOOKUP(E1829,支出入力表!F1830:$S$2000,12,FALSE),"")</f>
        <v/>
      </c>
      <c r="M1829" s="167" t="str">
        <f>IF(E1829="旅費",VLOOKUP(E1829,支出入力表!F1830:$S$2000,13,FALSE),"")</f>
        <v/>
      </c>
      <c r="N1829" s="168" t="str">
        <f>IF(E1829="旅費",VLOOKUP(E1829,支出入力表!F1830:$S$2000,14,FALSE),"")</f>
        <v/>
      </c>
    </row>
    <row r="1830" spans="2:14" x14ac:dyDescent="0.55000000000000004">
      <c r="B1830" s="163" t="str">
        <f>IF(E1830="旅費",支出入力表!A1831,"")</f>
        <v/>
      </c>
      <c r="C1830" s="164" t="str">
        <f>IF(E1830="旅費",支出入力表!C1831,"")</f>
        <v/>
      </c>
      <c r="D1830" s="165" t="str">
        <f>IF(支出入力表!E1831="旅費","旅費","")</f>
        <v/>
      </c>
      <c r="E1830" s="165" t="str">
        <f>IF(支出入力表!F1831="旅費","旅費","")</f>
        <v/>
      </c>
      <c r="F1830" s="196" t="str">
        <f>IF(E1830="旅費",VLOOKUP(E1830,支出入力表!F1831:$M$2000,3,FALSE),"")</f>
        <v/>
      </c>
      <c r="G1830" s="196" t="str">
        <f>IF(E1830="旅費",VLOOKUP(E1830,支出入力表!F1831:$M$2000,4,FALSE),"")</f>
        <v/>
      </c>
      <c r="H1830" s="197" t="str">
        <f>IF(E1830="旅費",VLOOKUP(E1830,支出入力表!F1831:$M$2000,5,FALSE),"")</f>
        <v/>
      </c>
      <c r="I1830" s="196" t="str">
        <f>IF(E1830="旅費",VLOOKUP(E1830,支出入力表!F1831:$S$2000,9,FALSE),"")</f>
        <v/>
      </c>
      <c r="J1830" s="167" t="str">
        <f>IF(E1830="旅費",VLOOKUP(E1830,支出入力表!F1831:$S$2000,10,FALSE),"")</f>
        <v/>
      </c>
      <c r="K1830" s="167" t="str">
        <f>IF(E1830="旅費",VLOOKUP(E1830,支出入力表!F1831:$S$2000,11,FALSE),"")</f>
        <v/>
      </c>
      <c r="L1830" s="167" t="str">
        <f>IF(E1830="旅費",VLOOKUP(E1830,支出入力表!F1831:$S$2000,12,FALSE),"")</f>
        <v/>
      </c>
      <c r="M1830" s="167" t="str">
        <f>IF(E1830="旅費",VLOOKUP(E1830,支出入力表!F1831:$S$2000,13,FALSE),"")</f>
        <v/>
      </c>
      <c r="N1830" s="168" t="str">
        <f>IF(E1830="旅費",VLOOKUP(E1830,支出入力表!F1831:$S$2000,14,FALSE),"")</f>
        <v/>
      </c>
    </row>
    <row r="1831" spans="2:14" x14ac:dyDescent="0.55000000000000004">
      <c r="B1831" s="163" t="str">
        <f>IF(E1831="旅費",支出入力表!A1832,"")</f>
        <v/>
      </c>
      <c r="C1831" s="164" t="str">
        <f>IF(E1831="旅費",支出入力表!C1832,"")</f>
        <v/>
      </c>
      <c r="D1831" s="165" t="str">
        <f>IF(支出入力表!E1832="旅費","旅費","")</f>
        <v/>
      </c>
      <c r="E1831" s="165" t="str">
        <f>IF(支出入力表!F1832="旅費","旅費","")</f>
        <v/>
      </c>
      <c r="F1831" s="196" t="str">
        <f>IF(E1831="旅費",VLOOKUP(E1831,支出入力表!F1832:$M$2000,3,FALSE),"")</f>
        <v/>
      </c>
      <c r="G1831" s="196" t="str">
        <f>IF(E1831="旅費",VLOOKUP(E1831,支出入力表!F1832:$M$2000,4,FALSE),"")</f>
        <v/>
      </c>
      <c r="H1831" s="197" t="str">
        <f>IF(E1831="旅費",VLOOKUP(E1831,支出入力表!F1832:$M$2000,5,FALSE),"")</f>
        <v/>
      </c>
      <c r="I1831" s="196" t="str">
        <f>IF(E1831="旅費",VLOOKUP(E1831,支出入力表!F1832:$S$2000,9,FALSE),"")</f>
        <v/>
      </c>
      <c r="J1831" s="167" t="str">
        <f>IF(E1831="旅費",VLOOKUP(E1831,支出入力表!F1832:$S$2000,10,FALSE),"")</f>
        <v/>
      </c>
      <c r="K1831" s="167" t="str">
        <f>IF(E1831="旅費",VLOOKUP(E1831,支出入力表!F1832:$S$2000,11,FALSE),"")</f>
        <v/>
      </c>
      <c r="L1831" s="167" t="str">
        <f>IF(E1831="旅費",VLOOKUP(E1831,支出入力表!F1832:$S$2000,12,FALSE),"")</f>
        <v/>
      </c>
      <c r="M1831" s="167" t="str">
        <f>IF(E1831="旅費",VLOOKUP(E1831,支出入力表!F1832:$S$2000,13,FALSE),"")</f>
        <v/>
      </c>
      <c r="N1831" s="168" t="str">
        <f>IF(E1831="旅費",VLOOKUP(E1831,支出入力表!F1832:$S$2000,14,FALSE),"")</f>
        <v/>
      </c>
    </row>
    <row r="1832" spans="2:14" x14ac:dyDescent="0.55000000000000004">
      <c r="B1832" s="163" t="str">
        <f>IF(E1832="旅費",支出入力表!A1833,"")</f>
        <v/>
      </c>
      <c r="C1832" s="164" t="str">
        <f>IF(E1832="旅費",支出入力表!C1833,"")</f>
        <v/>
      </c>
      <c r="D1832" s="165" t="str">
        <f>IF(支出入力表!E1833="旅費","旅費","")</f>
        <v/>
      </c>
      <c r="E1832" s="165" t="str">
        <f>IF(支出入力表!F1833="旅費","旅費","")</f>
        <v/>
      </c>
      <c r="F1832" s="196" t="str">
        <f>IF(E1832="旅費",VLOOKUP(E1832,支出入力表!F1833:$M$2000,3,FALSE),"")</f>
        <v/>
      </c>
      <c r="G1832" s="196" t="str">
        <f>IF(E1832="旅費",VLOOKUP(E1832,支出入力表!F1833:$M$2000,4,FALSE),"")</f>
        <v/>
      </c>
      <c r="H1832" s="197" t="str">
        <f>IF(E1832="旅費",VLOOKUP(E1832,支出入力表!F1833:$M$2000,5,FALSE),"")</f>
        <v/>
      </c>
      <c r="I1832" s="196" t="str">
        <f>IF(E1832="旅費",VLOOKUP(E1832,支出入力表!F1833:$S$2000,9,FALSE),"")</f>
        <v/>
      </c>
      <c r="J1832" s="167" t="str">
        <f>IF(E1832="旅費",VLOOKUP(E1832,支出入力表!F1833:$S$2000,10,FALSE),"")</f>
        <v/>
      </c>
      <c r="K1832" s="167" t="str">
        <f>IF(E1832="旅費",VLOOKUP(E1832,支出入力表!F1833:$S$2000,11,FALSE),"")</f>
        <v/>
      </c>
      <c r="L1832" s="167" t="str">
        <f>IF(E1832="旅費",VLOOKUP(E1832,支出入力表!F1833:$S$2000,12,FALSE),"")</f>
        <v/>
      </c>
      <c r="M1832" s="167" t="str">
        <f>IF(E1832="旅費",VLOOKUP(E1832,支出入力表!F1833:$S$2000,13,FALSE),"")</f>
        <v/>
      </c>
      <c r="N1832" s="168" t="str">
        <f>IF(E1832="旅費",VLOOKUP(E1832,支出入力表!F1833:$S$2000,14,FALSE),"")</f>
        <v/>
      </c>
    </row>
    <row r="1833" spans="2:14" x14ac:dyDescent="0.55000000000000004">
      <c r="B1833" s="163" t="str">
        <f>IF(E1833="旅費",支出入力表!A1834,"")</f>
        <v/>
      </c>
      <c r="C1833" s="164" t="str">
        <f>IF(E1833="旅費",支出入力表!C1834,"")</f>
        <v/>
      </c>
      <c r="D1833" s="165" t="str">
        <f>IF(支出入力表!E1834="旅費","旅費","")</f>
        <v/>
      </c>
      <c r="E1833" s="165" t="str">
        <f>IF(支出入力表!F1834="旅費","旅費","")</f>
        <v/>
      </c>
      <c r="F1833" s="196" t="str">
        <f>IF(E1833="旅費",VLOOKUP(E1833,支出入力表!F1834:$M$2000,3,FALSE),"")</f>
        <v/>
      </c>
      <c r="G1833" s="196" t="str">
        <f>IF(E1833="旅費",VLOOKUP(E1833,支出入力表!F1834:$M$2000,4,FALSE),"")</f>
        <v/>
      </c>
      <c r="H1833" s="197" t="str">
        <f>IF(E1833="旅費",VLOOKUP(E1833,支出入力表!F1834:$M$2000,5,FALSE),"")</f>
        <v/>
      </c>
      <c r="I1833" s="196" t="str">
        <f>IF(E1833="旅費",VLOOKUP(E1833,支出入力表!F1834:$S$2000,9,FALSE),"")</f>
        <v/>
      </c>
      <c r="J1833" s="167" t="str">
        <f>IF(E1833="旅費",VLOOKUP(E1833,支出入力表!F1834:$S$2000,10,FALSE),"")</f>
        <v/>
      </c>
      <c r="K1833" s="167" t="str">
        <f>IF(E1833="旅費",VLOOKUP(E1833,支出入力表!F1834:$S$2000,11,FALSE),"")</f>
        <v/>
      </c>
      <c r="L1833" s="167" t="str">
        <f>IF(E1833="旅費",VLOOKUP(E1833,支出入力表!F1834:$S$2000,12,FALSE),"")</f>
        <v/>
      </c>
      <c r="M1833" s="167" t="str">
        <f>IF(E1833="旅費",VLOOKUP(E1833,支出入力表!F1834:$S$2000,13,FALSE),"")</f>
        <v/>
      </c>
      <c r="N1833" s="168" t="str">
        <f>IF(E1833="旅費",VLOOKUP(E1833,支出入力表!F1834:$S$2000,14,FALSE),"")</f>
        <v/>
      </c>
    </row>
    <row r="1834" spans="2:14" x14ac:dyDescent="0.55000000000000004">
      <c r="B1834" s="163" t="str">
        <f>IF(E1834="旅費",支出入力表!A1835,"")</f>
        <v/>
      </c>
      <c r="C1834" s="164" t="str">
        <f>IF(E1834="旅費",支出入力表!C1835,"")</f>
        <v/>
      </c>
      <c r="D1834" s="165" t="str">
        <f>IF(支出入力表!E1835="旅費","旅費","")</f>
        <v/>
      </c>
      <c r="E1834" s="165" t="str">
        <f>IF(支出入力表!F1835="旅費","旅費","")</f>
        <v/>
      </c>
      <c r="F1834" s="196" t="str">
        <f>IF(E1834="旅費",VLOOKUP(E1834,支出入力表!F1835:$M$2000,3,FALSE),"")</f>
        <v/>
      </c>
      <c r="G1834" s="196" t="str">
        <f>IF(E1834="旅費",VLOOKUP(E1834,支出入力表!F1835:$M$2000,4,FALSE),"")</f>
        <v/>
      </c>
      <c r="H1834" s="197" t="str">
        <f>IF(E1834="旅費",VLOOKUP(E1834,支出入力表!F1835:$M$2000,5,FALSE),"")</f>
        <v/>
      </c>
      <c r="I1834" s="196" t="str">
        <f>IF(E1834="旅費",VLOOKUP(E1834,支出入力表!F1835:$S$2000,9,FALSE),"")</f>
        <v/>
      </c>
      <c r="J1834" s="167" t="str">
        <f>IF(E1834="旅費",VLOOKUP(E1834,支出入力表!F1835:$S$2000,10,FALSE),"")</f>
        <v/>
      </c>
      <c r="K1834" s="167" t="str">
        <f>IF(E1834="旅費",VLOOKUP(E1834,支出入力表!F1835:$S$2000,11,FALSE),"")</f>
        <v/>
      </c>
      <c r="L1834" s="167" t="str">
        <f>IF(E1834="旅費",VLOOKUP(E1834,支出入力表!F1835:$S$2000,12,FALSE),"")</f>
        <v/>
      </c>
      <c r="M1834" s="167" t="str">
        <f>IF(E1834="旅費",VLOOKUP(E1834,支出入力表!F1835:$S$2000,13,FALSE),"")</f>
        <v/>
      </c>
      <c r="N1834" s="168" t="str">
        <f>IF(E1834="旅費",VLOOKUP(E1834,支出入力表!F1835:$S$2000,14,FALSE),"")</f>
        <v/>
      </c>
    </row>
    <row r="1835" spans="2:14" x14ac:dyDescent="0.55000000000000004">
      <c r="B1835" s="163" t="str">
        <f>IF(E1835="旅費",支出入力表!A1836,"")</f>
        <v/>
      </c>
      <c r="C1835" s="164" t="str">
        <f>IF(E1835="旅費",支出入力表!C1836,"")</f>
        <v/>
      </c>
      <c r="D1835" s="165" t="str">
        <f>IF(支出入力表!E1836="旅費","旅費","")</f>
        <v/>
      </c>
      <c r="E1835" s="165" t="str">
        <f>IF(支出入力表!F1836="旅費","旅費","")</f>
        <v/>
      </c>
      <c r="F1835" s="196" t="str">
        <f>IF(E1835="旅費",VLOOKUP(E1835,支出入力表!F1836:$M$2000,3,FALSE),"")</f>
        <v/>
      </c>
      <c r="G1835" s="196" t="str">
        <f>IF(E1835="旅費",VLOOKUP(E1835,支出入力表!F1836:$M$2000,4,FALSE),"")</f>
        <v/>
      </c>
      <c r="H1835" s="197" t="str">
        <f>IF(E1835="旅費",VLOOKUP(E1835,支出入力表!F1836:$M$2000,5,FALSE),"")</f>
        <v/>
      </c>
      <c r="I1835" s="196" t="str">
        <f>IF(E1835="旅費",VLOOKUP(E1835,支出入力表!F1836:$S$2000,9,FALSE),"")</f>
        <v/>
      </c>
      <c r="J1835" s="167" t="str">
        <f>IF(E1835="旅費",VLOOKUP(E1835,支出入力表!F1836:$S$2000,10,FALSE),"")</f>
        <v/>
      </c>
      <c r="K1835" s="167" t="str">
        <f>IF(E1835="旅費",VLOOKUP(E1835,支出入力表!F1836:$S$2000,11,FALSE),"")</f>
        <v/>
      </c>
      <c r="L1835" s="167" t="str">
        <f>IF(E1835="旅費",VLOOKUP(E1835,支出入力表!F1836:$S$2000,12,FALSE),"")</f>
        <v/>
      </c>
      <c r="M1835" s="167" t="str">
        <f>IF(E1835="旅費",VLOOKUP(E1835,支出入力表!F1836:$S$2000,13,FALSE),"")</f>
        <v/>
      </c>
      <c r="N1835" s="168" t="str">
        <f>IF(E1835="旅費",VLOOKUP(E1835,支出入力表!F1836:$S$2000,14,FALSE),"")</f>
        <v/>
      </c>
    </row>
    <row r="1836" spans="2:14" x14ac:dyDescent="0.55000000000000004">
      <c r="B1836" s="163" t="str">
        <f>IF(E1836="旅費",支出入力表!A1837,"")</f>
        <v/>
      </c>
      <c r="C1836" s="164" t="str">
        <f>IF(E1836="旅費",支出入力表!C1837,"")</f>
        <v/>
      </c>
      <c r="D1836" s="165" t="str">
        <f>IF(支出入力表!E1837="旅費","旅費","")</f>
        <v/>
      </c>
      <c r="E1836" s="165" t="str">
        <f>IF(支出入力表!F1837="旅費","旅費","")</f>
        <v/>
      </c>
      <c r="F1836" s="196" t="str">
        <f>IF(E1836="旅費",VLOOKUP(E1836,支出入力表!F1837:$M$2000,3,FALSE),"")</f>
        <v/>
      </c>
      <c r="G1836" s="196" t="str">
        <f>IF(E1836="旅費",VLOOKUP(E1836,支出入力表!F1837:$M$2000,4,FALSE),"")</f>
        <v/>
      </c>
      <c r="H1836" s="197" t="str">
        <f>IF(E1836="旅費",VLOOKUP(E1836,支出入力表!F1837:$M$2000,5,FALSE),"")</f>
        <v/>
      </c>
      <c r="I1836" s="196" t="str">
        <f>IF(E1836="旅費",VLOOKUP(E1836,支出入力表!F1837:$S$2000,9,FALSE),"")</f>
        <v/>
      </c>
      <c r="J1836" s="167" t="str">
        <f>IF(E1836="旅費",VLOOKUP(E1836,支出入力表!F1837:$S$2000,10,FALSE),"")</f>
        <v/>
      </c>
      <c r="K1836" s="167" t="str">
        <f>IF(E1836="旅費",VLOOKUP(E1836,支出入力表!F1837:$S$2000,11,FALSE),"")</f>
        <v/>
      </c>
      <c r="L1836" s="167" t="str">
        <f>IF(E1836="旅費",VLOOKUP(E1836,支出入力表!F1837:$S$2000,12,FALSE),"")</f>
        <v/>
      </c>
      <c r="M1836" s="167" t="str">
        <f>IF(E1836="旅費",VLOOKUP(E1836,支出入力表!F1837:$S$2000,13,FALSE),"")</f>
        <v/>
      </c>
      <c r="N1836" s="168" t="str">
        <f>IF(E1836="旅費",VLOOKUP(E1836,支出入力表!F1837:$S$2000,14,FALSE),"")</f>
        <v/>
      </c>
    </row>
    <row r="1837" spans="2:14" x14ac:dyDescent="0.55000000000000004">
      <c r="B1837" s="163" t="str">
        <f>IF(E1837="旅費",支出入力表!A1838,"")</f>
        <v/>
      </c>
      <c r="C1837" s="164" t="str">
        <f>IF(E1837="旅費",支出入力表!C1838,"")</f>
        <v/>
      </c>
      <c r="D1837" s="165" t="str">
        <f>IF(支出入力表!E1838="旅費","旅費","")</f>
        <v/>
      </c>
      <c r="E1837" s="165" t="str">
        <f>IF(支出入力表!F1838="旅費","旅費","")</f>
        <v/>
      </c>
      <c r="F1837" s="196" t="str">
        <f>IF(E1837="旅費",VLOOKUP(E1837,支出入力表!F1838:$M$2000,3,FALSE),"")</f>
        <v/>
      </c>
      <c r="G1837" s="196" t="str">
        <f>IF(E1837="旅費",VLOOKUP(E1837,支出入力表!F1838:$M$2000,4,FALSE),"")</f>
        <v/>
      </c>
      <c r="H1837" s="197" t="str">
        <f>IF(E1837="旅費",VLOOKUP(E1837,支出入力表!F1838:$M$2000,5,FALSE),"")</f>
        <v/>
      </c>
      <c r="I1837" s="196" t="str">
        <f>IF(E1837="旅費",VLOOKUP(E1837,支出入力表!F1838:$S$2000,9,FALSE),"")</f>
        <v/>
      </c>
      <c r="J1837" s="167" t="str">
        <f>IF(E1837="旅費",VLOOKUP(E1837,支出入力表!F1838:$S$2000,10,FALSE),"")</f>
        <v/>
      </c>
      <c r="K1837" s="167" t="str">
        <f>IF(E1837="旅費",VLOOKUP(E1837,支出入力表!F1838:$S$2000,11,FALSE),"")</f>
        <v/>
      </c>
      <c r="L1837" s="167" t="str">
        <f>IF(E1837="旅費",VLOOKUP(E1837,支出入力表!F1838:$S$2000,12,FALSE),"")</f>
        <v/>
      </c>
      <c r="M1837" s="167" t="str">
        <f>IF(E1837="旅費",VLOOKUP(E1837,支出入力表!F1838:$S$2000,13,FALSE),"")</f>
        <v/>
      </c>
      <c r="N1837" s="168" t="str">
        <f>IF(E1837="旅費",VLOOKUP(E1837,支出入力表!F1838:$S$2000,14,FALSE),"")</f>
        <v/>
      </c>
    </row>
    <row r="1838" spans="2:14" x14ac:dyDescent="0.55000000000000004">
      <c r="B1838" s="163" t="str">
        <f>IF(E1838="旅費",支出入力表!A1839,"")</f>
        <v/>
      </c>
      <c r="C1838" s="164" t="str">
        <f>IF(E1838="旅費",支出入力表!C1839,"")</f>
        <v/>
      </c>
      <c r="D1838" s="165" t="str">
        <f>IF(支出入力表!E1839="旅費","旅費","")</f>
        <v/>
      </c>
      <c r="E1838" s="165" t="str">
        <f>IF(支出入力表!F1839="旅費","旅費","")</f>
        <v/>
      </c>
      <c r="F1838" s="196" t="str">
        <f>IF(E1838="旅費",VLOOKUP(E1838,支出入力表!F1839:$M$2000,3,FALSE),"")</f>
        <v/>
      </c>
      <c r="G1838" s="196" t="str">
        <f>IF(E1838="旅費",VLOOKUP(E1838,支出入力表!F1839:$M$2000,4,FALSE),"")</f>
        <v/>
      </c>
      <c r="H1838" s="197" t="str">
        <f>IF(E1838="旅費",VLOOKUP(E1838,支出入力表!F1839:$M$2000,5,FALSE),"")</f>
        <v/>
      </c>
      <c r="I1838" s="196" t="str">
        <f>IF(E1838="旅費",VLOOKUP(E1838,支出入力表!F1839:$S$2000,9,FALSE),"")</f>
        <v/>
      </c>
      <c r="J1838" s="167" t="str">
        <f>IF(E1838="旅費",VLOOKUP(E1838,支出入力表!F1839:$S$2000,10,FALSE),"")</f>
        <v/>
      </c>
      <c r="K1838" s="167" t="str">
        <f>IF(E1838="旅費",VLOOKUP(E1838,支出入力表!F1839:$S$2000,11,FALSE),"")</f>
        <v/>
      </c>
      <c r="L1838" s="167" t="str">
        <f>IF(E1838="旅費",VLOOKUP(E1838,支出入力表!F1839:$S$2000,12,FALSE),"")</f>
        <v/>
      </c>
      <c r="M1838" s="167" t="str">
        <f>IF(E1838="旅費",VLOOKUP(E1838,支出入力表!F1839:$S$2000,13,FALSE),"")</f>
        <v/>
      </c>
      <c r="N1838" s="168" t="str">
        <f>IF(E1838="旅費",VLOOKUP(E1838,支出入力表!F1839:$S$2000,14,FALSE),"")</f>
        <v/>
      </c>
    </row>
    <row r="1839" spans="2:14" x14ac:dyDescent="0.55000000000000004">
      <c r="B1839" s="163" t="str">
        <f>IF(E1839="旅費",支出入力表!A1840,"")</f>
        <v/>
      </c>
      <c r="C1839" s="164" t="str">
        <f>IF(E1839="旅費",支出入力表!C1840,"")</f>
        <v/>
      </c>
      <c r="D1839" s="165" t="str">
        <f>IF(支出入力表!E1840="旅費","旅費","")</f>
        <v/>
      </c>
      <c r="E1839" s="165" t="str">
        <f>IF(支出入力表!F1840="旅費","旅費","")</f>
        <v/>
      </c>
      <c r="F1839" s="196" t="str">
        <f>IF(E1839="旅費",VLOOKUP(E1839,支出入力表!F1840:$M$2000,3,FALSE),"")</f>
        <v/>
      </c>
      <c r="G1839" s="196" t="str">
        <f>IF(E1839="旅費",VLOOKUP(E1839,支出入力表!F1840:$M$2000,4,FALSE),"")</f>
        <v/>
      </c>
      <c r="H1839" s="197" t="str">
        <f>IF(E1839="旅費",VLOOKUP(E1839,支出入力表!F1840:$M$2000,5,FALSE),"")</f>
        <v/>
      </c>
      <c r="I1839" s="196" t="str">
        <f>IF(E1839="旅費",VLOOKUP(E1839,支出入力表!F1840:$S$2000,9,FALSE),"")</f>
        <v/>
      </c>
      <c r="J1839" s="167" t="str">
        <f>IF(E1839="旅費",VLOOKUP(E1839,支出入力表!F1840:$S$2000,10,FALSE),"")</f>
        <v/>
      </c>
      <c r="K1839" s="167" t="str">
        <f>IF(E1839="旅費",VLOOKUP(E1839,支出入力表!F1840:$S$2000,11,FALSE),"")</f>
        <v/>
      </c>
      <c r="L1839" s="167" t="str">
        <f>IF(E1839="旅費",VLOOKUP(E1839,支出入力表!F1840:$S$2000,12,FALSE),"")</f>
        <v/>
      </c>
      <c r="M1839" s="167" t="str">
        <f>IF(E1839="旅費",VLOOKUP(E1839,支出入力表!F1840:$S$2000,13,FALSE),"")</f>
        <v/>
      </c>
      <c r="N1839" s="168" t="str">
        <f>IF(E1839="旅費",VLOOKUP(E1839,支出入力表!F1840:$S$2000,14,FALSE),"")</f>
        <v/>
      </c>
    </row>
    <row r="1840" spans="2:14" x14ac:dyDescent="0.55000000000000004">
      <c r="B1840" s="163" t="str">
        <f>IF(E1840="旅費",支出入力表!A1841,"")</f>
        <v/>
      </c>
      <c r="C1840" s="164" t="str">
        <f>IF(E1840="旅費",支出入力表!C1841,"")</f>
        <v/>
      </c>
      <c r="D1840" s="165" t="str">
        <f>IF(支出入力表!E1841="旅費","旅費","")</f>
        <v/>
      </c>
      <c r="E1840" s="165" t="str">
        <f>IF(支出入力表!F1841="旅費","旅費","")</f>
        <v/>
      </c>
      <c r="F1840" s="196" t="str">
        <f>IF(E1840="旅費",VLOOKUP(E1840,支出入力表!F1841:$M$2000,3,FALSE),"")</f>
        <v/>
      </c>
      <c r="G1840" s="196" t="str">
        <f>IF(E1840="旅費",VLOOKUP(E1840,支出入力表!F1841:$M$2000,4,FALSE),"")</f>
        <v/>
      </c>
      <c r="H1840" s="197" t="str">
        <f>IF(E1840="旅費",VLOOKUP(E1840,支出入力表!F1841:$M$2000,5,FALSE),"")</f>
        <v/>
      </c>
      <c r="I1840" s="196" t="str">
        <f>IF(E1840="旅費",VLOOKUP(E1840,支出入力表!F1841:$S$2000,9,FALSE),"")</f>
        <v/>
      </c>
      <c r="J1840" s="167" t="str">
        <f>IF(E1840="旅費",VLOOKUP(E1840,支出入力表!F1841:$S$2000,10,FALSE),"")</f>
        <v/>
      </c>
      <c r="K1840" s="167" t="str">
        <f>IF(E1840="旅費",VLOOKUP(E1840,支出入力表!F1841:$S$2000,11,FALSE),"")</f>
        <v/>
      </c>
      <c r="L1840" s="167" t="str">
        <f>IF(E1840="旅費",VLOOKUP(E1840,支出入力表!F1841:$S$2000,12,FALSE),"")</f>
        <v/>
      </c>
      <c r="M1840" s="167" t="str">
        <f>IF(E1840="旅費",VLOOKUP(E1840,支出入力表!F1841:$S$2000,13,FALSE),"")</f>
        <v/>
      </c>
      <c r="N1840" s="168" t="str">
        <f>IF(E1840="旅費",VLOOKUP(E1840,支出入力表!F1841:$S$2000,14,FALSE),"")</f>
        <v/>
      </c>
    </row>
    <row r="1841" spans="2:14" x14ac:dyDescent="0.55000000000000004">
      <c r="B1841" s="163" t="str">
        <f>IF(E1841="旅費",支出入力表!A1842,"")</f>
        <v/>
      </c>
      <c r="C1841" s="164" t="str">
        <f>IF(E1841="旅費",支出入力表!C1842,"")</f>
        <v/>
      </c>
      <c r="D1841" s="165" t="str">
        <f>IF(支出入力表!E1842="旅費","旅費","")</f>
        <v/>
      </c>
      <c r="E1841" s="165" t="str">
        <f>IF(支出入力表!F1842="旅費","旅費","")</f>
        <v/>
      </c>
      <c r="F1841" s="196" t="str">
        <f>IF(E1841="旅費",VLOOKUP(E1841,支出入力表!F1842:$M$2000,3,FALSE),"")</f>
        <v/>
      </c>
      <c r="G1841" s="196" t="str">
        <f>IF(E1841="旅費",VLOOKUP(E1841,支出入力表!F1842:$M$2000,4,FALSE),"")</f>
        <v/>
      </c>
      <c r="H1841" s="197" t="str">
        <f>IF(E1841="旅費",VLOOKUP(E1841,支出入力表!F1842:$M$2000,5,FALSE),"")</f>
        <v/>
      </c>
      <c r="I1841" s="196" t="str">
        <f>IF(E1841="旅費",VLOOKUP(E1841,支出入力表!F1842:$S$2000,9,FALSE),"")</f>
        <v/>
      </c>
      <c r="J1841" s="167" t="str">
        <f>IF(E1841="旅費",VLOOKUP(E1841,支出入力表!F1842:$S$2000,10,FALSE),"")</f>
        <v/>
      </c>
      <c r="K1841" s="167" t="str">
        <f>IF(E1841="旅費",VLOOKUP(E1841,支出入力表!F1842:$S$2000,11,FALSE),"")</f>
        <v/>
      </c>
      <c r="L1841" s="167" t="str">
        <f>IF(E1841="旅費",VLOOKUP(E1841,支出入力表!F1842:$S$2000,12,FALSE),"")</f>
        <v/>
      </c>
      <c r="M1841" s="167" t="str">
        <f>IF(E1841="旅費",VLOOKUP(E1841,支出入力表!F1842:$S$2000,13,FALSE),"")</f>
        <v/>
      </c>
      <c r="N1841" s="168" t="str">
        <f>IF(E1841="旅費",VLOOKUP(E1841,支出入力表!F1842:$S$2000,14,FALSE),"")</f>
        <v/>
      </c>
    </row>
    <row r="1842" spans="2:14" x14ac:dyDescent="0.55000000000000004">
      <c r="B1842" s="163" t="str">
        <f>IF(E1842="旅費",支出入力表!A1843,"")</f>
        <v/>
      </c>
      <c r="C1842" s="164" t="str">
        <f>IF(E1842="旅費",支出入力表!C1843,"")</f>
        <v/>
      </c>
      <c r="D1842" s="165" t="str">
        <f>IF(支出入力表!E1843="旅費","旅費","")</f>
        <v/>
      </c>
      <c r="E1842" s="165" t="str">
        <f>IF(支出入力表!F1843="旅費","旅費","")</f>
        <v/>
      </c>
      <c r="F1842" s="196" t="str">
        <f>IF(E1842="旅費",VLOOKUP(E1842,支出入力表!F1843:$M$2000,3,FALSE),"")</f>
        <v/>
      </c>
      <c r="G1842" s="196" t="str">
        <f>IF(E1842="旅費",VLOOKUP(E1842,支出入力表!F1843:$M$2000,4,FALSE),"")</f>
        <v/>
      </c>
      <c r="H1842" s="197" t="str">
        <f>IF(E1842="旅費",VLOOKUP(E1842,支出入力表!F1843:$M$2000,5,FALSE),"")</f>
        <v/>
      </c>
      <c r="I1842" s="196" t="str">
        <f>IF(E1842="旅費",VLOOKUP(E1842,支出入力表!F1843:$S$2000,9,FALSE),"")</f>
        <v/>
      </c>
      <c r="J1842" s="167" t="str">
        <f>IF(E1842="旅費",VLOOKUP(E1842,支出入力表!F1843:$S$2000,10,FALSE),"")</f>
        <v/>
      </c>
      <c r="K1842" s="167" t="str">
        <f>IF(E1842="旅費",VLOOKUP(E1842,支出入力表!F1843:$S$2000,11,FALSE),"")</f>
        <v/>
      </c>
      <c r="L1842" s="167" t="str">
        <f>IF(E1842="旅費",VLOOKUP(E1842,支出入力表!F1843:$S$2000,12,FALSE),"")</f>
        <v/>
      </c>
      <c r="M1842" s="167" t="str">
        <f>IF(E1842="旅費",VLOOKUP(E1842,支出入力表!F1843:$S$2000,13,FALSE),"")</f>
        <v/>
      </c>
      <c r="N1842" s="168" t="str">
        <f>IF(E1842="旅費",VLOOKUP(E1842,支出入力表!F1843:$S$2000,14,FALSE),"")</f>
        <v/>
      </c>
    </row>
    <row r="1843" spans="2:14" x14ac:dyDescent="0.55000000000000004">
      <c r="B1843" s="163" t="str">
        <f>IF(E1843="旅費",支出入力表!A1844,"")</f>
        <v/>
      </c>
      <c r="C1843" s="164" t="str">
        <f>IF(E1843="旅費",支出入力表!C1844,"")</f>
        <v/>
      </c>
      <c r="D1843" s="165" t="str">
        <f>IF(支出入力表!E1844="旅費","旅費","")</f>
        <v/>
      </c>
      <c r="E1843" s="165" t="str">
        <f>IF(支出入力表!F1844="旅費","旅費","")</f>
        <v/>
      </c>
      <c r="F1843" s="196" t="str">
        <f>IF(E1843="旅費",VLOOKUP(E1843,支出入力表!F1844:$M$2000,3,FALSE),"")</f>
        <v/>
      </c>
      <c r="G1843" s="196" t="str">
        <f>IF(E1843="旅費",VLOOKUP(E1843,支出入力表!F1844:$M$2000,4,FALSE),"")</f>
        <v/>
      </c>
      <c r="H1843" s="197" t="str">
        <f>IF(E1843="旅費",VLOOKUP(E1843,支出入力表!F1844:$M$2000,5,FALSE),"")</f>
        <v/>
      </c>
      <c r="I1843" s="196" t="str">
        <f>IF(E1843="旅費",VLOOKUP(E1843,支出入力表!F1844:$S$2000,9,FALSE),"")</f>
        <v/>
      </c>
      <c r="J1843" s="167" t="str">
        <f>IF(E1843="旅費",VLOOKUP(E1843,支出入力表!F1844:$S$2000,10,FALSE),"")</f>
        <v/>
      </c>
      <c r="K1843" s="167" t="str">
        <f>IF(E1843="旅費",VLOOKUP(E1843,支出入力表!F1844:$S$2000,11,FALSE),"")</f>
        <v/>
      </c>
      <c r="L1843" s="167" t="str">
        <f>IF(E1843="旅費",VLOOKUP(E1843,支出入力表!F1844:$S$2000,12,FALSE),"")</f>
        <v/>
      </c>
      <c r="M1843" s="167" t="str">
        <f>IF(E1843="旅費",VLOOKUP(E1843,支出入力表!F1844:$S$2000,13,FALSE),"")</f>
        <v/>
      </c>
      <c r="N1843" s="168" t="str">
        <f>IF(E1843="旅費",VLOOKUP(E1843,支出入力表!F1844:$S$2000,14,FALSE),"")</f>
        <v/>
      </c>
    </row>
    <row r="1844" spans="2:14" x14ac:dyDescent="0.55000000000000004">
      <c r="B1844" s="163" t="str">
        <f>IF(E1844="旅費",支出入力表!A1845,"")</f>
        <v/>
      </c>
      <c r="C1844" s="164" t="str">
        <f>IF(E1844="旅費",支出入力表!C1845,"")</f>
        <v/>
      </c>
      <c r="D1844" s="165" t="str">
        <f>IF(支出入力表!E1845="旅費","旅費","")</f>
        <v/>
      </c>
      <c r="E1844" s="165" t="str">
        <f>IF(支出入力表!F1845="旅費","旅費","")</f>
        <v/>
      </c>
      <c r="F1844" s="196" t="str">
        <f>IF(E1844="旅費",VLOOKUP(E1844,支出入力表!F1845:$M$2000,3,FALSE),"")</f>
        <v/>
      </c>
      <c r="G1844" s="196" t="str">
        <f>IF(E1844="旅費",VLOOKUP(E1844,支出入力表!F1845:$M$2000,4,FALSE),"")</f>
        <v/>
      </c>
      <c r="H1844" s="197" t="str">
        <f>IF(E1844="旅費",VLOOKUP(E1844,支出入力表!F1845:$M$2000,5,FALSE),"")</f>
        <v/>
      </c>
      <c r="I1844" s="196" t="str">
        <f>IF(E1844="旅費",VLOOKUP(E1844,支出入力表!F1845:$S$2000,9,FALSE),"")</f>
        <v/>
      </c>
      <c r="J1844" s="167" t="str">
        <f>IF(E1844="旅費",VLOOKUP(E1844,支出入力表!F1845:$S$2000,10,FALSE),"")</f>
        <v/>
      </c>
      <c r="K1844" s="167" t="str">
        <f>IF(E1844="旅費",VLOOKUP(E1844,支出入力表!F1845:$S$2000,11,FALSE),"")</f>
        <v/>
      </c>
      <c r="L1844" s="167" t="str">
        <f>IF(E1844="旅費",VLOOKUP(E1844,支出入力表!F1845:$S$2000,12,FALSE),"")</f>
        <v/>
      </c>
      <c r="M1844" s="167" t="str">
        <f>IF(E1844="旅費",VLOOKUP(E1844,支出入力表!F1845:$S$2000,13,FALSE),"")</f>
        <v/>
      </c>
      <c r="N1844" s="168" t="str">
        <f>IF(E1844="旅費",VLOOKUP(E1844,支出入力表!F1845:$S$2000,14,FALSE),"")</f>
        <v/>
      </c>
    </row>
    <row r="1845" spans="2:14" x14ac:dyDescent="0.55000000000000004">
      <c r="B1845" s="163" t="str">
        <f>IF(E1845="旅費",支出入力表!A1846,"")</f>
        <v/>
      </c>
      <c r="C1845" s="164" t="str">
        <f>IF(E1845="旅費",支出入力表!C1846,"")</f>
        <v/>
      </c>
      <c r="D1845" s="165" t="str">
        <f>IF(支出入力表!E1846="旅費","旅費","")</f>
        <v/>
      </c>
      <c r="E1845" s="165" t="str">
        <f>IF(支出入力表!F1846="旅費","旅費","")</f>
        <v/>
      </c>
      <c r="F1845" s="196" t="str">
        <f>IF(E1845="旅費",VLOOKUP(E1845,支出入力表!F1846:$M$2000,3,FALSE),"")</f>
        <v/>
      </c>
      <c r="G1845" s="196" t="str">
        <f>IF(E1845="旅費",VLOOKUP(E1845,支出入力表!F1846:$M$2000,4,FALSE),"")</f>
        <v/>
      </c>
      <c r="H1845" s="197" t="str">
        <f>IF(E1845="旅費",VLOOKUP(E1845,支出入力表!F1846:$M$2000,5,FALSE),"")</f>
        <v/>
      </c>
      <c r="I1845" s="196" t="str">
        <f>IF(E1845="旅費",VLOOKUP(E1845,支出入力表!F1846:$S$2000,9,FALSE),"")</f>
        <v/>
      </c>
      <c r="J1845" s="167" t="str">
        <f>IF(E1845="旅費",VLOOKUP(E1845,支出入力表!F1846:$S$2000,10,FALSE),"")</f>
        <v/>
      </c>
      <c r="K1845" s="167" t="str">
        <f>IF(E1845="旅費",VLOOKUP(E1845,支出入力表!F1846:$S$2000,11,FALSE),"")</f>
        <v/>
      </c>
      <c r="L1845" s="167" t="str">
        <f>IF(E1845="旅費",VLOOKUP(E1845,支出入力表!F1846:$S$2000,12,FALSE),"")</f>
        <v/>
      </c>
      <c r="M1845" s="167" t="str">
        <f>IF(E1845="旅費",VLOOKUP(E1845,支出入力表!F1846:$S$2000,13,FALSE),"")</f>
        <v/>
      </c>
      <c r="N1845" s="168" t="str">
        <f>IF(E1845="旅費",VLOOKUP(E1845,支出入力表!F1846:$S$2000,14,FALSE),"")</f>
        <v/>
      </c>
    </row>
    <row r="1846" spans="2:14" x14ac:dyDescent="0.55000000000000004">
      <c r="B1846" s="163" t="str">
        <f>IF(E1846="旅費",支出入力表!A1847,"")</f>
        <v/>
      </c>
      <c r="C1846" s="164" t="str">
        <f>IF(E1846="旅費",支出入力表!C1847,"")</f>
        <v/>
      </c>
      <c r="D1846" s="165" t="str">
        <f>IF(支出入力表!E1847="旅費","旅費","")</f>
        <v/>
      </c>
      <c r="E1846" s="165" t="str">
        <f>IF(支出入力表!F1847="旅費","旅費","")</f>
        <v/>
      </c>
      <c r="F1846" s="196" t="str">
        <f>IF(E1846="旅費",VLOOKUP(E1846,支出入力表!F1847:$M$2000,3,FALSE),"")</f>
        <v/>
      </c>
      <c r="G1846" s="196" t="str">
        <f>IF(E1846="旅費",VLOOKUP(E1846,支出入力表!F1847:$M$2000,4,FALSE),"")</f>
        <v/>
      </c>
      <c r="H1846" s="197" t="str">
        <f>IF(E1846="旅費",VLOOKUP(E1846,支出入力表!F1847:$M$2000,5,FALSE),"")</f>
        <v/>
      </c>
      <c r="I1846" s="196" t="str">
        <f>IF(E1846="旅費",VLOOKUP(E1846,支出入力表!F1847:$S$2000,9,FALSE),"")</f>
        <v/>
      </c>
      <c r="J1846" s="167" t="str">
        <f>IF(E1846="旅費",VLOOKUP(E1846,支出入力表!F1847:$S$2000,10,FALSE),"")</f>
        <v/>
      </c>
      <c r="K1846" s="167" t="str">
        <f>IF(E1846="旅費",VLOOKUP(E1846,支出入力表!F1847:$S$2000,11,FALSE),"")</f>
        <v/>
      </c>
      <c r="L1846" s="167" t="str">
        <f>IF(E1846="旅費",VLOOKUP(E1846,支出入力表!F1847:$S$2000,12,FALSE),"")</f>
        <v/>
      </c>
      <c r="M1846" s="167" t="str">
        <f>IF(E1846="旅費",VLOOKUP(E1846,支出入力表!F1847:$S$2000,13,FALSE),"")</f>
        <v/>
      </c>
      <c r="N1846" s="168" t="str">
        <f>IF(E1846="旅費",VLOOKUP(E1846,支出入力表!F1847:$S$2000,14,FALSE),"")</f>
        <v/>
      </c>
    </row>
    <row r="1847" spans="2:14" x14ac:dyDescent="0.55000000000000004">
      <c r="B1847" s="163" t="str">
        <f>IF(E1847="旅費",支出入力表!A1848,"")</f>
        <v/>
      </c>
      <c r="C1847" s="164" t="str">
        <f>IF(E1847="旅費",支出入力表!C1848,"")</f>
        <v/>
      </c>
      <c r="D1847" s="165" t="str">
        <f>IF(支出入力表!E1848="旅費","旅費","")</f>
        <v/>
      </c>
      <c r="E1847" s="165" t="str">
        <f>IF(支出入力表!F1848="旅費","旅費","")</f>
        <v/>
      </c>
      <c r="F1847" s="196" t="str">
        <f>IF(E1847="旅費",VLOOKUP(E1847,支出入力表!F1848:$M$2000,3,FALSE),"")</f>
        <v/>
      </c>
      <c r="G1847" s="196" t="str">
        <f>IF(E1847="旅費",VLOOKUP(E1847,支出入力表!F1848:$M$2000,4,FALSE),"")</f>
        <v/>
      </c>
      <c r="H1847" s="197" t="str">
        <f>IF(E1847="旅費",VLOOKUP(E1847,支出入力表!F1848:$M$2000,5,FALSE),"")</f>
        <v/>
      </c>
      <c r="I1847" s="196" t="str">
        <f>IF(E1847="旅費",VLOOKUP(E1847,支出入力表!F1848:$S$2000,9,FALSE),"")</f>
        <v/>
      </c>
      <c r="J1847" s="167" t="str">
        <f>IF(E1847="旅費",VLOOKUP(E1847,支出入力表!F1848:$S$2000,10,FALSE),"")</f>
        <v/>
      </c>
      <c r="K1847" s="167" t="str">
        <f>IF(E1847="旅費",VLOOKUP(E1847,支出入力表!F1848:$S$2000,11,FALSE),"")</f>
        <v/>
      </c>
      <c r="L1847" s="167" t="str">
        <f>IF(E1847="旅費",VLOOKUP(E1847,支出入力表!F1848:$S$2000,12,FALSE),"")</f>
        <v/>
      </c>
      <c r="M1847" s="167" t="str">
        <f>IF(E1847="旅費",VLOOKUP(E1847,支出入力表!F1848:$S$2000,13,FALSE),"")</f>
        <v/>
      </c>
      <c r="N1847" s="168" t="str">
        <f>IF(E1847="旅費",VLOOKUP(E1847,支出入力表!F1848:$S$2000,14,FALSE),"")</f>
        <v/>
      </c>
    </row>
    <row r="1848" spans="2:14" x14ac:dyDescent="0.55000000000000004">
      <c r="B1848" s="163" t="str">
        <f>IF(E1848="旅費",支出入力表!A1849,"")</f>
        <v/>
      </c>
      <c r="C1848" s="164" t="str">
        <f>IF(E1848="旅費",支出入力表!C1849,"")</f>
        <v/>
      </c>
      <c r="D1848" s="165" t="str">
        <f>IF(支出入力表!E1849="旅費","旅費","")</f>
        <v/>
      </c>
      <c r="E1848" s="165" t="str">
        <f>IF(支出入力表!F1849="旅費","旅費","")</f>
        <v/>
      </c>
      <c r="F1848" s="196" t="str">
        <f>IF(E1848="旅費",VLOOKUP(E1848,支出入力表!F1849:$M$2000,3,FALSE),"")</f>
        <v/>
      </c>
      <c r="G1848" s="196" t="str">
        <f>IF(E1848="旅費",VLOOKUP(E1848,支出入力表!F1849:$M$2000,4,FALSE),"")</f>
        <v/>
      </c>
      <c r="H1848" s="197" t="str">
        <f>IF(E1848="旅費",VLOOKUP(E1848,支出入力表!F1849:$M$2000,5,FALSE),"")</f>
        <v/>
      </c>
      <c r="I1848" s="196" t="str">
        <f>IF(E1848="旅費",VLOOKUP(E1848,支出入力表!F1849:$S$2000,9,FALSE),"")</f>
        <v/>
      </c>
      <c r="J1848" s="167" t="str">
        <f>IF(E1848="旅費",VLOOKUP(E1848,支出入力表!F1849:$S$2000,10,FALSE),"")</f>
        <v/>
      </c>
      <c r="K1848" s="167" t="str">
        <f>IF(E1848="旅費",VLOOKUP(E1848,支出入力表!F1849:$S$2000,11,FALSE),"")</f>
        <v/>
      </c>
      <c r="L1848" s="167" t="str">
        <f>IF(E1848="旅費",VLOOKUP(E1848,支出入力表!F1849:$S$2000,12,FALSE),"")</f>
        <v/>
      </c>
      <c r="M1848" s="167" t="str">
        <f>IF(E1848="旅費",VLOOKUP(E1848,支出入力表!F1849:$S$2000,13,FALSE),"")</f>
        <v/>
      </c>
      <c r="N1848" s="168" t="str">
        <f>IF(E1848="旅費",VLOOKUP(E1848,支出入力表!F1849:$S$2000,14,FALSE),"")</f>
        <v/>
      </c>
    </row>
    <row r="1849" spans="2:14" x14ac:dyDescent="0.55000000000000004">
      <c r="B1849" s="163" t="str">
        <f>IF(E1849="旅費",支出入力表!A1850,"")</f>
        <v/>
      </c>
      <c r="C1849" s="164" t="str">
        <f>IF(E1849="旅費",支出入力表!C1850,"")</f>
        <v/>
      </c>
      <c r="D1849" s="165" t="str">
        <f>IF(支出入力表!E1850="旅費","旅費","")</f>
        <v/>
      </c>
      <c r="E1849" s="165" t="str">
        <f>IF(支出入力表!F1850="旅費","旅費","")</f>
        <v/>
      </c>
      <c r="F1849" s="196" t="str">
        <f>IF(E1849="旅費",VLOOKUP(E1849,支出入力表!F1850:$M$2000,3,FALSE),"")</f>
        <v/>
      </c>
      <c r="G1849" s="196" t="str">
        <f>IF(E1849="旅費",VLOOKUP(E1849,支出入力表!F1850:$M$2000,4,FALSE),"")</f>
        <v/>
      </c>
      <c r="H1849" s="197" t="str">
        <f>IF(E1849="旅費",VLOOKUP(E1849,支出入力表!F1850:$M$2000,5,FALSE),"")</f>
        <v/>
      </c>
      <c r="I1849" s="196" t="str">
        <f>IF(E1849="旅費",VLOOKUP(E1849,支出入力表!F1850:$S$2000,9,FALSE),"")</f>
        <v/>
      </c>
      <c r="J1849" s="167" t="str">
        <f>IF(E1849="旅費",VLOOKUP(E1849,支出入力表!F1850:$S$2000,10,FALSE),"")</f>
        <v/>
      </c>
      <c r="K1849" s="167" t="str">
        <f>IF(E1849="旅費",VLOOKUP(E1849,支出入力表!F1850:$S$2000,11,FALSE),"")</f>
        <v/>
      </c>
      <c r="L1849" s="167" t="str">
        <f>IF(E1849="旅費",VLOOKUP(E1849,支出入力表!F1850:$S$2000,12,FALSE),"")</f>
        <v/>
      </c>
      <c r="M1849" s="167" t="str">
        <f>IF(E1849="旅費",VLOOKUP(E1849,支出入力表!F1850:$S$2000,13,FALSE),"")</f>
        <v/>
      </c>
      <c r="N1849" s="168" t="str">
        <f>IF(E1849="旅費",VLOOKUP(E1849,支出入力表!F1850:$S$2000,14,FALSE),"")</f>
        <v/>
      </c>
    </row>
    <row r="1850" spans="2:14" x14ac:dyDescent="0.55000000000000004">
      <c r="B1850" s="163" t="str">
        <f>IF(E1850="旅費",支出入力表!A1851,"")</f>
        <v/>
      </c>
      <c r="C1850" s="164" t="str">
        <f>IF(E1850="旅費",支出入力表!C1851,"")</f>
        <v/>
      </c>
      <c r="D1850" s="165" t="str">
        <f>IF(支出入力表!E1851="旅費","旅費","")</f>
        <v/>
      </c>
      <c r="E1850" s="165" t="str">
        <f>IF(支出入力表!F1851="旅費","旅費","")</f>
        <v/>
      </c>
      <c r="F1850" s="196" t="str">
        <f>IF(E1850="旅費",VLOOKUP(E1850,支出入力表!F1851:$M$2000,3,FALSE),"")</f>
        <v/>
      </c>
      <c r="G1850" s="196" t="str">
        <f>IF(E1850="旅費",VLOOKUP(E1850,支出入力表!F1851:$M$2000,4,FALSE),"")</f>
        <v/>
      </c>
      <c r="H1850" s="197" t="str">
        <f>IF(E1850="旅費",VLOOKUP(E1850,支出入力表!F1851:$M$2000,5,FALSE),"")</f>
        <v/>
      </c>
      <c r="I1850" s="196" t="str">
        <f>IF(E1850="旅費",VLOOKUP(E1850,支出入力表!F1851:$S$2000,9,FALSE),"")</f>
        <v/>
      </c>
      <c r="J1850" s="167" t="str">
        <f>IF(E1850="旅費",VLOOKUP(E1850,支出入力表!F1851:$S$2000,10,FALSE),"")</f>
        <v/>
      </c>
      <c r="K1850" s="167" t="str">
        <f>IF(E1850="旅費",VLOOKUP(E1850,支出入力表!F1851:$S$2000,11,FALSE),"")</f>
        <v/>
      </c>
      <c r="L1850" s="167" t="str">
        <f>IF(E1850="旅費",VLOOKUP(E1850,支出入力表!F1851:$S$2000,12,FALSE),"")</f>
        <v/>
      </c>
      <c r="M1850" s="167" t="str">
        <f>IF(E1850="旅費",VLOOKUP(E1850,支出入力表!F1851:$S$2000,13,FALSE),"")</f>
        <v/>
      </c>
      <c r="N1850" s="168" t="str">
        <f>IF(E1850="旅費",VLOOKUP(E1850,支出入力表!F1851:$S$2000,14,FALSE),"")</f>
        <v/>
      </c>
    </row>
    <row r="1851" spans="2:14" x14ac:dyDescent="0.55000000000000004">
      <c r="B1851" s="163" t="str">
        <f>IF(E1851="旅費",支出入力表!A1852,"")</f>
        <v/>
      </c>
      <c r="C1851" s="164" t="str">
        <f>IF(E1851="旅費",支出入力表!C1852,"")</f>
        <v/>
      </c>
      <c r="D1851" s="165" t="str">
        <f>IF(支出入力表!E1852="旅費","旅費","")</f>
        <v/>
      </c>
      <c r="E1851" s="165" t="str">
        <f>IF(支出入力表!F1852="旅費","旅費","")</f>
        <v/>
      </c>
      <c r="F1851" s="196" t="str">
        <f>IF(E1851="旅費",VLOOKUP(E1851,支出入力表!F1852:$M$2000,3,FALSE),"")</f>
        <v/>
      </c>
      <c r="G1851" s="196" t="str">
        <f>IF(E1851="旅費",VLOOKUP(E1851,支出入力表!F1852:$M$2000,4,FALSE),"")</f>
        <v/>
      </c>
      <c r="H1851" s="197" t="str">
        <f>IF(E1851="旅費",VLOOKUP(E1851,支出入力表!F1852:$M$2000,5,FALSE),"")</f>
        <v/>
      </c>
      <c r="I1851" s="196" t="str">
        <f>IF(E1851="旅費",VLOOKUP(E1851,支出入力表!F1852:$S$2000,9,FALSE),"")</f>
        <v/>
      </c>
      <c r="J1851" s="167" t="str">
        <f>IF(E1851="旅費",VLOOKUP(E1851,支出入力表!F1852:$S$2000,10,FALSE),"")</f>
        <v/>
      </c>
      <c r="K1851" s="167" t="str">
        <f>IF(E1851="旅費",VLOOKUP(E1851,支出入力表!F1852:$S$2000,11,FALSE),"")</f>
        <v/>
      </c>
      <c r="L1851" s="167" t="str">
        <f>IF(E1851="旅費",VLOOKUP(E1851,支出入力表!F1852:$S$2000,12,FALSE),"")</f>
        <v/>
      </c>
      <c r="M1851" s="167" t="str">
        <f>IF(E1851="旅費",VLOOKUP(E1851,支出入力表!F1852:$S$2000,13,FALSE),"")</f>
        <v/>
      </c>
      <c r="N1851" s="168" t="str">
        <f>IF(E1851="旅費",VLOOKUP(E1851,支出入力表!F1852:$S$2000,14,FALSE),"")</f>
        <v/>
      </c>
    </row>
    <row r="1852" spans="2:14" x14ac:dyDescent="0.55000000000000004">
      <c r="B1852" s="163" t="str">
        <f>IF(E1852="旅費",支出入力表!A1853,"")</f>
        <v/>
      </c>
      <c r="C1852" s="164" t="str">
        <f>IF(E1852="旅費",支出入力表!C1853,"")</f>
        <v/>
      </c>
      <c r="D1852" s="165" t="str">
        <f>IF(支出入力表!E1853="旅費","旅費","")</f>
        <v/>
      </c>
      <c r="E1852" s="165" t="str">
        <f>IF(支出入力表!F1853="旅費","旅費","")</f>
        <v/>
      </c>
      <c r="F1852" s="196" t="str">
        <f>IF(E1852="旅費",VLOOKUP(E1852,支出入力表!F1853:$M$2000,3,FALSE),"")</f>
        <v/>
      </c>
      <c r="G1852" s="196" t="str">
        <f>IF(E1852="旅費",VLOOKUP(E1852,支出入力表!F1853:$M$2000,4,FALSE),"")</f>
        <v/>
      </c>
      <c r="H1852" s="197" t="str">
        <f>IF(E1852="旅費",VLOOKUP(E1852,支出入力表!F1853:$M$2000,5,FALSE),"")</f>
        <v/>
      </c>
      <c r="I1852" s="196" t="str">
        <f>IF(E1852="旅費",VLOOKUP(E1852,支出入力表!F1853:$S$2000,9,FALSE),"")</f>
        <v/>
      </c>
      <c r="J1852" s="167" t="str">
        <f>IF(E1852="旅費",VLOOKUP(E1852,支出入力表!F1853:$S$2000,10,FALSE),"")</f>
        <v/>
      </c>
      <c r="K1852" s="167" t="str">
        <f>IF(E1852="旅費",VLOOKUP(E1852,支出入力表!F1853:$S$2000,11,FALSE),"")</f>
        <v/>
      </c>
      <c r="L1852" s="167" t="str">
        <f>IF(E1852="旅費",VLOOKUP(E1852,支出入力表!F1853:$S$2000,12,FALSE),"")</f>
        <v/>
      </c>
      <c r="M1852" s="167" t="str">
        <f>IF(E1852="旅費",VLOOKUP(E1852,支出入力表!F1853:$S$2000,13,FALSE),"")</f>
        <v/>
      </c>
      <c r="N1852" s="168" t="str">
        <f>IF(E1852="旅費",VLOOKUP(E1852,支出入力表!F1853:$S$2000,14,FALSE),"")</f>
        <v/>
      </c>
    </row>
    <row r="1853" spans="2:14" x14ac:dyDescent="0.55000000000000004">
      <c r="B1853" s="163" t="str">
        <f>IF(E1853="旅費",支出入力表!A1854,"")</f>
        <v/>
      </c>
      <c r="C1853" s="164" t="str">
        <f>IF(E1853="旅費",支出入力表!C1854,"")</f>
        <v/>
      </c>
      <c r="D1853" s="165" t="str">
        <f>IF(支出入力表!E1854="旅費","旅費","")</f>
        <v/>
      </c>
      <c r="E1853" s="165" t="str">
        <f>IF(支出入力表!F1854="旅費","旅費","")</f>
        <v/>
      </c>
      <c r="F1853" s="196" t="str">
        <f>IF(E1853="旅費",VLOOKUP(E1853,支出入力表!F1854:$M$2000,3,FALSE),"")</f>
        <v/>
      </c>
      <c r="G1853" s="196" t="str">
        <f>IF(E1853="旅費",VLOOKUP(E1853,支出入力表!F1854:$M$2000,4,FALSE),"")</f>
        <v/>
      </c>
      <c r="H1853" s="197" t="str">
        <f>IF(E1853="旅費",VLOOKUP(E1853,支出入力表!F1854:$M$2000,5,FALSE),"")</f>
        <v/>
      </c>
      <c r="I1853" s="196" t="str">
        <f>IF(E1853="旅費",VLOOKUP(E1853,支出入力表!F1854:$S$2000,9,FALSE),"")</f>
        <v/>
      </c>
      <c r="J1853" s="167" t="str">
        <f>IF(E1853="旅費",VLOOKUP(E1853,支出入力表!F1854:$S$2000,10,FALSE),"")</f>
        <v/>
      </c>
      <c r="K1853" s="167" t="str">
        <f>IF(E1853="旅費",VLOOKUP(E1853,支出入力表!F1854:$S$2000,11,FALSE),"")</f>
        <v/>
      </c>
      <c r="L1853" s="167" t="str">
        <f>IF(E1853="旅費",VLOOKUP(E1853,支出入力表!F1854:$S$2000,12,FALSE),"")</f>
        <v/>
      </c>
      <c r="M1853" s="167" t="str">
        <f>IF(E1853="旅費",VLOOKUP(E1853,支出入力表!F1854:$S$2000,13,FALSE),"")</f>
        <v/>
      </c>
      <c r="N1853" s="168" t="str">
        <f>IF(E1853="旅費",VLOOKUP(E1853,支出入力表!F1854:$S$2000,14,FALSE),"")</f>
        <v/>
      </c>
    </row>
    <row r="1854" spans="2:14" x14ac:dyDescent="0.55000000000000004">
      <c r="B1854" s="163" t="str">
        <f>IF(E1854="旅費",支出入力表!A1855,"")</f>
        <v/>
      </c>
      <c r="C1854" s="164" t="str">
        <f>IF(E1854="旅費",支出入力表!C1855,"")</f>
        <v/>
      </c>
      <c r="D1854" s="165" t="str">
        <f>IF(支出入力表!E1855="旅費","旅費","")</f>
        <v/>
      </c>
      <c r="E1854" s="165" t="str">
        <f>IF(支出入力表!F1855="旅費","旅費","")</f>
        <v/>
      </c>
      <c r="F1854" s="196" t="str">
        <f>IF(E1854="旅費",VLOOKUP(E1854,支出入力表!F1855:$M$2000,3,FALSE),"")</f>
        <v/>
      </c>
      <c r="G1854" s="196" t="str">
        <f>IF(E1854="旅費",VLOOKUP(E1854,支出入力表!F1855:$M$2000,4,FALSE),"")</f>
        <v/>
      </c>
      <c r="H1854" s="197" t="str">
        <f>IF(E1854="旅費",VLOOKUP(E1854,支出入力表!F1855:$M$2000,5,FALSE),"")</f>
        <v/>
      </c>
      <c r="I1854" s="196" t="str">
        <f>IF(E1854="旅費",VLOOKUP(E1854,支出入力表!F1855:$S$2000,9,FALSE),"")</f>
        <v/>
      </c>
      <c r="J1854" s="167" t="str">
        <f>IF(E1854="旅費",VLOOKUP(E1854,支出入力表!F1855:$S$2000,10,FALSE),"")</f>
        <v/>
      </c>
      <c r="K1854" s="167" t="str">
        <f>IF(E1854="旅費",VLOOKUP(E1854,支出入力表!F1855:$S$2000,11,FALSE),"")</f>
        <v/>
      </c>
      <c r="L1854" s="167" t="str">
        <f>IF(E1854="旅費",VLOOKUP(E1854,支出入力表!F1855:$S$2000,12,FALSE),"")</f>
        <v/>
      </c>
      <c r="M1854" s="167" t="str">
        <f>IF(E1854="旅費",VLOOKUP(E1854,支出入力表!F1855:$S$2000,13,FALSE),"")</f>
        <v/>
      </c>
      <c r="N1854" s="168" t="str">
        <f>IF(E1854="旅費",VLOOKUP(E1854,支出入力表!F1855:$S$2000,14,FALSE),"")</f>
        <v/>
      </c>
    </row>
    <row r="1855" spans="2:14" x14ac:dyDescent="0.55000000000000004">
      <c r="B1855" s="163" t="str">
        <f>IF(E1855="旅費",支出入力表!A1856,"")</f>
        <v/>
      </c>
      <c r="C1855" s="164" t="str">
        <f>IF(E1855="旅費",支出入力表!C1856,"")</f>
        <v/>
      </c>
      <c r="D1855" s="165" t="str">
        <f>IF(支出入力表!E1856="旅費","旅費","")</f>
        <v/>
      </c>
      <c r="E1855" s="165" t="str">
        <f>IF(支出入力表!F1856="旅費","旅費","")</f>
        <v/>
      </c>
      <c r="F1855" s="196" t="str">
        <f>IF(E1855="旅費",VLOOKUP(E1855,支出入力表!F1856:$M$2000,3,FALSE),"")</f>
        <v/>
      </c>
      <c r="G1855" s="196" t="str">
        <f>IF(E1855="旅費",VLOOKUP(E1855,支出入力表!F1856:$M$2000,4,FALSE),"")</f>
        <v/>
      </c>
      <c r="H1855" s="197" t="str">
        <f>IF(E1855="旅費",VLOOKUP(E1855,支出入力表!F1856:$M$2000,5,FALSE),"")</f>
        <v/>
      </c>
      <c r="I1855" s="196" t="str">
        <f>IF(E1855="旅費",VLOOKUP(E1855,支出入力表!F1856:$S$2000,9,FALSE),"")</f>
        <v/>
      </c>
      <c r="J1855" s="167" t="str">
        <f>IF(E1855="旅費",VLOOKUP(E1855,支出入力表!F1856:$S$2000,10,FALSE),"")</f>
        <v/>
      </c>
      <c r="K1855" s="167" t="str">
        <f>IF(E1855="旅費",VLOOKUP(E1855,支出入力表!F1856:$S$2000,11,FALSE),"")</f>
        <v/>
      </c>
      <c r="L1855" s="167" t="str">
        <f>IF(E1855="旅費",VLOOKUP(E1855,支出入力表!F1856:$S$2000,12,FALSE),"")</f>
        <v/>
      </c>
      <c r="M1855" s="167" t="str">
        <f>IF(E1855="旅費",VLOOKUP(E1855,支出入力表!F1856:$S$2000,13,FALSE),"")</f>
        <v/>
      </c>
      <c r="N1855" s="168" t="str">
        <f>IF(E1855="旅費",VLOOKUP(E1855,支出入力表!F1856:$S$2000,14,FALSE),"")</f>
        <v/>
      </c>
    </row>
    <row r="1856" spans="2:14" x14ac:dyDescent="0.55000000000000004">
      <c r="B1856" s="163" t="str">
        <f>IF(E1856="旅費",支出入力表!A1857,"")</f>
        <v/>
      </c>
      <c r="C1856" s="164" t="str">
        <f>IF(E1856="旅費",支出入力表!C1857,"")</f>
        <v/>
      </c>
      <c r="D1856" s="165" t="str">
        <f>IF(支出入力表!E1857="旅費","旅費","")</f>
        <v/>
      </c>
      <c r="E1856" s="165" t="str">
        <f>IF(支出入力表!F1857="旅費","旅費","")</f>
        <v/>
      </c>
      <c r="F1856" s="196" t="str">
        <f>IF(E1856="旅費",VLOOKUP(E1856,支出入力表!F1857:$M$2000,3,FALSE),"")</f>
        <v/>
      </c>
      <c r="G1856" s="196" t="str">
        <f>IF(E1856="旅費",VLOOKUP(E1856,支出入力表!F1857:$M$2000,4,FALSE),"")</f>
        <v/>
      </c>
      <c r="H1856" s="197" t="str">
        <f>IF(E1856="旅費",VLOOKUP(E1856,支出入力表!F1857:$M$2000,5,FALSE),"")</f>
        <v/>
      </c>
      <c r="I1856" s="196" t="str">
        <f>IF(E1856="旅費",VLOOKUP(E1856,支出入力表!F1857:$S$2000,9,FALSE),"")</f>
        <v/>
      </c>
      <c r="J1856" s="167" t="str">
        <f>IF(E1856="旅費",VLOOKUP(E1856,支出入力表!F1857:$S$2000,10,FALSE),"")</f>
        <v/>
      </c>
      <c r="K1856" s="167" t="str">
        <f>IF(E1856="旅費",VLOOKUP(E1856,支出入力表!F1857:$S$2000,11,FALSE),"")</f>
        <v/>
      </c>
      <c r="L1856" s="167" t="str">
        <f>IF(E1856="旅費",VLOOKUP(E1856,支出入力表!F1857:$S$2000,12,FALSE),"")</f>
        <v/>
      </c>
      <c r="M1856" s="167" t="str">
        <f>IF(E1856="旅費",VLOOKUP(E1856,支出入力表!F1857:$S$2000,13,FALSE),"")</f>
        <v/>
      </c>
      <c r="N1856" s="168" t="str">
        <f>IF(E1856="旅費",VLOOKUP(E1856,支出入力表!F1857:$S$2000,14,FALSE),"")</f>
        <v/>
      </c>
    </row>
    <row r="1857" spans="2:14" x14ac:dyDescent="0.55000000000000004">
      <c r="B1857" s="163" t="str">
        <f>IF(E1857="旅費",支出入力表!A1858,"")</f>
        <v/>
      </c>
      <c r="C1857" s="164" t="str">
        <f>IF(E1857="旅費",支出入力表!C1858,"")</f>
        <v/>
      </c>
      <c r="D1857" s="165" t="str">
        <f>IF(支出入力表!E1858="旅費","旅費","")</f>
        <v/>
      </c>
      <c r="E1857" s="165" t="str">
        <f>IF(支出入力表!F1858="旅費","旅費","")</f>
        <v/>
      </c>
      <c r="F1857" s="196" t="str">
        <f>IF(E1857="旅費",VLOOKUP(E1857,支出入力表!F1858:$M$2000,3,FALSE),"")</f>
        <v/>
      </c>
      <c r="G1857" s="196" t="str">
        <f>IF(E1857="旅費",VLOOKUP(E1857,支出入力表!F1858:$M$2000,4,FALSE),"")</f>
        <v/>
      </c>
      <c r="H1857" s="197" t="str">
        <f>IF(E1857="旅費",VLOOKUP(E1857,支出入力表!F1858:$M$2000,5,FALSE),"")</f>
        <v/>
      </c>
      <c r="I1857" s="196" t="str">
        <f>IF(E1857="旅費",VLOOKUP(E1857,支出入力表!F1858:$S$2000,9,FALSE),"")</f>
        <v/>
      </c>
      <c r="J1857" s="167" t="str">
        <f>IF(E1857="旅費",VLOOKUP(E1857,支出入力表!F1858:$S$2000,10,FALSE),"")</f>
        <v/>
      </c>
      <c r="K1857" s="167" t="str">
        <f>IF(E1857="旅費",VLOOKUP(E1857,支出入力表!F1858:$S$2000,11,FALSE),"")</f>
        <v/>
      </c>
      <c r="L1857" s="167" t="str">
        <f>IF(E1857="旅費",VLOOKUP(E1857,支出入力表!F1858:$S$2000,12,FALSE),"")</f>
        <v/>
      </c>
      <c r="M1857" s="167" t="str">
        <f>IF(E1857="旅費",VLOOKUP(E1857,支出入力表!F1858:$S$2000,13,FALSE),"")</f>
        <v/>
      </c>
      <c r="N1857" s="168" t="str">
        <f>IF(E1857="旅費",VLOOKUP(E1857,支出入力表!F1858:$S$2000,14,FALSE),"")</f>
        <v/>
      </c>
    </row>
    <row r="1858" spans="2:14" x14ac:dyDescent="0.55000000000000004">
      <c r="B1858" s="163" t="str">
        <f>IF(E1858="旅費",支出入力表!A1859,"")</f>
        <v/>
      </c>
      <c r="C1858" s="164" t="str">
        <f>IF(E1858="旅費",支出入力表!C1859,"")</f>
        <v/>
      </c>
      <c r="D1858" s="165" t="str">
        <f>IF(支出入力表!E1859="旅費","旅費","")</f>
        <v/>
      </c>
      <c r="E1858" s="165" t="str">
        <f>IF(支出入力表!F1859="旅費","旅費","")</f>
        <v/>
      </c>
      <c r="F1858" s="196" t="str">
        <f>IF(E1858="旅費",VLOOKUP(E1858,支出入力表!F1859:$M$2000,3,FALSE),"")</f>
        <v/>
      </c>
      <c r="G1858" s="196" t="str">
        <f>IF(E1858="旅費",VLOOKUP(E1858,支出入力表!F1859:$M$2000,4,FALSE),"")</f>
        <v/>
      </c>
      <c r="H1858" s="197" t="str">
        <f>IF(E1858="旅費",VLOOKUP(E1858,支出入力表!F1859:$M$2000,5,FALSE),"")</f>
        <v/>
      </c>
      <c r="I1858" s="196" t="str">
        <f>IF(E1858="旅費",VLOOKUP(E1858,支出入力表!F1859:$S$2000,9,FALSE),"")</f>
        <v/>
      </c>
      <c r="J1858" s="167" t="str">
        <f>IF(E1858="旅費",VLOOKUP(E1858,支出入力表!F1859:$S$2000,10,FALSE),"")</f>
        <v/>
      </c>
      <c r="K1858" s="167" t="str">
        <f>IF(E1858="旅費",VLOOKUP(E1858,支出入力表!F1859:$S$2000,11,FALSE),"")</f>
        <v/>
      </c>
      <c r="L1858" s="167" t="str">
        <f>IF(E1858="旅費",VLOOKUP(E1858,支出入力表!F1859:$S$2000,12,FALSE),"")</f>
        <v/>
      </c>
      <c r="M1858" s="167" t="str">
        <f>IF(E1858="旅費",VLOOKUP(E1858,支出入力表!F1859:$S$2000,13,FALSE),"")</f>
        <v/>
      </c>
      <c r="N1858" s="168" t="str">
        <f>IF(E1858="旅費",VLOOKUP(E1858,支出入力表!F1859:$S$2000,14,FALSE),"")</f>
        <v/>
      </c>
    </row>
    <row r="1859" spans="2:14" x14ac:dyDescent="0.55000000000000004">
      <c r="B1859" s="163" t="str">
        <f>IF(E1859="旅費",支出入力表!A1860,"")</f>
        <v/>
      </c>
      <c r="C1859" s="164" t="str">
        <f>IF(E1859="旅費",支出入力表!C1860,"")</f>
        <v/>
      </c>
      <c r="D1859" s="165" t="str">
        <f>IF(支出入力表!E1860="旅費","旅費","")</f>
        <v/>
      </c>
      <c r="E1859" s="165" t="str">
        <f>IF(支出入力表!F1860="旅費","旅費","")</f>
        <v/>
      </c>
      <c r="F1859" s="196" t="str">
        <f>IF(E1859="旅費",VLOOKUP(E1859,支出入力表!F1860:$M$2000,3,FALSE),"")</f>
        <v/>
      </c>
      <c r="G1859" s="196" t="str">
        <f>IF(E1859="旅費",VLOOKUP(E1859,支出入力表!F1860:$M$2000,4,FALSE),"")</f>
        <v/>
      </c>
      <c r="H1859" s="197" t="str">
        <f>IF(E1859="旅費",VLOOKUP(E1859,支出入力表!F1860:$M$2000,5,FALSE),"")</f>
        <v/>
      </c>
      <c r="I1859" s="196" t="str">
        <f>IF(E1859="旅費",VLOOKUP(E1859,支出入力表!F1860:$S$2000,9,FALSE),"")</f>
        <v/>
      </c>
      <c r="J1859" s="167" t="str">
        <f>IF(E1859="旅費",VLOOKUP(E1859,支出入力表!F1860:$S$2000,10,FALSE),"")</f>
        <v/>
      </c>
      <c r="K1859" s="167" t="str">
        <f>IF(E1859="旅費",VLOOKUP(E1859,支出入力表!F1860:$S$2000,11,FALSE),"")</f>
        <v/>
      </c>
      <c r="L1859" s="167" t="str">
        <f>IF(E1859="旅費",VLOOKUP(E1859,支出入力表!F1860:$S$2000,12,FALSE),"")</f>
        <v/>
      </c>
      <c r="M1859" s="167" t="str">
        <f>IF(E1859="旅費",VLOOKUP(E1859,支出入力表!F1860:$S$2000,13,FALSE),"")</f>
        <v/>
      </c>
      <c r="N1859" s="168" t="str">
        <f>IF(E1859="旅費",VLOOKUP(E1859,支出入力表!F1860:$S$2000,14,FALSE),"")</f>
        <v/>
      </c>
    </row>
    <row r="1860" spans="2:14" x14ac:dyDescent="0.55000000000000004">
      <c r="B1860" s="163" t="str">
        <f>IF(E1860="旅費",支出入力表!A1861,"")</f>
        <v/>
      </c>
      <c r="C1860" s="164" t="str">
        <f>IF(E1860="旅費",支出入力表!C1861,"")</f>
        <v/>
      </c>
      <c r="D1860" s="165" t="str">
        <f>IF(支出入力表!E1861="旅費","旅費","")</f>
        <v/>
      </c>
      <c r="E1860" s="165" t="str">
        <f>IF(支出入力表!F1861="旅費","旅費","")</f>
        <v/>
      </c>
      <c r="F1860" s="196" t="str">
        <f>IF(E1860="旅費",VLOOKUP(E1860,支出入力表!F1861:$M$2000,3,FALSE),"")</f>
        <v/>
      </c>
      <c r="G1860" s="196" t="str">
        <f>IF(E1860="旅費",VLOOKUP(E1860,支出入力表!F1861:$M$2000,4,FALSE),"")</f>
        <v/>
      </c>
      <c r="H1860" s="197" t="str">
        <f>IF(E1860="旅費",VLOOKUP(E1860,支出入力表!F1861:$M$2000,5,FALSE),"")</f>
        <v/>
      </c>
      <c r="I1860" s="196" t="str">
        <f>IF(E1860="旅費",VLOOKUP(E1860,支出入力表!F1861:$S$2000,9,FALSE),"")</f>
        <v/>
      </c>
      <c r="J1860" s="167" t="str">
        <f>IF(E1860="旅費",VLOOKUP(E1860,支出入力表!F1861:$S$2000,10,FALSE),"")</f>
        <v/>
      </c>
      <c r="K1860" s="167" t="str">
        <f>IF(E1860="旅費",VLOOKUP(E1860,支出入力表!F1861:$S$2000,11,FALSE),"")</f>
        <v/>
      </c>
      <c r="L1860" s="167" t="str">
        <f>IF(E1860="旅費",VLOOKUP(E1860,支出入力表!F1861:$S$2000,12,FALSE),"")</f>
        <v/>
      </c>
      <c r="M1860" s="167" t="str">
        <f>IF(E1860="旅費",VLOOKUP(E1860,支出入力表!F1861:$S$2000,13,FALSE),"")</f>
        <v/>
      </c>
      <c r="N1860" s="168" t="str">
        <f>IF(E1860="旅費",VLOOKUP(E1860,支出入力表!F1861:$S$2000,14,FALSE),"")</f>
        <v/>
      </c>
    </row>
    <row r="1861" spans="2:14" x14ac:dyDescent="0.55000000000000004">
      <c r="B1861" s="163" t="str">
        <f>IF(E1861="旅費",支出入力表!A1862,"")</f>
        <v/>
      </c>
      <c r="C1861" s="164" t="str">
        <f>IF(E1861="旅費",支出入力表!C1862,"")</f>
        <v/>
      </c>
      <c r="D1861" s="165" t="str">
        <f>IF(支出入力表!E1862="旅費","旅費","")</f>
        <v/>
      </c>
      <c r="E1861" s="165" t="str">
        <f>IF(支出入力表!F1862="旅費","旅費","")</f>
        <v/>
      </c>
      <c r="F1861" s="196" t="str">
        <f>IF(E1861="旅費",VLOOKUP(E1861,支出入力表!F1862:$M$2000,3,FALSE),"")</f>
        <v/>
      </c>
      <c r="G1861" s="196" t="str">
        <f>IF(E1861="旅費",VLOOKUP(E1861,支出入力表!F1862:$M$2000,4,FALSE),"")</f>
        <v/>
      </c>
      <c r="H1861" s="197" t="str">
        <f>IF(E1861="旅費",VLOOKUP(E1861,支出入力表!F1862:$M$2000,5,FALSE),"")</f>
        <v/>
      </c>
      <c r="I1861" s="196" t="str">
        <f>IF(E1861="旅費",VLOOKUP(E1861,支出入力表!F1862:$S$2000,9,FALSE),"")</f>
        <v/>
      </c>
      <c r="J1861" s="167" t="str">
        <f>IF(E1861="旅費",VLOOKUP(E1861,支出入力表!F1862:$S$2000,10,FALSE),"")</f>
        <v/>
      </c>
      <c r="K1861" s="167" t="str">
        <f>IF(E1861="旅費",VLOOKUP(E1861,支出入力表!F1862:$S$2000,11,FALSE),"")</f>
        <v/>
      </c>
      <c r="L1861" s="167" t="str">
        <f>IF(E1861="旅費",VLOOKUP(E1861,支出入力表!F1862:$S$2000,12,FALSE),"")</f>
        <v/>
      </c>
      <c r="M1861" s="167" t="str">
        <f>IF(E1861="旅費",VLOOKUP(E1861,支出入力表!F1862:$S$2000,13,FALSE),"")</f>
        <v/>
      </c>
      <c r="N1861" s="168" t="str">
        <f>IF(E1861="旅費",VLOOKUP(E1861,支出入力表!F1862:$S$2000,14,FALSE),"")</f>
        <v/>
      </c>
    </row>
    <row r="1862" spans="2:14" x14ac:dyDescent="0.55000000000000004">
      <c r="B1862" s="163" t="str">
        <f>IF(E1862="旅費",支出入力表!A1863,"")</f>
        <v/>
      </c>
      <c r="C1862" s="164" t="str">
        <f>IF(E1862="旅費",支出入力表!C1863,"")</f>
        <v/>
      </c>
      <c r="D1862" s="165" t="str">
        <f>IF(支出入力表!E1863="旅費","旅費","")</f>
        <v/>
      </c>
      <c r="E1862" s="165" t="str">
        <f>IF(支出入力表!F1863="旅費","旅費","")</f>
        <v/>
      </c>
      <c r="F1862" s="196" t="str">
        <f>IF(E1862="旅費",VLOOKUP(E1862,支出入力表!F1863:$M$2000,3,FALSE),"")</f>
        <v/>
      </c>
      <c r="G1862" s="196" t="str">
        <f>IF(E1862="旅費",VLOOKUP(E1862,支出入力表!F1863:$M$2000,4,FALSE),"")</f>
        <v/>
      </c>
      <c r="H1862" s="197" t="str">
        <f>IF(E1862="旅費",VLOOKUP(E1862,支出入力表!F1863:$M$2000,5,FALSE),"")</f>
        <v/>
      </c>
      <c r="I1862" s="196" t="str">
        <f>IF(E1862="旅費",VLOOKUP(E1862,支出入力表!F1863:$S$2000,9,FALSE),"")</f>
        <v/>
      </c>
      <c r="J1862" s="167" t="str">
        <f>IF(E1862="旅費",VLOOKUP(E1862,支出入力表!F1863:$S$2000,10,FALSE),"")</f>
        <v/>
      </c>
      <c r="K1862" s="167" t="str">
        <f>IF(E1862="旅費",VLOOKUP(E1862,支出入力表!F1863:$S$2000,11,FALSE),"")</f>
        <v/>
      </c>
      <c r="L1862" s="167" t="str">
        <f>IF(E1862="旅費",VLOOKUP(E1862,支出入力表!F1863:$S$2000,12,FALSE),"")</f>
        <v/>
      </c>
      <c r="M1862" s="167" t="str">
        <f>IF(E1862="旅費",VLOOKUP(E1862,支出入力表!F1863:$S$2000,13,FALSE),"")</f>
        <v/>
      </c>
      <c r="N1862" s="168" t="str">
        <f>IF(E1862="旅費",VLOOKUP(E1862,支出入力表!F1863:$S$2000,14,FALSE),"")</f>
        <v/>
      </c>
    </row>
    <row r="1863" spans="2:14" x14ac:dyDescent="0.55000000000000004">
      <c r="B1863" s="163" t="str">
        <f>IF(E1863="旅費",支出入力表!A1864,"")</f>
        <v/>
      </c>
      <c r="C1863" s="164" t="str">
        <f>IF(E1863="旅費",支出入力表!C1864,"")</f>
        <v/>
      </c>
      <c r="D1863" s="165" t="str">
        <f>IF(支出入力表!E1864="旅費","旅費","")</f>
        <v/>
      </c>
      <c r="E1863" s="165" t="str">
        <f>IF(支出入力表!F1864="旅費","旅費","")</f>
        <v/>
      </c>
      <c r="F1863" s="196" t="str">
        <f>IF(E1863="旅費",VLOOKUP(E1863,支出入力表!F1864:$M$2000,3,FALSE),"")</f>
        <v/>
      </c>
      <c r="G1863" s="196" t="str">
        <f>IF(E1863="旅費",VLOOKUP(E1863,支出入力表!F1864:$M$2000,4,FALSE),"")</f>
        <v/>
      </c>
      <c r="H1863" s="197" t="str">
        <f>IF(E1863="旅費",VLOOKUP(E1863,支出入力表!F1864:$M$2000,5,FALSE),"")</f>
        <v/>
      </c>
      <c r="I1863" s="196" t="str">
        <f>IF(E1863="旅費",VLOOKUP(E1863,支出入力表!F1864:$S$2000,9,FALSE),"")</f>
        <v/>
      </c>
      <c r="J1863" s="167" t="str">
        <f>IF(E1863="旅費",VLOOKUP(E1863,支出入力表!F1864:$S$2000,10,FALSE),"")</f>
        <v/>
      </c>
      <c r="K1863" s="167" t="str">
        <f>IF(E1863="旅費",VLOOKUP(E1863,支出入力表!F1864:$S$2000,11,FALSE),"")</f>
        <v/>
      </c>
      <c r="L1863" s="167" t="str">
        <f>IF(E1863="旅費",VLOOKUP(E1863,支出入力表!F1864:$S$2000,12,FALSE),"")</f>
        <v/>
      </c>
      <c r="M1863" s="167" t="str">
        <f>IF(E1863="旅費",VLOOKUP(E1863,支出入力表!F1864:$S$2000,13,FALSE),"")</f>
        <v/>
      </c>
      <c r="N1863" s="168" t="str">
        <f>IF(E1863="旅費",VLOOKUP(E1863,支出入力表!F1864:$S$2000,14,FALSE),"")</f>
        <v/>
      </c>
    </row>
    <row r="1864" spans="2:14" x14ac:dyDescent="0.55000000000000004">
      <c r="B1864" s="163" t="str">
        <f>IF(E1864="旅費",支出入力表!A1865,"")</f>
        <v/>
      </c>
      <c r="C1864" s="164" t="str">
        <f>IF(E1864="旅費",支出入力表!C1865,"")</f>
        <v/>
      </c>
      <c r="D1864" s="165" t="str">
        <f>IF(支出入力表!E1865="旅費","旅費","")</f>
        <v/>
      </c>
      <c r="E1864" s="165" t="str">
        <f>IF(支出入力表!F1865="旅費","旅費","")</f>
        <v/>
      </c>
      <c r="F1864" s="196" t="str">
        <f>IF(E1864="旅費",VLOOKUP(E1864,支出入力表!F1865:$M$2000,3,FALSE),"")</f>
        <v/>
      </c>
      <c r="G1864" s="196" t="str">
        <f>IF(E1864="旅費",VLOOKUP(E1864,支出入力表!F1865:$M$2000,4,FALSE),"")</f>
        <v/>
      </c>
      <c r="H1864" s="197" t="str">
        <f>IF(E1864="旅費",VLOOKUP(E1864,支出入力表!F1865:$M$2000,5,FALSE),"")</f>
        <v/>
      </c>
      <c r="I1864" s="196" t="str">
        <f>IF(E1864="旅費",VLOOKUP(E1864,支出入力表!F1865:$S$2000,9,FALSE),"")</f>
        <v/>
      </c>
      <c r="J1864" s="167" t="str">
        <f>IF(E1864="旅費",VLOOKUP(E1864,支出入力表!F1865:$S$2000,10,FALSE),"")</f>
        <v/>
      </c>
      <c r="K1864" s="167" t="str">
        <f>IF(E1864="旅費",VLOOKUP(E1864,支出入力表!F1865:$S$2000,11,FALSE),"")</f>
        <v/>
      </c>
      <c r="L1864" s="167" t="str">
        <f>IF(E1864="旅費",VLOOKUP(E1864,支出入力表!F1865:$S$2000,12,FALSE),"")</f>
        <v/>
      </c>
      <c r="M1864" s="167" t="str">
        <f>IF(E1864="旅費",VLOOKUP(E1864,支出入力表!F1865:$S$2000,13,FALSE),"")</f>
        <v/>
      </c>
      <c r="N1864" s="168" t="str">
        <f>IF(E1864="旅費",VLOOKUP(E1864,支出入力表!F1865:$S$2000,14,FALSE),"")</f>
        <v/>
      </c>
    </row>
    <row r="1865" spans="2:14" x14ac:dyDescent="0.55000000000000004">
      <c r="B1865" s="163" t="str">
        <f>IF(E1865="旅費",支出入力表!A1866,"")</f>
        <v/>
      </c>
      <c r="C1865" s="164" t="str">
        <f>IF(E1865="旅費",支出入力表!C1866,"")</f>
        <v/>
      </c>
      <c r="D1865" s="165" t="str">
        <f>IF(支出入力表!E1866="旅費","旅費","")</f>
        <v/>
      </c>
      <c r="E1865" s="165" t="str">
        <f>IF(支出入力表!F1866="旅費","旅費","")</f>
        <v/>
      </c>
      <c r="F1865" s="196" t="str">
        <f>IF(E1865="旅費",VLOOKUP(E1865,支出入力表!F1866:$M$2000,3,FALSE),"")</f>
        <v/>
      </c>
      <c r="G1865" s="196" t="str">
        <f>IF(E1865="旅費",VLOOKUP(E1865,支出入力表!F1866:$M$2000,4,FALSE),"")</f>
        <v/>
      </c>
      <c r="H1865" s="197" t="str">
        <f>IF(E1865="旅費",VLOOKUP(E1865,支出入力表!F1866:$M$2000,5,FALSE),"")</f>
        <v/>
      </c>
      <c r="I1865" s="196" t="str">
        <f>IF(E1865="旅費",VLOOKUP(E1865,支出入力表!F1866:$S$2000,9,FALSE),"")</f>
        <v/>
      </c>
      <c r="J1865" s="167" t="str">
        <f>IF(E1865="旅費",VLOOKUP(E1865,支出入力表!F1866:$S$2000,10,FALSE),"")</f>
        <v/>
      </c>
      <c r="K1865" s="167" t="str">
        <f>IF(E1865="旅費",VLOOKUP(E1865,支出入力表!F1866:$S$2000,11,FALSE),"")</f>
        <v/>
      </c>
      <c r="L1865" s="167" t="str">
        <f>IF(E1865="旅費",VLOOKUP(E1865,支出入力表!F1866:$S$2000,12,FALSE),"")</f>
        <v/>
      </c>
      <c r="M1865" s="167" t="str">
        <f>IF(E1865="旅費",VLOOKUP(E1865,支出入力表!F1866:$S$2000,13,FALSE),"")</f>
        <v/>
      </c>
      <c r="N1865" s="168" t="str">
        <f>IF(E1865="旅費",VLOOKUP(E1865,支出入力表!F1866:$S$2000,14,FALSE),"")</f>
        <v/>
      </c>
    </row>
    <row r="1866" spans="2:14" x14ac:dyDescent="0.55000000000000004">
      <c r="B1866" s="163" t="str">
        <f>IF(E1866="旅費",支出入力表!A1867,"")</f>
        <v/>
      </c>
      <c r="C1866" s="164" t="str">
        <f>IF(E1866="旅費",支出入力表!C1867,"")</f>
        <v/>
      </c>
      <c r="D1866" s="165" t="str">
        <f>IF(支出入力表!E1867="旅費","旅費","")</f>
        <v/>
      </c>
      <c r="E1866" s="165" t="str">
        <f>IF(支出入力表!F1867="旅費","旅費","")</f>
        <v/>
      </c>
      <c r="F1866" s="196" t="str">
        <f>IF(E1866="旅費",VLOOKUP(E1866,支出入力表!F1867:$M$2000,3,FALSE),"")</f>
        <v/>
      </c>
      <c r="G1866" s="196" t="str">
        <f>IF(E1866="旅費",VLOOKUP(E1866,支出入力表!F1867:$M$2000,4,FALSE),"")</f>
        <v/>
      </c>
      <c r="H1866" s="197" t="str">
        <f>IF(E1866="旅費",VLOOKUP(E1866,支出入力表!F1867:$M$2000,5,FALSE),"")</f>
        <v/>
      </c>
      <c r="I1866" s="196" t="str">
        <f>IF(E1866="旅費",VLOOKUP(E1866,支出入力表!F1867:$S$2000,9,FALSE),"")</f>
        <v/>
      </c>
      <c r="J1866" s="167" t="str">
        <f>IF(E1866="旅費",VLOOKUP(E1866,支出入力表!F1867:$S$2000,10,FALSE),"")</f>
        <v/>
      </c>
      <c r="K1866" s="167" t="str">
        <f>IF(E1866="旅費",VLOOKUP(E1866,支出入力表!F1867:$S$2000,11,FALSE),"")</f>
        <v/>
      </c>
      <c r="L1866" s="167" t="str">
        <f>IF(E1866="旅費",VLOOKUP(E1866,支出入力表!F1867:$S$2000,12,FALSE),"")</f>
        <v/>
      </c>
      <c r="M1866" s="167" t="str">
        <f>IF(E1866="旅費",VLOOKUP(E1866,支出入力表!F1867:$S$2000,13,FALSE),"")</f>
        <v/>
      </c>
      <c r="N1866" s="168" t="str">
        <f>IF(E1866="旅費",VLOOKUP(E1866,支出入力表!F1867:$S$2000,14,FALSE),"")</f>
        <v/>
      </c>
    </row>
    <row r="1867" spans="2:14" x14ac:dyDescent="0.55000000000000004">
      <c r="B1867" s="163" t="str">
        <f>IF(E1867="旅費",支出入力表!A1868,"")</f>
        <v/>
      </c>
      <c r="C1867" s="164" t="str">
        <f>IF(E1867="旅費",支出入力表!C1868,"")</f>
        <v/>
      </c>
      <c r="D1867" s="165" t="str">
        <f>IF(支出入力表!E1868="旅費","旅費","")</f>
        <v/>
      </c>
      <c r="E1867" s="165" t="str">
        <f>IF(支出入力表!F1868="旅費","旅費","")</f>
        <v/>
      </c>
      <c r="F1867" s="196" t="str">
        <f>IF(E1867="旅費",VLOOKUP(E1867,支出入力表!F1868:$M$2000,3,FALSE),"")</f>
        <v/>
      </c>
      <c r="G1867" s="196" t="str">
        <f>IF(E1867="旅費",VLOOKUP(E1867,支出入力表!F1868:$M$2000,4,FALSE),"")</f>
        <v/>
      </c>
      <c r="H1867" s="197" t="str">
        <f>IF(E1867="旅費",VLOOKUP(E1867,支出入力表!F1868:$M$2000,5,FALSE),"")</f>
        <v/>
      </c>
      <c r="I1867" s="196" t="str">
        <f>IF(E1867="旅費",VLOOKUP(E1867,支出入力表!F1868:$S$2000,9,FALSE),"")</f>
        <v/>
      </c>
      <c r="J1867" s="167" t="str">
        <f>IF(E1867="旅費",VLOOKUP(E1867,支出入力表!F1868:$S$2000,10,FALSE),"")</f>
        <v/>
      </c>
      <c r="K1867" s="167" t="str">
        <f>IF(E1867="旅費",VLOOKUP(E1867,支出入力表!F1868:$S$2000,11,FALSE),"")</f>
        <v/>
      </c>
      <c r="L1867" s="167" t="str">
        <f>IF(E1867="旅費",VLOOKUP(E1867,支出入力表!F1868:$S$2000,12,FALSE),"")</f>
        <v/>
      </c>
      <c r="M1867" s="167" t="str">
        <f>IF(E1867="旅費",VLOOKUP(E1867,支出入力表!F1868:$S$2000,13,FALSE),"")</f>
        <v/>
      </c>
      <c r="N1867" s="168" t="str">
        <f>IF(E1867="旅費",VLOOKUP(E1867,支出入力表!F1868:$S$2000,14,FALSE),"")</f>
        <v/>
      </c>
    </row>
    <row r="1868" spans="2:14" x14ac:dyDescent="0.55000000000000004">
      <c r="B1868" s="163" t="str">
        <f>IF(E1868="旅費",支出入力表!A1869,"")</f>
        <v/>
      </c>
      <c r="C1868" s="164" t="str">
        <f>IF(E1868="旅費",支出入力表!C1869,"")</f>
        <v/>
      </c>
      <c r="D1868" s="165" t="str">
        <f>IF(支出入力表!E1869="旅費","旅費","")</f>
        <v/>
      </c>
      <c r="E1868" s="165" t="str">
        <f>IF(支出入力表!F1869="旅費","旅費","")</f>
        <v/>
      </c>
      <c r="F1868" s="196" t="str">
        <f>IF(E1868="旅費",VLOOKUP(E1868,支出入力表!F1869:$M$2000,3,FALSE),"")</f>
        <v/>
      </c>
      <c r="G1868" s="196" t="str">
        <f>IF(E1868="旅費",VLOOKUP(E1868,支出入力表!F1869:$M$2000,4,FALSE),"")</f>
        <v/>
      </c>
      <c r="H1868" s="197" t="str">
        <f>IF(E1868="旅費",VLOOKUP(E1868,支出入力表!F1869:$M$2000,5,FALSE),"")</f>
        <v/>
      </c>
      <c r="I1868" s="196" t="str">
        <f>IF(E1868="旅費",VLOOKUP(E1868,支出入力表!F1869:$S$2000,9,FALSE),"")</f>
        <v/>
      </c>
      <c r="J1868" s="167" t="str">
        <f>IF(E1868="旅費",VLOOKUP(E1868,支出入力表!F1869:$S$2000,10,FALSE),"")</f>
        <v/>
      </c>
      <c r="K1868" s="167" t="str">
        <f>IF(E1868="旅費",VLOOKUP(E1868,支出入力表!F1869:$S$2000,11,FALSE),"")</f>
        <v/>
      </c>
      <c r="L1868" s="167" t="str">
        <f>IF(E1868="旅費",VLOOKUP(E1868,支出入力表!F1869:$S$2000,12,FALSE),"")</f>
        <v/>
      </c>
      <c r="M1868" s="167" t="str">
        <f>IF(E1868="旅費",VLOOKUP(E1868,支出入力表!F1869:$S$2000,13,FALSE),"")</f>
        <v/>
      </c>
      <c r="N1868" s="168" t="str">
        <f>IF(E1868="旅費",VLOOKUP(E1868,支出入力表!F1869:$S$2000,14,FALSE),"")</f>
        <v/>
      </c>
    </row>
    <row r="1869" spans="2:14" x14ac:dyDescent="0.55000000000000004">
      <c r="B1869" s="163" t="str">
        <f>IF(E1869="旅費",支出入力表!A1870,"")</f>
        <v/>
      </c>
      <c r="C1869" s="164" t="str">
        <f>IF(E1869="旅費",支出入力表!C1870,"")</f>
        <v/>
      </c>
      <c r="D1869" s="165" t="str">
        <f>IF(支出入力表!E1870="旅費","旅費","")</f>
        <v/>
      </c>
      <c r="E1869" s="165" t="str">
        <f>IF(支出入力表!F1870="旅費","旅費","")</f>
        <v/>
      </c>
      <c r="F1869" s="196" t="str">
        <f>IF(E1869="旅費",VLOOKUP(E1869,支出入力表!F1870:$M$2000,3,FALSE),"")</f>
        <v/>
      </c>
      <c r="G1869" s="196" t="str">
        <f>IF(E1869="旅費",VLOOKUP(E1869,支出入力表!F1870:$M$2000,4,FALSE),"")</f>
        <v/>
      </c>
      <c r="H1869" s="197" t="str">
        <f>IF(E1869="旅費",VLOOKUP(E1869,支出入力表!F1870:$M$2000,5,FALSE),"")</f>
        <v/>
      </c>
      <c r="I1869" s="196" t="str">
        <f>IF(E1869="旅費",VLOOKUP(E1869,支出入力表!F1870:$S$2000,9,FALSE),"")</f>
        <v/>
      </c>
      <c r="J1869" s="167" t="str">
        <f>IF(E1869="旅費",VLOOKUP(E1869,支出入力表!F1870:$S$2000,10,FALSE),"")</f>
        <v/>
      </c>
      <c r="K1869" s="167" t="str">
        <f>IF(E1869="旅費",VLOOKUP(E1869,支出入力表!F1870:$S$2000,11,FALSE),"")</f>
        <v/>
      </c>
      <c r="L1869" s="167" t="str">
        <f>IF(E1869="旅費",VLOOKUP(E1869,支出入力表!F1870:$S$2000,12,FALSE),"")</f>
        <v/>
      </c>
      <c r="M1869" s="167" t="str">
        <f>IF(E1869="旅費",VLOOKUP(E1869,支出入力表!F1870:$S$2000,13,FALSE),"")</f>
        <v/>
      </c>
      <c r="N1869" s="168" t="str">
        <f>IF(E1869="旅費",VLOOKUP(E1869,支出入力表!F1870:$S$2000,14,FALSE),"")</f>
        <v/>
      </c>
    </row>
    <row r="1870" spans="2:14" x14ac:dyDescent="0.55000000000000004">
      <c r="B1870" s="163" t="str">
        <f>IF(E1870="旅費",支出入力表!A1871,"")</f>
        <v/>
      </c>
      <c r="C1870" s="164" t="str">
        <f>IF(E1870="旅費",支出入力表!C1871,"")</f>
        <v/>
      </c>
      <c r="D1870" s="165" t="str">
        <f>IF(支出入力表!E1871="旅費","旅費","")</f>
        <v/>
      </c>
      <c r="E1870" s="165" t="str">
        <f>IF(支出入力表!F1871="旅費","旅費","")</f>
        <v/>
      </c>
      <c r="F1870" s="196" t="str">
        <f>IF(E1870="旅費",VLOOKUP(E1870,支出入力表!F1871:$M$2000,3,FALSE),"")</f>
        <v/>
      </c>
      <c r="G1870" s="196" t="str">
        <f>IF(E1870="旅費",VLOOKUP(E1870,支出入力表!F1871:$M$2000,4,FALSE),"")</f>
        <v/>
      </c>
      <c r="H1870" s="197" t="str">
        <f>IF(E1870="旅費",VLOOKUP(E1870,支出入力表!F1871:$M$2000,5,FALSE),"")</f>
        <v/>
      </c>
      <c r="I1870" s="196" t="str">
        <f>IF(E1870="旅費",VLOOKUP(E1870,支出入力表!F1871:$S$2000,9,FALSE),"")</f>
        <v/>
      </c>
      <c r="J1870" s="167" t="str">
        <f>IF(E1870="旅費",VLOOKUP(E1870,支出入力表!F1871:$S$2000,10,FALSE),"")</f>
        <v/>
      </c>
      <c r="K1870" s="167" t="str">
        <f>IF(E1870="旅費",VLOOKUP(E1870,支出入力表!F1871:$S$2000,11,FALSE),"")</f>
        <v/>
      </c>
      <c r="L1870" s="167" t="str">
        <f>IF(E1870="旅費",VLOOKUP(E1870,支出入力表!F1871:$S$2000,12,FALSE),"")</f>
        <v/>
      </c>
      <c r="M1870" s="167" t="str">
        <f>IF(E1870="旅費",VLOOKUP(E1870,支出入力表!F1871:$S$2000,13,FALSE),"")</f>
        <v/>
      </c>
      <c r="N1870" s="168" t="str">
        <f>IF(E1870="旅費",VLOOKUP(E1870,支出入力表!F1871:$S$2000,14,FALSE),"")</f>
        <v/>
      </c>
    </row>
    <row r="1871" spans="2:14" x14ac:dyDescent="0.55000000000000004">
      <c r="B1871" s="163" t="str">
        <f>IF(E1871="旅費",支出入力表!A1872,"")</f>
        <v/>
      </c>
      <c r="C1871" s="164" t="str">
        <f>IF(E1871="旅費",支出入力表!C1872,"")</f>
        <v/>
      </c>
      <c r="D1871" s="165" t="str">
        <f>IF(支出入力表!E1872="旅費","旅費","")</f>
        <v/>
      </c>
      <c r="E1871" s="165" t="str">
        <f>IF(支出入力表!F1872="旅費","旅費","")</f>
        <v/>
      </c>
      <c r="F1871" s="196" t="str">
        <f>IF(E1871="旅費",VLOOKUP(E1871,支出入力表!F1872:$M$2000,3,FALSE),"")</f>
        <v/>
      </c>
      <c r="G1871" s="196" t="str">
        <f>IF(E1871="旅費",VLOOKUP(E1871,支出入力表!F1872:$M$2000,4,FALSE),"")</f>
        <v/>
      </c>
      <c r="H1871" s="197" t="str">
        <f>IF(E1871="旅費",VLOOKUP(E1871,支出入力表!F1872:$M$2000,5,FALSE),"")</f>
        <v/>
      </c>
      <c r="I1871" s="196" t="str">
        <f>IF(E1871="旅費",VLOOKUP(E1871,支出入力表!F1872:$S$2000,9,FALSE),"")</f>
        <v/>
      </c>
      <c r="J1871" s="167" t="str">
        <f>IF(E1871="旅費",VLOOKUP(E1871,支出入力表!F1872:$S$2000,10,FALSE),"")</f>
        <v/>
      </c>
      <c r="K1871" s="167" t="str">
        <f>IF(E1871="旅費",VLOOKUP(E1871,支出入力表!F1872:$S$2000,11,FALSE),"")</f>
        <v/>
      </c>
      <c r="L1871" s="167" t="str">
        <f>IF(E1871="旅費",VLOOKUP(E1871,支出入力表!F1872:$S$2000,12,FALSE),"")</f>
        <v/>
      </c>
      <c r="M1871" s="167" t="str">
        <f>IF(E1871="旅費",VLOOKUP(E1871,支出入力表!F1872:$S$2000,13,FALSE),"")</f>
        <v/>
      </c>
      <c r="N1871" s="168" t="str">
        <f>IF(E1871="旅費",VLOOKUP(E1871,支出入力表!F1872:$S$2000,14,FALSE),"")</f>
        <v/>
      </c>
    </row>
    <row r="1872" spans="2:14" x14ac:dyDescent="0.55000000000000004">
      <c r="B1872" s="163" t="str">
        <f>IF(E1872="旅費",支出入力表!A1873,"")</f>
        <v/>
      </c>
      <c r="C1872" s="164" t="str">
        <f>IF(E1872="旅費",支出入力表!C1873,"")</f>
        <v/>
      </c>
      <c r="D1872" s="165" t="str">
        <f>IF(支出入力表!E1873="旅費","旅費","")</f>
        <v/>
      </c>
      <c r="E1872" s="165" t="str">
        <f>IF(支出入力表!F1873="旅費","旅費","")</f>
        <v/>
      </c>
      <c r="F1872" s="196" t="str">
        <f>IF(E1872="旅費",VLOOKUP(E1872,支出入力表!F1873:$M$2000,3,FALSE),"")</f>
        <v/>
      </c>
      <c r="G1872" s="196" t="str">
        <f>IF(E1872="旅費",VLOOKUP(E1872,支出入力表!F1873:$M$2000,4,FALSE),"")</f>
        <v/>
      </c>
      <c r="H1872" s="197" t="str">
        <f>IF(E1872="旅費",VLOOKUP(E1872,支出入力表!F1873:$M$2000,5,FALSE),"")</f>
        <v/>
      </c>
      <c r="I1872" s="196" t="str">
        <f>IF(E1872="旅費",VLOOKUP(E1872,支出入力表!F1873:$S$2000,9,FALSE),"")</f>
        <v/>
      </c>
      <c r="J1872" s="167" t="str">
        <f>IF(E1872="旅費",VLOOKUP(E1872,支出入力表!F1873:$S$2000,10,FALSE),"")</f>
        <v/>
      </c>
      <c r="K1872" s="167" t="str">
        <f>IF(E1872="旅費",VLOOKUP(E1872,支出入力表!F1873:$S$2000,11,FALSE),"")</f>
        <v/>
      </c>
      <c r="L1872" s="167" t="str">
        <f>IF(E1872="旅費",VLOOKUP(E1872,支出入力表!F1873:$S$2000,12,FALSE),"")</f>
        <v/>
      </c>
      <c r="M1872" s="167" t="str">
        <f>IF(E1872="旅費",VLOOKUP(E1872,支出入力表!F1873:$S$2000,13,FALSE),"")</f>
        <v/>
      </c>
      <c r="N1872" s="168" t="str">
        <f>IF(E1872="旅費",VLOOKUP(E1872,支出入力表!F1873:$S$2000,14,FALSE),"")</f>
        <v/>
      </c>
    </row>
    <row r="1873" spans="2:14" x14ac:dyDescent="0.55000000000000004">
      <c r="B1873" s="163" t="str">
        <f>IF(E1873="旅費",支出入力表!A1874,"")</f>
        <v/>
      </c>
      <c r="C1873" s="164" t="str">
        <f>IF(E1873="旅費",支出入力表!C1874,"")</f>
        <v/>
      </c>
      <c r="D1873" s="165" t="str">
        <f>IF(支出入力表!E1874="旅費","旅費","")</f>
        <v/>
      </c>
      <c r="E1873" s="165" t="str">
        <f>IF(支出入力表!F1874="旅費","旅費","")</f>
        <v/>
      </c>
      <c r="F1873" s="196" t="str">
        <f>IF(E1873="旅費",VLOOKUP(E1873,支出入力表!F1874:$M$2000,3,FALSE),"")</f>
        <v/>
      </c>
      <c r="G1873" s="196" t="str">
        <f>IF(E1873="旅費",VLOOKUP(E1873,支出入力表!F1874:$M$2000,4,FALSE),"")</f>
        <v/>
      </c>
      <c r="H1873" s="197" t="str">
        <f>IF(E1873="旅費",VLOOKUP(E1873,支出入力表!F1874:$M$2000,5,FALSE),"")</f>
        <v/>
      </c>
      <c r="I1873" s="196" t="str">
        <f>IF(E1873="旅費",VLOOKUP(E1873,支出入力表!F1874:$S$2000,9,FALSE),"")</f>
        <v/>
      </c>
      <c r="J1873" s="167" t="str">
        <f>IF(E1873="旅費",VLOOKUP(E1873,支出入力表!F1874:$S$2000,10,FALSE),"")</f>
        <v/>
      </c>
      <c r="K1873" s="167" t="str">
        <f>IF(E1873="旅費",VLOOKUP(E1873,支出入力表!F1874:$S$2000,11,FALSE),"")</f>
        <v/>
      </c>
      <c r="L1873" s="167" t="str">
        <f>IF(E1873="旅費",VLOOKUP(E1873,支出入力表!F1874:$S$2000,12,FALSE),"")</f>
        <v/>
      </c>
      <c r="M1873" s="167" t="str">
        <f>IF(E1873="旅費",VLOOKUP(E1873,支出入力表!F1874:$S$2000,13,FALSE),"")</f>
        <v/>
      </c>
      <c r="N1873" s="168" t="str">
        <f>IF(E1873="旅費",VLOOKUP(E1873,支出入力表!F1874:$S$2000,14,FALSE),"")</f>
        <v/>
      </c>
    </row>
    <row r="1874" spans="2:14" x14ac:dyDescent="0.55000000000000004">
      <c r="B1874" s="163" t="str">
        <f>IF(E1874="旅費",支出入力表!A1875,"")</f>
        <v/>
      </c>
      <c r="C1874" s="164" t="str">
        <f>IF(E1874="旅費",支出入力表!C1875,"")</f>
        <v/>
      </c>
      <c r="D1874" s="165" t="str">
        <f>IF(支出入力表!E1875="旅費","旅費","")</f>
        <v/>
      </c>
      <c r="E1874" s="165" t="str">
        <f>IF(支出入力表!F1875="旅費","旅費","")</f>
        <v/>
      </c>
      <c r="F1874" s="196" t="str">
        <f>IF(E1874="旅費",VLOOKUP(E1874,支出入力表!F1875:$M$2000,3,FALSE),"")</f>
        <v/>
      </c>
      <c r="G1874" s="196" t="str">
        <f>IF(E1874="旅費",VLOOKUP(E1874,支出入力表!F1875:$M$2000,4,FALSE),"")</f>
        <v/>
      </c>
      <c r="H1874" s="197" t="str">
        <f>IF(E1874="旅費",VLOOKUP(E1874,支出入力表!F1875:$M$2000,5,FALSE),"")</f>
        <v/>
      </c>
      <c r="I1874" s="196" t="str">
        <f>IF(E1874="旅費",VLOOKUP(E1874,支出入力表!F1875:$S$2000,9,FALSE),"")</f>
        <v/>
      </c>
      <c r="J1874" s="167" t="str">
        <f>IF(E1874="旅費",VLOOKUP(E1874,支出入力表!F1875:$S$2000,10,FALSE),"")</f>
        <v/>
      </c>
      <c r="K1874" s="167" t="str">
        <f>IF(E1874="旅費",VLOOKUP(E1874,支出入力表!F1875:$S$2000,11,FALSE),"")</f>
        <v/>
      </c>
      <c r="L1874" s="167" t="str">
        <f>IF(E1874="旅費",VLOOKUP(E1874,支出入力表!F1875:$S$2000,12,FALSE),"")</f>
        <v/>
      </c>
      <c r="M1874" s="167" t="str">
        <f>IF(E1874="旅費",VLOOKUP(E1874,支出入力表!F1875:$S$2000,13,FALSE),"")</f>
        <v/>
      </c>
      <c r="N1874" s="168" t="str">
        <f>IF(E1874="旅費",VLOOKUP(E1874,支出入力表!F1875:$S$2000,14,FALSE),"")</f>
        <v/>
      </c>
    </row>
    <row r="1875" spans="2:14" x14ac:dyDescent="0.55000000000000004">
      <c r="B1875" s="163" t="str">
        <f>IF(E1875="旅費",支出入力表!A1876,"")</f>
        <v/>
      </c>
      <c r="C1875" s="164" t="str">
        <f>IF(E1875="旅費",支出入力表!C1876,"")</f>
        <v/>
      </c>
      <c r="D1875" s="165" t="str">
        <f>IF(支出入力表!E1876="旅費","旅費","")</f>
        <v/>
      </c>
      <c r="E1875" s="165" t="str">
        <f>IF(支出入力表!F1876="旅費","旅費","")</f>
        <v/>
      </c>
      <c r="F1875" s="196" t="str">
        <f>IF(E1875="旅費",VLOOKUP(E1875,支出入力表!F1876:$M$2000,3,FALSE),"")</f>
        <v/>
      </c>
      <c r="G1875" s="196" t="str">
        <f>IF(E1875="旅費",VLOOKUP(E1875,支出入力表!F1876:$M$2000,4,FALSE),"")</f>
        <v/>
      </c>
      <c r="H1875" s="197" t="str">
        <f>IF(E1875="旅費",VLOOKUP(E1875,支出入力表!F1876:$M$2000,5,FALSE),"")</f>
        <v/>
      </c>
      <c r="I1875" s="196" t="str">
        <f>IF(E1875="旅費",VLOOKUP(E1875,支出入力表!F1876:$S$2000,9,FALSE),"")</f>
        <v/>
      </c>
      <c r="J1875" s="167" t="str">
        <f>IF(E1875="旅費",VLOOKUP(E1875,支出入力表!F1876:$S$2000,10,FALSE),"")</f>
        <v/>
      </c>
      <c r="K1875" s="167" t="str">
        <f>IF(E1875="旅費",VLOOKUP(E1875,支出入力表!F1876:$S$2000,11,FALSE),"")</f>
        <v/>
      </c>
      <c r="L1875" s="167" t="str">
        <f>IF(E1875="旅費",VLOOKUP(E1875,支出入力表!F1876:$S$2000,12,FALSE),"")</f>
        <v/>
      </c>
      <c r="M1875" s="167" t="str">
        <f>IF(E1875="旅費",VLOOKUP(E1875,支出入力表!F1876:$S$2000,13,FALSE),"")</f>
        <v/>
      </c>
      <c r="N1875" s="168" t="str">
        <f>IF(E1875="旅費",VLOOKUP(E1875,支出入力表!F1876:$S$2000,14,FALSE),"")</f>
        <v/>
      </c>
    </row>
    <row r="1876" spans="2:14" x14ac:dyDescent="0.55000000000000004">
      <c r="B1876" s="163" t="str">
        <f>IF(E1876="旅費",支出入力表!A1877,"")</f>
        <v/>
      </c>
      <c r="C1876" s="164" t="str">
        <f>IF(E1876="旅費",支出入力表!C1877,"")</f>
        <v/>
      </c>
      <c r="D1876" s="165" t="str">
        <f>IF(支出入力表!E1877="旅費","旅費","")</f>
        <v/>
      </c>
      <c r="E1876" s="165" t="str">
        <f>IF(支出入力表!F1877="旅費","旅費","")</f>
        <v/>
      </c>
      <c r="F1876" s="196" t="str">
        <f>IF(E1876="旅費",VLOOKUP(E1876,支出入力表!F1877:$M$2000,3,FALSE),"")</f>
        <v/>
      </c>
      <c r="G1876" s="196" t="str">
        <f>IF(E1876="旅費",VLOOKUP(E1876,支出入力表!F1877:$M$2000,4,FALSE),"")</f>
        <v/>
      </c>
      <c r="H1876" s="197" t="str">
        <f>IF(E1876="旅費",VLOOKUP(E1876,支出入力表!F1877:$M$2000,5,FALSE),"")</f>
        <v/>
      </c>
      <c r="I1876" s="196" t="str">
        <f>IF(E1876="旅費",VLOOKUP(E1876,支出入力表!F1877:$S$2000,9,FALSE),"")</f>
        <v/>
      </c>
      <c r="J1876" s="167" t="str">
        <f>IF(E1876="旅費",VLOOKUP(E1876,支出入力表!F1877:$S$2000,10,FALSE),"")</f>
        <v/>
      </c>
      <c r="K1876" s="167" t="str">
        <f>IF(E1876="旅費",VLOOKUP(E1876,支出入力表!F1877:$S$2000,11,FALSE),"")</f>
        <v/>
      </c>
      <c r="L1876" s="167" t="str">
        <f>IF(E1876="旅費",VLOOKUP(E1876,支出入力表!F1877:$S$2000,12,FALSE),"")</f>
        <v/>
      </c>
      <c r="M1876" s="167" t="str">
        <f>IF(E1876="旅費",VLOOKUP(E1876,支出入力表!F1877:$S$2000,13,FALSE),"")</f>
        <v/>
      </c>
      <c r="N1876" s="168" t="str">
        <f>IF(E1876="旅費",VLOOKUP(E1876,支出入力表!F1877:$S$2000,14,FALSE),"")</f>
        <v/>
      </c>
    </row>
    <row r="1877" spans="2:14" x14ac:dyDescent="0.55000000000000004">
      <c r="B1877" s="163" t="str">
        <f>IF(E1877="旅費",支出入力表!A1878,"")</f>
        <v/>
      </c>
      <c r="C1877" s="164" t="str">
        <f>IF(E1877="旅費",支出入力表!C1878,"")</f>
        <v/>
      </c>
      <c r="D1877" s="165" t="str">
        <f>IF(支出入力表!E1878="旅費","旅費","")</f>
        <v/>
      </c>
      <c r="E1877" s="165" t="str">
        <f>IF(支出入力表!F1878="旅費","旅費","")</f>
        <v/>
      </c>
      <c r="F1877" s="196" t="str">
        <f>IF(E1877="旅費",VLOOKUP(E1877,支出入力表!F1878:$M$2000,3,FALSE),"")</f>
        <v/>
      </c>
      <c r="G1877" s="196" t="str">
        <f>IF(E1877="旅費",VLOOKUP(E1877,支出入力表!F1878:$M$2000,4,FALSE),"")</f>
        <v/>
      </c>
      <c r="H1877" s="197" t="str">
        <f>IF(E1877="旅費",VLOOKUP(E1877,支出入力表!F1878:$M$2000,5,FALSE),"")</f>
        <v/>
      </c>
      <c r="I1877" s="196" t="str">
        <f>IF(E1877="旅費",VLOOKUP(E1877,支出入力表!F1878:$S$2000,9,FALSE),"")</f>
        <v/>
      </c>
      <c r="J1877" s="167" t="str">
        <f>IF(E1877="旅費",VLOOKUP(E1877,支出入力表!F1878:$S$2000,10,FALSE),"")</f>
        <v/>
      </c>
      <c r="K1877" s="167" t="str">
        <f>IF(E1877="旅費",VLOOKUP(E1877,支出入力表!F1878:$S$2000,11,FALSE),"")</f>
        <v/>
      </c>
      <c r="L1877" s="167" t="str">
        <f>IF(E1877="旅費",VLOOKUP(E1877,支出入力表!F1878:$S$2000,12,FALSE),"")</f>
        <v/>
      </c>
      <c r="M1877" s="167" t="str">
        <f>IF(E1877="旅費",VLOOKUP(E1877,支出入力表!F1878:$S$2000,13,FALSE),"")</f>
        <v/>
      </c>
      <c r="N1877" s="168" t="str">
        <f>IF(E1877="旅費",VLOOKUP(E1877,支出入力表!F1878:$S$2000,14,FALSE),"")</f>
        <v/>
      </c>
    </row>
    <row r="1878" spans="2:14" x14ac:dyDescent="0.55000000000000004">
      <c r="B1878" s="163" t="str">
        <f>IF(E1878="旅費",支出入力表!A1879,"")</f>
        <v/>
      </c>
      <c r="C1878" s="164" t="str">
        <f>IF(E1878="旅費",支出入力表!C1879,"")</f>
        <v/>
      </c>
      <c r="D1878" s="165" t="str">
        <f>IF(支出入力表!E1879="旅費","旅費","")</f>
        <v/>
      </c>
      <c r="E1878" s="165" t="str">
        <f>IF(支出入力表!F1879="旅費","旅費","")</f>
        <v/>
      </c>
      <c r="F1878" s="196" t="str">
        <f>IF(E1878="旅費",VLOOKUP(E1878,支出入力表!F1879:$M$2000,3,FALSE),"")</f>
        <v/>
      </c>
      <c r="G1878" s="196" t="str">
        <f>IF(E1878="旅費",VLOOKUP(E1878,支出入力表!F1879:$M$2000,4,FALSE),"")</f>
        <v/>
      </c>
      <c r="H1878" s="197" t="str">
        <f>IF(E1878="旅費",VLOOKUP(E1878,支出入力表!F1879:$M$2000,5,FALSE),"")</f>
        <v/>
      </c>
      <c r="I1878" s="196" t="str">
        <f>IF(E1878="旅費",VLOOKUP(E1878,支出入力表!F1879:$S$2000,9,FALSE),"")</f>
        <v/>
      </c>
      <c r="J1878" s="167" t="str">
        <f>IF(E1878="旅費",VLOOKUP(E1878,支出入力表!F1879:$S$2000,10,FALSE),"")</f>
        <v/>
      </c>
      <c r="K1878" s="167" t="str">
        <f>IF(E1878="旅費",VLOOKUP(E1878,支出入力表!F1879:$S$2000,11,FALSE),"")</f>
        <v/>
      </c>
      <c r="L1878" s="167" t="str">
        <f>IF(E1878="旅費",VLOOKUP(E1878,支出入力表!F1879:$S$2000,12,FALSE),"")</f>
        <v/>
      </c>
      <c r="M1878" s="167" t="str">
        <f>IF(E1878="旅費",VLOOKUP(E1878,支出入力表!F1879:$S$2000,13,FALSE),"")</f>
        <v/>
      </c>
      <c r="N1878" s="168" t="str">
        <f>IF(E1878="旅費",VLOOKUP(E1878,支出入力表!F1879:$S$2000,14,FALSE),"")</f>
        <v/>
      </c>
    </row>
    <row r="1879" spans="2:14" x14ac:dyDescent="0.55000000000000004">
      <c r="B1879" s="163" t="str">
        <f>IF(E1879="旅費",支出入力表!A1880,"")</f>
        <v/>
      </c>
      <c r="C1879" s="164" t="str">
        <f>IF(E1879="旅費",支出入力表!C1880,"")</f>
        <v/>
      </c>
      <c r="D1879" s="165" t="str">
        <f>IF(支出入力表!E1880="旅費","旅費","")</f>
        <v/>
      </c>
      <c r="E1879" s="165" t="str">
        <f>IF(支出入力表!F1880="旅費","旅費","")</f>
        <v/>
      </c>
      <c r="F1879" s="196" t="str">
        <f>IF(E1879="旅費",VLOOKUP(E1879,支出入力表!F1880:$M$2000,3,FALSE),"")</f>
        <v/>
      </c>
      <c r="G1879" s="196" t="str">
        <f>IF(E1879="旅費",VLOOKUP(E1879,支出入力表!F1880:$M$2000,4,FALSE),"")</f>
        <v/>
      </c>
      <c r="H1879" s="197" t="str">
        <f>IF(E1879="旅費",VLOOKUP(E1879,支出入力表!F1880:$M$2000,5,FALSE),"")</f>
        <v/>
      </c>
      <c r="I1879" s="196" t="str">
        <f>IF(E1879="旅費",VLOOKUP(E1879,支出入力表!F1880:$S$2000,9,FALSE),"")</f>
        <v/>
      </c>
      <c r="J1879" s="167" t="str">
        <f>IF(E1879="旅費",VLOOKUP(E1879,支出入力表!F1880:$S$2000,10,FALSE),"")</f>
        <v/>
      </c>
      <c r="K1879" s="167" t="str">
        <f>IF(E1879="旅費",VLOOKUP(E1879,支出入力表!F1880:$S$2000,11,FALSE),"")</f>
        <v/>
      </c>
      <c r="L1879" s="167" t="str">
        <f>IF(E1879="旅費",VLOOKUP(E1879,支出入力表!F1880:$S$2000,12,FALSE),"")</f>
        <v/>
      </c>
      <c r="M1879" s="167" t="str">
        <f>IF(E1879="旅費",VLOOKUP(E1879,支出入力表!F1880:$S$2000,13,FALSE),"")</f>
        <v/>
      </c>
      <c r="N1879" s="168" t="str">
        <f>IF(E1879="旅費",VLOOKUP(E1879,支出入力表!F1880:$S$2000,14,FALSE),"")</f>
        <v/>
      </c>
    </row>
    <row r="1880" spans="2:14" x14ac:dyDescent="0.55000000000000004">
      <c r="B1880" s="163" t="str">
        <f>IF(E1880="旅費",支出入力表!A1881,"")</f>
        <v/>
      </c>
      <c r="C1880" s="164" t="str">
        <f>IF(E1880="旅費",支出入力表!C1881,"")</f>
        <v/>
      </c>
      <c r="D1880" s="165" t="str">
        <f>IF(支出入力表!E1881="旅費","旅費","")</f>
        <v/>
      </c>
      <c r="E1880" s="165" t="str">
        <f>IF(支出入力表!F1881="旅費","旅費","")</f>
        <v/>
      </c>
      <c r="F1880" s="196" t="str">
        <f>IF(E1880="旅費",VLOOKUP(E1880,支出入力表!F1881:$M$2000,3,FALSE),"")</f>
        <v/>
      </c>
      <c r="G1880" s="196" t="str">
        <f>IF(E1880="旅費",VLOOKUP(E1880,支出入力表!F1881:$M$2000,4,FALSE),"")</f>
        <v/>
      </c>
      <c r="H1880" s="197" t="str">
        <f>IF(E1880="旅費",VLOOKUP(E1880,支出入力表!F1881:$M$2000,5,FALSE),"")</f>
        <v/>
      </c>
      <c r="I1880" s="196" t="str">
        <f>IF(E1880="旅費",VLOOKUP(E1880,支出入力表!F1881:$S$2000,9,FALSE),"")</f>
        <v/>
      </c>
      <c r="J1880" s="167" t="str">
        <f>IF(E1880="旅費",VLOOKUP(E1880,支出入力表!F1881:$S$2000,10,FALSE),"")</f>
        <v/>
      </c>
      <c r="K1880" s="167" t="str">
        <f>IF(E1880="旅費",VLOOKUP(E1880,支出入力表!F1881:$S$2000,11,FALSE),"")</f>
        <v/>
      </c>
      <c r="L1880" s="167" t="str">
        <f>IF(E1880="旅費",VLOOKUP(E1880,支出入力表!F1881:$S$2000,12,FALSE),"")</f>
        <v/>
      </c>
      <c r="M1880" s="167" t="str">
        <f>IF(E1880="旅費",VLOOKUP(E1880,支出入力表!F1881:$S$2000,13,FALSE),"")</f>
        <v/>
      </c>
      <c r="N1880" s="168" t="str">
        <f>IF(E1880="旅費",VLOOKUP(E1880,支出入力表!F1881:$S$2000,14,FALSE),"")</f>
        <v/>
      </c>
    </row>
    <row r="1881" spans="2:14" x14ac:dyDescent="0.55000000000000004">
      <c r="B1881" s="163" t="str">
        <f>IF(E1881="旅費",支出入力表!A1882,"")</f>
        <v/>
      </c>
      <c r="C1881" s="164" t="str">
        <f>IF(E1881="旅費",支出入力表!C1882,"")</f>
        <v/>
      </c>
      <c r="D1881" s="165" t="str">
        <f>IF(支出入力表!E1882="旅費","旅費","")</f>
        <v/>
      </c>
      <c r="E1881" s="165" t="str">
        <f>IF(支出入力表!F1882="旅費","旅費","")</f>
        <v/>
      </c>
      <c r="F1881" s="196" t="str">
        <f>IF(E1881="旅費",VLOOKUP(E1881,支出入力表!F1882:$M$2000,3,FALSE),"")</f>
        <v/>
      </c>
      <c r="G1881" s="196" t="str">
        <f>IF(E1881="旅費",VLOOKUP(E1881,支出入力表!F1882:$M$2000,4,FALSE),"")</f>
        <v/>
      </c>
      <c r="H1881" s="197" t="str">
        <f>IF(E1881="旅費",VLOOKUP(E1881,支出入力表!F1882:$M$2000,5,FALSE),"")</f>
        <v/>
      </c>
      <c r="I1881" s="196" t="str">
        <f>IF(E1881="旅費",VLOOKUP(E1881,支出入力表!F1882:$S$2000,9,FALSE),"")</f>
        <v/>
      </c>
      <c r="J1881" s="167" t="str">
        <f>IF(E1881="旅費",VLOOKUP(E1881,支出入力表!F1882:$S$2000,10,FALSE),"")</f>
        <v/>
      </c>
      <c r="K1881" s="167" t="str">
        <f>IF(E1881="旅費",VLOOKUP(E1881,支出入力表!F1882:$S$2000,11,FALSE),"")</f>
        <v/>
      </c>
      <c r="L1881" s="167" t="str">
        <f>IF(E1881="旅費",VLOOKUP(E1881,支出入力表!F1882:$S$2000,12,FALSE),"")</f>
        <v/>
      </c>
      <c r="M1881" s="167" t="str">
        <f>IF(E1881="旅費",VLOOKUP(E1881,支出入力表!F1882:$S$2000,13,FALSE),"")</f>
        <v/>
      </c>
      <c r="N1881" s="168" t="str">
        <f>IF(E1881="旅費",VLOOKUP(E1881,支出入力表!F1882:$S$2000,14,FALSE),"")</f>
        <v/>
      </c>
    </row>
    <row r="1882" spans="2:14" x14ac:dyDescent="0.55000000000000004">
      <c r="B1882" s="163" t="str">
        <f>IF(E1882="旅費",支出入力表!A1883,"")</f>
        <v/>
      </c>
      <c r="C1882" s="164" t="str">
        <f>IF(E1882="旅費",支出入力表!C1883,"")</f>
        <v/>
      </c>
      <c r="D1882" s="165" t="str">
        <f>IF(支出入力表!E1883="旅費","旅費","")</f>
        <v/>
      </c>
      <c r="E1882" s="165" t="str">
        <f>IF(支出入力表!F1883="旅費","旅費","")</f>
        <v/>
      </c>
      <c r="F1882" s="196" t="str">
        <f>IF(E1882="旅費",VLOOKUP(E1882,支出入力表!F1883:$M$2000,3,FALSE),"")</f>
        <v/>
      </c>
      <c r="G1882" s="196" t="str">
        <f>IF(E1882="旅費",VLOOKUP(E1882,支出入力表!F1883:$M$2000,4,FALSE),"")</f>
        <v/>
      </c>
      <c r="H1882" s="197" t="str">
        <f>IF(E1882="旅費",VLOOKUP(E1882,支出入力表!F1883:$M$2000,5,FALSE),"")</f>
        <v/>
      </c>
      <c r="I1882" s="196" t="str">
        <f>IF(E1882="旅費",VLOOKUP(E1882,支出入力表!F1883:$S$2000,9,FALSE),"")</f>
        <v/>
      </c>
      <c r="J1882" s="167" t="str">
        <f>IF(E1882="旅費",VLOOKUP(E1882,支出入力表!F1883:$S$2000,10,FALSE),"")</f>
        <v/>
      </c>
      <c r="K1882" s="167" t="str">
        <f>IF(E1882="旅費",VLOOKUP(E1882,支出入力表!F1883:$S$2000,11,FALSE),"")</f>
        <v/>
      </c>
      <c r="L1882" s="167" t="str">
        <f>IF(E1882="旅費",VLOOKUP(E1882,支出入力表!F1883:$S$2000,12,FALSE),"")</f>
        <v/>
      </c>
      <c r="M1882" s="167" t="str">
        <f>IF(E1882="旅費",VLOOKUP(E1882,支出入力表!F1883:$S$2000,13,FALSE),"")</f>
        <v/>
      </c>
      <c r="N1882" s="168" t="str">
        <f>IF(E1882="旅費",VLOOKUP(E1882,支出入力表!F1883:$S$2000,14,FALSE),"")</f>
        <v/>
      </c>
    </row>
    <row r="1883" spans="2:14" x14ac:dyDescent="0.55000000000000004">
      <c r="B1883" s="163" t="str">
        <f>IF(E1883="旅費",支出入力表!A1884,"")</f>
        <v/>
      </c>
      <c r="C1883" s="164" t="str">
        <f>IF(E1883="旅費",支出入力表!C1884,"")</f>
        <v/>
      </c>
      <c r="D1883" s="165" t="str">
        <f>IF(支出入力表!E1884="旅費","旅費","")</f>
        <v/>
      </c>
      <c r="E1883" s="165" t="str">
        <f>IF(支出入力表!F1884="旅費","旅費","")</f>
        <v/>
      </c>
      <c r="F1883" s="196" t="str">
        <f>IF(E1883="旅費",VLOOKUP(E1883,支出入力表!F1884:$M$2000,3,FALSE),"")</f>
        <v/>
      </c>
      <c r="G1883" s="196" t="str">
        <f>IF(E1883="旅費",VLOOKUP(E1883,支出入力表!F1884:$M$2000,4,FALSE),"")</f>
        <v/>
      </c>
      <c r="H1883" s="197" t="str">
        <f>IF(E1883="旅費",VLOOKUP(E1883,支出入力表!F1884:$M$2000,5,FALSE),"")</f>
        <v/>
      </c>
      <c r="I1883" s="196" t="str">
        <f>IF(E1883="旅費",VLOOKUP(E1883,支出入力表!F1884:$S$2000,9,FALSE),"")</f>
        <v/>
      </c>
      <c r="J1883" s="167" t="str">
        <f>IF(E1883="旅費",VLOOKUP(E1883,支出入力表!F1884:$S$2000,10,FALSE),"")</f>
        <v/>
      </c>
      <c r="K1883" s="167" t="str">
        <f>IF(E1883="旅費",VLOOKUP(E1883,支出入力表!F1884:$S$2000,11,FALSE),"")</f>
        <v/>
      </c>
      <c r="L1883" s="167" t="str">
        <f>IF(E1883="旅費",VLOOKUP(E1883,支出入力表!F1884:$S$2000,12,FALSE),"")</f>
        <v/>
      </c>
      <c r="M1883" s="167" t="str">
        <f>IF(E1883="旅費",VLOOKUP(E1883,支出入力表!F1884:$S$2000,13,FALSE),"")</f>
        <v/>
      </c>
      <c r="N1883" s="168" t="str">
        <f>IF(E1883="旅費",VLOOKUP(E1883,支出入力表!F1884:$S$2000,14,FALSE),"")</f>
        <v/>
      </c>
    </row>
    <row r="1884" spans="2:14" x14ac:dyDescent="0.55000000000000004">
      <c r="B1884" s="163" t="str">
        <f>IF(E1884="旅費",支出入力表!A1885,"")</f>
        <v/>
      </c>
      <c r="C1884" s="164" t="str">
        <f>IF(E1884="旅費",支出入力表!C1885,"")</f>
        <v/>
      </c>
      <c r="D1884" s="165" t="str">
        <f>IF(支出入力表!E1885="旅費","旅費","")</f>
        <v/>
      </c>
      <c r="E1884" s="165" t="str">
        <f>IF(支出入力表!F1885="旅費","旅費","")</f>
        <v/>
      </c>
      <c r="F1884" s="196" t="str">
        <f>IF(E1884="旅費",VLOOKUP(E1884,支出入力表!F1885:$M$2000,3,FALSE),"")</f>
        <v/>
      </c>
      <c r="G1884" s="196" t="str">
        <f>IF(E1884="旅費",VLOOKUP(E1884,支出入力表!F1885:$M$2000,4,FALSE),"")</f>
        <v/>
      </c>
      <c r="H1884" s="197" t="str">
        <f>IF(E1884="旅費",VLOOKUP(E1884,支出入力表!F1885:$M$2000,5,FALSE),"")</f>
        <v/>
      </c>
      <c r="I1884" s="196" t="str">
        <f>IF(E1884="旅費",VLOOKUP(E1884,支出入力表!F1885:$S$2000,9,FALSE),"")</f>
        <v/>
      </c>
      <c r="J1884" s="167" t="str">
        <f>IF(E1884="旅費",VLOOKUP(E1884,支出入力表!F1885:$S$2000,10,FALSE),"")</f>
        <v/>
      </c>
      <c r="K1884" s="167" t="str">
        <f>IF(E1884="旅費",VLOOKUP(E1884,支出入力表!F1885:$S$2000,11,FALSE),"")</f>
        <v/>
      </c>
      <c r="L1884" s="167" t="str">
        <f>IF(E1884="旅費",VLOOKUP(E1884,支出入力表!F1885:$S$2000,12,FALSE),"")</f>
        <v/>
      </c>
      <c r="M1884" s="167" t="str">
        <f>IF(E1884="旅費",VLOOKUP(E1884,支出入力表!F1885:$S$2000,13,FALSE),"")</f>
        <v/>
      </c>
      <c r="N1884" s="168" t="str">
        <f>IF(E1884="旅費",VLOOKUP(E1884,支出入力表!F1885:$S$2000,14,FALSE),"")</f>
        <v/>
      </c>
    </row>
    <row r="1885" spans="2:14" x14ac:dyDescent="0.55000000000000004">
      <c r="B1885" s="163" t="str">
        <f>IF(E1885="旅費",支出入力表!A1886,"")</f>
        <v/>
      </c>
      <c r="C1885" s="164" t="str">
        <f>IF(E1885="旅費",支出入力表!C1886,"")</f>
        <v/>
      </c>
      <c r="D1885" s="165" t="str">
        <f>IF(支出入力表!E1886="旅費","旅費","")</f>
        <v/>
      </c>
      <c r="E1885" s="165" t="str">
        <f>IF(支出入力表!F1886="旅費","旅費","")</f>
        <v/>
      </c>
      <c r="F1885" s="196" t="str">
        <f>IF(E1885="旅費",VLOOKUP(E1885,支出入力表!F1886:$M$2000,3,FALSE),"")</f>
        <v/>
      </c>
      <c r="G1885" s="196" t="str">
        <f>IF(E1885="旅費",VLOOKUP(E1885,支出入力表!F1886:$M$2000,4,FALSE),"")</f>
        <v/>
      </c>
      <c r="H1885" s="197" t="str">
        <f>IF(E1885="旅費",VLOOKUP(E1885,支出入力表!F1886:$M$2000,5,FALSE),"")</f>
        <v/>
      </c>
      <c r="I1885" s="196" t="str">
        <f>IF(E1885="旅費",VLOOKUP(E1885,支出入力表!F1886:$S$2000,9,FALSE),"")</f>
        <v/>
      </c>
      <c r="J1885" s="167" t="str">
        <f>IF(E1885="旅費",VLOOKUP(E1885,支出入力表!F1886:$S$2000,10,FALSE),"")</f>
        <v/>
      </c>
      <c r="K1885" s="167" t="str">
        <f>IF(E1885="旅費",VLOOKUP(E1885,支出入力表!F1886:$S$2000,11,FALSE),"")</f>
        <v/>
      </c>
      <c r="L1885" s="167" t="str">
        <f>IF(E1885="旅費",VLOOKUP(E1885,支出入力表!F1886:$S$2000,12,FALSE),"")</f>
        <v/>
      </c>
      <c r="M1885" s="167" t="str">
        <f>IF(E1885="旅費",VLOOKUP(E1885,支出入力表!F1886:$S$2000,13,FALSE),"")</f>
        <v/>
      </c>
      <c r="N1885" s="168" t="str">
        <f>IF(E1885="旅費",VLOOKUP(E1885,支出入力表!F1886:$S$2000,14,FALSE),"")</f>
        <v/>
      </c>
    </row>
    <row r="1886" spans="2:14" x14ac:dyDescent="0.55000000000000004">
      <c r="B1886" s="163" t="str">
        <f>IF(E1886="旅費",支出入力表!A1887,"")</f>
        <v/>
      </c>
      <c r="C1886" s="164" t="str">
        <f>IF(E1886="旅費",支出入力表!C1887,"")</f>
        <v/>
      </c>
      <c r="D1886" s="165" t="str">
        <f>IF(支出入力表!E1887="旅費","旅費","")</f>
        <v/>
      </c>
      <c r="E1886" s="165" t="str">
        <f>IF(支出入力表!F1887="旅費","旅費","")</f>
        <v/>
      </c>
      <c r="F1886" s="196" t="str">
        <f>IF(E1886="旅費",VLOOKUP(E1886,支出入力表!F1887:$M$2000,3,FALSE),"")</f>
        <v/>
      </c>
      <c r="G1886" s="196" t="str">
        <f>IF(E1886="旅費",VLOOKUP(E1886,支出入力表!F1887:$M$2000,4,FALSE),"")</f>
        <v/>
      </c>
      <c r="H1886" s="197" t="str">
        <f>IF(E1886="旅費",VLOOKUP(E1886,支出入力表!F1887:$M$2000,5,FALSE),"")</f>
        <v/>
      </c>
      <c r="I1886" s="196" t="str">
        <f>IF(E1886="旅費",VLOOKUP(E1886,支出入力表!F1887:$S$2000,9,FALSE),"")</f>
        <v/>
      </c>
      <c r="J1886" s="167" t="str">
        <f>IF(E1886="旅費",VLOOKUP(E1886,支出入力表!F1887:$S$2000,10,FALSE),"")</f>
        <v/>
      </c>
      <c r="K1886" s="167" t="str">
        <f>IF(E1886="旅費",VLOOKUP(E1886,支出入力表!F1887:$S$2000,11,FALSE),"")</f>
        <v/>
      </c>
      <c r="L1886" s="167" t="str">
        <f>IF(E1886="旅費",VLOOKUP(E1886,支出入力表!F1887:$S$2000,12,FALSE),"")</f>
        <v/>
      </c>
      <c r="M1886" s="167" t="str">
        <f>IF(E1886="旅費",VLOOKUP(E1886,支出入力表!F1887:$S$2000,13,FALSE),"")</f>
        <v/>
      </c>
      <c r="N1886" s="168" t="str">
        <f>IF(E1886="旅費",VLOOKUP(E1886,支出入力表!F1887:$S$2000,14,FALSE),"")</f>
        <v/>
      </c>
    </row>
    <row r="1887" spans="2:14" x14ac:dyDescent="0.55000000000000004">
      <c r="B1887" s="163" t="str">
        <f>IF(E1887="旅費",支出入力表!A1888,"")</f>
        <v/>
      </c>
      <c r="C1887" s="164" t="str">
        <f>IF(E1887="旅費",支出入力表!C1888,"")</f>
        <v/>
      </c>
      <c r="D1887" s="165" t="str">
        <f>IF(支出入力表!E1888="旅費","旅費","")</f>
        <v/>
      </c>
      <c r="E1887" s="165" t="str">
        <f>IF(支出入力表!F1888="旅費","旅費","")</f>
        <v/>
      </c>
      <c r="F1887" s="196" t="str">
        <f>IF(E1887="旅費",VLOOKUP(E1887,支出入力表!F1888:$M$2000,3,FALSE),"")</f>
        <v/>
      </c>
      <c r="G1887" s="196" t="str">
        <f>IF(E1887="旅費",VLOOKUP(E1887,支出入力表!F1888:$M$2000,4,FALSE),"")</f>
        <v/>
      </c>
      <c r="H1887" s="197" t="str">
        <f>IF(E1887="旅費",VLOOKUP(E1887,支出入力表!F1888:$M$2000,5,FALSE),"")</f>
        <v/>
      </c>
      <c r="I1887" s="196" t="str">
        <f>IF(E1887="旅費",VLOOKUP(E1887,支出入力表!F1888:$S$2000,9,FALSE),"")</f>
        <v/>
      </c>
      <c r="J1887" s="167" t="str">
        <f>IF(E1887="旅費",VLOOKUP(E1887,支出入力表!F1888:$S$2000,10,FALSE),"")</f>
        <v/>
      </c>
      <c r="K1887" s="167" t="str">
        <f>IF(E1887="旅費",VLOOKUP(E1887,支出入力表!F1888:$S$2000,11,FALSE),"")</f>
        <v/>
      </c>
      <c r="L1887" s="167" t="str">
        <f>IF(E1887="旅費",VLOOKUP(E1887,支出入力表!F1888:$S$2000,12,FALSE),"")</f>
        <v/>
      </c>
      <c r="M1887" s="167" t="str">
        <f>IF(E1887="旅費",VLOOKUP(E1887,支出入力表!F1888:$S$2000,13,FALSE),"")</f>
        <v/>
      </c>
      <c r="N1887" s="168" t="str">
        <f>IF(E1887="旅費",VLOOKUP(E1887,支出入力表!F1888:$S$2000,14,FALSE),"")</f>
        <v/>
      </c>
    </row>
    <row r="1888" spans="2:14" x14ac:dyDescent="0.55000000000000004">
      <c r="B1888" s="163" t="str">
        <f>IF(E1888="旅費",支出入力表!A1889,"")</f>
        <v/>
      </c>
      <c r="C1888" s="164" t="str">
        <f>IF(E1888="旅費",支出入力表!C1889,"")</f>
        <v/>
      </c>
      <c r="D1888" s="165" t="str">
        <f>IF(支出入力表!E1889="旅費","旅費","")</f>
        <v/>
      </c>
      <c r="E1888" s="165" t="str">
        <f>IF(支出入力表!F1889="旅費","旅費","")</f>
        <v/>
      </c>
      <c r="F1888" s="196" t="str">
        <f>IF(E1888="旅費",VLOOKUP(E1888,支出入力表!F1889:$M$2000,3,FALSE),"")</f>
        <v/>
      </c>
      <c r="G1888" s="196" t="str">
        <f>IF(E1888="旅費",VLOOKUP(E1888,支出入力表!F1889:$M$2000,4,FALSE),"")</f>
        <v/>
      </c>
      <c r="H1888" s="197" t="str">
        <f>IF(E1888="旅費",VLOOKUP(E1888,支出入力表!F1889:$M$2000,5,FALSE),"")</f>
        <v/>
      </c>
      <c r="I1888" s="196" t="str">
        <f>IF(E1888="旅費",VLOOKUP(E1888,支出入力表!F1889:$S$2000,9,FALSE),"")</f>
        <v/>
      </c>
      <c r="J1888" s="167" t="str">
        <f>IF(E1888="旅費",VLOOKUP(E1888,支出入力表!F1889:$S$2000,10,FALSE),"")</f>
        <v/>
      </c>
      <c r="K1888" s="167" t="str">
        <f>IF(E1888="旅費",VLOOKUP(E1888,支出入力表!F1889:$S$2000,11,FALSE),"")</f>
        <v/>
      </c>
      <c r="L1888" s="167" t="str">
        <f>IF(E1888="旅費",VLOOKUP(E1888,支出入力表!F1889:$S$2000,12,FALSE),"")</f>
        <v/>
      </c>
      <c r="M1888" s="167" t="str">
        <f>IF(E1888="旅費",VLOOKUP(E1888,支出入力表!F1889:$S$2000,13,FALSE),"")</f>
        <v/>
      </c>
      <c r="N1888" s="168" t="str">
        <f>IF(E1888="旅費",VLOOKUP(E1888,支出入力表!F1889:$S$2000,14,FALSE),"")</f>
        <v/>
      </c>
    </row>
    <row r="1889" spans="2:14" x14ac:dyDescent="0.55000000000000004">
      <c r="B1889" s="163" t="str">
        <f>IF(E1889="旅費",支出入力表!A1890,"")</f>
        <v/>
      </c>
      <c r="C1889" s="164" t="str">
        <f>IF(E1889="旅費",支出入力表!C1890,"")</f>
        <v/>
      </c>
      <c r="D1889" s="165" t="str">
        <f>IF(支出入力表!E1890="旅費","旅費","")</f>
        <v/>
      </c>
      <c r="E1889" s="165" t="str">
        <f>IF(支出入力表!F1890="旅費","旅費","")</f>
        <v/>
      </c>
      <c r="F1889" s="196" t="str">
        <f>IF(E1889="旅費",VLOOKUP(E1889,支出入力表!F1890:$M$2000,3,FALSE),"")</f>
        <v/>
      </c>
      <c r="G1889" s="196" t="str">
        <f>IF(E1889="旅費",VLOOKUP(E1889,支出入力表!F1890:$M$2000,4,FALSE),"")</f>
        <v/>
      </c>
      <c r="H1889" s="197" t="str">
        <f>IF(E1889="旅費",VLOOKUP(E1889,支出入力表!F1890:$M$2000,5,FALSE),"")</f>
        <v/>
      </c>
      <c r="I1889" s="196" t="str">
        <f>IF(E1889="旅費",VLOOKUP(E1889,支出入力表!F1890:$S$2000,9,FALSE),"")</f>
        <v/>
      </c>
      <c r="J1889" s="167" t="str">
        <f>IF(E1889="旅費",VLOOKUP(E1889,支出入力表!F1890:$S$2000,10,FALSE),"")</f>
        <v/>
      </c>
      <c r="K1889" s="167" t="str">
        <f>IF(E1889="旅費",VLOOKUP(E1889,支出入力表!F1890:$S$2000,11,FALSE),"")</f>
        <v/>
      </c>
      <c r="L1889" s="167" t="str">
        <f>IF(E1889="旅費",VLOOKUP(E1889,支出入力表!F1890:$S$2000,12,FALSE),"")</f>
        <v/>
      </c>
      <c r="M1889" s="167" t="str">
        <f>IF(E1889="旅費",VLOOKUP(E1889,支出入力表!F1890:$S$2000,13,FALSE),"")</f>
        <v/>
      </c>
      <c r="N1889" s="168" t="str">
        <f>IF(E1889="旅費",VLOOKUP(E1889,支出入力表!F1890:$S$2000,14,FALSE),"")</f>
        <v/>
      </c>
    </row>
    <row r="1890" spans="2:14" x14ac:dyDescent="0.55000000000000004">
      <c r="B1890" s="163" t="str">
        <f>IF(E1890="旅費",支出入力表!A1891,"")</f>
        <v/>
      </c>
      <c r="C1890" s="164" t="str">
        <f>IF(E1890="旅費",支出入力表!C1891,"")</f>
        <v/>
      </c>
      <c r="D1890" s="165" t="str">
        <f>IF(支出入力表!E1891="旅費","旅費","")</f>
        <v/>
      </c>
      <c r="E1890" s="165" t="str">
        <f>IF(支出入力表!F1891="旅費","旅費","")</f>
        <v/>
      </c>
      <c r="F1890" s="196" t="str">
        <f>IF(E1890="旅費",VLOOKUP(E1890,支出入力表!F1891:$M$2000,3,FALSE),"")</f>
        <v/>
      </c>
      <c r="G1890" s="196" t="str">
        <f>IF(E1890="旅費",VLOOKUP(E1890,支出入力表!F1891:$M$2000,4,FALSE),"")</f>
        <v/>
      </c>
      <c r="H1890" s="197" t="str">
        <f>IF(E1890="旅費",VLOOKUP(E1890,支出入力表!F1891:$M$2000,5,FALSE),"")</f>
        <v/>
      </c>
      <c r="I1890" s="196" t="str">
        <f>IF(E1890="旅費",VLOOKUP(E1890,支出入力表!F1891:$S$2000,9,FALSE),"")</f>
        <v/>
      </c>
      <c r="J1890" s="167" t="str">
        <f>IF(E1890="旅費",VLOOKUP(E1890,支出入力表!F1891:$S$2000,10,FALSE),"")</f>
        <v/>
      </c>
      <c r="K1890" s="167" t="str">
        <f>IF(E1890="旅費",VLOOKUP(E1890,支出入力表!F1891:$S$2000,11,FALSE),"")</f>
        <v/>
      </c>
      <c r="L1890" s="167" t="str">
        <f>IF(E1890="旅費",VLOOKUP(E1890,支出入力表!F1891:$S$2000,12,FALSE),"")</f>
        <v/>
      </c>
      <c r="M1890" s="167" t="str">
        <f>IF(E1890="旅費",VLOOKUP(E1890,支出入力表!F1891:$S$2000,13,FALSE),"")</f>
        <v/>
      </c>
      <c r="N1890" s="168" t="str">
        <f>IF(E1890="旅費",VLOOKUP(E1890,支出入力表!F1891:$S$2000,14,FALSE),"")</f>
        <v/>
      </c>
    </row>
    <row r="1891" spans="2:14" x14ac:dyDescent="0.55000000000000004">
      <c r="B1891" s="163" t="str">
        <f>IF(E1891="旅費",支出入力表!A1892,"")</f>
        <v/>
      </c>
      <c r="C1891" s="164" t="str">
        <f>IF(E1891="旅費",支出入力表!C1892,"")</f>
        <v/>
      </c>
      <c r="D1891" s="165" t="str">
        <f>IF(支出入力表!E1892="旅費","旅費","")</f>
        <v/>
      </c>
      <c r="E1891" s="165" t="str">
        <f>IF(支出入力表!F1892="旅費","旅費","")</f>
        <v/>
      </c>
      <c r="F1891" s="196" t="str">
        <f>IF(E1891="旅費",VLOOKUP(E1891,支出入力表!F1892:$M$2000,3,FALSE),"")</f>
        <v/>
      </c>
      <c r="G1891" s="196" t="str">
        <f>IF(E1891="旅費",VLOOKUP(E1891,支出入力表!F1892:$M$2000,4,FALSE),"")</f>
        <v/>
      </c>
      <c r="H1891" s="197" t="str">
        <f>IF(E1891="旅費",VLOOKUP(E1891,支出入力表!F1892:$M$2000,5,FALSE),"")</f>
        <v/>
      </c>
      <c r="I1891" s="196" t="str">
        <f>IF(E1891="旅費",VLOOKUP(E1891,支出入力表!F1892:$S$2000,9,FALSE),"")</f>
        <v/>
      </c>
      <c r="J1891" s="167" t="str">
        <f>IF(E1891="旅費",VLOOKUP(E1891,支出入力表!F1892:$S$2000,10,FALSE),"")</f>
        <v/>
      </c>
      <c r="K1891" s="167" t="str">
        <f>IF(E1891="旅費",VLOOKUP(E1891,支出入力表!F1892:$S$2000,11,FALSE),"")</f>
        <v/>
      </c>
      <c r="L1891" s="167" t="str">
        <f>IF(E1891="旅費",VLOOKUP(E1891,支出入力表!F1892:$S$2000,12,FALSE),"")</f>
        <v/>
      </c>
      <c r="M1891" s="167" t="str">
        <f>IF(E1891="旅費",VLOOKUP(E1891,支出入力表!F1892:$S$2000,13,FALSE),"")</f>
        <v/>
      </c>
      <c r="N1891" s="168" t="str">
        <f>IF(E1891="旅費",VLOOKUP(E1891,支出入力表!F1892:$S$2000,14,FALSE),"")</f>
        <v/>
      </c>
    </row>
    <row r="1892" spans="2:14" x14ac:dyDescent="0.55000000000000004">
      <c r="B1892" s="163" t="str">
        <f>IF(E1892="旅費",支出入力表!A1893,"")</f>
        <v/>
      </c>
      <c r="C1892" s="164" t="str">
        <f>IF(E1892="旅費",支出入力表!C1893,"")</f>
        <v/>
      </c>
      <c r="D1892" s="165" t="str">
        <f>IF(支出入力表!E1893="旅費","旅費","")</f>
        <v/>
      </c>
      <c r="E1892" s="165" t="str">
        <f>IF(支出入力表!F1893="旅費","旅費","")</f>
        <v/>
      </c>
      <c r="F1892" s="196" t="str">
        <f>IF(E1892="旅費",VLOOKUP(E1892,支出入力表!F1893:$M$2000,3,FALSE),"")</f>
        <v/>
      </c>
      <c r="G1892" s="196" t="str">
        <f>IF(E1892="旅費",VLOOKUP(E1892,支出入力表!F1893:$M$2000,4,FALSE),"")</f>
        <v/>
      </c>
      <c r="H1892" s="197" t="str">
        <f>IF(E1892="旅費",VLOOKUP(E1892,支出入力表!F1893:$M$2000,5,FALSE),"")</f>
        <v/>
      </c>
      <c r="I1892" s="196" t="str">
        <f>IF(E1892="旅費",VLOOKUP(E1892,支出入力表!F1893:$S$2000,9,FALSE),"")</f>
        <v/>
      </c>
      <c r="J1892" s="167" t="str">
        <f>IF(E1892="旅費",VLOOKUP(E1892,支出入力表!F1893:$S$2000,10,FALSE),"")</f>
        <v/>
      </c>
      <c r="K1892" s="167" t="str">
        <f>IF(E1892="旅費",VLOOKUP(E1892,支出入力表!F1893:$S$2000,11,FALSE),"")</f>
        <v/>
      </c>
      <c r="L1892" s="167" t="str">
        <f>IF(E1892="旅費",VLOOKUP(E1892,支出入力表!F1893:$S$2000,12,FALSE),"")</f>
        <v/>
      </c>
      <c r="M1892" s="167" t="str">
        <f>IF(E1892="旅費",VLOOKUP(E1892,支出入力表!F1893:$S$2000,13,FALSE),"")</f>
        <v/>
      </c>
      <c r="N1892" s="168" t="str">
        <f>IF(E1892="旅費",VLOOKUP(E1892,支出入力表!F1893:$S$2000,14,FALSE),"")</f>
        <v/>
      </c>
    </row>
    <row r="1893" spans="2:14" x14ac:dyDescent="0.55000000000000004">
      <c r="B1893" s="163" t="str">
        <f>IF(E1893="旅費",支出入力表!A1894,"")</f>
        <v/>
      </c>
      <c r="C1893" s="164" t="str">
        <f>IF(E1893="旅費",支出入力表!C1894,"")</f>
        <v/>
      </c>
      <c r="D1893" s="165" t="str">
        <f>IF(支出入力表!E1894="旅費","旅費","")</f>
        <v/>
      </c>
      <c r="E1893" s="165" t="str">
        <f>IF(支出入力表!F1894="旅費","旅費","")</f>
        <v/>
      </c>
      <c r="F1893" s="196" t="str">
        <f>IF(E1893="旅費",VLOOKUP(E1893,支出入力表!F1894:$M$2000,3,FALSE),"")</f>
        <v/>
      </c>
      <c r="G1893" s="196" t="str">
        <f>IF(E1893="旅費",VLOOKUP(E1893,支出入力表!F1894:$M$2000,4,FALSE),"")</f>
        <v/>
      </c>
      <c r="H1893" s="197" t="str">
        <f>IF(E1893="旅費",VLOOKUP(E1893,支出入力表!F1894:$M$2000,5,FALSE),"")</f>
        <v/>
      </c>
      <c r="I1893" s="196" t="str">
        <f>IF(E1893="旅費",VLOOKUP(E1893,支出入力表!F1894:$S$2000,9,FALSE),"")</f>
        <v/>
      </c>
      <c r="J1893" s="167" t="str">
        <f>IF(E1893="旅費",VLOOKUP(E1893,支出入力表!F1894:$S$2000,10,FALSE),"")</f>
        <v/>
      </c>
      <c r="K1893" s="167" t="str">
        <f>IF(E1893="旅費",VLOOKUP(E1893,支出入力表!F1894:$S$2000,11,FALSE),"")</f>
        <v/>
      </c>
      <c r="L1893" s="167" t="str">
        <f>IF(E1893="旅費",VLOOKUP(E1893,支出入力表!F1894:$S$2000,12,FALSE),"")</f>
        <v/>
      </c>
      <c r="M1893" s="167" t="str">
        <f>IF(E1893="旅費",VLOOKUP(E1893,支出入力表!F1894:$S$2000,13,FALSE),"")</f>
        <v/>
      </c>
      <c r="N1893" s="168" t="str">
        <f>IF(E1893="旅費",VLOOKUP(E1893,支出入力表!F1894:$S$2000,14,FALSE),"")</f>
        <v/>
      </c>
    </row>
    <row r="1894" spans="2:14" x14ac:dyDescent="0.55000000000000004">
      <c r="B1894" s="163" t="str">
        <f>IF(E1894="旅費",支出入力表!A1895,"")</f>
        <v/>
      </c>
      <c r="C1894" s="164" t="str">
        <f>IF(E1894="旅費",支出入力表!C1895,"")</f>
        <v/>
      </c>
      <c r="D1894" s="165" t="str">
        <f>IF(支出入力表!E1895="旅費","旅費","")</f>
        <v/>
      </c>
      <c r="E1894" s="165" t="str">
        <f>IF(支出入力表!F1895="旅費","旅費","")</f>
        <v/>
      </c>
      <c r="F1894" s="196" t="str">
        <f>IF(E1894="旅費",VLOOKUP(E1894,支出入力表!F1895:$M$2000,3,FALSE),"")</f>
        <v/>
      </c>
      <c r="G1894" s="196" t="str">
        <f>IF(E1894="旅費",VLOOKUP(E1894,支出入力表!F1895:$M$2000,4,FALSE),"")</f>
        <v/>
      </c>
      <c r="H1894" s="197" t="str">
        <f>IF(E1894="旅費",VLOOKUP(E1894,支出入力表!F1895:$M$2000,5,FALSE),"")</f>
        <v/>
      </c>
      <c r="I1894" s="196" t="str">
        <f>IF(E1894="旅費",VLOOKUP(E1894,支出入力表!F1895:$S$2000,9,FALSE),"")</f>
        <v/>
      </c>
      <c r="J1894" s="167" t="str">
        <f>IF(E1894="旅費",VLOOKUP(E1894,支出入力表!F1895:$S$2000,10,FALSE),"")</f>
        <v/>
      </c>
      <c r="K1894" s="167" t="str">
        <f>IF(E1894="旅費",VLOOKUP(E1894,支出入力表!F1895:$S$2000,11,FALSE),"")</f>
        <v/>
      </c>
      <c r="L1894" s="167" t="str">
        <f>IF(E1894="旅費",VLOOKUP(E1894,支出入力表!F1895:$S$2000,12,FALSE),"")</f>
        <v/>
      </c>
      <c r="M1894" s="167" t="str">
        <f>IF(E1894="旅費",VLOOKUP(E1894,支出入力表!F1895:$S$2000,13,FALSE),"")</f>
        <v/>
      </c>
      <c r="N1894" s="168" t="str">
        <f>IF(E1894="旅費",VLOOKUP(E1894,支出入力表!F1895:$S$2000,14,FALSE),"")</f>
        <v/>
      </c>
    </row>
    <row r="1895" spans="2:14" x14ac:dyDescent="0.55000000000000004">
      <c r="B1895" s="163" t="str">
        <f>IF(E1895="旅費",支出入力表!A1896,"")</f>
        <v/>
      </c>
      <c r="C1895" s="164" t="str">
        <f>IF(E1895="旅費",支出入力表!C1896,"")</f>
        <v/>
      </c>
      <c r="D1895" s="165" t="str">
        <f>IF(支出入力表!E1896="旅費","旅費","")</f>
        <v/>
      </c>
      <c r="E1895" s="165" t="str">
        <f>IF(支出入力表!F1896="旅費","旅費","")</f>
        <v/>
      </c>
      <c r="F1895" s="196" t="str">
        <f>IF(E1895="旅費",VLOOKUP(E1895,支出入力表!F1896:$M$2000,3,FALSE),"")</f>
        <v/>
      </c>
      <c r="G1895" s="196" t="str">
        <f>IF(E1895="旅費",VLOOKUP(E1895,支出入力表!F1896:$M$2000,4,FALSE),"")</f>
        <v/>
      </c>
      <c r="H1895" s="197" t="str">
        <f>IF(E1895="旅費",VLOOKUP(E1895,支出入力表!F1896:$M$2000,5,FALSE),"")</f>
        <v/>
      </c>
      <c r="I1895" s="196" t="str">
        <f>IF(E1895="旅費",VLOOKUP(E1895,支出入力表!F1896:$S$2000,9,FALSE),"")</f>
        <v/>
      </c>
      <c r="J1895" s="167" t="str">
        <f>IF(E1895="旅費",VLOOKUP(E1895,支出入力表!F1896:$S$2000,10,FALSE),"")</f>
        <v/>
      </c>
      <c r="K1895" s="167" t="str">
        <f>IF(E1895="旅費",VLOOKUP(E1895,支出入力表!F1896:$S$2000,11,FALSE),"")</f>
        <v/>
      </c>
      <c r="L1895" s="167" t="str">
        <f>IF(E1895="旅費",VLOOKUP(E1895,支出入力表!F1896:$S$2000,12,FALSE),"")</f>
        <v/>
      </c>
      <c r="M1895" s="167" t="str">
        <f>IF(E1895="旅費",VLOOKUP(E1895,支出入力表!F1896:$S$2000,13,FALSE),"")</f>
        <v/>
      </c>
      <c r="N1895" s="168" t="str">
        <f>IF(E1895="旅費",VLOOKUP(E1895,支出入力表!F1896:$S$2000,14,FALSE),"")</f>
        <v/>
      </c>
    </row>
    <row r="1896" spans="2:14" x14ac:dyDescent="0.55000000000000004">
      <c r="B1896" s="163" t="str">
        <f>IF(E1896="旅費",支出入力表!A1897,"")</f>
        <v/>
      </c>
      <c r="C1896" s="164" t="str">
        <f>IF(E1896="旅費",支出入力表!C1897,"")</f>
        <v/>
      </c>
      <c r="D1896" s="165" t="str">
        <f>IF(支出入力表!E1897="旅費","旅費","")</f>
        <v/>
      </c>
      <c r="E1896" s="165" t="str">
        <f>IF(支出入力表!F1897="旅費","旅費","")</f>
        <v/>
      </c>
      <c r="F1896" s="196" t="str">
        <f>IF(E1896="旅費",VLOOKUP(E1896,支出入力表!F1897:$M$2000,3,FALSE),"")</f>
        <v/>
      </c>
      <c r="G1896" s="196" t="str">
        <f>IF(E1896="旅費",VLOOKUP(E1896,支出入力表!F1897:$M$2000,4,FALSE),"")</f>
        <v/>
      </c>
      <c r="H1896" s="197" t="str">
        <f>IF(E1896="旅費",VLOOKUP(E1896,支出入力表!F1897:$M$2000,5,FALSE),"")</f>
        <v/>
      </c>
      <c r="I1896" s="196" t="str">
        <f>IF(E1896="旅費",VLOOKUP(E1896,支出入力表!F1897:$S$2000,9,FALSE),"")</f>
        <v/>
      </c>
      <c r="J1896" s="167" t="str">
        <f>IF(E1896="旅費",VLOOKUP(E1896,支出入力表!F1897:$S$2000,10,FALSE),"")</f>
        <v/>
      </c>
      <c r="K1896" s="167" t="str">
        <f>IF(E1896="旅費",VLOOKUP(E1896,支出入力表!F1897:$S$2000,11,FALSE),"")</f>
        <v/>
      </c>
      <c r="L1896" s="167" t="str">
        <f>IF(E1896="旅費",VLOOKUP(E1896,支出入力表!F1897:$S$2000,12,FALSE),"")</f>
        <v/>
      </c>
      <c r="M1896" s="167" t="str">
        <f>IF(E1896="旅費",VLOOKUP(E1896,支出入力表!F1897:$S$2000,13,FALSE),"")</f>
        <v/>
      </c>
      <c r="N1896" s="168" t="str">
        <f>IF(E1896="旅費",VLOOKUP(E1896,支出入力表!F1897:$S$2000,14,FALSE),"")</f>
        <v/>
      </c>
    </row>
    <row r="1897" spans="2:14" x14ac:dyDescent="0.55000000000000004">
      <c r="B1897" s="163" t="str">
        <f>IF(E1897="旅費",支出入力表!A1898,"")</f>
        <v/>
      </c>
      <c r="C1897" s="164" t="str">
        <f>IF(E1897="旅費",支出入力表!C1898,"")</f>
        <v/>
      </c>
      <c r="D1897" s="165" t="str">
        <f>IF(支出入力表!E1898="旅費","旅費","")</f>
        <v/>
      </c>
      <c r="E1897" s="165" t="str">
        <f>IF(支出入力表!F1898="旅費","旅費","")</f>
        <v/>
      </c>
      <c r="F1897" s="196" t="str">
        <f>IF(E1897="旅費",VLOOKUP(E1897,支出入力表!F1898:$M$2000,3,FALSE),"")</f>
        <v/>
      </c>
      <c r="G1897" s="196" t="str">
        <f>IF(E1897="旅費",VLOOKUP(E1897,支出入力表!F1898:$M$2000,4,FALSE),"")</f>
        <v/>
      </c>
      <c r="H1897" s="197" t="str">
        <f>IF(E1897="旅費",VLOOKUP(E1897,支出入力表!F1898:$M$2000,5,FALSE),"")</f>
        <v/>
      </c>
      <c r="I1897" s="196" t="str">
        <f>IF(E1897="旅費",VLOOKUP(E1897,支出入力表!F1898:$S$2000,9,FALSE),"")</f>
        <v/>
      </c>
      <c r="J1897" s="167" t="str">
        <f>IF(E1897="旅費",VLOOKUP(E1897,支出入力表!F1898:$S$2000,10,FALSE),"")</f>
        <v/>
      </c>
      <c r="K1897" s="167" t="str">
        <f>IF(E1897="旅費",VLOOKUP(E1897,支出入力表!F1898:$S$2000,11,FALSE),"")</f>
        <v/>
      </c>
      <c r="L1897" s="167" t="str">
        <f>IF(E1897="旅費",VLOOKUP(E1897,支出入力表!F1898:$S$2000,12,FALSE),"")</f>
        <v/>
      </c>
      <c r="M1897" s="167" t="str">
        <f>IF(E1897="旅費",VLOOKUP(E1897,支出入力表!F1898:$S$2000,13,FALSE),"")</f>
        <v/>
      </c>
      <c r="N1897" s="168" t="str">
        <f>IF(E1897="旅費",VLOOKUP(E1897,支出入力表!F1898:$S$2000,14,FALSE),"")</f>
        <v/>
      </c>
    </row>
    <row r="1898" spans="2:14" x14ac:dyDescent="0.55000000000000004">
      <c r="B1898" s="163" t="str">
        <f>IF(E1898="旅費",支出入力表!A1899,"")</f>
        <v/>
      </c>
      <c r="C1898" s="164" t="str">
        <f>IF(E1898="旅費",支出入力表!C1899,"")</f>
        <v/>
      </c>
      <c r="D1898" s="165" t="str">
        <f>IF(支出入力表!E1899="旅費","旅費","")</f>
        <v/>
      </c>
      <c r="E1898" s="165" t="str">
        <f>IF(支出入力表!F1899="旅費","旅費","")</f>
        <v/>
      </c>
      <c r="F1898" s="196" t="str">
        <f>IF(E1898="旅費",VLOOKUP(E1898,支出入力表!F1899:$M$2000,3,FALSE),"")</f>
        <v/>
      </c>
      <c r="G1898" s="196" t="str">
        <f>IF(E1898="旅費",VLOOKUP(E1898,支出入力表!F1899:$M$2000,4,FALSE),"")</f>
        <v/>
      </c>
      <c r="H1898" s="197" t="str">
        <f>IF(E1898="旅費",VLOOKUP(E1898,支出入力表!F1899:$M$2000,5,FALSE),"")</f>
        <v/>
      </c>
      <c r="I1898" s="196" t="str">
        <f>IF(E1898="旅費",VLOOKUP(E1898,支出入力表!F1899:$S$2000,9,FALSE),"")</f>
        <v/>
      </c>
      <c r="J1898" s="167" t="str">
        <f>IF(E1898="旅費",VLOOKUP(E1898,支出入力表!F1899:$S$2000,10,FALSE),"")</f>
        <v/>
      </c>
      <c r="K1898" s="167" t="str">
        <f>IF(E1898="旅費",VLOOKUP(E1898,支出入力表!F1899:$S$2000,11,FALSE),"")</f>
        <v/>
      </c>
      <c r="L1898" s="167" t="str">
        <f>IF(E1898="旅費",VLOOKUP(E1898,支出入力表!F1899:$S$2000,12,FALSE),"")</f>
        <v/>
      </c>
      <c r="M1898" s="167" t="str">
        <f>IF(E1898="旅費",VLOOKUP(E1898,支出入力表!F1899:$S$2000,13,FALSE),"")</f>
        <v/>
      </c>
      <c r="N1898" s="168" t="str">
        <f>IF(E1898="旅費",VLOOKUP(E1898,支出入力表!F1899:$S$2000,14,FALSE),"")</f>
        <v/>
      </c>
    </row>
    <row r="1899" spans="2:14" x14ac:dyDescent="0.55000000000000004">
      <c r="B1899" s="163" t="str">
        <f>IF(E1899="旅費",支出入力表!A1900,"")</f>
        <v/>
      </c>
      <c r="C1899" s="164" t="str">
        <f>IF(E1899="旅費",支出入力表!C1900,"")</f>
        <v/>
      </c>
      <c r="D1899" s="165" t="str">
        <f>IF(支出入力表!E1900="旅費","旅費","")</f>
        <v/>
      </c>
      <c r="E1899" s="165" t="str">
        <f>IF(支出入力表!F1900="旅費","旅費","")</f>
        <v/>
      </c>
      <c r="F1899" s="196" t="str">
        <f>IF(E1899="旅費",VLOOKUP(E1899,支出入力表!F1900:$M$2000,3,FALSE),"")</f>
        <v/>
      </c>
      <c r="G1899" s="196" t="str">
        <f>IF(E1899="旅費",VLOOKUP(E1899,支出入力表!F1900:$M$2000,4,FALSE),"")</f>
        <v/>
      </c>
      <c r="H1899" s="197" t="str">
        <f>IF(E1899="旅費",VLOOKUP(E1899,支出入力表!F1900:$M$2000,5,FALSE),"")</f>
        <v/>
      </c>
      <c r="I1899" s="196" t="str">
        <f>IF(E1899="旅費",VLOOKUP(E1899,支出入力表!F1900:$S$2000,9,FALSE),"")</f>
        <v/>
      </c>
      <c r="J1899" s="167" t="str">
        <f>IF(E1899="旅費",VLOOKUP(E1899,支出入力表!F1900:$S$2000,10,FALSE),"")</f>
        <v/>
      </c>
      <c r="K1899" s="167" t="str">
        <f>IF(E1899="旅費",VLOOKUP(E1899,支出入力表!F1900:$S$2000,11,FALSE),"")</f>
        <v/>
      </c>
      <c r="L1899" s="167" t="str">
        <f>IF(E1899="旅費",VLOOKUP(E1899,支出入力表!F1900:$S$2000,12,FALSE),"")</f>
        <v/>
      </c>
      <c r="M1899" s="167" t="str">
        <f>IF(E1899="旅費",VLOOKUP(E1899,支出入力表!F1900:$S$2000,13,FALSE),"")</f>
        <v/>
      </c>
      <c r="N1899" s="168" t="str">
        <f>IF(E1899="旅費",VLOOKUP(E1899,支出入力表!F1900:$S$2000,14,FALSE),"")</f>
        <v/>
      </c>
    </row>
    <row r="1900" spans="2:14" x14ac:dyDescent="0.55000000000000004">
      <c r="B1900" s="163" t="str">
        <f>IF(E1900="旅費",支出入力表!A1901,"")</f>
        <v/>
      </c>
      <c r="C1900" s="164" t="str">
        <f>IF(E1900="旅費",支出入力表!C1901,"")</f>
        <v/>
      </c>
      <c r="D1900" s="165" t="str">
        <f>IF(支出入力表!E1901="旅費","旅費","")</f>
        <v/>
      </c>
      <c r="E1900" s="165" t="str">
        <f>IF(支出入力表!F1901="旅費","旅費","")</f>
        <v/>
      </c>
      <c r="F1900" s="196" t="str">
        <f>IF(E1900="旅費",VLOOKUP(E1900,支出入力表!F1901:$M$2000,3,FALSE),"")</f>
        <v/>
      </c>
      <c r="G1900" s="196" t="str">
        <f>IF(E1900="旅費",VLOOKUP(E1900,支出入力表!F1901:$M$2000,4,FALSE),"")</f>
        <v/>
      </c>
      <c r="H1900" s="197" t="str">
        <f>IF(E1900="旅費",VLOOKUP(E1900,支出入力表!F1901:$M$2000,5,FALSE),"")</f>
        <v/>
      </c>
      <c r="I1900" s="196" t="str">
        <f>IF(E1900="旅費",VLOOKUP(E1900,支出入力表!F1901:$S$2000,9,FALSE),"")</f>
        <v/>
      </c>
      <c r="J1900" s="167" t="str">
        <f>IF(E1900="旅費",VLOOKUP(E1900,支出入力表!F1901:$S$2000,10,FALSE),"")</f>
        <v/>
      </c>
      <c r="K1900" s="167" t="str">
        <f>IF(E1900="旅費",VLOOKUP(E1900,支出入力表!F1901:$S$2000,11,FALSE),"")</f>
        <v/>
      </c>
      <c r="L1900" s="167" t="str">
        <f>IF(E1900="旅費",VLOOKUP(E1900,支出入力表!F1901:$S$2000,12,FALSE),"")</f>
        <v/>
      </c>
      <c r="M1900" s="167" t="str">
        <f>IF(E1900="旅費",VLOOKUP(E1900,支出入力表!F1901:$S$2000,13,FALSE),"")</f>
        <v/>
      </c>
      <c r="N1900" s="168" t="str">
        <f>IF(E1900="旅費",VLOOKUP(E1900,支出入力表!F1901:$S$2000,14,FALSE),"")</f>
        <v/>
      </c>
    </row>
    <row r="1901" spans="2:14" x14ac:dyDescent="0.55000000000000004">
      <c r="B1901" s="163" t="str">
        <f>IF(E1901="旅費",支出入力表!A1902,"")</f>
        <v/>
      </c>
      <c r="C1901" s="164" t="str">
        <f>IF(E1901="旅費",支出入力表!C1902,"")</f>
        <v/>
      </c>
      <c r="D1901" s="165" t="str">
        <f>IF(支出入力表!E1902="旅費","旅費","")</f>
        <v/>
      </c>
      <c r="E1901" s="165" t="str">
        <f>IF(支出入力表!F1902="旅費","旅費","")</f>
        <v/>
      </c>
      <c r="F1901" s="196" t="str">
        <f>IF(E1901="旅費",VLOOKUP(E1901,支出入力表!F1902:$M$2000,3,FALSE),"")</f>
        <v/>
      </c>
      <c r="G1901" s="196" t="str">
        <f>IF(E1901="旅費",VLOOKUP(E1901,支出入力表!F1902:$M$2000,4,FALSE),"")</f>
        <v/>
      </c>
      <c r="H1901" s="197" t="str">
        <f>IF(E1901="旅費",VLOOKUP(E1901,支出入力表!F1902:$M$2000,5,FALSE),"")</f>
        <v/>
      </c>
      <c r="I1901" s="196" t="str">
        <f>IF(E1901="旅費",VLOOKUP(E1901,支出入力表!F1902:$S$2000,9,FALSE),"")</f>
        <v/>
      </c>
      <c r="J1901" s="167" t="str">
        <f>IF(E1901="旅費",VLOOKUP(E1901,支出入力表!F1902:$S$2000,10,FALSE),"")</f>
        <v/>
      </c>
      <c r="K1901" s="167" t="str">
        <f>IF(E1901="旅費",VLOOKUP(E1901,支出入力表!F1902:$S$2000,11,FALSE),"")</f>
        <v/>
      </c>
      <c r="L1901" s="167" t="str">
        <f>IF(E1901="旅費",VLOOKUP(E1901,支出入力表!F1902:$S$2000,12,FALSE),"")</f>
        <v/>
      </c>
      <c r="M1901" s="167" t="str">
        <f>IF(E1901="旅費",VLOOKUP(E1901,支出入力表!F1902:$S$2000,13,FALSE),"")</f>
        <v/>
      </c>
      <c r="N1901" s="168" t="str">
        <f>IF(E1901="旅費",VLOOKUP(E1901,支出入力表!F1902:$S$2000,14,FALSE),"")</f>
        <v/>
      </c>
    </row>
    <row r="1902" spans="2:14" x14ac:dyDescent="0.55000000000000004">
      <c r="B1902" s="163" t="str">
        <f>IF(E1902="旅費",支出入力表!A1903,"")</f>
        <v/>
      </c>
      <c r="C1902" s="164" t="str">
        <f>IF(E1902="旅費",支出入力表!C1903,"")</f>
        <v/>
      </c>
      <c r="D1902" s="165" t="str">
        <f>IF(支出入力表!E1903="旅費","旅費","")</f>
        <v/>
      </c>
      <c r="E1902" s="165" t="str">
        <f>IF(支出入力表!F1903="旅費","旅費","")</f>
        <v/>
      </c>
      <c r="F1902" s="196" t="str">
        <f>IF(E1902="旅費",VLOOKUP(E1902,支出入力表!F1903:$M$2000,3,FALSE),"")</f>
        <v/>
      </c>
      <c r="G1902" s="196" t="str">
        <f>IF(E1902="旅費",VLOOKUP(E1902,支出入力表!F1903:$M$2000,4,FALSE),"")</f>
        <v/>
      </c>
      <c r="H1902" s="197" t="str">
        <f>IF(E1902="旅費",VLOOKUP(E1902,支出入力表!F1903:$M$2000,5,FALSE),"")</f>
        <v/>
      </c>
      <c r="I1902" s="196" t="str">
        <f>IF(E1902="旅費",VLOOKUP(E1902,支出入力表!F1903:$S$2000,9,FALSE),"")</f>
        <v/>
      </c>
      <c r="J1902" s="167" t="str">
        <f>IF(E1902="旅費",VLOOKUP(E1902,支出入力表!F1903:$S$2000,10,FALSE),"")</f>
        <v/>
      </c>
      <c r="K1902" s="167" t="str">
        <f>IF(E1902="旅費",VLOOKUP(E1902,支出入力表!F1903:$S$2000,11,FALSE),"")</f>
        <v/>
      </c>
      <c r="L1902" s="167" t="str">
        <f>IF(E1902="旅費",VLOOKUP(E1902,支出入力表!F1903:$S$2000,12,FALSE),"")</f>
        <v/>
      </c>
      <c r="M1902" s="167" t="str">
        <f>IF(E1902="旅費",VLOOKUP(E1902,支出入力表!F1903:$S$2000,13,FALSE),"")</f>
        <v/>
      </c>
      <c r="N1902" s="168" t="str">
        <f>IF(E1902="旅費",VLOOKUP(E1902,支出入力表!F1903:$S$2000,14,FALSE),"")</f>
        <v/>
      </c>
    </row>
    <row r="1903" spans="2:14" x14ac:dyDescent="0.55000000000000004">
      <c r="B1903" s="163" t="str">
        <f>IF(E1903="旅費",支出入力表!A1904,"")</f>
        <v/>
      </c>
      <c r="C1903" s="164" t="str">
        <f>IF(E1903="旅費",支出入力表!C1904,"")</f>
        <v/>
      </c>
      <c r="D1903" s="165" t="str">
        <f>IF(支出入力表!E1904="旅費","旅費","")</f>
        <v/>
      </c>
      <c r="E1903" s="165" t="str">
        <f>IF(支出入力表!F1904="旅費","旅費","")</f>
        <v/>
      </c>
      <c r="F1903" s="196" t="str">
        <f>IF(E1903="旅費",VLOOKUP(E1903,支出入力表!F1904:$M$2000,3,FALSE),"")</f>
        <v/>
      </c>
      <c r="G1903" s="196" t="str">
        <f>IF(E1903="旅費",VLOOKUP(E1903,支出入力表!F1904:$M$2000,4,FALSE),"")</f>
        <v/>
      </c>
      <c r="H1903" s="197" t="str">
        <f>IF(E1903="旅費",VLOOKUP(E1903,支出入力表!F1904:$M$2000,5,FALSE),"")</f>
        <v/>
      </c>
      <c r="I1903" s="196" t="str">
        <f>IF(E1903="旅費",VLOOKUP(E1903,支出入力表!F1904:$S$2000,9,FALSE),"")</f>
        <v/>
      </c>
      <c r="J1903" s="167" t="str">
        <f>IF(E1903="旅費",VLOOKUP(E1903,支出入力表!F1904:$S$2000,10,FALSE),"")</f>
        <v/>
      </c>
      <c r="K1903" s="167" t="str">
        <f>IF(E1903="旅費",VLOOKUP(E1903,支出入力表!F1904:$S$2000,11,FALSE),"")</f>
        <v/>
      </c>
      <c r="L1903" s="167" t="str">
        <f>IF(E1903="旅費",VLOOKUP(E1903,支出入力表!F1904:$S$2000,12,FALSE),"")</f>
        <v/>
      </c>
      <c r="M1903" s="167" t="str">
        <f>IF(E1903="旅費",VLOOKUP(E1903,支出入力表!F1904:$S$2000,13,FALSE),"")</f>
        <v/>
      </c>
      <c r="N1903" s="168" t="str">
        <f>IF(E1903="旅費",VLOOKUP(E1903,支出入力表!F1904:$S$2000,14,FALSE),"")</f>
        <v/>
      </c>
    </row>
    <row r="1904" spans="2:14" x14ac:dyDescent="0.55000000000000004">
      <c r="B1904" s="163" t="str">
        <f>IF(E1904="旅費",支出入力表!A1905,"")</f>
        <v/>
      </c>
      <c r="C1904" s="164" t="str">
        <f>IF(E1904="旅費",支出入力表!C1905,"")</f>
        <v/>
      </c>
      <c r="D1904" s="165" t="str">
        <f>IF(支出入力表!E1905="旅費","旅費","")</f>
        <v/>
      </c>
      <c r="E1904" s="165" t="str">
        <f>IF(支出入力表!F1905="旅費","旅費","")</f>
        <v/>
      </c>
      <c r="F1904" s="196" t="str">
        <f>IF(E1904="旅費",VLOOKUP(E1904,支出入力表!F1905:$M$2000,3,FALSE),"")</f>
        <v/>
      </c>
      <c r="G1904" s="196" t="str">
        <f>IF(E1904="旅費",VLOOKUP(E1904,支出入力表!F1905:$M$2000,4,FALSE),"")</f>
        <v/>
      </c>
      <c r="H1904" s="197" t="str">
        <f>IF(E1904="旅費",VLOOKUP(E1904,支出入力表!F1905:$M$2000,5,FALSE),"")</f>
        <v/>
      </c>
      <c r="I1904" s="196" t="str">
        <f>IF(E1904="旅費",VLOOKUP(E1904,支出入力表!F1905:$S$2000,9,FALSE),"")</f>
        <v/>
      </c>
      <c r="J1904" s="167" t="str">
        <f>IF(E1904="旅費",VLOOKUP(E1904,支出入力表!F1905:$S$2000,10,FALSE),"")</f>
        <v/>
      </c>
      <c r="K1904" s="167" t="str">
        <f>IF(E1904="旅費",VLOOKUP(E1904,支出入力表!F1905:$S$2000,11,FALSE),"")</f>
        <v/>
      </c>
      <c r="L1904" s="167" t="str">
        <f>IF(E1904="旅費",VLOOKUP(E1904,支出入力表!F1905:$S$2000,12,FALSE),"")</f>
        <v/>
      </c>
      <c r="M1904" s="167" t="str">
        <f>IF(E1904="旅費",VLOOKUP(E1904,支出入力表!F1905:$S$2000,13,FALSE),"")</f>
        <v/>
      </c>
      <c r="N1904" s="168" t="str">
        <f>IF(E1904="旅費",VLOOKUP(E1904,支出入力表!F1905:$S$2000,14,FALSE),"")</f>
        <v/>
      </c>
    </row>
    <row r="1905" spans="2:14" x14ac:dyDescent="0.55000000000000004">
      <c r="B1905" s="163" t="str">
        <f>IF(E1905="旅費",支出入力表!A1906,"")</f>
        <v/>
      </c>
      <c r="C1905" s="164" t="str">
        <f>IF(E1905="旅費",支出入力表!C1906,"")</f>
        <v/>
      </c>
      <c r="D1905" s="165" t="str">
        <f>IF(支出入力表!E1906="旅費","旅費","")</f>
        <v/>
      </c>
      <c r="E1905" s="165" t="str">
        <f>IF(支出入力表!F1906="旅費","旅費","")</f>
        <v/>
      </c>
      <c r="F1905" s="196" t="str">
        <f>IF(E1905="旅費",VLOOKUP(E1905,支出入力表!F1906:$M$2000,3,FALSE),"")</f>
        <v/>
      </c>
      <c r="G1905" s="196" t="str">
        <f>IF(E1905="旅費",VLOOKUP(E1905,支出入力表!F1906:$M$2000,4,FALSE),"")</f>
        <v/>
      </c>
      <c r="H1905" s="197" t="str">
        <f>IF(E1905="旅費",VLOOKUP(E1905,支出入力表!F1906:$M$2000,5,FALSE),"")</f>
        <v/>
      </c>
      <c r="I1905" s="196" t="str">
        <f>IF(E1905="旅費",VLOOKUP(E1905,支出入力表!F1906:$S$2000,9,FALSE),"")</f>
        <v/>
      </c>
      <c r="J1905" s="167" t="str">
        <f>IF(E1905="旅費",VLOOKUP(E1905,支出入力表!F1906:$S$2000,10,FALSE),"")</f>
        <v/>
      </c>
      <c r="K1905" s="167" t="str">
        <f>IF(E1905="旅費",VLOOKUP(E1905,支出入力表!F1906:$S$2000,11,FALSE),"")</f>
        <v/>
      </c>
      <c r="L1905" s="167" t="str">
        <f>IF(E1905="旅費",VLOOKUP(E1905,支出入力表!F1906:$S$2000,12,FALSE),"")</f>
        <v/>
      </c>
      <c r="M1905" s="167" t="str">
        <f>IF(E1905="旅費",VLOOKUP(E1905,支出入力表!F1906:$S$2000,13,FALSE),"")</f>
        <v/>
      </c>
      <c r="N1905" s="168" t="str">
        <f>IF(E1905="旅費",VLOOKUP(E1905,支出入力表!F1906:$S$2000,14,FALSE),"")</f>
        <v/>
      </c>
    </row>
    <row r="1906" spans="2:14" x14ac:dyDescent="0.55000000000000004">
      <c r="B1906" s="163" t="str">
        <f>IF(E1906="旅費",支出入力表!A1907,"")</f>
        <v/>
      </c>
      <c r="C1906" s="164" t="str">
        <f>IF(E1906="旅費",支出入力表!C1907,"")</f>
        <v/>
      </c>
      <c r="D1906" s="165" t="str">
        <f>IF(支出入力表!E1907="旅費","旅費","")</f>
        <v/>
      </c>
      <c r="E1906" s="165" t="str">
        <f>IF(支出入力表!F1907="旅費","旅費","")</f>
        <v/>
      </c>
      <c r="F1906" s="196" t="str">
        <f>IF(E1906="旅費",VLOOKUP(E1906,支出入力表!F1907:$M$2000,3,FALSE),"")</f>
        <v/>
      </c>
      <c r="G1906" s="196" t="str">
        <f>IF(E1906="旅費",VLOOKUP(E1906,支出入力表!F1907:$M$2000,4,FALSE),"")</f>
        <v/>
      </c>
      <c r="H1906" s="197" t="str">
        <f>IF(E1906="旅費",VLOOKUP(E1906,支出入力表!F1907:$M$2000,5,FALSE),"")</f>
        <v/>
      </c>
      <c r="I1906" s="196" t="str">
        <f>IF(E1906="旅費",VLOOKUP(E1906,支出入力表!F1907:$S$2000,9,FALSE),"")</f>
        <v/>
      </c>
      <c r="J1906" s="167" t="str">
        <f>IF(E1906="旅費",VLOOKUP(E1906,支出入力表!F1907:$S$2000,10,FALSE),"")</f>
        <v/>
      </c>
      <c r="K1906" s="167" t="str">
        <f>IF(E1906="旅費",VLOOKUP(E1906,支出入力表!F1907:$S$2000,11,FALSE),"")</f>
        <v/>
      </c>
      <c r="L1906" s="167" t="str">
        <f>IF(E1906="旅費",VLOOKUP(E1906,支出入力表!F1907:$S$2000,12,FALSE),"")</f>
        <v/>
      </c>
      <c r="M1906" s="167" t="str">
        <f>IF(E1906="旅費",VLOOKUP(E1906,支出入力表!F1907:$S$2000,13,FALSE),"")</f>
        <v/>
      </c>
      <c r="N1906" s="168" t="str">
        <f>IF(E1906="旅費",VLOOKUP(E1906,支出入力表!F1907:$S$2000,14,FALSE),"")</f>
        <v/>
      </c>
    </row>
    <row r="1907" spans="2:14" x14ac:dyDescent="0.55000000000000004">
      <c r="B1907" s="163" t="str">
        <f>IF(E1907="旅費",支出入力表!A1908,"")</f>
        <v/>
      </c>
      <c r="C1907" s="164" t="str">
        <f>IF(E1907="旅費",支出入力表!C1908,"")</f>
        <v/>
      </c>
      <c r="D1907" s="165" t="str">
        <f>IF(支出入力表!E1908="旅費","旅費","")</f>
        <v/>
      </c>
      <c r="E1907" s="165" t="str">
        <f>IF(支出入力表!F1908="旅費","旅費","")</f>
        <v/>
      </c>
      <c r="F1907" s="196" t="str">
        <f>IF(E1907="旅費",VLOOKUP(E1907,支出入力表!F1908:$M$2000,3,FALSE),"")</f>
        <v/>
      </c>
      <c r="G1907" s="196" t="str">
        <f>IF(E1907="旅費",VLOOKUP(E1907,支出入力表!F1908:$M$2000,4,FALSE),"")</f>
        <v/>
      </c>
      <c r="H1907" s="197" t="str">
        <f>IF(E1907="旅費",VLOOKUP(E1907,支出入力表!F1908:$M$2000,5,FALSE),"")</f>
        <v/>
      </c>
      <c r="I1907" s="196" t="str">
        <f>IF(E1907="旅費",VLOOKUP(E1907,支出入力表!F1908:$S$2000,9,FALSE),"")</f>
        <v/>
      </c>
      <c r="J1907" s="167" t="str">
        <f>IF(E1907="旅費",VLOOKUP(E1907,支出入力表!F1908:$S$2000,10,FALSE),"")</f>
        <v/>
      </c>
      <c r="K1907" s="167" t="str">
        <f>IF(E1907="旅費",VLOOKUP(E1907,支出入力表!F1908:$S$2000,11,FALSE),"")</f>
        <v/>
      </c>
      <c r="L1907" s="167" t="str">
        <f>IF(E1907="旅費",VLOOKUP(E1907,支出入力表!F1908:$S$2000,12,FALSE),"")</f>
        <v/>
      </c>
      <c r="M1907" s="167" t="str">
        <f>IF(E1907="旅費",VLOOKUP(E1907,支出入力表!F1908:$S$2000,13,FALSE),"")</f>
        <v/>
      </c>
      <c r="N1907" s="168" t="str">
        <f>IF(E1907="旅費",VLOOKUP(E1907,支出入力表!F1908:$S$2000,14,FALSE),"")</f>
        <v/>
      </c>
    </row>
    <row r="1908" spans="2:14" x14ac:dyDescent="0.55000000000000004">
      <c r="B1908" s="163" t="str">
        <f>IF(E1908="旅費",支出入力表!A1909,"")</f>
        <v/>
      </c>
      <c r="C1908" s="164" t="str">
        <f>IF(E1908="旅費",支出入力表!C1909,"")</f>
        <v/>
      </c>
      <c r="D1908" s="165" t="str">
        <f>IF(支出入力表!E1909="旅費","旅費","")</f>
        <v/>
      </c>
      <c r="E1908" s="165" t="str">
        <f>IF(支出入力表!F1909="旅費","旅費","")</f>
        <v/>
      </c>
      <c r="F1908" s="196" t="str">
        <f>IF(E1908="旅費",VLOOKUP(E1908,支出入力表!F1909:$M$2000,3,FALSE),"")</f>
        <v/>
      </c>
      <c r="G1908" s="196" t="str">
        <f>IF(E1908="旅費",VLOOKUP(E1908,支出入力表!F1909:$M$2000,4,FALSE),"")</f>
        <v/>
      </c>
      <c r="H1908" s="197" t="str">
        <f>IF(E1908="旅費",VLOOKUP(E1908,支出入力表!F1909:$M$2000,5,FALSE),"")</f>
        <v/>
      </c>
      <c r="I1908" s="196" t="str">
        <f>IF(E1908="旅費",VLOOKUP(E1908,支出入力表!F1909:$S$2000,9,FALSE),"")</f>
        <v/>
      </c>
      <c r="J1908" s="167" t="str">
        <f>IF(E1908="旅費",VLOOKUP(E1908,支出入力表!F1909:$S$2000,10,FALSE),"")</f>
        <v/>
      </c>
      <c r="K1908" s="167" t="str">
        <f>IF(E1908="旅費",VLOOKUP(E1908,支出入力表!F1909:$S$2000,11,FALSE),"")</f>
        <v/>
      </c>
      <c r="L1908" s="167" t="str">
        <f>IF(E1908="旅費",VLOOKUP(E1908,支出入力表!F1909:$S$2000,12,FALSE),"")</f>
        <v/>
      </c>
      <c r="M1908" s="167" t="str">
        <f>IF(E1908="旅費",VLOOKUP(E1908,支出入力表!F1909:$S$2000,13,FALSE),"")</f>
        <v/>
      </c>
      <c r="N1908" s="168" t="str">
        <f>IF(E1908="旅費",VLOOKUP(E1908,支出入力表!F1909:$S$2000,14,FALSE),"")</f>
        <v/>
      </c>
    </row>
    <row r="1909" spans="2:14" x14ac:dyDescent="0.55000000000000004">
      <c r="B1909" s="163" t="str">
        <f>IF(E1909="旅費",支出入力表!A1910,"")</f>
        <v/>
      </c>
      <c r="C1909" s="164" t="str">
        <f>IF(E1909="旅費",支出入力表!C1910,"")</f>
        <v/>
      </c>
      <c r="D1909" s="165" t="str">
        <f>IF(支出入力表!E1910="旅費","旅費","")</f>
        <v/>
      </c>
      <c r="E1909" s="165" t="str">
        <f>IF(支出入力表!F1910="旅費","旅費","")</f>
        <v/>
      </c>
      <c r="F1909" s="196" t="str">
        <f>IF(E1909="旅費",VLOOKUP(E1909,支出入力表!F1910:$M$2000,3,FALSE),"")</f>
        <v/>
      </c>
      <c r="G1909" s="196" t="str">
        <f>IF(E1909="旅費",VLOOKUP(E1909,支出入力表!F1910:$M$2000,4,FALSE),"")</f>
        <v/>
      </c>
      <c r="H1909" s="197" t="str">
        <f>IF(E1909="旅費",VLOOKUP(E1909,支出入力表!F1910:$M$2000,5,FALSE),"")</f>
        <v/>
      </c>
      <c r="I1909" s="196" t="str">
        <f>IF(E1909="旅費",VLOOKUP(E1909,支出入力表!F1910:$S$2000,9,FALSE),"")</f>
        <v/>
      </c>
      <c r="J1909" s="167" t="str">
        <f>IF(E1909="旅費",VLOOKUP(E1909,支出入力表!F1910:$S$2000,10,FALSE),"")</f>
        <v/>
      </c>
      <c r="K1909" s="167" t="str">
        <f>IF(E1909="旅費",VLOOKUP(E1909,支出入力表!F1910:$S$2000,11,FALSE),"")</f>
        <v/>
      </c>
      <c r="L1909" s="167" t="str">
        <f>IF(E1909="旅費",VLOOKUP(E1909,支出入力表!F1910:$S$2000,12,FALSE),"")</f>
        <v/>
      </c>
      <c r="M1909" s="167" t="str">
        <f>IF(E1909="旅費",VLOOKUP(E1909,支出入力表!F1910:$S$2000,13,FALSE),"")</f>
        <v/>
      </c>
      <c r="N1909" s="168" t="str">
        <f>IF(E1909="旅費",VLOOKUP(E1909,支出入力表!F1910:$S$2000,14,FALSE),"")</f>
        <v/>
      </c>
    </row>
    <row r="1910" spans="2:14" x14ac:dyDescent="0.55000000000000004">
      <c r="B1910" s="163" t="str">
        <f>IF(E1910="旅費",支出入力表!A1911,"")</f>
        <v/>
      </c>
      <c r="C1910" s="164" t="str">
        <f>IF(E1910="旅費",支出入力表!C1911,"")</f>
        <v/>
      </c>
      <c r="D1910" s="165" t="str">
        <f>IF(支出入力表!E1911="旅費","旅費","")</f>
        <v/>
      </c>
      <c r="E1910" s="165" t="str">
        <f>IF(支出入力表!F1911="旅費","旅費","")</f>
        <v/>
      </c>
      <c r="F1910" s="196" t="str">
        <f>IF(E1910="旅費",VLOOKUP(E1910,支出入力表!F1911:$M$2000,3,FALSE),"")</f>
        <v/>
      </c>
      <c r="G1910" s="196" t="str">
        <f>IF(E1910="旅費",VLOOKUP(E1910,支出入力表!F1911:$M$2000,4,FALSE),"")</f>
        <v/>
      </c>
      <c r="H1910" s="197" t="str">
        <f>IF(E1910="旅費",VLOOKUP(E1910,支出入力表!F1911:$M$2000,5,FALSE),"")</f>
        <v/>
      </c>
      <c r="I1910" s="196" t="str">
        <f>IF(E1910="旅費",VLOOKUP(E1910,支出入力表!F1911:$S$2000,9,FALSE),"")</f>
        <v/>
      </c>
      <c r="J1910" s="167" t="str">
        <f>IF(E1910="旅費",VLOOKUP(E1910,支出入力表!F1911:$S$2000,10,FALSE),"")</f>
        <v/>
      </c>
      <c r="K1910" s="167" t="str">
        <f>IF(E1910="旅費",VLOOKUP(E1910,支出入力表!F1911:$S$2000,11,FALSE),"")</f>
        <v/>
      </c>
      <c r="L1910" s="167" t="str">
        <f>IF(E1910="旅費",VLOOKUP(E1910,支出入力表!F1911:$S$2000,12,FALSE),"")</f>
        <v/>
      </c>
      <c r="M1910" s="167" t="str">
        <f>IF(E1910="旅費",VLOOKUP(E1910,支出入力表!F1911:$S$2000,13,FALSE),"")</f>
        <v/>
      </c>
      <c r="N1910" s="168" t="str">
        <f>IF(E1910="旅費",VLOOKUP(E1910,支出入力表!F1911:$S$2000,14,FALSE),"")</f>
        <v/>
      </c>
    </row>
    <row r="1911" spans="2:14" x14ac:dyDescent="0.55000000000000004">
      <c r="B1911" s="163" t="str">
        <f>IF(E1911="旅費",支出入力表!A1912,"")</f>
        <v/>
      </c>
      <c r="C1911" s="164" t="str">
        <f>IF(E1911="旅費",支出入力表!C1912,"")</f>
        <v/>
      </c>
      <c r="D1911" s="165" t="str">
        <f>IF(支出入力表!E1912="旅費","旅費","")</f>
        <v/>
      </c>
      <c r="E1911" s="165" t="str">
        <f>IF(支出入力表!F1912="旅費","旅費","")</f>
        <v/>
      </c>
      <c r="F1911" s="196" t="str">
        <f>IF(E1911="旅費",VLOOKUP(E1911,支出入力表!F1912:$M$2000,3,FALSE),"")</f>
        <v/>
      </c>
      <c r="G1911" s="196" t="str">
        <f>IF(E1911="旅費",VLOOKUP(E1911,支出入力表!F1912:$M$2000,4,FALSE),"")</f>
        <v/>
      </c>
      <c r="H1911" s="197" t="str">
        <f>IF(E1911="旅費",VLOOKUP(E1911,支出入力表!F1912:$M$2000,5,FALSE),"")</f>
        <v/>
      </c>
      <c r="I1911" s="196" t="str">
        <f>IF(E1911="旅費",VLOOKUP(E1911,支出入力表!F1912:$S$2000,9,FALSE),"")</f>
        <v/>
      </c>
      <c r="J1911" s="167" t="str">
        <f>IF(E1911="旅費",VLOOKUP(E1911,支出入力表!F1912:$S$2000,10,FALSE),"")</f>
        <v/>
      </c>
      <c r="K1911" s="167" t="str">
        <f>IF(E1911="旅費",VLOOKUP(E1911,支出入力表!F1912:$S$2000,11,FALSE),"")</f>
        <v/>
      </c>
      <c r="L1911" s="167" t="str">
        <f>IF(E1911="旅費",VLOOKUP(E1911,支出入力表!F1912:$S$2000,12,FALSE),"")</f>
        <v/>
      </c>
      <c r="M1911" s="167" t="str">
        <f>IF(E1911="旅費",VLOOKUP(E1911,支出入力表!F1912:$S$2000,13,FALSE),"")</f>
        <v/>
      </c>
      <c r="N1911" s="168" t="str">
        <f>IF(E1911="旅費",VLOOKUP(E1911,支出入力表!F1912:$S$2000,14,FALSE),"")</f>
        <v/>
      </c>
    </row>
    <row r="1912" spans="2:14" x14ac:dyDescent="0.55000000000000004">
      <c r="B1912" s="163" t="str">
        <f>IF(E1912="旅費",支出入力表!A1913,"")</f>
        <v/>
      </c>
      <c r="C1912" s="164" t="str">
        <f>IF(E1912="旅費",支出入力表!C1913,"")</f>
        <v/>
      </c>
      <c r="D1912" s="165" t="str">
        <f>IF(支出入力表!E1913="旅費","旅費","")</f>
        <v/>
      </c>
      <c r="E1912" s="165" t="str">
        <f>IF(支出入力表!F1913="旅費","旅費","")</f>
        <v/>
      </c>
      <c r="F1912" s="196" t="str">
        <f>IF(E1912="旅費",VLOOKUP(E1912,支出入力表!F1913:$M$2000,3,FALSE),"")</f>
        <v/>
      </c>
      <c r="G1912" s="196" t="str">
        <f>IF(E1912="旅費",VLOOKUP(E1912,支出入力表!F1913:$M$2000,4,FALSE),"")</f>
        <v/>
      </c>
      <c r="H1912" s="197" t="str">
        <f>IF(E1912="旅費",VLOOKUP(E1912,支出入力表!F1913:$M$2000,5,FALSE),"")</f>
        <v/>
      </c>
      <c r="I1912" s="196" t="str">
        <f>IF(E1912="旅費",VLOOKUP(E1912,支出入力表!F1913:$S$2000,9,FALSE),"")</f>
        <v/>
      </c>
      <c r="J1912" s="167" t="str">
        <f>IF(E1912="旅費",VLOOKUP(E1912,支出入力表!F1913:$S$2000,10,FALSE),"")</f>
        <v/>
      </c>
      <c r="K1912" s="167" t="str">
        <f>IF(E1912="旅費",VLOOKUP(E1912,支出入力表!F1913:$S$2000,11,FALSE),"")</f>
        <v/>
      </c>
      <c r="L1912" s="167" t="str">
        <f>IF(E1912="旅費",VLOOKUP(E1912,支出入力表!F1913:$S$2000,12,FALSE),"")</f>
        <v/>
      </c>
      <c r="M1912" s="167" t="str">
        <f>IF(E1912="旅費",VLOOKUP(E1912,支出入力表!F1913:$S$2000,13,FALSE),"")</f>
        <v/>
      </c>
      <c r="N1912" s="168" t="str">
        <f>IF(E1912="旅費",VLOOKUP(E1912,支出入力表!F1913:$S$2000,14,FALSE),"")</f>
        <v/>
      </c>
    </row>
    <row r="1913" spans="2:14" x14ac:dyDescent="0.55000000000000004">
      <c r="B1913" s="163" t="str">
        <f>IF(E1913="旅費",支出入力表!A1914,"")</f>
        <v/>
      </c>
      <c r="C1913" s="164" t="str">
        <f>IF(E1913="旅費",支出入力表!C1914,"")</f>
        <v/>
      </c>
      <c r="D1913" s="165" t="str">
        <f>IF(支出入力表!E1914="旅費","旅費","")</f>
        <v/>
      </c>
      <c r="E1913" s="165" t="str">
        <f>IF(支出入力表!F1914="旅費","旅費","")</f>
        <v/>
      </c>
      <c r="F1913" s="196" t="str">
        <f>IF(E1913="旅費",VLOOKUP(E1913,支出入力表!F1914:$M$2000,3,FALSE),"")</f>
        <v/>
      </c>
      <c r="G1913" s="196" t="str">
        <f>IF(E1913="旅費",VLOOKUP(E1913,支出入力表!F1914:$M$2000,4,FALSE),"")</f>
        <v/>
      </c>
      <c r="H1913" s="197" t="str">
        <f>IF(E1913="旅費",VLOOKUP(E1913,支出入力表!F1914:$M$2000,5,FALSE),"")</f>
        <v/>
      </c>
      <c r="I1913" s="196" t="str">
        <f>IF(E1913="旅費",VLOOKUP(E1913,支出入力表!F1914:$S$2000,9,FALSE),"")</f>
        <v/>
      </c>
      <c r="J1913" s="167" t="str">
        <f>IF(E1913="旅費",VLOOKUP(E1913,支出入力表!F1914:$S$2000,10,FALSE),"")</f>
        <v/>
      </c>
      <c r="K1913" s="167" t="str">
        <f>IF(E1913="旅費",VLOOKUP(E1913,支出入力表!F1914:$S$2000,11,FALSE),"")</f>
        <v/>
      </c>
      <c r="L1913" s="167" t="str">
        <f>IF(E1913="旅費",VLOOKUP(E1913,支出入力表!F1914:$S$2000,12,FALSE),"")</f>
        <v/>
      </c>
      <c r="M1913" s="167" t="str">
        <f>IF(E1913="旅費",VLOOKUP(E1913,支出入力表!F1914:$S$2000,13,FALSE),"")</f>
        <v/>
      </c>
      <c r="N1913" s="168" t="str">
        <f>IF(E1913="旅費",VLOOKUP(E1913,支出入力表!F1914:$S$2000,14,FALSE),"")</f>
        <v/>
      </c>
    </row>
    <row r="1914" spans="2:14" x14ac:dyDescent="0.55000000000000004">
      <c r="B1914" s="163" t="str">
        <f>IF(E1914="旅費",支出入力表!A1915,"")</f>
        <v/>
      </c>
      <c r="C1914" s="164" t="str">
        <f>IF(E1914="旅費",支出入力表!C1915,"")</f>
        <v/>
      </c>
      <c r="D1914" s="165" t="str">
        <f>IF(支出入力表!E1915="旅費","旅費","")</f>
        <v/>
      </c>
      <c r="E1914" s="165" t="str">
        <f>IF(支出入力表!F1915="旅費","旅費","")</f>
        <v/>
      </c>
      <c r="F1914" s="196" t="str">
        <f>IF(E1914="旅費",VLOOKUP(E1914,支出入力表!F1915:$M$2000,3,FALSE),"")</f>
        <v/>
      </c>
      <c r="G1914" s="196" t="str">
        <f>IF(E1914="旅費",VLOOKUP(E1914,支出入力表!F1915:$M$2000,4,FALSE),"")</f>
        <v/>
      </c>
      <c r="H1914" s="197" t="str">
        <f>IF(E1914="旅費",VLOOKUP(E1914,支出入力表!F1915:$M$2000,5,FALSE),"")</f>
        <v/>
      </c>
      <c r="I1914" s="196" t="str">
        <f>IF(E1914="旅費",VLOOKUP(E1914,支出入力表!F1915:$S$2000,9,FALSE),"")</f>
        <v/>
      </c>
      <c r="J1914" s="167" t="str">
        <f>IF(E1914="旅費",VLOOKUP(E1914,支出入力表!F1915:$S$2000,10,FALSE),"")</f>
        <v/>
      </c>
      <c r="K1914" s="167" t="str">
        <f>IF(E1914="旅費",VLOOKUP(E1914,支出入力表!F1915:$S$2000,11,FALSE),"")</f>
        <v/>
      </c>
      <c r="L1914" s="167" t="str">
        <f>IF(E1914="旅費",VLOOKUP(E1914,支出入力表!F1915:$S$2000,12,FALSE),"")</f>
        <v/>
      </c>
      <c r="M1914" s="167" t="str">
        <f>IF(E1914="旅費",VLOOKUP(E1914,支出入力表!F1915:$S$2000,13,FALSE),"")</f>
        <v/>
      </c>
      <c r="N1914" s="168" t="str">
        <f>IF(E1914="旅費",VLOOKUP(E1914,支出入力表!F1915:$S$2000,14,FALSE),"")</f>
        <v/>
      </c>
    </row>
    <row r="1915" spans="2:14" x14ac:dyDescent="0.55000000000000004">
      <c r="B1915" s="163" t="str">
        <f>IF(E1915="旅費",支出入力表!A1916,"")</f>
        <v/>
      </c>
      <c r="C1915" s="164" t="str">
        <f>IF(E1915="旅費",支出入力表!C1916,"")</f>
        <v/>
      </c>
      <c r="D1915" s="165" t="str">
        <f>IF(支出入力表!E1916="旅費","旅費","")</f>
        <v/>
      </c>
      <c r="E1915" s="165" t="str">
        <f>IF(支出入力表!F1916="旅費","旅費","")</f>
        <v/>
      </c>
      <c r="F1915" s="196" t="str">
        <f>IF(E1915="旅費",VLOOKUP(E1915,支出入力表!F1916:$M$2000,3,FALSE),"")</f>
        <v/>
      </c>
      <c r="G1915" s="196" t="str">
        <f>IF(E1915="旅費",VLOOKUP(E1915,支出入力表!F1916:$M$2000,4,FALSE),"")</f>
        <v/>
      </c>
      <c r="H1915" s="197" t="str">
        <f>IF(E1915="旅費",VLOOKUP(E1915,支出入力表!F1916:$M$2000,5,FALSE),"")</f>
        <v/>
      </c>
      <c r="I1915" s="196" t="str">
        <f>IF(E1915="旅費",VLOOKUP(E1915,支出入力表!F1916:$S$2000,9,FALSE),"")</f>
        <v/>
      </c>
      <c r="J1915" s="167" t="str">
        <f>IF(E1915="旅費",VLOOKUP(E1915,支出入力表!F1916:$S$2000,10,FALSE),"")</f>
        <v/>
      </c>
      <c r="K1915" s="167" t="str">
        <f>IF(E1915="旅費",VLOOKUP(E1915,支出入力表!F1916:$S$2000,11,FALSE),"")</f>
        <v/>
      </c>
      <c r="L1915" s="167" t="str">
        <f>IF(E1915="旅費",VLOOKUP(E1915,支出入力表!F1916:$S$2000,12,FALSE),"")</f>
        <v/>
      </c>
      <c r="M1915" s="167" t="str">
        <f>IF(E1915="旅費",VLOOKUP(E1915,支出入力表!F1916:$S$2000,13,FALSE),"")</f>
        <v/>
      </c>
      <c r="N1915" s="168" t="str">
        <f>IF(E1915="旅費",VLOOKUP(E1915,支出入力表!F1916:$S$2000,14,FALSE),"")</f>
        <v/>
      </c>
    </row>
    <row r="1916" spans="2:14" x14ac:dyDescent="0.55000000000000004">
      <c r="B1916" s="163" t="str">
        <f>IF(E1916="旅費",支出入力表!A1917,"")</f>
        <v/>
      </c>
      <c r="C1916" s="164" t="str">
        <f>IF(E1916="旅費",支出入力表!C1917,"")</f>
        <v/>
      </c>
      <c r="D1916" s="165" t="str">
        <f>IF(支出入力表!E1917="旅費","旅費","")</f>
        <v/>
      </c>
      <c r="E1916" s="165" t="str">
        <f>IF(支出入力表!F1917="旅費","旅費","")</f>
        <v/>
      </c>
      <c r="F1916" s="196" t="str">
        <f>IF(E1916="旅費",VLOOKUP(E1916,支出入力表!F1917:$M$2000,3,FALSE),"")</f>
        <v/>
      </c>
      <c r="G1916" s="196" t="str">
        <f>IF(E1916="旅費",VLOOKUP(E1916,支出入力表!F1917:$M$2000,4,FALSE),"")</f>
        <v/>
      </c>
      <c r="H1916" s="197" t="str">
        <f>IF(E1916="旅費",VLOOKUP(E1916,支出入力表!F1917:$M$2000,5,FALSE),"")</f>
        <v/>
      </c>
      <c r="I1916" s="196" t="str">
        <f>IF(E1916="旅費",VLOOKUP(E1916,支出入力表!F1917:$S$2000,9,FALSE),"")</f>
        <v/>
      </c>
      <c r="J1916" s="167" t="str">
        <f>IF(E1916="旅費",VLOOKUP(E1916,支出入力表!F1917:$S$2000,10,FALSE),"")</f>
        <v/>
      </c>
      <c r="K1916" s="167" t="str">
        <f>IF(E1916="旅費",VLOOKUP(E1916,支出入力表!F1917:$S$2000,11,FALSE),"")</f>
        <v/>
      </c>
      <c r="L1916" s="167" t="str">
        <f>IF(E1916="旅費",VLOOKUP(E1916,支出入力表!F1917:$S$2000,12,FALSE),"")</f>
        <v/>
      </c>
      <c r="M1916" s="167" t="str">
        <f>IF(E1916="旅費",VLOOKUP(E1916,支出入力表!F1917:$S$2000,13,FALSE),"")</f>
        <v/>
      </c>
      <c r="N1916" s="168" t="str">
        <f>IF(E1916="旅費",VLOOKUP(E1916,支出入力表!F1917:$S$2000,14,FALSE),"")</f>
        <v/>
      </c>
    </row>
    <row r="1917" spans="2:14" x14ac:dyDescent="0.55000000000000004">
      <c r="B1917" s="163" t="str">
        <f>IF(E1917="旅費",支出入力表!A1918,"")</f>
        <v/>
      </c>
      <c r="C1917" s="164" t="str">
        <f>IF(E1917="旅費",支出入力表!C1918,"")</f>
        <v/>
      </c>
      <c r="D1917" s="165" t="str">
        <f>IF(支出入力表!E1918="旅費","旅費","")</f>
        <v/>
      </c>
      <c r="E1917" s="165" t="str">
        <f>IF(支出入力表!F1918="旅費","旅費","")</f>
        <v/>
      </c>
      <c r="F1917" s="196" t="str">
        <f>IF(E1917="旅費",VLOOKUP(E1917,支出入力表!F1918:$M$2000,3,FALSE),"")</f>
        <v/>
      </c>
      <c r="G1917" s="196" t="str">
        <f>IF(E1917="旅費",VLOOKUP(E1917,支出入力表!F1918:$M$2000,4,FALSE),"")</f>
        <v/>
      </c>
      <c r="H1917" s="197" t="str">
        <f>IF(E1917="旅費",VLOOKUP(E1917,支出入力表!F1918:$M$2000,5,FALSE),"")</f>
        <v/>
      </c>
      <c r="I1917" s="196" t="str">
        <f>IF(E1917="旅費",VLOOKUP(E1917,支出入力表!F1918:$S$2000,9,FALSE),"")</f>
        <v/>
      </c>
      <c r="J1917" s="167" t="str">
        <f>IF(E1917="旅費",VLOOKUP(E1917,支出入力表!F1918:$S$2000,10,FALSE),"")</f>
        <v/>
      </c>
      <c r="K1917" s="167" t="str">
        <f>IF(E1917="旅費",VLOOKUP(E1917,支出入力表!F1918:$S$2000,11,FALSE),"")</f>
        <v/>
      </c>
      <c r="L1917" s="167" t="str">
        <f>IF(E1917="旅費",VLOOKUP(E1917,支出入力表!F1918:$S$2000,12,FALSE),"")</f>
        <v/>
      </c>
      <c r="M1917" s="167" t="str">
        <f>IF(E1917="旅費",VLOOKUP(E1917,支出入力表!F1918:$S$2000,13,FALSE),"")</f>
        <v/>
      </c>
      <c r="N1917" s="168" t="str">
        <f>IF(E1917="旅費",VLOOKUP(E1917,支出入力表!F1918:$S$2000,14,FALSE),"")</f>
        <v/>
      </c>
    </row>
    <row r="1918" spans="2:14" x14ac:dyDescent="0.55000000000000004">
      <c r="B1918" s="163" t="str">
        <f>IF(E1918="旅費",支出入力表!A1919,"")</f>
        <v/>
      </c>
      <c r="C1918" s="164" t="str">
        <f>IF(E1918="旅費",支出入力表!C1919,"")</f>
        <v/>
      </c>
      <c r="D1918" s="165" t="str">
        <f>IF(支出入力表!E1919="旅費","旅費","")</f>
        <v/>
      </c>
      <c r="E1918" s="165" t="str">
        <f>IF(支出入力表!F1919="旅費","旅費","")</f>
        <v/>
      </c>
      <c r="F1918" s="196" t="str">
        <f>IF(E1918="旅費",VLOOKUP(E1918,支出入力表!F1919:$M$2000,3,FALSE),"")</f>
        <v/>
      </c>
      <c r="G1918" s="196" t="str">
        <f>IF(E1918="旅費",VLOOKUP(E1918,支出入力表!F1919:$M$2000,4,FALSE),"")</f>
        <v/>
      </c>
      <c r="H1918" s="197" t="str">
        <f>IF(E1918="旅費",VLOOKUP(E1918,支出入力表!F1919:$M$2000,5,FALSE),"")</f>
        <v/>
      </c>
      <c r="I1918" s="196" t="str">
        <f>IF(E1918="旅費",VLOOKUP(E1918,支出入力表!F1919:$S$2000,9,FALSE),"")</f>
        <v/>
      </c>
      <c r="J1918" s="167" t="str">
        <f>IF(E1918="旅費",VLOOKUP(E1918,支出入力表!F1919:$S$2000,10,FALSE),"")</f>
        <v/>
      </c>
      <c r="K1918" s="167" t="str">
        <f>IF(E1918="旅費",VLOOKUP(E1918,支出入力表!F1919:$S$2000,11,FALSE),"")</f>
        <v/>
      </c>
      <c r="L1918" s="167" t="str">
        <f>IF(E1918="旅費",VLOOKUP(E1918,支出入力表!F1919:$S$2000,12,FALSE),"")</f>
        <v/>
      </c>
      <c r="M1918" s="167" t="str">
        <f>IF(E1918="旅費",VLOOKUP(E1918,支出入力表!F1919:$S$2000,13,FALSE),"")</f>
        <v/>
      </c>
      <c r="N1918" s="168" t="str">
        <f>IF(E1918="旅費",VLOOKUP(E1918,支出入力表!F1919:$S$2000,14,FALSE),"")</f>
        <v/>
      </c>
    </row>
    <row r="1919" spans="2:14" x14ac:dyDescent="0.55000000000000004">
      <c r="B1919" s="163" t="str">
        <f>IF(E1919="旅費",支出入力表!A1920,"")</f>
        <v/>
      </c>
      <c r="C1919" s="164" t="str">
        <f>IF(E1919="旅費",支出入力表!C1920,"")</f>
        <v/>
      </c>
      <c r="D1919" s="165" t="str">
        <f>IF(支出入力表!E1920="旅費","旅費","")</f>
        <v/>
      </c>
      <c r="E1919" s="165" t="str">
        <f>IF(支出入力表!F1920="旅費","旅費","")</f>
        <v/>
      </c>
      <c r="F1919" s="196" t="str">
        <f>IF(E1919="旅費",VLOOKUP(E1919,支出入力表!F1920:$M$2000,3,FALSE),"")</f>
        <v/>
      </c>
      <c r="G1919" s="196" t="str">
        <f>IF(E1919="旅費",VLOOKUP(E1919,支出入力表!F1920:$M$2000,4,FALSE),"")</f>
        <v/>
      </c>
      <c r="H1919" s="197" t="str">
        <f>IF(E1919="旅費",VLOOKUP(E1919,支出入力表!F1920:$M$2000,5,FALSE),"")</f>
        <v/>
      </c>
      <c r="I1919" s="196" t="str">
        <f>IF(E1919="旅費",VLOOKUP(E1919,支出入力表!F1920:$S$2000,9,FALSE),"")</f>
        <v/>
      </c>
      <c r="J1919" s="167" t="str">
        <f>IF(E1919="旅費",VLOOKUP(E1919,支出入力表!F1920:$S$2000,10,FALSE),"")</f>
        <v/>
      </c>
      <c r="K1919" s="167" t="str">
        <f>IF(E1919="旅費",VLOOKUP(E1919,支出入力表!F1920:$S$2000,11,FALSE),"")</f>
        <v/>
      </c>
      <c r="L1919" s="167" t="str">
        <f>IF(E1919="旅費",VLOOKUP(E1919,支出入力表!F1920:$S$2000,12,FALSE),"")</f>
        <v/>
      </c>
      <c r="M1919" s="167" t="str">
        <f>IF(E1919="旅費",VLOOKUP(E1919,支出入力表!F1920:$S$2000,13,FALSE),"")</f>
        <v/>
      </c>
      <c r="N1919" s="168" t="str">
        <f>IF(E1919="旅費",VLOOKUP(E1919,支出入力表!F1920:$S$2000,14,FALSE),"")</f>
        <v/>
      </c>
    </row>
    <row r="1920" spans="2:14" x14ac:dyDescent="0.55000000000000004">
      <c r="B1920" s="163" t="str">
        <f>IF(E1920="旅費",支出入力表!A1921,"")</f>
        <v/>
      </c>
      <c r="C1920" s="164" t="str">
        <f>IF(E1920="旅費",支出入力表!C1921,"")</f>
        <v/>
      </c>
      <c r="D1920" s="165" t="str">
        <f>IF(支出入力表!E1921="旅費","旅費","")</f>
        <v/>
      </c>
      <c r="E1920" s="165" t="str">
        <f>IF(支出入力表!F1921="旅費","旅費","")</f>
        <v/>
      </c>
      <c r="F1920" s="196" t="str">
        <f>IF(E1920="旅費",VLOOKUP(E1920,支出入力表!F1921:$M$2000,3,FALSE),"")</f>
        <v/>
      </c>
      <c r="G1920" s="196" t="str">
        <f>IF(E1920="旅費",VLOOKUP(E1920,支出入力表!F1921:$M$2000,4,FALSE),"")</f>
        <v/>
      </c>
      <c r="H1920" s="197" t="str">
        <f>IF(E1920="旅費",VLOOKUP(E1920,支出入力表!F1921:$M$2000,5,FALSE),"")</f>
        <v/>
      </c>
      <c r="I1920" s="196" t="str">
        <f>IF(E1920="旅費",VLOOKUP(E1920,支出入力表!F1921:$S$2000,9,FALSE),"")</f>
        <v/>
      </c>
      <c r="J1920" s="167" t="str">
        <f>IF(E1920="旅費",VLOOKUP(E1920,支出入力表!F1921:$S$2000,10,FALSE),"")</f>
        <v/>
      </c>
      <c r="K1920" s="167" t="str">
        <f>IF(E1920="旅費",VLOOKUP(E1920,支出入力表!F1921:$S$2000,11,FALSE),"")</f>
        <v/>
      </c>
      <c r="L1920" s="167" t="str">
        <f>IF(E1920="旅費",VLOOKUP(E1920,支出入力表!F1921:$S$2000,12,FALSE),"")</f>
        <v/>
      </c>
      <c r="M1920" s="167" t="str">
        <f>IF(E1920="旅費",VLOOKUP(E1920,支出入力表!F1921:$S$2000,13,FALSE),"")</f>
        <v/>
      </c>
      <c r="N1920" s="168" t="str">
        <f>IF(E1920="旅費",VLOOKUP(E1920,支出入力表!F1921:$S$2000,14,FALSE),"")</f>
        <v/>
      </c>
    </row>
    <row r="1921" spans="2:14" x14ac:dyDescent="0.55000000000000004">
      <c r="B1921" s="163" t="str">
        <f>IF(E1921="旅費",支出入力表!A1922,"")</f>
        <v/>
      </c>
      <c r="C1921" s="164" t="str">
        <f>IF(E1921="旅費",支出入力表!C1922,"")</f>
        <v/>
      </c>
      <c r="D1921" s="165" t="str">
        <f>IF(支出入力表!E1922="旅費","旅費","")</f>
        <v/>
      </c>
      <c r="E1921" s="165" t="str">
        <f>IF(支出入力表!F1922="旅費","旅費","")</f>
        <v/>
      </c>
      <c r="F1921" s="196" t="str">
        <f>IF(E1921="旅費",VLOOKUP(E1921,支出入力表!F1922:$M$2000,3,FALSE),"")</f>
        <v/>
      </c>
      <c r="G1921" s="196" t="str">
        <f>IF(E1921="旅費",VLOOKUP(E1921,支出入力表!F1922:$M$2000,4,FALSE),"")</f>
        <v/>
      </c>
      <c r="H1921" s="197" t="str">
        <f>IF(E1921="旅費",VLOOKUP(E1921,支出入力表!F1922:$M$2000,5,FALSE),"")</f>
        <v/>
      </c>
      <c r="I1921" s="196" t="str">
        <f>IF(E1921="旅費",VLOOKUP(E1921,支出入力表!F1922:$S$2000,9,FALSE),"")</f>
        <v/>
      </c>
      <c r="J1921" s="167" t="str">
        <f>IF(E1921="旅費",VLOOKUP(E1921,支出入力表!F1922:$S$2000,10,FALSE),"")</f>
        <v/>
      </c>
      <c r="K1921" s="167" t="str">
        <f>IF(E1921="旅費",VLOOKUP(E1921,支出入力表!F1922:$S$2000,11,FALSE),"")</f>
        <v/>
      </c>
      <c r="L1921" s="167" t="str">
        <f>IF(E1921="旅費",VLOOKUP(E1921,支出入力表!F1922:$S$2000,12,FALSE),"")</f>
        <v/>
      </c>
      <c r="M1921" s="167" t="str">
        <f>IF(E1921="旅費",VLOOKUP(E1921,支出入力表!F1922:$S$2000,13,FALSE),"")</f>
        <v/>
      </c>
      <c r="N1921" s="168" t="str">
        <f>IF(E1921="旅費",VLOOKUP(E1921,支出入力表!F1922:$S$2000,14,FALSE),"")</f>
        <v/>
      </c>
    </row>
    <row r="1922" spans="2:14" x14ac:dyDescent="0.55000000000000004">
      <c r="B1922" s="163" t="str">
        <f>IF(E1922="旅費",支出入力表!A1923,"")</f>
        <v/>
      </c>
      <c r="C1922" s="164" t="str">
        <f>IF(E1922="旅費",支出入力表!C1923,"")</f>
        <v/>
      </c>
      <c r="D1922" s="165" t="str">
        <f>IF(支出入力表!E1923="旅費","旅費","")</f>
        <v/>
      </c>
      <c r="E1922" s="165" t="str">
        <f>IF(支出入力表!F1923="旅費","旅費","")</f>
        <v/>
      </c>
      <c r="F1922" s="196" t="str">
        <f>IF(E1922="旅費",VLOOKUP(E1922,支出入力表!F1923:$M$2000,3,FALSE),"")</f>
        <v/>
      </c>
      <c r="G1922" s="196" t="str">
        <f>IF(E1922="旅費",VLOOKUP(E1922,支出入力表!F1923:$M$2000,4,FALSE),"")</f>
        <v/>
      </c>
      <c r="H1922" s="197" t="str">
        <f>IF(E1922="旅費",VLOOKUP(E1922,支出入力表!F1923:$M$2000,5,FALSE),"")</f>
        <v/>
      </c>
      <c r="I1922" s="196" t="str">
        <f>IF(E1922="旅費",VLOOKUP(E1922,支出入力表!F1923:$S$2000,9,FALSE),"")</f>
        <v/>
      </c>
      <c r="J1922" s="167" t="str">
        <f>IF(E1922="旅費",VLOOKUP(E1922,支出入力表!F1923:$S$2000,10,FALSE),"")</f>
        <v/>
      </c>
      <c r="K1922" s="167" t="str">
        <f>IF(E1922="旅費",VLOOKUP(E1922,支出入力表!F1923:$S$2000,11,FALSE),"")</f>
        <v/>
      </c>
      <c r="L1922" s="167" t="str">
        <f>IF(E1922="旅費",VLOOKUP(E1922,支出入力表!F1923:$S$2000,12,FALSE),"")</f>
        <v/>
      </c>
      <c r="M1922" s="167" t="str">
        <f>IF(E1922="旅費",VLOOKUP(E1922,支出入力表!F1923:$S$2000,13,FALSE),"")</f>
        <v/>
      </c>
      <c r="N1922" s="168" t="str">
        <f>IF(E1922="旅費",VLOOKUP(E1922,支出入力表!F1923:$S$2000,14,FALSE),"")</f>
        <v/>
      </c>
    </row>
    <row r="1923" spans="2:14" x14ac:dyDescent="0.55000000000000004">
      <c r="B1923" s="163" t="str">
        <f>IF(E1923="旅費",支出入力表!A1924,"")</f>
        <v/>
      </c>
      <c r="C1923" s="164" t="str">
        <f>IF(E1923="旅費",支出入力表!C1924,"")</f>
        <v/>
      </c>
      <c r="D1923" s="165" t="str">
        <f>IF(支出入力表!E1924="旅費","旅費","")</f>
        <v/>
      </c>
      <c r="E1923" s="165" t="str">
        <f>IF(支出入力表!F1924="旅費","旅費","")</f>
        <v/>
      </c>
      <c r="F1923" s="196" t="str">
        <f>IF(E1923="旅費",VLOOKUP(E1923,支出入力表!F1924:$M$2000,3,FALSE),"")</f>
        <v/>
      </c>
      <c r="G1923" s="196" t="str">
        <f>IF(E1923="旅費",VLOOKUP(E1923,支出入力表!F1924:$M$2000,4,FALSE),"")</f>
        <v/>
      </c>
      <c r="H1923" s="197" t="str">
        <f>IF(E1923="旅費",VLOOKUP(E1923,支出入力表!F1924:$M$2000,5,FALSE),"")</f>
        <v/>
      </c>
      <c r="I1923" s="196" t="str">
        <f>IF(E1923="旅費",VLOOKUP(E1923,支出入力表!F1924:$S$2000,9,FALSE),"")</f>
        <v/>
      </c>
      <c r="J1923" s="167" t="str">
        <f>IF(E1923="旅費",VLOOKUP(E1923,支出入力表!F1924:$S$2000,10,FALSE),"")</f>
        <v/>
      </c>
      <c r="K1923" s="167" t="str">
        <f>IF(E1923="旅費",VLOOKUP(E1923,支出入力表!F1924:$S$2000,11,FALSE),"")</f>
        <v/>
      </c>
      <c r="L1923" s="167" t="str">
        <f>IF(E1923="旅費",VLOOKUP(E1923,支出入力表!F1924:$S$2000,12,FALSE),"")</f>
        <v/>
      </c>
      <c r="M1923" s="167" t="str">
        <f>IF(E1923="旅費",VLOOKUP(E1923,支出入力表!F1924:$S$2000,13,FALSE),"")</f>
        <v/>
      </c>
      <c r="N1923" s="168" t="str">
        <f>IF(E1923="旅費",VLOOKUP(E1923,支出入力表!F1924:$S$2000,14,FALSE),"")</f>
        <v/>
      </c>
    </row>
    <row r="1924" spans="2:14" x14ac:dyDescent="0.55000000000000004">
      <c r="B1924" s="163" t="str">
        <f>IF(E1924="旅費",支出入力表!A1925,"")</f>
        <v/>
      </c>
      <c r="C1924" s="164" t="str">
        <f>IF(E1924="旅費",支出入力表!C1925,"")</f>
        <v/>
      </c>
      <c r="D1924" s="165" t="str">
        <f>IF(支出入力表!E1925="旅費","旅費","")</f>
        <v/>
      </c>
      <c r="E1924" s="165" t="str">
        <f>IF(支出入力表!F1925="旅費","旅費","")</f>
        <v/>
      </c>
      <c r="F1924" s="196" t="str">
        <f>IF(E1924="旅費",VLOOKUP(E1924,支出入力表!F1925:$M$2000,3,FALSE),"")</f>
        <v/>
      </c>
      <c r="G1924" s="196" t="str">
        <f>IF(E1924="旅費",VLOOKUP(E1924,支出入力表!F1925:$M$2000,4,FALSE),"")</f>
        <v/>
      </c>
      <c r="H1924" s="197" t="str">
        <f>IF(E1924="旅費",VLOOKUP(E1924,支出入力表!F1925:$M$2000,5,FALSE),"")</f>
        <v/>
      </c>
      <c r="I1924" s="196" t="str">
        <f>IF(E1924="旅費",VLOOKUP(E1924,支出入力表!F1925:$S$2000,9,FALSE),"")</f>
        <v/>
      </c>
      <c r="J1924" s="167" t="str">
        <f>IF(E1924="旅費",VLOOKUP(E1924,支出入力表!F1925:$S$2000,10,FALSE),"")</f>
        <v/>
      </c>
      <c r="K1924" s="167" t="str">
        <f>IF(E1924="旅費",VLOOKUP(E1924,支出入力表!F1925:$S$2000,11,FALSE),"")</f>
        <v/>
      </c>
      <c r="L1924" s="167" t="str">
        <f>IF(E1924="旅費",VLOOKUP(E1924,支出入力表!F1925:$S$2000,12,FALSE),"")</f>
        <v/>
      </c>
      <c r="M1924" s="167" t="str">
        <f>IF(E1924="旅費",VLOOKUP(E1924,支出入力表!F1925:$S$2000,13,FALSE),"")</f>
        <v/>
      </c>
      <c r="N1924" s="168" t="str">
        <f>IF(E1924="旅費",VLOOKUP(E1924,支出入力表!F1925:$S$2000,14,FALSE),"")</f>
        <v/>
      </c>
    </row>
    <row r="1925" spans="2:14" x14ac:dyDescent="0.55000000000000004">
      <c r="B1925" s="163" t="str">
        <f>IF(E1925="旅費",支出入力表!A1926,"")</f>
        <v/>
      </c>
      <c r="C1925" s="164" t="str">
        <f>IF(E1925="旅費",支出入力表!C1926,"")</f>
        <v/>
      </c>
      <c r="D1925" s="165" t="str">
        <f>IF(支出入力表!E1926="旅費","旅費","")</f>
        <v/>
      </c>
      <c r="E1925" s="165" t="str">
        <f>IF(支出入力表!F1926="旅費","旅費","")</f>
        <v/>
      </c>
      <c r="F1925" s="196" t="str">
        <f>IF(E1925="旅費",VLOOKUP(E1925,支出入力表!F1926:$M$2000,3,FALSE),"")</f>
        <v/>
      </c>
      <c r="G1925" s="196" t="str">
        <f>IF(E1925="旅費",VLOOKUP(E1925,支出入力表!F1926:$M$2000,4,FALSE),"")</f>
        <v/>
      </c>
      <c r="H1925" s="197" t="str">
        <f>IF(E1925="旅費",VLOOKUP(E1925,支出入力表!F1926:$M$2000,5,FALSE),"")</f>
        <v/>
      </c>
      <c r="I1925" s="196" t="str">
        <f>IF(E1925="旅費",VLOOKUP(E1925,支出入力表!F1926:$S$2000,9,FALSE),"")</f>
        <v/>
      </c>
      <c r="J1925" s="167" t="str">
        <f>IF(E1925="旅費",VLOOKUP(E1925,支出入力表!F1926:$S$2000,10,FALSE),"")</f>
        <v/>
      </c>
      <c r="K1925" s="167" t="str">
        <f>IF(E1925="旅費",VLOOKUP(E1925,支出入力表!F1926:$S$2000,11,FALSE),"")</f>
        <v/>
      </c>
      <c r="L1925" s="167" t="str">
        <f>IF(E1925="旅費",VLOOKUP(E1925,支出入力表!F1926:$S$2000,12,FALSE),"")</f>
        <v/>
      </c>
      <c r="M1925" s="167" t="str">
        <f>IF(E1925="旅費",VLOOKUP(E1925,支出入力表!F1926:$S$2000,13,FALSE),"")</f>
        <v/>
      </c>
      <c r="N1925" s="168" t="str">
        <f>IF(E1925="旅費",VLOOKUP(E1925,支出入力表!F1926:$S$2000,14,FALSE),"")</f>
        <v/>
      </c>
    </row>
    <row r="1926" spans="2:14" x14ac:dyDescent="0.55000000000000004">
      <c r="B1926" s="163" t="str">
        <f>IF(E1926="旅費",支出入力表!A1927,"")</f>
        <v/>
      </c>
      <c r="C1926" s="164" t="str">
        <f>IF(E1926="旅費",支出入力表!C1927,"")</f>
        <v/>
      </c>
      <c r="D1926" s="165" t="str">
        <f>IF(支出入力表!E1927="旅費","旅費","")</f>
        <v/>
      </c>
      <c r="E1926" s="165" t="str">
        <f>IF(支出入力表!F1927="旅費","旅費","")</f>
        <v/>
      </c>
      <c r="F1926" s="196" t="str">
        <f>IF(E1926="旅費",VLOOKUP(E1926,支出入力表!F1927:$M$2000,3,FALSE),"")</f>
        <v/>
      </c>
      <c r="G1926" s="196" t="str">
        <f>IF(E1926="旅費",VLOOKUP(E1926,支出入力表!F1927:$M$2000,4,FALSE),"")</f>
        <v/>
      </c>
      <c r="H1926" s="197" t="str">
        <f>IF(E1926="旅費",VLOOKUP(E1926,支出入力表!F1927:$M$2000,5,FALSE),"")</f>
        <v/>
      </c>
      <c r="I1926" s="196" t="str">
        <f>IF(E1926="旅費",VLOOKUP(E1926,支出入力表!F1927:$S$2000,9,FALSE),"")</f>
        <v/>
      </c>
      <c r="J1926" s="167" t="str">
        <f>IF(E1926="旅費",VLOOKUP(E1926,支出入力表!F1927:$S$2000,10,FALSE),"")</f>
        <v/>
      </c>
      <c r="K1926" s="167" t="str">
        <f>IF(E1926="旅費",VLOOKUP(E1926,支出入力表!F1927:$S$2000,11,FALSE),"")</f>
        <v/>
      </c>
      <c r="L1926" s="167" t="str">
        <f>IF(E1926="旅費",VLOOKUP(E1926,支出入力表!F1927:$S$2000,12,FALSE),"")</f>
        <v/>
      </c>
      <c r="M1926" s="167" t="str">
        <f>IF(E1926="旅費",VLOOKUP(E1926,支出入力表!F1927:$S$2000,13,FALSE),"")</f>
        <v/>
      </c>
      <c r="N1926" s="168" t="str">
        <f>IF(E1926="旅費",VLOOKUP(E1926,支出入力表!F1927:$S$2000,14,FALSE),"")</f>
        <v/>
      </c>
    </row>
    <row r="1927" spans="2:14" x14ac:dyDescent="0.55000000000000004">
      <c r="B1927" s="163" t="str">
        <f>IF(E1927="旅費",支出入力表!A1928,"")</f>
        <v/>
      </c>
      <c r="C1927" s="164" t="str">
        <f>IF(E1927="旅費",支出入力表!C1928,"")</f>
        <v/>
      </c>
      <c r="D1927" s="165" t="str">
        <f>IF(支出入力表!E1928="旅費","旅費","")</f>
        <v/>
      </c>
      <c r="E1927" s="165" t="str">
        <f>IF(支出入力表!F1928="旅費","旅費","")</f>
        <v/>
      </c>
      <c r="F1927" s="196" t="str">
        <f>IF(E1927="旅費",VLOOKUP(E1927,支出入力表!F1928:$M$2000,3,FALSE),"")</f>
        <v/>
      </c>
      <c r="G1927" s="196" t="str">
        <f>IF(E1927="旅費",VLOOKUP(E1927,支出入力表!F1928:$M$2000,4,FALSE),"")</f>
        <v/>
      </c>
      <c r="H1927" s="197" t="str">
        <f>IF(E1927="旅費",VLOOKUP(E1927,支出入力表!F1928:$M$2000,5,FALSE),"")</f>
        <v/>
      </c>
      <c r="I1927" s="196" t="str">
        <f>IF(E1927="旅費",VLOOKUP(E1927,支出入力表!F1928:$S$2000,9,FALSE),"")</f>
        <v/>
      </c>
      <c r="J1927" s="167" t="str">
        <f>IF(E1927="旅費",VLOOKUP(E1927,支出入力表!F1928:$S$2000,10,FALSE),"")</f>
        <v/>
      </c>
      <c r="K1927" s="167" t="str">
        <f>IF(E1927="旅費",VLOOKUP(E1927,支出入力表!F1928:$S$2000,11,FALSE),"")</f>
        <v/>
      </c>
      <c r="L1927" s="167" t="str">
        <f>IF(E1927="旅費",VLOOKUP(E1927,支出入力表!F1928:$S$2000,12,FALSE),"")</f>
        <v/>
      </c>
      <c r="M1927" s="167" t="str">
        <f>IF(E1927="旅費",VLOOKUP(E1927,支出入力表!F1928:$S$2000,13,FALSE),"")</f>
        <v/>
      </c>
      <c r="N1927" s="168" t="str">
        <f>IF(E1927="旅費",VLOOKUP(E1927,支出入力表!F1928:$S$2000,14,FALSE),"")</f>
        <v/>
      </c>
    </row>
    <row r="1928" spans="2:14" x14ac:dyDescent="0.55000000000000004">
      <c r="B1928" s="163" t="str">
        <f>IF(E1928="旅費",支出入力表!A1929,"")</f>
        <v/>
      </c>
      <c r="C1928" s="164" t="str">
        <f>IF(E1928="旅費",支出入力表!C1929,"")</f>
        <v/>
      </c>
      <c r="D1928" s="165" t="str">
        <f>IF(支出入力表!E1929="旅費","旅費","")</f>
        <v/>
      </c>
      <c r="E1928" s="165" t="str">
        <f>IF(支出入力表!F1929="旅費","旅費","")</f>
        <v/>
      </c>
      <c r="F1928" s="196" t="str">
        <f>IF(E1928="旅費",VLOOKUP(E1928,支出入力表!F1929:$M$2000,3,FALSE),"")</f>
        <v/>
      </c>
      <c r="G1928" s="196" t="str">
        <f>IF(E1928="旅費",VLOOKUP(E1928,支出入力表!F1929:$M$2000,4,FALSE),"")</f>
        <v/>
      </c>
      <c r="H1928" s="197" t="str">
        <f>IF(E1928="旅費",VLOOKUP(E1928,支出入力表!F1929:$M$2000,5,FALSE),"")</f>
        <v/>
      </c>
      <c r="I1928" s="196" t="str">
        <f>IF(E1928="旅費",VLOOKUP(E1928,支出入力表!F1929:$S$2000,9,FALSE),"")</f>
        <v/>
      </c>
      <c r="J1928" s="167" t="str">
        <f>IF(E1928="旅費",VLOOKUP(E1928,支出入力表!F1929:$S$2000,10,FALSE),"")</f>
        <v/>
      </c>
      <c r="K1928" s="167" t="str">
        <f>IF(E1928="旅費",VLOOKUP(E1928,支出入力表!F1929:$S$2000,11,FALSE),"")</f>
        <v/>
      </c>
      <c r="L1928" s="167" t="str">
        <f>IF(E1928="旅費",VLOOKUP(E1928,支出入力表!F1929:$S$2000,12,FALSE),"")</f>
        <v/>
      </c>
      <c r="M1928" s="167" t="str">
        <f>IF(E1928="旅費",VLOOKUP(E1928,支出入力表!F1929:$S$2000,13,FALSE),"")</f>
        <v/>
      </c>
      <c r="N1928" s="168" t="str">
        <f>IF(E1928="旅費",VLOOKUP(E1928,支出入力表!F1929:$S$2000,14,FALSE),"")</f>
        <v/>
      </c>
    </row>
    <row r="1929" spans="2:14" x14ac:dyDescent="0.55000000000000004">
      <c r="B1929" s="163" t="str">
        <f>IF(E1929="旅費",支出入力表!A1930,"")</f>
        <v/>
      </c>
      <c r="C1929" s="164" t="str">
        <f>IF(E1929="旅費",支出入力表!C1930,"")</f>
        <v/>
      </c>
      <c r="D1929" s="165" t="str">
        <f>IF(支出入力表!E1930="旅費","旅費","")</f>
        <v/>
      </c>
      <c r="E1929" s="165" t="str">
        <f>IF(支出入力表!F1930="旅費","旅費","")</f>
        <v/>
      </c>
      <c r="F1929" s="196" t="str">
        <f>IF(E1929="旅費",VLOOKUP(E1929,支出入力表!F1930:$M$2000,3,FALSE),"")</f>
        <v/>
      </c>
      <c r="G1929" s="196" t="str">
        <f>IF(E1929="旅費",VLOOKUP(E1929,支出入力表!F1930:$M$2000,4,FALSE),"")</f>
        <v/>
      </c>
      <c r="H1929" s="197" t="str">
        <f>IF(E1929="旅費",VLOOKUP(E1929,支出入力表!F1930:$M$2000,5,FALSE),"")</f>
        <v/>
      </c>
      <c r="I1929" s="196" t="str">
        <f>IF(E1929="旅費",VLOOKUP(E1929,支出入力表!F1930:$S$2000,9,FALSE),"")</f>
        <v/>
      </c>
      <c r="J1929" s="167" t="str">
        <f>IF(E1929="旅費",VLOOKUP(E1929,支出入力表!F1930:$S$2000,10,FALSE),"")</f>
        <v/>
      </c>
      <c r="K1929" s="167" t="str">
        <f>IF(E1929="旅費",VLOOKUP(E1929,支出入力表!F1930:$S$2000,11,FALSE),"")</f>
        <v/>
      </c>
      <c r="L1929" s="167" t="str">
        <f>IF(E1929="旅費",VLOOKUP(E1929,支出入力表!F1930:$S$2000,12,FALSE),"")</f>
        <v/>
      </c>
      <c r="M1929" s="167" t="str">
        <f>IF(E1929="旅費",VLOOKUP(E1929,支出入力表!F1930:$S$2000,13,FALSE),"")</f>
        <v/>
      </c>
      <c r="N1929" s="168" t="str">
        <f>IF(E1929="旅費",VLOOKUP(E1929,支出入力表!F1930:$S$2000,14,FALSE),"")</f>
        <v/>
      </c>
    </row>
    <row r="1930" spans="2:14" x14ac:dyDescent="0.55000000000000004">
      <c r="B1930" s="163" t="str">
        <f>IF(E1930="旅費",支出入力表!A1931,"")</f>
        <v/>
      </c>
      <c r="C1930" s="164" t="str">
        <f>IF(E1930="旅費",支出入力表!C1931,"")</f>
        <v/>
      </c>
      <c r="D1930" s="165" t="str">
        <f>IF(支出入力表!E1931="旅費","旅費","")</f>
        <v/>
      </c>
      <c r="E1930" s="165" t="str">
        <f>IF(支出入力表!F1931="旅費","旅費","")</f>
        <v/>
      </c>
      <c r="F1930" s="196" t="str">
        <f>IF(E1930="旅費",VLOOKUP(E1930,支出入力表!F1931:$M$2000,3,FALSE),"")</f>
        <v/>
      </c>
      <c r="G1930" s="196" t="str">
        <f>IF(E1930="旅費",VLOOKUP(E1930,支出入力表!F1931:$M$2000,4,FALSE),"")</f>
        <v/>
      </c>
      <c r="H1930" s="197" t="str">
        <f>IF(E1930="旅費",VLOOKUP(E1930,支出入力表!F1931:$M$2000,5,FALSE),"")</f>
        <v/>
      </c>
      <c r="I1930" s="196" t="str">
        <f>IF(E1930="旅費",VLOOKUP(E1930,支出入力表!F1931:$S$2000,9,FALSE),"")</f>
        <v/>
      </c>
      <c r="J1930" s="167" t="str">
        <f>IF(E1930="旅費",VLOOKUP(E1930,支出入力表!F1931:$S$2000,10,FALSE),"")</f>
        <v/>
      </c>
      <c r="K1930" s="167" t="str">
        <f>IF(E1930="旅費",VLOOKUP(E1930,支出入力表!F1931:$S$2000,11,FALSE),"")</f>
        <v/>
      </c>
      <c r="L1930" s="167" t="str">
        <f>IF(E1930="旅費",VLOOKUP(E1930,支出入力表!F1931:$S$2000,12,FALSE),"")</f>
        <v/>
      </c>
      <c r="M1930" s="167" t="str">
        <f>IF(E1930="旅費",VLOOKUP(E1930,支出入力表!F1931:$S$2000,13,FALSE),"")</f>
        <v/>
      </c>
      <c r="N1930" s="168" t="str">
        <f>IF(E1930="旅費",VLOOKUP(E1930,支出入力表!F1931:$S$2000,14,FALSE),"")</f>
        <v/>
      </c>
    </row>
    <row r="1931" spans="2:14" x14ac:dyDescent="0.55000000000000004">
      <c r="B1931" s="163" t="str">
        <f>IF(E1931="旅費",支出入力表!A1932,"")</f>
        <v/>
      </c>
      <c r="C1931" s="164" t="str">
        <f>IF(E1931="旅費",支出入力表!C1932,"")</f>
        <v/>
      </c>
      <c r="D1931" s="165" t="str">
        <f>IF(支出入力表!E1932="旅費","旅費","")</f>
        <v/>
      </c>
      <c r="E1931" s="165" t="str">
        <f>IF(支出入力表!F1932="旅費","旅費","")</f>
        <v/>
      </c>
      <c r="F1931" s="196" t="str">
        <f>IF(E1931="旅費",VLOOKUP(E1931,支出入力表!F1932:$M$2000,3,FALSE),"")</f>
        <v/>
      </c>
      <c r="G1931" s="196" t="str">
        <f>IF(E1931="旅費",VLOOKUP(E1931,支出入力表!F1932:$M$2000,4,FALSE),"")</f>
        <v/>
      </c>
      <c r="H1931" s="197" t="str">
        <f>IF(E1931="旅費",VLOOKUP(E1931,支出入力表!F1932:$M$2000,5,FALSE),"")</f>
        <v/>
      </c>
      <c r="I1931" s="196" t="str">
        <f>IF(E1931="旅費",VLOOKUP(E1931,支出入力表!F1932:$S$2000,9,FALSE),"")</f>
        <v/>
      </c>
      <c r="J1931" s="167" t="str">
        <f>IF(E1931="旅費",VLOOKUP(E1931,支出入力表!F1932:$S$2000,10,FALSE),"")</f>
        <v/>
      </c>
      <c r="K1931" s="167" t="str">
        <f>IF(E1931="旅費",VLOOKUP(E1931,支出入力表!F1932:$S$2000,11,FALSE),"")</f>
        <v/>
      </c>
      <c r="L1931" s="167" t="str">
        <f>IF(E1931="旅費",VLOOKUP(E1931,支出入力表!F1932:$S$2000,12,FALSE),"")</f>
        <v/>
      </c>
      <c r="M1931" s="167" t="str">
        <f>IF(E1931="旅費",VLOOKUP(E1931,支出入力表!F1932:$S$2000,13,FALSE),"")</f>
        <v/>
      </c>
      <c r="N1931" s="168" t="str">
        <f>IF(E1931="旅費",VLOOKUP(E1931,支出入力表!F1932:$S$2000,14,FALSE),"")</f>
        <v/>
      </c>
    </row>
    <row r="1932" spans="2:14" x14ac:dyDescent="0.55000000000000004">
      <c r="B1932" s="163" t="str">
        <f>IF(E1932="旅費",支出入力表!A1933,"")</f>
        <v/>
      </c>
      <c r="C1932" s="164" t="str">
        <f>IF(E1932="旅費",支出入力表!C1933,"")</f>
        <v/>
      </c>
      <c r="D1932" s="165" t="str">
        <f>IF(支出入力表!E1933="旅費","旅費","")</f>
        <v/>
      </c>
      <c r="E1932" s="165" t="str">
        <f>IF(支出入力表!F1933="旅費","旅費","")</f>
        <v/>
      </c>
      <c r="F1932" s="196" t="str">
        <f>IF(E1932="旅費",VLOOKUP(E1932,支出入力表!F1933:$M$2000,3,FALSE),"")</f>
        <v/>
      </c>
      <c r="G1932" s="196" t="str">
        <f>IF(E1932="旅費",VLOOKUP(E1932,支出入力表!F1933:$M$2000,4,FALSE),"")</f>
        <v/>
      </c>
      <c r="H1932" s="197" t="str">
        <f>IF(E1932="旅費",VLOOKUP(E1932,支出入力表!F1933:$M$2000,5,FALSE),"")</f>
        <v/>
      </c>
      <c r="I1932" s="196" t="str">
        <f>IF(E1932="旅費",VLOOKUP(E1932,支出入力表!F1933:$S$2000,9,FALSE),"")</f>
        <v/>
      </c>
      <c r="J1932" s="167" t="str">
        <f>IF(E1932="旅費",VLOOKUP(E1932,支出入力表!F1933:$S$2000,10,FALSE),"")</f>
        <v/>
      </c>
      <c r="K1932" s="167" t="str">
        <f>IF(E1932="旅費",VLOOKUP(E1932,支出入力表!F1933:$S$2000,11,FALSE),"")</f>
        <v/>
      </c>
      <c r="L1932" s="167" t="str">
        <f>IF(E1932="旅費",VLOOKUP(E1932,支出入力表!F1933:$S$2000,12,FALSE),"")</f>
        <v/>
      </c>
      <c r="M1932" s="167" t="str">
        <f>IF(E1932="旅費",VLOOKUP(E1932,支出入力表!F1933:$S$2000,13,FALSE),"")</f>
        <v/>
      </c>
      <c r="N1932" s="168" t="str">
        <f>IF(E1932="旅費",VLOOKUP(E1932,支出入力表!F1933:$S$2000,14,FALSE),"")</f>
        <v/>
      </c>
    </row>
    <row r="1933" spans="2:14" x14ac:dyDescent="0.55000000000000004">
      <c r="B1933" s="163" t="str">
        <f>IF(E1933="旅費",支出入力表!A1934,"")</f>
        <v/>
      </c>
      <c r="C1933" s="164" t="str">
        <f>IF(E1933="旅費",支出入力表!C1934,"")</f>
        <v/>
      </c>
      <c r="D1933" s="165" t="str">
        <f>IF(支出入力表!E1934="旅費","旅費","")</f>
        <v/>
      </c>
      <c r="E1933" s="165" t="str">
        <f>IF(支出入力表!F1934="旅費","旅費","")</f>
        <v/>
      </c>
      <c r="F1933" s="196" t="str">
        <f>IF(E1933="旅費",VLOOKUP(E1933,支出入力表!F1934:$M$2000,3,FALSE),"")</f>
        <v/>
      </c>
      <c r="G1933" s="196" t="str">
        <f>IF(E1933="旅費",VLOOKUP(E1933,支出入力表!F1934:$M$2000,4,FALSE),"")</f>
        <v/>
      </c>
      <c r="H1933" s="197" t="str">
        <f>IF(E1933="旅費",VLOOKUP(E1933,支出入力表!F1934:$M$2000,5,FALSE),"")</f>
        <v/>
      </c>
      <c r="I1933" s="196" t="str">
        <f>IF(E1933="旅費",VLOOKUP(E1933,支出入力表!F1934:$S$2000,9,FALSE),"")</f>
        <v/>
      </c>
      <c r="J1933" s="167" t="str">
        <f>IF(E1933="旅費",VLOOKUP(E1933,支出入力表!F1934:$S$2000,10,FALSE),"")</f>
        <v/>
      </c>
      <c r="K1933" s="167" t="str">
        <f>IF(E1933="旅費",VLOOKUP(E1933,支出入力表!F1934:$S$2000,11,FALSE),"")</f>
        <v/>
      </c>
      <c r="L1933" s="167" t="str">
        <f>IF(E1933="旅費",VLOOKUP(E1933,支出入力表!F1934:$S$2000,12,FALSE),"")</f>
        <v/>
      </c>
      <c r="M1933" s="167" t="str">
        <f>IF(E1933="旅費",VLOOKUP(E1933,支出入力表!F1934:$S$2000,13,FALSE),"")</f>
        <v/>
      </c>
      <c r="N1933" s="168" t="str">
        <f>IF(E1933="旅費",VLOOKUP(E1933,支出入力表!F1934:$S$2000,14,FALSE),"")</f>
        <v/>
      </c>
    </row>
    <row r="1934" spans="2:14" x14ac:dyDescent="0.55000000000000004">
      <c r="B1934" s="163" t="str">
        <f>IF(E1934="旅費",支出入力表!A1935,"")</f>
        <v/>
      </c>
      <c r="C1934" s="164" t="str">
        <f>IF(E1934="旅費",支出入力表!C1935,"")</f>
        <v/>
      </c>
      <c r="D1934" s="165" t="str">
        <f>IF(支出入力表!E1935="旅費","旅費","")</f>
        <v/>
      </c>
      <c r="E1934" s="165" t="str">
        <f>IF(支出入力表!F1935="旅費","旅費","")</f>
        <v/>
      </c>
      <c r="F1934" s="196" t="str">
        <f>IF(E1934="旅費",VLOOKUP(E1934,支出入力表!F1935:$M$2000,3,FALSE),"")</f>
        <v/>
      </c>
      <c r="G1934" s="196" t="str">
        <f>IF(E1934="旅費",VLOOKUP(E1934,支出入力表!F1935:$M$2000,4,FALSE),"")</f>
        <v/>
      </c>
      <c r="H1934" s="197" t="str">
        <f>IF(E1934="旅費",VLOOKUP(E1934,支出入力表!F1935:$M$2000,5,FALSE),"")</f>
        <v/>
      </c>
      <c r="I1934" s="196" t="str">
        <f>IF(E1934="旅費",VLOOKUP(E1934,支出入力表!F1935:$S$2000,9,FALSE),"")</f>
        <v/>
      </c>
      <c r="J1934" s="167" t="str">
        <f>IF(E1934="旅費",VLOOKUP(E1934,支出入力表!F1935:$S$2000,10,FALSE),"")</f>
        <v/>
      </c>
      <c r="K1934" s="167" t="str">
        <f>IF(E1934="旅費",VLOOKUP(E1934,支出入力表!F1935:$S$2000,11,FALSE),"")</f>
        <v/>
      </c>
      <c r="L1934" s="167" t="str">
        <f>IF(E1934="旅費",VLOOKUP(E1934,支出入力表!F1935:$S$2000,12,FALSE),"")</f>
        <v/>
      </c>
      <c r="M1934" s="167" t="str">
        <f>IF(E1934="旅費",VLOOKUP(E1934,支出入力表!F1935:$S$2000,13,FALSE),"")</f>
        <v/>
      </c>
      <c r="N1934" s="168" t="str">
        <f>IF(E1934="旅費",VLOOKUP(E1934,支出入力表!F1935:$S$2000,14,FALSE),"")</f>
        <v/>
      </c>
    </row>
    <row r="1935" spans="2:14" x14ac:dyDescent="0.55000000000000004">
      <c r="B1935" s="163" t="str">
        <f>IF(E1935="旅費",支出入力表!A1936,"")</f>
        <v/>
      </c>
      <c r="C1935" s="164" t="str">
        <f>IF(E1935="旅費",支出入力表!C1936,"")</f>
        <v/>
      </c>
      <c r="D1935" s="165" t="str">
        <f>IF(支出入力表!E1936="旅費","旅費","")</f>
        <v/>
      </c>
      <c r="E1935" s="165" t="str">
        <f>IF(支出入力表!F1936="旅費","旅費","")</f>
        <v/>
      </c>
      <c r="F1935" s="196" t="str">
        <f>IF(E1935="旅費",VLOOKUP(E1935,支出入力表!F1936:$M$2000,3,FALSE),"")</f>
        <v/>
      </c>
      <c r="G1935" s="196" t="str">
        <f>IF(E1935="旅費",VLOOKUP(E1935,支出入力表!F1936:$M$2000,4,FALSE),"")</f>
        <v/>
      </c>
      <c r="H1935" s="197" t="str">
        <f>IF(E1935="旅費",VLOOKUP(E1935,支出入力表!F1936:$M$2000,5,FALSE),"")</f>
        <v/>
      </c>
      <c r="I1935" s="196" t="str">
        <f>IF(E1935="旅費",VLOOKUP(E1935,支出入力表!F1936:$S$2000,9,FALSE),"")</f>
        <v/>
      </c>
      <c r="J1935" s="167" t="str">
        <f>IF(E1935="旅費",VLOOKUP(E1935,支出入力表!F1936:$S$2000,10,FALSE),"")</f>
        <v/>
      </c>
      <c r="K1935" s="167" t="str">
        <f>IF(E1935="旅費",VLOOKUP(E1935,支出入力表!F1936:$S$2000,11,FALSE),"")</f>
        <v/>
      </c>
      <c r="L1935" s="167" t="str">
        <f>IF(E1935="旅費",VLOOKUP(E1935,支出入力表!F1936:$S$2000,12,FALSE),"")</f>
        <v/>
      </c>
      <c r="M1935" s="167" t="str">
        <f>IF(E1935="旅費",VLOOKUP(E1935,支出入力表!F1936:$S$2000,13,FALSE),"")</f>
        <v/>
      </c>
      <c r="N1935" s="168" t="str">
        <f>IF(E1935="旅費",VLOOKUP(E1935,支出入力表!F1936:$S$2000,14,FALSE),"")</f>
        <v/>
      </c>
    </row>
    <row r="1936" spans="2:14" x14ac:dyDescent="0.55000000000000004">
      <c r="B1936" s="163" t="str">
        <f>IF(E1936="旅費",支出入力表!A1937,"")</f>
        <v/>
      </c>
      <c r="C1936" s="164" t="str">
        <f>IF(E1936="旅費",支出入力表!C1937,"")</f>
        <v/>
      </c>
      <c r="D1936" s="165" t="str">
        <f>IF(支出入力表!E1937="旅費","旅費","")</f>
        <v/>
      </c>
      <c r="E1936" s="165" t="str">
        <f>IF(支出入力表!F1937="旅費","旅費","")</f>
        <v/>
      </c>
      <c r="F1936" s="196" t="str">
        <f>IF(E1936="旅費",VLOOKUP(E1936,支出入力表!F1937:$M$2000,3,FALSE),"")</f>
        <v/>
      </c>
      <c r="G1936" s="196" t="str">
        <f>IF(E1936="旅費",VLOOKUP(E1936,支出入力表!F1937:$M$2000,4,FALSE),"")</f>
        <v/>
      </c>
      <c r="H1936" s="197" t="str">
        <f>IF(E1936="旅費",VLOOKUP(E1936,支出入力表!F1937:$M$2000,5,FALSE),"")</f>
        <v/>
      </c>
      <c r="I1936" s="196" t="str">
        <f>IF(E1936="旅費",VLOOKUP(E1936,支出入力表!F1937:$S$2000,9,FALSE),"")</f>
        <v/>
      </c>
      <c r="J1936" s="167" t="str">
        <f>IF(E1936="旅費",VLOOKUP(E1936,支出入力表!F1937:$S$2000,10,FALSE),"")</f>
        <v/>
      </c>
      <c r="K1936" s="167" t="str">
        <f>IF(E1936="旅費",VLOOKUP(E1936,支出入力表!F1937:$S$2000,11,FALSE),"")</f>
        <v/>
      </c>
      <c r="L1936" s="167" t="str">
        <f>IF(E1936="旅費",VLOOKUP(E1936,支出入力表!F1937:$S$2000,12,FALSE),"")</f>
        <v/>
      </c>
      <c r="M1936" s="167" t="str">
        <f>IF(E1936="旅費",VLOOKUP(E1936,支出入力表!F1937:$S$2000,13,FALSE),"")</f>
        <v/>
      </c>
      <c r="N1936" s="168" t="str">
        <f>IF(E1936="旅費",VLOOKUP(E1936,支出入力表!F1937:$S$2000,14,FALSE),"")</f>
        <v/>
      </c>
    </row>
    <row r="1937" spans="2:14" x14ac:dyDescent="0.55000000000000004">
      <c r="B1937" s="163" t="str">
        <f>IF(E1937="旅費",支出入力表!A1938,"")</f>
        <v/>
      </c>
      <c r="C1937" s="164" t="str">
        <f>IF(E1937="旅費",支出入力表!C1938,"")</f>
        <v/>
      </c>
      <c r="D1937" s="165" t="str">
        <f>IF(支出入力表!E1938="旅費","旅費","")</f>
        <v/>
      </c>
      <c r="E1937" s="165" t="str">
        <f>IF(支出入力表!F1938="旅費","旅費","")</f>
        <v/>
      </c>
      <c r="F1937" s="196" t="str">
        <f>IF(E1937="旅費",VLOOKUP(E1937,支出入力表!F1938:$M$2000,3,FALSE),"")</f>
        <v/>
      </c>
      <c r="G1937" s="196" t="str">
        <f>IF(E1937="旅費",VLOOKUP(E1937,支出入力表!F1938:$M$2000,4,FALSE),"")</f>
        <v/>
      </c>
      <c r="H1937" s="197" t="str">
        <f>IF(E1937="旅費",VLOOKUP(E1937,支出入力表!F1938:$M$2000,5,FALSE),"")</f>
        <v/>
      </c>
      <c r="I1937" s="196" t="str">
        <f>IF(E1937="旅費",VLOOKUP(E1937,支出入力表!F1938:$S$2000,9,FALSE),"")</f>
        <v/>
      </c>
      <c r="J1937" s="167" t="str">
        <f>IF(E1937="旅費",VLOOKUP(E1937,支出入力表!F1938:$S$2000,10,FALSE),"")</f>
        <v/>
      </c>
      <c r="K1937" s="167" t="str">
        <f>IF(E1937="旅費",VLOOKUP(E1937,支出入力表!F1938:$S$2000,11,FALSE),"")</f>
        <v/>
      </c>
      <c r="L1937" s="167" t="str">
        <f>IF(E1937="旅費",VLOOKUP(E1937,支出入力表!F1938:$S$2000,12,FALSE),"")</f>
        <v/>
      </c>
      <c r="M1937" s="167" t="str">
        <f>IF(E1937="旅費",VLOOKUP(E1937,支出入力表!F1938:$S$2000,13,FALSE),"")</f>
        <v/>
      </c>
      <c r="N1937" s="168" t="str">
        <f>IF(E1937="旅費",VLOOKUP(E1937,支出入力表!F1938:$S$2000,14,FALSE),"")</f>
        <v/>
      </c>
    </row>
    <row r="1938" spans="2:14" x14ac:dyDescent="0.55000000000000004">
      <c r="B1938" s="163" t="str">
        <f>IF(E1938="旅費",支出入力表!A1939,"")</f>
        <v/>
      </c>
      <c r="C1938" s="164" t="str">
        <f>IF(E1938="旅費",支出入力表!C1939,"")</f>
        <v/>
      </c>
      <c r="D1938" s="165" t="str">
        <f>IF(支出入力表!E1939="旅費","旅費","")</f>
        <v/>
      </c>
      <c r="E1938" s="165" t="str">
        <f>IF(支出入力表!F1939="旅費","旅費","")</f>
        <v/>
      </c>
      <c r="F1938" s="196" t="str">
        <f>IF(E1938="旅費",VLOOKUP(E1938,支出入力表!F1939:$M$2000,3,FALSE),"")</f>
        <v/>
      </c>
      <c r="G1938" s="196" t="str">
        <f>IF(E1938="旅費",VLOOKUP(E1938,支出入力表!F1939:$M$2000,4,FALSE),"")</f>
        <v/>
      </c>
      <c r="H1938" s="197" t="str">
        <f>IF(E1938="旅費",VLOOKUP(E1938,支出入力表!F1939:$M$2000,5,FALSE),"")</f>
        <v/>
      </c>
      <c r="I1938" s="196" t="str">
        <f>IF(E1938="旅費",VLOOKUP(E1938,支出入力表!F1939:$S$2000,9,FALSE),"")</f>
        <v/>
      </c>
      <c r="J1938" s="167" t="str">
        <f>IF(E1938="旅費",VLOOKUP(E1938,支出入力表!F1939:$S$2000,10,FALSE),"")</f>
        <v/>
      </c>
      <c r="K1938" s="167" t="str">
        <f>IF(E1938="旅費",VLOOKUP(E1938,支出入力表!F1939:$S$2000,11,FALSE),"")</f>
        <v/>
      </c>
      <c r="L1938" s="167" t="str">
        <f>IF(E1938="旅費",VLOOKUP(E1938,支出入力表!F1939:$S$2000,12,FALSE),"")</f>
        <v/>
      </c>
      <c r="M1938" s="167" t="str">
        <f>IF(E1938="旅費",VLOOKUP(E1938,支出入力表!F1939:$S$2000,13,FALSE),"")</f>
        <v/>
      </c>
      <c r="N1938" s="168" t="str">
        <f>IF(E1938="旅費",VLOOKUP(E1938,支出入力表!F1939:$S$2000,14,FALSE),"")</f>
        <v/>
      </c>
    </row>
    <row r="1939" spans="2:14" x14ac:dyDescent="0.55000000000000004">
      <c r="B1939" s="163" t="str">
        <f>IF(E1939="旅費",支出入力表!A1940,"")</f>
        <v/>
      </c>
      <c r="C1939" s="164" t="str">
        <f>IF(E1939="旅費",支出入力表!C1940,"")</f>
        <v/>
      </c>
      <c r="D1939" s="165" t="str">
        <f>IF(支出入力表!E1940="旅費","旅費","")</f>
        <v/>
      </c>
      <c r="E1939" s="165" t="str">
        <f>IF(支出入力表!F1940="旅費","旅費","")</f>
        <v/>
      </c>
      <c r="F1939" s="196" t="str">
        <f>IF(E1939="旅費",VLOOKUP(E1939,支出入力表!F1940:$M$2000,3,FALSE),"")</f>
        <v/>
      </c>
      <c r="G1939" s="196" t="str">
        <f>IF(E1939="旅費",VLOOKUP(E1939,支出入力表!F1940:$M$2000,4,FALSE),"")</f>
        <v/>
      </c>
      <c r="H1939" s="197" t="str">
        <f>IF(E1939="旅費",VLOOKUP(E1939,支出入力表!F1940:$M$2000,5,FALSE),"")</f>
        <v/>
      </c>
      <c r="I1939" s="196" t="str">
        <f>IF(E1939="旅費",VLOOKUP(E1939,支出入力表!F1940:$S$2000,9,FALSE),"")</f>
        <v/>
      </c>
      <c r="J1939" s="167" t="str">
        <f>IF(E1939="旅費",VLOOKUP(E1939,支出入力表!F1940:$S$2000,10,FALSE),"")</f>
        <v/>
      </c>
      <c r="K1939" s="167" t="str">
        <f>IF(E1939="旅費",VLOOKUP(E1939,支出入力表!F1940:$S$2000,11,FALSE),"")</f>
        <v/>
      </c>
      <c r="L1939" s="167" t="str">
        <f>IF(E1939="旅費",VLOOKUP(E1939,支出入力表!F1940:$S$2000,12,FALSE),"")</f>
        <v/>
      </c>
      <c r="M1939" s="167" t="str">
        <f>IF(E1939="旅費",VLOOKUP(E1939,支出入力表!F1940:$S$2000,13,FALSE),"")</f>
        <v/>
      </c>
      <c r="N1939" s="168" t="str">
        <f>IF(E1939="旅費",VLOOKUP(E1939,支出入力表!F1940:$S$2000,14,FALSE),"")</f>
        <v/>
      </c>
    </row>
    <row r="1940" spans="2:14" x14ac:dyDescent="0.55000000000000004">
      <c r="B1940" s="163" t="str">
        <f>IF(E1940="旅費",支出入力表!A1941,"")</f>
        <v/>
      </c>
      <c r="C1940" s="164" t="str">
        <f>IF(E1940="旅費",支出入力表!C1941,"")</f>
        <v/>
      </c>
      <c r="D1940" s="165" t="str">
        <f>IF(支出入力表!E1941="旅費","旅費","")</f>
        <v/>
      </c>
      <c r="E1940" s="165" t="str">
        <f>IF(支出入力表!F1941="旅費","旅費","")</f>
        <v/>
      </c>
      <c r="F1940" s="196" t="str">
        <f>IF(E1940="旅費",VLOOKUP(E1940,支出入力表!F1941:$M$2000,3,FALSE),"")</f>
        <v/>
      </c>
      <c r="G1940" s="196" t="str">
        <f>IF(E1940="旅費",VLOOKUP(E1940,支出入力表!F1941:$M$2000,4,FALSE),"")</f>
        <v/>
      </c>
      <c r="H1940" s="197" t="str">
        <f>IF(E1940="旅費",VLOOKUP(E1940,支出入力表!F1941:$M$2000,5,FALSE),"")</f>
        <v/>
      </c>
      <c r="I1940" s="196" t="str">
        <f>IF(E1940="旅費",VLOOKUP(E1940,支出入力表!F1941:$S$2000,9,FALSE),"")</f>
        <v/>
      </c>
      <c r="J1940" s="167" t="str">
        <f>IF(E1940="旅費",VLOOKUP(E1940,支出入力表!F1941:$S$2000,10,FALSE),"")</f>
        <v/>
      </c>
      <c r="K1940" s="167" t="str">
        <f>IF(E1940="旅費",VLOOKUP(E1940,支出入力表!F1941:$S$2000,11,FALSE),"")</f>
        <v/>
      </c>
      <c r="L1940" s="167" t="str">
        <f>IF(E1940="旅費",VLOOKUP(E1940,支出入力表!F1941:$S$2000,12,FALSE),"")</f>
        <v/>
      </c>
      <c r="M1940" s="167" t="str">
        <f>IF(E1940="旅費",VLOOKUP(E1940,支出入力表!F1941:$S$2000,13,FALSE),"")</f>
        <v/>
      </c>
      <c r="N1940" s="168" t="str">
        <f>IF(E1940="旅費",VLOOKUP(E1940,支出入力表!F1941:$S$2000,14,FALSE),"")</f>
        <v/>
      </c>
    </row>
    <row r="1941" spans="2:14" x14ac:dyDescent="0.55000000000000004">
      <c r="B1941" s="163" t="str">
        <f>IF(E1941="旅費",支出入力表!A1942,"")</f>
        <v/>
      </c>
      <c r="C1941" s="164" t="str">
        <f>IF(E1941="旅費",支出入力表!C1942,"")</f>
        <v/>
      </c>
      <c r="D1941" s="165" t="str">
        <f>IF(支出入力表!E1942="旅費","旅費","")</f>
        <v/>
      </c>
      <c r="E1941" s="165" t="str">
        <f>IF(支出入力表!F1942="旅費","旅費","")</f>
        <v/>
      </c>
      <c r="F1941" s="196" t="str">
        <f>IF(E1941="旅費",VLOOKUP(E1941,支出入力表!F1942:$M$2000,3,FALSE),"")</f>
        <v/>
      </c>
      <c r="G1941" s="196" t="str">
        <f>IF(E1941="旅費",VLOOKUP(E1941,支出入力表!F1942:$M$2000,4,FALSE),"")</f>
        <v/>
      </c>
      <c r="H1941" s="197" t="str">
        <f>IF(E1941="旅費",VLOOKUP(E1941,支出入力表!F1942:$M$2000,5,FALSE),"")</f>
        <v/>
      </c>
      <c r="I1941" s="196" t="str">
        <f>IF(E1941="旅費",VLOOKUP(E1941,支出入力表!F1942:$S$2000,9,FALSE),"")</f>
        <v/>
      </c>
      <c r="J1941" s="167" t="str">
        <f>IF(E1941="旅費",VLOOKUP(E1941,支出入力表!F1942:$S$2000,10,FALSE),"")</f>
        <v/>
      </c>
      <c r="K1941" s="167" t="str">
        <f>IF(E1941="旅費",VLOOKUP(E1941,支出入力表!F1942:$S$2000,11,FALSE),"")</f>
        <v/>
      </c>
      <c r="L1941" s="167" t="str">
        <f>IF(E1941="旅費",VLOOKUP(E1941,支出入力表!F1942:$S$2000,12,FALSE),"")</f>
        <v/>
      </c>
      <c r="M1941" s="167" t="str">
        <f>IF(E1941="旅費",VLOOKUP(E1941,支出入力表!F1942:$S$2000,13,FALSE),"")</f>
        <v/>
      </c>
      <c r="N1941" s="168" t="str">
        <f>IF(E1941="旅費",VLOOKUP(E1941,支出入力表!F1942:$S$2000,14,FALSE),"")</f>
        <v/>
      </c>
    </row>
    <row r="1942" spans="2:14" x14ac:dyDescent="0.55000000000000004">
      <c r="B1942" s="163" t="str">
        <f>IF(E1942="旅費",支出入力表!A1943,"")</f>
        <v/>
      </c>
      <c r="C1942" s="164" t="str">
        <f>IF(E1942="旅費",支出入力表!C1943,"")</f>
        <v/>
      </c>
      <c r="D1942" s="165" t="str">
        <f>IF(支出入力表!E1943="旅費","旅費","")</f>
        <v/>
      </c>
      <c r="E1942" s="165" t="str">
        <f>IF(支出入力表!F1943="旅費","旅費","")</f>
        <v/>
      </c>
      <c r="F1942" s="196" t="str">
        <f>IF(E1942="旅費",VLOOKUP(E1942,支出入力表!F1943:$M$2000,3,FALSE),"")</f>
        <v/>
      </c>
      <c r="G1942" s="196" t="str">
        <f>IF(E1942="旅費",VLOOKUP(E1942,支出入力表!F1943:$M$2000,4,FALSE),"")</f>
        <v/>
      </c>
      <c r="H1942" s="197" t="str">
        <f>IF(E1942="旅費",VLOOKUP(E1942,支出入力表!F1943:$M$2000,5,FALSE),"")</f>
        <v/>
      </c>
      <c r="I1942" s="196" t="str">
        <f>IF(E1942="旅費",VLOOKUP(E1942,支出入力表!F1943:$S$2000,9,FALSE),"")</f>
        <v/>
      </c>
      <c r="J1942" s="167" t="str">
        <f>IF(E1942="旅費",VLOOKUP(E1942,支出入力表!F1943:$S$2000,10,FALSE),"")</f>
        <v/>
      </c>
      <c r="K1942" s="167" t="str">
        <f>IF(E1942="旅費",VLOOKUP(E1942,支出入力表!F1943:$S$2000,11,FALSE),"")</f>
        <v/>
      </c>
      <c r="L1942" s="167" t="str">
        <f>IF(E1942="旅費",VLOOKUP(E1942,支出入力表!F1943:$S$2000,12,FALSE),"")</f>
        <v/>
      </c>
      <c r="M1942" s="167" t="str">
        <f>IF(E1942="旅費",VLOOKUP(E1942,支出入力表!F1943:$S$2000,13,FALSE),"")</f>
        <v/>
      </c>
      <c r="N1942" s="168" t="str">
        <f>IF(E1942="旅費",VLOOKUP(E1942,支出入力表!F1943:$S$2000,14,FALSE),"")</f>
        <v/>
      </c>
    </row>
    <row r="1943" spans="2:14" x14ac:dyDescent="0.55000000000000004">
      <c r="B1943" s="163" t="str">
        <f>IF(E1943="旅費",支出入力表!A1944,"")</f>
        <v/>
      </c>
      <c r="C1943" s="164" t="str">
        <f>IF(E1943="旅費",支出入力表!C1944,"")</f>
        <v/>
      </c>
      <c r="D1943" s="165" t="str">
        <f>IF(支出入力表!E1944="旅費","旅費","")</f>
        <v/>
      </c>
      <c r="E1943" s="165" t="str">
        <f>IF(支出入力表!F1944="旅費","旅費","")</f>
        <v/>
      </c>
      <c r="F1943" s="196" t="str">
        <f>IF(E1943="旅費",VLOOKUP(E1943,支出入力表!F1944:$M$2000,3,FALSE),"")</f>
        <v/>
      </c>
      <c r="G1943" s="196" t="str">
        <f>IF(E1943="旅費",VLOOKUP(E1943,支出入力表!F1944:$M$2000,4,FALSE),"")</f>
        <v/>
      </c>
      <c r="H1943" s="197" t="str">
        <f>IF(E1943="旅費",VLOOKUP(E1943,支出入力表!F1944:$M$2000,5,FALSE),"")</f>
        <v/>
      </c>
      <c r="I1943" s="196" t="str">
        <f>IF(E1943="旅費",VLOOKUP(E1943,支出入力表!F1944:$S$2000,9,FALSE),"")</f>
        <v/>
      </c>
      <c r="J1943" s="167" t="str">
        <f>IF(E1943="旅費",VLOOKUP(E1943,支出入力表!F1944:$S$2000,10,FALSE),"")</f>
        <v/>
      </c>
      <c r="K1943" s="167" t="str">
        <f>IF(E1943="旅費",VLOOKUP(E1943,支出入力表!F1944:$S$2000,11,FALSE),"")</f>
        <v/>
      </c>
      <c r="L1943" s="167" t="str">
        <f>IF(E1943="旅費",VLOOKUP(E1943,支出入力表!F1944:$S$2000,12,FALSE),"")</f>
        <v/>
      </c>
      <c r="M1943" s="167" t="str">
        <f>IF(E1943="旅費",VLOOKUP(E1943,支出入力表!F1944:$S$2000,13,FALSE),"")</f>
        <v/>
      </c>
      <c r="N1943" s="168" t="str">
        <f>IF(E1943="旅費",VLOOKUP(E1943,支出入力表!F1944:$S$2000,14,FALSE),"")</f>
        <v/>
      </c>
    </row>
    <row r="1944" spans="2:14" x14ac:dyDescent="0.55000000000000004">
      <c r="B1944" s="163" t="str">
        <f>IF(E1944="旅費",支出入力表!A1945,"")</f>
        <v/>
      </c>
      <c r="C1944" s="164" t="str">
        <f>IF(E1944="旅費",支出入力表!C1945,"")</f>
        <v/>
      </c>
      <c r="D1944" s="165" t="str">
        <f>IF(支出入力表!E1945="旅費","旅費","")</f>
        <v/>
      </c>
      <c r="E1944" s="165" t="str">
        <f>IF(支出入力表!F1945="旅費","旅費","")</f>
        <v/>
      </c>
      <c r="F1944" s="196" t="str">
        <f>IF(E1944="旅費",VLOOKUP(E1944,支出入力表!F1945:$M$2000,3,FALSE),"")</f>
        <v/>
      </c>
      <c r="G1944" s="196" t="str">
        <f>IF(E1944="旅費",VLOOKUP(E1944,支出入力表!F1945:$M$2000,4,FALSE),"")</f>
        <v/>
      </c>
      <c r="H1944" s="197" t="str">
        <f>IF(E1944="旅費",VLOOKUP(E1944,支出入力表!F1945:$M$2000,5,FALSE),"")</f>
        <v/>
      </c>
      <c r="I1944" s="196" t="str">
        <f>IF(E1944="旅費",VLOOKUP(E1944,支出入力表!F1945:$S$2000,9,FALSE),"")</f>
        <v/>
      </c>
      <c r="J1944" s="167" t="str">
        <f>IF(E1944="旅費",VLOOKUP(E1944,支出入力表!F1945:$S$2000,10,FALSE),"")</f>
        <v/>
      </c>
      <c r="K1944" s="167" t="str">
        <f>IF(E1944="旅費",VLOOKUP(E1944,支出入力表!F1945:$S$2000,11,FALSE),"")</f>
        <v/>
      </c>
      <c r="L1944" s="167" t="str">
        <f>IF(E1944="旅費",VLOOKUP(E1944,支出入力表!F1945:$S$2000,12,FALSE),"")</f>
        <v/>
      </c>
      <c r="M1944" s="167" t="str">
        <f>IF(E1944="旅費",VLOOKUP(E1944,支出入力表!F1945:$S$2000,13,FALSE),"")</f>
        <v/>
      </c>
      <c r="N1944" s="168" t="str">
        <f>IF(E1944="旅費",VLOOKUP(E1944,支出入力表!F1945:$S$2000,14,FALSE),"")</f>
        <v/>
      </c>
    </row>
    <row r="1945" spans="2:14" x14ac:dyDescent="0.55000000000000004">
      <c r="B1945" s="163" t="str">
        <f>IF(E1945="旅費",支出入力表!A1946,"")</f>
        <v/>
      </c>
      <c r="C1945" s="164" t="str">
        <f>IF(E1945="旅費",支出入力表!C1946,"")</f>
        <v/>
      </c>
      <c r="D1945" s="165" t="str">
        <f>IF(支出入力表!E1946="旅費","旅費","")</f>
        <v/>
      </c>
      <c r="E1945" s="165" t="str">
        <f>IF(支出入力表!F1946="旅費","旅費","")</f>
        <v/>
      </c>
      <c r="F1945" s="196" t="str">
        <f>IF(E1945="旅費",VLOOKUP(E1945,支出入力表!F1946:$M$2000,3,FALSE),"")</f>
        <v/>
      </c>
      <c r="G1945" s="196" t="str">
        <f>IF(E1945="旅費",VLOOKUP(E1945,支出入力表!F1946:$M$2000,4,FALSE),"")</f>
        <v/>
      </c>
      <c r="H1945" s="197" t="str">
        <f>IF(E1945="旅費",VLOOKUP(E1945,支出入力表!F1946:$M$2000,5,FALSE),"")</f>
        <v/>
      </c>
      <c r="I1945" s="196" t="str">
        <f>IF(E1945="旅費",VLOOKUP(E1945,支出入力表!F1946:$S$2000,9,FALSE),"")</f>
        <v/>
      </c>
      <c r="J1945" s="167" t="str">
        <f>IF(E1945="旅費",VLOOKUP(E1945,支出入力表!F1946:$S$2000,10,FALSE),"")</f>
        <v/>
      </c>
      <c r="K1945" s="167" t="str">
        <f>IF(E1945="旅費",VLOOKUP(E1945,支出入力表!F1946:$S$2000,11,FALSE),"")</f>
        <v/>
      </c>
      <c r="L1945" s="167" t="str">
        <f>IF(E1945="旅費",VLOOKUP(E1945,支出入力表!F1946:$S$2000,12,FALSE),"")</f>
        <v/>
      </c>
      <c r="M1945" s="167" t="str">
        <f>IF(E1945="旅費",VLOOKUP(E1945,支出入力表!F1946:$S$2000,13,FALSE),"")</f>
        <v/>
      </c>
      <c r="N1945" s="168" t="str">
        <f>IF(E1945="旅費",VLOOKUP(E1945,支出入力表!F1946:$S$2000,14,FALSE),"")</f>
        <v/>
      </c>
    </row>
    <row r="1946" spans="2:14" x14ac:dyDescent="0.55000000000000004">
      <c r="B1946" s="163" t="str">
        <f>IF(E1946="旅費",支出入力表!A1947,"")</f>
        <v/>
      </c>
      <c r="C1946" s="164" t="str">
        <f>IF(E1946="旅費",支出入力表!C1947,"")</f>
        <v/>
      </c>
      <c r="D1946" s="165" t="str">
        <f>IF(支出入力表!E1947="旅費","旅費","")</f>
        <v/>
      </c>
      <c r="E1946" s="165" t="str">
        <f>IF(支出入力表!F1947="旅費","旅費","")</f>
        <v/>
      </c>
      <c r="F1946" s="196" t="str">
        <f>IF(E1946="旅費",VLOOKUP(E1946,支出入力表!F1947:$M$2000,3,FALSE),"")</f>
        <v/>
      </c>
      <c r="G1946" s="196" t="str">
        <f>IF(E1946="旅費",VLOOKUP(E1946,支出入力表!F1947:$M$2000,4,FALSE),"")</f>
        <v/>
      </c>
      <c r="H1946" s="197" t="str">
        <f>IF(E1946="旅費",VLOOKUP(E1946,支出入力表!F1947:$M$2000,5,FALSE),"")</f>
        <v/>
      </c>
      <c r="I1946" s="196" t="str">
        <f>IF(E1946="旅費",VLOOKUP(E1946,支出入力表!F1947:$S$2000,9,FALSE),"")</f>
        <v/>
      </c>
      <c r="J1946" s="167" t="str">
        <f>IF(E1946="旅費",VLOOKUP(E1946,支出入力表!F1947:$S$2000,10,FALSE),"")</f>
        <v/>
      </c>
      <c r="K1946" s="167" t="str">
        <f>IF(E1946="旅費",VLOOKUP(E1946,支出入力表!F1947:$S$2000,11,FALSE),"")</f>
        <v/>
      </c>
      <c r="L1946" s="167" t="str">
        <f>IF(E1946="旅費",VLOOKUP(E1946,支出入力表!F1947:$S$2000,12,FALSE),"")</f>
        <v/>
      </c>
      <c r="M1946" s="167" t="str">
        <f>IF(E1946="旅費",VLOOKUP(E1946,支出入力表!F1947:$S$2000,13,FALSE),"")</f>
        <v/>
      </c>
      <c r="N1946" s="168" t="str">
        <f>IF(E1946="旅費",VLOOKUP(E1946,支出入力表!F1947:$S$2000,14,FALSE),"")</f>
        <v/>
      </c>
    </row>
    <row r="1947" spans="2:14" x14ac:dyDescent="0.55000000000000004">
      <c r="B1947" s="163" t="str">
        <f>IF(E1947="旅費",支出入力表!A1948,"")</f>
        <v/>
      </c>
      <c r="C1947" s="164" t="str">
        <f>IF(E1947="旅費",支出入力表!C1948,"")</f>
        <v/>
      </c>
      <c r="D1947" s="165" t="str">
        <f>IF(支出入力表!E1948="旅費","旅費","")</f>
        <v/>
      </c>
      <c r="E1947" s="165" t="str">
        <f>IF(支出入力表!F1948="旅費","旅費","")</f>
        <v/>
      </c>
      <c r="F1947" s="196" t="str">
        <f>IF(E1947="旅費",VLOOKUP(E1947,支出入力表!F1948:$M$2000,3,FALSE),"")</f>
        <v/>
      </c>
      <c r="G1947" s="196" t="str">
        <f>IF(E1947="旅費",VLOOKUP(E1947,支出入力表!F1948:$M$2000,4,FALSE),"")</f>
        <v/>
      </c>
      <c r="H1947" s="197" t="str">
        <f>IF(E1947="旅費",VLOOKUP(E1947,支出入力表!F1948:$M$2000,5,FALSE),"")</f>
        <v/>
      </c>
      <c r="I1947" s="196" t="str">
        <f>IF(E1947="旅費",VLOOKUP(E1947,支出入力表!F1948:$S$2000,9,FALSE),"")</f>
        <v/>
      </c>
      <c r="J1947" s="167" t="str">
        <f>IF(E1947="旅費",VLOOKUP(E1947,支出入力表!F1948:$S$2000,10,FALSE),"")</f>
        <v/>
      </c>
      <c r="K1947" s="167" t="str">
        <f>IF(E1947="旅費",VLOOKUP(E1947,支出入力表!F1948:$S$2000,11,FALSE),"")</f>
        <v/>
      </c>
      <c r="L1947" s="167" t="str">
        <f>IF(E1947="旅費",VLOOKUP(E1947,支出入力表!F1948:$S$2000,12,FALSE),"")</f>
        <v/>
      </c>
      <c r="M1947" s="167" t="str">
        <f>IF(E1947="旅費",VLOOKUP(E1947,支出入力表!F1948:$S$2000,13,FALSE),"")</f>
        <v/>
      </c>
      <c r="N1947" s="168" t="str">
        <f>IF(E1947="旅費",VLOOKUP(E1947,支出入力表!F1948:$S$2000,14,FALSE),"")</f>
        <v/>
      </c>
    </row>
    <row r="1948" spans="2:14" x14ac:dyDescent="0.55000000000000004">
      <c r="B1948" s="163" t="str">
        <f>IF(E1948="旅費",支出入力表!A1949,"")</f>
        <v/>
      </c>
      <c r="C1948" s="164" t="str">
        <f>IF(E1948="旅費",支出入力表!C1949,"")</f>
        <v/>
      </c>
      <c r="D1948" s="165" t="str">
        <f>IF(支出入力表!E1949="旅費","旅費","")</f>
        <v/>
      </c>
      <c r="E1948" s="165" t="str">
        <f>IF(支出入力表!F1949="旅費","旅費","")</f>
        <v/>
      </c>
      <c r="F1948" s="196" t="str">
        <f>IF(E1948="旅費",VLOOKUP(E1948,支出入力表!F1949:$M$2000,3,FALSE),"")</f>
        <v/>
      </c>
      <c r="G1948" s="196" t="str">
        <f>IF(E1948="旅費",VLOOKUP(E1948,支出入力表!F1949:$M$2000,4,FALSE),"")</f>
        <v/>
      </c>
      <c r="H1948" s="197" t="str">
        <f>IF(E1948="旅費",VLOOKUP(E1948,支出入力表!F1949:$M$2000,5,FALSE),"")</f>
        <v/>
      </c>
      <c r="I1948" s="196" t="str">
        <f>IF(E1948="旅費",VLOOKUP(E1948,支出入力表!F1949:$S$2000,9,FALSE),"")</f>
        <v/>
      </c>
      <c r="J1948" s="167" t="str">
        <f>IF(E1948="旅費",VLOOKUP(E1948,支出入力表!F1949:$S$2000,10,FALSE),"")</f>
        <v/>
      </c>
      <c r="K1948" s="167" t="str">
        <f>IF(E1948="旅費",VLOOKUP(E1948,支出入力表!F1949:$S$2000,11,FALSE),"")</f>
        <v/>
      </c>
      <c r="L1948" s="167" t="str">
        <f>IF(E1948="旅費",VLOOKUP(E1948,支出入力表!F1949:$S$2000,12,FALSE),"")</f>
        <v/>
      </c>
      <c r="M1948" s="167" t="str">
        <f>IF(E1948="旅費",VLOOKUP(E1948,支出入力表!F1949:$S$2000,13,FALSE),"")</f>
        <v/>
      </c>
      <c r="N1948" s="168" t="str">
        <f>IF(E1948="旅費",VLOOKUP(E1948,支出入力表!F1949:$S$2000,14,FALSE),"")</f>
        <v/>
      </c>
    </row>
    <row r="1949" spans="2:14" x14ac:dyDescent="0.55000000000000004">
      <c r="B1949" s="163" t="str">
        <f>IF(E1949="旅費",支出入力表!A1950,"")</f>
        <v/>
      </c>
      <c r="C1949" s="164" t="str">
        <f>IF(E1949="旅費",支出入力表!C1950,"")</f>
        <v/>
      </c>
      <c r="D1949" s="165" t="str">
        <f>IF(支出入力表!E1950="旅費","旅費","")</f>
        <v/>
      </c>
      <c r="E1949" s="165" t="str">
        <f>IF(支出入力表!F1950="旅費","旅費","")</f>
        <v/>
      </c>
      <c r="F1949" s="196" t="str">
        <f>IF(E1949="旅費",VLOOKUP(E1949,支出入力表!F1950:$M$2000,3,FALSE),"")</f>
        <v/>
      </c>
      <c r="G1949" s="196" t="str">
        <f>IF(E1949="旅費",VLOOKUP(E1949,支出入力表!F1950:$M$2000,4,FALSE),"")</f>
        <v/>
      </c>
      <c r="H1949" s="197" t="str">
        <f>IF(E1949="旅費",VLOOKUP(E1949,支出入力表!F1950:$M$2000,5,FALSE),"")</f>
        <v/>
      </c>
      <c r="I1949" s="196" t="str">
        <f>IF(E1949="旅費",VLOOKUP(E1949,支出入力表!F1950:$S$2000,9,FALSE),"")</f>
        <v/>
      </c>
      <c r="J1949" s="167" t="str">
        <f>IF(E1949="旅費",VLOOKUP(E1949,支出入力表!F1950:$S$2000,10,FALSE),"")</f>
        <v/>
      </c>
      <c r="K1949" s="167" t="str">
        <f>IF(E1949="旅費",VLOOKUP(E1949,支出入力表!F1950:$S$2000,11,FALSE),"")</f>
        <v/>
      </c>
      <c r="L1949" s="167" t="str">
        <f>IF(E1949="旅費",VLOOKUP(E1949,支出入力表!F1950:$S$2000,12,FALSE),"")</f>
        <v/>
      </c>
      <c r="M1949" s="167" t="str">
        <f>IF(E1949="旅費",VLOOKUP(E1949,支出入力表!F1950:$S$2000,13,FALSE),"")</f>
        <v/>
      </c>
      <c r="N1949" s="168" t="str">
        <f>IF(E1949="旅費",VLOOKUP(E1949,支出入力表!F1950:$S$2000,14,FALSE),"")</f>
        <v/>
      </c>
    </row>
    <row r="1950" spans="2:14" x14ac:dyDescent="0.55000000000000004">
      <c r="B1950" s="163" t="str">
        <f>IF(E1950="旅費",支出入力表!A1951,"")</f>
        <v/>
      </c>
      <c r="C1950" s="164" t="str">
        <f>IF(E1950="旅費",支出入力表!C1951,"")</f>
        <v/>
      </c>
      <c r="D1950" s="165" t="str">
        <f>IF(支出入力表!E1951="旅費","旅費","")</f>
        <v/>
      </c>
      <c r="E1950" s="165" t="str">
        <f>IF(支出入力表!F1951="旅費","旅費","")</f>
        <v/>
      </c>
      <c r="F1950" s="196" t="str">
        <f>IF(E1950="旅費",VLOOKUP(E1950,支出入力表!F1951:$M$2000,3,FALSE),"")</f>
        <v/>
      </c>
      <c r="G1950" s="196" t="str">
        <f>IF(E1950="旅費",VLOOKUP(E1950,支出入力表!F1951:$M$2000,4,FALSE),"")</f>
        <v/>
      </c>
      <c r="H1950" s="197" t="str">
        <f>IF(E1950="旅費",VLOOKUP(E1950,支出入力表!F1951:$M$2000,5,FALSE),"")</f>
        <v/>
      </c>
      <c r="I1950" s="196" t="str">
        <f>IF(E1950="旅費",VLOOKUP(E1950,支出入力表!F1951:$S$2000,9,FALSE),"")</f>
        <v/>
      </c>
      <c r="J1950" s="167" t="str">
        <f>IF(E1950="旅費",VLOOKUP(E1950,支出入力表!F1951:$S$2000,10,FALSE),"")</f>
        <v/>
      </c>
      <c r="K1950" s="167" t="str">
        <f>IF(E1950="旅費",VLOOKUP(E1950,支出入力表!F1951:$S$2000,11,FALSE),"")</f>
        <v/>
      </c>
      <c r="L1950" s="167" t="str">
        <f>IF(E1950="旅費",VLOOKUP(E1950,支出入力表!F1951:$S$2000,12,FALSE),"")</f>
        <v/>
      </c>
      <c r="M1950" s="167" t="str">
        <f>IF(E1950="旅費",VLOOKUP(E1950,支出入力表!F1951:$S$2000,13,FALSE),"")</f>
        <v/>
      </c>
      <c r="N1950" s="168" t="str">
        <f>IF(E1950="旅費",VLOOKUP(E1950,支出入力表!F1951:$S$2000,14,FALSE),"")</f>
        <v/>
      </c>
    </row>
    <row r="1951" spans="2:14" x14ac:dyDescent="0.55000000000000004">
      <c r="B1951" s="163" t="str">
        <f>IF(E1951="旅費",支出入力表!A1952,"")</f>
        <v/>
      </c>
      <c r="C1951" s="164" t="str">
        <f>IF(E1951="旅費",支出入力表!C1952,"")</f>
        <v/>
      </c>
      <c r="D1951" s="165" t="str">
        <f>IF(支出入力表!E1952="旅費","旅費","")</f>
        <v/>
      </c>
      <c r="E1951" s="165" t="str">
        <f>IF(支出入力表!F1952="旅費","旅費","")</f>
        <v/>
      </c>
      <c r="F1951" s="196" t="str">
        <f>IF(E1951="旅費",VLOOKUP(E1951,支出入力表!F1952:$M$2000,3,FALSE),"")</f>
        <v/>
      </c>
      <c r="G1951" s="196" t="str">
        <f>IF(E1951="旅費",VLOOKUP(E1951,支出入力表!F1952:$M$2000,4,FALSE),"")</f>
        <v/>
      </c>
      <c r="H1951" s="197" t="str">
        <f>IF(E1951="旅費",VLOOKUP(E1951,支出入力表!F1952:$M$2000,5,FALSE),"")</f>
        <v/>
      </c>
      <c r="I1951" s="196" t="str">
        <f>IF(E1951="旅費",VLOOKUP(E1951,支出入力表!F1952:$S$2000,9,FALSE),"")</f>
        <v/>
      </c>
      <c r="J1951" s="167" t="str">
        <f>IF(E1951="旅費",VLOOKUP(E1951,支出入力表!F1952:$S$2000,10,FALSE),"")</f>
        <v/>
      </c>
      <c r="K1951" s="167" t="str">
        <f>IF(E1951="旅費",VLOOKUP(E1951,支出入力表!F1952:$S$2000,11,FALSE),"")</f>
        <v/>
      </c>
      <c r="L1951" s="167" t="str">
        <f>IF(E1951="旅費",VLOOKUP(E1951,支出入力表!F1952:$S$2000,12,FALSE),"")</f>
        <v/>
      </c>
      <c r="M1951" s="167" t="str">
        <f>IF(E1951="旅費",VLOOKUP(E1951,支出入力表!F1952:$S$2000,13,FALSE),"")</f>
        <v/>
      </c>
      <c r="N1951" s="168" t="str">
        <f>IF(E1951="旅費",VLOOKUP(E1951,支出入力表!F1952:$S$2000,14,FALSE),"")</f>
        <v/>
      </c>
    </row>
    <row r="1952" spans="2:14" x14ac:dyDescent="0.55000000000000004">
      <c r="B1952" s="163" t="str">
        <f>IF(E1952="旅費",支出入力表!A1953,"")</f>
        <v/>
      </c>
      <c r="C1952" s="164" t="str">
        <f>IF(E1952="旅費",支出入力表!C1953,"")</f>
        <v/>
      </c>
      <c r="D1952" s="165" t="str">
        <f>IF(支出入力表!E1953="旅費","旅費","")</f>
        <v/>
      </c>
      <c r="E1952" s="165" t="str">
        <f>IF(支出入力表!F1953="旅費","旅費","")</f>
        <v/>
      </c>
      <c r="F1952" s="196" t="str">
        <f>IF(E1952="旅費",VLOOKUP(E1952,支出入力表!F1953:$M$2000,3,FALSE),"")</f>
        <v/>
      </c>
      <c r="G1952" s="196" t="str">
        <f>IF(E1952="旅費",VLOOKUP(E1952,支出入力表!F1953:$M$2000,4,FALSE),"")</f>
        <v/>
      </c>
      <c r="H1952" s="197" t="str">
        <f>IF(E1952="旅費",VLOOKUP(E1952,支出入力表!F1953:$M$2000,5,FALSE),"")</f>
        <v/>
      </c>
      <c r="I1952" s="196" t="str">
        <f>IF(E1952="旅費",VLOOKUP(E1952,支出入力表!F1953:$S$2000,9,FALSE),"")</f>
        <v/>
      </c>
      <c r="J1952" s="167" t="str">
        <f>IF(E1952="旅費",VLOOKUP(E1952,支出入力表!F1953:$S$2000,10,FALSE),"")</f>
        <v/>
      </c>
      <c r="K1952" s="167" t="str">
        <f>IF(E1952="旅費",VLOOKUP(E1952,支出入力表!F1953:$S$2000,11,FALSE),"")</f>
        <v/>
      </c>
      <c r="L1952" s="167" t="str">
        <f>IF(E1952="旅費",VLOOKUP(E1952,支出入力表!F1953:$S$2000,12,FALSE),"")</f>
        <v/>
      </c>
      <c r="M1952" s="167" t="str">
        <f>IF(E1952="旅費",VLOOKUP(E1952,支出入力表!F1953:$S$2000,13,FALSE),"")</f>
        <v/>
      </c>
      <c r="N1952" s="168" t="str">
        <f>IF(E1952="旅費",VLOOKUP(E1952,支出入力表!F1953:$S$2000,14,FALSE),"")</f>
        <v/>
      </c>
    </row>
    <row r="1953" spans="2:14" x14ac:dyDescent="0.55000000000000004">
      <c r="B1953" s="163" t="str">
        <f>IF(E1953="旅費",支出入力表!A1954,"")</f>
        <v/>
      </c>
      <c r="C1953" s="164" t="str">
        <f>IF(E1953="旅費",支出入力表!C1954,"")</f>
        <v/>
      </c>
      <c r="D1953" s="165" t="str">
        <f>IF(支出入力表!E1954="旅費","旅費","")</f>
        <v/>
      </c>
      <c r="E1953" s="165" t="str">
        <f>IF(支出入力表!F1954="旅費","旅費","")</f>
        <v/>
      </c>
      <c r="F1953" s="196" t="str">
        <f>IF(E1953="旅費",VLOOKUP(E1953,支出入力表!F1954:$M$2000,3,FALSE),"")</f>
        <v/>
      </c>
      <c r="G1953" s="196" t="str">
        <f>IF(E1953="旅費",VLOOKUP(E1953,支出入力表!F1954:$M$2000,4,FALSE),"")</f>
        <v/>
      </c>
      <c r="H1953" s="197" t="str">
        <f>IF(E1953="旅費",VLOOKUP(E1953,支出入力表!F1954:$M$2000,5,FALSE),"")</f>
        <v/>
      </c>
      <c r="I1953" s="196" t="str">
        <f>IF(E1953="旅費",VLOOKUP(E1953,支出入力表!F1954:$S$2000,9,FALSE),"")</f>
        <v/>
      </c>
      <c r="J1953" s="167" t="str">
        <f>IF(E1953="旅費",VLOOKUP(E1953,支出入力表!F1954:$S$2000,10,FALSE),"")</f>
        <v/>
      </c>
      <c r="K1953" s="167" t="str">
        <f>IF(E1953="旅費",VLOOKUP(E1953,支出入力表!F1954:$S$2000,11,FALSE),"")</f>
        <v/>
      </c>
      <c r="L1953" s="167" t="str">
        <f>IF(E1953="旅費",VLOOKUP(E1953,支出入力表!F1954:$S$2000,12,FALSE),"")</f>
        <v/>
      </c>
      <c r="M1953" s="167" t="str">
        <f>IF(E1953="旅費",VLOOKUP(E1953,支出入力表!F1954:$S$2000,13,FALSE),"")</f>
        <v/>
      </c>
      <c r="N1953" s="168" t="str">
        <f>IF(E1953="旅費",VLOOKUP(E1953,支出入力表!F1954:$S$2000,14,FALSE),"")</f>
        <v/>
      </c>
    </row>
    <row r="1954" spans="2:14" x14ac:dyDescent="0.55000000000000004">
      <c r="B1954" s="163" t="str">
        <f>IF(E1954="旅費",支出入力表!A1955,"")</f>
        <v/>
      </c>
      <c r="C1954" s="164" t="str">
        <f>IF(E1954="旅費",支出入力表!C1955,"")</f>
        <v/>
      </c>
      <c r="D1954" s="165" t="str">
        <f>IF(支出入力表!E1955="旅費","旅費","")</f>
        <v/>
      </c>
      <c r="E1954" s="165" t="str">
        <f>IF(支出入力表!F1955="旅費","旅費","")</f>
        <v/>
      </c>
      <c r="F1954" s="196" t="str">
        <f>IF(E1954="旅費",VLOOKUP(E1954,支出入力表!F1955:$M$2000,3,FALSE),"")</f>
        <v/>
      </c>
      <c r="G1954" s="196" t="str">
        <f>IF(E1954="旅費",VLOOKUP(E1954,支出入力表!F1955:$M$2000,4,FALSE),"")</f>
        <v/>
      </c>
      <c r="H1954" s="197" t="str">
        <f>IF(E1954="旅費",VLOOKUP(E1954,支出入力表!F1955:$M$2000,5,FALSE),"")</f>
        <v/>
      </c>
      <c r="I1954" s="196" t="str">
        <f>IF(E1954="旅費",VLOOKUP(E1954,支出入力表!F1955:$S$2000,9,FALSE),"")</f>
        <v/>
      </c>
      <c r="J1954" s="167" t="str">
        <f>IF(E1954="旅費",VLOOKUP(E1954,支出入力表!F1955:$S$2000,10,FALSE),"")</f>
        <v/>
      </c>
      <c r="K1954" s="167" t="str">
        <f>IF(E1954="旅費",VLOOKUP(E1954,支出入力表!F1955:$S$2000,11,FALSE),"")</f>
        <v/>
      </c>
      <c r="L1954" s="167" t="str">
        <f>IF(E1954="旅費",VLOOKUP(E1954,支出入力表!F1955:$S$2000,12,FALSE),"")</f>
        <v/>
      </c>
      <c r="M1954" s="167" t="str">
        <f>IF(E1954="旅費",VLOOKUP(E1954,支出入力表!F1955:$S$2000,13,FALSE),"")</f>
        <v/>
      </c>
      <c r="N1954" s="168" t="str">
        <f>IF(E1954="旅費",VLOOKUP(E1954,支出入力表!F1955:$S$2000,14,FALSE),"")</f>
        <v/>
      </c>
    </row>
    <row r="1955" spans="2:14" x14ac:dyDescent="0.55000000000000004">
      <c r="B1955" s="163" t="str">
        <f>IF(E1955="旅費",支出入力表!A1956,"")</f>
        <v/>
      </c>
      <c r="C1955" s="164" t="str">
        <f>IF(E1955="旅費",支出入力表!C1956,"")</f>
        <v/>
      </c>
      <c r="D1955" s="165" t="str">
        <f>IF(支出入力表!E1956="旅費","旅費","")</f>
        <v/>
      </c>
      <c r="E1955" s="165" t="str">
        <f>IF(支出入力表!F1956="旅費","旅費","")</f>
        <v/>
      </c>
      <c r="F1955" s="196" t="str">
        <f>IF(E1955="旅費",VLOOKUP(E1955,支出入力表!F1956:$M$2000,3,FALSE),"")</f>
        <v/>
      </c>
      <c r="G1955" s="196" t="str">
        <f>IF(E1955="旅費",VLOOKUP(E1955,支出入力表!F1956:$M$2000,4,FALSE),"")</f>
        <v/>
      </c>
      <c r="H1955" s="197" t="str">
        <f>IF(E1955="旅費",VLOOKUP(E1955,支出入力表!F1956:$M$2000,5,FALSE),"")</f>
        <v/>
      </c>
      <c r="I1955" s="196" t="str">
        <f>IF(E1955="旅費",VLOOKUP(E1955,支出入力表!F1956:$S$2000,9,FALSE),"")</f>
        <v/>
      </c>
      <c r="J1955" s="167" t="str">
        <f>IF(E1955="旅費",VLOOKUP(E1955,支出入力表!F1956:$S$2000,10,FALSE),"")</f>
        <v/>
      </c>
      <c r="K1955" s="167" t="str">
        <f>IF(E1955="旅費",VLOOKUP(E1955,支出入力表!F1956:$S$2000,11,FALSE),"")</f>
        <v/>
      </c>
      <c r="L1955" s="167" t="str">
        <f>IF(E1955="旅費",VLOOKUP(E1955,支出入力表!F1956:$S$2000,12,FALSE),"")</f>
        <v/>
      </c>
      <c r="M1955" s="167" t="str">
        <f>IF(E1955="旅費",VLOOKUP(E1955,支出入力表!F1956:$S$2000,13,FALSE),"")</f>
        <v/>
      </c>
      <c r="N1955" s="168" t="str">
        <f>IF(E1955="旅費",VLOOKUP(E1955,支出入力表!F1956:$S$2000,14,FALSE),"")</f>
        <v/>
      </c>
    </row>
    <row r="1956" spans="2:14" x14ac:dyDescent="0.55000000000000004">
      <c r="B1956" s="163" t="str">
        <f>IF(E1956="旅費",支出入力表!A1957,"")</f>
        <v/>
      </c>
      <c r="C1956" s="164" t="str">
        <f>IF(E1956="旅費",支出入力表!C1957,"")</f>
        <v/>
      </c>
      <c r="D1956" s="165" t="str">
        <f>IF(支出入力表!E1957="旅費","旅費","")</f>
        <v/>
      </c>
      <c r="E1956" s="165" t="str">
        <f>IF(支出入力表!F1957="旅費","旅費","")</f>
        <v/>
      </c>
      <c r="F1956" s="196" t="str">
        <f>IF(E1956="旅費",VLOOKUP(E1956,支出入力表!F1957:$M$2000,3,FALSE),"")</f>
        <v/>
      </c>
      <c r="G1956" s="196" t="str">
        <f>IF(E1956="旅費",VLOOKUP(E1956,支出入力表!F1957:$M$2000,4,FALSE),"")</f>
        <v/>
      </c>
      <c r="H1956" s="197" t="str">
        <f>IF(E1956="旅費",VLOOKUP(E1956,支出入力表!F1957:$M$2000,5,FALSE),"")</f>
        <v/>
      </c>
      <c r="I1956" s="196" t="str">
        <f>IF(E1956="旅費",VLOOKUP(E1956,支出入力表!F1957:$S$2000,9,FALSE),"")</f>
        <v/>
      </c>
      <c r="J1956" s="167" t="str">
        <f>IF(E1956="旅費",VLOOKUP(E1956,支出入力表!F1957:$S$2000,10,FALSE),"")</f>
        <v/>
      </c>
      <c r="K1956" s="167" t="str">
        <f>IF(E1956="旅費",VLOOKUP(E1956,支出入力表!F1957:$S$2000,11,FALSE),"")</f>
        <v/>
      </c>
      <c r="L1956" s="167" t="str">
        <f>IF(E1956="旅費",VLOOKUP(E1956,支出入力表!F1957:$S$2000,12,FALSE),"")</f>
        <v/>
      </c>
      <c r="M1956" s="167" t="str">
        <f>IF(E1956="旅費",VLOOKUP(E1956,支出入力表!F1957:$S$2000,13,FALSE),"")</f>
        <v/>
      </c>
      <c r="N1956" s="168" t="str">
        <f>IF(E1956="旅費",VLOOKUP(E1956,支出入力表!F1957:$S$2000,14,FALSE),"")</f>
        <v/>
      </c>
    </row>
    <row r="1957" spans="2:14" x14ac:dyDescent="0.55000000000000004">
      <c r="B1957" s="163" t="str">
        <f>IF(E1957="旅費",支出入力表!A1958,"")</f>
        <v/>
      </c>
      <c r="C1957" s="164" t="str">
        <f>IF(E1957="旅費",支出入力表!C1958,"")</f>
        <v/>
      </c>
      <c r="D1957" s="165" t="str">
        <f>IF(支出入力表!E1958="旅費","旅費","")</f>
        <v/>
      </c>
      <c r="E1957" s="165" t="str">
        <f>IF(支出入力表!F1958="旅費","旅費","")</f>
        <v/>
      </c>
      <c r="F1957" s="196" t="str">
        <f>IF(E1957="旅費",VLOOKUP(E1957,支出入力表!F1958:$M$2000,3,FALSE),"")</f>
        <v/>
      </c>
      <c r="G1957" s="196" t="str">
        <f>IF(E1957="旅費",VLOOKUP(E1957,支出入力表!F1958:$M$2000,4,FALSE),"")</f>
        <v/>
      </c>
      <c r="H1957" s="197" t="str">
        <f>IF(E1957="旅費",VLOOKUP(E1957,支出入力表!F1958:$M$2000,5,FALSE),"")</f>
        <v/>
      </c>
      <c r="I1957" s="196" t="str">
        <f>IF(E1957="旅費",VLOOKUP(E1957,支出入力表!F1958:$S$2000,9,FALSE),"")</f>
        <v/>
      </c>
      <c r="J1957" s="167" t="str">
        <f>IF(E1957="旅費",VLOOKUP(E1957,支出入力表!F1958:$S$2000,10,FALSE),"")</f>
        <v/>
      </c>
      <c r="K1957" s="167" t="str">
        <f>IF(E1957="旅費",VLOOKUP(E1957,支出入力表!F1958:$S$2000,11,FALSE),"")</f>
        <v/>
      </c>
      <c r="L1957" s="167" t="str">
        <f>IF(E1957="旅費",VLOOKUP(E1957,支出入力表!F1958:$S$2000,12,FALSE),"")</f>
        <v/>
      </c>
      <c r="M1957" s="167" t="str">
        <f>IF(E1957="旅費",VLOOKUP(E1957,支出入力表!F1958:$S$2000,13,FALSE),"")</f>
        <v/>
      </c>
      <c r="N1957" s="168" t="str">
        <f>IF(E1957="旅費",VLOOKUP(E1957,支出入力表!F1958:$S$2000,14,FALSE),"")</f>
        <v/>
      </c>
    </row>
    <row r="1958" spans="2:14" x14ac:dyDescent="0.55000000000000004">
      <c r="B1958" s="163" t="str">
        <f>IF(E1958="旅費",支出入力表!A1959,"")</f>
        <v/>
      </c>
      <c r="C1958" s="164" t="str">
        <f>IF(E1958="旅費",支出入力表!C1959,"")</f>
        <v/>
      </c>
      <c r="D1958" s="165" t="str">
        <f>IF(支出入力表!E1959="旅費","旅費","")</f>
        <v/>
      </c>
      <c r="E1958" s="165" t="str">
        <f>IF(支出入力表!F1959="旅費","旅費","")</f>
        <v/>
      </c>
      <c r="F1958" s="196" t="str">
        <f>IF(E1958="旅費",VLOOKUP(E1958,支出入力表!F1959:$M$2000,3,FALSE),"")</f>
        <v/>
      </c>
      <c r="G1958" s="196" t="str">
        <f>IF(E1958="旅費",VLOOKUP(E1958,支出入力表!F1959:$M$2000,4,FALSE),"")</f>
        <v/>
      </c>
      <c r="H1958" s="197" t="str">
        <f>IF(E1958="旅費",VLOOKUP(E1958,支出入力表!F1959:$M$2000,5,FALSE),"")</f>
        <v/>
      </c>
      <c r="I1958" s="196" t="str">
        <f>IF(E1958="旅費",VLOOKUP(E1958,支出入力表!F1959:$S$2000,9,FALSE),"")</f>
        <v/>
      </c>
      <c r="J1958" s="167" t="str">
        <f>IF(E1958="旅費",VLOOKUP(E1958,支出入力表!F1959:$S$2000,10,FALSE),"")</f>
        <v/>
      </c>
      <c r="K1958" s="167" t="str">
        <f>IF(E1958="旅費",VLOOKUP(E1958,支出入力表!F1959:$S$2000,11,FALSE),"")</f>
        <v/>
      </c>
      <c r="L1958" s="167" t="str">
        <f>IF(E1958="旅費",VLOOKUP(E1958,支出入力表!F1959:$S$2000,12,FALSE),"")</f>
        <v/>
      </c>
      <c r="M1958" s="167" t="str">
        <f>IF(E1958="旅費",VLOOKUP(E1958,支出入力表!F1959:$S$2000,13,FALSE),"")</f>
        <v/>
      </c>
      <c r="N1958" s="168" t="str">
        <f>IF(E1958="旅費",VLOOKUP(E1958,支出入力表!F1959:$S$2000,14,FALSE),"")</f>
        <v/>
      </c>
    </row>
    <row r="1959" spans="2:14" x14ac:dyDescent="0.55000000000000004">
      <c r="B1959" s="163" t="str">
        <f>IF(E1959="旅費",支出入力表!A1960,"")</f>
        <v/>
      </c>
      <c r="C1959" s="164" t="str">
        <f>IF(E1959="旅費",支出入力表!C1960,"")</f>
        <v/>
      </c>
      <c r="D1959" s="165" t="str">
        <f>IF(支出入力表!E1960="旅費","旅費","")</f>
        <v/>
      </c>
      <c r="E1959" s="165" t="str">
        <f>IF(支出入力表!F1960="旅費","旅費","")</f>
        <v/>
      </c>
      <c r="F1959" s="196" t="str">
        <f>IF(E1959="旅費",VLOOKUP(E1959,支出入力表!F1960:$M$2000,3,FALSE),"")</f>
        <v/>
      </c>
      <c r="G1959" s="196" t="str">
        <f>IF(E1959="旅費",VLOOKUP(E1959,支出入力表!F1960:$M$2000,4,FALSE),"")</f>
        <v/>
      </c>
      <c r="H1959" s="197" t="str">
        <f>IF(E1959="旅費",VLOOKUP(E1959,支出入力表!F1960:$M$2000,5,FALSE),"")</f>
        <v/>
      </c>
      <c r="I1959" s="196" t="str">
        <f>IF(E1959="旅費",VLOOKUP(E1959,支出入力表!F1960:$S$2000,9,FALSE),"")</f>
        <v/>
      </c>
      <c r="J1959" s="167" t="str">
        <f>IF(E1959="旅費",VLOOKUP(E1959,支出入力表!F1960:$S$2000,10,FALSE),"")</f>
        <v/>
      </c>
      <c r="K1959" s="167" t="str">
        <f>IF(E1959="旅費",VLOOKUP(E1959,支出入力表!F1960:$S$2000,11,FALSE),"")</f>
        <v/>
      </c>
      <c r="L1959" s="167" t="str">
        <f>IF(E1959="旅費",VLOOKUP(E1959,支出入力表!F1960:$S$2000,12,FALSE),"")</f>
        <v/>
      </c>
      <c r="M1959" s="167" t="str">
        <f>IF(E1959="旅費",VLOOKUP(E1959,支出入力表!F1960:$S$2000,13,FALSE),"")</f>
        <v/>
      </c>
      <c r="N1959" s="168" t="str">
        <f>IF(E1959="旅費",VLOOKUP(E1959,支出入力表!F1960:$S$2000,14,FALSE),"")</f>
        <v/>
      </c>
    </row>
    <row r="1960" spans="2:14" x14ac:dyDescent="0.55000000000000004">
      <c r="B1960" s="163" t="str">
        <f>IF(E1960="旅費",支出入力表!A1961,"")</f>
        <v/>
      </c>
      <c r="C1960" s="164" t="str">
        <f>IF(E1960="旅費",支出入力表!C1961,"")</f>
        <v/>
      </c>
      <c r="D1960" s="165" t="str">
        <f>IF(支出入力表!E1961="旅費","旅費","")</f>
        <v/>
      </c>
      <c r="E1960" s="165" t="str">
        <f>IF(支出入力表!F1961="旅費","旅費","")</f>
        <v/>
      </c>
      <c r="F1960" s="196" t="str">
        <f>IF(E1960="旅費",VLOOKUP(E1960,支出入力表!F1961:$M$2000,3,FALSE),"")</f>
        <v/>
      </c>
      <c r="G1960" s="196" t="str">
        <f>IF(E1960="旅費",VLOOKUP(E1960,支出入力表!F1961:$M$2000,4,FALSE),"")</f>
        <v/>
      </c>
      <c r="H1960" s="197" t="str">
        <f>IF(E1960="旅費",VLOOKUP(E1960,支出入力表!F1961:$M$2000,5,FALSE),"")</f>
        <v/>
      </c>
      <c r="I1960" s="196" t="str">
        <f>IF(E1960="旅費",VLOOKUP(E1960,支出入力表!F1961:$S$2000,9,FALSE),"")</f>
        <v/>
      </c>
      <c r="J1960" s="167" t="str">
        <f>IF(E1960="旅費",VLOOKUP(E1960,支出入力表!F1961:$S$2000,10,FALSE),"")</f>
        <v/>
      </c>
      <c r="K1960" s="167" t="str">
        <f>IF(E1960="旅費",VLOOKUP(E1960,支出入力表!F1961:$S$2000,11,FALSE),"")</f>
        <v/>
      </c>
      <c r="L1960" s="167" t="str">
        <f>IF(E1960="旅費",VLOOKUP(E1960,支出入力表!F1961:$S$2000,12,FALSE),"")</f>
        <v/>
      </c>
      <c r="M1960" s="167" t="str">
        <f>IF(E1960="旅費",VLOOKUP(E1960,支出入力表!F1961:$S$2000,13,FALSE),"")</f>
        <v/>
      </c>
      <c r="N1960" s="168" t="str">
        <f>IF(E1960="旅費",VLOOKUP(E1960,支出入力表!F1961:$S$2000,14,FALSE),"")</f>
        <v/>
      </c>
    </row>
    <row r="1961" spans="2:14" x14ac:dyDescent="0.55000000000000004">
      <c r="B1961" s="163" t="str">
        <f>IF(E1961="旅費",支出入力表!A1962,"")</f>
        <v/>
      </c>
      <c r="C1961" s="164" t="str">
        <f>IF(E1961="旅費",支出入力表!C1962,"")</f>
        <v/>
      </c>
      <c r="D1961" s="165" t="str">
        <f>IF(支出入力表!E1962="旅費","旅費","")</f>
        <v/>
      </c>
      <c r="E1961" s="165" t="str">
        <f>IF(支出入力表!F1962="旅費","旅費","")</f>
        <v/>
      </c>
      <c r="F1961" s="196" t="str">
        <f>IF(E1961="旅費",VLOOKUP(E1961,支出入力表!F1962:$M$2000,3,FALSE),"")</f>
        <v/>
      </c>
      <c r="G1961" s="196" t="str">
        <f>IF(E1961="旅費",VLOOKUP(E1961,支出入力表!F1962:$M$2000,4,FALSE),"")</f>
        <v/>
      </c>
      <c r="H1961" s="197" t="str">
        <f>IF(E1961="旅費",VLOOKUP(E1961,支出入力表!F1962:$M$2000,5,FALSE),"")</f>
        <v/>
      </c>
      <c r="I1961" s="196" t="str">
        <f>IF(E1961="旅費",VLOOKUP(E1961,支出入力表!F1962:$S$2000,9,FALSE),"")</f>
        <v/>
      </c>
      <c r="J1961" s="167" t="str">
        <f>IF(E1961="旅費",VLOOKUP(E1961,支出入力表!F1962:$S$2000,10,FALSE),"")</f>
        <v/>
      </c>
      <c r="K1961" s="167" t="str">
        <f>IF(E1961="旅費",VLOOKUP(E1961,支出入力表!F1962:$S$2000,11,FALSE),"")</f>
        <v/>
      </c>
      <c r="L1961" s="167" t="str">
        <f>IF(E1961="旅費",VLOOKUP(E1961,支出入力表!F1962:$S$2000,12,FALSE),"")</f>
        <v/>
      </c>
      <c r="M1961" s="167" t="str">
        <f>IF(E1961="旅費",VLOOKUP(E1961,支出入力表!F1962:$S$2000,13,FALSE),"")</f>
        <v/>
      </c>
      <c r="N1961" s="168" t="str">
        <f>IF(E1961="旅費",VLOOKUP(E1961,支出入力表!F1962:$S$2000,14,FALSE),"")</f>
        <v/>
      </c>
    </row>
    <row r="1962" spans="2:14" x14ac:dyDescent="0.55000000000000004">
      <c r="B1962" s="163" t="str">
        <f>IF(E1962="旅費",支出入力表!A1963,"")</f>
        <v/>
      </c>
      <c r="C1962" s="164" t="str">
        <f>IF(E1962="旅費",支出入力表!C1963,"")</f>
        <v/>
      </c>
      <c r="D1962" s="165" t="str">
        <f>IF(支出入力表!E1963="旅費","旅費","")</f>
        <v/>
      </c>
      <c r="E1962" s="165" t="str">
        <f>IF(支出入力表!F1963="旅費","旅費","")</f>
        <v/>
      </c>
      <c r="F1962" s="196" t="str">
        <f>IF(E1962="旅費",VLOOKUP(E1962,支出入力表!F1963:$M$2000,3,FALSE),"")</f>
        <v/>
      </c>
      <c r="G1962" s="196" t="str">
        <f>IF(E1962="旅費",VLOOKUP(E1962,支出入力表!F1963:$M$2000,4,FALSE),"")</f>
        <v/>
      </c>
      <c r="H1962" s="197" t="str">
        <f>IF(E1962="旅費",VLOOKUP(E1962,支出入力表!F1963:$M$2000,5,FALSE),"")</f>
        <v/>
      </c>
      <c r="I1962" s="196" t="str">
        <f>IF(E1962="旅費",VLOOKUP(E1962,支出入力表!F1963:$S$2000,9,FALSE),"")</f>
        <v/>
      </c>
      <c r="J1962" s="167" t="str">
        <f>IF(E1962="旅費",VLOOKUP(E1962,支出入力表!F1963:$S$2000,10,FALSE),"")</f>
        <v/>
      </c>
      <c r="K1962" s="167" t="str">
        <f>IF(E1962="旅費",VLOOKUP(E1962,支出入力表!F1963:$S$2000,11,FALSE),"")</f>
        <v/>
      </c>
      <c r="L1962" s="167" t="str">
        <f>IF(E1962="旅費",VLOOKUP(E1962,支出入力表!F1963:$S$2000,12,FALSE),"")</f>
        <v/>
      </c>
      <c r="M1962" s="167" t="str">
        <f>IF(E1962="旅費",VLOOKUP(E1962,支出入力表!F1963:$S$2000,13,FALSE),"")</f>
        <v/>
      </c>
      <c r="N1962" s="168" t="str">
        <f>IF(E1962="旅費",VLOOKUP(E1962,支出入力表!F1963:$S$2000,14,FALSE),"")</f>
        <v/>
      </c>
    </row>
    <row r="1963" spans="2:14" x14ac:dyDescent="0.55000000000000004">
      <c r="B1963" s="163" t="str">
        <f>IF(E1963="旅費",支出入力表!A1964,"")</f>
        <v/>
      </c>
      <c r="C1963" s="164" t="str">
        <f>IF(E1963="旅費",支出入力表!C1964,"")</f>
        <v/>
      </c>
      <c r="D1963" s="165" t="str">
        <f>IF(支出入力表!E1964="旅費","旅費","")</f>
        <v/>
      </c>
      <c r="E1963" s="165" t="str">
        <f>IF(支出入力表!F1964="旅費","旅費","")</f>
        <v/>
      </c>
      <c r="F1963" s="196" t="str">
        <f>IF(E1963="旅費",VLOOKUP(E1963,支出入力表!F1964:$M$2000,3,FALSE),"")</f>
        <v/>
      </c>
      <c r="G1963" s="196" t="str">
        <f>IF(E1963="旅費",VLOOKUP(E1963,支出入力表!F1964:$M$2000,4,FALSE),"")</f>
        <v/>
      </c>
      <c r="H1963" s="197" t="str">
        <f>IF(E1963="旅費",VLOOKUP(E1963,支出入力表!F1964:$M$2000,5,FALSE),"")</f>
        <v/>
      </c>
      <c r="I1963" s="196" t="str">
        <f>IF(E1963="旅費",VLOOKUP(E1963,支出入力表!F1964:$S$2000,9,FALSE),"")</f>
        <v/>
      </c>
      <c r="J1963" s="167" t="str">
        <f>IF(E1963="旅費",VLOOKUP(E1963,支出入力表!F1964:$S$2000,10,FALSE),"")</f>
        <v/>
      </c>
      <c r="K1963" s="167" t="str">
        <f>IF(E1963="旅費",VLOOKUP(E1963,支出入力表!F1964:$S$2000,11,FALSE),"")</f>
        <v/>
      </c>
      <c r="L1963" s="167" t="str">
        <f>IF(E1963="旅費",VLOOKUP(E1963,支出入力表!F1964:$S$2000,12,FALSE),"")</f>
        <v/>
      </c>
      <c r="M1963" s="167" t="str">
        <f>IF(E1963="旅費",VLOOKUP(E1963,支出入力表!F1964:$S$2000,13,FALSE),"")</f>
        <v/>
      </c>
      <c r="N1963" s="168" t="str">
        <f>IF(E1963="旅費",VLOOKUP(E1963,支出入力表!F1964:$S$2000,14,FALSE),"")</f>
        <v/>
      </c>
    </row>
    <row r="1964" spans="2:14" x14ac:dyDescent="0.55000000000000004">
      <c r="B1964" s="163" t="str">
        <f>IF(E1964="旅費",支出入力表!A1965,"")</f>
        <v/>
      </c>
      <c r="C1964" s="164" t="str">
        <f>IF(E1964="旅費",支出入力表!C1965,"")</f>
        <v/>
      </c>
      <c r="D1964" s="165" t="str">
        <f>IF(支出入力表!E1965="旅費","旅費","")</f>
        <v/>
      </c>
      <c r="E1964" s="165" t="str">
        <f>IF(支出入力表!F1965="旅費","旅費","")</f>
        <v/>
      </c>
      <c r="F1964" s="196" t="str">
        <f>IF(E1964="旅費",VLOOKUP(E1964,支出入力表!F1965:$M$2000,3,FALSE),"")</f>
        <v/>
      </c>
      <c r="G1964" s="196" t="str">
        <f>IF(E1964="旅費",VLOOKUP(E1964,支出入力表!F1965:$M$2000,4,FALSE),"")</f>
        <v/>
      </c>
      <c r="H1964" s="197" t="str">
        <f>IF(E1964="旅費",VLOOKUP(E1964,支出入力表!F1965:$M$2000,5,FALSE),"")</f>
        <v/>
      </c>
      <c r="I1964" s="196" t="str">
        <f>IF(E1964="旅費",VLOOKUP(E1964,支出入力表!F1965:$S$2000,9,FALSE),"")</f>
        <v/>
      </c>
      <c r="J1964" s="167" t="str">
        <f>IF(E1964="旅費",VLOOKUP(E1964,支出入力表!F1965:$S$2000,10,FALSE),"")</f>
        <v/>
      </c>
      <c r="K1964" s="167" t="str">
        <f>IF(E1964="旅費",VLOOKUP(E1964,支出入力表!F1965:$S$2000,11,FALSE),"")</f>
        <v/>
      </c>
      <c r="L1964" s="167" t="str">
        <f>IF(E1964="旅費",VLOOKUP(E1964,支出入力表!F1965:$S$2000,12,FALSE),"")</f>
        <v/>
      </c>
      <c r="M1964" s="167" t="str">
        <f>IF(E1964="旅費",VLOOKUP(E1964,支出入力表!F1965:$S$2000,13,FALSE),"")</f>
        <v/>
      </c>
      <c r="N1964" s="168" t="str">
        <f>IF(E1964="旅費",VLOOKUP(E1964,支出入力表!F1965:$S$2000,14,FALSE),"")</f>
        <v/>
      </c>
    </row>
    <row r="1965" spans="2:14" x14ac:dyDescent="0.55000000000000004">
      <c r="B1965" s="163" t="str">
        <f>IF(E1965="旅費",支出入力表!A1966,"")</f>
        <v/>
      </c>
      <c r="C1965" s="164" t="str">
        <f>IF(E1965="旅費",支出入力表!C1966,"")</f>
        <v/>
      </c>
      <c r="D1965" s="165" t="str">
        <f>IF(支出入力表!E1966="旅費","旅費","")</f>
        <v/>
      </c>
      <c r="E1965" s="165" t="str">
        <f>IF(支出入力表!F1966="旅費","旅費","")</f>
        <v/>
      </c>
      <c r="F1965" s="196" t="str">
        <f>IF(E1965="旅費",VLOOKUP(E1965,支出入力表!F1966:$M$2000,3,FALSE),"")</f>
        <v/>
      </c>
      <c r="G1965" s="196" t="str">
        <f>IF(E1965="旅費",VLOOKUP(E1965,支出入力表!F1966:$M$2000,4,FALSE),"")</f>
        <v/>
      </c>
      <c r="H1965" s="197" t="str">
        <f>IF(E1965="旅費",VLOOKUP(E1965,支出入力表!F1966:$M$2000,5,FALSE),"")</f>
        <v/>
      </c>
      <c r="I1965" s="196" t="str">
        <f>IF(E1965="旅費",VLOOKUP(E1965,支出入力表!F1966:$S$2000,9,FALSE),"")</f>
        <v/>
      </c>
      <c r="J1965" s="167" t="str">
        <f>IF(E1965="旅費",VLOOKUP(E1965,支出入力表!F1966:$S$2000,10,FALSE),"")</f>
        <v/>
      </c>
      <c r="K1965" s="167" t="str">
        <f>IF(E1965="旅費",VLOOKUP(E1965,支出入力表!F1966:$S$2000,11,FALSE),"")</f>
        <v/>
      </c>
      <c r="L1965" s="167" t="str">
        <f>IF(E1965="旅費",VLOOKUP(E1965,支出入力表!F1966:$S$2000,12,FALSE),"")</f>
        <v/>
      </c>
      <c r="M1965" s="167" t="str">
        <f>IF(E1965="旅費",VLOOKUP(E1965,支出入力表!F1966:$S$2000,13,FALSE),"")</f>
        <v/>
      </c>
      <c r="N1965" s="168" t="str">
        <f>IF(E1965="旅費",VLOOKUP(E1965,支出入力表!F1966:$S$2000,14,FALSE),"")</f>
        <v/>
      </c>
    </row>
    <row r="1966" spans="2:14" x14ac:dyDescent="0.55000000000000004">
      <c r="B1966" s="163" t="str">
        <f>IF(E1966="旅費",支出入力表!A1967,"")</f>
        <v/>
      </c>
      <c r="C1966" s="164" t="str">
        <f>IF(E1966="旅費",支出入力表!C1967,"")</f>
        <v/>
      </c>
      <c r="D1966" s="165" t="str">
        <f>IF(支出入力表!E1967="旅費","旅費","")</f>
        <v/>
      </c>
      <c r="E1966" s="165" t="str">
        <f>IF(支出入力表!F1967="旅費","旅費","")</f>
        <v/>
      </c>
      <c r="F1966" s="196" t="str">
        <f>IF(E1966="旅費",VLOOKUP(E1966,支出入力表!F1967:$M$2000,3,FALSE),"")</f>
        <v/>
      </c>
      <c r="G1966" s="196" t="str">
        <f>IF(E1966="旅費",VLOOKUP(E1966,支出入力表!F1967:$M$2000,4,FALSE),"")</f>
        <v/>
      </c>
      <c r="H1966" s="197" t="str">
        <f>IF(E1966="旅費",VLOOKUP(E1966,支出入力表!F1967:$M$2000,5,FALSE),"")</f>
        <v/>
      </c>
      <c r="I1966" s="196" t="str">
        <f>IF(E1966="旅費",VLOOKUP(E1966,支出入力表!F1967:$S$2000,9,FALSE),"")</f>
        <v/>
      </c>
      <c r="J1966" s="167" t="str">
        <f>IF(E1966="旅費",VLOOKUP(E1966,支出入力表!F1967:$S$2000,10,FALSE),"")</f>
        <v/>
      </c>
      <c r="K1966" s="167" t="str">
        <f>IF(E1966="旅費",VLOOKUP(E1966,支出入力表!F1967:$S$2000,11,FALSE),"")</f>
        <v/>
      </c>
      <c r="L1966" s="167" t="str">
        <f>IF(E1966="旅費",VLOOKUP(E1966,支出入力表!F1967:$S$2000,12,FALSE),"")</f>
        <v/>
      </c>
      <c r="M1966" s="167" t="str">
        <f>IF(E1966="旅費",VLOOKUP(E1966,支出入力表!F1967:$S$2000,13,FALSE),"")</f>
        <v/>
      </c>
      <c r="N1966" s="168" t="str">
        <f>IF(E1966="旅費",VLOOKUP(E1966,支出入力表!F1967:$S$2000,14,FALSE),"")</f>
        <v/>
      </c>
    </row>
    <row r="1967" spans="2:14" x14ac:dyDescent="0.55000000000000004">
      <c r="B1967" s="163" t="str">
        <f>IF(E1967="旅費",支出入力表!A1968,"")</f>
        <v/>
      </c>
      <c r="C1967" s="164" t="str">
        <f>IF(E1967="旅費",支出入力表!C1968,"")</f>
        <v/>
      </c>
      <c r="D1967" s="165" t="str">
        <f>IF(支出入力表!E1968="旅費","旅費","")</f>
        <v/>
      </c>
      <c r="E1967" s="165" t="str">
        <f>IF(支出入力表!F1968="旅費","旅費","")</f>
        <v/>
      </c>
      <c r="F1967" s="196" t="str">
        <f>IF(E1967="旅費",VLOOKUP(E1967,支出入力表!F1968:$M$2000,3,FALSE),"")</f>
        <v/>
      </c>
      <c r="G1967" s="196" t="str">
        <f>IF(E1967="旅費",VLOOKUP(E1967,支出入力表!F1968:$M$2000,4,FALSE),"")</f>
        <v/>
      </c>
      <c r="H1967" s="197" t="str">
        <f>IF(E1967="旅費",VLOOKUP(E1967,支出入力表!F1968:$M$2000,5,FALSE),"")</f>
        <v/>
      </c>
      <c r="I1967" s="196" t="str">
        <f>IF(E1967="旅費",VLOOKUP(E1967,支出入力表!F1968:$S$2000,9,FALSE),"")</f>
        <v/>
      </c>
      <c r="J1967" s="167" t="str">
        <f>IF(E1967="旅費",VLOOKUP(E1967,支出入力表!F1968:$S$2000,10,FALSE),"")</f>
        <v/>
      </c>
      <c r="K1967" s="167" t="str">
        <f>IF(E1967="旅費",VLOOKUP(E1967,支出入力表!F1968:$S$2000,11,FALSE),"")</f>
        <v/>
      </c>
      <c r="L1967" s="167" t="str">
        <f>IF(E1967="旅費",VLOOKUP(E1967,支出入力表!F1968:$S$2000,12,FALSE),"")</f>
        <v/>
      </c>
      <c r="M1967" s="167" t="str">
        <f>IF(E1967="旅費",VLOOKUP(E1967,支出入力表!F1968:$S$2000,13,FALSE),"")</f>
        <v/>
      </c>
      <c r="N1967" s="168" t="str">
        <f>IF(E1967="旅費",VLOOKUP(E1967,支出入力表!F1968:$S$2000,14,FALSE),"")</f>
        <v/>
      </c>
    </row>
    <row r="1968" spans="2:14" x14ac:dyDescent="0.55000000000000004">
      <c r="B1968" s="163" t="str">
        <f>IF(E1968="旅費",支出入力表!A1969,"")</f>
        <v/>
      </c>
      <c r="C1968" s="164" t="str">
        <f>IF(E1968="旅費",支出入力表!C1969,"")</f>
        <v/>
      </c>
      <c r="D1968" s="165" t="str">
        <f>IF(支出入力表!E1969="旅費","旅費","")</f>
        <v/>
      </c>
      <c r="E1968" s="165" t="str">
        <f>IF(支出入力表!F1969="旅費","旅費","")</f>
        <v/>
      </c>
      <c r="F1968" s="196" t="str">
        <f>IF(E1968="旅費",VLOOKUP(E1968,支出入力表!F1969:$M$2000,3,FALSE),"")</f>
        <v/>
      </c>
      <c r="G1968" s="196" t="str">
        <f>IF(E1968="旅費",VLOOKUP(E1968,支出入力表!F1969:$M$2000,4,FALSE),"")</f>
        <v/>
      </c>
      <c r="H1968" s="197" t="str">
        <f>IF(E1968="旅費",VLOOKUP(E1968,支出入力表!F1969:$M$2000,5,FALSE),"")</f>
        <v/>
      </c>
      <c r="I1968" s="196" t="str">
        <f>IF(E1968="旅費",VLOOKUP(E1968,支出入力表!F1969:$S$2000,9,FALSE),"")</f>
        <v/>
      </c>
      <c r="J1968" s="167" t="str">
        <f>IF(E1968="旅費",VLOOKUP(E1968,支出入力表!F1969:$S$2000,10,FALSE),"")</f>
        <v/>
      </c>
      <c r="K1968" s="167" t="str">
        <f>IF(E1968="旅費",VLOOKUP(E1968,支出入力表!F1969:$S$2000,11,FALSE),"")</f>
        <v/>
      </c>
      <c r="L1968" s="167" t="str">
        <f>IF(E1968="旅費",VLOOKUP(E1968,支出入力表!F1969:$S$2000,12,FALSE),"")</f>
        <v/>
      </c>
      <c r="M1968" s="167" t="str">
        <f>IF(E1968="旅費",VLOOKUP(E1968,支出入力表!F1969:$S$2000,13,FALSE),"")</f>
        <v/>
      </c>
      <c r="N1968" s="168" t="str">
        <f>IF(E1968="旅費",VLOOKUP(E1968,支出入力表!F1969:$S$2000,14,FALSE),"")</f>
        <v/>
      </c>
    </row>
    <row r="1969" spans="2:14" x14ac:dyDescent="0.55000000000000004">
      <c r="B1969" s="163" t="str">
        <f>IF(E1969="旅費",支出入力表!A1970,"")</f>
        <v/>
      </c>
      <c r="C1969" s="164" t="str">
        <f>IF(E1969="旅費",支出入力表!C1970,"")</f>
        <v/>
      </c>
      <c r="D1969" s="165" t="str">
        <f>IF(支出入力表!E1970="旅費","旅費","")</f>
        <v/>
      </c>
      <c r="E1969" s="165" t="str">
        <f>IF(支出入力表!F1970="旅費","旅費","")</f>
        <v/>
      </c>
      <c r="F1969" s="196" t="str">
        <f>IF(E1969="旅費",VLOOKUP(E1969,支出入力表!F1970:$M$2000,3,FALSE),"")</f>
        <v/>
      </c>
      <c r="G1969" s="196" t="str">
        <f>IF(E1969="旅費",VLOOKUP(E1969,支出入力表!F1970:$M$2000,4,FALSE),"")</f>
        <v/>
      </c>
      <c r="H1969" s="197" t="str">
        <f>IF(E1969="旅費",VLOOKUP(E1969,支出入力表!F1970:$M$2000,5,FALSE),"")</f>
        <v/>
      </c>
      <c r="I1969" s="196" t="str">
        <f>IF(E1969="旅費",VLOOKUP(E1969,支出入力表!F1970:$S$2000,9,FALSE),"")</f>
        <v/>
      </c>
      <c r="J1969" s="167" t="str">
        <f>IF(E1969="旅費",VLOOKUP(E1969,支出入力表!F1970:$S$2000,10,FALSE),"")</f>
        <v/>
      </c>
      <c r="K1969" s="167" t="str">
        <f>IF(E1969="旅費",VLOOKUP(E1969,支出入力表!F1970:$S$2000,11,FALSE),"")</f>
        <v/>
      </c>
      <c r="L1969" s="167" t="str">
        <f>IF(E1969="旅費",VLOOKUP(E1969,支出入力表!F1970:$S$2000,12,FALSE),"")</f>
        <v/>
      </c>
      <c r="M1969" s="167" t="str">
        <f>IF(E1969="旅費",VLOOKUP(E1969,支出入力表!F1970:$S$2000,13,FALSE),"")</f>
        <v/>
      </c>
      <c r="N1969" s="168" t="str">
        <f>IF(E1969="旅費",VLOOKUP(E1969,支出入力表!F1970:$S$2000,14,FALSE),"")</f>
        <v/>
      </c>
    </row>
    <row r="1970" spans="2:14" x14ac:dyDescent="0.55000000000000004">
      <c r="B1970" s="163" t="str">
        <f>IF(E1970="旅費",支出入力表!A1971,"")</f>
        <v/>
      </c>
      <c r="C1970" s="164" t="str">
        <f>IF(E1970="旅費",支出入力表!C1971,"")</f>
        <v/>
      </c>
      <c r="D1970" s="165" t="str">
        <f>IF(支出入力表!E1971="旅費","旅費","")</f>
        <v/>
      </c>
      <c r="E1970" s="165" t="str">
        <f>IF(支出入力表!F1971="旅費","旅費","")</f>
        <v/>
      </c>
      <c r="F1970" s="196" t="str">
        <f>IF(E1970="旅費",VLOOKUP(E1970,支出入力表!F1971:$M$2000,3,FALSE),"")</f>
        <v/>
      </c>
      <c r="G1970" s="196" t="str">
        <f>IF(E1970="旅費",VLOOKUP(E1970,支出入力表!F1971:$M$2000,4,FALSE),"")</f>
        <v/>
      </c>
      <c r="H1970" s="197" t="str">
        <f>IF(E1970="旅費",VLOOKUP(E1970,支出入力表!F1971:$M$2000,5,FALSE),"")</f>
        <v/>
      </c>
      <c r="I1970" s="196" t="str">
        <f>IF(E1970="旅費",VLOOKUP(E1970,支出入力表!F1971:$S$2000,9,FALSE),"")</f>
        <v/>
      </c>
      <c r="J1970" s="167" t="str">
        <f>IF(E1970="旅費",VLOOKUP(E1970,支出入力表!F1971:$S$2000,10,FALSE),"")</f>
        <v/>
      </c>
      <c r="K1970" s="167" t="str">
        <f>IF(E1970="旅費",VLOOKUP(E1970,支出入力表!F1971:$S$2000,11,FALSE),"")</f>
        <v/>
      </c>
      <c r="L1970" s="167" t="str">
        <f>IF(E1970="旅費",VLOOKUP(E1970,支出入力表!F1971:$S$2000,12,FALSE),"")</f>
        <v/>
      </c>
      <c r="M1970" s="167" t="str">
        <f>IF(E1970="旅費",VLOOKUP(E1970,支出入力表!F1971:$S$2000,13,FALSE),"")</f>
        <v/>
      </c>
      <c r="N1970" s="168" t="str">
        <f>IF(E1970="旅費",VLOOKUP(E1970,支出入力表!F1971:$S$2000,14,FALSE),"")</f>
        <v/>
      </c>
    </row>
    <row r="1971" spans="2:14" x14ac:dyDescent="0.55000000000000004">
      <c r="B1971" s="163" t="str">
        <f>IF(E1971="旅費",支出入力表!A1972,"")</f>
        <v/>
      </c>
      <c r="C1971" s="164" t="str">
        <f>IF(E1971="旅費",支出入力表!C1972,"")</f>
        <v/>
      </c>
      <c r="D1971" s="165" t="str">
        <f>IF(支出入力表!E1972="旅費","旅費","")</f>
        <v/>
      </c>
      <c r="E1971" s="165" t="str">
        <f>IF(支出入力表!F1972="旅費","旅費","")</f>
        <v/>
      </c>
      <c r="F1971" s="196" t="str">
        <f>IF(E1971="旅費",VLOOKUP(E1971,支出入力表!F1972:$M$2000,3,FALSE),"")</f>
        <v/>
      </c>
      <c r="G1971" s="196" t="str">
        <f>IF(E1971="旅費",VLOOKUP(E1971,支出入力表!F1972:$M$2000,4,FALSE),"")</f>
        <v/>
      </c>
      <c r="H1971" s="197" t="str">
        <f>IF(E1971="旅費",VLOOKUP(E1971,支出入力表!F1972:$M$2000,5,FALSE),"")</f>
        <v/>
      </c>
      <c r="I1971" s="196" t="str">
        <f>IF(E1971="旅費",VLOOKUP(E1971,支出入力表!F1972:$S$2000,9,FALSE),"")</f>
        <v/>
      </c>
      <c r="J1971" s="167" t="str">
        <f>IF(E1971="旅費",VLOOKUP(E1971,支出入力表!F1972:$S$2000,10,FALSE),"")</f>
        <v/>
      </c>
      <c r="K1971" s="167" t="str">
        <f>IF(E1971="旅費",VLOOKUP(E1971,支出入力表!F1972:$S$2000,11,FALSE),"")</f>
        <v/>
      </c>
      <c r="L1971" s="167" t="str">
        <f>IF(E1971="旅費",VLOOKUP(E1971,支出入力表!F1972:$S$2000,12,FALSE),"")</f>
        <v/>
      </c>
      <c r="M1971" s="167" t="str">
        <f>IF(E1971="旅費",VLOOKUP(E1971,支出入力表!F1972:$S$2000,13,FALSE),"")</f>
        <v/>
      </c>
      <c r="N1971" s="168" t="str">
        <f>IF(E1971="旅費",VLOOKUP(E1971,支出入力表!F1972:$S$2000,14,FALSE),"")</f>
        <v/>
      </c>
    </row>
    <row r="1972" spans="2:14" x14ac:dyDescent="0.55000000000000004">
      <c r="B1972" s="163" t="str">
        <f>IF(E1972="旅費",支出入力表!A1973,"")</f>
        <v/>
      </c>
      <c r="C1972" s="164" t="str">
        <f>IF(E1972="旅費",支出入力表!C1973,"")</f>
        <v/>
      </c>
      <c r="D1972" s="165" t="str">
        <f>IF(支出入力表!E1973="旅費","旅費","")</f>
        <v/>
      </c>
      <c r="E1972" s="165" t="str">
        <f>IF(支出入力表!F1973="旅費","旅費","")</f>
        <v/>
      </c>
      <c r="F1972" s="196" t="str">
        <f>IF(E1972="旅費",VLOOKUP(E1972,支出入力表!F1973:$M$2000,3,FALSE),"")</f>
        <v/>
      </c>
      <c r="G1972" s="196" t="str">
        <f>IF(E1972="旅費",VLOOKUP(E1972,支出入力表!F1973:$M$2000,4,FALSE),"")</f>
        <v/>
      </c>
      <c r="H1972" s="197" t="str">
        <f>IF(E1972="旅費",VLOOKUP(E1972,支出入力表!F1973:$M$2000,5,FALSE),"")</f>
        <v/>
      </c>
      <c r="I1972" s="196" t="str">
        <f>IF(E1972="旅費",VLOOKUP(E1972,支出入力表!F1973:$S$2000,9,FALSE),"")</f>
        <v/>
      </c>
      <c r="J1972" s="167" t="str">
        <f>IF(E1972="旅費",VLOOKUP(E1972,支出入力表!F1973:$S$2000,10,FALSE),"")</f>
        <v/>
      </c>
      <c r="K1972" s="167" t="str">
        <f>IF(E1972="旅費",VLOOKUP(E1972,支出入力表!F1973:$S$2000,11,FALSE),"")</f>
        <v/>
      </c>
      <c r="L1972" s="167" t="str">
        <f>IF(E1972="旅費",VLOOKUP(E1972,支出入力表!F1973:$S$2000,12,FALSE),"")</f>
        <v/>
      </c>
      <c r="M1972" s="167" t="str">
        <f>IF(E1972="旅費",VLOOKUP(E1972,支出入力表!F1973:$S$2000,13,FALSE),"")</f>
        <v/>
      </c>
      <c r="N1972" s="168" t="str">
        <f>IF(E1972="旅費",VLOOKUP(E1972,支出入力表!F1973:$S$2000,14,FALSE),"")</f>
        <v/>
      </c>
    </row>
    <row r="1973" spans="2:14" x14ac:dyDescent="0.55000000000000004">
      <c r="B1973" s="163" t="str">
        <f>IF(E1973="旅費",支出入力表!A1974,"")</f>
        <v/>
      </c>
      <c r="C1973" s="164" t="str">
        <f>IF(E1973="旅費",支出入力表!C1974,"")</f>
        <v/>
      </c>
      <c r="D1973" s="165" t="str">
        <f>IF(支出入力表!E1974="旅費","旅費","")</f>
        <v/>
      </c>
      <c r="E1973" s="165" t="str">
        <f>IF(支出入力表!F1974="旅費","旅費","")</f>
        <v/>
      </c>
      <c r="F1973" s="196" t="str">
        <f>IF(E1973="旅費",VLOOKUP(E1973,支出入力表!F1974:$M$2000,3,FALSE),"")</f>
        <v/>
      </c>
      <c r="G1973" s="196" t="str">
        <f>IF(E1973="旅費",VLOOKUP(E1973,支出入力表!F1974:$M$2000,4,FALSE),"")</f>
        <v/>
      </c>
      <c r="H1973" s="197" t="str">
        <f>IF(E1973="旅費",VLOOKUP(E1973,支出入力表!F1974:$M$2000,5,FALSE),"")</f>
        <v/>
      </c>
      <c r="I1973" s="196" t="str">
        <f>IF(E1973="旅費",VLOOKUP(E1973,支出入力表!F1974:$S$2000,9,FALSE),"")</f>
        <v/>
      </c>
      <c r="J1973" s="167" t="str">
        <f>IF(E1973="旅費",VLOOKUP(E1973,支出入力表!F1974:$S$2000,10,FALSE),"")</f>
        <v/>
      </c>
      <c r="K1973" s="167" t="str">
        <f>IF(E1973="旅費",VLOOKUP(E1973,支出入力表!F1974:$S$2000,11,FALSE),"")</f>
        <v/>
      </c>
      <c r="L1973" s="167" t="str">
        <f>IF(E1973="旅費",VLOOKUP(E1973,支出入力表!F1974:$S$2000,12,FALSE),"")</f>
        <v/>
      </c>
      <c r="M1973" s="167" t="str">
        <f>IF(E1973="旅費",VLOOKUP(E1973,支出入力表!F1974:$S$2000,13,FALSE),"")</f>
        <v/>
      </c>
      <c r="N1973" s="168" t="str">
        <f>IF(E1973="旅費",VLOOKUP(E1973,支出入力表!F1974:$S$2000,14,FALSE),"")</f>
        <v/>
      </c>
    </row>
    <row r="1974" spans="2:14" x14ac:dyDescent="0.55000000000000004">
      <c r="B1974" s="163" t="str">
        <f>IF(E1974="旅費",支出入力表!A1975,"")</f>
        <v/>
      </c>
      <c r="C1974" s="164" t="str">
        <f>IF(E1974="旅費",支出入力表!C1975,"")</f>
        <v/>
      </c>
      <c r="D1974" s="165" t="str">
        <f>IF(支出入力表!E1975="旅費","旅費","")</f>
        <v/>
      </c>
      <c r="E1974" s="165" t="str">
        <f>IF(支出入力表!F1975="旅費","旅費","")</f>
        <v/>
      </c>
      <c r="F1974" s="196" t="str">
        <f>IF(E1974="旅費",VLOOKUP(E1974,支出入力表!F1975:$M$2000,3,FALSE),"")</f>
        <v/>
      </c>
      <c r="G1974" s="196" t="str">
        <f>IF(E1974="旅費",VLOOKUP(E1974,支出入力表!F1975:$M$2000,4,FALSE),"")</f>
        <v/>
      </c>
      <c r="H1974" s="197" t="str">
        <f>IF(E1974="旅費",VLOOKUP(E1974,支出入力表!F1975:$M$2000,5,FALSE),"")</f>
        <v/>
      </c>
      <c r="I1974" s="196" t="str">
        <f>IF(E1974="旅費",VLOOKUP(E1974,支出入力表!F1975:$S$2000,9,FALSE),"")</f>
        <v/>
      </c>
      <c r="J1974" s="167" t="str">
        <f>IF(E1974="旅費",VLOOKUP(E1974,支出入力表!F1975:$S$2000,10,FALSE),"")</f>
        <v/>
      </c>
      <c r="K1974" s="167" t="str">
        <f>IF(E1974="旅費",VLOOKUP(E1974,支出入力表!F1975:$S$2000,11,FALSE),"")</f>
        <v/>
      </c>
      <c r="L1974" s="167" t="str">
        <f>IF(E1974="旅費",VLOOKUP(E1974,支出入力表!F1975:$S$2000,12,FALSE),"")</f>
        <v/>
      </c>
      <c r="M1974" s="167" t="str">
        <f>IF(E1974="旅費",VLOOKUP(E1974,支出入力表!F1975:$S$2000,13,FALSE),"")</f>
        <v/>
      </c>
      <c r="N1974" s="168" t="str">
        <f>IF(E1974="旅費",VLOOKUP(E1974,支出入力表!F1975:$S$2000,14,FALSE),"")</f>
        <v/>
      </c>
    </row>
    <row r="1975" spans="2:14" x14ac:dyDescent="0.55000000000000004">
      <c r="B1975" s="163" t="str">
        <f>IF(E1975="旅費",支出入力表!A1976,"")</f>
        <v/>
      </c>
      <c r="C1975" s="164" t="str">
        <f>IF(E1975="旅費",支出入力表!C1976,"")</f>
        <v/>
      </c>
      <c r="D1975" s="165" t="str">
        <f>IF(支出入力表!E1976="旅費","旅費","")</f>
        <v/>
      </c>
      <c r="E1975" s="165" t="str">
        <f>IF(支出入力表!F1976="旅費","旅費","")</f>
        <v/>
      </c>
      <c r="F1975" s="196" t="str">
        <f>IF(E1975="旅費",VLOOKUP(E1975,支出入力表!F1976:$M$2000,3,FALSE),"")</f>
        <v/>
      </c>
      <c r="G1975" s="196" t="str">
        <f>IF(E1975="旅費",VLOOKUP(E1975,支出入力表!F1976:$M$2000,4,FALSE),"")</f>
        <v/>
      </c>
      <c r="H1975" s="197" t="str">
        <f>IF(E1975="旅費",VLOOKUP(E1975,支出入力表!F1976:$M$2000,5,FALSE),"")</f>
        <v/>
      </c>
      <c r="I1975" s="196" t="str">
        <f>IF(E1975="旅費",VLOOKUP(E1975,支出入力表!F1976:$S$2000,9,FALSE),"")</f>
        <v/>
      </c>
      <c r="J1975" s="167" t="str">
        <f>IF(E1975="旅費",VLOOKUP(E1975,支出入力表!F1976:$S$2000,10,FALSE),"")</f>
        <v/>
      </c>
      <c r="K1975" s="167" t="str">
        <f>IF(E1975="旅費",VLOOKUP(E1975,支出入力表!F1976:$S$2000,11,FALSE),"")</f>
        <v/>
      </c>
      <c r="L1975" s="167" t="str">
        <f>IF(E1975="旅費",VLOOKUP(E1975,支出入力表!F1976:$S$2000,12,FALSE),"")</f>
        <v/>
      </c>
      <c r="M1975" s="167" t="str">
        <f>IF(E1975="旅費",VLOOKUP(E1975,支出入力表!F1976:$S$2000,13,FALSE),"")</f>
        <v/>
      </c>
      <c r="N1975" s="168" t="str">
        <f>IF(E1975="旅費",VLOOKUP(E1975,支出入力表!F1976:$S$2000,14,FALSE),"")</f>
        <v/>
      </c>
    </row>
    <row r="1976" spans="2:14" x14ac:dyDescent="0.55000000000000004">
      <c r="B1976" s="163" t="str">
        <f>IF(E1976="旅費",支出入力表!A1977,"")</f>
        <v/>
      </c>
      <c r="C1976" s="164" t="str">
        <f>IF(E1976="旅費",支出入力表!C1977,"")</f>
        <v/>
      </c>
      <c r="D1976" s="165" t="str">
        <f>IF(支出入力表!E1977="旅費","旅費","")</f>
        <v/>
      </c>
      <c r="E1976" s="165" t="str">
        <f>IF(支出入力表!F1977="旅費","旅費","")</f>
        <v/>
      </c>
      <c r="F1976" s="196" t="str">
        <f>IF(E1976="旅費",VLOOKUP(E1976,支出入力表!F1977:$M$2000,3,FALSE),"")</f>
        <v/>
      </c>
      <c r="G1976" s="196" t="str">
        <f>IF(E1976="旅費",VLOOKUP(E1976,支出入力表!F1977:$M$2000,4,FALSE),"")</f>
        <v/>
      </c>
      <c r="H1976" s="197" t="str">
        <f>IF(E1976="旅費",VLOOKUP(E1976,支出入力表!F1977:$M$2000,5,FALSE),"")</f>
        <v/>
      </c>
      <c r="I1976" s="196" t="str">
        <f>IF(E1976="旅費",VLOOKUP(E1976,支出入力表!F1977:$S$2000,9,FALSE),"")</f>
        <v/>
      </c>
      <c r="J1976" s="167" t="str">
        <f>IF(E1976="旅費",VLOOKUP(E1976,支出入力表!F1977:$S$2000,10,FALSE),"")</f>
        <v/>
      </c>
      <c r="K1976" s="167" t="str">
        <f>IF(E1976="旅費",VLOOKUP(E1976,支出入力表!F1977:$S$2000,11,FALSE),"")</f>
        <v/>
      </c>
      <c r="L1976" s="167" t="str">
        <f>IF(E1976="旅費",VLOOKUP(E1976,支出入力表!F1977:$S$2000,12,FALSE),"")</f>
        <v/>
      </c>
      <c r="M1976" s="167" t="str">
        <f>IF(E1976="旅費",VLOOKUP(E1976,支出入力表!F1977:$S$2000,13,FALSE),"")</f>
        <v/>
      </c>
      <c r="N1976" s="168" t="str">
        <f>IF(E1976="旅費",VLOOKUP(E1976,支出入力表!F1977:$S$2000,14,FALSE),"")</f>
        <v/>
      </c>
    </row>
    <row r="1977" spans="2:14" x14ac:dyDescent="0.55000000000000004">
      <c r="B1977" s="163" t="str">
        <f>IF(E1977="旅費",支出入力表!A1978,"")</f>
        <v/>
      </c>
      <c r="C1977" s="164" t="str">
        <f>IF(E1977="旅費",支出入力表!C1978,"")</f>
        <v/>
      </c>
      <c r="D1977" s="165" t="str">
        <f>IF(支出入力表!E1978="旅費","旅費","")</f>
        <v/>
      </c>
      <c r="E1977" s="165" t="str">
        <f>IF(支出入力表!F1978="旅費","旅費","")</f>
        <v/>
      </c>
      <c r="F1977" s="196" t="str">
        <f>IF(E1977="旅費",VLOOKUP(E1977,支出入力表!F1978:$M$2000,3,FALSE),"")</f>
        <v/>
      </c>
      <c r="G1977" s="196" t="str">
        <f>IF(E1977="旅費",VLOOKUP(E1977,支出入力表!F1978:$M$2000,4,FALSE),"")</f>
        <v/>
      </c>
      <c r="H1977" s="197" t="str">
        <f>IF(E1977="旅費",VLOOKUP(E1977,支出入力表!F1978:$M$2000,5,FALSE),"")</f>
        <v/>
      </c>
      <c r="I1977" s="196" t="str">
        <f>IF(E1977="旅費",VLOOKUP(E1977,支出入力表!F1978:$S$2000,9,FALSE),"")</f>
        <v/>
      </c>
      <c r="J1977" s="167" t="str">
        <f>IF(E1977="旅費",VLOOKUP(E1977,支出入力表!F1978:$S$2000,10,FALSE),"")</f>
        <v/>
      </c>
      <c r="K1977" s="167" t="str">
        <f>IF(E1977="旅費",VLOOKUP(E1977,支出入力表!F1978:$S$2000,11,FALSE),"")</f>
        <v/>
      </c>
      <c r="L1977" s="167" t="str">
        <f>IF(E1977="旅費",VLOOKUP(E1977,支出入力表!F1978:$S$2000,12,FALSE),"")</f>
        <v/>
      </c>
      <c r="M1977" s="167" t="str">
        <f>IF(E1977="旅費",VLOOKUP(E1977,支出入力表!F1978:$S$2000,13,FALSE),"")</f>
        <v/>
      </c>
      <c r="N1977" s="168" t="str">
        <f>IF(E1977="旅費",VLOOKUP(E1977,支出入力表!F1978:$S$2000,14,FALSE),"")</f>
        <v/>
      </c>
    </row>
    <row r="1978" spans="2:14" x14ac:dyDescent="0.55000000000000004">
      <c r="B1978" s="163" t="str">
        <f>IF(E1978="旅費",支出入力表!A1979,"")</f>
        <v/>
      </c>
      <c r="C1978" s="164" t="str">
        <f>IF(E1978="旅費",支出入力表!C1979,"")</f>
        <v/>
      </c>
      <c r="D1978" s="165" t="str">
        <f>IF(支出入力表!E1979="旅費","旅費","")</f>
        <v/>
      </c>
      <c r="E1978" s="165" t="str">
        <f>IF(支出入力表!F1979="旅費","旅費","")</f>
        <v/>
      </c>
      <c r="F1978" s="196" t="str">
        <f>IF(E1978="旅費",VLOOKUP(E1978,支出入力表!F1979:$M$2000,3,FALSE),"")</f>
        <v/>
      </c>
      <c r="G1978" s="196" t="str">
        <f>IF(E1978="旅費",VLOOKUP(E1978,支出入力表!F1979:$M$2000,4,FALSE),"")</f>
        <v/>
      </c>
      <c r="H1978" s="197" t="str">
        <f>IF(E1978="旅費",VLOOKUP(E1978,支出入力表!F1979:$M$2000,5,FALSE),"")</f>
        <v/>
      </c>
      <c r="I1978" s="196" t="str">
        <f>IF(E1978="旅費",VLOOKUP(E1978,支出入力表!F1979:$S$2000,9,FALSE),"")</f>
        <v/>
      </c>
      <c r="J1978" s="167" t="str">
        <f>IF(E1978="旅費",VLOOKUP(E1978,支出入力表!F1979:$S$2000,10,FALSE),"")</f>
        <v/>
      </c>
      <c r="K1978" s="167" t="str">
        <f>IF(E1978="旅費",VLOOKUP(E1978,支出入力表!F1979:$S$2000,11,FALSE),"")</f>
        <v/>
      </c>
      <c r="L1978" s="167" t="str">
        <f>IF(E1978="旅費",VLOOKUP(E1978,支出入力表!F1979:$S$2000,12,FALSE),"")</f>
        <v/>
      </c>
      <c r="M1978" s="167" t="str">
        <f>IF(E1978="旅費",VLOOKUP(E1978,支出入力表!F1979:$S$2000,13,FALSE),"")</f>
        <v/>
      </c>
      <c r="N1978" s="168" t="str">
        <f>IF(E1978="旅費",VLOOKUP(E1978,支出入力表!F1979:$S$2000,14,FALSE),"")</f>
        <v/>
      </c>
    </row>
    <row r="1979" spans="2:14" x14ac:dyDescent="0.55000000000000004">
      <c r="B1979" s="163" t="str">
        <f>IF(E1979="旅費",支出入力表!A1980,"")</f>
        <v/>
      </c>
      <c r="C1979" s="164" t="str">
        <f>IF(E1979="旅費",支出入力表!C1980,"")</f>
        <v/>
      </c>
      <c r="D1979" s="165" t="str">
        <f>IF(支出入力表!E1980="旅費","旅費","")</f>
        <v/>
      </c>
      <c r="E1979" s="165" t="str">
        <f>IF(支出入力表!F1980="旅費","旅費","")</f>
        <v/>
      </c>
      <c r="F1979" s="196" t="str">
        <f>IF(E1979="旅費",VLOOKUP(E1979,支出入力表!F1980:$M$2000,3,FALSE),"")</f>
        <v/>
      </c>
      <c r="G1979" s="196" t="str">
        <f>IF(E1979="旅費",VLOOKUP(E1979,支出入力表!F1980:$M$2000,4,FALSE),"")</f>
        <v/>
      </c>
      <c r="H1979" s="197" t="str">
        <f>IF(E1979="旅費",VLOOKUP(E1979,支出入力表!F1980:$M$2000,5,FALSE),"")</f>
        <v/>
      </c>
      <c r="I1979" s="196" t="str">
        <f>IF(E1979="旅費",VLOOKUP(E1979,支出入力表!F1980:$S$2000,9,FALSE),"")</f>
        <v/>
      </c>
      <c r="J1979" s="167" t="str">
        <f>IF(E1979="旅費",VLOOKUP(E1979,支出入力表!F1980:$S$2000,10,FALSE),"")</f>
        <v/>
      </c>
      <c r="K1979" s="167" t="str">
        <f>IF(E1979="旅費",VLOOKUP(E1979,支出入力表!F1980:$S$2000,11,FALSE),"")</f>
        <v/>
      </c>
      <c r="L1979" s="167" t="str">
        <f>IF(E1979="旅費",VLOOKUP(E1979,支出入力表!F1980:$S$2000,12,FALSE),"")</f>
        <v/>
      </c>
      <c r="M1979" s="167" t="str">
        <f>IF(E1979="旅費",VLOOKUP(E1979,支出入力表!F1980:$S$2000,13,FALSE),"")</f>
        <v/>
      </c>
      <c r="N1979" s="168" t="str">
        <f>IF(E1979="旅費",VLOOKUP(E1979,支出入力表!F1980:$S$2000,14,FALSE),"")</f>
        <v/>
      </c>
    </row>
    <row r="1980" spans="2:14" x14ac:dyDescent="0.55000000000000004">
      <c r="B1980" s="163" t="str">
        <f>IF(E1980="旅費",支出入力表!A1981,"")</f>
        <v/>
      </c>
      <c r="C1980" s="164" t="str">
        <f>IF(E1980="旅費",支出入力表!C1981,"")</f>
        <v/>
      </c>
      <c r="D1980" s="165" t="str">
        <f>IF(支出入力表!E1981="旅費","旅費","")</f>
        <v/>
      </c>
      <c r="E1980" s="165" t="str">
        <f>IF(支出入力表!F1981="旅費","旅費","")</f>
        <v/>
      </c>
      <c r="F1980" s="196" t="str">
        <f>IF(E1980="旅費",VLOOKUP(E1980,支出入力表!F1981:$M$2000,3,FALSE),"")</f>
        <v/>
      </c>
      <c r="G1980" s="196" t="str">
        <f>IF(E1980="旅費",VLOOKUP(E1980,支出入力表!F1981:$M$2000,4,FALSE),"")</f>
        <v/>
      </c>
      <c r="H1980" s="197" t="str">
        <f>IF(E1980="旅費",VLOOKUP(E1980,支出入力表!F1981:$M$2000,5,FALSE),"")</f>
        <v/>
      </c>
      <c r="I1980" s="196" t="str">
        <f>IF(E1980="旅費",VLOOKUP(E1980,支出入力表!F1981:$S$2000,9,FALSE),"")</f>
        <v/>
      </c>
      <c r="J1980" s="167" t="str">
        <f>IF(E1980="旅費",VLOOKUP(E1980,支出入力表!F1981:$S$2000,10,FALSE),"")</f>
        <v/>
      </c>
      <c r="K1980" s="167" t="str">
        <f>IF(E1980="旅費",VLOOKUP(E1980,支出入力表!F1981:$S$2000,11,FALSE),"")</f>
        <v/>
      </c>
      <c r="L1980" s="167" t="str">
        <f>IF(E1980="旅費",VLOOKUP(E1980,支出入力表!F1981:$S$2000,12,FALSE),"")</f>
        <v/>
      </c>
      <c r="M1980" s="167" t="str">
        <f>IF(E1980="旅費",VLOOKUP(E1980,支出入力表!F1981:$S$2000,13,FALSE),"")</f>
        <v/>
      </c>
      <c r="N1980" s="168" t="str">
        <f>IF(E1980="旅費",VLOOKUP(E1980,支出入力表!F1981:$S$2000,14,FALSE),"")</f>
        <v/>
      </c>
    </row>
    <row r="1981" spans="2:14" x14ac:dyDescent="0.55000000000000004">
      <c r="B1981" s="163" t="str">
        <f>IF(E1981="旅費",支出入力表!A1982,"")</f>
        <v/>
      </c>
      <c r="C1981" s="164" t="str">
        <f>IF(E1981="旅費",支出入力表!C1982,"")</f>
        <v/>
      </c>
      <c r="D1981" s="165" t="str">
        <f>IF(支出入力表!E1982="旅費","旅費","")</f>
        <v/>
      </c>
      <c r="E1981" s="165" t="str">
        <f>IF(支出入力表!F1982="旅費","旅費","")</f>
        <v/>
      </c>
      <c r="F1981" s="196" t="str">
        <f>IF(E1981="旅費",VLOOKUP(E1981,支出入力表!F1982:$M$2000,3,FALSE),"")</f>
        <v/>
      </c>
      <c r="G1981" s="196" t="str">
        <f>IF(E1981="旅費",VLOOKUP(E1981,支出入力表!F1982:$M$2000,4,FALSE),"")</f>
        <v/>
      </c>
      <c r="H1981" s="197" t="str">
        <f>IF(E1981="旅費",VLOOKUP(E1981,支出入力表!F1982:$M$2000,5,FALSE),"")</f>
        <v/>
      </c>
      <c r="I1981" s="196" t="str">
        <f>IF(E1981="旅費",VLOOKUP(E1981,支出入力表!F1982:$S$2000,9,FALSE),"")</f>
        <v/>
      </c>
      <c r="J1981" s="167" t="str">
        <f>IF(E1981="旅費",VLOOKUP(E1981,支出入力表!F1982:$S$2000,10,FALSE),"")</f>
        <v/>
      </c>
      <c r="K1981" s="167" t="str">
        <f>IF(E1981="旅費",VLOOKUP(E1981,支出入力表!F1982:$S$2000,11,FALSE),"")</f>
        <v/>
      </c>
      <c r="L1981" s="167" t="str">
        <f>IF(E1981="旅費",VLOOKUP(E1981,支出入力表!F1982:$S$2000,12,FALSE),"")</f>
        <v/>
      </c>
      <c r="M1981" s="167" t="str">
        <f>IF(E1981="旅費",VLOOKUP(E1981,支出入力表!F1982:$S$2000,13,FALSE),"")</f>
        <v/>
      </c>
      <c r="N1981" s="168" t="str">
        <f>IF(E1981="旅費",VLOOKUP(E1981,支出入力表!F1982:$S$2000,14,FALSE),"")</f>
        <v/>
      </c>
    </row>
    <row r="1982" spans="2:14" x14ac:dyDescent="0.55000000000000004">
      <c r="B1982" s="163" t="str">
        <f>IF(E1982="旅費",支出入力表!A1983,"")</f>
        <v/>
      </c>
      <c r="C1982" s="164" t="str">
        <f>IF(E1982="旅費",支出入力表!C1983,"")</f>
        <v/>
      </c>
      <c r="D1982" s="165" t="str">
        <f>IF(支出入力表!E1983="旅費","旅費","")</f>
        <v/>
      </c>
      <c r="E1982" s="165" t="str">
        <f>IF(支出入力表!F1983="旅費","旅費","")</f>
        <v/>
      </c>
      <c r="F1982" s="196" t="str">
        <f>IF(E1982="旅費",VLOOKUP(E1982,支出入力表!F1983:$M$2000,3,FALSE),"")</f>
        <v/>
      </c>
      <c r="G1982" s="196" t="str">
        <f>IF(E1982="旅費",VLOOKUP(E1982,支出入力表!F1983:$M$2000,4,FALSE),"")</f>
        <v/>
      </c>
      <c r="H1982" s="197" t="str">
        <f>IF(E1982="旅費",VLOOKUP(E1982,支出入力表!F1983:$M$2000,5,FALSE),"")</f>
        <v/>
      </c>
      <c r="I1982" s="196" t="str">
        <f>IF(E1982="旅費",VLOOKUP(E1982,支出入力表!F1983:$S$2000,9,FALSE),"")</f>
        <v/>
      </c>
      <c r="J1982" s="167" t="str">
        <f>IF(E1982="旅費",VLOOKUP(E1982,支出入力表!F1983:$S$2000,10,FALSE),"")</f>
        <v/>
      </c>
      <c r="K1982" s="167" t="str">
        <f>IF(E1982="旅費",VLOOKUP(E1982,支出入力表!F1983:$S$2000,11,FALSE),"")</f>
        <v/>
      </c>
      <c r="L1982" s="167" t="str">
        <f>IF(E1982="旅費",VLOOKUP(E1982,支出入力表!F1983:$S$2000,12,FALSE),"")</f>
        <v/>
      </c>
      <c r="M1982" s="167" t="str">
        <f>IF(E1982="旅費",VLOOKUP(E1982,支出入力表!F1983:$S$2000,13,FALSE),"")</f>
        <v/>
      </c>
      <c r="N1982" s="168" t="str">
        <f>IF(E1982="旅費",VLOOKUP(E1982,支出入力表!F1983:$S$2000,14,FALSE),"")</f>
        <v/>
      </c>
    </row>
    <row r="1983" spans="2:14" x14ac:dyDescent="0.55000000000000004">
      <c r="B1983" s="163" t="str">
        <f>IF(E1983="旅費",支出入力表!A1984,"")</f>
        <v/>
      </c>
      <c r="C1983" s="164" t="str">
        <f>IF(E1983="旅費",支出入力表!C1984,"")</f>
        <v/>
      </c>
      <c r="D1983" s="165" t="str">
        <f>IF(支出入力表!E1984="旅費","旅費","")</f>
        <v/>
      </c>
      <c r="E1983" s="165" t="str">
        <f>IF(支出入力表!F1984="旅費","旅費","")</f>
        <v/>
      </c>
      <c r="F1983" s="196" t="str">
        <f>IF(E1983="旅費",VLOOKUP(E1983,支出入力表!F1984:$M$2000,3,FALSE),"")</f>
        <v/>
      </c>
      <c r="G1983" s="196" t="str">
        <f>IF(E1983="旅費",VLOOKUP(E1983,支出入力表!F1984:$M$2000,4,FALSE),"")</f>
        <v/>
      </c>
      <c r="H1983" s="197" t="str">
        <f>IF(E1983="旅費",VLOOKUP(E1983,支出入力表!F1984:$M$2000,5,FALSE),"")</f>
        <v/>
      </c>
      <c r="I1983" s="196" t="str">
        <f>IF(E1983="旅費",VLOOKUP(E1983,支出入力表!F1984:$S$2000,9,FALSE),"")</f>
        <v/>
      </c>
      <c r="J1983" s="167" t="str">
        <f>IF(E1983="旅費",VLOOKUP(E1983,支出入力表!F1984:$S$2000,10,FALSE),"")</f>
        <v/>
      </c>
      <c r="K1983" s="167" t="str">
        <f>IF(E1983="旅費",VLOOKUP(E1983,支出入力表!F1984:$S$2000,11,FALSE),"")</f>
        <v/>
      </c>
      <c r="L1983" s="167" t="str">
        <f>IF(E1983="旅費",VLOOKUP(E1983,支出入力表!F1984:$S$2000,12,FALSE),"")</f>
        <v/>
      </c>
      <c r="M1983" s="167" t="str">
        <f>IF(E1983="旅費",VLOOKUP(E1983,支出入力表!F1984:$S$2000,13,FALSE),"")</f>
        <v/>
      </c>
      <c r="N1983" s="168" t="str">
        <f>IF(E1983="旅費",VLOOKUP(E1983,支出入力表!F1984:$S$2000,14,FALSE),"")</f>
        <v/>
      </c>
    </row>
    <row r="1984" spans="2:14" x14ac:dyDescent="0.55000000000000004">
      <c r="B1984" s="163" t="str">
        <f>IF(E1984="旅費",支出入力表!A1985,"")</f>
        <v/>
      </c>
      <c r="C1984" s="164" t="str">
        <f>IF(E1984="旅費",支出入力表!C1985,"")</f>
        <v/>
      </c>
      <c r="D1984" s="165" t="str">
        <f>IF(支出入力表!E1985="旅費","旅費","")</f>
        <v/>
      </c>
      <c r="E1984" s="165" t="str">
        <f>IF(支出入力表!F1985="旅費","旅費","")</f>
        <v/>
      </c>
      <c r="F1984" s="196" t="str">
        <f>IF(E1984="旅費",VLOOKUP(E1984,支出入力表!F1985:$M$2000,3,FALSE),"")</f>
        <v/>
      </c>
      <c r="G1984" s="196" t="str">
        <f>IF(E1984="旅費",VLOOKUP(E1984,支出入力表!F1985:$M$2000,4,FALSE),"")</f>
        <v/>
      </c>
      <c r="H1984" s="197" t="str">
        <f>IF(E1984="旅費",VLOOKUP(E1984,支出入力表!F1985:$M$2000,5,FALSE),"")</f>
        <v/>
      </c>
      <c r="I1984" s="196" t="str">
        <f>IF(E1984="旅費",VLOOKUP(E1984,支出入力表!F1985:$S$2000,9,FALSE),"")</f>
        <v/>
      </c>
      <c r="J1984" s="167" t="str">
        <f>IF(E1984="旅費",VLOOKUP(E1984,支出入力表!F1985:$S$2000,10,FALSE),"")</f>
        <v/>
      </c>
      <c r="K1984" s="167" t="str">
        <f>IF(E1984="旅費",VLOOKUP(E1984,支出入力表!F1985:$S$2000,11,FALSE),"")</f>
        <v/>
      </c>
      <c r="L1984" s="167" t="str">
        <f>IF(E1984="旅費",VLOOKUP(E1984,支出入力表!F1985:$S$2000,12,FALSE),"")</f>
        <v/>
      </c>
      <c r="M1984" s="167" t="str">
        <f>IF(E1984="旅費",VLOOKUP(E1984,支出入力表!F1985:$S$2000,13,FALSE),"")</f>
        <v/>
      </c>
      <c r="N1984" s="168" t="str">
        <f>IF(E1984="旅費",VLOOKUP(E1984,支出入力表!F1985:$S$2000,14,FALSE),"")</f>
        <v/>
      </c>
    </row>
    <row r="1985" spans="2:19" x14ac:dyDescent="0.55000000000000004">
      <c r="B1985" s="163" t="str">
        <f>IF(E1985="旅費",支出入力表!A1986,"")</f>
        <v/>
      </c>
      <c r="C1985" s="164" t="str">
        <f>IF(E1985="旅費",支出入力表!C1986,"")</f>
        <v/>
      </c>
      <c r="D1985" s="165" t="str">
        <f>IF(支出入力表!E1986="旅費","旅費","")</f>
        <v/>
      </c>
      <c r="E1985" s="165" t="str">
        <f>IF(支出入力表!F1986="旅費","旅費","")</f>
        <v/>
      </c>
      <c r="F1985" s="196" t="str">
        <f>IF(E1985="旅費",VLOOKUP(E1985,支出入力表!F1986:$M$2000,3,FALSE),"")</f>
        <v/>
      </c>
      <c r="G1985" s="196" t="str">
        <f>IF(E1985="旅費",VLOOKUP(E1985,支出入力表!F1986:$M$2000,4,FALSE),"")</f>
        <v/>
      </c>
      <c r="H1985" s="197" t="str">
        <f>IF(E1985="旅費",VLOOKUP(E1985,支出入力表!F1986:$M$2000,5,FALSE),"")</f>
        <v/>
      </c>
      <c r="I1985" s="196" t="str">
        <f>IF(E1985="旅費",VLOOKUP(E1985,支出入力表!F1986:$S$2000,9,FALSE),"")</f>
        <v/>
      </c>
      <c r="J1985" s="167" t="str">
        <f>IF(E1985="旅費",VLOOKUP(E1985,支出入力表!F1986:$S$2000,10,FALSE),"")</f>
        <v/>
      </c>
      <c r="K1985" s="167" t="str">
        <f>IF(E1985="旅費",VLOOKUP(E1985,支出入力表!F1986:$S$2000,11,FALSE),"")</f>
        <v/>
      </c>
      <c r="L1985" s="167" t="str">
        <f>IF(E1985="旅費",VLOOKUP(E1985,支出入力表!F1986:$S$2000,12,FALSE),"")</f>
        <v/>
      </c>
      <c r="M1985" s="167" t="str">
        <f>IF(E1985="旅費",VLOOKUP(E1985,支出入力表!F1986:$S$2000,13,FALSE),"")</f>
        <v/>
      </c>
      <c r="N1985" s="168" t="str">
        <f>IF(E1985="旅費",VLOOKUP(E1985,支出入力表!F1986:$S$2000,14,FALSE),"")</f>
        <v/>
      </c>
    </row>
    <row r="1986" spans="2:19" x14ac:dyDescent="0.55000000000000004">
      <c r="B1986" s="163" t="str">
        <f>IF(E1986="旅費",支出入力表!A1987,"")</f>
        <v/>
      </c>
      <c r="C1986" s="164" t="str">
        <f>IF(E1986="旅費",支出入力表!C1987,"")</f>
        <v/>
      </c>
      <c r="D1986" s="165" t="str">
        <f>IF(支出入力表!E1987="旅費","旅費","")</f>
        <v/>
      </c>
      <c r="E1986" s="165" t="str">
        <f>IF(支出入力表!F1987="旅費","旅費","")</f>
        <v/>
      </c>
      <c r="F1986" s="196" t="str">
        <f>IF(E1986="旅費",VLOOKUP(E1986,支出入力表!F1987:$M$2000,3,FALSE),"")</f>
        <v/>
      </c>
      <c r="G1986" s="196" t="str">
        <f>IF(E1986="旅費",VLOOKUP(E1986,支出入力表!F1987:$M$2000,4,FALSE),"")</f>
        <v/>
      </c>
      <c r="H1986" s="197" t="str">
        <f>IF(E1986="旅費",VLOOKUP(E1986,支出入力表!F1987:$M$2000,5,FALSE),"")</f>
        <v/>
      </c>
      <c r="I1986" s="196" t="str">
        <f>IF(E1986="旅費",VLOOKUP(E1986,支出入力表!F1987:$S$2000,9,FALSE),"")</f>
        <v/>
      </c>
      <c r="J1986" s="167" t="str">
        <f>IF(E1986="旅費",VLOOKUP(E1986,支出入力表!F1987:$S$2000,10,FALSE),"")</f>
        <v/>
      </c>
      <c r="K1986" s="167" t="str">
        <f>IF(E1986="旅費",VLOOKUP(E1986,支出入力表!F1987:$S$2000,11,FALSE),"")</f>
        <v/>
      </c>
      <c r="L1986" s="167" t="str">
        <f>IF(E1986="旅費",VLOOKUP(E1986,支出入力表!F1987:$S$2000,12,FALSE),"")</f>
        <v/>
      </c>
      <c r="M1986" s="167" t="str">
        <f>IF(E1986="旅費",VLOOKUP(E1986,支出入力表!F1987:$S$2000,13,FALSE),"")</f>
        <v/>
      </c>
      <c r="N1986" s="168" t="str">
        <f>IF(E1986="旅費",VLOOKUP(E1986,支出入力表!F1987:$S$2000,14,FALSE),"")</f>
        <v/>
      </c>
    </row>
    <row r="1987" spans="2:19" x14ac:dyDescent="0.55000000000000004">
      <c r="B1987" s="163" t="str">
        <f>IF(E1987="旅費",支出入力表!A1988,"")</f>
        <v/>
      </c>
      <c r="C1987" s="164" t="str">
        <f>IF(E1987="旅費",支出入力表!C1988,"")</f>
        <v/>
      </c>
      <c r="D1987" s="165" t="str">
        <f>IF(支出入力表!E1988="旅費","旅費","")</f>
        <v/>
      </c>
      <c r="E1987" s="165" t="str">
        <f>IF(支出入力表!F1988="旅費","旅費","")</f>
        <v/>
      </c>
      <c r="F1987" s="196" t="str">
        <f>IF(E1987="旅費",VLOOKUP(E1987,支出入力表!F1988:$M$2000,3,FALSE),"")</f>
        <v/>
      </c>
      <c r="G1987" s="196" t="str">
        <f>IF(E1987="旅費",VLOOKUP(E1987,支出入力表!F1988:$M$2000,4,FALSE),"")</f>
        <v/>
      </c>
      <c r="H1987" s="197" t="str">
        <f>IF(E1987="旅費",VLOOKUP(E1987,支出入力表!F1988:$M$2000,5,FALSE),"")</f>
        <v/>
      </c>
      <c r="I1987" s="196" t="str">
        <f>IF(E1987="旅費",VLOOKUP(E1987,支出入力表!F1988:$S$2000,9,FALSE),"")</f>
        <v/>
      </c>
      <c r="J1987" s="167" t="str">
        <f>IF(E1987="旅費",VLOOKUP(E1987,支出入力表!F1988:$S$2000,10,FALSE),"")</f>
        <v/>
      </c>
      <c r="K1987" s="167" t="str">
        <f>IF(E1987="旅費",VLOOKUP(E1987,支出入力表!F1988:$S$2000,11,FALSE),"")</f>
        <v/>
      </c>
      <c r="L1987" s="167" t="str">
        <f>IF(E1987="旅費",VLOOKUP(E1987,支出入力表!F1988:$S$2000,12,FALSE),"")</f>
        <v/>
      </c>
      <c r="M1987" s="167" t="str">
        <f>IF(E1987="旅費",VLOOKUP(E1987,支出入力表!F1988:$S$2000,13,FALSE),"")</f>
        <v/>
      </c>
      <c r="N1987" s="168" t="str">
        <f>IF(E1987="旅費",VLOOKUP(E1987,支出入力表!F1988:$S$2000,14,FALSE),"")</f>
        <v/>
      </c>
    </row>
    <row r="1988" spans="2:19" x14ac:dyDescent="0.55000000000000004">
      <c r="B1988" s="163" t="str">
        <f>IF(E1988="旅費",支出入力表!A1989,"")</f>
        <v/>
      </c>
      <c r="C1988" s="164" t="str">
        <f>IF(E1988="旅費",支出入力表!C1989,"")</f>
        <v/>
      </c>
      <c r="D1988" s="165" t="str">
        <f>IF(支出入力表!E1989="旅費","旅費","")</f>
        <v/>
      </c>
      <c r="E1988" s="165" t="str">
        <f>IF(支出入力表!F1989="旅費","旅費","")</f>
        <v/>
      </c>
      <c r="F1988" s="196" t="str">
        <f>IF(E1988="旅費",VLOOKUP(E1988,支出入力表!F1989:$M$2000,3,FALSE),"")</f>
        <v/>
      </c>
      <c r="G1988" s="196" t="str">
        <f>IF(E1988="旅費",VLOOKUP(E1988,支出入力表!F1989:$M$2000,4,FALSE),"")</f>
        <v/>
      </c>
      <c r="H1988" s="197" t="str">
        <f>IF(E1988="旅費",VLOOKUP(E1988,支出入力表!F1989:$M$2000,5,FALSE),"")</f>
        <v/>
      </c>
      <c r="I1988" s="196" t="str">
        <f>IF(E1988="旅費",VLOOKUP(E1988,支出入力表!F1989:$S$2000,9,FALSE),"")</f>
        <v/>
      </c>
      <c r="J1988" s="167" t="str">
        <f>IF(E1988="旅費",VLOOKUP(E1988,支出入力表!F1989:$S$2000,10,FALSE),"")</f>
        <v/>
      </c>
      <c r="K1988" s="167" t="str">
        <f>IF(E1988="旅費",VLOOKUP(E1988,支出入力表!F1989:$S$2000,11,FALSE),"")</f>
        <v/>
      </c>
      <c r="L1988" s="167" t="str">
        <f>IF(E1988="旅費",VLOOKUP(E1988,支出入力表!F1989:$S$2000,12,FALSE),"")</f>
        <v/>
      </c>
      <c r="M1988" s="167" t="str">
        <f>IF(E1988="旅費",VLOOKUP(E1988,支出入力表!F1989:$S$2000,13,FALSE),"")</f>
        <v/>
      </c>
      <c r="N1988" s="168" t="str">
        <f>IF(E1988="旅費",VLOOKUP(E1988,支出入力表!F1989:$S$2000,14,FALSE),"")</f>
        <v/>
      </c>
    </row>
    <row r="1989" spans="2:19" x14ac:dyDescent="0.55000000000000004">
      <c r="B1989" s="163" t="str">
        <f>IF(E1989="旅費",支出入力表!A1990,"")</f>
        <v/>
      </c>
      <c r="C1989" s="164" t="str">
        <f>IF(E1989="旅費",支出入力表!C1990,"")</f>
        <v/>
      </c>
      <c r="D1989" s="165" t="str">
        <f>IF(支出入力表!E1990="旅費","旅費","")</f>
        <v/>
      </c>
      <c r="E1989" s="165" t="str">
        <f>IF(支出入力表!F1990="旅費","旅費","")</f>
        <v/>
      </c>
      <c r="F1989" s="196" t="str">
        <f>IF(E1989="旅費",VLOOKUP(E1989,支出入力表!F1990:$M$2000,3,FALSE),"")</f>
        <v/>
      </c>
      <c r="G1989" s="196" t="str">
        <f>IF(E1989="旅費",VLOOKUP(E1989,支出入力表!F1990:$M$2000,4,FALSE),"")</f>
        <v/>
      </c>
      <c r="H1989" s="197" t="str">
        <f>IF(E1989="旅費",VLOOKUP(E1989,支出入力表!F1990:$M$2000,5,FALSE),"")</f>
        <v/>
      </c>
      <c r="I1989" s="196" t="str">
        <f>IF(E1989="旅費",VLOOKUP(E1989,支出入力表!F1990:$S$2000,9,FALSE),"")</f>
        <v/>
      </c>
      <c r="J1989" s="167" t="str">
        <f>IF(E1989="旅費",VLOOKUP(E1989,支出入力表!F1990:$S$2000,10,FALSE),"")</f>
        <v/>
      </c>
      <c r="K1989" s="167" t="str">
        <f>IF(E1989="旅費",VLOOKUP(E1989,支出入力表!F1990:$S$2000,11,FALSE),"")</f>
        <v/>
      </c>
      <c r="L1989" s="167" t="str">
        <f>IF(E1989="旅費",VLOOKUP(E1989,支出入力表!F1990:$S$2000,12,FALSE),"")</f>
        <v/>
      </c>
      <c r="M1989" s="167" t="str">
        <f>IF(E1989="旅費",VLOOKUP(E1989,支出入力表!F1990:$S$2000,13,FALSE),"")</f>
        <v/>
      </c>
      <c r="N1989" s="168" t="str">
        <f>IF(E1989="旅費",VLOOKUP(E1989,支出入力表!F1990:$S$2000,14,FALSE),"")</f>
        <v/>
      </c>
    </row>
    <row r="1990" spans="2:19" x14ac:dyDescent="0.55000000000000004">
      <c r="B1990" s="163" t="str">
        <f>IF(E1990="旅費",支出入力表!A1991,"")</f>
        <v/>
      </c>
      <c r="C1990" s="164" t="str">
        <f>IF(E1990="旅費",支出入力表!C1991,"")</f>
        <v/>
      </c>
      <c r="D1990" s="165" t="str">
        <f>IF(支出入力表!E1991="旅費","旅費","")</f>
        <v/>
      </c>
      <c r="E1990" s="165" t="str">
        <f>IF(支出入力表!F1991="旅費","旅費","")</f>
        <v/>
      </c>
      <c r="F1990" s="196" t="str">
        <f>IF(E1990="旅費",VLOOKUP(E1990,支出入力表!F1991:$M$2000,3,FALSE),"")</f>
        <v/>
      </c>
      <c r="G1990" s="196" t="str">
        <f>IF(E1990="旅費",VLOOKUP(E1990,支出入力表!F1991:$M$2000,4,FALSE),"")</f>
        <v/>
      </c>
      <c r="H1990" s="197" t="str">
        <f>IF(E1990="旅費",VLOOKUP(E1990,支出入力表!F1991:$M$2000,5,FALSE),"")</f>
        <v/>
      </c>
      <c r="I1990" s="196" t="str">
        <f>IF(E1990="旅費",VLOOKUP(E1990,支出入力表!F1991:$S$2000,9,FALSE),"")</f>
        <v/>
      </c>
      <c r="J1990" s="167" t="str">
        <f>IF(E1990="旅費",VLOOKUP(E1990,支出入力表!F1991:$S$2000,10,FALSE),"")</f>
        <v/>
      </c>
      <c r="K1990" s="167" t="str">
        <f>IF(E1990="旅費",VLOOKUP(E1990,支出入力表!F1991:$S$2000,11,FALSE),"")</f>
        <v/>
      </c>
      <c r="L1990" s="167" t="str">
        <f>IF(E1990="旅費",VLOOKUP(E1990,支出入力表!F1991:$S$2000,12,FALSE),"")</f>
        <v/>
      </c>
      <c r="M1990" s="167" t="str">
        <f>IF(E1990="旅費",VLOOKUP(E1990,支出入力表!F1991:$S$2000,13,FALSE),"")</f>
        <v/>
      </c>
      <c r="N1990" s="168" t="str">
        <f>IF(E1990="旅費",VLOOKUP(E1990,支出入力表!F1991:$S$2000,14,FALSE),"")</f>
        <v/>
      </c>
    </row>
    <row r="1991" spans="2:19" x14ac:dyDescent="0.55000000000000004">
      <c r="B1991" s="163" t="str">
        <f>IF(E1991="旅費",支出入力表!A1992,"")</f>
        <v/>
      </c>
      <c r="C1991" s="164" t="str">
        <f>IF(E1991="旅費",支出入力表!C1992,"")</f>
        <v/>
      </c>
      <c r="D1991" s="165" t="str">
        <f>IF(支出入力表!E1992="旅費","旅費","")</f>
        <v/>
      </c>
      <c r="E1991" s="165" t="str">
        <f>IF(支出入力表!F1992="旅費","旅費","")</f>
        <v/>
      </c>
      <c r="F1991" s="196" t="str">
        <f>IF(E1991="旅費",VLOOKUP(E1991,支出入力表!F1992:$M$2000,3,FALSE),"")</f>
        <v/>
      </c>
      <c r="G1991" s="196" t="str">
        <f>IF(E1991="旅費",VLOOKUP(E1991,支出入力表!F1992:$M$2000,4,FALSE),"")</f>
        <v/>
      </c>
      <c r="H1991" s="197" t="str">
        <f>IF(E1991="旅費",VLOOKUP(E1991,支出入力表!F1992:$M$2000,5,FALSE),"")</f>
        <v/>
      </c>
      <c r="I1991" s="196" t="str">
        <f>IF(E1991="旅費",VLOOKUP(E1991,支出入力表!F1992:$S$2000,9,FALSE),"")</f>
        <v/>
      </c>
      <c r="J1991" s="167" t="str">
        <f>IF(E1991="旅費",VLOOKUP(E1991,支出入力表!F1992:$S$2000,10,FALSE),"")</f>
        <v/>
      </c>
      <c r="K1991" s="167" t="str">
        <f>IF(E1991="旅費",VLOOKUP(E1991,支出入力表!F1992:$S$2000,11,FALSE),"")</f>
        <v/>
      </c>
      <c r="L1991" s="167" t="str">
        <f>IF(E1991="旅費",VLOOKUP(E1991,支出入力表!F1992:$S$2000,12,FALSE),"")</f>
        <v/>
      </c>
      <c r="M1991" s="167" t="str">
        <f>IF(E1991="旅費",VLOOKUP(E1991,支出入力表!F1992:$S$2000,13,FALSE),"")</f>
        <v/>
      </c>
      <c r="N1991" s="168" t="str">
        <f>IF(E1991="旅費",VLOOKUP(E1991,支出入力表!F1992:$S$2000,14,FALSE),"")</f>
        <v/>
      </c>
    </row>
    <row r="1992" spans="2:19" x14ac:dyDescent="0.55000000000000004">
      <c r="B1992" s="163" t="str">
        <f>IF(E1992="旅費",支出入力表!A1993,"")</f>
        <v/>
      </c>
      <c r="C1992" s="164" t="str">
        <f>IF(E1992="旅費",支出入力表!C1993,"")</f>
        <v/>
      </c>
      <c r="D1992" s="165" t="str">
        <f>IF(支出入力表!E1993="旅費","旅費","")</f>
        <v/>
      </c>
      <c r="E1992" s="165" t="str">
        <f>IF(支出入力表!F1993="旅費","旅費","")</f>
        <v/>
      </c>
      <c r="F1992" s="196" t="str">
        <f>IF(E1992="旅費",VLOOKUP(E1992,支出入力表!F1993:$M$2000,3,FALSE),"")</f>
        <v/>
      </c>
      <c r="G1992" s="196" t="str">
        <f>IF(E1992="旅費",VLOOKUP(E1992,支出入力表!F1993:$M$2000,4,FALSE),"")</f>
        <v/>
      </c>
      <c r="H1992" s="197" t="str">
        <f>IF(E1992="旅費",VLOOKUP(E1992,支出入力表!F1993:$M$2000,5,FALSE),"")</f>
        <v/>
      </c>
      <c r="I1992" s="196" t="str">
        <f>IF(E1992="旅費",VLOOKUP(E1992,支出入力表!F1993:$S$2000,9,FALSE),"")</f>
        <v/>
      </c>
      <c r="J1992" s="167" t="str">
        <f>IF(E1992="旅費",VLOOKUP(E1992,支出入力表!F1993:$S$2000,10,FALSE),"")</f>
        <v/>
      </c>
      <c r="K1992" s="167" t="str">
        <f>IF(E1992="旅費",VLOOKUP(E1992,支出入力表!F1993:$S$2000,11,FALSE),"")</f>
        <v/>
      </c>
      <c r="L1992" s="167" t="str">
        <f>IF(E1992="旅費",VLOOKUP(E1992,支出入力表!F1993:$S$2000,12,FALSE),"")</f>
        <v/>
      </c>
      <c r="M1992" s="167" t="str">
        <f>IF(E1992="旅費",VLOOKUP(E1992,支出入力表!F1993:$S$2000,13,FALSE),"")</f>
        <v/>
      </c>
      <c r="N1992" s="168" t="str">
        <f>IF(E1992="旅費",VLOOKUP(E1992,支出入力表!F1993:$S$2000,14,FALSE),"")</f>
        <v/>
      </c>
    </row>
    <row r="1993" spans="2:19" x14ac:dyDescent="0.55000000000000004">
      <c r="B1993" s="163" t="str">
        <f>IF(E1993="旅費",支出入力表!A1994,"")</f>
        <v/>
      </c>
      <c r="C1993" s="164" t="str">
        <f>IF(E1993="旅費",支出入力表!C1994,"")</f>
        <v/>
      </c>
      <c r="D1993" s="165" t="str">
        <f>IF(支出入力表!E1994="旅費","旅費","")</f>
        <v/>
      </c>
      <c r="E1993" s="165" t="str">
        <f>IF(支出入力表!F1994="旅費","旅費","")</f>
        <v/>
      </c>
      <c r="F1993" s="196" t="str">
        <f>IF(E1993="旅費",VLOOKUP(E1993,支出入力表!F1994:$M$2000,3,FALSE),"")</f>
        <v/>
      </c>
      <c r="G1993" s="196" t="str">
        <f>IF(E1993="旅費",VLOOKUP(E1993,支出入力表!F1994:$M$2000,4,FALSE),"")</f>
        <v/>
      </c>
      <c r="H1993" s="197" t="str">
        <f>IF(E1993="旅費",VLOOKUP(E1993,支出入力表!F1994:$M$2000,5,FALSE),"")</f>
        <v/>
      </c>
      <c r="I1993" s="196" t="str">
        <f>IF(E1993="旅費",VLOOKUP(E1993,支出入力表!F1994:$S$2000,9,FALSE),"")</f>
        <v/>
      </c>
      <c r="J1993" s="167" t="str">
        <f>IF(E1993="旅費",VLOOKUP(E1993,支出入力表!F1994:$S$2000,10,FALSE),"")</f>
        <v/>
      </c>
      <c r="K1993" s="167" t="str">
        <f>IF(E1993="旅費",VLOOKUP(E1993,支出入力表!F1994:$S$2000,11,FALSE),"")</f>
        <v/>
      </c>
      <c r="L1993" s="167" t="str">
        <f>IF(E1993="旅費",VLOOKUP(E1993,支出入力表!F1994:$S$2000,12,FALSE),"")</f>
        <v/>
      </c>
      <c r="M1993" s="167" t="str">
        <f>IF(E1993="旅費",VLOOKUP(E1993,支出入力表!F1994:$S$2000,13,FALSE),"")</f>
        <v/>
      </c>
      <c r="N1993" s="168" t="str">
        <f>IF(E1993="旅費",VLOOKUP(E1993,支出入力表!F1994:$S$2000,14,FALSE),"")</f>
        <v/>
      </c>
    </row>
    <row r="1994" spans="2:19" x14ac:dyDescent="0.55000000000000004">
      <c r="B1994" s="163" t="str">
        <f>IF(E1994="旅費",支出入力表!A1995,"")</f>
        <v/>
      </c>
      <c r="C1994" s="164" t="str">
        <f>IF(E1994="旅費",支出入力表!C1995,"")</f>
        <v/>
      </c>
      <c r="D1994" s="165" t="str">
        <f>IF(支出入力表!E1995="旅費","旅費","")</f>
        <v/>
      </c>
      <c r="E1994" s="165" t="str">
        <f>IF(支出入力表!F1995="旅費","旅費","")</f>
        <v/>
      </c>
      <c r="F1994" s="196" t="str">
        <f>IF(E1994="旅費",VLOOKUP(E1994,支出入力表!F1995:$M$2000,3,FALSE),"")</f>
        <v/>
      </c>
      <c r="G1994" s="196" t="str">
        <f>IF(E1994="旅費",VLOOKUP(E1994,支出入力表!F1995:$M$2000,4,FALSE),"")</f>
        <v/>
      </c>
      <c r="H1994" s="197" t="str">
        <f>IF(E1994="旅費",VLOOKUP(E1994,支出入力表!F1995:$M$2000,5,FALSE),"")</f>
        <v/>
      </c>
      <c r="I1994" s="196" t="str">
        <f>IF(E1994="旅費",VLOOKUP(E1994,支出入力表!F1995:$S$2000,9,FALSE),"")</f>
        <v/>
      </c>
      <c r="J1994" s="167" t="str">
        <f>IF(E1994="旅費",VLOOKUP(E1994,支出入力表!F1995:$S$2000,10,FALSE),"")</f>
        <v/>
      </c>
      <c r="K1994" s="167" t="str">
        <f>IF(E1994="旅費",VLOOKUP(E1994,支出入力表!F1995:$S$2000,11,FALSE),"")</f>
        <v/>
      </c>
      <c r="L1994" s="167" t="str">
        <f>IF(E1994="旅費",VLOOKUP(E1994,支出入力表!F1995:$S$2000,12,FALSE),"")</f>
        <v/>
      </c>
      <c r="M1994" s="167" t="str">
        <f>IF(E1994="旅費",VLOOKUP(E1994,支出入力表!F1995:$S$2000,13,FALSE),"")</f>
        <v/>
      </c>
      <c r="N1994" s="168" t="str">
        <f>IF(E1994="旅費",VLOOKUP(E1994,支出入力表!F1995:$S$2000,14,FALSE),"")</f>
        <v/>
      </c>
    </row>
    <row r="1995" spans="2:19" x14ac:dyDescent="0.55000000000000004">
      <c r="B1995" s="163" t="str">
        <f>IF(E1995="旅費",支出入力表!A1996,"")</f>
        <v/>
      </c>
      <c r="C1995" s="164" t="str">
        <f>IF(E1995="旅費",支出入力表!C1996,"")</f>
        <v/>
      </c>
      <c r="D1995" s="165" t="str">
        <f>IF(支出入力表!E1996="旅費","旅費","")</f>
        <v/>
      </c>
      <c r="E1995" s="165" t="str">
        <f>IF(支出入力表!F1996="旅費","旅費","")</f>
        <v/>
      </c>
      <c r="F1995" s="196" t="str">
        <f>IF(E1995="旅費",VLOOKUP(E1995,支出入力表!F1996:$M$2000,3,FALSE),"")</f>
        <v/>
      </c>
      <c r="G1995" s="196" t="str">
        <f>IF(E1995="旅費",VLOOKUP(E1995,支出入力表!F1996:$M$2000,4,FALSE),"")</f>
        <v/>
      </c>
      <c r="H1995" s="197" t="str">
        <f>IF(E1995="旅費",VLOOKUP(E1995,支出入力表!F1996:$M$2000,5,FALSE),"")</f>
        <v/>
      </c>
      <c r="I1995" s="196" t="str">
        <f>IF(E1995="旅費",VLOOKUP(E1995,支出入力表!F1996:$S$2000,9,FALSE),"")</f>
        <v/>
      </c>
      <c r="J1995" s="167" t="str">
        <f>IF(E1995="旅費",VLOOKUP(E1995,支出入力表!F1996:$S$2000,10,FALSE),"")</f>
        <v/>
      </c>
      <c r="K1995" s="167" t="str">
        <f>IF(E1995="旅費",VLOOKUP(E1995,支出入力表!F1996:$S$2000,11,FALSE),"")</f>
        <v/>
      </c>
      <c r="L1995" s="167" t="str">
        <f>IF(E1995="旅費",VLOOKUP(E1995,支出入力表!F1996:$S$2000,12,FALSE),"")</f>
        <v/>
      </c>
      <c r="M1995" s="167" t="str">
        <f>IF(E1995="旅費",VLOOKUP(E1995,支出入力表!F1996:$S$2000,13,FALSE),"")</f>
        <v/>
      </c>
      <c r="N1995" s="168" t="str">
        <f>IF(E1995="旅費",VLOOKUP(E1995,支出入力表!F1996:$S$2000,14,FALSE),"")</f>
        <v/>
      </c>
    </row>
    <row r="1996" spans="2:19" x14ac:dyDescent="0.55000000000000004">
      <c r="B1996" s="163" t="str">
        <f>IF(E1996="旅費",支出入力表!A1997,"")</f>
        <v/>
      </c>
      <c r="C1996" s="164" t="str">
        <f>IF(E1996="旅費",支出入力表!C1997,"")</f>
        <v/>
      </c>
      <c r="D1996" s="165" t="str">
        <f>IF(支出入力表!E1997="旅費","旅費","")</f>
        <v/>
      </c>
      <c r="E1996" s="165" t="str">
        <f>IF(支出入力表!F1997="旅費","旅費","")</f>
        <v/>
      </c>
      <c r="F1996" s="196" t="str">
        <f>IF(E1996="旅費",VLOOKUP(E1996,支出入力表!F1997:$M$2000,3,FALSE),"")</f>
        <v/>
      </c>
      <c r="G1996" s="196" t="str">
        <f>IF(E1996="旅費",VLOOKUP(E1996,支出入力表!F1997:$M$2000,4,FALSE),"")</f>
        <v/>
      </c>
      <c r="H1996" s="197" t="str">
        <f>IF(E1996="旅費",VLOOKUP(E1996,支出入力表!F1997:$M$2000,5,FALSE),"")</f>
        <v/>
      </c>
      <c r="I1996" s="196" t="str">
        <f>IF(E1996="旅費",VLOOKUP(E1996,支出入力表!F1997:$S$2000,9,FALSE),"")</f>
        <v/>
      </c>
      <c r="J1996" s="167" t="str">
        <f>IF(E1996="旅費",VLOOKUP(E1996,支出入力表!F1997:$S$2000,10,FALSE),"")</f>
        <v/>
      </c>
      <c r="K1996" s="167" t="str">
        <f>IF(E1996="旅費",VLOOKUP(E1996,支出入力表!F1997:$S$2000,11,FALSE),"")</f>
        <v/>
      </c>
      <c r="L1996" s="167" t="str">
        <f>IF(E1996="旅費",VLOOKUP(E1996,支出入力表!F1997:$S$2000,12,FALSE),"")</f>
        <v/>
      </c>
      <c r="M1996" s="167" t="str">
        <f>IF(E1996="旅費",VLOOKUP(E1996,支出入力表!F1997:$S$2000,13,FALSE),"")</f>
        <v/>
      </c>
      <c r="N1996" s="168" t="str">
        <f>IF(E1996="旅費",VLOOKUP(E1996,支出入力表!F1997:$S$2000,14,FALSE),"")</f>
        <v/>
      </c>
    </row>
    <row r="1997" spans="2:19" x14ac:dyDescent="0.55000000000000004">
      <c r="B1997" s="163" t="str">
        <f>IF(E1997="旅費",支出入力表!A1998,"")</f>
        <v/>
      </c>
      <c r="C1997" s="164" t="str">
        <f>IF(E1997="旅費",支出入力表!C1998,"")</f>
        <v/>
      </c>
      <c r="D1997" s="165" t="str">
        <f>IF(支出入力表!E1998="旅費","旅費","")</f>
        <v/>
      </c>
      <c r="E1997" s="165" t="str">
        <f>IF(支出入力表!F1998="旅費","旅費","")</f>
        <v/>
      </c>
      <c r="F1997" s="196" t="str">
        <f>IF(E1997="旅費",VLOOKUP(E1997,支出入力表!F1998:$M$2000,3,FALSE),"")</f>
        <v/>
      </c>
      <c r="G1997" s="196" t="str">
        <f>IF(E1997="旅費",VLOOKUP(E1997,支出入力表!F1998:$M$2000,4,FALSE),"")</f>
        <v/>
      </c>
      <c r="H1997" s="197" t="str">
        <f>IF(E1997="旅費",VLOOKUP(E1997,支出入力表!F1998:$M$2000,5,FALSE),"")</f>
        <v/>
      </c>
      <c r="I1997" s="196" t="str">
        <f>IF(E1997="旅費",VLOOKUP(E1997,支出入力表!F1998:$S$2000,9,FALSE),"")</f>
        <v/>
      </c>
      <c r="J1997" s="167" t="str">
        <f>IF(E1997="旅費",VLOOKUP(E1997,支出入力表!F1998:$S$2000,10,FALSE),"")</f>
        <v/>
      </c>
      <c r="K1997" s="167" t="str">
        <f>IF(E1997="旅費",VLOOKUP(E1997,支出入力表!F1998:$S$2000,11,FALSE),"")</f>
        <v/>
      </c>
      <c r="L1997" s="167" t="str">
        <f>IF(E1997="旅費",VLOOKUP(E1997,支出入力表!F1998:$S$2000,12,FALSE),"")</f>
        <v/>
      </c>
      <c r="M1997" s="167" t="str">
        <f>IF(E1997="旅費",VLOOKUP(E1997,支出入力表!F1998:$S$2000,13,FALSE),"")</f>
        <v/>
      </c>
      <c r="N1997" s="168" t="str">
        <f>IF(E1997="旅費",VLOOKUP(E1997,支出入力表!F1998:$S$2000,14,FALSE),"")</f>
        <v/>
      </c>
    </row>
    <row r="1998" spans="2:19" x14ac:dyDescent="0.55000000000000004">
      <c r="B1998" s="163" t="str">
        <f>IF(E1998="旅費",支出入力表!A1999,"")</f>
        <v/>
      </c>
      <c r="C1998" s="164" t="str">
        <f>IF(E1998="旅費",支出入力表!C1999,"")</f>
        <v/>
      </c>
      <c r="D1998" s="165" t="str">
        <f>IF(支出入力表!E1999="旅費","旅費","")</f>
        <v/>
      </c>
      <c r="E1998" s="165" t="str">
        <f>IF(支出入力表!F1999="旅費","旅費","")</f>
        <v/>
      </c>
      <c r="F1998" s="196" t="str">
        <f>IF(E1998="旅費",VLOOKUP(E1998,支出入力表!F1999:$M$2000,3,FALSE),"")</f>
        <v/>
      </c>
      <c r="G1998" s="196" t="str">
        <f>IF(E1998="旅費",VLOOKUP(E1998,支出入力表!F1999:$M$2000,4,FALSE),"")</f>
        <v/>
      </c>
      <c r="H1998" s="197" t="str">
        <f>IF(E1998="旅費",VLOOKUP(E1998,支出入力表!F1999:$M$2000,5,FALSE),"")</f>
        <v/>
      </c>
      <c r="I1998" s="196" t="str">
        <f>IF(E1998="旅費",VLOOKUP(E1998,支出入力表!F1999:$S$2000,9,FALSE),"")</f>
        <v/>
      </c>
      <c r="J1998" s="167" t="str">
        <f>IF(E1998="旅費",VLOOKUP(E1998,支出入力表!F1999:$S$2000,10,FALSE),"")</f>
        <v/>
      </c>
      <c r="K1998" s="167" t="str">
        <f>IF(E1998="旅費",VLOOKUP(E1998,支出入力表!F1999:$S$2000,11,FALSE),"")</f>
        <v/>
      </c>
      <c r="L1998" s="167" t="str">
        <f>IF(E1998="旅費",VLOOKUP(E1998,支出入力表!F1999:$S$2000,12,FALSE),"")</f>
        <v/>
      </c>
      <c r="M1998" s="167" t="str">
        <f>IF(E1998="旅費",VLOOKUP(E1998,支出入力表!F1999:$S$2000,13,FALSE),"")</f>
        <v/>
      </c>
      <c r="N1998" s="168" t="str">
        <f>IF(E1998="旅費",VLOOKUP(E1998,支出入力表!F1999:$S$2000,14,FALSE),"")</f>
        <v/>
      </c>
    </row>
    <row r="1999" spans="2:19" ht="18.5" thickBot="1" x14ac:dyDescent="0.6">
      <c r="B1999" s="163" t="str">
        <f>IF(E1999="旅費",支出入力表!A2000,"")</f>
        <v/>
      </c>
      <c r="C1999" s="164" t="str">
        <f>IF(E1999="旅費",支出入力表!C2000,"")</f>
        <v/>
      </c>
      <c r="D1999" s="165" t="str">
        <f>IF(支出入力表!E2000="旅費","旅費","")</f>
        <v/>
      </c>
      <c r="E1999" s="165" t="str">
        <f>IF(支出入力表!F2000="旅費","旅費","")</f>
        <v/>
      </c>
      <c r="F1999" s="196" t="str">
        <f>IF(E1999="旅費",VLOOKUP(E1999,支出入力表!F2000:$M$2000,3,FALSE),"")</f>
        <v/>
      </c>
      <c r="G1999" s="196" t="str">
        <f>IF(E1999="旅費",VLOOKUP(E1999,支出入力表!F2000:$M$2000,4,FALSE),"")</f>
        <v/>
      </c>
      <c r="H1999" s="197" t="str">
        <f>IF(E1999="旅費",VLOOKUP(E1999,支出入力表!F2000:$M$2000,5,FALSE),"")</f>
        <v/>
      </c>
      <c r="I1999" s="196" t="str">
        <f>IF(E1999="旅費",VLOOKUP(E1999,支出入力表!F2000:$S$2000,9,FALSE),"")</f>
        <v/>
      </c>
      <c r="J1999" s="167" t="str">
        <f>IF(E1999="旅費",VLOOKUP(E1999,支出入力表!F2000:$S$2000,10,FALSE),"")</f>
        <v/>
      </c>
      <c r="K1999" s="167" t="str">
        <f>IF(E1999="旅費",VLOOKUP(E1999,支出入力表!F2000:$S$2000,11,FALSE),"")</f>
        <v/>
      </c>
      <c r="L1999" s="167" t="str">
        <f>IF(E1999="旅費",VLOOKUP(E1999,支出入力表!F2000:$S$2000,12,FALSE),"")</f>
        <v/>
      </c>
      <c r="M1999" s="167" t="str">
        <f>IF(E1999="旅費",VLOOKUP(E1999,支出入力表!F2000:$S$2000,13,FALSE),"")</f>
        <v/>
      </c>
      <c r="N1999" s="168" t="str">
        <f>IF(E1999="旅費",VLOOKUP(E1999,支出入力表!F2000:$S$2000,14,FALSE),"")</f>
        <v/>
      </c>
    </row>
    <row r="2000" spans="2:19" ht="19" thickTop="1" thickBot="1" x14ac:dyDescent="0.6">
      <c r="B2000" s="329" t="s">
        <v>59</v>
      </c>
      <c r="C2000" s="330"/>
      <c r="D2000" s="330"/>
      <c r="E2000" s="330"/>
      <c r="F2000" s="330"/>
      <c r="G2000" s="330"/>
      <c r="H2000" s="330"/>
      <c r="I2000" s="330"/>
      <c r="J2000" s="161">
        <f>SUBTOTAL(9,J5:J1999)</f>
        <v>0</v>
      </c>
      <c r="K2000" s="161">
        <f>SUBTOTAL(9,K5:K1999)</f>
        <v>0</v>
      </c>
      <c r="L2000" s="161">
        <f>SUBTOTAL(9,L5:L1999)</f>
        <v>0</v>
      </c>
      <c r="M2000" s="161">
        <f>SUBTOTAL(9,M5:M1999)</f>
        <v>0</v>
      </c>
      <c r="N2000" s="199">
        <f>SUBTOTAL(9,N5:N1999)</f>
        <v>0</v>
      </c>
      <c r="O2000"/>
      <c r="P2000"/>
      <c r="Q2000"/>
      <c r="R2000"/>
      <c r="S2000"/>
    </row>
    <row r="2001" spans="5:19" x14ac:dyDescent="0.55000000000000004">
      <c r="E2001" s="34"/>
      <c r="F2001" s="30"/>
      <c r="O2001"/>
      <c r="P2001"/>
      <c r="Q2001"/>
      <c r="R2001"/>
      <c r="S2001"/>
    </row>
    <row r="2002" spans="5:19" x14ac:dyDescent="0.55000000000000004">
      <c r="E2002" s="34"/>
      <c r="F2002" s="30"/>
      <c r="O2002"/>
      <c r="P2002"/>
      <c r="Q2002"/>
      <c r="R2002"/>
      <c r="S2002"/>
    </row>
  </sheetData>
  <sheetProtection algorithmName="SHA-512" hashValue="q2smAL99kX44fBRHQgFJJDjaCM3/nwI1ht1J6tAo0yAtp/rQDrjRGW1c9hn+qCxXvJTdd8DgsOBaI9iZDe7jDg==" saltValue="2oKSzp01zT89syHtlIvYoA==" spinCount="100000" sheet="1" scenarios="1" selectLockedCells="1" autoFilter="0"/>
  <autoFilter ref="B4:N2001" xr:uid="{00000000-0009-0000-0000-000005000000}"/>
  <mergeCells count="7">
    <mergeCell ref="K1:N1"/>
    <mergeCell ref="B2000:I2000"/>
    <mergeCell ref="J2:N2"/>
    <mergeCell ref="J3:N3"/>
    <mergeCell ref="D2:H3"/>
    <mergeCell ref="C2:C3"/>
    <mergeCell ref="B2:B3"/>
  </mergeCells>
  <phoneticPr fontId="4"/>
  <conditionalFormatting sqref="B5:B1999">
    <cfRule type="cellIs" dxfId="28" priority="1" operator="equal">
      <formula>""</formula>
    </cfRule>
  </conditionalFormatting>
  <dataValidations xWindow="1733" yWindow="794" count="1">
    <dataValidation allowBlank="1" showErrorMessage="1" sqref="B2000 B4:I1999 J4:N2000" xr:uid="{00000000-0002-0000-0500-000000000000}"/>
  </dataValidations>
  <hyperlinks>
    <hyperlink ref="B2" location="メニュー画面!B1" display="メニュー画面へ" xr:uid="{00000000-0004-0000-0500-000000000000}"/>
    <hyperlink ref="C2" location="支出入力表!A7" display="支出入力表へ" xr:uid="{00000000-0004-0000-0500-000001000000}"/>
    <hyperlink ref="B2:B3" location="メニュー画面!B6" display="メニュー画面へ" xr:uid="{00000000-0004-0000-0500-000002000000}"/>
    <hyperlink ref="C2:C3" location="支出入力表!A5" display="支出入力表へ" xr:uid="{00000000-0004-0000-0500-000003000000}"/>
  </hyperlinks>
  <pageMargins left="0.70866141732283472" right="0.70866141732283472" top="0.74803149606299213" bottom="0.74803149606299213" header="0.31496062992125984" footer="0.31496062992125984"/>
  <pageSetup paperSize="9" scale="50" orientation="landscape" r:id="rId1"/>
  <headerFooter>
    <oddFooter>&amp;C&amp;P／&amp;N</oddFooter>
  </headerFooter>
  <colBreaks count="1" manualBreakCount="1">
    <brk id="15" max="1048575" man="1"/>
  </colBreak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" operator="between" id="{935BA173-9A5E-4AC0-A7F9-E45169CACC2F}">
            <xm:f>プルダウン用リスト!$G$7</xm:f>
            <xm:f>プルダウン用リスト!$H$7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between" id="{9FAE8A29-3AB7-4B5A-A048-98CDA18C64BE}">
            <xm:f>プルダウン用リスト!$H$8</xm:f>
            <xm:f>プルダウン用リスト!$G$8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notBetween" id="{F12D41F4-AD20-486F-8FB9-653D8D3773C8}">
            <xm:f>プルダウン用リスト!$G$7</xm:f>
            <xm:f>プルダウン用リスト!$G$8</xm:f>
            <x14:dxf>
              <fill>
                <patternFill>
                  <bgColor rgb="FFFF0000"/>
                </patternFill>
              </fill>
            </x14:dxf>
          </x14:cfRule>
          <xm:sqref>B5:B1999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S2006"/>
  <sheetViews>
    <sheetView showGridLines="0" zoomScale="80" zoomScaleNormal="80" workbookViewId="0">
      <pane ySplit="4" topLeftCell="A5" activePane="bottomLeft" state="frozen"/>
      <selection pane="bottomLeft" activeCell="B2" sqref="B2:B3"/>
    </sheetView>
  </sheetViews>
  <sheetFormatPr defaultRowHeight="18" x14ac:dyDescent="0.55000000000000004"/>
  <cols>
    <col min="1" max="1" width="2.08203125" customWidth="1"/>
    <col min="2" max="2" width="15.58203125" style="43" customWidth="1"/>
    <col min="3" max="3" width="24.58203125" style="12" customWidth="1"/>
    <col min="4" max="4" width="8.83203125" style="12" customWidth="1"/>
    <col min="5" max="5" width="4.83203125" style="12" customWidth="1"/>
    <col min="6" max="6" width="16.83203125" style="12" customWidth="1"/>
    <col min="7" max="7" width="22.58203125" style="12" customWidth="1"/>
    <col min="8" max="8" width="29.58203125" style="12" customWidth="1"/>
    <col min="9" max="9" width="10.58203125" style="12" customWidth="1"/>
    <col min="10" max="11" width="12.33203125" style="12" customWidth="1"/>
    <col min="12" max="12" width="14.58203125" style="12" customWidth="1"/>
    <col min="13" max="13" width="2.08203125" style="12" customWidth="1"/>
    <col min="14" max="17" width="8.58203125" style="12"/>
    <col min="18" max="18" width="10.08203125" style="12" bestFit="1" customWidth="1"/>
    <col min="19" max="19" width="9.08203125" style="12" bestFit="1" customWidth="1"/>
  </cols>
  <sheetData>
    <row r="1" spans="1:12" ht="111" customHeight="1" x14ac:dyDescent="0.55000000000000004">
      <c r="A1" s="123" t="s">
        <v>155</v>
      </c>
      <c r="B1" s="123"/>
      <c r="C1" s="123"/>
      <c r="D1" s="91"/>
      <c r="E1" s="91"/>
      <c r="F1" s="123"/>
      <c r="G1" s="123"/>
      <c r="H1" s="123"/>
      <c r="I1" s="123"/>
      <c r="J1" s="326"/>
      <c r="K1" s="326"/>
      <c r="L1" s="326"/>
    </row>
    <row r="2" spans="1:12" x14ac:dyDescent="0.55000000000000004">
      <c r="B2" s="333" t="s">
        <v>93</v>
      </c>
      <c r="C2" s="333" t="s">
        <v>126</v>
      </c>
      <c r="D2" s="91"/>
      <c r="E2" s="91"/>
      <c r="F2" s="124"/>
      <c r="G2" s="124"/>
      <c r="H2" s="44" t="s">
        <v>152</v>
      </c>
      <c r="I2" s="342">
        <f>団体基本情報!D6</f>
        <v>0</v>
      </c>
      <c r="J2" s="342"/>
      <c r="K2" s="342"/>
      <c r="L2" s="342"/>
    </row>
    <row r="3" spans="1:12" ht="18.5" thickBot="1" x14ac:dyDescent="0.6">
      <c r="B3" s="334"/>
      <c r="C3" s="334"/>
      <c r="D3" s="125"/>
      <c r="E3" s="125"/>
      <c r="F3" s="125"/>
      <c r="G3" s="125"/>
      <c r="H3" s="44" t="s">
        <v>153</v>
      </c>
      <c r="I3" s="343">
        <f>団体基本情報!D13</f>
        <v>0</v>
      </c>
      <c r="J3" s="343"/>
      <c r="K3" s="343"/>
      <c r="L3" s="343"/>
    </row>
    <row r="4" spans="1:12" ht="43" customHeight="1" thickBot="1" x14ac:dyDescent="0.6">
      <c r="B4" s="184" t="s">
        <v>42</v>
      </c>
      <c r="C4" s="185" t="s">
        <v>156</v>
      </c>
      <c r="D4" s="186" t="s">
        <v>183</v>
      </c>
      <c r="E4" s="341" t="s">
        <v>181</v>
      </c>
      <c r="F4" s="341"/>
      <c r="G4" s="185" t="s">
        <v>43</v>
      </c>
      <c r="H4" s="185" t="s">
        <v>97</v>
      </c>
      <c r="I4" s="186" t="s">
        <v>45</v>
      </c>
      <c r="J4" s="185" t="s">
        <v>49</v>
      </c>
      <c r="K4" s="187" t="s">
        <v>254</v>
      </c>
      <c r="L4" s="203" t="s">
        <v>255</v>
      </c>
    </row>
    <row r="5" spans="1:12" x14ac:dyDescent="0.55000000000000004">
      <c r="B5" s="163" t="str">
        <f>IF(D5="所費",支出入力表!A6,"")</f>
        <v/>
      </c>
      <c r="C5" s="190" t="str">
        <f>IF(D5="所費",支出入力表!C6,"")</f>
        <v/>
      </c>
      <c r="D5" s="191" t="str">
        <f>IF(支出入力表!E6="所費","所費","")</f>
        <v/>
      </c>
      <c r="E5" s="191" t="str">
        <f>IF(D5="","",支出入力表!G6)</f>
        <v/>
      </c>
      <c r="F5" s="192" t="str">
        <f>IF(E5="","",VLOOKUP(E5,プルダウン用リスト!$L$1:$M$14,2,FALSE))</f>
        <v/>
      </c>
      <c r="G5" s="190" t="str">
        <f>IF(D5="所費",VLOOKUP(D5,支出入力表!E6:$M$2000,4,FALSE),"")</f>
        <v/>
      </c>
      <c r="H5" s="190" t="str">
        <f>IF(D5="所費",VLOOKUP(D5,支出入力表!E6:$M$2000,5,FALSE),"")</f>
        <v/>
      </c>
      <c r="I5" s="204" t="str">
        <f>IF(D5="所費",VLOOKUP(D5,支出入力表!E6:$M$2000,6,FALSE),"")</f>
        <v/>
      </c>
      <c r="J5" s="194" t="str">
        <f>IF(D5="所費",VLOOKUP(D5,支出入力表!E6:$M$2000,7,FALSE),"")</f>
        <v/>
      </c>
      <c r="K5" s="194" t="str">
        <f>IF(D5="所費",VLOOKUP(D5,支出入力表!E6:$M$2000,8,FALSE),"")</f>
        <v/>
      </c>
      <c r="L5" s="195" t="str">
        <f>IF(D5="所費",VLOOKUP(D5,支出入力表!E6:$M$2000,9,FALSE),"")</f>
        <v/>
      </c>
    </row>
    <row r="6" spans="1:12" x14ac:dyDescent="0.55000000000000004">
      <c r="B6" s="163" t="str">
        <f>IF(D6="所費",支出入力表!A7,"")</f>
        <v/>
      </c>
      <c r="C6" s="164" t="str">
        <f>IF(D6="所費",支出入力表!C7,"")</f>
        <v/>
      </c>
      <c r="D6" s="165" t="str">
        <f>IF(支出入力表!E7="所費","所費","")</f>
        <v/>
      </c>
      <c r="E6" s="165" t="str">
        <f>IF(D6="","",支出入力表!G7)</f>
        <v/>
      </c>
      <c r="F6" s="196" t="str">
        <f>IF(E6="","",VLOOKUP(E6,プルダウン用リスト!$L$1:$M$14,2,FALSE))</f>
        <v/>
      </c>
      <c r="G6" s="164" t="str">
        <f>IF(D6="所費",VLOOKUP(D6,支出入力表!E7:$M$2000,4,FALSE),"")</f>
        <v/>
      </c>
      <c r="H6" s="164" t="str">
        <f>IF(D6="所費",VLOOKUP(D6,支出入力表!E7:$M$2000,5,FALSE),"")</f>
        <v/>
      </c>
      <c r="I6" s="166" t="str">
        <f>IF(D6="所費",VLOOKUP(D6,支出入力表!E7:$M$2000,6,FALSE),"")</f>
        <v/>
      </c>
      <c r="J6" s="167" t="str">
        <f>IF(D6="所費",VLOOKUP(D6,支出入力表!E7:$M$2000,7,FALSE),"")</f>
        <v/>
      </c>
      <c r="K6" s="167" t="str">
        <f>IF(D6="所費",VLOOKUP(D6,支出入力表!E7:$M$2000,8,FALSE),"")</f>
        <v/>
      </c>
      <c r="L6" s="168" t="str">
        <f>IF(D6="所費",VLOOKUP(D6,支出入力表!E7:$M$2000,9,FALSE),"")</f>
        <v/>
      </c>
    </row>
    <row r="7" spans="1:12" x14ac:dyDescent="0.55000000000000004">
      <c r="B7" s="163" t="str">
        <f>IF(D7="所費",支出入力表!A8,"")</f>
        <v/>
      </c>
      <c r="C7" s="164" t="str">
        <f>IF(D7="所費",支出入力表!C8,"")</f>
        <v/>
      </c>
      <c r="D7" s="165" t="str">
        <f>IF(支出入力表!E8="所費","所費","")</f>
        <v/>
      </c>
      <c r="E7" s="165" t="str">
        <f>IF(D7="","",支出入力表!G8)</f>
        <v/>
      </c>
      <c r="F7" s="196" t="str">
        <f>IF(E7="","",VLOOKUP(E7,プルダウン用リスト!$L$1:$M$14,2,FALSE))</f>
        <v/>
      </c>
      <c r="G7" s="164" t="str">
        <f>IF(D7="所費",VLOOKUP(D7,支出入力表!E8:$M$2000,4,FALSE),"")</f>
        <v/>
      </c>
      <c r="H7" s="164" t="str">
        <f>IF(D7="所費",VLOOKUP(D7,支出入力表!E8:$M$2000,5,FALSE),"")</f>
        <v/>
      </c>
      <c r="I7" s="166" t="str">
        <f>IF(D7="所費",VLOOKUP(D7,支出入力表!E8:$M$2000,6,FALSE),"")</f>
        <v/>
      </c>
      <c r="J7" s="167" t="str">
        <f>IF(D7="所費",VLOOKUP(D7,支出入力表!E8:$M$2000,7,FALSE),"")</f>
        <v/>
      </c>
      <c r="K7" s="167" t="str">
        <f>IF(D7="所費",VLOOKUP(D7,支出入力表!E8:$M$2000,8,FALSE),"")</f>
        <v/>
      </c>
      <c r="L7" s="168" t="str">
        <f>IF(D7="所費",VLOOKUP(D7,支出入力表!E8:$M$2000,9,FALSE),"")</f>
        <v/>
      </c>
    </row>
    <row r="8" spans="1:12" x14ac:dyDescent="0.55000000000000004">
      <c r="B8" s="163" t="str">
        <f>IF(D8="所費",支出入力表!A9,"")</f>
        <v/>
      </c>
      <c r="C8" s="164" t="str">
        <f>IF(D8="所費",支出入力表!C9,"")</f>
        <v/>
      </c>
      <c r="D8" s="165" t="str">
        <f>IF(支出入力表!E9="所費","所費","")</f>
        <v/>
      </c>
      <c r="E8" s="165" t="str">
        <f>IF(D8="","",支出入力表!G9)</f>
        <v/>
      </c>
      <c r="F8" s="196" t="str">
        <f>IF(E8="","",VLOOKUP(E8,プルダウン用リスト!$L$1:$M$14,2,FALSE))</f>
        <v/>
      </c>
      <c r="G8" s="164" t="str">
        <f>IF(D8="所費",VLOOKUP(D8,支出入力表!E9:$M$2000,4,FALSE),"")</f>
        <v/>
      </c>
      <c r="H8" s="164" t="str">
        <f>IF(D8="所費",VLOOKUP(D8,支出入力表!E9:$M$2000,5,FALSE),"")</f>
        <v/>
      </c>
      <c r="I8" s="166" t="str">
        <f>IF(D8="所費",VLOOKUP(D8,支出入力表!E9:$M$2000,6,FALSE),"")</f>
        <v/>
      </c>
      <c r="J8" s="167" t="str">
        <f>IF(D8="所費",VLOOKUP(D8,支出入力表!E9:$M$2000,7,FALSE),"")</f>
        <v/>
      </c>
      <c r="K8" s="167" t="str">
        <f>IF(D8="所費",VLOOKUP(D8,支出入力表!E9:$M$2000,8,FALSE),"")</f>
        <v/>
      </c>
      <c r="L8" s="168" t="str">
        <f>IF(D8="所費",VLOOKUP(D8,支出入力表!E9:$M$2000,9,FALSE),"")</f>
        <v/>
      </c>
    </row>
    <row r="9" spans="1:12" x14ac:dyDescent="0.55000000000000004">
      <c r="B9" s="163" t="str">
        <f>IF(D9="所費",支出入力表!A10,"")</f>
        <v/>
      </c>
      <c r="C9" s="164" t="str">
        <f>IF(D9="所費",支出入力表!C10,"")</f>
        <v/>
      </c>
      <c r="D9" s="165" t="str">
        <f>IF(支出入力表!E10="所費","所費","")</f>
        <v/>
      </c>
      <c r="E9" s="165" t="str">
        <f>IF(D9="","",支出入力表!G10)</f>
        <v/>
      </c>
      <c r="F9" s="196" t="str">
        <f>IF(E9="","",VLOOKUP(E9,プルダウン用リスト!$L$1:$M$14,2,FALSE))</f>
        <v/>
      </c>
      <c r="G9" s="164" t="str">
        <f>IF(D9="所費",VLOOKUP(D9,支出入力表!E10:$M$2000,4,FALSE),"")</f>
        <v/>
      </c>
      <c r="H9" s="164" t="str">
        <f>IF(D9="所費",VLOOKUP(D9,支出入力表!E10:$M$2000,5,FALSE),"")</f>
        <v/>
      </c>
      <c r="I9" s="166" t="str">
        <f>IF(D9="所費",VLOOKUP(D9,支出入力表!E10:$M$2000,6,FALSE),"")</f>
        <v/>
      </c>
      <c r="J9" s="167" t="str">
        <f>IF(D9="所費",VLOOKUP(D9,支出入力表!E10:$M$2000,7,FALSE),"")</f>
        <v/>
      </c>
      <c r="K9" s="167" t="str">
        <f>IF(D9="所費",VLOOKUP(D9,支出入力表!E10:$M$2000,8,FALSE),"")</f>
        <v/>
      </c>
      <c r="L9" s="168" t="str">
        <f>IF(D9="所費",VLOOKUP(D9,支出入力表!E10:$M$2000,9,FALSE),"")</f>
        <v/>
      </c>
    </row>
    <row r="10" spans="1:12" x14ac:dyDescent="0.55000000000000004">
      <c r="B10" s="163" t="str">
        <f>IF(D10="所費",支出入力表!A11,"")</f>
        <v/>
      </c>
      <c r="C10" s="164" t="str">
        <f>IF(D10="所費",支出入力表!C11,"")</f>
        <v/>
      </c>
      <c r="D10" s="165" t="str">
        <f>IF(支出入力表!E11="所費","所費","")</f>
        <v/>
      </c>
      <c r="E10" s="165" t="str">
        <f>IF(D10="","",支出入力表!G11)</f>
        <v/>
      </c>
      <c r="F10" s="196" t="str">
        <f>IF(E10="","",VLOOKUP(E10,プルダウン用リスト!$L$1:$M$14,2,FALSE))</f>
        <v/>
      </c>
      <c r="G10" s="164" t="str">
        <f>IF(D10="所費",VLOOKUP(D10,支出入力表!E11:$M$2000,4,FALSE),"")</f>
        <v/>
      </c>
      <c r="H10" s="164" t="str">
        <f>IF(D10="所費",VLOOKUP(D10,支出入力表!E11:$M$2000,5,FALSE),"")</f>
        <v/>
      </c>
      <c r="I10" s="166" t="str">
        <f>IF(D10="所費",VLOOKUP(D10,支出入力表!E11:$M$2000,6,FALSE),"")</f>
        <v/>
      </c>
      <c r="J10" s="167" t="str">
        <f>IF(D10="所費",VLOOKUP(D10,支出入力表!E11:$M$2000,7,FALSE),"")</f>
        <v/>
      </c>
      <c r="K10" s="167" t="str">
        <f>IF(D10="所費",VLOOKUP(D10,支出入力表!E11:$M$2000,8,FALSE),"")</f>
        <v/>
      </c>
      <c r="L10" s="168" t="str">
        <f>IF(D10="所費",VLOOKUP(D10,支出入力表!E11:$M$2000,9,FALSE),"")</f>
        <v/>
      </c>
    </row>
    <row r="11" spans="1:12" x14ac:dyDescent="0.55000000000000004">
      <c r="B11" s="163" t="str">
        <f>IF(D11="所費",支出入力表!A12,"")</f>
        <v/>
      </c>
      <c r="C11" s="164" t="str">
        <f>IF(D11="所費",支出入力表!C12,"")</f>
        <v/>
      </c>
      <c r="D11" s="165" t="str">
        <f>IF(支出入力表!E12="所費","所費","")</f>
        <v/>
      </c>
      <c r="E11" s="165" t="str">
        <f>IF(D11="","",支出入力表!G12)</f>
        <v/>
      </c>
      <c r="F11" s="196" t="str">
        <f>IF(E11="","",VLOOKUP(E11,プルダウン用リスト!$L$1:$M$14,2,FALSE))</f>
        <v/>
      </c>
      <c r="G11" s="164" t="str">
        <f>IF(D11="所費",VLOOKUP(D11,支出入力表!E12:$M$2000,4,FALSE),"")</f>
        <v/>
      </c>
      <c r="H11" s="164" t="str">
        <f>IF(D11="所費",VLOOKUP(D11,支出入力表!E12:$M$2000,5,FALSE),"")</f>
        <v/>
      </c>
      <c r="I11" s="166" t="str">
        <f>IF(D11="所費",VLOOKUP(D11,支出入力表!E12:$M$2000,6,FALSE),"")</f>
        <v/>
      </c>
      <c r="J11" s="167" t="str">
        <f>IF(D11="所費",VLOOKUP(D11,支出入力表!E12:$M$2000,7,FALSE),"")</f>
        <v/>
      </c>
      <c r="K11" s="167" t="str">
        <f>IF(D11="所費",VLOOKUP(D11,支出入力表!E12:$M$2000,8,FALSE),"")</f>
        <v/>
      </c>
      <c r="L11" s="168" t="str">
        <f>IF(D11="所費",VLOOKUP(D11,支出入力表!E12:$M$2000,9,FALSE),"")</f>
        <v/>
      </c>
    </row>
    <row r="12" spans="1:12" x14ac:dyDescent="0.55000000000000004">
      <c r="B12" s="163" t="str">
        <f>IF(D12="所費",支出入力表!A13,"")</f>
        <v/>
      </c>
      <c r="C12" s="164" t="str">
        <f>IF(D12="所費",支出入力表!C13,"")</f>
        <v/>
      </c>
      <c r="D12" s="165" t="str">
        <f>IF(支出入力表!E13="所費","所費","")</f>
        <v/>
      </c>
      <c r="E12" s="165" t="str">
        <f>IF(D12="","",支出入力表!G13)</f>
        <v/>
      </c>
      <c r="F12" s="196" t="str">
        <f>IF(E12="","",VLOOKUP(E12,プルダウン用リスト!$L$1:$M$14,2,FALSE))</f>
        <v/>
      </c>
      <c r="G12" s="164" t="str">
        <f>IF(D12="所費",VLOOKUP(D12,支出入力表!E13:$M$2000,4,FALSE),"")</f>
        <v/>
      </c>
      <c r="H12" s="164" t="str">
        <f>IF(D12="所費",VLOOKUP(D12,支出入力表!E13:$M$2000,5,FALSE),"")</f>
        <v/>
      </c>
      <c r="I12" s="166" t="str">
        <f>IF(D12="所費",VLOOKUP(D12,支出入力表!E13:$M$2000,6,FALSE),"")</f>
        <v/>
      </c>
      <c r="J12" s="167" t="str">
        <f>IF(D12="所費",VLOOKUP(D12,支出入力表!E13:$M$2000,7,FALSE),"")</f>
        <v/>
      </c>
      <c r="K12" s="167" t="str">
        <f>IF(D12="所費",VLOOKUP(D12,支出入力表!E13:$M$2000,8,FALSE),"")</f>
        <v/>
      </c>
      <c r="L12" s="168" t="str">
        <f>IF(D12="所費",VLOOKUP(D12,支出入力表!E13:$M$2000,9,FALSE),"")</f>
        <v/>
      </c>
    </row>
    <row r="13" spans="1:12" x14ac:dyDescent="0.55000000000000004">
      <c r="B13" s="163" t="str">
        <f>IF(D13="所費",支出入力表!A14,"")</f>
        <v/>
      </c>
      <c r="C13" s="164" t="str">
        <f>IF(D13="所費",支出入力表!C14,"")</f>
        <v/>
      </c>
      <c r="D13" s="165" t="str">
        <f>IF(支出入力表!E14="所費","所費","")</f>
        <v/>
      </c>
      <c r="E13" s="165" t="str">
        <f>IF(D13="","",支出入力表!G14)</f>
        <v/>
      </c>
      <c r="F13" s="196" t="str">
        <f>IF(E13="","",VLOOKUP(E13,プルダウン用リスト!$L$1:$M$14,2,FALSE))</f>
        <v/>
      </c>
      <c r="G13" s="164" t="str">
        <f>IF(D13="所費",VLOOKUP(D13,支出入力表!E14:$M$2000,4,FALSE),"")</f>
        <v/>
      </c>
      <c r="H13" s="164" t="str">
        <f>IF(D13="所費",VLOOKUP(D13,支出入力表!E14:$M$2000,5,FALSE),"")</f>
        <v/>
      </c>
      <c r="I13" s="166" t="str">
        <f>IF(D13="所費",VLOOKUP(D13,支出入力表!E14:$M$2000,6,FALSE),"")</f>
        <v/>
      </c>
      <c r="J13" s="167" t="str">
        <f>IF(D13="所費",VLOOKUP(D13,支出入力表!E14:$M$2000,7,FALSE),"")</f>
        <v/>
      </c>
      <c r="K13" s="167" t="str">
        <f>IF(D13="所費",VLOOKUP(D13,支出入力表!E14:$M$2000,8,FALSE),"")</f>
        <v/>
      </c>
      <c r="L13" s="168" t="str">
        <f>IF(D13="所費",VLOOKUP(D13,支出入力表!E14:$M$2000,9,FALSE),"")</f>
        <v/>
      </c>
    </row>
    <row r="14" spans="1:12" x14ac:dyDescent="0.55000000000000004">
      <c r="B14" s="163" t="str">
        <f>IF(D14="所費",支出入力表!A15,"")</f>
        <v/>
      </c>
      <c r="C14" s="164" t="str">
        <f>IF(D14="所費",支出入力表!C15,"")</f>
        <v/>
      </c>
      <c r="D14" s="165" t="str">
        <f>IF(支出入力表!E15="所費","所費","")</f>
        <v/>
      </c>
      <c r="E14" s="165" t="str">
        <f>IF(D14="","",支出入力表!G15)</f>
        <v/>
      </c>
      <c r="F14" s="196" t="str">
        <f>IF(E14="","",VLOOKUP(E14,プルダウン用リスト!$L$1:$M$14,2,FALSE))</f>
        <v/>
      </c>
      <c r="G14" s="164" t="str">
        <f>IF(D14="所費",VLOOKUP(D14,支出入力表!E15:$M$2000,4,FALSE),"")</f>
        <v/>
      </c>
      <c r="H14" s="164" t="str">
        <f>IF(D14="所費",VLOOKUP(D14,支出入力表!E15:$M$2000,5,FALSE),"")</f>
        <v/>
      </c>
      <c r="I14" s="166" t="str">
        <f>IF(D14="所費",VLOOKUP(D14,支出入力表!E15:$M$2000,6,FALSE),"")</f>
        <v/>
      </c>
      <c r="J14" s="167" t="str">
        <f>IF(D14="所費",VLOOKUP(D14,支出入力表!E15:$M$2000,7,FALSE),"")</f>
        <v/>
      </c>
      <c r="K14" s="167" t="str">
        <f>IF(D14="所費",VLOOKUP(D14,支出入力表!E15:$M$2000,8,FALSE),"")</f>
        <v/>
      </c>
      <c r="L14" s="168" t="str">
        <f>IF(D14="所費",VLOOKUP(D14,支出入力表!E15:$M$2000,9,FALSE),"")</f>
        <v/>
      </c>
    </row>
    <row r="15" spans="1:12" x14ac:dyDescent="0.55000000000000004">
      <c r="B15" s="163" t="str">
        <f>IF(D15="所費",支出入力表!A16,"")</f>
        <v/>
      </c>
      <c r="C15" s="164" t="str">
        <f>IF(D15="所費",支出入力表!C16,"")</f>
        <v/>
      </c>
      <c r="D15" s="165" t="str">
        <f>IF(支出入力表!E16="所費","所費","")</f>
        <v/>
      </c>
      <c r="E15" s="165" t="str">
        <f>IF(D15="","",支出入力表!G16)</f>
        <v/>
      </c>
      <c r="F15" s="196" t="str">
        <f>IF(E15="","",VLOOKUP(E15,プルダウン用リスト!$L$1:$M$14,2,FALSE))</f>
        <v/>
      </c>
      <c r="G15" s="164" t="str">
        <f>IF(D15="所費",VLOOKUP(D15,支出入力表!E16:$M$2000,4,FALSE),"")</f>
        <v/>
      </c>
      <c r="H15" s="164" t="str">
        <f>IF(D15="所費",VLOOKUP(D15,支出入力表!E16:$M$2000,5,FALSE),"")</f>
        <v/>
      </c>
      <c r="I15" s="166" t="str">
        <f>IF(D15="所費",VLOOKUP(D15,支出入力表!E16:$M$2000,6,FALSE),"")</f>
        <v/>
      </c>
      <c r="J15" s="167" t="str">
        <f>IF(D15="所費",VLOOKUP(D15,支出入力表!E16:$M$2000,7,FALSE),"")</f>
        <v/>
      </c>
      <c r="K15" s="167" t="str">
        <f>IF(D15="所費",VLOOKUP(D15,支出入力表!E16:$M$2000,8,FALSE),"")</f>
        <v/>
      </c>
      <c r="L15" s="168" t="str">
        <f>IF(D15="所費",VLOOKUP(D15,支出入力表!E16:$M$2000,9,FALSE),"")</f>
        <v/>
      </c>
    </row>
    <row r="16" spans="1:12" x14ac:dyDescent="0.55000000000000004">
      <c r="B16" s="163" t="str">
        <f>IF(D16="所費",支出入力表!A17,"")</f>
        <v/>
      </c>
      <c r="C16" s="164" t="str">
        <f>IF(D16="所費",支出入力表!C17,"")</f>
        <v/>
      </c>
      <c r="D16" s="165" t="str">
        <f>IF(支出入力表!E17="所費","所費","")</f>
        <v/>
      </c>
      <c r="E16" s="165" t="str">
        <f>IF(D16="","",支出入力表!G17)</f>
        <v/>
      </c>
      <c r="F16" s="196" t="str">
        <f>IF(E16="","",VLOOKUP(E16,プルダウン用リスト!$L$1:$M$14,2,FALSE))</f>
        <v/>
      </c>
      <c r="G16" s="164" t="str">
        <f>IF(D16="所費",VLOOKUP(D16,支出入力表!E17:$M$2000,4,FALSE),"")</f>
        <v/>
      </c>
      <c r="H16" s="164" t="str">
        <f>IF(D16="所費",VLOOKUP(D16,支出入力表!E17:$M$2000,5,FALSE),"")</f>
        <v/>
      </c>
      <c r="I16" s="166" t="str">
        <f>IF(D16="所費",VLOOKUP(D16,支出入力表!E17:$M$2000,6,FALSE),"")</f>
        <v/>
      </c>
      <c r="J16" s="167" t="str">
        <f>IF(D16="所費",VLOOKUP(D16,支出入力表!E17:$M$2000,7,FALSE),"")</f>
        <v/>
      </c>
      <c r="K16" s="167" t="str">
        <f>IF(D16="所費",VLOOKUP(D16,支出入力表!E17:$M$2000,8,FALSE),"")</f>
        <v/>
      </c>
      <c r="L16" s="168" t="str">
        <f>IF(D16="所費",VLOOKUP(D16,支出入力表!E17:$M$2000,9,FALSE),"")</f>
        <v/>
      </c>
    </row>
    <row r="17" spans="2:12" x14ac:dyDescent="0.55000000000000004">
      <c r="B17" s="163" t="str">
        <f>IF(D17="所費",支出入力表!A18,"")</f>
        <v/>
      </c>
      <c r="C17" s="164" t="str">
        <f>IF(D17="所費",支出入力表!C18,"")</f>
        <v/>
      </c>
      <c r="D17" s="165" t="str">
        <f>IF(支出入力表!E18="所費","所費","")</f>
        <v/>
      </c>
      <c r="E17" s="165" t="str">
        <f>IF(D17="","",支出入力表!G18)</f>
        <v/>
      </c>
      <c r="F17" s="196" t="str">
        <f>IF(E17="","",VLOOKUP(E17,プルダウン用リスト!$L$1:$M$14,2,FALSE))</f>
        <v/>
      </c>
      <c r="G17" s="164" t="str">
        <f>IF(D17="所費",VLOOKUP(D17,支出入力表!E18:$M$2000,4,FALSE),"")</f>
        <v/>
      </c>
      <c r="H17" s="164" t="str">
        <f>IF(D17="所費",VLOOKUP(D17,支出入力表!E18:$M$2000,5,FALSE),"")</f>
        <v/>
      </c>
      <c r="I17" s="166" t="str">
        <f>IF(D17="所費",VLOOKUP(D17,支出入力表!E18:$M$2000,6,FALSE),"")</f>
        <v/>
      </c>
      <c r="J17" s="167" t="str">
        <f>IF(D17="所費",VLOOKUP(D17,支出入力表!E18:$M$2000,7,FALSE),"")</f>
        <v/>
      </c>
      <c r="K17" s="167" t="str">
        <f>IF(D17="所費",VLOOKUP(D17,支出入力表!E18:$M$2000,8,FALSE),"")</f>
        <v/>
      </c>
      <c r="L17" s="168" t="str">
        <f>IF(D17="所費",VLOOKUP(D17,支出入力表!E18:$M$2000,9,FALSE),"")</f>
        <v/>
      </c>
    </row>
    <row r="18" spans="2:12" x14ac:dyDescent="0.55000000000000004">
      <c r="B18" s="163" t="str">
        <f>IF(D18="所費",支出入力表!A19,"")</f>
        <v/>
      </c>
      <c r="C18" s="164" t="str">
        <f>IF(D18="所費",支出入力表!C19,"")</f>
        <v/>
      </c>
      <c r="D18" s="165" t="str">
        <f>IF(支出入力表!E19="所費","所費","")</f>
        <v/>
      </c>
      <c r="E18" s="165" t="str">
        <f>IF(D18="","",支出入力表!G19)</f>
        <v/>
      </c>
      <c r="F18" s="196" t="str">
        <f>IF(E18="","",VLOOKUP(E18,プルダウン用リスト!$L$1:$M$14,2,FALSE))</f>
        <v/>
      </c>
      <c r="G18" s="164" t="str">
        <f>IF(D18="所費",VLOOKUP(D18,支出入力表!E19:$M$2000,4,FALSE),"")</f>
        <v/>
      </c>
      <c r="H18" s="164" t="str">
        <f>IF(D18="所費",VLOOKUP(D18,支出入力表!E19:$M$2000,5,FALSE),"")</f>
        <v/>
      </c>
      <c r="I18" s="166" t="str">
        <f>IF(D18="所費",VLOOKUP(D18,支出入力表!E19:$M$2000,6,FALSE),"")</f>
        <v/>
      </c>
      <c r="J18" s="167" t="str">
        <f>IF(D18="所費",VLOOKUP(D18,支出入力表!E19:$M$2000,7,FALSE),"")</f>
        <v/>
      </c>
      <c r="K18" s="167" t="str">
        <f>IF(D18="所費",VLOOKUP(D18,支出入力表!E19:$M$2000,8,FALSE),"")</f>
        <v/>
      </c>
      <c r="L18" s="168" t="str">
        <f>IF(D18="所費",VLOOKUP(D18,支出入力表!E19:$M$2000,9,FALSE),"")</f>
        <v/>
      </c>
    </row>
    <row r="19" spans="2:12" x14ac:dyDescent="0.55000000000000004">
      <c r="B19" s="163" t="str">
        <f>IF(D19="所費",支出入力表!A20,"")</f>
        <v/>
      </c>
      <c r="C19" s="164" t="str">
        <f>IF(D19="所費",支出入力表!C20,"")</f>
        <v/>
      </c>
      <c r="D19" s="165" t="str">
        <f>IF(支出入力表!E20="所費","所費","")</f>
        <v/>
      </c>
      <c r="E19" s="165" t="str">
        <f>IF(D19="","",支出入力表!G20)</f>
        <v/>
      </c>
      <c r="F19" s="196" t="str">
        <f>IF(E19="","",VLOOKUP(E19,プルダウン用リスト!$L$1:$M$14,2,FALSE))</f>
        <v/>
      </c>
      <c r="G19" s="164" t="str">
        <f>IF(D19="所費",VLOOKUP(D19,支出入力表!E20:$M$2000,4,FALSE),"")</f>
        <v/>
      </c>
      <c r="H19" s="164" t="str">
        <f>IF(D19="所費",VLOOKUP(D19,支出入力表!E20:$M$2000,5,FALSE),"")</f>
        <v/>
      </c>
      <c r="I19" s="166" t="str">
        <f>IF(D19="所費",VLOOKUP(D19,支出入力表!E20:$M$2000,6,FALSE),"")</f>
        <v/>
      </c>
      <c r="J19" s="167" t="str">
        <f>IF(D19="所費",VLOOKUP(D19,支出入力表!E20:$M$2000,7,FALSE),"")</f>
        <v/>
      </c>
      <c r="K19" s="167" t="str">
        <f>IF(D19="所費",VLOOKUP(D19,支出入力表!E20:$M$2000,8,FALSE),"")</f>
        <v/>
      </c>
      <c r="L19" s="168" t="str">
        <f>IF(D19="所費",VLOOKUP(D19,支出入力表!E20:$M$2000,9,FALSE),"")</f>
        <v/>
      </c>
    </row>
    <row r="20" spans="2:12" x14ac:dyDescent="0.55000000000000004">
      <c r="B20" s="163" t="str">
        <f>IF(D20="所費",支出入力表!A21,"")</f>
        <v/>
      </c>
      <c r="C20" s="164" t="str">
        <f>IF(D20="所費",支出入力表!C21,"")</f>
        <v/>
      </c>
      <c r="D20" s="165" t="str">
        <f>IF(支出入力表!E21="所費","所費","")</f>
        <v/>
      </c>
      <c r="E20" s="165" t="str">
        <f>IF(D20="","",支出入力表!G21)</f>
        <v/>
      </c>
      <c r="F20" s="196" t="str">
        <f>IF(E20="","",VLOOKUP(E20,プルダウン用リスト!$L$1:$M$14,2,FALSE))</f>
        <v/>
      </c>
      <c r="G20" s="164" t="str">
        <f>IF(D20="所費",VLOOKUP(D20,支出入力表!E21:$M$2000,4,FALSE),"")</f>
        <v/>
      </c>
      <c r="H20" s="164" t="str">
        <f>IF(D20="所費",VLOOKUP(D20,支出入力表!E21:$M$2000,5,FALSE),"")</f>
        <v/>
      </c>
      <c r="I20" s="166" t="str">
        <f>IF(D20="所費",VLOOKUP(D20,支出入力表!E21:$M$2000,6,FALSE),"")</f>
        <v/>
      </c>
      <c r="J20" s="167" t="str">
        <f>IF(D20="所費",VLOOKUP(D20,支出入力表!E21:$M$2000,7,FALSE),"")</f>
        <v/>
      </c>
      <c r="K20" s="167" t="str">
        <f>IF(D20="所費",VLOOKUP(D20,支出入力表!E21:$M$2000,8,FALSE),"")</f>
        <v/>
      </c>
      <c r="L20" s="168" t="str">
        <f>IF(D20="所費",VLOOKUP(D20,支出入力表!E21:$M$2000,9,FALSE),"")</f>
        <v/>
      </c>
    </row>
    <row r="21" spans="2:12" x14ac:dyDescent="0.55000000000000004">
      <c r="B21" s="163" t="str">
        <f>IF(D21="所費",支出入力表!A22,"")</f>
        <v/>
      </c>
      <c r="C21" s="164" t="str">
        <f>IF(D21="所費",支出入力表!C22,"")</f>
        <v/>
      </c>
      <c r="D21" s="165" t="str">
        <f>IF(支出入力表!E22="所費","所費","")</f>
        <v/>
      </c>
      <c r="E21" s="165" t="str">
        <f>IF(D21="","",支出入力表!G22)</f>
        <v/>
      </c>
      <c r="F21" s="196" t="str">
        <f>IF(E21="","",VLOOKUP(E21,プルダウン用リスト!$L$1:$M$14,2,FALSE))</f>
        <v/>
      </c>
      <c r="G21" s="164" t="str">
        <f>IF(D21="所費",VLOOKUP(D21,支出入力表!E22:$M$2000,4,FALSE),"")</f>
        <v/>
      </c>
      <c r="H21" s="164" t="str">
        <f>IF(D21="所費",VLOOKUP(D21,支出入力表!E22:$M$2000,5,FALSE),"")</f>
        <v/>
      </c>
      <c r="I21" s="166" t="str">
        <f>IF(D21="所費",VLOOKUP(D21,支出入力表!E22:$M$2000,6,FALSE),"")</f>
        <v/>
      </c>
      <c r="J21" s="167" t="str">
        <f>IF(D21="所費",VLOOKUP(D21,支出入力表!E22:$M$2000,7,FALSE),"")</f>
        <v/>
      </c>
      <c r="K21" s="167" t="str">
        <f>IF(D21="所費",VLOOKUP(D21,支出入力表!E22:$M$2000,8,FALSE),"")</f>
        <v/>
      </c>
      <c r="L21" s="168" t="str">
        <f>IF(D21="所費",VLOOKUP(D21,支出入力表!E22:$M$2000,9,FALSE),"")</f>
        <v/>
      </c>
    </row>
    <row r="22" spans="2:12" x14ac:dyDescent="0.55000000000000004">
      <c r="B22" s="163" t="str">
        <f>IF(D22="所費",支出入力表!A23,"")</f>
        <v/>
      </c>
      <c r="C22" s="164" t="str">
        <f>IF(D22="所費",支出入力表!C23,"")</f>
        <v/>
      </c>
      <c r="D22" s="165" t="str">
        <f>IF(支出入力表!E23="所費","所費","")</f>
        <v/>
      </c>
      <c r="E22" s="165" t="str">
        <f>IF(D22="","",支出入力表!G23)</f>
        <v/>
      </c>
      <c r="F22" s="196" t="str">
        <f>IF(E22="","",VLOOKUP(E22,プルダウン用リスト!$L$1:$M$14,2,FALSE))</f>
        <v/>
      </c>
      <c r="G22" s="164" t="str">
        <f>IF(D22="所費",VLOOKUP(D22,支出入力表!E23:$M$2000,4,FALSE),"")</f>
        <v/>
      </c>
      <c r="H22" s="164" t="str">
        <f>IF(D22="所費",VLOOKUP(D22,支出入力表!E23:$M$2000,5,FALSE),"")</f>
        <v/>
      </c>
      <c r="I22" s="166" t="str">
        <f>IF(D22="所費",VLOOKUP(D22,支出入力表!E23:$M$2000,6,FALSE),"")</f>
        <v/>
      </c>
      <c r="J22" s="167" t="str">
        <f>IF(D22="所費",VLOOKUP(D22,支出入力表!E23:$M$2000,7,FALSE),"")</f>
        <v/>
      </c>
      <c r="K22" s="167" t="str">
        <f>IF(D22="所費",VLOOKUP(D22,支出入力表!E23:$M$2000,8,FALSE),"")</f>
        <v/>
      </c>
      <c r="L22" s="168" t="str">
        <f>IF(D22="所費",VLOOKUP(D22,支出入力表!E23:$M$2000,9,FALSE),"")</f>
        <v/>
      </c>
    </row>
    <row r="23" spans="2:12" x14ac:dyDescent="0.55000000000000004">
      <c r="B23" s="163" t="str">
        <f>IF(D23="所費",支出入力表!A24,"")</f>
        <v/>
      </c>
      <c r="C23" s="164" t="str">
        <f>IF(D23="所費",支出入力表!C24,"")</f>
        <v/>
      </c>
      <c r="D23" s="165" t="str">
        <f>IF(支出入力表!E24="所費","所費","")</f>
        <v/>
      </c>
      <c r="E23" s="165" t="str">
        <f>IF(D23="","",支出入力表!G24)</f>
        <v/>
      </c>
      <c r="F23" s="196" t="str">
        <f>IF(E23="","",VLOOKUP(E23,プルダウン用リスト!$L$1:$M$14,2,FALSE))</f>
        <v/>
      </c>
      <c r="G23" s="164" t="str">
        <f>IF(D23="所費",VLOOKUP(D23,支出入力表!E24:$M$2000,4,FALSE),"")</f>
        <v/>
      </c>
      <c r="H23" s="164" t="str">
        <f>IF(D23="所費",VLOOKUP(D23,支出入力表!E24:$M$2000,5,FALSE),"")</f>
        <v/>
      </c>
      <c r="I23" s="166" t="str">
        <f>IF(D23="所費",VLOOKUP(D23,支出入力表!E24:$M$2000,6,FALSE),"")</f>
        <v/>
      </c>
      <c r="J23" s="167" t="str">
        <f>IF(D23="所費",VLOOKUP(D23,支出入力表!E24:$M$2000,7,FALSE),"")</f>
        <v/>
      </c>
      <c r="K23" s="167" t="str">
        <f>IF(D23="所費",VLOOKUP(D23,支出入力表!E24:$M$2000,8,FALSE),"")</f>
        <v/>
      </c>
      <c r="L23" s="168" t="str">
        <f>IF(D23="所費",VLOOKUP(D23,支出入力表!E24:$M$2000,9,FALSE),"")</f>
        <v/>
      </c>
    </row>
    <row r="24" spans="2:12" x14ac:dyDescent="0.55000000000000004">
      <c r="B24" s="163" t="str">
        <f>IF(D24="所費",支出入力表!A25,"")</f>
        <v/>
      </c>
      <c r="C24" s="164" t="str">
        <f>IF(D24="所費",支出入力表!C25,"")</f>
        <v/>
      </c>
      <c r="D24" s="165" t="str">
        <f>IF(支出入力表!E25="所費","所費","")</f>
        <v/>
      </c>
      <c r="E24" s="165" t="str">
        <f>IF(D24="","",支出入力表!G25)</f>
        <v/>
      </c>
      <c r="F24" s="196" t="str">
        <f>IF(E24="","",VLOOKUP(E24,プルダウン用リスト!$L$1:$M$14,2,FALSE))</f>
        <v/>
      </c>
      <c r="G24" s="164" t="str">
        <f>IF(D24="所費",VLOOKUP(D24,支出入力表!E25:$M$2000,4,FALSE),"")</f>
        <v/>
      </c>
      <c r="H24" s="164" t="str">
        <f>IF(D24="所費",VLOOKUP(D24,支出入力表!E25:$M$2000,5,FALSE),"")</f>
        <v/>
      </c>
      <c r="I24" s="166" t="str">
        <f>IF(D24="所費",VLOOKUP(D24,支出入力表!E25:$M$2000,6,FALSE),"")</f>
        <v/>
      </c>
      <c r="J24" s="167" t="str">
        <f>IF(D24="所費",VLOOKUP(D24,支出入力表!E25:$M$2000,7,FALSE),"")</f>
        <v/>
      </c>
      <c r="K24" s="167" t="str">
        <f>IF(D24="所費",VLOOKUP(D24,支出入力表!E25:$M$2000,8,FALSE),"")</f>
        <v/>
      </c>
      <c r="L24" s="168" t="str">
        <f>IF(D24="所費",VLOOKUP(D24,支出入力表!E25:$M$2000,9,FALSE),"")</f>
        <v/>
      </c>
    </row>
    <row r="25" spans="2:12" x14ac:dyDescent="0.55000000000000004">
      <c r="B25" s="163" t="str">
        <f>IF(D25="所費",支出入力表!A26,"")</f>
        <v/>
      </c>
      <c r="C25" s="164" t="str">
        <f>IF(D25="所費",支出入力表!C26,"")</f>
        <v/>
      </c>
      <c r="D25" s="165" t="str">
        <f>IF(支出入力表!E26="所費","所費","")</f>
        <v/>
      </c>
      <c r="E25" s="165" t="str">
        <f>IF(D25="","",支出入力表!G26)</f>
        <v/>
      </c>
      <c r="F25" s="196" t="str">
        <f>IF(E25="","",VLOOKUP(E25,プルダウン用リスト!$L$1:$M$14,2,FALSE))</f>
        <v/>
      </c>
      <c r="G25" s="164" t="str">
        <f>IF(D25="所費",VLOOKUP(D25,支出入力表!E26:$M$2000,4,FALSE),"")</f>
        <v/>
      </c>
      <c r="H25" s="164" t="str">
        <f>IF(D25="所費",VLOOKUP(D25,支出入力表!E26:$M$2000,5,FALSE),"")</f>
        <v/>
      </c>
      <c r="I25" s="166" t="str">
        <f>IF(D25="所費",VLOOKUP(D25,支出入力表!E26:$M$2000,6,FALSE),"")</f>
        <v/>
      </c>
      <c r="J25" s="167" t="str">
        <f>IF(D25="所費",VLOOKUP(D25,支出入力表!E26:$M$2000,7,FALSE),"")</f>
        <v/>
      </c>
      <c r="K25" s="167" t="str">
        <f>IF(D25="所費",VLOOKUP(D25,支出入力表!E26:$M$2000,8,FALSE),"")</f>
        <v/>
      </c>
      <c r="L25" s="168" t="str">
        <f>IF(D25="所費",VLOOKUP(D25,支出入力表!E26:$M$2000,9,FALSE),"")</f>
        <v/>
      </c>
    </row>
    <row r="26" spans="2:12" x14ac:dyDescent="0.55000000000000004">
      <c r="B26" s="163" t="str">
        <f>IF(D26="所費",支出入力表!A27,"")</f>
        <v/>
      </c>
      <c r="C26" s="164" t="str">
        <f>IF(D26="所費",支出入力表!C27,"")</f>
        <v/>
      </c>
      <c r="D26" s="165" t="str">
        <f>IF(支出入力表!E27="所費","所費","")</f>
        <v/>
      </c>
      <c r="E26" s="165" t="str">
        <f>IF(D26="","",支出入力表!G27)</f>
        <v/>
      </c>
      <c r="F26" s="196" t="str">
        <f>IF(E26="","",VLOOKUP(E26,プルダウン用リスト!$L$1:$M$14,2,FALSE))</f>
        <v/>
      </c>
      <c r="G26" s="164" t="str">
        <f>IF(D26="所費",VLOOKUP(D26,支出入力表!E27:$M$2000,4,FALSE),"")</f>
        <v/>
      </c>
      <c r="H26" s="164" t="str">
        <f>IF(D26="所費",VLOOKUP(D26,支出入力表!E27:$M$2000,5,FALSE),"")</f>
        <v/>
      </c>
      <c r="I26" s="166" t="str">
        <f>IF(D26="所費",VLOOKUP(D26,支出入力表!E27:$M$2000,6,FALSE),"")</f>
        <v/>
      </c>
      <c r="J26" s="167" t="str">
        <f>IF(D26="所費",VLOOKUP(D26,支出入力表!E27:$M$2000,7,FALSE),"")</f>
        <v/>
      </c>
      <c r="K26" s="167" t="str">
        <f>IF(D26="所費",VLOOKUP(D26,支出入力表!E27:$M$2000,8,FALSE),"")</f>
        <v/>
      </c>
      <c r="L26" s="168" t="str">
        <f>IF(D26="所費",VLOOKUP(D26,支出入力表!E27:$M$2000,9,FALSE),"")</f>
        <v/>
      </c>
    </row>
    <row r="27" spans="2:12" x14ac:dyDescent="0.55000000000000004">
      <c r="B27" s="163" t="str">
        <f>IF(D27="所費",支出入力表!A28,"")</f>
        <v/>
      </c>
      <c r="C27" s="164" t="str">
        <f>IF(D27="所費",支出入力表!C28,"")</f>
        <v/>
      </c>
      <c r="D27" s="165" t="str">
        <f>IF(支出入力表!E28="所費","所費","")</f>
        <v/>
      </c>
      <c r="E27" s="165" t="str">
        <f>IF(D27="","",支出入力表!G28)</f>
        <v/>
      </c>
      <c r="F27" s="196" t="str">
        <f>IF(E27="","",VLOOKUP(E27,プルダウン用リスト!$L$1:$M$14,2,FALSE))</f>
        <v/>
      </c>
      <c r="G27" s="164" t="str">
        <f>IF(D27="所費",VLOOKUP(D27,支出入力表!E28:$M$2000,4,FALSE),"")</f>
        <v/>
      </c>
      <c r="H27" s="164" t="str">
        <f>IF(D27="所費",VLOOKUP(D27,支出入力表!E28:$M$2000,5,FALSE),"")</f>
        <v/>
      </c>
      <c r="I27" s="166" t="str">
        <f>IF(D27="所費",VLOOKUP(D27,支出入力表!E28:$M$2000,6,FALSE),"")</f>
        <v/>
      </c>
      <c r="J27" s="167" t="str">
        <f>IF(D27="所費",VLOOKUP(D27,支出入力表!E28:$M$2000,7,FALSE),"")</f>
        <v/>
      </c>
      <c r="K27" s="167" t="str">
        <f>IF(D27="所費",VLOOKUP(D27,支出入力表!E28:$M$2000,8,FALSE),"")</f>
        <v/>
      </c>
      <c r="L27" s="168" t="str">
        <f>IF(D27="所費",VLOOKUP(D27,支出入力表!E28:$M$2000,9,FALSE),"")</f>
        <v/>
      </c>
    </row>
    <row r="28" spans="2:12" x14ac:dyDescent="0.55000000000000004">
      <c r="B28" s="163" t="str">
        <f>IF(D28="所費",支出入力表!A29,"")</f>
        <v/>
      </c>
      <c r="C28" s="164" t="str">
        <f>IF(D28="所費",支出入力表!C29,"")</f>
        <v/>
      </c>
      <c r="D28" s="165" t="str">
        <f>IF(支出入力表!E29="所費","所費","")</f>
        <v/>
      </c>
      <c r="E28" s="165" t="str">
        <f>IF(D28="","",支出入力表!G29)</f>
        <v/>
      </c>
      <c r="F28" s="196" t="str">
        <f>IF(E28="","",VLOOKUP(E28,プルダウン用リスト!$L$1:$M$14,2,FALSE))</f>
        <v/>
      </c>
      <c r="G28" s="164" t="str">
        <f>IF(D28="所費",VLOOKUP(D28,支出入力表!E29:$M$2000,4,FALSE),"")</f>
        <v/>
      </c>
      <c r="H28" s="164" t="str">
        <f>IF(D28="所費",VLOOKUP(D28,支出入力表!E29:$M$2000,5,FALSE),"")</f>
        <v/>
      </c>
      <c r="I28" s="166" t="str">
        <f>IF(D28="所費",VLOOKUP(D28,支出入力表!E29:$M$2000,6,FALSE),"")</f>
        <v/>
      </c>
      <c r="J28" s="167" t="str">
        <f>IF(D28="所費",VLOOKUP(D28,支出入力表!E29:$M$2000,7,FALSE),"")</f>
        <v/>
      </c>
      <c r="K28" s="167" t="str">
        <f>IF(D28="所費",VLOOKUP(D28,支出入力表!E29:$M$2000,8,FALSE),"")</f>
        <v/>
      </c>
      <c r="L28" s="168" t="str">
        <f>IF(D28="所費",VLOOKUP(D28,支出入力表!E29:$M$2000,9,FALSE),"")</f>
        <v/>
      </c>
    </row>
    <row r="29" spans="2:12" x14ac:dyDescent="0.55000000000000004">
      <c r="B29" s="163" t="str">
        <f>IF(D29="所費",支出入力表!A30,"")</f>
        <v/>
      </c>
      <c r="C29" s="164" t="str">
        <f>IF(D29="所費",支出入力表!C30,"")</f>
        <v/>
      </c>
      <c r="D29" s="165" t="str">
        <f>IF(支出入力表!E30="所費","所費","")</f>
        <v/>
      </c>
      <c r="E29" s="165" t="str">
        <f>IF(D29="","",支出入力表!G30)</f>
        <v/>
      </c>
      <c r="F29" s="196" t="str">
        <f>IF(E29="","",VLOOKUP(E29,プルダウン用リスト!$L$1:$M$14,2,FALSE))</f>
        <v/>
      </c>
      <c r="G29" s="164" t="str">
        <f>IF(D29="所費",VLOOKUP(D29,支出入力表!E30:$M$2000,4,FALSE),"")</f>
        <v/>
      </c>
      <c r="H29" s="164" t="str">
        <f>IF(D29="所費",VLOOKUP(D29,支出入力表!E30:$M$2000,5,FALSE),"")</f>
        <v/>
      </c>
      <c r="I29" s="166" t="str">
        <f>IF(D29="所費",VLOOKUP(D29,支出入力表!E30:$M$2000,6,FALSE),"")</f>
        <v/>
      </c>
      <c r="J29" s="167" t="str">
        <f>IF(D29="所費",VLOOKUP(D29,支出入力表!E30:$M$2000,7,FALSE),"")</f>
        <v/>
      </c>
      <c r="K29" s="167" t="str">
        <f>IF(D29="所費",VLOOKUP(D29,支出入力表!E30:$M$2000,8,FALSE),"")</f>
        <v/>
      </c>
      <c r="L29" s="168" t="str">
        <f>IF(D29="所費",VLOOKUP(D29,支出入力表!E30:$M$2000,9,FALSE),"")</f>
        <v/>
      </c>
    </row>
    <row r="30" spans="2:12" x14ac:dyDescent="0.55000000000000004">
      <c r="B30" s="163" t="str">
        <f>IF(D30="所費",支出入力表!A31,"")</f>
        <v/>
      </c>
      <c r="C30" s="164" t="str">
        <f>IF(D30="所費",支出入力表!C31,"")</f>
        <v/>
      </c>
      <c r="D30" s="165" t="str">
        <f>IF(支出入力表!E31="所費","所費","")</f>
        <v/>
      </c>
      <c r="E30" s="165" t="str">
        <f>IF(D30="","",支出入力表!G31)</f>
        <v/>
      </c>
      <c r="F30" s="196" t="str">
        <f>IF(E30="","",VLOOKUP(E30,プルダウン用リスト!$L$1:$M$14,2,FALSE))</f>
        <v/>
      </c>
      <c r="G30" s="164" t="str">
        <f>IF(D30="所費",VLOOKUP(D30,支出入力表!E31:$M$2000,4,FALSE),"")</f>
        <v/>
      </c>
      <c r="H30" s="164" t="str">
        <f>IF(D30="所費",VLOOKUP(D30,支出入力表!E31:$M$2000,5,FALSE),"")</f>
        <v/>
      </c>
      <c r="I30" s="166" t="str">
        <f>IF(D30="所費",VLOOKUP(D30,支出入力表!E31:$M$2000,6,FALSE),"")</f>
        <v/>
      </c>
      <c r="J30" s="167" t="str">
        <f>IF(D30="所費",VLOOKUP(D30,支出入力表!E31:$M$2000,7,FALSE),"")</f>
        <v/>
      </c>
      <c r="K30" s="167" t="str">
        <f>IF(D30="所費",VLOOKUP(D30,支出入力表!E31:$M$2000,8,FALSE),"")</f>
        <v/>
      </c>
      <c r="L30" s="168" t="str">
        <f>IF(D30="所費",VLOOKUP(D30,支出入力表!E31:$M$2000,9,FALSE),"")</f>
        <v/>
      </c>
    </row>
    <row r="31" spans="2:12" x14ac:dyDescent="0.55000000000000004">
      <c r="B31" s="163" t="str">
        <f>IF(D31="所費",支出入力表!A32,"")</f>
        <v/>
      </c>
      <c r="C31" s="164" t="str">
        <f>IF(D31="所費",支出入力表!C32,"")</f>
        <v/>
      </c>
      <c r="D31" s="165" t="str">
        <f>IF(支出入力表!E32="所費","所費","")</f>
        <v/>
      </c>
      <c r="E31" s="165" t="str">
        <f>IF(D31="","",支出入力表!G32)</f>
        <v/>
      </c>
      <c r="F31" s="196" t="str">
        <f>IF(E31="","",VLOOKUP(E31,プルダウン用リスト!$L$1:$M$14,2,FALSE))</f>
        <v/>
      </c>
      <c r="G31" s="164" t="str">
        <f>IF(D31="所費",VLOOKUP(D31,支出入力表!E32:$M$2000,4,FALSE),"")</f>
        <v/>
      </c>
      <c r="H31" s="164" t="str">
        <f>IF(D31="所費",VLOOKUP(D31,支出入力表!E32:$M$2000,5,FALSE),"")</f>
        <v/>
      </c>
      <c r="I31" s="166" t="str">
        <f>IF(D31="所費",VLOOKUP(D31,支出入力表!E32:$M$2000,6,FALSE),"")</f>
        <v/>
      </c>
      <c r="J31" s="167" t="str">
        <f>IF(D31="所費",VLOOKUP(D31,支出入力表!E32:$M$2000,7,FALSE),"")</f>
        <v/>
      </c>
      <c r="K31" s="167" t="str">
        <f>IF(D31="所費",VLOOKUP(D31,支出入力表!E32:$M$2000,8,FALSE),"")</f>
        <v/>
      </c>
      <c r="L31" s="168" t="str">
        <f>IF(D31="所費",VLOOKUP(D31,支出入力表!E32:$M$2000,9,FALSE),"")</f>
        <v/>
      </c>
    </row>
    <row r="32" spans="2:12" x14ac:dyDescent="0.55000000000000004">
      <c r="B32" s="163" t="str">
        <f>IF(D32="所費",支出入力表!A33,"")</f>
        <v/>
      </c>
      <c r="C32" s="164" t="str">
        <f>IF(D32="所費",支出入力表!C33,"")</f>
        <v/>
      </c>
      <c r="D32" s="165" t="str">
        <f>IF(支出入力表!E33="所費","所費","")</f>
        <v/>
      </c>
      <c r="E32" s="165" t="str">
        <f>IF(D32="","",支出入力表!G33)</f>
        <v/>
      </c>
      <c r="F32" s="196" t="str">
        <f>IF(E32="","",VLOOKUP(E32,プルダウン用リスト!$L$1:$M$14,2,FALSE))</f>
        <v/>
      </c>
      <c r="G32" s="164" t="str">
        <f>IF(D32="所費",VLOOKUP(D32,支出入力表!E33:$M$2000,4,FALSE),"")</f>
        <v/>
      </c>
      <c r="H32" s="164" t="str">
        <f>IF(D32="所費",VLOOKUP(D32,支出入力表!E33:$M$2000,5,FALSE),"")</f>
        <v/>
      </c>
      <c r="I32" s="166" t="str">
        <f>IF(D32="所費",VLOOKUP(D32,支出入力表!E33:$M$2000,6,FALSE),"")</f>
        <v/>
      </c>
      <c r="J32" s="167" t="str">
        <f>IF(D32="所費",VLOOKUP(D32,支出入力表!E33:$M$2000,7,FALSE),"")</f>
        <v/>
      </c>
      <c r="K32" s="167" t="str">
        <f>IF(D32="所費",VLOOKUP(D32,支出入力表!E33:$M$2000,8,FALSE),"")</f>
        <v/>
      </c>
      <c r="L32" s="168" t="str">
        <f>IF(D32="所費",VLOOKUP(D32,支出入力表!E33:$M$2000,9,FALSE),"")</f>
        <v/>
      </c>
    </row>
    <row r="33" spans="2:14" x14ac:dyDescent="0.55000000000000004">
      <c r="B33" s="163" t="str">
        <f>IF(D33="所費",支出入力表!A34,"")</f>
        <v/>
      </c>
      <c r="C33" s="164" t="str">
        <f>IF(D33="所費",支出入力表!C34,"")</f>
        <v/>
      </c>
      <c r="D33" s="165" t="str">
        <f>IF(支出入力表!E34="所費","所費","")</f>
        <v/>
      </c>
      <c r="E33" s="165" t="str">
        <f>IF(D33="","",支出入力表!G34)</f>
        <v/>
      </c>
      <c r="F33" s="196" t="str">
        <f>IF(E33="","",VLOOKUP(E33,プルダウン用リスト!$L$1:$M$14,2,FALSE))</f>
        <v/>
      </c>
      <c r="G33" s="164" t="str">
        <f>IF(D33="所費",VLOOKUP(D33,支出入力表!E34:$M$2000,4,FALSE),"")</f>
        <v/>
      </c>
      <c r="H33" s="164" t="str">
        <f>IF(D33="所費",VLOOKUP(D33,支出入力表!E34:$M$2000,5,FALSE),"")</f>
        <v/>
      </c>
      <c r="I33" s="166" t="str">
        <f>IF(D33="所費",VLOOKUP(D33,支出入力表!E34:$M$2000,6,FALSE),"")</f>
        <v/>
      </c>
      <c r="J33" s="167" t="str">
        <f>IF(D33="所費",VLOOKUP(D33,支出入力表!E34:$M$2000,7,FALSE),"")</f>
        <v/>
      </c>
      <c r="K33" s="167" t="str">
        <f>IF(D33="所費",VLOOKUP(D33,支出入力表!E34:$M$2000,8,FALSE),"")</f>
        <v/>
      </c>
      <c r="L33" s="168" t="str">
        <f>IF(D33="所費",VLOOKUP(D33,支出入力表!E34:$M$2000,9,FALSE),"")</f>
        <v/>
      </c>
    </row>
    <row r="34" spans="2:14" x14ac:dyDescent="0.55000000000000004">
      <c r="B34" s="163" t="str">
        <f>IF(D34="所費",支出入力表!A35,"")</f>
        <v/>
      </c>
      <c r="C34" s="164" t="str">
        <f>IF(D34="所費",支出入力表!C35,"")</f>
        <v/>
      </c>
      <c r="D34" s="165" t="str">
        <f>IF(支出入力表!E35="所費","所費","")</f>
        <v/>
      </c>
      <c r="E34" s="165" t="str">
        <f>IF(D34="","",支出入力表!G35)</f>
        <v/>
      </c>
      <c r="F34" s="196" t="str">
        <f>IF(E34="","",VLOOKUP(E34,プルダウン用リスト!$L$1:$M$14,2,FALSE))</f>
        <v/>
      </c>
      <c r="G34" s="164" t="str">
        <f>IF(D34="所費",VLOOKUP(D34,支出入力表!E35:$M$2000,4,FALSE),"")</f>
        <v/>
      </c>
      <c r="H34" s="164" t="str">
        <f>IF(D34="所費",VLOOKUP(D34,支出入力表!E35:$M$2000,5,FALSE),"")</f>
        <v/>
      </c>
      <c r="I34" s="166" t="str">
        <f>IF(D34="所費",VLOOKUP(D34,支出入力表!E35:$M$2000,6,FALSE),"")</f>
        <v/>
      </c>
      <c r="J34" s="167" t="str">
        <f>IF(D34="所費",VLOOKUP(D34,支出入力表!E35:$M$2000,7,FALSE),"")</f>
        <v/>
      </c>
      <c r="K34" s="167" t="str">
        <f>IF(D34="所費",VLOOKUP(D34,支出入力表!E35:$M$2000,8,FALSE),"")</f>
        <v/>
      </c>
      <c r="L34" s="168" t="str">
        <f>IF(D34="所費",VLOOKUP(D34,支出入力表!E35:$M$2000,9,FALSE),"")</f>
        <v/>
      </c>
    </row>
    <row r="35" spans="2:14" x14ac:dyDescent="0.55000000000000004">
      <c r="B35" s="163" t="str">
        <f>IF(D35="所費",支出入力表!A36,"")</f>
        <v/>
      </c>
      <c r="C35" s="164" t="str">
        <f>IF(D35="所費",支出入力表!C36,"")</f>
        <v/>
      </c>
      <c r="D35" s="165" t="str">
        <f>IF(支出入力表!E36="所費","所費","")</f>
        <v/>
      </c>
      <c r="E35" s="165" t="str">
        <f>IF(D35="","",支出入力表!G36)</f>
        <v/>
      </c>
      <c r="F35" s="196" t="str">
        <f>IF(E35="","",VLOOKUP(E35,プルダウン用リスト!$L$1:$M$14,2,FALSE))</f>
        <v/>
      </c>
      <c r="G35" s="164" t="str">
        <f>IF(D35="所費",VLOOKUP(D35,支出入力表!E36:$M$2000,4,FALSE),"")</f>
        <v/>
      </c>
      <c r="H35" s="164" t="str">
        <f>IF(D35="所費",VLOOKUP(D35,支出入力表!E36:$M$2000,5,FALSE),"")</f>
        <v/>
      </c>
      <c r="I35" s="166" t="str">
        <f>IF(D35="所費",VLOOKUP(D35,支出入力表!E36:$M$2000,6,FALSE),"")</f>
        <v/>
      </c>
      <c r="J35" s="167" t="str">
        <f>IF(D35="所費",VLOOKUP(D35,支出入力表!E36:$M$2000,7,FALSE),"")</f>
        <v/>
      </c>
      <c r="K35" s="167" t="str">
        <f>IF(D35="所費",VLOOKUP(D35,支出入力表!E36:$M$2000,8,FALSE),"")</f>
        <v/>
      </c>
      <c r="L35" s="168" t="str">
        <f>IF(D35="所費",VLOOKUP(D35,支出入力表!E36:$M$2000,9,FALSE),"")</f>
        <v/>
      </c>
    </row>
    <row r="36" spans="2:14" x14ac:dyDescent="0.55000000000000004">
      <c r="B36" s="163" t="str">
        <f>IF(D36="所費",支出入力表!A37,"")</f>
        <v/>
      </c>
      <c r="C36" s="164" t="str">
        <f>IF(D36="所費",支出入力表!C37,"")</f>
        <v/>
      </c>
      <c r="D36" s="165" t="str">
        <f>IF(支出入力表!E37="所費","所費","")</f>
        <v/>
      </c>
      <c r="E36" s="165" t="str">
        <f>IF(D36="","",支出入力表!G37)</f>
        <v/>
      </c>
      <c r="F36" s="196" t="str">
        <f>IF(E36="","",VLOOKUP(E36,プルダウン用リスト!$L$1:$M$14,2,FALSE))</f>
        <v/>
      </c>
      <c r="G36" s="164" t="str">
        <f>IF(D36="所費",VLOOKUP(D36,支出入力表!E37:$M$2000,4,FALSE),"")</f>
        <v/>
      </c>
      <c r="H36" s="164" t="str">
        <f>IF(D36="所費",VLOOKUP(D36,支出入力表!E37:$M$2000,5,FALSE),"")</f>
        <v/>
      </c>
      <c r="I36" s="166" t="str">
        <f>IF(D36="所費",VLOOKUP(D36,支出入力表!E37:$M$2000,6,FALSE),"")</f>
        <v/>
      </c>
      <c r="J36" s="167" t="str">
        <f>IF(D36="所費",VLOOKUP(D36,支出入力表!E37:$M$2000,7,FALSE),"")</f>
        <v/>
      </c>
      <c r="K36" s="167" t="str">
        <f>IF(D36="所費",VLOOKUP(D36,支出入力表!E37:$M$2000,8,FALSE),"")</f>
        <v/>
      </c>
      <c r="L36" s="168" t="str">
        <f>IF(D36="所費",VLOOKUP(D36,支出入力表!E37:$M$2000,9,FALSE),"")</f>
        <v/>
      </c>
    </row>
    <row r="37" spans="2:14" x14ac:dyDescent="0.55000000000000004">
      <c r="B37" s="163" t="str">
        <f>IF(D37="所費",支出入力表!A38,"")</f>
        <v/>
      </c>
      <c r="C37" s="164" t="str">
        <f>IF(D37="所費",支出入力表!C38,"")</f>
        <v/>
      </c>
      <c r="D37" s="165" t="str">
        <f>IF(支出入力表!E38="所費","所費","")</f>
        <v/>
      </c>
      <c r="E37" s="165" t="str">
        <f>IF(D37="","",支出入力表!G38)</f>
        <v/>
      </c>
      <c r="F37" s="196" t="str">
        <f>IF(E37="","",VLOOKUP(E37,プルダウン用リスト!$L$1:$M$14,2,FALSE))</f>
        <v/>
      </c>
      <c r="G37" s="164" t="str">
        <f>IF(D37="所費",VLOOKUP(D37,支出入力表!E38:$M$2000,4,FALSE),"")</f>
        <v/>
      </c>
      <c r="H37" s="164" t="str">
        <f>IF(D37="所費",VLOOKUP(D37,支出入力表!E38:$M$2000,5,FALSE),"")</f>
        <v/>
      </c>
      <c r="I37" s="166" t="str">
        <f>IF(D37="所費",VLOOKUP(D37,支出入力表!E38:$M$2000,6,FALSE),"")</f>
        <v/>
      </c>
      <c r="J37" s="167" t="str">
        <f>IF(D37="所費",VLOOKUP(D37,支出入力表!E38:$M$2000,7,FALSE),"")</f>
        <v/>
      </c>
      <c r="K37" s="167" t="str">
        <f>IF(D37="所費",VLOOKUP(D37,支出入力表!E38:$M$2000,8,FALSE),"")</f>
        <v/>
      </c>
      <c r="L37" s="168" t="str">
        <f>IF(D37="所費",VLOOKUP(D37,支出入力表!E38:$M$2000,9,FALSE),"")</f>
        <v/>
      </c>
    </row>
    <row r="38" spans="2:14" x14ac:dyDescent="0.55000000000000004">
      <c r="B38" s="163" t="str">
        <f>IF(D38="所費",支出入力表!A39,"")</f>
        <v/>
      </c>
      <c r="C38" s="164" t="str">
        <f>IF(D38="所費",支出入力表!C39,"")</f>
        <v/>
      </c>
      <c r="D38" s="165" t="str">
        <f>IF(支出入力表!E39="所費","所費","")</f>
        <v/>
      </c>
      <c r="E38" s="165" t="str">
        <f>IF(D38="","",支出入力表!G39)</f>
        <v/>
      </c>
      <c r="F38" s="196" t="str">
        <f>IF(E38="","",VLOOKUP(E38,プルダウン用リスト!$L$1:$M$14,2,FALSE))</f>
        <v/>
      </c>
      <c r="G38" s="164" t="str">
        <f>IF(D38="所費",VLOOKUP(D38,支出入力表!E39:$M$2000,4,FALSE),"")</f>
        <v/>
      </c>
      <c r="H38" s="164" t="str">
        <f>IF(D38="所費",VLOOKUP(D38,支出入力表!E39:$M$2000,5,FALSE),"")</f>
        <v/>
      </c>
      <c r="I38" s="166" t="str">
        <f>IF(D38="所費",VLOOKUP(D38,支出入力表!E39:$M$2000,6,FALSE),"")</f>
        <v/>
      </c>
      <c r="J38" s="167" t="str">
        <f>IF(D38="所費",VLOOKUP(D38,支出入力表!E39:$M$2000,7,FALSE),"")</f>
        <v/>
      </c>
      <c r="K38" s="167" t="str">
        <f>IF(D38="所費",VLOOKUP(D38,支出入力表!E39:$M$2000,8,FALSE),"")</f>
        <v/>
      </c>
      <c r="L38" s="168" t="str">
        <f>IF(D38="所費",VLOOKUP(D38,支出入力表!E39:$M$2000,9,FALSE),"")</f>
        <v/>
      </c>
    </row>
    <row r="39" spans="2:14" x14ac:dyDescent="0.55000000000000004">
      <c r="B39" s="163" t="str">
        <f>IF(D39="所費",支出入力表!A40,"")</f>
        <v/>
      </c>
      <c r="C39" s="164" t="str">
        <f>IF(D39="所費",支出入力表!C40,"")</f>
        <v/>
      </c>
      <c r="D39" s="165" t="str">
        <f>IF(支出入力表!E40="所費","所費","")</f>
        <v/>
      </c>
      <c r="E39" s="165" t="str">
        <f>IF(D39="","",支出入力表!G40)</f>
        <v/>
      </c>
      <c r="F39" s="196" t="str">
        <f>IF(E39="","",VLOOKUP(E39,プルダウン用リスト!$L$1:$M$14,2,FALSE))</f>
        <v/>
      </c>
      <c r="G39" s="164" t="str">
        <f>IF(D39="所費",VLOOKUP(D39,支出入力表!E40:$M$2000,4,FALSE),"")</f>
        <v/>
      </c>
      <c r="H39" s="164" t="str">
        <f>IF(D39="所費",VLOOKUP(D39,支出入力表!E40:$M$2000,5,FALSE),"")</f>
        <v/>
      </c>
      <c r="I39" s="166" t="str">
        <f>IF(D39="所費",VLOOKUP(D39,支出入力表!E40:$M$2000,6,FALSE),"")</f>
        <v/>
      </c>
      <c r="J39" s="167" t="str">
        <f>IF(D39="所費",VLOOKUP(D39,支出入力表!E40:$M$2000,7,FALSE),"")</f>
        <v/>
      </c>
      <c r="K39" s="167" t="str">
        <f>IF(D39="所費",VLOOKUP(D39,支出入力表!E40:$M$2000,8,FALSE),"")</f>
        <v/>
      </c>
      <c r="L39" s="168" t="str">
        <f>IF(D39="所費",VLOOKUP(D39,支出入力表!E40:$M$2000,9,FALSE),"")</f>
        <v/>
      </c>
    </row>
    <row r="40" spans="2:14" x14ac:dyDescent="0.55000000000000004">
      <c r="B40" s="163" t="str">
        <f>IF(D40="所費",支出入力表!A41,"")</f>
        <v/>
      </c>
      <c r="C40" s="164" t="str">
        <f>IF(D40="所費",支出入力表!C41,"")</f>
        <v/>
      </c>
      <c r="D40" s="165" t="str">
        <f>IF(支出入力表!E41="所費","所費","")</f>
        <v/>
      </c>
      <c r="E40" s="165" t="str">
        <f>IF(D40="","",支出入力表!G41)</f>
        <v/>
      </c>
      <c r="F40" s="196" t="str">
        <f>IF(E40="","",VLOOKUP(E40,プルダウン用リスト!$L$1:$M$14,2,FALSE))</f>
        <v/>
      </c>
      <c r="G40" s="164" t="str">
        <f>IF(D40="所費",VLOOKUP(D40,支出入力表!E41:$M$2000,4,FALSE),"")</f>
        <v/>
      </c>
      <c r="H40" s="164" t="str">
        <f>IF(D40="所費",VLOOKUP(D40,支出入力表!E41:$M$2000,5,FALSE),"")</f>
        <v/>
      </c>
      <c r="I40" s="166" t="str">
        <f>IF(D40="所費",VLOOKUP(D40,支出入力表!E41:$M$2000,6,FALSE),"")</f>
        <v/>
      </c>
      <c r="J40" s="167" t="str">
        <f>IF(D40="所費",VLOOKUP(D40,支出入力表!E41:$M$2000,7,FALSE),"")</f>
        <v/>
      </c>
      <c r="K40" s="167" t="str">
        <f>IF(D40="所費",VLOOKUP(D40,支出入力表!E41:$M$2000,8,FALSE),"")</f>
        <v/>
      </c>
      <c r="L40" s="168" t="str">
        <f>IF(D40="所費",VLOOKUP(D40,支出入力表!E41:$M$2000,9,FALSE),"")</f>
        <v/>
      </c>
    </row>
    <row r="41" spans="2:14" x14ac:dyDescent="0.55000000000000004">
      <c r="B41" s="163" t="str">
        <f>IF(D41="所費",支出入力表!A42,"")</f>
        <v/>
      </c>
      <c r="C41" s="164" t="str">
        <f>IF(D41="所費",支出入力表!C42,"")</f>
        <v/>
      </c>
      <c r="D41" s="165" t="str">
        <f>IF(支出入力表!E42="所費","所費","")</f>
        <v/>
      </c>
      <c r="E41" s="165" t="str">
        <f>IF(D41="","",支出入力表!G42)</f>
        <v/>
      </c>
      <c r="F41" s="196" t="str">
        <f>IF(E41="","",VLOOKUP(E41,プルダウン用リスト!$L$1:$M$14,2,FALSE))</f>
        <v/>
      </c>
      <c r="G41" s="164" t="str">
        <f>IF(D41="所費",VLOOKUP(D41,支出入力表!E42:$M$2000,4,FALSE),"")</f>
        <v/>
      </c>
      <c r="H41" s="164" t="str">
        <f>IF(D41="所費",VLOOKUP(D41,支出入力表!E42:$M$2000,5,FALSE),"")</f>
        <v/>
      </c>
      <c r="I41" s="166" t="str">
        <f>IF(D41="所費",VLOOKUP(D41,支出入力表!E42:$M$2000,6,FALSE),"")</f>
        <v/>
      </c>
      <c r="J41" s="167" t="str">
        <f>IF(D41="所費",VLOOKUP(D41,支出入力表!E42:$M$2000,7,FALSE),"")</f>
        <v/>
      </c>
      <c r="K41" s="167" t="str">
        <f>IF(D41="所費",VLOOKUP(D41,支出入力表!E42:$M$2000,8,FALSE),"")</f>
        <v/>
      </c>
      <c r="L41" s="168" t="str">
        <f>IF(D41="所費",VLOOKUP(D41,支出入力表!E42:$M$2000,9,FALSE),"")</f>
        <v/>
      </c>
    </row>
    <row r="42" spans="2:14" x14ac:dyDescent="0.55000000000000004">
      <c r="B42" s="163" t="str">
        <f>IF(D42="所費",支出入力表!A43,"")</f>
        <v/>
      </c>
      <c r="C42" s="164" t="str">
        <f>IF(D42="所費",支出入力表!C43,"")</f>
        <v/>
      </c>
      <c r="D42" s="165" t="str">
        <f>IF(支出入力表!E43="所費","所費","")</f>
        <v/>
      </c>
      <c r="E42" s="165" t="str">
        <f>IF(D42="","",支出入力表!G43)</f>
        <v/>
      </c>
      <c r="F42" s="196" t="str">
        <f>IF(E42="","",VLOOKUP(E42,プルダウン用リスト!$L$1:$M$14,2,FALSE))</f>
        <v/>
      </c>
      <c r="G42" s="164" t="str">
        <f>IF(D42="所費",VLOOKUP(D42,支出入力表!E43:$M$2000,4,FALSE),"")</f>
        <v/>
      </c>
      <c r="H42" s="164" t="str">
        <f>IF(D42="所費",VLOOKUP(D42,支出入力表!E43:$M$2000,5,FALSE),"")</f>
        <v/>
      </c>
      <c r="I42" s="166" t="str">
        <f>IF(D42="所費",VLOOKUP(D42,支出入力表!E43:$M$2000,6,FALSE),"")</f>
        <v/>
      </c>
      <c r="J42" s="167" t="str">
        <f>IF(D42="所費",VLOOKUP(D42,支出入力表!E43:$M$2000,7,FALSE),"")</f>
        <v/>
      </c>
      <c r="K42" s="167" t="str">
        <f>IF(D42="所費",VLOOKUP(D42,支出入力表!E43:$M$2000,8,FALSE),"")</f>
        <v/>
      </c>
      <c r="L42" s="168" t="str">
        <f>IF(D42="所費",VLOOKUP(D42,支出入力表!E43:$M$2000,9,FALSE),"")</f>
        <v/>
      </c>
    </row>
    <row r="43" spans="2:14" x14ac:dyDescent="0.55000000000000004">
      <c r="B43" s="163" t="str">
        <f>IF(D43="所費",支出入力表!A44,"")</f>
        <v/>
      </c>
      <c r="C43" s="164" t="str">
        <f>IF(D43="所費",支出入力表!C44,"")</f>
        <v/>
      </c>
      <c r="D43" s="165" t="str">
        <f>IF(支出入力表!E44="所費","所費","")</f>
        <v/>
      </c>
      <c r="E43" s="165" t="str">
        <f>IF(D43="","",支出入力表!G44)</f>
        <v/>
      </c>
      <c r="F43" s="196" t="str">
        <f>IF(E43="","",VLOOKUP(E43,プルダウン用リスト!$L$1:$M$14,2,FALSE))</f>
        <v/>
      </c>
      <c r="G43" s="164" t="str">
        <f>IF(D43="所費",VLOOKUP(D43,支出入力表!E44:$M$2000,4,FALSE),"")</f>
        <v/>
      </c>
      <c r="H43" s="164" t="str">
        <f>IF(D43="所費",VLOOKUP(D43,支出入力表!E44:$M$2000,5,FALSE),"")</f>
        <v/>
      </c>
      <c r="I43" s="166" t="str">
        <f>IF(D43="所費",VLOOKUP(D43,支出入力表!E44:$M$2000,6,FALSE),"")</f>
        <v/>
      </c>
      <c r="J43" s="167" t="str">
        <f>IF(D43="所費",VLOOKUP(D43,支出入力表!E44:$M$2000,7,FALSE),"")</f>
        <v/>
      </c>
      <c r="K43" s="167" t="str">
        <f>IF(D43="所費",VLOOKUP(D43,支出入力表!E44:$M$2000,8,FALSE),"")</f>
        <v/>
      </c>
      <c r="L43" s="168" t="str">
        <f>IF(D43="所費",VLOOKUP(D43,支出入力表!E44:$M$2000,9,FALSE),"")</f>
        <v/>
      </c>
      <c r="M43" s="30"/>
      <c r="N43" s="30"/>
    </row>
    <row r="44" spans="2:14" x14ac:dyDescent="0.55000000000000004">
      <c r="B44" s="163" t="str">
        <f>IF(D44="所費",支出入力表!A45,"")</f>
        <v/>
      </c>
      <c r="C44" s="164" t="str">
        <f>IF(D44="所費",支出入力表!C45,"")</f>
        <v/>
      </c>
      <c r="D44" s="165" t="str">
        <f>IF(支出入力表!E45="所費","所費","")</f>
        <v/>
      </c>
      <c r="E44" s="165" t="str">
        <f>IF(D44="","",支出入力表!G45)</f>
        <v/>
      </c>
      <c r="F44" s="196" t="str">
        <f>IF(E44="","",VLOOKUP(E44,プルダウン用リスト!$L$1:$M$14,2,FALSE))</f>
        <v/>
      </c>
      <c r="G44" s="164" t="str">
        <f>IF(D44="所費",VLOOKUP(D44,支出入力表!E45:$M$2000,4,FALSE),"")</f>
        <v/>
      </c>
      <c r="H44" s="164" t="str">
        <f>IF(D44="所費",VLOOKUP(D44,支出入力表!E45:$M$2000,5,FALSE),"")</f>
        <v/>
      </c>
      <c r="I44" s="166" t="str">
        <f>IF(D44="所費",VLOOKUP(D44,支出入力表!E45:$M$2000,6,FALSE),"")</f>
        <v/>
      </c>
      <c r="J44" s="167" t="str">
        <f>IF(D44="所費",VLOOKUP(D44,支出入力表!E45:$M$2000,7,FALSE),"")</f>
        <v/>
      </c>
      <c r="K44" s="167" t="str">
        <f>IF(D44="所費",VLOOKUP(D44,支出入力表!E45:$M$2000,8,FALSE),"")</f>
        <v/>
      </c>
      <c r="L44" s="168" t="str">
        <f>IF(D44="所費",VLOOKUP(D44,支出入力表!E45:$M$2000,9,FALSE),"")</f>
        <v/>
      </c>
      <c r="M44" s="30"/>
    </row>
    <row r="45" spans="2:14" x14ac:dyDescent="0.55000000000000004">
      <c r="B45" s="163" t="str">
        <f>IF(D45="所費",支出入力表!A46,"")</f>
        <v/>
      </c>
      <c r="C45" s="164" t="str">
        <f>IF(D45="所費",支出入力表!C46,"")</f>
        <v/>
      </c>
      <c r="D45" s="165" t="str">
        <f>IF(支出入力表!E46="所費","所費","")</f>
        <v/>
      </c>
      <c r="E45" s="165" t="str">
        <f>IF(D45="","",支出入力表!G46)</f>
        <v/>
      </c>
      <c r="F45" s="196" t="str">
        <f>IF(E45="","",VLOOKUP(E45,プルダウン用リスト!$L$1:$M$14,2,FALSE))</f>
        <v/>
      </c>
      <c r="G45" s="164" t="str">
        <f>IF(D45="所費",VLOOKUP(D45,支出入力表!E46:$M$2000,4,FALSE),"")</f>
        <v/>
      </c>
      <c r="H45" s="164" t="str">
        <f>IF(D45="所費",VLOOKUP(D45,支出入力表!E46:$M$2000,5,FALSE),"")</f>
        <v/>
      </c>
      <c r="I45" s="166" t="str">
        <f>IF(D45="所費",VLOOKUP(D45,支出入力表!E46:$M$2000,6,FALSE),"")</f>
        <v/>
      </c>
      <c r="J45" s="167" t="str">
        <f>IF(D45="所費",VLOOKUP(D45,支出入力表!E46:$M$2000,7,FALSE),"")</f>
        <v/>
      </c>
      <c r="K45" s="167" t="str">
        <f>IF(D45="所費",VLOOKUP(D45,支出入力表!E46:$M$2000,8,FALSE),"")</f>
        <v/>
      </c>
      <c r="L45" s="168" t="str">
        <f>IF(D45="所費",VLOOKUP(D45,支出入力表!E46:$M$2000,9,FALSE),"")</f>
        <v/>
      </c>
      <c r="M45" s="30"/>
    </row>
    <row r="46" spans="2:14" x14ac:dyDescent="0.55000000000000004">
      <c r="B46" s="163" t="str">
        <f>IF(D46="所費",支出入力表!A47,"")</f>
        <v/>
      </c>
      <c r="C46" s="164" t="str">
        <f>IF(D46="所費",支出入力表!C47,"")</f>
        <v/>
      </c>
      <c r="D46" s="165" t="str">
        <f>IF(支出入力表!E47="所費","所費","")</f>
        <v/>
      </c>
      <c r="E46" s="165" t="str">
        <f>IF(D46="","",支出入力表!G47)</f>
        <v/>
      </c>
      <c r="F46" s="196" t="str">
        <f>IF(E46="","",VLOOKUP(E46,プルダウン用リスト!$L$1:$M$14,2,FALSE))</f>
        <v/>
      </c>
      <c r="G46" s="164" t="str">
        <f>IF(D46="所費",VLOOKUP(D46,支出入力表!E47:$M$2000,4,FALSE),"")</f>
        <v/>
      </c>
      <c r="H46" s="164" t="str">
        <f>IF(D46="所費",VLOOKUP(D46,支出入力表!E47:$M$2000,5,FALSE),"")</f>
        <v/>
      </c>
      <c r="I46" s="166" t="str">
        <f>IF(D46="所費",VLOOKUP(D46,支出入力表!E47:$M$2000,6,FALSE),"")</f>
        <v/>
      </c>
      <c r="J46" s="167" t="str">
        <f>IF(D46="所費",VLOOKUP(D46,支出入力表!E47:$M$2000,7,FALSE),"")</f>
        <v/>
      </c>
      <c r="K46" s="167" t="str">
        <f>IF(D46="所費",VLOOKUP(D46,支出入力表!E47:$M$2000,8,FALSE),"")</f>
        <v/>
      </c>
      <c r="L46" s="168" t="str">
        <f>IF(D46="所費",VLOOKUP(D46,支出入力表!E47:$M$2000,9,FALSE),"")</f>
        <v/>
      </c>
      <c r="M46" s="30"/>
    </row>
    <row r="47" spans="2:14" x14ac:dyDescent="0.55000000000000004">
      <c r="B47" s="163" t="str">
        <f>IF(D47="所費",支出入力表!A48,"")</f>
        <v/>
      </c>
      <c r="C47" s="164" t="str">
        <f>IF(D47="所費",支出入力表!C48,"")</f>
        <v/>
      </c>
      <c r="D47" s="165" t="str">
        <f>IF(支出入力表!E48="所費","所費","")</f>
        <v/>
      </c>
      <c r="E47" s="165" t="str">
        <f>IF(D47="","",支出入力表!G48)</f>
        <v/>
      </c>
      <c r="F47" s="196" t="str">
        <f>IF(E47="","",VLOOKUP(E47,プルダウン用リスト!$L$1:$M$14,2,FALSE))</f>
        <v/>
      </c>
      <c r="G47" s="164" t="str">
        <f>IF(D47="所費",VLOOKUP(D47,支出入力表!E48:$M$2000,4,FALSE),"")</f>
        <v/>
      </c>
      <c r="H47" s="164" t="str">
        <f>IF(D47="所費",VLOOKUP(D47,支出入力表!E48:$M$2000,5,FALSE),"")</f>
        <v/>
      </c>
      <c r="I47" s="166" t="str">
        <f>IF(D47="所費",VLOOKUP(D47,支出入力表!E48:$M$2000,6,FALSE),"")</f>
        <v/>
      </c>
      <c r="J47" s="167" t="str">
        <f>IF(D47="所費",VLOOKUP(D47,支出入力表!E48:$M$2000,7,FALSE),"")</f>
        <v/>
      </c>
      <c r="K47" s="167" t="str">
        <f>IF(D47="所費",VLOOKUP(D47,支出入力表!E48:$M$2000,8,FALSE),"")</f>
        <v/>
      </c>
      <c r="L47" s="168" t="str">
        <f>IF(D47="所費",VLOOKUP(D47,支出入力表!E48:$M$2000,9,FALSE),"")</f>
        <v/>
      </c>
      <c r="M47" s="30"/>
    </row>
    <row r="48" spans="2:14" x14ac:dyDescent="0.55000000000000004">
      <c r="B48" s="163" t="str">
        <f>IF(D48="所費",支出入力表!A49,"")</f>
        <v/>
      </c>
      <c r="C48" s="164" t="str">
        <f>IF(D48="所費",支出入力表!C49,"")</f>
        <v/>
      </c>
      <c r="D48" s="165" t="str">
        <f>IF(支出入力表!E49="所費","所費","")</f>
        <v/>
      </c>
      <c r="E48" s="165" t="str">
        <f>IF(D48="","",支出入力表!G49)</f>
        <v/>
      </c>
      <c r="F48" s="196" t="str">
        <f>IF(E48="","",VLOOKUP(E48,プルダウン用リスト!$L$1:$M$14,2,FALSE))</f>
        <v/>
      </c>
      <c r="G48" s="164" t="str">
        <f>IF(D48="所費",VLOOKUP(D48,支出入力表!E49:$M$2000,4,FALSE),"")</f>
        <v/>
      </c>
      <c r="H48" s="164" t="str">
        <f>IF(D48="所費",VLOOKUP(D48,支出入力表!E49:$M$2000,5,FALSE),"")</f>
        <v/>
      </c>
      <c r="I48" s="166" t="str">
        <f>IF(D48="所費",VLOOKUP(D48,支出入力表!E49:$M$2000,6,FALSE),"")</f>
        <v/>
      </c>
      <c r="J48" s="167" t="str">
        <f>IF(D48="所費",VLOOKUP(D48,支出入力表!E49:$M$2000,7,FALSE),"")</f>
        <v/>
      </c>
      <c r="K48" s="167" t="str">
        <f>IF(D48="所費",VLOOKUP(D48,支出入力表!E49:$M$2000,8,FALSE),"")</f>
        <v/>
      </c>
      <c r="L48" s="168" t="str">
        <f>IF(D48="所費",VLOOKUP(D48,支出入力表!E49:$M$2000,9,FALSE),"")</f>
        <v/>
      </c>
      <c r="M48" s="30"/>
    </row>
    <row r="49" spans="2:13" x14ac:dyDescent="0.55000000000000004">
      <c r="B49" s="163" t="str">
        <f>IF(D49="所費",支出入力表!A50,"")</f>
        <v/>
      </c>
      <c r="C49" s="164" t="str">
        <f>IF(D49="所費",支出入力表!C50,"")</f>
        <v/>
      </c>
      <c r="D49" s="165" t="str">
        <f>IF(支出入力表!E50="所費","所費","")</f>
        <v/>
      </c>
      <c r="E49" s="165" t="str">
        <f>IF(D49="","",支出入力表!G50)</f>
        <v/>
      </c>
      <c r="F49" s="196" t="str">
        <f>IF(E49="","",VLOOKUP(E49,プルダウン用リスト!$L$1:$M$14,2,FALSE))</f>
        <v/>
      </c>
      <c r="G49" s="164" t="str">
        <f>IF(D49="所費",VLOOKUP(D49,支出入力表!E50:$M$2000,4,FALSE),"")</f>
        <v/>
      </c>
      <c r="H49" s="164" t="str">
        <f>IF(D49="所費",VLOOKUP(D49,支出入力表!E50:$M$2000,5,FALSE),"")</f>
        <v/>
      </c>
      <c r="I49" s="166" t="str">
        <f>IF(D49="所費",VLOOKUP(D49,支出入力表!E50:$M$2000,6,FALSE),"")</f>
        <v/>
      </c>
      <c r="J49" s="167" t="str">
        <f>IF(D49="所費",VLOOKUP(D49,支出入力表!E50:$M$2000,7,FALSE),"")</f>
        <v/>
      </c>
      <c r="K49" s="167" t="str">
        <f>IF(D49="所費",VLOOKUP(D49,支出入力表!E50:$M$2000,8,FALSE),"")</f>
        <v/>
      </c>
      <c r="L49" s="168" t="str">
        <f>IF(D49="所費",VLOOKUP(D49,支出入力表!E50:$M$2000,9,FALSE),"")</f>
        <v/>
      </c>
      <c r="M49" s="30"/>
    </row>
    <row r="50" spans="2:13" x14ac:dyDescent="0.55000000000000004">
      <c r="B50" s="163" t="str">
        <f>IF(D50="所費",支出入力表!A51,"")</f>
        <v/>
      </c>
      <c r="C50" s="164" t="str">
        <f>IF(D50="所費",支出入力表!C51,"")</f>
        <v/>
      </c>
      <c r="D50" s="165" t="str">
        <f>IF(支出入力表!E51="所費","所費","")</f>
        <v/>
      </c>
      <c r="E50" s="165" t="str">
        <f>IF(D50="","",支出入力表!G51)</f>
        <v/>
      </c>
      <c r="F50" s="196" t="str">
        <f>IF(E50="","",VLOOKUP(E50,プルダウン用リスト!$L$1:$M$14,2,FALSE))</f>
        <v/>
      </c>
      <c r="G50" s="164" t="str">
        <f>IF(D50="所費",VLOOKUP(D50,支出入力表!E51:$M$2000,4,FALSE),"")</f>
        <v/>
      </c>
      <c r="H50" s="164" t="str">
        <f>IF(D50="所費",VLOOKUP(D50,支出入力表!E51:$M$2000,5,FALSE),"")</f>
        <v/>
      </c>
      <c r="I50" s="166" t="str">
        <f>IF(D50="所費",VLOOKUP(D50,支出入力表!E51:$M$2000,6,FALSE),"")</f>
        <v/>
      </c>
      <c r="J50" s="167" t="str">
        <f>IF(D50="所費",VLOOKUP(D50,支出入力表!E51:$M$2000,7,FALSE),"")</f>
        <v/>
      </c>
      <c r="K50" s="167" t="str">
        <f>IF(D50="所費",VLOOKUP(D50,支出入力表!E51:$M$2000,8,FALSE),"")</f>
        <v/>
      </c>
      <c r="L50" s="168" t="str">
        <f>IF(D50="所費",VLOOKUP(D50,支出入力表!E51:$M$2000,9,FALSE),"")</f>
        <v/>
      </c>
      <c r="M50" s="30"/>
    </row>
    <row r="51" spans="2:13" x14ac:dyDescent="0.55000000000000004">
      <c r="B51" s="163" t="str">
        <f>IF(D51="所費",支出入力表!A52,"")</f>
        <v/>
      </c>
      <c r="C51" s="164" t="str">
        <f>IF(D51="所費",支出入力表!C52,"")</f>
        <v/>
      </c>
      <c r="D51" s="165" t="str">
        <f>IF(支出入力表!E52="所費","所費","")</f>
        <v/>
      </c>
      <c r="E51" s="165" t="str">
        <f>IF(D51="","",支出入力表!G52)</f>
        <v/>
      </c>
      <c r="F51" s="196" t="str">
        <f>IF(E51="","",VLOOKUP(E51,プルダウン用リスト!$L$1:$M$14,2,FALSE))</f>
        <v/>
      </c>
      <c r="G51" s="164" t="str">
        <f>IF(D51="所費",VLOOKUP(D51,支出入力表!E52:$M$2000,4,FALSE),"")</f>
        <v/>
      </c>
      <c r="H51" s="164" t="str">
        <f>IF(D51="所費",VLOOKUP(D51,支出入力表!E52:$M$2000,5,FALSE),"")</f>
        <v/>
      </c>
      <c r="I51" s="166" t="str">
        <f>IF(D51="所費",VLOOKUP(D51,支出入力表!E52:$M$2000,6,FALSE),"")</f>
        <v/>
      </c>
      <c r="J51" s="167" t="str">
        <f>IF(D51="所費",VLOOKUP(D51,支出入力表!E52:$M$2000,7,FALSE),"")</f>
        <v/>
      </c>
      <c r="K51" s="167" t="str">
        <f>IF(D51="所費",VLOOKUP(D51,支出入力表!E52:$M$2000,8,FALSE),"")</f>
        <v/>
      </c>
      <c r="L51" s="168" t="str">
        <f>IF(D51="所費",VLOOKUP(D51,支出入力表!E52:$M$2000,9,FALSE),"")</f>
        <v/>
      </c>
      <c r="M51" s="30"/>
    </row>
    <row r="52" spans="2:13" x14ac:dyDescent="0.55000000000000004">
      <c r="B52" s="163" t="str">
        <f>IF(D52="所費",支出入力表!A53,"")</f>
        <v/>
      </c>
      <c r="C52" s="164" t="str">
        <f>IF(D52="所費",支出入力表!C53,"")</f>
        <v/>
      </c>
      <c r="D52" s="165" t="str">
        <f>IF(支出入力表!E53="所費","所費","")</f>
        <v/>
      </c>
      <c r="E52" s="165" t="str">
        <f>IF(D52="","",支出入力表!G53)</f>
        <v/>
      </c>
      <c r="F52" s="196" t="str">
        <f>IF(E52="","",VLOOKUP(E52,プルダウン用リスト!$L$1:$M$14,2,FALSE))</f>
        <v/>
      </c>
      <c r="G52" s="164" t="str">
        <f>IF(D52="所費",VLOOKUP(D52,支出入力表!E53:$M$2000,4,FALSE),"")</f>
        <v/>
      </c>
      <c r="H52" s="164" t="str">
        <f>IF(D52="所費",VLOOKUP(D52,支出入力表!E53:$M$2000,5,FALSE),"")</f>
        <v/>
      </c>
      <c r="I52" s="166" t="str">
        <f>IF(D52="所費",VLOOKUP(D52,支出入力表!E53:$M$2000,6,FALSE),"")</f>
        <v/>
      </c>
      <c r="J52" s="167" t="str">
        <f>IF(D52="所費",VLOOKUP(D52,支出入力表!E53:$M$2000,7,FALSE),"")</f>
        <v/>
      </c>
      <c r="K52" s="167" t="str">
        <f>IF(D52="所費",VLOOKUP(D52,支出入力表!E53:$M$2000,8,FALSE),"")</f>
        <v/>
      </c>
      <c r="L52" s="168" t="str">
        <f>IF(D52="所費",VLOOKUP(D52,支出入力表!E53:$M$2000,9,FALSE),"")</f>
        <v/>
      </c>
      <c r="M52" s="30"/>
    </row>
    <row r="53" spans="2:13" x14ac:dyDescent="0.55000000000000004">
      <c r="B53" s="163" t="str">
        <f>IF(D53="所費",支出入力表!A54,"")</f>
        <v/>
      </c>
      <c r="C53" s="164" t="str">
        <f>IF(D53="所費",支出入力表!C54,"")</f>
        <v/>
      </c>
      <c r="D53" s="165" t="str">
        <f>IF(支出入力表!E54="所費","所費","")</f>
        <v/>
      </c>
      <c r="E53" s="165" t="str">
        <f>IF(D53="","",支出入力表!G54)</f>
        <v/>
      </c>
      <c r="F53" s="196" t="str">
        <f>IF(E53="","",VLOOKUP(E53,プルダウン用リスト!$L$1:$M$14,2,FALSE))</f>
        <v/>
      </c>
      <c r="G53" s="164" t="str">
        <f>IF(D53="所費",VLOOKUP(D53,支出入力表!E54:$M$2000,4,FALSE),"")</f>
        <v/>
      </c>
      <c r="H53" s="164" t="str">
        <f>IF(D53="所費",VLOOKUP(D53,支出入力表!E54:$M$2000,5,FALSE),"")</f>
        <v/>
      </c>
      <c r="I53" s="166" t="str">
        <f>IF(D53="所費",VLOOKUP(D53,支出入力表!E54:$M$2000,6,FALSE),"")</f>
        <v/>
      </c>
      <c r="J53" s="167" t="str">
        <f>IF(D53="所費",VLOOKUP(D53,支出入力表!E54:$M$2000,7,FALSE),"")</f>
        <v/>
      </c>
      <c r="K53" s="167" t="str">
        <f>IF(D53="所費",VLOOKUP(D53,支出入力表!E54:$M$2000,8,FALSE),"")</f>
        <v/>
      </c>
      <c r="L53" s="168" t="str">
        <f>IF(D53="所費",VLOOKUP(D53,支出入力表!E54:$M$2000,9,FALSE),"")</f>
        <v/>
      </c>
      <c r="M53" s="30"/>
    </row>
    <row r="54" spans="2:13" x14ac:dyDescent="0.55000000000000004">
      <c r="B54" s="163" t="str">
        <f>IF(D54="所費",支出入力表!A55,"")</f>
        <v/>
      </c>
      <c r="C54" s="164" t="str">
        <f>IF(D54="所費",支出入力表!C55,"")</f>
        <v/>
      </c>
      <c r="D54" s="165" t="str">
        <f>IF(支出入力表!E55="所費","所費","")</f>
        <v/>
      </c>
      <c r="E54" s="165" t="str">
        <f>IF(D54="","",支出入力表!G55)</f>
        <v/>
      </c>
      <c r="F54" s="196" t="str">
        <f>IF(E54="","",VLOOKUP(E54,プルダウン用リスト!$L$1:$M$14,2,FALSE))</f>
        <v/>
      </c>
      <c r="G54" s="164" t="str">
        <f>IF(D54="所費",VLOOKUP(D54,支出入力表!E55:$M$2000,4,FALSE),"")</f>
        <v/>
      </c>
      <c r="H54" s="164" t="str">
        <f>IF(D54="所費",VLOOKUP(D54,支出入力表!E55:$M$2000,5,FALSE),"")</f>
        <v/>
      </c>
      <c r="I54" s="166" t="str">
        <f>IF(D54="所費",VLOOKUP(D54,支出入力表!E55:$M$2000,6,FALSE),"")</f>
        <v/>
      </c>
      <c r="J54" s="167" t="str">
        <f>IF(D54="所費",VLOOKUP(D54,支出入力表!E55:$M$2000,7,FALSE),"")</f>
        <v/>
      </c>
      <c r="K54" s="167" t="str">
        <f>IF(D54="所費",VLOOKUP(D54,支出入力表!E55:$M$2000,8,FALSE),"")</f>
        <v/>
      </c>
      <c r="L54" s="168" t="str">
        <f>IF(D54="所費",VLOOKUP(D54,支出入力表!E55:$M$2000,9,FALSE),"")</f>
        <v/>
      </c>
      <c r="M54" s="30"/>
    </row>
    <row r="55" spans="2:13" x14ac:dyDescent="0.55000000000000004">
      <c r="B55" s="163" t="str">
        <f>IF(D55="所費",支出入力表!A56,"")</f>
        <v/>
      </c>
      <c r="C55" s="164" t="str">
        <f>IF(D55="所費",支出入力表!C56,"")</f>
        <v/>
      </c>
      <c r="D55" s="165" t="str">
        <f>IF(支出入力表!E56="所費","所費","")</f>
        <v/>
      </c>
      <c r="E55" s="165" t="str">
        <f>IF(D55="","",支出入力表!G56)</f>
        <v/>
      </c>
      <c r="F55" s="196" t="str">
        <f>IF(E55="","",VLOOKUP(E55,プルダウン用リスト!$L$1:$M$14,2,FALSE))</f>
        <v/>
      </c>
      <c r="G55" s="164" t="str">
        <f>IF(D55="所費",VLOOKUP(D55,支出入力表!E56:$M$2000,4,FALSE),"")</f>
        <v/>
      </c>
      <c r="H55" s="164" t="str">
        <f>IF(D55="所費",VLOOKUP(D55,支出入力表!E56:$M$2000,5,FALSE),"")</f>
        <v/>
      </c>
      <c r="I55" s="166" t="str">
        <f>IF(D55="所費",VLOOKUP(D55,支出入力表!E56:$M$2000,6,FALSE),"")</f>
        <v/>
      </c>
      <c r="J55" s="167" t="str">
        <f>IF(D55="所費",VLOOKUP(D55,支出入力表!E56:$M$2000,7,FALSE),"")</f>
        <v/>
      </c>
      <c r="K55" s="167" t="str">
        <f>IF(D55="所費",VLOOKUP(D55,支出入力表!E56:$M$2000,8,FALSE),"")</f>
        <v/>
      </c>
      <c r="L55" s="168" t="str">
        <f>IF(D55="所費",VLOOKUP(D55,支出入力表!E56:$M$2000,9,FALSE),"")</f>
        <v/>
      </c>
      <c r="M55" s="30"/>
    </row>
    <row r="56" spans="2:13" x14ac:dyDescent="0.55000000000000004">
      <c r="B56" s="163" t="str">
        <f>IF(D56="所費",支出入力表!A57,"")</f>
        <v/>
      </c>
      <c r="C56" s="164" t="str">
        <f>IF(D56="所費",支出入力表!C57,"")</f>
        <v/>
      </c>
      <c r="D56" s="165" t="str">
        <f>IF(支出入力表!E57="所費","所費","")</f>
        <v/>
      </c>
      <c r="E56" s="165" t="str">
        <f>IF(D56="","",支出入力表!G57)</f>
        <v/>
      </c>
      <c r="F56" s="196" t="str">
        <f>IF(E56="","",VLOOKUP(E56,プルダウン用リスト!$L$1:$M$14,2,FALSE))</f>
        <v/>
      </c>
      <c r="G56" s="164" t="str">
        <f>IF(D56="所費",VLOOKUP(D56,支出入力表!E57:$M$2000,4,FALSE),"")</f>
        <v/>
      </c>
      <c r="H56" s="164" t="str">
        <f>IF(D56="所費",VLOOKUP(D56,支出入力表!E57:$M$2000,5,FALSE),"")</f>
        <v/>
      </c>
      <c r="I56" s="166" t="str">
        <f>IF(D56="所費",VLOOKUP(D56,支出入力表!E57:$M$2000,6,FALSE),"")</f>
        <v/>
      </c>
      <c r="J56" s="167" t="str">
        <f>IF(D56="所費",VLOOKUP(D56,支出入力表!E57:$M$2000,7,FALSE),"")</f>
        <v/>
      </c>
      <c r="K56" s="167" t="str">
        <f>IF(D56="所費",VLOOKUP(D56,支出入力表!E57:$M$2000,8,FALSE),"")</f>
        <v/>
      </c>
      <c r="L56" s="168" t="str">
        <f>IF(D56="所費",VLOOKUP(D56,支出入力表!E57:$M$2000,9,FALSE),"")</f>
        <v/>
      </c>
      <c r="M56" s="30"/>
    </row>
    <row r="57" spans="2:13" x14ac:dyDescent="0.55000000000000004">
      <c r="B57" s="163" t="str">
        <f>IF(D57="所費",支出入力表!A58,"")</f>
        <v/>
      </c>
      <c r="C57" s="164" t="str">
        <f>IF(D57="所費",支出入力表!C58,"")</f>
        <v/>
      </c>
      <c r="D57" s="165" t="str">
        <f>IF(支出入力表!E58="所費","所費","")</f>
        <v/>
      </c>
      <c r="E57" s="165" t="str">
        <f>IF(D57="","",支出入力表!G58)</f>
        <v/>
      </c>
      <c r="F57" s="196" t="str">
        <f>IF(E57="","",VLOOKUP(E57,プルダウン用リスト!$L$1:$M$14,2,FALSE))</f>
        <v/>
      </c>
      <c r="G57" s="164" t="str">
        <f>IF(D57="所費",VLOOKUP(D57,支出入力表!E58:$M$2000,4,FALSE),"")</f>
        <v/>
      </c>
      <c r="H57" s="164" t="str">
        <f>IF(D57="所費",VLOOKUP(D57,支出入力表!E58:$M$2000,5,FALSE),"")</f>
        <v/>
      </c>
      <c r="I57" s="166" t="str">
        <f>IF(D57="所費",VLOOKUP(D57,支出入力表!E58:$M$2000,6,FALSE),"")</f>
        <v/>
      </c>
      <c r="J57" s="167" t="str">
        <f>IF(D57="所費",VLOOKUP(D57,支出入力表!E58:$M$2000,7,FALSE),"")</f>
        <v/>
      </c>
      <c r="K57" s="167" t="str">
        <f>IF(D57="所費",VLOOKUP(D57,支出入力表!E58:$M$2000,8,FALSE),"")</f>
        <v/>
      </c>
      <c r="L57" s="168" t="str">
        <f>IF(D57="所費",VLOOKUP(D57,支出入力表!E58:$M$2000,9,FALSE),"")</f>
        <v/>
      </c>
      <c r="M57" s="30"/>
    </row>
    <row r="58" spans="2:13" x14ac:dyDescent="0.55000000000000004">
      <c r="B58" s="163" t="str">
        <f>IF(D58="所費",支出入力表!A59,"")</f>
        <v/>
      </c>
      <c r="C58" s="164" t="str">
        <f>IF(D58="所費",支出入力表!C59,"")</f>
        <v/>
      </c>
      <c r="D58" s="165" t="str">
        <f>IF(支出入力表!E59="所費","所費","")</f>
        <v/>
      </c>
      <c r="E58" s="165" t="str">
        <f>IF(D58="","",支出入力表!G59)</f>
        <v/>
      </c>
      <c r="F58" s="196" t="str">
        <f>IF(E58="","",VLOOKUP(E58,プルダウン用リスト!$L$1:$M$14,2,FALSE))</f>
        <v/>
      </c>
      <c r="G58" s="164" t="str">
        <f>IF(D58="所費",VLOOKUP(D58,支出入力表!E59:$M$2000,4,FALSE),"")</f>
        <v/>
      </c>
      <c r="H58" s="164" t="str">
        <f>IF(D58="所費",VLOOKUP(D58,支出入力表!E59:$M$2000,5,FALSE),"")</f>
        <v/>
      </c>
      <c r="I58" s="166" t="str">
        <f>IF(D58="所費",VLOOKUP(D58,支出入力表!E59:$M$2000,6,FALSE),"")</f>
        <v/>
      </c>
      <c r="J58" s="167" t="str">
        <f>IF(D58="所費",VLOOKUP(D58,支出入力表!E59:$M$2000,7,FALSE),"")</f>
        <v/>
      </c>
      <c r="K58" s="167" t="str">
        <f>IF(D58="所費",VLOOKUP(D58,支出入力表!E59:$M$2000,8,FALSE),"")</f>
        <v/>
      </c>
      <c r="L58" s="168" t="str">
        <f>IF(D58="所費",VLOOKUP(D58,支出入力表!E59:$M$2000,9,FALSE),"")</f>
        <v/>
      </c>
      <c r="M58" s="30"/>
    </row>
    <row r="59" spans="2:13" x14ac:dyDescent="0.55000000000000004">
      <c r="B59" s="163" t="str">
        <f>IF(D59="所費",支出入力表!A60,"")</f>
        <v/>
      </c>
      <c r="C59" s="164" t="str">
        <f>IF(D59="所費",支出入力表!C60,"")</f>
        <v/>
      </c>
      <c r="D59" s="165" t="str">
        <f>IF(支出入力表!E60="所費","所費","")</f>
        <v/>
      </c>
      <c r="E59" s="165" t="str">
        <f>IF(D59="","",支出入力表!G60)</f>
        <v/>
      </c>
      <c r="F59" s="196" t="str">
        <f>IF(E59="","",VLOOKUP(E59,プルダウン用リスト!$L$1:$M$14,2,FALSE))</f>
        <v/>
      </c>
      <c r="G59" s="164" t="str">
        <f>IF(D59="所費",VLOOKUP(D59,支出入力表!E60:$M$2000,4,FALSE),"")</f>
        <v/>
      </c>
      <c r="H59" s="164" t="str">
        <f>IF(D59="所費",VLOOKUP(D59,支出入力表!E60:$M$2000,5,FALSE),"")</f>
        <v/>
      </c>
      <c r="I59" s="166" t="str">
        <f>IF(D59="所費",VLOOKUP(D59,支出入力表!E60:$M$2000,6,FALSE),"")</f>
        <v/>
      </c>
      <c r="J59" s="167" t="str">
        <f>IF(D59="所費",VLOOKUP(D59,支出入力表!E60:$M$2000,7,FALSE),"")</f>
        <v/>
      </c>
      <c r="K59" s="167" t="str">
        <f>IF(D59="所費",VLOOKUP(D59,支出入力表!E60:$M$2000,8,FALSE),"")</f>
        <v/>
      </c>
      <c r="L59" s="168" t="str">
        <f>IF(D59="所費",VLOOKUP(D59,支出入力表!E60:$M$2000,9,FALSE),"")</f>
        <v/>
      </c>
      <c r="M59" s="30"/>
    </row>
    <row r="60" spans="2:13" x14ac:dyDescent="0.55000000000000004">
      <c r="B60" s="163" t="str">
        <f>IF(D60="所費",支出入力表!A61,"")</f>
        <v/>
      </c>
      <c r="C60" s="164" t="str">
        <f>IF(D60="所費",支出入力表!C61,"")</f>
        <v/>
      </c>
      <c r="D60" s="165" t="str">
        <f>IF(支出入力表!E61="所費","所費","")</f>
        <v/>
      </c>
      <c r="E60" s="165" t="str">
        <f>IF(D60="","",支出入力表!G61)</f>
        <v/>
      </c>
      <c r="F60" s="196" t="str">
        <f>IF(E60="","",VLOOKUP(E60,プルダウン用リスト!$L$1:$M$14,2,FALSE))</f>
        <v/>
      </c>
      <c r="G60" s="164" t="str">
        <f>IF(D60="所費",VLOOKUP(D60,支出入力表!E61:$M$2000,4,FALSE),"")</f>
        <v/>
      </c>
      <c r="H60" s="164" t="str">
        <f>IF(D60="所費",VLOOKUP(D60,支出入力表!E61:$M$2000,5,FALSE),"")</f>
        <v/>
      </c>
      <c r="I60" s="166" t="str">
        <f>IF(D60="所費",VLOOKUP(D60,支出入力表!E61:$M$2000,6,FALSE),"")</f>
        <v/>
      </c>
      <c r="J60" s="167" t="str">
        <f>IF(D60="所費",VLOOKUP(D60,支出入力表!E61:$M$2000,7,FALSE),"")</f>
        <v/>
      </c>
      <c r="K60" s="167" t="str">
        <f>IF(D60="所費",VLOOKUP(D60,支出入力表!E61:$M$2000,8,FALSE),"")</f>
        <v/>
      </c>
      <c r="L60" s="168" t="str">
        <f>IF(D60="所費",VLOOKUP(D60,支出入力表!E61:$M$2000,9,FALSE),"")</f>
        <v/>
      </c>
      <c r="M60" s="30"/>
    </row>
    <row r="61" spans="2:13" x14ac:dyDescent="0.55000000000000004">
      <c r="B61" s="163" t="str">
        <f>IF(D61="所費",支出入力表!A62,"")</f>
        <v/>
      </c>
      <c r="C61" s="164" t="str">
        <f>IF(D61="所費",支出入力表!C62,"")</f>
        <v/>
      </c>
      <c r="D61" s="165" t="str">
        <f>IF(支出入力表!E62="所費","所費","")</f>
        <v/>
      </c>
      <c r="E61" s="165" t="str">
        <f>IF(D61="","",支出入力表!G62)</f>
        <v/>
      </c>
      <c r="F61" s="196" t="str">
        <f>IF(E61="","",VLOOKUP(E61,プルダウン用リスト!$L$1:$M$14,2,FALSE))</f>
        <v/>
      </c>
      <c r="G61" s="164" t="str">
        <f>IF(D61="所費",VLOOKUP(D61,支出入力表!E62:$M$2000,4,FALSE),"")</f>
        <v/>
      </c>
      <c r="H61" s="164" t="str">
        <f>IF(D61="所費",VLOOKUP(D61,支出入力表!E62:$M$2000,5,FALSE),"")</f>
        <v/>
      </c>
      <c r="I61" s="166" t="str">
        <f>IF(D61="所費",VLOOKUP(D61,支出入力表!E62:$M$2000,6,FALSE),"")</f>
        <v/>
      </c>
      <c r="J61" s="167" t="str">
        <f>IF(D61="所費",VLOOKUP(D61,支出入力表!E62:$M$2000,7,FALSE),"")</f>
        <v/>
      </c>
      <c r="K61" s="167" t="str">
        <f>IF(D61="所費",VLOOKUP(D61,支出入力表!E62:$M$2000,8,FALSE),"")</f>
        <v/>
      </c>
      <c r="L61" s="168" t="str">
        <f>IF(D61="所費",VLOOKUP(D61,支出入力表!E62:$M$2000,9,FALSE),"")</f>
        <v/>
      </c>
      <c r="M61" s="30"/>
    </row>
    <row r="62" spans="2:13" x14ac:dyDescent="0.55000000000000004">
      <c r="B62" s="163" t="str">
        <f>IF(D62="所費",支出入力表!A63,"")</f>
        <v/>
      </c>
      <c r="C62" s="164" t="str">
        <f>IF(D62="所費",支出入力表!C63,"")</f>
        <v/>
      </c>
      <c r="D62" s="165" t="str">
        <f>IF(支出入力表!E63="所費","所費","")</f>
        <v/>
      </c>
      <c r="E62" s="165" t="str">
        <f>IF(D62="","",支出入力表!G63)</f>
        <v/>
      </c>
      <c r="F62" s="196" t="str">
        <f>IF(E62="","",VLOOKUP(E62,プルダウン用リスト!$L$1:$M$14,2,FALSE))</f>
        <v/>
      </c>
      <c r="G62" s="164" t="str">
        <f>IF(D62="所費",VLOOKUP(D62,支出入力表!E63:$M$2000,4,FALSE),"")</f>
        <v/>
      </c>
      <c r="H62" s="164" t="str">
        <f>IF(D62="所費",VLOOKUP(D62,支出入力表!E63:$M$2000,5,FALSE),"")</f>
        <v/>
      </c>
      <c r="I62" s="166" t="str">
        <f>IF(D62="所費",VLOOKUP(D62,支出入力表!E63:$M$2000,6,FALSE),"")</f>
        <v/>
      </c>
      <c r="J62" s="167" t="str">
        <f>IF(D62="所費",VLOOKUP(D62,支出入力表!E63:$M$2000,7,FALSE),"")</f>
        <v/>
      </c>
      <c r="K62" s="167" t="str">
        <f>IF(D62="所費",VLOOKUP(D62,支出入力表!E63:$M$2000,8,FALSE),"")</f>
        <v/>
      </c>
      <c r="L62" s="168" t="str">
        <f>IF(D62="所費",VLOOKUP(D62,支出入力表!E63:$M$2000,9,FALSE),"")</f>
        <v/>
      </c>
      <c r="M62" s="30"/>
    </row>
    <row r="63" spans="2:13" x14ac:dyDescent="0.55000000000000004">
      <c r="B63" s="163" t="str">
        <f>IF(D63="所費",支出入力表!A64,"")</f>
        <v/>
      </c>
      <c r="C63" s="164" t="str">
        <f>IF(D63="所費",支出入力表!C64,"")</f>
        <v/>
      </c>
      <c r="D63" s="165" t="str">
        <f>IF(支出入力表!E64="所費","所費","")</f>
        <v/>
      </c>
      <c r="E63" s="165" t="str">
        <f>IF(D63="","",支出入力表!G64)</f>
        <v/>
      </c>
      <c r="F63" s="196" t="str">
        <f>IF(E63="","",VLOOKUP(E63,プルダウン用リスト!$L$1:$M$14,2,FALSE))</f>
        <v/>
      </c>
      <c r="G63" s="164" t="str">
        <f>IF(D63="所費",VLOOKUP(D63,支出入力表!E64:$M$2000,4,FALSE),"")</f>
        <v/>
      </c>
      <c r="H63" s="164" t="str">
        <f>IF(D63="所費",VLOOKUP(D63,支出入力表!E64:$M$2000,5,FALSE),"")</f>
        <v/>
      </c>
      <c r="I63" s="166" t="str">
        <f>IF(D63="所費",VLOOKUP(D63,支出入力表!E64:$M$2000,6,FALSE),"")</f>
        <v/>
      </c>
      <c r="J63" s="167" t="str">
        <f>IF(D63="所費",VLOOKUP(D63,支出入力表!E64:$M$2000,7,FALSE),"")</f>
        <v/>
      </c>
      <c r="K63" s="167" t="str">
        <f>IF(D63="所費",VLOOKUP(D63,支出入力表!E64:$M$2000,8,FALSE),"")</f>
        <v/>
      </c>
      <c r="L63" s="168" t="str">
        <f>IF(D63="所費",VLOOKUP(D63,支出入力表!E64:$M$2000,9,FALSE),"")</f>
        <v/>
      </c>
      <c r="M63" s="30"/>
    </row>
    <row r="64" spans="2:13" x14ac:dyDescent="0.55000000000000004">
      <c r="B64" s="163" t="str">
        <f>IF(D64="所費",支出入力表!A65,"")</f>
        <v/>
      </c>
      <c r="C64" s="164" t="str">
        <f>IF(D64="所費",支出入力表!C65,"")</f>
        <v/>
      </c>
      <c r="D64" s="165" t="str">
        <f>IF(支出入力表!E65="所費","所費","")</f>
        <v/>
      </c>
      <c r="E64" s="165" t="str">
        <f>IF(D64="","",支出入力表!G65)</f>
        <v/>
      </c>
      <c r="F64" s="196" t="str">
        <f>IF(E64="","",VLOOKUP(E64,プルダウン用リスト!$L$1:$M$14,2,FALSE))</f>
        <v/>
      </c>
      <c r="G64" s="164" t="str">
        <f>IF(D64="所費",VLOOKUP(D64,支出入力表!E65:$M$2000,4,FALSE),"")</f>
        <v/>
      </c>
      <c r="H64" s="164" t="str">
        <f>IF(D64="所費",VLOOKUP(D64,支出入力表!E65:$M$2000,5,FALSE),"")</f>
        <v/>
      </c>
      <c r="I64" s="166" t="str">
        <f>IF(D64="所費",VLOOKUP(D64,支出入力表!E65:$M$2000,6,FALSE),"")</f>
        <v/>
      </c>
      <c r="J64" s="167" t="str">
        <f>IF(D64="所費",VLOOKUP(D64,支出入力表!E65:$M$2000,7,FALSE),"")</f>
        <v/>
      </c>
      <c r="K64" s="167" t="str">
        <f>IF(D64="所費",VLOOKUP(D64,支出入力表!E65:$M$2000,8,FALSE),"")</f>
        <v/>
      </c>
      <c r="L64" s="168" t="str">
        <f>IF(D64="所費",VLOOKUP(D64,支出入力表!E65:$M$2000,9,FALSE),"")</f>
        <v/>
      </c>
      <c r="M64" s="30"/>
    </row>
    <row r="65" spans="2:13" x14ac:dyDescent="0.55000000000000004">
      <c r="B65" s="163" t="str">
        <f>IF(D65="所費",支出入力表!A66,"")</f>
        <v/>
      </c>
      <c r="C65" s="164" t="str">
        <f>IF(D65="所費",支出入力表!C66,"")</f>
        <v/>
      </c>
      <c r="D65" s="165" t="str">
        <f>IF(支出入力表!E66="所費","所費","")</f>
        <v/>
      </c>
      <c r="E65" s="165" t="str">
        <f>IF(D65="","",支出入力表!G66)</f>
        <v/>
      </c>
      <c r="F65" s="196" t="str">
        <f>IF(E65="","",VLOOKUP(E65,プルダウン用リスト!$L$1:$M$14,2,FALSE))</f>
        <v/>
      </c>
      <c r="G65" s="164" t="str">
        <f>IF(D65="所費",VLOOKUP(D65,支出入力表!E66:$M$2000,4,FALSE),"")</f>
        <v/>
      </c>
      <c r="H65" s="164" t="str">
        <f>IF(D65="所費",VLOOKUP(D65,支出入力表!E66:$M$2000,5,FALSE),"")</f>
        <v/>
      </c>
      <c r="I65" s="166" t="str">
        <f>IF(D65="所費",VLOOKUP(D65,支出入力表!E66:$M$2000,6,FALSE),"")</f>
        <v/>
      </c>
      <c r="J65" s="167" t="str">
        <f>IF(D65="所費",VLOOKUP(D65,支出入力表!E66:$M$2000,7,FALSE),"")</f>
        <v/>
      </c>
      <c r="K65" s="167" t="str">
        <f>IF(D65="所費",VLOOKUP(D65,支出入力表!E66:$M$2000,8,FALSE),"")</f>
        <v/>
      </c>
      <c r="L65" s="168" t="str">
        <f>IF(D65="所費",VLOOKUP(D65,支出入力表!E66:$M$2000,9,FALSE),"")</f>
        <v/>
      </c>
      <c r="M65" s="30"/>
    </row>
    <row r="66" spans="2:13" x14ac:dyDescent="0.55000000000000004">
      <c r="B66" s="163" t="str">
        <f>IF(D66="所費",支出入力表!A67,"")</f>
        <v/>
      </c>
      <c r="C66" s="164" t="str">
        <f>IF(D66="所費",支出入力表!C67,"")</f>
        <v/>
      </c>
      <c r="D66" s="165" t="str">
        <f>IF(支出入力表!E67="所費","所費","")</f>
        <v/>
      </c>
      <c r="E66" s="165" t="str">
        <f>IF(D66="","",支出入力表!G67)</f>
        <v/>
      </c>
      <c r="F66" s="196" t="str">
        <f>IF(E66="","",VLOOKUP(E66,プルダウン用リスト!$L$1:$M$14,2,FALSE))</f>
        <v/>
      </c>
      <c r="G66" s="164" t="str">
        <f>IF(D66="所費",VLOOKUP(D66,支出入力表!E67:$M$2000,4,FALSE),"")</f>
        <v/>
      </c>
      <c r="H66" s="164" t="str">
        <f>IF(D66="所費",VLOOKUP(D66,支出入力表!E67:$M$2000,5,FALSE),"")</f>
        <v/>
      </c>
      <c r="I66" s="166" t="str">
        <f>IF(D66="所費",VLOOKUP(D66,支出入力表!E67:$M$2000,6,FALSE),"")</f>
        <v/>
      </c>
      <c r="J66" s="167" t="str">
        <f>IF(D66="所費",VLOOKUP(D66,支出入力表!E67:$M$2000,7,FALSE),"")</f>
        <v/>
      </c>
      <c r="K66" s="167" t="str">
        <f>IF(D66="所費",VLOOKUP(D66,支出入力表!E67:$M$2000,8,FALSE),"")</f>
        <v/>
      </c>
      <c r="L66" s="168" t="str">
        <f>IF(D66="所費",VLOOKUP(D66,支出入力表!E67:$M$2000,9,FALSE),"")</f>
        <v/>
      </c>
      <c r="M66" s="30"/>
    </row>
    <row r="67" spans="2:13" x14ac:dyDescent="0.55000000000000004">
      <c r="B67" s="163" t="str">
        <f>IF(D67="所費",支出入力表!A68,"")</f>
        <v/>
      </c>
      <c r="C67" s="164" t="str">
        <f>IF(D67="所費",支出入力表!C68,"")</f>
        <v/>
      </c>
      <c r="D67" s="165" t="str">
        <f>IF(支出入力表!E68="所費","所費","")</f>
        <v/>
      </c>
      <c r="E67" s="165" t="str">
        <f>IF(D67="","",支出入力表!G68)</f>
        <v/>
      </c>
      <c r="F67" s="196" t="str">
        <f>IF(E67="","",VLOOKUP(E67,プルダウン用リスト!$L$1:$M$14,2,FALSE))</f>
        <v/>
      </c>
      <c r="G67" s="164" t="str">
        <f>IF(D67="所費",VLOOKUP(D67,支出入力表!E68:$M$2000,4,FALSE),"")</f>
        <v/>
      </c>
      <c r="H67" s="164" t="str">
        <f>IF(D67="所費",VLOOKUP(D67,支出入力表!E68:$M$2000,5,FALSE),"")</f>
        <v/>
      </c>
      <c r="I67" s="166" t="str">
        <f>IF(D67="所費",VLOOKUP(D67,支出入力表!E68:$M$2000,6,FALSE),"")</f>
        <v/>
      </c>
      <c r="J67" s="167" t="str">
        <f>IF(D67="所費",VLOOKUP(D67,支出入力表!E68:$M$2000,7,FALSE),"")</f>
        <v/>
      </c>
      <c r="K67" s="167" t="str">
        <f>IF(D67="所費",VLOOKUP(D67,支出入力表!E68:$M$2000,8,FALSE),"")</f>
        <v/>
      </c>
      <c r="L67" s="168" t="str">
        <f>IF(D67="所費",VLOOKUP(D67,支出入力表!E68:$M$2000,9,FALSE),"")</f>
        <v/>
      </c>
      <c r="M67" s="30"/>
    </row>
    <row r="68" spans="2:13" x14ac:dyDescent="0.55000000000000004">
      <c r="B68" s="163" t="str">
        <f>IF(D68="所費",支出入力表!A69,"")</f>
        <v/>
      </c>
      <c r="C68" s="164" t="str">
        <f>IF(D68="所費",支出入力表!C69,"")</f>
        <v/>
      </c>
      <c r="D68" s="165" t="str">
        <f>IF(支出入力表!E69="所費","所費","")</f>
        <v/>
      </c>
      <c r="E68" s="165" t="str">
        <f>IF(D68="","",支出入力表!G69)</f>
        <v/>
      </c>
      <c r="F68" s="196" t="str">
        <f>IF(E68="","",VLOOKUP(E68,プルダウン用リスト!$L$1:$M$14,2,FALSE))</f>
        <v/>
      </c>
      <c r="G68" s="164" t="str">
        <f>IF(D68="所費",VLOOKUP(D68,支出入力表!E69:$M$2000,4,FALSE),"")</f>
        <v/>
      </c>
      <c r="H68" s="164" t="str">
        <f>IF(D68="所費",VLOOKUP(D68,支出入力表!E69:$M$2000,5,FALSE),"")</f>
        <v/>
      </c>
      <c r="I68" s="166" t="str">
        <f>IF(D68="所費",VLOOKUP(D68,支出入力表!E69:$M$2000,6,FALSE),"")</f>
        <v/>
      </c>
      <c r="J68" s="167" t="str">
        <f>IF(D68="所費",VLOOKUP(D68,支出入力表!E69:$M$2000,7,FALSE),"")</f>
        <v/>
      </c>
      <c r="K68" s="167" t="str">
        <f>IF(D68="所費",VLOOKUP(D68,支出入力表!E69:$M$2000,8,FALSE),"")</f>
        <v/>
      </c>
      <c r="L68" s="168" t="str">
        <f>IF(D68="所費",VLOOKUP(D68,支出入力表!E69:$M$2000,9,FALSE),"")</f>
        <v/>
      </c>
      <c r="M68" s="30"/>
    </row>
    <row r="69" spans="2:13" x14ac:dyDescent="0.55000000000000004">
      <c r="B69" s="163" t="str">
        <f>IF(D69="所費",支出入力表!A70,"")</f>
        <v/>
      </c>
      <c r="C69" s="164" t="str">
        <f>IF(D69="所費",支出入力表!C70,"")</f>
        <v/>
      </c>
      <c r="D69" s="165" t="str">
        <f>IF(支出入力表!E70="所費","所費","")</f>
        <v/>
      </c>
      <c r="E69" s="165" t="str">
        <f>IF(D69="","",支出入力表!G70)</f>
        <v/>
      </c>
      <c r="F69" s="196" t="str">
        <f>IF(E69="","",VLOOKUP(E69,プルダウン用リスト!$L$1:$M$14,2,FALSE))</f>
        <v/>
      </c>
      <c r="G69" s="164" t="str">
        <f>IF(D69="所費",VLOOKUP(D69,支出入力表!E70:$M$2000,4,FALSE),"")</f>
        <v/>
      </c>
      <c r="H69" s="164" t="str">
        <f>IF(D69="所費",VLOOKUP(D69,支出入力表!E70:$M$2000,5,FALSE),"")</f>
        <v/>
      </c>
      <c r="I69" s="166" t="str">
        <f>IF(D69="所費",VLOOKUP(D69,支出入力表!E70:$M$2000,6,FALSE),"")</f>
        <v/>
      </c>
      <c r="J69" s="167" t="str">
        <f>IF(D69="所費",VLOOKUP(D69,支出入力表!E70:$M$2000,7,FALSE),"")</f>
        <v/>
      </c>
      <c r="K69" s="167" t="str">
        <f>IF(D69="所費",VLOOKUP(D69,支出入力表!E70:$M$2000,8,FALSE),"")</f>
        <v/>
      </c>
      <c r="L69" s="168" t="str">
        <f>IF(D69="所費",VLOOKUP(D69,支出入力表!E70:$M$2000,9,FALSE),"")</f>
        <v/>
      </c>
      <c r="M69" s="30"/>
    </row>
    <row r="70" spans="2:13" x14ac:dyDescent="0.55000000000000004">
      <c r="B70" s="163" t="str">
        <f>IF(D70="所費",支出入力表!A71,"")</f>
        <v/>
      </c>
      <c r="C70" s="164" t="str">
        <f>IF(D70="所費",支出入力表!C71,"")</f>
        <v/>
      </c>
      <c r="D70" s="165" t="str">
        <f>IF(支出入力表!E71="所費","所費","")</f>
        <v/>
      </c>
      <c r="E70" s="165" t="str">
        <f>IF(D70="","",支出入力表!G71)</f>
        <v/>
      </c>
      <c r="F70" s="196" t="str">
        <f>IF(E70="","",VLOOKUP(E70,プルダウン用リスト!$L$1:$M$14,2,FALSE))</f>
        <v/>
      </c>
      <c r="G70" s="164" t="str">
        <f>IF(D70="所費",VLOOKUP(D70,支出入力表!E71:$M$2000,4,FALSE),"")</f>
        <v/>
      </c>
      <c r="H70" s="164" t="str">
        <f>IF(D70="所費",VLOOKUP(D70,支出入力表!E71:$M$2000,5,FALSE),"")</f>
        <v/>
      </c>
      <c r="I70" s="166" t="str">
        <f>IF(D70="所費",VLOOKUP(D70,支出入力表!E71:$M$2000,6,FALSE),"")</f>
        <v/>
      </c>
      <c r="J70" s="167" t="str">
        <f>IF(D70="所費",VLOOKUP(D70,支出入力表!E71:$M$2000,7,FALSE),"")</f>
        <v/>
      </c>
      <c r="K70" s="167" t="str">
        <f>IF(D70="所費",VLOOKUP(D70,支出入力表!E71:$M$2000,8,FALSE),"")</f>
        <v/>
      </c>
      <c r="L70" s="168" t="str">
        <f>IF(D70="所費",VLOOKUP(D70,支出入力表!E71:$M$2000,9,FALSE),"")</f>
        <v/>
      </c>
      <c r="M70" s="30"/>
    </row>
    <row r="71" spans="2:13" x14ac:dyDescent="0.55000000000000004">
      <c r="B71" s="163" t="str">
        <f>IF(D71="所費",支出入力表!A72,"")</f>
        <v/>
      </c>
      <c r="C71" s="164" t="str">
        <f>IF(D71="所費",支出入力表!C72,"")</f>
        <v/>
      </c>
      <c r="D71" s="165" t="str">
        <f>IF(支出入力表!E72="所費","所費","")</f>
        <v/>
      </c>
      <c r="E71" s="165" t="str">
        <f>IF(D71="","",支出入力表!G72)</f>
        <v/>
      </c>
      <c r="F71" s="196" t="str">
        <f>IF(E71="","",VLOOKUP(E71,プルダウン用リスト!$L$1:$M$14,2,FALSE))</f>
        <v/>
      </c>
      <c r="G71" s="164" t="str">
        <f>IF(D71="所費",VLOOKUP(D71,支出入力表!E72:$M$2000,4,FALSE),"")</f>
        <v/>
      </c>
      <c r="H71" s="164" t="str">
        <f>IF(D71="所費",VLOOKUP(D71,支出入力表!E72:$M$2000,5,FALSE),"")</f>
        <v/>
      </c>
      <c r="I71" s="166" t="str">
        <f>IF(D71="所費",VLOOKUP(D71,支出入力表!E72:$M$2000,6,FALSE),"")</f>
        <v/>
      </c>
      <c r="J71" s="167" t="str">
        <f>IF(D71="所費",VLOOKUP(D71,支出入力表!E72:$M$2000,7,FALSE),"")</f>
        <v/>
      </c>
      <c r="K71" s="167" t="str">
        <f>IF(D71="所費",VLOOKUP(D71,支出入力表!E72:$M$2000,8,FALSE),"")</f>
        <v/>
      </c>
      <c r="L71" s="168" t="str">
        <f>IF(D71="所費",VLOOKUP(D71,支出入力表!E72:$M$2000,9,FALSE),"")</f>
        <v/>
      </c>
      <c r="M71" s="30"/>
    </row>
    <row r="72" spans="2:13" x14ac:dyDescent="0.55000000000000004">
      <c r="B72" s="163" t="str">
        <f>IF(D72="所費",支出入力表!A73,"")</f>
        <v/>
      </c>
      <c r="C72" s="164" t="str">
        <f>IF(D72="所費",支出入力表!C73,"")</f>
        <v/>
      </c>
      <c r="D72" s="165" t="str">
        <f>IF(支出入力表!E73="所費","所費","")</f>
        <v/>
      </c>
      <c r="E72" s="165" t="str">
        <f>IF(D72="","",支出入力表!G73)</f>
        <v/>
      </c>
      <c r="F72" s="196" t="str">
        <f>IF(E72="","",VLOOKUP(E72,プルダウン用リスト!$L$1:$M$14,2,FALSE))</f>
        <v/>
      </c>
      <c r="G72" s="164" t="str">
        <f>IF(D72="所費",VLOOKUP(D72,支出入力表!E73:$M$2000,4,FALSE),"")</f>
        <v/>
      </c>
      <c r="H72" s="164" t="str">
        <f>IF(D72="所費",VLOOKUP(D72,支出入力表!E73:$M$2000,5,FALSE),"")</f>
        <v/>
      </c>
      <c r="I72" s="166" t="str">
        <f>IF(D72="所費",VLOOKUP(D72,支出入力表!E73:$M$2000,6,FALSE),"")</f>
        <v/>
      </c>
      <c r="J72" s="167" t="str">
        <f>IF(D72="所費",VLOOKUP(D72,支出入力表!E73:$M$2000,7,FALSE),"")</f>
        <v/>
      </c>
      <c r="K72" s="167" t="str">
        <f>IF(D72="所費",VLOOKUP(D72,支出入力表!E73:$M$2000,8,FALSE),"")</f>
        <v/>
      </c>
      <c r="L72" s="168" t="str">
        <f>IF(D72="所費",VLOOKUP(D72,支出入力表!E73:$M$2000,9,FALSE),"")</f>
        <v/>
      </c>
      <c r="M72" s="30"/>
    </row>
    <row r="73" spans="2:13" x14ac:dyDescent="0.55000000000000004">
      <c r="B73" s="163" t="str">
        <f>IF(D73="所費",支出入力表!A74,"")</f>
        <v/>
      </c>
      <c r="C73" s="164" t="str">
        <f>IF(D73="所費",支出入力表!C74,"")</f>
        <v/>
      </c>
      <c r="D73" s="165" t="str">
        <f>IF(支出入力表!E74="所費","所費","")</f>
        <v/>
      </c>
      <c r="E73" s="165" t="str">
        <f>IF(D73="","",支出入力表!G74)</f>
        <v/>
      </c>
      <c r="F73" s="196" t="str">
        <f>IF(E73="","",VLOOKUP(E73,プルダウン用リスト!$L$1:$M$14,2,FALSE))</f>
        <v/>
      </c>
      <c r="G73" s="164" t="str">
        <f>IF(D73="所費",VLOOKUP(D73,支出入力表!E74:$M$2000,4,FALSE),"")</f>
        <v/>
      </c>
      <c r="H73" s="164" t="str">
        <f>IF(D73="所費",VLOOKUP(D73,支出入力表!E74:$M$2000,5,FALSE),"")</f>
        <v/>
      </c>
      <c r="I73" s="166" t="str">
        <f>IF(D73="所費",VLOOKUP(D73,支出入力表!E74:$M$2000,6,FALSE),"")</f>
        <v/>
      </c>
      <c r="J73" s="167" t="str">
        <f>IF(D73="所費",VLOOKUP(D73,支出入力表!E74:$M$2000,7,FALSE),"")</f>
        <v/>
      </c>
      <c r="K73" s="167" t="str">
        <f>IF(D73="所費",VLOOKUP(D73,支出入力表!E74:$M$2000,8,FALSE),"")</f>
        <v/>
      </c>
      <c r="L73" s="168" t="str">
        <f>IF(D73="所費",VLOOKUP(D73,支出入力表!E74:$M$2000,9,FALSE),"")</f>
        <v/>
      </c>
      <c r="M73" s="30"/>
    </row>
    <row r="74" spans="2:13" x14ac:dyDescent="0.55000000000000004">
      <c r="B74" s="163" t="str">
        <f>IF(D74="所費",支出入力表!A75,"")</f>
        <v/>
      </c>
      <c r="C74" s="164" t="str">
        <f>IF(D74="所費",支出入力表!C75,"")</f>
        <v/>
      </c>
      <c r="D74" s="165" t="str">
        <f>IF(支出入力表!E75="所費","所費","")</f>
        <v/>
      </c>
      <c r="E74" s="165" t="str">
        <f>IF(D74="","",支出入力表!G75)</f>
        <v/>
      </c>
      <c r="F74" s="196" t="str">
        <f>IF(E74="","",VLOOKUP(E74,プルダウン用リスト!$L$1:$M$14,2,FALSE))</f>
        <v/>
      </c>
      <c r="G74" s="164" t="str">
        <f>IF(D74="所費",VLOOKUP(D74,支出入力表!E75:$M$2000,4,FALSE),"")</f>
        <v/>
      </c>
      <c r="H74" s="164" t="str">
        <f>IF(D74="所費",VLOOKUP(D74,支出入力表!E75:$M$2000,5,FALSE),"")</f>
        <v/>
      </c>
      <c r="I74" s="166" t="str">
        <f>IF(D74="所費",VLOOKUP(D74,支出入力表!E75:$M$2000,6,FALSE),"")</f>
        <v/>
      </c>
      <c r="J74" s="167" t="str">
        <f>IF(D74="所費",VLOOKUP(D74,支出入力表!E75:$M$2000,7,FALSE),"")</f>
        <v/>
      </c>
      <c r="K74" s="167" t="str">
        <f>IF(D74="所費",VLOOKUP(D74,支出入力表!E75:$M$2000,8,FALSE),"")</f>
        <v/>
      </c>
      <c r="L74" s="168" t="str">
        <f>IF(D74="所費",VLOOKUP(D74,支出入力表!E75:$M$2000,9,FALSE),"")</f>
        <v/>
      </c>
      <c r="M74" s="30"/>
    </row>
    <row r="75" spans="2:13" x14ac:dyDescent="0.55000000000000004">
      <c r="B75" s="163" t="str">
        <f>IF(D75="所費",支出入力表!A76,"")</f>
        <v/>
      </c>
      <c r="C75" s="164" t="str">
        <f>IF(D75="所費",支出入力表!C76,"")</f>
        <v/>
      </c>
      <c r="D75" s="165" t="str">
        <f>IF(支出入力表!E76="所費","所費","")</f>
        <v/>
      </c>
      <c r="E75" s="165" t="str">
        <f>IF(D75="","",支出入力表!G76)</f>
        <v/>
      </c>
      <c r="F75" s="196" t="str">
        <f>IF(E75="","",VLOOKUP(E75,プルダウン用リスト!$L$1:$M$14,2,FALSE))</f>
        <v/>
      </c>
      <c r="G75" s="164" t="str">
        <f>IF(D75="所費",VLOOKUP(D75,支出入力表!E76:$M$2000,4,FALSE),"")</f>
        <v/>
      </c>
      <c r="H75" s="164" t="str">
        <f>IF(D75="所費",VLOOKUP(D75,支出入力表!E76:$M$2000,5,FALSE),"")</f>
        <v/>
      </c>
      <c r="I75" s="166" t="str">
        <f>IF(D75="所費",VLOOKUP(D75,支出入力表!E76:$M$2000,6,FALSE),"")</f>
        <v/>
      </c>
      <c r="J75" s="167" t="str">
        <f>IF(D75="所費",VLOOKUP(D75,支出入力表!E76:$M$2000,7,FALSE),"")</f>
        <v/>
      </c>
      <c r="K75" s="167" t="str">
        <f>IF(D75="所費",VLOOKUP(D75,支出入力表!E76:$M$2000,8,FALSE),"")</f>
        <v/>
      </c>
      <c r="L75" s="168" t="str">
        <f>IF(D75="所費",VLOOKUP(D75,支出入力表!E76:$M$2000,9,FALSE),"")</f>
        <v/>
      </c>
      <c r="M75" s="30"/>
    </row>
    <row r="76" spans="2:13" x14ac:dyDescent="0.55000000000000004">
      <c r="B76" s="163" t="str">
        <f>IF(D76="所費",支出入力表!A77,"")</f>
        <v/>
      </c>
      <c r="C76" s="164" t="str">
        <f>IF(D76="所費",支出入力表!C77,"")</f>
        <v/>
      </c>
      <c r="D76" s="165" t="str">
        <f>IF(支出入力表!E77="所費","所費","")</f>
        <v/>
      </c>
      <c r="E76" s="165" t="str">
        <f>IF(D76="","",支出入力表!G77)</f>
        <v/>
      </c>
      <c r="F76" s="196" t="str">
        <f>IF(E76="","",VLOOKUP(E76,プルダウン用リスト!$L$1:$M$14,2,FALSE))</f>
        <v/>
      </c>
      <c r="G76" s="164" t="str">
        <f>IF(D76="所費",VLOOKUP(D76,支出入力表!E77:$M$2000,4,FALSE),"")</f>
        <v/>
      </c>
      <c r="H76" s="164" t="str">
        <f>IF(D76="所費",VLOOKUP(D76,支出入力表!E77:$M$2000,5,FALSE),"")</f>
        <v/>
      </c>
      <c r="I76" s="166" t="str">
        <f>IF(D76="所費",VLOOKUP(D76,支出入力表!E77:$M$2000,6,FALSE),"")</f>
        <v/>
      </c>
      <c r="J76" s="167" t="str">
        <f>IF(D76="所費",VLOOKUP(D76,支出入力表!E77:$M$2000,7,FALSE),"")</f>
        <v/>
      </c>
      <c r="K76" s="167" t="str">
        <f>IF(D76="所費",VLOOKUP(D76,支出入力表!E77:$M$2000,8,FALSE),"")</f>
        <v/>
      </c>
      <c r="L76" s="168" t="str">
        <f>IF(D76="所費",VLOOKUP(D76,支出入力表!E77:$M$2000,9,FALSE),"")</f>
        <v/>
      </c>
      <c r="M76" s="30"/>
    </row>
    <row r="77" spans="2:13" x14ac:dyDescent="0.55000000000000004">
      <c r="B77" s="163" t="str">
        <f>IF(D77="所費",支出入力表!A78,"")</f>
        <v/>
      </c>
      <c r="C77" s="164" t="str">
        <f>IF(D77="所費",支出入力表!C78,"")</f>
        <v/>
      </c>
      <c r="D77" s="165" t="str">
        <f>IF(支出入力表!E78="所費","所費","")</f>
        <v/>
      </c>
      <c r="E77" s="165" t="str">
        <f>IF(D77="","",支出入力表!G78)</f>
        <v/>
      </c>
      <c r="F77" s="196" t="str">
        <f>IF(E77="","",VLOOKUP(E77,プルダウン用リスト!$L$1:$M$14,2,FALSE))</f>
        <v/>
      </c>
      <c r="G77" s="164" t="str">
        <f>IF(D77="所費",VLOOKUP(D77,支出入力表!E78:$M$2000,4,FALSE),"")</f>
        <v/>
      </c>
      <c r="H77" s="164" t="str">
        <f>IF(D77="所費",VLOOKUP(D77,支出入力表!E78:$M$2000,5,FALSE),"")</f>
        <v/>
      </c>
      <c r="I77" s="166" t="str">
        <f>IF(D77="所費",VLOOKUP(D77,支出入力表!E78:$M$2000,6,FALSE),"")</f>
        <v/>
      </c>
      <c r="J77" s="167" t="str">
        <f>IF(D77="所費",VLOOKUP(D77,支出入力表!E78:$M$2000,7,FALSE),"")</f>
        <v/>
      </c>
      <c r="K77" s="167" t="str">
        <f>IF(D77="所費",VLOOKUP(D77,支出入力表!E78:$M$2000,8,FALSE),"")</f>
        <v/>
      </c>
      <c r="L77" s="168" t="str">
        <f>IF(D77="所費",VLOOKUP(D77,支出入力表!E78:$M$2000,9,FALSE),"")</f>
        <v/>
      </c>
      <c r="M77" s="30"/>
    </row>
    <row r="78" spans="2:13" x14ac:dyDescent="0.55000000000000004">
      <c r="B78" s="163" t="str">
        <f>IF(D78="所費",支出入力表!A79,"")</f>
        <v/>
      </c>
      <c r="C78" s="164" t="str">
        <f>IF(D78="所費",支出入力表!C79,"")</f>
        <v/>
      </c>
      <c r="D78" s="165" t="str">
        <f>IF(支出入力表!E79="所費","所費","")</f>
        <v/>
      </c>
      <c r="E78" s="165" t="str">
        <f>IF(D78="","",支出入力表!G79)</f>
        <v/>
      </c>
      <c r="F78" s="196" t="str">
        <f>IF(E78="","",VLOOKUP(E78,プルダウン用リスト!$L$1:$M$14,2,FALSE))</f>
        <v/>
      </c>
      <c r="G78" s="164" t="str">
        <f>IF(D78="所費",VLOOKUP(D78,支出入力表!E79:$M$2000,4,FALSE),"")</f>
        <v/>
      </c>
      <c r="H78" s="164" t="str">
        <f>IF(D78="所費",VLOOKUP(D78,支出入力表!E79:$M$2000,5,FALSE),"")</f>
        <v/>
      </c>
      <c r="I78" s="166" t="str">
        <f>IF(D78="所費",VLOOKUP(D78,支出入力表!E79:$M$2000,6,FALSE),"")</f>
        <v/>
      </c>
      <c r="J78" s="167" t="str">
        <f>IF(D78="所費",VLOOKUP(D78,支出入力表!E79:$M$2000,7,FALSE),"")</f>
        <v/>
      </c>
      <c r="K78" s="167" t="str">
        <f>IF(D78="所費",VLOOKUP(D78,支出入力表!E79:$M$2000,8,FALSE),"")</f>
        <v/>
      </c>
      <c r="L78" s="168" t="str">
        <f>IF(D78="所費",VLOOKUP(D78,支出入力表!E79:$M$2000,9,FALSE),"")</f>
        <v/>
      </c>
      <c r="M78" s="30"/>
    </row>
    <row r="79" spans="2:13" x14ac:dyDescent="0.55000000000000004">
      <c r="B79" s="163" t="str">
        <f>IF(D79="所費",支出入力表!A80,"")</f>
        <v/>
      </c>
      <c r="C79" s="164" t="str">
        <f>IF(D79="所費",支出入力表!C80,"")</f>
        <v/>
      </c>
      <c r="D79" s="165" t="str">
        <f>IF(支出入力表!E80="所費","所費","")</f>
        <v/>
      </c>
      <c r="E79" s="165" t="str">
        <f>IF(D79="","",支出入力表!G80)</f>
        <v/>
      </c>
      <c r="F79" s="196" t="str">
        <f>IF(E79="","",VLOOKUP(E79,プルダウン用リスト!$L$1:$M$14,2,FALSE))</f>
        <v/>
      </c>
      <c r="G79" s="164" t="str">
        <f>IF(D79="所費",VLOOKUP(D79,支出入力表!E80:$M$2000,4,FALSE),"")</f>
        <v/>
      </c>
      <c r="H79" s="164" t="str">
        <f>IF(D79="所費",VLOOKUP(D79,支出入力表!E80:$M$2000,5,FALSE),"")</f>
        <v/>
      </c>
      <c r="I79" s="166" t="str">
        <f>IF(D79="所費",VLOOKUP(D79,支出入力表!E80:$M$2000,6,FALSE),"")</f>
        <v/>
      </c>
      <c r="J79" s="167" t="str">
        <f>IF(D79="所費",VLOOKUP(D79,支出入力表!E80:$M$2000,7,FALSE),"")</f>
        <v/>
      </c>
      <c r="K79" s="167" t="str">
        <f>IF(D79="所費",VLOOKUP(D79,支出入力表!E80:$M$2000,8,FALSE),"")</f>
        <v/>
      </c>
      <c r="L79" s="168" t="str">
        <f>IF(D79="所費",VLOOKUP(D79,支出入力表!E80:$M$2000,9,FALSE),"")</f>
        <v/>
      </c>
      <c r="M79" s="30"/>
    </row>
    <row r="80" spans="2:13" x14ac:dyDescent="0.55000000000000004">
      <c r="B80" s="163" t="str">
        <f>IF(D80="所費",支出入力表!A81,"")</f>
        <v/>
      </c>
      <c r="C80" s="164" t="str">
        <f>IF(D80="所費",支出入力表!C81,"")</f>
        <v/>
      </c>
      <c r="D80" s="165" t="str">
        <f>IF(支出入力表!E81="所費","所費","")</f>
        <v/>
      </c>
      <c r="E80" s="165" t="str">
        <f>IF(D80="","",支出入力表!G81)</f>
        <v/>
      </c>
      <c r="F80" s="196" t="str">
        <f>IF(E80="","",VLOOKUP(E80,プルダウン用リスト!$L$1:$M$14,2,FALSE))</f>
        <v/>
      </c>
      <c r="G80" s="164" t="str">
        <f>IF(D80="所費",VLOOKUP(D80,支出入力表!E81:$M$2000,4,FALSE),"")</f>
        <v/>
      </c>
      <c r="H80" s="164" t="str">
        <f>IF(D80="所費",VLOOKUP(D80,支出入力表!E81:$M$2000,5,FALSE),"")</f>
        <v/>
      </c>
      <c r="I80" s="166" t="str">
        <f>IF(D80="所費",VLOOKUP(D80,支出入力表!E81:$M$2000,6,FALSE),"")</f>
        <v/>
      </c>
      <c r="J80" s="167" t="str">
        <f>IF(D80="所費",VLOOKUP(D80,支出入力表!E81:$M$2000,7,FALSE),"")</f>
        <v/>
      </c>
      <c r="K80" s="167" t="str">
        <f>IF(D80="所費",VLOOKUP(D80,支出入力表!E81:$M$2000,8,FALSE),"")</f>
        <v/>
      </c>
      <c r="L80" s="168" t="str">
        <f>IF(D80="所費",VLOOKUP(D80,支出入力表!E81:$M$2000,9,FALSE),"")</f>
        <v/>
      </c>
      <c r="M80" s="30"/>
    </row>
    <row r="81" spans="2:13" x14ac:dyDescent="0.55000000000000004">
      <c r="B81" s="163" t="str">
        <f>IF(D81="所費",支出入力表!A82,"")</f>
        <v/>
      </c>
      <c r="C81" s="164" t="str">
        <f>IF(D81="所費",支出入力表!C82,"")</f>
        <v/>
      </c>
      <c r="D81" s="165" t="str">
        <f>IF(支出入力表!E82="所費","所費","")</f>
        <v/>
      </c>
      <c r="E81" s="165" t="str">
        <f>IF(D81="","",支出入力表!G82)</f>
        <v/>
      </c>
      <c r="F81" s="196" t="str">
        <f>IF(E81="","",VLOOKUP(E81,プルダウン用リスト!$L$1:$M$14,2,FALSE))</f>
        <v/>
      </c>
      <c r="G81" s="164" t="str">
        <f>IF(D81="所費",VLOOKUP(D81,支出入力表!E82:$M$2000,4,FALSE),"")</f>
        <v/>
      </c>
      <c r="H81" s="164" t="str">
        <f>IF(D81="所費",VLOOKUP(D81,支出入力表!E82:$M$2000,5,FALSE),"")</f>
        <v/>
      </c>
      <c r="I81" s="166" t="str">
        <f>IF(D81="所費",VLOOKUP(D81,支出入力表!E82:$M$2000,6,FALSE),"")</f>
        <v/>
      </c>
      <c r="J81" s="167" t="str">
        <f>IF(D81="所費",VLOOKUP(D81,支出入力表!E82:$M$2000,7,FALSE),"")</f>
        <v/>
      </c>
      <c r="K81" s="167" t="str">
        <f>IF(D81="所費",VLOOKUP(D81,支出入力表!E82:$M$2000,8,FALSE),"")</f>
        <v/>
      </c>
      <c r="L81" s="168" t="str">
        <f>IF(D81="所費",VLOOKUP(D81,支出入力表!E82:$M$2000,9,FALSE),"")</f>
        <v/>
      </c>
      <c r="M81" s="30"/>
    </row>
    <row r="82" spans="2:13" x14ac:dyDescent="0.55000000000000004">
      <c r="B82" s="163" t="str">
        <f>IF(D82="所費",支出入力表!A83,"")</f>
        <v/>
      </c>
      <c r="C82" s="164" t="str">
        <f>IF(D82="所費",支出入力表!C83,"")</f>
        <v/>
      </c>
      <c r="D82" s="165" t="str">
        <f>IF(支出入力表!E83="所費","所費","")</f>
        <v/>
      </c>
      <c r="E82" s="165" t="str">
        <f>IF(D82="","",支出入力表!G83)</f>
        <v/>
      </c>
      <c r="F82" s="196" t="str">
        <f>IF(E82="","",VLOOKUP(E82,プルダウン用リスト!$L$1:$M$14,2,FALSE))</f>
        <v/>
      </c>
      <c r="G82" s="164" t="str">
        <f>IF(D82="所費",VLOOKUP(D82,支出入力表!E83:$M$2000,4,FALSE),"")</f>
        <v/>
      </c>
      <c r="H82" s="164" t="str">
        <f>IF(D82="所費",VLOOKUP(D82,支出入力表!E83:$M$2000,5,FALSE),"")</f>
        <v/>
      </c>
      <c r="I82" s="166" t="str">
        <f>IF(D82="所費",VLOOKUP(D82,支出入力表!E83:$M$2000,6,FALSE),"")</f>
        <v/>
      </c>
      <c r="J82" s="167" t="str">
        <f>IF(D82="所費",VLOOKUP(D82,支出入力表!E83:$M$2000,7,FALSE),"")</f>
        <v/>
      </c>
      <c r="K82" s="167" t="str">
        <f>IF(D82="所費",VLOOKUP(D82,支出入力表!E83:$M$2000,8,FALSE),"")</f>
        <v/>
      </c>
      <c r="L82" s="168" t="str">
        <f>IF(D82="所費",VLOOKUP(D82,支出入力表!E83:$M$2000,9,FALSE),"")</f>
        <v/>
      </c>
      <c r="M82" s="30"/>
    </row>
    <row r="83" spans="2:13" x14ac:dyDescent="0.55000000000000004">
      <c r="B83" s="163" t="str">
        <f>IF(D83="所費",支出入力表!A84,"")</f>
        <v/>
      </c>
      <c r="C83" s="164" t="str">
        <f>IF(D83="所費",支出入力表!C84,"")</f>
        <v/>
      </c>
      <c r="D83" s="165" t="str">
        <f>IF(支出入力表!E84="所費","所費","")</f>
        <v/>
      </c>
      <c r="E83" s="165" t="str">
        <f>IF(D83="","",支出入力表!G84)</f>
        <v/>
      </c>
      <c r="F83" s="196" t="str">
        <f>IF(E83="","",VLOOKUP(E83,プルダウン用リスト!$L$1:$M$14,2,FALSE))</f>
        <v/>
      </c>
      <c r="G83" s="164" t="str">
        <f>IF(D83="所費",VLOOKUP(D83,支出入力表!E84:$M$2000,4,FALSE),"")</f>
        <v/>
      </c>
      <c r="H83" s="164" t="str">
        <f>IF(D83="所費",VLOOKUP(D83,支出入力表!E84:$M$2000,5,FALSE),"")</f>
        <v/>
      </c>
      <c r="I83" s="166" t="str">
        <f>IF(D83="所費",VLOOKUP(D83,支出入力表!E84:$M$2000,6,FALSE),"")</f>
        <v/>
      </c>
      <c r="J83" s="167" t="str">
        <f>IF(D83="所費",VLOOKUP(D83,支出入力表!E84:$M$2000,7,FALSE),"")</f>
        <v/>
      </c>
      <c r="K83" s="167" t="str">
        <f>IF(D83="所費",VLOOKUP(D83,支出入力表!E84:$M$2000,8,FALSE),"")</f>
        <v/>
      </c>
      <c r="L83" s="168" t="str">
        <f>IF(D83="所費",VLOOKUP(D83,支出入力表!E84:$M$2000,9,FALSE),"")</f>
        <v/>
      </c>
      <c r="M83" s="30"/>
    </row>
    <row r="84" spans="2:13" x14ac:dyDescent="0.55000000000000004">
      <c r="B84" s="163" t="str">
        <f>IF(D84="所費",支出入力表!A85,"")</f>
        <v/>
      </c>
      <c r="C84" s="164" t="str">
        <f>IF(D84="所費",支出入力表!C85,"")</f>
        <v/>
      </c>
      <c r="D84" s="165" t="str">
        <f>IF(支出入力表!E85="所費","所費","")</f>
        <v/>
      </c>
      <c r="E84" s="165" t="str">
        <f>IF(D84="","",支出入力表!G85)</f>
        <v/>
      </c>
      <c r="F84" s="196" t="str">
        <f>IF(E84="","",VLOOKUP(E84,プルダウン用リスト!$L$1:$M$14,2,FALSE))</f>
        <v/>
      </c>
      <c r="G84" s="164" t="str">
        <f>IF(D84="所費",VLOOKUP(D84,支出入力表!E85:$M$2000,4,FALSE),"")</f>
        <v/>
      </c>
      <c r="H84" s="164" t="str">
        <f>IF(D84="所費",VLOOKUP(D84,支出入力表!E85:$M$2000,5,FALSE),"")</f>
        <v/>
      </c>
      <c r="I84" s="166" t="str">
        <f>IF(D84="所費",VLOOKUP(D84,支出入力表!E85:$M$2000,6,FALSE),"")</f>
        <v/>
      </c>
      <c r="J84" s="167" t="str">
        <f>IF(D84="所費",VLOOKUP(D84,支出入力表!E85:$M$2000,7,FALSE),"")</f>
        <v/>
      </c>
      <c r="K84" s="167" t="str">
        <f>IF(D84="所費",VLOOKUP(D84,支出入力表!E85:$M$2000,8,FALSE),"")</f>
        <v/>
      </c>
      <c r="L84" s="168" t="str">
        <f>IF(D84="所費",VLOOKUP(D84,支出入力表!E85:$M$2000,9,FALSE),"")</f>
        <v/>
      </c>
      <c r="M84" s="30"/>
    </row>
    <row r="85" spans="2:13" x14ac:dyDescent="0.55000000000000004">
      <c r="B85" s="163" t="str">
        <f>IF(D85="所費",支出入力表!A86,"")</f>
        <v/>
      </c>
      <c r="C85" s="164" t="str">
        <f>IF(D85="所費",支出入力表!C86,"")</f>
        <v/>
      </c>
      <c r="D85" s="165" t="str">
        <f>IF(支出入力表!E86="所費","所費","")</f>
        <v/>
      </c>
      <c r="E85" s="165" t="str">
        <f>IF(D85="","",支出入力表!G86)</f>
        <v/>
      </c>
      <c r="F85" s="196" t="str">
        <f>IF(E85="","",VLOOKUP(E85,プルダウン用リスト!$L$1:$M$14,2,FALSE))</f>
        <v/>
      </c>
      <c r="G85" s="164" t="str">
        <f>IF(D85="所費",VLOOKUP(D85,支出入力表!E86:$M$2000,4,FALSE),"")</f>
        <v/>
      </c>
      <c r="H85" s="164" t="str">
        <f>IF(D85="所費",VLOOKUP(D85,支出入力表!E86:$M$2000,5,FALSE),"")</f>
        <v/>
      </c>
      <c r="I85" s="166" t="str">
        <f>IF(D85="所費",VLOOKUP(D85,支出入力表!E86:$M$2000,6,FALSE),"")</f>
        <v/>
      </c>
      <c r="J85" s="167" t="str">
        <f>IF(D85="所費",VLOOKUP(D85,支出入力表!E86:$M$2000,7,FALSE),"")</f>
        <v/>
      </c>
      <c r="K85" s="167" t="str">
        <f>IF(D85="所費",VLOOKUP(D85,支出入力表!E86:$M$2000,8,FALSE),"")</f>
        <v/>
      </c>
      <c r="L85" s="168" t="str">
        <f>IF(D85="所費",VLOOKUP(D85,支出入力表!E86:$M$2000,9,FALSE),"")</f>
        <v/>
      </c>
      <c r="M85" s="30"/>
    </row>
    <row r="86" spans="2:13" x14ac:dyDescent="0.55000000000000004">
      <c r="B86" s="163" t="str">
        <f>IF(D86="所費",支出入力表!A87,"")</f>
        <v/>
      </c>
      <c r="C86" s="164" t="str">
        <f>IF(D86="所費",支出入力表!C87,"")</f>
        <v/>
      </c>
      <c r="D86" s="165" t="str">
        <f>IF(支出入力表!E87="所費","所費","")</f>
        <v/>
      </c>
      <c r="E86" s="165" t="str">
        <f>IF(D86="","",支出入力表!G87)</f>
        <v/>
      </c>
      <c r="F86" s="196" t="str">
        <f>IF(E86="","",VLOOKUP(E86,プルダウン用リスト!$L$1:$M$14,2,FALSE))</f>
        <v/>
      </c>
      <c r="G86" s="164" t="str">
        <f>IF(D86="所費",VLOOKUP(D86,支出入力表!E87:$M$2000,4,FALSE),"")</f>
        <v/>
      </c>
      <c r="H86" s="164" t="str">
        <f>IF(D86="所費",VLOOKUP(D86,支出入力表!E87:$M$2000,5,FALSE),"")</f>
        <v/>
      </c>
      <c r="I86" s="166" t="str">
        <f>IF(D86="所費",VLOOKUP(D86,支出入力表!E87:$M$2000,6,FALSE),"")</f>
        <v/>
      </c>
      <c r="J86" s="167" t="str">
        <f>IF(D86="所費",VLOOKUP(D86,支出入力表!E87:$M$2000,7,FALSE),"")</f>
        <v/>
      </c>
      <c r="K86" s="167" t="str">
        <f>IF(D86="所費",VLOOKUP(D86,支出入力表!E87:$M$2000,8,FALSE),"")</f>
        <v/>
      </c>
      <c r="L86" s="168" t="str">
        <f>IF(D86="所費",VLOOKUP(D86,支出入力表!E87:$M$2000,9,FALSE),"")</f>
        <v/>
      </c>
      <c r="M86" s="30"/>
    </row>
    <row r="87" spans="2:13" x14ac:dyDescent="0.55000000000000004">
      <c r="B87" s="163" t="str">
        <f>IF(D87="所費",支出入力表!A88,"")</f>
        <v/>
      </c>
      <c r="C87" s="164" t="str">
        <f>IF(D87="所費",支出入力表!C88,"")</f>
        <v/>
      </c>
      <c r="D87" s="165" t="str">
        <f>IF(支出入力表!E88="所費","所費","")</f>
        <v/>
      </c>
      <c r="E87" s="165" t="str">
        <f>IF(D87="","",支出入力表!G88)</f>
        <v/>
      </c>
      <c r="F87" s="196" t="str">
        <f>IF(E87="","",VLOOKUP(E87,プルダウン用リスト!$L$1:$M$14,2,FALSE))</f>
        <v/>
      </c>
      <c r="G87" s="164" t="str">
        <f>IF(D87="所費",VLOOKUP(D87,支出入力表!E88:$M$2000,4,FALSE),"")</f>
        <v/>
      </c>
      <c r="H87" s="164" t="str">
        <f>IF(D87="所費",VLOOKUP(D87,支出入力表!E88:$M$2000,5,FALSE),"")</f>
        <v/>
      </c>
      <c r="I87" s="166" t="str">
        <f>IF(D87="所費",VLOOKUP(D87,支出入力表!E88:$M$2000,6,FALSE),"")</f>
        <v/>
      </c>
      <c r="J87" s="167" t="str">
        <f>IF(D87="所費",VLOOKUP(D87,支出入力表!E88:$M$2000,7,FALSE),"")</f>
        <v/>
      </c>
      <c r="K87" s="167" t="str">
        <f>IF(D87="所費",VLOOKUP(D87,支出入力表!E88:$M$2000,8,FALSE),"")</f>
        <v/>
      </c>
      <c r="L87" s="168" t="str">
        <f>IF(D87="所費",VLOOKUP(D87,支出入力表!E88:$M$2000,9,FALSE),"")</f>
        <v/>
      </c>
      <c r="M87" s="30"/>
    </row>
    <row r="88" spans="2:13" x14ac:dyDescent="0.55000000000000004">
      <c r="B88" s="163" t="str">
        <f>IF(D88="所費",支出入力表!A89,"")</f>
        <v/>
      </c>
      <c r="C88" s="164" t="str">
        <f>IF(D88="所費",支出入力表!C89,"")</f>
        <v/>
      </c>
      <c r="D88" s="165" t="str">
        <f>IF(支出入力表!E89="所費","所費","")</f>
        <v/>
      </c>
      <c r="E88" s="165" t="str">
        <f>IF(D88="","",支出入力表!G89)</f>
        <v/>
      </c>
      <c r="F88" s="196" t="str">
        <f>IF(E88="","",VLOOKUP(E88,プルダウン用リスト!$L$1:$M$14,2,FALSE))</f>
        <v/>
      </c>
      <c r="G88" s="164" t="str">
        <f>IF(D88="所費",VLOOKUP(D88,支出入力表!E89:$M$2000,4,FALSE),"")</f>
        <v/>
      </c>
      <c r="H88" s="164" t="str">
        <f>IF(D88="所費",VLOOKUP(D88,支出入力表!E89:$M$2000,5,FALSE),"")</f>
        <v/>
      </c>
      <c r="I88" s="166" t="str">
        <f>IF(D88="所費",VLOOKUP(D88,支出入力表!E89:$M$2000,6,FALSE),"")</f>
        <v/>
      </c>
      <c r="J88" s="167" t="str">
        <f>IF(D88="所費",VLOOKUP(D88,支出入力表!E89:$M$2000,7,FALSE),"")</f>
        <v/>
      </c>
      <c r="K88" s="167" t="str">
        <f>IF(D88="所費",VLOOKUP(D88,支出入力表!E89:$M$2000,8,FALSE),"")</f>
        <v/>
      </c>
      <c r="L88" s="168" t="str">
        <f>IF(D88="所費",VLOOKUP(D88,支出入力表!E89:$M$2000,9,FALSE),"")</f>
        <v/>
      </c>
      <c r="M88" s="30"/>
    </row>
    <row r="89" spans="2:13" x14ac:dyDescent="0.55000000000000004">
      <c r="B89" s="163" t="str">
        <f>IF(D89="所費",支出入力表!A90,"")</f>
        <v/>
      </c>
      <c r="C89" s="164" t="str">
        <f>IF(D89="所費",支出入力表!C90,"")</f>
        <v/>
      </c>
      <c r="D89" s="165" t="str">
        <f>IF(支出入力表!E90="所費","所費","")</f>
        <v/>
      </c>
      <c r="E89" s="165" t="str">
        <f>IF(D89="","",支出入力表!G90)</f>
        <v/>
      </c>
      <c r="F89" s="196" t="str">
        <f>IF(E89="","",VLOOKUP(E89,プルダウン用リスト!$L$1:$M$14,2,FALSE))</f>
        <v/>
      </c>
      <c r="G89" s="164" t="str">
        <f>IF(D89="所費",VLOOKUP(D89,支出入力表!E90:$M$2000,4,FALSE),"")</f>
        <v/>
      </c>
      <c r="H89" s="164" t="str">
        <f>IF(D89="所費",VLOOKUP(D89,支出入力表!E90:$M$2000,5,FALSE),"")</f>
        <v/>
      </c>
      <c r="I89" s="166" t="str">
        <f>IF(D89="所費",VLOOKUP(D89,支出入力表!E90:$M$2000,6,FALSE),"")</f>
        <v/>
      </c>
      <c r="J89" s="167" t="str">
        <f>IF(D89="所費",VLOOKUP(D89,支出入力表!E90:$M$2000,7,FALSE),"")</f>
        <v/>
      </c>
      <c r="K89" s="167" t="str">
        <f>IF(D89="所費",VLOOKUP(D89,支出入力表!E90:$M$2000,8,FALSE),"")</f>
        <v/>
      </c>
      <c r="L89" s="168" t="str">
        <f>IF(D89="所費",VLOOKUP(D89,支出入力表!E90:$M$2000,9,FALSE),"")</f>
        <v/>
      </c>
      <c r="M89" s="30"/>
    </row>
    <row r="90" spans="2:13" x14ac:dyDescent="0.55000000000000004">
      <c r="B90" s="163" t="str">
        <f>IF(D90="所費",支出入力表!A91,"")</f>
        <v/>
      </c>
      <c r="C90" s="164" t="str">
        <f>IF(D90="所費",支出入力表!C91,"")</f>
        <v/>
      </c>
      <c r="D90" s="165" t="str">
        <f>IF(支出入力表!E91="所費","所費","")</f>
        <v/>
      </c>
      <c r="E90" s="165" t="str">
        <f>IF(D90="","",支出入力表!G91)</f>
        <v/>
      </c>
      <c r="F90" s="196" t="str">
        <f>IF(E90="","",VLOOKUP(E90,プルダウン用リスト!$L$1:$M$14,2,FALSE))</f>
        <v/>
      </c>
      <c r="G90" s="164" t="str">
        <f>IF(D90="所費",VLOOKUP(D90,支出入力表!E91:$M$2000,4,FALSE),"")</f>
        <v/>
      </c>
      <c r="H90" s="164" t="str">
        <f>IF(D90="所費",VLOOKUP(D90,支出入力表!E91:$M$2000,5,FALSE),"")</f>
        <v/>
      </c>
      <c r="I90" s="166" t="str">
        <f>IF(D90="所費",VLOOKUP(D90,支出入力表!E91:$M$2000,6,FALSE),"")</f>
        <v/>
      </c>
      <c r="J90" s="167" t="str">
        <f>IF(D90="所費",VLOOKUP(D90,支出入力表!E91:$M$2000,7,FALSE),"")</f>
        <v/>
      </c>
      <c r="K90" s="167" t="str">
        <f>IF(D90="所費",VLOOKUP(D90,支出入力表!E91:$M$2000,8,FALSE),"")</f>
        <v/>
      </c>
      <c r="L90" s="168" t="str">
        <f>IF(D90="所費",VLOOKUP(D90,支出入力表!E91:$M$2000,9,FALSE),"")</f>
        <v/>
      </c>
      <c r="M90" s="30"/>
    </row>
    <row r="91" spans="2:13" x14ac:dyDescent="0.55000000000000004">
      <c r="B91" s="163" t="str">
        <f>IF(D91="所費",支出入力表!A92,"")</f>
        <v/>
      </c>
      <c r="C91" s="164" t="str">
        <f>IF(D91="所費",支出入力表!C92,"")</f>
        <v/>
      </c>
      <c r="D91" s="165" t="str">
        <f>IF(支出入力表!E92="所費","所費","")</f>
        <v/>
      </c>
      <c r="E91" s="165" t="str">
        <f>IF(D91="","",支出入力表!G92)</f>
        <v/>
      </c>
      <c r="F91" s="196" t="str">
        <f>IF(E91="","",VLOOKUP(E91,プルダウン用リスト!$L$1:$M$14,2,FALSE))</f>
        <v/>
      </c>
      <c r="G91" s="164" t="str">
        <f>IF(D91="所費",VLOOKUP(D91,支出入力表!E92:$M$2000,4,FALSE),"")</f>
        <v/>
      </c>
      <c r="H91" s="164" t="str">
        <f>IF(D91="所費",VLOOKUP(D91,支出入力表!E92:$M$2000,5,FALSE),"")</f>
        <v/>
      </c>
      <c r="I91" s="166" t="str">
        <f>IF(D91="所費",VLOOKUP(D91,支出入力表!E92:$M$2000,6,FALSE),"")</f>
        <v/>
      </c>
      <c r="J91" s="167" t="str">
        <f>IF(D91="所費",VLOOKUP(D91,支出入力表!E92:$M$2000,7,FALSE),"")</f>
        <v/>
      </c>
      <c r="K91" s="167" t="str">
        <f>IF(D91="所費",VLOOKUP(D91,支出入力表!E92:$M$2000,8,FALSE),"")</f>
        <v/>
      </c>
      <c r="L91" s="168" t="str">
        <f>IF(D91="所費",VLOOKUP(D91,支出入力表!E92:$M$2000,9,FALSE),"")</f>
        <v/>
      </c>
      <c r="M91" s="30"/>
    </row>
    <row r="92" spans="2:13" x14ac:dyDescent="0.55000000000000004">
      <c r="B92" s="163" t="str">
        <f>IF(D92="所費",支出入力表!A93,"")</f>
        <v/>
      </c>
      <c r="C92" s="164" t="str">
        <f>IF(D92="所費",支出入力表!C93,"")</f>
        <v/>
      </c>
      <c r="D92" s="165" t="str">
        <f>IF(支出入力表!E93="所費","所費","")</f>
        <v/>
      </c>
      <c r="E92" s="165" t="str">
        <f>IF(D92="","",支出入力表!G93)</f>
        <v/>
      </c>
      <c r="F92" s="196" t="str">
        <f>IF(E92="","",VLOOKUP(E92,プルダウン用リスト!$L$1:$M$14,2,FALSE))</f>
        <v/>
      </c>
      <c r="G92" s="164" t="str">
        <f>IF(D92="所費",VLOOKUP(D92,支出入力表!E93:$M$2000,4,FALSE),"")</f>
        <v/>
      </c>
      <c r="H92" s="164" t="str">
        <f>IF(D92="所費",VLOOKUP(D92,支出入力表!E93:$M$2000,5,FALSE),"")</f>
        <v/>
      </c>
      <c r="I92" s="166" t="str">
        <f>IF(D92="所費",VLOOKUP(D92,支出入力表!E93:$M$2000,6,FALSE),"")</f>
        <v/>
      </c>
      <c r="J92" s="167" t="str">
        <f>IF(D92="所費",VLOOKUP(D92,支出入力表!E93:$M$2000,7,FALSE),"")</f>
        <v/>
      </c>
      <c r="K92" s="167" t="str">
        <f>IF(D92="所費",VLOOKUP(D92,支出入力表!E93:$M$2000,8,FALSE),"")</f>
        <v/>
      </c>
      <c r="L92" s="168" t="str">
        <f>IF(D92="所費",VLOOKUP(D92,支出入力表!E93:$M$2000,9,FALSE),"")</f>
        <v/>
      </c>
      <c r="M92" s="30"/>
    </row>
    <row r="93" spans="2:13" x14ac:dyDescent="0.55000000000000004">
      <c r="B93" s="163" t="str">
        <f>IF(D93="所費",支出入力表!A94,"")</f>
        <v/>
      </c>
      <c r="C93" s="164" t="str">
        <f>IF(D93="所費",支出入力表!C94,"")</f>
        <v/>
      </c>
      <c r="D93" s="165" t="str">
        <f>IF(支出入力表!E94="所費","所費","")</f>
        <v/>
      </c>
      <c r="E93" s="165" t="str">
        <f>IF(D93="","",支出入力表!G94)</f>
        <v/>
      </c>
      <c r="F93" s="196" t="str">
        <f>IF(E93="","",VLOOKUP(E93,プルダウン用リスト!$L$1:$M$14,2,FALSE))</f>
        <v/>
      </c>
      <c r="G93" s="164" t="str">
        <f>IF(D93="所費",VLOOKUP(D93,支出入力表!E94:$M$2000,4,FALSE),"")</f>
        <v/>
      </c>
      <c r="H93" s="164" t="str">
        <f>IF(D93="所費",VLOOKUP(D93,支出入力表!E94:$M$2000,5,FALSE),"")</f>
        <v/>
      </c>
      <c r="I93" s="166" t="str">
        <f>IF(D93="所費",VLOOKUP(D93,支出入力表!E94:$M$2000,6,FALSE),"")</f>
        <v/>
      </c>
      <c r="J93" s="167" t="str">
        <f>IF(D93="所費",VLOOKUP(D93,支出入力表!E94:$M$2000,7,FALSE),"")</f>
        <v/>
      </c>
      <c r="K93" s="167" t="str">
        <f>IF(D93="所費",VLOOKUP(D93,支出入力表!E94:$M$2000,8,FALSE),"")</f>
        <v/>
      </c>
      <c r="L93" s="168" t="str">
        <f>IF(D93="所費",VLOOKUP(D93,支出入力表!E94:$M$2000,9,FALSE),"")</f>
        <v/>
      </c>
      <c r="M93" s="30"/>
    </row>
    <row r="94" spans="2:13" x14ac:dyDescent="0.55000000000000004">
      <c r="B94" s="163" t="str">
        <f>IF(D94="所費",支出入力表!A95,"")</f>
        <v/>
      </c>
      <c r="C94" s="164" t="str">
        <f>IF(D94="所費",支出入力表!C95,"")</f>
        <v/>
      </c>
      <c r="D94" s="165" t="str">
        <f>IF(支出入力表!E95="所費","所費","")</f>
        <v/>
      </c>
      <c r="E94" s="165" t="str">
        <f>IF(D94="","",支出入力表!G95)</f>
        <v/>
      </c>
      <c r="F94" s="196" t="str">
        <f>IF(E94="","",VLOOKUP(E94,プルダウン用リスト!$L$1:$M$14,2,FALSE))</f>
        <v/>
      </c>
      <c r="G94" s="164" t="str">
        <f>IF(D94="所費",VLOOKUP(D94,支出入力表!E95:$M$2000,4,FALSE),"")</f>
        <v/>
      </c>
      <c r="H94" s="164" t="str">
        <f>IF(D94="所費",VLOOKUP(D94,支出入力表!E95:$M$2000,5,FALSE),"")</f>
        <v/>
      </c>
      <c r="I94" s="166" t="str">
        <f>IF(D94="所費",VLOOKUP(D94,支出入力表!E95:$M$2000,6,FALSE),"")</f>
        <v/>
      </c>
      <c r="J94" s="167" t="str">
        <f>IF(D94="所費",VLOOKUP(D94,支出入力表!E95:$M$2000,7,FALSE),"")</f>
        <v/>
      </c>
      <c r="K94" s="167" t="str">
        <f>IF(D94="所費",VLOOKUP(D94,支出入力表!E95:$M$2000,8,FALSE),"")</f>
        <v/>
      </c>
      <c r="L94" s="168" t="str">
        <f>IF(D94="所費",VLOOKUP(D94,支出入力表!E95:$M$2000,9,FALSE),"")</f>
        <v/>
      </c>
      <c r="M94" s="30"/>
    </row>
    <row r="95" spans="2:13" x14ac:dyDescent="0.55000000000000004">
      <c r="B95" s="163" t="str">
        <f>IF(D95="所費",支出入力表!A96,"")</f>
        <v/>
      </c>
      <c r="C95" s="164" t="str">
        <f>IF(D95="所費",支出入力表!C96,"")</f>
        <v/>
      </c>
      <c r="D95" s="165" t="str">
        <f>IF(支出入力表!E96="所費","所費","")</f>
        <v/>
      </c>
      <c r="E95" s="165" t="str">
        <f>IF(D95="","",支出入力表!G96)</f>
        <v/>
      </c>
      <c r="F95" s="196" t="str">
        <f>IF(E95="","",VLOOKUP(E95,プルダウン用リスト!$L$1:$M$14,2,FALSE))</f>
        <v/>
      </c>
      <c r="G95" s="164" t="str">
        <f>IF(D95="所費",VLOOKUP(D95,支出入力表!E96:$M$2000,4,FALSE),"")</f>
        <v/>
      </c>
      <c r="H95" s="164" t="str">
        <f>IF(D95="所費",VLOOKUP(D95,支出入力表!E96:$M$2000,5,FALSE),"")</f>
        <v/>
      </c>
      <c r="I95" s="166" t="str">
        <f>IF(D95="所費",VLOOKUP(D95,支出入力表!E96:$M$2000,6,FALSE),"")</f>
        <v/>
      </c>
      <c r="J95" s="167" t="str">
        <f>IF(D95="所費",VLOOKUP(D95,支出入力表!E96:$M$2000,7,FALSE),"")</f>
        <v/>
      </c>
      <c r="K95" s="167" t="str">
        <f>IF(D95="所費",VLOOKUP(D95,支出入力表!E96:$M$2000,8,FALSE),"")</f>
        <v/>
      </c>
      <c r="L95" s="168" t="str">
        <f>IF(D95="所費",VLOOKUP(D95,支出入力表!E96:$M$2000,9,FALSE),"")</f>
        <v/>
      </c>
      <c r="M95" s="30"/>
    </row>
    <row r="96" spans="2:13" x14ac:dyDescent="0.55000000000000004">
      <c r="B96" s="163" t="str">
        <f>IF(D96="所費",支出入力表!A97,"")</f>
        <v/>
      </c>
      <c r="C96" s="164" t="str">
        <f>IF(D96="所費",支出入力表!C97,"")</f>
        <v/>
      </c>
      <c r="D96" s="165" t="str">
        <f>IF(支出入力表!E97="所費","所費","")</f>
        <v/>
      </c>
      <c r="E96" s="165" t="str">
        <f>IF(D96="","",支出入力表!G97)</f>
        <v/>
      </c>
      <c r="F96" s="196" t="str">
        <f>IF(E96="","",VLOOKUP(E96,プルダウン用リスト!$L$1:$M$14,2,FALSE))</f>
        <v/>
      </c>
      <c r="G96" s="164" t="str">
        <f>IF(D96="所費",VLOOKUP(D96,支出入力表!E97:$M$2000,4,FALSE),"")</f>
        <v/>
      </c>
      <c r="H96" s="164" t="str">
        <f>IF(D96="所費",VLOOKUP(D96,支出入力表!E97:$M$2000,5,FALSE),"")</f>
        <v/>
      </c>
      <c r="I96" s="166" t="str">
        <f>IF(D96="所費",VLOOKUP(D96,支出入力表!E97:$M$2000,6,FALSE),"")</f>
        <v/>
      </c>
      <c r="J96" s="167" t="str">
        <f>IF(D96="所費",VLOOKUP(D96,支出入力表!E97:$M$2000,7,FALSE),"")</f>
        <v/>
      </c>
      <c r="K96" s="167" t="str">
        <f>IF(D96="所費",VLOOKUP(D96,支出入力表!E97:$M$2000,8,FALSE),"")</f>
        <v/>
      </c>
      <c r="L96" s="168" t="str">
        <f>IF(D96="所費",VLOOKUP(D96,支出入力表!E97:$M$2000,9,FALSE),"")</f>
        <v/>
      </c>
      <c r="M96" s="30"/>
    </row>
    <row r="97" spans="2:13" x14ac:dyDescent="0.55000000000000004">
      <c r="B97" s="163" t="str">
        <f>IF(D97="所費",支出入力表!A98,"")</f>
        <v/>
      </c>
      <c r="C97" s="164" t="str">
        <f>IF(D97="所費",支出入力表!C98,"")</f>
        <v/>
      </c>
      <c r="D97" s="165" t="str">
        <f>IF(支出入力表!E98="所費","所費","")</f>
        <v/>
      </c>
      <c r="E97" s="165" t="str">
        <f>IF(D97="","",支出入力表!G98)</f>
        <v/>
      </c>
      <c r="F97" s="196" t="str">
        <f>IF(E97="","",VLOOKUP(E97,プルダウン用リスト!$L$1:$M$14,2,FALSE))</f>
        <v/>
      </c>
      <c r="G97" s="164" t="str">
        <f>IF(D97="所費",VLOOKUP(D97,支出入力表!E98:$M$2000,4,FALSE),"")</f>
        <v/>
      </c>
      <c r="H97" s="164" t="str">
        <f>IF(D97="所費",VLOOKUP(D97,支出入力表!E98:$M$2000,5,FALSE),"")</f>
        <v/>
      </c>
      <c r="I97" s="166" t="str">
        <f>IF(D97="所費",VLOOKUP(D97,支出入力表!E98:$M$2000,6,FALSE),"")</f>
        <v/>
      </c>
      <c r="J97" s="167" t="str">
        <f>IF(D97="所費",VLOOKUP(D97,支出入力表!E98:$M$2000,7,FALSE),"")</f>
        <v/>
      </c>
      <c r="K97" s="167" t="str">
        <f>IF(D97="所費",VLOOKUP(D97,支出入力表!E98:$M$2000,8,FALSE),"")</f>
        <v/>
      </c>
      <c r="L97" s="168" t="str">
        <f>IF(D97="所費",VLOOKUP(D97,支出入力表!E98:$M$2000,9,FALSE),"")</f>
        <v/>
      </c>
      <c r="M97" s="30"/>
    </row>
    <row r="98" spans="2:13" x14ac:dyDescent="0.55000000000000004">
      <c r="B98" s="163" t="str">
        <f>IF(D98="所費",支出入力表!A99,"")</f>
        <v/>
      </c>
      <c r="C98" s="164" t="str">
        <f>IF(D98="所費",支出入力表!C99,"")</f>
        <v/>
      </c>
      <c r="D98" s="165" t="str">
        <f>IF(支出入力表!E99="所費","所費","")</f>
        <v/>
      </c>
      <c r="E98" s="165" t="str">
        <f>IF(D98="","",支出入力表!G99)</f>
        <v/>
      </c>
      <c r="F98" s="196" t="str">
        <f>IF(E98="","",VLOOKUP(E98,プルダウン用リスト!$L$1:$M$14,2,FALSE))</f>
        <v/>
      </c>
      <c r="G98" s="164" t="str">
        <f>IF(D98="所費",VLOOKUP(D98,支出入力表!E99:$M$2000,4,FALSE),"")</f>
        <v/>
      </c>
      <c r="H98" s="164" t="str">
        <f>IF(D98="所費",VLOOKUP(D98,支出入力表!E99:$M$2000,5,FALSE),"")</f>
        <v/>
      </c>
      <c r="I98" s="166" t="str">
        <f>IF(D98="所費",VLOOKUP(D98,支出入力表!E99:$M$2000,6,FALSE),"")</f>
        <v/>
      </c>
      <c r="J98" s="167" t="str">
        <f>IF(D98="所費",VLOOKUP(D98,支出入力表!E99:$M$2000,7,FALSE),"")</f>
        <v/>
      </c>
      <c r="K98" s="167" t="str">
        <f>IF(D98="所費",VLOOKUP(D98,支出入力表!E99:$M$2000,8,FALSE),"")</f>
        <v/>
      </c>
      <c r="L98" s="168" t="str">
        <f>IF(D98="所費",VLOOKUP(D98,支出入力表!E99:$M$2000,9,FALSE),"")</f>
        <v/>
      </c>
      <c r="M98" s="30"/>
    </row>
    <row r="99" spans="2:13" x14ac:dyDescent="0.55000000000000004">
      <c r="B99" s="163" t="str">
        <f>IF(D99="所費",支出入力表!A100,"")</f>
        <v/>
      </c>
      <c r="C99" s="164" t="str">
        <f>IF(D99="所費",支出入力表!C100,"")</f>
        <v/>
      </c>
      <c r="D99" s="165" t="str">
        <f>IF(支出入力表!E100="所費","所費","")</f>
        <v/>
      </c>
      <c r="E99" s="165" t="str">
        <f>IF(D99="","",支出入力表!G100)</f>
        <v/>
      </c>
      <c r="F99" s="196" t="str">
        <f>IF(E99="","",VLOOKUP(E99,プルダウン用リスト!$L$1:$M$14,2,FALSE))</f>
        <v/>
      </c>
      <c r="G99" s="164" t="str">
        <f>IF(D99="所費",VLOOKUP(D99,支出入力表!E100:$M$2000,4,FALSE),"")</f>
        <v/>
      </c>
      <c r="H99" s="164" t="str">
        <f>IF(D99="所費",VLOOKUP(D99,支出入力表!E100:$M$2000,5,FALSE),"")</f>
        <v/>
      </c>
      <c r="I99" s="166" t="str">
        <f>IF(D99="所費",VLOOKUP(D99,支出入力表!E100:$M$2000,6,FALSE),"")</f>
        <v/>
      </c>
      <c r="J99" s="167" t="str">
        <f>IF(D99="所費",VLOOKUP(D99,支出入力表!E100:$M$2000,7,FALSE),"")</f>
        <v/>
      </c>
      <c r="K99" s="167" t="str">
        <f>IF(D99="所費",VLOOKUP(D99,支出入力表!E100:$M$2000,8,FALSE),"")</f>
        <v/>
      </c>
      <c r="L99" s="168" t="str">
        <f>IF(D99="所費",VLOOKUP(D99,支出入力表!E100:$M$2000,9,FALSE),"")</f>
        <v/>
      </c>
      <c r="M99" s="30"/>
    </row>
    <row r="100" spans="2:13" x14ac:dyDescent="0.55000000000000004">
      <c r="B100" s="163" t="str">
        <f>IF(D100="所費",支出入力表!A101,"")</f>
        <v/>
      </c>
      <c r="C100" s="164" t="str">
        <f>IF(D100="所費",支出入力表!C101,"")</f>
        <v/>
      </c>
      <c r="D100" s="165" t="str">
        <f>IF(支出入力表!E101="所費","所費","")</f>
        <v/>
      </c>
      <c r="E100" s="165" t="str">
        <f>IF(D100="","",支出入力表!G101)</f>
        <v/>
      </c>
      <c r="F100" s="196" t="str">
        <f>IF(E100="","",VLOOKUP(E100,プルダウン用リスト!$L$1:$M$14,2,FALSE))</f>
        <v/>
      </c>
      <c r="G100" s="164" t="str">
        <f>IF(D100="所費",VLOOKUP(D100,支出入力表!E101:$M$2000,4,FALSE),"")</f>
        <v/>
      </c>
      <c r="H100" s="164" t="str">
        <f>IF(D100="所費",VLOOKUP(D100,支出入力表!E101:$M$2000,5,FALSE),"")</f>
        <v/>
      </c>
      <c r="I100" s="166" t="str">
        <f>IF(D100="所費",VLOOKUP(D100,支出入力表!E101:$M$2000,6,FALSE),"")</f>
        <v/>
      </c>
      <c r="J100" s="167" t="str">
        <f>IF(D100="所費",VLOOKUP(D100,支出入力表!E101:$M$2000,7,FALSE),"")</f>
        <v/>
      </c>
      <c r="K100" s="167" t="str">
        <f>IF(D100="所費",VLOOKUP(D100,支出入力表!E101:$M$2000,8,FALSE),"")</f>
        <v/>
      </c>
      <c r="L100" s="168" t="str">
        <f>IF(D100="所費",VLOOKUP(D100,支出入力表!E101:$M$2000,9,FALSE),"")</f>
        <v/>
      </c>
      <c r="M100" s="30"/>
    </row>
    <row r="101" spans="2:13" x14ac:dyDescent="0.55000000000000004">
      <c r="B101" s="163" t="str">
        <f>IF(D101="所費",支出入力表!A102,"")</f>
        <v/>
      </c>
      <c r="C101" s="164" t="str">
        <f>IF(D101="所費",支出入力表!C102,"")</f>
        <v/>
      </c>
      <c r="D101" s="165" t="str">
        <f>IF(支出入力表!E102="所費","所費","")</f>
        <v/>
      </c>
      <c r="E101" s="165" t="str">
        <f>IF(D101="","",支出入力表!G102)</f>
        <v/>
      </c>
      <c r="F101" s="196" t="str">
        <f>IF(E101="","",VLOOKUP(E101,プルダウン用リスト!$L$1:$M$14,2,FALSE))</f>
        <v/>
      </c>
      <c r="G101" s="164" t="str">
        <f>IF(D101="所費",VLOOKUP(D101,支出入力表!E102:$M$2000,4,FALSE),"")</f>
        <v/>
      </c>
      <c r="H101" s="164" t="str">
        <f>IF(D101="所費",VLOOKUP(D101,支出入力表!E102:$M$2000,5,FALSE),"")</f>
        <v/>
      </c>
      <c r="I101" s="166" t="str">
        <f>IF(D101="所費",VLOOKUP(D101,支出入力表!E102:$M$2000,6,FALSE),"")</f>
        <v/>
      </c>
      <c r="J101" s="167" t="str">
        <f>IF(D101="所費",VLOOKUP(D101,支出入力表!E102:$M$2000,7,FALSE),"")</f>
        <v/>
      </c>
      <c r="K101" s="167" t="str">
        <f>IF(D101="所費",VLOOKUP(D101,支出入力表!E102:$M$2000,8,FALSE),"")</f>
        <v/>
      </c>
      <c r="L101" s="168" t="str">
        <f>IF(D101="所費",VLOOKUP(D101,支出入力表!E102:$M$2000,9,FALSE),"")</f>
        <v/>
      </c>
      <c r="M101" s="30"/>
    </row>
    <row r="102" spans="2:13" x14ac:dyDescent="0.55000000000000004">
      <c r="B102" s="163" t="str">
        <f>IF(D102="所費",支出入力表!A103,"")</f>
        <v/>
      </c>
      <c r="C102" s="164" t="str">
        <f>IF(D102="所費",支出入力表!C103,"")</f>
        <v/>
      </c>
      <c r="D102" s="165" t="str">
        <f>IF(支出入力表!E103="所費","所費","")</f>
        <v/>
      </c>
      <c r="E102" s="165" t="str">
        <f>IF(D102="","",支出入力表!G103)</f>
        <v/>
      </c>
      <c r="F102" s="196" t="str">
        <f>IF(E102="","",VLOOKUP(E102,プルダウン用リスト!$L$1:$M$14,2,FALSE))</f>
        <v/>
      </c>
      <c r="G102" s="164" t="str">
        <f>IF(D102="所費",VLOOKUP(D102,支出入力表!E103:$M$2000,4,FALSE),"")</f>
        <v/>
      </c>
      <c r="H102" s="164" t="str">
        <f>IF(D102="所費",VLOOKUP(D102,支出入力表!E103:$M$2000,5,FALSE),"")</f>
        <v/>
      </c>
      <c r="I102" s="166" t="str">
        <f>IF(D102="所費",VLOOKUP(D102,支出入力表!E103:$M$2000,6,FALSE),"")</f>
        <v/>
      </c>
      <c r="J102" s="167" t="str">
        <f>IF(D102="所費",VLOOKUP(D102,支出入力表!E103:$M$2000,7,FALSE),"")</f>
        <v/>
      </c>
      <c r="K102" s="167" t="str">
        <f>IF(D102="所費",VLOOKUP(D102,支出入力表!E103:$M$2000,8,FALSE),"")</f>
        <v/>
      </c>
      <c r="L102" s="168" t="str">
        <f>IF(D102="所費",VLOOKUP(D102,支出入力表!E103:$M$2000,9,FALSE),"")</f>
        <v/>
      </c>
      <c r="M102" s="30"/>
    </row>
    <row r="103" spans="2:13" x14ac:dyDescent="0.55000000000000004">
      <c r="B103" s="163" t="str">
        <f>IF(D103="所費",支出入力表!A104,"")</f>
        <v/>
      </c>
      <c r="C103" s="164" t="str">
        <f>IF(D103="所費",支出入力表!C104,"")</f>
        <v/>
      </c>
      <c r="D103" s="165" t="str">
        <f>IF(支出入力表!E104="所費","所費","")</f>
        <v/>
      </c>
      <c r="E103" s="165" t="str">
        <f>IF(D103="","",支出入力表!G104)</f>
        <v/>
      </c>
      <c r="F103" s="196" t="str">
        <f>IF(E103="","",VLOOKUP(E103,プルダウン用リスト!$L$1:$M$14,2,FALSE))</f>
        <v/>
      </c>
      <c r="G103" s="164" t="str">
        <f>IF(D103="所費",VLOOKUP(D103,支出入力表!E104:$M$2000,4,FALSE),"")</f>
        <v/>
      </c>
      <c r="H103" s="164" t="str">
        <f>IF(D103="所費",VLOOKUP(D103,支出入力表!E104:$M$2000,5,FALSE),"")</f>
        <v/>
      </c>
      <c r="I103" s="166" t="str">
        <f>IF(D103="所費",VLOOKUP(D103,支出入力表!E104:$M$2000,6,FALSE),"")</f>
        <v/>
      </c>
      <c r="J103" s="167" t="str">
        <f>IF(D103="所費",VLOOKUP(D103,支出入力表!E104:$M$2000,7,FALSE),"")</f>
        <v/>
      </c>
      <c r="K103" s="167" t="str">
        <f>IF(D103="所費",VLOOKUP(D103,支出入力表!E104:$M$2000,8,FALSE),"")</f>
        <v/>
      </c>
      <c r="L103" s="168" t="str">
        <f>IF(D103="所費",VLOOKUP(D103,支出入力表!E104:$M$2000,9,FALSE),"")</f>
        <v/>
      </c>
      <c r="M103" s="30"/>
    </row>
    <row r="104" spans="2:13" x14ac:dyDescent="0.55000000000000004">
      <c r="B104" s="163" t="str">
        <f>IF(D104="所費",支出入力表!A105,"")</f>
        <v/>
      </c>
      <c r="C104" s="164" t="str">
        <f>IF(D104="所費",支出入力表!C105,"")</f>
        <v/>
      </c>
      <c r="D104" s="165" t="str">
        <f>IF(支出入力表!E105="所費","所費","")</f>
        <v/>
      </c>
      <c r="E104" s="165" t="str">
        <f>IF(D104="","",支出入力表!G105)</f>
        <v/>
      </c>
      <c r="F104" s="196" t="str">
        <f>IF(E104="","",VLOOKUP(E104,プルダウン用リスト!$L$1:$M$14,2,FALSE))</f>
        <v/>
      </c>
      <c r="G104" s="164" t="str">
        <f>IF(D104="所費",VLOOKUP(D104,支出入力表!E105:$M$2000,4,FALSE),"")</f>
        <v/>
      </c>
      <c r="H104" s="164" t="str">
        <f>IF(D104="所費",VLOOKUP(D104,支出入力表!E105:$M$2000,5,FALSE),"")</f>
        <v/>
      </c>
      <c r="I104" s="166" t="str">
        <f>IF(D104="所費",VLOOKUP(D104,支出入力表!E105:$M$2000,6,FALSE),"")</f>
        <v/>
      </c>
      <c r="J104" s="167" t="str">
        <f>IF(D104="所費",VLOOKUP(D104,支出入力表!E105:$M$2000,7,FALSE),"")</f>
        <v/>
      </c>
      <c r="K104" s="167" t="str">
        <f>IF(D104="所費",VLOOKUP(D104,支出入力表!E105:$M$2000,8,FALSE),"")</f>
        <v/>
      </c>
      <c r="L104" s="168" t="str">
        <f>IF(D104="所費",VLOOKUP(D104,支出入力表!E105:$M$2000,9,FALSE),"")</f>
        <v/>
      </c>
      <c r="M104" s="30"/>
    </row>
    <row r="105" spans="2:13" x14ac:dyDescent="0.55000000000000004">
      <c r="B105" s="163" t="str">
        <f>IF(D105="所費",支出入力表!A106,"")</f>
        <v/>
      </c>
      <c r="C105" s="164" t="str">
        <f>IF(D105="所費",支出入力表!C106,"")</f>
        <v/>
      </c>
      <c r="D105" s="165" t="str">
        <f>IF(支出入力表!E106="所費","所費","")</f>
        <v/>
      </c>
      <c r="E105" s="165" t="str">
        <f>IF(D105="","",支出入力表!G106)</f>
        <v/>
      </c>
      <c r="F105" s="196" t="str">
        <f>IF(E105="","",VLOOKUP(E105,プルダウン用リスト!$L$1:$M$14,2,FALSE))</f>
        <v/>
      </c>
      <c r="G105" s="164" t="str">
        <f>IF(D105="所費",VLOOKUP(D105,支出入力表!E106:$M$2000,4,FALSE),"")</f>
        <v/>
      </c>
      <c r="H105" s="164" t="str">
        <f>IF(D105="所費",VLOOKUP(D105,支出入力表!E106:$M$2000,5,FALSE),"")</f>
        <v/>
      </c>
      <c r="I105" s="166" t="str">
        <f>IF(D105="所費",VLOOKUP(D105,支出入力表!E106:$M$2000,6,FALSE),"")</f>
        <v/>
      </c>
      <c r="J105" s="167" t="str">
        <f>IF(D105="所費",VLOOKUP(D105,支出入力表!E106:$M$2000,7,FALSE),"")</f>
        <v/>
      </c>
      <c r="K105" s="167" t="str">
        <f>IF(D105="所費",VLOOKUP(D105,支出入力表!E106:$M$2000,8,FALSE),"")</f>
        <v/>
      </c>
      <c r="L105" s="168" t="str">
        <f>IF(D105="所費",VLOOKUP(D105,支出入力表!E106:$M$2000,9,FALSE),"")</f>
        <v/>
      </c>
      <c r="M105" s="30"/>
    </row>
    <row r="106" spans="2:13" x14ac:dyDescent="0.55000000000000004">
      <c r="B106" s="163" t="str">
        <f>IF(D106="所費",支出入力表!A107,"")</f>
        <v/>
      </c>
      <c r="C106" s="164" t="str">
        <f>IF(D106="所費",支出入力表!C107,"")</f>
        <v/>
      </c>
      <c r="D106" s="165" t="str">
        <f>IF(支出入力表!E107="所費","所費","")</f>
        <v/>
      </c>
      <c r="E106" s="165" t="str">
        <f>IF(D106="","",支出入力表!G107)</f>
        <v/>
      </c>
      <c r="F106" s="196" t="str">
        <f>IF(E106="","",VLOOKUP(E106,プルダウン用リスト!$L$1:$M$14,2,FALSE))</f>
        <v/>
      </c>
      <c r="G106" s="164" t="str">
        <f>IF(D106="所費",VLOOKUP(D106,支出入力表!E107:$M$2000,4,FALSE),"")</f>
        <v/>
      </c>
      <c r="H106" s="164" t="str">
        <f>IF(D106="所費",VLOOKUP(D106,支出入力表!E107:$M$2000,5,FALSE),"")</f>
        <v/>
      </c>
      <c r="I106" s="166" t="str">
        <f>IF(D106="所費",VLOOKUP(D106,支出入力表!E107:$M$2000,6,FALSE),"")</f>
        <v/>
      </c>
      <c r="J106" s="167" t="str">
        <f>IF(D106="所費",VLOOKUP(D106,支出入力表!E107:$M$2000,7,FALSE),"")</f>
        <v/>
      </c>
      <c r="K106" s="167" t="str">
        <f>IF(D106="所費",VLOOKUP(D106,支出入力表!E107:$M$2000,8,FALSE),"")</f>
        <v/>
      </c>
      <c r="L106" s="168" t="str">
        <f>IF(D106="所費",VLOOKUP(D106,支出入力表!E107:$M$2000,9,FALSE),"")</f>
        <v/>
      </c>
      <c r="M106" s="30"/>
    </row>
    <row r="107" spans="2:13" x14ac:dyDescent="0.55000000000000004">
      <c r="B107" s="163" t="str">
        <f>IF(D107="所費",支出入力表!A108,"")</f>
        <v/>
      </c>
      <c r="C107" s="164" t="str">
        <f>IF(D107="所費",支出入力表!C108,"")</f>
        <v/>
      </c>
      <c r="D107" s="165" t="str">
        <f>IF(支出入力表!E108="所費","所費","")</f>
        <v/>
      </c>
      <c r="E107" s="165" t="str">
        <f>IF(D107="","",支出入力表!G108)</f>
        <v/>
      </c>
      <c r="F107" s="196" t="str">
        <f>IF(E107="","",VLOOKUP(E107,プルダウン用リスト!$L$1:$M$14,2,FALSE))</f>
        <v/>
      </c>
      <c r="G107" s="164" t="str">
        <f>IF(D107="所費",VLOOKUP(D107,支出入力表!E108:$M$2000,4,FALSE),"")</f>
        <v/>
      </c>
      <c r="H107" s="164" t="str">
        <f>IF(D107="所費",VLOOKUP(D107,支出入力表!E108:$M$2000,5,FALSE),"")</f>
        <v/>
      </c>
      <c r="I107" s="166" t="str">
        <f>IF(D107="所費",VLOOKUP(D107,支出入力表!E108:$M$2000,6,FALSE),"")</f>
        <v/>
      </c>
      <c r="J107" s="167" t="str">
        <f>IF(D107="所費",VLOOKUP(D107,支出入力表!E108:$M$2000,7,FALSE),"")</f>
        <v/>
      </c>
      <c r="K107" s="167" t="str">
        <f>IF(D107="所費",VLOOKUP(D107,支出入力表!E108:$M$2000,8,FALSE),"")</f>
        <v/>
      </c>
      <c r="L107" s="168" t="str">
        <f>IF(D107="所費",VLOOKUP(D107,支出入力表!E108:$M$2000,9,FALSE),"")</f>
        <v/>
      </c>
      <c r="M107" s="30"/>
    </row>
    <row r="108" spans="2:13" x14ac:dyDescent="0.55000000000000004">
      <c r="B108" s="163" t="str">
        <f>IF(D108="所費",支出入力表!A109,"")</f>
        <v/>
      </c>
      <c r="C108" s="164" t="str">
        <f>IF(D108="所費",支出入力表!C109,"")</f>
        <v/>
      </c>
      <c r="D108" s="165" t="str">
        <f>IF(支出入力表!E109="所費","所費","")</f>
        <v/>
      </c>
      <c r="E108" s="165" t="str">
        <f>IF(D108="","",支出入力表!G109)</f>
        <v/>
      </c>
      <c r="F108" s="196" t="str">
        <f>IF(E108="","",VLOOKUP(E108,プルダウン用リスト!$L$1:$M$14,2,FALSE))</f>
        <v/>
      </c>
      <c r="G108" s="164" t="str">
        <f>IF(D108="所費",VLOOKUP(D108,支出入力表!E109:$M$2000,4,FALSE),"")</f>
        <v/>
      </c>
      <c r="H108" s="164" t="str">
        <f>IF(D108="所費",VLOOKUP(D108,支出入力表!E109:$M$2000,5,FALSE),"")</f>
        <v/>
      </c>
      <c r="I108" s="166" t="str">
        <f>IF(D108="所費",VLOOKUP(D108,支出入力表!E109:$M$2000,6,FALSE),"")</f>
        <v/>
      </c>
      <c r="J108" s="167" t="str">
        <f>IF(D108="所費",VLOOKUP(D108,支出入力表!E109:$M$2000,7,FALSE),"")</f>
        <v/>
      </c>
      <c r="K108" s="167" t="str">
        <f>IF(D108="所費",VLOOKUP(D108,支出入力表!E109:$M$2000,8,FALSE),"")</f>
        <v/>
      </c>
      <c r="L108" s="168" t="str">
        <f>IF(D108="所費",VLOOKUP(D108,支出入力表!E109:$M$2000,9,FALSE),"")</f>
        <v/>
      </c>
      <c r="M108" s="30"/>
    </row>
    <row r="109" spans="2:13" x14ac:dyDescent="0.55000000000000004">
      <c r="B109" s="163" t="str">
        <f>IF(D109="所費",支出入力表!A110,"")</f>
        <v/>
      </c>
      <c r="C109" s="164" t="str">
        <f>IF(D109="所費",支出入力表!C110,"")</f>
        <v/>
      </c>
      <c r="D109" s="165" t="str">
        <f>IF(支出入力表!E110="所費","所費","")</f>
        <v/>
      </c>
      <c r="E109" s="165" t="str">
        <f>IF(D109="","",支出入力表!G110)</f>
        <v/>
      </c>
      <c r="F109" s="196" t="str">
        <f>IF(E109="","",VLOOKUP(E109,プルダウン用リスト!$L$1:$M$14,2,FALSE))</f>
        <v/>
      </c>
      <c r="G109" s="164" t="str">
        <f>IF(D109="所費",VLOOKUP(D109,支出入力表!E110:$M$2000,4,FALSE),"")</f>
        <v/>
      </c>
      <c r="H109" s="164" t="str">
        <f>IF(D109="所費",VLOOKUP(D109,支出入力表!E110:$M$2000,5,FALSE),"")</f>
        <v/>
      </c>
      <c r="I109" s="166" t="str">
        <f>IF(D109="所費",VLOOKUP(D109,支出入力表!E110:$M$2000,6,FALSE),"")</f>
        <v/>
      </c>
      <c r="J109" s="167" t="str">
        <f>IF(D109="所費",VLOOKUP(D109,支出入力表!E110:$M$2000,7,FALSE),"")</f>
        <v/>
      </c>
      <c r="K109" s="167" t="str">
        <f>IF(D109="所費",VLOOKUP(D109,支出入力表!E110:$M$2000,8,FALSE),"")</f>
        <v/>
      </c>
      <c r="L109" s="168" t="str">
        <f>IF(D109="所費",VLOOKUP(D109,支出入力表!E110:$M$2000,9,FALSE),"")</f>
        <v/>
      </c>
      <c r="M109" s="30"/>
    </row>
    <row r="110" spans="2:13" x14ac:dyDescent="0.55000000000000004">
      <c r="B110" s="163" t="str">
        <f>IF(D110="所費",支出入力表!A111,"")</f>
        <v/>
      </c>
      <c r="C110" s="164" t="str">
        <f>IF(D110="所費",支出入力表!C111,"")</f>
        <v/>
      </c>
      <c r="D110" s="165" t="str">
        <f>IF(支出入力表!E111="所費","所費","")</f>
        <v/>
      </c>
      <c r="E110" s="165" t="str">
        <f>IF(D110="","",支出入力表!G111)</f>
        <v/>
      </c>
      <c r="F110" s="196" t="str">
        <f>IF(E110="","",VLOOKUP(E110,プルダウン用リスト!$L$1:$M$14,2,FALSE))</f>
        <v/>
      </c>
      <c r="G110" s="164" t="str">
        <f>IF(D110="所費",VLOOKUP(D110,支出入力表!E111:$M$2000,4,FALSE),"")</f>
        <v/>
      </c>
      <c r="H110" s="164" t="str">
        <f>IF(D110="所費",VLOOKUP(D110,支出入力表!E111:$M$2000,5,FALSE),"")</f>
        <v/>
      </c>
      <c r="I110" s="166" t="str">
        <f>IF(D110="所費",VLOOKUP(D110,支出入力表!E111:$M$2000,6,FALSE),"")</f>
        <v/>
      </c>
      <c r="J110" s="167" t="str">
        <f>IF(D110="所費",VLOOKUP(D110,支出入力表!E111:$M$2000,7,FALSE),"")</f>
        <v/>
      </c>
      <c r="K110" s="167" t="str">
        <f>IF(D110="所費",VLOOKUP(D110,支出入力表!E111:$M$2000,8,FALSE),"")</f>
        <v/>
      </c>
      <c r="L110" s="168" t="str">
        <f>IF(D110="所費",VLOOKUP(D110,支出入力表!E111:$M$2000,9,FALSE),"")</f>
        <v/>
      </c>
      <c r="M110" s="30"/>
    </row>
    <row r="111" spans="2:13" x14ac:dyDescent="0.55000000000000004">
      <c r="B111" s="163" t="str">
        <f>IF(D111="所費",支出入力表!A112,"")</f>
        <v/>
      </c>
      <c r="C111" s="164" t="str">
        <f>IF(D111="所費",支出入力表!C112,"")</f>
        <v/>
      </c>
      <c r="D111" s="165" t="str">
        <f>IF(支出入力表!E112="所費","所費","")</f>
        <v/>
      </c>
      <c r="E111" s="165" t="str">
        <f>IF(D111="","",支出入力表!G112)</f>
        <v/>
      </c>
      <c r="F111" s="196" t="str">
        <f>IF(E111="","",VLOOKUP(E111,プルダウン用リスト!$L$1:$M$14,2,FALSE))</f>
        <v/>
      </c>
      <c r="G111" s="164" t="str">
        <f>IF(D111="所費",VLOOKUP(D111,支出入力表!E112:$M$2000,4,FALSE),"")</f>
        <v/>
      </c>
      <c r="H111" s="164" t="str">
        <f>IF(D111="所費",VLOOKUP(D111,支出入力表!E112:$M$2000,5,FALSE),"")</f>
        <v/>
      </c>
      <c r="I111" s="166" t="str">
        <f>IF(D111="所費",VLOOKUP(D111,支出入力表!E112:$M$2000,6,FALSE),"")</f>
        <v/>
      </c>
      <c r="J111" s="167" t="str">
        <f>IF(D111="所費",VLOOKUP(D111,支出入力表!E112:$M$2000,7,FALSE),"")</f>
        <v/>
      </c>
      <c r="K111" s="167" t="str">
        <f>IF(D111="所費",VLOOKUP(D111,支出入力表!E112:$M$2000,8,FALSE),"")</f>
        <v/>
      </c>
      <c r="L111" s="168" t="str">
        <f>IF(D111="所費",VLOOKUP(D111,支出入力表!E112:$M$2000,9,FALSE),"")</f>
        <v/>
      </c>
      <c r="M111" s="30"/>
    </row>
    <row r="112" spans="2:13" x14ac:dyDescent="0.55000000000000004">
      <c r="B112" s="163" t="str">
        <f>IF(D112="所費",支出入力表!A113,"")</f>
        <v/>
      </c>
      <c r="C112" s="164" t="str">
        <f>IF(D112="所費",支出入力表!C113,"")</f>
        <v/>
      </c>
      <c r="D112" s="165" t="str">
        <f>IF(支出入力表!E113="所費","所費","")</f>
        <v/>
      </c>
      <c r="E112" s="165" t="str">
        <f>IF(D112="","",支出入力表!G113)</f>
        <v/>
      </c>
      <c r="F112" s="196" t="str">
        <f>IF(E112="","",VLOOKUP(E112,プルダウン用リスト!$L$1:$M$14,2,FALSE))</f>
        <v/>
      </c>
      <c r="G112" s="164" t="str">
        <f>IF(D112="所費",VLOOKUP(D112,支出入力表!E113:$M$2000,4,FALSE),"")</f>
        <v/>
      </c>
      <c r="H112" s="164" t="str">
        <f>IF(D112="所費",VLOOKUP(D112,支出入力表!E113:$M$2000,5,FALSE),"")</f>
        <v/>
      </c>
      <c r="I112" s="166" t="str">
        <f>IF(D112="所費",VLOOKUP(D112,支出入力表!E113:$M$2000,6,FALSE),"")</f>
        <v/>
      </c>
      <c r="J112" s="167" t="str">
        <f>IF(D112="所費",VLOOKUP(D112,支出入力表!E113:$M$2000,7,FALSE),"")</f>
        <v/>
      </c>
      <c r="K112" s="167" t="str">
        <f>IF(D112="所費",VLOOKUP(D112,支出入力表!E113:$M$2000,8,FALSE),"")</f>
        <v/>
      </c>
      <c r="L112" s="168" t="str">
        <f>IF(D112="所費",VLOOKUP(D112,支出入力表!E113:$M$2000,9,FALSE),"")</f>
        <v/>
      </c>
      <c r="M112" s="30"/>
    </row>
    <row r="113" spans="2:13" x14ac:dyDescent="0.55000000000000004">
      <c r="B113" s="163" t="str">
        <f>IF(D113="所費",支出入力表!A114,"")</f>
        <v/>
      </c>
      <c r="C113" s="164" t="str">
        <f>IF(D113="所費",支出入力表!C114,"")</f>
        <v/>
      </c>
      <c r="D113" s="165" t="str">
        <f>IF(支出入力表!E114="所費","所費","")</f>
        <v/>
      </c>
      <c r="E113" s="165" t="str">
        <f>IF(D113="","",支出入力表!G114)</f>
        <v/>
      </c>
      <c r="F113" s="196" t="str">
        <f>IF(E113="","",VLOOKUP(E113,プルダウン用リスト!$L$1:$M$14,2,FALSE))</f>
        <v/>
      </c>
      <c r="G113" s="164" t="str">
        <f>IF(D113="所費",VLOOKUP(D113,支出入力表!E114:$M$2000,4,FALSE),"")</f>
        <v/>
      </c>
      <c r="H113" s="164" t="str">
        <f>IF(D113="所費",VLOOKUP(D113,支出入力表!E114:$M$2000,5,FALSE),"")</f>
        <v/>
      </c>
      <c r="I113" s="166" t="str">
        <f>IF(D113="所費",VLOOKUP(D113,支出入力表!E114:$M$2000,6,FALSE),"")</f>
        <v/>
      </c>
      <c r="J113" s="167" t="str">
        <f>IF(D113="所費",VLOOKUP(D113,支出入力表!E114:$M$2000,7,FALSE),"")</f>
        <v/>
      </c>
      <c r="K113" s="167" t="str">
        <f>IF(D113="所費",VLOOKUP(D113,支出入力表!E114:$M$2000,8,FALSE),"")</f>
        <v/>
      </c>
      <c r="L113" s="168" t="str">
        <f>IF(D113="所費",VLOOKUP(D113,支出入力表!E114:$M$2000,9,FALSE),"")</f>
        <v/>
      </c>
      <c r="M113" s="30"/>
    </row>
    <row r="114" spans="2:13" x14ac:dyDescent="0.55000000000000004">
      <c r="B114" s="163" t="str">
        <f>IF(D114="所費",支出入力表!A115,"")</f>
        <v/>
      </c>
      <c r="C114" s="164" t="str">
        <f>IF(D114="所費",支出入力表!C115,"")</f>
        <v/>
      </c>
      <c r="D114" s="165" t="str">
        <f>IF(支出入力表!E115="所費","所費","")</f>
        <v/>
      </c>
      <c r="E114" s="165" t="str">
        <f>IF(D114="","",支出入力表!G115)</f>
        <v/>
      </c>
      <c r="F114" s="196" t="str">
        <f>IF(E114="","",VLOOKUP(E114,プルダウン用リスト!$L$1:$M$14,2,FALSE))</f>
        <v/>
      </c>
      <c r="G114" s="164" t="str">
        <f>IF(D114="所費",VLOOKUP(D114,支出入力表!E115:$M$2000,4,FALSE),"")</f>
        <v/>
      </c>
      <c r="H114" s="164" t="str">
        <f>IF(D114="所費",VLOOKUP(D114,支出入力表!E115:$M$2000,5,FALSE),"")</f>
        <v/>
      </c>
      <c r="I114" s="166" t="str">
        <f>IF(D114="所費",VLOOKUP(D114,支出入力表!E115:$M$2000,6,FALSE),"")</f>
        <v/>
      </c>
      <c r="J114" s="167" t="str">
        <f>IF(D114="所費",VLOOKUP(D114,支出入力表!E115:$M$2000,7,FALSE),"")</f>
        <v/>
      </c>
      <c r="K114" s="167" t="str">
        <f>IF(D114="所費",VLOOKUP(D114,支出入力表!E115:$M$2000,8,FALSE),"")</f>
        <v/>
      </c>
      <c r="L114" s="168" t="str">
        <f>IF(D114="所費",VLOOKUP(D114,支出入力表!E115:$M$2000,9,FALSE),"")</f>
        <v/>
      </c>
      <c r="M114" s="30"/>
    </row>
    <row r="115" spans="2:13" x14ac:dyDescent="0.55000000000000004">
      <c r="B115" s="163" t="str">
        <f>IF(D115="所費",支出入力表!A116,"")</f>
        <v/>
      </c>
      <c r="C115" s="164" t="str">
        <f>IF(D115="所費",支出入力表!C116,"")</f>
        <v/>
      </c>
      <c r="D115" s="165" t="str">
        <f>IF(支出入力表!E116="所費","所費","")</f>
        <v/>
      </c>
      <c r="E115" s="165" t="str">
        <f>IF(D115="","",支出入力表!G116)</f>
        <v/>
      </c>
      <c r="F115" s="196" t="str">
        <f>IF(E115="","",VLOOKUP(E115,プルダウン用リスト!$L$1:$M$14,2,FALSE))</f>
        <v/>
      </c>
      <c r="G115" s="164" t="str">
        <f>IF(D115="所費",VLOOKUP(D115,支出入力表!E116:$M$2000,4,FALSE),"")</f>
        <v/>
      </c>
      <c r="H115" s="164" t="str">
        <f>IF(D115="所費",VLOOKUP(D115,支出入力表!E116:$M$2000,5,FALSE),"")</f>
        <v/>
      </c>
      <c r="I115" s="166" t="str">
        <f>IF(D115="所費",VLOOKUP(D115,支出入力表!E116:$M$2000,6,FALSE),"")</f>
        <v/>
      </c>
      <c r="J115" s="167" t="str">
        <f>IF(D115="所費",VLOOKUP(D115,支出入力表!E116:$M$2000,7,FALSE),"")</f>
        <v/>
      </c>
      <c r="K115" s="167" t="str">
        <f>IF(D115="所費",VLOOKUP(D115,支出入力表!E116:$M$2000,8,FALSE),"")</f>
        <v/>
      </c>
      <c r="L115" s="168" t="str">
        <f>IF(D115="所費",VLOOKUP(D115,支出入力表!E116:$M$2000,9,FALSE),"")</f>
        <v/>
      </c>
      <c r="M115" s="30"/>
    </row>
    <row r="116" spans="2:13" x14ac:dyDescent="0.55000000000000004">
      <c r="B116" s="163" t="str">
        <f>IF(D116="所費",支出入力表!A117,"")</f>
        <v/>
      </c>
      <c r="C116" s="164" t="str">
        <f>IF(D116="所費",支出入力表!C117,"")</f>
        <v/>
      </c>
      <c r="D116" s="165" t="str">
        <f>IF(支出入力表!E117="所費","所費","")</f>
        <v/>
      </c>
      <c r="E116" s="165" t="str">
        <f>IF(D116="","",支出入力表!G117)</f>
        <v/>
      </c>
      <c r="F116" s="196" t="str">
        <f>IF(E116="","",VLOOKUP(E116,プルダウン用リスト!$L$1:$M$14,2,FALSE))</f>
        <v/>
      </c>
      <c r="G116" s="164" t="str">
        <f>IF(D116="所費",VLOOKUP(D116,支出入力表!E117:$M$2000,4,FALSE),"")</f>
        <v/>
      </c>
      <c r="H116" s="164" t="str">
        <f>IF(D116="所費",VLOOKUP(D116,支出入力表!E117:$M$2000,5,FALSE),"")</f>
        <v/>
      </c>
      <c r="I116" s="166" t="str">
        <f>IF(D116="所費",VLOOKUP(D116,支出入力表!E117:$M$2000,6,FALSE),"")</f>
        <v/>
      </c>
      <c r="J116" s="167" t="str">
        <f>IF(D116="所費",VLOOKUP(D116,支出入力表!E117:$M$2000,7,FALSE),"")</f>
        <v/>
      </c>
      <c r="K116" s="167" t="str">
        <f>IF(D116="所費",VLOOKUP(D116,支出入力表!E117:$M$2000,8,FALSE),"")</f>
        <v/>
      </c>
      <c r="L116" s="168" t="str">
        <f>IF(D116="所費",VLOOKUP(D116,支出入力表!E117:$M$2000,9,FALSE),"")</f>
        <v/>
      </c>
      <c r="M116" s="30"/>
    </row>
    <row r="117" spans="2:13" x14ac:dyDescent="0.55000000000000004">
      <c r="B117" s="163" t="str">
        <f>IF(D117="所費",支出入力表!A118,"")</f>
        <v/>
      </c>
      <c r="C117" s="164" t="str">
        <f>IF(D117="所費",支出入力表!C118,"")</f>
        <v/>
      </c>
      <c r="D117" s="165" t="str">
        <f>IF(支出入力表!E118="所費","所費","")</f>
        <v/>
      </c>
      <c r="E117" s="165" t="str">
        <f>IF(D117="","",支出入力表!G118)</f>
        <v/>
      </c>
      <c r="F117" s="196" t="str">
        <f>IF(E117="","",VLOOKUP(E117,プルダウン用リスト!$L$1:$M$14,2,FALSE))</f>
        <v/>
      </c>
      <c r="G117" s="164" t="str">
        <f>IF(D117="所費",VLOOKUP(D117,支出入力表!E118:$M$2000,4,FALSE),"")</f>
        <v/>
      </c>
      <c r="H117" s="164" t="str">
        <f>IF(D117="所費",VLOOKUP(D117,支出入力表!E118:$M$2000,5,FALSE),"")</f>
        <v/>
      </c>
      <c r="I117" s="166" t="str">
        <f>IF(D117="所費",VLOOKUP(D117,支出入力表!E118:$M$2000,6,FALSE),"")</f>
        <v/>
      </c>
      <c r="J117" s="167" t="str">
        <f>IF(D117="所費",VLOOKUP(D117,支出入力表!E118:$M$2000,7,FALSE),"")</f>
        <v/>
      </c>
      <c r="K117" s="167" t="str">
        <f>IF(D117="所費",VLOOKUP(D117,支出入力表!E118:$M$2000,8,FALSE),"")</f>
        <v/>
      </c>
      <c r="L117" s="168" t="str">
        <f>IF(D117="所費",VLOOKUP(D117,支出入力表!E118:$M$2000,9,FALSE),"")</f>
        <v/>
      </c>
      <c r="M117" s="30"/>
    </row>
    <row r="118" spans="2:13" x14ac:dyDescent="0.55000000000000004">
      <c r="B118" s="163" t="str">
        <f>IF(D118="所費",支出入力表!A119,"")</f>
        <v/>
      </c>
      <c r="C118" s="164" t="str">
        <f>IF(D118="所費",支出入力表!C119,"")</f>
        <v/>
      </c>
      <c r="D118" s="165" t="str">
        <f>IF(支出入力表!E119="所費","所費","")</f>
        <v/>
      </c>
      <c r="E118" s="165" t="str">
        <f>IF(D118="","",支出入力表!G119)</f>
        <v/>
      </c>
      <c r="F118" s="196" t="str">
        <f>IF(E118="","",VLOOKUP(E118,プルダウン用リスト!$L$1:$M$14,2,FALSE))</f>
        <v/>
      </c>
      <c r="G118" s="164" t="str">
        <f>IF(D118="所費",VLOOKUP(D118,支出入力表!E119:$M$2000,4,FALSE),"")</f>
        <v/>
      </c>
      <c r="H118" s="164" t="str">
        <f>IF(D118="所費",VLOOKUP(D118,支出入力表!E119:$M$2000,5,FALSE),"")</f>
        <v/>
      </c>
      <c r="I118" s="166" t="str">
        <f>IF(D118="所費",VLOOKUP(D118,支出入力表!E119:$M$2000,6,FALSE),"")</f>
        <v/>
      </c>
      <c r="J118" s="167" t="str">
        <f>IF(D118="所費",VLOOKUP(D118,支出入力表!E119:$M$2000,7,FALSE),"")</f>
        <v/>
      </c>
      <c r="K118" s="167" t="str">
        <f>IF(D118="所費",VLOOKUP(D118,支出入力表!E119:$M$2000,8,FALSE),"")</f>
        <v/>
      </c>
      <c r="L118" s="168" t="str">
        <f>IF(D118="所費",VLOOKUP(D118,支出入力表!E119:$M$2000,9,FALSE),"")</f>
        <v/>
      </c>
      <c r="M118" s="30"/>
    </row>
    <row r="119" spans="2:13" x14ac:dyDescent="0.55000000000000004">
      <c r="B119" s="163" t="str">
        <f>IF(D119="所費",支出入力表!A120,"")</f>
        <v/>
      </c>
      <c r="C119" s="164" t="str">
        <f>IF(D119="所費",支出入力表!C120,"")</f>
        <v/>
      </c>
      <c r="D119" s="165" t="str">
        <f>IF(支出入力表!E120="所費","所費","")</f>
        <v/>
      </c>
      <c r="E119" s="165" t="str">
        <f>IF(D119="","",支出入力表!G120)</f>
        <v/>
      </c>
      <c r="F119" s="196" t="str">
        <f>IF(E119="","",VLOOKUP(E119,プルダウン用リスト!$L$1:$M$14,2,FALSE))</f>
        <v/>
      </c>
      <c r="G119" s="164" t="str">
        <f>IF(D119="所費",VLOOKUP(D119,支出入力表!E120:$M$2000,4,FALSE),"")</f>
        <v/>
      </c>
      <c r="H119" s="164" t="str">
        <f>IF(D119="所費",VLOOKUP(D119,支出入力表!E120:$M$2000,5,FALSE),"")</f>
        <v/>
      </c>
      <c r="I119" s="166" t="str">
        <f>IF(D119="所費",VLOOKUP(D119,支出入力表!E120:$M$2000,6,FALSE),"")</f>
        <v/>
      </c>
      <c r="J119" s="167" t="str">
        <f>IF(D119="所費",VLOOKUP(D119,支出入力表!E120:$M$2000,7,FALSE),"")</f>
        <v/>
      </c>
      <c r="K119" s="167" t="str">
        <f>IF(D119="所費",VLOOKUP(D119,支出入力表!E120:$M$2000,8,FALSE),"")</f>
        <v/>
      </c>
      <c r="L119" s="168" t="str">
        <f>IF(D119="所費",VLOOKUP(D119,支出入力表!E120:$M$2000,9,FALSE),"")</f>
        <v/>
      </c>
      <c r="M119" s="30"/>
    </row>
    <row r="120" spans="2:13" x14ac:dyDescent="0.55000000000000004">
      <c r="B120" s="163" t="str">
        <f>IF(D120="所費",支出入力表!A121,"")</f>
        <v/>
      </c>
      <c r="C120" s="164" t="str">
        <f>IF(D120="所費",支出入力表!C121,"")</f>
        <v/>
      </c>
      <c r="D120" s="165" t="str">
        <f>IF(支出入力表!E121="所費","所費","")</f>
        <v/>
      </c>
      <c r="E120" s="165" t="str">
        <f>IF(D120="","",支出入力表!G121)</f>
        <v/>
      </c>
      <c r="F120" s="196" t="str">
        <f>IF(E120="","",VLOOKUP(E120,プルダウン用リスト!$L$1:$M$14,2,FALSE))</f>
        <v/>
      </c>
      <c r="G120" s="164" t="str">
        <f>IF(D120="所費",VLOOKUP(D120,支出入力表!E121:$M$2000,4,FALSE),"")</f>
        <v/>
      </c>
      <c r="H120" s="164" t="str">
        <f>IF(D120="所費",VLOOKUP(D120,支出入力表!E121:$M$2000,5,FALSE),"")</f>
        <v/>
      </c>
      <c r="I120" s="166" t="str">
        <f>IF(D120="所費",VLOOKUP(D120,支出入力表!E121:$M$2000,6,FALSE),"")</f>
        <v/>
      </c>
      <c r="J120" s="167" t="str">
        <f>IF(D120="所費",VLOOKUP(D120,支出入力表!E121:$M$2000,7,FALSE),"")</f>
        <v/>
      </c>
      <c r="K120" s="167" t="str">
        <f>IF(D120="所費",VLOOKUP(D120,支出入力表!E121:$M$2000,8,FALSE),"")</f>
        <v/>
      </c>
      <c r="L120" s="168" t="str">
        <f>IF(D120="所費",VLOOKUP(D120,支出入力表!E121:$M$2000,9,FALSE),"")</f>
        <v/>
      </c>
      <c r="M120" s="30"/>
    </row>
    <row r="121" spans="2:13" x14ac:dyDescent="0.55000000000000004">
      <c r="B121" s="163" t="str">
        <f>IF(D121="所費",支出入力表!A122,"")</f>
        <v/>
      </c>
      <c r="C121" s="164" t="str">
        <f>IF(D121="所費",支出入力表!C122,"")</f>
        <v/>
      </c>
      <c r="D121" s="165" t="str">
        <f>IF(支出入力表!E122="所費","所費","")</f>
        <v/>
      </c>
      <c r="E121" s="165" t="str">
        <f>IF(D121="","",支出入力表!G122)</f>
        <v/>
      </c>
      <c r="F121" s="196" t="str">
        <f>IF(E121="","",VLOOKUP(E121,プルダウン用リスト!$L$1:$M$14,2,FALSE))</f>
        <v/>
      </c>
      <c r="G121" s="164" t="str">
        <f>IF(D121="所費",VLOOKUP(D121,支出入力表!E122:$M$2000,4,FALSE),"")</f>
        <v/>
      </c>
      <c r="H121" s="164" t="str">
        <f>IF(D121="所費",VLOOKUP(D121,支出入力表!E122:$M$2000,5,FALSE),"")</f>
        <v/>
      </c>
      <c r="I121" s="166" t="str">
        <f>IF(D121="所費",VLOOKUP(D121,支出入力表!E122:$M$2000,6,FALSE),"")</f>
        <v/>
      </c>
      <c r="J121" s="167" t="str">
        <f>IF(D121="所費",VLOOKUP(D121,支出入力表!E122:$M$2000,7,FALSE),"")</f>
        <v/>
      </c>
      <c r="K121" s="167" t="str">
        <f>IF(D121="所費",VLOOKUP(D121,支出入力表!E122:$M$2000,8,FALSE),"")</f>
        <v/>
      </c>
      <c r="L121" s="168" t="str">
        <f>IF(D121="所費",VLOOKUP(D121,支出入力表!E122:$M$2000,9,FALSE),"")</f>
        <v/>
      </c>
      <c r="M121" s="30"/>
    </row>
    <row r="122" spans="2:13" x14ac:dyDescent="0.55000000000000004">
      <c r="B122" s="163" t="str">
        <f>IF(D122="所費",支出入力表!A123,"")</f>
        <v/>
      </c>
      <c r="C122" s="164" t="str">
        <f>IF(D122="所費",支出入力表!C123,"")</f>
        <v/>
      </c>
      <c r="D122" s="165" t="str">
        <f>IF(支出入力表!E123="所費","所費","")</f>
        <v/>
      </c>
      <c r="E122" s="165" t="str">
        <f>IF(D122="","",支出入力表!G123)</f>
        <v/>
      </c>
      <c r="F122" s="196" t="str">
        <f>IF(E122="","",VLOOKUP(E122,プルダウン用リスト!$L$1:$M$14,2,FALSE))</f>
        <v/>
      </c>
      <c r="G122" s="164" t="str">
        <f>IF(D122="所費",VLOOKUP(D122,支出入力表!E123:$M$2000,4,FALSE),"")</f>
        <v/>
      </c>
      <c r="H122" s="164" t="str">
        <f>IF(D122="所費",VLOOKUP(D122,支出入力表!E123:$M$2000,5,FALSE),"")</f>
        <v/>
      </c>
      <c r="I122" s="166" t="str">
        <f>IF(D122="所費",VLOOKUP(D122,支出入力表!E123:$M$2000,6,FALSE),"")</f>
        <v/>
      </c>
      <c r="J122" s="167" t="str">
        <f>IF(D122="所費",VLOOKUP(D122,支出入力表!E123:$M$2000,7,FALSE),"")</f>
        <v/>
      </c>
      <c r="K122" s="167" t="str">
        <f>IF(D122="所費",VLOOKUP(D122,支出入力表!E123:$M$2000,8,FALSE),"")</f>
        <v/>
      </c>
      <c r="L122" s="168" t="str">
        <f>IF(D122="所費",VLOOKUP(D122,支出入力表!E123:$M$2000,9,FALSE),"")</f>
        <v/>
      </c>
      <c r="M122" s="30"/>
    </row>
    <row r="123" spans="2:13" x14ac:dyDescent="0.55000000000000004">
      <c r="B123" s="163" t="str">
        <f>IF(D123="所費",支出入力表!A124,"")</f>
        <v/>
      </c>
      <c r="C123" s="164" t="str">
        <f>IF(D123="所費",支出入力表!C124,"")</f>
        <v/>
      </c>
      <c r="D123" s="165" t="str">
        <f>IF(支出入力表!E124="所費","所費","")</f>
        <v/>
      </c>
      <c r="E123" s="165" t="str">
        <f>IF(D123="","",支出入力表!G124)</f>
        <v/>
      </c>
      <c r="F123" s="196" t="str">
        <f>IF(E123="","",VLOOKUP(E123,プルダウン用リスト!$L$1:$M$14,2,FALSE))</f>
        <v/>
      </c>
      <c r="G123" s="164" t="str">
        <f>IF(D123="所費",VLOOKUP(D123,支出入力表!E124:$M$2000,4,FALSE),"")</f>
        <v/>
      </c>
      <c r="H123" s="164" t="str">
        <f>IF(D123="所費",VLOOKUP(D123,支出入力表!E124:$M$2000,5,FALSE),"")</f>
        <v/>
      </c>
      <c r="I123" s="166" t="str">
        <f>IF(D123="所費",VLOOKUP(D123,支出入力表!E124:$M$2000,6,FALSE),"")</f>
        <v/>
      </c>
      <c r="J123" s="167" t="str">
        <f>IF(D123="所費",VLOOKUP(D123,支出入力表!E124:$M$2000,7,FALSE),"")</f>
        <v/>
      </c>
      <c r="K123" s="167" t="str">
        <f>IF(D123="所費",VLOOKUP(D123,支出入力表!E124:$M$2000,8,FALSE),"")</f>
        <v/>
      </c>
      <c r="L123" s="168" t="str">
        <f>IF(D123="所費",VLOOKUP(D123,支出入力表!E124:$M$2000,9,FALSE),"")</f>
        <v/>
      </c>
      <c r="M123" s="30"/>
    </row>
    <row r="124" spans="2:13" x14ac:dyDescent="0.55000000000000004">
      <c r="B124" s="163" t="str">
        <f>IF(D124="所費",支出入力表!A125,"")</f>
        <v/>
      </c>
      <c r="C124" s="164" t="str">
        <f>IF(D124="所費",支出入力表!C125,"")</f>
        <v/>
      </c>
      <c r="D124" s="165" t="str">
        <f>IF(支出入力表!E125="所費","所費","")</f>
        <v/>
      </c>
      <c r="E124" s="165" t="str">
        <f>IF(D124="","",支出入力表!G125)</f>
        <v/>
      </c>
      <c r="F124" s="196" t="str">
        <f>IF(E124="","",VLOOKUP(E124,プルダウン用リスト!$L$1:$M$14,2,FALSE))</f>
        <v/>
      </c>
      <c r="G124" s="164" t="str">
        <f>IF(D124="所費",VLOOKUP(D124,支出入力表!E125:$M$2000,4,FALSE),"")</f>
        <v/>
      </c>
      <c r="H124" s="164" t="str">
        <f>IF(D124="所費",VLOOKUP(D124,支出入力表!E125:$M$2000,5,FALSE),"")</f>
        <v/>
      </c>
      <c r="I124" s="166" t="str">
        <f>IF(D124="所費",VLOOKUP(D124,支出入力表!E125:$M$2000,6,FALSE),"")</f>
        <v/>
      </c>
      <c r="J124" s="167" t="str">
        <f>IF(D124="所費",VLOOKUP(D124,支出入力表!E125:$M$2000,7,FALSE),"")</f>
        <v/>
      </c>
      <c r="K124" s="167" t="str">
        <f>IF(D124="所費",VLOOKUP(D124,支出入力表!E125:$M$2000,8,FALSE),"")</f>
        <v/>
      </c>
      <c r="L124" s="168" t="str">
        <f>IF(D124="所費",VLOOKUP(D124,支出入力表!E125:$M$2000,9,FALSE),"")</f>
        <v/>
      </c>
      <c r="M124" s="30"/>
    </row>
    <row r="125" spans="2:13" x14ac:dyDescent="0.55000000000000004">
      <c r="B125" s="163" t="str">
        <f>IF(D125="所費",支出入力表!A126,"")</f>
        <v/>
      </c>
      <c r="C125" s="164" t="str">
        <f>IF(D125="所費",支出入力表!C126,"")</f>
        <v/>
      </c>
      <c r="D125" s="165" t="str">
        <f>IF(支出入力表!E126="所費","所費","")</f>
        <v/>
      </c>
      <c r="E125" s="165" t="str">
        <f>IF(D125="","",支出入力表!G126)</f>
        <v/>
      </c>
      <c r="F125" s="196" t="str">
        <f>IF(E125="","",VLOOKUP(E125,プルダウン用リスト!$L$1:$M$14,2,FALSE))</f>
        <v/>
      </c>
      <c r="G125" s="164" t="str">
        <f>IF(D125="所費",VLOOKUP(D125,支出入力表!E126:$M$2000,4,FALSE),"")</f>
        <v/>
      </c>
      <c r="H125" s="164" t="str">
        <f>IF(D125="所費",VLOOKUP(D125,支出入力表!E126:$M$2000,5,FALSE),"")</f>
        <v/>
      </c>
      <c r="I125" s="166" t="str">
        <f>IF(D125="所費",VLOOKUP(D125,支出入力表!E126:$M$2000,6,FALSE),"")</f>
        <v/>
      </c>
      <c r="J125" s="167" t="str">
        <f>IF(D125="所費",VLOOKUP(D125,支出入力表!E126:$M$2000,7,FALSE),"")</f>
        <v/>
      </c>
      <c r="K125" s="167" t="str">
        <f>IF(D125="所費",VLOOKUP(D125,支出入力表!E126:$M$2000,8,FALSE),"")</f>
        <v/>
      </c>
      <c r="L125" s="168" t="str">
        <f>IF(D125="所費",VLOOKUP(D125,支出入力表!E126:$M$2000,9,FALSE),"")</f>
        <v/>
      </c>
      <c r="M125" s="30"/>
    </row>
    <row r="126" spans="2:13" x14ac:dyDescent="0.55000000000000004">
      <c r="B126" s="163" t="str">
        <f>IF(D126="所費",支出入力表!A127,"")</f>
        <v/>
      </c>
      <c r="C126" s="164" t="str">
        <f>IF(D126="所費",支出入力表!C127,"")</f>
        <v/>
      </c>
      <c r="D126" s="165" t="str">
        <f>IF(支出入力表!E127="所費","所費","")</f>
        <v/>
      </c>
      <c r="E126" s="165" t="str">
        <f>IF(D126="","",支出入力表!G127)</f>
        <v/>
      </c>
      <c r="F126" s="196" t="str">
        <f>IF(E126="","",VLOOKUP(E126,プルダウン用リスト!$L$1:$M$14,2,FALSE))</f>
        <v/>
      </c>
      <c r="G126" s="164" t="str">
        <f>IF(D126="所費",VLOOKUP(D126,支出入力表!E127:$M$2000,4,FALSE),"")</f>
        <v/>
      </c>
      <c r="H126" s="164" t="str">
        <f>IF(D126="所費",VLOOKUP(D126,支出入力表!E127:$M$2000,5,FALSE),"")</f>
        <v/>
      </c>
      <c r="I126" s="166" t="str">
        <f>IF(D126="所費",VLOOKUP(D126,支出入力表!E127:$M$2000,6,FALSE),"")</f>
        <v/>
      </c>
      <c r="J126" s="167" t="str">
        <f>IF(D126="所費",VLOOKUP(D126,支出入力表!E127:$M$2000,7,FALSE),"")</f>
        <v/>
      </c>
      <c r="K126" s="167" t="str">
        <f>IF(D126="所費",VLOOKUP(D126,支出入力表!E127:$M$2000,8,FALSE),"")</f>
        <v/>
      </c>
      <c r="L126" s="168" t="str">
        <f>IF(D126="所費",VLOOKUP(D126,支出入力表!E127:$M$2000,9,FALSE),"")</f>
        <v/>
      </c>
      <c r="M126" s="30"/>
    </row>
    <row r="127" spans="2:13" x14ac:dyDescent="0.55000000000000004">
      <c r="B127" s="163" t="str">
        <f>IF(D127="所費",支出入力表!A128,"")</f>
        <v/>
      </c>
      <c r="C127" s="164" t="str">
        <f>IF(D127="所費",支出入力表!C128,"")</f>
        <v/>
      </c>
      <c r="D127" s="165" t="str">
        <f>IF(支出入力表!E128="所費","所費","")</f>
        <v/>
      </c>
      <c r="E127" s="165" t="str">
        <f>IF(D127="","",支出入力表!G128)</f>
        <v/>
      </c>
      <c r="F127" s="196" t="str">
        <f>IF(E127="","",VLOOKUP(E127,プルダウン用リスト!$L$1:$M$14,2,FALSE))</f>
        <v/>
      </c>
      <c r="G127" s="164" t="str">
        <f>IF(D127="所費",VLOOKUP(D127,支出入力表!E128:$M$2000,4,FALSE),"")</f>
        <v/>
      </c>
      <c r="H127" s="164" t="str">
        <f>IF(D127="所費",VLOOKUP(D127,支出入力表!E128:$M$2000,5,FALSE),"")</f>
        <v/>
      </c>
      <c r="I127" s="166" t="str">
        <f>IF(D127="所費",VLOOKUP(D127,支出入力表!E128:$M$2000,6,FALSE),"")</f>
        <v/>
      </c>
      <c r="J127" s="167" t="str">
        <f>IF(D127="所費",VLOOKUP(D127,支出入力表!E128:$M$2000,7,FALSE),"")</f>
        <v/>
      </c>
      <c r="K127" s="167" t="str">
        <f>IF(D127="所費",VLOOKUP(D127,支出入力表!E128:$M$2000,8,FALSE),"")</f>
        <v/>
      </c>
      <c r="L127" s="168" t="str">
        <f>IF(D127="所費",VLOOKUP(D127,支出入力表!E128:$M$2000,9,FALSE),"")</f>
        <v/>
      </c>
      <c r="M127" s="30"/>
    </row>
    <row r="128" spans="2:13" x14ac:dyDescent="0.55000000000000004">
      <c r="B128" s="163" t="str">
        <f>IF(D128="所費",支出入力表!A129,"")</f>
        <v/>
      </c>
      <c r="C128" s="164" t="str">
        <f>IF(D128="所費",支出入力表!C129,"")</f>
        <v/>
      </c>
      <c r="D128" s="165" t="str">
        <f>IF(支出入力表!E129="所費","所費","")</f>
        <v/>
      </c>
      <c r="E128" s="165" t="str">
        <f>IF(D128="","",支出入力表!G129)</f>
        <v/>
      </c>
      <c r="F128" s="196" t="str">
        <f>IF(E128="","",VLOOKUP(E128,プルダウン用リスト!$L$1:$M$14,2,FALSE))</f>
        <v/>
      </c>
      <c r="G128" s="164" t="str">
        <f>IF(D128="所費",VLOOKUP(D128,支出入力表!E129:$M$2000,4,FALSE),"")</f>
        <v/>
      </c>
      <c r="H128" s="164" t="str">
        <f>IF(D128="所費",VLOOKUP(D128,支出入力表!E129:$M$2000,5,FALSE),"")</f>
        <v/>
      </c>
      <c r="I128" s="166" t="str">
        <f>IF(D128="所費",VLOOKUP(D128,支出入力表!E129:$M$2000,6,FALSE),"")</f>
        <v/>
      </c>
      <c r="J128" s="167" t="str">
        <f>IF(D128="所費",VLOOKUP(D128,支出入力表!E129:$M$2000,7,FALSE),"")</f>
        <v/>
      </c>
      <c r="K128" s="167" t="str">
        <f>IF(D128="所費",VLOOKUP(D128,支出入力表!E129:$M$2000,8,FALSE),"")</f>
        <v/>
      </c>
      <c r="L128" s="168" t="str">
        <f>IF(D128="所費",VLOOKUP(D128,支出入力表!E129:$M$2000,9,FALSE),"")</f>
        <v/>
      </c>
      <c r="M128" s="30"/>
    </row>
    <row r="129" spans="2:13" x14ac:dyDescent="0.55000000000000004">
      <c r="B129" s="163" t="str">
        <f>IF(D129="所費",支出入力表!A130,"")</f>
        <v/>
      </c>
      <c r="C129" s="164" t="str">
        <f>IF(D129="所費",支出入力表!C130,"")</f>
        <v/>
      </c>
      <c r="D129" s="165" t="str">
        <f>IF(支出入力表!E130="所費","所費","")</f>
        <v/>
      </c>
      <c r="E129" s="165" t="str">
        <f>IF(D129="","",支出入力表!G130)</f>
        <v/>
      </c>
      <c r="F129" s="196" t="str">
        <f>IF(E129="","",VLOOKUP(E129,プルダウン用リスト!$L$1:$M$14,2,FALSE))</f>
        <v/>
      </c>
      <c r="G129" s="164" t="str">
        <f>IF(D129="所費",VLOOKUP(D129,支出入力表!E130:$M$2000,4,FALSE),"")</f>
        <v/>
      </c>
      <c r="H129" s="164" t="str">
        <f>IF(D129="所費",VLOOKUP(D129,支出入力表!E130:$M$2000,5,FALSE),"")</f>
        <v/>
      </c>
      <c r="I129" s="166" t="str">
        <f>IF(D129="所費",VLOOKUP(D129,支出入力表!E130:$M$2000,6,FALSE),"")</f>
        <v/>
      </c>
      <c r="J129" s="167" t="str">
        <f>IF(D129="所費",VLOOKUP(D129,支出入力表!E130:$M$2000,7,FALSE),"")</f>
        <v/>
      </c>
      <c r="K129" s="167" t="str">
        <f>IF(D129="所費",VLOOKUP(D129,支出入力表!E130:$M$2000,8,FALSE),"")</f>
        <v/>
      </c>
      <c r="L129" s="168" t="str">
        <f>IF(D129="所費",VLOOKUP(D129,支出入力表!E130:$M$2000,9,FALSE),"")</f>
        <v/>
      </c>
      <c r="M129" s="30"/>
    </row>
    <row r="130" spans="2:13" x14ac:dyDescent="0.55000000000000004">
      <c r="B130" s="163" t="str">
        <f>IF(D130="所費",支出入力表!A131,"")</f>
        <v/>
      </c>
      <c r="C130" s="164" t="str">
        <f>IF(D130="所費",支出入力表!C131,"")</f>
        <v/>
      </c>
      <c r="D130" s="165" t="str">
        <f>IF(支出入力表!E131="所費","所費","")</f>
        <v/>
      </c>
      <c r="E130" s="165" t="str">
        <f>IF(D130="","",支出入力表!G131)</f>
        <v/>
      </c>
      <c r="F130" s="196" t="str">
        <f>IF(E130="","",VLOOKUP(E130,プルダウン用リスト!$L$1:$M$14,2,FALSE))</f>
        <v/>
      </c>
      <c r="G130" s="164" t="str">
        <f>IF(D130="所費",VLOOKUP(D130,支出入力表!E131:$M$2000,4,FALSE),"")</f>
        <v/>
      </c>
      <c r="H130" s="164" t="str">
        <f>IF(D130="所費",VLOOKUP(D130,支出入力表!E131:$M$2000,5,FALSE),"")</f>
        <v/>
      </c>
      <c r="I130" s="166" t="str">
        <f>IF(D130="所費",VLOOKUP(D130,支出入力表!E131:$M$2000,6,FALSE),"")</f>
        <v/>
      </c>
      <c r="J130" s="167" t="str">
        <f>IF(D130="所費",VLOOKUP(D130,支出入力表!E131:$M$2000,7,FALSE),"")</f>
        <v/>
      </c>
      <c r="K130" s="167" t="str">
        <f>IF(D130="所費",VLOOKUP(D130,支出入力表!E131:$M$2000,8,FALSE),"")</f>
        <v/>
      </c>
      <c r="L130" s="168" t="str">
        <f>IF(D130="所費",VLOOKUP(D130,支出入力表!E131:$M$2000,9,FALSE),"")</f>
        <v/>
      </c>
      <c r="M130" s="30"/>
    </row>
    <row r="131" spans="2:13" x14ac:dyDescent="0.55000000000000004">
      <c r="B131" s="163" t="str">
        <f>IF(D131="所費",支出入力表!A132,"")</f>
        <v/>
      </c>
      <c r="C131" s="164" t="str">
        <f>IF(D131="所費",支出入力表!C132,"")</f>
        <v/>
      </c>
      <c r="D131" s="165" t="str">
        <f>IF(支出入力表!E132="所費","所費","")</f>
        <v/>
      </c>
      <c r="E131" s="165" t="str">
        <f>IF(D131="","",支出入力表!G132)</f>
        <v/>
      </c>
      <c r="F131" s="196" t="str">
        <f>IF(E131="","",VLOOKUP(E131,プルダウン用リスト!$L$1:$M$14,2,FALSE))</f>
        <v/>
      </c>
      <c r="G131" s="164" t="str">
        <f>IF(D131="所費",VLOOKUP(D131,支出入力表!E132:$M$2000,4,FALSE),"")</f>
        <v/>
      </c>
      <c r="H131" s="164" t="str">
        <f>IF(D131="所費",VLOOKUP(D131,支出入力表!E132:$M$2000,5,FALSE),"")</f>
        <v/>
      </c>
      <c r="I131" s="166" t="str">
        <f>IF(D131="所費",VLOOKUP(D131,支出入力表!E132:$M$2000,6,FALSE),"")</f>
        <v/>
      </c>
      <c r="J131" s="167" t="str">
        <f>IF(D131="所費",VLOOKUP(D131,支出入力表!E132:$M$2000,7,FALSE),"")</f>
        <v/>
      </c>
      <c r="K131" s="167" t="str">
        <f>IF(D131="所費",VLOOKUP(D131,支出入力表!E132:$M$2000,8,FALSE),"")</f>
        <v/>
      </c>
      <c r="L131" s="168" t="str">
        <f>IF(D131="所費",VLOOKUP(D131,支出入力表!E132:$M$2000,9,FALSE),"")</f>
        <v/>
      </c>
      <c r="M131" s="30"/>
    </row>
    <row r="132" spans="2:13" x14ac:dyDescent="0.55000000000000004">
      <c r="B132" s="163" t="str">
        <f>IF(D132="所費",支出入力表!A133,"")</f>
        <v/>
      </c>
      <c r="C132" s="164" t="str">
        <f>IF(D132="所費",支出入力表!C133,"")</f>
        <v/>
      </c>
      <c r="D132" s="165" t="str">
        <f>IF(支出入力表!E133="所費","所費","")</f>
        <v/>
      </c>
      <c r="E132" s="165" t="str">
        <f>IF(D132="","",支出入力表!G133)</f>
        <v/>
      </c>
      <c r="F132" s="196" t="str">
        <f>IF(E132="","",VLOOKUP(E132,プルダウン用リスト!$L$1:$M$14,2,FALSE))</f>
        <v/>
      </c>
      <c r="G132" s="164" t="str">
        <f>IF(D132="所費",VLOOKUP(D132,支出入力表!E133:$M$2000,4,FALSE),"")</f>
        <v/>
      </c>
      <c r="H132" s="164" t="str">
        <f>IF(D132="所費",VLOOKUP(D132,支出入力表!E133:$M$2000,5,FALSE),"")</f>
        <v/>
      </c>
      <c r="I132" s="166" t="str">
        <f>IF(D132="所費",VLOOKUP(D132,支出入力表!E133:$M$2000,6,FALSE),"")</f>
        <v/>
      </c>
      <c r="J132" s="167" t="str">
        <f>IF(D132="所費",VLOOKUP(D132,支出入力表!E133:$M$2000,7,FALSE),"")</f>
        <v/>
      </c>
      <c r="K132" s="167" t="str">
        <f>IF(D132="所費",VLOOKUP(D132,支出入力表!E133:$M$2000,8,FALSE),"")</f>
        <v/>
      </c>
      <c r="L132" s="168" t="str">
        <f>IF(D132="所費",VLOOKUP(D132,支出入力表!E133:$M$2000,9,FALSE),"")</f>
        <v/>
      </c>
      <c r="M132" s="30"/>
    </row>
    <row r="133" spans="2:13" x14ac:dyDescent="0.55000000000000004">
      <c r="B133" s="163" t="str">
        <f>IF(D133="所費",支出入力表!A134,"")</f>
        <v/>
      </c>
      <c r="C133" s="164" t="str">
        <f>IF(D133="所費",支出入力表!C134,"")</f>
        <v/>
      </c>
      <c r="D133" s="165" t="str">
        <f>IF(支出入力表!E134="所費","所費","")</f>
        <v/>
      </c>
      <c r="E133" s="165" t="str">
        <f>IF(D133="","",支出入力表!G134)</f>
        <v/>
      </c>
      <c r="F133" s="196" t="str">
        <f>IF(E133="","",VLOOKUP(E133,プルダウン用リスト!$L$1:$M$14,2,FALSE))</f>
        <v/>
      </c>
      <c r="G133" s="164" t="str">
        <f>IF(D133="所費",VLOOKUP(D133,支出入力表!E134:$M$2000,4,FALSE),"")</f>
        <v/>
      </c>
      <c r="H133" s="164" t="str">
        <f>IF(D133="所費",VLOOKUP(D133,支出入力表!E134:$M$2000,5,FALSE),"")</f>
        <v/>
      </c>
      <c r="I133" s="166" t="str">
        <f>IF(D133="所費",VLOOKUP(D133,支出入力表!E134:$M$2000,6,FALSE),"")</f>
        <v/>
      </c>
      <c r="J133" s="167" t="str">
        <f>IF(D133="所費",VLOOKUP(D133,支出入力表!E134:$M$2000,7,FALSE),"")</f>
        <v/>
      </c>
      <c r="K133" s="167" t="str">
        <f>IF(D133="所費",VLOOKUP(D133,支出入力表!E134:$M$2000,8,FALSE),"")</f>
        <v/>
      </c>
      <c r="L133" s="168" t="str">
        <f>IF(D133="所費",VLOOKUP(D133,支出入力表!E134:$M$2000,9,FALSE),"")</f>
        <v/>
      </c>
      <c r="M133" s="30"/>
    </row>
    <row r="134" spans="2:13" x14ac:dyDescent="0.55000000000000004">
      <c r="B134" s="163" t="str">
        <f>IF(D134="所費",支出入力表!A135,"")</f>
        <v/>
      </c>
      <c r="C134" s="164" t="str">
        <f>IF(D134="所費",支出入力表!C135,"")</f>
        <v/>
      </c>
      <c r="D134" s="165" t="str">
        <f>IF(支出入力表!E135="所費","所費","")</f>
        <v/>
      </c>
      <c r="E134" s="165" t="str">
        <f>IF(D134="","",支出入力表!G135)</f>
        <v/>
      </c>
      <c r="F134" s="196" t="str">
        <f>IF(E134="","",VLOOKUP(E134,プルダウン用リスト!$L$1:$M$14,2,FALSE))</f>
        <v/>
      </c>
      <c r="G134" s="164" t="str">
        <f>IF(D134="所費",VLOOKUP(D134,支出入力表!E135:$M$2000,4,FALSE),"")</f>
        <v/>
      </c>
      <c r="H134" s="164" t="str">
        <f>IF(D134="所費",VLOOKUP(D134,支出入力表!E135:$M$2000,5,FALSE),"")</f>
        <v/>
      </c>
      <c r="I134" s="166" t="str">
        <f>IF(D134="所費",VLOOKUP(D134,支出入力表!E135:$M$2000,6,FALSE),"")</f>
        <v/>
      </c>
      <c r="J134" s="167" t="str">
        <f>IF(D134="所費",VLOOKUP(D134,支出入力表!E135:$M$2000,7,FALSE),"")</f>
        <v/>
      </c>
      <c r="K134" s="167" t="str">
        <f>IF(D134="所費",VLOOKUP(D134,支出入力表!E135:$M$2000,8,FALSE),"")</f>
        <v/>
      </c>
      <c r="L134" s="168" t="str">
        <f>IF(D134="所費",VLOOKUP(D134,支出入力表!E135:$M$2000,9,FALSE),"")</f>
        <v/>
      </c>
      <c r="M134" s="30"/>
    </row>
    <row r="135" spans="2:13" x14ac:dyDescent="0.55000000000000004">
      <c r="B135" s="163" t="str">
        <f>IF(D135="所費",支出入力表!A136,"")</f>
        <v/>
      </c>
      <c r="C135" s="164" t="str">
        <f>IF(D135="所費",支出入力表!C136,"")</f>
        <v/>
      </c>
      <c r="D135" s="165" t="str">
        <f>IF(支出入力表!E136="所費","所費","")</f>
        <v/>
      </c>
      <c r="E135" s="165" t="str">
        <f>IF(D135="","",支出入力表!G136)</f>
        <v/>
      </c>
      <c r="F135" s="196" t="str">
        <f>IF(E135="","",VLOOKUP(E135,プルダウン用リスト!$L$1:$M$14,2,FALSE))</f>
        <v/>
      </c>
      <c r="G135" s="164" t="str">
        <f>IF(D135="所費",VLOOKUP(D135,支出入力表!E136:$M$2000,4,FALSE),"")</f>
        <v/>
      </c>
      <c r="H135" s="164" t="str">
        <f>IF(D135="所費",VLOOKUP(D135,支出入力表!E136:$M$2000,5,FALSE),"")</f>
        <v/>
      </c>
      <c r="I135" s="166" t="str">
        <f>IF(D135="所費",VLOOKUP(D135,支出入力表!E136:$M$2000,6,FALSE),"")</f>
        <v/>
      </c>
      <c r="J135" s="167" t="str">
        <f>IF(D135="所費",VLOOKUP(D135,支出入力表!E136:$M$2000,7,FALSE),"")</f>
        <v/>
      </c>
      <c r="K135" s="167" t="str">
        <f>IF(D135="所費",VLOOKUP(D135,支出入力表!E136:$M$2000,8,FALSE),"")</f>
        <v/>
      </c>
      <c r="L135" s="168" t="str">
        <f>IF(D135="所費",VLOOKUP(D135,支出入力表!E136:$M$2000,9,FALSE),"")</f>
        <v/>
      </c>
      <c r="M135" s="30"/>
    </row>
    <row r="136" spans="2:13" x14ac:dyDescent="0.55000000000000004">
      <c r="B136" s="163" t="str">
        <f>IF(D136="所費",支出入力表!A137,"")</f>
        <v/>
      </c>
      <c r="C136" s="164" t="str">
        <f>IF(D136="所費",支出入力表!C137,"")</f>
        <v/>
      </c>
      <c r="D136" s="165" t="str">
        <f>IF(支出入力表!E137="所費","所費","")</f>
        <v/>
      </c>
      <c r="E136" s="165" t="str">
        <f>IF(D136="","",支出入力表!G137)</f>
        <v/>
      </c>
      <c r="F136" s="196" t="str">
        <f>IF(E136="","",VLOOKUP(E136,プルダウン用リスト!$L$1:$M$14,2,FALSE))</f>
        <v/>
      </c>
      <c r="G136" s="164" t="str">
        <f>IF(D136="所費",VLOOKUP(D136,支出入力表!E137:$M$2000,4,FALSE),"")</f>
        <v/>
      </c>
      <c r="H136" s="164" t="str">
        <f>IF(D136="所費",VLOOKUP(D136,支出入力表!E137:$M$2000,5,FALSE),"")</f>
        <v/>
      </c>
      <c r="I136" s="166" t="str">
        <f>IF(D136="所費",VLOOKUP(D136,支出入力表!E137:$M$2000,6,FALSE),"")</f>
        <v/>
      </c>
      <c r="J136" s="167" t="str">
        <f>IF(D136="所費",VLOOKUP(D136,支出入力表!E137:$M$2000,7,FALSE),"")</f>
        <v/>
      </c>
      <c r="K136" s="167" t="str">
        <f>IF(D136="所費",VLOOKUP(D136,支出入力表!E137:$M$2000,8,FALSE),"")</f>
        <v/>
      </c>
      <c r="L136" s="168" t="str">
        <f>IF(D136="所費",VLOOKUP(D136,支出入力表!E137:$M$2000,9,FALSE),"")</f>
        <v/>
      </c>
      <c r="M136" s="30"/>
    </row>
    <row r="137" spans="2:13" x14ac:dyDescent="0.55000000000000004">
      <c r="B137" s="163" t="str">
        <f>IF(D137="所費",支出入力表!A138,"")</f>
        <v/>
      </c>
      <c r="C137" s="164" t="str">
        <f>IF(D137="所費",支出入力表!C138,"")</f>
        <v/>
      </c>
      <c r="D137" s="165" t="str">
        <f>IF(支出入力表!E138="所費","所費","")</f>
        <v/>
      </c>
      <c r="E137" s="165" t="str">
        <f>IF(D137="","",支出入力表!G138)</f>
        <v/>
      </c>
      <c r="F137" s="196" t="str">
        <f>IF(E137="","",VLOOKUP(E137,プルダウン用リスト!$L$1:$M$14,2,FALSE))</f>
        <v/>
      </c>
      <c r="G137" s="164" t="str">
        <f>IF(D137="所費",VLOOKUP(D137,支出入力表!E138:$M$2000,4,FALSE),"")</f>
        <v/>
      </c>
      <c r="H137" s="164" t="str">
        <f>IF(D137="所費",VLOOKUP(D137,支出入力表!E138:$M$2000,5,FALSE),"")</f>
        <v/>
      </c>
      <c r="I137" s="166" t="str">
        <f>IF(D137="所費",VLOOKUP(D137,支出入力表!E138:$M$2000,6,FALSE),"")</f>
        <v/>
      </c>
      <c r="J137" s="167" t="str">
        <f>IF(D137="所費",VLOOKUP(D137,支出入力表!E138:$M$2000,7,FALSE),"")</f>
        <v/>
      </c>
      <c r="K137" s="167" t="str">
        <f>IF(D137="所費",VLOOKUP(D137,支出入力表!E138:$M$2000,8,FALSE),"")</f>
        <v/>
      </c>
      <c r="L137" s="168" t="str">
        <f>IF(D137="所費",VLOOKUP(D137,支出入力表!E138:$M$2000,9,FALSE),"")</f>
        <v/>
      </c>
      <c r="M137" s="30"/>
    </row>
    <row r="138" spans="2:13" x14ac:dyDescent="0.55000000000000004">
      <c r="B138" s="163" t="str">
        <f>IF(D138="所費",支出入力表!A139,"")</f>
        <v/>
      </c>
      <c r="C138" s="164" t="str">
        <f>IF(D138="所費",支出入力表!C139,"")</f>
        <v/>
      </c>
      <c r="D138" s="165" t="str">
        <f>IF(支出入力表!E139="所費","所費","")</f>
        <v/>
      </c>
      <c r="E138" s="165" t="str">
        <f>IF(D138="","",支出入力表!G139)</f>
        <v/>
      </c>
      <c r="F138" s="196" t="str">
        <f>IF(E138="","",VLOOKUP(E138,プルダウン用リスト!$L$1:$M$14,2,FALSE))</f>
        <v/>
      </c>
      <c r="G138" s="164" t="str">
        <f>IF(D138="所費",VLOOKUP(D138,支出入力表!E139:$M$2000,4,FALSE),"")</f>
        <v/>
      </c>
      <c r="H138" s="164" t="str">
        <f>IF(D138="所費",VLOOKUP(D138,支出入力表!E139:$M$2000,5,FALSE),"")</f>
        <v/>
      </c>
      <c r="I138" s="166" t="str">
        <f>IF(D138="所費",VLOOKUP(D138,支出入力表!E139:$M$2000,6,FALSE),"")</f>
        <v/>
      </c>
      <c r="J138" s="167" t="str">
        <f>IF(D138="所費",VLOOKUP(D138,支出入力表!E139:$M$2000,7,FALSE),"")</f>
        <v/>
      </c>
      <c r="K138" s="167" t="str">
        <f>IF(D138="所費",VLOOKUP(D138,支出入力表!E139:$M$2000,8,FALSE),"")</f>
        <v/>
      </c>
      <c r="L138" s="168" t="str">
        <f>IF(D138="所費",VLOOKUP(D138,支出入力表!E139:$M$2000,9,FALSE),"")</f>
        <v/>
      </c>
      <c r="M138" s="30"/>
    </row>
    <row r="139" spans="2:13" x14ac:dyDescent="0.55000000000000004">
      <c r="B139" s="163" t="str">
        <f>IF(D139="所費",支出入力表!A140,"")</f>
        <v/>
      </c>
      <c r="C139" s="164" t="str">
        <f>IF(D139="所費",支出入力表!C140,"")</f>
        <v/>
      </c>
      <c r="D139" s="165" t="str">
        <f>IF(支出入力表!E140="所費","所費","")</f>
        <v/>
      </c>
      <c r="E139" s="165" t="str">
        <f>IF(D139="","",支出入力表!G140)</f>
        <v/>
      </c>
      <c r="F139" s="196" t="str">
        <f>IF(E139="","",VLOOKUP(E139,プルダウン用リスト!$L$1:$M$14,2,FALSE))</f>
        <v/>
      </c>
      <c r="G139" s="164" t="str">
        <f>IF(D139="所費",VLOOKUP(D139,支出入力表!E140:$M$2000,4,FALSE),"")</f>
        <v/>
      </c>
      <c r="H139" s="164" t="str">
        <f>IF(D139="所費",VLOOKUP(D139,支出入力表!E140:$M$2000,5,FALSE),"")</f>
        <v/>
      </c>
      <c r="I139" s="166" t="str">
        <f>IF(D139="所費",VLOOKUP(D139,支出入力表!E140:$M$2000,6,FALSE),"")</f>
        <v/>
      </c>
      <c r="J139" s="167" t="str">
        <f>IF(D139="所費",VLOOKUP(D139,支出入力表!E140:$M$2000,7,FALSE),"")</f>
        <v/>
      </c>
      <c r="K139" s="167" t="str">
        <f>IF(D139="所費",VLOOKUP(D139,支出入力表!E140:$M$2000,8,FALSE),"")</f>
        <v/>
      </c>
      <c r="L139" s="168" t="str">
        <f>IF(D139="所費",VLOOKUP(D139,支出入力表!E140:$M$2000,9,FALSE),"")</f>
        <v/>
      </c>
      <c r="M139" s="30"/>
    </row>
    <row r="140" spans="2:13" x14ac:dyDescent="0.55000000000000004">
      <c r="B140" s="163" t="str">
        <f>IF(D140="所費",支出入力表!A141,"")</f>
        <v/>
      </c>
      <c r="C140" s="164" t="str">
        <f>IF(D140="所費",支出入力表!C141,"")</f>
        <v/>
      </c>
      <c r="D140" s="165" t="str">
        <f>IF(支出入力表!E141="所費","所費","")</f>
        <v/>
      </c>
      <c r="E140" s="165" t="str">
        <f>IF(D140="","",支出入力表!G141)</f>
        <v/>
      </c>
      <c r="F140" s="196" t="str">
        <f>IF(E140="","",VLOOKUP(E140,プルダウン用リスト!$L$1:$M$14,2,FALSE))</f>
        <v/>
      </c>
      <c r="G140" s="164" t="str">
        <f>IF(D140="所費",VLOOKUP(D140,支出入力表!E141:$M$2000,4,FALSE),"")</f>
        <v/>
      </c>
      <c r="H140" s="164" t="str">
        <f>IF(D140="所費",VLOOKUP(D140,支出入力表!E141:$M$2000,5,FALSE),"")</f>
        <v/>
      </c>
      <c r="I140" s="166" t="str">
        <f>IF(D140="所費",VLOOKUP(D140,支出入力表!E141:$M$2000,6,FALSE),"")</f>
        <v/>
      </c>
      <c r="J140" s="167" t="str">
        <f>IF(D140="所費",VLOOKUP(D140,支出入力表!E141:$M$2000,7,FALSE),"")</f>
        <v/>
      </c>
      <c r="K140" s="167" t="str">
        <f>IF(D140="所費",VLOOKUP(D140,支出入力表!E141:$M$2000,8,FALSE),"")</f>
        <v/>
      </c>
      <c r="L140" s="168" t="str">
        <f>IF(D140="所費",VLOOKUP(D140,支出入力表!E141:$M$2000,9,FALSE),"")</f>
        <v/>
      </c>
      <c r="M140" s="30"/>
    </row>
    <row r="141" spans="2:13" x14ac:dyDescent="0.55000000000000004">
      <c r="B141" s="163" t="str">
        <f>IF(D141="所費",支出入力表!A142,"")</f>
        <v/>
      </c>
      <c r="C141" s="164" t="str">
        <f>IF(D141="所費",支出入力表!C142,"")</f>
        <v/>
      </c>
      <c r="D141" s="165" t="str">
        <f>IF(支出入力表!E142="所費","所費","")</f>
        <v/>
      </c>
      <c r="E141" s="165" t="str">
        <f>IF(D141="","",支出入力表!G142)</f>
        <v/>
      </c>
      <c r="F141" s="196" t="str">
        <f>IF(E141="","",VLOOKUP(E141,プルダウン用リスト!$L$1:$M$14,2,FALSE))</f>
        <v/>
      </c>
      <c r="G141" s="164" t="str">
        <f>IF(D141="所費",VLOOKUP(D141,支出入力表!E142:$M$2000,4,FALSE),"")</f>
        <v/>
      </c>
      <c r="H141" s="164" t="str">
        <f>IF(D141="所費",VLOOKUP(D141,支出入力表!E142:$M$2000,5,FALSE),"")</f>
        <v/>
      </c>
      <c r="I141" s="166" t="str">
        <f>IF(D141="所費",VLOOKUP(D141,支出入力表!E142:$M$2000,6,FALSE),"")</f>
        <v/>
      </c>
      <c r="J141" s="167" t="str">
        <f>IF(D141="所費",VLOOKUP(D141,支出入力表!E142:$M$2000,7,FALSE),"")</f>
        <v/>
      </c>
      <c r="K141" s="167" t="str">
        <f>IF(D141="所費",VLOOKUP(D141,支出入力表!E142:$M$2000,8,FALSE),"")</f>
        <v/>
      </c>
      <c r="L141" s="168" t="str">
        <f>IF(D141="所費",VLOOKUP(D141,支出入力表!E142:$M$2000,9,FALSE),"")</f>
        <v/>
      </c>
      <c r="M141" s="30"/>
    </row>
    <row r="142" spans="2:13" x14ac:dyDescent="0.55000000000000004">
      <c r="B142" s="163" t="str">
        <f>IF(D142="所費",支出入力表!A143,"")</f>
        <v/>
      </c>
      <c r="C142" s="164" t="str">
        <f>IF(D142="所費",支出入力表!C143,"")</f>
        <v/>
      </c>
      <c r="D142" s="165" t="str">
        <f>IF(支出入力表!E143="所費","所費","")</f>
        <v/>
      </c>
      <c r="E142" s="165" t="str">
        <f>IF(D142="","",支出入力表!G143)</f>
        <v/>
      </c>
      <c r="F142" s="196" t="str">
        <f>IF(E142="","",VLOOKUP(E142,プルダウン用リスト!$L$1:$M$14,2,FALSE))</f>
        <v/>
      </c>
      <c r="G142" s="164" t="str">
        <f>IF(D142="所費",VLOOKUP(D142,支出入力表!E143:$M$2000,4,FALSE),"")</f>
        <v/>
      </c>
      <c r="H142" s="164" t="str">
        <f>IF(D142="所費",VLOOKUP(D142,支出入力表!E143:$M$2000,5,FALSE),"")</f>
        <v/>
      </c>
      <c r="I142" s="166" t="str">
        <f>IF(D142="所費",VLOOKUP(D142,支出入力表!E143:$M$2000,6,FALSE),"")</f>
        <v/>
      </c>
      <c r="J142" s="167" t="str">
        <f>IF(D142="所費",VLOOKUP(D142,支出入力表!E143:$M$2000,7,FALSE),"")</f>
        <v/>
      </c>
      <c r="K142" s="167" t="str">
        <f>IF(D142="所費",VLOOKUP(D142,支出入力表!E143:$M$2000,8,FALSE),"")</f>
        <v/>
      </c>
      <c r="L142" s="168" t="str">
        <f>IF(D142="所費",VLOOKUP(D142,支出入力表!E143:$M$2000,9,FALSE),"")</f>
        <v/>
      </c>
      <c r="M142" s="30"/>
    </row>
    <row r="143" spans="2:13" x14ac:dyDescent="0.55000000000000004">
      <c r="B143" s="163" t="str">
        <f>IF(D143="所費",支出入力表!A144,"")</f>
        <v/>
      </c>
      <c r="C143" s="164" t="str">
        <f>IF(D143="所費",支出入力表!C144,"")</f>
        <v/>
      </c>
      <c r="D143" s="165" t="str">
        <f>IF(支出入力表!E144="所費","所費","")</f>
        <v/>
      </c>
      <c r="E143" s="165" t="str">
        <f>IF(D143="","",支出入力表!G144)</f>
        <v/>
      </c>
      <c r="F143" s="196" t="str">
        <f>IF(E143="","",VLOOKUP(E143,プルダウン用リスト!$L$1:$M$14,2,FALSE))</f>
        <v/>
      </c>
      <c r="G143" s="164" t="str">
        <f>IF(D143="所費",VLOOKUP(D143,支出入力表!E144:$M$2000,4,FALSE),"")</f>
        <v/>
      </c>
      <c r="H143" s="164" t="str">
        <f>IF(D143="所費",VLOOKUP(D143,支出入力表!E144:$M$2000,5,FALSE),"")</f>
        <v/>
      </c>
      <c r="I143" s="166" t="str">
        <f>IF(D143="所費",VLOOKUP(D143,支出入力表!E144:$M$2000,6,FALSE),"")</f>
        <v/>
      </c>
      <c r="J143" s="167" t="str">
        <f>IF(D143="所費",VLOOKUP(D143,支出入力表!E144:$M$2000,7,FALSE),"")</f>
        <v/>
      </c>
      <c r="K143" s="167" t="str">
        <f>IF(D143="所費",VLOOKUP(D143,支出入力表!E144:$M$2000,8,FALSE),"")</f>
        <v/>
      </c>
      <c r="L143" s="168" t="str">
        <f>IF(D143="所費",VLOOKUP(D143,支出入力表!E144:$M$2000,9,FALSE),"")</f>
        <v/>
      </c>
      <c r="M143" s="30"/>
    </row>
    <row r="144" spans="2:13" x14ac:dyDescent="0.55000000000000004">
      <c r="B144" s="163" t="str">
        <f>IF(D144="所費",支出入力表!A145,"")</f>
        <v/>
      </c>
      <c r="C144" s="164" t="str">
        <f>IF(D144="所費",支出入力表!C145,"")</f>
        <v/>
      </c>
      <c r="D144" s="165" t="str">
        <f>IF(支出入力表!E145="所費","所費","")</f>
        <v/>
      </c>
      <c r="E144" s="165" t="str">
        <f>IF(D144="","",支出入力表!G145)</f>
        <v/>
      </c>
      <c r="F144" s="196" t="str">
        <f>IF(E144="","",VLOOKUP(E144,プルダウン用リスト!$L$1:$M$14,2,FALSE))</f>
        <v/>
      </c>
      <c r="G144" s="164" t="str">
        <f>IF(D144="所費",VLOOKUP(D144,支出入力表!E145:$M$2000,4,FALSE),"")</f>
        <v/>
      </c>
      <c r="H144" s="164" t="str">
        <f>IF(D144="所費",VLOOKUP(D144,支出入力表!E145:$M$2000,5,FALSE),"")</f>
        <v/>
      </c>
      <c r="I144" s="166" t="str">
        <f>IF(D144="所費",VLOOKUP(D144,支出入力表!E145:$M$2000,6,FALSE),"")</f>
        <v/>
      </c>
      <c r="J144" s="167" t="str">
        <f>IF(D144="所費",VLOOKUP(D144,支出入力表!E145:$M$2000,7,FALSE),"")</f>
        <v/>
      </c>
      <c r="K144" s="167" t="str">
        <f>IF(D144="所費",VLOOKUP(D144,支出入力表!E145:$M$2000,8,FALSE),"")</f>
        <v/>
      </c>
      <c r="L144" s="168" t="str">
        <f>IF(D144="所費",VLOOKUP(D144,支出入力表!E145:$M$2000,9,FALSE),"")</f>
        <v/>
      </c>
      <c r="M144" s="30"/>
    </row>
    <row r="145" spans="2:13" x14ac:dyDescent="0.55000000000000004">
      <c r="B145" s="163" t="str">
        <f>IF(D145="所費",支出入力表!A146,"")</f>
        <v/>
      </c>
      <c r="C145" s="164" t="str">
        <f>IF(D145="所費",支出入力表!C146,"")</f>
        <v/>
      </c>
      <c r="D145" s="165" t="str">
        <f>IF(支出入力表!E146="所費","所費","")</f>
        <v/>
      </c>
      <c r="E145" s="165" t="str">
        <f>IF(D145="","",支出入力表!G146)</f>
        <v/>
      </c>
      <c r="F145" s="196" t="str">
        <f>IF(E145="","",VLOOKUP(E145,プルダウン用リスト!$L$1:$M$14,2,FALSE))</f>
        <v/>
      </c>
      <c r="G145" s="164" t="str">
        <f>IF(D145="所費",VLOOKUP(D145,支出入力表!E146:$M$2000,4,FALSE),"")</f>
        <v/>
      </c>
      <c r="H145" s="164" t="str">
        <f>IF(D145="所費",VLOOKUP(D145,支出入力表!E146:$M$2000,5,FALSE),"")</f>
        <v/>
      </c>
      <c r="I145" s="166" t="str">
        <f>IF(D145="所費",VLOOKUP(D145,支出入力表!E146:$M$2000,6,FALSE),"")</f>
        <v/>
      </c>
      <c r="J145" s="167" t="str">
        <f>IF(D145="所費",VLOOKUP(D145,支出入力表!E146:$M$2000,7,FALSE),"")</f>
        <v/>
      </c>
      <c r="K145" s="167" t="str">
        <f>IF(D145="所費",VLOOKUP(D145,支出入力表!E146:$M$2000,8,FALSE),"")</f>
        <v/>
      </c>
      <c r="L145" s="168" t="str">
        <f>IF(D145="所費",VLOOKUP(D145,支出入力表!E146:$M$2000,9,FALSE),"")</f>
        <v/>
      </c>
      <c r="M145" s="30"/>
    </row>
    <row r="146" spans="2:13" x14ac:dyDescent="0.55000000000000004">
      <c r="B146" s="163" t="str">
        <f>IF(D146="所費",支出入力表!A147,"")</f>
        <v/>
      </c>
      <c r="C146" s="164" t="str">
        <f>IF(D146="所費",支出入力表!C147,"")</f>
        <v/>
      </c>
      <c r="D146" s="165" t="str">
        <f>IF(支出入力表!E147="所費","所費","")</f>
        <v/>
      </c>
      <c r="E146" s="165" t="str">
        <f>IF(D146="","",支出入力表!G147)</f>
        <v/>
      </c>
      <c r="F146" s="196" t="str">
        <f>IF(E146="","",VLOOKUP(E146,プルダウン用リスト!$L$1:$M$14,2,FALSE))</f>
        <v/>
      </c>
      <c r="G146" s="164" t="str">
        <f>IF(D146="所費",VLOOKUP(D146,支出入力表!E147:$M$2000,4,FALSE),"")</f>
        <v/>
      </c>
      <c r="H146" s="164" t="str">
        <f>IF(D146="所費",VLOOKUP(D146,支出入力表!E147:$M$2000,5,FALSE),"")</f>
        <v/>
      </c>
      <c r="I146" s="166" t="str">
        <f>IF(D146="所費",VLOOKUP(D146,支出入力表!E147:$M$2000,6,FALSE),"")</f>
        <v/>
      </c>
      <c r="J146" s="167" t="str">
        <f>IF(D146="所費",VLOOKUP(D146,支出入力表!E147:$M$2000,7,FALSE),"")</f>
        <v/>
      </c>
      <c r="K146" s="167" t="str">
        <f>IF(D146="所費",VLOOKUP(D146,支出入力表!E147:$M$2000,8,FALSE),"")</f>
        <v/>
      </c>
      <c r="L146" s="168" t="str">
        <f>IF(D146="所費",VLOOKUP(D146,支出入力表!E147:$M$2000,9,FALSE),"")</f>
        <v/>
      </c>
      <c r="M146" s="30"/>
    </row>
    <row r="147" spans="2:13" x14ac:dyDescent="0.55000000000000004">
      <c r="B147" s="163" t="str">
        <f>IF(D147="所費",支出入力表!A148,"")</f>
        <v/>
      </c>
      <c r="C147" s="164" t="str">
        <f>IF(D147="所費",支出入力表!C148,"")</f>
        <v/>
      </c>
      <c r="D147" s="165" t="str">
        <f>IF(支出入力表!E148="所費","所費","")</f>
        <v/>
      </c>
      <c r="E147" s="165" t="str">
        <f>IF(D147="","",支出入力表!G148)</f>
        <v/>
      </c>
      <c r="F147" s="196" t="str">
        <f>IF(E147="","",VLOOKUP(E147,プルダウン用リスト!$L$1:$M$14,2,FALSE))</f>
        <v/>
      </c>
      <c r="G147" s="164" t="str">
        <f>IF(D147="所費",VLOOKUP(D147,支出入力表!E148:$M$2000,4,FALSE),"")</f>
        <v/>
      </c>
      <c r="H147" s="164" t="str">
        <f>IF(D147="所費",VLOOKUP(D147,支出入力表!E148:$M$2000,5,FALSE),"")</f>
        <v/>
      </c>
      <c r="I147" s="166" t="str">
        <f>IF(D147="所費",VLOOKUP(D147,支出入力表!E148:$M$2000,6,FALSE),"")</f>
        <v/>
      </c>
      <c r="J147" s="167" t="str">
        <f>IF(D147="所費",VLOOKUP(D147,支出入力表!E148:$M$2000,7,FALSE),"")</f>
        <v/>
      </c>
      <c r="K147" s="167" t="str">
        <f>IF(D147="所費",VLOOKUP(D147,支出入力表!E148:$M$2000,8,FALSE),"")</f>
        <v/>
      </c>
      <c r="L147" s="168" t="str">
        <f>IF(D147="所費",VLOOKUP(D147,支出入力表!E148:$M$2000,9,FALSE),"")</f>
        <v/>
      </c>
      <c r="M147" s="30"/>
    </row>
    <row r="148" spans="2:13" x14ac:dyDescent="0.55000000000000004">
      <c r="B148" s="163" t="str">
        <f>IF(D148="所費",支出入力表!A149,"")</f>
        <v/>
      </c>
      <c r="C148" s="164" t="str">
        <f>IF(D148="所費",支出入力表!C149,"")</f>
        <v/>
      </c>
      <c r="D148" s="165" t="str">
        <f>IF(支出入力表!E149="所費","所費","")</f>
        <v/>
      </c>
      <c r="E148" s="165" t="str">
        <f>IF(D148="","",支出入力表!G149)</f>
        <v/>
      </c>
      <c r="F148" s="196" t="str">
        <f>IF(E148="","",VLOOKUP(E148,プルダウン用リスト!$L$1:$M$14,2,FALSE))</f>
        <v/>
      </c>
      <c r="G148" s="164" t="str">
        <f>IF(D148="所費",VLOOKUP(D148,支出入力表!E149:$M$2000,4,FALSE),"")</f>
        <v/>
      </c>
      <c r="H148" s="164" t="str">
        <f>IF(D148="所費",VLOOKUP(D148,支出入力表!E149:$M$2000,5,FALSE),"")</f>
        <v/>
      </c>
      <c r="I148" s="166" t="str">
        <f>IF(D148="所費",VLOOKUP(D148,支出入力表!E149:$M$2000,6,FALSE),"")</f>
        <v/>
      </c>
      <c r="J148" s="167" t="str">
        <f>IF(D148="所費",VLOOKUP(D148,支出入力表!E149:$M$2000,7,FALSE),"")</f>
        <v/>
      </c>
      <c r="K148" s="167" t="str">
        <f>IF(D148="所費",VLOOKUP(D148,支出入力表!E149:$M$2000,8,FALSE),"")</f>
        <v/>
      </c>
      <c r="L148" s="168" t="str">
        <f>IF(D148="所費",VLOOKUP(D148,支出入力表!E149:$M$2000,9,FALSE),"")</f>
        <v/>
      </c>
      <c r="M148" s="30"/>
    </row>
    <row r="149" spans="2:13" x14ac:dyDescent="0.55000000000000004">
      <c r="B149" s="163" t="str">
        <f>IF(D149="所費",支出入力表!A150,"")</f>
        <v/>
      </c>
      <c r="C149" s="164" t="str">
        <f>IF(D149="所費",支出入力表!C150,"")</f>
        <v/>
      </c>
      <c r="D149" s="165" t="str">
        <f>IF(支出入力表!E150="所費","所費","")</f>
        <v/>
      </c>
      <c r="E149" s="165" t="str">
        <f>IF(D149="","",支出入力表!G150)</f>
        <v/>
      </c>
      <c r="F149" s="196" t="str">
        <f>IF(E149="","",VLOOKUP(E149,プルダウン用リスト!$L$1:$M$14,2,FALSE))</f>
        <v/>
      </c>
      <c r="G149" s="164" t="str">
        <f>IF(D149="所費",VLOOKUP(D149,支出入力表!E150:$M$2000,4,FALSE),"")</f>
        <v/>
      </c>
      <c r="H149" s="164" t="str">
        <f>IF(D149="所費",VLOOKUP(D149,支出入力表!E150:$M$2000,5,FALSE),"")</f>
        <v/>
      </c>
      <c r="I149" s="166" t="str">
        <f>IF(D149="所費",VLOOKUP(D149,支出入力表!E150:$M$2000,6,FALSE),"")</f>
        <v/>
      </c>
      <c r="J149" s="167" t="str">
        <f>IF(D149="所費",VLOOKUP(D149,支出入力表!E150:$M$2000,7,FALSE),"")</f>
        <v/>
      </c>
      <c r="K149" s="167" t="str">
        <f>IF(D149="所費",VLOOKUP(D149,支出入力表!E150:$M$2000,8,FALSE),"")</f>
        <v/>
      </c>
      <c r="L149" s="168" t="str">
        <f>IF(D149="所費",VLOOKUP(D149,支出入力表!E150:$M$2000,9,FALSE),"")</f>
        <v/>
      </c>
      <c r="M149" s="30"/>
    </row>
    <row r="150" spans="2:13" x14ac:dyDescent="0.55000000000000004">
      <c r="B150" s="163" t="str">
        <f>IF(D150="所費",支出入力表!A151,"")</f>
        <v/>
      </c>
      <c r="C150" s="164" t="str">
        <f>IF(D150="所費",支出入力表!C151,"")</f>
        <v/>
      </c>
      <c r="D150" s="165" t="str">
        <f>IF(支出入力表!E151="所費","所費","")</f>
        <v/>
      </c>
      <c r="E150" s="165" t="str">
        <f>IF(D150="","",支出入力表!G151)</f>
        <v/>
      </c>
      <c r="F150" s="196" t="str">
        <f>IF(E150="","",VLOOKUP(E150,プルダウン用リスト!$L$1:$M$14,2,FALSE))</f>
        <v/>
      </c>
      <c r="G150" s="164" t="str">
        <f>IF(D150="所費",VLOOKUP(D150,支出入力表!E151:$M$2000,4,FALSE),"")</f>
        <v/>
      </c>
      <c r="H150" s="164" t="str">
        <f>IF(D150="所費",VLOOKUP(D150,支出入力表!E151:$M$2000,5,FALSE),"")</f>
        <v/>
      </c>
      <c r="I150" s="166" t="str">
        <f>IF(D150="所費",VLOOKUP(D150,支出入力表!E151:$M$2000,6,FALSE),"")</f>
        <v/>
      </c>
      <c r="J150" s="167" t="str">
        <f>IF(D150="所費",VLOOKUP(D150,支出入力表!E151:$M$2000,7,FALSE),"")</f>
        <v/>
      </c>
      <c r="K150" s="167" t="str">
        <f>IF(D150="所費",VLOOKUP(D150,支出入力表!E151:$M$2000,8,FALSE),"")</f>
        <v/>
      </c>
      <c r="L150" s="168" t="str">
        <f>IF(D150="所費",VLOOKUP(D150,支出入力表!E151:$M$2000,9,FALSE),"")</f>
        <v/>
      </c>
      <c r="M150" s="30"/>
    </row>
    <row r="151" spans="2:13" x14ac:dyDescent="0.55000000000000004">
      <c r="B151" s="163" t="str">
        <f>IF(D151="所費",支出入力表!A152,"")</f>
        <v/>
      </c>
      <c r="C151" s="164" t="str">
        <f>IF(D151="所費",支出入力表!C152,"")</f>
        <v/>
      </c>
      <c r="D151" s="165" t="str">
        <f>IF(支出入力表!E152="所費","所費","")</f>
        <v/>
      </c>
      <c r="E151" s="165" t="str">
        <f>IF(D151="","",支出入力表!G152)</f>
        <v/>
      </c>
      <c r="F151" s="196" t="str">
        <f>IF(E151="","",VLOOKUP(E151,プルダウン用リスト!$L$1:$M$14,2,FALSE))</f>
        <v/>
      </c>
      <c r="G151" s="164" t="str">
        <f>IF(D151="所費",VLOOKUP(D151,支出入力表!E152:$M$2000,4,FALSE),"")</f>
        <v/>
      </c>
      <c r="H151" s="164" t="str">
        <f>IF(D151="所費",VLOOKUP(D151,支出入力表!E152:$M$2000,5,FALSE),"")</f>
        <v/>
      </c>
      <c r="I151" s="166" t="str">
        <f>IF(D151="所費",VLOOKUP(D151,支出入力表!E152:$M$2000,6,FALSE),"")</f>
        <v/>
      </c>
      <c r="J151" s="167" t="str">
        <f>IF(D151="所費",VLOOKUP(D151,支出入力表!E152:$M$2000,7,FALSE),"")</f>
        <v/>
      </c>
      <c r="K151" s="167" t="str">
        <f>IF(D151="所費",VLOOKUP(D151,支出入力表!E152:$M$2000,8,FALSE),"")</f>
        <v/>
      </c>
      <c r="L151" s="168" t="str">
        <f>IF(D151="所費",VLOOKUP(D151,支出入力表!E152:$M$2000,9,FALSE),"")</f>
        <v/>
      </c>
      <c r="M151" s="30"/>
    </row>
    <row r="152" spans="2:13" x14ac:dyDescent="0.55000000000000004">
      <c r="B152" s="163" t="str">
        <f>IF(D152="所費",支出入力表!A153,"")</f>
        <v/>
      </c>
      <c r="C152" s="164" t="str">
        <f>IF(D152="所費",支出入力表!C153,"")</f>
        <v/>
      </c>
      <c r="D152" s="165" t="str">
        <f>IF(支出入力表!E153="所費","所費","")</f>
        <v/>
      </c>
      <c r="E152" s="165" t="str">
        <f>IF(D152="","",支出入力表!G153)</f>
        <v/>
      </c>
      <c r="F152" s="196" t="str">
        <f>IF(E152="","",VLOOKUP(E152,プルダウン用リスト!$L$1:$M$14,2,FALSE))</f>
        <v/>
      </c>
      <c r="G152" s="164" t="str">
        <f>IF(D152="所費",VLOOKUP(D152,支出入力表!E153:$M$2000,4,FALSE),"")</f>
        <v/>
      </c>
      <c r="H152" s="164" t="str">
        <f>IF(D152="所費",VLOOKUP(D152,支出入力表!E153:$M$2000,5,FALSE),"")</f>
        <v/>
      </c>
      <c r="I152" s="166" t="str">
        <f>IF(D152="所費",VLOOKUP(D152,支出入力表!E153:$M$2000,6,FALSE),"")</f>
        <v/>
      </c>
      <c r="J152" s="167" t="str">
        <f>IF(D152="所費",VLOOKUP(D152,支出入力表!E153:$M$2000,7,FALSE),"")</f>
        <v/>
      </c>
      <c r="K152" s="167" t="str">
        <f>IF(D152="所費",VLOOKUP(D152,支出入力表!E153:$M$2000,8,FALSE),"")</f>
        <v/>
      </c>
      <c r="L152" s="168" t="str">
        <f>IF(D152="所費",VLOOKUP(D152,支出入力表!E153:$M$2000,9,FALSE),"")</f>
        <v/>
      </c>
      <c r="M152" s="30"/>
    </row>
    <row r="153" spans="2:13" x14ac:dyDescent="0.55000000000000004">
      <c r="B153" s="163" t="str">
        <f>IF(D153="所費",支出入力表!A154,"")</f>
        <v/>
      </c>
      <c r="C153" s="164" t="str">
        <f>IF(D153="所費",支出入力表!C154,"")</f>
        <v/>
      </c>
      <c r="D153" s="165" t="str">
        <f>IF(支出入力表!E154="所費","所費","")</f>
        <v/>
      </c>
      <c r="E153" s="165" t="str">
        <f>IF(D153="","",支出入力表!G154)</f>
        <v/>
      </c>
      <c r="F153" s="196" t="str">
        <f>IF(E153="","",VLOOKUP(E153,プルダウン用リスト!$L$1:$M$14,2,FALSE))</f>
        <v/>
      </c>
      <c r="G153" s="164" t="str">
        <f>IF(D153="所費",VLOOKUP(D153,支出入力表!E154:$M$2000,4,FALSE),"")</f>
        <v/>
      </c>
      <c r="H153" s="164" t="str">
        <f>IF(D153="所費",VLOOKUP(D153,支出入力表!E154:$M$2000,5,FALSE),"")</f>
        <v/>
      </c>
      <c r="I153" s="166" t="str">
        <f>IF(D153="所費",VLOOKUP(D153,支出入力表!E154:$M$2000,6,FALSE),"")</f>
        <v/>
      </c>
      <c r="J153" s="167" t="str">
        <f>IF(D153="所費",VLOOKUP(D153,支出入力表!E154:$M$2000,7,FALSE),"")</f>
        <v/>
      </c>
      <c r="K153" s="167" t="str">
        <f>IF(D153="所費",VLOOKUP(D153,支出入力表!E154:$M$2000,8,FALSE),"")</f>
        <v/>
      </c>
      <c r="L153" s="168" t="str">
        <f>IF(D153="所費",VLOOKUP(D153,支出入力表!E154:$M$2000,9,FALSE),"")</f>
        <v/>
      </c>
      <c r="M153" s="30"/>
    </row>
    <row r="154" spans="2:13" x14ac:dyDescent="0.55000000000000004">
      <c r="B154" s="163" t="str">
        <f>IF(D154="所費",支出入力表!A155,"")</f>
        <v/>
      </c>
      <c r="C154" s="164" t="str">
        <f>IF(D154="所費",支出入力表!C155,"")</f>
        <v/>
      </c>
      <c r="D154" s="165" t="str">
        <f>IF(支出入力表!E155="所費","所費","")</f>
        <v/>
      </c>
      <c r="E154" s="165" t="str">
        <f>IF(D154="","",支出入力表!G155)</f>
        <v/>
      </c>
      <c r="F154" s="196" t="str">
        <f>IF(E154="","",VLOOKUP(E154,プルダウン用リスト!$L$1:$M$14,2,FALSE))</f>
        <v/>
      </c>
      <c r="G154" s="164" t="str">
        <f>IF(D154="所費",VLOOKUP(D154,支出入力表!E155:$M$2000,4,FALSE),"")</f>
        <v/>
      </c>
      <c r="H154" s="164" t="str">
        <f>IF(D154="所費",VLOOKUP(D154,支出入力表!E155:$M$2000,5,FALSE),"")</f>
        <v/>
      </c>
      <c r="I154" s="166" t="str">
        <f>IF(D154="所費",VLOOKUP(D154,支出入力表!E155:$M$2000,6,FALSE),"")</f>
        <v/>
      </c>
      <c r="J154" s="167" t="str">
        <f>IF(D154="所費",VLOOKUP(D154,支出入力表!E155:$M$2000,7,FALSE),"")</f>
        <v/>
      </c>
      <c r="K154" s="167" t="str">
        <f>IF(D154="所費",VLOOKUP(D154,支出入力表!E155:$M$2000,8,FALSE),"")</f>
        <v/>
      </c>
      <c r="L154" s="168" t="str">
        <f>IF(D154="所費",VLOOKUP(D154,支出入力表!E155:$M$2000,9,FALSE),"")</f>
        <v/>
      </c>
      <c r="M154" s="30"/>
    </row>
    <row r="155" spans="2:13" x14ac:dyDescent="0.55000000000000004">
      <c r="B155" s="163" t="str">
        <f>IF(D155="所費",支出入力表!A156,"")</f>
        <v/>
      </c>
      <c r="C155" s="164" t="str">
        <f>IF(D155="所費",支出入力表!C156,"")</f>
        <v/>
      </c>
      <c r="D155" s="165" t="str">
        <f>IF(支出入力表!E156="所費","所費","")</f>
        <v/>
      </c>
      <c r="E155" s="165" t="str">
        <f>IF(D155="","",支出入力表!G156)</f>
        <v/>
      </c>
      <c r="F155" s="196" t="str">
        <f>IF(E155="","",VLOOKUP(E155,プルダウン用リスト!$L$1:$M$14,2,FALSE))</f>
        <v/>
      </c>
      <c r="G155" s="164" t="str">
        <f>IF(D155="所費",VLOOKUP(D155,支出入力表!E156:$M$2000,4,FALSE),"")</f>
        <v/>
      </c>
      <c r="H155" s="164" t="str">
        <f>IF(D155="所費",VLOOKUP(D155,支出入力表!E156:$M$2000,5,FALSE),"")</f>
        <v/>
      </c>
      <c r="I155" s="166" t="str">
        <f>IF(D155="所費",VLOOKUP(D155,支出入力表!E156:$M$2000,6,FALSE),"")</f>
        <v/>
      </c>
      <c r="J155" s="167" t="str">
        <f>IF(D155="所費",VLOOKUP(D155,支出入力表!E156:$M$2000,7,FALSE),"")</f>
        <v/>
      </c>
      <c r="K155" s="167" t="str">
        <f>IF(D155="所費",VLOOKUP(D155,支出入力表!E156:$M$2000,8,FALSE),"")</f>
        <v/>
      </c>
      <c r="L155" s="168" t="str">
        <f>IF(D155="所費",VLOOKUP(D155,支出入力表!E156:$M$2000,9,FALSE),"")</f>
        <v/>
      </c>
      <c r="M155" s="30"/>
    </row>
    <row r="156" spans="2:13" x14ac:dyDescent="0.55000000000000004">
      <c r="B156" s="163" t="str">
        <f>IF(D156="所費",支出入力表!A157,"")</f>
        <v/>
      </c>
      <c r="C156" s="164" t="str">
        <f>IF(D156="所費",支出入力表!C157,"")</f>
        <v/>
      </c>
      <c r="D156" s="165" t="str">
        <f>IF(支出入力表!E157="所費","所費","")</f>
        <v/>
      </c>
      <c r="E156" s="165" t="str">
        <f>IF(D156="","",支出入力表!G157)</f>
        <v/>
      </c>
      <c r="F156" s="196" t="str">
        <f>IF(E156="","",VLOOKUP(E156,プルダウン用リスト!$L$1:$M$14,2,FALSE))</f>
        <v/>
      </c>
      <c r="G156" s="164" t="str">
        <f>IF(D156="所費",VLOOKUP(D156,支出入力表!E157:$M$2000,4,FALSE),"")</f>
        <v/>
      </c>
      <c r="H156" s="164" t="str">
        <f>IF(D156="所費",VLOOKUP(D156,支出入力表!E157:$M$2000,5,FALSE),"")</f>
        <v/>
      </c>
      <c r="I156" s="166" t="str">
        <f>IF(D156="所費",VLOOKUP(D156,支出入力表!E157:$M$2000,6,FALSE),"")</f>
        <v/>
      </c>
      <c r="J156" s="167" t="str">
        <f>IF(D156="所費",VLOOKUP(D156,支出入力表!E157:$M$2000,7,FALSE),"")</f>
        <v/>
      </c>
      <c r="K156" s="167" t="str">
        <f>IF(D156="所費",VLOOKUP(D156,支出入力表!E157:$M$2000,8,FALSE),"")</f>
        <v/>
      </c>
      <c r="L156" s="168" t="str">
        <f>IF(D156="所費",VLOOKUP(D156,支出入力表!E157:$M$2000,9,FALSE),"")</f>
        <v/>
      </c>
      <c r="M156" s="30"/>
    </row>
    <row r="157" spans="2:13" x14ac:dyDescent="0.55000000000000004">
      <c r="B157" s="163" t="str">
        <f>IF(D157="所費",支出入力表!A158,"")</f>
        <v/>
      </c>
      <c r="C157" s="164" t="str">
        <f>IF(D157="所費",支出入力表!C158,"")</f>
        <v/>
      </c>
      <c r="D157" s="165" t="str">
        <f>IF(支出入力表!E158="所費","所費","")</f>
        <v/>
      </c>
      <c r="E157" s="165" t="str">
        <f>IF(D157="","",支出入力表!G158)</f>
        <v/>
      </c>
      <c r="F157" s="196" t="str">
        <f>IF(E157="","",VLOOKUP(E157,プルダウン用リスト!$L$1:$M$14,2,FALSE))</f>
        <v/>
      </c>
      <c r="G157" s="164" t="str">
        <f>IF(D157="所費",VLOOKUP(D157,支出入力表!E158:$M$2000,4,FALSE),"")</f>
        <v/>
      </c>
      <c r="H157" s="164" t="str">
        <f>IF(D157="所費",VLOOKUP(D157,支出入力表!E158:$M$2000,5,FALSE),"")</f>
        <v/>
      </c>
      <c r="I157" s="166" t="str">
        <f>IF(D157="所費",VLOOKUP(D157,支出入力表!E158:$M$2000,6,FALSE),"")</f>
        <v/>
      </c>
      <c r="J157" s="167" t="str">
        <f>IF(D157="所費",VLOOKUP(D157,支出入力表!E158:$M$2000,7,FALSE),"")</f>
        <v/>
      </c>
      <c r="K157" s="167" t="str">
        <f>IF(D157="所費",VLOOKUP(D157,支出入力表!E158:$M$2000,8,FALSE),"")</f>
        <v/>
      </c>
      <c r="L157" s="168" t="str">
        <f>IF(D157="所費",VLOOKUP(D157,支出入力表!E158:$M$2000,9,FALSE),"")</f>
        <v/>
      </c>
      <c r="M157" s="30"/>
    </row>
    <row r="158" spans="2:13" x14ac:dyDescent="0.55000000000000004">
      <c r="B158" s="163" t="str">
        <f>IF(D158="所費",支出入力表!A159,"")</f>
        <v/>
      </c>
      <c r="C158" s="164" t="str">
        <f>IF(D158="所費",支出入力表!C159,"")</f>
        <v/>
      </c>
      <c r="D158" s="165" t="str">
        <f>IF(支出入力表!E159="所費","所費","")</f>
        <v/>
      </c>
      <c r="E158" s="165" t="str">
        <f>IF(D158="","",支出入力表!G159)</f>
        <v/>
      </c>
      <c r="F158" s="196" t="str">
        <f>IF(E158="","",VLOOKUP(E158,プルダウン用リスト!$L$1:$M$14,2,FALSE))</f>
        <v/>
      </c>
      <c r="G158" s="164" t="str">
        <f>IF(D158="所費",VLOOKUP(D158,支出入力表!E159:$M$2000,4,FALSE),"")</f>
        <v/>
      </c>
      <c r="H158" s="164" t="str">
        <f>IF(D158="所費",VLOOKUP(D158,支出入力表!E159:$M$2000,5,FALSE),"")</f>
        <v/>
      </c>
      <c r="I158" s="166" t="str">
        <f>IF(D158="所費",VLOOKUP(D158,支出入力表!E159:$M$2000,6,FALSE),"")</f>
        <v/>
      </c>
      <c r="J158" s="167" t="str">
        <f>IF(D158="所費",VLOOKUP(D158,支出入力表!E159:$M$2000,7,FALSE),"")</f>
        <v/>
      </c>
      <c r="K158" s="167" t="str">
        <f>IF(D158="所費",VLOOKUP(D158,支出入力表!E159:$M$2000,8,FALSE),"")</f>
        <v/>
      </c>
      <c r="L158" s="168" t="str">
        <f>IF(D158="所費",VLOOKUP(D158,支出入力表!E159:$M$2000,9,FALSE),"")</f>
        <v/>
      </c>
      <c r="M158" s="30"/>
    </row>
    <row r="159" spans="2:13" x14ac:dyDescent="0.55000000000000004">
      <c r="B159" s="163" t="str">
        <f>IF(D159="所費",支出入力表!A160,"")</f>
        <v/>
      </c>
      <c r="C159" s="164" t="str">
        <f>IF(D159="所費",支出入力表!C160,"")</f>
        <v/>
      </c>
      <c r="D159" s="165" t="str">
        <f>IF(支出入力表!E160="所費","所費","")</f>
        <v/>
      </c>
      <c r="E159" s="165" t="str">
        <f>IF(D159="","",支出入力表!G160)</f>
        <v/>
      </c>
      <c r="F159" s="196" t="str">
        <f>IF(E159="","",VLOOKUP(E159,プルダウン用リスト!$L$1:$M$14,2,FALSE))</f>
        <v/>
      </c>
      <c r="G159" s="164" t="str">
        <f>IF(D159="所費",VLOOKUP(D159,支出入力表!E160:$M$2000,4,FALSE),"")</f>
        <v/>
      </c>
      <c r="H159" s="164" t="str">
        <f>IF(D159="所費",VLOOKUP(D159,支出入力表!E160:$M$2000,5,FALSE),"")</f>
        <v/>
      </c>
      <c r="I159" s="166" t="str">
        <f>IF(D159="所費",VLOOKUP(D159,支出入力表!E160:$M$2000,6,FALSE),"")</f>
        <v/>
      </c>
      <c r="J159" s="167" t="str">
        <f>IF(D159="所費",VLOOKUP(D159,支出入力表!E160:$M$2000,7,FALSE),"")</f>
        <v/>
      </c>
      <c r="K159" s="167" t="str">
        <f>IF(D159="所費",VLOOKUP(D159,支出入力表!E160:$M$2000,8,FALSE),"")</f>
        <v/>
      </c>
      <c r="L159" s="168" t="str">
        <f>IF(D159="所費",VLOOKUP(D159,支出入力表!E160:$M$2000,9,FALSE),"")</f>
        <v/>
      </c>
      <c r="M159" s="30"/>
    </row>
    <row r="160" spans="2:13" x14ac:dyDescent="0.55000000000000004">
      <c r="B160" s="163" t="str">
        <f>IF(D160="所費",支出入力表!A161,"")</f>
        <v/>
      </c>
      <c r="C160" s="164" t="str">
        <f>IF(D160="所費",支出入力表!C161,"")</f>
        <v/>
      </c>
      <c r="D160" s="165" t="str">
        <f>IF(支出入力表!E161="所費","所費","")</f>
        <v/>
      </c>
      <c r="E160" s="165" t="str">
        <f>IF(D160="","",支出入力表!G161)</f>
        <v/>
      </c>
      <c r="F160" s="196" t="str">
        <f>IF(E160="","",VLOOKUP(E160,プルダウン用リスト!$L$1:$M$14,2,FALSE))</f>
        <v/>
      </c>
      <c r="G160" s="164" t="str">
        <f>IF(D160="所費",VLOOKUP(D160,支出入力表!E161:$M$2000,4,FALSE),"")</f>
        <v/>
      </c>
      <c r="H160" s="164" t="str">
        <f>IF(D160="所費",VLOOKUP(D160,支出入力表!E161:$M$2000,5,FALSE),"")</f>
        <v/>
      </c>
      <c r="I160" s="166" t="str">
        <f>IF(D160="所費",VLOOKUP(D160,支出入力表!E161:$M$2000,6,FALSE),"")</f>
        <v/>
      </c>
      <c r="J160" s="167" t="str">
        <f>IF(D160="所費",VLOOKUP(D160,支出入力表!E161:$M$2000,7,FALSE),"")</f>
        <v/>
      </c>
      <c r="K160" s="167" t="str">
        <f>IF(D160="所費",VLOOKUP(D160,支出入力表!E161:$M$2000,8,FALSE),"")</f>
        <v/>
      </c>
      <c r="L160" s="168" t="str">
        <f>IF(D160="所費",VLOOKUP(D160,支出入力表!E161:$M$2000,9,FALSE),"")</f>
        <v/>
      </c>
      <c r="M160" s="30"/>
    </row>
    <row r="161" spans="2:13" x14ac:dyDescent="0.55000000000000004">
      <c r="B161" s="163" t="str">
        <f>IF(D161="所費",支出入力表!A162,"")</f>
        <v/>
      </c>
      <c r="C161" s="164" t="str">
        <f>IF(D161="所費",支出入力表!C162,"")</f>
        <v/>
      </c>
      <c r="D161" s="165" t="str">
        <f>IF(支出入力表!E162="所費","所費","")</f>
        <v/>
      </c>
      <c r="E161" s="165" t="str">
        <f>IF(D161="","",支出入力表!G162)</f>
        <v/>
      </c>
      <c r="F161" s="196" t="str">
        <f>IF(E161="","",VLOOKUP(E161,プルダウン用リスト!$L$1:$M$14,2,FALSE))</f>
        <v/>
      </c>
      <c r="G161" s="164" t="str">
        <f>IF(D161="所費",VLOOKUP(D161,支出入力表!E162:$M$2000,4,FALSE),"")</f>
        <v/>
      </c>
      <c r="H161" s="164" t="str">
        <f>IF(D161="所費",VLOOKUP(D161,支出入力表!E162:$M$2000,5,FALSE),"")</f>
        <v/>
      </c>
      <c r="I161" s="166" t="str">
        <f>IF(D161="所費",VLOOKUP(D161,支出入力表!E162:$M$2000,6,FALSE),"")</f>
        <v/>
      </c>
      <c r="J161" s="167" t="str">
        <f>IF(D161="所費",VLOOKUP(D161,支出入力表!E162:$M$2000,7,FALSE),"")</f>
        <v/>
      </c>
      <c r="K161" s="167" t="str">
        <f>IF(D161="所費",VLOOKUP(D161,支出入力表!E162:$M$2000,8,FALSE),"")</f>
        <v/>
      </c>
      <c r="L161" s="168" t="str">
        <f>IF(D161="所費",VLOOKUP(D161,支出入力表!E162:$M$2000,9,FALSE),"")</f>
        <v/>
      </c>
      <c r="M161" s="30"/>
    </row>
    <row r="162" spans="2:13" x14ac:dyDescent="0.55000000000000004">
      <c r="B162" s="163" t="str">
        <f>IF(D162="所費",支出入力表!A163,"")</f>
        <v/>
      </c>
      <c r="C162" s="164" t="str">
        <f>IF(D162="所費",支出入力表!C163,"")</f>
        <v/>
      </c>
      <c r="D162" s="165" t="str">
        <f>IF(支出入力表!E163="所費","所費","")</f>
        <v/>
      </c>
      <c r="E162" s="165" t="str">
        <f>IF(D162="","",支出入力表!G163)</f>
        <v/>
      </c>
      <c r="F162" s="196" t="str">
        <f>IF(E162="","",VLOOKUP(E162,プルダウン用リスト!$L$1:$M$14,2,FALSE))</f>
        <v/>
      </c>
      <c r="G162" s="164" t="str">
        <f>IF(D162="所費",VLOOKUP(D162,支出入力表!E163:$M$2000,4,FALSE),"")</f>
        <v/>
      </c>
      <c r="H162" s="164" t="str">
        <f>IF(D162="所費",VLOOKUP(D162,支出入力表!E163:$M$2000,5,FALSE),"")</f>
        <v/>
      </c>
      <c r="I162" s="166" t="str">
        <f>IF(D162="所費",VLOOKUP(D162,支出入力表!E163:$M$2000,6,FALSE),"")</f>
        <v/>
      </c>
      <c r="J162" s="167" t="str">
        <f>IF(D162="所費",VLOOKUP(D162,支出入力表!E163:$M$2000,7,FALSE),"")</f>
        <v/>
      </c>
      <c r="K162" s="167" t="str">
        <f>IF(D162="所費",VLOOKUP(D162,支出入力表!E163:$M$2000,8,FALSE),"")</f>
        <v/>
      </c>
      <c r="L162" s="168" t="str">
        <f>IF(D162="所費",VLOOKUP(D162,支出入力表!E163:$M$2000,9,FALSE),"")</f>
        <v/>
      </c>
      <c r="M162" s="30"/>
    </row>
    <row r="163" spans="2:13" x14ac:dyDescent="0.55000000000000004">
      <c r="B163" s="163" t="str">
        <f>IF(D163="所費",支出入力表!A164,"")</f>
        <v/>
      </c>
      <c r="C163" s="164" t="str">
        <f>IF(D163="所費",支出入力表!C164,"")</f>
        <v/>
      </c>
      <c r="D163" s="165" t="str">
        <f>IF(支出入力表!E164="所費","所費","")</f>
        <v/>
      </c>
      <c r="E163" s="165" t="str">
        <f>IF(D163="","",支出入力表!G164)</f>
        <v/>
      </c>
      <c r="F163" s="196" t="str">
        <f>IF(E163="","",VLOOKUP(E163,プルダウン用リスト!$L$1:$M$14,2,FALSE))</f>
        <v/>
      </c>
      <c r="G163" s="164" t="str">
        <f>IF(D163="所費",VLOOKUP(D163,支出入力表!E164:$M$2000,4,FALSE),"")</f>
        <v/>
      </c>
      <c r="H163" s="164" t="str">
        <f>IF(D163="所費",VLOOKUP(D163,支出入力表!E164:$M$2000,5,FALSE),"")</f>
        <v/>
      </c>
      <c r="I163" s="166" t="str">
        <f>IF(D163="所費",VLOOKUP(D163,支出入力表!E164:$M$2000,6,FALSE),"")</f>
        <v/>
      </c>
      <c r="J163" s="167" t="str">
        <f>IF(D163="所費",VLOOKUP(D163,支出入力表!E164:$M$2000,7,FALSE),"")</f>
        <v/>
      </c>
      <c r="K163" s="167" t="str">
        <f>IF(D163="所費",VLOOKUP(D163,支出入力表!E164:$M$2000,8,FALSE),"")</f>
        <v/>
      </c>
      <c r="L163" s="168" t="str">
        <f>IF(D163="所費",VLOOKUP(D163,支出入力表!E164:$M$2000,9,FALSE),"")</f>
        <v/>
      </c>
      <c r="M163" s="30"/>
    </row>
    <row r="164" spans="2:13" x14ac:dyDescent="0.55000000000000004">
      <c r="B164" s="163" t="str">
        <f>IF(D164="所費",支出入力表!A165,"")</f>
        <v/>
      </c>
      <c r="C164" s="164" t="str">
        <f>IF(D164="所費",支出入力表!C165,"")</f>
        <v/>
      </c>
      <c r="D164" s="165" t="str">
        <f>IF(支出入力表!E165="所費","所費","")</f>
        <v/>
      </c>
      <c r="E164" s="165" t="str">
        <f>IF(D164="","",支出入力表!G165)</f>
        <v/>
      </c>
      <c r="F164" s="196" t="str">
        <f>IF(E164="","",VLOOKUP(E164,プルダウン用リスト!$L$1:$M$14,2,FALSE))</f>
        <v/>
      </c>
      <c r="G164" s="164" t="str">
        <f>IF(D164="所費",VLOOKUP(D164,支出入力表!E165:$M$2000,4,FALSE),"")</f>
        <v/>
      </c>
      <c r="H164" s="164" t="str">
        <f>IF(D164="所費",VLOOKUP(D164,支出入力表!E165:$M$2000,5,FALSE),"")</f>
        <v/>
      </c>
      <c r="I164" s="166" t="str">
        <f>IF(D164="所費",VLOOKUP(D164,支出入力表!E165:$M$2000,6,FALSE),"")</f>
        <v/>
      </c>
      <c r="J164" s="167" t="str">
        <f>IF(D164="所費",VLOOKUP(D164,支出入力表!E165:$M$2000,7,FALSE),"")</f>
        <v/>
      </c>
      <c r="K164" s="167" t="str">
        <f>IF(D164="所費",VLOOKUP(D164,支出入力表!E165:$M$2000,8,FALSE),"")</f>
        <v/>
      </c>
      <c r="L164" s="168" t="str">
        <f>IF(D164="所費",VLOOKUP(D164,支出入力表!E165:$M$2000,9,FALSE),"")</f>
        <v/>
      </c>
      <c r="M164" s="30"/>
    </row>
    <row r="165" spans="2:13" x14ac:dyDescent="0.55000000000000004">
      <c r="B165" s="163" t="str">
        <f>IF(D165="所費",支出入力表!A166,"")</f>
        <v/>
      </c>
      <c r="C165" s="164" t="str">
        <f>IF(D165="所費",支出入力表!C166,"")</f>
        <v/>
      </c>
      <c r="D165" s="165" t="str">
        <f>IF(支出入力表!E166="所費","所費","")</f>
        <v/>
      </c>
      <c r="E165" s="165" t="str">
        <f>IF(D165="","",支出入力表!G166)</f>
        <v/>
      </c>
      <c r="F165" s="196" t="str">
        <f>IF(E165="","",VLOOKUP(E165,プルダウン用リスト!$L$1:$M$14,2,FALSE))</f>
        <v/>
      </c>
      <c r="G165" s="164" t="str">
        <f>IF(D165="所費",VLOOKUP(D165,支出入力表!E166:$M$2000,4,FALSE),"")</f>
        <v/>
      </c>
      <c r="H165" s="164" t="str">
        <f>IF(D165="所費",VLOOKUP(D165,支出入力表!E166:$M$2000,5,FALSE),"")</f>
        <v/>
      </c>
      <c r="I165" s="166" t="str">
        <f>IF(D165="所費",VLOOKUP(D165,支出入力表!E166:$M$2000,6,FALSE),"")</f>
        <v/>
      </c>
      <c r="J165" s="167" t="str">
        <f>IF(D165="所費",VLOOKUP(D165,支出入力表!E166:$M$2000,7,FALSE),"")</f>
        <v/>
      </c>
      <c r="K165" s="167" t="str">
        <f>IF(D165="所費",VLOOKUP(D165,支出入力表!E166:$M$2000,8,FALSE),"")</f>
        <v/>
      </c>
      <c r="L165" s="168" t="str">
        <f>IF(D165="所費",VLOOKUP(D165,支出入力表!E166:$M$2000,9,FALSE),"")</f>
        <v/>
      </c>
      <c r="M165" s="30"/>
    </row>
    <row r="166" spans="2:13" x14ac:dyDescent="0.55000000000000004">
      <c r="B166" s="163" t="str">
        <f>IF(D166="所費",支出入力表!A167,"")</f>
        <v/>
      </c>
      <c r="C166" s="164" t="str">
        <f>IF(D166="所費",支出入力表!C167,"")</f>
        <v/>
      </c>
      <c r="D166" s="165" t="str">
        <f>IF(支出入力表!E167="所費","所費","")</f>
        <v/>
      </c>
      <c r="E166" s="165" t="str">
        <f>IF(D166="","",支出入力表!G167)</f>
        <v/>
      </c>
      <c r="F166" s="196" t="str">
        <f>IF(E166="","",VLOOKUP(E166,プルダウン用リスト!$L$1:$M$14,2,FALSE))</f>
        <v/>
      </c>
      <c r="G166" s="164" t="str">
        <f>IF(D166="所費",VLOOKUP(D166,支出入力表!E167:$M$2000,4,FALSE),"")</f>
        <v/>
      </c>
      <c r="H166" s="164" t="str">
        <f>IF(D166="所費",VLOOKUP(D166,支出入力表!E167:$M$2000,5,FALSE),"")</f>
        <v/>
      </c>
      <c r="I166" s="166" t="str">
        <f>IF(D166="所費",VLOOKUP(D166,支出入力表!E167:$M$2000,6,FALSE),"")</f>
        <v/>
      </c>
      <c r="J166" s="167" t="str">
        <f>IF(D166="所費",VLOOKUP(D166,支出入力表!E167:$M$2000,7,FALSE),"")</f>
        <v/>
      </c>
      <c r="K166" s="167" t="str">
        <f>IF(D166="所費",VLOOKUP(D166,支出入力表!E167:$M$2000,8,FALSE),"")</f>
        <v/>
      </c>
      <c r="L166" s="168" t="str">
        <f>IF(D166="所費",VLOOKUP(D166,支出入力表!E167:$M$2000,9,FALSE),"")</f>
        <v/>
      </c>
      <c r="M166" s="30"/>
    </row>
    <row r="167" spans="2:13" x14ac:dyDescent="0.55000000000000004">
      <c r="B167" s="163" t="str">
        <f>IF(D167="所費",支出入力表!A168,"")</f>
        <v/>
      </c>
      <c r="C167" s="164" t="str">
        <f>IF(D167="所費",支出入力表!C168,"")</f>
        <v/>
      </c>
      <c r="D167" s="165" t="str">
        <f>IF(支出入力表!E168="所費","所費","")</f>
        <v/>
      </c>
      <c r="E167" s="165" t="str">
        <f>IF(D167="","",支出入力表!G168)</f>
        <v/>
      </c>
      <c r="F167" s="196" t="str">
        <f>IF(E167="","",VLOOKUP(E167,プルダウン用リスト!$L$1:$M$14,2,FALSE))</f>
        <v/>
      </c>
      <c r="G167" s="164" t="str">
        <f>IF(D167="所費",VLOOKUP(D167,支出入力表!E168:$M$2000,4,FALSE),"")</f>
        <v/>
      </c>
      <c r="H167" s="164" t="str">
        <f>IF(D167="所費",VLOOKUP(D167,支出入力表!E168:$M$2000,5,FALSE),"")</f>
        <v/>
      </c>
      <c r="I167" s="166" t="str">
        <f>IF(D167="所費",VLOOKUP(D167,支出入力表!E168:$M$2000,6,FALSE),"")</f>
        <v/>
      </c>
      <c r="J167" s="167" t="str">
        <f>IF(D167="所費",VLOOKUP(D167,支出入力表!E168:$M$2000,7,FALSE),"")</f>
        <v/>
      </c>
      <c r="K167" s="167" t="str">
        <f>IF(D167="所費",VLOOKUP(D167,支出入力表!E168:$M$2000,8,FALSE),"")</f>
        <v/>
      </c>
      <c r="L167" s="168" t="str">
        <f>IF(D167="所費",VLOOKUP(D167,支出入力表!E168:$M$2000,9,FALSE),"")</f>
        <v/>
      </c>
      <c r="M167" s="30"/>
    </row>
    <row r="168" spans="2:13" x14ac:dyDescent="0.55000000000000004">
      <c r="B168" s="163" t="str">
        <f>IF(D168="所費",支出入力表!A169,"")</f>
        <v/>
      </c>
      <c r="C168" s="164" t="str">
        <f>IF(D168="所費",支出入力表!C169,"")</f>
        <v/>
      </c>
      <c r="D168" s="165" t="str">
        <f>IF(支出入力表!E169="所費","所費","")</f>
        <v/>
      </c>
      <c r="E168" s="165" t="str">
        <f>IF(D168="","",支出入力表!G169)</f>
        <v/>
      </c>
      <c r="F168" s="196" t="str">
        <f>IF(E168="","",VLOOKUP(E168,プルダウン用リスト!$L$1:$M$14,2,FALSE))</f>
        <v/>
      </c>
      <c r="G168" s="164" t="str">
        <f>IF(D168="所費",VLOOKUP(D168,支出入力表!E169:$M$2000,4,FALSE),"")</f>
        <v/>
      </c>
      <c r="H168" s="164" t="str">
        <f>IF(D168="所費",VLOOKUP(D168,支出入力表!E169:$M$2000,5,FALSE),"")</f>
        <v/>
      </c>
      <c r="I168" s="166" t="str">
        <f>IF(D168="所費",VLOOKUP(D168,支出入力表!E169:$M$2000,6,FALSE),"")</f>
        <v/>
      </c>
      <c r="J168" s="167" t="str">
        <f>IF(D168="所費",VLOOKUP(D168,支出入力表!E169:$M$2000,7,FALSE),"")</f>
        <v/>
      </c>
      <c r="K168" s="167" t="str">
        <f>IF(D168="所費",VLOOKUP(D168,支出入力表!E169:$M$2000,8,FALSE),"")</f>
        <v/>
      </c>
      <c r="L168" s="168" t="str">
        <f>IF(D168="所費",VLOOKUP(D168,支出入力表!E169:$M$2000,9,FALSE),"")</f>
        <v/>
      </c>
      <c r="M168" s="30"/>
    </row>
    <row r="169" spans="2:13" x14ac:dyDescent="0.55000000000000004">
      <c r="B169" s="163" t="str">
        <f>IF(D169="所費",支出入力表!A170,"")</f>
        <v/>
      </c>
      <c r="C169" s="164" t="str">
        <f>IF(D169="所費",支出入力表!C170,"")</f>
        <v/>
      </c>
      <c r="D169" s="165" t="str">
        <f>IF(支出入力表!E170="所費","所費","")</f>
        <v/>
      </c>
      <c r="E169" s="165" t="str">
        <f>IF(D169="","",支出入力表!G170)</f>
        <v/>
      </c>
      <c r="F169" s="196" t="str">
        <f>IF(E169="","",VLOOKUP(E169,プルダウン用リスト!$L$1:$M$14,2,FALSE))</f>
        <v/>
      </c>
      <c r="G169" s="164" t="str">
        <f>IF(D169="所費",VLOOKUP(D169,支出入力表!E170:$M$2000,4,FALSE),"")</f>
        <v/>
      </c>
      <c r="H169" s="164" t="str">
        <f>IF(D169="所費",VLOOKUP(D169,支出入力表!E170:$M$2000,5,FALSE),"")</f>
        <v/>
      </c>
      <c r="I169" s="166" t="str">
        <f>IF(D169="所費",VLOOKUP(D169,支出入力表!E170:$M$2000,6,FALSE),"")</f>
        <v/>
      </c>
      <c r="J169" s="167" t="str">
        <f>IF(D169="所費",VLOOKUP(D169,支出入力表!E170:$M$2000,7,FALSE),"")</f>
        <v/>
      </c>
      <c r="K169" s="167" t="str">
        <f>IF(D169="所費",VLOOKUP(D169,支出入力表!E170:$M$2000,8,FALSE),"")</f>
        <v/>
      </c>
      <c r="L169" s="168" t="str">
        <f>IF(D169="所費",VLOOKUP(D169,支出入力表!E170:$M$2000,9,FALSE),"")</f>
        <v/>
      </c>
      <c r="M169" s="30"/>
    </row>
    <row r="170" spans="2:13" x14ac:dyDescent="0.55000000000000004">
      <c r="B170" s="163" t="str">
        <f>IF(D170="所費",支出入力表!A171,"")</f>
        <v/>
      </c>
      <c r="C170" s="164" t="str">
        <f>IF(D170="所費",支出入力表!C171,"")</f>
        <v/>
      </c>
      <c r="D170" s="165" t="str">
        <f>IF(支出入力表!E171="所費","所費","")</f>
        <v/>
      </c>
      <c r="E170" s="165" t="str">
        <f>IF(D170="","",支出入力表!G171)</f>
        <v/>
      </c>
      <c r="F170" s="196" t="str">
        <f>IF(E170="","",VLOOKUP(E170,プルダウン用リスト!$L$1:$M$14,2,FALSE))</f>
        <v/>
      </c>
      <c r="G170" s="164" t="str">
        <f>IF(D170="所費",VLOOKUP(D170,支出入力表!E171:$M$2000,4,FALSE),"")</f>
        <v/>
      </c>
      <c r="H170" s="164" t="str">
        <f>IF(D170="所費",VLOOKUP(D170,支出入力表!E171:$M$2000,5,FALSE),"")</f>
        <v/>
      </c>
      <c r="I170" s="166" t="str">
        <f>IF(D170="所費",VLOOKUP(D170,支出入力表!E171:$M$2000,6,FALSE),"")</f>
        <v/>
      </c>
      <c r="J170" s="167" t="str">
        <f>IF(D170="所費",VLOOKUP(D170,支出入力表!E171:$M$2000,7,FALSE),"")</f>
        <v/>
      </c>
      <c r="K170" s="167" t="str">
        <f>IF(D170="所費",VLOOKUP(D170,支出入力表!E171:$M$2000,8,FALSE),"")</f>
        <v/>
      </c>
      <c r="L170" s="168" t="str">
        <f>IF(D170="所費",VLOOKUP(D170,支出入力表!E171:$M$2000,9,FALSE),"")</f>
        <v/>
      </c>
      <c r="M170" s="30"/>
    </row>
    <row r="171" spans="2:13" x14ac:dyDescent="0.55000000000000004">
      <c r="B171" s="163" t="str">
        <f>IF(D171="所費",支出入力表!A172,"")</f>
        <v/>
      </c>
      <c r="C171" s="164" t="str">
        <f>IF(D171="所費",支出入力表!C172,"")</f>
        <v/>
      </c>
      <c r="D171" s="165" t="str">
        <f>IF(支出入力表!E172="所費","所費","")</f>
        <v/>
      </c>
      <c r="E171" s="165" t="str">
        <f>IF(D171="","",支出入力表!G172)</f>
        <v/>
      </c>
      <c r="F171" s="196" t="str">
        <f>IF(E171="","",VLOOKUP(E171,プルダウン用リスト!$L$1:$M$14,2,FALSE))</f>
        <v/>
      </c>
      <c r="G171" s="164" t="str">
        <f>IF(D171="所費",VLOOKUP(D171,支出入力表!E172:$M$2000,4,FALSE),"")</f>
        <v/>
      </c>
      <c r="H171" s="164" t="str">
        <f>IF(D171="所費",VLOOKUP(D171,支出入力表!E172:$M$2000,5,FALSE),"")</f>
        <v/>
      </c>
      <c r="I171" s="166" t="str">
        <f>IF(D171="所費",VLOOKUP(D171,支出入力表!E172:$M$2000,6,FALSE),"")</f>
        <v/>
      </c>
      <c r="J171" s="167" t="str">
        <f>IF(D171="所費",VLOOKUP(D171,支出入力表!E172:$M$2000,7,FALSE),"")</f>
        <v/>
      </c>
      <c r="K171" s="167" t="str">
        <f>IF(D171="所費",VLOOKUP(D171,支出入力表!E172:$M$2000,8,FALSE),"")</f>
        <v/>
      </c>
      <c r="L171" s="168" t="str">
        <f>IF(D171="所費",VLOOKUP(D171,支出入力表!E172:$M$2000,9,FALSE),"")</f>
        <v/>
      </c>
      <c r="M171" s="30"/>
    </row>
    <row r="172" spans="2:13" x14ac:dyDescent="0.55000000000000004">
      <c r="B172" s="163" t="str">
        <f>IF(D172="所費",支出入力表!A173,"")</f>
        <v/>
      </c>
      <c r="C172" s="164" t="str">
        <f>IF(D172="所費",支出入力表!C173,"")</f>
        <v/>
      </c>
      <c r="D172" s="165" t="str">
        <f>IF(支出入力表!E173="所費","所費","")</f>
        <v/>
      </c>
      <c r="E172" s="165" t="str">
        <f>IF(D172="","",支出入力表!G173)</f>
        <v/>
      </c>
      <c r="F172" s="196" t="str">
        <f>IF(E172="","",VLOOKUP(E172,プルダウン用リスト!$L$1:$M$14,2,FALSE))</f>
        <v/>
      </c>
      <c r="G172" s="164" t="str">
        <f>IF(D172="所費",VLOOKUP(D172,支出入力表!E173:$M$2000,4,FALSE),"")</f>
        <v/>
      </c>
      <c r="H172" s="164" t="str">
        <f>IF(D172="所費",VLOOKUP(D172,支出入力表!E173:$M$2000,5,FALSE),"")</f>
        <v/>
      </c>
      <c r="I172" s="166" t="str">
        <f>IF(D172="所費",VLOOKUP(D172,支出入力表!E173:$M$2000,6,FALSE),"")</f>
        <v/>
      </c>
      <c r="J172" s="167" t="str">
        <f>IF(D172="所費",VLOOKUP(D172,支出入力表!E173:$M$2000,7,FALSE),"")</f>
        <v/>
      </c>
      <c r="K172" s="167" t="str">
        <f>IF(D172="所費",VLOOKUP(D172,支出入力表!E173:$M$2000,8,FALSE),"")</f>
        <v/>
      </c>
      <c r="L172" s="168" t="str">
        <f>IF(D172="所費",VLOOKUP(D172,支出入力表!E173:$M$2000,9,FALSE),"")</f>
        <v/>
      </c>
      <c r="M172" s="30"/>
    </row>
    <row r="173" spans="2:13" x14ac:dyDescent="0.55000000000000004">
      <c r="B173" s="163" t="str">
        <f>IF(D173="所費",支出入力表!A174,"")</f>
        <v/>
      </c>
      <c r="C173" s="164" t="str">
        <f>IF(D173="所費",支出入力表!C174,"")</f>
        <v/>
      </c>
      <c r="D173" s="165" t="str">
        <f>IF(支出入力表!E174="所費","所費","")</f>
        <v/>
      </c>
      <c r="E173" s="165" t="str">
        <f>IF(D173="","",支出入力表!G174)</f>
        <v/>
      </c>
      <c r="F173" s="196" t="str">
        <f>IF(E173="","",VLOOKUP(E173,プルダウン用リスト!$L$1:$M$14,2,FALSE))</f>
        <v/>
      </c>
      <c r="G173" s="164" t="str">
        <f>IF(D173="所費",VLOOKUP(D173,支出入力表!E174:$M$2000,4,FALSE),"")</f>
        <v/>
      </c>
      <c r="H173" s="164" t="str">
        <f>IF(D173="所費",VLOOKUP(D173,支出入力表!E174:$M$2000,5,FALSE),"")</f>
        <v/>
      </c>
      <c r="I173" s="166" t="str">
        <f>IF(D173="所費",VLOOKUP(D173,支出入力表!E174:$M$2000,6,FALSE),"")</f>
        <v/>
      </c>
      <c r="J173" s="167" t="str">
        <f>IF(D173="所費",VLOOKUP(D173,支出入力表!E174:$M$2000,7,FALSE),"")</f>
        <v/>
      </c>
      <c r="K173" s="167" t="str">
        <f>IF(D173="所費",VLOOKUP(D173,支出入力表!E174:$M$2000,8,FALSE),"")</f>
        <v/>
      </c>
      <c r="L173" s="168" t="str">
        <f>IF(D173="所費",VLOOKUP(D173,支出入力表!E174:$M$2000,9,FALSE),"")</f>
        <v/>
      </c>
      <c r="M173" s="30"/>
    </row>
    <row r="174" spans="2:13" x14ac:dyDescent="0.55000000000000004">
      <c r="B174" s="163" t="str">
        <f>IF(D174="所費",支出入力表!A175,"")</f>
        <v/>
      </c>
      <c r="C174" s="164" t="str">
        <f>IF(D174="所費",支出入力表!C175,"")</f>
        <v/>
      </c>
      <c r="D174" s="165" t="str">
        <f>IF(支出入力表!E175="所費","所費","")</f>
        <v/>
      </c>
      <c r="E174" s="165" t="str">
        <f>IF(D174="","",支出入力表!G175)</f>
        <v/>
      </c>
      <c r="F174" s="196" t="str">
        <f>IF(E174="","",VLOOKUP(E174,プルダウン用リスト!$L$1:$M$14,2,FALSE))</f>
        <v/>
      </c>
      <c r="G174" s="164" t="str">
        <f>IF(D174="所費",VLOOKUP(D174,支出入力表!E175:$M$2000,4,FALSE),"")</f>
        <v/>
      </c>
      <c r="H174" s="164" t="str">
        <f>IF(D174="所費",VLOOKUP(D174,支出入力表!E175:$M$2000,5,FALSE),"")</f>
        <v/>
      </c>
      <c r="I174" s="166" t="str">
        <f>IF(D174="所費",VLOOKUP(D174,支出入力表!E175:$M$2000,6,FALSE),"")</f>
        <v/>
      </c>
      <c r="J174" s="167" t="str">
        <f>IF(D174="所費",VLOOKUP(D174,支出入力表!E175:$M$2000,7,FALSE),"")</f>
        <v/>
      </c>
      <c r="K174" s="167" t="str">
        <f>IF(D174="所費",VLOOKUP(D174,支出入力表!E175:$M$2000,8,FALSE),"")</f>
        <v/>
      </c>
      <c r="L174" s="168" t="str">
        <f>IF(D174="所費",VLOOKUP(D174,支出入力表!E175:$M$2000,9,FALSE),"")</f>
        <v/>
      </c>
      <c r="M174" s="30"/>
    </row>
    <row r="175" spans="2:13" x14ac:dyDescent="0.55000000000000004">
      <c r="B175" s="163" t="str">
        <f>IF(D175="所費",支出入力表!A176,"")</f>
        <v/>
      </c>
      <c r="C175" s="164" t="str">
        <f>IF(D175="所費",支出入力表!C176,"")</f>
        <v/>
      </c>
      <c r="D175" s="165" t="str">
        <f>IF(支出入力表!E176="所費","所費","")</f>
        <v/>
      </c>
      <c r="E175" s="165" t="str">
        <f>IF(D175="","",支出入力表!G176)</f>
        <v/>
      </c>
      <c r="F175" s="196" t="str">
        <f>IF(E175="","",VLOOKUP(E175,プルダウン用リスト!$L$1:$M$14,2,FALSE))</f>
        <v/>
      </c>
      <c r="G175" s="164" t="str">
        <f>IF(D175="所費",VLOOKUP(D175,支出入力表!E176:$M$2000,4,FALSE),"")</f>
        <v/>
      </c>
      <c r="H175" s="164" t="str">
        <f>IF(D175="所費",VLOOKUP(D175,支出入力表!E176:$M$2000,5,FALSE),"")</f>
        <v/>
      </c>
      <c r="I175" s="166" t="str">
        <f>IF(D175="所費",VLOOKUP(D175,支出入力表!E176:$M$2000,6,FALSE),"")</f>
        <v/>
      </c>
      <c r="J175" s="167" t="str">
        <f>IF(D175="所費",VLOOKUP(D175,支出入力表!E176:$M$2000,7,FALSE),"")</f>
        <v/>
      </c>
      <c r="K175" s="167" t="str">
        <f>IF(D175="所費",VLOOKUP(D175,支出入力表!E176:$M$2000,8,FALSE),"")</f>
        <v/>
      </c>
      <c r="L175" s="168" t="str">
        <f>IF(D175="所費",VLOOKUP(D175,支出入力表!E176:$M$2000,9,FALSE),"")</f>
        <v/>
      </c>
      <c r="M175" s="30"/>
    </row>
    <row r="176" spans="2:13" x14ac:dyDescent="0.55000000000000004">
      <c r="B176" s="163" t="str">
        <f>IF(D176="所費",支出入力表!A177,"")</f>
        <v/>
      </c>
      <c r="C176" s="164" t="str">
        <f>IF(D176="所費",支出入力表!C177,"")</f>
        <v/>
      </c>
      <c r="D176" s="165" t="str">
        <f>IF(支出入力表!E177="所費","所費","")</f>
        <v/>
      </c>
      <c r="E176" s="165" t="str">
        <f>IF(D176="","",支出入力表!G177)</f>
        <v/>
      </c>
      <c r="F176" s="196" t="str">
        <f>IF(E176="","",VLOOKUP(E176,プルダウン用リスト!$L$1:$M$14,2,FALSE))</f>
        <v/>
      </c>
      <c r="G176" s="164" t="str">
        <f>IF(D176="所費",VLOOKUP(D176,支出入力表!E177:$M$2000,4,FALSE),"")</f>
        <v/>
      </c>
      <c r="H176" s="164" t="str">
        <f>IF(D176="所費",VLOOKUP(D176,支出入力表!E177:$M$2000,5,FALSE),"")</f>
        <v/>
      </c>
      <c r="I176" s="166" t="str">
        <f>IF(D176="所費",VLOOKUP(D176,支出入力表!E177:$M$2000,6,FALSE),"")</f>
        <v/>
      </c>
      <c r="J176" s="167" t="str">
        <f>IF(D176="所費",VLOOKUP(D176,支出入力表!E177:$M$2000,7,FALSE),"")</f>
        <v/>
      </c>
      <c r="K176" s="167" t="str">
        <f>IF(D176="所費",VLOOKUP(D176,支出入力表!E177:$M$2000,8,FALSE),"")</f>
        <v/>
      </c>
      <c r="L176" s="168" t="str">
        <f>IF(D176="所費",VLOOKUP(D176,支出入力表!E177:$M$2000,9,FALSE),"")</f>
        <v/>
      </c>
      <c r="M176" s="30"/>
    </row>
    <row r="177" spans="2:13" x14ac:dyDescent="0.55000000000000004">
      <c r="B177" s="163" t="str">
        <f>IF(D177="所費",支出入力表!A178,"")</f>
        <v/>
      </c>
      <c r="C177" s="164" t="str">
        <f>IF(D177="所費",支出入力表!C178,"")</f>
        <v/>
      </c>
      <c r="D177" s="165" t="str">
        <f>IF(支出入力表!E178="所費","所費","")</f>
        <v/>
      </c>
      <c r="E177" s="165" t="str">
        <f>IF(D177="","",支出入力表!G178)</f>
        <v/>
      </c>
      <c r="F177" s="196" t="str">
        <f>IF(E177="","",VLOOKUP(E177,プルダウン用リスト!$L$1:$M$14,2,FALSE))</f>
        <v/>
      </c>
      <c r="G177" s="164" t="str">
        <f>IF(D177="所費",VLOOKUP(D177,支出入力表!E178:$M$2000,4,FALSE),"")</f>
        <v/>
      </c>
      <c r="H177" s="164" t="str">
        <f>IF(D177="所費",VLOOKUP(D177,支出入力表!E178:$M$2000,5,FALSE),"")</f>
        <v/>
      </c>
      <c r="I177" s="166" t="str">
        <f>IF(D177="所費",VLOOKUP(D177,支出入力表!E178:$M$2000,6,FALSE),"")</f>
        <v/>
      </c>
      <c r="J177" s="167" t="str">
        <f>IF(D177="所費",VLOOKUP(D177,支出入力表!E178:$M$2000,7,FALSE),"")</f>
        <v/>
      </c>
      <c r="K177" s="167" t="str">
        <f>IF(D177="所費",VLOOKUP(D177,支出入力表!E178:$M$2000,8,FALSE),"")</f>
        <v/>
      </c>
      <c r="L177" s="168" t="str">
        <f>IF(D177="所費",VLOOKUP(D177,支出入力表!E178:$M$2000,9,FALSE),"")</f>
        <v/>
      </c>
      <c r="M177" s="30"/>
    </row>
    <row r="178" spans="2:13" x14ac:dyDescent="0.55000000000000004">
      <c r="B178" s="163" t="str">
        <f>IF(D178="所費",支出入力表!A179,"")</f>
        <v/>
      </c>
      <c r="C178" s="164" t="str">
        <f>IF(D178="所費",支出入力表!C179,"")</f>
        <v/>
      </c>
      <c r="D178" s="165" t="str">
        <f>IF(支出入力表!E179="所費","所費","")</f>
        <v/>
      </c>
      <c r="E178" s="165" t="str">
        <f>IF(D178="","",支出入力表!G179)</f>
        <v/>
      </c>
      <c r="F178" s="196" t="str">
        <f>IF(E178="","",VLOOKUP(E178,プルダウン用リスト!$L$1:$M$14,2,FALSE))</f>
        <v/>
      </c>
      <c r="G178" s="164" t="str">
        <f>IF(D178="所費",VLOOKUP(D178,支出入力表!E179:$M$2000,4,FALSE),"")</f>
        <v/>
      </c>
      <c r="H178" s="164" t="str">
        <f>IF(D178="所費",VLOOKUP(D178,支出入力表!E179:$M$2000,5,FALSE),"")</f>
        <v/>
      </c>
      <c r="I178" s="166" t="str">
        <f>IF(D178="所費",VLOOKUP(D178,支出入力表!E179:$M$2000,6,FALSE),"")</f>
        <v/>
      </c>
      <c r="J178" s="167" t="str">
        <f>IF(D178="所費",VLOOKUP(D178,支出入力表!E179:$M$2000,7,FALSE),"")</f>
        <v/>
      </c>
      <c r="K178" s="167" t="str">
        <f>IF(D178="所費",VLOOKUP(D178,支出入力表!E179:$M$2000,8,FALSE),"")</f>
        <v/>
      </c>
      <c r="L178" s="168" t="str">
        <f>IF(D178="所費",VLOOKUP(D178,支出入力表!E179:$M$2000,9,FALSE),"")</f>
        <v/>
      </c>
      <c r="M178" s="30"/>
    </row>
    <row r="179" spans="2:13" x14ac:dyDescent="0.55000000000000004">
      <c r="B179" s="163" t="str">
        <f>IF(D179="所費",支出入力表!A180,"")</f>
        <v/>
      </c>
      <c r="C179" s="164" t="str">
        <f>IF(D179="所費",支出入力表!C180,"")</f>
        <v/>
      </c>
      <c r="D179" s="165" t="str">
        <f>IF(支出入力表!E180="所費","所費","")</f>
        <v/>
      </c>
      <c r="E179" s="165" t="str">
        <f>IF(D179="","",支出入力表!G180)</f>
        <v/>
      </c>
      <c r="F179" s="196" t="str">
        <f>IF(E179="","",VLOOKUP(E179,プルダウン用リスト!$L$1:$M$14,2,FALSE))</f>
        <v/>
      </c>
      <c r="G179" s="164" t="str">
        <f>IF(D179="所費",VLOOKUP(D179,支出入力表!E180:$M$2000,4,FALSE),"")</f>
        <v/>
      </c>
      <c r="H179" s="164" t="str">
        <f>IF(D179="所費",VLOOKUP(D179,支出入力表!E180:$M$2000,5,FALSE),"")</f>
        <v/>
      </c>
      <c r="I179" s="166" t="str">
        <f>IF(D179="所費",VLOOKUP(D179,支出入力表!E180:$M$2000,6,FALSE),"")</f>
        <v/>
      </c>
      <c r="J179" s="167" t="str">
        <f>IF(D179="所費",VLOOKUP(D179,支出入力表!E180:$M$2000,7,FALSE),"")</f>
        <v/>
      </c>
      <c r="K179" s="167" t="str">
        <f>IF(D179="所費",VLOOKUP(D179,支出入力表!E180:$M$2000,8,FALSE),"")</f>
        <v/>
      </c>
      <c r="L179" s="168" t="str">
        <f>IF(D179="所費",VLOOKUP(D179,支出入力表!E180:$M$2000,9,FALSE),"")</f>
        <v/>
      </c>
      <c r="M179" s="30"/>
    </row>
    <row r="180" spans="2:13" x14ac:dyDescent="0.55000000000000004">
      <c r="B180" s="163" t="str">
        <f>IF(D180="所費",支出入力表!A181,"")</f>
        <v/>
      </c>
      <c r="C180" s="164" t="str">
        <f>IF(D180="所費",支出入力表!C181,"")</f>
        <v/>
      </c>
      <c r="D180" s="165" t="str">
        <f>IF(支出入力表!E181="所費","所費","")</f>
        <v/>
      </c>
      <c r="E180" s="165" t="str">
        <f>IF(D180="","",支出入力表!G181)</f>
        <v/>
      </c>
      <c r="F180" s="196" t="str">
        <f>IF(E180="","",VLOOKUP(E180,プルダウン用リスト!$L$1:$M$14,2,FALSE))</f>
        <v/>
      </c>
      <c r="G180" s="164" t="str">
        <f>IF(D180="所費",VLOOKUP(D180,支出入力表!E181:$M$2000,4,FALSE),"")</f>
        <v/>
      </c>
      <c r="H180" s="164" t="str">
        <f>IF(D180="所費",VLOOKUP(D180,支出入力表!E181:$M$2000,5,FALSE),"")</f>
        <v/>
      </c>
      <c r="I180" s="166" t="str">
        <f>IF(D180="所費",VLOOKUP(D180,支出入力表!E181:$M$2000,6,FALSE),"")</f>
        <v/>
      </c>
      <c r="J180" s="167" t="str">
        <f>IF(D180="所費",VLOOKUP(D180,支出入力表!E181:$M$2000,7,FALSE),"")</f>
        <v/>
      </c>
      <c r="K180" s="167" t="str">
        <f>IF(D180="所費",VLOOKUP(D180,支出入力表!E181:$M$2000,8,FALSE),"")</f>
        <v/>
      </c>
      <c r="L180" s="168" t="str">
        <f>IF(D180="所費",VLOOKUP(D180,支出入力表!E181:$M$2000,9,FALSE),"")</f>
        <v/>
      </c>
      <c r="M180" s="30"/>
    </row>
    <row r="181" spans="2:13" x14ac:dyDescent="0.55000000000000004">
      <c r="B181" s="163" t="str">
        <f>IF(D181="所費",支出入力表!A182,"")</f>
        <v/>
      </c>
      <c r="C181" s="164" t="str">
        <f>IF(D181="所費",支出入力表!C182,"")</f>
        <v/>
      </c>
      <c r="D181" s="165" t="str">
        <f>IF(支出入力表!E182="所費","所費","")</f>
        <v/>
      </c>
      <c r="E181" s="165" t="str">
        <f>IF(D181="","",支出入力表!G182)</f>
        <v/>
      </c>
      <c r="F181" s="196" t="str">
        <f>IF(E181="","",VLOOKUP(E181,プルダウン用リスト!$L$1:$M$14,2,FALSE))</f>
        <v/>
      </c>
      <c r="G181" s="164" t="str">
        <f>IF(D181="所費",VLOOKUP(D181,支出入力表!E182:$M$2000,4,FALSE),"")</f>
        <v/>
      </c>
      <c r="H181" s="164" t="str">
        <f>IF(D181="所費",VLOOKUP(D181,支出入力表!E182:$M$2000,5,FALSE),"")</f>
        <v/>
      </c>
      <c r="I181" s="166" t="str">
        <f>IF(D181="所費",VLOOKUP(D181,支出入力表!E182:$M$2000,6,FALSE),"")</f>
        <v/>
      </c>
      <c r="J181" s="167" t="str">
        <f>IF(D181="所費",VLOOKUP(D181,支出入力表!E182:$M$2000,7,FALSE),"")</f>
        <v/>
      </c>
      <c r="K181" s="167" t="str">
        <f>IF(D181="所費",VLOOKUP(D181,支出入力表!E182:$M$2000,8,FALSE),"")</f>
        <v/>
      </c>
      <c r="L181" s="168" t="str">
        <f>IF(D181="所費",VLOOKUP(D181,支出入力表!E182:$M$2000,9,FALSE),"")</f>
        <v/>
      </c>
      <c r="M181" s="30"/>
    </row>
    <row r="182" spans="2:13" x14ac:dyDescent="0.55000000000000004">
      <c r="B182" s="163" t="str">
        <f>IF(D182="所費",支出入力表!A183,"")</f>
        <v/>
      </c>
      <c r="C182" s="164" t="str">
        <f>IF(D182="所費",支出入力表!C183,"")</f>
        <v/>
      </c>
      <c r="D182" s="165" t="str">
        <f>IF(支出入力表!E183="所費","所費","")</f>
        <v/>
      </c>
      <c r="E182" s="165" t="str">
        <f>IF(D182="","",支出入力表!G183)</f>
        <v/>
      </c>
      <c r="F182" s="196" t="str">
        <f>IF(E182="","",VLOOKUP(E182,プルダウン用リスト!$L$1:$M$14,2,FALSE))</f>
        <v/>
      </c>
      <c r="G182" s="164" t="str">
        <f>IF(D182="所費",VLOOKUP(D182,支出入力表!E183:$M$2000,4,FALSE),"")</f>
        <v/>
      </c>
      <c r="H182" s="164" t="str">
        <f>IF(D182="所費",VLOOKUP(D182,支出入力表!E183:$M$2000,5,FALSE),"")</f>
        <v/>
      </c>
      <c r="I182" s="166" t="str">
        <f>IF(D182="所費",VLOOKUP(D182,支出入力表!E183:$M$2000,6,FALSE),"")</f>
        <v/>
      </c>
      <c r="J182" s="167" t="str">
        <f>IF(D182="所費",VLOOKUP(D182,支出入力表!E183:$M$2000,7,FALSE),"")</f>
        <v/>
      </c>
      <c r="K182" s="167" t="str">
        <f>IF(D182="所費",VLOOKUP(D182,支出入力表!E183:$M$2000,8,FALSE),"")</f>
        <v/>
      </c>
      <c r="L182" s="168" t="str">
        <f>IF(D182="所費",VLOOKUP(D182,支出入力表!E183:$M$2000,9,FALSE),"")</f>
        <v/>
      </c>
      <c r="M182" s="30"/>
    </row>
    <row r="183" spans="2:13" x14ac:dyDescent="0.55000000000000004">
      <c r="B183" s="163" t="str">
        <f>IF(D183="所費",支出入力表!A184,"")</f>
        <v/>
      </c>
      <c r="C183" s="164" t="str">
        <f>IF(D183="所費",支出入力表!C184,"")</f>
        <v/>
      </c>
      <c r="D183" s="165" t="str">
        <f>IF(支出入力表!E184="所費","所費","")</f>
        <v/>
      </c>
      <c r="E183" s="165" t="str">
        <f>IF(D183="","",支出入力表!G184)</f>
        <v/>
      </c>
      <c r="F183" s="196" t="str">
        <f>IF(E183="","",VLOOKUP(E183,プルダウン用リスト!$L$1:$M$14,2,FALSE))</f>
        <v/>
      </c>
      <c r="G183" s="164" t="str">
        <f>IF(D183="所費",VLOOKUP(D183,支出入力表!E184:$M$2000,4,FALSE),"")</f>
        <v/>
      </c>
      <c r="H183" s="164" t="str">
        <f>IF(D183="所費",VLOOKUP(D183,支出入力表!E184:$M$2000,5,FALSE),"")</f>
        <v/>
      </c>
      <c r="I183" s="166" t="str">
        <f>IF(D183="所費",VLOOKUP(D183,支出入力表!E184:$M$2000,6,FALSE),"")</f>
        <v/>
      </c>
      <c r="J183" s="167" t="str">
        <f>IF(D183="所費",VLOOKUP(D183,支出入力表!E184:$M$2000,7,FALSE),"")</f>
        <v/>
      </c>
      <c r="K183" s="167" t="str">
        <f>IF(D183="所費",VLOOKUP(D183,支出入力表!E184:$M$2000,8,FALSE),"")</f>
        <v/>
      </c>
      <c r="L183" s="168" t="str">
        <f>IF(D183="所費",VLOOKUP(D183,支出入力表!E184:$M$2000,9,FALSE),"")</f>
        <v/>
      </c>
      <c r="M183" s="30"/>
    </row>
    <row r="184" spans="2:13" x14ac:dyDescent="0.55000000000000004">
      <c r="B184" s="163" t="str">
        <f>IF(D184="所費",支出入力表!A185,"")</f>
        <v/>
      </c>
      <c r="C184" s="164" t="str">
        <f>IF(D184="所費",支出入力表!C185,"")</f>
        <v/>
      </c>
      <c r="D184" s="165" t="str">
        <f>IF(支出入力表!E185="所費","所費","")</f>
        <v/>
      </c>
      <c r="E184" s="165" t="str">
        <f>IF(D184="","",支出入力表!G185)</f>
        <v/>
      </c>
      <c r="F184" s="196" t="str">
        <f>IF(E184="","",VLOOKUP(E184,プルダウン用リスト!$L$1:$M$14,2,FALSE))</f>
        <v/>
      </c>
      <c r="G184" s="164" t="str">
        <f>IF(D184="所費",VLOOKUP(D184,支出入力表!E185:$M$2000,4,FALSE),"")</f>
        <v/>
      </c>
      <c r="H184" s="164" t="str">
        <f>IF(D184="所費",VLOOKUP(D184,支出入力表!E185:$M$2000,5,FALSE),"")</f>
        <v/>
      </c>
      <c r="I184" s="166" t="str">
        <f>IF(D184="所費",VLOOKUP(D184,支出入力表!E185:$M$2000,6,FALSE),"")</f>
        <v/>
      </c>
      <c r="J184" s="167" t="str">
        <f>IF(D184="所費",VLOOKUP(D184,支出入力表!E185:$M$2000,7,FALSE),"")</f>
        <v/>
      </c>
      <c r="K184" s="167" t="str">
        <f>IF(D184="所費",VLOOKUP(D184,支出入力表!E185:$M$2000,8,FALSE),"")</f>
        <v/>
      </c>
      <c r="L184" s="168" t="str">
        <f>IF(D184="所費",VLOOKUP(D184,支出入力表!E185:$M$2000,9,FALSE),"")</f>
        <v/>
      </c>
      <c r="M184" s="30"/>
    </row>
    <row r="185" spans="2:13" x14ac:dyDescent="0.55000000000000004">
      <c r="B185" s="163" t="str">
        <f>IF(D185="所費",支出入力表!A186,"")</f>
        <v/>
      </c>
      <c r="C185" s="164" t="str">
        <f>IF(D185="所費",支出入力表!C186,"")</f>
        <v/>
      </c>
      <c r="D185" s="165" t="str">
        <f>IF(支出入力表!E186="所費","所費","")</f>
        <v/>
      </c>
      <c r="E185" s="165" t="str">
        <f>IF(D185="","",支出入力表!G186)</f>
        <v/>
      </c>
      <c r="F185" s="196" t="str">
        <f>IF(E185="","",VLOOKUP(E185,プルダウン用リスト!$L$1:$M$14,2,FALSE))</f>
        <v/>
      </c>
      <c r="G185" s="164" t="str">
        <f>IF(D185="所費",VLOOKUP(D185,支出入力表!E186:$M$2000,4,FALSE),"")</f>
        <v/>
      </c>
      <c r="H185" s="164" t="str">
        <f>IF(D185="所費",VLOOKUP(D185,支出入力表!E186:$M$2000,5,FALSE),"")</f>
        <v/>
      </c>
      <c r="I185" s="166" t="str">
        <f>IF(D185="所費",VLOOKUP(D185,支出入力表!E186:$M$2000,6,FALSE),"")</f>
        <v/>
      </c>
      <c r="J185" s="167" t="str">
        <f>IF(D185="所費",VLOOKUP(D185,支出入力表!E186:$M$2000,7,FALSE),"")</f>
        <v/>
      </c>
      <c r="K185" s="167" t="str">
        <f>IF(D185="所費",VLOOKUP(D185,支出入力表!E186:$M$2000,8,FALSE),"")</f>
        <v/>
      </c>
      <c r="L185" s="168" t="str">
        <f>IF(D185="所費",VLOOKUP(D185,支出入力表!E186:$M$2000,9,FALSE),"")</f>
        <v/>
      </c>
      <c r="M185" s="30"/>
    </row>
    <row r="186" spans="2:13" x14ac:dyDescent="0.55000000000000004">
      <c r="B186" s="163" t="str">
        <f>IF(D186="所費",支出入力表!A187,"")</f>
        <v/>
      </c>
      <c r="C186" s="164" t="str">
        <f>IF(D186="所費",支出入力表!C187,"")</f>
        <v/>
      </c>
      <c r="D186" s="165" t="str">
        <f>IF(支出入力表!E187="所費","所費","")</f>
        <v/>
      </c>
      <c r="E186" s="165" t="str">
        <f>IF(D186="","",支出入力表!G187)</f>
        <v/>
      </c>
      <c r="F186" s="196" t="str">
        <f>IF(E186="","",VLOOKUP(E186,プルダウン用リスト!$L$1:$M$14,2,FALSE))</f>
        <v/>
      </c>
      <c r="G186" s="164" t="str">
        <f>IF(D186="所費",VLOOKUP(D186,支出入力表!E187:$M$2000,4,FALSE),"")</f>
        <v/>
      </c>
      <c r="H186" s="164" t="str">
        <f>IF(D186="所費",VLOOKUP(D186,支出入力表!E187:$M$2000,5,FALSE),"")</f>
        <v/>
      </c>
      <c r="I186" s="166" t="str">
        <f>IF(D186="所費",VLOOKUP(D186,支出入力表!E187:$M$2000,6,FALSE),"")</f>
        <v/>
      </c>
      <c r="J186" s="167" t="str">
        <f>IF(D186="所費",VLOOKUP(D186,支出入力表!E187:$M$2000,7,FALSE),"")</f>
        <v/>
      </c>
      <c r="K186" s="167" t="str">
        <f>IF(D186="所費",VLOOKUP(D186,支出入力表!E187:$M$2000,8,FALSE),"")</f>
        <v/>
      </c>
      <c r="L186" s="168" t="str">
        <f>IF(D186="所費",VLOOKUP(D186,支出入力表!E187:$M$2000,9,FALSE),"")</f>
        <v/>
      </c>
      <c r="M186" s="30"/>
    </row>
    <row r="187" spans="2:13" x14ac:dyDescent="0.55000000000000004">
      <c r="B187" s="163" t="str">
        <f>IF(D187="所費",支出入力表!A188,"")</f>
        <v/>
      </c>
      <c r="C187" s="164" t="str">
        <f>IF(D187="所費",支出入力表!C188,"")</f>
        <v/>
      </c>
      <c r="D187" s="165" t="str">
        <f>IF(支出入力表!E188="所費","所費","")</f>
        <v/>
      </c>
      <c r="E187" s="165" t="str">
        <f>IF(D187="","",支出入力表!G188)</f>
        <v/>
      </c>
      <c r="F187" s="196" t="str">
        <f>IF(E187="","",VLOOKUP(E187,プルダウン用リスト!$L$1:$M$14,2,FALSE))</f>
        <v/>
      </c>
      <c r="G187" s="164" t="str">
        <f>IF(D187="所費",VLOOKUP(D187,支出入力表!E188:$M$2000,4,FALSE),"")</f>
        <v/>
      </c>
      <c r="H187" s="164" t="str">
        <f>IF(D187="所費",VLOOKUP(D187,支出入力表!E188:$M$2000,5,FALSE),"")</f>
        <v/>
      </c>
      <c r="I187" s="166" t="str">
        <f>IF(D187="所費",VLOOKUP(D187,支出入力表!E188:$M$2000,6,FALSE),"")</f>
        <v/>
      </c>
      <c r="J187" s="167" t="str">
        <f>IF(D187="所費",VLOOKUP(D187,支出入力表!E188:$M$2000,7,FALSE),"")</f>
        <v/>
      </c>
      <c r="K187" s="167" t="str">
        <f>IF(D187="所費",VLOOKUP(D187,支出入力表!E188:$M$2000,8,FALSE),"")</f>
        <v/>
      </c>
      <c r="L187" s="168" t="str">
        <f>IF(D187="所費",VLOOKUP(D187,支出入力表!E188:$M$2000,9,FALSE),"")</f>
        <v/>
      </c>
      <c r="M187" s="30"/>
    </row>
    <row r="188" spans="2:13" x14ac:dyDescent="0.55000000000000004">
      <c r="B188" s="163" t="str">
        <f>IF(D188="所費",支出入力表!A189,"")</f>
        <v/>
      </c>
      <c r="C188" s="164" t="str">
        <f>IF(D188="所費",支出入力表!C189,"")</f>
        <v/>
      </c>
      <c r="D188" s="165" t="str">
        <f>IF(支出入力表!E189="所費","所費","")</f>
        <v/>
      </c>
      <c r="E188" s="165" t="str">
        <f>IF(D188="","",支出入力表!G189)</f>
        <v/>
      </c>
      <c r="F188" s="196" t="str">
        <f>IF(E188="","",VLOOKUP(E188,プルダウン用リスト!$L$1:$M$14,2,FALSE))</f>
        <v/>
      </c>
      <c r="G188" s="164" t="str">
        <f>IF(D188="所費",VLOOKUP(D188,支出入力表!E189:$M$2000,4,FALSE),"")</f>
        <v/>
      </c>
      <c r="H188" s="164" t="str">
        <f>IF(D188="所費",VLOOKUP(D188,支出入力表!E189:$M$2000,5,FALSE),"")</f>
        <v/>
      </c>
      <c r="I188" s="166" t="str">
        <f>IF(D188="所費",VLOOKUP(D188,支出入力表!E189:$M$2000,6,FALSE),"")</f>
        <v/>
      </c>
      <c r="J188" s="167" t="str">
        <f>IF(D188="所費",VLOOKUP(D188,支出入力表!E189:$M$2000,7,FALSE),"")</f>
        <v/>
      </c>
      <c r="K188" s="167" t="str">
        <f>IF(D188="所費",VLOOKUP(D188,支出入力表!E189:$M$2000,8,FALSE),"")</f>
        <v/>
      </c>
      <c r="L188" s="168" t="str">
        <f>IF(D188="所費",VLOOKUP(D188,支出入力表!E189:$M$2000,9,FALSE),"")</f>
        <v/>
      </c>
      <c r="M188" s="30"/>
    </row>
    <row r="189" spans="2:13" x14ac:dyDescent="0.55000000000000004">
      <c r="B189" s="163" t="str">
        <f>IF(D189="所費",支出入力表!A190,"")</f>
        <v/>
      </c>
      <c r="C189" s="164" t="str">
        <f>IF(D189="所費",支出入力表!C190,"")</f>
        <v/>
      </c>
      <c r="D189" s="165" t="str">
        <f>IF(支出入力表!E190="所費","所費","")</f>
        <v/>
      </c>
      <c r="E189" s="165" t="str">
        <f>IF(D189="","",支出入力表!G190)</f>
        <v/>
      </c>
      <c r="F189" s="196" t="str">
        <f>IF(E189="","",VLOOKUP(E189,プルダウン用リスト!$L$1:$M$14,2,FALSE))</f>
        <v/>
      </c>
      <c r="G189" s="164" t="str">
        <f>IF(D189="所費",VLOOKUP(D189,支出入力表!E190:$M$2000,4,FALSE),"")</f>
        <v/>
      </c>
      <c r="H189" s="164" t="str">
        <f>IF(D189="所費",VLOOKUP(D189,支出入力表!E190:$M$2000,5,FALSE),"")</f>
        <v/>
      </c>
      <c r="I189" s="166" t="str">
        <f>IF(D189="所費",VLOOKUP(D189,支出入力表!E190:$M$2000,6,FALSE),"")</f>
        <v/>
      </c>
      <c r="J189" s="167" t="str">
        <f>IF(D189="所費",VLOOKUP(D189,支出入力表!E190:$M$2000,7,FALSE),"")</f>
        <v/>
      </c>
      <c r="K189" s="167" t="str">
        <f>IF(D189="所費",VLOOKUP(D189,支出入力表!E190:$M$2000,8,FALSE),"")</f>
        <v/>
      </c>
      <c r="L189" s="168" t="str">
        <f>IF(D189="所費",VLOOKUP(D189,支出入力表!E190:$M$2000,9,FALSE),"")</f>
        <v/>
      </c>
      <c r="M189" s="30"/>
    </row>
    <row r="190" spans="2:13" x14ac:dyDescent="0.55000000000000004">
      <c r="B190" s="163" t="str">
        <f>IF(D190="所費",支出入力表!A191,"")</f>
        <v/>
      </c>
      <c r="C190" s="164" t="str">
        <f>IF(D190="所費",支出入力表!C191,"")</f>
        <v/>
      </c>
      <c r="D190" s="165" t="str">
        <f>IF(支出入力表!E191="所費","所費","")</f>
        <v/>
      </c>
      <c r="E190" s="165" t="str">
        <f>IF(D190="","",支出入力表!G191)</f>
        <v/>
      </c>
      <c r="F190" s="196" t="str">
        <f>IF(E190="","",VLOOKUP(E190,プルダウン用リスト!$L$1:$M$14,2,FALSE))</f>
        <v/>
      </c>
      <c r="G190" s="164" t="str">
        <f>IF(D190="所費",VLOOKUP(D190,支出入力表!E191:$M$2000,4,FALSE),"")</f>
        <v/>
      </c>
      <c r="H190" s="164" t="str">
        <f>IF(D190="所費",VLOOKUP(D190,支出入力表!E191:$M$2000,5,FALSE),"")</f>
        <v/>
      </c>
      <c r="I190" s="166" t="str">
        <f>IF(D190="所費",VLOOKUP(D190,支出入力表!E191:$M$2000,6,FALSE),"")</f>
        <v/>
      </c>
      <c r="J190" s="167" t="str">
        <f>IF(D190="所費",VLOOKUP(D190,支出入力表!E191:$M$2000,7,FALSE),"")</f>
        <v/>
      </c>
      <c r="K190" s="167" t="str">
        <f>IF(D190="所費",VLOOKUP(D190,支出入力表!E191:$M$2000,8,FALSE),"")</f>
        <v/>
      </c>
      <c r="L190" s="168" t="str">
        <f>IF(D190="所費",VLOOKUP(D190,支出入力表!E191:$M$2000,9,FALSE),"")</f>
        <v/>
      </c>
      <c r="M190" s="30"/>
    </row>
    <row r="191" spans="2:13" x14ac:dyDescent="0.55000000000000004">
      <c r="B191" s="163" t="str">
        <f>IF(D191="所費",支出入力表!A192,"")</f>
        <v/>
      </c>
      <c r="C191" s="164" t="str">
        <f>IF(D191="所費",支出入力表!C192,"")</f>
        <v/>
      </c>
      <c r="D191" s="165" t="str">
        <f>IF(支出入力表!E192="所費","所費","")</f>
        <v/>
      </c>
      <c r="E191" s="165" t="str">
        <f>IF(D191="","",支出入力表!G192)</f>
        <v/>
      </c>
      <c r="F191" s="196" t="str">
        <f>IF(E191="","",VLOOKUP(E191,プルダウン用リスト!$L$1:$M$14,2,FALSE))</f>
        <v/>
      </c>
      <c r="G191" s="164" t="str">
        <f>IF(D191="所費",VLOOKUP(D191,支出入力表!E192:$M$2000,4,FALSE),"")</f>
        <v/>
      </c>
      <c r="H191" s="164" t="str">
        <f>IF(D191="所費",VLOOKUP(D191,支出入力表!E192:$M$2000,5,FALSE),"")</f>
        <v/>
      </c>
      <c r="I191" s="166" t="str">
        <f>IF(D191="所費",VLOOKUP(D191,支出入力表!E192:$M$2000,6,FALSE),"")</f>
        <v/>
      </c>
      <c r="J191" s="167" t="str">
        <f>IF(D191="所費",VLOOKUP(D191,支出入力表!E192:$M$2000,7,FALSE),"")</f>
        <v/>
      </c>
      <c r="K191" s="167" t="str">
        <f>IF(D191="所費",VLOOKUP(D191,支出入力表!E192:$M$2000,8,FALSE),"")</f>
        <v/>
      </c>
      <c r="L191" s="168" t="str">
        <f>IF(D191="所費",VLOOKUP(D191,支出入力表!E192:$M$2000,9,FALSE),"")</f>
        <v/>
      </c>
      <c r="M191" s="30"/>
    </row>
    <row r="192" spans="2:13" x14ac:dyDescent="0.55000000000000004">
      <c r="B192" s="163" t="str">
        <f>IF(D192="所費",支出入力表!A193,"")</f>
        <v/>
      </c>
      <c r="C192" s="164" t="str">
        <f>IF(D192="所費",支出入力表!C193,"")</f>
        <v/>
      </c>
      <c r="D192" s="165" t="str">
        <f>IF(支出入力表!E193="所費","所費","")</f>
        <v/>
      </c>
      <c r="E192" s="165" t="str">
        <f>IF(D192="","",支出入力表!G193)</f>
        <v/>
      </c>
      <c r="F192" s="196" t="str">
        <f>IF(E192="","",VLOOKUP(E192,プルダウン用リスト!$L$1:$M$14,2,FALSE))</f>
        <v/>
      </c>
      <c r="G192" s="164" t="str">
        <f>IF(D192="所費",VLOOKUP(D192,支出入力表!E193:$M$2000,4,FALSE),"")</f>
        <v/>
      </c>
      <c r="H192" s="164" t="str">
        <f>IF(D192="所費",VLOOKUP(D192,支出入力表!E193:$M$2000,5,FALSE),"")</f>
        <v/>
      </c>
      <c r="I192" s="166" t="str">
        <f>IF(D192="所費",VLOOKUP(D192,支出入力表!E193:$M$2000,6,FALSE),"")</f>
        <v/>
      </c>
      <c r="J192" s="167" t="str">
        <f>IF(D192="所費",VLOOKUP(D192,支出入力表!E193:$M$2000,7,FALSE),"")</f>
        <v/>
      </c>
      <c r="K192" s="167" t="str">
        <f>IF(D192="所費",VLOOKUP(D192,支出入力表!E193:$M$2000,8,FALSE),"")</f>
        <v/>
      </c>
      <c r="L192" s="168" t="str">
        <f>IF(D192="所費",VLOOKUP(D192,支出入力表!E193:$M$2000,9,FALSE),"")</f>
        <v/>
      </c>
      <c r="M192" s="30"/>
    </row>
    <row r="193" spans="2:13" x14ac:dyDescent="0.55000000000000004">
      <c r="B193" s="163" t="str">
        <f>IF(D193="所費",支出入力表!A194,"")</f>
        <v/>
      </c>
      <c r="C193" s="164" t="str">
        <f>IF(D193="所費",支出入力表!C194,"")</f>
        <v/>
      </c>
      <c r="D193" s="165" t="str">
        <f>IF(支出入力表!E194="所費","所費","")</f>
        <v/>
      </c>
      <c r="E193" s="165" t="str">
        <f>IF(D193="","",支出入力表!G194)</f>
        <v/>
      </c>
      <c r="F193" s="196" t="str">
        <f>IF(E193="","",VLOOKUP(E193,プルダウン用リスト!$L$1:$M$14,2,FALSE))</f>
        <v/>
      </c>
      <c r="G193" s="164" t="str">
        <f>IF(D193="所費",VLOOKUP(D193,支出入力表!E194:$M$2000,4,FALSE),"")</f>
        <v/>
      </c>
      <c r="H193" s="164" t="str">
        <f>IF(D193="所費",VLOOKUP(D193,支出入力表!E194:$M$2000,5,FALSE),"")</f>
        <v/>
      </c>
      <c r="I193" s="166" t="str">
        <f>IF(D193="所費",VLOOKUP(D193,支出入力表!E194:$M$2000,6,FALSE),"")</f>
        <v/>
      </c>
      <c r="J193" s="167" t="str">
        <f>IF(D193="所費",VLOOKUP(D193,支出入力表!E194:$M$2000,7,FALSE),"")</f>
        <v/>
      </c>
      <c r="K193" s="167" t="str">
        <f>IF(D193="所費",VLOOKUP(D193,支出入力表!E194:$M$2000,8,FALSE),"")</f>
        <v/>
      </c>
      <c r="L193" s="168" t="str">
        <f>IF(D193="所費",VLOOKUP(D193,支出入力表!E194:$M$2000,9,FALSE),"")</f>
        <v/>
      </c>
      <c r="M193" s="30"/>
    </row>
    <row r="194" spans="2:13" x14ac:dyDescent="0.55000000000000004">
      <c r="B194" s="163" t="str">
        <f>IF(D194="所費",支出入力表!A195,"")</f>
        <v/>
      </c>
      <c r="C194" s="164" t="str">
        <f>IF(D194="所費",支出入力表!C195,"")</f>
        <v/>
      </c>
      <c r="D194" s="165" t="str">
        <f>IF(支出入力表!E195="所費","所費","")</f>
        <v/>
      </c>
      <c r="E194" s="165" t="str">
        <f>IF(D194="","",支出入力表!G195)</f>
        <v/>
      </c>
      <c r="F194" s="196" t="str">
        <f>IF(E194="","",VLOOKUP(E194,プルダウン用リスト!$L$1:$M$14,2,FALSE))</f>
        <v/>
      </c>
      <c r="G194" s="164" t="str">
        <f>IF(D194="所費",VLOOKUP(D194,支出入力表!E195:$M$2000,4,FALSE),"")</f>
        <v/>
      </c>
      <c r="H194" s="164" t="str">
        <f>IF(D194="所費",VLOOKUP(D194,支出入力表!E195:$M$2000,5,FALSE),"")</f>
        <v/>
      </c>
      <c r="I194" s="166" t="str">
        <f>IF(D194="所費",VLOOKUP(D194,支出入力表!E195:$M$2000,6,FALSE),"")</f>
        <v/>
      </c>
      <c r="J194" s="167" t="str">
        <f>IF(D194="所費",VLOOKUP(D194,支出入力表!E195:$M$2000,7,FALSE),"")</f>
        <v/>
      </c>
      <c r="K194" s="167" t="str">
        <f>IF(D194="所費",VLOOKUP(D194,支出入力表!E195:$M$2000,8,FALSE),"")</f>
        <v/>
      </c>
      <c r="L194" s="168" t="str">
        <f>IF(D194="所費",VLOOKUP(D194,支出入力表!E195:$M$2000,9,FALSE),"")</f>
        <v/>
      </c>
      <c r="M194" s="30"/>
    </row>
    <row r="195" spans="2:13" x14ac:dyDescent="0.55000000000000004">
      <c r="B195" s="163" t="str">
        <f>IF(D195="所費",支出入力表!A196,"")</f>
        <v/>
      </c>
      <c r="C195" s="164" t="str">
        <f>IF(D195="所費",支出入力表!C196,"")</f>
        <v/>
      </c>
      <c r="D195" s="165" t="str">
        <f>IF(支出入力表!E196="所費","所費","")</f>
        <v/>
      </c>
      <c r="E195" s="165" t="str">
        <f>IF(D195="","",支出入力表!G196)</f>
        <v/>
      </c>
      <c r="F195" s="196" t="str">
        <f>IF(E195="","",VLOOKUP(E195,プルダウン用リスト!$L$1:$M$14,2,FALSE))</f>
        <v/>
      </c>
      <c r="G195" s="164" t="str">
        <f>IF(D195="所費",VLOOKUP(D195,支出入力表!E196:$M$2000,4,FALSE),"")</f>
        <v/>
      </c>
      <c r="H195" s="164" t="str">
        <f>IF(D195="所費",VLOOKUP(D195,支出入力表!E196:$M$2000,5,FALSE),"")</f>
        <v/>
      </c>
      <c r="I195" s="166" t="str">
        <f>IF(D195="所費",VLOOKUP(D195,支出入力表!E196:$M$2000,6,FALSE),"")</f>
        <v/>
      </c>
      <c r="J195" s="167" t="str">
        <f>IF(D195="所費",VLOOKUP(D195,支出入力表!E196:$M$2000,7,FALSE),"")</f>
        <v/>
      </c>
      <c r="K195" s="167" t="str">
        <f>IF(D195="所費",VLOOKUP(D195,支出入力表!E196:$M$2000,8,FALSE),"")</f>
        <v/>
      </c>
      <c r="L195" s="168" t="str">
        <f>IF(D195="所費",VLOOKUP(D195,支出入力表!E196:$M$2000,9,FALSE),"")</f>
        <v/>
      </c>
      <c r="M195" s="30"/>
    </row>
    <row r="196" spans="2:13" x14ac:dyDescent="0.55000000000000004">
      <c r="B196" s="163" t="str">
        <f>IF(D196="所費",支出入力表!A197,"")</f>
        <v/>
      </c>
      <c r="C196" s="164" t="str">
        <f>IF(D196="所費",支出入力表!C197,"")</f>
        <v/>
      </c>
      <c r="D196" s="165" t="str">
        <f>IF(支出入力表!E197="所費","所費","")</f>
        <v/>
      </c>
      <c r="E196" s="165" t="str">
        <f>IF(D196="","",支出入力表!G197)</f>
        <v/>
      </c>
      <c r="F196" s="196" t="str">
        <f>IF(E196="","",VLOOKUP(E196,プルダウン用リスト!$L$1:$M$14,2,FALSE))</f>
        <v/>
      </c>
      <c r="G196" s="164" t="str">
        <f>IF(D196="所費",VLOOKUP(D196,支出入力表!E197:$M$2000,4,FALSE),"")</f>
        <v/>
      </c>
      <c r="H196" s="164" t="str">
        <f>IF(D196="所費",VLOOKUP(D196,支出入力表!E197:$M$2000,5,FALSE),"")</f>
        <v/>
      </c>
      <c r="I196" s="166" t="str">
        <f>IF(D196="所費",VLOOKUP(D196,支出入力表!E197:$M$2000,6,FALSE),"")</f>
        <v/>
      </c>
      <c r="J196" s="167" t="str">
        <f>IF(D196="所費",VLOOKUP(D196,支出入力表!E197:$M$2000,7,FALSE),"")</f>
        <v/>
      </c>
      <c r="K196" s="167" t="str">
        <f>IF(D196="所費",VLOOKUP(D196,支出入力表!E197:$M$2000,8,FALSE),"")</f>
        <v/>
      </c>
      <c r="L196" s="168" t="str">
        <f>IF(D196="所費",VLOOKUP(D196,支出入力表!E197:$M$2000,9,FALSE),"")</f>
        <v/>
      </c>
      <c r="M196" s="30"/>
    </row>
    <row r="197" spans="2:13" x14ac:dyDescent="0.55000000000000004">
      <c r="B197" s="163" t="str">
        <f>IF(D197="所費",支出入力表!A198,"")</f>
        <v/>
      </c>
      <c r="C197" s="164" t="str">
        <f>IF(D197="所費",支出入力表!C198,"")</f>
        <v/>
      </c>
      <c r="D197" s="165" t="str">
        <f>IF(支出入力表!E198="所費","所費","")</f>
        <v/>
      </c>
      <c r="E197" s="165" t="str">
        <f>IF(D197="","",支出入力表!G198)</f>
        <v/>
      </c>
      <c r="F197" s="196" t="str">
        <f>IF(E197="","",VLOOKUP(E197,プルダウン用リスト!$L$1:$M$14,2,FALSE))</f>
        <v/>
      </c>
      <c r="G197" s="164" t="str">
        <f>IF(D197="所費",VLOOKUP(D197,支出入力表!E198:$M$2000,4,FALSE),"")</f>
        <v/>
      </c>
      <c r="H197" s="164" t="str">
        <f>IF(D197="所費",VLOOKUP(D197,支出入力表!E198:$M$2000,5,FALSE),"")</f>
        <v/>
      </c>
      <c r="I197" s="166" t="str">
        <f>IF(D197="所費",VLOOKUP(D197,支出入力表!E198:$M$2000,6,FALSE),"")</f>
        <v/>
      </c>
      <c r="J197" s="167" t="str">
        <f>IF(D197="所費",VLOOKUP(D197,支出入力表!E198:$M$2000,7,FALSE),"")</f>
        <v/>
      </c>
      <c r="K197" s="167" t="str">
        <f>IF(D197="所費",VLOOKUP(D197,支出入力表!E198:$M$2000,8,FALSE),"")</f>
        <v/>
      </c>
      <c r="L197" s="168" t="str">
        <f>IF(D197="所費",VLOOKUP(D197,支出入力表!E198:$M$2000,9,FALSE),"")</f>
        <v/>
      </c>
      <c r="M197" s="30"/>
    </row>
    <row r="198" spans="2:13" x14ac:dyDescent="0.55000000000000004">
      <c r="B198" s="163" t="str">
        <f>IF(D198="所費",支出入力表!A199,"")</f>
        <v/>
      </c>
      <c r="C198" s="164" t="str">
        <f>IF(D198="所費",支出入力表!C199,"")</f>
        <v/>
      </c>
      <c r="D198" s="165" t="str">
        <f>IF(支出入力表!E199="所費","所費","")</f>
        <v/>
      </c>
      <c r="E198" s="165" t="str">
        <f>IF(D198="","",支出入力表!G199)</f>
        <v/>
      </c>
      <c r="F198" s="196" t="str">
        <f>IF(E198="","",VLOOKUP(E198,プルダウン用リスト!$L$1:$M$14,2,FALSE))</f>
        <v/>
      </c>
      <c r="G198" s="164" t="str">
        <f>IF(D198="所費",VLOOKUP(D198,支出入力表!E199:$M$2000,4,FALSE),"")</f>
        <v/>
      </c>
      <c r="H198" s="164" t="str">
        <f>IF(D198="所費",VLOOKUP(D198,支出入力表!E199:$M$2000,5,FALSE),"")</f>
        <v/>
      </c>
      <c r="I198" s="166" t="str">
        <f>IF(D198="所費",VLOOKUP(D198,支出入力表!E199:$M$2000,6,FALSE),"")</f>
        <v/>
      </c>
      <c r="J198" s="167" t="str">
        <f>IF(D198="所費",VLOOKUP(D198,支出入力表!E199:$M$2000,7,FALSE),"")</f>
        <v/>
      </c>
      <c r="K198" s="167" t="str">
        <f>IF(D198="所費",VLOOKUP(D198,支出入力表!E199:$M$2000,8,FALSE),"")</f>
        <v/>
      </c>
      <c r="L198" s="168" t="str">
        <f>IF(D198="所費",VLOOKUP(D198,支出入力表!E199:$M$2000,9,FALSE),"")</f>
        <v/>
      </c>
      <c r="M198" s="30"/>
    </row>
    <row r="199" spans="2:13" x14ac:dyDescent="0.55000000000000004">
      <c r="B199" s="163" t="str">
        <f>IF(D199="所費",支出入力表!A200,"")</f>
        <v/>
      </c>
      <c r="C199" s="164" t="str">
        <f>IF(D199="所費",支出入力表!C200,"")</f>
        <v/>
      </c>
      <c r="D199" s="165" t="str">
        <f>IF(支出入力表!E200="所費","所費","")</f>
        <v/>
      </c>
      <c r="E199" s="165" t="str">
        <f>IF(D199="","",支出入力表!G200)</f>
        <v/>
      </c>
      <c r="F199" s="196" t="str">
        <f>IF(E199="","",VLOOKUP(E199,プルダウン用リスト!$L$1:$M$14,2,FALSE))</f>
        <v/>
      </c>
      <c r="G199" s="164" t="str">
        <f>IF(D199="所費",VLOOKUP(D199,支出入力表!E200:$M$2000,4,FALSE),"")</f>
        <v/>
      </c>
      <c r="H199" s="164" t="str">
        <f>IF(D199="所費",VLOOKUP(D199,支出入力表!E200:$M$2000,5,FALSE),"")</f>
        <v/>
      </c>
      <c r="I199" s="166" t="str">
        <f>IF(D199="所費",VLOOKUP(D199,支出入力表!E200:$M$2000,6,FALSE),"")</f>
        <v/>
      </c>
      <c r="J199" s="167" t="str">
        <f>IF(D199="所費",VLOOKUP(D199,支出入力表!E200:$M$2000,7,FALSE),"")</f>
        <v/>
      </c>
      <c r="K199" s="167" t="str">
        <f>IF(D199="所費",VLOOKUP(D199,支出入力表!E200:$M$2000,8,FALSE),"")</f>
        <v/>
      </c>
      <c r="L199" s="168" t="str">
        <f>IF(D199="所費",VLOOKUP(D199,支出入力表!E200:$M$2000,9,FALSE),"")</f>
        <v/>
      </c>
      <c r="M199" s="30"/>
    </row>
    <row r="200" spans="2:13" x14ac:dyDescent="0.55000000000000004">
      <c r="B200" s="163" t="str">
        <f>IF(D200="所費",支出入力表!A201,"")</f>
        <v/>
      </c>
      <c r="C200" s="164" t="str">
        <f>IF(D200="所費",支出入力表!C201,"")</f>
        <v/>
      </c>
      <c r="D200" s="165" t="str">
        <f>IF(支出入力表!E201="所費","所費","")</f>
        <v/>
      </c>
      <c r="E200" s="165" t="str">
        <f>IF(D200="","",支出入力表!G201)</f>
        <v/>
      </c>
      <c r="F200" s="196" t="str">
        <f>IF(E200="","",VLOOKUP(E200,プルダウン用リスト!$L$1:$M$14,2,FALSE))</f>
        <v/>
      </c>
      <c r="G200" s="164" t="str">
        <f>IF(D200="所費",VLOOKUP(D200,支出入力表!E201:$M$2000,4,FALSE),"")</f>
        <v/>
      </c>
      <c r="H200" s="164" t="str">
        <f>IF(D200="所費",VLOOKUP(D200,支出入力表!E201:$M$2000,5,FALSE),"")</f>
        <v/>
      </c>
      <c r="I200" s="166" t="str">
        <f>IF(D200="所費",VLOOKUP(D200,支出入力表!E201:$M$2000,6,FALSE),"")</f>
        <v/>
      </c>
      <c r="J200" s="167" t="str">
        <f>IF(D200="所費",VLOOKUP(D200,支出入力表!E201:$M$2000,7,FALSE),"")</f>
        <v/>
      </c>
      <c r="K200" s="167" t="str">
        <f>IF(D200="所費",VLOOKUP(D200,支出入力表!E201:$M$2000,8,FALSE),"")</f>
        <v/>
      </c>
      <c r="L200" s="168" t="str">
        <f>IF(D200="所費",VLOOKUP(D200,支出入力表!E201:$M$2000,9,FALSE),"")</f>
        <v/>
      </c>
      <c r="M200" s="30"/>
    </row>
    <row r="201" spans="2:13" x14ac:dyDescent="0.55000000000000004">
      <c r="B201" s="163" t="str">
        <f>IF(D201="所費",支出入力表!A202,"")</f>
        <v/>
      </c>
      <c r="C201" s="164" t="str">
        <f>IF(D201="所費",支出入力表!C202,"")</f>
        <v/>
      </c>
      <c r="D201" s="165" t="str">
        <f>IF(支出入力表!E202="所費","所費","")</f>
        <v/>
      </c>
      <c r="E201" s="165" t="str">
        <f>IF(D201="","",支出入力表!G202)</f>
        <v/>
      </c>
      <c r="F201" s="196" t="str">
        <f>IF(E201="","",VLOOKUP(E201,プルダウン用リスト!$L$1:$M$14,2,FALSE))</f>
        <v/>
      </c>
      <c r="G201" s="164" t="str">
        <f>IF(D201="所費",VLOOKUP(D201,支出入力表!E202:$M$2000,4,FALSE),"")</f>
        <v/>
      </c>
      <c r="H201" s="164" t="str">
        <f>IF(D201="所費",VLOOKUP(D201,支出入力表!E202:$M$2000,5,FALSE),"")</f>
        <v/>
      </c>
      <c r="I201" s="166" t="str">
        <f>IF(D201="所費",VLOOKUP(D201,支出入力表!E202:$M$2000,6,FALSE),"")</f>
        <v/>
      </c>
      <c r="J201" s="167" t="str">
        <f>IF(D201="所費",VLOOKUP(D201,支出入力表!E202:$M$2000,7,FALSE),"")</f>
        <v/>
      </c>
      <c r="K201" s="167" t="str">
        <f>IF(D201="所費",VLOOKUP(D201,支出入力表!E202:$M$2000,8,FALSE),"")</f>
        <v/>
      </c>
      <c r="L201" s="168" t="str">
        <f>IF(D201="所費",VLOOKUP(D201,支出入力表!E202:$M$2000,9,FALSE),"")</f>
        <v/>
      </c>
      <c r="M201" s="30"/>
    </row>
    <row r="202" spans="2:13" x14ac:dyDescent="0.55000000000000004">
      <c r="B202" s="163" t="str">
        <f>IF(D202="所費",支出入力表!A203,"")</f>
        <v/>
      </c>
      <c r="C202" s="164" t="str">
        <f>IF(D202="所費",支出入力表!C203,"")</f>
        <v/>
      </c>
      <c r="D202" s="165" t="str">
        <f>IF(支出入力表!E203="所費","所費","")</f>
        <v/>
      </c>
      <c r="E202" s="165" t="str">
        <f>IF(D202="","",支出入力表!G203)</f>
        <v/>
      </c>
      <c r="F202" s="196" t="str">
        <f>IF(E202="","",VLOOKUP(E202,プルダウン用リスト!$L$1:$M$14,2,FALSE))</f>
        <v/>
      </c>
      <c r="G202" s="164" t="str">
        <f>IF(D202="所費",VLOOKUP(D202,支出入力表!E203:$M$2000,4,FALSE),"")</f>
        <v/>
      </c>
      <c r="H202" s="164" t="str">
        <f>IF(D202="所費",VLOOKUP(D202,支出入力表!E203:$M$2000,5,FALSE),"")</f>
        <v/>
      </c>
      <c r="I202" s="166" t="str">
        <f>IF(D202="所費",VLOOKUP(D202,支出入力表!E203:$M$2000,6,FALSE),"")</f>
        <v/>
      </c>
      <c r="J202" s="167" t="str">
        <f>IF(D202="所費",VLOOKUP(D202,支出入力表!E203:$M$2000,7,FALSE),"")</f>
        <v/>
      </c>
      <c r="K202" s="167" t="str">
        <f>IF(D202="所費",VLOOKUP(D202,支出入力表!E203:$M$2000,8,FALSE),"")</f>
        <v/>
      </c>
      <c r="L202" s="168" t="str">
        <f>IF(D202="所費",VLOOKUP(D202,支出入力表!E203:$M$2000,9,FALSE),"")</f>
        <v/>
      </c>
      <c r="M202" s="30"/>
    </row>
    <row r="203" spans="2:13" x14ac:dyDescent="0.55000000000000004">
      <c r="B203" s="163" t="str">
        <f>IF(D203="所費",支出入力表!A204,"")</f>
        <v/>
      </c>
      <c r="C203" s="164" t="str">
        <f>IF(D203="所費",支出入力表!C204,"")</f>
        <v/>
      </c>
      <c r="D203" s="165" t="str">
        <f>IF(支出入力表!E204="所費","所費","")</f>
        <v/>
      </c>
      <c r="E203" s="165" t="str">
        <f>IF(D203="","",支出入力表!G204)</f>
        <v/>
      </c>
      <c r="F203" s="196" t="str">
        <f>IF(E203="","",VLOOKUP(E203,プルダウン用リスト!$L$1:$M$14,2,FALSE))</f>
        <v/>
      </c>
      <c r="G203" s="164" t="str">
        <f>IF(D203="所費",VLOOKUP(D203,支出入力表!E204:$M$2000,4,FALSE),"")</f>
        <v/>
      </c>
      <c r="H203" s="164" t="str">
        <f>IF(D203="所費",VLOOKUP(D203,支出入力表!E204:$M$2000,5,FALSE),"")</f>
        <v/>
      </c>
      <c r="I203" s="166" t="str">
        <f>IF(D203="所費",VLOOKUP(D203,支出入力表!E204:$M$2000,6,FALSE),"")</f>
        <v/>
      </c>
      <c r="J203" s="167" t="str">
        <f>IF(D203="所費",VLOOKUP(D203,支出入力表!E204:$M$2000,7,FALSE),"")</f>
        <v/>
      </c>
      <c r="K203" s="167" t="str">
        <f>IF(D203="所費",VLOOKUP(D203,支出入力表!E204:$M$2000,8,FALSE),"")</f>
        <v/>
      </c>
      <c r="L203" s="168" t="str">
        <f>IF(D203="所費",VLOOKUP(D203,支出入力表!E204:$M$2000,9,FALSE),"")</f>
        <v/>
      </c>
      <c r="M203" s="30"/>
    </row>
    <row r="204" spans="2:13" x14ac:dyDescent="0.55000000000000004">
      <c r="B204" s="163" t="str">
        <f>IF(D204="所費",支出入力表!A205,"")</f>
        <v/>
      </c>
      <c r="C204" s="164" t="str">
        <f>IF(D204="所費",支出入力表!C205,"")</f>
        <v/>
      </c>
      <c r="D204" s="165" t="str">
        <f>IF(支出入力表!E205="所費","所費","")</f>
        <v/>
      </c>
      <c r="E204" s="165" t="str">
        <f>IF(D204="","",支出入力表!G205)</f>
        <v/>
      </c>
      <c r="F204" s="196" t="str">
        <f>IF(E204="","",VLOOKUP(E204,プルダウン用リスト!$L$1:$M$14,2,FALSE))</f>
        <v/>
      </c>
      <c r="G204" s="164" t="str">
        <f>IF(D204="所費",VLOOKUP(D204,支出入力表!E205:$M$2000,4,FALSE),"")</f>
        <v/>
      </c>
      <c r="H204" s="164" t="str">
        <f>IF(D204="所費",VLOOKUP(D204,支出入力表!E205:$M$2000,5,FALSE),"")</f>
        <v/>
      </c>
      <c r="I204" s="166" t="str">
        <f>IF(D204="所費",VLOOKUP(D204,支出入力表!E205:$M$2000,6,FALSE),"")</f>
        <v/>
      </c>
      <c r="J204" s="167" t="str">
        <f>IF(D204="所費",VLOOKUP(D204,支出入力表!E205:$M$2000,7,FALSE),"")</f>
        <v/>
      </c>
      <c r="K204" s="167" t="str">
        <f>IF(D204="所費",VLOOKUP(D204,支出入力表!E205:$M$2000,8,FALSE),"")</f>
        <v/>
      </c>
      <c r="L204" s="168" t="str">
        <f>IF(D204="所費",VLOOKUP(D204,支出入力表!E205:$M$2000,9,FALSE),"")</f>
        <v/>
      </c>
      <c r="M204" s="30"/>
    </row>
    <row r="205" spans="2:13" x14ac:dyDescent="0.55000000000000004">
      <c r="B205" s="163" t="str">
        <f>IF(D205="所費",支出入力表!A206,"")</f>
        <v/>
      </c>
      <c r="C205" s="164" t="str">
        <f>IF(D205="所費",支出入力表!C206,"")</f>
        <v/>
      </c>
      <c r="D205" s="165" t="str">
        <f>IF(支出入力表!E206="所費","所費","")</f>
        <v/>
      </c>
      <c r="E205" s="165" t="str">
        <f>IF(D205="","",支出入力表!G206)</f>
        <v/>
      </c>
      <c r="F205" s="196" t="str">
        <f>IF(E205="","",VLOOKUP(E205,プルダウン用リスト!$L$1:$M$14,2,FALSE))</f>
        <v/>
      </c>
      <c r="G205" s="164" t="str">
        <f>IF(D205="所費",VLOOKUP(D205,支出入力表!E206:$M$2000,4,FALSE),"")</f>
        <v/>
      </c>
      <c r="H205" s="164" t="str">
        <f>IF(D205="所費",VLOOKUP(D205,支出入力表!E206:$M$2000,5,FALSE),"")</f>
        <v/>
      </c>
      <c r="I205" s="166" t="str">
        <f>IF(D205="所費",VLOOKUP(D205,支出入力表!E206:$M$2000,6,FALSE),"")</f>
        <v/>
      </c>
      <c r="J205" s="167" t="str">
        <f>IF(D205="所費",VLOOKUP(D205,支出入力表!E206:$M$2000,7,FALSE),"")</f>
        <v/>
      </c>
      <c r="K205" s="167" t="str">
        <f>IF(D205="所費",VLOOKUP(D205,支出入力表!E206:$M$2000,8,FALSE),"")</f>
        <v/>
      </c>
      <c r="L205" s="168" t="str">
        <f>IF(D205="所費",VLOOKUP(D205,支出入力表!E206:$M$2000,9,FALSE),"")</f>
        <v/>
      </c>
      <c r="M205" s="30"/>
    </row>
    <row r="206" spans="2:13" x14ac:dyDescent="0.55000000000000004">
      <c r="B206" s="163" t="str">
        <f>IF(D206="所費",支出入力表!A207,"")</f>
        <v/>
      </c>
      <c r="C206" s="164" t="str">
        <f>IF(D206="所費",支出入力表!C207,"")</f>
        <v/>
      </c>
      <c r="D206" s="165" t="str">
        <f>IF(支出入力表!E207="所費","所費","")</f>
        <v/>
      </c>
      <c r="E206" s="165" t="str">
        <f>IF(D206="","",支出入力表!G207)</f>
        <v/>
      </c>
      <c r="F206" s="196" t="str">
        <f>IF(E206="","",VLOOKUP(E206,プルダウン用リスト!$L$1:$M$14,2,FALSE))</f>
        <v/>
      </c>
      <c r="G206" s="164" t="str">
        <f>IF(D206="所費",VLOOKUP(D206,支出入力表!E207:$M$2000,4,FALSE),"")</f>
        <v/>
      </c>
      <c r="H206" s="164" t="str">
        <f>IF(D206="所費",VLOOKUP(D206,支出入力表!E207:$M$2000,5,FALSE),"")</f>
        <v/>
      </c>
      <c r="I206" s="166" t="str">
        <f>IF(D206="所費",VLOOKUP(D206,支出入力表!E207:$M$2000,6,FALSE),"")</f>
        <v/>
      </c>
      <c r="J206" s="167" t="str">
        <f>IF(D206="所費",VLOOKUP(D206,支出入力表!E207:$M$2000,7,FALSE),"")</f>
        <v/>
      </c>
      <c r="K206" s="167" t="str">
        <f>IF(D206="所費",VLOOKUP(D206,支出入力表!E207:$M$2000,8,FALSE),"")</f>
        <v/>
      </c>
      <c r="L206" s="168" t="str">
        <f>IF(D206="所費",VLOOKUP(D206,支出入力表!E207:$M$2000,9,FALSE),"")</f>
        <v/>
      </c>
      <c r="M206" s="30"/>
    </row>
    <row r="207" spans="2:13" x14ac:dyDescent="0.55000000000000004">
      <c r="B207" s="163" t="str">
        <f>IF(D207="所費",支出入力表!A208,"")</f>
        <v/>
      </c>
      <c r="C207" s="164" t="str">
        <f>IF(D207="所費",支出入力表!C208,"")</f>
        <v/>
      </c>
      <c r="D207" s="165" t="str">
        <f>IF(支出入力表!E208="所費","所費","")</f>
        <v/>
      </c>
      <c r="E207" s="165" t="str">
        <f>IF(D207="","",支出入力表!G208)</f>
        <v/>
      </c>
      <c r="F207" s="196" t="str">
        <f>IF(E207="","",VLOOKUP(E207,プルダウン用リスト!$L$1:$M$14,2,FALSE))</f>
        <v/>
      </c>
      <c r="G207" s="164" t="str">
        <f>IF(D207="所費",VLOOKUP(D207,支出入力表!E208:$M$2000,4,FALSE),"")</f>
        <v/>
      </c>
      <c r="H207" s="164" t="str">
        <f>IF(D207="所費",VLOOKUP(D207,支出入力表!E208:$M$2000,5,FALSE),"")</f>
        <v/>
      </c>
      <c r="I207" s="166" t="str">
        <f>IF(D207="所費",VLOOKUP(D207,支出入力表!E208:$M$2000,6,FALSE),"")</f>
        <v/>
      </c>
      <c r="J207" s="167" t="str">
        <f>IF(D207="所費",VLOOKUP(D207,支出入力表!E208:$M$2000,7,FALSE),"")</f>
        <v/>
      </c>
      <c r="K207" s="167" t="str">
        <f>IF(D207="所費",VLOOKUP(D207,支出入力表!E208:$M$2000,8,FALSE),"")</f>
        <v/>
      </c>
      <c r="L207" s="168" t="str">
        <f>IF(D207="所費",VLOOKUP(D207,支出入力表!E208:$M$2000,9,FALSE),"")</f>
        <v/>
      </c>
      <c r="M207" s="30"/>
    </row>
    <row r="208" spans="2:13" x14ac:dyDescent="0.55000000000000004">
      <c r="B208" s="163" t="str">
        <f>IF(D208="所費",支出入力表!A209,"")</f>
        <v/>
      </c>
      <c r="C208" s="164" t="str">
        <f>IF(D208="所費",支出入力表!C209,"")</f>
        <v/>
      </c>
      <c r="D208" s="165" t="str">
        <f>IF(支出入力表!E209="所費","所費","")</f>
        <v/>
      </c>
      <c r="E208" s="165" t="str">
        <f>IF(D208="","",支出入力表!G209)</f>
        <v/>
      </c>
      <c r="F208" s="196" t="str">
        <f>IF(E208="","",VLOOKUP(E208,プルダウン用リスト!$L$1:$M$14,2,FALSE))</f>
        <v/>
      </c>
      <c r="G208" s="164" t="str">
        <f>IF(D208="所費",VLOOKUP(D208,支出入力表!E209:$M$2000,4,FALSE),"")</f>
        <v/>
      </c>
      <c r="H208" s="164" t="str">
        <f>IF(D208="所費",VLOOKUP(D208,支出入力表!E209:$M$2000,5,FALSE),"")</f>
        <v/>
      </c>
      <c r="I208" s="166" t="str">
        <f>IF(D208="所費",VLOOKUP(D208,支出入力表!E209:$M$2000,6,FALSE),"")</f>
        <v/>
      </c>
      <c r="J208" s="167" t="str">
        <f>IF(D208="所費",VLOOKUP(D208,支出入力表!E209:$M$2000,7,FALSE),"")</f>
        <v/>
      </c>
      <c r="K208" s="167" t="str">
        <f>IF(D208="所費",VLOOKUP(D208,支出入力表!E209:$M$2000,8,FALSE),"")</f>
        <v/>
      </c>
      <c r="L208" s="168" t="str">
        <f>IF(D208="所費",VLOOKUP(D208,支出入力表!E209:$M$2000,9,FALSE),"")</f>
        <v/>
      </c>
      <c r="M208" s="30"/>
    </row>
    <row r="209" spans="2:13" x14ac:dyDescent="0.55000000000000004">
      <c r="B209" s="163" t="str">
        <f>IF(D209="所費",支出入力表!A210,"")</f>
        <v/>
      </c>
      <c r="C209" s="164" t="str">
        <f>IF(D209="所費",支出入力表!C210,"")</f>
        <v/>
      </c>
      <c r="D209" s="165" t="str">
        <f>IF(支出入力表!E210="所費","所費","")</f>
        <v/>
      </c>
      <c r="E209" s="165" t="str">
        <f>IF(D209="","",支出入力表!G210)</f>
        <v/>
      </c>
      <c r="F209" s="196" t="str">
        <f>IF(E209="","",VLOOKUP(E209,プルダウン用リスト!$L$1:$M$14,2,FALSE))</f>
        <v/>
      </c>
      <c r="G209" s="164" t="str">
        <f>IF(D209="所費",VLOOKUP(D209,支出入力表!E210:$M$2000,4,FALSE),"")</f>
        <v/>
      </c>
      <c r="H209" s="164" t="str">
        <f>IF(D209="所費",VLOOKUP(D209,支出入力表!E210:$M$2000,5,FALSE),"")</f>
        <v/>
      </c>
      <c r="I209" s="166" t="str">
        <f>IF(D209="所費",VLOOKUP(D209,支出入力表!E210:$M$2000,6,FALSE),"")</f>
        <v/>
      </c>
      <c r="J209" s="167" t="str">
        <f>IF(D209="所費",VLOOKUP(D209,支出入力表!E210:$M$2000,7,FALSE),"")</f>
        <v/>
      </c>
      <c r="K209" s="167" t="str">
        <f>IF(D209="所費",VLOOKUP(D209,支出入力表!E210:$M$2000,8,FALSE),"")</f>
        <v/>
      </c>
      <c r="L209" s="168" t="str">
        <f>IF(D209="所費",VLOOKUP(D209,支出入力表!E210:$M$2000,9,FALSE),"")</f>
        <v/>
      </c>
      <c r="M209" s="30"/>
    </row>
    <row r="210" spans="2:13" x14ac:dyDescent="0.55000000000000004">
      <c r="B210" s="163" t="str">
        <f>IF(D210="所費",支出入力表!A211,"")</f>
        <v/>
      </c>
      <c r="C210" s="164" t="str">
        <f>IF(D210="所費",支出入力表!C211,"")</f>
        <v/>
      </c>
      <c r="D210" s="165" t="str">
        <f>IF(支出入力表!E211="所費","所費","")</f>
        <v/>
      </c>
      <c r="E210" s="165" t="str">
        <f>IF(D210="","",支出入力表!G211)</f>
        <v/>
      </c>
      <c r="F210" s="196" t="str">
        <f>IF(E210="","",VLOOKUP(E210,プルダウン用リスト!$L$1:$M$14,2,FALSE))</f>
        <v/>
      </c>
      <c r="G210" s="164" t="str">
        <f>IF(D210="所費",VLOOKUP(D210,支出入力表!E211:$M$2000,4,FALSE),"")</f>
        <v/>
      </c>
      <c r="H210" s="164" t="str">
        <f>IF(D210="所費",VLOOKUP(D210,支出入力表!E211:$M$2000,5,FALSE),"")</f>
        <v/>
      </c>
      <c r="I210" s="166" t="str">
        <f>IF(D210="所費",VLOOKUP(D210,支出入力表!E211:$M$2000,6,FALSE),"")</f>
        <v/>
      </c>
      <c r="J210" s="167" t="str">
        <f>IF(D210="所費",VLOOKUP(D210,支出入力表!E211:$M$2000,7,FALSE),"")</f>
        <v/>
      </c>
      <c r="K210" s="167" t="str">
        <f>IF(D210="所費",VLOOKUP(D210,支出入力表!E211:$M$2000,8,FALSE),"")</f>
        <v/>
      </c>
      <c r="L210" s="168" t="str">
        <f>IF(D210="所費",VLOOKUP(D210,支出入力表!E211:$M$2000,9,FALSE),"")</f>
        <v/>
      </c>
      <c r="M210" s="30"/>
    </row>
    <row r="211" spans="2:13" x14ac:dyDescent="0.55000000000000004">
      <c r="B211" s="163" t="str">
        <f>IF(D211="所費",支出入力表!A212,"")</f>
        <v/>
      </c>
      <c r="C211" s="164" t="str">
        <f>IF(D211="所費",支出入力表!C212,"")</f>
        <v/>
      </c>
      <c r="D211" s="165" t="str">
        <f>IF(支出入力表!E212="所費","所費","")</f>
        <v/>
      </c>
      <c r="E211" s="165" t="str">
        <f>IF(D211="","",支出入力表!G212)</f>
        <v/>
      </c>
      <c r="F211" s="196" t="str">
        <f>IF(E211="","",VLOOKUP(E211,プルダウン用リスト!$L$1:$M$14,2,FALSE))</f>
        <v/>
      </c>
      <c r="G211" s="164" t="str">
        <f>IF(D211="所費",VLOOKUP(D211,支出入力表!E212:$M$2000,4,FALSE),"")</f>
        <v/>
      </c>
      <c r="H211" s="164" t="str">
        <f>IF(D211="所費",VLOOKUP(D211,支出入力表!E212:$M$2000,5,FALSE),"")</f>
        <v/>
      </c>
      <c r="I211" s="166" t="str">
        <f>IF(D211="所費",VLOOKUP(D211,支出入力表!E212:$M$2000,6,FALSE),"")</f>
        <v/>
      </c>
      <c r="J211" s="167" t="str">
        <f>IF(D211="所費",VLOOKUP(D211,支出入力表!E212:$M$2000,7,FALSE),"")</f>
        <v/>
      </c>
      <c r="K211" s="167" t="str">
        <f>IF(D211="所費",VLOOKUP(D211,支出入力表!E212:$M$2000,8,FALSE),"")</f>
        <v/>
      </c>
      <c r="L211" s="168" t="str">
        <f>IF(D211="所費",VLOOKUP(D211,支出入力表!E212:$M$2000,9,FALSE),"")</f>
        <v/>
      </c>
      <c r="M211" s="30"/>
    </row>
    <row r="212" spans="2:13" x14ac:dyDescent="0.55000000000000004">
      <c r="B212" s="163" t="str">
        <f>IF(D212="所費",支出入力表!A213,"")</f>
        <v/>
      </c>
      <c r="C212" s="164" t="str">
        <f>IF(D212="所費",支出入力表!C213,"")</f>
        <v/>
      </c>
      <c r="D212" s="165" t="str">
        <f>IF(支出入力表!E213="所費","所費","")</f>
        <v/>
      </c>
      <c r="E212" s="165" t="str">
        <f>IF(D212="","",支出入力表!G213)</f>
        <v/>
      </c>
      <c r="F212" s="196" t="str">
        <f>IF(E212="","",VLOOKUP(E212,プルダウン用リスト!$L$1:$M$14,2,FALSE))</f>
        <v/>
      </c>
      <c r="G212" s="164" t="str">
        <f>IF(D212="所費",VLOOKUP(D212,支出入力表!E213:$M$2000,4,FALSE),"")</f>
        <v/>
      </c>
      <c r="H212" s="164" t="str">
        <f>IF(D212="所費",VLOOKUP(D212,支出入力表!E213:$M$2000,5,FALSE),"")</f>
        <v/>
      </c>
      <c r="I212" s="166" t="str">
        <f>IF(D212="所費",VLOOKUP(D212,支出入力表!E213:$M$2000,6,FALSE),"")</f>
        <v/>
      </c>
      <c r="J212" s="167" t="str">
        <f>IF(D212="所費",VLOOKUP(D212,支出入力表!E213:$M$2000,7,FALSE),"")</f>
        <v/>
      </c>
      <c r="K212" s="167" t="str">
        <f>IF(D212="所費",VLOOKUP(D212,支出入力表!E213:$M$2000,8,FALSE),"")</f>
        <v/>
      </c>
      <c r="L212" s="168" t="str">
        <f>IF(D212="所費",VLOOKUP(D212,支出入力表!E213:$M$2000,9,FALSE),"")</f>
        <v/>
      </c>
      <c r="M212" s="30"/>
    </row>
    <row r="213" spans="2:13" x14ac:dyDescent="0.55000000000000004">
      <c r="B213" s="163" t="str">
        <f>IF(D213="所費",支出入力表!A214,"")</f>
        <v/>
      </c>
      <c r="C213" s="164" t="str">
        <f>IF(D213="所費",支出入力表!C214,"")</f>
        <v/>
      </c>
      <c r="D213" s="165" t="str">
        <f>IF(支出入力表!E214="所費","所費","")</f>
        <v/>
      </c>
      <c r="E213" s="165" t="str">
        <f>IF(D213="","",支出入力表!G214)</f>
        <v/>
      </c>
      <c r="F213" s="196" t="str">
        <f>IF(E213="","",VLOOKUP(E213,プルダウン用リスト!$L$1:$M$14,2,FALSE))</f>
        <v/>
      </c>
      <c r="G213" s="164" t="str">
        <f>IF(D213="所費",VLOOKUP(D213,支出入力表!E214:$M$2000,4,FALSE),"")</f>
        <v/>
      </c>
      <c r="H213" s="164" t="str">
        <f>IF(D213="所費",VLOOKUP(D213,支出入力表!E214:$M$2000,5,FALSE),"")</f>
        <v/>
      </c>
      <c r="I213" s="166" t="str">
        <f>IF(D213="所費",VLOOKUP(D213,支出入力表!E214:$M$2000,6,FALSE),"")</f>
        <v/>
      </c>
      <c r="J213" s="167" t="str">
        <f>IF(D213="所費",VLOOKUP(D213,支出入力表!E214:$M$2000,7,FALSE),"")</f>
        <v/>
      </c>
      <c r="K213" s="167" t="str">
        <f>IF(D213="所費",VLOOKUP(D213,支出入力表!E214:$M$2000,8,FALSE),"")</f>
        <v/>
      </c>
      <c r="L213" s="168" t="str">
        <f>IF(D213="所費",VLOOKUP(D213,支出入力表!E214:$M$2000,9,FALSE),"")</f>
        <v/>
      </c>
      <c r="M213" s="30"/>
    </row>
    <row r="214" spans="2:13" x14ac:dyDescent="0.55000000000000004">
      <c r="B214" s="163" t="str">
        <f>IF(D214="所費",支出入力表!A215,"")</f>
        <v/>
      </c>
      <c r="C214" s="164" t="str">
        <f>IF(D214="所費",支出入力表!C215,"")</f>
        <v/>
      </c>
      <c r="D214" s="165" t="str">
        <f>IF(支出入力表!E215="所費","所費","")</f>
        <v/>
      </c>
      <c r="E214" s="165" t="str">
        <f>IF(D214="","",支出入力表!G215)</f>
        <v/>
      </c>
      <c r="F214" s="196" t="str">
        <f>IF(E214="","",VLOOKUP(E214,プルダウン用リスト!$L$1:$M$14,2,FALSE))</f>
        <v/>
      </c>
      <c r="G214" s="164" t="str">
        <f>IF(D214="所費",VLOOKUP(D214,支出入力表!E215:$M$2000,4,FALSE),"")</f>
        <v/>
      </c>
      <c r="H214" s="164" t="str">
        <f>IF(D214="所費",VLOOKUP(D214,支出入力表!E215:$M$2000,5,FALSE),"")</f>
        <v/>
      </c>
      <c r="I214" s="166" t="str">
        <f>IF(D214="所費",VLOOKUP(D214,支出入力表!E215:$M$2000,6,FALSE),"")</f>
        <v/>
      </c>
      <c r="J214" s="167" t="str">
        <f>IF(D214="所費",VLOOKUP(D214,支出入力表!E215:$M$2000,7,FALSE),"")</f>
        <v/>
      </c>
      <c r="K214" s="167" t="str">
        <f>IF(D214="所費",VLOOKUP(D214,支出入力表!E215:$M$2000,8,FALSE),"")</f>
        <v/>
      </c>
      <c r="L214" s="168" t="str">
        <f>IF(D214="所費",VLOOKUP(D214,支出入力表!E215:$M$2000,9,FALSE),"")</f>
        <v/>
      </c>
      <c r="M214" s="30"/>
    </row>
    <row r="215" spans="2:13" x14ac:dyDescent="0.55000000000000004">
      <c r="B215" s="163" t="str">
        <f>IF(D215="所費",支出入力表!A216,"")</f>
        <v/>
      </c>
      <c r="C215" s="164" t="str">
        <f>IF(D215="所費",支出入力表!C216,"")</f>
        <v/>
      </c>
      <c r="D215" s="165" t="str">
        <f>IF(支出入力表!E216="所費","所費","")</f>
        <v/>
      </c>
      <c r="E215" s="165" t="str">
        <f>IF(D215="","",支出入力表!G216)</f>
        <v/>
      </c>
      <c r="F215" s="196" t="str">
        <f>IF(E215="","",VLOOKUP(E215,プルダウン用リスト!$L$1:$M$14,2,FALSE))</f>
        <v/>
      </c>
      <c r="G215" s="164" t="str">
        <f>IF(D215="所費",VLOOKUP(D215,支出入力表!E216:$M$2000,4,FALSE),"")</f>
        <v/>
      </c>
      <c r="H215" s="164" t="str">
        <f>IF(D215="所費",VLOOKUP(D215,支出入力表!E216:$M$2000,5,FALSE),"")</f>
        <v/>
      </c>
      <c r="I215" s="166" t="str">
        <f>IF(D215="所費",VLOOKUP(D215,支出入力表!E216:$M$2000,6,FALSE),"")</f>
        <v/>
      </c>
      <c r="J215" s="167" t="str">
        <f>IF(D215="所費",VLOOKUP(D215,支出入力表!E216:$M$2000,7,FALSE),"")</f>
        <v/>
      </c>
      <c r="K215" s="167" t="str">
        <f>IF(D215="所費",VLOOKUP(D215,支出入力表!E216:$M$2000,8,FALSE),"")</f>
        <v/>
      </c>
      <c r="L215" s="168" t="str">
        <f>IF(D215="所費",VLOOKUP(D215,支出入力表!E216:$M$2000,9,FALSE),"")</f>
        <v/>
      </c>
      <c r="M215" s="30"/>
    </row>
    <row r="216" spans="2:13" x14ac:dyDescent="0.55000000000000004">
      <c r="B216" s="163" t="str">
        <f>IF(D216="所費",支出入力表!A217,"")</f>
        <v/>
      </c>
      <c r="C216" s="164" t="str">
        <f>IF(D216="所費",支出入力表!C217,"")</f>
        <v/>
      </c>
      <c r="D216" s="165" t="str">
        <f>IF(支出入力表!E217="所費","所費","")</f>
        <v/>
      </c>
      <c r="E216" s="165" t="str">
        <f>IF(D216="","",支出入力表!G217)</f>
        <v/>
      </c>
      <c r="F216" s="196" t="str">
        <f>IF(E216="","",VLOOKUP(E216,プルダウン用リスト!$L$1:$M$14,2,FALSE))</f>
        <v/>
      </c>
      <c r="G216" s="164" t="str">
        <f>IF(D216="所費",VLOOKUP(D216,支出入力表!E217:$M$2000,4,FALSE),"")</f>
        <v/>
      </c>
      <c r="H216" s="164" t="str">
        <f>IF(D216="所費",VLOOKUP(D216,支出入力表!E217:$M$2000,5,FALSE),"")</f>
        <v/>
      </c>
      <c r="I216" s="166" t="str">
        <f>IF(D216="所費",VLOOKUP(D216,支出入力表!E217:$M$2000,6,FALSE),"")</f>
        <v/>
      </c>
      <c r="J216" s="167" t="str">
        <f>IF(D216="所費",VLOOKUP(D216,支出入力表!E217:$M$2000,7,FALSE),"")</f>
        <v/>
      </c>
      <c r="K216" s="167" t="str">
        <f>IF(D216="所費",VLOOKUP(D216,支出入力表!E217:$M$2000,8,FALSE),"")</f>
        <v/>
      </c>
      <c r="L216" s="168" t="str">
        <f>IF(D216="所費",VLOOKUP(D216,支出入力表!E217:$M$2000,9,FALSE),"")</f>
        <v/>
      </c>
      <c r="M216" s="30"/>
    </row>
    <row r="217" spans="2:13" x14ac:dyDescent="0.55000000000000004">
      <c r="B217" s="163" t="str">
        <f>IF(D217="所費",支出入力表!A218,"")</f>
        <v/>
      </c>
      <c r="C217" s="164" t="str">
        <f>IF(D217="所費",支出入力表!C218,"")</f>
        <v/>
      </c>
      <c r="D217" s="165" t="str">
        <f>IF(支出入力表!E218="所費","所費","")</f>
        <v/>
      </c>
      <c r="E217" s="165" t="str">
        <f>IF(D217="","",支出入力表!G218)</f>
        <v/>
      </c>
      <c r="F217" s="196" t="str">
        <f>IF(E217="","",VLOOKUP(E217,プルダウン用リスト!$L$1:$M$14,2,FALSE))</f>
        <v/>
      </c>
      <c r="G217" s="164" t="str">
        <f>IF(D217="所費",VLOOKUP(D217,支出入力表!E218:$M$2000,4,FALSE),"")</f>
        <v/>
      </c>
      <c r="H217" s="164" t="str">
        <f>IF(D217="所費",VLOOKUP(D217,支出入力表!E218:$M$2000,5,FALSE),"")</f>
        <v/>
      </c>
      <c r="I217" s="166" t="str">
        <f>IF(D217="所費",VLOOKUP(D217,支出入力表!E218:$M$2000,6,FALSE),"")</f>
        <v/>
      </c>
      <c r="J217" s="167" t="str">
        <f>IF(D217="所費",VLOOKUP(D217,支出入力表!E218:$M$2000,7,FALSE),"")</f>
        <v/>
      </c>
      <c r="K217" s="167" t="str">
        <f>IF(D217="所費",VLOOKUP(D217,支出入力表!E218:$M$2000,8,FALSE),"")</f>
        <v/>
      </c>
      <c r="L217" s="168" t="str">
        <f>IF(D217="所費",VLOOKUP(D217,支出入力表!E218:$M$2000,9,FALSE),"")</f>
        <v/>
      </c>
      <c r="M217" s="30"/>
    </row>
    <row r="218" spans="2:13" x14ac:dyDescent="0.55000000000000004">
      <c r="B218" s="163" t="str">
        <f>IF(D218="所費",支出入力表!A219,"")</f>
        <v/>
      </c>
      <c r="C218" s="164" t="str">
        <f>IF(D218="所費",支出入力表!C219,"")</f>
        <v/>
      </c>
      <c r="D218" s="165" t="str">
        <f>IF(支出入力表!E219="所費","所費","")</f>
        <v/>
      </c>
      <c r="E218" s="165" t="str">
        <f>IF(D218="","",支出入力表!G219)</f>
        <v/>
      </c>
      <c r="F218" s="196" t="str">
        <f>IF(E218="","",VLOOKUP(E218,プルダウン用リスト!$L$1:$M$14,2,FALSE))</f>
        <v/>
      </c>
      <c r="G218" s="164" t="str">
        <f>IF(D218="所費",VLOOKUP(D218,支出入力表!E219:$M$2000,4,FALSE),"")</f>
        <v/>
      </c>
      <c r="H218" s="164" t="str">
        <f>IF(D218="所費",VLOOKUP(D218,支出入力表!E219:$M$2000,5,FALSE),"")</f>
        <v/>
      </c>
      <c r="I218" s="166" t="str">
        <f>IF(D218="所費",VLOOKUP(D218,支出入力表!E219:$M$2000,6,FALSE),"")</f>
        <v/>
      </c>
      <c r="J218" s="167" t="str">
        <f>IF(D218="所費",VLOOKUP(D218,支出入力表!E219:$M$2000,7,FALSE),"")</f>
        <v/>
      </c>
      <c r="K218" s="167" t="str">
        <f>IF(D218="所費",VLOOKUP(D218,支出入力表!E219:$M$2000,8,FALSE),"")</f>
        <v/>
      </c>
      <c r="L218" s="168" t="str">
        <f>IF(D218="所費",VLOOKUP(D218,支出入力表!E219:$M$2000,9,FALSE),"")</f>
        <v/>
      </c>
      <c r="M218" s="30"/>
    </row>
    <row r="219" spans="2:13" x14ac:dyDescent="0.55000000000000004">
      <c r="B219" s="163" t="str">
        <f>IF(D219="所費",支出入力表!A220,"")</f>
        <v/>
      </c>
      <c r="C219" s="164" t="str">
        <f>IF(D219="所費",支出入力表!C220,"")</f>
        <v/>
      </c>
      <c r="D219" s="165" t="str">
        <f>IF(支出入力表!E220="所費","所費","")</f>
        <v/>
      </c>
      <c r="E219" s="165" t="str">
        <f>IF(D219="","",支出入力表!G220)</f>
        <v/>
      </c>
      <c r="F219" s="196" t="str">
        <f>IF(E219="","",VLOOKUP(E219,プルダウン用リスト!$L$1:$M$14,2,FALSE))</f>
        <v/>
      </c>
      <c r="G219" s="164" t="str">
        <f>IF(D219="所費",VLOOKUP(D219,支出入力表!E220:$M$2000,4,FALSE),"")</f>
        <v/>
      </c>
      <c r="H219" s="164" t="str">
        <f>IF(D219="所費",VLOOKUP(D219,支出入力表!E220:$M$2000,5,FALSE),"")</f>
        <v/>
      </c>
      <c r="I219" s="166" t="str">
        <f>IF(D219="所費",VLOOKUP(D219,支出入力表!E220:$M$2000,6,FALSE),"")</f>
        <v/>
      </c>
      <c r="J219" s="167" t="str">
        <f>IF(D219="所費",VLOOKUP(D219,支出入力表!E220:$M$2000,7,FALSE),"")</f>
        <v/>
      </c>
      <c r="K219" s="167" t="str">
        <f>IF(D219="所費",VLOOKUP(D219,支出入力表!E220:$M$2000,8,FALSE),"")</f>
        <v/>
      </c>
      <c r="L219" s="168" t="str">
        <f>IF(D219="所費",VLOOKUP(D219,支出入力表!E220:$M$2000,9,FALSE),"")</f>
        <v/>
      </c>
      <c r="M219" s="30"/>
    </row>
    <row r="220" spans="2:13" x14ac:dyDescent="0.55000000000000004">
      <c r="B220" s="163" t="str">
        <f>IF(D220="所費",支出入力表!A221,"")</f>
        <v/>
      </c>
      <c r="C220" s="164" t="str">
        <f>IF(D220="所費",支出入力表!C221,"")</f>
        <v/>
      </c>
      <c r="D220" s="165" t="str">
        <f>IF(支出入力表!E221="所費","所費","")</f>
        <v/>
      </c>
      <c r="E220" s="165" t="str">
        <f>IF(D220="","",支出入力表!G221)</f>
        <v/>
      </c>
      <c r="F220" s="196" t="str">
        <f>IF(E220="","",VLOOKUP(E220,プルダウン用リスト!$L$1:$M$14,2,FALSE))</f>
        <v/>
      </c>
      <c r="G220" s="164" t="str">
        <f>IF(D220="所費",VLOOKUP(D220,支出入力表!E221:$M$2000,4,FALSE),"")</f>
        <v/>
      </c>
      <c r="H220" s="164" t="str">
        <f>IF(D220="所費",VLOOKUP(D220,支出入力表!E221:$M$2000,5,FALSE),"")</f>
        <v/>
      </c>
      <c r="I220" s="166" t="str">
        <f>IF(D220="所費",VLOOKUP(D220,支出入力表!E221:$M$2000,6,FALSE),"")</f>
        <v/>
      </c>
      <c r="J220" s="167" t="str">
        <f>IF(D220="所費",VLOOKUP(D220,支出入力表!E221:$M$2000,7,FALSE),"")</f>
        <v/>
      </c>
      <c r="K220" s="167" t="str">
        <f>IF(D220="所費",VLOOKUP(D220,支出入力表!E221:$M$2000,8,FALSE),"")</f>
        <v/>
      </c>
      <c r="L220" s="168" t="str">
        <f>IF(D220="所費",VLOOKUP(D220,支出入力表!E221:$M$2000,9,FALSE),"")</f>
        <v/>
      </c>
      <c r="M220" s="30"/>
    </row>
    <row r="221" spans="2:13" x14ac:dyDescent="0.55000000000000004">
      <c r="B221" s="163" t="str">
        <f>IF(D221="所費",支出入力表!A222,"")</f>
        <v/>
      </c>
      <c r="C221" s="164" t="str">
        <f>IF(D221="所費",支出入力表!C222,"")</f>
        <v/>
      </c>
      <c r="D221" s="165" t="str">
        <f>IF(支出入力表!E222="所費","所費","")</f>
        <v/>
      </c>
      <c r="E221" s="165" t="str">
        <f>IF(D221="","",支出入力表!G222)</f>
        <v/>
      </c>
      <c r="F221" s="196" t="str">
        <f>IF(E221="","",VLOOKUP(E221,プルダウン用リスト!$L$1:$M$14,2,FALSE))</f>
        <v/>
      </c>
      <c r="G221" s="164" t="str">
        <f>IF(D221="所費",VLOOKUP(D221,支出入力表!E222:$M$2000,4,FALSE),"")</f>
        <v/>
      </c>
      <c r="H221" s="164" t="str">
        <f>IF(D221="所費",VLOOKUP(D221,支出入力表!E222:$M$2000,5,FALSE),"")</f>
        <v/>
      </c>
      <c r="I221" s="166" t="str">
        <f>IF(D221="所費",VLOOKUP(D221,支出入力表!E222:$M$2000,6,FALSE),"")</f>
        <v/>
      </c>
      <c r="J221" s="167" t="str">
        <f>IF(D221="所費",VLOOKUP(D221,支出入力表!E222:$M$2000,7,FALSE),"")</f>
        <v/>
      </c>
      <c r="K221" s="167" t="str">
        <f>IF(D221="所費",VLOOKUP(D221,支出入力表!E222:$M$2000,8,FALSE),"")</f>
        <v/>
      </c>
      <c r="L221" s="168" t="str">
        <f>IF(D221="所費",VLOOKUP(D221,支出入力表!E222:$M$2000,9,FALSE),"")</f>
        <v/>
      </c>
      <c r="M221" s="30"/>
    </row>
    <row r="222" spans="2:13" x14ac:dyDescent="0.55000000000000004">
      <c r="B222" s="163" t="str">
        <f>IF(D222="所費",支出入力表!A223,"")</f>
        <v/>
      </c>
      <c r="C222" s="164" t="str">
        <f>IF(D222="所費",支出入力表!C223,"")</f>
        <v/>
      </c>
      <c r="D222" s="165" t="str">
        <f>IF(支出入力表!E223="所費","所費","")</f>
        <v/>
      </c>
      <c r="E222" s="165" t="str">
        <f>IF(D222="","",支出入力表!G223)</f>
        <v/>
      </c>
      <c r="F222" s="196" t="str">
        <f>IF(E222="","",VLOOKUP(E222,プルダウン用リスト!$L$1:$M$14,2,FALSE))</f>
        <v/>
      </c>
      <c r="G222" s="164" t="str">
        <f>IF(D222="所費",VLOOKUP(D222,支出入力表!E223:$M$2000,4,FALSE),"")</f>
        <v/>
      </c>
      <c r="H222" s="164" t="str">
        <f>IF(D222="所費",VLOOKUP(D222,支出入力表!E223:$M$2000,5,FALSE),"")</f>
        <v/>
      </c>
      <c r="I222" s="166" t="str">
        <f>IF(D222="所費",VLOOKUP(D222,支出入力表!E223:$M$2000,6,FALSE),"")</f>
        <v/>
      </c>
      <c r="J222" s="167" t="str">
        <f>IF(D222="所費",VLOOKUP(D222,支出入力表!E223:$M$2000,7,FALSE),"")</f>
        <v/>
      </c>
      <c r="K222" s="167" t="str">
        <f>IF(D222="所費",VLOOKUP(D222,支出入力表!E223:$M$2000,8,FALSE),"")</f>
        <v/>
      </c>
      <c r="L222" s="168" t="str">
        <f>IF(D222="所費",VLOOKUP(D222,支出入力表!E223:$M$2000,9,FALSE),"")</f>
        <v/>
      </c>
      <c r="M222" s="30"/>
    </row>
    <row r="223" spans="2:13" x14ac:dyDescent="0.55000000000000004">
      <c r="B223" s="163" t="str">
        <f>IF(D223="所費",支出入力表!A224,"")</f>
        <v/>
      </c>
      <c r="C223" s="164" t="str">
        <f>IF(D223="所費",支出入力表!C224,"")</f>
        <v/>
      </c>
      <c r="D223" s="165" t="str">
        <f>IF(支出入力表!E224="所費","所費","")</f>
        <v/>
      </c>
      <c r="E223" s="165" t="str">
        <f>IF(D223="","",支出入力表!G224)</f>
        <v/>
      </c>
      <c r="F223" s="196" t="str">
        <f>IF(E223="","",VLOOKUP(E223,プルダウン用リスト!$L$1:$M$14,2,FALSE))</f>
        <v/>
      </c>
      <c r="G223" s="164" t="str">
        <f>IF(D223="所費",VLOOKUP(D223,支出入力表!E224:$M$2000,4,FALSE),"")</f>
        <v/>
      </c>
      <c r="H223" s="164" t="str">
        <f>IF(D223="所費",VLOOKUP(D223,支出入力表!E224:$M$2000,5,FALSE),"")</f>
        <v/>
      </c>
      <c r="I223" s="166" t="str">
        <f>IF(D223="所費",VLOOKUP(D223,支出入力表!E224:$M$2000,6,FALSE),"")</f>
        <v/>
      </c>
      <c r="J223" s="167" t="str">
        <f>IF(D223="所費",VLOOKUP(D223,支出入力表!E224:$M$2000,7,FALSE),"")</f>
        <v/>
      </c>
      <c r="K223" s="167" t="str">
        <f>IF(D223="所費",VLOOKUP(D223,支出入力表!E224:$M$2000,8,FALSE),"")</f>
        <v/>
      </c>
      <c r="L223" s="168" t="str">
        <f>IF(D223="所費",VLOOKUP(D223,支出入力表!E224:$M$2000,9,FALSE),"")</f>
        <v/>
      </c>
      <c r="M223" s="30"/>
    </row>
    <row r="224" spans="2:13" x14ac:dyDescent="0.55000000000000004">
      <c r="B224" s="163" t="str">
        <f>IF(D224="所費",支出入力表!A225,"")</f>
        <v/>
      </c>
      <c r="C224" s="164" t="str">
        <f>IF(D224="所費",支出入力表!C225,"")</f>
        <v/>
      </c>
      <c r="D224" s="165" t="str">
        <f>IF(支出入力表!E225="所費","所費","")</f>
        <v/>
      </c>
      <c r="E224" s="165" t="str">
        <f>IF(D224="","",支出入力表!G225)</f>
        <v/>
      </c>
      <c r="F224" s="196" t="str">
        <f>IF(E224="","",VLOOKUP(E224,プルダウン用リスト!$L$1:$M$14,2,FALSE))</f>
        <v/>
      </c>
      <c r="G224" s="164" t="str">
        <f>IF(D224="所費",VLOOKUP(D224,支出入力表!E225:$M$2000,4,FALSE),"")</f>
        <v/>
      </c>
      <c r="H224" s="164" t="str">
        <f>IF(D224="所費",VLOOKUP(D224,支出入力表!E225:$M$2000,5,FALSE),"")</f>
        <v/>
      </c>
      <c r="I224" s="166" t="str">
        <f>IF(D224="所費",VLOOKUP(D224,支出入力表!E225:$M$2000,6,FALSE),"")</f>
        <v/>
      </c>
      <c r="J224" s="167" t="str">
        <f>IF(D224="所費",VLOOKUP(D224,支出入力表!E225:$M$2000,7,FALSE),"")</f>
        <v/>
      </c>
      <c r="K224" s="167" t="str">
        <f>IF(D224="所費",VLOOKUP(D224,支出入力表!E225:$M$2000,8,FALSE),"")</f>
        <v/>
      </c>
      <c r="L224" s="168" t="str">
        <f>IF(D224="所費",VLOOKUP(D224,支出入力表!E225:$M$2000,9,FALSE),"")</f>
        <v/>
      </c>
      <c r="M224" s="30"/>
    </row>
    <row r="225" spans="2:13" x14ac:dyDescent="0.55000000000000004">
      <c r="B225" s="163" t="str">
        <f>IF(D225="所費",支出入力表!A226,"")</f>
        <v/>
      </c>
      <c r="C225" s="164" t="str">
        <f>IF(D225="所費",支出入力表!C226,"")</f>
        <v/>
      </c>
      <c r="D225" s="165" t="str">
        <f>IF(支出入力表!E226="所費","所費","")</f>
        <v/>
      </c>
      <c r="E225" s="165" t="str">
        <f>IF(D225="","",支出入力表!G226)</f>
        <v/>
      </c>
      <c r="F225" s="196" t="str">
        <f>IF(E225="","",VLOOKUP(E225,プルダウン用リスト!$L$1:$M$14,2,FALSE))</f>
        <v/>
      </c>
      <c r="G225" s="164" t="str">
        <f>IF(D225="所費",VLOOKUP(D225,支出入力表!E226:$M$2000,4,FALSE),"")</f>
        <v/>
      </c>
      <c r="H225" s="164" t="str">
        <f>IF(D225="所費",VLOOKUP(D225,支出入力表!E226:$M$2000,5,FALSE),"")</f>
        <v/>
      </c>
      <c r="I225" s="166" t="str">
        <f>IF(D225="所費",VLOOKUP(D225,支出入力表!E226:$M$2000,6,FALSE),"")</f>
        <v/>
      </c>
      <c r="J225" s="167" t="str">
        <f>IF(D225="所費",VLOOKUP(D225,支出入力表!E226:$M$2000,7,FALSE),"")</f>
        <v/>
      </c>
      <c r="K225" s="167" t="str">
        <f>IF(D225="所費",VLOOKUP(D225,支出入力表!E226:$M$2000,8,FALSE),"")</f>
        <v/>
      </c>
      <c r="L225" s="168" t="str">
        <f>IF(D225="所費",VLOOKUP(D225,支出入力表!E226:$M$2000,9,FALSE),"")</f>
        <v/>
      </c>
      <c r="M225" s="30"/>
    </row>
    <row r="226" spans="2:13" x14ac:dyDescent="0.55000000000000004">
      <c r="B226" s="163" t="str">
        <f>IF(D226="所費",支出入力表!A227,"")</f>
        <v/>
      </c>
      <c r="C226" s="164" t="str">
        <f>IF(D226="所費",支出入力表!C227,"")</f>
        <v/>
      </c>
      <c r="D226" s="165" t="str">
        <f>IF(支出入力表!E227="所費","所費","")</f>
        <v/>
      </c>
      <c r="E226" s="165" t="str">
        <f>IF(D226="","",支出入力表!G227)</f>
        <v/>
      </c>
      <c r="F226" s="196" t="str">
        <f>IF(E226="","",VLOOKUP(E226,プルダウン用リスト!$L$1:$M$14,2,FALSE))</f>
        <v/>
      </c>
      <c r="G226" s="164" t="str">
        <f>IF(D226="所費",VLOOKUP(D226,支出入力表!E227:$M$2000,4,FALSE),"")</f>
        <v/>
      </c>
      <c r="H226" s="164" t="str">
        <f>IF(D226="所費",VLOOKUP(D226,支出入力表!E227:$M$2000,5,FALSE),"")</f>
        <v/>
      </c>
      <c r="I226" s="166" t="str">
        <f>IF(D226="所費",VLOOKUP(D226,支出入力表!E227:$M$2000,6,FALSE),"")</f>
        <v/>
      </c>
      <c r="J226" s="167" t="str">
        <f>IF(D226="所費",VLOOKUP(D226,支出入力表!E227:$M$2000,7,FALSE),"")</f>
        <v/>
      </c>
      <c r="K226" s="167" t="str">
        <f>IF(D226="所費",VLOOKUP(D226,支出入力表!E227:$M$2000,8,FALSE),"")</f>
        <v/>
      </c>
      <c r="L226" s="168" t="str">
        <f>IF(D226="所費",VLOOKUP(D226,支出入力表!E227:$M$2000,9,FALSE),"")</f>
        <v/>
      </c>
      <c r="M226" s="30"/>
    </row>
    <row r="227" spans="2:13" x14ac:dyDescent="0.55000000000000004">
      <c r="B227" s="163" t="str">
        <f>IF(D227="所費",支出入力表!A228,"")</f>
        <v/>
      </c>
      <c r="C227" s="164" t="str">
        <f>IF(D227="所費",支出入力表!C228,"")</f>
        <v/>
      </c>
      <c r="D227" s="165" t="str">
        <f>IF(支出入力表!E228="所費","所費","")</f>
        <v/>
      </c>
      <c r="E227" s="165" t="str">
        <f>IF(D227="","",支出入力表!G228)</f>
        <v/>
      </c>
      <c r="F227" s="196" t="str">
        <f>IF(E227="","",VLOOKUP(E227,プルダウン用リスト!$L$1:$M$14,2,FALSE))</f>
        <v/>
      </c>
      <c r="G227" s="164" t="str">
        <f>IF(D227="所費",VLOOKUP(D227,支出入力表!E228:$M$2000,4,FALSE),"")</f>
        <v/>
      </c>
      <c r="H227" s="164" t="str">
        <f>IF(D227="所費",VLOOKUP(D227,支出入力表!E228:$M$2000,5,FALSE),"")</f>
        <v/>
      </c>
      <c r="I227" s="166" t="str">
        <f>IF(D227="所費",VLOOKUP(D227,支出入力表!E228:$M$2000,6,FALSE),"")</f>
        <v/>
      </c>
      <c r="J227" s="167" t="str">
        <f>IF(D227="所費",VLOOKUP(D227,支出入力表!E228:$M$2000,7,FALSE),"")</f>
        <v/>
      </c>
      <c r="K227" s="167" t="str">
        <f>IF(D227="所費",VLOOKUP(D227,支出入力表!E228:$M$2000,8,FALSE),"")</f>
        <v/>
      </c>
      <c r="L227" s="168" t="str">
        <f>IF(D227="所費",VLOOKUP(D227,支出入力表!E228:$M$2000,9,FALSE),"")</f>
        <v/>
      </c>
      <c r="M227" s="30"/>
    </row>
    <row r="228" spans="2:13" x14ac:dyDescent="0.55000000000000004">
      <c r="B228" s="163" t="str">
        <f>IF(D228="所費",支出入力表!A229,"")</f>
        <v/>
      </c>
      <c r="C228" s="164" t="str">
        <f>IF(D228="所費",支出入力表!C229,"")</f>
        <v/>
      </c>
      <c r="D228" s="165" t="str">
        <f>IF(支出入力表!E229="所費","所費","")</f>
        <v/>
      </c>
      <c r="E228" s="165" t="str">
        <f>IF(D228="","",支出入力表!G229)</f>
        <v/>
      </c>
      <c r="F228" s="196" t="str">
        <f>IF(E228="","",VLOOKUP(E228,プルダウン用リスト!$L$1:$M$14,2,FALSE))</f>
        <v/>
      </c>
      <c r="G228" s="164" t="str">
        <f>IF(D228="所費",VLOOKUP(D228,支出入力表!E229:$M$2000,4,FALSE),"")</f>
        <v/>
      </c>
      <c r="H228" s="164" t="str">
        <f>IF(D228="所費",VLOOKUP(D228,支出入力表!E229:$M$2000,5,FALSE),"")</f>
        <v/>
      </c>
      <c r="I228" s="166" t="str">
        <f>IF(D228="所費",VLOOKUP(D228,支出入力表!E229:$M$2000,6,FALSE),"")</f>
        <v/>
      </c>
      <c r="J228" s="167" t="str">
        <f>IF(D228="所費",VLOOKUP(D228,支出入力表!E229:$M$2000,7,FALSE),"")</f>
        <v/>
      </c>
      <c r="K228" s="167" t="str">
        <f>IF(D228="所費",VLOOKUP(D228,支出入力表!E229:$M$2000,8,FALSE),"")</f>
        <v/>
      </c>
      <c r="L228" s="168" t="str">
        <f>IF(D228="所費",VLOOKUP(D228,支出入力表!E229:$M$2000,9,FALSE),"")</f>
        <v/>
      </c>
      <c r="M228" s="30"/>
    </row>
    <row r="229" spans="2:13" x14ac:dyDescent="0.55000000000000004">
      <c r="B229" s="163" t="str">
        <f>IF(D229="所費",支出入力表!A230,"")</f>
        <v/>
      </c>
      <c r="C229" s="164" t="str">
        <f>IF(D229="所費",支出入力表!C230,"")</f>
        <v/>
      </c>
      <c r="D229" s="165" t="str">
        <f>IF(支出入力表!E230="所費","所費","")</f>
        <v/>
      </c>
      <c r="E229" s="165" t="str">
        <f>IF(D229="","",支出入力表!G230)</f>
        <v/>
      </c>
      <c r="F229" s="196" t="str">
        <f>IF(E229="","",VLOOKUP(E229,プルダウン用リスト!$L$1:$M$14,2,FALSE))</f>
        <v/>
      </c>
      <c r="G229" s="164" t="str">
        <f>IF(D229="所費",VLOOKUP(D229,支出入力表!E230:$M$2000,4,FALSE),"")</f>
        <v/>
      </c>
      <c r="H229" s="164" t="str">
        <f>IF(D229="所費",VLOOKUP(D229,支出入力表!E230:$M$2000,5,FALSE),"")</f>
        <v/>
      </c>
      <c r="I229" s="166" t="str">
        <f>IF(D229="所費",VLOOKUP(D229,支出入力表!E230:$M$2000,6,FALSE),"")</f>
        <v/>
      </c>
      <c r="J229" s="167" t="str">
        <f>IF(D229="所費",VLOOKUP(D229,支出入力表!E230:$M$2000,7,FALSE),"")</f>
        <v/>
      </c>
      <c r="K229" s="167" t="str">
        <f>IF(D229="所費",VLOOKUP(D229,支出入力表!E230:$M$2000,8,FALSE),"")</f>
        <v/>
      </c>
      <c r="L229" s="168" t="str">
        <f>IF(D229="所費",VLOOKUP(D229,支出入力表!E230:$M$2000,9,FALSE),"")</f>
        <v/>
      </c>
      <c r="M229" s="30"/>
    </row>
    <row r="230" spans="2:13" x14ac:dyDescent="0.55000000000000004">
      <c r="B230" s="163" t="str">
        <f>IF(D230="所費",支出入力表!A231,"")</f>
        <v/>
      </c>
      <c r="C230" s="164" t="str">
        <f>IF(D230="所費",支出入力表!C231,"")</f>
        <v/>
      </c>
      <c r="D230" s="165" t="str">
        <f>IF(支出入力表!E231="所費","所費","")</f>
        <v/>
      </c>
      <c r="E230" s="165" t="str">
        <f>IF(D230="","",支出入力表!G231)</f>
        <v/>
      </c>
      <c r="F230" s="196" t="str">
        <f>IF(E230="","",VLOOKUP(E230,プルダウン用リスト!$L$1:$M$14,2,FALSE))</f>
        <v/>
      </c>
      <c r="G230" s="164" t="str">
        <f>IF(D230="所費",VLOOKUP(D230,支出入力表!E231:$M$2000,4,FALSE),"")</f>
        <v/>
      </c>
      <c r="H230" s="164" t="str">
        <f>IF(D230="所費",VLOOKUP(D230,支出入力表!E231:$M$2000,5,FALSE),"")</f>
        <v/>
      </c>
      <c r="I230" s="166" t="str">
        <f>IF(D230="所費",VLOOKUP(D230,支出入力表!E231:$M$2000,6,FALSE),"")</f>
        <v/>
      </c>
      <c r="J230" s="167" t="str">
        <f>IF(D230="所費",VLOOKUP(D230,支出入力表!E231:$M$2000,7,FALSE),"")</f>
        <v/>
      </c>
      <c r="K230" s="167" t="str">
        <f>IF(D230="所費",VLOOKUP(D230,支出入力表!E231:$M$2000,8,FALSE),"")</f>
        <v/>
      </c>
      <c r="L230" s="168" t="str">
        <f>IF(D230="所費",VLOOKUP(D230,支出入力表!E231:$M$2000,9,FALSE),"")</f>
        <v/>
      </c>
      <c r="M230" s="30"/>
    </row>
    <row r="231" spans="2:13" x14ac:dyDescent="0.55000000000000004">
      <c r="B231" s="163" t="str">
        <f>IF(D231="所費",支出入力表!A232,"")</f>
        <v/>
      </c>
      <c r="C231" s="164" t="str">
        <f>IF(D231="所費",支出入力表!C232,"")</f>
        <v/>
      </c>
      <c r="D231" s="165" t="str">
        <f>IF(支出入力表!E232="所費","所費","")</f>
        <v/>
      </c>
      <c r="E231" s="165" t="str">
        <f>IF(D231="","",支出入力表!G232)</f>
        <v/>
      </c>
      <c r="F231" s="196" t="str">
        <f>IF(E231="","",VLOOKUP(E231,プルダウン用リスト!$L$1:$M$14,2,FALSE))</f>
        <v/>
      </c>
      <c r="G231" s="164" t="str">
        <f>IF(D231="所費",VLOOKUP(D231,支出入力表!E232:$M$2000,4,FALSE),"")</f>
        <v/>
      </c>
      <c r="H231" s="164" t="str">
        <f>IF(D231="所費",VLOOKUP(D231,支出入力表!E232:$M$2000,5,FALSE),"")</f>
        <v/>
      </c>
      <c r="I231" s="166" t="str">
        <f>IF(D231="所費",VLOOKUP(D231,支出入力表!E232:$M$2000,6,FALSE),"")</f>
        <v/>
      </c>
      <c r="J231" s="167" t="str">
        <f>IF(D231="所費",VLOOKUP(D231,支出入力表!E232:$M$2000,7,FALSE),"")</f>
        <v/>
      </c>
      <c r="K231" s="167" t="str">
        <f>IF(D231="所費",VLOOKUP(D231,支出入力表!E232:$M$2000,8,FALSE),"")</f>
        <v/>
      </c>
      <c r="L231" s="168" t="str">
        <f>IF(D231="所費",VLOOKUP(D231,支出入力表!E232:$M$2000,9,FALSE),"")</f>
        <v/>
      </c>
      <c r="M231" s="30"/>
    </row>
    <row r="232" spans="2:13" x14ac:dyDescent="0.55000000000000004">
      <c r="B232" s="163" t="str">
        <f>IF(D232="所費",支出入力表!A233,"")</f>
        <v/>
      </c>
      <c r="C232" s="164" t="str">
        <f>IF(D232="所費",支出入力表!C233,"")</f>
        <v/>
      </c>
      <c r="D232" s="165" t="str">
        <f>IF(支出入力表!E233="所費","所費","")</f>
        <v/>
      </c>
      <c r="E232" s="165" t="str">
        <f>IF(D232="","",支出入力表!G233)</f>
        <v/>
      </c>
      <c r="F232" s="196" t="str">
        <f>IF(E232="","",VLOOKUP(E232,プルダウン用リスト!$L$1:$M$14,2,FALSE))</f>
        <v/>
      </c>
      <c r="G232" s="164" t="str">
        <f>IF(D232="所費",VLOOKUP(D232,支出入力表!E233:$M$2000,4,FALSE),"")</f>
        <v/>
      </c>
      <c r="H232" s="164" t="str">
        <f>IF(D232="所費",VLOOKUP(D232,支出入力表!E233:$M$2000,5,FALSE),"")</f>
        <v/>
      </c>
      <c r="I232" s="166" t="str">
        <f>IF(D232="所費",VLOOKUP(D232,支出入力表!E233:$M$2000,6,FALSE),"")</f>
        <v/>
      </c>
      <c r="J232" s="167" t="str">
        <f>IF(D232="所費",VLOOKUP(D232,支出入力表!E233:$M$2000,7,FALSE),"")</f>
        <v/>
      </c>
      <c r="K232" s="167" t="str">
        <f>IF(D232="所費",VLOOKUP(D232,支出入力表!E233:$M$2000,8,FALSE),"")</f>
        <v/>
      </c>
      <c r="L232" s="168" t="str">
        <f>IF(D232="所費",VLOOKUP(D232,支出入力表!E233:$M$2000,9,FALSE),"")</f>
        <v/>
      </c>
      <c r="M232" s="30"/>
    </row>
    <row r="233" spans="2:13" x14ac:dyDescent="0.55000000000000004">
      <c r="B233" s="163" t="str">
        <f>IF(D233="所費",支出入力表!A234,"")</f>
        <v/>
      </c>
      <c r="C233" s="164" t="str">
        <f>IF(D233="所費",支出入力表!C234,"")</f>
        <v/>
      </c>
      <c r="D233" s="165" t="str">
        <f>IF(支出入力表!E234="所費","所費","")</f>
        <v/>
      </c>
      <c r="E233" s="165" t="str">
        <f>IF(D233="","",支出入力表!G234)</f>
        <v/>
      </c>
      <c r="F233" s="196" t="str">
        <f>IF(E233="","",VLOOKUP(E233,プルダウン用リスト!$L$1:$M$14,2,FALSE))</f>
        <v/>
      </c>
      <c r="G233" s="164" t="str">
        <f>IF(D233="所費",VLOOKUP(D233,支出入力表!E234:$M$2000,4,FALSE),"")</f>
        <v/>
      </c>
      <c r="H233" s="164" t="str">
        <f>IF(D233="所費",VLOOKUP(D233,支出入力表!E234:$M$2000,5,FALSE),"")</f>
        <v/>
      </c>
      <c r="I233" s="166" t="str">
        <f>IF(D233="所費",VLOOKUP(D233,支出入力表!E234:$M$2000,6,FALSE),"")</f>
        <v/>
      </c>
      <c r="J233" s="167" t="str">
        <f>IF(D233="所費",VLOOKUP(D233,支出入力表!E234:$M$2000,7,FALSE),"")</f>
        <v/>
      </c>
      <c r="K233" s="167" t="str">
        <f>IF(D233="所費",VLOOKUP(D233,支出入力表!E234:$M$2000,8,FALSE),"")</f>
        <v/>
      </c>
      <c r="L233" s="168" t="str">
        <f>IF(D233="所費",VLOOKUP(D233,支出入力表!E234:$M$2000,9,FALSE),"")</f>
        <v/>
      </c>
      <c r="M233" s="30"/>
    </row>
    <row r="234" spans="2:13" x14ac:dyDescent="0.55000000000000004">
      <c r="B234" s="163" t="str">
        <f>IF(D234="所費",支出入力表!A235,"")</f>
        <v/>
      </c>
      <c r="C234" s="164" t="str">
        <f>IF(D234="所費",支出入力表!C235,"")</f>
        <v/>
      </c>
      <c r="D234" s="165" t="str">
        <f>IF(支出入力表!E235="所費","所費","")</f>
        <v/>
      </c>
      <c r="E234" s="165" t="str">
        <f>IF(D234="","",支出入力表!G235)</f>
        <v/>
      </c>
      <c r="F234" s="196" t="str">
        <f>IF(E234="","",VLOOKUP(E234,プルダウン用リスト!$L$1:$M$14,2,FALSE))</f>
        <v/>
      </c>
      <c r="G234" s="164" t="str">
        <f>IF(D234="所費",VLOOKUP(D234,支出入力表!E235:$M$2000,4,FALSE),"")</f>
        <v/>
      </c>
      <c r="H234" s="164" t="str">
        <f>IF(D234="所費",VLOOKUP(D234,支出入力表!E235:$M$2000,5,FALSE),"")</f>
        <v/>
      </c>
      <c r="I234" s="166" t="str">
        <f>IF(D234="所費",VLOOKUP(D234,支出入力表!E235:$M$2000,6,FALSE),"")</f>
        <v/>
      </c>
      <c r="J234" s="167" t="str">
        <f>IF(D234="所費",VLOOKUP(D234,支出入力表!E235:$M$2000,7,FALSE),"")</f>
        <v/>
      </c>
      <c r="K234" s="167" t="str">
        <f>IF(D234="所費",VLOOKUP(D234,支出入力表!E235:$M$2000,8,FALSE),"")</f>
        <v/>
      </c>
      <c r="L234" s="168" t="str">
        <f>IF(D234="所費",VLOOKUP(D234,支出入力表!E235:$M$2000,9,FALSE),"")</f>
        <v/>
      </c>
      <c r="M234" s="30"/>
    </row>
    <row r="235" spans="2:13" x14ac:dyDescent="0.55000000000000004">
      <c r="B235" s="163" t="str">
        <f>IF(D235="所費",支出入力表!A236,"")</f>
        <v/>
      </c>
      <c r="C235" s="164" t="str">
        <f>IF(D235="所費",支出入力表!C236,"")</f>
        <v/>
      </c>
      <c r="D235" s="165" t="str">
        <f>IF(支出入力表!E236="所費","所費","")</f>
        <v/>
      </c>
      <c r="E235" s="165" t="str">
        <f>IF(D235="","",支出入力表!G236)</f>
        <v/>
      </c>
      <c r="F235" s="196" t="str">
        <f>IF(E235="","",VLOOKUP(E235,プルダウン用リスト!$L$1:$M$14,2,FALSE))</f>
        <v/>
      </c>
      <c r="G235" s="164" t="str">
        <f>IF(D235="所費",VLOOKUP(D235,支出入力表!E236:$M$2000,4,FALSE),"")</f>
        <v/>
      </c>
      <c r="H235" s="164" t="str">
        <f>IF(D235="所費",VLOOKUP(D235,支出入力表!E236:$M$2000,5,FALSE),"")</f>
        <v/>
      </c>
      <c r="I235" s="166" t="str">
        <f>IF(D235="所費",VLOOKUP(D235,支出入力表!E236:$M$2000,6,FALSE),"")</f>
        <v/>
      </c>
      <c r="J235" s="167" t="str">
        <f>IF(D235="所費",VLOOKUP(D235,支出入力表!E236:$M$2000,7,FALSE),"")</f>
        <v/>
      </c>
      <c r="K235" s="167" t="str">
        <f>IF(D235="所費",VLOOKUP(D235,支出入力表!E236:$M$2000,8,FALSE),"")</f>
        <v/>
      </c>
      <c r="L235" s="168" t="str">
        <f>IF(D235="所費",VLOOKUP(D235,支出入力表!E236:$M$2000,9,FALSE),"")</f>
        <v/>
      </c>
      <c r="M235" s="30"/>
    </row>
    <row r="236" spans="2:13" x14ac:dyDescent="0.55000000000000004">
      <c r="B236" s="163" t="str">
        <f>IF(D236="所費",支出入力表!A237,"")</f>
        <v/>
      </c>
      <c r="C236" s="164" t="str">
        <f>IF(D236="所費",支出入力表!C237,"")</f>
        <v/>
      </c>
      <c r="D236" s="165" t="str">
        <f>IF(支出入力表!E237="所費","所費","")</f>
        <v/>
      </c>
      <c r="E236" s="165" t="str">
        <f>IF(D236="","",支出入力表!G237)</f>
        <v/>
      </c>
      <c r="F236" s="196" t="str">
        <f>IF(E236="","",VLOOKUP(E236,プルダウン用リスト!$L$1:$M$14,2,FALSE))</f>
        <v/>
      </c>
      <c r="G236" s="164" t="str">
        <f>IF(D236="所費",VLOOKUP(D236,支出入力表!E237:$M$2000,4,FALSE),"")</f>
        <v/>
      </c>
      <c r="H236" s="164" t="str">
        <f>IF(D236="所費",VLOOKUP(D236,支出入力表!E237:$M$2000,5,FALSE),"")</f>
        <v/>
      </c>
      <c r="I236" s="166" t="str">
        <f>IF(D236="所費",VLOOKUP(D236,支出入力表!E237:$M$2000,6,FALSE),"")</f>
        <v/>
      </c>
      <c r="J236" s="167" t="str">
        <f>IF(D236="所費",VLOOKUP(D236,支出入力表!E237:$M$2000,7,FALSE),"")</f>
        <v/>
      </c>
      <c r="K236" s="167" t="str">
        <f>IF(D236="所費",VLOOKUP(D236,支出入力表!E237:$M$2000,8,FALSE),"")</f>
        <v/>
      </c>
      <c r="L236" s="168" t="str">
        <f>IF(D236="所費",VLOOKUP(D236,支出入力表!E237:$M$2000,9,FALSE),"")</f>
        <v/>
      </c>
      <c r="M236" s="30"/>
    </row>
    <row r="237" spans="2:13" x14ac:dyDescent="0.55000000000000004">
      <c r="B237" s="163" t="str">
        <f>IF(D237="所費",支出入力表!A238,"")</f>
        <v/>
      </c>
      <c r="C237" s="164" t="str">
        <f>IF(D237="所費",支出入力表!C238,"")</f>
        <v/>
      </c>
      <c r="D237" s="165" t="str">
        <f>IF(支出入力表!E238="所費","所費","")</f>
        <v/>
      </c>
      <c r="E237" s="165" t="str">
        <f>IF(D237="","",支出入力表!G238)</f>
        <v/>
      </c>
      <c r="F237" s="196" t="str">
        <f>IF(E237="","",VLOOKUP(E237,プルダウン用リスト!$L$1:$M$14,2,FALSE))</f>
        <v/>
      </c>
      <c r="G237" s="164" t="str">
        <f>IF(D237="所費",VLOOKUP(D237,支出入力表!E238:$M$2000,4,FALSE),"")</f>
        <v/>
      </c>
      <c r="H237" s="164" t="str">
        <f>IF(D237="所費",VLOOKUP(D237,支出入力表!E238:$M$2000,5,FALSE),"")</f>
        <v/>
      </c>
      <c r="I237" s="166" t="str">
        <f>IF(D237="所費",VLOOKUP(D237,支出入力表!E238:$M$2000,6,FALSE),"")</f>
        <v/>
      </c>
      <c r="J237" s="167" t="str">
        <f>IF(D237="所費",VLOOKUP(D237,支出入力表!E238:$M$2000,7,FALSE),"")</f>
        <v/>
      </c>
      <c r="K237" s="167" t="str">
        <f>IF(D237="所費",VLOOKUP(D237,支出入力表!E238:$M$2000,8,FALSE),"")</f>
        <v/>
      </c>
      <c r="L237" s="168" t="str">
        <f>IF(D237="所費",VLOOKUP(D237,支出入力表!E238:$M$2000,9,FALSE),"")</f>
        <v/>
      </c>
      <c r="M237" s="30"/>
    </row>
    <row r="238" spans="2:13" x14ac:dyDescent="0.55000000000000004">
      <c r="B238" s="163" t="str">
        <f>IF(D238="所費",支出入力表!A239,"")</f>
        <v/>
      </c>
      <c r="C238" s="164" t="str">
        <f>IF(D238="所費",支出入力表!C239,"")</f>
        <v/>
      </c>
      <c r="D238" s="165" t="str">
        <f>IF(支出入力表!E239="所費","所費","")</f>
        <v/>
      </c>
      <c r="E238" s="165" t="str">
        <f>IF(D238="","",支出入力表!G239)</f>
        <v/>
      </c>
      <c r="F238" s="196" t="str">
        <f>IF(E238="","",VLOOKUP(E238,プルダウン用リスト!$L$1:$M$14,2,FALSE))</f>
        <v/>
      </c>
      <c r="G238" s="164" t="str">
        <f>IF(D238="所費",VLOOKUP(D238,支出入力表!E239:$M$2000,4,FALSE),"")</f>
        <v/>
      </c>
      <c r="H238" s="164" t="str">
        <f>IF(D238="所費",VLOOKUP(D238,支出入力表!E239:$M$2000,5,FALSE),"")</f>
        <v/>
      </c>
      <c r="I238" s="166" t="str">
        <f>IF(D238="所費",VLOOKUP(D238,支出入力表!E239:$M$2000,6,FALSE),"")</f>
        <v/>
      </c>
      <c r="J238" s="167" t="str">
        <f>IF(D238="所費",VLOOKUP(D238,支出入力表!E239:$M$2000,7,FALSE),"")</f>
        <v/>
      </c>
      <c r="K238" s="167" t="str">
        <f>IF(D238="所費",VLOOKUP(D238,支出入力表!E239:$M$2000,8,FALSE),"")</f>
        <v/>
      </c>
      <c r="L238" s="168" t="str">
        <f>IF(D238="所費",VLOOKUP(D238,支出入力表!E239:$M$2000,9,FALSE),"")</f>
        <v/>
      </c>
      <c r="M238" s="30"/>
    </row>
    <row r="239" spans="2:13" x14ac:dyDescent="0.55000000000000004">
      <c r="B239" s="163" t="str">
        <f>IF(D239="所費",支出入力表!A240,"")</f>
        <v/>
      </c>
      <c r="C239" s="164" t="str">
        <f>IF(D239="所費",支出入力表!C240,"")</f>
        <v/>
      </c>
      <c r="D239" s="165" t="str">
        <f>IF(支出入力表!E240="所費","所費","")</f>
        <v/>
      </c>
      <c r="E239" s="165" t="str">
        <f>IF(D239="","",支出入力表!G240)</f>
        <v/>
      </c>
      <c r="F239" s="196" t="str">
        <f>IF(E239="","",VLOOKUP(E239,プルダウン用リスト!$L$1:$M$14,2,FALSE))</f>
        <v/>
      </c>
      <c r="G239" s="164" t="str">
        <f>IF(D239="所費",VLOOKUP(D239,支出入力表!E240:$M$2000,4,FALSE),"")</f>
        <v/>
      </c>
      <c r="H239" s="164" t="str">
        <f>IF(D239="所費",VLOOKUP(D239,支出入力表!E240:$M$2000,5,FALSE),"")</f>
        <v/>
      </c>
      <c r="I239" s="166" t="str">
        <f>IF(D239="所費",VLOOKUP(D239,支出入力表!E240:$M$2000,6,FALSE),"")</f>
        <v/>
      </c>
      <c r="J239" s="167" t="str">
        <f>IF(D239="所費",VLOOKUP(D239,支出入力表!E240:$M$2000,7,FALSE),"")</f>
        <v/>
      </c>
      <c r="K239" s="167" t="str">
        <f>IF(D239="所費",VLOOKUP(D239,支出入力表!E240:$M$2000,8,FALSE),"")</f>
        <v/>
      </c>
      <c r="L239" s="168" t="str">
        <f>IF(D239="所費",VLOOKUP(D239,支出入力表!E240:$M$2000,9,FALSE),"")</f>
        <v/>
      </c>
      <c r="M239" s="30"/>
    </row>
    <row r="240" spans="2:13" x14ac:dyDescent="0.55000000000000004">
      <c r="B240" s="163" t="str">
        <f>IF(D240="所費",支出入力表!A241,"")</f>
        <v/>
      </c>
      <c r="C240" s="164" t="str">
        <f>IF(D240="所費",支出入力表!C241,"")</f>
        <v/>
      </c>
      <c r="D240" s="165" t="str">
        <f>IF(支出入力表!E241="所費","所費","")</f>
        <v/>
      </c>
      <c r="E240" s="165" t="str">
        <f>IF(D240="","",支出入力表!G241)</f>
        <v/>
      </c>
      <c r="F240" s="196" t="str">
        <f>IF(E240="","",VLOOKUP(E240,プルダウン用リスト!$L$1:$M$14,2,FALSE))</f>
        <v/>
      </c>
      <c r="G240" s="164" t="str">
        <f>IF(D240="所費",VLOOKUP(D240,支出入力表!E241:$M$2000,4,FALSE),"")</f>
        <v/>
      </c>
      <c r="H240" s="164" t="str">
        <f>IF(D240="所費",VLOOKUP(D240,支出入力表!E241:$M$2000,5,FALSE),"")</f>
        <v/>
      </c>
      <c r="I240" s="166" t="str">
        <f>IF(D240="所費",VLOOKUP(D240,支出入力表!E241:$M$2000,6,FALSE),"")</f>
        <v/>
      </c>
      <c r="J240" s="167" t="str">
        <f>IF(D240="所費",VLOOKUP(D240,支出入力表!E241:$M$2000,7,FALSE),"")</f>
        <v/>
      </c>
      <c r="K240" s="167" t="str">
        <f>IF(D240="所費",VLOOKUP(D240,支出入力表!E241:$M$2000,8,FALSE),"")</f>
        <v/>
      </c>
      <c r="L240" s="168" t="str">
        <f>IF(D240="所費",VLOOKUP(D240,支出入力表!E241:$M$2000,9,FALSE),"")</f>
        <v/>
      </c>
      <c r="M240" s="30"/>
    </row>
    <row r="241" spans="2:13" x14ac:dyDescent="0.55000000000000004">
      <c r="B241" s="163" t="str">
        <f>IF(D241="所費",支出入力表!A242,"")</f>
        <v/>
      </c>
      <c r="C241" s="164" t="str">
        <f>IF(D241="所費",支出入力表!C242,"")</f>
        <v/>
      </c>
      <c r="D241" s="165" t="str">
        <f>IF(支出入力表!E242="所費","所費","")</f>
        <v/>
      </c>
      <c r="E241" s="165" t="str">
        <f>IF(D241="","",支出入力表!G242)</f>
        <v/>
      </c>
      <c r="F241" s="196" t="str">
        <f>IF(E241="","",VLOOKUP(E241,プルダウン用リスト!$L$1:$M$14,2,FALSE))</f>
        <v/>
      </c>
      <c r="G241" s="164" t="str">
        <f>IF(D241="所費",VLOOKUP(D241,支出入力表!E242:$M$2000,4,FALSE),"")</f>
        <v/>
      </c>
      <c r="H241" s="164" t="str">
        <f>IF(D241="所費",VLOOKUP(D241,支出入力表!E242:$M$2000,5,FALSE),"")</f>
        <v/>
      </c>
      <c r="I241" s="166" t="str">
        <f>IF(D241="所費",VLOOKUP(D241,支出入力表!E242:$M$2000,6,FALSE),"")</f>
        <v/>
      </c>
      <c r="J241" s="167" t="str">
        <f>IF(D241="所費",VLOOKUP(D241,支出入力表!E242:$M$2000,7,FALSE),"")</f>
        <v/>
      </c>
      <c r="K241" s="167" t="str">
        <f>IF(D241="所費",VLOOKUP(D241,支出入力表!E242:$M$2000,8,FALSE),"")</f>
        <v/>
      </c>
      <c r="L241" s="168" t="str">
        <f>IF(D241="所費",VLOOKUP(D241,支出入力表!E242:$M$2000,9,FALSE),"")</f>
        <v/>
      </c>
      <c r="M241" s="30"/>
    </row>
    <row r="242" spans="2:13" x14ac:dyDescent="0.55000000000000004">
      <c r="B242" s="163" t="str">
        <f>IF(D242="所費",支出入力表!A243,"")</f>
        <v/>
      </c>
      <c r="C242" s="164" t="str">
        <f>IF(D242="所費",支出入力表!C243,"")</f>
        <v/>
      </c>
      <c r="D242" s="165" t="str">
        <f>IF(支出入力表!E243="所費","所費","")</f>
        <v/>
      </c>
      <c r="E242" s="165" t="str">
        <f>IF(D242="","",支出入力表!G243)</f>
        <v/>
      </c>
      <c r="F242" s="196" t="str">
        <f>IF(E242="","",VLOOKUP(E242,プルダウン用リスト!$L$1:$M$14,2,FALSE))</f>
        <v/>
      </c>
      <c r="G242" s="164" t="str">
        <f>IF(D242="所費",VLOOKUP(D242,支出入力表!E243:$M$2000,4,FALSE),"")</f>
        <v/>
      </c>
      <c r="H242" s="164" t="str">
        <f>IF(D242="所費",VLOOKUP(D242,支出入力表!E243:$M$2000,5,FALSE),"")</f>
        <v/>
      </c>
      <c r="I242" s="166" t="str">
        <f>IF(D242="所費",VLOOKUP(D242,支出入力表!E243:$M$2000,6,FALSE),"")</f>
        <v/>
      </c>
      <c r="J242" s="167" t="str">
        <f>IF(D242="所費",VLOOKUP(D242,支出入力表!E243:$M$2000,7,FALSE),"")</f>
        <v/>
      </c>
      <c r="K242" s="167" t="str">
        <f>IF(D242="所費",VLOOKUP(D242,支出入力表!E243:$M$2000,8,FALSE),"")</f>
        <v/>
      </c>
      <c r="L242" s="168" t="str">
        <f>IF(D242="所費",VLOOKUP(D242,支出入力表!E243:$M$2000,9,FALSE),"")</f>
        <v/>
      </c>
      <c r="M242" s="30"/>
    </row>
    <row r="243" spans="2:13" x14ac:dyDescent="0.55000000000000004">
      <c r="B243" s="163" t="str">
        <f>IF(D243="所費",支出入力表!A244,"")</f>
        <v/>
      </c>
      <c r="C243" s="164" t="str">
        <f>IF(D243="所費",支出入力表!C244,"")</f>
        <v/>
      </c>
      <c r="D243" s="165" t="str">
        <f>IF(支出入力表!E244="所費","所費","")</f>
        <v/>
      </c>
      <c r="E243" s="165" t="str">
        <f>IF(D243="","",支出入力表!G244)</f>
        <v/>
      </c>
      <c r="F243" s="196" t="str">
        <f>IF(E243="","",VLOOKUP(E243,プルダウン用リスト!$L$1:$M$14,2,FALSE))</f>
        <v/>
      </c>
      <c r="G243" s="164" t="str">
        <f>IF(D243="所費",VLOOKUP(D243,支出入力表!E244:$M$2000,4,FALSE),"")</f>
        <v/>
      </c>
      <c r="H243" s="164" t="str">
        <f>IF(D243="所費",VLOOKUP(D243,支出入力表!E244:$M$2000,5,FALSE),"")</f>
        <v/>
      </c>
      <c r="I243" s="166" t="str">
        <f>IF(D243="所費",VLOOKUP(D243,支出入力表!E244:$M$2000,6,FALSE),"")</f>
        <v/>
      </c>
      <c r="J243" s="167" t="str">
        <f>IF(D243="所費",VLOOKUP(D243,支出入力表!E244:$M$2000,7,FALSE),"")</f>
        <v/>
      </c>
      <c r="K243" s="167" t="str">
        <f>IF(D243="所費",VLOOKUP(D243,支出入力表!E244:$M$2000,8,FALSE),"")</f>
        <v/>
      </c>
      <c r="L243" s="168" t="str">
        <f>IF(D243="所費",VLOOKUP(D243,支出入力表!E244:$M$2000,9,FALSE),"")</f>
        <v/>
      </c>
      <c r="M243" s="30"/>
    </row>
    <row r="244" spans="2:13" x14ac:dyDescent="0.55000000000000004">
      <c r="B244" s="163" t="str">
        <f>IF(D244="所費",支出入力表!A245,"")</f>
        <v/>
      </c>
      <c r="C244" s="164" t="str">
        <f>IF(D244="所費",支出入力表!C245,"")</f>
        <v/>
      </c>
      <c r="D244" s="165" t="str">
        <f>IF(支出入力表!E245="所費","所費","")</f>
        <v/>
      </c>
      <c r="E244" s="165" t="str">
        <f>IF(D244="","",支出入力表!G245)</f>
        <v/>
      </c>
      <c r="F244" s="196" t="str">
        <f>IF(E244="","",VLOOKUP(E244,プルダウン用リスト!$L$1:$M$14,2,FALSE))</f>
        <v/>
      </c>
      <c r="G244" s="164" t="str">
        <f>IF(D244="所費",VLOOKUP(D244,支出入力表!E245:$M$2000,4,FALSE),"")</f>
        <v/>
      </c>
      <c r="H244" s="164" t="str">
        <f>IF(D244="所費",VLOOKUP(D244,支出入力表!E245:$M$2000,5,FALSE),"")</f>
        <v/>
      </c>
      <c r="I244" s="166" t="str">
        <f>IF(D244="所費",VLOOKUP(D244,支出入力表!E245:$M$2000,6,FALSE),"")</f>
        <v/>
      </c>
      <c r="J244" s="167" t="str">
        <f>IF(D244="所費",VLOOKUP(D244,支出入力表!E245:$M$2000,7,FALSE),"")</f>
        <v/>
      </c>
      <c r="K244" s="167" t="str">
        <f>IF(D244="所費",VLOOKUP(D244,支出入力表!E245:$M$2000,8,FALSE),"")</f>
        <v/>
      </c>
      <c r="L244" s="168" t="str">
        <f>IF(D244="所費",VLOOKUP(D244,支出入力表!E245:$M$2000,9,FALSE),"")</f>
        <v/>
      </c>
      <c r="M244" s="30"/>
    </row>
    <row r="245" spans="2:13" x14ac:dyDescent="0.55000000000000004">
      <c r="B245" s="163" t="str">
        <f>IF(D245="所費",支出入力表!A246,"")</f>
        <v/>
      </c>
      <c r="C245" s="164" t="str">
        <f>IF(D245="所費",支出入力表!C246,"")</f>
        <v/>
      </c>
      <c r="D245" s="165" t="str">
        <f>IF(支出入力表!E246="所費","所費","")</f>
        <v/>
      </c>
      <c r="E245" s="165" t="str">
        <f>IF(D245="","",支出入力表!G246)</f>
        <v/>
      </c>
      <c r="F245" s="196" t="str">
        <f>IF(E245="","",VLOOKUP(E245,プルダウン用リスト!$L$1:$M$14,2,FALSE))</f>
        <v/>
      </c>
      <c r="G245" s="164" t="str">
        <f>IF(D245="所費",VLOOKUP(D245,支出入力表!E246:$M$2000,4,FALSE),"")</f>
        <v/>
      </c>
      <c r="H245" s="164" t="str">
        <f>IF(D245="所費",VLOOKUP(D245,支出入力表!E246:$M$2000,5,FALSE),"")</f>
        <v/>
      </c>
      <c r="I245" s="166" t="str">
        <f>IF(D245="所費",VLOOKUP(D245,支出入力表!E246:$M$2000,6,FALSE),"")</f>
        <v/>
      </c>
      <c r="J245" s="167" t="str">
        <f>IF(D245="所費",VLOOKUP(D245,支出入力表!E246:$M$2000,7,FALSE),"")</f>
        <v/>
      </c>
      <c r="K245" s="167" t="str">
        <f>IF(D245="所費",VLOOKUP(D245,支出入力表!E246:$M$2000,8,FALSE),"")</f>
        <v/>
      </c>
      <c r="L245" s="168" t="str">
        <f>IF(D245="所費",VLOOKUP(D245,支出入力表!E246:$M$2000,9,FALSE),"")</f>
        <v/>
      </c>
      <c r="M245" s="30"/>
    </row>
    <row r="246" spans="2:13" x14ac:dyDescent="0.55000000000000004">
      <c r="B246" s="163" t="str">
        <f>IF(D246="所費",支出入力表!A247,"")</f>
        <v/>
      </c>
      <c r="C246" s="164" t="str">
        <f>IF(D246="所費",支出入力表!C247,"")</f>
        <v/>
      </c>
      <c r="D246" s="165" t="str">
        <f>IF(支出入力表!E247="所費","所費","")</f>
        <v/>
      </c>
      <c r="E246" s="165" t="str">
        <f>IF(D246="","",支出入力表!G247)</f>
        <v/>
      </c>
      <c r="F246" s="196" t="str">
        <f>IF(E246="","",VLOOKUP(E246,プルダウン用リスト!$L$1:$M$14,2,FALSE))</f>
        <v/>
      </c>
      <c r="G246" s="164" t="str">
        <f>IF(D246="所費",VLOOKUP(D246,支出入力表!E247:$M$2000,4,FALSE),"")</f>
        <v/>
      </c>
      <c r="H246" s="164" t="str">
        <f>IF(D246="所費",VLOOKUP(D246,支出入力表!E247:$M$2000,5,FALSE),"")</f>
        <v/>
      </c>
      <c r="I246" s="166" t="str">
        <f>IF(D246="所費",VLOOKUP(D246,支出入力表!E247:$M$2000,6,FALSE),"")</f>
        <v/>
      </c>
      <c r="J246" s="167" t="str">
        <f>IF(D246="所費",VLOOKUP(D246,支出入力表!E247:$M$2000,7,FALSE),"")</f>
        <v/>
      </c>
      <c r="K246" s="167" t="str">
        <f>IF(D246="所費",VLOOKUP(D246,支出入力表!E247:$M$2000,8,FALSE),"")</f>
        <v/>
      </c>
      <c r="L246" s="168" t="str">
        <f>IF(D246="所費",VLOOKUP(D246,支出入力表!E247:$M$2000,9,FALSE),"")</f>
        <v/>
      </c>
      <c r="M246" s="30"/>
    </row>
    <row r="247" spans="2:13" x14ac:dyDescent="0.55000000000000004">
      <c r="B247" s="163" t="str">
        <f>IF(D247="所費",支出入力表!A248,"")</f>
        <v/>
      </c>
      <c r="C247" s="164" t="str">
        <f>IF(D247="所費",支出入力表!C248,"")</f>
        <v/>
      </c>
      <c r="D247" s="165" t="str">
        <f>IF(支出入力表!E248="所費","所費","")</f>
        <v/>
      </c>
      <c r="E247" s="165" t="str">
        <f>IF(D247="","",支出入力表!G248)</f>
        <v/>
      </c>
      <c r="F247" s="196" t="str">
        <f>IF(E247="","",VLOOKUP(E247,プルダウン用リスト!$L$1:$M$14,2,FALSE))</f>
        <v/>
      </c>
      <c r="G247" s="164" t="str">
        <f>IF(D247="所費",VLOOKUP(D247,支出入力表!E248:$M$2000,4,FALSE),"")</f>
        <v/>
      </c>
      <c r="H247" s="164" t="str">
        <f>IF(D247="所費",VLOOKUP(D247,支出入力表!E248:$M$2000,5,FALSE),"")</f>
        <v/>
      </c>
      <c r="I247" s="166" t="str">
        <f>IF(D247="所費",VLOOKUP(D247,支出入力表!E248:$M$2000,6,FALSE),"")</f>
        <v/>
      </c>
      <c r="J247" s="167" t="str">
        <f>IF(D247="所費",VLOOKUP(D247,支出入力表!E248:$M$2000,7,FALSE),"")</f>
        <v/>
      </c>
      <c r="K247" s="167" t="str">
        <f>IF(D247="所費",VLOOKUP(D247,支出入力表!E248:$M$2000,8,FALSE),"")</f>
        <v/>
      </c>
      <c r="L247" s="168" t="str">
        <f>IF(D247="所費",VLOOKUP(D247,支出入力表!E248:$M$2000,9,FALSE),"")</f>
        <v/>
      </c>
      <c r="M247" s="30"/>
    </row>
    <row r="248" spans="2:13" x14ac:dyDescent="0.55000000000000004">
      <c r="B248" s="163" t="str">
        <f>IF(D248="所費",支出入力表!A249,"")</f>
        <v/>
      </c>
      <c r="C248" s="164" t="str">
        <f>IF(D248="所費",支出入力表!C249,"")</f>
        <v/>
      </c>
      <c r="D248" s="165" t="str">
        <f>IF(支出入力表!E249="所費","所費","")</f>
        <v/>
      </c>
      <c r="E248" s="165" t="str">
        <f>IF(D248="","",支出入力表!G249)</f>
        <v/>
      </c>
      <c r="F248" s="196" t="str">
        <f>IF(E248="","",VLOOKUP(E248,プルダウン用リスト!$L$1:$M$14,2,FALSE))</f>
        <v/>
      </c>
      <c r="G248" s="164" t="str">
        <f>IF(D248="所費",VLOOKUP(D248,支出入力表!E249:$M$2000,4,FALSE),"")</f>
        <v/>
      </c>
      <c r="H248" s="164" t="str">
        <f>IF(D248="所費",VLOOKUP(D248,支出入力表!E249:$M$2000,5,FALSE),"")</f>
        <v/>
      </c>
      <c r="I248" s="166" t="str">
        <f>IF(D248="所費",VLOOKUP(D248,支出入力表!E249:$M$2000,6,FALSE),"")</f>
        <v/>
      </c>
      <c r="J248" s="167" t="str">
        <f>IF(D248="所費",VLOOKUP(D248,支出入力表!E249:$M$2000,7,FALSE),"")</f>
        <v/>
      </c>
      <c r="K248" s="167" t="str">
        <f>IF(D248="所費",VLOOKUP(D248,支出入力表!E249:$M$2000,8,FALSE),"")</f>
        <v/>
      </c>
      <c r="L248" s="168" t="str">
        <f>IF(D248="所費",VLOOKUP(D248,支出入力表!E249:$M$2000,9,FALSE),"")</f>
        <v/>
      </c>
      <c r="M248" s="30"/>
    </row>
    <row r="249" spans="2:13" x14ac:dyDescent="0.55000000000000004">
      <c r="B249" s="163" t="str">
        <f>IF(D249="所費",支出入力表!A250,"")</f>
        <v/>
      </c>
      <c r="C249" s="164" t="str">
        <f>IF(D249="所費",支出入力表!C250,"")</f>
        <v/>
      </c>
      <c r="D249" s="165" t="str">
        <f>IF(支出入力表!E250="所費","所費","")</f>
        <v/>
      </c>
      <c r="E249" s="165" t="str">
        <f>IF(D249="","",支出入力表!G250)</f>
        <v/>
      </c>
      <c r="F249" s="196" t="str">
        <f>IF(E249="","",VLOOKUP(E249,プルダウン用リスト!$L$1:$M$14,2,FALSE))</f>
        <v/>
      </c>
      <c r="G249" s="164" t="str">
        <f>IF(D249="所費",VLOOKUP(D249,支出入力表!E250:$M$2000,4,FALSE),"")</f>
        <v/>
      </c>
      <c r="H249" s="164" t="str">
        <f>IF(D249="所費",VLOOKUP(D249,支出入力表!E250:$M$2000,5,FALSE),"")</f>
        <v/>
      </c>
      <c r="I249" s="166" t="str">
        <f>IF(D249="所費",VLOOKUP(D249,支出入力表!E250:$M$2000,6,FALSE),"")</f>
        <v/>
      </c>
      <c r="J249" s="167" t="str">
        <f>IF(D249="所費",VLOOKUP(D249,支出入力表!E250:$M$2000,7,FALSE),"")</f>
        <v/>
      </c>
      <c r="K249" s="167" t="str">
        <f>IF(D249="所費",VLOOKUP(D249,支出入力表!E250:$M$2000,8,FALSE),"")</f>
        <v/>
      </c>
      <c r="L249" s="168" t="str">
        <f>IF(D249="所費",VLOOKUP(D249,支出入力表!E250:$M$2000,9,FALSE),"")</f>
        <v/>
      </c>
      <c r="M249" s="30"/>
    </row>
    <row r="250" spans="2:13" x14ac:dyDescent="0.55000000000000004">
      <c r="B250" s="163" t="str">
        <f>IF(D250="所費",支出入力表!A251,"")</f>
        <v/>
      </c>
      <c r="C250" s="164" t="str">
        <f>IF(D250="所費",支出入力表!C251,"")</f>
        <v/>
      </c>
      <c r="D250" s="165" t="str">
        <f>IF(支出入力表!E251="所費","所費","")</f>
        <v/>
      </c>
      <c r="E250" s="165" t="str">
        <f>IF(D250="","",支出入力表!G251)</f>
        <v/>
      </c>
      <c r="F250" s="196" t="str">
        <f>IF(E250="","",VLOOKUP(E250,プルダウン用リスト!$L$1:$M$14,2,FALSE))</f>
        <v/>
      </c>
      <c r="G250" s="164" t="str">
        <f>IF(D250="所費",VLOOKUP(D250,支出入力表!E251:$M$2000,4,FALSE),"")</f>
        <v/>
      </c>
      <c r="H250" s="164" t="str">
        <f>IF(D250="所費",VLOOKUP(D250,支出入力表!E251:$M$2000,5,FALSE),"")</f>
        <v/>
      </c>
      <c r="I250" s="166" t="str">
        <f>IF(D250="所費",VLOOKUP(D250,支出入力表!E251:$M$2000,6,FALSE),"")</f>
        <v/>
      </c>
      <c r="J250" s="167" t="str">
        <f>IF(D250="所費",VLOOKUP(D250,支出入力表!E251:$M$2000,7,FALSE),"")</f>
        <v/>
      </c>
      <c r="K250" s="167" t="str">
        <f>IF(D250="所費",VLOOKUP(D250,支出入力表!E251:$M$2000,8,FALSE),"")</f>
        <v/>
      </c>
      <c r="L250" s="168" t="str">
        <f>IF(D250="所費",VLOOKUP(D250,支出入力表!E251:$M$2000,9,FALSE),"")</f>
        <v/>
      </c>
      <c r="M250" s="30"/>
    </row>
    <row r="251" spans="2:13" x14ac:dyDescent="0.55000000000000004">
      <c r="B251" s="163" t="str">
        <f>IF(D251="所費",支出入力表!A252,"")</f>
        <v/>
      </c>
      <c r="C251" s="164" t="str">
        <f>IF(D251="所費",支出入力表!C252,"")</f>
        <v/>
      </c>
      <c r="D251" s="165" t="str">
        <f>IF(支出入力表!E252="所費","所費","")</f>
        <v/>
      </c>
      <c r="E251" s="165" t="str">
        <f>IF(D251="","",支出入力表!G252)</f>
        <v/>
      </c>
      <c r="F251" s="196" t="str">
        <f>IF(E251="","",VLOOKUP(E251,プルダウン用リスト!$L$1:$M$14,2,FALSE))</f>
        <v/>
      </c>
      <c r="G251" s="164" t="str">
        <f>IF(D251="所費",VLOOKUP(D251,支出入力表!E252:$M$2000,4,FALSE),"")</f>
        <v/>
      </c>
      <c r="H251" s="164" t="str">
        <f>IF(D251="所費",VLOOKUP(D251,支出入力表!E252:$M$2000,5,FALSE),"")</f>
        <v/>
      </c>
      <c r="I251" s="166" t="str">
        <f>IF(D251="所費",VLOOKUP(D251,支出入力表!E252:$M$2000,6,FALSE),"")</f>
        <v/>
      </c>
      <c r="J251" s="167" t="str">
        <f>IF(D251="所費",VLOOKUP(D251,支出入力表!E252:$M$2000,7,FALSE),"")</f>
        <v/>
      </c>
      <c r="K251" s="167" t="str">
        <f>IF(D251="所費",VLOOKUP(D251,支出入力表!E252:$M$2000,8,FALSE),"")</f>
        <v/>
      </c>
      <c r="L251" s="168" t="str">
        <f>IF(D251="所費",VLOOKUP(D251,支出入力表!E252:$M$2000,9,FALSE),"")</f>
        <v/>
      </c>
      <c r="M251" s="30"/>
    </row>
    <row r="252" spans="2:13" x14ac:dyDescent="0.55000000000000004">
      <c r="B252" s="163" t="str">
        <f>IF(D252="所費",支出入力表!A253,"")</f>
        <v/>
      </c>
      <c r="C252" s="164" t="str">
        <f>IF(D252="所費",支出入力表!C253,"")</f>
        <v/>
      </c>
      <c r="D252" s="165" t="str">
        <f>IF(支出入力表!E253="所費","所費","")</f>
        <v/>
      </c>
      <c r="E252" s="165" t="str">
        <f>IF(D252="","",支出入力表!G253)</f>
        <v/>
      </c>
      <c r="F252" s="196" t="str">
        <f>IF(E252="","",VLOOKUP(E252,プルダウン用リスト!$L$1:$M$14,2,FALSE))</f>
        <v/>
      </c>
      <c r="G252" s="164" t="str">
        <f>IF(D252="所費",VLOOKUP(D252,支出入力表!E253:$M$2000,4,FALSE),"")</f>
        <v/>
      </c>
      <c r="H252" s="164" t="str">
        <f>IF(D252="所費",VLOOKUP(D252,支出入力表!E253:$M$2000,5,FALSE),"")</f>
        <v/>
      </c>
      <c r="I252" s="166" t="str">
        <f>IF(D252="所費",VLOOKUP(D252,支出入力表!E253:$M$2000,6,FALSE),"")</f>
        <v/>
      </c>
      <c r="J252" s="167" t="str">
        <f>IF(D252="所費",VLOOKUP(D252,支出入力表!E253:$M$2000,7,FALSE),"")</f>
        <v/>
      </c>
      <c r="K252" s="167" t="str">
        <f>IF(D252="所費",VLOOKUP(D252,支出入力表!E253:$M$2000,8,FALSE),"")</f>
        <v/>
      </c>
      <c r="L252" s="168" t="str">
        <f>IF(D252="所費",VLOOKUP(D252,支出入力表!E253:$M$2000,9,FALSE),"")</f>
        <v/>
      </c>
      <c r="M252" s="30"/>
    </row>
    <row r="253" spans="2:13" x14ac:dyDescent="0.55000000000000004">
      <c r="B253" s="163" t="str">
        <f>IF(D253="所費",支出入力表!A254,"")</f>
        <v/>
      </c>
      <c r="C253" s="164" t="str">
        <f>IF(D253="所費",支出入力表!C254,"")</f>
        <v/>
      </c>
      <c r="D253" s="165" t="str">
        <f>IF(支出入力表!E254="所費","所費","")</f>
        <v/>
      </c>
      <c r="E253" s="165" t="str">
        <f>IF(D253="","",支出入力表!G254)</f>
        <v/>
      </c>
      <c r="F253" s="196" t="str">
        <f>IF(E253="","",VLOOKUP(E253,プルダウン用リスト!$L$1:$M$14,2,FALSE))</f>
        <v/>
      </c>
      <c r="G253" s="164" t="str">
        <f>IF(D253="所費",VLOOKUP(D253,支出入力表!E254:$M$2000,4,FALSE),"")</f>
        <v/>
      </c>
      <c r="H253" s="164" t="str">
        <f>IF(D253="所費",VLOOKUP(D253,支出入力表!E254:$M$2000,5,FALSE),"")</f>
        <v/>
      </c>
      <c r="I253" s="166" t="str">
        <f>IF(D253="所費",VLOOKUP(D253,支出入力表!E254:$M$2000,6,FALSE),"")</f>
        <v/>
      </c>
      <c r="J253" s="167" t="str">
        <f>IF(D253="所費",VLOOKUP(D253,支出入力表!E254:$M$2000,7,FALSE),"")</f>
        <v/>
      </c>
      <c r="K253" s="167" t="str">
        <f>IF(D253="所費",VLOOKUP(D253,支出入力表!E254:$M$2000,8,FALSE),"")</f>
        <v/>
      </c>
      <c r="L253" s="168" t="str">
        <f>IF(D253="所費",VLOOKUP(D253,支出入力表!E254:$M$2000,9,FALSE),"")</f>
        <v/>
      </c>
      <c r="M253" s="30"/>
    </row>
    <row r="254" spans="2:13" x14ac:dyDescent="0.55000000000000004">
      <c r="B254" s="163" t="str">
        <f>IF(D254="所費",支出入力表!A255,"")</f>
        <v/>
      </c>
      <c r="C254" s="164" t="str">
        <f>IF(D254="所費",支出入力表!C255,"")</f>
        <v/>
      </c>
      <c r="D254" s="165" t="str">
        <f>IF(支出入力表!E255="所費","所費","")</f>
        <v/>
      </c>
      <c r="E254" s="165" t="str">
        <f>IF(D254="","",支出入力表!G255)</f>
        <v/>
      </c>
      <c r="F254" s="196" t="str">
        <f>IF(E254="","",VLOOKUP(E254,プルダウン用リスト!$L$1:$M$14,2,FALSE))</f>
        <v/>
      </c>
      <c r="G254" s="164" t="str">
        <f>IF(D254="所費",VLOOKUP(D254,支出入力表!E255:$M$2000,4,FALSE),"")</f>
        <v/>
      </c>
      <c r="H254" s="164" t="str">
        <f>IF(D254="所費",VLOOKUP(D254,支出入力表!E255:$M$2000,5,FALSE),"")</f>
        <v/>
      </c>
      <c r="I254" s="166" t="str">
        <f>IF(D254="所費",VLOOKUP(D254,支出入力表!E255:$M$2000,6,FALSE),"")</f>
        <v/>
      </c>
      <c r="J254" s="167" t="str">
        <f>IF(D254="所費",VLOOKUP(D254,支出入力表!E255:$M$2000,7,FALSE),"")</f>
        <v/>
      </c>
      <c r="K254" s="167" t="str">
        <f>IF(D254="所費",VLOOKUP(D254,支出入力表!E255:$M$2000,8,FALSE),"")</f>
        <v/>
      </c>
      <c r="L254" s="168" t="str">
        <f>IF(D254="所費",VLOOKUP(D254,支出入力表!E255:$M$2000,9,FALSE),"")</f>
        <v/>
      </c>
      <c r="M254" s="30"/>
    </row>
    <row r="255" spans="2:13" x14ac:dyDescent="0.55000000000000004">
      <c r="B255" s="163" t="str">
        <f>IF(D255="所費",支出入力表!A256,"")</f>
        <v/>
      </c>
      <c r="C255" s="164" t="str">
        <f>IF(D255="所費",支出入力表!C256,"")</f>
        <v/>
      </c>
      <c r="D255" s="165" t="str">
        <f>IF(支出入力表!E256="所費","所費","")</f>
        <v/>
      </c>
      <c r="E255" s="165" t="str">
        <f>IF(D255="","",支出入力表!G256)</f>
        <v/>
      </c>
      <c r="F255" s="196" t="str">
        <f>IF(E255="","",VLOOKUP(E255,プルダウン用リスト!$L$1:$M$14,2,FALSE))</f>
        <v/>
      </c>
      <c r="G255" s="164" t="str">
        <f>IF(D255="所費",VLOOKUP(D255,支出入力表!E256:$M$2000,4,FALSE),"")</f>
        <v/>
      </c>
      <c r="H255" s="164" t="str">
        <f>IF(D255="所費",VLOOKUP(D255,支出入力表!E256:$M$2000,5,FALSE),"")</f>
        <v/>
      </c>
      <c r="I255" s="166" t="str">
        <f>IF(D255="所費",VLOOKUP(D255,支出入力表!E256:$M$2000,6,FALSE),"")</f>
        <v/>
      </c>
      <c r="J255" s="167" t="str">
        <f>IF(D255="所費",VLOOKUP(D255,支出入力表!E256:$M$2000,7,FALSE),"")</f>
        <v/>
      </c>
      <c r="K255" s="167" t="str">
        <f>IF(D255="所費",VLOOKUP(D255,支出入力表!E256:$M$2000,8,FALSE),"")</f>
        <v/>
      </c>
      <c r="L255" s="168" t="str">
        <f>IF(D255="所費",VLOOKUP(D255,支出入力表!E256:$M$2000,9,FALSE),"")</f>
        <v/>
      </c>
      <c r="M255" s="30"/>
    </row>
    <row r="256" spans="2:13" x14ac:dyDescent="0.55000000000000004">
      <c r="B256" s="163" t="str">
        <f>IF(D256="所費",支出入力表!A257,"")</f>
        <v/>
      </c>
      <c r="C256" s="164" t="str">
        <f>IF(D256="所費",支出入力表!C257,"")</f>
        <v/>
      </c>
      <c r="D256" s="165" t="str">
        <f>IF(支出入力表!E257="所費","所費","")</f>
        <v/>
      </c>
      <c r="E256" s="165" t="str">
        <f>IF(D256="","",支出入力表!G257)</f>
        <v/>
      </c>
      <c r="F256" s="196" t="str">
        <f>IF(E256="","",VLOOKUP(E256,プルダウン用リスト!$L$1:$M$14,2,FALSE))</f>
        <v/>
      </c>
      <c r="G256" s="164" t="str">
        <f>IF(D256="所費",VLOOKUP(D256,支出入力表!E257:$M$2000,4,FALSE),"")</f>
        <v/>
      </c>
      <c r="H256" s="164" t="str">
        <f>IF(D256="所費",VLOOKUP(D256,支出入力表!E257:$M$2000,5,FALSE),"")</f>
        <v/>
      </c>
      <c r="I256" s="166" t="str">
        <f>IF(D256="所費",VLOOKUP(D256,支出入力表!E257:$M$2000,6,FALSE),"")</f>
        <v/>
      </c>
      <c r="J256" s="167" t="str">
        <f>IF(D256="所費",VLOOKUP(D256,支出入力表!E257:$M$2000,7,FALSE),"")</f>
        <v/>
      </c>
      <c r="K256" s="167" t="str">
        <f>IF(D256="所費",VLOOKUP(D256,支出入力表!E257:$M$2000,8,FALSE),"")</f>
        <v/>
      </c>
      <c r="L256" s="168" t="str">
        <f>IF(D256="所費",VLOOKUP(D256,支出入力表!E257:$M$2000,9,FALSE),"")</f>
        <v/>
      </c>
      <c r="M256" s="30"/>
    </row>
    <row r="257" spans="2:13" x14ac:dyDescent="0.55000000000000004">
      <c r="B257" s="163" t="str">
        <f>IF(D257="所費",支出入力表!A258,"")</f>
        <v/>
      </c>
      <c r="C257" s="164" t="str">
        <f>IF(D257="所費",支出入力表!C258,"")</f>
        <v/>
      </c>
      <c r="D257" s="165" t="str">
        <f>IF(支出入力表!E258="所費","所費","")</f>
        <v/>
      </c>
      <c r="E257" s="165" t="str">
        <f>IF(D257="","",支出入力表!G258)</f>
        <v/>
      </c>
      <c r="F257" s="196" t="str">
        <f>IF(E257="","",VLOOKUP(E257,プルダウン用リスト!$L$1:$M$14,2,FALSE))</f>
        <v/>
      </c>
      <c r="G257" s="164" t="str">
        <f>IF(D257="所費",VLOOKUP(D257,支出入力表!E258:$M$2000,4,FALSE),"")</f>
        <v/>
      </c>
      <c r="H257" s="164" t="str">
        <f>IF(D257="所費",VLOOKUP(D257,支出入力表!E258:$M$2000,5,FALSE),"")</f>
        <v/>
      </c>
      <c r="I257" s="166" t="str">
        <f>IF(D257="所費",VLOOKUP(D257,支出入力表!E258:$M$2000,6,FALSE),"")</f>
        <v/>
      </c>
      <c r="J257" s="167" t="str">
        <f>IF(D257="所費",VLOOKUP(D257,支出入力表!E258:$M$2000,7,FALSE),"")</f>
        <v/>
      </c>
      <c r="K257" s="167" t="str">
        <f>IF(D257="所費",VLOOKUP(D257,支出入力表!E258:$M$2000,8,FALSE),"")</f>
        <v/>
      </c>
      <c r="L257" s="168" t="str">
        <f>IF(D257="所費",VLOOKUP(D257,支出入力表!E258:$M$2000,9,FALSE),"")</f>
        <v/>
      </c>
      <c r="M257" s="30"/>
    </row>
    <row r="258" spans="2:13" x14ac:dyDescent="0.55000000000000004">
      <c r="B258" s="163" t="str">
        <f>IF(D258="所費",支出入力表!A259,"")</f>
        <v/>
      </c>
      <c r="C258" s="164" t="str">
        <f>IF(D258="所費",支出入力表!C259,"")</f>
        <v/>
      </c>
      <c r="D258" s="165" t="str">
        <f>IF(支出入力表!E259="所費","所費","")</f>
        <v/>
      </c>
      <c r="E258" s="165" t="str">
        <f>IF(D258="","",支出入力表!G259)</f>
        <v/>
      </c>
      <c r="F258" s="196" t="str">
        <f>IF(E258="","",VLOOKUP(E258,プルダウン用リスト!$L$1:$M$14,2,FALSE))</f>
        <v/>
      </c>
      <c r="G258" s="164" t="str">
        <f>IF(D258="所費",VLOOKUP(D258,支出入力表!E259:$M$2000,4,FALSE),"")</f>
        <v/>
      </c>
      <c r="H258" s="164" t="str">
        <f>IF(D258="所費",VLOOKUP(D258,支出入力表!E259:$M$2000,5,FALSE),"")</f>
        <v/>
      </c>
      <c r="I258" s="166" t="str">
        <f>IF(D258="所費",VLOOKUP(D258,支出入力表!E259:$M$2000,6,FALSE),"")</f>
        <v/>
      </c>
      <c r="J258" s="167" t="str">
        <f>IF(D258="所費",VLOOKUP(D258,支出入力表!E259:$M$2000,7,FALSE),"")</f>
        <v/>
      </c>
      <c r="K258" s="167" t="str">
        <f>IF(D258="所費",VLOOKUP(D258,支出入力表!E259:$M$2000,8,FALSE),"")</f>
        <v/>
      </c>
      <c r="L258" s="168" t="str">
        <f>IF(D258="所費",VLOOKUP(D258,支出入力表!E259:$M$2000,9,FALSE),"")</f>
        <v/>
      </c>
      <c r="M258" s="30"/>
    </row>
    <row r="259" spans="2:13" x14ac:dyDescent="0.55000000000000004">
      <c r="B259" s="163" t="str">
        <f>IF(D259="所費",支出入力表!A260,"")</f>
        <v/>
      </c>
      <c r="C259" s="164" t="str">
        <f>IF(D259="所費",支出入力表!C260,"")</f>
        <v/>
      </c>
      <c r="D259" s="165" t="str">
        <f>IF(支出入力表!E260="所費","所費","")</f>
        <v/>
      </c>
      <c r="E259" s="165" t="str">
        <f>IF(D259="","",支出入力表!G260)</f>
        <v/>
      </c>
      <c r="F259" s="196" t="str">
        <f>IF(E259="","",VLOOKUP(E259,プルダウン用リスト!$L$1:$M$14,2,FALSE))</f>
        <v/>
      </c>
      <c r="G259" s="164" t="str">
        <f>IF(D259="所費",VLOOKUP(D259,支出入力表!E260:$M$2000,4,FALSE),"")</f>
        <v/>
      </c>
      <c r="H259" s="164" t="str">
        <f>IF(D259="所費",VLOOKUP(D259,支出入力表!E260:$M$2000,5,FALSE),"")</f>
        <v/>
      </c>
      <c r="I259" s="166" t="str">
        <f>IF(D259="所費",VLOOKUP(D259,支出入力表!E260:$M$2000,6,FALSE),"")</f>
        <v/>
      </c>
      <c r="J259" s="167" t="str">
        <f>IF(D259="所費",VLOOKUP(D259,支出入力表!E260:$M$2000,7,FALSE),"")</f>
        <v/>
      </c>
      <c r="K259" s="167" t="str">
        <f>IF(D259="所費",VLOOKUP(D259,支出入力表!E260:$M$2000,8,FALSE),"")</f>
        <v/>
      </c>
      <c r="L259" s="168" t="str">
        <f>IF(D259="所費",VLOOKUP(D259,支出入力表!E260:$M$2000,9,FALSE),"")</f>
        <v/>
      </c>
      <c r="M259" s="30"/>
    </row>
    <row r="260" spans="2:13" x14ac:dyDescent="0.55000000000000004">
      <c r="B260" s="163" t="str">
        <f>IF(D260="所費",支出入力表!A261,"")</f>
        <v/>
      </c>
      <c r="C260" s="164" t="str">
        <f>IF(D260="所費",支出入力表!C261,"")</f>
        <v/>
      </c>
      <c r="D260" s="165" t="str">
        <f>IF(支出入力表!E261="所費","所費","")</f>
        <v/>
      </c>
      <c r="E260" s="165" t="str">
        <f>IF(D260="","",支出入力表!G261)</f>
        <v/>
      </c>
      <c r="F260" s="196" t="str">
        <f>IF(E260="","",VLOOKUP(E260,プルダウン用リスト!$L$1:$M$14,2,FALSE))</f>
        <v/>
      </c>
      <c r="G260" s="164" t="str">
        <f>IF(D260="所費",VLOOKUP(D260,支出入力表!E261:$M$2000,4,FALSE),"")</f>
        <v/>
      </c>
      <c r="H260" s="164" t="str">
        <f>IF(D260="所費",VLOOKUP(D260,支出入力表!E261:$M$2000,5,FALSE),"")</f>
        <v/>
      </c>
      <c r="I260" s="166" t="str">
        <f>IF(D260="所費",VLOOKUP(D260,支出入力表!E261:$M$2000,6,FALSE),"")</f>
        <v/>
      </c>
      <c r="J260" s="167" t="str">
        <f>IF(D260="所費",VLOOKUP(D260,支出入力表!E261:$M$2000,7,FALSE),"")</f>
        <v/>
      </c>
      <c r="K260" s="167" t="str">
        <f>IF(D260="所費",VLOOKUP(D260,支出入力表!E261:$M$2000,8,FALSE),"")</f>
        <v/>
      </c>
      <c r="L260" s="168" t="str">
        <f>IF(D260="所費",VLOOKUP(D260,支出入力表!E261:$M$2000,9,FALSE),"")</f>
        <v/>
      </c>
      <c r="M260" s="30"/>
    </row>
    <row r="261" spans="2:13" x14ac:dyDescent="0.55000000000000004">
      <c r="B261" s="163" t="str">
        <f>IF(D261="所費",支出入力表!A262,"")</f>
        <v/>
      </c>
      <c r="C261" s="164" t="str">
        <f>IF(D261="所費",支出入力表!C262,"")</f>
        <v/>
      </c>
      <c r="D261" s="165" t="str">
        <f>IF(支出入力表!E262="所費","所費","")</f>
        <v/>
      </c>
      <c r="E261" s="165" t="str">
        <f>IF(D261="","",支出入力表!G262)</f>
        <v/>
      </c>
      <c r="F261" s="196" t="str">
        <f>IF(E261="","",VLOOKUP(E261,プルダウン用リスト!$L$1:$M$14,2,FALSE))</f>
        <v/>
      </c>
      <c r="G261" s="164" t="str">
        <f>IF(D261="所費",VLOOKUP(D261,支出入力表!E262:$M$2000,4,FALSE),"")</f>
        <v/>
      </c>
      <c r="H261" s="164" t="str">
        <f>IF(D261="所費",VLOOKUP(D261,支出入力表!E262:$M$2000,5,FALSE),"")</f>
        <v/>
      </c>
      <c r="I261" s="166" t="str">
        <f>IF(D261="所費",VLOOKUP(D261,支出入力表!E262:$M$2000,6,FALSE),"")</f>
        <v/>
      </c>
      <c r="J261" s="167" t="str">
        <f>IF(D261="所費",VLOOKUP(D261,支出入力表!E262:$M$2000,7,FALSE),"")</f>
        <v/>
      </c>
      <c r="K261" s="167" t="str">
        <f>IF(D261="所費",VLOOKUP(D261,支出入力表!E262:$M$2000,8,FALSE),"")</f>
        <v/>
      </c>
      <c r="L261" s="168" t="str">
        <f>IF(D261="所費",VLOOKUP(D261,支出入力表!E262:$M$2000,9,FALSE),"")</f>
        <v/>
      </c>
      <c r="M261" s="30"/>
    </row>
    <row r="262" spans="2:13" x14ac:dyDescent="0.55000000000000004">
      <c r="B262" s="163" t="str">
        <f>IF(D262="所費",支出入力表!A263,"")</f>
        <v/>
      </c>
      <c r="C262" s="164" t="str">
        <f>IF(D262="所費",支出入力表!C263,"")</f>
        <v/>
      </c>
      <c r="D262" s="165" t="str">
        <f>IF(支出入力表!E263="所費","所費","")</f>
        <v/>
      </c>
      <c r="E262" s="165" t="str">
        <f>IF(D262="","",支出入力表!G263)</f>
        <v/>
      </c>
      <c r="F262" s="196" t="str">
        <f>IF(E262="","",VLOOKUP(E262,プルダウン用リスト!$L$1:$M$14,2,FALSE))</f>
        <v/>
      </c>
      <c r="G262" s="164" t="str">
        <f>IF(D262="所費",VLOOKUP(D262,支出入力表!E263:$M$2000,4,FALSE),"")</f>
        <v/>
      </c>
      <c r="H262" s="164" t="str">
        <f>IF(D262="所費",VLOOKUP(D262,支出入力表!E263:$M$2000,5,FALSE),"")</f>
        <v/>
      </c>
      <c r="I262" s="166" t="str">
        <f>IF(D262="所費",VLOOKUP(D262,支出入力表!E263:$M$2000,6,FALSE),"")</f>
        <v/>
      </c>
      <c r="J262" s="167" t="str">
        <f>IF(D262="所費",VLOOKUP(D262,支出入力表!E263:$M$2000,7,FALSE),"")</f>
        <v/>
      </c>
      <c r="K262" s="167" t="str">
        <f>IF(D262="所費",VLOOKUP(D262,支出入力表!E263:$M$2000,8,FALSE),"")</f>
        <v/>
      </c>
      <c r="L262" s="168" t="str">
        <f>IF(D262="所費",VLOOKUP(D262,支出入力表!E263:$M$2000,9,FALSE),"")</f>
        <v/>
      </c>
      <c r="M262" s="30"/>
    </row>
    <row r="263" spans="2:13" x14ac:dyDescent="0.55000000000000004">
      <c r="B263" s="163" t="str">
        <f>IF(D263="所費",支出入力表!A264,"")</f>
        <v/>
      </c>
      <c r="C263" s="164" t="str">
        <f>IF(D263="所費",支出入力表!C264,"")</f>
        <v/>
      </c>
      <c r="D263" s="165" t="str">
        <f>IF(支出入力表!E264="所費","所費","")</f>
        <v/>
      </c>
      <c r="E263" s="165" t="str">
        <f>IF(D263="","",支出入力表!G264)</f>
        <v/>
      </c>
      <c r="F263" s="196" t="str">
        <f>IF(E263="","",VLOOKUP(E263,プルダウン用リスト!$L$1:$M$14,2,FALSE))</f>
        <v/>
      </c>
      <c r="G263" s="164" t="str">
        <f>IF(D263="所費",VLOOKUP(D263,支出入力表!E264:$M$2000,4,FALSE),"")</f>
        <v/>
      </c>
      <c r="H263" s="164" t="str">
        <f>IF(D263="所費",VLOOKUP(D263,支出入力表!E264:$M$2000,5,FALSE),"")</f>
        <v/>
      </c>
      <c r="I263" s="166" t="str">
        <f>IF(D263="所費",VLOOKUP(D263,支出入力表!E264:$M$2000,6,FALSE),"")</f>
        <v/>
      </c>
      <c r="J263" s="167" t="str">
        <f>IF(D263="所費",VLOOKUP(D263,支出入力表!E264:$M$2000,7,FALSE),"")</f>
        <v/>
      </c>
      <c r="K263" s="167" t="str">
        <f>IF(D263="所費",VLOOKUP(D263,支出入力表!E264:$M$2000,8,FALSE),"")</f>
        <v/>
      </c>
      <c r="L263" s="168" t="str">
        <f>IF(D263="所費",VLOOKUP(D263,支出入力表!E264:$M$2000,9,FALSE),"")</f>
        <v/>
      </c>
      <c r="M263" s="30"/>
    </row>
    <row r="264" spans="2:13" x14ac:dyDescent="0.55000000000000004">
      <c r="B264" s="163" t="str">
        <f>IF(D264="所費",支出入力表!A265,"")</f>
        <v/>
      </c>
      <c r="C264" s="164" t="str">
        <f>IF(D264="所費",支出入力表!C265,"")</f>
        <v/>
      </c>
      <c r="D264" s="165" t="str">
        <f>IF(支出入力表!E265="所費","所費","")</f>
        <v/>
      </c>
      <c r="E264" s="165" t="str">
        <f>IF(D264="","",支出入力表!G265)</f>
        <v/>
      </c>
      <c r="F264" s="196" t="str">
        <f>IF(E264="","",VLOOKUP(E264,プルダウン用リスト!$L$1:$M$14,2,FALSE))</f>
        <v/>
      </c>
      <c r="G264" s="164" t="str">
        <f>IF(D264="所費",VLOOKUP(D264,支出入力表!E265:$M$2000,4,FALSE),"")</f>
        <v/>
      </c>
      <c r="H264" s="164" t="str">
        <f>IF(D264="所費",VLOOKUP(D264,支出入力表!E265:$M$2000,5,FALSE),"")</f>
        <v/>
      </c>
      <c r="I264" s="166" t="str">
        <f>IF(D264="所費",VLOOKUP(D264,支出入力表!E265:$M$2000,6,FALSE),"")</f>
        <v/>
      </c>
      <c r="J264" s="167" t="str">
        <f>IF(D264="所費",VLOOKUP(D264,支出入力表!E265:$M$2000,7,FALSE),"")</f>
        <v/>
      </c>
      <c r="K264" s="167" t="str">
        <f>IF(D264="所費",VLOOKUP(D264,支出入力表!E265:$M$2000,8,FALSE),"")</f>
        <v/>
      </c>
      <c r="L264" s="168" t="str">
        <f>IF(D264="所費",VLOOKUP(D264,支出入力表!E265:$M$2000,9,FALSE),"")</f>
        <v/>
      </c>
      <c r="M264" s="30"/>
    </row>
    <row r="265" spans="2:13" x14ac:dyDescent="0.55000000000000004">
      <c r="B265" s="163" t="str">
        <f>IF(D265="所費",支出入力表!A266,"")</f>
        <v/>
      </c>
      <c r="C265" s="164" t="str">
        <f>IF(D265="所費",支出入力表!C266,"")</f>
        <v/>
      </c>
      <c r="D265" s="165" t="str">
        <f>IF(支出入力表!E266="所費","所費","")</f>
        <v/>
      </c>
      <c r="E265" s="165" t="str">
        <f>IF(D265="","",支出入力表!G266)</f>
        <v/>
      </c>
      <c r="F265" s="196" t="str">
        <f>IF(E265="","",VLOOKUP(E265,プルダウン用リスト!$L$1:$M$14,2,FALSE))</f>
        <v/>
      </c>
      <c r="G265" s="164" t="str">
        <f>IF(D265="所費",VLOOKUP(D265,支出入力表!E266:$M$2000,4,FALSE),"")</f>
        <v/>
      </c>
      <c r="H265" s="164" t="str">
        <f>IF(D265="所費",VLOOKUP(D265,支出入力表!E266:$M$2000,5,FALSE),"")</f>
        <v/>
      </c>
      <c r="I265" s="166" t="str">
        <f>IF(D265="所費",VLOOKUP(D265,支出入力表!E266:$M$2000,6,FALSE),"")</f>
        <v/>
      </c>
      <c r="J265" s="167" t="str">
        <f>IF(D265="所費",VLOOKUP(D265,支出入力表!E266:$M$2000,7,FALSE),"")</f>
        <v/>
      </c>
      <c r="K265" s="167" t="str">
        <f>IF(D265="所費",VLOOKUP(D265,支出入力表!E266:$M$2000,8,FALSE),"")</f>
        <v/>
      </c>
      <c r="L265" s="168" t="str">
        <f>IF(D265="所費",VLOOKUP(D265,支出入力表!E266:$M$2000,9,FALSE),"")</f>
        <v/>
      </c>
      <c r="M265" s="30"/>
    </row>
    <row r="266" spans="2:13" x14ac:dyDescent="0.55000000000000004">
      <c r="B266" s="163" t="str">
        <f>IF(D266="所費",支出入力表!A267,"")</f>
        <v/>
      </c>
      <c r="C266" s="164" t="str">
        <f>IF(D266="所費",支出入力表!C267,"")</f>
        <v/>
      </c>
      <c r="D266" s="165" t="str">
        <f>IF(支出入力表!E267="所費","所費","")</f>
        <v/>
      </c>
      <c r="E266" s="165" t="str">
        <f>IF(D266="","",支出入力表!G267)</f>
        <v/>
      </c>
      <c r="F266" s="196" t="str">
        <f>IF(E266="","",VLOOKUP(E266,プルダウン用リスト!$L$1:$M$14,2,FALSE))</f>
        <v/>
      </c>
      <c r="G266" s="164" t="str">
        <f>IF(D266="所費",VLOOKUP(D266,支出入力表!E267:$M$2000,4,FALSE),"")</f>
        <v/>
      </c>
      <c r="H266" s="164" t="str">
        <f>IF(D266="所費",VLOOKUP(D266,支出入力表!E267:$M$2000,5,FALSE),"")</f>
        <v/>
      </c>
      <c r="I266" s="166" t="str">
        <f>IF(D266="所費",VLOOKUP(D266,支出入力表!E267:$M$2000,6,FALSE),"")</f>
        <v/>
      </c>
      <c r="J266" s="167" t="str">
        <f>IF(D266="所費",VLOOKUP(D266,支出入力表!E267:$M$2000,7,FALSE),"")</f>
        <v/>
      </c>
      <c r="K266" s="167" t="str">
        <f>IF(D266="所費",VLOOKUP(D266,支出入力表!E267:$M$2000,8,FALSE),"")</f>
        <v/>
      </c>
      <c r="L266" s="168" t="str">
        <f>IF(D266="所費",VLOOKUP(D266,支出入力表!E267:$M$2000,9,FALSE),"")</f>
        <v/>
      </c>
      <c r="M266" s="30"/>
    </row>
    <row r="267" spans="2:13" x14ac:dyDescent="0.55000000000000004">
      <c r="B267" s="163" t="str">
        <f>IF(D267="所費",支出入力表!A268,"")</f>
        <v/>
      </c>
      <c r="C267" s="164" t="str">
        <f>IF(D267="所費",支出入力表!C268,"")</f>
        <v/>
      </c>
      <c r="D267" s="165" t="str">
        <f>IF(支出入力表!E268="所費","所費","")</f>
        <v/>
      </c>
      <c r="E267" s="165" t="str">
        <f>IF(D267="","",支出入力表!G268)</f>
        <v/>
      </c>
      <c r="F267" s="196" t="str">
        <f>IF(E267="","",VLOOKUP(E267,プルダウン用リスト!$L$1:$M$14,2,FALSE))</f>
        <v/>
      </c>
      <c r="G267" s="164" t="str">
        <f>IF(D267="所費",VLOOKUP(D267,支出入力表!E268:$M$2000,4,FALSE),"")</f>
        <v/>
      </c>
      <c r="H267" s="164" t="str">
        <f>IF(D267="所費",VLOOKUP(D267,支出入力表!E268:$M$2000,5,FALSE),"")</f>
        <v/>
      </c>
      <c r="I267" s="166" t="str">
        <f>IF(D267="所費",VLOOKUP(D267,支出入力表!E268:$M$2000,6,FALSE),"")</f>
        <v/>
      </c>
      <c r="J267" s="167" t="str">
        <f>IF(D267="所費",VLOOKUP(D267,支出入力表!E268:$M$2000,7,FALSE),"")</f>
        <v/>
      </c>
      <c r="K267" s="167" t="str">
        <f>IF(D267="所費",VLOOKUP(D267,支出入力表!E268:$M$2000,8,FALSE),"")</f>
        <v/>
      </c>
      <c r="L267" s="168" t="str">
        <f>IF(D267="所費",VLOOKUP(D267,支出入力表!E268:$M$2000,9,FALSE),"")</f>
        <v/>
      </c>
      <c r="M267" s="30"/>
    </row>
    <row r="268" spans="2:13" x14ac:dyDescent="0.55000000000000004">
      <c r="B268" s="163" t="str">
        <f>IF(D268="所費",支出入力表!A269,"")</f>
        <v/>
      </c>
      <c r="C268" s="164" t="str">
        <f>IF(D268="所費",支出入力表!C269,"")</f>
        <v/>
      </c>
      <c r="D268" s="165" t="str">
        <f>IF(支出入力表!E269="所費","所費","")</f>
        <v/>
      </c>
      <c r="E268" s="165" t="str">
        <f>IF(D268="","",支出入力表!G269)</f>
        <v/>
      </c>
      <c r="F268" s="196" t="str">
        <f>IF(E268="","",VLOOKUP(E268,プルダウン用リスト!$L$1:$M$14,2,FALSE))</f>
        <v/>
      </c>
      <c r="G268" s="164" t="str">
        <f>IF(D268="所費",VLOOKUP(D268,支出入力表!E269:$M$2000,4,FALSE),"")</f>
        <v/>
      </c>
      <c r="H268" s="164" t="str">
        <f>IF(D268="所費",VLOOKUP(D268,支出入力表!E269:$M$2000,5,FALSE),"")</f>
        <v/>
      </c>
      <c r="I268" s="166" t="str">
        <f>IF(D268="所費",VLOOKUP(D268,支出入力表!E269:$M$2000,6,FALSE),"")</f>
        <v/>
      </c>
      <c r="J268" s="167" t="str">
        <f>IF(D268="所費",VLOOKUP(D268,支出入力表!E269:$M$2000,7,FALSE),"")</f>
        <v/>
      </c>
      <c r="K268" s="167" t="str">
        <f>IF(D268="所費",VLOOKUP(D268,支出入力表!E269:$M$2000,8,FALSE),"")</f>
        <v/>
      </c>
      <c r="L268" s="168" t="str">
        <f>IF(D268="所費",VLOOKUP(D268,支出入力表!E269:$M$2000,9,FALSE),"")</f>
        <v/>
      </c>
      <c r="M268" s="30"/>
    </row>
    <row r="269" spans="2:13" x14ac:dyDescent="0.55000000000000004">
      <c r="B269" s="163" t="str">
        <f>IF(D269="所費",支出入力表!A270,"")</f>
        <v/>
      </c>
      <c r="C269" s="164" t="str">
        <f>IF(D269="所費",支出入力表!C270,"")</f>
        <v/>
      </c>
      <c r="D269" s="165" t="str">
        <f>IF(支出入力表!E270="所費","所費","")</f>
        <v/>
      </c>
      <c r="E269" s="165" t="str">
        <f>IF(D269="","",支出入力表!G270)</f>
        <v/>
      </c>
      <c r="F269" s="196" t="str">
        <f>IF(E269="","",VLOOKUP(E269,プルダウン用リスト!$L$1:$M$14,2,FALSE))</f>
        <v/>
      </c>
      <c r="G269" s="164" t="str">
        <f>IF(D269="所費",VLOOKUP(D269,支出入力表!E270:$M$2000,4,FALSE),"")</f>
        <v/>
      </c>
      <c r="H269" s="164" t="str">
        <f>IF(D269="所費",VLOOKUP(D269,支出入力表!E270:$M$2000,5,FALSE),"")</f>
        <v/>
      </c>
      <c r="I269" s="166" t="str">
        <f>IF(D269="所費",VLOOKUP(D269,支出入力表!E270:$M$2000,6,FALSE),"")</f>
        <v/>
      </c>
      <c r="J269" s="167" t="str">
        <f>IF(D269="所費",VLOOKUP(D269,支出入力表!E270:$M$2000,7,FALSE),"")</f>
        <v/>
      </c>
      <c r="K269" s="167" t="str">
        <f>IF(D269="所費",VLOOKUP(D269,支出入力表!E270:$M$2000,8,FALSE),"")</f>
        <v/>
      </c>
      <c r="L269" s="168" t="str">
        <f>IF(D269="所費",VLOOKUP(D269,支出入力表!E270:$M$2000,9,FALSE),"")</f>
        <v/>
      </c>
      <c r="M269" s="30"/>
    </row>
    <row r="270" spans="2:13" x14ac:dyDescent="0.55000000000000004">
      <c r="B270" s="163" t="str">
        <f>IF(D270="所費",支出入力表!A271,"")</f>
        <v/>
      </c>
      <c r="C270" s="164" t="str">
        <f>IF(D270="所費",支出入力表!C271,"")</f>
        <v/>
      </c>
      <c r="D270" s="165" t="str">
        <f>IF(支出入力表!E271="所費","所費","")</f>
        <v/>
      </c>
      <c r="E270" s="165" t="str">
        <f>IF(D270="","",支出入力表!G271)</f>
        <v/>
      </c>
      <c r="F270" s="196" t="str">
        <f>IF(E270="","",VLOOKUP(E270,プルダウン用リスト!$L$1:$M$14,2,FALSE))</f>
        <v/>
      </c>
      <c r="G270" s="164" t="str">
        <f>IF(D270="所費",VLOOKUP(D270,支出入力表!E271:$M$2000,4,FALSE),"")</f>
        <v/>
      </c>
      <c r="H270" s="164" t="str">
        <f>IF(D270="所費",VLOOKUP(D270,支出入力表!E271:$M$2000,5,FALSE),"")</f>
        <v/>
      </c>
      <c r="I270" s="166" t="str">
        <f>IF(D270="所費",VLOOKUP(D270,支出入力表!E271:$M$2000,6,FALSE),"")</f>
        <v/>
      </c>
      <c r="J270" s="167" t="str">
        <f>IF(D270="所費",VLOOKUP(D270,支出入力表!E271:$M$2000,7,FALSE),"")</f>
        <v/>
      </c>
      <c r="K270" s="167" t="str">
        <f>IF(D270="所費",VLOOKUP(D270,支出入力表!E271:$M$2000,8,FALSE),"")</f>
        <v/>
      </c>
      <c r="L270" s="168" t="str">
        <f>IF(D270="所費",VLOOKUP(D270,支出入力表!E271:$M$2000,9,FALSE),"")</f>
        <v/>
      </c>
      <c r="M270" s="30"/>
    </row>
    <row r="271" spans="2:13" x14ac:dyDescent="0.55000000000000004">
      <c r="B271" s="163" t="str">
        <f>IF(D271="所費",支出入力表!A272,"")</f>
        <v/>
      </c>
      <c r="C271" s="164" t="str">
        <f>IF(D271="所費",支出入力表!C272,"")</f>
        <v/>
      </c>
      <c r="D271" s="165" t="str">
        <f>IF(支出入力表!E272="所費","所費","")</f>
        <v/>
      </c>
      <c r="E271" s="165" t="str">
        <f>IF(D271="","",支出入力表!G272)</f>
        <v/>
      </c>
      <c r="F271" s="196" t="str">
        <f>IF(E271="","",VLOOKUP(E271,プルダウン用リスト!$L$1:$M$14,2,FALSE))</f>
        <v/>
      </c>
      <c r="G271" s="164" t="str">
        <f>IF(D271="所費",VLOOKUP(D271,支出入力表!E272:$M$2000,4,FALSE),"")</f>
        <v/>
      </c>
      <c r="H271" s="164" t="str">
        <f>IF(D271="所費",VLOOKUP(D271,支出入力表!E272:$M$2000,5,FALSE),"")</f>
        <v/>
      </c>
      <c r="I271" s="166" t="str">
        <f>IF(D271="所費",VLOOKUP(D271,支出入力表!E272:$M$2000,6,FALSE),"")</f>
        <v/>
      </c>
      <c r="J271" s="167" t="str">
        <f>IF(D271="所費",VLOOKUP(D271,支出入力表!E272:$M$2000,7,FALSE),"")</f>
        <v/>
      </c>
      <c r="K271" s="167" t="str">
        <f>IF(D271="所費",VLOOKUP(D271,支出入力表!E272:$M$2000,8,FALSE),"")</f>
        <v/>
      </c>
      <c r="L271" s="168" t="str">
        <f>IF(D271="所費",VLOOKUP(D271,支出入力表!E272:$M$2000,9,FALSE),"")</f>
        <v/>
      </c>
      <c r="M271" s="30"/>
    </row>
    <row r="272" spans="2:13" x14ac:dyDescent="0.55000000000000004">
      <c r="B272" s="163" t="str">
        <f>IF(D272="所費",支出入力表!A273,"")</f>
        <v/>
      </c>
      <c r="C272" s="164" t="str">
        <f>IF(D272="所費",支出入力表!C273,"")</f>
        <v/>
      </c>
      <c r="D272" s="165" t="str">
        <f>IF(支出入力表!E273="所費","所費","")</f>
        <v/>
      </c>
      <c r="E272" s="165" t="str">
        <f>IF(D272="","",支出入力表!G273)</f>
        <v/>
      </c>
      <c r="F272" s="196" t="str">
        <f>IF(E272="","",VLOOKUP(E272,プルダウン用リスト!$L$1:$M$14,2,FALSE))</f>
        <v/>
      </c>
      <c r="G272" s="164" t="str">
        <f>IF(D272="所費",VLOOKUP(D272,支出入力表!E273:$M$2000,4,FALSE),"")</f>
        <v/>
      </c>
      <c r="H272" s="164" t="str">
        <f>IF(D272="所費",VLOOKUP(D272,支出入力表!E273:$M$2000,5,FALSE),"")</f>
        <v/>
      </c>
      <c r="I272" s="166" t="str">
        <f>IF(D272="所費",VLOOKUP(D272,支出入力表!E273:$M$2000,6,FALSE),"")</f>
        <v/>
      </c>
      <c r="J272" s="167" t="str">
        <f>IF(D272="所費",VLOOKUP(D272,支出入力表!E273:$M$2000,7,FALSE),"")</f>
        <v/>
      </c>
      <c r="K272" s="167" t="str">
        <f>IF(D272="所費",VLOOKUP(D272,支出入力表!E273:$M$2000,8,FALSE),"")</f>
        <v/>
      </c>
      <c r="L272" s="168" t="str">
        <f>IF(D272="所費",VLOOKUP(D272,支出入力表!E273:$M$2000,9,FALSE),"")</f>
        <v/>
      </c>
      <c r="M272" s="30"/>
    </row>
    <row r="273" spans="2:13" x14ac:dyDescent="0.55000000000000004">
      <c r="B273" s="163" t="str">
        <f>IF(D273="所費",支出入力表!A274,"")</f>
        <v/>
      </c>
      <c r="C273" s="164" t="str">
        <f>IF(D273="所費",支出入力表!C274,"")</f>
        <v/>
      </c>
      <c r="D273" s="165" t="str">
        <f>IF(支出入力表!E274="所費","所費","")</f>
        <v/>
      </c>
      <c r="E273" s="165" t="str">
        <f>IF(D273="","",支出入力表!G274)</f>
        <v/>
      </c>
      <c r="F273" s="196" t="str">
        <f>IF(E273="","",VLOOKUP(E273,プルダウン用リスト!$L$1:$M$14,2,FALSE))</f>
        <v/>
      </c>
      <c r="G273" s="164" t="str">
        <f>IF(D273="所費",VLOOKUP(D273,支出入力表!E274:$M$2000,4,FALSE),"")</f>
        <v/>
      </c>
      <c r="H273" s="164" t="str">
        <f>IF(D273="所費",VLOOKUP(D273,支出入力表!E274:$M$2000,5,FALSE),"")</f>
        <v/>
      </c>
      <c r="I273" s="166" t="str">
        <f>IF(D273="所費",VLOOKUP(D273,支出入力表!E274:$M$2000,6,FALSE),"")</f>
        <v/>
      </c>
      <c r="J273" s="167" t="str">
        <f>IF(D273="所費",VLOOKUP(D273,支出入力表!E274:$M$2000,7,FALSE),"")</f>
        <v/>
      </c>
      <c r="K273" s="167" t="str">
        <f>IF(D273="所費",VLOOKUP(D273,支出入力表!E274:$M$2000,8,FALSE),"")</f>
        <v/>
      </c>
      <c r="L273" s="168" t="str">
        <f>IF(D273="所費",VLOOKUP(D273,支出入力表!E274:$M$2000,9,FALSE),"")</f>
        <v/>
      </c>
      <c r="M273" s="30"/>
    </row>
    <row r="274" spans="2:13" x14ac:dyDescent="0.55000000000000004">
      <c r="B274" s="163" t="str">
        <f>IF(D274="所費",支出入力表!A275,"")</f>
        <v/>
      </c>
      <c r="C274" s="164" t="str">
        <f>IF(D274="所費",支出入力表!C275,"")</f>
        <v/>
      </c>
      <c r="D274" s="165" t="str">
        <f>IF(支出入力表!E275="所費","所費","")</f>
        <v/>
      </c>
      <c r="E274" s="165" t="str">
        <f>IF(D274="","",支出入力表!G275)</f>
        <v/>
      </c>
      <c r="F274" s="196" t="str">
        <f>IF(E274="","",VLOOKUP(E274,プルダウン用リスト!$L$1:$M$14,2,FALSE))</f>
        <v/>
      </c>
      <c r="G274" s="164" t="str">
        <f>IF(D274="所費",VLOOKUP(D274,支出入力表!E275:$M$2000,4,FALSE),"")</f>
        <v/>
      </c>
      <c r="H274" s="164" t="str">
        <f>IF(D274="所費",VLOOKUP(D274,支出入力表!E275:$M$2000,5,FALSE),"")</f>
        <v/>
      </c>
      <c r="I274" s="166" t="str">
        <f>IF(D274="所費",VLOOKUP(D274,支出入力表!E275:$M$2000,6,FALSE),"")</f>
        <v/>
      </c>
      <c r="J274" s="167" t="str">
        <f>IF(D274="所費",VLOOKUP(D274,支出入力表!E275:$M$2000,7,FALSE),"")</f>
        <v/>
      </c>
      <c r="K274" s="167" t="str">
        <f>IF(D274="所費",VLOOKUP(D274,支出入力表!E275:$M$2000,8,FALSE),"")</f>
        <v/>
      </c>
      <c r="L274" s="168" t="str">
        <f>IF(D274="所費",VLOOKUP(D274,支出入力表!E275:$M$2000,9,FALSE),"")</f>
        <v/>
      </c>
      <c r="M274" s="30"/>
    </row>
    <row r="275" spans="2:13" x14ac:dyDescent="0.55000000000000004">
      <c r="B275" s="163" t="str">
        <f>IF(D275="所費",支出入力表!A276,"")</f>
        <v/>
      </c>
      <c r="C275" s="164" t="str">
        <f>IF(D275="所費",支出入力表!C276,"")</f>
        <v/>
      </c>
      <c r="D275" s="165" t="str">
        <f>IF(支出入力表!E276="所費","所費","")</f>
        <v/>
      </c>
      <c r="E275" s="165" t="str">
        <f>IF(D275="","",支出入力表!G276)</f>
        <v/>
      </c>
      <c r="F275" s="196" t="str">
        <f>IF(E275="","",VLOOKUP(E275,プルダウン用リスト!$L$1:$M$14,2,FALSE))</f>
        <v/>
      </c>
      <c r="G275" s="164" t="str">
        <f>IF(D275="所費",VLOOKUP(D275,支出入力表!E276:$M$2000,4,FALSE),"")</f>
        <v/>
      </c>
      <c r="H275" s="164" t="str">
        <f>IF(D275="所費",VLOOKUP(D275,支出入力表!E276:$M$2000,5,FALSE),"")</f>
        <v/>
      </c>
      <c r="I275" s="166" t="str">
        <f>IF(D275="所費",VLOOKUP(D275,支出入力表!E276:$M$2000,6,FALSE),"")</f>
        <v/>
      </c>
      <c r="J275" s="167" t="str">
        <f>IF(D275="所費",VLOOKUP(D275,支出入力表!E276:$M$2000,7,FALSE),"")</f>
        <v/>
      </c>
      <c r="K275" s="167" t="str">
        <f>IF(D275="所費",VLOOKUP(D275,支出入力表!E276:$M$2000,8,FALSE),"")</f>
        <v/>
      </c>
      <c r="L275" s="168" t="str">
        <f>IF(D275="所費",VLOOKUP(D275,支出入力表!E276:$M$2000,9,FALSE),"")</f>
        <v/>
      </c>
      <c r="M275" s="30"/>
    </row>
    <row r="276" spans="2:13" x14ac:dyDescent="0.55000000000000004">
      <c r="B276" s="163" t="str">
        <f>IF(D276="所費",支出入力表!A277,"")</f>
        <v/>
      </c>
      <c r="C276" s="164" t="str">
        <f>IF(D276="所費",支出入力表!C277,"")</f>
        <v/>
      </c>
      <c r="D276" s="165" t="str">
        <f>IF(支出入力表!E277="所費","所費","")</f>
        <v/>
      </c>
      <c r="E276" s="165" t="str">
        <f>IF(D276="","",支出入力表!G277)</f>
        <v/>
      </c>
      <c r="F276" s="196" t="str">
        <f>IF(E276="","",VLOOKUP(E276,プルダウン用リスト!$L$1:$M$14,2,FALSE))</f>
        <v/>
      </c>
      <c r="G276" s="164" t="str">
        <f>IF(D276="所費",VLOOKUP(D276,支出入力表!E277:$M$2000,4,FALSE),"")</f>
        <v/>
      </c>
      <c r="H276" s="164" t="str">
        <f>IF(D276="所費",VLOOKUP(D276,支出入力表!E277:$M$2000,5,FALSE),"")</f>
        <v/>
      </c>
      <c r="I276" s="166" t="str">
        <f>IF(D276="所費",VLOOKUP(D276,支出入力表!E277:$M$2000,6,FALSE),"")</f>
        <v/>
      </c>
      <c r="J276" s="167" t="str">
        <f>IF(D276="所費",VLOOKUP(D276,支出入力表!E277:$M$2000,7,FALSE),"")</f>
        <v/>
      </c>
      <c r="K276" s="167" t="str">
        <f>IF(D276="所費",VLOOKUP(D276,支出入力表!E277:$M$2000,8,FALSE),"")</f>
        <v/>
      </c>
      <c r="L276" s="168" t="str">
        <f>IF(D276="所費",VLOOKUP(D276,支出入力表!E277:$M$2000,9,FALSE),"")</f>
        <v/>
      </c>
      <c r="M276" s="30"/>
    </row>
    <row r="277" spans="2:13" x14ac:dyDescent="0.55000000000000004">
      <c r="B277" s="163" t="str">
        <f>IF(D277="所費",支出入力表!A278,"")</f>
        <v/>
      </c>
      <c r="C277" s="164" t="str">
        <f>IF(D277="所費",支出入力表!C278,"")</f>
        <v/>
      </c>
      <c r="D277" s="165" t="str">
        <f>IF(支出入力表!E278="所費","所費","")</f>
        <v/>
      </c>
      <c r="E277" s="165" t="str">
        <f>IF(D277="","",支出入力表!G278)</f>
        <v/>
      </c>
      <c r="F277" s="196" t="str">
        <f>IF(E277="","",VLOOKUP(E277,プルダウン用リスト!$L$1:$M$14,2,FALSE))</f>
        <v/>
      </c>
      <c r="G277" s="164" t="str">
        <f>IF(D277="所費",VLOOKUP(D277,支出入力表!E278:$M$2000,4,FALSE),"")</f>
        <v/>
      </c>
      <c r="H277" s="164" t="str">
        <f>IF(D277="所費",VLOOKUP(D277,支出入力表!E278:$M$2000,5,FALSE),"")</f>
        <v/>
      </c>
      <c r="I277" s="166" t="str">
        <f>IF(D277="所費",VLOOKUP(D277,支出入力表!E278:$M$2000,6,FALSE),"")</f>
        <v/>
      </c>
      <c r="J277" s="167" t="str">
        <f>IF(D277="所費",VLOOKUP(D277,支出入力表!E278:$M$2000,7,FALSE),"")</f>
        <v/>
      </c>
      <c r="K277" s="167" t="str">
        <f>IF(D277="所費",VLOOKUP(D277,支出入力表!E278:$M$2000,8,FALSE),"")</f>
        <v/>
      </c>
      <c r="L277" s="168" t="str">
        <f>IF(D277="所費",VLOOKUP(D277,支出入力表!E278:$M$2000,9,FALSE),"")</f>
        <v/>
      </c>
      <c r="M277" s="30"/>
    </row>
    <row r="278" spans="2:13" x14ac:dyDescent="0.55000000000000004">
      <c r="B278" s="163" t="str">
        <f>IF(D278="所費",支出入力表!A279,"")</f>
        <v/>
      </c>
      <c r="C278" s="164" t="str">
        <f>IF(D278="所費",支出入力表!C279,"")</f>
        <v/>
      </c>
      <c r="D278" s="165" t="str">
        <f>IF(支出入力表!E279="所費","所費","")</f>
        <v/>
      </c>
      <c r="E278" s="165" t="str">
        <f>IF(D278="","",支出入力表!G279)</f>
        <v/>
      </c>
      <c r="F278" s="196" t="str">
        <f>IF(E278="","",VLOOKUP(E278,プルダウン用リスト!$L$1:$M$14,2,FALSE))</f>
        <v/>
      </c>
      <c r="G278" s="164" t="str">
        <f>IF(D278="所費",VLOOKUP(D278,支出入力表!E279:$M$2000,4,FALSE),"")</f>
        <v/>
      </c>
      <c r="H278" s="164" t="str">
        <f>IF(D278="所費",VLOOKUP(D278,支出入力表!E279:$M$2000,5,FALSE),"")</f>
        <v/>
      </c>
      <c r="I278" s="166" t="str">
        <f>IF(D278="所費",VLOOKUP(D278,支出入力表!E279:$M$2000,6,FALSE),"")</f>
        <v/>
      </c>
      <c r="J278" s="167" t="str">
        <f>IF(D278="所費",VLOOKUP(D278,支出入力表!E279:$M$2000,7,FALSE),"")</f>
        <v/>
      </c>
      <c r="K278" s="167" t="str">
        <f>IF(D278="所費",VLOOKUP(D278,支出入力表!E279:$M$2000,8,FALSE),"")</f>
        <v/>
      </c>
      <c r="L278" s="168" t="str">
        <f>IF(D278="所費",VLOOKUP(D278,支出入力表!E279:$M$2000,9,FALSE),"")</f>
        <v/>
      </c>
      <c r="M278" s="30"/>
    </row>
    <row r="279" spans="2:13" x14ac:dyDescent="0.55000000000000004">
      <c r="B279" s="163" t="str">
        <f>IF(D279="所費",支出入力表!A280,"")</f>
        <v/>
      </c>
      <c r="C279" s="164" t="str">
        <f>IF(D279="所費",支出入力表!C280,"")</f>
        <v/>
      </c>
      <c r="D279" s="165" t="str">
        <f>IF(支出入力表!E280="所費","所費","")</f>
        <v/>
      </c>
      <c r="E279" s="165" t="str">
        <f>IF(D279="","",支出入力表!G280)</f>
        <v/>
      </c>
      <c r="F279" s="196" t="str">
        <f>IF(E279="","",VLOOKUP(E279,プルダウン用リスト!$L$1:$M$14,2,FALSE))</f>
        <v/>
      </c>
      <c r="G279" s="164" t="str">
        <f>IF(D279="所費",VLOOKUP(D279,支出入力表!E280:$M$2000,4,FALSE),"")</f>
        <v/>
      </c>
      <c r="H279" s="164" t="str">
        <f>IF(D279="所費",VLOOKUP(D279,支出入力表!E280:$M$2000,5,FALSE),"")</f>
        <v/>
      </c>
      <c r="I279" s="166" t="str">
        <f>IF(D279="所費",VLOOKUP(D279,支出入力表!E280:$M$2000,6,FALSE),"")</f>
        <v/>
      </c>
      <c r="J279" s="167" t="str">
        <f>IF(D279="所費",VLOOKUP(D279,支出入力表!E280:$M$2000,7,FALSE),"")</f>
        <v/>
      </c>
      <c r="K279" s="167" t="str">
        <f>IF(D279="所費",VLOOKUP(D279,支出入力表!E280:$M$2000,8,FALSE),"")</f>
        <v/>
      </c>
      <c r="L279" s="168" t="str">
        <f>IF(D279="所費",VLOOKUP(D279,支出入力表!E280:$M$2000,9,FALSE),"")</f>
        <v/>
      </c>
      <c r="M279" s="30"/>
    </row>
    <row r="280" spans="2:13" x14ac:dyDescent="0.55000000000000004">
      <c r="B280" s="163" t="str">
        <f>IF(D280="所費",支出入力表!A281,"")</f>
        <v/>
      </c>
      <c r="C280" s="164" t="str">
        <f>IF(D280="所費",支出入力表!C281,"")</f>
        <v/>
      </c>
      <c r="D280" s="165" t="str">
        <f>IF(支出入力表!E281="所費","所費","")</f>
        <v/>
      </c>
      <c r="E280" s="165" t="str">
        <f>IF(D280="","",支出入力表!G281)</f>
        <v/>
      </c>
      <c r="F280" s="196" t="str">
        <f>IF(E280="","",VLOOKUP(E280,プルダウン用リスト!$L$1:$M$14,2,FALSE))</f>
        <v/>
      </c>
      <c r="G280" s="164" t="str">
        <f>IF(D280="所費",VLOOKUP(D280,支出入力表!E281:$M$2000,4,FALSE),"")</f>
        <v/>
      </c>
      <c r="H280" s="164" t="str">
        <f>IF(D280="所費",VLOOKUP(D280,支出入力表!E281:$M$2000,5,FALSE),"")</f>
        <v/>
      </c>
      <c r="I280" s="166" t="str">
        <f>IF(D280="所費",VLOOKUP(D280,支出入力表!E281:$M$2000,6,FALSE),"")</f>
        <v/>
      </c>
      <c r="J280" s="167" t="str">
        <f>IF(D280="所費",VLOOKUP(D280,支出入力表!E281:$M$2000,7,FALSE),"")</f>
        <v/>
      </c>
      <c r="K280" s="167" t="str">
        <f>IF(D280="所費",VLOOKUP(D280,支出入力表!E281:$M$2000,8,FALSE),"")</f>
        <v/>
      </c>
      <c r="L280" s="168" t="str">
        <f>IF(D280="所費",VLOOKUP(D280,支出入力表!E281:$M$2000,9,FALSE),"")</f>
        <v/>
      </c>
      <c r="M280" s="30"/>
    </row>
    <row r="281" spans="2:13" x14ac:dyDescent="0.55000000000000004">
      <c r="B281" s="163" t="str">
        <f>IF(D281="所費",支出入力表!A282,"")</f>
        <v/>
      </c>
      <c r="C281" s="164" t="str">
        <f>IF(D281="所費",支出入力表!C282,"")</f>
        <v/>
      </c>
      <c r="D281" s="165" t="str">
        <f>IF(支出入力表!E282="所費","所費","")</f>
        <v/>
      </c>
      <c r="E281" s="165" t="str">
        <f>IF(D281="","",支出入力表!G282)</f>
        <v/>
      </c>
      <c r="F281" s="196" t="str">
        <f>IF(E281="","",VLOOKUP(E281,プルダウン用リスト!$L$1:$M$14,2,FALSE))</f>
        <v/>
      </c>
      <c r="G281" s="164" t="str">
        <f>IF(D281="所費",VLOOKUP(D281,支出入力表!E282:$M$2000,4,FALSE),"")</f>
        <v/>
      </c>
      <c r="H281" s="164" t="str">
        <f>IF(D281="所費",VLOOKUP(D281,支出入力表!E282:$M$2000,5,FALSE),"")</f>
        <v/>
      </c>
      <c r="I281" s="166" t="str">
        <f>IF(D281="所費",VLOOKUP(D281,支出入力表!E282:$M$2000,6,FALSE),"")</f>
        <v/>
      </c>
      <c r="J281" s="167" t="str">
        <f>IF(D281="所費",VLOOKUP(D281,支出入力表!E282:$M$2000,7,FALSE),"")</f>
        <v/>
      </c>
      <c r="K281" s="167" t="str">
        <f>IF(D281="所費",VLOOKUP(D281,支出入力表!E282:$M$2000,8,FALSE),"")</f>
        <v/>
      </c>
      <c r="L281" s="168" t="str">
        <f>IF(D281="所費",VLOOKUP(D281,支出入力表!E282:$M$2000,9,FALSE),"")</f>
        <v/>
      </c>
      <c r="M281" s="30"/>
    </row>
    <row r="282" spans="2:13" x14ac:dyDescent="0.55000000000000004">
      <c r="B282" s="163" t="str">
        <f>IF(D282="所費",支出入力表!A283,"")</f>
        <v/>
      </c>
      <c r="C282" s="164" t="str">
        <f>IF(D282="所費",支出入力表!C283,"")</f>
        <v/>
      </c>
      <c r="D282" s="165" t="str">
        <f>IF(支出入力表!E283="所費","所費","")</f>
        <v/>
      </c>
      <c r="E282" s="165" t="str">
        <f>IF(D282="","",支出入力表!G283)</f>
        <v/>
      </c>
      <c r="F282" s="196" t="str">
        <f>IF(E282="","",VLOOKUP(E282,プルダウン用リスト!$L$1:$M$14,2,FALSE))</f>
        <v/>
      </c>
      <c r="G282" s="164" t="str">
        <f>IF(D282="所費",VLOOKUP(D282,支出入力表!E283:$M$2000,4,FALSE),"")</f>
        <v/>
      </c>
      <c r="H282" s="164" t="str">
        <f>IF(D282="所費",VLOOKUP(D282,支出入力表!E283:$M$2000,5,FALSE),"")</f>
        <v/>
      </c>
      <c r="I282" s="166" t="str">
        <f>IF(D282="所費",VLOOKUP(D282,支出入力表!E283:$M$2000,6,FALSE),"")</f>
        <v/>
      </c>
      <c r="J282" s="167" t="str">
        <f>IF(D282="所費",VLOOKUP(D282,支出入力表!E283:$M$2000,7,FALSE),"")</f>
        <v/>
      </c>
      <c r="K282" s="167" t="str">
        <f>IF(D282="所費",VLOOKUP(D282,支出入力表!E283:$M$2000,8,FALSE),"")</f>
        <v/>
      </c>
      <c r="L282" s="168" t="str">
        <f>IF(D282="所費",VLOOKUP(D282,支出入力表!E283:$M$2000,9,FALSE),"")</f>
        <v/>
      </c>
      <c r="M282" s="30"/>
    </row>
    <row r="283" spans="2:13" x14ac:dyDescent="0.55000000000000004">
      <c r="B283" s="163" t="str">
        <f>IF(D283="所費",支出入力表!A284,"")</f>
        <v/>
      </c>
      <c r="C283" s="164" t="str">
        <f>IF(D283="所費",支出入力表!C284,"")</f>
        <v/>
      </c>
      <c r="D283" s="165" t="str">
        <f>IF(支出入力表!E284="所費","所費","")</f>
        <v/>
      </c>
      <c r="E283" s="165" t="str">
        <f>IF(D283="","",支出入力表!G284)</f>
        <v/>
      </c>
      <c r="F283" s="196" t="str">
        <f>IF(E283="","",VLOOKUP(E283,プルダウン用リスト!$L$1:$M$14,2,FALSE))</f>
        <v/>
      </c>
      <c r="G283" s="164" t="str">
        <f>IF(D283="所費",VLOOKUP(D283,支出入力表!E284:$M$2000,4,FALSE),"")</f>
        <v/>
      </c>
      <c r="H283" s="164" t="str">
        <f>IF(D283="所費",VLOOKUP(D283,支出入力表!E284:$M$2000,5,FALSE),"")</f>
        <v/>
      </c>
      <c r="I283" s="166" t="str">
        <f>IF(D283="所費",VLOOKUP(D283,支出入力表!E284:$M$2000,6,FALSE),"")</f>
        <v/>
      </c>
      <c r="J283" s="167" t="str">
        <f>IF(D283="所費",VLOOKUP(D283,支出入力表!E284:$M$2000,7,FALSE),"")</f>
        <v/>
      </c>
      <c r="K283" s="167" t="str">
        <f>IF(D283="所費",VLOOKUP(D283,支出入力表!E284:$M$2000,8,FALSE),"")</f>
        <v/>
      </c>
      <c r="L283" s="168" t="str">
        <f>IF(D283="所費",VLOOKUP(D283,支出入力表!E284:$M$2000,9,FALSE),"")</f>
        <v/>
      </c>
      <c r="M283" s="30"/>
    </row>
    <row r="284" spans="2:13" x14ac:dyDescent="0.55000000000000004">
      <c r="B284" s="163" t="str">
        <f>IF(D284="所費",支出入力表!A285,"")</f>
        <v/>
      </c>
      <c r="C284" s="164" t="str">
        <f>IF(D284="所費",支出入力表!C285,"")</f>
        <v/>
      </c>
      <c r="D284" s="165" t="str">
        <f>IF(支出入力表!E285="所費","所費","")</f>
        <v/>
      </c>
      <c r="E284" s="165" t="str">
        <f>IF(D284="","",支出入力表!G285)</f>
        <v/>
      </c>
      <c r="F284" s="196" t="str">
        <f>IF(E284="","",VLOOKUP(E284,プルダウン用リスト!$L$1:$M$14,2,FALSE))</f>
        <v/>
      </c>
      <c r="G284" s="164" t="str">
        <f>IF(D284="所費",VLOOKUP(D284,支出入力表!E285:$M$2000,4,FALSE),"")</f>
        <v/>
      </c>
      <c r="H284" s="164" t="str">
        <f>IF(D284="所費",VLOOKUP(D284,支出入力表!E285:$M$2000,5,FALSE),"")</f>
        <v/>
      </c>
      <c r="I284" s="166" t="str">
        <f>IF(D284="所費",VLOOKUP(D284,支出入力表!E285:$M$2000,6,FALSE),"")</f>
        <v/>
      </c>
      <c r="J284" s="167" t="str">
        <f>IF(D284="所費",VLOOKUP(D284,支出入力表!E285:$M$2000,7,FALSE),"")</f>
        <v/>
      </c>
      <c r="K284" s="167" t="str">
        <f>IF(D284="所費",VLOOKUP(D284,支出入力表!E285:$M$2000,8,FALSE),"")</f>
        <v/>
      </c>
      <c r="L284" s="168" t="str">
        <f>IF(D284="所費",VLOOKUP(D284,支出入力表!E285:$M$2000,9,FALSE),"")</f>
        <v/>
      </c>
      <c r="M284" s="30"/>
    </row>
    <row r="285" spans="2:13" x14ac:dyDescent="0.55000000000000004">
      <c r="B285" s="163" t="str">
        <f>IF(D285="所費",支出入力表!A286,"")</f>
        <v/>
      </c>
      <c r="C285" s="164" t="str">
        <f>IF(D285="所費",支出入力表!C286,"")</f>
        <v/>
      </c>
      <c r="D285" s="165" t="str">
        <f>IF(支出入力表!E286="所費","所費","")</f>
        <v/>
      </c>
      <c r="E285" s="165" t="str">
        <f>IF(D285="","",支出入力表!G286)</f>
        <v/>
      </c>
      <c r="F285" s="196" t="str">
        <f>IF(E285="","",VLOOKUP(E285,プルダウン用リスト!$L$1:$M$14,2,FALSE))</f>
        <v/>
      </c>
      <c r="G285" s="164" t="str">
        <f>IF(D285="所費",VLOOKUP(D285,支出入力表!E286:$M$2000,4,FALSE),"")</f>
        <v/>
      </c>
      <c r="H285" s="164" t="str">
        <f>IF(D285="所費",VLOOKUP(D285,支出入力表!E286:$M$2000,5,FALSE),"")</f>
        <v/>
      </c>
      <c r="I285" s="166" t="str">
        <f>IF(D285="所費",VLOOKUP(D285,支出入力表!E286:$M$2000,6,FALSE),"")</f>
        <v/>
      </c>
      <c r="J285" s="167" t="str">
        <f>IF(D285="所費",VLOOKUP(D285,支出入力表!E286:$M$2000,7,FALSE),"")</f>
        <v/>
      </c>
      <c r="K285" s="167" t="str">
        <f>IF(D285="所費",VLOOKUP(D285,支出入力表!E286:$M$2000,8,FALSE),"")</f>
        <v/>
      </c>
      <c r="L285" s="168" t="str">
        <f>IF(D285="所費",VLOOKUP(D285,支出入力表!E286:$M$2000,9,FALSE),"")</f>
        <v/>
      </c>
      <c r="M285" s="30"/>
    </row>
    <row r="286" spans="2:13" x14ac:dyDescent="0.55000000000000004">
      <c r="B286" s="163" t="str">
        <f>IF(D286="所費",支出入力表!A287,"")</f>
        <v/>
      </c>
      <c r="C286" s="164" t="str">
        <f>IF(D286="所費",支出入力表!C287,"")</f>
        <v/>
      </c>
      <c r="D286" s="165" t="str">
        <f>IF(支出入力表!E287="所費","所費","")</f>
        <v/>
      </c>
      <c r="E286" s="165" t="str">
        <f>IF(D286="","",支出入力表!G287)</f>
        <v/>
      </c>
      <c r="F286" s="196" t="str">
        <f>IF(E286="","",VLOOKUP(E286,プルダウン用リスト!$L$1:$M$14,2,FALSE))</f>
        <v/>
      </c>
      <c r="G286" s="164" t="str">
        <f>IF(D286="所費",VLOOKUP(D286,支出入力表!E287:$M$2000,4,FALSE),"")</f>
        <v/>
      </c>
      <c r="H286" s="164" t="str">
        <f>IF(D286="所費",VLOOKUP(D286,支出入力表!E287:$M$2000,5,FALSE),"")</f>
        <v/>
      </c>
      <c r="I286" s="166" t="str">
        <f>IF(D286="所費",VLOOKUP(D286,支出入力表!E287:$M$2000,6,FALSE),"")</f>
        <v/>
      </c>
      <c r="J286" s="167" t="str">
        <f>IF(D286="所費",VLOOKUP(D286,支出入力表!E287:$M$2000,7,FALSE),"")</f>
        <v/>
      </c>
      <c r="K286" s="167" t="str">
        <f>IF(D286="所費",VLOOKUP(D286,支出入力表!E287:$M$2000,8,FALSE),"")</f>
        <v/>
      </c>
      <c r="L286" s="168" t="str">
        <f>IF(D286="所費",VLOOKUP(D286,支出入力表!E287:$M$2000,9,FALSE),"")</f>
        <v/>
      </c>
      <c r="M286" s="30"/>
    </row>
    <row r="287" spans="2:13" x14ac:dyDescent="0.55000000000000004">
      <c r="B287" s="163" t="str">
        <f>IF(D287="所費",支出入力表!A288,"")</f>
        <v/>
      </c>
      <c r="C287" s="164" t="str">
        <f>IF(D287="所費",支出入力表!C288,"")</f>
        <v/>
      </c>
      <c r="D287" s="165" t="str">
        <f>IF(支出入力表!E288="所費","所費","")</f>
        <v/>
      </c>
      <c r="E287" s="165" t="str">
        <f>IF(D287="","",支出入力表!G288)</f>
        <v/>
      </c>
      <c r="F287" s="196" t="str">
        <f>IF(E287="","",VLOOKUP(E287,プルダウン用リスト!$L$1:$M$14,2,FALSE))</f>
        <v/>
      </c>
      <c r="G287" s="164" t="str">
        <f>IF(D287="所費",VLOOKUP(D287,支出入力表!E288:$M$2000,4,FALSE),"")</f>
        <v/>
      </c>
      <c r="H287" s="164" t="str">
        <f>IF(D287="所費",VLOOKUP(D287,支出入力表!E288:$M$2000,5,FALSE),"")</f>
        <v/>
      </c>
      <c r="I287" s="166" t="str">
        <f>IF(D287="所費",VLOOKUP(D287,支出入力表!E288:$M$2000,6,FALSE),"")</f>
        <v/>
      </c>
      <c r="J287" s="167" t="str">
        <f>IF(D287="所費",VLOOKUP(D287,支出入力表!E288:$M$2000,7,FALSE),"")</f>
        <v/>
      </c>
      <c r="K287" s="167" t="str">
        <f>IF(D287="所費",VLOOKUP(D287,支出入力表!E288:$M$2000,8,FALSE),"")</f>
        <v/>
      </c>
      <c r="L287" s="168" t="str">
        <f>IF(D287="所費",VLOOKUP(D287,支出入力表!E288:$M$2000,9,FALSE),"")</f>
        <v/>
      </c>
      <c r="M287" s="30"/>
    </row>
    <row r="288" spans="2:13" x14ac:dyDescent="0.55000000000000004">
      <c r="B288" s="163" t="str">
        <f>IF(D288="所費",支出入力表!A289,"")</f>
        <v/>
      </c>
      <c r="C288" s="164" t="str">
        <f>IF(D288="所費",支出入力表!C289,"")</f>
        <v/>
      </c>
      <c r="D288" s="165" t="str">
        <f>IF(支出入力表!E289="所費","所費","")</f>
        <v/>
      </c>
      <c r="E288" s="165" t="str">
        <f>IF(D288="","",支出入力表!G289)</f>
        <v/>
      </c>
      <c r="F288" s="196" t="str">
        <f>IF(E288="","",VLOOKUP(E288,プルダウン用リスト!$L$1:$M$14,2,FALSE))</f>
        <v/>
      </c>
      <c r="G288" s="164" t="str">
        <f>IF(D288="所費",VLOOKUP(D288,支出入力表!E289:$M$2000,4,FALSE),"")</f>
        <v/>
      </c>
      <c r="H288" s="164" t="str">
        <f>IF(D288="所費",VLOOKUP(D288,支出入力表!E289:$M$2000,5,FALSE),"")</f>
        <v/>
      </c>
      <c r="I288" s="166" t="str">
        <f>IF(D288="所費",VLOOKUP(D288,支出入力表!E289:$M$2000,6,FALSE),"")</f>
        <v/>
      </c>
      <c r="J288" s="167" t="str">
        <f>IF(D288="所費",VLOOKUP(D288,支出入力表!E289:$M$2000,7,FALSE),"")</f>
        <v/>
      </c>
      <c r="K288" s="167" t="str">
        <f>IF(D288="所費",VLOOKUP(D288,支出入力表!E289:$M$2000,8,FALSE),"")</f>
        <v/>
      </c>
      <c r="L288" s="168" t="str">
        <f>IF(D288="所費",VLOOKUP(D288,支出入力表!E289:$M$2000,9,FALSE),"")</f>
        <v/>
      </c>
      <c r="M288" s="30"/>
    </row>
    <row r="289" spans="2:13" x14ac:dyDescent="0.55000000000000004">
      <c r="B289" s="163" t="str">
        <f>IF(D289="所費",支出入力表!A290,"")</f>
        <v/>
      </c>
      <c r="C289" s="164" t="str">
        <f>IF(D289="所費",支出入力表!C290,"")</f>
        <v/>
      </c>
      <c r="D289" s="165" t="str">
        <f>IF(支出入力表!E290="所費","所費","")</f>
        <v/>
      </c>
      <c r="E289" s="165" t="str">
        <f>IF(D289="","",支出入力表!G290)</f>
        <v/>
      </c>
      <c r="F289" s="196" t="str">
        <f>IF(E289="","",VLOOKUP(E289,プルダウン用リスト!$L$1:$M$14,2,FALSE))</f>
        <v/>
      </c>
      <c r="G289" s="164" t="str">
        <f>IF(D289="所費",VLOOKUP(D289,支出入力表!E290:$M$2000,4,FALSE),"")</f>
        <v/>
      </c>
      <c r="H289" s="164" t="str">
        <f>IF(D289="所費",VLOOKUP(D289,支出入力表!E290:$M$2000,5,FALSE),"")</f>
        <v/>
      </c>
      <c r="I289" s="166" t="str">
        <f>IF(D289="所費",VLOOKUP(D289,支出入力表!E290:$M$2000,6,FALSE),"")</f>
        <v/>
      </c>
      <c r="J289" s="167" t="str">
        <f>IF(D289="所費",VLOOKUP(D289,支出入力表!E290:$M$2000,7,FALSE),"")</f>
        <v/>
      </c>
      <c r="K289" s="167" t="str">
        <f>IF(D289="所費",VLOOKUP(D289,支出入力表!E290:$M$2000,8,FALSE),"")</f>
        <v/>
      </c>
      <c r="L289" s="168" t="str">
        <f>IF(D289="所費",VLOOKUP(D289,支出入力表!E290:$M$2000,9,FALSE),"")</f>
        <v/>
      </c>
      <c r="M289" s="30"/>
    </row>
    <row r="290" spans="2:13" x14ac:dyDescent="0.55000000000000004">
      <c r="B290" s="163" t="str">
        <f>IF(D290="所費",支出入力表!A291,"")</f>
        <v/>
      </c>
      <c r="C290" s="164" t="str">
        <f>IF(D290="所費",支出入力表!C291,"")</f>
        <v/>
      </c>
      <c r="D290" s="165" t="str">
        <f>IF(支出入力表!E291="所費","所費","")</f>
        <v/>
      </c>
      <c r="E290" s="165" t="str">
        <f>IF(D290="","",支出入力表!G291)</f>
        <v/>
      </c>
      <c r="F290" s="196" t="str">
        <f>IF(E290="","",VLOOKUP(E290,プルダウン用リスト!$L$1:$M$14,2,FALSE))</f>
        <v/>
      </c>
      <c r="G290" s="164" t="str">
        <f>IF(D290="所費",VLOOKUP(D290,支出入力表!E291:$M$2000,4,FALSE),"")</f>
        <v/>
      </c>
      <c r="H290" s="164" t="str">
        <f>IF(D290="所費",VLOOKUP(D290,支出入力表!E291:$M$2000,5,FALSE),"")</f>
        <v/>
      </c>
      <c r="I290" s="166" t="str">
        <f>IF(D290="所費",VLOOKUP(D290,支出入力表!E291:$M$2000,6,FALSE),"")</f>
        <v/>
      </c>
      <c r="J290" s="167" t="str">
        <f>IF(D290="所費",VLOOKUP(D290,支出入力表!E291:$M$2000,7,FALSE),"")</f>
        <v/>
      </c>
      <c r="K290" s="167" t="str">
        <f>IF(D290="所費",VLOOKUP(D290,支出入力表!E291:$M$2000,8,FALSE),"")</f>
        <v/>
      </c>
      <c r="L290" s="168" t="str">
        <f>IF(D290="所費",VLOOKUP(D290,支出入力表!E291:$M$2000,9,FALSE),"")</f>
        <v/>
      </c>
      <c r="M290" s="30"/>
    </row>
    <row r="291" spans="2:13" x14ac:dyDescent="0.55000000000000004">
      <c r="B291" s="163" t="str">
        <f>IF(D291="所費",支出入力表!A292,"")</f>
        <v/>
      </c>
      <c r="C291" s="164" t="str">
        <f>IF(D291="所費",支出入力表!C292,"")</f>
        <v/>
      </c>
      <c r="D291" s="165" t="str">
        <f>IF(支出入力表!E292="所費","所費","")</f>
        <v/>
      </c>
      <c r="E291" s="165" t="str">
        <f>IF(D291="","",支出入力表!G292)</f>
        <v/>
      </c>
      <c r="F291" s="196" t="str">
        <f>IF(E291="","",VLOOKUP(E291,プルダウン用リスト!$L$1:$M$14,2,FALSE))</f>
        <v/>
      </c>
      <c r="G291" s="164" t="str">
        <f>IF(D291="所費",VLOOKUP(D291,支出入力表!E292:$M$2000,4,FALSE),"")</f>
        <v/>
      </c>
      <c r="H291" s="164" t="str">
        <f>IF(D291="所費",VLOOKUP(D291,支出入力表!E292:$M$2000,5,FALSE),"")</f>
        <v/>
      </c>
      <c r="I291" s="166" t="str">
        <f>IF(D291="所費",VLOOKUP(D291,支出入力表!E292:$M$2000,6,FALSE),"")</f>
        <v/>
      </c>
      <c r="J291" s="167" t="str">
        <f>IF(D291="所費",VLOOKUP(D291,支出入力表!E292:$M$2000,7,FALSE),"")</f>
        <v/>
      </c>
      <c r="K291" s="167" t="str">
        <f>IF(D291="所費",VLOOKUP(D291,支出入力表!E292:$M$2000,8,FALSE),"")</f>
        <v/>
      </c>
      <c r="L291" s="168" t="str">
        <f>IF(D291="所費",VLOOKUP(D291,支出入力表!E292:$M$2000,9,FALSE),"")</f>
        <v/>
      </c>
      <c r="M291" s="30"/>
    </row>
    <row r="292" spans="2:13" x14ac:dyDescent="0.55000000000000004">
      <c r="B292" s="163" t="str">
        <f>IF(D292="所費",支出入力表!A293,"")</f>
        <v/>
      </c>
      <c r="C292" s="164" t="str">
        <f>IF(D292="所費",支出入力表!C293,"")</f>
        <v/>
      </c>
      <c r="D292" s="165" t="str">
        <f>IF(支出入力表!E293="所費","所費","")</f>
        <v/>
      </c>
      <c r="E292" s="165" t="str">
        <f>IF(D292="","",支出入力表!G293)</f>
        <v/>
      </c>
      <c r="F292" s="196" t="str">
        <f>IF(E292="","",VLOOKUP(E292,プルダウン用リスト!$L$1:$M$14,2,FALSE))</f>
        <v/>
      </c>
      <c r="G292" s="164" t="str">
        <f>IF(D292="所費",VLOOKUP(D292,支出入力表!E293:$M$2000,4,FALSE),"")</f>
        <v/>
      </c>
      <c r="H292" s="164" t="str">
        <f>IF(D292="所費",VLOOKUP(D292,支出入力表!E293:$M$2000,5,FALSE),"")</f>
        <v/>
      </c>
      <c r="I292" s="166" t="str">
        <f>IF(D292="所費",VLOOKUP(D292,支出入力表!E293:$M$2000,6,FALSE),"")</f>
        <v/>
      </c>
      <c r="J292" s="167" t="str">
        <f>IF(D292="所費",VLOOKUP(D292,支出入力表!E293:$M$2000,7,FALSE),"")</f>
        <v/>
      </c>
      <c r="K292" s="167" t="str">
        <f>IF(D292="所費",VLOOKUP(D292,支出入力表!E293:$M$2000,8,FALSE),"")</f>
        <v/>
      </c>
      <c r="L292" s="168" t="str">
        <f>IF(D292="所費",VLOOKUP(D292,支出入力表!E293:$M$2000,9,FALSE),"")</f>
        <v/>
      </c>
      <c r="M292" s="30"/>
    </row>
    <row r="293" spans="2:13" x14ac:dyDescent="0.55000000000000004">
      <c r="B293" s="163" t="str">
        <f>IF(D293="所費",支出入力表!A294,"")</f>
        <v/>
      </c>
      <c r="C293" s="164" t="str">
        <f>IF(D293="所費",支出入力表!C294,"")</f>
        <v/>
      </c>
      <c r="D293" s="165" t="str">
        <f>IF(支出入力表!E294="所費","所費","")</f>
        <v/>
      </c>
      <c r="E293" s="165" t="str">
        <f>IF(D293="","",支出入力表!G294)</f>
        <v/>
      </c>
      <c r="F293" s="196" t="str">
        <f>IF(E293="","",VLOOKUP(E293,プルダウン用リスト!$L$1:$M$14,2,FALSE))</f>
        <v/>
      </c>
      <c r="G293" s="164" t="str">
        <f>IF(D293="所費",VLOOKUP(D293,支出入力表!E294:$M$2000,4,FALSE),"")</f>
        <v/>
      </c>
      <c r="H293" s="164" t="str">
        <f>IF(D293="所費",VLOOKUP(D293,支出入力表!E294:$M$2000,5,FALSE),"")</f>
        <v/>
      </c>
      <c r="I293" s="166" t="str">
        <f>IF(D293="所費",VLOOKUP(D293,支出入力表!E294:$M$2000,6,FALSE),"")</f>
        <v/>
      </c>
      <c r="J293" s="167" t="str">
        <f>IF(D293="所費",VLOOKUP(D293,支出入力表!E294:$M$2000,7,FALSE),"")</f>
        <v/>
      </c>
      <c r="K293" s="167" t="str">
        <f>IF(D293="所費",VLOOKUP(D293,支出入力表!E294:$M$2000,8,FALSE),"")</f>
        <v/>
      </c>
      <c r="L293" s="168" t="str">
        <f>IF(D293="所費",VLOOKUP(D293,支出入力表!E294:$M$2000,9,FALSE),"")</f>
        <v/>
      </c>
      <c r="M293" s="30"/>
    </row>
    <row r="294" spans="2:13" x14ac:dyDescent="0.55000000000000004">
      <c r="B294" s="163" t="str">
        <f>IF(D294="所費",支出入力表!A295,"")</f>
        <v/>
      </c>
      <c r="C294" s="164" t="str">
        <f>IF(D294="所費",支出入力表!C295,"")</f>
        <v/>
      </c>
      <c r="D294" s="165" t="str">
        <f>IF(支出入力表!E295="所費","所費","")</f>
        <v/>
      </c>
      <c r="E294" s="165" t="str">
        <f>IF(D294="","",支出入力表!G295)</f>
        <v/>
      </c>
      <c r="F294" s="196" t="str">
        <f>IF(E294="","",VLOOKUP(E294,プルダウン用リスト!$L$1:$M$14,2,FALSE))</f>
        <v/>
      </c>
      <c r="G294" s="164" t="str">
        <f>IF(D294="所費",VLOOKUP(D294,支出入力表!E295:$M$2000,4,FALSE),"")</f>
        <v/>
      </c>
      <c r="H294" s="164" t="str">
        <f>IF(D294="所費",VLOOKUP(D294,支出入力表!E295:$M$2000,5,FALSE),"")</f>
        <v/>
      </c>
      <c r="I294" s="166" t="str">
        <f>IF(D294="所費",VLOOKUP(D294,支出入力表!E295:$M$2000,6,FALSE),"")</f>
        <v/>
      </c>
      <c r="J294" s="167" t="str">
        <f>IF(D294="所費",VLOOKUP(D294,支出入力表!E295:$M$2000,7,FALSE),"")</f>
        <v/>
      </c>
      <c r="K294" s="167" t="str">
        <f>IF(D294="所費",VLOOKUP(D294,支出入力表!E295:$M$2000,8,FALSE),"")</f>
        <v/>
      </c>
      <c r="L294" s="168" t="str">
        <f>IF(D294="所費",VLOOKUP(D294,支出入力表!E295:$M$2000,9,FALSE),"")</f>
        <v/>
      </c>
      <c r="M294" s="30"/>
    </row>
    <row r="295" spans="2:13" x14ac:dyDescent="0.55000000000000004">
      <c r="B295" s="163" t="str">
        <f>IF(D295="所費",支出入力表!A296,"")</f>
        <v/>
      </c>
      <c r="C295" s="164" t="str">
        <f>IF(D295="所費",支出入力表!C296,"")</f>
        <v/>
      </c>
      <c r="D295" s="165" t="str">
        <f>IF(支出入力表!E296="所費","所費","")</f>
        <v/>
      </c>
      <c r="E295" s="165" t="str">
        <f>IF(D295="","",支出入力表!G296)</f>
        <v/>
      </c>
      <c r="F295" s="196" t="str">
        <f>IF(E295="","",VLOOKUP(E295,プルダウン用リスト!$L$1:$M$14,2,FALSE))</f>
        <v/>
      </c>
      <c r="G295" s="164" t="str">
        <f>IF(D295="所費",VLOOKUP(D295,支出入力表!E296:$M$2000,4,FALSE),"")</f>
        <v/>
      </c>
      <c r="H295" s="164" t="str">
        <f>IF(D295="所費",VLOOKUP(D295,支出入力表!E296:$M$2000,5,FALSE),"")</f>
        <v/>
      </c>
      <c r="I295" s="166" t="str">
        <f>IF(D295="所費",VLOOKUP(D295,支出入力表!E296:$M$2000,6,FALSE),"")</f>
        <v/>
      </c>
      <c r="J295" s="167" t="str">
        <f>IF(D295="所費",VLOOKUP(D295,支出入力表!E296:$M$2000,7,FALSE),"")</f>
        <v/>
      </c>
      <c r="K295" s="167" t="str">
        <f>IF(D295="所費",VLOOKUP(D295,支出入力表!E296:$M$2000,8,FALSE),"")</f>
        <v/>
      </c>
      <c r="L295" s="168" t="str">
        <f>IF(D295="所費",VLOOKUP(D295,支出入力表!E296:$M$2000,9,FALSE),"")</f>
        <v/>
      </c>
      <c r="M295" s="30"/>
    </row>
    <row r="296" spans="2:13" x14ac:dyDescent="0.55000000000000004">
      <c r="B296" s="163" t="str">
        <f>IF(D296="所費",支出入力表!A297,"")</f>
        <v/>
      </c>
      <c r="C296" s="164" t="str">
        <f>IF(D296="所費",支出入力表!C297,"")</f>
        <v/>
      </c>
      <c r="D296" s="165" t="str">
        <f>IF(支出入力表!E297="所費","所費","")</f>
        <v/>
      </c>
      <c r="E296" s="165" t="str">
        <f>IF(D296="","",支出入力表!G297)</f>
        <v/>
      </c>
      <c r="F296" s="196" t="str">
        <f>IF(E296="","",VLOOKUP(E296,プルダウン用リスト!$L$1:$M$14,2,FALSE))</f>
        <v/>
      </c>
      <c r="G296" s="164" t="str">
        <f>IF(D296="所費",VLOOKUP(D296,支出入力表!E297:$M$2000,4,FALSE),"")</f>
        <v/>
      </c>
      <c r="H296" s="164" t="str">
        <f>IF(D296="所費",VLOOKUP(D296,支出入力表!E297:$M$2000,5,FALSE),"")</f>
        <v/>
      </c>
      <c r="I296" s="166" t="str">
        <f>IF(D296="所費",VLOOKUP(D296,支出入力表!E297:$M$2000,6,FALSE),"")</f>
        <v/>
      </c>
      <c r="J296" s="167" t="str">
        <f>IF(D296="所費",VLOOKUP(D296,支出入力表!E297:$M$2000,7,FALSE),"")</f>
        <v/>
      </c>
      <c r="K296" s="167" t="str">
        <f>IF(D296="所費",VLOOKUP(D296,支出入力表!E297:$M$2000,8,FALSE),"")</f>
        <v/>
      </c>
      <c r="L296" s="168" t="str">
        <f>IF(D296="所費",VLOOKUP(D296,支出入力表!E297:$M$2000,9,FALSE),"")</f>
        <v/>
      </c>
      <c r="M296" s="30"/>
    </row>
    <row r="297" spans="2:13" x14ac:dyDescent="0.55000000000000004">
      <c r="B297" s="163" t="str">
        <f>IF(D297="所費",支出入力表!A298,"")</f>
        <v/>
      </c>
      <c r="C297" s="164" t="str">
        <f>IF(D297="所費",支出入力表!C298,"")</f>
        <v/>
      </c>
      <c r="D297" s="165" t="str">
        <f>IF(支出入力表!E298="所費","所費","")</f>
        <v/>
      </c>
      <c r="E297" s="165" t="str">
        <f>IF(D297="","",支出入力表!G298)</f>
        <v/>
      </c>
      <c r="F297" s="196" t="str">
        <f>IF(E297="","",VLOOKUP(E297,プルダウン用リスト!$L$1:$M$14,2,FALSE))</f>
        <v/>
      </c>
      <c r="G297" s="164" t="str">
        <f>IF(D297="所費",VLOOKUP(D297,支出入力表!E298:$M$2000,4,FALSE),"")</f>
        <v/>
      </c>
      <c r="H297" s="164" t="str">
        <f>IF(D297="所費",VLOOKUP(D297,支出入力表!E298:$M$2000,5,FALSE),"")</f>
        <v/>
      </c>
      <c r="I297" s="166" t="str">
        <f>IF(D297="所費",VLOOKUP(D297,支出入力表!E298:$M$2000,6,FALSE),"")</f>
        <v/>
      </c>
      <c r="J297" s="167" t="str">
        <f>IF(D297="所費",VLOOKUP(D297,支出入力表!E298:$M$2000,7,FALSE),"")</f>
        <v/>
      </c>
      <c r="K297" s="167" t="str">
        <f>IF(D297="所費",VLOOKUP(D297,支出入力表!E298:$M$2000,8,FALSE),"")</f>
        <v/>
      </c>
      <c r="L297" s="168" t="str">
        <f>IF(D297="所費",VLOOKUP(D297,支出入力表!E298:$M$2000,9,FALSE),"")</f>
        <v/>
      </c>
      <c r="M297" s="30"/>
    </row>
    <row r="298" spans="2:13" x14ac:dyDescent="0.55000000000000004">
      <c r="B298" s="163" t="str">
        <f>IF(D298="所費",支出入力表!A299,"")</f>
        <v/>
      </c>
      <c r="C298" s="164" t="str">
        <f>IF(D298="所費",支出入力表!C299,"")</f>
        <v/>
      </c>
      <c r="D298" s="165" t="str">
        <f>IF(支出入力表!E299="所費","所費","")</f>
        <v/>
      </c>
      <c r="E298" s="165" t="str">
        <f>IF(D298="","",支出入力表!G299)</f>
        <v/>
      </c>
      <c r="F298" s="196" t="str">
        <f>IF(E298="","",VLOOKUP(E298,プルダウン用リスト!$L$1:$M$14,2,FALSE))</f>
        <v/>
      </c>
      <c r="G298" s="164" t="str">
        <f>IF(D298="所費",VLOOKUP(D298,支出入力表!E299:$M$2000,4,FALSE),"")</f>
        <v/>
      </c>
      <c r="H298" s="164" t="str">
        <f>IF(D298="所費",VLOOKUP(D298,支出入力表!E299:$M$2000,5,FALSE),"")</f>
        <v/>
      </c>
      <c r="I298" s="166" t="str">
        <f>IF(D298="所費",VLOOKUP(D298,支出入力表!E299:$M$2000,6,FALSE),"")</f>
        <v/>
      </c>
      <c r="J298" s="167" t="str">
        <f>IF(D298="所費",VLOOKUP(D298,支出入力表!E299:$M$2000,7,FALSE),"")</f>
        <v/>
      </c>
      <c r="K298" s="167" t="str">
        <f>IF(D298="所費",VLOOKUP(D298,支出入力表!E299:$M$2000,8,FALSE),"")</f>
        <v/>
      </c>
      <c r="L298" s="168" t="str">
        <f>IF(D298="所費",VLOOKUP(D298,支出入力表!E299:$M$2000,9,FALSE),"")</f>
        <v/>
      </c>
      <c r="M298" s="30"/>
    </row>
    <row r="299" spans="2:13" x14ac:dyDescent="0.55000000000000004">
      <c r="B299" s="163" t="str">
        <f>IF(D299="所費",支出入力表!A300,"")</f>
        <v/>
      </c>
      <c r="C299" s="164" t="str">
        <f>IF(D299="所費",支出入力表!C300,"")</f>
        <v/>
      </c>
      <c r="D299" s="165" t="str">
        <f>IF(支出入力表!E300="所費","所費","")</f>
        <v/>
      </c>
      <c r="E299" s="165" t="str">
        <f>IF(D299="","",支出入力表!G300)</f>
        <v/>
      </c>
      <c r="F299" s="196" t="str">
        <f>IF(E299="","",VLOOKUP(E299,プルダウン用リスト!$L$1:$M$14,2,FALSE))</f>
        <v/>
      </c>
      <c r="G299" s="164" t="str">
        <f>IF(D299="所費",VLOOKUP(D299,支出入力表!E300:$M$2000,4,FALSE),"")</f>
        <v/>
      </c>
      <c r="H299" s="164" t="str">
        <f>IF(D299="所費",VLOOKUP(D299,支出入力表!E300:$M$2000,5,FALSE),"")</f>
        <v/>
      </c>
      <c r="I299" s="166" t="str">
        <f>IF(D299="所費",VLOOKUP(D299,支出入力表!E300:$M$2000,6,FALSE),"")</f>
        <v/>
      </c>
      <c r="J299" s="167" t="str">
        <f>IF(D299="所費",VLOOKUP(D299,支出入力表!E300:$M$2000,7,FALSE),"")</f>
        <v/>
      </c>
      <c r="K299" s="167" t="str">
        <f>IF(D299="所費",VLOOKUP(D299,支出入力表!E300:$M$2000,8,FALSE),"")</f>
        <v/>
      </c>
      <c r="L299" s="168" t="str">
        <f>IF(D299="所費",VLOOKUP(D299,支出入力表!E300:$M$2000,9,FALSE),"")</f>
        <v/>
      </c>
      <c r="M299" s="30"/>
    </row>
    <row r="300" spans="2:13" x14ac:dyDescent="0.55000000000000004">
      <c r="B300" s="163" t="str">
        <f>IF(D300="所費",支出入力表!A301,"")</f>
        <v/>
      </c>
      <c r="C300" s="164" t="str">
        <f>IF(D300="所費",支出入力表!C301,"")</f>
        <v/>
      </c>
      <c r="D300" s="165" t="str">
        <f>IF(支出入力表!E301="所費","所費","")</f>
        <v/>
      </c>
      <c r="E300" s="165" t="str">
        <f>IF(D300="","",支出入力表!G301)</f>
        <v/>
      </c>
      <c r="F300" s="196" t="str">
        <f>IF(E300="","",VLOOKUP(E300,プルダウン用リスト!$L$1:$M$14,2,FALSE))</f>
        <v/>
      </c>
      <c r="G300" s="164" t="str">
        <f>IF(D300="所費",VLOOKUP(D300,支出入力表!E301:$M$2000,4,FALSE),"")</f>
        <v/>
      </c>
      <c r="H300" s="164" t="str">
        <f>IF(D300="所費",VLOOKUP(D300,支出入力表!E301:$M$2000,5,FALSE),"")</f>
        <v/>
      </c>
      <c r="I300" s="166" t="str">
        <f>IF(D300="所費",VLOOKUP(D300,支出入力表!E301:$M$2000,6,FALSE),"")</f>
        <v/>
      </c>
      <c r="J300" s="167" t="str">
        <f>IF(D300="所費",VLOOKUP(D300,支出入力表!E301:$M$2000,7,FALSE),"")</f>
        <v/>
      </c>
      <c r="K300" s="167" t="str">
        <f>IF(D300="所費",VLOOKUP(D300,支出入力表!E301:$M$2000,8,FALSE),"")</f>
        <v/>
      </c>
      <c r="L300" s="168" t="str">
        <f>IF(D300="所費",VLOOKUP(D300,支出入力表!E301:$M$2000,9,FALSE),"")</f>
        <v/>
      </c>
      <c r="M300" s="30"/>
    </row>
    <row r="301" spans="2:13" x14ac:dyDescent="0.55000000000000004">
      <c r="B301" s="163" t="str">
        <f>IF(D301="所費",支出入力表!A302,"")</f>
        <v/>
      </c>
      <c r="C301" s="164" t="str">
        <f>IF(D301="所費",支出入力表!C302,"")</f>
        <v/>
      </c>
      <c r="D301" s="165" t="str">
        <f>IF(支出入力表!E302="所費","所費","")</f>
        <v/>
      </c>
      <c r="E301" s="165" t="str">
        <f>IF(D301="","",支出入力表!G302)</f>
        <v/>
      </c>
      <c r="F301" s="196" t="str">
        <f>IF(E301="","",VLOOKUP(E301,プルダウン用リスト!$L$1:$M$14,2,FALSE))</f>
        <v/>
      </c>
      <c r="G301" s="164" t="str">
        <f>IF(D301="所費",VLOOKUP(D301,支出入力表!E302:$M$2000,4,FALSE),"")</f>
        <v/>
      </c>
      <c r="H301" s="164" t="str">
        <f>IF(D301="所費",VLOOKUP(D301,支出入力表!E302:$M$2000,5,FALSE),"")</f>
        <v/>
      </c>
      <c r="I301" s="166" t="str">
        <f>IF(D301="所費",VLOOKUP(D301,支出入力表!E302:$M$2000,6,FALSE),"")</f>
        <v/>
      </c>
      <c r="J301" s="167" t="str">
        <f>IF(D301="所費",VLOOKUP(D301,支出入力表!E302:$M$2000,7,FALSE),"")</f>
        <v/>
      </c>
      <c r="K301" s="167" t="str">
        <f>IF(D301="所費",VLOOKUP(D301,支出入力表!E302:$M$2000,8,FALSE),"")</f>
        <v/>
      </c>
      <c r="L301" s="168" t="str">
        <f>IF(D301="所費",VLOOKUP(D301,支出入力表!E302:$M$2000,9,FALSE),"")</f>
        <v/>
      </c>
      <c r="M301" s="30"/>
    </row>
    <row r="302" spans="2:13" x14ac:dyDescent="0.55000000000000004">
      <c r="B302" s="163" t="str">
        <f>IF(D302="所費",支出入力表!A303,"")</f>
        <v/>
      </c>
      <c r="C302" s="164" t="str">
        <f>IF(D302="所費",支出入力表!C303,"")</f>
        <v/>
      </c>
      <c r="D302" s="165" t="str">
        <f>IF(支出入力表!E303="所費","所費","")</f>
        <v/>
      </c>
      <c r="E302" s="165" t="str">
        <f>IF(D302="","",支出入力表!G303)</f>
        <v/>
      </c>
      <c r="F302" s="196" t="str">
        <f>IF(E302="","",VLOOKUP(E302,プルダウン用リスト!$L$1:$M$14,2,FALSE))</f>
        <v/>
      </c>
      <c r="G302" s="164" t="str">
        <f>IF(D302="所費",VLOOKUP(D302,支出入力表!E303:$M$2000,4,FALSE),"")</f>
        <v/>
      </c>
      <c r="H302" s="164" t="str">
        <f>IF(D302="所費",VLOOKUP(D302,支出入力表!E303:$M$2000,5,FALSE),"")</f>
        <v/>
      </c>
      <c r="I302" s="166" t="str">
        <f>IF(D302="所費",VLOOKUP(D302,支出入力表!E303:$M$2000,6,FALSE),"")</f>
        <v/>
      </c>
      <c r="J302" s="167" t="str">
        <f>IF(D302="所費",VLOOKUP(D302,支出入力表!E303:$M$2000,7,FALSE),"")</f>
        <v/>
      </c>
      <c r="K302" s="167" t="str">
        <f>IF(D302="所費",VLOOKUP(D302,支出入力表!E303:$M$2000,8,FALSE),"")</f>
        <v/>
      </c>
      <c r="L302" s="168" t="str">
        <f>IF(D302="所費",VLOOKUP(D302,支出入力表!E303:$M$2000,9,FALSE),"")</f>
        <v/>
      </c>
      <c r="M302" s="30"/>
    </row>
    <row r="303" spans="2:13" x14ac:dyDescent="0.55000000000000004">
      <c r="B303" s="163" t="str">
        <f>IF(D303="所費",支出入力表!A304,"")</f>
        <v/>
      </c>
      <c r="C303" s="164" t="str">
        <f>IF(D303="所費",支出入力表!C304,"")</f>
        <v/>
      </c>
      <c r="D303" s="165" t="str">
        <f>IF(支出入力表!E304="所費","所費","")</f>
        <v/>
      </c>
      <c r="E303" s="165" t="str">
        <f>IF(D303="","",支出入力表!G304)</f>
        <v/>
      </c>
      <c r="F303" s="196" t="str">
        <f>IF(E303="","",VLOOKUP(E303,プルダウン用リスト!$L$1:$M$14,2,FALSE))</f>
        <v/>
      </c>
      <c r="G303" s="164" t="str">
        <f>IF(D303="所費",VLOOKUP(D303,支出入力表!E304:$M$2000,4,FALSE),"")</f>
        <v/>
      </c>
      <c r="H303" s="164" t="str">
        <f>IF(D303="所費",VLOOKUP(D303,支出入力表!E304:$M$2000,5,FALSE),"")</f>
        <v/>
      </c>
      <c r="I303" s="166" t="str">
        <f>IF(D303="所費",VLOOKUP(D303,支出入力表!E304:$M$2000,6,FALSE),"")</f>
        <v/>
      </c>
      <c r="J303" s="167" t="str">
        <f>IF(D303="所費",VLOOKUP(D303,支出入力表!E304:$M$2000,7,FALSE),"")</f>
        <v/>
      </c>
      <c r="K303" s="167" t="str">
        <f>IF(D303="所費",VLOOKUP(D303,支出入力表!E304:$M$2000,8,FALSE),"")</f>
        <v/>
      </c>
      <c r="L303" s="168" t="str">
        <f>IF(D303="所費",VLOOKUP(D303,支出入力表!E304:$M$2000,9,FALSE),"")</f>
        <v/>
      </c>
      <c r="M303" s="30"/>
    </row>
    <row r="304" spans="2:13" x14ac:dyDescent="0.55000000000000004">
      <c r="B304" s="163" t="str">
        <f>IF(D304="所費",支出入力表!A305,"")</f>
        <v/>
      </c>
      <c r="C304" s="164" t="str">
        <f>IF(D304="所費",支出入力表!C305,"")</f>
        <v/>
      </c>
      <c r="D304" s="165" t="str">
        <f>IF(支出入力表!E305="所費","所費","")</f>
        <v/>
      </c>
      <c r="E304" s="165" t="str">
        <f>IF(D304="","",支出入力表!G305)</f>
        <v/>
      </c>
      <c r="F304" s="196" t="str">
        <f>IF(E304="","",VLOOKUP(E304,プルダウン用リスト!$L$1:$M$14,2,FALSE))</f>
        <v/>
      </c>
      <c r="G304" s="164" t="str">
        <f>IF(D304="所費",VLOOKUP(D304,支出入力表!E305:$M$2000,4,FALSE),"")</f>
        <v/>
      </c>
      <c r="H304" s="164" t="str">
        <f>IF(D304="所費",VLOOKUP(D304,支出入力表!E305:$M$2000,5,FALSE),"")</f>
        <v/>
      </c>
      <c r="I304" s="166" t="str">
        <f>IF(D304="所費",VLOOKUP(D304,支出入力表!E305:$M$2000,6,FALSE),"")</f>
        <v/>
      </c>
      <c r="J304" s="167" t="str">
        <f>IF(D304="所費",VLOOKUP(D304,支出入力表!E305:$M$2000,7,FALSE),"")</f>
        <v/>
      </c>
      <c r="K304" s="167" t="str">
        <f>IF(D304="所費",VLOOKUP(D304,支出入力表!E305:$M$2000,8,FALSE),"")</f>
        <v/>
      </c>
      <c r="L304" s="168" t="str">
        <f>IF(D304="所費",VLOOKUP(D304,支出入力表!E305:$M$2000,9,FALSE),"")</f>
        <v/>
      </c>
      <c r="M304" s="30"/>
    </row>
    <row r="305" spans="2:13" x14ac:dyDescent="0.55000000000000004">
      <c r="B305" s="163" t="str">
        <f>IF(D305="所費",支出入力表!A306,"")</f>
        <v/>
      </c>
      <c r="C305" s="164" t="str">
        <f>IF(D305="所費",支出入力表!C306,"")</f>
        <v/>
      </c>
      <c r="D305" s="165" t="str">
        <f>IF(支出入力表!E306="所費","所費","")</f>
        <v/>
      </c>
      <c r="E305" s="165" t="str">
        <f>IF(D305="","",支出入力表!G306)</f>
        <v/>
      </c>
      <c r="F305" s="196" t="str">
        <f>IF(E305="","",VLOOKUP(E305,プルダウン用リスト!$L$1:$M$14,2,FALSE))</f>
        <v/>
      </c>
      <c r="G305" s="164" t="str">
        <f>IF(D305="所費",VLOOKUP(D305,支出入力表!E306:$M$2000,4,FALSE),"")</f>
        <v/>
      </c>
      <c r="H305" s="164" t="str">
        <f>IF(D305="所費",VLOOKUP(D305,支出入力表!E306:$M$2000,5,FALSE),"")</f>
        <v/>
      </c>
      <c r="I305" s="166" t="str">
        <f>IF(D305="所費",VLOOKUP(D305,支出入力表!E306:$M$2000,6,FALSE),"")</f>
        <v/>
      </c>
      <c r="J305" s="167" t="str">
        <f>IF(D305="所費",VLOOKUP(D305,支出入力表!E306:$M$2000,7,FALSE),"")</f>
        <v/>
      </c>
      <c r="K305" s="167" t="str">
        <f>IF(D305="所費",VLOOKUP(D305,支出入力表!E306:$M$2000,8,FALSE),"")</f>
        <v/>
      </c>
      <c r="L305" s="168" t="str">
        <f>IF(D305="所費",VLOOKUP(D305,支出入力表!E306:$M$2000,9,FALSE),"")</f>
        <v/>
      </c>
      <c r="M305" s="30"/>
    </row>
    <row r="306" spans="2:13" x14ac:dyDescent="0.55000000000000004">
      <c r="B306" s="163" t="str">
        <f>IF(D306="所費",支出入力表!A307,"")</f>
        <v/>
      </c>
      <c r="C306" s="164" t="str">
        <f>IF(D306="所費",支出入力表!C307,"")</f>
        <v/>
      </c>
      <c r="D306" s="165" t="str">
        <f>IF(支出入力表!E307="所費","所費","")</f>
        <v/>
      </c>
      <c r="E306" s="165" t="str">
        <f>IF(D306="","",支出入力表!G307)</f>
        <v/>
      </c>
      <c r="F306" s="196" t="str">
        <f>IF(E306="","",VLOOKUP(E306,プルダウン用リスト!$L$1:$M$14,2,FALSE))</f>
        <v/>
      </c>
      <c r="G306" s="164" t="str">
        <f>IF(D306="所費",VLOOKUP(D306,支出入力表!E307:$M$2000,4,FALSE),"")</f>
        <v/>
      </c>
      <c r="H306" s="164" t="str">
        <f>IF(D306="所費",VLOOKUP(D306,支出入力表!E307:$M$2000,5,FALSE),"")</f>
        <v/>
      </c>
      <c r="I306" s="166" t="str">
        <f>IF(D306="所費",VLOOKUP(D306,支出入力表!E307:$M$2000,6,FALSE),"")</f>
        <v/>
      </c>
      <c r="J306" s="167" t="str">
        <f>IF(D306="所費",VLOOKUP(D306,支出入力表!E307:$M$2000,7,FALSE),"")</f>
        <v/>
      </c>
      <c r="K306" s="167" t="str">
        <f>IF(D306="所費",VLOOKUP(D306,支出入力表!E307:$M$2000,8,FALSE),"")</f>
        <v/>
      </c>
      <c r="L306" s="168" t="str">
        <f>IF(D306="所費",VLOOKUP(D306,支出入力表!E307:$M$2000,9,FALSE),"")</f>
        <v/>
      </c>
      <c r="M306" s="30"/>
    </row>
    <row r="307" spans="2:13" x14ac:dyDescent="0.55000000000000004">
      <c r="B307" s="163" t="str">
        <f>IF(D307="所費",支出入力表!A308,"")</f>
        <v/>
      </c>
      <c r="C307" s="164" t="str">
        <f>IF(D307="所費",支出入力表!C308,"")</f>
        <v/>
      </c>
      <c r="D307" s="165" t="str">
        <f>IF(支出入力表!E308="所費","所費","")</f>
        <v/>
      </c>
      <c r="E307" s="165" t="str">
        <f>IF(D307="","",支出入力表!G308)</f>
        <v/>
      </c>
      <c r="F307" s="196" t="str">
        <f>IF(E307="","",VLOOKUP(E307,プルダウン用リスト!$L$1:$M$14,2,FALSE))</f>
        <v/>
      </c>
      <c r="G307" s="164" t="str">
        <f>IF(D307="所費",VLOOKUP(D307,支出入力表!E308:$M$2000,4,FALSE),"")</f>
        <v/>
      </c>
      <c r="H307" s="164" t="str">
        <f>IF(D307="所費",VLOOKUP(D307,支出入力表!E308:$M$2000,5,FALSE),"")</f>
        <v/>
      </c>
      <c r="I307" s="166" t="str">
        <f>IF(D307="所費",VLOOKUP(D307,支出入力表!E308:$M$2000,6,FALSE),"")</f>
        <v/>
      </c>
      <c r="J307" s="167" t="str">
        <f>IF(D307="所費",VLOOKUP(D307,支出入力表!E308:$M$2000,7,FALSE),"")</f>
        <v/>
      </c>
      <c r="K307" s="167" t="str">
        <f>IF(D307="所費",VLOOKUP(D307,支出入力表!E308:$M$2000,8,FALSE),"")</f>
        <v/>
      </c>
      <c r="L307" s="168" t="str">
        <f>IF(D307="所費",VLOOKUP(D307,支出入力表!E308:$M$2000,9,FALSE),"")</f>
        <v/>
      </c>
      <c r="M307" s="30"/>
    </row>
    <row r="308" spans="2:13" x14ac:dyDescent="0.55000000000000004">
      <c r="B308" s="163" t="str">
        <f>IF(D308="所費",支出入力表!A309,"")</f>
        <v/>
      </c>
      <c r="C308" s="164" t="str">
        <f>IF(D308="所費",支出入力表!C309,"")</f>
        <v/>
      </c>
      <c r="D308" s="165" t="str">
        <f>IF(支出入力表!E309="所費","所費","")</f>
        <v/>
      </c>
      <c r="E308" s="165" t="str">
        <f>IF(D308="","",支出入力表!G309)</f>
        <v/>
      </c>
      <c r="F308" s="196" t="str">
        <f>IF(E308="","",VLOOKUP(E308,プルダウン用リスト!$L$1:$M$14,2,FALSE))</f>
        <v/>
      </c>
      <c r="G308" s="164" t="str">
        <f>IF(D308="所費",VLOOKUP(D308,支出入力表!E309:$M$2000,4,FALSE),"")</f>
        <v/>
      </c>
      <c r="H308" s="164" t="str">
        <f>IF(D308="所費",VLOOKUP(D308,支出入力表!E309:$M$2000,5,FALSE),"")</f>
        <v/>
      </c>
      <c r="I308" s="166" t="str">
        <f>IF(D308="所費",VLOOKUP(D308,支出入力表!E309:$M$2000,6,FALSE),"")</f>
        <v/>
      </c>
      <c r="J308" s="167" t="str">
        <f>IF(D308="所費",VLOOKUP(D308,支出入力表!E309:$M$2000,7,FALSE),"")</f>
        <v/>
      </c>
      <c r="K308" s="167" t="str">
        <f>IF(D308="所費",VLOOKUP(D308,支出入力表!E309:$M$2000,8,FALSE),"")</f>
        <v/>
      </c>
      <c r="L308" s="168" t="str">
        <f>IF(D308="所費",VLOOKUP(D308,支出入力表!E309:$M$2000,9,FALSE),"")</f>
        <v/>
      </c>
      <c r="M308" s="30"/>
    </row>
    <row r="309" spans="2:13" x14ac:dyDescent="0.55000000000000004">
      <c r="B309" s="163" t="str">
        <f>IF(D309="所費",支出入力表!A310,"")</f>
        <v/>
      </c>
      <c r="C309" s="164" t="str">
        <f>IF(D309="所費",支出入力表!C310,"")</f>
        <v/>
      </c>
      <c r="D309" s="165" t="str">
        <f>IF(支出入力表!E310="所費","所費","")</f>
        <v/>
      </c>
      <c r="E309" s="165" t="str">
        <f>IF(D309="","",支出入力表!G310)</f>
        <v/>
      </c>
      <c r="F309" s="196" t="str">
        <f>IF(E309="","",VLOOKUP(E309,プルダウン用リスト!$L$1:$M$14,2,FALSE))</f>
        <v/>
      </c>
      <c r="G309" s="164" t="str">
        <f>IF(D309="所費",VLOOKUP(D309,支出入力表!E310:$M$2000,4,FALSE),"")</f>
        <v/>
      </c>
      <c r="H309" s="164" t="str">
        <f>IF(D309="所費",VLOOKUP(D309,支出入力表!E310:$M$2000,5,FALSE),"")</f>
        <v/>
      </c>
      <c r="I309" s="166" t="str">
        <f>IF(D309="所費",VLOOKUP(D309,支出入力表!E310:$M$2000,6,FALSE),"")</f>
        <v/>
      </c>
      <c r="J309" s="167" t="str">
        <f>IF(D309="所費",VLOOKUP(D309,支出入力表!E310:$M$2000,7,FALSE),"")</f>
        <v/>
      </c>
      <c r="K309" s="167" t="str">
        <f>IF(D309="所費",VLOOKUP(D309,支出入力表!E310:$M$2000,8,FALSE),"")</f>
        <v/>
      </c>
      <c r="L309" s="168" t="str">
        <f>IF(D309="所費",VLOOKUP(D309,支出入力表!E310:$M$2000,9,FALSE),"")</f>
        <v/>
      </c>
      <c r="M309" s="30"/>
    </row>
    <row r="310" spans="2:13" x14ac:dyDescent="0.55000000000000004">
      <c r="B310" s="163" t="str">
        <f>IF(D310="所費",支出入力表!A311,"")</f>
        <v/>
      </c>
      <c r="C310" s="164" t="str">
        <f>IF(D310="所費",支出入力表!C311,"")</f>
        <v/>
      </c>
      <c r="D310" s="165" t="str">
        <f>IF(支出入力表!E311="所費","所費","")</f>
        <v/>
      </c>
      <c r="E310" s="165" t="str">
        <f>IF(D310="","",支出入力表!G311)</f>
        <v/>
      </c>
      <c r="F310" s="196" t="str">
        <f>IF(E310="","",VLOOKUP(E310,プルダウン用リスト!$L$1:$M$14,2,FALSE))</f>
        <v/>
      </c>
      <c r="G310" s="164" t="str">
        <f>IF(D310="所費",VLOOKUP(D310,支出入力表!E311:$M$2000,4,FALSE),"")</f>
        <v/>
      </c>
      <c r="H310" s="164" t="str">
        <f>IF(D310="所費",VLOOKUP(D310,支出入力表!E311:$M$2000,5,FALSE),"")</f>
        <v/>
      </c>
      <c r="I310" s="166" t="str">
        <f>IF(D310="所費",VLOOKUP(D310,支出入力表!E311:$M$2000,6,FALSE),"")</f>
        <v/>
      </c>
      <c r="J310" s="167" t="str">
        <f>IF(D310="所費",VLOOKUP(D310,支出入力表!E311:$M$2000,7,FALSE),"")</f>
        <v/>
      </c>
      <c r="K310" s="167" t="str">
        <f>IF(D310="所費",VLOOKUP(D310,支出入力表!E311:$M$2000,8,FALSE),"")</f>
        <v/>
      </c>
      <c r="L310" s="168" t="str">
        <f>IF(D310="所費",VLOOKUP(D310,支出入力表!E311:$M$2000,9,FALSE),"")</f>
        <v/>
      </c>
      <c r="M310" s="30"/>
    </row>
    <row r="311" spans="2:13" x14ac:dyDescent="0.55000000000000004">
      <c r="B311" s="163" t="str">
        <f>IF(D311="所費",支出入力表!A312,"")</f>
        <v/>
      </c>
      <c r="C311" s="164" t="str">
        <f>IF(D311="所費",支出入力表!C312,"")</f>
        <v/>
      </c>
      <c r="D311" s="165" t="str">
        <f>IF(支出入力表!E312="所費","所費","")</f>
        <v/>
      </c>
      <c r="E311" s="165" t="str">
        <f>IF(D311="","",支出入力表!G312)</f>
        <v/>
      </c>
      <c r="F311" s="196" t="str">
        <f>IF(E311="","",VLOOKUP(E311,プルダウン用リスト!$L$1:$M$14,2,FALSE))</f>
        <v/>
      </c>
      <c r="G311" s="164" t="str">
        <f>IF(D311="所費",VLOOKUP(D311,支出入力表!E312:$M$2000,4,FALSE),"")</f>
        <v/>
      </c>
      <c r="H311" s="164" t="str">
        <f>IF(D311="所費",VLOOKUP(D311,支出入力表!E312:$M$2000,5,FALSE),"")</f>
        <v/>
      </c>
      <c r="I311" s="166" t="str">
        <f>IF(D311="所費",VLOOKUP(D311,支出入力表!E312:$M$2000,6,FALSE),"")</f>
        <v/>
      </c>
      <c r="J311" s="167" t="str">
        <f>IF(D311="所費",VLOOKUP(D311,支出入力表!E312:$M$2000,7,FALSE),"")</f>
        <v/>
      </c>
      <c r="K311" s="167" t="str">
        <f>IF(D311="所費",VLOOKUP(D311,支出入力表!E312:$M$2000,8,FALSE),"")</f>
        <v/>
      </c>
      <c r="L311" s="168" t="str">
        <f>IF(D311="所費",VLOOKUP(D311,支出入力表!E312:$M$2000,9,FALSE),"")</f>
        <v/>
      </c>
      <c r="M311" s="30"/>
    </row>
    <row r="312" spans="2:13" x14ac:dyDescent="0.55000000000000004">
      <c r="B312" s="163" t="str">
        <f>IF(D312="所費",支出入力表!A313,"")</f>
        <v/>
      </c>
      <c r="C312" s="164" t="str">
        <f>IF(D312="所費",支出入力表!C313,"")</f>
        <v/>
      </c>
      <c r="D312" s="165" t="str">
        <f>IF(支出入力表!E313="所費","所費","")</f>
        <v/>
      </c>
      <c r="E312" s="165" t="str">
        <f>IF(D312="","",支出入力表!G313)</f>
        <v/>
      </c>
      <c r="F312" s="196" t="str">
        <f>IF(E312="","",VLOOKUP(E312,プルダウン用リスト!$L$1:$M$14,2,FALSE))</f>
        <v/>
      </c>
      <c r="G312" s="164" t="str">
        <f>IF(D312="所費",VLOOKUP(D312,支出入力表!E313:$M$2000,4,FALSE),"")</f>
        <v/>
      </c>
      <c r="H312" s="164" t="str">
        <f>IF(D312="所費",VLOOKUP(D312,支出入力表!E313:$M$2000,5,FALSE),"")</f>
        <v/>
      </c>
      <c r="I312" s="166" t="str">
        <f>IF(D312="所費",VLOOKUP(D312,支出入力表!E313:$M$2000,6,FALSE),"")</f>
        <v/>
      </c>
      <c r="J312" s="167" t="str">
        <f>IF(D312="所費",VLOOKUP(D312,支出入力表!E313:$M$2000,7,FALSE),"")</f>
        <v/>
      </c>
      <c r="K312" s="167" t="str">
        <f>IF(D312="所費",VLOOKUP(D312,支出入力表!E313:$M$2000,8,FALSE),"")</f>
        <v/>
      </c>
      <c r="L312" s="168" t="str">
        <f>IF(D312="所費",VLOOKUP(D312,支出入力表!E313:$M$2000,9,FALSE),"")</f>
        <v/>
      </c>
      <c r="M312" s="30"/>
    </row>
    <row r="313" spans="2:13" x14ac:dyDescent="0.55000000000000004">
      <c r="B313" s="163" t="str">
        <f>IF(D313="所費",支出入力表!A314,"")</f>
        <v/>
      </c>
      <c r="C313" s="164" t="str">
        <f>IF(D313="所費",支出入力表!C314,"")</f>
        <v/>
      </c>
      <c r="D313" s="165" t="str">
        <f>IF(支出入力表!E314="所費","所費","")</f>
        <v/>
      </c>
      <c r="E313" s="165" t="str">
        <f>IF(D313="","",支出入力表!G314)</f>
        <v/>
      </c>
      <c r="F313" s="196" t="str">
        <f>IF(E313="","",VLOOKUP(E313,プルダウン用リスト!$L$1:$M$14,2,FALSE))</f>
        <v/>
      </c>
      <c r="G313" s="164" t="str">
        <f>IF(D313="所費",VLOOKUP(D313,支出入力表!E314:$M$2000,4,FALSE),"")</f>
        <v/>
      </c>
      <c r="H313" s="164" t="str">
        <f>IF(D313="所費",VLOOKUP(D313,支出入力表!E314:$M$2000,5,FALSE),"")</f>
        <v/>
      </c>
      <c r="I313" s="166" t="str">
        <f>IF(D313="所費",VLOOKUP(D313,支出入力表!E314:$M$2000,6,FALSE),"")</f>
        <v/>
      </c>
      <c r="J313" s="167" t="str">
        <f>IF(D313="所費",VLOOKUP(D313,支出入力表!E314:$M$2000,7,FALSE),"")</f>
        <v/>
      </c>
      <c r="K313" s="167" t="str">
        <f>IF(D313="所費",VLOOKUP(D313,支出入力表!E314:$M$2000,8,FALSE),"")</f>
        <v/>
      </c>
      <c r="L313" s="168" t="str">
        <f>IF(D313="所費",VLOOKUP(D313,支出入力表!E314:$M$2000,9,FALSE),"")</f>
        <v/>
      </c>
      <c r="M313" s="30"/>
    </row>
    <row r="314" spans="2:13" x14ac:dyDescent="0.55000000000000004">
      <c r="B314" s="163" t="str">
        <f>IF(D314="所費",支出入力表!A315,"")</f>
        <v/>
      </c>
      <c r="C314" s="164" t="str">
        <f>IF(D314="所費",支出入力表!C315,"")</f>
        <v/>
      </c>
      <c r="D314" s="165" t="str">
        <f>IF(支出入力表!E315="所費","所費","")</f>
        <v/>
      </c>
      <c r="E314" s="165" t="str">
        <f>IF(D314="","",支出入力表!G315)</f>
        <v/>
      </c>
      <c r="F314" s="196" t="str">
        <f>IF(E314="","",VLOOKUP(E314,プルダウン用リスト!$L$1:$M$14,2,FALSE))</f>
        <v/>
      </c>
      <c r="G314" s="164" t="str">
        <f>IF(D314="所費",VLOOKUP(D314,支出入力表!E315:$M$2000,4,FALSE),"")</f>
        <v/>
      </c>
      <c r="H314" s="164" t="str">
        <f>IF(D314="所費",VLOOKUP(D314,支出入力表!E315:$M$2000,5,FALSE),"")</f>
        <v/>
      </c>
      <c r="I314" s="166" t="str">
        <f>IF(D314="所費",VLOOKUP(D314,支出入力表!E315:$M$2000,6,FALSE),"")</f>
        <v/>
      </c>
      <c r="J314" s="167" t="str">
        <f>IF(D314="所費",VLOOKUP(D314,支出入力表!E315:$M$2000,7,FALSE),"")</f>
        <v/>
      </c>
      <c r="K314" s="167" t="str">
        <f>IF(D314="所費",VLOOKUP(D314,支出入力表!E315:$M$2000,8,FALSE),"")</f>
        <v/>
      </c>
      <c r="L314" s="168" t="str">
        <f>IF(D314="所費",VLOOKUP(D314,支出入力表!E315:$M$2000,9,FALSE),"")</f>
        <v/>
      </c>
      <c r="M314" s="30"/>
    </row>
    <row r="315" spans="2:13" x14ac:dyDescent="0.55000000000000004">
      <c r="B315" s="163" t="str">
        <f>IF(D315="所費",支出入力表!A316,"")</f>
        <v/>
      </c>
      <c r="C315" s="164" t="str">
        <f>IF(D315="所費",支出入力表!C316,"")</f>
        <v/>
      </c>
      <c r="D315" s="165" t="str">
        <f>IF(支出入力表!E316="所費","所費","")</f>
        <v/>
      </c>
      <c r="E315" s="165" t="str">
        <f>IF(D315="","",支出入力表!G316)</f>
        <v/>
      </c>
      <c r="F315" s="196" t="str">
        <f>IF(E315="","",VLOOKUP(E315,プルダウン用リスト!$L$1:$M$14,2,FALSE))</f>
        <v/>
      </c>
      <c r="G315" s="164" t="str">
        <f>IF(D315="所費",VLOOKUP(D315,支出入力表!E316:$M$2000,4,FALSE),"")</f>
        <v/>
      </c>
      <c r="H315" s="164" t="str">
        <f>IF(D315="所費",VLOOKUP(D315,支出入力表!E316:$M$2000,5,FALSE),"")</f>
        <v/>
      </c>
      <c r="I315" s="166" t="str">
        <f>IF(D315="所費",VLOOKUP(D315,支出入力表!E316:$M$2000,6,FALSE),"")</f>
        <v/>
      </c>
      <c r="J315" s="167" t="str">
        <f>IF(D315="所費",VLOOKUP(D315,支出入力表!E316:$M$2000,7,FALSE),"")</f>
        <v/>
      </c>
      <c r="K315" s="167" t="str">
        <f>IF(D315="所費",VLOOKUP(D315,支出入力表!E316:$M$2000,8,FALSE),"")</f>
        <v/>
      </c>
      <c r="L315" s="168" t="str">
        <f>IF(D315="所費",VLOOKUP(D315,支出入力表!E316:$M$2000,9,FALSE),"")</f>
        <v/>
      </c>
      <c r="M315" s="30"/>
    </row>
    <row r="316" spans="2:13" x14ac:dyDescent="0.55000000000000004">
      <c r="B316" s="163" t="str">
        <f>IF(D316="所費",支出入力表!A317,"")</f>
        <v/>
      </c>
      <c r="C316" s="164" t="str">
        <f>IF(D316="所費",支出入力表!C317,"")</f>
        <v/>
      </c>
      <c r="D316" s="165" t="str">
        <f>IF(支出入力表!E317="所費","所費","")</f>
        <v/>
      </c>
      <c r="E316" s="165" t="str">
        <f>IF(D316="","",支出入力表!G317)</f>
        <v/>
      </c>
      <c r="F316" s="196" t="str">
        <f>IF(E316="","",VLOOKUP(E316,プルダウン用リスト!$L$1:$M$14,2,FALSE))</f>
        <v/>
      </c>
      <c r="G316" s="164" t="str">
        <f>IF(D316="所費",VLOOKUP(D316,支出入力表!E317:$M$2000,4,FALSE),"")</f>
        <v/>
      </c>
      <c r="H316" s="164" t="str">
        <f>IF(D316="所費",VLOOKUP(D316,支出入力表!E317:$M$2000,5,FALSE),"")</f>
        <v/>
      </c>
      <c r="I316" s="166" t="str">
        <f>IF(D316="所費",VLOOKUP(D316,支出入力表!E317:$M$2000,6,FALSE),"")</f>
        <v/>
      </c>
      <c r="J316" s="167" t="str">
        <f>IF(D316="所費",VLOOKUP(D316,支出入力表!E317:$M$2000,7,FALSE),"")</f>
        <v/>
      </c>
      <c r="K316" s="167" t="str">
        <f>IF(D316="所費",VLOOKUP(D316,支出入力表!E317:$M$2000,8,FALSE),"")</f>
        <v/>
      </c>
      <c r="L316" s="168" t="str">
        <f>IF(D316="所費",VLOOKUP(D316,支出入力表!E317:$M$2000,9,FALSE),"")</f>
        <v/>
      </c>
      <c r="M316" s="30"/>
    </row>
    <row r="317" spans="2:13" x14ac:dyDescent="0.55000000000000004">
      <c r="B317" s="163" t="str">
        <f>IF(D317="所費",支出入力表!A318,"")</f>
        <v/>
      </c>
      <c r="C317" s="164" t="str">
        <f>IF(D317="所費",支出入力表!C318,"")</f>
        <v/>
      </c>
      <c r="D317" s="165" t="str">
        <f>IF(支出入力表!E318="所費","所費","")</f>
        <v/>
      </c>
      <c r="E317" s="165" t="str">
        <f>IF(D317="","",支出入力表!G318)</f>
        <v/>
      </c>
      <c r="F317" s="196" t="str">
        <f>IF(E317="","",VLOOKUP(E317,プルダウン用リスト!$L$1:$M$14,2,FALSE))</f>
        <v/>
      </c>
      <c r="G317" s="164" t="str">
        <f>IF(D317="所費",VLOOKUP(D317,支出入力表!E318:$M$2000,4,FALSE),"")</f>
        <v/>
      </c>
      <c r="H317" s="164" t="str">
        <f>IF(D317="所費",VLOOKUP(D317,支出入力表!E318:$M$2000,5,FALSE),"")</f>
        <v/>
      </c>
      <c r="I317" s="166" t="str">
        <f>IF(D317="所費",VLOOKUP(D317,支出入力表!E318:$M$2000,6,FALSE),"")</f>
        <v/>
      </c>
      <c r="J317" s="167" t="str">
        <f>IF(D317="所費",VLOOKUP(D317,支出入力表!E318:$M$2000,7,FALSE),"")</f>
        <v/>
      </c>
      <c r="K317" s="167" t="str">
        <f>IF(D317="所費",VLOOKUP(D317,支出入力表!E318:$M$2000,8,FALSE),"")</f>
        <v/>
      </c>
      <c r="L317" s="168" t="str">
        <f>IF(D317="所費",VLOOKUP(D317,支出入力表!E318:$M$2000,9,FALSE),"")</f>
        <v/>
      </c>
      <c r="M317" s="30"/>
    </row>
    <row r="318" spans="2:13" x14ac:dyDescent="0.55000000000000004">
      <c r="B318" s="163" t="str">
        <f>IF(D318="所費",支出入力表!A319,"")</f>
        <v/>
      </c>
      <c r="C318" s="164" t="str">
        <f>IF(D318="所費",支出入力表!C319,"")</f>
        <v/>
      </c>
      <c r="D318" s="165" t="str">
        <f>IF(支出入力表!E319="所費","所費","")</f>
        <v/>
      </c>
      <c r="E318" s="165" t="str">
        <f>IF(D318="","",支出入力表!G319)</f>
        <v/>
      </c>
      <c r="F318" s="196" t="str">
        <f>IF(E318="","",VLOOKUP(E318,プルダウン用リスト!$L$1:$M$14,2,FALSE))</f>
        <v/>
      </c>
      <c r="G318" s="164" t="str">
        <f>IF(D318="所費",VLOOKUP(D318,支出入力表!E319:$M$2000,4,FALSE),"")</f>
        <v/>
      </c>
      <c r="H318" s="164" t="str">
        <f>IF(D318="所費",VLOOKUP(D318,支出入力表!E319:$M$2000,5,FALSE),"")</f>
        <v/>
      </c>
      <c r="I318" s="166" t="str">
        <f>IF(D318="所費",VLOOKUP(D318,支出入力表!E319:$M$2000,6,FALSE),"")</f>
        <v/>
      </c>
      <c r="J318" s="167" t="str">
        <f>IF(D318="所費",VLOOKUP(D318,支出入力表!E319:$M$2000,7,FALSE),"")</f>
        <v/>
      </c>
      <c r="K318" s="167" t="str">
        <f>IF(D318="所費",VLOOKUP(D318,支出入力表!E319:$M$2000,8,FALSE),"")</f>
        <v/>
      </c>
      <c r="L318" s="168" t="str">
        <f>IF(D318="所費",VLOOKUP(D318,支出入力表!E319:$M$2000,9,FALSE),"")</f>
        <v/>
      </c>
      <c r="M318" s="30"/>
    </row>
    <row r="319" spans="2:13" x14ac:dyDescent="0.55000000000000004">
      <c r="B319" s="163" t="str">
        <f>IF(D319="所費",支出入力表!A320,"")</f>
        <v/>
      </c>
      <c r="C319" s="164" t="str">
        <f>IF(D319="所費",支出入力表!C320,"")</f>
        <v/>
      </c>
      <c r="D319" s="165" t="str">
        <f>IF(支出入力表!E320="所費","所費","")</f>
        <v/>
      </c>
      <c r="E319" s="165" t="str">
        <f>IF(D319="","",支出入力表!G320)</f>
        <v/>
      </c>
      <c r="F319" s="196" t="str">
        <f>IF(E319="","",VLOOKUP(E319,プルダウン用リスト!$L$1:$M$14,2,FALSE))</f>
        <v/>
      </c>
      <c r="G319" s="164" t="str">
        <f>IF(D319="所費",VLOOKUP(D319,支出入力表!E320:$M$2000,4,FALSE),"")</f>
        <v/>
      </c>
      <c r="H319" s="164" t="str">
        <f>IF(D319="所費",VLOOKUP(D319,支出入力表!E320:$M$2000,5,FALSE),"")</f>
        <v/>
      </c>
      <c r="I319" s="166" t="str">
        <f>IF(D319="所費",VLOOKUP(D319,支出入力表!E320:$M$2000,6,FALSE),"")</f>
        <v/>
      </c>
      <c r="J319" s="167" t="str">
        <f>IF(D319="所費",VLOOKUP(D319,支出入力表!E320:$M$2000,7,FALSE),"")</f>
        <v/>
      </c>
      <c r="K319" s="167" t="str">
        <f>IF(D319="所費",VLOOKUP(D319,支出入力表!E320:$M$2000,8,FALSE),"")</f>
        <v/>
      </c>
      <c r="L319" s="168" t="str">
        <f>IF(D319="所費",VLOOKUP(D319,支出入力表!E320:$M$2000,9,FALSE),"")</f>
        <v/>
      </c>
      <c r="M319" s="30"/>
    </row>
    <row r="320" spans="2:13" x14ac:dyDescent="0.55000000000000004">
      <c r="B320" s="163" t="str">
        <f>IF(D320="所費",支出入力表!A321,"")</f>
        <v/>
      </c>
      <c r="C320" s="164" t="str">
        <f>IF(D320="所費",支出入力表!C321,"")</f>
        <v/>
      </c>
      <c r="D320" s="165" t="str">
        <f>IF(支出入力表!E321="所費","所費","")</f>
        <v/>
      </c>
      <c r="E320" s="165" t="str">
        <f>IF(D320="","",支出入力表!G321)</f>
        <v/>
      </c>
      <c r="F320" s="196" t="str">
        <f>IF(E320="","",VLOOKUP(E320,プルダウン用リスト!$L$1:$M$14,2,FALSE))</f>
        <v/>
      </c>
      <c r="G320" s="164" t="str">
        <f>IF(D320="所費",VLOOKUP(D320,支出入力表!E321:$M$2000,4,FALSE),"")</f>
        <v/>
      </c>
      <c r="H320" s="164" t="str">
        <f>IF(D320="所費",VLOOKUP(D320,支出入力表!E321:$M$2000,5,FALSE),"")</f>
        <v/>
      </c>
      <c r="I320" s="166" t="str">
        <f>IF(D320="所費",VLOOKUP(D320,支出入力表!E321:$M$2000,6,FALSE),"")</f>
        <v/>
      </c>
      <c r="J320" s="167" t="str">
        <f>IF(D320="所費",VLOOKUP(D320,支出入力表!E321:$M$2000,7,FALSE),"")</f>
        <v/>
      </c>
      <c r="K320" s="167" t="str">
        <f>IF(D320="所費",VLOOKUP(D320,支出入力表!E321:$M$2000,8,FALSE),"")</f>
        <v/>
      </c>
      <c r="L320" s="168" t="str">
        <f>IF(D320="所費",VLOOKUP(D320,支出入力表!E321:$M$2000,9,FALSE),"")</f>
        <v/>
      </c>
      <c r="M320" s="30"/>
    </row>
    <row r="321" spans="2:13" x14ac:dyDescent="0.55000000000000004">
      <c r="B321" s="163" t="str">
        <f>IF(D321="所費",支出入力表!A322,"")</f>
        <v/>
      </c>
      <c r="C321" s="164" t="str">
        <f>IF(D321="所費",支出入力表!C322,"")</f>
        <v/>
      </c>
      <c r="D321" s="165" t="str">
        <f>IF(支出入力表!E322="所費","所費","")</f>
        <v/>
      </c>
      <c r="E321" s="165" t="str">
        <f>IF(D321="","",支出入力表!G322)</f>
        <v/>
      </c>
      <c r="F321" s="196" t="str">
        <f>IF(E321="","",VLOOKUP(E321,プルダウン用リスト!$L$1:$M$14,2,FALSE))</f>
        <v/>
      </c>
      <c r="G321" s="164" t="str">
        <f>IF(D321="所費",VLOOKUP(D321,支出入力表!E322:$M$2000,4,FALSE),"")</f>
        <v/>
      </c>
      <c r="H321" s="164" t="str">
        <f>IF(D321="所費",VLOOKUP(D321,支出入力表!E322:$M$2000,5,FALSE),"")</f>
        <v/>
      </c>
      <c r="I321" s="166" t="str">
        <f>IF(D321="所費",VLOOKUP(D321,支出入力表!E322:$M$2000,6,FALSE),"")</f>
        <v/>
      </c>
      <c r="J321" s="167" t="str">
        <f>IF(D321="所費",VLOOKUP(D321,支出入力表!E322:$M$2000,7,FALSE),"")</f>
        <v/>
      </c>
      <c r="K321" s="167" t="str">
        <f>IF(D321="所費",VLOOKUP(D321,支出入力表!E322:$M$2000,8,FALSE),"")</f>
        <v/>
      </c>
      <c r="L321" s="168" t="str">
        <f>IF(D321="所費",VLOOKUP(D321,支出入力表!E322:$M$2000,9,FALSE),"")</f>
        <v/>
      </c>
      <c r="M321" s="30"/>
    </row>
    <row r="322" spans="2:13" x14ac:dyDescent="0.55000000000000004">
      <c r="B322" s="163" t="str">
        <f>IF(D322="所費",支出入力表!A323,"")</f>
        <v/>
      </c>
      <c r="C322" s="164" t="str">
        <f>IF(D322="所費",支出入力表!C323,"")</f>
        <v/>
      </c>
      <c r="D322" s="165" t="str">
        <f>IF(支出入力表!E323="所費","所費","")</f>
        <v/>
      </c>
      <c r="E322" s="165" t="str">
        <f>IF(D322="","",支出入力表!G323)</f>
        <v/>
      </c>
      <c r="F322" s="196" t="str">
        <f>IF(E322="","",VLOOKUP(E322,プルダウン用リスト!$L$1:$M$14,2,FALSE))</f>
        <v/>
      </c>
      <c r="G322" s="164" t="str">
        <f>IF(D322="所費",VLOOKUP(D322,支出入力表!E323:$M$2000,4,FALSE),"")</f>
        <v/>
      </c>
      <c r="H322" s="164" t="str">
        <f>IF(D322="所費",VLOOKUP(D322,支出入力表!E323:$M$2000,5,FALSE),"")</f>
        <v/>
      </c>
      <c r="I322" s="166" t="str">
        <f>IF(D322="所費",VLOOKUP(D322,支出入力表!E323:$M$2000,6,FALSE),"")</f>
        <v/>
      </c>
      <c r="J322" s="167" t="str">
        <f>IF(D322="所費",VLOOKUP(D322,支出入力表!E323:$M$2000,7,FALSE),"")</f>
        <v/>
      </c>
      <c r="K322" s="167" t="str">
        <f>IF(D322="所費",VLOOKUP(D322,支出入力表!E323:$M$2000,8,FALSE),"")</f>
        <v/>
      </c>
      <c r="L322" s="168" t="str">
        <f>IF(D322="所費",VLOOKUP(D322,支出入力表!E323:$M$2000,9,FALSE),"")</f>
        <v/>
      </c>
      <c r="M322" s="30"/>
    </row>
    <row r="323" spans="2:13" x14ac:dyDescent="0.55000000000000004">
      <c r="B323" s="163" t="str">
        <f>IF(D323="所費",支出入力表!A324,"")</f>
        <v/>
      </c>
      <c r="C323" s="164" t="str">
        <f>IF(D323="所費",支出入力表!C324,"")</f>
        <v/>
      </c>
      <c r="D323" s="165" t="str">
        <f>IF(支出入力表!E324="所費","所費","")</f>
        <v/>
      </c>
      <c r="E323" s="165" t="str">
        <f>IF(D323="","",支出入力表!G324)</f>
        <v/>
      </c>
      <c r="F323" s="196" t="str">
        <f>IF(E323="","",VLOOKUP(E323,プルダウン用リスト!$L$1:$M$14,2,FALSE))</f>
        <v/>
      </c>
      <c r="G323" s="164" t="str">
        <f>IF(D323="所費",VLOOKUP(D323,支出入力表!E324:$M$2000,4,FALSE),"")</f>
        <v/>
      </c>
      <c r="H323" s="164" t="str">
        <f>IF(D323="所費",VLOOKUP(D323,支出入力表!E324:$M$2000,5,FALSE),"")</f>
        <v/>
      </c>
      <c r="I323" s="166" t="str">
        <f>IF(D323="所費",VLOOKUP(D323,支出入力表!E324:$M$2000,6,FALSE),"")</f>
        <v/>
      </c>
      <c r="J323" s="167" t="str">
        <f>IF(D323="所費",VLOOKUP(D323,支出入力表!E324:$M$2000,7,FALSE),"")</f>
        <v/>
      </c>
      <c r="K323" s="167" t="str">
        <f>IF(D323="所費",VLOOKUP(D323,支出入力表!E324:$M$2000,8,FALSE),"")</f>
        <v/>
      </c>
      <c r="L323" s="168" t="str">
        <f>IF(D323="所費",VLOOKUP(D323,支出入力表!E324:$M$2000,9,FALSE),"")</f>
        <v/>
      </c>
      <c r="M323" s="30"/>
    </row>
    <row r="324" spans="2:13" x14ac:dyDescent="0.55000000000000004">
      <c r="B324" s="163" t="str">
        <f>IF(D324="所費",支出入力表!A325,"")</f>
        <v/>
      </c>
      <c r="C324" s="164" t="str">
        <f>IF(D324="所費",支出入力表!C325,"")</f>
        <v/>
      </c>
      <c r="D324" s="165" t="str">
        <f>IF(支出入力表!E325="所費","所費","")</f>
        <v/>
      </c>
      <c r="E324" s="165" t="str">
        <f>IF(D324="","",支出入力表!G325)</f>
        <v/>
      </c>
      <c r="F324" s="196" t="str">
        <f>IF(E324="","",VLOOKUP(E324,プルダウン用リスト!$L$1:$M$14,2,FALSE))</f>
        <v/>
      </c>
      <c r="G324" s="164" t="str">
        <f>IF(D324="所費",VLOOKUP(D324,支出入力表!E325:$M$2000,4,FALSE),"")</f>
        <v/>
      </c>
      <c r="H324" s="164" t="str">
        <f>IF(D324="所費",VLOOKUP(D324,支出入力表!E325:$M$2000,5,FALSE),"")</f>
        <v/>
      </c>
      <c r="I324" s="166" t="str">
        <f>IF(D324="所費",VLOOKUP(D324,支出入力表!E325:$M$2000,6,FALSE),"")</f>
        <v/>
      </c>
      <c r="J324" s="167" t="str">
        <f>IF(D324="所費",VLOOKUP(D324,支出入力表!E325:$M$2000,7,FALSE),"")</f>
        <v/>
      </c>
      <c r="K324" s="167" t="str">
        <f>IF(D324="所費",VLOOKUP(D324,支出入力表!E325:$M$2000,8,FALSE),"")</f>
        <v/>
      </c>
      <c r="L324" s="168" t="str">
        <f>IF(D324="所費",VLOOKUP(D324,支出入力表!E325:$M$2000,9,FALSE),"")</f>
        <v/>
      </c>
      <c r="M324" s="30"/>
    </row>
    <row r="325" spans="2:13" x14ac:dyDescent="0.55000000000000004">
      <c r="B325" s="163" t="str">
        <f>IF(D325="所費",支出入力表!A326,"")</f>
        <v/>
      </c>
      <c r="C325" s="164" t="str">
        <f>IF(D325="所費",支出入力表!C326,"")</f>
        <v/>
      </c>
      <c r="D325" s="165" t="str">
        <f>IF(支出入力表!E326="所費","所費","")</f>
        <v/>
      </c>
      <c r="E325" s="165" t="str">
        <f>IF(D325="","",支出入力表!G326)</f>
        <v/>
      </c>
      <c r="F325" s="196" t="str">
        <f>IF(E325="","",VLOOKUP(E325,プルダウン用リスト!$L$1:$M$14,2,FALSE))</f>
        <v/>
      </c>
      <c r="G325" s="164" t="str">
        <f>IF(D325="所費",VLOOKUP(D325,支出入力表!E326:$M$2000,4,FALSE),"")</f>
        <v/>
      </c>
      <c r="H325" s="164" t="str">
        <f>IF(D325="所費",VLOOKUP(D325,支出入力表!E326:$M$2000,5,FALSE),"")</f>
        <v/>
      </c>
      <c r="I325" s="166" t="str">
        <f>IF(D325="所費",VLOOKUP(D325,支出入力表!E326:$M$2000,6,FALSE),"")</f>
        <v/>
      </c>
      <c r="J325" s="167" t="str">
        <f>IF(D325="所費",VLOOKUP(D325,支出入力表!E326:$M$2000,7,FALSE),"")</f>
        <v/>
      </c>
      <c r="K325" s="167" t="str">
        <f>IF(D325="所費",VLOOKUP(D325,支出入力表!E326:$M$2000,8,FALSE),"")</f>
        <v/>
      </c>
      <c r="L325" s="168" t="str">
        <f>IF(D325="所費",VLOOKUP(D325,支出入力表!E326:$M$2000,9,FALSE),"")</f>
        <v/>
      </c>
      <c r="M325" s="30"/>
    </row>
    <row r="326" spans="2:13" x14ac:dyDescent="0.55000000000000004">
      <c r="B326" s="163" t="str">
        <f>IF(D326="所費",支出入力表!A327,"")</f>
        <v/>
      </c>
      <c r="C326" s="164" t="str">
        <f>IF(D326="所費",支出入力表!C327,"")</f>
        <v/>
      </c>
      <c r="D326" s="165" t="str">
        <f>IF(支出入力表!E327="所費","所費","")</f>
        <v/>
      </c>
      <c r="E326" s="165" t="str">
        <f>IF(D326="","",支出入力表!G327)</f>
        <v/>
      </c>
      <c r="F326" s="196" t="str">
        <f>IF(E326="","",VLOOKUP(E326,プルダウン用リスト!$L$1:$M$14,2,FALSE))</f>
        <v/>
      </c>
      <c r="G326" s="164" t="str">
        <f>IF(D326="所費",VLOOKUP(D326,支出入力表!E327:$M$2000,4,FALSE),"")</f>
        <v/>
      </c>
      <c r="H326" s="164" t="str">
        <f>IF(D326="所費",VLOOKUP(D326,支出入力表!E327:$M$2000,5,FALSE),"")</f>
        <v/>
      </c>
      <c r="I326" s="166" t="str">
        <f>IF(D326="所費",VLOOKUP(D326,支出入力表!E327:$M$2000,6,FALSE),"")</f>
        <v/>
      </c>
      <c r="J326" s="167" t="str">
        <f>IF(D326="所費",VLOOKUP(D326,支出入力表!E327:$M$2000,7,FALSE),"")</f>
        <v/>
      </c>
      <c r="K326" s="167" t="str">
        <f>IF(D326="所費",VLOOKUP(D326,支出入力表!E327:$M$2000,8,FALSE),"")</f>
        <v/>
      </c>
      <c r="L326" s="168" t="str">
        <f>IF(D326="所費",VLOOKUP(D326,支出入力表!E327:$M$2000,9,FALSE),"")</f>
        <v/>
      </c>
      <c r="M326" s="30"/>
    </row>
    <row r="327" spans="2:13" x14ac:dyDescent="0.55000000000000004">
      <c r="B327" s="163" t="str">
        <f>IF(D327="所費",支出入力表!A328,"")</f>
        <v/>
      </c>
      <c r="C327" s="164" t="str">
        <f>IF(D327="所費",支出入力表!C328,"")</f>
        <v/>
      </c>
      <c r="D327" s="165" t="str">
        <f>IF(支出入力表!E328="所費","所費","")</f>
        <v/>
      </c>
      <c r="E327" s="165" t="str">
        <f>IF(D327="","",支出入力表!G328)</f>
        <v/>
      </c>
      <c r="F327" s="196" t="str">
        <f>IF(E327="","",VLOOKUP(E327,プルダウン用リスト!$L$1:$M$14,2,FALSE))</f>
        <v/>
      </c>
      <c r="G327" s="164" t="str">
        <f>IF(D327="所費",VLOOKUP(D327,支出入力表!E328:$M$2000,4,FALSE),"")</f>
        <v/>
      </c>
      <c r="H327" s="164" t="str">
        <f>IF(D327="所費",VLOOKUP(D327,支出入力表!E328:$M$2000,5,FALSE),"")</f>
        <v/>
      </c>
      <c r="I327" s="166" t="str">
        <f>IF(D327="所費",VLOOKUP(D327,支出入力表!E328:$M$2000,6,FALSE),"")</f>
        <v/>
      </c>
      <c r="J327" s="167" t="str">
        <f>IF(D327="所費",VLOOKUP(D327,支出入力表!E328:$M$2000,7,FALSE),"")</f>
        <v/>
      </c>
      <c r="K327" s="167" t="str">
        <f>IF(D327="所費",VLOOKUP(D327,支出入力表!E328:$M$2000,8,FALSE),"")</f>
        <v/>
      </c>
      <c r="L327" s="168" t="str">
        <f>IF(D327="所費",VLOOKUP(D327,支出入力表!E328:$M$2000,9,FALSE),"")</f>
        <v/>
      </c>
      <c r="M327" s="30"/>
    </row>
    <row r="328" spans="2:13" x14ac:dyDescent="0.55000000000000004">
      <c r="B328" s="163" t="str">
        <f>IF(D328="所費",支出入力表!A329,"")</f>
        <v/>
      </c>
      <c r="C328" s="164" t="str">
        <f>IF(D328="所費",支出入力表!C329,"")</f>
        <v/>
      </c>
      <c r="D328" s="165" t="str">
        <f>IF(支出入力表!E329="所費","所費","")</f>
        <v/>
      </c>
      <c r="E328" s="165" t="str">
        <f>IF(D328="","",支出入力表!G329)</f>
        <v/>
      </c>
      <c r="F328" s="196" t="str">
        <f>IF(E328="","",VLOOKUP(E328,プルダウン用リスト!$L$1:$M$14,2,FALSE))</f>
        <v/>
      </c>
      <c r="G328" s="164" t="str">
        <f>IF(D328="所費",VLOOKUP(D328,支出入力表!E329:$M$2000,4,FALSE),"")</f>
        <v/>
      </c>
      <c r="H328" s="164" t="str">
        <f>IF(D328="所費",VLOOKUP(D328,支出入力表!E329:$M$2000,5,FALSE),"")</f>
        <v/>
      </c>
      <c r="I328" s="166" t="str">
        <f>IF(D328="所費",VLOOKUP(D328,支出入力表!E329:$M$2000,6,FALSE),"")</f>
        <v/>
      </c>
      <c r="J328" s="167" t="str">
        <f>IF(D328="所費",VLOOKUP(D328,支出入力表!E329:$M$2000,7,FALSE),"")</f>
        <v/>
      </c>
      <c r="K328" s="167" t="str">
        <f>IF(D328="所費",VLOOKUP(D328,支出入力表!E329:$M$2000,8,FALSE),"")</f>
        <v/>
      </c>
      <c r="L328" s="168" t="str">
        <f>IF(D328="所費",VLOOKUP(D328,支出入力表!E329:$M$2000,9,FALSE),"")</f>
        <v/>
      </c>
      <c r="M328" s="30"/>
    </row>
    <row r="329" spans="2:13" x14ac:dyDescent="0.55000000000000004">
      <c r="B329" s="163" t="str">
        <f>IF(D329="所費",支出入力表!A330,"")</f>
        <v/>
      </c>
      <c r="C329" s="164" t="str">
        <f>IF(D329="所費",支出入力表!C330,"")</f>
        <v/>
      </c>
      <c r="D329" s="165" t="str">
        <f>IF(支出入力表!E330="所費","所費","")</f>
        <v/>
      </c>
      <c r="E329" s="165" t="str">
        <f>IF(D329="","",支出入力表!G330)</f>
        <v/>
      </c>
      <c r="F329" s="196" t="str">
        <f>IF(E329="","",VLOOKUP(E329,プルダウン用リスト!$L$1:$M$14,2,FALSE))</f>
        <v/>
      </c>
      <c r="G329" s="164" t="str">
        <f>IF(D329="所費",VLOOKUP(D329,支出入力表!E330:$M$2000,4,FALSE),"")</f>
        <v/>
      </c>
      <c r="H329" s="164" t="str">
        <f>IF(D329="所費",VLOOKUP(D329,支出入力表!E330:$M$2000,5,FALSE),"")</f>
        <v/>
      </c>
      <c r="I329" s="166" t="str">
        <f>IF(D329="所費",VLOOKUP(D329,支出入力表!E330:$M$2000,6,FALSE),"")</f>
        <v/>
      </c>
      <c r="J329" s="167" t="str">
        <f>IF(D329="所費",VLOOKUP(D329,支出入力表!E330:$M$2000,7,FALSE),"")</f>
        <v/>
      </c>
      <c r="K329" s="167" t="str">
        <f>IF(D329="所費",VLOOKUP(D329,支出入力表!E330:$M$2000,8,FALSE),"")</f>
        <v/>
      </c>
      <c r="L329" s="168" t="str">
        <f>IF(D329="所費",VLOOKUP(D329,支出入力表!E330:$M$2000,9,FALSE),"")</f>
        <v/>
      </c>
      <c r="M329" s="30"/>
    </row>
    <row r="330" spans="2:13" x14ac:dyDescent="0.55000000000000004">
      <c r="B330" s="163" t="str">
        <f>IF(D330="所費",支出入力表!A331,"")</f>
        <v/>
      </c>
      <c r="C330" s="164" t="str">
        <f>IF(D330="所費",支出入力表!C331,"")</f>
        <v/>
      </c>
      <c r="D330" s="165" t="str">
        <f>IF(支出入力表!E331="所費","所費","")</f>
        <v/>
      </c>
      <c r="E330" s="165" t="str">
        <f>IF(D330="","",支出入力表!G331)</f>
        <v/>
      </c>
      <c r="F330" s="196" t="str">
        <f>IF(E330="","",VLOOKUP(E330,プルダウン用リスト!$L$1:$M$14,2,FALSE))</f>
        <v/>
      </c>
      <c r="G330" s="164" t="str">
        <f>IF(D330="所費",VLOOKUP(D330,支出入力表!E331:$M$2000,4,FALSE),"")</f>
        <v/>
      </c>
      <c r="H330" s="164" t="str">
        <f>IF(D330="所費",VLOOKUP(D330,支出入力表!E331:$M$2000,5,FALSE),"")</f>
        <v/>
      </c>
      <c r="I330" s="166" t="str">
        <f>IF(D330="所費",VLOOKUP(D330,支出入力表!E331:$M$2000,6,FALSE),"")</f>
        <v/>
      </c>
      <c r="J330" s="167" t="str">
        <f>IF(D330="所費",VLOOKUP(D330,支出入力表!E331:$M$2000,7,FALSE),"")</f>
        <v/>
      </c>
      <c r="K330" s="167" t="str">
        <f>IF(D330="所費",VLOOKUP(D330,支出入力表!E331:$M$2000,8,FALSE),"")</f>
        <v/>
      </c>
      <c r="L330" s="168" t="str">
        <f>IF(D330="所費",VLOOKUP(D330,支出入力表!E331:$M$2000,9,FALSE),"")</f>
        <v/>
      </c>
      <c r="M330" s="30"/>
    </row>
    <row r="331" spans="2:13" x14ac:dyDescent="0.55000000000000004">
      <c r="B331" s="163" t="str">
        <f>IF(D331="所費",支出入力表!A332,"")</f>
        <v/>
      </c>
      <c r="C331" s="164" t="str">
        <f>IF(D331="所費",支出入力表!C332,"")</f>
        <v/>
      </c>
      <c r="D331" s="165" t="str">
        <f>IF(支出入力表!E332="所費","所費","")</f>
        <v/>
      </c>
      <c r="E331" s="165" t="str">
        <f>IF(D331="","",支出入力表!G332)</f>
        <v/>
      </c>
      <c r="F331" s="196" t="str">
        <f>IF(E331="","",VLOOKUP(E331,プルダウン用リスト!$L$1:$M$14,2,FALSE))</f>
        <v/>
      </c>
      <c r="G331" s="164" t="str">
        <f>IF(D331="所費",VLOOKUP(D331,支出入力表!E332:$M$2000,4,FALSE),"")</f>
        <v/>
      </c>
      <c r="H331" s="164" t="str">
        <f>IF(D331="所費",VLOOKUP(D331,支出入力表!E332:$M$2000,5,FALSE),"")</f>
        <v/>
      </c>
      <c r="I331" s="166" t="str">
        <f>IF(D331="所費",VLOOKUP(D331,支出入力表!E332:$M$2000,6,FALSE),"")</f>
        <v/>
      </c>
      <c r="J331" s="167" t="str">
        <f>IF(D331="所費",VLOOKUP(D331,支出入力表!E332:$M$2000,7,FALSE),"")</f>
        <v/>
      </c>
      <c r="K331" s="167" t="str">
        <f>IF(D331="所費",VLOOKUP(D331,支出入力表!E332:$M$2000,8,FALSE),"")</f>
        <v/>
      </c>
      <c r="L331" s="168" t="str">
        <f>IF(D331="所費",VLOOKUP(D331,支出入力表!E332:$M$2000,9,FALSE),"")</f>
        <v/>
      </c>
      <c r="M331" s="30"/>
    </row>
    <row r="332" spans="2:13" x14ac:dyDescent="0.55000000000000004">
      <c r="B332" s="163" t="str">
        <f>IF(D332="所費",支出入力表!A333,"")</f>
        <v/>
      </c>
      <c r="C332" s="164" t="str">
        <f>IF(D332="所費",支出入力表!C333,"")</f>
        <v/>
      </c>
      <c r="D332" s="165" t="str">
        <f>IF(支出入力表!E333="所費","所費","")</f>
        <v/>
      </c>
      <c r="E332" s="165" t="str">
        <f>IF(D332="","",支出入力表!G333)</f>
        <v/>
      </c>
      <c r="F332" s="196" t="str">
        <f>IF(E332="","",VLOOKUP(E332,プルダウン用リスト!$L$1:$M$14,2,FALSE))</f>
        <v/>
      </c>
      <c r="G332" s="164" t="str">
        <f>IF(D332="所費",VLOOKUP(D332,支出入力表!E333:$M$2000,4,FALSE),"")</f>
        <v/>
      </c>
      <c r="H332" s="164" t="str">
        <f>IF(D332="所費",VLOOKUP(D332,支出入力表!E333:$M$2000,5,FALSE),"")</f>
        <v/>
      </c>
      <c r="I332" s="166" t="str">
        <f>IF(D332="所費",VLOOKUP(D332,支出入力表!E333:$M$2000,6,FALSE),"")</f>
        <v/>
      </c>
      <c r="J332" s="167" t="str">
        <f>IF(D332="所費",VLOOKUP(D332,支出入力表!E333:$M$2000,7,FALSE),"")</f>
        <v/>
      </c>
      <c r="K332" s="167" t="str">
        <f>IF(D332="所費",VLOOKUP(D332,支出入力表!E333:$M$2000,8,FALSE),"")</f>
        <v/>
      </c>
      <c r="L332" s="168" t="str">
        <f>IF(D332="所費",VLOOKUP(D332,支出入力表!E333:$M$2000,9,FALSE),"")</f>
        <v/>
      </c>
      <c r="M332" s="30"/>
    </row>
    <row r="333" spans="2:13" x14ac:dyDescent="0.55000000000000004">
      <c r="B333" s="163" t="str">
        <f>IF(D333="所費",支出入力表!A334,"")</f>
        <v/>
      </c>
      <c r="C333" s="164" t="str">
        <f>IF(D333="所費",支出入力表!C334,"")</f>
        <v/>
      </c>
      <c r="D333" s="165" t="str">
        <f>IF(支出入力表!E334="所費","所費","")</f>
        <v/>
      </c>
      <c r="E333" s="165" t="str">
        <f>IF(D333="","",支出入力表!G334)</f>
        <v/>
      </c>
      <c r="F333" s="196" t="str">
        <f>IF(E333="","",VLOOKUP(E333,プルダウン用リスト!$L$1:$M$14,2,FALSE))</f>
        <v/>
      </c>
      <c r="G333" s="164" t="str">
        <f>IF(D333="所費",VLOOKUP(D333,支出入力表!E334:$M$2000,4,FALSE),"")</f>
        <v/>
      </c>
      <c r="H333" s="164" t="str">
        <f>IF(D333="所費",VLOOKUP(D333,支出入力表!E334:$M$2000,5,FALSE),"")</f>
        <v/>
      </c>
      <c r="I333" s="166" t="str">
        <f>IF(D333="所費",VLOOKUP(D333,支出入力表!E334:$M$2000,6,FALSE),"")</f>
        <v/>
      </c>
      <c r="J333" s="167" t="str">
        <f>IF(D333="所費",VLOOKUP(D333,支出入力表!E334:$M$2000,7,FALSE),"")</f>
        <v/>
      </c>
      <c r="K333" s="167" t="str">
        <f>IF(D333="所費",VLOOKUP(D333,支出入力表!E334:$M$2000,8,FALSE),"")</f>
        <v/>
      </c>
      <c r="L333" s="168" t="str">
        <f>IF(D333="所費",VLOOKUP(D333,支出入力表!E334:$M$2000,9,FALSE),"")</f>
        <v/>
      </c>
      <c r="M333" s="30"/>
    </row>
    <row r="334" spans="2:13" x14ac:dyDescent="0.55000000000000004">
      <c r="B334" s="163" t="str">
        <f>IF(D334="所費",支出入力表!A335,"")</f>
        <v/>
      </c>
      <c r="C334" s="164" t="str">
        <f>IF(D334="所費",支出入力表!C335,"")</f>
        <v/>
      </c>
      <c r="D334" s="165" t="str">
        <f>IF(支出入力表!E335="所費","所費","")</f>
        <v/>
      </c>
      <c r="E334" s="165" t="str">
        <f>IF(D334="","",支出入力表!G335)</f>
        <v/>
      </c>
      <c r="F334" s="196" t="str">
        <f>IF(E334="","",VLOOKUP(E334,プルダウン用リスト!$L$1:$M$14,2,FALSE))</f>
        <v/>
      </c>
      <c r="G334" s="164" t="str">
        <f>IF(D334="所費",VLOOKUP(D334,支出入力表!E335:$M$2000,4,FALSE),"")</f>
        <v/>
      </c>
      <c r="H334" s="164" t="str">
        <f>IF(D334="所費",VLOOKUP(D334,支出入力表!E335:$M$2000,5,FALSE),"")</f>
        <v/>
      </c>
      <c r="I334" s="166" t="str">
        <f>IF(D334="所費",VLOOKUP(D334,支出入力表!E335:$M$2000,6,FALSE),"")</f>
        <v/>
      </c>
      <c r="J334" s="167" t="str">
        <f>IF(D334="所費",VLOOKUP(D334,支出入力表!E335:$M$2000,7,FALSE),"")</f>
        <v/>
      </c>
      <c r="K334" s="167" t="str">
        <f>IF(D334="所費",VLOOKUP(D334,支出入力表!E335:$M$2000,8,FALSE),"")</f>
        <v/>
      </c>
      <c r="L334" s="168" t="str">
        <f>IF(D334="所費",VLOOKUP(D334,支出入力表!E335:$M$2000,9,FALSE),"")</f>
        <v/>
      </c>
      <c r="M334" s="30"/>
    </row>
    <row r="335" spans="2:13" x14ac:dyDescent="0.55000000000000004">
      <c r="B335" s="163" t="str">
        <f>IF(D335="所費",支出入力表!A336,"")</f>
        <v/>
      </c>
      <c r="C335" s="164" t="str">
        <f>IF(D335="所費",支出入力表!C336,"")</f>
        <v/>
      </c>
      <c r="D335" s="165" t="str">
        <f>IF(支出入力表!E336="所費","所費","")</f>
        <v/>
      </c>
      <c r="E335" s="165" t="str">
        <f>IF(D335="","",支出入力表!G336)</f>
        <v/>
      </c>
      <c r="F335" s="196" t="str">
        <f>IF(E335="","",VLOOKUP(E335,プルダウン用リスト!$L$1:$M$14,2,FALSE))</f>
        <v/>
      </c>
      <c r="G335" s="164" t="str">
        <f>IF(D335="所費",VLOOKUP(D335,支出入力表!E336:$M$2000,4,FALSE),"")</f>
        <v/>
      </c>
      <c r="H335" s="164" t="str">
        <f>IF(D335="所費",VLOOKUP(D335,支出入力表!E336:$M$2000,5,FALSE),"")</f>
        <v/>
      </c>
      <c r="I335" s="166" t="str">
        <f>IF(D335="所費",VLOOKUP(D335,支出入力表!E336:$M$2000,6,FALSE),"")</f>
        <v/>
      </c>
      <c r="J335" s="167" t="str">
        <f>IF(D335="所費",VLOOKUP(D335,支出入力表!E336:$M$2000,7,FALSE),"")</f>
        <v/>
      </c>
      <c r="K335" s="167" t="str">
        <f>IF(D335="所費",VLOOKUP(D335,支出入力表!E336:$M$2000,8,FALSE),"")</f>
        <v/>
      </c>
      <c r="L335" s="168" t="str">
        <f>IF(D335="所費",VLOOKUP(D335,支出入力表!E336:$M$2000,9,FALSE),"")</f>
        <v/>
      </c>
      <c r="M335" s="30"/>
    </row>
    <row r="336" spans="2:13" x14ac:dyDescent="0.55000000000000004">
      <c r="B336" s="163" t="str">
        <f>IF(D336="所費",支出入力表!A337,"")</f>
        <v/>
      </c>
      <c r="C336" s="164" t="str">
        <f>IF(D336="所費",支出入力表!C337,"")</f>
        <v/>
      </c>
      <c r="D336" s="165" t="str">
        <f>IF(支出入力表!E337="所費","所費","")</f>
        <v/>
      </c>
      <c r="E336" s="165" t="str">
        <f>IF(D336="","",支出入力表!G337)</f>
        <v/>
      </c>
      <c r="F336" s="196" t="str">
        <f>IF(E336="","",VLOOKUP(E336,プルダウン用リスト!$L$1:$M$14,2,FALSE))</f>
        <v/>
      </c>
      <c r="G336" s="164" t="str">
        <f>IF(D336="所費",VLOOKUP(D336,支出入力表!E337:$M$2000,4,FALSE),"")</f>
        <v/>
      </c>
      <c r="H336" s="164" t="str">
        <f>IF(D336="所費",VLOOKUP(D336,支出入力表!E337:$M$2000,5,FALSE),"")</f>
        <v/>
      </c>
      <c r="I336" s="166" t="str">
        <f>IF(D336="所費",VLOOKUP(D336,支出入力表!E337:$M$2000,6,FALSE),"")</f>
        <v/>
      </c>
      <c r="J336" s="167" t="str">
        <f>IF(D336="所費",VLOOKUP(D336,支出入力表!E337:$M$2000,7,FALSE),"")</f>
        <v/>
      </c>
      <c r="K336" s="167" t="str">
        <f>IF(D336="所費",VLOOKUP(D336,支出入力表!E337:$M$2000,8,FALSE),"")</f>
        <v/>
      </c>
      <c r="L336" s="168" t="str">
        <f>IF(D336="所費",VLOOKUP(D336,支出入力表!E337:$M$2000,9,FALSE),"")</f>
        <v/>
      </c>
      <c r="M336" s="30"/>
    </row>
    <row r="337" spans="2:13" x14ac:dyDescent="0.55000000000000004">
      <c r="B337" s="163" t="str">
        <f>IF(D337="所費",支出入力表!A338,"")</f>
        <v/>
      </c>
      <c r="C337" s="164" t="str">
        <f>IF(D337="所費",支出入力表!C338,"")</f>
        <v/>
      </c>
      <c r="D337" s="165" t="str">
        <f>IF(支出入力表!E338="所費","所費","")</f>
        <v/>
      </c>
      <c r="E337" s="165" t="str">
        <f>IF(D337="","",支出入力表!G338)</f>
        <v/>
      </c>
      <c r="F337" s="196" t="str">
        <f>IF(E337="","",VLOOKUP(E337,プルダウン用リスト!$L$1:$M$14,2,FALSE))</f>
        <v/>
      </c>
      <c r="G337" s="164" t="str">
        <f>IF(D337="所費",VLOOKUP(D337,支出入力表!E338:$M$2000,4,FALSE),"")</f>
        <v/>
      </c>
      <c r="H337" s="164" t="str">
        <f>IF(D337="所費",VLOOKUP(D337,支出入力表!E338:$M$2000,5,FALSE),"")</f>
        <v/>
      </c>
      <c r="I337" s="166" t="str">
        <f>IF(D337="所費",VLOOKUP(D337,支出入力表!E338:$M$2000,6,FALSE),"")</f>
        <v/>
      </c>
      <c r="J337" s="167" t="str">
        <f>IF(D337="所費",VLOOKUP(D337,支出入力表!E338:$M$2000,7,FALSE),"")</f>
        <v/>
      </c>
      <c r="K337" s="167" t="str">
        <f>IF(D337="所費",VLOOKUP(D337,支出入力表!E338:$M$2000,8,FALSE),"")</f>
        <v/>
      </c>
      <c r="L337" s="168" t="str">
        <f>IF(D337="所費",VLOOKUP(D337,支出入力表!E338:$M$2000,9,FALSE),"")</f>
        <v/>
      </c>
      <c r="M337" s="30"/>
    </row>
    <row r="338" spans="2:13" x14ac:dyDescent="0.55000000000000004">
      <c r="B338" s="163" t="str">
        <f>IF(D338="所費",支出入力表!A339,"")</f>
        <v/>
      </c>
      <c r="C338" s="164" t="str">
        <f>IF(D338="所費",支出入力表!C339,"")</f>
        <v/>
      </c>
      <c r="D338" s="165" t="str">
        <f>IF(支出入力表!E339="所費","所費","")</f>
        <v/>
      </c>
      <c r="E338" s="165" t="str">
        <f>IF(D338="","",支出入力表!G339)</f>
        <v/>
      </c>
      <c r="F338" s="196" t="str">
        <f>IF(E338="","",VLOOKUP(E338,プルダウン用リスト!$L$1:$M$14,2,FALSE))</f>
        <v/>
      </c>
      <c r="G338" s="164" t="str">
        <f>IF(D338="所費",VLOOKUP(D338,支出入力表!E339:$M$2000,4,FALSE),"")</f>
        <v/>
      </c>
      <c r="H338" s="164" t="str">
        <f>IF(D338="所費",VLOOKUP(D338,支出入力表!E339:$M$2000,5,FALSE),"")</f>
        <v/>
      </c>
      <c r="I338" s="166" t="str">
        <f>IF(D338="所費",VLOOKUP(D338,支出入力表!E339:$M$2000,6,FALSE),"")</f>
        <v/>
      </c>
      <c r="J338" s="167" t="str">
        <f>IF(D338="所費",VLOOKUP(D338,支出入力表!E339:$M$2000,7,FALSE),"")</f>
        <v/>
      </c>
      <c r="K338" s="167" t="str">
        <f>IF(D338="所費",VLOOKUP(D338,支出入力表!E339:$M$2000,8,FALSE),"")</f>
        <v/>
      </c>
      <c r="L338" s="168" t="str">
        <f>IF(D338="所費",VLOOKUP(D338,支出入力表!E339:$M$2000,9,FALSE),"")</f>
        <v/>
      </c>
      <c r="M338" s="30"/>
    </row>
    <row r="339" spans="2:13" x14ac:dyDescent="0.55000000000000004">
      <c r="B339" s="163" t="str">
        <f>IF(D339="所費",支出入力表!A340,"")</f>
        <v/>
      </c>
      <c r="C339" s="164" t="str">
        <f>IF(D339="所費",支出入力表!C340,"")</f>
        <v/>
      </c>
      <c r="D339" s="165" t="str">
        <f>IF(支出入力表!E340="所費","所費","")</f>
        <v/>
      </c>
      <c r="E339" s="165" t="str">
        <f>IF(D339="","",支出入力表!G340)</f>
        <v/>
      </c>
      <c r="F339" s="196" t="str">
        <f>IF(E339="","",VLOOKUP(E339,プルダウン用リスト!$L$1:$M$14,2,FALSE))</f>
        <v/>
      </c>
      <c r="G339" s="164" t="str">
        <f>IF(D339="所費",VLOOKUP(D339,支出入力表!E340:$M$2000,4,FALSE),"")</f>
        <v/>
      </c>
      <c r="H339" s="164" t="str">
        <f>IF(D339="所費",VLOOKUP(D339,支出入力表!E340:$M$2000,5,FALSE),"")</f>
        <v/>
      </c>
      <c r="I339" s="166" t="str">
        <f>IF(D339="所費",VLOOKUP(D339,支出入力表!E340:$M$2000,6,FALSE),"")</f>
        <v/>
      </c>
      <c r="J339" s="167" t="str">
        <f>IF(D339="所費",VLOOKUP(D339,支出入力表!E340:$M$2000,7,FALSE),"")</f>
        <v/>
      </c>
      <c r="K339" s="167" t="str">
        <f>IF(D339="所費",VLOOKUP(D339,支出入力表!E340:$M$2000,8,FALSE),"")</f>
        <v/>
      </c>
      <c r="L339" s="168" t="str">
        <f>IF(D339="所費",VLOOKUP(D339,支出入力表!E340:$M$2000,9,FALSE),"")</f>
        <v/>
      </c>
      <c r="M339" s="30"/>
    </row>
    <row r="340" spans="2:13" x14ac:dyDescent="0.55000000000000004">
      <c r="B340" s="163" t="str">
        <f>IF(D340="所費",支出入力表!A341,"")</f>
        <v/>
      </c>
      <c r="C340" s="164" t="str">
        <f>IF(D340="所費",支出入力表!C341,"")</f>
        <v/>
      </c>
      <c r="D340" s="165" t="str">
        <f>IF(支出入力表!E341="所費","所費","")</f>
        <v/>
      </c>
      <c r="E340" s="165" t="str">
        <f>IF(D340="","",支出入力表!G341)</f>
        <v/>
      </c>
      <c r="F340" s="196" t="str">
        <f>IF(E340="","",VLOOKUP(E340,プルダウン用リスト!$L$1:$M$14,2,FALSE))</f>
        <v/>
      </c>
      <c r="G340" s="164" t="str">
        <f>IF(D340="所費",VLOOKUP(D340,支出入力表!E341:$M$2000,4,FALSE),"")</f>
        <v/>
      </c>
      <c r="H340" s="164" t="str">
        <f>IF(D340="所費",VLOOKUP(D340,支出入力表!E341:$M$2000,5,FALSE),"")</f>
        <v/>
      </c>
      <c r="I340" s="166" t="str">
        <f>IF(D340="所費",VLOOKUP(D340,支出入力表!E341:$M$2000,6,FALSE),"")</f>
        <v/>
      </c>
      <c r="J340" s="167" t="str">
        <f>IF(D340="所費",VLOOKUP(D340,支出入力表!E341:$M$2000,7,FALSE),"")</f>
        <v/>
      </c>
      <c r="K340" s="167" t="str">
        <f>IF(D340="所費",VLOOKUP(D340,支出入力表!E341:$M$2000,8,FALSE),"")</f>
        <v/>
      </c>
      <c r="L340" s="168" t="str">
        <f>IF(D340="所費",VLOOKUP(D340,支出入力表!E341:$M$2000,9,FALSE),"")</f>
        <v/>
      </c>
      <c r="M340" s="30"/>
    </row>
    <row r="341" spans="2:13" x14ac:dyDescent="0.55000000000000004">
      <c r="B341" s="163" t="str">
        <f>IF(D341="所費",支出入力表!A342,"")</f>
        <v/>
      </c>
      <c r="C341" s="164" t="str">
        <f>IF(D341="所費",支出入力表!C342,"")</f>
        <v/>
      </c>
      <c r="D341" s="165" t="str">
        <f>IF(支出入力表!E342="所費","所費","")</f>
        <v/>
      </c>
      <c r="E341" s="165" t="str">
        <f>IF(D341="","",支出入力表!G342)</f>
        <v/>
      </c>
      <c r="F341" s="196" t="str">
        <f>IF(E341="","",VLOOKUP(E341,プルダウン用リスト!$L$1:$M$14,2,FALSE))</f>
        <v/>
      </c>
      <c r="G341" s="164" t="str">
        <f>IF(D341="所費",VLOOKUP(D341,支出入力表!E342:$M$2000,4,FALSE),"")</f>
        <v/>
      </c>
      <c r="H341" s="164" t="str">
        <f>IF(D341="所費",VLOOKUP(D341,支出入力表!E342:$M$2000,5,FALSE),"")</f>
        <v/>
      </c>
      <c r="I341" s="166" t="str">
        <f>IF(D341="所費",VLOOKUP(D341,支出入力表!E342:$M$2000,6,FALSE),"")</f>
        <v/>
      </c>
      <c r="J341" s="167" t="str">
        <f>IF(D341="所費",VLOOKUP(D341,支出入力表!E342:$M$2000,7,FALSE),"")</f>
        <v/>
      </c>
      <c r="K341" s="167" t="str">
        <f>IF(D341="所費",VLOOKUP(D341,支出入力表!E342:$M$2000,8,FALSE),"")</f>
        <v/>
      </c>
      <c r="L341" s="168" t="str">
        <f>IF(D341="所費",VLOOKUP(D341,支出入力表!E342:$M$2000,9,FALSE),"")</f>
        <v/>
      </c>
      <c r="M341" s="30"/>
    </row>
    <row r="342" spans="2:13" x14ac:dyDescent="0.55000000000000004">
      <c r="B342" s="163" t="str">
        <f>IF(D342="所費",支出入力表!A343,"")</f>
        <v/>
      </c>
      <c r="C342" s="164" t="str">
        <f>IF(D342="所費",支出入力表!C343,"")</f>
        <v/>
      </c>
      <c r="D342" s="165" t="str">
        <f>IF(支出入力表!E343="所費","所費","")</f>
        <v/>
      </c>
      <c r="E342" s="165" t="str">
        <f>IF(D342="","",支出入力表!G343)</f>
        <v/>
      </c>
      <c r="F342" s="196" t="str">
        <f>IF(E342="","",VLOOKUP(E342,プルダウン用リスト!$L$1:$M$14,2,FALSE))</f>
        <v/>
      </c>
      <c r="G342" s="164" t="str">
        <f>IF(D342="所費",VLOOKUP(D342,支出入力表!E343:$M$2000,4,FALSE),"")</f>
        <v/>
      </c>
      <c r="H342" s="164" t="str">
        <f>IF(D342="所費",VLOOKUP(D342,支出入力表!E343:$M$2000,5,FALSE),"")</f>
        <v/>
      </c>
      <c r="I342" s="166" t="str">
        <f>IF(D342="所費",VLOOKUP(D342,支出入力表!E343:$M$2000,6,FALSE),"")</f>
        <v/>
      </c>
      <c r="J342" s="167" t="str">
        <f>IF(D342="所費",VLOOKUP(D342,支出入力表!E343:$M$2000,7,FALSE),"")</f>
        <v/>
      </c>
      <c r="K342" s="167" t="str">
        <f>IF(D342="所費",VLOOKUP(D342,支出入力表!E343:$M$2000,8,FALSE),"")</f>
        <v/>
      </c>
      <c r="L342" s="168" t="str">
        <f>IF(D342="所費",VLOOKUP(D342,支出入力表!E343:$M$2000,9,FALSE),"")</f>
        <v/>
      </c>
      <c r="M342" s="30"/>
    </row>
    <row r="343" spans="2:13" x14ac:dyDescent="0.55000000000000004">
      <c r="B343" s="163" t="str">
        <f>IF(D343="所費",支出入力表!A344,"")</f>
        <v/>
      </c>
      <c r="C343" s="164" t="str">
        <f>IF(D343="所費",支出入力表!C344,"")</f>
        <v/>
      </c>
      <c r="D343" s="165" t="str">
        <f>IF(支出入力表!E344="所費","所費","")</f>
        <v/>
      </c>
      <c r="E343" s="165" t="str">
        <f>IF(D343="","",支出入力表!G344)</f>
        <v/>
      </c>
      <c r="F343" s="196" t="str">
        <f>IF(E343="","",VLOOKUP(E343,プルダウン用リスト!$L$1:$M$14,2,FALSE))</f>
        <v/>
      </c>
      <c r="G343" s="164" t="str">
        <f>IF(D343="所費",VLOOKUP(D343,支出入力表!E344:$M$2000,4,FALSE),"")</f>
        <v/>
      </c>
      <c r="H343" s="164" t="str">
        <f>IF(D343="所費",VLOOKUP(D343,支出入力表!E344:$M$2000,5,FALSE),"")</f>
        <v/>
      </c>
      <c r="I343" s="166" t="str">
        <f>IF(D343="所費",VLOOKUP(D343,支出入力表!E344:$M$2000,6,FALSE),"")</f>
        <v/>
      </c>
      <c r="J343" s="167" t="str">
        <f>IF(D343="所費",VLOOKUP(D343,支出入力表!E344:$M$2000,7,FALSE),"")</f>
        <v/>
      </c>
      <c r="K343" s="167" t="str">
        <f>IF(D343="所費",VLOOKUP(D343,支出入力表!E344:$M$2000,8,FALSE),"")</f>
        <v/>
      </c>
      <c r="L343" s="168" t="str">
        <f>IF(D343="所費",VLOOKUP(D343,支出入力表!E344:$M$2000,9,FALSE),"")</f>
        <v/>
      </c>
      <c r="M343" s="30"/>
    </row>
    <row r="344" spans="2:13" x14ac:dyDescent="0.55000000000000004">
      <c r="B344" s="163" t="str">
        <f>IF(D344="所費",支出入力表!A345,"")</f>
        <v/>
      </c>
      <c r="C344" s="164" t="str">
        <f>IF(D344="所費",支出入力表!C345,"")</f>
        <v/>
      </c>
      <c r="D344" s="165" t="str">
        <f>IF(支出入力表!E345="所費","所費","")</f>
        <v/>
      </c>
      <c r="E344" s="165" t="str">
        <f>IF(D344="","",支出入力表!G345)</f>
        <v/>
      </c>
      <c r="F344" s="196" t="str">
        <f>IF(E344="","",VLOOKUP(E344,プルダウン用リスト!$L$1:$M$14,2,FALSE))</f>
        <v/>
      </c>
      <c r="G344" s="164" t="str">
        <f>IF(D344="所費",VLOOKUP(D344,支出入力表!E345:$M$2000,4,FALSE),"")</f>
        <v/>
      </c>
      <c r="H344" s="164" t="str">
        <f>IF(D344="所費",VLOOKUP(D344,支出入力表!E345:$M$2000,5,FALSE),"")</f>
        <v/>
      </c>
      <c r="I344" s="166" t="str">
        <f>IF(D344="所費",VLOOKUP(D344,支出入力表!E345:$M$2000,6,FALSE),"")</f>
        <v/>
      </c>
      <c r="J344" s="167" t="str">
        <f>IF(D344="所費",VLOOKUP(D344,支出入力表!E345:$M$2000,7,FALSE),"")</f>
        <v/>
      </c>
      <c r="K344" s="167" t="str">
        <f>IF(D344="所費",VLOOKUP(D344,支出入力表!E345:$M$2000,8,FALSE),"")</f>
        <v/>
      </c>
      <c r="L344" s="168" t="str">
        <f>IF(D344="所費",VLOOKUP(D344,支出入力表!E345:$M$2000,9,FALSE),"")</f>
        <v/>
      </c>
      <c r="M344" s="30"/>
    </row>
    <row r="345" spans="2:13" x14ac:dyDescent="0.55000000000000004">
      <c r="B345" s="163" t="str">
        <f>IF(D345="所費",支出入力表!A346,"")</f>
        <v/>
      </c>
      <c r="C345" s="164" t="str">
        <f>IF(D345="所費",支出入力表!C346,"")</f>
        <v/>
      </c>
      <c r="D345" s="165" t="str">
        <f>IF(支出入力表!E346="所費","所費","")</f>
        <v/>
      </c>
      <c r="E345" s="165" t="str">
        <f>IF(D345="","",支出入力表!G346)</f>
        <v/>
      </c>
      <c r="F345" s="196" t="str">
        <f>IF(E345="","",VLOOKUP(E345,プルダウン用リスト!$L$1:$M$14,2,FALSE))</f>
        <v/>
      </c>
      <c r="G345" s="164" t="str">
        <f>IF(D345="所費",VLOOKUP(D345,支出入力表!E346:$M$2000,4,FALSE),"")</f>
        <v/>
      </c>
      <c r="H345" s="164" t="str">
        <f>IF(D345="所費",VLOOKUP(D345,支出入力表!E346:$M$2000,5,FALSE),"")</f>
        <v/>
      </c>
      <c r="I345" s="166" t="str">
        <f>IF(D345="所費",VLOOKUP(D345,支出入力表!E346:$M$2000,6,FALSE),"")</f>
        <v/>
      </c>
      <c r="J345" s="167" t="str">
        <f>IF(D345="所費",VLOOKUP(D345,支出入力表!E346:$M$2000,7,FALSE),"")</f>
        <v/>
      </c>
      <c r="K345" s="167" t="str">
        <f>IF(D345="所費",VLOOKUP(D345,支出入力表!E346:$M$2000,8,FALSE),"")</f>
        <v/>
      </c>
      <c r="L345" s="168" t="str">
        <f>IF(D345="所費",VLOOKUP(D345,支出入力表!E346:$M$2000,9,FALSE),"")</f>
        <v/>
      </c>
      <c r="M345" s="30"/>
    </row>
    <row r="346" spans="2:13" x14ac:dyDescent="0.55000000000000004">
      <c r="B346" s="163" t="str">
        <f>IF(D346="所費",支出入力表!A347,"")</f>
        <v/>
      </c>
      <c r="C346" s="164" t="str">
        <f>IF(D346="所費",支出入力表!C347,"")</f>
        <v/>
      </c>
      <c r="D346" s="165" t="str">
        <f>IF(支出入力表!E347="所費","所費","")</f>
        <v/>
      </c>
      <c r="E346" s="165" t="str">
        <f>IF(D346="","",支出入力表!G347)</f>
        <v/>
      </c>
      <c r="F346" s="196" t="str">
        <f>IF(E346="","",VLOOKUP(E346,プルダウン用リスト!$L$1:$M$14,2,FALSE))</f>
        <v/>
      </c>
      <c r="G346" s="164" t="str">
        <f>IF(D346="所費",VLOOKUP(D346,支出入力表!E347:$M$2000,4,FALSE),"")</f>
        <v/>
      </c>
      <c r="H346" s="164" t="str">
        <f>IF(D346="所費",VLOOKUP(D346,支出入力表!E347:$M$2000,5,FALSE),"")</f>
        <v/>
      </c>
      <c r="I346" s="166" t="str">
        <f>IF(D346="所費",VLOOKUP(D346,支出入力表!E347:$M$2000,6,FALSE),"")</f>
        <v/>
      </c>
      <c r="J346" s="167" t="str">
        <f>IF(D346="所費",VLOOKUP(D346,支出入力表!E347:$M$2000,7,FALSE),"")</f>
        <v/>
      </c>
      <c r="K346" s="167" t="str">
        <f>IF(D346="所費",VLOOKUP(D346,支出入力表!E347:$M$2000,8,FALSE),"")</f>
        <v/>
      </c>
      <c r="L346" s="168" t="str">
        <f>IF(D346="所費",VLOOKUP(D346,支出入力表!E347:$M$2000,9,FALSE),"")</f>
        <v/>
      </c>
      <c r="M346" s="30"/>
    </row>
    <row r="347" spans="2:13" x14ac:dyDescent="0.55000000000000004">
      <c r="B347" s="163" t="str">
        <f>IF(D347="所費",支出入力表!A348,"")</f>
        <v/>
      </c>
      <c r="C347" s="164" t="str">
        <f>IF(D347="所費",支出入力表!C348,"")</f>
        <v/>
      </c>
      <c r="D347" s="165" t="str">
        <f>IF(支出入力表!E348="所費","所費","")</f>
        <v/>
      </c>
      <c r="E347" s="165" t="str">
        <f>IF(D347="","",支出入力表!G348)</f>
        <v/>
      </c>
      <c r="F347" s="196" t="str">
        <f>IF(E347="","",VLOOKUP(E347,プルダウン用リスト!$L$1:$M$14,2,FALSE))</f>
        <v/>
      </c>
      <c r="G347" s="164" t="str">
        <f>IF(D347="所費",VLOOKUP(D347,支出入力表!E348:$M$2000,4,FALSE),"")</f>
        <v/>
      </c>
      <c r="H347" s="164" t="str">
        <f>IF(D347="所費",VLOOKUP(D347,支出入力表!E348:$M$2000,5,FALSE),"")</f>
        <v/>
      </c>
      <c r="I347" s="166" t="str">
        <f>IF(D347="所費",VLOOKUP(D347,支出入力表!E348:$M$2000,6,FALSE),"")</f>
        <v/>
      </c>
      <c r="J347" s="167" t="str">
        <f>IF(D347="所費",VLOOKUP(D347,支出入力表!E348:$M$2000,7,FALSE),"")</f>
        <v/>
      </c>
      <c r="K347" s="167" t="str">
        <f>IF(D347="所費",VLOOKUP(D347,支出入力表!E348:$M$2000,8,FALSE),"")</f>
        <v/>
      </c>
      <c r="L347" s="168" t="str">
        <f>IF(D347="所費",VLOOKUP(D347,支出入力表!E348:$M$2000,9,FALSE),"")</f>
        <v/>
      </c>
      <c r="M347" s="30"/>
    </row>
    <row r="348" spans="2:13" x14ac:dyDescent="0.55000000000000004">
      <c r="B348" s="163" t="str">
        <f>IF(D348="所費",支出入力表!A349,"")</f>
        <v/>
      </c>
      <c r="C348" s="164" t="str">
        <f>IF(D348="所費",支出入力表!C349,"")</f>
        <v/>
      </c>
      <c r="D348" s="165" t="str">
        <f>IF(支出入力表!E349="所費","所費","")</f>
        <v/>
      </c>
      <c r="E348" s="165" t="str">
        <f>IF(D348="","",支出入力表!G349)</f>
        <v/>
      </c>
      <c r="F348" s="196" t="str">
        <f>IF(E348="","",VLOOKUP(E348,プルダウン用リスト!$L$1:$M$14,2,FALSE))</f>
        <v/>
      </c>
      <c r="G348" s="164" t="str">
        <f>IF(D348="所費",VLOOKUP(D348,支出入力表!E349:$M$2000,4,FALSE),"")</f>
        <v/>
      </c>
      <c r="H348" s="164" t="str">
        <f>IF(D348="所費",VLOOKUP(D348,支出入力表!E349:$M$2000,5,FALSE),"")</f>
        <v/>
      </c>
      <c r="I348" s="166" t="str">
        <f>IF(D348="所費",VLOOKUP(D348,支出入力表!E349:$M$2000,6,FALSE),"")</f>
        <v/>
      </c>
      <c r="J348" s="167" t="str">
        <f>IF(D348="所費",VLOOKUP(D348,支出入力表!E349:$M$2000,7,FALSE),"")</f>
        <v/>
      </c>
      <c r="K348" s="167" t="str">
        <f>IF(D348="所費",VLOOKUP(D348,支出入力表!E349:$M$2000,8,FALSE),"")</f>
        <v/>
      </c>
      <c r="L348" s="168" t="str">
        <f>IF(D348="所費",VLOOKUP(D348,支出入力表!E349:$M$2000,9,FALSE),"")</f>
        <v/>
      </c>
      <c r="M348" s="30"/>
    </row>
    <row r="349" spans="2:13" x14ac:dyDescent="0.55000000000000004">
      <c r="B349" s="163" t="str">
        <f>IF(D349="所費",支出入力表!A350,"")</f>
        <v/>
      </c>
      <c r="C349" s="164" t="str">
        <f>IF(D349="所費",支出入力表!C350,"")</f>
        <v/>
      </c>
      <c r="D349" s="165" t="str">
        <f>IF(支出入力表!E350="所費","所費","")</f>
        <v/>
      </c>
      <c r="E349" s="165" t="str">
        <f>IF(D349="","",支出入力表!G350)</f>
        <v/>
      </c>
      <c r="F349" s="196" t="str">
        <f>IF(E349="","",VLOOKUP(E349,プルダウン用リスト!$L$1:$M$14,2,FALSE))</f>
        <v/>
      </c>
      <c r="G349" s="164" t="str">
        <f>IF(D349="所費",VLOOKUP(D349,支出入力表!E350:$M$2000,4,FALSE),"")</f>
        <v/>
      </c>
      <c r="H349" s="164" t="str">
        <f>IF(D349="所費",VLOOKUP(D349,支出入力表!E350:$M$2000,5,FALSE),"")</f>
        <v/>
      </c>
      <c r="I349" s="166" t="str">
        <f>IF(D349="所費",VLOOKUP(D349,支出入力表!E350:$M$2000,6,FALSE),"")</f>
        <v/>
      </c>
      <c r="J349" s="167" t="str">
        <f>IF(D349="所費",VLOOKUP(D349,支出入力表!E350:$M$2000,7,FALSE),"")</f>
        <v/>
      </c>
      <c r="K349" s="167" t="str">
        <f>IF(D349="所費",VLOOKUP(D349,支出入力表!E350:$M$2000,8,FALSE),"")</f>
        <v/>
      </c>
      <c r="L349" s="168" t="str">
        <f>IF(D349="所費",VLOOKUP(D349,支出入力表!E350:$M$2000,9,FALSE),"")</f>
        <v/>
      </c>
      <c r="M349" s="30"/>
    </row>
    <row r="350" spans="2:13" x14ac:dyDescent="0.55000000000000004">
      <c r="B350" s="163" t="str">
        <f>IF(D350="所費",支出入力表!A351,"")</f>
        <v/>
      </c>
      <c r="C350" s="164" t="str">
        <f>IF(D350="所費",支出入力表!C351,"")</f>
        <v/>
      </c>
      <c r="D350" s="165" t="str">
        <f>IF(支出入力表!E351="所費","所費","")</f>
        <v/>
      </c>
      <c r="E350" s="165" t="str">
        <f>IF(D350="","",支出入力表!G351)</f>
        <v/>
      </c>
      <c r="F350" s="196" t="str">
        <f>IF(E350="","",VLOOKUP(E350,プルダウン用リスト!$L$1:$M$14,2,FALSE))</f>
        <v/>
      </c>
      <c r="G350" s="164" t="str">
        <f>IF(D350="所費",VLOOKUP(D350,支出入力表!E351:$M$2000,4,FALSE),"")</f>
        <v/>
      </c>
      <c r="H350" s="164" t="str">
        <f>IF(D350="所費",VLOOKUP(D350,支出入力表!E351:$M$2000,5,FALSE),"")</f>
        <v/>
      </c>
      <c r="I350" s="166" t="str">
        <f>IF(D350="所費",VLOOKUP(D350,支出入力表!E351:$M$2000,6,FALSE),"")</f>
        <v/>
      </c>
      <c r="J350" s="167" t="str">
        <f>IF(D350="所費",VLOOKUP(D350,支出入力表!E351:$M$2000,7,FALSE),"")</f>
        <v/>
      </c>
      <c r="K350" s="167" t="str">
        <f>IF(D350="所費",VLOOKUP(D350,支出入力表!E351:$M$2000,8,FALSE),"")</f>
        <v/>
      </c>
      <c r="L350" s="168" t="str">
        <f>IF(D350="所費",VLOOKUP(D350,支出入力表!E351:$M$2000,9,FALSE),"")</f>
        <v/>
      </c>
      <c r="M350" s="30"/>
    </row>
    <row r="351" spans="2:13" x14ac:dyDescent="0.55000000000000004">
      <c r="B351" s="163" t="str">
        <f>IF(D351="所費",支出入力表!A352,"")</f>
        <v/>
      </c>
      <c r="C351" s="164" t="str">
        <f>IF(D351="所費",支出入力表!C352,"")</f>
        <v/>
      </c>
      <c r="D351" s="165" t="str">
        <f>IF(支出入力表!E352="所費","所費","")</f>
        <v/>
      </c>
      <c r="E351" s="165" t="str">
        <f>IF(D351="","",支出入力表!G352)</f>
        <v/>
      </c>
      <c r="F351" s="196" t="str">
        <f>IF(E351="","",VLOOKUP(E351,プルダウン用リスト!$L$1:$M$14,2,FALSE))</f>
        <v/>
      </c>
      <c r="G351" s="164" t="str">
        <f>IF(D351="所費",VLOOKUP(D351,支出入力表!E352:$M$2000,4,FALSE),"")</f>
        <v/>
      </c>
      <c r="H351" s="164" t="str">
        <f>IF(D351="所費",VLOOKUP(D351,支出入力表!E352:$M$2000,5,FALSE),"")</f>
        <v/>
      </c>
      <c r="I351" s="166" t="str">
        <f>IF(D351="所費",VLOOKUP(D351,支出入力表!E352:$M$2000,6,FALSE),"")</f>
        <v/>
      </c>
      <c r="J351" s="167" t="str">
        <f>IF(D351="所費",VLOOKUP(D351,支出入力表!E352:$M$2000,7,FALSE),"")</f>
        <v/>
      </c>
      <c r="K351" s="167" t="str">
        <f>IF(D351="所費",VLOOKUP(D351,支出入力表!E352:$M$2000,8,FALSE),"")</f>
        <v/>
      </c>
      <c r="L351" s="168" t="str">
        <f>IF(D351="所費",VLOOKUP(D351,支出入力表!E352:$M$2000,9,FALSE),"")</f>
        <v/>
      </c>
      <c r="M351" s="30"/>
    </row>
    <row r="352" spans="2:13" x14ac:dyDescent="0.55000000000000004">
      <c r="B352" s="163" t="str">
        <f>IF(D352="所費",支出入力表!A353,"")</f>
        <v/>
      </c>
      <c r="C352" s="164" t="str">
        <f>IF(D352="所費",支出入力表!C353,"")</f>
        <v/>
      </c>
      <c r="D352" s="165" t="str">
        <f>IF(支出入力表!E353="所費","所費","")</f>
        <v/>
      </c>
      <c r="E352" s="165" t="str">
        <f>IF(D352="","",支出入力表!G353)</f>
        <v/>
      </c>
      <c r="F352" s="196" t="str">
        <f>IF(E352="","",VLOOKUP(E352,プルダウン用リスト!$L$1:$M$14,2,FALSE))</f>
        <v/>
      </c>
      <c r="G352" s="164" t="str">
        <f>IF(D352="所費",VLOOKUP(D352,支出入力表!E353:$M$2000,4,FALSE),"")</f>
        <v/>
      </c>
      <c r="H352" s="164" t="str">
        <f>IF(D352="所費",VLOOKUP(D352,支出入力表!E353:$M$2000,5,FALSE),"")</f>
        <v/>
      </c>
      <c r="I352" s="166" t="str">
        <f>IF(D352="所費",VLOOKUP(D352,支出入力表!E353:$M$2000,6,FALSE),"")</f>
        <v/>
      </c>
      <c r="J352" s="167" t="str">
        <f>IF(D352="所費",VLOOKUP(D352,支出入力表!E353:$M$2000,7,FALSE),"")</f>
        <v/>
      </c>
      <c r="K352" s="167" t="str">
        <f>IF(D352="所費",VLOOKUP(D352,支出入力表!E353:$M$2000,8,FALSE),"")</f>
        <v/>
      </c>
      <c r="L352" s="168" t="str">
        <f>IF(D352="所費",VLOOKUP(D352,支出入力表!E353:$M$2000,9,FALSE),"")</f>
        <v/>
      </c>
      <c r="M352" s="30"/>
    </row>
    <row r="353" spans="2:13" x14ac:dyDescent="0.55000000000000004">
      <c r="B353" s="163" t="str">
        <f>IF(D353="所費",支出入力表!A354,"")</f>
        <v/>
      </c>
      <c r="C353" s="164" t="str">
        <f>IF(D353="所費",支出入力表!C354,"")</f>
        <v/>
      </c>
      <c r="D353" s="165" t="str">
        <f>IF(支出入力表!E354="所費","所費","")</f>
        <v/>
      </c>
      <c r="E353" s="165" t="str">
        <f>IF(D353="","",支出入力表!G354)</f>
        <v/>
      </c>
      <c r="F353" s="196" t="str">
        <f>IF(E353="","",VLOOKUP(E353,プルダウン用リスト!$L$1:$M$14,2,FALSE))</f>
        <v/>
      </c>
      <c r="G353" s="164" t="str">
        <f>IF(D353="所費",VLOOKUP(D353,支出入力表!E354:$M$2000,4,FALSE),"")</f>
        <v/>
      </c>
      <c r="H353" s="164" t="str">
        <f>IF(D353="所費",VLOOKUP(D353,支出入力表!E354:$M$2000,5,FALSE),"")</f>
        <v/>
      </c>
      <c r="I353" s="166" t="str">
        <f>IF(D353="所費",VLOOKUP(D353,支出入力表!E354:$M$2000,6,FALSE),"")</f>
        <v/>
      </c>
      <c r="J353" s="167" t="str">
        <f>IF(D353="所費",VLOOKUP(D353,支出入力表!E354:$M$2000,7,FALSE),"")</f>
        <v/>
      </c>
      <c r="K353" s="167" t="str">
        <f>IF(D353="所費",VLOOKUP(D353,支出入力表!E354:$M$2000,8,FALSE),"")</f>
        <v/>
      </c>
      <c r="L353" s="168" t="str">
        <f>IF(D353="所費",VLOOKUP(D353,支出入力表!E354:$M$2000,9,FALSE),"")</f>
        <v/>
      </c>
      <c r="M353" s="30"/>
    </row>
    <row r="354" spans="2:13" x14ac:dyDescent="0.55000000000000004">
      <c r="B354" s="163" t="str">
        <f>IF(D354="所費",支出入力表!A355,"")</f>
        <v/>
      </c>
      <c r="C354" s="164" t="str">
        <f>IF(D354="所費",支出入力表!C355,"")</f>
        <v/>
      </c>
      <c r="D354" s="165" t="str">
        <f>IF(支出入力表!E355="所費","所費","")</f>
        <v/>
      </c>
      <c r="E354" s="165" t="str">
        <f>IF(D354="","",支出入力表!G355)</f>
        <v/>
      </c>
      <c r="F354" s="196" t="str">
        <f>IF(E354="","",VLOOKUP(E354,プルダウン用リスト!$L$1:$M$14,2,FALSE))</f>
        <v/>
      </c>
      <c r="G354" s="164" t="str">
        <f>IF(D354="所費",VLOOKUP(D354,支出入力表!E355:$M$2000,4,FALSE),"")</f>
        <v/>
      </c>
      <c r="H354" s="164" t="str">
        <f>IF(D354="所費",VLOOKUP(D354,支出入力表!E355:$M$2000,5,FALSE),"")</f>
        <v/>
      </c>
      <c r="I354" s="166" t="str">
        <f>IF(D354="所費",VLOOKUP(D354,支出入力表!E355:$M$2000,6,FALSE),"")</f>
        <v/>
      </c>
      <c r="J354" s="167" t="str">
        <f>IF(D354="所費",VLOOKUP(D354,支出入力表!E355:$M$2000,7,FALSE),"")</f>
        <v/>
      </c>
      <c r="K354" s="167" t="str">
        <f>IF(D354="所費",VLOOKUP(D354,支出入力表!E355:$M$2000,8,FALSE),"")</f>
        <v/>
      </c>
      <c r="L354" s="168" t="str">
        <f>IF(D354="所費",VLOOKUP(D354,支出入力表!E355:$M$2000,9,FALSE),"")</f>
        <v/>
      </c>
      <c r="M354" s="30"/>
    </row>
    <row r="355" spans="2:13" x14ac:dyDescent="0.55000000000000004">
      <c r="B355" s="163" t="str">
        <f>IF(D355="所費",支出入力表!A356,"")</f>
        <v/>
      </c>
      <c r="C355" s="164" t="str">
        <f>IF(D355="所費",支出入力表!C356,"")</f>
        <v/>
      </c>
      <c r="D355" s="165" t="str">
        <f>IF(支出入力表!E356="所費","所費","")</f>
        <v/>
      </c>
      <c r="E355" s="165" t="str">
        <f>IF(D355="","",支出入力表!G356)</f>
        <v/>
      </c>
      <c r="F355" s="196" t="str">
        <f>IF(E355="","",VLOOKUP(E355,プルダウン用リスト!$L$1:$M$14,2,FALSE))</f>
        <v/>
      </c>
      <c r="G355" s="164" t="str">
        <f>IF(D355="所費",VLOOKUP(D355,支出入力表!E356:$M$2000,4,FALSE),"")</f>
        <v/>
      </c>
      <c r="H355" s="164" t="str">
        <f>IF(D355="所費",VLOOKUP(D355,支出入力表!E356:$M$2000,5,FALSE),"")</f>
        <v/>
      </c>
      <c r="I355" s="166" t="str">
        <f>IF(D355="所費",VLOOKUP(D355,支出入力表!E356:$M$2000,6,FALSE),"")</f>
        <v/>
      </c>
      <c r="J355" s="167" t="str">
        <f>IF(D355="所費",VLOOKUP(D355,支出入力表!E356:$M$2000,7,FALSE),"")</f>
        <v/>
      </c>
      <c r="K355" s="167" t="str">
        <f>IF(D355="所費",VLOOKUP(D355,支出入力表!E356:$M$2000,8,FALSE),"")</f>
        <v/>
      </c>
      <c r="L355" s="168" t="str">
        <f>IF(D355="所費",VLOOKUP(D355,支出入力表!E356:$M$2000,9,FALSE),"")</f>
        <v/>
      </c>
      <c r="M355" s="30"/>
    </row>
    <row r="356" spans="2:13" x14ac:dyDescent="0.55000000000000004">
      <c r="B356" s="163" t="str">
        <f>IF(D356="所費",支出入力表!A357,"")</f>
        <v/>
      </c>
      <c r="C356" s="164" t="str">
        <f>IF(D356="所費",支出入力表!C357,"")</f>
        <v/>
      </c>
      <c r="D356" s="165" t="str">
        <f>IF(支出入力表!E357="所費","所費","")</f>
        <v/>
      </c>
      <c r="E356" s="165" t="str">
        <f>IF(D356="","",支出入力表!G357)</f>
        <v/>
      </c>
      <c r="F356" s="196" t="str">
        <f>IF(E356="","",VLOOKUP(E356,プルダウン用リスト!$L$1:$M$14,2,FALSE))</f>
        <v/>
      </c>
      <c r="G356" s="164" t="str">
        <f>IF(D356="所費",VLOOKUP(D356,支出入力表!E357:$M$2000,4,FALSE),"")</f>
        <v/>
      </c>
      <c r="H356" s="164" t="str">
        <f>IF(D356="所費",VLOOKUP(D356,支出入力表!E357:$M$2000,5,FALSE),"")</f>
        <v/>
      </c>
      <c r="I356" s="166" t="str">
        <f>IF(D356="所費",VLOOKUP(D356,支出入力表!E357:$M$2000,6,FALSE),"")</f>
        <v/>
      </c>
      <c r="J356" s="167" t="str">
        <f>IF(D356="所費",VLOOKUP(D356,支出入力表!E357:$M$2000,7,FALSE),"")</f>
        <v/>
      </c>
      <c r="K356" s="167" t="str">
        <f>IF(D356="所費",VLOOKUP(D356,支出入力表!E357:$M$2000,8,FALSE),"")</f>
        <v/>
      </c>
      <c r="L356" s="168" t="str">
        <f>IF(D356="所費",VLOOKUP(D356,支出入力表!E357:$M$2000,9,FALSE),"")</f>
        <v/>
      </c>
      <c r="M356" s="30"/>
    </row>
    <row r="357" spans="2:13" x14ac:dyDescent="0.55000000000000004">
      <c r="B357" s="163" t="str">
        <f>IF(D357="所費",支出入力表!A358,"")</f>
        <v/>
      </c>
      <c r="C357" s="164" t="str">
        <f>IF(D357="所費",支出入力表!C358,"")</f>
        <v/>
      </c>
      <c r="D357" s="165" t="str">
        <f>IF(支出入力表!E358="所費","所費","")</f>
        <v/>
      </c>
      <c r="E357" s="165" t="str">
        <f>IF(D357="","",支出入力表!G358)</f>
        <v/>
      </c>
      <c r="F357" s="196" t="str">
        <f>IF(E357="","",VLOOKUP(E357,プルダウン用リスト!$L$1:$M$14,2,FALSE))</f>
        <v/>
      </c>
      <c r="G357" s="164" t="str">
        <f>IF(D357="所費",VLOOKUP(D357,支出入力表!E358:$M$2000,4,FALSE),"")</f>
        <v/>
      </c>
      <c r="H357" s="164" t="str">
        <f>IF(D357="所費",VLOOKUP(D357,支出入力表!E358:$M$2000,5,FALSE),"")</f>
        <v/>
      </c>
      <c r="I357" s="166" t="str">
        <f>IF(D357="所費",VLOOKUP(D357,支出入力表!E358:$M$2000,6,FALSE),"")</f>
        <v/>
      </c>
      <c r="J357" s="167" t="str">
        <f>IF(D357="所費",VLOOKUP(D357,支出入力表!E358:$M$2000,7,FALSE),"")</f>
        <v/>
      </c>
      <c r="K357" s="167" t="str">
        <f>IF(D357="所費",VLOOKUP(D357,支出入力表!E358:$M$2000,8,FALSE),"")</f>
        <v/>
      </c>
      <c r="L357" s="168" t="str">
        <f>IF(D357="所費",VLOOKUP(D357,支出入力表!E358:$M$2000,9,FALSE),"")</f>
        <v/>
      </c>
      <c r="M357" s="30"/>
    </row>
    <row r="358" spans="2:13" x14ac:dyDescent="0.55000000000000004">
      <c r="B358" s="163" t="str">
        <f>IF(D358="所費",支出入力表!A359,"")</f>
        <v/>
      </c>
      <c r="C358" s="164" t="str">
        <f>IF(D358="所費",支出入力表!C359,"")</f>
        <v/>
      </c>
      <c r="D358" s="165" t="str">
        <f>IF(支出入力表!E359="所費","所費","")</f>
        <v/>
      </c>
      <c r="E358" s="165" t="str">
        <f>IF(D358="","",支出入力表!G359)</f>
        <v/>
      </c>
      <c r="F358" s="196" t="str">
        <f>IF(E358="","",VLOOKUP(E358,プルダウン用リスト!$L$1:$M$14,2,FALSE))</f>
        <v/>
      </c>
      <c r="G358" s="164" t="str">
        <f>IF(D358="所費",VLOOKUP(D358,支出入力表!E359:$M$2000,4,FALSE),"")</f>
        <v/>
      </c>
      <c r="H358" s="164" t="str">
        <f>IF(D358="所費",VLOOKUP(D358,支出入力表!E359:$M$2000,5,FALSE),"")</f>
        <v/>
      </c>
      <c r="I358" s="166" t="str">
        <f>IF(D358="所費",VLOOKUP(D358,支出入力表!E359:$M$2000,6,FALSE),"")</f>
        <v/>
      </c>
      <c r="J358" s="167" t="str">
        <f>IF(D358="所費",VLOOKUP(D358,支出入力表!E359:$M$2000,7,FALSE),"")</f>
        <v/>
      </c>
      <c r="K358" s="167" t="str">
        <f>IF(D358="所費",VLOOKUP(D358,支出入力表!E359:$M$2000,8,FALSE),"")</f>
        <v/>
      </c>
      <c r="L358" s="168" t="str">
        <f>IF(D358="所費",VLOOKUP(D358,支出入力表!E359:$M$2000,9,FALSE),"")</f>
        <v/>
      </c>
      <c r="M358" s="30"/>
    </row>
    <row r="359" spans="2:13" x14ac:dyDescent="0.55000000000000004">
      <c r="B359" s="163" t="str">
        <f>IF(D359="所費",支出入力表!A360,"")</f>
        <v/>
      </c>
      <c r="C359" s="164" t="str">
        <f>IF(D359="所費",支出入力表!C360,"")</f>
        <v/>
      </c>
      <c r="D359" s="165" t="str">
        <f>IF(支出入力表!E360="所費","所費","")</f>
        <v/>
      </c>
      <c r="E359" s="165" t="str">
        <f>IF(D359="","",支出入力表!G360)</f>
        <v/>
      </c>
      <c r="F359" s="196" t="str">
        <f>IF(E359="","",VLOOKUP(E359,プルダウン用リスト!$L$1:$M$14,2,FALSE))</f>
        <v/>
      </c>
      <c r="G359" s="164" t="str">
        <f>IF(D359="所費",VLOOKUP(D359,支出入力表!E360:$M$2000,4,FALSE),"")</f>
        <v/>
      </c>
      <c r="H359" s="164" t="str">
        <f>IF(D359="所費",VLOOKUP(D359,支出入力表!E360:$M$2000,5,FALSE),"")</f>
        <v/>
      </c>
      <c r="I359" s="166" t="str">
        <f>IF(D359="所費",VLOOKUP(D359,支出入力表!E360:$M$2000,6,FALSE),"")</f>
        <v/>
      </c>
      <c r="J359" s="167" t="str">
        <f>IF(D359="所費",VLOOKUP(D359,支出入力表!E360:$M$2000,7,FALSE),"")</f>
        <v/>
      </c>
      <c r="K359" s="167" t="str">
        <f>IF(D359="所費",VLOOKUP(D359,支出入力表!E360:$M$2000,8,FALSE),"")</f>
        <v/>
      </c>
      <c r="L359" s="168" t="str">
        <f>IF(D359="所費",VLOOKUP(D359,支出入力表!E360:$M$2000,9,FALSE),"")</f>
        <v/>
      </c>
      <c r="M359" s="30"/>
    </row>
    <row r="360" spans="2:13" x14ac:dyDescent="0.55000000000000004">
      <c r="B360" s="163" t="str">
        <f>IF(D360="所費",支出入力表!A361,"")</f>
        <v/>
      </c>
      <c r="C360" s="164" t="str">
        <f>IF(D360="所費",支出入力表!C361,"")</f>
        <v/>
      </c>
      <c r="D360" s="165" t="str">
        <f>IF(支出入力表!E361="所費","所費","")</f>
        <v/>
      </c>
      <c r="E360" s="165" t="str">
        <f>IF(D360="","",支出入力表!G361)</f>
        <v/>
      </c>
      <c r="F360" s="196" t="str">
        <f>IF(E360="","",VLOOKUP(E360,プルダウン用リスト!$L$1:$M$14,2,FALSE))</f>
        <v/>
      </c>
      <c r="G360" s="164" t="str">
        <f>IF(D360="所費",VLOOKUP(D360,支出入力表!E361:$M$2000,4,FALSE),"")</f>
        <v/>
      </c>
      <c r="H360" s="164" t="str">
        <f>IF(D360="所費",VLOOKUP(D360,支出入力表!E361:$M$2000,5,FALSE),"")</f>
        <v/>
      </c>
      <c r="I360" s="166" t="str">
        <f>IF(D360="所費",VLOOKUP(D360,支出入力表!E361:$M$2000,6,FALSE),"")</f>
        <v/>
      </c>
      <c r="J360" s="167" t="str">
        <f>IF(D360="所費",VLOOKUP(D360,支出入力表!E361:$M$2000,7,FALSE),"")</f>
        <v/>
      </c>
      <c r="K360" s="167" t="str">
        <f>IF(D360="所費",VLOOKUP(D360,支出入力表!E361:$M$2000,8,FALSE),"")</f>
        <v/>
      </c>
      <c r="L360" s="168" t="str">
        <f>IF(D360="所費",VLOOKUP(D360,支出入力表!E361:$M$2000,9,FALSE),"")</f>
        <v/>
      </c>
      <c r="M360" s="30"/>
    </row>
    <row r="361" spans="2:13" x14ac:dyDescent="0.55000000000000004">
      <c r="B361" s="163" t="str">
        <f>IF(D361="所費",支出入力表!A362,"")</f>
        <v/>
      </c>
      <c r="C361" s="164" t="str">
        <f>IF(D361="所費",支出入力表!C362,"")</f>
        <v/>
      </c>
      <c r="D361" s="165" t="str">
        <f>IF(支出入力表!E362="所費","所費","")</f>
        <v/>
      </c>
      <c r="E361" s="165" t="str">
        <f>IF(D361="","",支出入力表!G362)</f>
        <v/>
      </c>
      <c r="F361" s="196" t="str">
        <f>IF(E361="","",VLOOKUP(E361,プルダウン用リスト!$L$1:$M$14,2,FALSE))</f>
        <v/>
      </c>
      <c r="G361" s="164" t="str">
        <f>IF(D361="所費",VLOOKUP(D361,支出入力表!E362:$M$2000,4,FALSE),"")</f>
        <v/>
      </c>
      <c r="H361" s="164" t="str">
        <f>IF(D361="所費",VLOOKUP(D361,支出入力表!E362:$M$2000,5,FALSE),"")</f>
        <v/>
      </c>
      <c r="I361" s="166" t="str">
        <f>IF(D361="所費",VLOOKUP(D361,支出入力表!E362:$M$2000,6,FALSE),"")</f>
        <v/>
      </c>
      <c r="J361" s="167" t="str">
        <f>IF(D361="所費",VLOOKUP(D361,支出入力表!E362:$M$2000,7,FALSE),"")</f>
        <v/>
      </c>
      <c r="K361" s="167" t="str">
        <f>IF(D361="所費",VLOOKUP(D361,支出入力表!E362:$M$2000,8,FALSE),"")</f>
        <v/>
      </c>
      <c r="L361" s="168" t="str">
        <f>IF(D361="所費",VLOOKUP(D361,支出入力表!E362:$M$2000,9,FALSE),"")</f>
        <v/>
      </c>
      <c r="M361" s="30"/>
    </row>
    <row r="362" spans="2:13" x14ac:dyDescent="0.55000000000000004">
      <c r="B362" s="163" t="str">
        <f>IF(D362="所費",支出入力表!A363,"")</f>
        <v/>
      </c>
      <c r="C362" s="164" t="str">
        <f>IF(D362="所費",支出入力表!C363,"")</f>
        <v/>
      </c>
      <c r="D362" s="165" t="str">
        <f>IF(支出入力表!E363="所費","所費","")</f>
        <v/>
      </c>
      <c r="E362" s="165" t="str">
        <f>IF(D362="","",支出入力表!G363)</f>
        <v/>
      </c>
      <c r="F362" s="196" t="str">
        <f>IF(E362="","",VLOOKUP(E362,プルダウン用リスト!$L$1:$M$14,2,FALSE))</f>
        <v/>
      </c>
      <c r="G362" s="164" t="str">
        <f>IF(D362="所費",VLOOKUP(D362,支出入力表!E363:$M$2000,4,FALSE),"")</f>
        <v/>
      </c>
      <c r="H362" s="164" t="str">
        <f>IF(D362="所費",VLOOKUP(D362,支出入力表!E363:$M$2000,5,FALSE),"")</f>
        <v/>
      </c>
      <c r="I362" s="166" t="str">
        <f>IF(D362="所費",VLOOKUP(D362,支出入力表!E363:$M$2000,6,FALSE),"")</f>
        <v/>
      </c>
      <c r="J362" s="167" t="str">
        <f>IF(D362="所費",VLOOKUP(D362,支出入力表!E363:$M$2000,7,FALSE),"")</f>
        <v/>
      </c>
      <c r="K362" s="167" t="str">
        <f>IF(D362="所費",VLOOKUP(D362,支出入力表!E363:$M$2000,8,FALSE),"")</f>
        <v/>
      </c>
      <c r="L362" s="168" t="str">
        <f>IF(D362="所費",VLOOKUP(D362,支出入力表!E363:$M$2000,9,FALSE),"")</f>
        <v/>
      </c>
      <c r="M362" s="30"/>
    </row>
    <row r="363" spans="2:13" x14ac:dyDescent="0.55000000000000004">
      <c r="B363" s="163" t="str">
        <f>IF(D363="所費",支出入力表!A364,"")</f>
        <v/>
      </c>
      <c r="C363" s="164" t="str">
        <f>IF(D363="所費",支出入力表!C364,"")</f>
        <v/>
      </c>
      <c r="D363" s="165" t="str">
        <f>IF(支出入力表!E364="所費","所費","")</f>
        <v/>
      </c>
      <c r="E363" s="165" t="str">
        <f>IF(D363="","",支出入力表!G364)</f>
        <v/>
      </c>
      <c r="F363" s="196" t="str">
        <f>IF(E363="","",VLOOKUP(E363,プルダウン用リスト!$L$1:$M$14,2,FALSE))</f>
        <v/>
      </c>
      <c r="G363" s="164" t="str">
        <f>IF(D363="所費",VLOOKUP(D363,支出入力表!E364:$M$2000,4,FALSE),"")</f>
        <v/>
      </c>
      <c r="H363" s="164" t="str">
        <f>IF(D363="所費",VLOOKUP(D363,支出入力表!E364:$M$2000,5,FALSE),"")</f>
        <v/>
      </c>
      <c r="I363" s="166" t="str">
        <f>IF(D363="所費",VLOOKUP(D363,支出入力表!E364:$M$2000,6,FALSE),"")</f>
        <v/>
      </c>
      <c r="J363" s="167" t="str">
        <f>IF(D363="所費",VLOOKUP(D363,支出入力表!E364:$M$2000,7,FALSE),"")</f>
        <v/>
      </c>
      <c r="K363" s="167" t="str">
        <f>IF(D363="所費",VLOOKUP(D363,支出入力表!E364:$M$2000,8,FALSE),"")</f>
        <v/>
      </c>
      <c r="L363" s="168" t="str">
        <f>IF(D363="所費",VLOOKUP(D363,支出入力表!E364:$M$2000,9,FALSE),"")</f>
        <v/>
      </c>
      <c r="M363" s="30"/>
    </row>
    <row r="364" spans="2:13" x14ac:dyDescent="0.55000000000000004">
      <c r="B364" s="163" t="str">
        <f>IF(D364="所費",支出入力表!A365,"")</f>
        <v/>
      </c>
      <c r="C364" s="164" t="str">
        <f>IF(D364="所費",支出入力表!C365,"")</f>
        <v/>
      </c>
      <c r="D364" s="165" t="str">
        <f>IF(支出入力表!E365="所費","所費","")</f>
        <v/>
      </c>
      <c r="E364" s="165" t="str">
        <f>IF(D364="","",支出入力表!G365)</f>
        <v/>
      </c>
      <c r="F364" s="196" t="str">
        <f>IF(E364="","",VLOOKUP(E364,プルダウン用リスト!$L$1:$M$14,2,FALSE))</f>
        <v/>
      </c>
      <c r="G364" s="164" t="str">
        <f>IF(D364="所費",VLOOKUP(D364,支出入力表!E365:$M$2000,4,FALSE),"")</f>
        <v/>
      </c>
      <c r="H364" s="164" t="str">
        <f>IF(D364="所費",VLOOKUP(D364,支出入力表!E365:$M$2000,5,FALSE),"")</f>
        <v/>
      </c>
      <c r="I364" s="166" t="str">
        <f>IF(D364="所費",VLOOKUP(D364,支出入力表!E365:$M$2000,6,FALSE),"")</f>
        <v/>
      </c>
      <c r="J364" s="167" t="str">
        <f>IF(D364="所費",VLOOKUP(D364,支出入力表!E365:$M$2000,7,FALSE),"")</f>
        <v/>
      </c>
      <c r="K364" s="167" t="str">
        <f>IF(D364="所費",VLOOKUP(D364,支出入力表!E365:$M$2000,8,FALSE),"")</f>
        <v/>
      </c>
      <c r="L364" s="168" t="str">
        <f>IF(D364="所費",VLOOKUP(D364,支出入力表!E365:$M$2000,9,FALSE),"")</f>
        <v/>
      </c>
      <c r="M364" s="30"/>
    </row>
    <row r="365" spans="2:13" x14ac:dyDescent="0.55000000000000004">
      <c r="B365" s="163" t="str">
        <f>IF(D365="所費",支出入力表!A366,"")</f>
        <v/>
      </c>
      <c r="C365" s="164" t="str">
        <f>IF(D365="所費",支出入力表!C366,"")</f>
        <v/>
      </c>
      <c r="D365" s="165" t="str">
        <f>IF(支出入力表!E366="所費","所費","")</f>
        <v/>
      </c>
      <c r="E365" s="165" t="str">
        <f>IF(D365="","",支出入力表!G366)</f>
        <v/>
      </c>
      <c r="F365" s="196" t="str">
        <f>IF(E365="","",VLOOKUP(E365,プルダウン用リスト!$L$1:$M$14,2,FALSE))</f>
        <v/>
      </c>
      <c r="G365" s="164" t="str">
        <f>IF(D365="所費",VLOOKUP(D365,支出入力表!E366:$M$2000,4,FALSE),"")</f>
        <v/>
      </c>
      <c r="H365" s="164" t="str">
        <f>IF(D365="所費",VLOOKUP(D365,支出入力表!E366:$M$2000,5,FALSE),"")</f>
        <v/>
      </c>
      <c r="I365" s="166" t="str">
        <f>IF(D365="所費",VLOOKUP(D365,支出入力表!E366:$M$2000,6,FALSE),"")</f>
        <v/>
      </c>
      <c r="J365" s="167" t="str">
        <f>IF(D365="所費",VLOOKUP(D365,支出入力表!E366:$M$2000,7,FALSE),"")</f>
        <v/>
      </c>
      <c r="K365" s="167" t="str">
        <f>IF(D365="所費",VLOOKUP(D365,支出入力表!E366:$M$2000,8,FALSE),"")</f>
        <v/>
      </c>
      <c r="L365" s="168" t="str">
        <f>IF(D365="所費",VLOOKUP(D365,支出入力表!E366:$M$2000,9,FALSE),"")</f>
        <v/>
      </c>
      <c r="M365" s="30"/>
    </row>
    <row r="366" spans="2:13" x14ac:dyDescent="0.55000000000000004">
      <c r="B366" s="163" t="str">
        <f>IF(D366="所費",支出入力表!A367,"")</f>
        <v/>
      </c>
      <c r="C366" s="164" t="str">
        <f>IF(D366="所費",支出入力表!C367,"")</f>
        <v/>
      </c>
      <c r="D366" s="165" t="str">
        <f>IF(支出入力表!E367="所費","所費","")</f>
        <v/>
      </c>
      <c r="E366" s="165" t="str">
        <f>IF(D366="","",支出入力表!G367)</f>
        <v/>
      </c>
      <c r="F366" s="196" t="str">
        <f>IF(E366="","",VLOOKUP(E366,プルダウン用リスト!$L$1:$M$14,2,FALSE))</f>
        <v/>
      </c>
      <c r="G366" s="164" t="str">
        <f>IF(D366="所費",VLOOKUP(D366,支出入力表!E367:$M$2000,4,FALSE),"")</f>
        <v/>
      </c>
      <c r="H366" s="164" t="str">
        <f>IF(D366="所費",VLOOKUP(D366,支出入力表!E367:$M$2000,5,FALSE),"")</f>
        <v/>
      </c>
      <c r="I366" s="166" t="str">
        <f>IF(D366="所費",VLOOKUP(D366,支出入力表!E367:$M$2000,6,FALSE),"")</f>
        <v/>
      </c>
      <c r="J366" s="167" t="str">
        <f>IF(D366="所費",VLOOKUP(D366,支出入力表!E367:$M$2000,7,FALSE),"")</f>
        <v/>
      </c>
      <c r="K366" s="167" t="str">
        <f>IF(D366="所費",VLOOKUP(D366,支出入力表!E367:$M$2000,8,FALSE),"")</f>
        <v/>
      </c>
      <c r="L366" s="168" t="str">
        <f>IF(D366="所費",VLOOKUP(D366,支出入力表!E367:$M$2000,9,FALSE),"")</f>
        <v/>
      </c>
      <c r="M366" s="30"/>
    </row>
    <row r="367" spans="2:13" x14ac:dyDescent="0.55000000000000004">
      <c r="B367" s="163" t="str">
        <f>IF(D367="所費",支出入力表!A368,"")</f>
        <v/>
      </c>
      <c r="C367" s="164" t="str">
        <f>IF(D367="所費",支出入力表!C368,"")</f>
        <v/>
      </c>
      <c r="D367" s="165" t="str">
        <f>IF(支出入力表!E368="所費","所費","")</f>
        <v/>
      </c>
      <c r="E367" s="165" t="str">
        <f>IF(D367="","",支出入力表!G368)</f>
        <v/>
      </c>
      <c r="F367" s="196" t="str">
        <f>IF(E367="","",VLOOKUP(E367,プルダウン用リスト!$L$1:$M$14,2,FALSE))</f>
        <v/>
      </c>
      <c r="G367" s="164" t="str">
        <f>IF(D367="所費",VLOOKUP(D367,支出入力表!E368:$M$2000,4,FALSE),"")</f>
        <v/>
      </c>
      <c r="H367" s="164" t="str">
        <f>IF(D367="所費",VLOOKUP(D367,支出入力表!E368:$M$2000,5,FALSE),"")</f>
        <v/>
      </c>
      <c r="I367" s="166" t="str">
        <f>IF(D367="所費",VLOOKUP(D367,支出入力表!E368:$M$2000,6,FALSE),"")</f>
        <v/>
      </c>
      <c r="J367" s="167" t="str">
        <f>IF(D367="所費",VLOOKUP(D367,支出入力表!E368:$M$2000,7,FALSE),"")</f>
        <v/>
      </c>
      <c r="K367" s="167" t="str">
        <f>IF(D367="所費",VLOOKUP(D367,支出入力表!E368:$M$2000,8,FALSE),"")</f>
        <v/>
      </c>
      <c r="L367" s="168" t="str">
        <f>IF(D367="所費",VLOOKUP(D367,支出入力表!E368:$M$2000,9,FALSE),"")</f>
        <v/>
      </c>
      <c r="M367" s="30"/>
    </row>
    <row r="368" spans="2:13" x14ac:dyDescent="0.55000000000000004">
      <c r="B368" s="163" t="str">
        <f>IF(D368="所費",支出入力表!A369,"")</f>
        <v/>
      </c>
      <c r="C368" s="164" t="str">
        <f>IF(D368="所費",支出入力表!C369,"")</f>
        <v/>
      </c>
      <c r="D368" s="165" t="str">
        <f>IF(支出入力表!E369="所費","所費","")</f>
        <v/>
      </c>
      <c r="E368" s="165" t="str">
        <f>IF(D368="","",支出入力表!G369)</f>
        <v/>
      </c>
      <c r="F368" s="196" t="str">
        <f>IF(E368="","",VLOOKUP(E368,プルダウン用リスト!$L$1:$M$14,2,FALSE))</f>
        <v/>
      </c>
      <c r="G368" s="164" t="str">
        <f>IF(D368="所費",VLOOKUP(D368,支出入力表!E369:$M$2000,4,FALSE),"")</f>
        <v/>
      </c>
      <c r="H368" s="164" t="str">
        <f>IF(D368="所費",VLOOKUP(D368,支出入力表!E369:$M$2000,5,FALSE),"")</f>
        <v/>
      </c>
      <c r="I368" s="166" t="str">
        <f>IF(D368="所費",VLOOKUP(D368,支出入力表!E369:$M$2000,6,FALSE),"")</f>
        <v/>
      </c>
      <c r="J368" s="167" t="str">
        <f>IF(D368="所費",VLOOKUP(D368,支出入力表!E369:$M$2000,7,FALSE),"")</f>
        <v/>
      </c>
      <c r="K368" s="167" t="str">
        <f>IF(D368="所費",VLOOKUP(D368,支出入力表!E369:$M$2000,8,FALSE),"")</f>
        <v/>
      </c>
      <c r="L368" s="168" t="str">
        <f>IF(D368="所費",VLOOKUP(D368,支出入力表!E369:$M$2000,9,FALSE),"")</f>
        <v/>
      </c>
      <c r="M368" s="30"/>
    </row>
    <row r="369" spans="2:13" x14ac:dyDescent="0.55000000000000004">
      <c r="B369" s="163" t="str">
        <f>IF(D369="所費",支出入力表!A370,"")</f>
        <v/>
      </c>
      <c r="C369" s="164" t="str">
        <f>IF(D369="所費",支出入力表!C370,"")</f>
        <v/>
      </c>
      <c r="D369" s="165" t="str">
        <f>IF(支出入力表!E370="所費","所費","")</f>
        <v/>
      </c>
      <c r="E369" s="165" t="str">
        <f>IF(D369="","",支出入力表!G370)</f>
        <v/>
      </c>
      <c r="F369" s="196" t="str">
        <f>IF(E369="","",VLOOKUP(E369,プルダウン用リスト!$L$1:$M$14,2,FALSE))</f>
        <v/>
      </c>
      <c r="G369" s="164" t="str">
        <f>IF(D369="所費",VLOOKUP(D369,支出入力表!E370:$M$2000,4,FALSE),"")</f>
        <v/>
      </c>
      <c r="H369" s="164" t="str">
        <f>IF(D369="所費",VLOOKUP(D369,支出入力表!E370:$M$2000,5,FALSE),"")</f>
        <v/>
      </c>
      <c r="I369" s="166" t="str">
        <f>IF(D369="所費",VLOOKUP(D369,支出入力表!E370:$M$2000,6,FALSE),"")</f>
        <v/>
      </c>
      <c r="J369" s="167" t="str">
        <f>IF(D369="所費",VLOOKUP(D369,支出入力表!E370:$M$2000,7,FALSE),"")</f>
        <v/>
      </c>
      <c r="K369" s="167" t="str">
        <f>IF(D369="所費",VLOOKUP(D369,支出入力表!E370:$M$2000,8,FALSE),"")</f>
        <v/>
      </c>
      <c r="L369" s="168" t="str">
        <f>IF(D369="所費",VLOOKUP(D369,支出入力表!E370:$M$2000,9,FALSE),"")</f>
        <v/>
      </c>
      <c r="M369" s="30"/>
    </row>
    <row r="370" spans="2:13" x14ac:dyDescent="0.55000000000000004">
      <c r="B370" s="163" t="str">
        <f>IF(D370="所費",支出入力表!A371,"")</f>
        <v/>
      </c>
      <c r="C370" s="164" t="str">
        <f>IF(D370="所費",支出入力表!C371,"")</f>
        <v/>
      </c>
      <c r="D370" s="165" t="str">
        <f>IF(支出入力表!E371="所費","所費","")</f>
        <v/>
      </c>
      <c r="E370" s="165" t="str">
        <f>IF(D370="","",支出入力表!G371)</f>
        <v/>
      </c>
      <c r="F370" s="196" t="str">
        <f>IF(E370="","",VLOOKUP(E370,プルダウン用リスト!$L$1:$M$14,2,FALSE))</f>
        <v/>
      </c>
      <c r="G370" s="164" t="str">
        <f>IF(D370="所費",VLOOKUP(D370,支出入力表!E371:$M$2000,4,FALSE),"")</f>
        <v/>
      </c>
      <c r="H370" s="164" t="str">
        <f>IF(D370="所費",VLOOKUP(D370,支出入力表!E371:$M$2000,5,FALSE),"")</f>
        <v/>
      </c>
      <c r="I370" s="166" t="str">
        <f>IF(D370="所費",VLOOKUP(D370,支出入力表!E371:$M$2000,6,FALSE),"")</f>
        <v/>
      </c>
      <c r="J370" s="167" t="str">
        <f>IF(D370="所費",VLOOKUP(D370,支出入力表!E371:$M$2000,7,FALSE),"")</f>
        <v/>
      </c>
      <c r="K370" s="167" t="str">
        <f>IF(D370="所費",VLOOKUP(D370,支出入力表!E371:$M$2000,8,FALSE),"")</f>
        <v/>
      </c>
      <c r="L370" s="168" t="str">
        <f>IF(D370="所費",VLOOKUP(D370,支出入力表!E371:$M$2000,9,FALSE),"")</f>
        <v/>
      </c>
      <c r="M370" s="30"/>
    </row>
    <row r="371" spans="2:13" x14ac:dyDescent="0.55000000000000004">
      <c r="B371" s="163" t="str">
        <f>IF(D371="所費",支出入力表!A372,"")</f>
        <v/>
      </c>
      <c r="C371" s="164" t="str">
        <f>IF(D371="所費",支出入力表!C372,"")</f>
        <v/>
      </c>
      <c r="D371" s="165" t="str">
        <f>IF(支出入力表!E372="所費","所費","")</f>
        <v/>
      </c>
      <c r="E371" s="165" t="str">
        <f>IF(D371="","",支出入力表!G372)</f>
        <v/>
      </c>
      <c r="F371" s="196" t="str">
        <f>IF(E371="","",VLOOKUP(E371,プルダウン用リスト!$L$1:$M$14,2,FALSE))</f>
        <v/>
      </c>
      <c r="G371" s="164" t="str">
        <f>IF(D371="所費",VLOOKUP(D371,支出入力表!E372:$M$2000,4,FALSE),"")</f>
        <v/>
      </c>
      <c r="H371" s="164" t="str">
        <f>IF(D371="所費",VLOOKUP(D371,支出入力表!E372:$M$2000,5,FALSE),"")</f>
        <v/>
      </c>
      <c r="I371" s="166" t="str">
        <f>IF(D371="所費",VLOOKUP(D371,支出入力表!E372:$M$2000,6,FALSE),"")</f>
        <v/>
      </c>
      <c r="J371" s="167" t="str">
        <f>IF(D371="所費",VLOOKUP(D371,支出入力表!E372:$M$2000,7,FALSE),"")</f>
        <v/>
      </c>
      <c r="K371" s="167" t="str">
        <f>IF(D371="所費",VLOOKUP(D371,支出入力表!E372:$M$2000,8,FALSE),"")</f>
        <v/>
      </c>
      <c r="L371" s="168" t="str">
        <f>IF(D371="所費",VLOOKUP(D371,支出入力表!E372:$M$2000,9,FALSE),"")</f>
        <v/>
      </c>
      <c r="M371" s="30"/>
    </row>
    <row r="372" spans="2:13" x14ac:dyDescent="0.55000000000000004">
      <c r="B372" s="163" t="str">
        <f>IF(D372="所費",支出入力表!A373,"")</f>
        <v/>
      </c>
      <c r="C372" s="164" t="str">
        <f>IF(D372="所費",支出入力表!C373,"")</f>
        <v/>
      </c>
      <c r="D372" s="165" t="str">
        <f>IF(支出入力表!E373="所費","所費","")</f>
        <v/>
      </c>
      <c r="E372" s="165" t="str">
        <f>IF(D372="","",支出入力表!G373)</f>
        <v/>
      </c>
      <c r="F372" s="196" t="str">
        <f>IF(E372="","",VLOOKUP(E372,プルダウン用リスト!$L$1:$M$14,2,FALSE))</f>
        <v/>
      </c>
      <c r="G372" s="164" t="str">
        <f>IF(D372="所費",VLOOKUP(D372,支出入力表!E373:$M$2000,4,FALSE),"")</f>
        <v/>
      </c>
      <c r="H372" s="164" t="str">
        <f>IF(D372="所費",VLOOKUP(D372,支出入力表!E373:$M$2000,5,FALSE),"")</f>
        <v/>
      </c>
      <c r="I372" s="166" t="str">
        <f>IF(D372="所費",VLOOKUP(D372,支出入力表!E373:$M$2000,6,FALSE),"")</f>
        <v/>
      </c>
      <c r="J372" s="167" t="str">
        <f>IF(D372="所費",VLOOKUP(D372,支出入力表!E373:$M$2000,7,FALSE),"")</f>
        <v/>
      </c>
      <c r="K372" s="167" t="str">
        <f>IF(D372="所費",VLOOKUP(D372,支出入力表!E373:$M$2000,8,FALSE),"")</f>
        <v/>
      </c>
      <c r="L372" s="168" t="str">
        <f>IF(D372="所費",VLOOKUP(D372,支出入力表!E373:$M$2000,9,FALSE),"")</f>
        <v/>
      </c>
      <c r="M372" s="30"/>
    </row>
    <row r="373" spans="2:13" x14ac:dyDescent="0.55000000000000004">
      <c r="B373" s="163" t="str">
        <f>IF(D373="所費",支出入力表!A374,"")</f>
        <v/>
      </c>
      <c r="C373" s="164" t="str">
        <f>IF(D373="所費",支出入力表!C374,"")</f>
        <v/>
      </c>
      <c r="D373" s="165" t="str">
        <f>IF(支出入力表!E374="所費","所費","")</f>
        <v/>
      </c>
      <c r="E373" s="165" t="str">
        <f>IF(D373="","",支出入力表!G374)</f>
        <v/>
      </c>
      <c r="F373" s="196" t="str">
        <f>IF(E373="","",VLOOKUP(E373,プルダウン用リスト!$L$1:$M$14,2,FALSE))</f>
        <v/>
      </c>
      <c r="G373" s="164" t="str">
        <f>IF(D373="所費",VLOOKUP(D373,支出入力表!E374:$M$2000,4,FALSE),"")</f>
        <v/>
      </c>
      <c r="H373" s="164" t="str">
        <f>IF(D373="所費",VLOOKUP(D373,支出入力表!E374:$M$2000,5,FALSE),"")</f>
        <v/>
      </c>
      <c r="I373" s="166" t="str">
        <f>IF(D373="所費",VLOOKUP(D373,支出入力表!E374:$M$2000,6,FALSE),"")</f>
        <v/>
      </c>
      <c r="J373" s="167" t="str">
        <f>IF(D373="所費",VLOOKUP(D373,支出入力表!E374:$M$2000,7,FALSE),"")</f>
        <v/>
      </c>
      <c r="K373" s="167" t="str">
        <f>IF(D373="所費",VLOOKUP(D373,支出入力表!E374:$M$2000,8,FALSE),"")</f>
        <v/>
      </c>
      <c r="L373" s="168" t="str">
        <f>IF(D373="所費",VLOOKUP(D373,支出入力表!E374:$M$2000,9,FALSE),"")</f>
        <v/>
      </c>
      <c r="M373" s="30"/>
    </row>
    <row r="374" spans="2:13" x14ac:dyDescent="0.55000000000000004">
      <c r="B374" s="163" t="str">
        <f>IF(D374="所費",支出入力表!A375,"")</f>
        <v/>
      </c>
      <c r="C374" s="164" t="str">
        <f>IF(D374="所費",支出入力表!C375,"")</f>
        <v/>
      </c>
      <c r="D374" s="165" t="str">
        <f>IF(支出入力表!E375="所費","所費","")</f>
        <v/>
      </c>
      <c r="E374" s="165" t="str">
        <f>IF(D374="","",支出入力表!G375)</f>
        <v/>
      </c>
      <c r="F374" s="196" t="str">
        <f>IF(E374="","",VLOOKUP(E374,プルダウン用リスト!$L$1:$M$14,2,FALSE))</f>
        <v/>
      </c>
      <c r="G374" s="164" t="str">
        <f>IF(D374="所費",VLOOKUP(D374,支出入力表!E375:$M$2000,4,FALSE),"")</f>
        <v/>
      </c>
      <c r="H374" s="164" t="str">
        <f>IF(D374="所費",VLOOKUP(D374,支出入力表!E375:$M$2000,5,FALSE),"")</f>
        <v/>
      </c>
      <c r="I374" s="166" t="str">
        <f>IF(D374="所費",VLOOKUP(D374,支出入力表!E375:$M$2000,6,FALSE),"")</f>
        <v/>
      </c>
      <c r="J374" s="167" t="str">
        <f>IF(D374="所費",VLOOKUP(D374,支出入力表!E375:$M$2000,7,FALSE),"")</f>
        <v/>
      </c>
      <c r="K374" s="167" t="str">
        <f>IF(D374="所費",VLOOKUP(D374,支出入力表!E375:$M$2000,8,FALSE),"")</f>
        <v/>
      </c>
      <c r="L374" s="168" t="str">
        <f>IF(D374="所費",VLOOKUP(D374,支出入力表!E375:$M$2000,9,FALSE),"")</f>
        <v/>
      </c>
      <c r="M374" s="30"/>
    </row>
    <row r="375" spans="2:13" x14ac:dyDescent="0.55000000000000004">
      <c r="B375" s="163" t="str">
        <f>IF(D375="所費",支出入力表!A376,"")</f>
        <v/>
      </c>
      <c r="C375" s="164" t="str">
        <f>IF(D375="所費",支出入力表!C376,"")</f>
        <v/>
      </c>
      <c r="D375" s="165" t="str">
        <f>IF(支出入力表!E376="所費","所費","")</f>
        <v/>
      </c>
      <c r="E375" s="165" t="str">
        <f>IF(D375="","",支出入力表!G376)</f>
        <v/>
      </c>
      <c r="F375" s="196" t="str">
        <f>IF(E375="","",VLOOKUP(E375,プルダウン用リスト!$L$1:$M$14,2,FALSE))</f>
        <v/>
      </c>
      <c r="G375" s="164" t="str">
        <f>IF(D375="所費",VLOOKUP(D375,支出入力表!E376:$M$2000,4,FALSE),"")</f>
        <v/>
      </c>
      <c r="H375" s="164" t="str">
        <f>IF(D375="所費",VLOOKUP(D375,支出入力表!E376:$M$2000,5,FALSE),"")</f>
        <v/>
      </c>
      <c r="I375" s="166" t="str">
        <f>IF(D375="所費",VLOOKUP(D375,支出入力表!E376:$M$2000,6,FALSE),"")</f>
        <v/>
      </c>
      <c r="J375" s="167" t="str">
        <f>IF(D375="所費",VLOOKUP(D375,支出入力表!E376:$M$2000,7,FALSE),"")</f>
        <v/>
      </c>
      <c r="K375" s="167" t="str">
        <f>IF(D375="所費",VLOOKUP(D375,支出入力表!E376:$M$2000,8,FALSE),"")</f>
        <v/>
      </c>
      <c r="L375" s="168" t="str">
        <f>IF(D375="所費",VLOOKUP(D375,支出入力表!E376:$M$2000,9,FALSE),"")</f>
        <v/>
      </c>
      <c r="M375" s="30"/>
    </row>
    <row r="376" spans="2:13" x14ac:dyDescent="0.55000000000000004">
      <c r="B376" s="163" t="str">
        <f>IF(D376="所費",支出入力表!A377,"")</f>
        <v/>
      </c>
      <c r="C376" s="164" t="str">
        <f>IF(D376="所費",支出入力表!C377,"")</f>
        <v/>
      </c>
      <c r="D376" s="165" t="str">
        <f>IF(支出入力表!E377="所費","所費","")</f>
        <v/>
      </c>
      <c r="E376" s="165" t="str">
        <f>IF(D376="","",支出入力表!G377)</f>
        <v/>
      </c>
      <c r="F376" s="196" t="str">
        <f>IF(E376="","",VLOOKUP(E376,プルダウン用リスト!$L$1:$M$14,2,FALSE))</f>
        <v/>
      </c>
      <c r="G376" s="164" t="str">
        <f>IF(D376="所費",VLOOKUP(D376,支出入力表!E377:$M$2000,4,FALSE),"")</f>
        <v/>
      </c>
      <c r="H376" s="164" t="str">
        <f>IF(D376="所費",VLOOKUP(D376,支出入力表!E377:$M$2000,5,FALSE),"")</f>
        <v/>
      </c>
      <c r="I376" s="166" t="str">
        <f>IF(D376="所費",VLOOKUP(D376,支出入力表!E377:$M$2000,6,FALSE),"")</f>
        <v/>
      </c>
      <c r="J376" s="167" t="str">
        <f>IF(D376="所費",VLOOKUP(D376,支出入力表!E377:$M$2000,7,FALSE),"")</f>
        <v/>
      </c>
      <c r="K376" s="167" t="str">
        <f>IF(D376="所費",VLOOKUP(D376,支出入力表!E377:$M$2000,8,FALSE),"")</f>
        <v/>
      </c>
      <c r="L376" s="168" t="str">
        <f>IF(D376="所費",VLOOKUP(D376,支出入力表!E377:$M$2000,9,FALSE),"")</f>
        <v/>
      </c>
      <c r="M376" s="30"/>
    </row>
    <row r="377" spans="2:13" x14ac:dyDescent="0.55000000000000004">
      <c r="B377" s="163" t="str">
        <f>IF(D377="所費",支出入力表!A378,"")</f>
        <v/>
      </c>
      <c r="C377" s="164" t="str">
        <f>IF(D377="所費",支出入力表!C378,"")</f>
        <v/>
      </c>
      <c r="D377" s="165" t="str">
        <f>IF(支出入力表!E378="所費","所費","")</f>
        <v/>
      </c>
      <c r="E377" s="165" t="str">
        <f>IF(D377="","",支出入力表!G378)</f>
        <v/>
      </c>
      <c r="F377" s="196" t="str">
        <f>IF(E377="","",VLOOKUP(E377,プルダウン用リスト!$L$1:$M$14,2,FALSE))</f>
        <v/>
      </c>
      <c r="G377" s="164" t="str">
        <f>IF(D377="所費",VLOOKUP(D377,支出入力表!E378:$M$2000,4,FALSE),"")</f>
        <v/>
      </c>
      <c r="H377" s="164" t="str">
        <f>IF(D377="所費",VLOOKUP(D377,支出入力表!E378:$M$2000,5,FALSE),"")</f>
        <v/>
      </c>
      <c r="I377" s="166" t="str">
        <f>IF(D377="所費",VLOOKUP(D377,支出入力表!E378:$M$2000,6,FALSE),"")</f>
        <v/>
      </c>
      <c r="J377" s="167" t="str">
        <f>IF(D377="所費",VLOOKUP(D377,支出入力表!E378:$M$2000,7,FALSE),"")</f>
        <v/>
      </c>
      <c r="K377" s="167" t="str">
        <f>IF(D377="所費",VLOOKUP(D377,支出入力表!E378:$M$2000,8,FALSE),"")</f>
        <v/>
      </c>
      <c r="L377" s="168" t="str">
        <f>IF(D377="所費",VLOOKUP(D377,支出入力表!E378:$M$2000,9,FALSE),"")</f>
        <v/>
      </c>
      <c r="M377" s="30"/>
    </row>
    <row r="378" spans="2:13" x14ac:dyDescent="0.55000000000000004">
      <c r="B378" s="163" t="str">
        <f>IF(D378="所費",支出入力表!A379,"")</f>
        <v/>
      </c>
      <c r="C378" s="164" t="str">
        <f>IF(D378="所費",支出入力表!C379,"")</f>
        <v/>
      </c>
      <c r="D378" s="165" t="str">
        <f>IF(支出入力表!E379="所費","所費","")</f>
        <v/>
      </c>
      <c r="E378" s="165" t="str">
        <f>IF(D378="","",支出入力表!G379)</f>
        <v/>
      </c>
      <c r="F378" s="196" t="str">
        <f>IF(E378="","",VLOOKUP(E378,プルダウン用リスト!$L$1:$M$14,2,FALSE))</f>
        <v/>
      </c>
      <c r="G378" s="164" t="str">
        <f>IF(D378="所費",VLOOKUP(D378,支出入力表!E379:$M$2000,4,FALSE),"")</f>
        <v/>
      </c>
      <c r="H378" s="164" t="str">
        <f>IF(D378="所費",VLOOKUP(D378,支出入力表!E379:$M$2000,5,FALSE),"")</f>
        <v/>
      </c>
      <c r="I378" s="166" t="str">
        <f>IF(D378="所費",VLOOKUP(D378,支出入力表!E379:$M$2000,6,FALSE),"")</f>
        <v/>
      </c>
      <c r="J378" s="167" t="str">
        <f>IF(D378="所費",VLOOKUP(D378,支出入力表!E379:$M$2000,7,FALSE),"")</f>
        <v/>
      </c>
      <c r="K378" s="167" t="str">
        <f>IF(D378="所費",VLOOKUP(D378,支出入力表!E379:$M$2000,8,FALSE),"")</f>
        <v/>
      </c>
      <c r="L378" s="168" t="str">
        <f>IF(D378="所費",VLOOKUP(D378,支出入力表!E379:$M$2000,9,FALSE),"")</f>
        <v/>
      </c>
      <c r="M378" s="30"/>
    </row>
    <row r="379" spans="2:13" x14ac:dyDescent="0.55000000000000004">
      <c r="B379" s="163" t="str">
        <f>IF(D379="所費",支出入力表!A380,"")</f>
        <v/>
      </c>
      <c r="C379" s="164" t="str">
        <f>IF(D379="所費",支出入力表!C380,"")</f>
        <v/>
      </c>
      <c r="D379" s="165" t="str">
        <f>IF(支出入力表!E380="所費","所費","")</f>
        <v/>
      </c>
      <c r="E379" s="165" t="str">
        <f>IF(D379="","",支出入力表!G380)</f>
        <v/>
      </c>
      <c r="F379" s="196" t="str">
        <f>IF(E379="","",VLOOKUP(E379,プルダウン用リスト!$L$1:$M$14,2,FALSE))</f>
        <v/>
      </c>
      <c r="G379" s="164" t="str">
        <f>IF(D379="所費",VLOOKUP(D379,支出入力表!E380:$M$2000,4,FALSE),"")</f>
        <v/>
      </c>
      <c r="H379" s="164" t="str">
        <f>IF(D379="所費",VLOOKUP(D379,支出入力表!E380:$M$2000,5,FALSE),"")</f>
        <v/>
      </c>
      <c r="I379" s="166" t="str">
        <f>IF(D379="所費",VLOOKUP(D379,支出入力表!E380:$M$2000,6,FALSE),"")</f>
        <v/>
      </c>
      <c r="J379" s="167" t="str">
        <f>IF(D379="所費",VLOOKUP(D379,支出入力表!E380:$M$2000,7,FALSE),"")</f>
        <v/>
      </c>
      <c r="K379" s="167" t="str">
        <f>IF(D379="所費",VLOOKUP(D379,支出入力表!E380:$M$2000,8,FALSE),"")</f>
        <v/>
      </c>
      <c r="L379" s="168" t="str">
        <f>IF(D379="所費",VLOOKUP(D379,支出入力表!E380:$M$2000,9,FALSE),"")</f>
        <v/>
      </c>
      <c r="M379" s="30"/>
    </row>
    <row r="380" spans="2:13" x14ac:dyDescent="0.55000000000000004">
      <c r="B380" s="163" t="str">
        <f>IF(D380="所費",支出入力表!A381,"")</f>
        <v/>
      </c>
      <c r="C380" s="164" t="str">
        <f>IF(D380="所費",支出入力表!C381,"")</f>
        <v/>
      </c>
      <c r="D380" s="165" t="str">
        <f>IF(支出入力表!E381="所費","所費","")</f>
        <v/>
      </c>
      <c r="E380" s="165" t="str">
        <f>IF(D380="","",支出入力表!G381)</f>
        <v/>
      </c>
      <c r="F380" s="196" t="str">
        <f>IF(E380="","",VLOOKUP(E380,プルダウン用リスト!$L$1:$M$14,2,FALSE))</f>
        <v/>
      </c>
      <c r="G380" s="164" t="str">
        <f>IF(D380="所費",VLOOKUP(D380,支出入力表!E381:$M$2000,4,FALSE),"")</f>
        <v/>
      </c>
      <c r="H380" s="164" t="str">
        <f>IF(D380="所費",VLOOKUP(D380,支出入力表!E381:$M$2000,5,FALSE),"")</f>
        <v/>
      </c>
      <c r="I380" s="166" t="str">
        <f>IF(D380="所費",VLOOKUP(D380,支出入力表!E381:$M$2000,6,FALSE),"")</f>
        <v/>
      </c>
      <c r="J380" s="167" t="str">
        <f>IF(D380="所費",VLOOKUP(D380,支出入力表!E381:$M$2000,7,FALSE),"")</f>
        <v/>
      </c>
      <c r="K380" s="167" t="str">
        <f>IF(D380="所費",VLOOKUP(D380,支出入力表!E381:$M$2000,8,FALSE),"")</f>
        <v/>
      </c>
      <c r="L380" s="168" t="str">
        <f>IF(D380="所費",VLOOKUP(D380,支出入力表!E381:$M$2000,9,FALSE),"")</f>
        <v/>
      </c>
      <c r="M380" s="30"/>
    </row>
    <row r="381" spans="2:13" x14ac:dyDescent="0.55000000000000004">
      <c r="B381" s="163" t="str">
        <f>IF(D381="所費",支出入力表!A382,"")</f>
        <v/>
      </c>
      <c r="C381" s="164" t="str">
        <f>IF(D381="所費",支出入力表!C382,"")</f>
        <v/>
      </c>
      <c r="D381" s="165" t="str">
        <f>IF(支出入力表!E382="所費","所費","")</f>
        <v/>
      </c>
      <c r="E381" s="165" t="str">
        <f>IF(D381="","",支出入力表!G382)</f>
        <v/>
      </c>
      <c r="F381" s="196" t="str">
        <f>IF(E381="","",VLOOKUP(E381,プルダウン用リスト!$L$1:$M$14,2,FALSE))</f>
        <v/>
      </c>
      <c r="G381" s="164" t="str">
        <f>IF(D381="所費",VLOOKUP(D381,支出入力表!E382:$M$2000,4,FALSE),"")</f>
        <v/>
      </c>
      <c r="H381" s="164" t="str">
        <f>IF(D381="所費",VLOOKUP(D381,支出入力表!E382:$M$2000,5,FALSE),"")</f>
        <v/>
      </c>
      <c r="I381" s="166" t="str">
        <f>IF(D381="所費",VLOOKUP(D381,支出入力表!E382:$M$2000,6,FALSE),"")</f>
        <v/>
      </c>
      <c r="J381" s="167" t="str">
        <f>IF(D381="所費",VLOOKUP(D381,支出入力表!E382:$M$2000,7,FALSE),"")</f>
        <v/>
      </c>
      <c r="K381" s="167" t="str">
        <f>IF(D381="所費",VLOOKUP(D381,支出入力表!E382:$M$2000,8,FALSE),"")</f>
        <v/>
      </c>
      <c r="L381" s="168" t="str">
        <f>IF(D381="所費",VLOOKUP(D381,支出入力表!E382:$M$2000,9,FALSE),"")</f>
        <v/>
      </c>
      <c r="M381" s="30"/>
    </row>
    <row r="382" spans="2:13" x14ac:dyDescent="0.55000000000000004">
      <c r="B382" s="163" t="str">
        <f>IF(D382="所費",支出入力表!A383,"")</f>
        <v/>
      </c>
      <c r="C382" s="164" t="str">
        <f>IF(D382="所費",支出入力表!C383,"")</f>
        <v/>
      </c>
      <c r="D382" s="165" t="str">
        <f>IF(支出入力表!E383="所費","所費","")</f>
        <v/>
      </c>
      <c r="E382" s="165" t="str">
        <f>IF(D382="","",支出入力表!G383)</f>
        <v/>
      </c>
      <c r="F382" s="196" t="str">
        <f>IF(E382="","",VLOOKUP(E382,プルダウン用リスト!$L$1:$M$14,2,FALSE))</f>
        <v/>
      </c>
      <c r="G382" s="164" t="str">
        <f>IF(D382="所費",VLOOKUP(D382,支出入力表!E383:$M$2000,4,FALSE),"")</f>
        <v/>
      </c>
      <c r="H382" s="164" t="str">
        <f>IF(D382="所費",VLOOKUP(D382,支出入力表!E383:$M$2000,5,FALSE),"")</f>
        <v/>
      </c>
      <c r="I382" s="166" t="str">
        <f>IF(D382="所費",VLOOKUP(D382,支出入力表!E383:$M$2000,6,FALSE),"")</f>
        <v/>
      </c>
      <c r="J382" s="167" t="str">
        <f>IF(D382="所費",VLOOKUP(D382,支出入力表!E383:$M$2000,7,FALSE),"")</f>
        <v/>
      </c>
      <c r="K382" s="167" t="str">
        <f>IF(D382="所費",VLOOKUP(D382,支出入力表!E383:$M$2000,8,FALSE),"")</f>
        <v/>
      </c>
      <c r="L382" s="168" t="str">
        <f>IF(D382="所費",VLOOKUP(D382,支出入力表!E383:$M$2000,9,FALSE),"")</f>
        <v/>
      </c>
      <c r="M382" s="30"/>
    </row>
    <row r="383" spans="2:13" x14ac:dyDescent="0.55000000000000004">
      <c r="B383" s="163" t="str">
        <f>IF(D383="所費",支出入力表!A384,"")</f>
        <v/>
      </c>
      <c r="C383" s="164" t="str">
        <f>IF(D383="所費",支出入力表!C384,"")</f>
        <v/>
      </c>
      <c r="D383" s="165" t="str">
        <f>IF(支出入力表!E384="所費","所費","")</f>
        <v/>
      </c>
      <c r="E383" s="165" t="str">
        <f>IF(D383="","",支出入力表!G384)</f>
        <v/>
      </c>
      <c r="F383" s="196" t="str">
        <f>IF(E383="","",VLOOKUP(E383,プルダウン用リスト!$L$1:$M$14,2,FALSE))</f>
        <v/>
      </c>
      <c r="G383" s="164" t="str">
        <f>IF(D383="所費",VLOOKUP(D383,支出入力表!E384:$M$2000,4,FALSE),"")</f>
        <v/>
      </c>
      <c r="H383" s="164" t="str">
        <f>IF(D383="所費",VLOOKUP(D383,支出入力表!E384:$M$2000,5,FALSE),"")</f>
        <v/>
      </c>
      <c r="I383" s="166" t="str">
        <f>IF(D383="所費",VLOOKUP(D383,支出入力表!E384:$M$2000,6,FALSE),"")</f>
        <v/>
      </c>
      <c r="J383" s="167" t="str">
        <f>IF(D383="所費",VLOOKUP(D383,支出入力表!E384:$M$2000,7,FALSE),"")</f>
        <v/>
      </c>
      <c r="K383" s="167" t="str">
        <f>IF(D383="所費",VLOOKUP(D383,支出入力表!E384:$M$2000,8,FALSE),"")</f>
        <v/>
      </c>
      <c r="L383" s="168" t="str">
        <f>IF(D383="所費",VLOOKUP(D383,支出入力表!E384:$M$2000,9,FALSE),"")</f>
        <v/>
      </c>
      <c r="M383" s="30"/>
    </row>
    <row r="384" spans="2:13" x14ac:dyDescent="0.55000000000000004">
      <c r="B384" s="163" t="str">
        <f>IF(D384="所費",支出入力表!A385,"")</f>
        <v/>
      </c>
      <c r="C384" s="164" t="str">
        <f>IF(D384="所費",支出入力表!C385,"")</f>
        <v/>
      </c>
      <c r="D384" s="165" t="str">
        <f>IF(支出入力表!E385="所費","所費","")</f>
        <v/>
      </c>
      <c r="E384" s="165" t="str">
        <f>IF(D384="","",支出入力表!G385)</f>
        <v/>
      </c>
      <c r="F384" s="196" t="str">
        <f>IF(E384="","",VLOOKUP(E384,プルダウン用リスト!$L$1:$M$14,2,FALSE))</f>
        <v/>
      </c>
      <c r="G384" s="164" t="str">
        <f>IF(D384="所費",VLOOKUP(D384,支出入力表!E385:$M$2000,4,FALSE),"")</f>
        <v/>
      </c>
      <c r="H384" s="164" t="str">
        <f>IF(D384="所費",VLOOKUP(D384,支出入力表!E385:$M$2000,5,FALSE),"")</f>
        <v/>
      </c>
      <c r="I384" s="166" t="str">
        <f>IF(D384="所費",VLOOKUP(D384,支出入力表!E385:$M$2000,6,FALSE),"")</f>
        <v/>
      </c>
      <c r="J384" s="167" t="str">
        <f>IF(D384="所費",VLOOKUP(D384,支出入力表!E385:$M$2000,7,FALSE),"")</f>
        <v/>
      </c>
      <c r="K384" s="167" t="str">
        <f>IF(D384="所費",VLOOKUP(D384,支出入力表!E385:$M$2000,8,FALSE),"")</f>
        <v/>
      </c>
      <c r="L384" s="168" t="str">
        <f>IF(D384="所費",VLOOKUP(D384,支出入力表!E385:$M$2000,9,FALSE),"")</f>
        <v/>
      </c>
      <c r="M384" s="30"/>
    </row>
    <row r="385" spans="2:13" x14ac:dyDescent="0.55000000000000004">
      <c r="B385" s="163" t="str">
        <f>IF(D385="所費",支出入力表!A386,"")</f>
        <v/>
      </c>
      <c r="C385" s="164" t="str">
        <f>IF(D385="所費",支出入力表!C386,"")</f>
        <v/>
      </c>
      <c r="D385" s="165" t="str">
        <f>IF(支出入力表!E386="所費","所費","")</f>
        <v/>
      </c>
      <c r="E385" s="165" t="str">
        <f>IF(D385="","",支出入力表!G386)</f>
        <v/>
      </c>
      <c r="F385" s="196" t="str">
        <f>IF(E385="","",VLOOKUP(E385,プルダウン用リスト!$L$1:$M$14,2,FALSE))</f>
        <v/>
      </c>
      <c r="G385" s="164" t="str">
        <f>IF(D385="所費",VLOOKUP(D385,支出入力表!E386:$M$2000,4,FALSE),"")</f>
        <v/>
      </c>
      <c r="H385" s="164" t="str">
        <f>IF(D385="所費",VLOOKUP(D385,支出入力表!E386:$M$2000,5,FALSE),"")</f>
        <v/>
      </c>
      <c r="I385" s="166" t="str">
        <f>IF(D385="所費",VLOOKUP(D385,支出入力表!E386:$M$2000,6,FALSE),"")</f>
        <v/>
      </c>
      <c r="J385" s="167" t="str">
        <f>IF(D385="所費",VLOOKUP(D385,支出入力表!E386:$M$2000,7,FALSE),"")</f>
        <v/>
      </c>
      <c r="K385" s="167" t="str">
        <f>IF(D385="所費",VLOOKUP(D385,支出入力表!E386:$M$2000,8,FALSE),"")</f>
        <v/>
      </c>
      <c r="L385" s="168" t="str">
        <f>IF(D385="所費",VLOOKUP(D385,支出入力表!E386:$M$2000,9,FALSE),"")</f>
        <v/>
      </c>
      <c r="M385" s="30"/>
    </row>
    <row r="386" spans="2:13" x14ac:dyDescent="0.55000000000000004">
      <c r="B386" s="163" t="str">
        <f>IF(D386="所費",支出入力表!A387,"")</f>
        <v/>
      </c>
      <c r="C386" s="164" t="str">
        <f>IF(D386="所費",支出入力表!C387,"")</f>
        <v/>
      </c>
      <c r="D386" s="165" t="str">
        <f>IF(支出入力表!E387="所費","所費","")</f>
        <v/>
      </c>
      <c r="E386" s="165" t="str">
        <f>IF(D386="","",支出入力表!G387)</f>
        <v/>
      </c>
      <c r="F386" s="196" t="str">
        <f>IF(E386="","",VLOOKUP(E386,プルダウン用リスト!$L$1:$M$14,2,FALSE))</f>
        <v/>
      </c>
      <c r="G386" s="164" t="str">
        <f>IF(D386="所費",VLOOKUP(D386,支出入力表!E387:$M$2000,4,FALSE),"")</f>
        <v/>
      </c>
      <c r="H386" s="164" t="str">
        <f>IF(D386="所費",VLOOKUP(D386,支出入力表!E387:$M$2000,5,FALSE),"")</f>
        <v/>
      </c>
      <c r="I386" s="166" t="str">
        <f>IF(D386="所費",VLOOKUP(D386,支出入力表!E387:$M$2000,6,FALSE),"")</f>
        <v/>
      </c>
      <c r="J386" s="167" t="str">
        <f>IF(D386="所費",VLOOKUP(D386,支出入力表!E387:$M$2000,7,FALSE),"")</f>
        <v/>
      </c>
      <c r="K386" s="167" t="str">
        <f>IF(D386="所費",VLOOKUP(D386,支出入力表!E387:$M$2000,8,FALSE),"")</f>
        <v/>
      </c>
      <c r="L386" s="168" t="str">
        <f>IF(D386="所費",VLOOKUP(D386,支出入力表!E387:$M$2000,9,FALSE),"")</f>
        <v/>
      </c>
      <c r="M386" s="30"/>
    </row>
    <row r="387" spans="2:13" x14ac:dyDescent="0.55000000000000004">
      <c r="B387" s="163" t="str">
        <f>IF(D387="所費",支出入力表!A388,"")</f>
        <v/>
      </c>
      <c r="C387" s="164" t="str">
        <f>IF(D387="所費",支出入力表!C388,"")</f>
        <v/>
      </c>
      <c r="D387" s="165" t="str">
        <f>IF(支出入力表!E388="所費","所費","")</f>
        <v/>
      </c>
      <c r="E387" s="165" t="str">
        <f>IF(D387="","",支出入力表!G388)</f>
        <v/>
      </c>
      <c r="F387" s="196" t="str">
        <f>IF(E387="","",VLOOKUP(E387,プルダウン用リスト!$L$1:$M$14,2,FALSE))</f>
        <v/>
      </c>
      <c r="G387" s="164" t="str">
        <f>IF(D387="所費",VLOOKUP(D387,支出入力表!E388:$M$2000,4,FALSE),"")</f>
        <v/>
      </c>
      <c r="H387" s="164" t="str">
        <f>IF(D387="所費",VLOOKUP(D387,支出入力表!E388:$M$2000,5,FALSE),"")</f>
        <v/>
      </c>
      <c r="I387" s="166" t="str">
        <f>IF(D387="所費",VLOOKUP(D387,支出入力表!E388:$M$2000,6,FALSE),"")</f>
        <v/>
      </c>
      <c r="J387" s="167" t="str">
        <f>IF(D387="所費",VLOOKUP(D387,支出入力表!E388:$M$2000,7,FALSE),"")</f>
        <v/>
      </c>
      <c r="K387" s="167" t="str">
        <f>IF(D387="所費",VLOOKUP(D387,支出入力表!E388:$M$2000,8,FALSE),"")</f>
        <v/>
      </c>
      <c r="L387" s="168" t="str">
        <f>IF(D387="所費",VLOOKUP(D387,支出入力表!E388:$M$2000,9,FALSE),"")</f>
        <v/>
      </c>
      <c r="M387" s="30"/>
    </row>
    <row r="388" spans="2:13" x14ac:dyDescent="0.55000000000000004">
      <c r="B388" s="163" t="str">
        <f>IF(D388="所費",支出入力表!A389,"")</f>
        <v/>
      </c>
      <c r="C388" s="164" t="str">
        <f>IF(D388="所費",支出入力表!C389,"")</f>
        <v/>
      </c>
      <c r="D388" s="165" t="str">
        <f>IF(支出入力表!E389="所費","所費","")</f>
        <v/>
      </c>
      <c r="E388" s="165" t="str">
        <f>IF(D388="","",支出入力表!G389)</f>
        <v/>
      </c>
      <c r="F388" s="196" t="str">
        <f>IF(E388="","",VLOOKUP(E388,プルダウン用リスト!$L$1:$M$14,2,FALSE))</f>
        <v/>
      </c>
      <c r="G388" s="164" t="str">
        <f>IF(D388="所費",VLOOKUP(D388,支出入力表!E389:$M$2000,4,FALSE),"")</f>
        <v/>
      </c>
      <c r="H388" s="164" t="str">
        <f>IF(D388="所費",VLOOKUP(D388,支出入力表!E389:$M$2000,5,FALSE),"")</f>
        <v/>
      </c>
      <c r="I388" s="166" t="str">
        <f>IF(D388="所費",VLOOKUP(D388,支出入力表!E389:$M$2000,6,FALSE),"")</f>
        <v/>
      </c>
      <c r="J388" s="167" t="str">
        <f>IF(D388="所費",VLOOKUP(D388,支出入力表!E389:$M$2000,7,FALSE),"")</f>
        <v/>
      </c>
      <c r="K388" s="167" t="str">
        <f>IF(D388="所費",VLOOKUP(D388,支出入力表!E389:$M$2000,8,FALSE),"")</f>
        <v/>
      </c>
      <c r="L388" s="168" t="str">
        <f>IF(D388="所費",VLOOKUP(D388,支出入力表!E389:$M$2000,9,FALSE),"")</f>
        <v/>
      </c>
      <c r="M388" s="30"/>
    </row>
    <row r="389" spans="2:13" x14ac:dyDescent="0.55000000000000004">
      <c r="B389" s="163" t="str">
        <f>IF(D389="所費",支出入力表!A390,"")</f>
        <v/>
      </c>
      <c r="C389" s="164" t="str">
        <f>IF(D389="所費",支出入力表!C390,"")</f>
        <v/>
      </c>
      <c r="D389" s="165" t="str">
        <f>IF(支出入力表!E390="所費","所費","")</f>
        <v/>
      </c>
      <c r="E389" s="165" t="str">
        <f>IF(D389="","",支出入力表!G390)</f>
        <v/>
      </c>
      <c r="F389" s="196" t="str">
        <f>IF(E389="","",VLOOKUP(E389,プルダウン用リスト!$L$1:$M$14,2,FALSE))</f>
        <v/>
      </c>
      <c r="G389" s="164" t="str">
        <f>IF(D389="所費",VLOOKUP(D389,支出入力表!E390:$M$2000,4,FALSE),"")</f>
        <v/>
      </c>
      <c r="H389" s="164" t="str">
        <f>IF(D389="所費",VLOOKUP(D389,支出入力表!E390:$M$2000,5,FALSE),"")</f>
        <v/>
      </c>
      <c r="I389" s="166" t="str">
        <f>IF(D389="所費",VLOOKUP(D389,支出入力表!E390:$M$2000,6,FALSE),"")</f>
        <v/>
      </c>
      <c r="J389" s="167" t="str">
        <f>IF(D389="所費",VLOOKUP(D389,支出入力表!E390:$M$2000,7,FALSE),"")</f>
        <v/>
      </c>
      <c r="K389" s="167" t="str">
        <f>IF(D389="所費",VLOOKUP(D389,支出入力表!E390:$M$2000,8,FALSE),"")</f>
        <v/>
      </c>
      <c r="L389" s="168" t="str">
        <f>IF(D389="所費",VLOOKUP(D389,支出入力表!E390:$M$2000,9,FALSE),"")</f>
        <v/>
      </c>
      <c r="M389" s="30"/>
    </row>
    <row r="390" spans="2:13" x14ac:dyDescent="0.55000000000000004">
      <c r="B390" s="163" t="str">
        <f>IF(D390="所費",支出入力表!A391,"")</f>
        <v/>
      </c>
      <c r="C390" s="164" t="str">
        <f>IF(D390="所費",支出入力表!C391,"")</f>
        <v/>
      </c>
      <c r="D390" s="165" t="str">
        <f>IF(支出入力表!E391="所費","所費","")</f>
        <v/>
      </c>
      <c r="E390" s="165" t="str">
        <f>IF(D390="","",支出入力表!G391)</f>
        <v/>
      </c>
      <c r="F390" s="196" t="str">
        <f>IF(E390="","",VLOOKUP(E390,プルダウン用リスト!$L$1:$M$14,2,FALSE))</f>
        <v/>
      </c>
      <c r="G390" s="164" t="str">
        <f>IF(D390="所費",VLOOKUP(D390,支出入力表!E391:$M$2000,4,FALSE),"")</f>
        <v/>
      </c>
      <c r="H390" s="164" t="str">
        <f>IF(D390="所費",VLOOKUP(D390,支出入力表!E391:$M$2000,5,FALSE),"")</f>
        <v/>
      </c>
      <c r="I390" s="166" t="str">
        <f>IF(D390="所費",VLOOKUP(D390,支出入力表!E391:$M$2000,6,FALSE),"")</f>
        <v/>
      </c>
      <c r="J390" s="167" t="str">
        <f>IF(D390="所費",VLOOKUP(D390,支出入力表!E391:$M$2000,7,FALSE),"")</f>
        <v/>
      </c>
      <c r="K390" s="167" t="str">
        <f>IF(D390="所費",VLOOKUP(D390,支出入力表!E391:$M$2000,8,FALSE),"")</f>
        <v/>
      </c>
      <c r="L390" s="168" t="str">
        <f>IF(D390="所費",VLOOKUP(D390,支出入力表!E391:$M$2000,9,FALSE),"")</f>
        <v/>
      </c>
      <c r="M390" s="30"/>
    </row>
    <row r="391" spans="2:13" x14ac:dyDescent="0.55000000000000004">
      <c r="B391" s="163" t="str">
        <f>IF(D391="所費",支出入力表!A392,"")</f>
        <v/>
      </c>
      <c r="C391" s="164" t="str">
        <f>IF(D391="所費",支出入力表!C392,"")</f>
        <v/>
      </c>
      <c r="D391" s="165" t="str">
        <f>IF(支出入力表!E392="所費","所費","")</f>
        <v/>
      </c>
      <c r="E391" s="165" t="str">
        <f>IF(D391="","",支出入力表!G392)</f>
        <v/>
      </c>
      <c r="F391" s="196" t="str">
        <f>IF(E391="","",VLOOKUP(E391,プルダウン用リスト!$L$1:$M$14,2,FALSE))</f>
        <v/>
      </c>
      <c r="G391" s="164" t="str">
        <f>IF(D391="所費",VLOOKUP(D391,支出入力表!E392:$M$2000,4,FALSE),"")</f>
        <v/>
      </c>
      <c r="H391" s="164" t="str">
        <f>IF(D391="所費",VLOOKUP(D391,支出入力表!E392:$M$2000,5,FALSE),"")</f>
        <v/>
      </c>
      <c r="I391" s="166" t="str">
        <f>IF(D391="所費",VLOOKUP(D391,支出入力表!E392:$M$2000,6,FALSE),"")</f>
        <v/>
      </c>
      <c r="J391" s="167" t="str">
        <f>IF(D391="所費",VLOOKUP(D391,支出入力表!E392:$M$2000,7,FALSE),"")</f>
        <v/>
      </c>
      <c r="K391" s="167" t="str">
        <f>IF(D391="所費",VLOOKUP(D391,支出入力表!E392:$M$2000,8,FALSE),"")</f>
        <v/>
      </c>
      <c r="L391" s="168" t="str">
        <f>IF(D391="所費",VLOOKUP(D391,支出入力表!E392:$M$2000,9,FALSE),"")</f>
        <v/>
      </c>
      <c r="M391" s="30"/>
    </row>
    <row r="392" spans="2:13" x14ac:dyDescent="0.55000000000000004">
      <c r="B392" s="163" t="str">
        <f>IF(D392="所費",支出入力表!A393,"")</f>
        <v/>
      </c>
      <c r="C392" s="164" t="str">
        <f>IF(D392="所費",支出入力表!C393,"")</f>
        <v/>
      </c>
      <c r="D392" s="165" t="str">
        <f>IF(支出入力表!E393="所費","所費","")</f>
        <v/>
      </c>
      <c r="E392" s="165" t="str">
        <f>IF(D392="","",支出入力表!G393)</f>
        <v/>
      </c>
      <c r="F392" s="196" t="str">
        <f>IF(E392="","",VLOOKUP(E392,プルダウン用リスト!$L$1:$M$14,2,FALSE))</f>
        <v/>
      </c>
      <c r="G392" s="164" t="str">
        <f>IF(D392="所費",VLOOKUP(D392,支出入力表!E393:$M$2000,4,FALSE),"")</f>
        <v/>
      </c>
      <c r="H392" s="164" t="str">
        <f>IF(D392="所費",VLOOKUP(D392,支出入力表!E393:$M$2000,5,FALSE),"")</f>
        <v/>
      </c>
      <c r="I392" s="166" t="str">
        <f>IF(D392="所費",VLOOKUP(D392,支出入力表!E393:$M$2000,6,FALSE),"")</f>
        <v/>
      </c>
      <c r="J392" s="167" t="str">
        <f>IF(D392="所費",VLOOKUP(D392,支出入力表!E393:$M$2000,7,FALSE),"")</f>
        <v/>
      </c>
      <c r="K392" s="167" t="str">
        <f>IF(D392="所費",VLOOKUP(D392,支出入力表!E393:$M$2000,8,FALSE),"")</f>
        <v/>
      </c>
      <c r="L392" s="168" t="str">
        <f>IF(D392="所費",VLOOKUP(D392,支出入力表!E393:$M$2000,9,FALSE),"")</f>
        <v/>
      </c>
      <c r="M392" s="30"/>
    </row>
    <row r="393" spans="2:13" x14ac:dyDescent="0.55000000000000004">
      <c r="B393" s="163" t="str">
        <f>IF(D393="所費",支出入力表!A394,"")</f>
        <v/>
      </c>
      <c r="C393" s="164" t="str">
        <f>IF(D393="所費",支出入力表!C394,"")</f>
        <v/>
      </c>
      <c r="D393" s="165" t="str">
        <f>IF(支出入力表!E394="所費","所費","")</f>
        <v/>
      </c>
      <c r="E393" s="165" t="str">
        <f>IF(D393="","",支出入力表!G394)</f>
        <v/>
      </c>
      <c r="F393" s="196" t="str">
        <f>IF(E393="","",VLOOKUP(E393,プルダウン用リスト!$L$1:$M$14,2,FALSE))</f>
        <v/>
      </c>
      <c r="G393" s="164" t="str">
        <f>IF(D393="所費",VLOOKUP(D393,支出入力表!E394:$M$2000,4,FALSE),"")</f>
        <v/>
      </c>
      <c r="H393" s="164" t="str">
        <f>IF(D393="所費",VLOOKUP(D393,支出入力表!E394:$M$2000,5,FALSE),"")</f>
        <v/>
      </c>
      <c r="I393" s="166" t="str">
        <f>IF(D393="所費",VLOOKUP(D393,支出入力表!E394:$M$2000,6,FALSE),"")</f>
        <v/>
      </c>
      <c r="J393" s="167" t="str">
        <f>IF(D393="所費",VLOOKUP(D393,支出入力表!E394:$M$2000,7,FALSE),"")</f>
        <v/>
      </c>
      <c r="K393" s="167" t="str">
        <f>IF(D393="所費",VLOOKUP(D393,支出入力表!E394:$M$2000,8,FALSE),"")</f>
        <v/>
      </c>
      <c r="L393" s="168" t="str">
        <f>IF(D393="所費",VLOOKUP(D393,支出入力表!E394:$M$2000,9,FALSE),"")</f>
        <v/>
      </c>
      <c r="M393" s="30"/>
    </row>
    <row r="394" spans="2:13" x14ac:dyDescent="0.55000000000000004">
      <c r="B394" s="163" t="str">
        <f>IF(D394="所費",支出入力表!A395,"")</f>
        <v/>
      </c>
      <c r="C394" s="164" t="str">
        <f>IF(D394="所費",支出入力表!C395,"")</f>
        <v/>
      </c>
      <c r="D394" s="165" t="str">
        <f>IF(支出入力表!E395="所費","所費","")</f>
        <v/>
      </c>
      <c r="E394" s="165" t="str">
        <f>IF(D394="","",支出入力表!G395)</f>
        <v/>
      </c>
      <c r="F394" s="196" t="str">
        <f>IF(E394="","",VLOOKUP(E394,プルダウン用リスト!$L$1:$M$14,2,FALSE))</f>
        <v/>
      </c>
      <c r="G394" s="164" t="str">
        <f>IF(D394="所費",VLOOKUP(D394,支出入力表!E395:$M$2000,4,FALSE),"")</f>
        <v/>
      </c>
      <c r="H394" s="164" t="str">
        <f>IF(D394="所費",VLOOKUP(D394,支出入力表!E395:$M$2000,5,FALSE),"")</f>
        <v/>
      </c>
      <c r="I394" s="166" t="str">
        <f>IF(D394="所費",VLOOKUP(D394,支出入力表!E395:$M$2000,6,FALSE),"")</f>
        <v/>
      </c>
      <c r="J394" s="167" t="str">
        <f>IF(D394="所費",VLOOKUP(D394,支出入力表!E395:$M$2000,7,FALSE),"")</f>
        <v/>
      </c>
      <c r="K394" s="167" t="str">
        <f>IF(D394="所費",VLOOKUP(D394,支出入力表!E395:$M$2000,8,FALSE),"")</f>
        <v/>
      </c>
      <c r="L394" s="168" t="str">
        <f>IF(D394="所費",VLOOKUP(D394,支出入力表!E395:$M$2000,9,FALSE),"")</f>
        <v/>
      </c>
      <c r="M394" s="30"/>
    </row>
    <row r="395" spans="2:13" x14ac:dyDescent="0.55000000000000004">
      <c r="B395" s="163" t="str">
        <f>IF(D395="所費",支出入力表!A396,"")</f>
        <v/>
      </c>
      <c r="C395" s="164" t="str">
        <f>IF(D395="所費",支出入力表!C396,"")</f>
        <v/>
      </c>
      <c r="D395" s="165" t="str">
        <f>IF(支出入力表!E396="所費","所費","")</f>
        <v/>
      </c>
      <c r="E395" s="165" t="str">
        <f>IF(D395="","",支出入力表!G396)</f>
        <v/>
      </c>
      <c r="F395" s="196" t="str">
        <f>IF(E395="","",VLOOKUP(E395,プルダウン用リスト!$L$1:$M$14,2,FALSE))</f>
        <v/>
      </c>
      <c r="G395" s="164" t="str">
        <f>IF(D395="所費",VLOOKUP(D395,支出入力表!E396:$M$2000,4,FALSE),"")</f>
        <v/>
      </c>
      <c r="H395" s="164" t="str">
        <f>IF(D395="所費",VLOOKUP(D395,支出入力表!E396:$M$2000,5,FALSE),"")</f>
        <v/>
      </c>
      <c r="I395" s="166" t="str">
        <f>IF(D395="所費",VLOOKUP(D395,支出入力表!E396:$M$2000,6,FALSE),"")</f>
        <v/>
      </c>
      <c r="J395" s="167" t="str">
        <f>IF(D395="所費",VLOOKUP(D395,支出入力表!E396:$M$2000,7,FALSE),"")</f>
        <v/>
      </c>
      <c r="K395" s="167" t="str">
        <f>IF(D395="所費",VLOOKUP(D395,支出入力表!E396:$M$2000,8,FALSE),"")</f>
        <v/>
      </c>
      <c r="L395" s="168" t="str">
        <f>IF(D395="所費",VLOOKUP(D395,支出入力表!E396:$M$2000,9,FALSE),"")</f>
        <v/>
      </c>
      <c r="M395" s="30"/>
    </row>
    <row r="396" spans="2:13" x14ac:dyDescent="0.55000000000000004">
      <c r="B396" s="163" t="str">
        <f>IF(D396="所費",支出入力表!A397,"")</f>
        <v/>
      </c>
      <c r="C396" s="164" t="str">
        <f>IF(D396="所費",支出入力表!C397,"")</f>
        <v/>
      </c>
      <c r="D396" s="165" t="str">
        <f>IF(支出入力表!E397="所費","所費","")</f>
        <v/>
      </c>
      <c r="E396" s="165" t="str">
        <f>IF(D396="","",支出入力表!G397)</f>
        <v/>
      </c>
      <c r="F396" s="196" t="str">
        <f>IF(E396="","",VLOOKUP(E396,プルダウン用リスト!$L$1:$M$14,2,FALSE))</f>
        <v/>
      </c>
      <c r="G396" s="164" t="str">
        <f>IF(D396="所費",VLOOKUP(D396,支出入力表!E397:$M$2000,4,FALSE),"")</f>
        <v/>
      </c>
      <c r="H396" s="164" t="str">
        <f>IF(D396="所費",VLOOKUP(D396,支出入力表!E397:$M$2000,5,FALSE),"")</f>
        <v/>
      </c>
      <c r="I396" s="166" t="str">
        <f>IF(D396="所費",VLOOKUP(D396,支出入力表!E397:$M$2000,6,FALSE),"")</f>
        <v/>
      </c>
      <c r="J396" s="167" t="str">
        <f>IF(D396="所費",VLOOKUP(D396,支出入力表!E397:$M$2000,7,FALSE),"")</f>
        <v/>
      </c>
      <c r="K396" s="167" t="str">
        <f>IF(D396="所費",VLOOKUP(D396,支出入力表!E397:$M$2000,8,FALSE),"")</f>
        <v/>
      </c>
      <c r="L396" s="168" t="str">
        <f>IF(D396="所費",VLOOKUP(D396,支出入力表!E397:$M$2000,9,FALSE),"")</f>
        <v/>
      </c>
      <c r="M396" s="30"/>
    </row>
    <row r="397" spans="2:13" x14ac:dyDescent="0.55000000000000004">
      <c r="B397" s="163" t="str">
        <f>IF(D397="所費",支出入力表!A398,"")</f>
        <v/>
      </c>
      <c r="C397" s="164" t="str">
        <f>IF(D397="所費",支出入力表!C398,"")</f>
        <v/>
      </c>
      <c r="D397" s="165" t="str">
        <f>IF(支出入力表!E398="所費","所費","")</f>
        <v/>
      </c>
      <c r="E397" s="165" t="str">
        <f>IF(D397="","",支出入力表!G398)</f>
        <v/>
      </c>
      <c r="F397" s="196" t="str">
        <f>IF(E397="","",VLOOKUP(E397,プルダウン用リスト!$L$1:$M$14,2,FALSE))</f>
        <v/>
      </c>
      <c r="G397" s="164" t="str">
        <f>IF(D397="所費",VLOOKUP(D397,支出入力表!E398:$M$2000,4,FALSE),"")</f>
        <v/>
      </c>
      <c r="H397" s="164" t="str">
        <f>IF(D397="所費",VLOOKUP(D397,支出入力表!E398:$M$2000,5,FALSE),"")</f>
        <v/>
      </c>
      <c r="I397" s="166" t="str">
        <f>IF(D397="所費",VLOOKUP(D397,支出入力表!E398:$M$2000,6,FALSE),"")</f>
        <v/>
      </c>
      <c r="J397" s="167" t="str">
        <f>IF(D397="所費",VLOOKUP(D397,支出入力表!E398:$M$2000,7,FALSE),"")</f>
        <v/>
      </c>
      <c r="K397" s="167" t="str">
        <f>IF(D397="所費",VLOOKUP(D397,支出入力表!E398:$M$2000,8,FALSE),"")</f>
        <v/>
      </c>
      <c r="L397" s="168" t="str">
        <f>IF(D397="所費",VLOOKUP(D397,支出入力表!E398:$M$2000,9,FALSE),"")</f>
        <v/>
      </c>
      <c r="M397" s="30"/>
    </row>
    <row r="398" spans="2:13" x14ac:dyDescent="0.55000000000000004">
      <c r="B398" s="163" t="str">
        <f>IF(D398="所費",支出入力表!A399,"")</f>
        <v/>
      </c>
      <c r="C398" s="164" t="str">
        <f>IF(D398="所費",支出入力表!C399,"")</f>
        <v/>
      </c>
      <c r="D398" s="165" t="str">
        <f>IF(支出入力表!E399="所費","所費","")</f>
        <v/>
      </c>
      <c r="E398" s="165" t="str">
        <f>IF(D398="","",支出入力表!G399)</f>
        <v/>
      </c>
      <c r="F398" s="196" t="str">
        <f>IF(E398="","",VLOOKUP(E398,プルダウン用リスト!$L$1:$M$14,2,FALSE))</f>
        <v/>
      </c>
      <c r="G398" s="164" t="str">
        <f>IF(D398="所費",VLOOKUP(D398,支出入力表!E399:$M$2000,4,FALSE),"")</f>
        <v/>
      </c>
      <c r="H398" s="164" t="str">
        <f>IF(D398="所費",VLOOKUP(D398,支出入力表!E399:$M$2000,5,FALSE),"")</f>
        <v/>
      </c>
      <c r="I398" s="166" t="str">
        <f>IF(D398="所費",VLOOKUP(D398,支出入力表!E399:$M$2000,6,FALSE),"")</f>
        <v/>
      </c>
      <c r="J398" s="167" t="str">
        <f>IF(D398="所費",VLOOKUP(D398,支出入力表!E399:$M$2000,7,FALSE),"")</f>
        <v/>
      </c>
      <c r="K398" s="167" t="str">
        <f>IF(D398="所費",VLOOKUP(D398,支出入力表!E399:$M$2000,8,FALSE),"")</f>
        <v/>
      </c>
      <c r="L398" s="168" t="str">
        <f>IF(D398="所費",VLOOKUP(D398,支出入力表!E399:$M$2000,9,FALSE),"")</f>
        <v/>
      </c>
      <c r="M398" s="30"/>
    </row>
    <row r="399" spans="2:13" x14ac:dyDescent="0.55000000000000004">
      <c r="B399" s="163" t="str">
        <f>IF(D399="所費",支出入力表!A400,"")</f>
        <v/>
      </c>
      <c r="C399" s="164" t="str">
        <f>IF(D399="所費",支出入力表!C400,"")</f>
        <v/>
      </c>
      <c r="D399" s="165" t="str">
        <f>IF(支出入力表!E400="所費","所費","")</f>
        <v/>
      </c>
      <c r="E399" s="165" t="str">
        <f>IF(D399="","",支出入力表!G400)</f>
        <v/>
      </c>
      <c r="F399" s="196" t="str">
        <f>IF(E399="","",VLOOKUP(E399,プルダウン用リスト!$L$1:$M$14,2,FALSE))</f>
        <v/>
      </c>
      <c r="G399" s="164" t="str">
        <f>IF(D399="所費",VLOOKUP(D399,支出入力表!E400:$M$2000,4,FALSE),"")</f>
        <v/>
      </c>
      <c r="H399" s="164" t="str">
        <f>IF(D399="所費",VLOOKUP(D399,支出入力表!E400:$M$2000,5,FALSE),"")</f>
        <v/>
      </c>
      <c r="I399" s="166" t="str">
        <f>IF(D399="所費",VLOOKUP(D399,支出入力表!E400:$M$2000,6,FALSE),"")</f>
        <v/>
      </c>
      <c r="J399" s="167" t="str">
        <f>IF(D399="所費",VLOOKUP(D399,支出入力表!E400:$M$2000,7,FALSE),"")</f>
        <v/>
      </c>
      <c r="K399" s="167" t="str">
        <f>IF(D399="所費",VLOOKUP(D399,支出入力表!E400:$M$2000,8,FALSE),"")</f>
        <v/>
      </c>
      <c r="L399" s="168" t="str">
        <f>IF(D399="所費",VLOOKUP(D399,支出入力表!E400:$M$2000,9,FALSE),"")</f>
        <v/>
      </c>
      <c r="M399" s="30"/>
    </row>
    <row r="400" spans="2:13" x14ac:dyDescent="0.55000000000000004">
      <c r="B400" s="163" t="str">
        <f>IF(D400="所費",支出入力表!A401,"")</f>
        <v/>
      </c>
      <c r="C400" s="164" t="str">
        <f>IF(D400="所費",支出入力表!C401,"")</f>
        <v/>
      </c>
      <c r="D400" s="165" t="str">
        <f>IF(支出入力表!E401="所費","所費","")</f>
        <v/>
      </c>
      <c r="E400" s="165" t="str">
        <f>IF(D400="","",支出入力表!G401)</f>
        <v/>
      </c>
      <c r="F400" s="196" t="str">
        <f>IF(E400="","",VLOOKUP(E400,プルダウン用リスト!$L$1:$M$14,2,FALSE))</f>
        <v/>
      </c>
      <c r="G400" s="164" t="str">
        <f>IF(D400="所費",VLOOKUP(D400,支出入力表!E401:$M$2000,4,FALSE),"")</f>
        <v/>
      </c>
      <c r="H400" s="164" t="str">
        <f>IF(D400="所費",VLOOKUP(D400,支出入力表!E401:$M$2000,5,FALSE),"")</f>
        <v/>
      </c>
      <c r="I400" s="166" t="str">
        <f>IF(D400="所費",VLOOKUP(D400,支出入力表!E401:$M$2000,6,FALSE),"")</f>
        <v/>
      </c>
      <c r="J400" s="167" t="str">
        <f>IF(D400="所費",VLOOKUP(D400,支出入力表!E401:$M$2000,7,FALSE),"")</f>
        <v/>
      </c>
      <c r="K400" s="167" t="str">
        <f>IF(D400="所費",VLOOKUP(D400,支出入力表!E401:$M$2000,8,FALSE),"")</f>
        <v/>
      </c>
      <c r="L400" s="168" t="str">
        <f>IF(D400="所費",VLOOKUP(D400,支出入力表!E401:$M$2000,9,FALSE),"")</f>
        <v/>
      </c>
      <c r="M400" s="30"/>
    </row>
    <row r="401" spans="2:13" x14ac:dyDescent="0.55000000000000004">
      <c r="B401" s="163" t="str">
        <f>IF(D401="所費",支出入力表!A402,"")</f>
        <v/>
      </c>
      <c r="C401" s="164" t="str">
        <f>IF(D401="所費",支出入力表!C402,"")</f>
        <v/>
      </c>
      <c r="D401" s="165" t="str">
        <f>IF(支出入力表!E402="所費","所費","")</f>
        <v/>
      </c>
      <c r="E401" s="165" t="str">
        <f>IF(D401="","",支出入力表!G402)</f>
        <v/>
      </c>
      <c r="F401" s="196" t="str">
        <f>IF(E401="","",VLOOKUP(E401,プルダウン用リスト!$L$1:$M$14,2,FALSE))</f>
        <v/>
      </c>
      <c r="G401" s="164" t="str">
        <f>IF(D401="所費",VLOOKUP(D401,支出入力表!E402:$M$2000,4,FALSE),"")</f>
        <v/>
      </c>
      <c r="H401" s="164" t="str">
        <f>IF(D401="所費",VLOOKUP(D401,支出入力表!E402:$M$2000,5,FALSE),"")</f>
        <v/>
      </c>
      <c r="I401" s="166" t="str">
        <f>IF(D401="所費",VLOOKUP(D401,支出入力表!E402:$M$2000,6,FALSE),"")</f>
        <v/>
      </c>
      <c r="J401" s="167" t="str">
        <f>IF(D401="所費",VLOOKUP(D401,支出入力表!E402:$M$2000,7,FALSE),"")</f>
        <v/>
      </c>
      <c r="K401" s="167" t="str">
        <f>IF(D401="所費",VLOOKUP(D401,支出入力表!E402:$M$2000,8,FALSE),"")</f>
        <v/>
      </c>
      <c r="L401" s="168" t="str">
        <f>IF(D401="所費",VLOOKUP(D401,支出入力表!E402:$M$2000,9,FALSE),"")</f>
        <v/>
      </c>
      <c r="M401" s="30"/>
    </row>
    <row r="402" spans="2:13" x14ac:dyDescent="0.55000000000000004">
      <c r="B402" s="163" t="str">
        <f>IF(D402="所費",支出入力表!A403,"")</f>
        <v/>
      </c>
      <c r="C402" s="164" t="str">
        <f>IF(D402="所費",支出入力表!C403,"")</f>
        <v/>
      </c>
      <c r="D402" s="165" t="str">
        <f>IF(支出入力表!E403="所費","所費","")</f>
        <v/>
      </c>
      <c r="E402" s="165" t="str">
        <f>IF(D402="","",支出入力表!G403)</f>
        <v/>
      </c>
      <c r="F402" s="196" t="str">
        <f>IF(E402="","",VLOOKUP(E402,プルダウン用リスト!$L$1:$M$14,2,FALSE))</f>
        <v/>
      </c>
      <c r="G402" s="164" t="str">
        <f>IF(D402="所費",VLOOKUP(D402,支出入力表!E403:$M$2000,4,FALSE),"")</f>
        <v/>
      </c>
      <c r="H402" s="164" t="str">
        <f>IF(D402="所費",VLOOKUP(D402,支出入力表!E403:$M$2000,5,FALSE),"")</f>
        <v/>
      </c>
      <c r="I402" s="166" t="str">
        <f>IF(D402="所費",VLOOKUP(D402,支出入力表!E403:$M$2000,6,FALSE),"")</f>
        <v/>
      </c>
      <c r="J402" s="167" t="str">
        <f>IF(D402="所費",VLOOKUP(D402,支出入力表!E403:$M$2000,7,FALSE),"")</f>
        <v/>
      </c>
      <c r="K402" s="167" t="str">
        <f>IF(D402="所費",VLOOKUP(D402,支出入力表!E403:$M$2000,8,FALSE),"")</f>
        <v/>
      </c>
      <c r="L402" s="168" t="str">
        <f>IF(D402="所費",VLOOKUP(D402,支出入力表!E403:$M$2000,9,FALSE),"")</f>
        <v/>
      </c>
      <c r="M402" s="30"/>
    </row>
    <row r="403" spans="2:13" x14ac:dyDescent="0.55000000000000004">
      <c r="B403" s="163" t="str">
        <f>IF(D403="所費",支出入力表!A404,"")</f>
        <v/>
      </c>
      <c r="C403" s="164" t="str">
        <f>IF(D403="所費",支出入力表!C404,"")</f>
        <v/>
      </c>
      <c r="D403" s="165" t="str">
        <f>IF(支出入力表!E404="所費","所費","")</f>
        <v/>
      </c>
      <c r="E403" s="165" t="str">
        <f>IF(D403="","",支出入力表!G404)</f>
        <v/>
      </c>
      <c r="F403" s="196" t="str">
        <f>IF(E403="","",VLOOKUP(E403,プルダウン用リスト!$L$1:$M$14,2,FALSE))</f>
        <v/>
      </c>
      <c r="G403" s="164" t="str">
        <f>IF(D403="所費",VLOOKUP(D403,支出入力表!E404:$M$2000,4,FALSE),"")</f>
        <v/>
      </c>
      <c r="H403" s="164" t="str">
        <f>IF(D403="所費",VLOOKUP(D403,支出入力表!E404:$M$2000,5,FALSE),"")</f>
        <v/>
      </c>
      <c r="I403" s="166" t="str">
        <f>IF(D403="所費",VLOOKUP(D403,支出入力表!E404:$M$2000,6,FALSE),"")</f>
        <v/>
      </c>
      <c r="J403" s="167" t="str">
        <f>IF(D403="所費",VLOOKUP(D403,支出入力表!E404:$M$2000,7,FALSE),"")</f>
        <v/>
      </c>
      <c r="K403" s="167" t="str">
        <f>IF(D403="所費",VLOOKUP(D403,支出入力表!E404:$M$2000,8,FALSE),"")</f>
        <v/>
      </c>
      <c r="L403" s="168" t="str">
        <f>IF(D403="所費",VLOOKUP(D403,支出入力表!E404:$M$2000,9,FALSE),"")</f>
        <v/>
      </c>
      <c r="M403" s="30"/>
    </row>
    <row r="404" spans="2:13" x14ac:dyDescent="0.55000000000000004">
      <c r="B404" s="163" t="str">
        <f>IF(D404="所費",支出入力表!A405,"")</f>
        <v/>
      </c>
      <c r="C404" s="164" t="str">
        <f>IF(D404="所費",支出入力表!C405,"")</f>
        <v/>
      </c>
      <c r="D404" s="165" t="str">
        <f>IF(支出入力表!E405="所費","所費","")</f>
        <v/>
      </c>
      <c r="E404" s="165" t="str">
        <f>IF(D404="","",支出入力表!G405)</f>
        <v/>
      </c>
      <c r="F404" s="196" t="str">
        <f>IF(E404="","",VLOOKUP(E404,プルダウン用リスト!$L$1:$M$14,2,FALSE))</f>
        <v/>
      </c>
      <c r="G404" s="164" t="str">
        <f>IF(D404="所費",VLOOKUP(D404,支出入力表!E405:$M$2000,4,FALSE),"")</f>
        <v/>
      </c>
      <c r="H404" s="164" t="str">
        <f>IF(D404="所費",VLOOKUP(D404,支出入力表!E405:$M$2000,5,FALSE),"")</f>
        <v/>
      </c>
      <c r="I404" s="166" t="str">
        <f>IF(D404="所費",VLOOKUP(D404,支出入力表!E405:$M$2000,6,FALSE),"")</f>
        <v/>
      </c>
      <c r="J404" s="167" t="str">
        <f>IF(D404="所費",VLOOKUP(D404,支出入力表!E405:$M$2000,7,FALSE),"")</f>
        <v/>
      </c>
      <c r="K404" s="167" t="str">
        <f>IF(D404="所費",VLOOKUP(D404,支出入力表!E405:$M$2000,8,FALSE),"")</f>
        <v/>
      </c>
      <c r="L404" s="168" t="str">
        <f>IF(D404="所費",VLOOKUP(D404,支出入力表!E405:$M$2000,9,FALSE),"")</f>
        <v/>
      </c>
      <c r="M404" s="30"/>
    </row>
    <row r="405" spans="2:13" x14ac:dyDescent="0.55000000000000004">
      <c r="B405" s="163" t="str">
        <f>IF(D405="所費",支出入力表!A406,"")</f>
        <v/>
      </c>
      <c r="C405" s="164" t="str">
        <f>IF(D405="所費",支出入力表!C406,"")</f>
        <v/>
      </c>
      <c r="D405" s="165" t="str">
        <f>IF(支出入力表!E406="所費","所費","")</f>
        <v/>
      </c>
      <c r="E405" s="165" t="str">
        <f>IF(D405="","",支出入力表!G406)</f>
        <v/>
      </c>
      <c r="F405" s="196" t="str">
        <f>IF(E405="","",VLOOKUP(E405,プルダウン用リスト!$L$1:$M$14,2,FALSE))</f>
        <v/>
      </c>
      <c r="G405" s="164" t="str">
        <f>IF(D405="所費",VLOOKUP(D405,支出入力表!E406:$M$2000,4,FALSE),"")</f>
        <v/>
      </c>
      <c r="H405" s="164" t="str">
        <f>IF(D405="所費",VLOOKUP(D405,支出入力表!E406:$M$2000,5,FALSE),"")</f>
        <v/>
      </c>
      <c r="I405" s="166" t="str">
        <f>IF(D405="所費",VLOOKUP(D405,支出入力表!E406:$M$2000,6,FALSE),"")</f>
        <v/>
      </c>
      <c r="J405" s="167" t="str">
        <f>IF(D405="所費",VLOOKUP(D405,支出入力表!E406:$M$2000,7,FALSE),"")</f>
        <v/>
      </c>
      <c r="K405" s="167" t="str">
        <f>IF(D405="所費",VLOOKUP(D405,支出入力表!E406:$M$2000,8,FALSE),"")</f>
        <v/>
      </c>
      <c r="L405" s="168" t="str">
        <f>IF(D405="所費",VLOOKUP(D405,支出入力表!E406:$M$2000,9,FALSE),"")</f>
        <v/>
      </c>
      <c r="M405" s="30"/>
    </row>
    <row r="406" spans="2:13" x14ac:dyDescent="0.55000000000000004">
      <c r="B406" s="163" t="str">
        <f>IF(D406="所費",支出入力表!A407,"")</f>
        <v/>
      </c>
      <c r="C406" s="164" t="str">
        <f>IF(D406="所費",支出入力表!C407,"")</f>
        <v/>
      </c>
      <c r="D406" s="165" t="str">
        <f>IF(支出入力表!E407="所費","所費","")</f>
        <v/>
      </c>
      <c r="E406" s="165" t="str">
        <f>IF(D406="","",支出入力表!G407)</f>
        <v/>
      </c>
      <c r="F406" s="196" t="str">
        <f>IF(E406="","",VLOOKUP(E406,プルダウン用リスト!$L$1:$M$14,2,FALSE))</f>
        <v/>
      </c>
      <c r="G406" s="164" t="str">
        <f>IF(D406="所費",VLOOKUP(D406,支出入力表!E407:$M$2000,4,FALSE),"")</f>
        <v/>
      </c>
      <c r="H406" s="164" t="str">
        <f>IF(D406="所費",VLOOKUP(D406,支出入力表!E407:$M$2000,5,FALSE),"")</f>
        <v/>
      </c>
      <c r="I406" s="166" t="str">
        <f>IF(D406="所費",VLOOKUP(D406,支出入力表!E407:$M$2000,6,FALSE),"")</f>
        <v/>
      </c>
      <c r="J406" s="167" t="str">
        <f>IF(D406="所費",VLOOKUP(D406,支出入力表!E407:$M$2000,7,FALSE),"")</f>
        <v/>
      </c>
      <c r="K406" s="167" t="str">
        <f>IF(D406="所費",VLOOKUP(D406,支出入力表!E407:$M$2000,8,FALSE),"")</f>
        <v/>
      </c>
      <c r="L406" s="168" t="str">
        <f>IF(D406="所費",VLOOKUP(D406,支出入力表!E407:$M$2000,9,FALSE),"")</f>
        <v/>
      </c>
      <c r="M406" s="30"/>
    </row>
    <row r="407" spans="2:13" x14ac:dyDescent="0.55000000000000004">
      <c r="B407" s="163" t="str">
        <f>IF(D407="所費",支出入力表!A408,"")</f>
        <v/>
      </c>
      <c r="C407" s="164" t="str">
        <f>IF(D407="所費",支出入力表!C408,"")</f>
        <v/>
      </c>
      <c r="D407" s="165" t="str">
        <f>IF(支出入力表!E408="所費","所費","")</f>
        <v/>
      </c>
      <c r="E407" s="165" t="str">
        <f>IF(D407="","",支出入力表!G408)</f>
        <v/>
      </c>
      <c r="F407" s="196" t="str">
        <f>IF(E407="","",VLOOKUP(E407,プルダウン用リスト!$L$1:$M$14,2,FALSE))</f>
        <v/>
      </c>
      <c r="G407" s="164" t="str">
        <f>IF(D407="所費",VLOOKUP(D407,支出入力表!E408:$M$2000,4,FALSE),"")</f>
        <v/>
      </c>
      <c r="H407" s="164" t="str">
        <f>IF(D407="所費",VLOOKUP(D407,支出入力表!E408:$M$2000,5,FALSE),"")</f>
        <v/>
      </c>
      <c r="I407" s="166" t="str">
        <f>IF(D407="所費",VLOOKUP(D407,支出入力表!E408:$M$2000,6,FALSE),"")</f>
        <v/>
      </c>
      <c r="J407" s="167" t="str">
        <f>IF(D407="所費",VLOOKUP(D407,支出入力表!E408:$M$2000,7,FALSE),"")</f>
        <v/>
      </c>
      <c r="K407" s="167" t="str">
        <f>IF(D407="所費",VLOOKUP(D407,支出入力表!E408:$M$2000,8,FALSE),"")</f>
        <v/>
      </c>
      <c r="L407" s="168" t="str">
        <f>IF(D407="所費",VLOOKUP(D407,支出入力表!E408:$M$2000,9,FALSE),"")</f>
        <v/>
      </c>
      <c r="M407" s="30"/>
    </row>
    <row r="408" spans="2:13" x14ac:dyDescent="0.55000000000000004">
      <c r="B408" s="163" t="str">
        <f>IF(D408="所費",支出入力表!A409,"")</f>
        <v/>
      </c>
      <c r="C408" s="164" t="str">
        <f>IF(D408="所費",支出入力表!C409,"")</f>
        <v/>
      </c>
      <c r="D408" s="165" t="str">
        <f>IF(支出入力表!E409="所費","所費","")</f>
        <v/>
      </c>
      <c r="E408" s="165" t="str">
        <f>IF(D408="","",支出入力表!G409)</f>
        <v/>
      </c>
      <c r="F408" s="196" t="str">
        <f>IF(E408="","",VLOOKUP(E408,プルダウン用リスト!$L$1:$M$14,2,FALSE))</f>
        <v/>
      </c>
      <c r="G408" s="164" t="str">
        <f>IF(D408="所費",VLOOKUP(D408,支出入力表!E409:$M$2000,4,FALSE),"")</f>
        <v/>
      </c>
      <c r="H408" s="164" t="str">
        <f>IF(D408="所費",VLOOKUP(D408,支出入力表!E409:$M$2000,5,FALSE),"")</f>
        <v/>
      </c>
      <c r="I408" s="166" t="str">
        <f>IF(D408="所費",VLOOKUP(D408,支出入力表!E409:$M$2000,6,FALSE),"")</f>
        <v/>
      </c>
      <c r="J408" s="167" t="str">
        <f>IF(D408="所費",VLOOKUP(D408,支出入力表!E409:$M$2000,7,FALSE),"")</f>
        <v/>
      </c>
      <c r="K408" s="167" t="str">
        <f>IF(D408="所費",VLOOKUP(D408,支出入力表!E409:$M$2000,8,FALSE),"")</f>
        <v/>
      </c>
      <c r="L408" s="168" t="str">
        <f>IF(D408="所費",VLOOKUP(D408,支出入力表!E409:$M$2000,9,FALSE),"")</f>
        <v/>
      </c>
      <c r="M408" s="30"/>
    </row>
    <row r="409" spans="2:13" x14ac:dyDescent="0.55000000000000004">
      <c r="B409" s="163" t="str">
        <f>IF(D409="所費",支出入力表!A410,"")</f>
        <v/>
      </c>
      <c r="C409" s="164" t="str">
        <f>IF(D409="所費",支出入力表!C410,"")</f>
        <v/>
      </c>
      <c r="D409" s="165" t="str">
        <f>IF(支出入力表!E410="所費","所費","")</f>
        <v/>
      </c>
      <c r="E409" s="165" t="str">
        <f>IF(D409="","",支出入力表!G410)</f>
        <v/>
      </c>
      <c r="F409" s="196" t="str">
        <f>IF(E409="","",VLOOKUP(E409,プルダウン用リスト!$L$1:$M$14,2,FALSE))</f>
        <v/>
      </c>
      <c r="G409" s="164" t="str">
        <f>IF(D409="所費",VLOOKUP(D409,支出入力表!E410:$M$2000,4,FALSE),"")</f>
        <v/>
      </c>
      <c r="H409" s="164" t="str">
        <f>IF(D409="所費",VLOOKUP(D409,支出入力表!E410:$M$2000,5,FALSE),"")</f>
        <v/>
      </c>
      <c r="I409" s="166" t="str">
        <f>IF(D409="所費",VLOOKUP(D409,支出入力表!E410:$M$2000,6,FALSE),"")</f>
        <v/>
      </c>
      <c r="J409" s="167" t="str">
        <f>IF(D409="所費",VLOOKUP(D409,支出入力表!E410:$M$2000,7,FALSE),"")</f>
        <v/>
      </c>
      <c r="K409" s="167" t="str">
        <f>IF(D409="所費",VLOOKUP(D409,支出入力表!E410:$M$2000,8,FALSE),"")</f>
        <v/>
      </c>
      <c r="L409" s="168" t="str">
        <f>IF(D409="所費",VLOOKUP(D409,支出入力表!E410:$M$2000,9,FALSE),"")</f>
        <v/>
      </c>
      <c r="M409" s="30"/>
    </row>
    <row r="410" spans="2:13" x14ac:dyDescent="0.55000000000000004">
      <c r="B410" s="163" t="str">
        <f>IF(D410="所費",支出入力表!A411,"")</f>
        <v/>
      </c>
      <c r="C410" s="164" t="str">
        <f>IF(D410="所費",支出入力表!C411,"")</f>
        <v/>
      </c>
      <c r="D410" s="165" t="str">
        <f>IF(支出入力表!E411="所費","所費","")</f>
        <v/>
      </c>
      <c r="E410" s="165" t="str">
        <f>IF(D410="","",支出入力表!G411)</f>
        <v/>
      </c>
      <c r="F410" s="196" t="str">
        <f>IF(E410="","",VLOOKUP(E410,プルダウン用リスト!$L$1:$M$14,2,FALSE))</f>
        <v/>
      </c>
      <c r="G410" s="164" t="str">
        <f>IF(D410="所費",VLOOKUP(D410,支出入力表!E411:$M$2000,4,FALSE),"")</f>
        <v/>
      </c>
      <c r="H410" s="164" t="str">
        <f>IF(D410="所費",VLOOKUP(D410,支出入力表!E411:$M$2000,5,FALSE),"")</f>
        <v/>
      </c>
      <c r="I410" s="166" t="str">
        <f>IF(D410="所費",VLOOKUP(D410,支出入力表!E411:$M$2000,6,FALSE),"")</f>
        <v/>
      </c>
      <c r="J410" s="167" t="str">
        <f>IF(D410="所費",VLOOKUP(D410,支出入力表!E411:$M$2000,7,FALSE),"")</f>
        <v/>
      </c>
      <c r="K410" s="167" t="str">
        <f>IF(D410="所費",VLOOKUP(D410,支出入力表!E411:$M$2000,8,FALSE),"")</f>
        <v/>
      </c>
      <c r="L410" s="168" t="str">
        <f>IF(D410="所費",VLOOKUP(D410,支出入力表!E411:$M$2000,9,FALSE),"")</f>
        <v/>
      </c>
      <c r="M410" s="30"/>
    </row>
    <row r="411" spans="2:13" x14ac:dyDescent="0.55000000000000004">
      <c r="B411" s="163" t="str">
        <f>IF(D411="所費",支出入力表!A412,"")</f>
        <v/>
      </c>
      <c r="C411" s="164" t="str">
        <f>IF(D411="所費",支出入力表!C412,"")</f>
        <v/>
      </c>
      <c r="D411" s="165" t="str">
        <f>IF(支出入力表!E412="所費","所費","")</f>
        <v/>
      </c>
      <c r="E411" s="165" t="str">
        <f>IF(D411="","",支出入力表!G412)</f>
        <v/>
      </c>
      <c r="F411" s="196" t="str">
        <f>IF(E411="","",VLOOKUP(E411,プルダウン用リスト!$L$1:$M$14,2,FALSE))</f>
        <v/>
      </c>
      <c r="G411" s="164" t="str">
        <f>IF(D411="所費",VLOOKUP(D411,支出入力表!E412:$M$2000,4,FALSE),"")</f>
        <v/>
      </c>
      <c r="H411" s="164" t="str">
        <f>IF(D411="所費",VLOOKUP(D411,支出入力表!E412:$M$2000,5,FALSE),"")</f>
        <v/>
      </c>
      <c r="I411" s="166" t="str">
        <f>IF(D411="所費",VLOOKUP(D411,支出入力表!E412:$M$2000,6,FALSE),"")</f>
        <v/>
      </c>
      <c r="J411" s="167" t="str">
        <f>IF(D411="所費",VLOOKUP(D411,支出入力表!E412:$M$2000,7,FALSE),"")</f>
        <v/>
      </c>
      <c r="K411" s="167" t="str">
        <f>IF(D411="所費",VLOOKUP(D411,支出入力表!E412:$M$2000,8,FALSE),"")</f>
        <v/>
      </c>
      <c r="L411" s="168" t="str">
        <f>IF(D411="所費",VLOOKUP(D411,支出入力表!E412:$M$2000,9,FALSE),"")</f>
        <v/>
      </c>
      <c r="M411" s="30"/>
    </row>
    <row r="412" spans="2:13" x14ac:dyDescent="0.55000000000000004">
      <c r="B412" s="163" t="str">
        <f>IF(D412="所費",支出入力表!A413,"")</f>
        <v/>
      </c>
      <c r="C412" s="164" t="str">
        <f>IF(D412="所費",支出入力表!C413,"")</f>
        <v/>
      </c>
      <c r="D412" s="165" t="str">
        <f>IF(支出入力表!E413="所費","所費","")</f>
        <v/>
      </c>
      <c r="E412" s="165" t="str">
        <f>IF(D412="","",支出入力表!G413)</f>
        <v/>
      </c>
      <c r="F412" s="196" t="str">
        <f>IF(E412="","",VLOOKUP(E412,プルダウン用リスト!$L$1:$M$14,2,FALSE))</f>
        <v/>
      </c>
      <c r="G412" s="164" t="str">
        <f>IF(D412="所費",VLOOKUP(D412,支出入力表!E413:$M$2000,4,FALSE),"")</f>
        <v/>
      </c>
      <c r="H412" s="164" t="str">
        <f>IF(D412="所費",VLOOKUP(D412,支出入力表!E413:$M$2000,5,FALSE),"")</f>
        <v/>
      </c>
      <c r="I412" s="166" t="str">
        <f>IF(D412="所費",VLOOKUP(D412,支出入力表!E413:$M$2000,6,FALSE),"")</f>
        <v/>
      </c>
      <c r="J412" s="167" t="str">
        <f>IF(D412="所費",VLOOKUP(D412,支出入力表!E413:$M$2000,7,FALSE),"")</f>
        <v/>
      </c>
      <c r="K412" s="167" t="str">
        <f>IF(D412="所費",VLOOKUP(D412,支出入力表!E413:$M$2000,8,FALSE),"")</f>
        <v/>
      </c>
      <c r="L412" s="168" t="str">
        <f>IF(D412="所費",VLOOKUP(D412,支出入力表!E413:$M$2000,9,FALSE),"")</f>
        <v/>
      </c>
      <c r="M412" s="30"/>
    </row>
    <row r="413" spans="2:13" x14ac:dyDescent="0.55000000000000004">
      <c r="B413" s="163" t="str">
        <f>IF(D413="所費",支出入力表!A414,"")</f>
        <v/>
      </c>
      <c r="C413" s="164" t="str">
        <f>IF(D413="所費",支出入力表!C414,"")</f>
        <v/>
      </c>
      <c r="D413" s="165" t="str">
        <f>IF(支出入力表!E414="所費","所費","")</f>
        <v/>
      </c>
      <c r="E413" s="165" t="str">
        <f>IF(D413="","",支出入力表!G414)</f>
        <v/>
      </c>
      <c r="F413" s="196" t="str">
        <f>IF(E413="","",VLOOKUP(E413,プルダウン用リスト!$L$1:$M$14,2,FALSE))</f>
        <v/>
      </c>
      <c r="G413" s="164" t="str">
        <f>IF(D413="所費",VLOOKUP(D413,支出入力表!E414:$M$2000,4,FALSE),"")</f>
        <v/>
      </c>
      <c r="H413" s="164" t="str">
        <f>IF(D413="所費",VLOOKUP(D413,支出入力表!E414:$M$2000,5,FALSE),"")</f>
        <v/>
      </c>
      <c r="I413" s="166" t="str">
        <f>IF(D413="所費",VLOOKUP(D413,支出入力表!E414:$M$2000,6,FALSE),"")</f>
        <v/>
      </c>
      <c r="J413" s="167" t="str">
        <f>IF(D413="所費",VLOOKUP(D413,支出入力表!E414:$M$2000,7,FALSE),"")</f>
        <v/>
      </c>
      <c r="K413" s="167" t="str">
        <f>IF(D413="所費",VLOOKUP(D413,支出入力表!E414:$M$2000,8,FALSE),"")</f>
        <v/>
      </c>
      <c r="L413" s="168" t="str">
        <f>IF(D413="所費",VLOOKUP(D413,支出入力表!E414:$M$2000,9,FALSE),"")</f>
        <v/>
      </c>
      <c r="M413" s="30"/>
    </row>
    <row r="414" spans="2:13" x14ac:dyDescent="0.55000000000000004">
      <c r="B414" s="163" t="str">
        <f>IF(D414="所費",支出入力表!A415,"")</f>
        <v/>
      </c>
      <c r="C414" s="164" t="str">
        <f>IF(D414="所費",支出入力表!C415,"")</f>
        <v/>
      </c>
      <c r="D414" s="165" t="str">
        <f>IF(支出入力表!E415="所費","所費","")</f>
        <v/>
      </c>
      <c r="E414" s="165" t="str">
        <f>IF(D414="","",支出入力表!G415)</f>
        <v/>
      </c>
      <c r="F414" s="196" t="str">
        <f>IF(E414="","",VLOOKUP(E414,プルダウン用リスト!$L$1:$M$14,2,FALSE))</f>
        <v/>
      </c>
      <c r="G414" s="164" t="str">
        <f>IF(D414="所費",VLOOKUP(D414,支出入力表!E415:$M$2000,4,FALSE),"")</f>
        <v/>
      </c>
      <c r="H414" s="164" t="str">
        <f>IF(D414="所費",VLOOKUP(D414,支出入力表!E415:$M$2000,5,FALSE),"")</f>
        <v/>
      </c>
      <c r="I414" s="166" t="str">
        <f>IF(D414="所費",VLOOKUP(D414,支出入力表!E415:$M$2000,6,FALSE),"")</f>
        <v/>
      </c>
      <c r="J414" s="167" t="str">
        <f>IF(D414="所費",VLOOKUP(D414,支出入力表!E415:$M$2000,7,FALSE),"")</f>
        <v/>
      </c>
      <c r="K414" s="167" t="str">
        <f>IF(D414="所費",VLOOKUP(D414,支出入力表!E415:$M$2000,8,FALSE),"")</f>
        <v/>
      </c>
      <c r="L414" s="168" t="str">
        <f>IF(D414="所費",VLOOKUP(D414,支出入力表!E415:$M$2000,9,FALSE),"")</f>
        <v/>
      </c>
      <c r="M414" s="30"/>
    </row>
    <row r="415" spans="2:13" x14ac:dyDescent="0.55000000000000004">
      <c r="B415" s="163" t="str">
        <f>IF(D415="所費",支出入力表!A416,"")</f>
        <v/>
      </c>
      <c r="C415" s="164" t="str">
        <f>IF(D415="所費",支出入力表!C416,"")</f>
        <v/>
      </c>
      <c r="D415" s="165" t="str">
        <f>IF(支出入力表!E416="所費","所費","")</f>
        <v/>
      </c>
      <c r="E415" s="165" t="str">
        <f>IF(D415="","",支出入力表!G416)</f>
        <v/>
      </c>
      <c r="F415" s="196" t="str">
        <f>IF(E415="","",VLOOKUP(E415,プルダウン用リスト!$L$1:$M$14,2,FALSE))</f>
        <v/>
      </c>
      <c r="G415" s="164" t="str">
        <f>IF(D415="所費",VLOOKUP(D415,支出入力表!E416:$M$2000,4,FALSE),"")</f>
        <v/>
      </c>
      <c r="H415" s="164" t="str">
        <f>IF(D415="所費",VLOOKUP(D415,支出入力表!E416:$M$2000,5,FALSE),"")</f>
        <v/>
      </c>
      <c r="I415" s="166" t="str">
        <f>IF(D415="所費",VLOOKUP(D415,支出入力表!E416:$M$2000,6,FALSE),"")</f>
        <v/>
      </c>
      <c r="J415" s="167" t="str">
        <f>IF(D415="所費",VLOOKUP(D415,支出入力表!E416:$M$2000,7,FALSE),"")</f>
        <v/>
      </c>
      <c r="K415" s="167" t="str">
        <f>IF(D415="所費",VLOOKUP(D415,支出入力表!E416:$M$2000,8,FALSE),"")</f>
        <v/>
      </c>
      <c r="L415" s="168" t="str">
        <f>IF(D415="所費",VLOOKUP(D415,支出入力表!E416:$M$2000,9,FALSE),"")</f>
        <v/>
      </c>
      <c r="M415" s="30"/>
    </row>
    <row r="416" spans="2:13" x14ac:dyDescent="0.55000000000000004">
      <c r="B416" s="163" t="str">
        <f>IF(D416="所費",支出入力表!A417,"")</f>
        <v/>
      </c>
      <c r="C416" s="164" t="str">
        <f>IF(D416="所費",支出入力表!C417,"")</f>
        <v/>
      </c>
      <c r="D416" s="165" t="str">
        <f>IF(支出入力表!E417="所費","所費","")</f>
        <v/>
      </c>
      <c r="E416" s="165" t="str">
        <f>IF(D416="","",支出入力表!G417)</f>
        <v/>
      </c>
      <c r="F416" s="196" t="str">
        <f>IF(E416="","",VLOOKUP(E416,プルダウン用リスト!$L$1:$M$14,2,FALSE))</f>
        <v/>
      </c>
      <c r="G416" s="164" t="str">
        <f>IF(D416="所費",VLOOKUP(D416,支出入力表!E417:$M$2000,4,FALSE),"")</f>
        <v/>
      </c>
      <c r="H416" s="164" t="str">
        <f>IF(D416="所費",VLOOKUP(D416,支出入力表!E417:$M$2000,5,FALSE),"")</f>
        <v/>
      </c>
      <c r="I416" s="166" t="str">
        <f>IF(D416="所費",VLOOKUP(D416,支出入力表!E417:$M$2000,6,FALSE),"")</f>
        <v/>
      </c>
      <c r="J416" s="167" t="str">
        <f>IF(D416="所費",VLOOKUP(D416,支出入力表!E417:$M$2000,7,FALSE),"")</f>
        <v/>
      </c>
      <c r="K416" s="167" t="str">
        <f>IF(D416="所費",VLOOKUP(D416,支出入力表!E417:$M$2000,8,FALSE),"")</f>
        <v/>
      </c>
      <c r="L416" s="168" t="str">
        <f>IF(D416="所費",VLOOKUP(D416,支出入力表!E417:$M$2000,9,FALSE),"")</f>
        <v/>
      </c>
      <c r="M416" s="30"/>
    </row>
    <row r="417" spans="2:13" x14ac:dyDescent="0.55000000000000004">
      <c r="B417" s="163" t="str">
        <f>IF(D417="所費",支出入力表!A418,"")</f>
        <v/>
      </c>
      <c r="C417" s="164" t="str">
        <f>IF(D417="所費",支出入力表!C418,"")</f>
        <v/>
      </c>
      <c r="D417" s="165" t="str">
        <f>IF(支出入力表!E418="所費","所費","")</f>
        <v/>
      </c>
      <c r="E417" s="165" t="str">
        <f>IF(D417="","",支出入力表!G418)</f>
        <v/>
      </c>
      <c r="F417" s="196" t="str">
        <f>IF(E417="","",VLOOKUP(E417,プルダウン用リスト!$L$1:$M$14,2,FALSE))</f>
        <v/>
      </c>
      <c r="G417" s="164" t="str">
        <f>IF(D417="所費",VLOOKUP(D417,支出入力表!E418:$M$2000,4,FALSE),"")</f>
        <v/>
      </c>
      <c r="H417" s="164" t="str">
        <f>IF(D417="所費",VLOOKUP(D417,支出入力表!E418:$M$2000,5,FALSE),"")</f>
        <v/>
      </c>
      <c r="I417" s="166" t="str">
        <f>IF(D417="所費",VLOOKUP(D417,支出入力表!E418:$M$2000,6,FALSE),"")</f>
        <v/>
      </c>
      <c r="J417" s="167" t="str">
        <f>IF(D417="所費",VLOOKUP(D417,支出入力表!E418:$M$2000,7,FALSE),"")</f>
        <v/>
      </c>
      <c r="K417" s="167" t="str">
        <f>IF(D417="所費",VLOOKUP(D417,支出入力表!E418:$M$2000,8,FALSE),"")</f>
        <v/>
      </c>
      <c r="L417" s="168" t="str">
        <f>IF(D417="所費",VLOOKUP(D417,支出入力表!E418:$M$2000,9,FALSE),"")</f>
        <v/>
      </c>
      <c r="M417" s="30"/>
    </row>
    <row r="418" spans="2:13" x14ac:dyDescent="0.55000000000000004">
      <c r="B418" s="163" t="str">
        <f>IF(D418="所費",支出入力表!A419,"")</f>
        <v/>
      </c>
      <c r="C418" s="164" t="str">
        <f>IF(D418="所費",支出入力表!C419,"")</f>
        <v/>
      </c>
      <c r="D418" s="165" t="str">
        <f>IF(支出入力表!E419="所費","所費","")</f>
        <v/>
      </c>
      <c r="E418" s="165" t="str">
        <f>IF(D418="","",支出入力表!G419)</f>
        <v/>
      </c>
      <c r="F418" s="196" t="str">
        <f>IF(E418="","",VLOOKUP(E418,プルダウン用リスト!$L$1:$M$14,2,FALSE))</f>
        <v/>
      </c>
      <c r="G418" s="164" t="str">
        <f>IF(D418="所費",VLOOKUP(D418,支出入力表!E419:$M$2000,4,FALSE),"")</f>
        <v/>
      </c>
      <c r="H418" s="164" t="str">
        <f>IF(D418="所費",VLOOKUP(D418,支出入力表!E419:$M$2000,5,FALSE),"")</f>
        <v/>
      </c>
      <c r="I418" s="166" t="str">
        <f>IF(D418="所費",VLOOKUP(D418,支出入力表!E419:$M$2000,6,FALSE),"")</f>
        <v/>
      </c>
      <c r="J418" s="167" t="str">
        <f>IF(D418="所費",VLOOKUP(D418,支出入力表!E419:$M$2000,7,FALSE),"")</f>
        <v/>
      </c>
      <c r="K418" s="167" t="str">
        <f>IF(D418="所費",VLOOKUP(D418,支出入力表!E419:$M$2000,8,FALSE),"")</f>
        <v/>
      </c>
      <c r="L418" s="168" t="str">
        <f>IF(D418="所費",VLOOKUP(D418,支出入力表!E419:$M$2000,9,FALSE),"")</f>
        <v/>
      </c>
      <c r="M418" s="30"/>
    </row>
    <row r="419" spans="2:13" x14ac:dyDescent="0.55000000000000004">
      <c r="B419" s="163" t="str">
        <f>IF(D419="所費",支出入力表!A420,"")</f>
        <v/>
      </c>
      <c r="C419" s="164" t="str">
        <f>IF(D419="所費",支出入力表!C420,"")</f>
        <v/>
      </c>
      <c r="D419" s="165" t="str">
        <f>IF(支出入力表!E420="所費","所費","")</f>
        <v/>
      </c>
      <c r="E419" s="165" t="str">
        <f>IF(D419="","",支出入力表!G420)</f>
        <v/>
      </c>
      <c r="F419" s="196" t="str">
        <f>IF(E419="","",VLOOKUP(E419,プルダウン用リスト!$L$1:$M$14,2,FALSE))</f>
        <v/>
      </c>
      <c r="G419" s="164" t="str">
        <f>IF(D419="所費",VLOOKUP(D419,支出入力表!E420:$M$2000,4,FALSE),"")</f>
        <v/>
      </c>
      <c r="H419" s="164" t="str">
        <f>IF(D419="所費",VLOOKUP(D419,支出入力表!E420:$M$2000,5,FALSE),"")</f>
        <v/>
      </c>
      <c r="I419" s="166" t="str">
        <f>IF(D419="所費",VLOOKUP(D419,支出入力表!E420:$M$2000,6,FALSE),"")</f>
        <v/>
      </c>
      <c r="J419" s="167" t="str">
        <f>IF(D419="所費",VLOOKUP(D419,支出入力表!E420:$M$2000,7,FALSE),"")</f>
        <v/>
      </c>
      <c r="K419" s="167" t="str">
        <f>IF(D419="所費",VLOOKUP(D419,支出入力表!E420:$M$2000,8,FALSE),"")</f>
        <v/>
      </c>
      <c r="L419" s="168" t="str">
        <f>IF(D419="所費",VLOOKUP(D419,支出入力表!E420:$M$2000,9,FALSE),"")</f>
        <v/>
      </c>
      <c r="M419" s="30"/>
    </row>
    <row r="420" spans="2:13" x14ac:dyDescent="0.55000000000000004">
      <c r="B420" s="163" t="str">
        <f>IF(D420="所費",支出入力表!A421,"")</f>
        <v/>
      </c>
      <c r="C420" s="164" t="str">
        <f>IF(D420="所費",支出入力表!C421,"")</f>
        <v/>
      </c>
      <c r="D420" s="165" t="str">
        <f>IF(支出入力表!E421="所費","所費","")</f>
        <v/>
      </c>
      <c r="E420" s="165" t="str">
        <f>IF(D420="","",支出入力表!G421)</f>
        <v/>
      </c>
      <c r="F420" s="196" t="str">
        <f>IF(E420="","",VLOOKUP(E420,プルダウン用リスト!$L$1:$M$14,2,FALSE))</f>
        <v/>
      </c>
      <c r="G420" s="164" t="str">
        <f>IF(D420="所費",VLOOKUP(D420,支出入力表!E421:$M$2000,4,FALSE),"")</f>
        <v/>
      </c>
      <c r="H420" s="164" t="str">
        <f>IF(D420="所費",VLOOKUP(D420,支出入力表!E421:$M$2000,5,FALSE),"")</f>
        <v/>
      </c>
      <c r="I420" s="166" t="str">
        <f>IF(D420="所費",VLOOKUP(D420,支出入力表!E421:$M$2000,6,FALSE),"")</f>
        <v/>
      </c>
      <c r="J420" s="167" t="str">
        <f>IF(D420="所費",VLOOKUP(D420,支出入力表!E421:$M$2000,7,FALSE),"")</f>
        <v/>
      </c>
      <c r="K420" s="167" t="str">
        <f>IF(D420="所費",VLOOKUP(D420,支出入力表!E421:$M$2000,8,FALSE),"")</f>
        <v/>
      </c>
      <c r="L420" s="168" t="str">
        <f>IF(D420="所費",VLOOKUP(D420,支出入力表!E421:$M$2000,9,FALSE),"")</f>
        <v/>
      </c>
      <c r="M420" s="30"/>
    </row>
    <row r="421" spans="2:13" x14ac:dyDescent="0.55000000000000004">
      <c r="B421" s="163" t="str">
        <f>IF(D421="所費",支出入力表!A422,"")</f>
        <v/>
      </c>
      <c r="C421" s="164" t="str">
        <f>IF(D421="所費",支出入力表!C422,"")</f>
        <v/>
      </c>
      <c r="D421" s="165" t="str">
        <f>IF(支出入力表!E422="所費","所費","")</f>
        <v/>
      </c>
      <c r="E421" s="165" t="str">
        <f>IF(D421="","",支出入力表!G422)</f>
        <v/>
      </c>
      <c r="F421" s="196" t="str">
        <f>IF(E421="","",VLOOKUP(E421,プルダウン用リスト!$L$1:$M$14,2,FALSE))</f>
        <v/>
      </c>
      <c r="G421" s="164" t="str">
        <f>IF(D421="所費",VLOOKUP(D421,支出入力表!E422:$M$2000,4,FALSE),"")</f>
        <v/>
      </c>
      <c r="H421" s="164" t="str">
        <f>IF(D421="所費",VLOOKUP(D421,支出入力表!E422:$M$2000,5,FALSE),"")</f>
        <v/>
      </c>
      <c r="I421" s="166" t="str">
        <f>IF(D421="所費",VLOOKUP(D421,支出入力表!E422:$M$2000,6,FALSE),"")</f>
        <v/>
      </c>
      <c r="J421" s="167" t="str">
        <f>IF(D421="所費",VLOOKUP(D421,支出入力表!E422:$M$2000,7,FALSE),"")</f>
        <v/>
      </c>
      <c r="K421" s="167" t="str">
        <f>IF(D421="所費",VLOOKUP(D421,支出入力表!E422:$M$2000,8,FALSE),"")</f>
        <v/>
      </c>
      <c r="L421" s="168" t="str">
        <f>IF(D421="所費",VLOOKUP(D421,支出入力表!E422:$M$2000,9,FALSE),"")</f>
        <v/>
      </c>
      <c r="M421" s="30"/>
    </row>
    <row r="422" spans="2:13" x14ac:dyDescent="0.55000000000000004">
      <c r="B422" s="163" t="str">
        <f>IF(D422="所費",支出入力表!A423,"")</f>
        <v/>
      </c>
      <c r="C422" s="164" t="str">
        <f>IF(D422="所費",支出入力表!C423,"")</f>
        <v/>
      </c>
      <c r="D422" s="165" t="str">
        <f>IF(支出入力表!E423="所費","所費","")</f>
        <v/>
      </c>
      <c r="E422" s="165" t="str">
        <f>IF(D422="","",支出入力表!G423)</f>
        <v/>
      </c>
      <c r="F422" s="196" t="str">
        <f>IF(E422="","",VLOOKUP(E422,プルダウン用リスト!$L$1:$M$14,2,FALSE))</f>
        <v/>
      </c>
      <c r="G422" s="164" t="str">
        <f>IF(D422="所費",VLOOKUP(D422,支出入力表!E423:$M$2000,4,FALSE),"")</f>
        <v/>
      </c>
      <c r="H422" s="164" t="str">
        <f>IF(D422="所費",VLOOKUP(D422,支出入力表!E423:$M$2000,5,FALSE),"")</f>
        <v/>
      </c>
      <c r="I422" s="166" t="str">
        <f>IF(D422="所費",VLOOKUP(D422,支出入力表!E423:$M$2000,6,FALSE),"")</f>
        <v/>
      </c>
      <c r="J422" s="167" t="str">
        <f>IF(D422="所費",VLOOKUP(D422,支出入力表!E423:$M$2000,7,FALSE),"")</f>
        <v/>
      </c>
      <c r="K422" s="167" t="str">
        <f>IF(D422="所費",VLOOKUP(D422,支出入力表!E423:$M$2000,8,FALSE),"")</f>
        <v/>
      </c>
      <c r="L422" s="168" t="str">
        <f>IF(D422="所費",VLOOKUP(D422,支出入力表!E423:$M$2000,9,FALSE),"")</f>
        <v/>
      </c>
      <c r="M422" s="30"/>
    </row>
    <row r="423" spans="2:13" x14ac:dyDescent="0.55000000000000004">
      <c r="B423" s="163" t="str">
        <f>IF(D423="所費",支出入力表!A424,"")</f>
        <v/>
      </c>
      <c r="C423" s="164" t="str">
        <f>IF(D423="所費",支出入力表!C424,"")</f>
        <v/>
      </c>
      <c r="D423" s="165" t="str">
        <f>IF(支出入力表!E424="所費","所費","")</f>
        <v/>
      </c>
      <c r="E423" s="165" t="str">
        <f>IF(D423="","",支出入力表!G424)</f>
        <v/>
      </c>
      <c r="F423" s="196" t="str">
        <f>IF(E423="","",VLOOKUP(E423,プルダウン用リスト!$L$1:$M$14,2,FALSE))</f>
        <v/>
      </c>
      <c r="G423" s="164" t="str">
        <f>IF(D423="所費",VLOOKUP(D423,支出入力表!E424:$M$2000,4,FALSE),"")</f>
        <v/>
      </c>
      <c r="H423" s="164" t="str">
        <f>IF(D423="所費",VLOOKUP(D423,支出入力表!E424:$M$2000,5,FALSE),"")</f>
        <v/>
      </c>
      <c r="I423" s="166" t="str">
        <f>IF(D423="所費",VLOOKUP(D423,支出入力表!E424:$M$2000,6,FALSE),"")</f>
        <v/>
      </c>
      <c r="J423" s="167" t="str">
        <f>IF(D423="所費",VLOOKUP(D423,支出入力表!E424:$M$2000,7,FALSE),"")</f>
        <v/>
      </c>
      <c r="K423" s="167" t="str">
        <f>IF(D423="所費",VLOOKUP(D423,支出入力表!E424:$M$2000,8,FALSE),"")</f>
        <v/>
      </c>
      <c r="L423" s="168" t="str">
        <f>IF(D423="所費",VLOOKUP(D423,支出入力表!E424:$M$2000,9,FALSE),"")</f>
        <v/>
      </c>
      <c r="M423" s="30"/>
    </row>
    <row r="424" spans="2:13" x14ac:dyDescent="0.55000000000000004">
      <c r="B424" s="163" t="str">
        <f>IF(D424="所費",支出入力表!A425,"")</f>
        <v/>
      </c>
      <c r="C424" s="164" t="str">
        <f>IF(D424="所費",支出入力表!C425,"")</f>
        <v/>
      </c>
      <c r="D424" s="165" t="str">
        <f>IF(支出入力表!E425="所費","所費","")</f>
        <v/>
      </c>
      <c r="E424" s="165" t="str">
        <f>IF(D424="","",支出入力表!G425)</f>
        <v/>
      </c>
      <c r="F424" s="196" t="str">
        <f>IF(E424="","",VLOOKUP(E424,プルダウン用リスト!$L$1:$M$14,2,FALSE))</f>
        <v/>
      </c>
      <c r="G424" s="164" t="str">
        <f>IF(D424="所費",VLOOKUP(D424,支出入力表!E425:$M$2000,4,FALSE),"")</f>
        <v/>
      </c>
      <c r="H424" s="164" t="str">
        <f>IF(D424="所費",VLOOKUP(D424,支出入力表!E425:$M$2000,5,FALSE),"")</f>
        <v/>
      </c>
      <c r="I424" s="166" t="str">
        <f>IF(D424="所費",VLOOKUP(D424,支出入力表!E425:$M$2000,6,FALSE),"")</f>
        <v/>
      </c>
      <c r="J424" s="167" t="str">
        <f>IF(D424="所費",VLOOKUP(D424,支出入力表!E425:$M$2000,7,FALSE),"")</f>
        <v/>
      </c>
      <c r="K424" s="167" t="str">
        <f>IF(D424="所費",VLOOKUP(D424,支出入力表!E425:$M$2000,8,FALSE),"")</f>
        <v/>
      </c>
      <c r="L424" s="168" t="str">
        <f>IF(D424="所費",VLOOKUP(D424,支出入力表!E425:$M$2000,9,FALSE),"")</f>
        <v/>
      </c>
      <c r="M424" s="30"/>
    </row>
    <row r="425" spans="2:13" x14ac:dyDescent="0.55000000000000004">
      <c r="B425" s="163" t="str">
        <f>IF(D425="所費",支出入力表!A426,"")</f>
        <v/>
      </c>
      <c r="C425" s="164" t="str">
        <f>IF(D425="所費",支出入力表!C426,"")</f>
        <v/>
      </c>
      <c r="D425" s="165" t="str">
        <f>IF(支出入力表!E426="所費","所費","")</f>
        <v/>
      </c>
      <c r="E425" s="165" t="str">
        <f>IF(D425="","",支出入力表!G426)</f>
        <v/>
      </c>
      <c r="F425" s="196" t="str">
        <f>IF(E425="","",VLOOKUP(E425,プルダウン用リスト!$L$1:$M$14,2,FALSE))</f>
        <v/>
      </c>
      <c r="G425" s="164" t="str">
        <f>IF(D425="所費",VLOOKUP(D425,支出入力表!E426:$M$2000,4,FALSE),"")</f>
        <v/>
      </c>
      <c r="H425" s="164" t="str">
        <f>IF(D425="所費",VLOOKUP(D425,支出入力表!E426:$M$2000,5,FALSE),"")</f>
        <v/>
      </c>
      <c r="I425" s="166" t="str">
        <f>IF(D425="所費",VLOOKUP(D425,支出入力表!E426:$M$2000,6,FALSE),"")</f>
        <v/>
      </c>
      <c r="J425" s="167" t="str">
        <f>IF(D425="所費",VLOOKUP(D425,支出入力表!E426:$M$2000,7,FALSE),"")</f>
        <v/>
      </c>
      <c r="K425" s="167" t="str">
        <f>IF(D425="所費",VLOOKUP(D425,支出入力表!E426:$M$2000,8,FALSE),"")</f>
        <v/>
      </c>
      <c r="L425" s="168" t="str">
        <f>IF(D425="所費",VLOOKUP(D425,支出入力表!E426:$M$2000,9,FALSE),"")</f>
        <v/>
      </c>
      <c r="M425" s="30"/>
    </row>
    <row r="426" spans="2:13" x14ac:dyDescent="0.55000000000000004">
      <c r="B426" s="163" t="str">
        <f>IF(D426="所費",支出入力表!A427,"")</f>
        <v/>
      </c>
      <c r="C426" s="164" t="str">
        <f>IF(D426="所費",支出入力表!C427,"")</f>
        <v/>
      </c>
      <c r="D426" s="165" t="str">
        <f>IF(支出入力表!E427="所費","所費","")</f>
        <v/>
      </c>
      <c r="E426" s="165" t="str">
        <f>IF(D426="","",支出入力表!G427)</f>
        <v/>
      </c>
      <c r="F426" s="196" t="str">
        <f>IF(E426="","",VLOOKUP(E426,プルダウン用リスト!$L$1:$M$14,2,FALSE))</f>
        <v/>
      </c>
      <c r="G426" s="164" t="str">
        <f>IF(D426="所費",VLOOKUP(D426,支出入力表!E427:$M$2000,4,FALSE),"")</f>
        <v/>
      </c>
      <c r="H426" s="164" t="str">
        <f>IF(D426="所費",VLOOKUP(D426,支出入力表!E427:$M$2000,5,FALSE),"")</f>
        <v/>
      </c>
      <c r="I426" s="166" t="str">
        <f>IF(D426="所費",VLOOKUP(D426,支出入力表!E427:$M$2000,6,FALSE),"")</f>
        <v/>
      </c>
      <c r="J426" s="167" t="str">
        <f>IF(D426="所費",VLOOKUP(D426,支出入力表!E427:$M$2000,7,FALSE),"")</f>
        <v/>
      </c>
      <c r="K426" s="167" t="str">
        <f>IF(D426="所費",VLOOKUP(D426,支出入力表!E427:$M$2000,8,FALSE),"")</f>
        <v/>
      </c>
      <c r="L426" s="168" t="str">
        <f>IF(D426="所費",VLOOKUP(D426,支出入力表!E427:$M$2000,9,FALSE),"")</f>
        <v/>
      </c>
      <c r="M426" s="30"/>
    </row>
    <row r="427" spans="2:13" x14ac:dyDescent="0.55000000000000004">
      <c r="B427" s="163" t="str">
        <f>IF(D427="所費",支出入力表!A428,"")</f>
        <v/>
      </c>
      <c r="C427" s="164" t="str">
        <f>IF(D427="所費",支出入力表!C428,"")</f>
        <v/>
      </c>
      <c r="D427" s="165" t="str">
        <f>IF(支出入力表!E428="所費","所費","")</f>
        <v/>
      </c>
      <c r="E427" s="165" t="str">
        <f>IF(D427="","",支出入力表!G428)</f>
        <v/>
      </c>
      <c r="F427" s="196" t="str">
        <f>IF(E427="","",VLOOKUP(E427,プルダウン用リスト!$L$1:$M$14,2,FALSE))</f>
        <v/>
      </c>
      <c r="G427" s="164" t="str">
        <f>IF(D427="所費",VLOOKUP(D427,支出入力表!E428:$M$2000,4,FALSE),"")</f>
        <v/>
      </c>
      <c r="H427" s="164" t="str">
        <f>IF(D427="所費",VLOOKUP(D427,支出入力表!E428:$M$2000,5,FALSE),"")</f>
        <v/>
      </c>
      <c r="I427" s="166" t="str">
        <f>IF(D427="所費",VLOOKUP(D427,支出入力表!E428:$M$2000,6,FALSE),"")</f>
        <v/>
      </c>
      <c r="J427" s="167" t="str">
        <f>IF(D427="所費",VLOOKUP(D427,支出入力表!E428:$M$2000,7,FALSE),"")</f>
        <v/>
      </c>
      <c r="K427" s="167" t="str">
        <f>IF(D427="所費",VLOOKUP(D427,支出入力表!E428:$M$2000,8,FALSE),"")</f>
        <v/>
      </c>
      <c r="L427" s="168" t="str">
        <f>IF(D427="所費",VLOOKUP(D427,支出入力表!E428:$M$2000,9,FALSE),"")</f>
        <v/>
      </c>
      <c r="M427" s="30"/>
    </row>
    <row r="428" spans="2:13" x14ac:dyDescent="0.55000000000000004">
      <c r="B428" s="163" t="str">
        <f>IF(D428="所費",支出入力表!A429,"")</f>
        <v/>
      </c>
      <c r="C428" s="164" t="str">
        <f>IF(D428="所費",支出入力表!C429,"")</f>
        <v/>
      </c>
      <c r="D428" s="165" t="str">
        <f>IF(支出入力表!E429="所費","所費","")</f>
        <v/>
      </c>
      <c r="E428" s="165" t="str">
        <f>IF(D428="","",支出入力表!G429)</f>
        <v/>
      </c>
      <c r="F428" s="196" t="str">
        <f>IF(E428="","",VLOOKUP(E428,プルダウン用リスト!$L$1:$M$14,2,FALSE))</f>
        <v/>
      </c>
      <c r="G428" s="164" t="str">
        <f>IF(D428="所費",VLOOKUP(D428,支出入力表!E429:$M$2000,4,FALSE),"")</f>
        <v/>
      </c>
      <c r="H428" s="164" t="str">
        <f>IF(D428="所費",VLOOKUP(D428,支出入力表!E429:$M$2000,5,FALSE),"")</f>
        <v/>
      </c>
      <c r="I428" s="166" t="str">
        <f>IF(D428="所費",VLOOKUP(D428,支出入力表!E429:$M$2000,6,FALSE),"")</f>
        <v/>
      </c>
      <c r="J428" s="167" t="str">
        <f>IF(D428="所費",VLOOKUP(D428,支出入力表!E429:$M$2000,7,FALSE),"")</f>
        <v/>
      </c>
      <c r="K428" s="167" t="str">
        <f>IF(D428="所費",VLOOKUP(D428,支出入力表!E429:$M$2000,8,FALSE),"")</f>
        <v/>
      </c>
      <c r="L428" s="168" t="str">
        <f>IF(D428="所費",VLOOKUP(D428,支出入力表!E429:$M$2000,9,FALSE),"")</f>
        <v/>
      </c>
      <c r="M428" s="30"/>
    </row>
    <row r="429" spans="2:13" x14ac:dyDescent="0.55000000000000004">
      <c r="B429" s="163" t="str">
        <f>IF(D429="所費",支出入力表!A430,"")</f>
        <v/>
      </c>
      <c r="C429" s="164" t="str">
        <f>IF(D429="所費",支出入力表!C430,"")</f>
        <v/>
      </c>
      <c r="D429" s="165" t="str">
        <f>IF(支出入力表!E430="所費","所費","")</f>
        <v/>
      </c>
      <c r="E429" s="165" t="str">
        <f>IF(D429="","",支出入力表!G430)</f>
        <v/>
      </c>
      <c r="F429" s="196" t="str">
        <f>IF(E429="","",VLOOKUP(E429,プルダウン用リスト!$L$1:$M$14,2,FALSE))</f>
        <v/>
      </c>
      <c r="G429" s="164" t="str">
        <f>IF(D429="所費",VLOOKUP(D429,支出入力表!E430:$M$2000,4,FALSE),"")</f>
        <v/>
      </c>
      <c r="H429" s="164" t="str">
        <f>IF(D429="所費",VLOOKUP(D429,支出入力表!E430:$M$2000,5,FALSE),"")</f>
        <v/>
      </c>
      <c r="I429" s="166" t="str">
        <f>IF(D429="所費",VLOOKUP(D429,支出入力表!E430:$M$2000,6,FALSE),"")</f>
        <v/>
      </c>
      <c r="J429" s="167" t="str">
        <f>IF(D429="所費",VLOOKUP(D429,支出入力表!E430:$M$2000,7,FALSE),"")</f>
        <v/>
      </c>
      <c r="K429" s="167" t="str">
        <f>IF(D429="所費",VLOOKUP(D429,支出入力表!E430:$M$2000,8,FALSE),"")</f>
        <v/>
      </c>
      <c r="L429" s="168" t="str">
        <f>IF(D429="所費",VLOOKUP(D429,支出入力表!E430:$M$2000,9,FALSE),"")</f>
        <v/>
      </c>
      <c r="M429" s="30"/>
    </row>
    <row r="430" spans="2:13" x14ac:dyDescent="0.55000000000000004">
      <c r="B430" s="163" t="str">
        <f>IF(D430="所費",支出入力表!A431,"")</f>
        <v/>
      </c>
      <c r="C430" s="164" t="str">
        <f>IF(D430="所費",支出入力表!C431,"")</f>
        <v/>
      </c>
      <c r="D430" s="165" t="str">
        <f>IF(支出入力表!E431="所費","所費","")</f>
        <v/>
      </c>
      <c r="E430" s="165" t="str">
        <f>IF(D430="","",支出入力表!G431)</f>
        <v/>
      </c>
      <c r="F430" s="196" t="str">
        <f>IF(E430="","",VLOOKUP(E430,プルダウン用リスト!$L$1:$M$14,2,FALSE))</f>
        <v/>
      </c>
      <c r="G430" s="164" t="str">
        <f>IF(D430="所費",VLOOKUP(D430,支出入力表!E431:$M$2000,4,FALSE),"")</f>
        <v/>
      </c>
      <c r="H430" s="164" t="str">
        <f>IF(D430="所費",VLOOKUP(D430,支出入力表!E431:$M$2000,5,FALSE),"")</f>
        <v/>
      </c>
      <c r="I430" s="166" t="str">
        <f>IF(D430="所費",VLOOKUP(D430,支出入力表!E431:$M$2000,6,FALSE),"")</f>
        <v/>
      </c>
      <c r="J430" s="167" t="str">
        <f>IF(D430="所費",VLOOKUP(D430,支出入力表!E431:$M$2000,7,FALSE),"")</f>
        <v/>
      </c>
      <c r="K430" s="167" t="str">
        <f>IF(D430="所費",VLOOKUP(D430,支出入力表!E431:$M$2000,8,FALSE),"")</f>
        <v/>
      </c>
      <c r="L430" s="168" t="str">
        <f>IF(D430="所費",VLOOKUP(D430,支出入力表!E431:$M$2000,9,FALSE),"")</f>
        <v/>
      </c>
      <c r="M430" s="30"/>
    </row>
    <row r="431" spans="2:13" x14ac:dyDescent="0.55000000000000004">
      <c r="B431" s="163" t="str">
        <f>IF(D431="所費",支出入力表!A432,"")</f>
        <v/>
      </c>
      <c r="C431" s="164" t="str">
        <f>IF(D431="所費",支出入力表!C432,"")</f>
        <v/>
      </c>
      <c r="D431" s="165" t="str">
        <f>IF(支出入力表!E432="所費","所費","")</f>
        <v/>
      </c>
      <c r="E431" s="165" t="str">
        <f>IF(D431="","",支出入力表!G432)</f>
        <v/>
      </c>
      <c r="F431" s="196" t="str">
        <f>IF(E431="","",VLOOKUP(E431,プルダウン用リスト!$L$1:$M$14,2,FALSE))</f>
        <v/>
      </c>
      <c r="G431" s="164" t="str">
        <f>IF(D431="所費",VLOOKUP(D431,支出入力表!E432:$M$2000,4,FALSE),"")</f>
        <v/>
      </c>
      <c r="H431" s="164" t="str">
        <f>IF(D431="所費",VLOOKUP(D431,支出入力表!E432:$M$2000,5,FALSE),"")</f>
        <v/>
      </c>
      <c r="I431" s="166" t="str">
        <f>IF(D431="所費",VLOOKUP(D431,支出入力表!E432:$M$2000,6,FALSE),"")</f>
        <v/>
      </c>
      <c r="J431" s="167" t="str">
        <f>IF(D431="所費",VLOOKUP(D431,支出入力表!E432:$M$2000,7,FALSE),"")</f>
        <v/>
      </c>
      <c r="K431" s="167" t="str">
        <f>IF(D431="所費",VLOOKUP(D431,支出入力表!E432:$M$2000,8,FALSE),"")</f>
        <v/>
      </c>
      <c r="L431" s="168" t="str">
        <f>IF(D431="所費",VLOOKUP(D431,支出入力表!E432:$M$2000,9,FALSE),"")</f>
        <v/>
      </c>
      <c r="M431" s="30"/>
    </row>
    <row r="432" spans="2:13" x14ac:dyDescent="0.55000000000000004">
      <c r="B432" s="163" t="str">
        <f>IF(D432="所費",支出入力表!A433,"")</f>
        <v/>
      </c>
      <c r="C432" s="164" t="str">
        <f>IF(D432="所費",支出入力表!C433,"")</f>
        <v/>
      </c>
      <c r="D432" s="165" t="str">
        <f>IF(支出入力表!E433="所費","所費","")</f>
        <v/>
      </c>
      <c r="E432" s="165" t="str">
        <f>IF(D432="","",支出入力表!G433)</f>
        <v/>
      </c>
      <c r="F432" s="196" t="str">
        <f>IF(E432="","",VLOOKUP(E432,プルダウン用リスト!$L$1:$M$14,2,FALSE))</f>
        <v/>
      </c>
      <c r="G432" s="164" t="str">
        <f>IF(D432="所費",VLOOKUP(D432,支出入力表!E433:$M$2000,4,FALSE),"")</f>
        <v/>
      </c>
      <c r="H432" s="164" t="str">
        <f>IF(D432="所費",VLOOKUP(D432,支出入力表!E433:$M$2000,5,FALSE),"")</f>
        <v/>
      </c>
      <c r="I432" s="166" t="str">
        <f>IF(D432="所費",VLOOKUP(D432,支出入力表!E433:$M$2000,6,FALSE),"")</f>
        <v/>
      </c>
      <c r="J432" s="167" t="str">
        <f>IF(D432="所費",VLOOKUP(D432,支出入力表!E433:$M$2000,7,FALSE),"")</f>
        <v/>
      </c>
      <c r="K432" s="167" t="str">
        <f>IF(D432="所費",VLOOKUP(D432,支出入力表!E433:$M$2000,8,FALSE),"")</f>
        <v/>
      </c>
      <c r="L432" s="168" t="str">
        <f>IF(D432="所費",VLOOKUP(D432,支出入力表!E433:$M$2000,9,FALSE),"")</f>
        <v/>
      </c>
      <c r="M432" s="30"/>
    </row>
    <row r="433" spans="2:13" x14ac:dyDescent="0.55000000000000004">
      <c r="B433" s="163" t="str">
        <f>IF(D433="所費",支出入力表!A434,"")</f>
        <v/>
      </c>
      <c r="C433" s="164" t="str">
        <f>IF(D433="所費",支出入力表!C434,"")</f>
        <v/>
      </c>
      <c r="D433" s="165" t="str">
        <f>IF(支出入力表!E434="所費","所費","")</f>
        <v/>
      </c>
      <c r="E433" s="165" t="str">
        <f>IF(D433="","",支出入力表!G434)</f>
        <v/>
      </c>
      <c r="F433" s="196" t="str">
        <f>IF(E433="","",VLOOKUP(E433,プルダウン用リスト!$L$1:$M$14,2,FALSE))</f>
        <v/>
      </c>
      <c r="G433" s="164" t="str">
        <f>IF(D433="所費",VLOOKUP(D433,支出入力表!E434:$M$2000,4,FALSE),"")</f>
        <v/>
      </c>
      <c r="H433" s="164" t="str">
        <f>IF(D433="所費",VLOOKUP(D433,支出入力表!E434:$M$2000,5,FALSE),"")</f>
        <v/>
      </c>
      <c r="I433" s="166" t="str">
        <f>IF(D433="所費",VLOOKUP(D433,支出入力表!E434:$M$2000,6,FALSE),"")</f>
        <v/>
      </c>
      <c r="J433" s="167" t="str">
        <f>IF(D433="所費",VLOOKUP(D433,支出入力表!E434:$M$2000,7,FALSE),"")</f>
        <v/>
      </c>
      <c r="K433" s="167" t="str">
        <f>IF(D433="所費",VLOOKUP(D433,支出入力表!E434:$M$2000,8,FALSE),"")</f>
        <v/>
      </c>
      <c r="L433" s="168" t="str">
        <f>IF(D433="所費",VLOOKUP(D433,支出入力表!E434:$M$2000,9,FALSE),"")</f>
        <v/>
      </c>
      <c r="M433" s="30"/>
    </row>
    <row r="434" spans="2:13" x14ac:dyDescent="0.55000000000000004">
      <c r="B434" s="163" t="str">
        <f>IF(D434="所費",支出入力表!A435,"")</f>
        <v/>
      </c>
      <c r="C434" s="164" t="str">
        <f>IF(D434="所費",支出入力表!C435,"")</f>
        <v/>
      </c>
      <c r="D434" s="165" t="str">
        <f>IF(支出入力表!E435="所費","所費","")</f>
        <v/>
      </c>
      <c r="E434" s="165" t="str">
        <f>IF(D434="","",支出入力表!G435)</f>
        <v/>
      </c>
      <c r="F434" s="196" t="str">
        <f>IF(E434="","",VLOOKUP(E434,プルダウン用リスト!$L$1:$M$14,2,FALSE))</f>
        <v/>
      </c>
      <c r="G434" s="164" t="str">
        <f>IF(D434="所費",VLOOKUP(D434,支出入力表!E435:$M$2000,4,FALSE),"")</f>
        <v/>
      </c>
      <c r="H434" s="164" t="str">
        <f>IF(D434="所費",VLOOKUP(D434,支出入力表!E435:$M$2000,5,FALSE),"")</f>
        <v/>
      </c>
      <c r="I434" s="166" t="str">
        <f>IF(D434="所費",VLOOKUP(D434,支出入力表!E435:$M$2000,6,FALSE),"")</f>
        <v/>
      </c>
      <c r="J434" s="167" t="str">
        <f>IF(D434="所費",VLOOKUP(D434,支出入力表!E435:$M$2000,7,FALSE),"")</f>
        <v/>
      </c>
      <c r="K434" s="167" t="str">
        <f>IF(D434="所費",VLOOKUP(D434,支出入力表!E435:$M$2000,8,FALSE),"")</f>
        <v/>
      </c>
      <c r="L434" s="168" t="str">
        <f>IF(D434="所費",VLOOKUP(D434,支出入力表!E435:$M$2000,9,FALSE),"")</f>
        <v/>
      </c>
      <c r="M434" s="30"/>
    </row>
    <row r="435" spans="2:13" x14ac:dyDescent="0.55000000000000004">
      <c r="B435" s="163" t="str">
        <f>IF(D435="所費",支出入力表!A436,"")</f>
        <v/>
      </c>
      <c r="C435" s="164" t="str">
        <f>IF(D435="所費",支出入力表!C436,"")</f>
        <v/>
      </c>
      <c r="D435" s="165" t="str">
        <f>IF(支出入力表!E436="所費","所費","")</f>
        <v/>
      </c>
      <c r="E435" s="165" t="str">
        <f>IF(D435="","",支出入力表!G436)</f>
        <v/>
      </c>
      <c r="F435" s="196" t="str">
        <f>IF(E435="","",VLOOKUP(E435,プルダウン用リスト!$L$1:$M$14,2,FALSE))</f>
        <v/>
      </c>
      <c r="G435" s="164" t="str">
        <f>IF(D435="所費",VLOOKUP(D435,支出入力表!E436:$M$2000,4,FALSE),"")</f>
        <v/>
      </c>
      <c r="H435" s="164" t="str">
        <f>IF(D435="所費",VLOOKUP(D435,支出入力表!E436:$M$2000,5,FALSE),"")</f>
        <v/>
      </c>
      <c r="I435" s="166" t="str">
        <f>IF(D435="所費",VLOOKUP(D435,支出入力表!E436:$M$2000,6,FALSE),"")</f>
        <v/>
      </c>
      <c r="J435" s="167" t="str">
        <f>IF(D435="所費",VLOOKUP(D435,支出入力表!E436:$M$2000,7,FALSE),"")</f>
        <v/>
      </c>
      <c r="K435" s="167" t="str">
        <f>IF(D435="所費",VLOOKUP(D435,支出入力表!E436:$M$2000,8,FALSE),"")</f>
        <v/>
      </c>
      <c r="L435" s="168" t="str">
        <f>IF(D435="所費",VLOOKUP(D435,支出入力表!E436:$M$2000,9,FALSE),"")</f>
        <v/>
      </c>
      <c r="M435" s="30"/>
    </row>
    <row r="436" spans="2:13" x14ac:dyDescent="0.55000000000000004">
      <c r="B436" s="163" t="str">
        <f>IF(D436="所費",支出入力表!A437,"")</f>
        <v/>
      </c>
      <c r="C436" s="164" t="str">
        <f>IF(D436="所費",支出入力表!C437,"")</f>
        <v/>
      </c>
      <c r="D436" s="165" t="str">
        <f>IF(支出入力表!E437="所費","所費","")</f>
        <v/>
      </c>
      <c r="E436" s="165" t="str">
        <f>IF(D436="","",支出入力表!G437)</f>
        <v/>
      </c>
      <c r="F436" s="196" t="str">
        <f>IF(E436="","",VLOOKUP(E436,プルダウン用リスト!$L$1:$M$14,2,FALSE))</f>
        <v/>
      </c>
      <c r="G436" s="164" t="str">
        <f>IF(D436="所費",VLOOKUP(D436,支出入力表!E437:$M$2000,4,FALSE),"")</f>
        <v/>
      </c>
      <c r="H436" s="164" t="str">
        <f>IF(D436="所費",VLOOKUP(D436,支出入力表!E437:$M$2000,5,FALSE),"")</f>
        <v/>
      </c>
      <c r="I436" s="166" t="str">
        <f>IF(D436="所費",VLOOKUP(D436,支出入力表!E437:$M$2000,6,FALSE),"")</f>
        <v/>
      </c>
      <c r="J436" s="167" t="str">
        <f>IF(D436="所費",VLOOKUP(D436,支出入力表!E437:$M$2000,7,FALSE),"")</f>
        <v/>
      </c>
      <c r="K436" s="167" t="str">
        <f>IF(D436="所費",VLOOKUP(D436,支出入力表!E437:$M$2000,8,FALSE),"")</f>
        <v/>
      </c>
      <c r="L436" s="168" t="str">
        <f>IF(D436="所費",VLOOKUP(D436,支出入力表!E437:$M$2000,9,FALSE),"")</f>
        <v/>
      </c>
      <c r="M436" s="30"/>
    </row>
    <row r="437" spans="2:13" x14ac:dyDescent="0.55000000000000004">
      <c r="B437" s="163" t="str">
        <f>IF(D437="所費",支出入力表!A438,"")</f>
        <v/>
      </c>
      <c r="C437" s="164" t="str">
        <f>IF(D437="所費",支出入力表!C438,"")</f>
        <v/>
      </c>
      <c r="D437" s="165" t="str">
        <f>IF(支出入力表!E438="所費","所費","")</f>
        <v/>
      </c>
      <c r="E437" s="165" t="str">
        <f>IF(D437="","",支出入力表!G438)</f>
        <v/>
      </c>
      <c r="F437" s="196" t="str">
        <f>IF(E437="","",VLOOKUP(E437,プルダウン用リスト!$L$1:$M$14,2,FALSE))</f>
        <v/>
      </c>
      <c r="G437" s="164" t="str">
        <f>IF(D437="所費",VLOOKUP(D437,支出入力表!E438:$M$2000,4,FALSE),"")</f>
        <v/>
      </c>
      <c r="H437" s="164" t="str">
        <f>IF(D437="所費",VLOOKUP(D437,支出入力表!E438:$M$2000,5,FALSE),"")</f>
        <v/>
      </c>
      <c r="I437" s="166" t="str">
        <f>IF(D437="所費",VLOOKUP(D437,支出入力表!E438:$M$2000,6,FALSE),"")</f>
        <v/>
      </c>
      <c r="J437" s="167" t="str">
        <f>IF(D437="所費",VLOOKUP(D437,支出入力表!E438:$M$2000,7,FALSE),"")</f>
        <v/>
      </c>
      <c r="K437" s="167" t="str">
        <f>IF(D437="所費",VLOOKUP(D437,支出入力表!E438:$M$2000,8,FALSE),"")</f>
        <v/>
      </c>
      <c r="L437" s="168" t="str">
        <f>IF(D437="所費",VLOOKUP(D437,支出入力表!E438:$M$2000,9,FALSE),"")</f>
        <v/>
      </c>
      <c r="M437" s="30"/>
    </row>
    <row r="438" spans="2:13" x14ac:dyDescent="0.55000000000000004">
      <c r="B438" s="163" t="str">
        <f>IF(D438="所費",支出入力表!A439,"")</f>
        <v/>
      </c>
      <c r="C438" s="164" t="str">
        <f>IF(D438="所費",支出入力表!C439,"")</f>
        <v/>
      </c>
      <c r="D438" s="165" t="str">
        <f>IF(支出入力表!E439="所費","所費","")</f>
        <v/>
      </c>
      <c r="E438" s="165" t="str">
        <f>IF(D438="","",支出入力表!G439)</f>
        <v/>
      </c>
      <c r="F438" s="196" t="str">
        <f>IF(E438="","",VLOOKUP(E438,プルダウン用リスト!$L$1:$M$14,2,FALSE))</f>
        <v/>
      </c>
      <c r="G438" s="164" t="str">
        <f>IF(D438="所費",VLOOKUP(D438,支出入力表!E439:$M$2000,4,FALSE),"")</f>
        <v/>
      </c>
      <c r="H438" s="164" t="str">
        <f>IF(D438="所費",VLOOKUP(D438,支出入力表!E439:$M$2000,5,FALSE),"")</f>
        <v/>
      </c>
      <c r="I438" s="166" t="str">
        <f>IF(D438="所費",VLOOKUP(D438,支出入力表!E439:$M$2000,6,FALSE),"")</f>
        <v/>
      </c>
      <c r="J438" s="167" t="str">
        <f>IF(D438="所費",VLOOKUP(D438,支出入力表!E439:$M$2000,7,FALSE),"")</f>
        <v/>
      </c>
      <c r="K438" s="167" t="str">
        <f>IF(D438="所費",VLOOKUP(D438,支出入力表!E439:$M$2000,8,FALSE),"")</f>
        <v/>
      </c>
      <c r="L438" s="168" t="str">
        <f>IF(D438="所費",VLOOKUP(D438,支出入力表!E439:$M$2000,9,FALSE),"")</f>
        <v/>
      </c>
      <c r="M438" s="30"/>
    </row>
    <row r="439" spans="2:13" x14ac:dyDescent="0.55000000000000004">
      <c r="B439" s="163" t="str">
        <f>IF(D439="所費",支出入力表!A440,"")</f>
        <v/>
      </c>
      <c r="C439" s="164" t="str">
        <f>IF(D439="所費",支出入力表!C440,"")</f>
        <v/>
      </c>
      <c r="D439" s="165" t="str">
        <f>IF(支出入力表!E440="所費","所費","")</f>
        <v/>
      </c>
      <c r="E439" s="165" t="str">
        <f>IF(D439="","",支出入力表!G440)</f>
        <v/>
      </c>
      <c r="F439" s="196" t="str">
        <f>IF(E439="","",VLOOKUP(E439,プルダウン用リスト!$L$1:$M$14,2,FALSE))</f>
        <v/>
      </c>
      <c r="G439" s="164" t="str">
        <f>IF(D439="所費",VLOOKUP(D439,支出入力表!E440:$M$2000,4,FALSE),"")</f>
        <v/>
      </c>
      <c r="H439" s="164" t="str">
        <f>IF(D439="所費",VLOOKUP(D439,支出入力表!E440:$M$2000,5,FALSE),"")</f>
        <v/>
      </c>
      <c r="I439" s="166" t="str">
        <f>IF(D439="所費",VLOOKUP(D439,支出入力表!E440:$M$2000,6,FALSE),"")</f>
        <v/>
      </c>
      <c r="J439" s="167" t="str">
        <f>IF(D439="所費",VLOOKUP(D439,支出入力表!E440:$M$2000,7,FALSE),"")</f>
        <v/>
      </c>
      <c r="K439" s="167" t="str">
        <f>IF(D439="所費",VLOOKUP(D439,支出入力表!E440:$M$2000,8,FALSE),"")</f>
        <v/>
      </c>
      <c r="L439" s="168" t="str">
        <f>IF(D439="所費",VLOOKUP(D439,支出入力表!E440:$M$2000,9,FALSE),"")</f>
        <v/>
      </c>
      <c r="M439" s="30"/>
    </row>
    <row r="440" spans="2:13" x14ac:dyDescent="0.55000000000000004">
      <c r="B440" s="163" t="str">
        <f>IF(D440="所費",支出入力表!A441,"")</f>
        <v/>
      </c>
      <c r="C440" s="164" t="str">
        <f>IF(D440="所費",支出入力表!C441,"")</f>
        <v/>
      </c>
      <c r="D440" s="165" t="str">
        <f>IF(支出入力表!E441="所費","所費","")</f>
        <v/>
      </c>
      <c r="E440" s="165" t="str">
        <f>IF(D440="","",支出入力表!G441)</f>
        <v/>
      </c>
      <c r="F440" s="196" t="str">
        <f>IF(E440="","",VLOOKUP(E440,プルダウン用リスト!$L$1:$M$14,2,FALSE))</f>
        <v/>
      </c>
      <c r="G440" s="164" t="str">
        <f>IF(D440="所費",VLOOKUP(D440,支出入力表!E441:$M$2000,4,FALSE),"")</f>
        <v/>
      </c>
      <c r="H440" s="164" t="str">
        <f>IF(D440="所費",VLOOKUP(D440,支出入力表!E441:$M$2000,5,FALSE),"")</f>
        <v/>
      </c>
      <c r="I440" s="166" t="str">
        <f>IF(D440="所費",VLOOKUP(D440,支出入力表!E441:$M$2000,6,FALSE),"")</f>
        <v/>
      </c>
      <c r="J440" s="167" t="str">
        <f>IF(D440="所費",VLOOKUP(D440,支出入力表!E441:$M$2000,7,FALSE),"")</f>
        <v/>
      </c>
      <c r="K440" s="167" t="str">
        <f>IF(D440="所費",VLOOKUP(D440,支出入力表!E441:$M$2000,8,FALSE),"")</f>
        <v/>
      </c>
      <c r="L440" s="168" t="str">
        <f>IF(D440="所費",VLOOKUP(D440,支出入力表!E441:$M$2000,9,FALSE),"")</f>
        <v/>
      </c>
      <c r="M440" s="30"/>
    </row>
    <row r="441" spans="2:13" x14ac:dyDescent="0.55000000000000004">
      <c r="B441" s="163" t="str">
        <f>IF(D441="所費",支出入力表!A442,"")</f>
        <v/>
      </c>
      <c r="C441" s="164" t="str">
        <f>IF(D441="所費",支出入力表!C442,"")</f>
        <v/>
      </c>
      <c r="D441" s="165" t="str">
        <f>IF(支出入力表!E442="所費","所費","")</f>
        <v/>
      </c>
      <c r="E441" s="165" t="str">
        <f>IF(D441="","",支出入力表!G442)</f>
        <v/>
      </c>
      <c r="F441" s="196" t="str">
        <f>IF(E441="","",VLOOKUP(E441,プルダウン用リスト!$L$1:$M$14,2,FALSE))</f>
        <v/>
      </c>
      <c r="G441" s="164" t="str">
        <f>IF(D441="所費",VLOOKUP(D441,支出入力表!E442:$M$2000,4,FALSE),"")</f>
        <v/>
      </c>
      <c r="H441" s="164" t="str">
        <f>IF(D441="所費",VLOOKUP(D441,支出入力表!E442:$M$2000,5,FALSE),"")</f>
        <v/>
      </c>
      <c r="I441" s="166" t="str">
        <f>IF(D441="所費",VLOOKUP(D441,支出入力表!E442:$M$2000,6,FALSE),"")</f>
        <v/>
      </c>
      <c r="J441" s="167" t="str">
        <f>IF(D441="所費",VLOOKUP(D441,支出入力表!E442:$M$2000,7,FALSE),"")</f>
        <v/>
      </c>
      <c r="K441" s="167" t="str">
        <f>IF(D441="所費",VLOOKUP(D441,支出入力表!E442:$M$2000,8,FALSE),"")</f>
        <v/>
      </c>
      <c r="L441" s="168" t="str">
        <f>IF(D441="所費",VLOOKUP(D441,支出入力表!E442:$M$2000,9,FALSE),"")</f>
        <v/>
      </c>
      <c r="M441" s="30"/>
    </row>
    <row r="442" spans="2:13" x14ac:dyDescent="0.55000000000000004">
      <c r="B442" s="163" t="str">
        <f>IF(D442="所費",支出入力表!A443,"")</f>
        <v/>
      </c>
      <c r="C442" s="164" t="str">
        <f>IF(D442="所費",支出入力表!C443,"")</f>
        <v/>
      </c>
      <c r="D442" s="165" t="str">
        <f>IF(支出入力表!E443="所費","所費","")</f>
        <v/>
      </c>
      <c r="E442" s="165" t="str">
        <f>IF(D442="","",支出入力表!G443)</f>
        <v/>
      </c>
      <c r="F442" s="196" t="str">
        <f>IF(E442="","",VLOOKUP(E442,プルダウン用リスト!$L$1:$M$14,2,FALSE))</f>
        <v/>
      </c>
      <c r="G442" s="164" t="str">
        <f>IF(D442="所費",VLOOKUP(D442,支出入力表!E443:$M$2000,4,FALSE),"")</f>
        <v/>
      </c>
      <c r="H442" s="164" t="str">
        <f>IF(D442="所費",VLOOKUP(D442,支出入力表!E443:$M$2000,5,FALSE),"")</f>
        <v/>
      </c>
      <c r="I442" s="166" t="str">
        <f>IF(D442="所費",VLOOKUP(D442,支出入力表!E443:$M$2000,6,FALSE),"")</f>
        <v/>
      </c>
      <c r="J442" s="167" t="str">
        <f>IF(D442="所費",VLOOKUP(D442,支出入力表!E443:$M$2000,7,FALSE),"")</f>
        <v/>
      </c>
      <c r="K442" s="167" t="str">
        <f>IF(D442="所費",VLOOKUP(D442,支出入力表!E443:$M$2000,8,FALSE),"")</f>
        <v/>
      </c>
      <c r="L442" s="168" t="str">
        <f>IF(D442="所費",VLOOKUP(D442,支出入力表!E443:$M$2000,9,FALSE),"")</f>
        <v/>
      </c>
      <c r="M442" s="30"/>
    </row>
    <row r="443" spans="2:13" x14ac:dyDescent="0.55000000000000004">
      <c r="B443" s="163" t="str">
        <f>IF(D443="所費",支出入力表!A444,"")</f>
        <v/>
      </c>
      <c r="C443" s="164" t="str">
        <f>IF(D443="所費",支出入力表!C444,"")</f>
        <v/>
      </c>
      <c r="D443" s="165" t="str">
        <f>IF(支出入力表!E444="所費","所費","")</f>
        <v/>
      </c>
      <c r="E443" s="165" t="str">
        <f>IF(D443="","",支出入力表!G444)</f>
        <v/>
      </c>
      <c r="F443" s="196" t="str">
        <f>IF(E443="","",VLOOKUP(E443,プルダウン用リスト!$L$1:$M$14,2,FALSE))</f>
        <v/>
      </c>
      <c r="G443" s="164" t="str">
        <f>IF(D443="所費",VLOOKUP(D443,支出入力表!E444:$M$2000,4,FALSE),"")</f>
        <v/>
      </c>
      <c r="H443" s="164" t="str">
        <f>IF(D443="所費",VLOOKUP(D443,支出入力表!E444:$M$2000,5,FALSE),"")</f>
        <v/>
      </c>
      <c r="I443" s="166" t="str">
        <f>IF(D443="所費",VLOOKUP(D443,支出入力表!E444:$M$2000,6,FALSE),"")</f>
        <v/>
      </c>
      <c r="J443" s="167" t="str">
        <f>IF(D443="所費",VLOOKUP(D443,支出入力表!E444:$M$2000,7,FALSE),"")</f>
        <v/>
      </c>
      <c r="K443" s="167" t="str">
        <f>IF(D443="所費",VLOOKUP(D443,支出入力表!E444:$M$2000,8,FALSE),"")</f>
        <v/>
      </c>
      <c r="L443" s="168" t="str">
        <f>IF(D443="所費",VLOOKUP(D443,支出入力表!E444:$M$2000,9,FALSE),"")</f>
        <v/>
      </c>
      <c r="M443" s="30"/>
    </row>
    <row r="444" spans="2:13" x14ac:dyDescent="0.55000000000000004">
      <c r="B444" s="163" t="str">
        <f>IF(D444="所費",支出入力表!A445,"")</f>
        <v/>
      </c>
      <c r="C444" s="164" t="str">
        <f>IF(D444="所費",支出入力表!C445,"")</f>
        <v/>
      </c>
      <c r="D444" s="165" t="str">
        <f>IF(支出入力表!E445="所費","所費","")</f>
        <v/>
      </c>
      <c r="E444" s="165" t="str">
        <f>IF(D444="","",支出入力表!G445)</f>
        <v/>
      </c>
      <c r="F444" s="196" t="str">
        <f>IF(E444="","",VLOOKUP(E444,プルダウン用リスト!$L$1:$M$14,2,FALSE))</f>
        <v/>
      </c>
      <c r="G444" s="164" t="str">
        <f>IF(D444="所費",VLOOKUP(D444,支出入力表!E445:$M$2000,4,FALSE),"")</f>
        <v/>
      </c>
      <c r="H444" s="164" t="str">
        <f>IF(D444="所費",VLOOKUP(D444,支出入力表!E445:$M$2000,5,FALSE),"")</f>
        <v/>
      </c>
      <c r="I444" s="166" t="str">
        <f>IF(D444="所費",VLOOKUP(D444,支出入力表!E445:$M$2000,6,FALSE),"")</f>
        <v/>
      </c>
      <c r="J444" s="167" t="str">
        <f>IF(D444="所費",VLOOKUP(D444,支出入力表!E445:$M$2000,7,FALSE),"")</f>
        <v/>
      </c>
      <c r="K444" s="167" t="str">
        <f>IF(D444="所費",VLOOKUP(D444,支出入力表!E445:$M$2000,8,FALSE),"")</f>
        <v/>
      </c>
      <c r="L444" s="168" t="str">
        <f>IF(D444="所費",VLOOKUP(D444,支出入力表!E445:$M$2000,9,FALSE),"")</f>
        <v/>
      </c>
      <c r="M444" s="30"/>
    </row>
    <row r="445" spans="2:13" x14ac:dyDescent="0.55000000000000004">
      <c r="B445" s="163" t="str">
        <f>IF(D445="所費",支出入力表!A446,"")</f>
        <v/>
      </c>
      <c r="C445" s="164" t="str">
        <f>IF(D445="所費",支出入力表!C446,"")</f>
        <v/>
      </c>
      <c r="D445" s="165" t="str">
        <f>IF(支出入力表!E446="所費","所費","")</f>
        <v/>
      </c>
      <c r="E445" s="165" t="str">
        <f>IF(D445="","",支出入力表!G446)</f>
        <v/>
      </c>
      <c r="F445" s="196" t="str">
        <f>IF(E445="","",VLOOKUP(E445,プルダウン用リスト!$L$1:$M$14,2,FALSE))</f>
        <v/>
      </c>
      <c r="G445" s="164" t="str">
        <f>IF(D445="所費",VLOOKUP(D445,支出入力表!E446:$M$2000,4,FALSE),"")</f>
        <v/>
      </c>
      <c r="H445" s="164" t="str">
        <f>IF(D445="所費",VLOOKUP(D445,支出入力表!E446:$M$2000,5,FALSE),"")</f>
        <v/>
      </c>
      <c r="I445" s="166" t="str">
        <f>IF(D445="所費",VLOOKUP(D445,支出入力表!E446:$M$2000,6,FALSE),"")</f>
        <v/>
      </c>
      <c r="J445" s="167" t="str">
        <f>IF(D445="所費",VLOOKUP(D445,支出入力表!E446:$M$2000,7,FALSE),"")</f>
        <v/>
      </c>
      <c r="K445" s="167" t="str">
        <f>IF(D445="所費",VLOOKUP(D445,支出入力表!E446:$M$2000,8,FALSE),"")</f>
        <v/>
      </c>
      <c r="L445" s="168" t="str">
        <f>IF(D445="所費",VLOOKUP(D445,支出入力表!E446:$M$2000,9,FALSE),"")</f>
        <v/>
      </c>
      <c r="M445" s="30"/>
    </row>
    <row r="446" spans="2:13" x14ac:dyDescent="0.55000000000000004">
      <c r="B446" s="163" t="str">
        <f>IF(D446="所費",支出入力表!A447,"")</f>
        <v/>
      </c>
      <c r="C446" s="164" t="str">
        <f>IF(D446="所費",支出入力表!C447,"")</f>
        <v/>
      </c>
      <c r="D446" s="165" t="str">
        <f>IF(支出入力表!E447="所費","所費","")</f>
        <v/>
      </c>
      <c r="E446" s="165" t="str">
        <f>IF(D446="","",支出入力表!G447)</f>
        <v/>
      </c>
      <c r="F446" s="196" t="str">
        <f>IF(E446="","",VLOOKUP(E446,プルダウン用リスト!$L$1:$M$14,2,FALSE))</f>
        <v/>
      </c>
      <c r="G446" s="164" t="str">
        <f>IF(D446="所費",VLOOKUP(D446,支出入力表!E447:$M$2000,4,FALSE),"")</f>
        <v/>
      </c>
      <c r="H446" s="164" t="str">
        <f>IF(D446="所費",VLOOKUP(D446,支出入力表!E447:$M$2000,5,FALSE),"")</f>
        <v/>
      </c>
      <c r="I446" s="166" t="str">
        <f>IF(D446="所費",VLOOKUP(D446,支出入力表!E447:$M$2000,6,FALSE),"")</f>
        <v/>
      </c>
      <c r="J446" s="167" t="str">
        <f>IF(D446="所費",VLOOKUP(D446,支出入力表!E447:$M$2000,7,FALSE),"")</f>
        <v/>
      </c>
      <c r="K446" s="167" t="str">
        <f>IF(D446="所費",VLOOKUP(D446,支出入力表!E447:$M$2000,8,FALSE),"")</f>
        <v/>
      </c>
      <c r="L446" s="168" t="str">
        <f>IF(D446="所費",VLOOKUP(D446,支出入力表!E447:$M$2000,9,FALSE),"")</f>
        <v/>
      </c>
      <c r="M446" s="30"/>
    </row>
    <row r="447" spans="2:13" x14ac:dyDescent="0.55000000000000004">
      <c r="B447" s="163" t="str">
        <f>IF(D447="所費",支出入力表!A448,"")</f>
        <v/>
      </c>
      <c r="C447" s="164" t="str">
        <f>IF(D447="所費",支出入力表!C448,"")</f>
        <v/>
      </c>
      <c r="D447" s="165" t="str">
        <f>IF(支出入力表!E448="所費","所費","")</f>
        <v/>
      </c>
      <c r="E447" s="165" t="str">
        <f>IF(D447="","",支出入力表!G448)</f>
        <v/>
      </c>
      <c r="F447" s="196" t="str">
        <f>IF(E447="","",VLOOKUP(E447,プルダウン用リスト!$L$1:$M$14,2,FALSE))</f>
        <v/>
      </c>
      <c r="G447" s="164" t="str">
        <f>IF(D447="所費",VLOOKUP(D447,支出入力表!E448:$M$2000,4,FALSE),"")</f>
        <v/>
      </c>
      <c r="H447" s="164" t="str">
        <f>IF(D447="所費",VLOOKUP(D447,支出入力表!E448:$M$2000,5,FALSE),"")</f>
        <v/>
      </c>
      <c r="I447" s="166" t="str">
        <f>IF(D447="所費",VLOOKUP(D447,支出入力表!E448:$M$2000,6,FALSE),"")</f>
        <v/>
      </c>
      <c r="J447" s="167" t="str">
        <f>IF(D447="所費",VLOOKUP(D447,支出入力表!E448:$M$2000,7,FALSE),"")</f>
        <v/>
      </c>
      <c r="K447" s="167" t="str">
        <f>IF(D447="所費",VLOOKUP(D447,支出入力表!E448:$M$2000,8,FALSE),"")</f>
        <v/>
      </c>
      <c r="L447" s="168" t="str">
        <f>IF(D447="所費",VLOOKUP(D447,支出入力表!E448:$M$2000,9,FALSE),"")</f>
        <v/>
      </c>
      <c r="M447" s="30"/>
    </row>
    <row r="448" spans="2:13" x14ac:dyDescent="0.55000000000000004">
      <c r="B448" s="163" t="str">
        <f>IF(D448="所費",支出入力表!A449,"")</f>
        <v/>
      </c>
      <c r="C448" s="164" t="str">
        <f>IF(D448="所費",支出入力表!C449,"")</f>
        <v/>
      </c>
      <c r="D448" s="165" t="str">
        <f>IF(支出入力表!E449="所費","所費","")</f>
        <v/>
      </c>
      <c r="E448" s="165" t="str">
        <f>IF(D448="","",支出入力表!G449)</f>
        <v/>
      </c>
      <c r="F448" s="196" t="str">
        <f>IF(E448="","",VLOOKUP(E448,プルダウン用リスト!$L$1:$M$14,2,FALSE))</f>
        <v/>
      </c>
      <c r="G448" s="164" t="str">
        <f>IF(D448="所費",VLOOKUP(D448,支出入力表!E449:$M$2000,4,FALSE),"")</f>
        <v/>
      </c>
      <c r="H448" s="164" t="str">
        <f>IF(D448="所費",VLOOKUP(D448,支出入力表!E449:$M$2000,5,FALSE),"")</f>
        <v/>
      </c>
      <c r="I448" s="166" t="str">
        <f>IF(D448="所費",VLOOKUP(D448,支出入力表!E449:$M$2000,6,FALSE),"")</f>
        <v/>
      </c>
      <c r="J448" s="167" t="str">
        <f>IF(D448="所費",VLOOKUP(D448,支出入力表!E449:$M$2000,7,FALSE),"")</f>
        <v/>
      </c>
      <c r="K448" s="167" t="str">
        <f>IF(D448="所費",VLOOKUP(D448,支出入力表!E449:$M$2000,8,FALSE),"")</f>
        <v/>
      </c>
      <c r="L448" s="168" t="str">
        <f>IF(D448="所費",VLOOKUP(D448,支出入力表!E449:$M$2000,9,FALSE),"")</f>
        <v/>
      </c>
      <c r="M448" s="30"/>
    </row>
    <row r="449" spans="2:13" x14ac:dyDescent="0.55000000000000004">
      <c r="B449" s="163" t="str">
        <f>IF(D449="所費",支出入力表!A450,"")</f>
        <v/>
      </c>
      <c r="C449" s="164" t="str">
        <f>IF(D449="所費",支出入力表!C450,"")</f>
        <v/>
      </c>
      <c r="D449" s="165" t="str">
        <f>IF(支出入力表!E450="所費","所費","")</f>
        <v/>
      </c>
      <c r="E449" s="165" t="str">
        <f>IF(D449="","",支出入力表!G450)</f>
        <v/>
      </c>
      <c r="F449" s="196" t="str">
        <f>IF(E449="","",VLOOKUP(E449,プルダウン用リスト!$L$1:$M$14,2,FALSE))</f>
        <v/>
      </c>
      <c r="G449" s="164" t="str">
        <f>IF(D449="所費",VLOOKUP(D449,支出入力表!E450:$M$2000,4,FALSE),"")</f>
        <v/>
      </c>
      <c r="H449" s="164" t="str">
        <f>IF(D449="所費",VLOOKUP(D449,支出入力表!E450:$M$2000,5,FALSE),"")</f>
        <v/>
      </c>
      <c r="I449" s="166" t="str">
        <f>IF(D449="所費",VLOOKUP(D449,支出入力表!E450:$M$2000,6,FALSE),"")</f>
        <v/>
      </c>
      <c r="J449" s="167" t="str">
        <f>IF(D449="所費",VLOOKUP(D449,支出入力表!E450:$M$2000,7,FALSE),"")</f>
        <v/>
      </c>
      <c r="K449" s="167" t="str">
        <f>IF(D449="所費",VLOOKUP(D449,支出入力表!E450:$M$2000,8,FALSE),"")</f>
        <v/>
      </c>
      <c r="L449" s="168" t="str">
        <f>IF(D449="所費",VLOOKUP(D449,支出入力表!E450:$M$2000,9,FALSE),"")</f>
        <v/>
      </c>
      <c r="M449" s="30"/>
    </row>
    <row r="450" spans="2:13" x14ac:dyDescent="0.55000000000000004">
      <c r="B450" s="163" t="str">
        <f>IF(D450="所費",支出入力表!A451,"")</f>
        <v/>
      </c>
      <c r="C450" s="164" t="str">
        <f>IF(D450="所費",支出入力表!C451,"")</f>
        <v/>
      </c>
      <c r="D450" s="165" t="str">
        <f>IF(支出入力表!E451="所費","所費","")</f>
        <v/>
      </c>
      <c r="E450" s="165" t="str">
        <f>IF(D450="","",支出入力表!G451)</f>
        <v/>
      </c>
      <c r="F450" s="196" t="str">
        <f>IF(E450="","",VLOOKUP(E450,プルダウン用リスト!$L$1:$M$14,2,FALSE))</f>
        <v/>
      </c>
      <c r="G450" s="164" t="str">
        <f>IF(D450="所費",VLOOKUP(D450,支出入力表!E451:$M$2000,4,FALSE),"")</f>
        <v/>
      </c>
      <c r="H450" s="164" t="str">
        <f>IF(D450="所費",VLOOKUP(D450,支出入力表!E451:$M$2000,5,FALSE),"")</f>
        <v/>
      </c>
      <c r="I450" s="166" t="str">
        <f>IF(D450="所費",VLOOKUP(D450,支出入力表!E451:$M$2000,6,FALSE),"")</f>
        <v/>
      </c>
      <c r="J450" s="167" t="str">
        <f>IF(D450="所費",VLOOKUP(D450,支出入力表!E451:$M$2000,7,FALSE),"")</f>
        <v/>
      </c>
      <c r="K450" s="167" t="str">
        <f>IF(D450="所費",VLOOKUP(D450,支出入力表!E451:$M$2000,8,FALSE),"")</f>
        <v/>
      </c>
      <c r="L450" s="168" t="str">
        <f>IF(D450="所費",VLOOKUP(D450,支出入力表!E451:$M$2000,9,FALSE),"")</f>
        <v/>
      </c>
      <c r="M450" s="30"/>
    </row>
    <row r="451" spans="2:13" x14ac:dyDescent="0.55000000000000004">
      <c r="B451" s="163" t="str">
        <f>IF(D451="所費",支出入力表!A452,"")</f>
        <v/>
      </c>
      <c r="C451" s="164" t="str">
        <f>IF(D451="所費",支出入力表!C452,"")</f>
        <v/>
      </c>
      <c r="D451" s="165" t="str">
        <f>IF(支出入力表!E452="所費","所費","")</f>
        <v/>
      </c>
      <c r="E451" s="165" t="str">
        <f>IF(D451="","",支出入力表!G452)</f>
        <v/>
      </c>
      <c r="F451" s="196" t="str">
        <f>IF(E451="","",VLOOKUP(E451,プルダウン用リスト!$L$1:$M$14,2,FALSE))</f>
        <v/>
      </c>
      <c r="G451" s="164" t="str">
        <f>IF(D451="所費",VLOOKUP(D451,支出入力表!E452:$M$2000,4,FALSE),"")</f>
        <v/>
      </c>
      <c r="H451" s="164" t="str">
        <f>IF(D451="所費",VLOOKUP(D451,支出入力表!E452:$M$2000,5,FALSE),"")</f>
        <v/>
      </c>
      <c r="I451" s="166" t="str">
        <f>IF(D451="所費",VLOOKUP(D451,支出入力表!E452:$M$2000,6,FALSE),"")</f>
        <v/>
      </c>
      <c r="J451" s="167" t="str">
        <f>IF(D451="所費",VLOOKUP(D451,支出入力表!E452:$M$2000,7,FALSE),"")</f>
        <v/>
      </c>
      <c r="K451" s="167" t="str">
        <f>IF(D451="所費",VLOOKUP(D451,支出入力表!E452:$M$2000,8,FALSE),"")</f>
        <v/>
      </c>
      <c r="L451" s="168" t="str">
        <f>IF(D451="所費",VLOOKUP(D451,支出入力表!E452:$M$2000,9,FALSE),"")</f>
        <v/>
      </c>
      <c r="M451" s="30"/>
    </row>
    <row r="452" spans="2:13" x14ac:dyDescent="0.55000000000000004">
      <c r="B452" s="163" t="str">
        <f>IF(D452="所費",支出入力表!A453,"")</f>
        <v/>
      </c>
      <c r="C452" s="164" t="str">
        <f>IF(D452="所費",支出入力表!C453,"")</f>
        <v/>
      </c>
      <c r="D452" s="165" t="str">
        <f>IF(支出入力表!E453="所費","所費","")</f>
        <v/>
      </c>
      <c r="E452" s="165" t="str">
        <f>IF(D452="","",支出入力表!G453)</f>
        <v/>
      </c>
      <c r="F452" s="196" t="str">
        <f>IF(E452="","",VLOOKUP(E452,プルダウン用リスト!$L$1:$M$14,2,FALSE))</f>
        <v/>
      </c>
      <c r="G452" s="164" t="str">
        <f>IF(D452="所費",VLOOKUP(D452,支出入力表!E453:$M$2000,4,FALSE),"")</f>
        <v/>
      </c>
      <c r="H452" s="164" t="str">
        <f>IF(D452="所費",VLOOKUP(D452,支出入力表!E453:$M$2000,5,FALSE),"")</f>
        <v/>
      </c>
      <c r="I452" s="166" t="str">
        <f>IF(D452="所費",VLOOKUP(D452,支出入力表!E453:$M$2000,6,FALSE),"")</f>
        <v/>
      </c>
      <c r="J452" s="167" t="str">
        <f>IF(D452="所費",VLOOKUP(D452,支出入力表!E453:$M$2000,7,FALSE),"")</f>
        <v/>
      </c>
      <c r="K452" s="167" t="str">
        <f>IF(D452="所費",VLOOKUP(D452,支出入力表!E453:$M$2000,8,FALSE),"")</f>
        <v/>
      </c>
      <c r="L452" s="168" t="str">
        <f>IF(D452="所費",VLOOKUP(D452,支出入力表!E453:$M$2000,9,FALSE),"")</f>
        <v/>
      </c>
      <c r="M452" s="30"/>
    </row>
    <row r="453" spans="2:13" x14ac:dyDescent="0.55000000000000004">
      <c r="B453" s="163" t="str">
        <f>IF(D453="所費",支出入力表!A454,"")</f>
        <v/>
      </c>
      <c r="C453" s="164" t="str">
        <f>IF(D453="所費",支出入力表!C454,"")</f>
        <v/>
      </c>
      <c r="D453" s="165" t="str">
        <f>IF(支出入力表!E454="所費","所費","")</f>
        <v/>
      </c>
      <c r="E453" s="165" t="str">
        <f>IF(D453="","",支出入力表!G454)</f>
        <v/>
      </c>
      <c r="F453" s="196" t="str">
        <f>IF(E453="","",VLOOKUP(E453,プルダウン用リスト!$L$1:$M$14,2,FALSE))</f>
        <v/>
      </c>
      <c r="G453" s="164" t="str">
        <f>IF(D453="所費",VLOOKUP(D453,支出入力表!E454:$M$2000,4,FALSE),"")</f>
        <v/>
      </c>
      <c r="H453" s="164" t="str">
        <f>IF(D453="所費",VLOOKUP(D453,支出入力表!E454:$M$2000,5,FALSE),"")</f>
        <v/>
      </c>
      <c r="I453" s="166" t="str">
        <f>IF(D453="所費",VLOOKUP(D453,支出入力表!E454:$M$2000,6,FALSE),"")</f>
        <v/>
      </c>
      <c r="J453" s="167" t="str">
        <f>IF(D453="所費",VLOOKUP(D453,支出入力表!E454:$M$2000,7,FALSE),"")</f>
        <v/>
      </c>
      <c r="K453" s="167" t="str">
        <f>IF(D453="所費",VLOOKUP(D453,支出入力表!E454:$M$2000,8,FALSE),"")</f>
        <v/>
      </c>
      <c r="L453" s="168" t="str">
        <f>IF(D453="所費",VLOOKUP(D453,支出入力表!E454:$M$2000,9,FALSE),"")</f>
        <v/>
      </c>
      <c r="M453" s="30"/>
    </row>
    <row r="454" spans="2:13" x14ac:dyDescent="0.55000000000000004">
      <c r="B454" s="163" t="str">
        <f>IF(D454="所費",支出入力表!A455,"")</f>
        <v/>
      </c>
      <c r="C454" s="164" t="str">
        <f>IF(D454="所費",支出入力表!C455,"")</f>
        <v/>
      </c>
      <c r="D454" s="165" t="str">
        <f>IF(支出入力表!E455="所費","所費","")</f>
        <v/>
      </c>
      <c r="E454" s="165" t="str">
        <f>IF(D454="","",支出入力表!G455)</f>
        <v/>
      </c>
      <c r="F454" s="196" t="str">
        <f>IF(E454="","",VLOOKUP(E454,プルダウン用リスト!$L$1:$M$14,2,FALSE))</f>
        <v/>
      </c>
      <c r="G454" s="164" t="str">
        <f>IF(D454="所費",VLOOKUP(D454,支出入力表!E455:$M$2000,4,FALSE),"")</f>
        <v/>
      </c>
      <c r="H454" s="164" t="str">
        <f>IF(D454="所費",VLOOKUP(D454,支出入力表!E455:$M$2000,5,FALSE),"")</f>
        <v/>
      </c>
      <c r="I454" s="166" t="str">
        <f>IF(D454="所費",VLOOKUP(D454,支出入力表!E455:$M$2000,6,FALSE),"")</f>
        <v/>
      </c>
      <c r="J454" s="167" t="str">
        <f>IF(D454="所費",VLOOKUP(D454,支出入力表!E455:$M$2000,7,FALSE),"")</f>
        <v/>
      </c>
      <c r="K454" s="167" t="str">
        <f>IF(D454="所費",VLOOKUP(D454,支出入力表!E455:$M$2000,8,FALSE),"")</f>
        <v/>
      </c>
      <c r="L454" s="168" t="str">
        <f>IF(D454="所費",VLOOKUP(D454,支出入力表!E455:$M$2000,9,FALSE),"")</f>
        <v/>
      </c>
      <c r="M454" s="30"/>
    </row>
    <row r="455" spans="2:13" x14ac:dyDescent="0.55000000000000004">
      <c r="B455" s="163" t="str">
        <f>IF(D455="所費",支出入力表!A456,"")</f>
        <v/>
      </c>
      <c r="C455" s="164" t="str">
        <f>IF(D455="所費",支出入力表!C456,"")</f>
        <v/>
      </c>
      <c r="D455" s="165" t="str">
        <f>IF(支出入力表!E456="所費","所費","")</f>
        <v/>
      </c>
      <c r="E455" s="165" t="str">
        <f>IF(D455="","",支出入力表!G456)</f>
        <v/>
      </c>
      <c r="F455" s="196" t="str">
        <f>IF(E455="","",VLOOKUP(E455,プルダウン用リスト!$L$1:$M$14,2,FALSE))</f>
        <v/>
      </c>
      <c r="G455" s="164" t="str">
        <f>IF(D455="所費",VLOOKUP(D455,支出入力表!E456:$M$2000,4,FALSE),"")</f>
        <v/>
      </c>
      <c r="H455" s="164" t="str">
        <f>IF(D455="所費",VLOOKUP(D455,支出入力表!E456:$M$2000,5,FALSE),"")</f>
        <v/>
      </c>
      <c r="I455" s="166" t="str">
        <f>IF(D455="所費",VLOOKUP(D455,支出入力表!E456:$M$2000,6,FALSE),"")</f>
        <v/>
      </c>
      <c r="J455" s="167" t="str">
        <f>IF(D455="所費",VLOOKUP(D455,支出入力表!E456:$M$2000,7,FALSE),"")</f>
        <v/>
      </c>
      <c r="K455" s="167" t="str">
        <f>IF(D455="所費",VLOOKUP(D455,支出入力表!E456:$M$2000,8,FALSE),"")</f>
        <v/>
      </c>
      <c r="L455" s="168" t="str">
        <f>IF(D455="所費",VLOOKUP(D455,支出入力表!E456:$M$2000,9,FALSE),"")</f>
        <v/>
      </c>
      <c r="M455" s="30"/>
    </row>
    <row r="456" spans="2:13" x14ac:dyDescent="0.55000000000000004">
      <c r="B456" s="163" t="str">
        <f>IF(D456="所費",支出入力表!A457,"")</f>
        <v/>
      </c>
      <c r="C456" s="164" t="str">
        <f>IF(D456="所費",支出入力表!C457,"")</f>
        <v/>
      </c>
      <c r="D456" s="165" t="str">
        <f>IF(支出入力表!E457="所費","所費","")</f>
        <v/>
      </c>
      <c r="E456" s="165" t="str">
        <f>IF(D456="","",支出入力表!G457)</f>
        <v/>
      </c>
      <c r="F456" s="196" t="str">
        <f>IF(E456="","",VLOOKUP(E456,プルダウン用リスト!$L$1:$M$14,2,FALSE))</f>
        <v/>
      </c>
      <c r="G456" s="164" t="str">
        <f>IF(D456="所費",VLOOKUP(D456,支出入力表!E457:$M$2000,4,FALSE),"")</f>
        <v/>
      </c>
      <c r="H456" s="164" t="str">
        <f>IF(D456="所費",VLOOKUP(D456,支出入力表!E457:$M$2000,5,FALSE),"")</f>
        <v/>
      </c>
      <c r="I456" s="166" t="str">
        <f>IF(D456="所費",VLOOKUP(D456,支出入力表!E457:$M$2000,6,FALSE),"")</f>
        <v/>
      </c>
      <c r="J456" s="167" t="str">
        <f>IF(D456="所費",VLOOKUP(D456,支出入力表!E457:$M$2000,7,FALSE),"")</f>
        <v/>
      </c>
      <c r="K456" s="167" t="str">
        <f>IF(D456="所費",VLOOKUP(D456,支出入力表!E457:$M$2000,8,FALSE),"")</f>
        <v/>
      </c>
      <c r="L456" s="168" t="str">
        <f>IF(D456="所費",VLOOKUP(D456,支出入力表!E457:$M$2000,9,FALSE),"")</f>
        <v/>
      </c>
      <c r="M456" s="30"/>
    </row>
    <row r="457" spans="2:13" x14ac:dyDescent="0.55000000000000004">
      <c r="B457" s="163" t="str">
        <f>IF(D457="所費",支出入力表!A458,"")</f>
        <v/>
      </c>
      <c r="C457" s="164" t="str">
        <f>IF(D457="所費",支出入力表!C458,"")</f>
        <v/>
      </c>
      <c r="D457" s="165" t="str">
        <f>IF(支出入力表!E458="所費","所費","")</f>
        <v/>
      </c>
      <c r="E457" s="165" t="str">
        <f>IF(D457="","",支出入力表!G458)</f>
        <v/>
      </c>
      <c r="F457" s="196" t="str">
        <f>IF(E457="","",VLOOKUP(E457,プルダウン用リスト!$L$1:$M$14,2,FALSE))</f>
        <v/>
      </c>
      <c r="G457" s="164" t="str">
        <f>IF(D457="所費",VLOOKUP(D457,支出入力表!E458:$M$2000,4,FALSE),"")</f>
        <v/>
      </c>
      <c r="H457" s="164" t="str">
        <f>IF(D457="所費",VLOOKUP(D457,支出入力表!E458:$M$2000,5,FALSE),"")</f>
        <v/>
      </c>
      <c r="I457" s="166" t="str">
        <f>IF(D457="所費",VLOOKUP(D457,支出入力表!E458:$M$2000,6,FALSE),"")</f>
        <v/>
      </c>
      <c r="J457" s="167" t="str">
        <f>IF(D457="所費",VLOOKUP(D457,支出入力表!E458:$M$2000,7,FALSE),"")</f>
        <v/>
      </c>
      <c r="K457" s="167" t="str">
        <f>IF(D457="所費",VLOOKUP(D457,支出入力表!E458:$M$2000,8,FALSE),"")</f>
        <v/>
      </c>
      <c r="L457" s="168" t="str">
        <f>IF(D457="所費",VLOOKUP(D457,支出入力表!E458:$M$2000,9,FALSE),"")</f>
        <v/>
      </c>
      <c r="M457" s="30"/>
    </row>
    <row r="458" spans="2:13" x14ac:dyDescent="0.55000000000000004">
      <c r="B458" s="163" t="str">
        <f>IF(D458="所費",支出入力表!A459,"")</f>
        <v/>
      </c>
      <c r="C458" s="164" t="str">
        <f>IF(D458="所費",支出入力表!C459,"")</f>
        <v/>
      </c>
      <c r="D458" s="165" t="str">
        <f>IF(支出入力表!E459="所費","所費","")</f>
        <v/>
      </c>
      <c r="E458" s="165" t="str">
        <f>IF(D458="","",支出入力表!G459)</f>
        <v/>
      </c>
      <c r="F458" s="196" t="str">
        <f>IF(E458="","",VLOOKUP(E458,プルダウン用リスト!$L$1:$M$14,2,FALSE))</f>
        <v/>
      </c>
      <c r="G458" s="164" t="str">
        <f>IF(D458="所費",VLOOKUP(D458,支出入力表!E459:$M$2000,4,FALSE),"")</f>
        <v/>
      </c>
      <c r="H458" s="164" t="str">
        <f>IF(D458="所費",VLOOKUP(D458,支出入力表!E459:$M$2000,5,FALSE),"")</f>
        <v/>
      </c>
      <c r="I458" s="166" t="str">
        <f>IF(D458="所費",VLOOKUP(D458,支出入力表!E459:$M$2000,6,FALSE),"")</f>
        <v/>
      </c>
      <c r="J458" s="167" t="str">
        <f>IF(D458="所費",VLOOKUP(D458,支出入力表!E459:$M$2000,7,FALSE),"")</f>
        <v/>
      </c>
      <c r="K458" s="167" t="str">
        <f>IF(D458="所費",VLOOKUP(D458,支出入力表!E459:$M$2000,8,FALSE),"")</f>
        <v/>
      </c>
      <c r="L458" s="168" t="str">
        <f>IF(D458="所費",VLOOKUP(D458,支出入力表!E459:$M$2000,9,FALSE),"")</f>
        <v/>
      </c>
      <c r="M458" s="30"/>
    </row>
    <row r="459" spans="2:13" x14ac:dyDescent="0.55000000000000004">
      <c r="B459" s="163" t="str">
        <f>IF(D459="所費",支出入力表!A460,"")</f>
        <v/>
      </c>
      <c r="C459" s="164" t="str">
        <f>IF(D459="所費",支出入力表!C460,"")</f>
        <v/>
      </c>
      <c r="D459" s="165" t="str">
        <f>IF(支出入力表!E460="所費","所費","")</f>
        <v/>
      </c>
      <c r="E459" s="165" t="str">
        <f>IF(D459="","",支出入力表!G460)</f>
        <v/>
      </c>
      <c r="F459" s="196" t="str">
        <f>IF(E459="","",VLOOKUP(E459,プルダウン用リスト!$L$1:$M$14,2,FALSE))</f>
        <v/>
      </c>
      <c r="G459" s="164" t="str">
        <f>IF(D459="所費",VLOOKUP(D459,支出入力表!E460:$M$2000,4,FALSE),"")</f>
        <v/>
      </c>
      <c r="H459" s="164" t="str">
        <f>IF(D459="所費",VLOOKUP(D459,支出入力表!E460:$M$2000,5,FALSE),"")</f>
        <v/>
      </c>
      <c r="I459" s="166" t="str">
        <f>IF(D459="所費",VLOOKUP(D459,支出入力表!E460:$M$2000,6,FALSE),"")</f>
        <v/>
      </c>
      <c r="J459" s="167" t="str">
        <f>IF(D459="所費",VLOOKUP(D459,支出入力表!E460:$M$2000,7,FALSE),"")</f>
        <v/>
      </c>
      <c r="K459" s="167" t="str">
        <f>IF(D459="所費",VLOOKUP(D459,支出入力表!E460:$M$2000,8,FALSE),"")</f>
        <v/>
      </c>
      <c r="L459" s="168" t="str">
        <f>IF(D459="所費",VLOOKUP(D459,支出入力表!E460:$M$2000,9,FALSE),"")</f>
        <v/>
      </c>
      <c r="M459" s="30"/>
    </row>
    <row r="460" spans="2:13" x14ac:dyDescent="0.55000000000000004">
      <c r="B460" s="163" t="str">
        <f>IF(D460="所費",支出入力表!A461,"")</f>
        <v/>
      </c>
      <c r="C460" s="164" t="str">
        <f>IF(D460="所費",支出入力表!C461,"")</f>
        <v/>
      </c>
      <c r="D460" s="165" t="str">
        <f>IF(支出入力表!E461="所費","所費","")</f>
        <v/>
      </c>
      <c r="E460" s="165" t="str">
        <f>IF(D460="","",支出入力表!G461)</f>
        <v/>
      </c>
      <c r="F460" s="196" t="str">
        <f>IF(E460="","",VLOOKUP(E460,プルダウン用リスト!$L$1:$M$14,2,FALSE))</f>
        <v/>
      </c>
      <c r="G460" s="164" t="str">
        <f>IF(D460="所費",VLOOKUP(D460,支出入力表!E461:$M$2000,4,FALSE),"")</f>
        <v/>
      </c>
      <c r="H460" s="164" t="str">
        <f>IF(D460="所費",VLOOKUP(D460,支出入力表!E461:$M$2000,5,FALSE),"")</f>
        <v/>
      </c>
      <c r="I460" s="166" t="str">
        <f>IF(D460="所費",VLOOKUP(D460,支出入力表!E461:$M$2000,6,FALSE),"")</f>
        <v/>
      </c>
      <c r="J460" s="167" t="str">
        <f>IF(D460="所費",VLOOKUP(D460,支出入力表!E461:$M$2000,7,FALSE),"")</f>
        <v/>
      </c>
      <c r="K460" s="167" t="str">
        <f>IF(D460="所費",VLOOKUP(D460,支出入力表!E461:$M$2000,8,FALSE),"")</f>
        <v/>
      </c>
      <c r="L460" s="168" t="str">
        <f>IF(D460="所費",VLOOKUP(D460,支出入力表!E461:$M$2000,9,FALSE),"")</f>
        <v/>
      </c>
      <c r="M460" s="30"/>
    </row>
    <row r="461" spans="2:13" x14ac:dyDescent="0.55000000000000004">
      <c r="B461" s="163" t="str">
        <f>IF(D461="所費",支出入力表!A462,"")</f>
        <v/>
      </c>
      <c r="C461" s="164" t="str">
        <f>IF(D461="所費",支出入力表!C462,"")</f>
        <v/>
      </c>
      <c r="D461" s="165" t="str">
        <f>IF(支出入力表!E462="所費","所費","")</f>
        <v/>
      </c>
      <c r="E461" s="165" t="str">
        <f>IF(D461="","",支出入力表!G462)</f>
        <v/>
      </c>
      <c r="F461" s="196" t="str">
        <f>IF(E461="","",VLOOKUP(E461,プルダウン用リスト!$L$1:$M$14,2,FALSE))</f>
        <v/>
      </c>
      <c r="G461" s="164" t="str">
        <f>IF(D461="所費",VLOOKUP(D461,支出入力表!E462:$M$2000,4,FALSE),"")</f>
        <v/>
      </c>
      <c r="H461" s="164" t="str">
        <f>IF(D461="所費",VLOOKUP(D461,支出入力表!E462:$M$2000,5,FALSE),"")</f>
        <v/>
      </c>
      <c r="I461" s="166" t="str">
        <f>IF(D461="所費",VLOOKUP(D461,支出入力表!E462:$M$2000,6,FALSE),"")</f>
        <v/>
      </c>
      <c r="J461" s="167" t="str">
        <f>IF(D461="所費",VLOOKUP(D461,支出入力表!E462:$M$2000,7,FALSE),"")</f>
        <v/>
      </c>
      <c r="K461" s="167" t="str">
        <f>IF(D461="所費",VLOOKUP(D461,支出入力表!E462:$M$2000,8,FALSE),"")</f>
        <v/>
      </c>
      <c r="L461" s="168" t="str">
        <f>IF(D461="所費",VLOOKUP(D461,支出入力表!E462:$M$2000,9,FALSE),"")</f>
        <v/>
      </c>
      <c r="M461" s="30"/>
    </row>
    <row r="462" spans="2:13" x14ac:dyDescent="0.55000000000000004">
      <c r="B462" s="163" t="str">
        <f>IF(D462="所費",支出入力表!A463,"")</f>
        <v/>
      </c>
      <c r="C462" s="164" t="str">
        <f>IF(D462="所費",支出入力表!C463,"")</f>
        <v/>
      </c>
      <c r="D462" s="165" t="str">
        <f>IF(支出入力表!E463="所費","所費","")</f>
        <v/>
      </c>
      <c r="E462" s="165" t="str">
        <f>IF(D462="","",支出入力表!G463)</f>
        <v/>
      </c>
      <c r="F462" s="196" t="str">
        <f>IF(E462="","",VLOOKUP(E462,プルダウン用リスト!$L$1:$M$14,2,FALSE))</f>
        <v/>
      </c>
      <c r="G462" s="164" t="str">
        <f>IF(D462="所費",VLOOKUP(D462,支出入力表!E463:$M$2000,4,FALSE),"")</f>
        <v/>
      </c>
      <c r="H462" s="164" t="str">
        <f>IF(D462="所費",VLOOKUP(D462,支出入力表!E463:$M$2000,5,FALSE),"")</f>
        <v/>
      </c>
      <c r="I462" s="166" t="str">
        <f>IF(D462="所費",VLOOKUP(D462,支出入力表!E463:$M$2000,6,FALSE),"")</f>
        <v/>
      </c>
      <c r="J462" s="167" t="str">
        <f>IF(D462="所費",VLOOKUP(D462,支出入力表!E463:$M$2000,7,FALSE),"")</f>
        <v/>
      </c>
      <c r="K462" s="167" t="str">
        <f>IF(D462="所費",VLOOKUP(D462,支出入力表!E463:$M$2000,8,FALSE),"")</f>
        <v/>
      </c>
      <c r="L462" s="168" t="str">
        <f>IF(D462="所費",VLOOKUP(D462,支出入力表!E463:$M$2000,9,FALSE),"")</f>
        <v/>
      </c>
      <c r="M462" s="30"/>
    </row>
    <row r="463" spans="2:13" x14ac:dyDescent="0.55000000000000004">
      <c r="B463" s="163" t="str">
        <f>IF(D463="所費",支出入力表!A464,"")</f>
        <v/>
      </c>
      <c r="C463" s="164" t="str">
        <f>IF(D463="所費",支出入力表!C464,"")</f>
        <v/>
      </c>
      <c r="D463" s="165" t="str">
        <f>IF(支出入力表!E464="所費","所費","")</f>
        <v/>
      </c>
      <c r="E463" s="165" t="str">
        <f>IF(D463="","",支出入力表!G464)</f>
        <v/>
      </c>
      <c r="F463" s="196" t="str">
        <f>IF(E463="","",VLOOKUP(E463,プルダウン用リスト!$L$1:$M$14,2,FALSE))</f>
        <v/>
      </c>
      <c r="G463" s="164" t="str">
        <f>IF(D463="所費",VLOOKUP(D463,支出入力表!E464:$M$2000,4,FALSE),"")</f>
        <v/>
      </c>
      <c r="H463" s="164" t="str">
        <f>IF(D463="所費",VLOOKUP(D463,支出入力表!E464:$M$2000,5,FALSE),"")</f>
        <v/>
      </c>
      <c r="I463" s="166" t="str">
        <f>IF(D463="所費",VLOOKUP(D463,支出入力表!E464:$M$2000,6,FALSE),"")</f>
        <v/>
      </c>
      <c r="J463" s="167" t="str">
        <f>IF(D463="所費",VLOOKUP(D463,支出入力表!E464:$M$2000,7,FALSE),"")</f>
        <v/>
      </c>
      <c r="K463" s="167" t="str">
        <f>IF(D463="所費",VLOOKUP(D463,支出入力表!E464:$M$2000,8,FALSE),"")</f>
        <v/>
      </c>
      <c r="L463" s="168" t="str">
        <f>IF(D463="所費",VLOOKUP(D463,支出入力表!E464:$M$2000,9,FALSE),"")</f>
        <v/>
      </c>
      <c r="M463" s="30"/>
    </row>
    <row r="464" spans="2:13" x14ac:dyDescent="0.55000000000000004">
      <c r="B464" s="163" t="str">
        <f>IF(D464="所費",支出入力表!A465,"")</f>
        <v/>
      </c>
      <c r="C464" s="164" t="str">
        <f>IF(D464="所費",支出入力表!C465,"")</f>
        <v/>
      </c>
      <c r="D464" s="165" t="str">
        <f>IF(支出入力表!E465="所費","所費","")</f>
        <v/>
      </c>
      <c r="E464" s="165" t="str">
        <f>IF(D464="","",支出入力表!G465)</f>
        <v/>
      </c>
      <c r="F464" s="196" t="str">
        <f>IF(E464="","",VLOOKUP(E464,プルダウン用リスト!$L$1:$M$14,2,FALSE))</f>
        <v/>
      </c>
      <c r="G464" s="164" t="str">
        <f>IF(D464="所費",VLOOKUP(D464,支出入力表!E465:$M$2000,4,FALSE),"")</f>
        <v/>
      </c>
      <c r="H464" s="164" t="str">
        <f>IF(D464="所費",VLOOKUP(D464,支出入力表!E465:$M$2000,5,FALSE),"")</f>
        <v/>
      </c>
      <c r="I464" s="166" t="str">
        <f>IF(D464="所費",VLOOKUP(D464,支出入力表!E465:$M$2000,6,FALSE),"")</f>
        <v/>
      </c>
      <c r="J464" s="167" t="str">
        <f>IF(D464="所費",VLOOKUP(D464,支出入力表!E465:$M$2000,7,FALSE),"")</f>
        <v/>
      </c>
      <c r="K464" s="167" t="str">
        <f>IF(D464="所費",VLOOKUP(D464,支出入力表!E465:$M$2000,8,FALSE),"")</f>
        <v/>
      </c>
      <c r="L464" s="168" t="str">
        <f>IF(D464="所費",VLOOKUP(D464,支出入力表!E465:$M$2000,9,FALSE),"")</f>
        <v/>
      </c>
      <c r="M464" s="30"/>
    </row>
    <row r="465" spans="2:13" x14ac:dyDescent="0.55000000000000004">
      <c r="B465" s="163" t="str">
        <f>IF(D465="所費",支出入力表!A466,"")</f>
        <v/>
      </c>
      <c r="C465" s="164" t="str">
        <f>IF(D465="所費",支出入力表!C466,"")</f>
        <v/>
      </c>
      <c r="D465" s="165" t="str">
        <f>IF(支出入力表!E466="所費","所費","")</f>
        <v/>
      </c>
      <c r="E465" s="165" t="str">
        <f>IF(D465="","",支出入力表!G466)</f>
        <v/>
      </c>
      <c r="F465" s="196" t="str">
        <f>IF(E465="","",VLOOKUP(E465,プルダウン用リスト!$L$1:$M$14,2,FALSE))</f>
        <v/>
      </c>
      <c r="G465" s="164" t="str">
        <f>IF(D465="所費",VLOOKUP(D465,支出入力表!E466:$M$2000,4,FALSE),"")</f>
        <v/>
      </c>
      <c r="H465" s="164" t="str">
        <f>IF(D465="所費",VLOOKUP(D465,支出入力表!E466:$M$2000,5,FALSE),"")</f>
        <v/>
      </c>
      <c r="I465" s="166" t="str">
        <f>IF(D465="所費",VLOOKUP(D465,支出入力表!E466:$M$2000,6,FALSE),"")</f>
        <v/>
      </c>
      <c r="J465" s="167" t="str">
        <f>IF(D465="所費",VLOOKUP(D465,支出入力表!E466:$M$2000,7,FALSE),"")</f>
        <v/>
      </c>
      <c r="K465" s="167" t="str">
        <f>IF(D465="所費",VLOOKUP(D465,支出入力表!E466:$M$2000,8,FALSE),"")</f>
        <v/>
      </c>
      <c r="L465" s="168" t="str">
        <f>IF(D465="所費",VLOOKUP(D465,支出入力表!E466:$M$2000,9,FALSE),"")</f>
        <v/>
      </c>
      <c r="M465" s="30"/>
    </row>
    <row r="466" spans="2:13" x14ac:dyDescent="0.55000000000000004">
      <c r="B466" s="163" t="str">
        <f>IF(D466="所費",支出入力表!A467,"")</f>
        <v/>
      </c>
      <c r="C466" s="164" t="str">
        <f>IF(D466="所費",支出入力表!C467,"")</f>
        <v/>
      </c>
      <c r="D466" s="165" t="str">
        <f>IF(支出入力表!E467="所費","所費","")</f>
        <v/>
      </c>
      <c r="E466" s="165" t="str">
        <f>IF(D466="","",支出入力表!G467)</f>
        <v/>
      </c>
      <c r="F466" s="196" t="str">
        <f>IF(E466="","",VLOOKUP(E466,プルダウン用リスト!$L$1:$M$14,2,FALSE))</f>
        <v/>
      </c>
      <c r="G466" s="164" t="str">
        <f>IF(D466="所費",VLOOKUP(D466,支出入力表!E467:$M$2000,4,FALSE),"")</f>
        <v/>
      </c>
      <c r="H466" s="164" t="str">
        <f>IF(D466="所費",VLOOKUP(D466,支出入力表!E467:$M$2000,5,FALSE),"")</f>
        <v/>
      </c>
      <c r="I466" s="166" t="str">
        <f>IF(D466="所費",VLOOKUP(D466,支出入力表!E467:$M$2000,6,FALSE),"")</f>
        <v/>
      </c>
      <c r="J466" s="167" t="str">
        <f>IF(D466="所費",VLOOKUP(D466,支出入力表!E467:$M$2000,7,FALSE),"")</f>
        <v/>
      </c>
      <c r="K466" s="167" t="str">
        <f>IF(D466="所費",VLOOKUP(D466,支出入力表!E467:$M$2000,8,FALSE),"")</f>
        <v/>
      </c>
      <c r="L466" s="168" t="str">
        <f>IF(D466="所費",VLOOKUP(D466,支出入力表!E467:$M$2000,9,FALSE),"")</f>
        <v/>
      </c>
      <c r="M466" s="30"/>
    </row>
    <row r="467" spans="2:13" x14ac:dyDescent="0.55000000000000004">
      <c r="B467" s="163" t="str">
        <f>IF(D467="所費",支出入力表!A468,"")</f>
        <v/>
      </c>
      <c r="C467" s="164" t="str">
        <f>IF(D467="所費",支出入力表!C468,"")</f>
        <v/>
      </c>
      <c r="D467" s="165" t="str">
        <f>IF(支出入力表!E468="所費","所費","")</f>
        <v/>
      </c>
      <c r="E467" s="165" t="str">
        <f>IF(D467="","",支出入力表!G468)</f>
        <v/>
      </c>
      <c r="F467" s="196" t="str">
        <f>IF(E467="","",VLOOKUP(E467,プルダウン用リスト!$L$1:$M$14,2,FALSE))</f>
        <v/>
      </c>
      <c r="G467" s="164" t="str">
        <f>IF(D467="所費",VLOOKUP(D467,支出入力表!E468:$M$2000,4,FALSE),"")</f>
        <v/>
      </c>
      <c r="H467" s="164" t="str">
        <f>IF(D467="所費",VLOOKUP(D467,支出入力表!E468:$M$2000,5,FALSE),"")</f>
        <v/>
      </c>
      <c r="I467" s="166" t="str">
        <f>IF(D467="所費",VLOOKUP(D467,支出入力表!E468:$M$2000,6,FALSE),"")</f>
        <v/>
      </c>
      <c r="J467" s="167" t="str">
        <f>IF(D467="所費",VLOOKUP(D467,支出入力表!E468:$M$2000,7,FALSE),"")</f>
        <v/>
      </c>
      <c r="K467" s="167" t="str">
        <f>IF(D467="所費",VLOOKUP(D467,支出入力表!E468:$M$2000,8,FALSE),"")</f>
        <v/>
      </c>
      <c r="L467" s="168" t="str">
        <f>IF(D467="所費",VLOOKUP(D467,支出入力表!E468:$M$2000,9,FALSE),"")</f>
        <v/>
      </c>
      <c r="M467" s="30"/>
    </row>
    <row r="468" spans="2:13" x14ac:dyDescent="0.55000000000000004">
      <c r="B468" s="163" t="str">
        <f>IF(D468="所費",支出入力表!A469,"")</f>
        <v/>
      </c>
      <c r="C468" s="164" t="str">
        <f>IF(D468="所費",支出入力表!C469,"")</f>
        <v/>
      </c>
      <c r="D468" s="165" t="str">
        <f>IF(支出入力表!E469="所費","所費","")</f>
        <v/>
      </c>
      <c r="E468" s="165" t="str">
        <f>IF(D468="","",支出入力表!G469)</f>
        <v/>
      </c>
      <c r="F468" s="196" t="str">
        <f>IF(E468="","",VLOOKUP(E468,プルダウン用リスト!$L$1:$M$14,2,FALSE))</f>
        <v/>
      </c>
      <c r="G468" s="164" t="str">
        <f>IF(D468="所費",VLOOKUP(D468,支出入力表!E469:$M$2000,4,FALSE),"")</f>
        <v/>
      </c>
      <c r="H468" s="164" t="str">
        <f>IF(D468="所費",VLOOKUP(D468,支出入力表!E469:$M$2000,5,FALSE),"")</f>
        <v/>
      </c>
      <c r="I468" s="166" t="str">
        <f>IF(D468="所費",VLOOKUP(D468,支出入力表!E469:$M$2000,6,FALSE),"")</f>
        <v/>
      </c>
      <c r="J468" s="167" t="str">
        <f>IF(D468="所費",VLOOKUP(D468,支出入力表!E469:$M$2000,7,FALSE),"")</f>
        <v/>
      </c>
      <c r="K468" s="167" t="str">
        <f>IF(D468="所費",VLOOKUP(D468,支出入力表!E469:$M$2000,8,FALSE),"")</f>
        <v/>
      </c>
      <c r="L468" s="168" t="str">
        <f>IF(D468="所費",VLOOKUP(D468,支出入力表!E469:$M$2000,9,FALSE),"")</f>
        <v/>
      </c>
      <c r="M468" s="30"/>
    </row>
    <row r="469" spans="2:13" x14ac:dyDescent="0.55000000000000004">
      <c r="B469" s="163" t="str">
        <f>IF(D469="所費",支出入力表!A470,"")</f>
        <v/>
      </c>
      <c r="C469" s="164" t="str">
        <f>IF(D469="所費",支出入力表!C470,"")</f>
        <v/>
      </c>
      <c r="D469" s="165" t="str">
        <f>IF(支出入力表!E470="所費","所費","")</f>
        <v/>
      </c>
      <c r="E469" s="165" t="str">
        <f>IF(D469="","",支出入力表!G470)</f>
        <v/>
      </c>
      <c r="F469" s="196" t="str">
        <f>IF(E469="","",VLOOKUP(E469,プルダウン用リスト!$L$1:$M$14,2,FALSE))</f>
        <v/>
      </c>
      <c r="G469" s="164" t="str">
        <f>IF(D469="所費",VLOOKUP(D469,支出入力表!E470:$M$2000,4,FALSE),"")</f>
        <v/>
      </c>
      <c r="H469" s="164" t="str">
        <f>IF(D469="所費",VLOOKUP(D469,支出入力表!E470:$M$2000,5,FALSE),"")</f>
        <v/>
      </c>
      <c r="I469" s="166" t="str">
        <f>IF(D469="所費",VLOOKUP(D469,支出入力表!E470:$M$2000,6,FALSE),"")</f>
        <v/>
      </c>
      <c r="J469" s="167" t="str">
        <f>IF(D469="所費",VLOOKUP(D469,支出入力表!E470:$M$2000,7,FALSE),"")</f>
        <v/>
      </c>
      <c r="K469" s="167" t="str">
        <f>IF(D469="所費",VLOOKUP(D469,支出入力表!E470:$M$2000,8,FALSE),"")</f>
        <v/>
      </c>
      <c r="L469" s="168" t="str">
        <f>IF(D469="所費",VLOOKUP(D469,支出入力表!E470:$M$2000,9,FALSE),"")</f>
        <v/>
      </c>
      <c r="M469" s="30"/>
    </row>
    <row r="470" spans="2:13" x14ac:dyDescent="0.55000000000000004">
      <c r="B470" s="163" t="str">
        <f>IF(D470="所費",支出入力表!A471,"")</f>
        <v/>
      </c>
      <c r="C470" s="164" t="str">
        <f>IF(D470="所費",支出入力表!C471,"")</f>
        <v/>
      </c>
      <c r="D470" s="165" t="str">
        <f>IF(支出入力表!E471="所費","所費","")</f>
        <v/>
      </c>
      <c r="E470" s="165" t="str">
        <f>IF(D470="","",支出入力表!G471)</f>
        <v/>
      </c>
      <c r="F470" s="196" t="str">
        <f>IF(E470="","",VLOOKUP(E470,プルダウン用リスト!$L$1:$M$14,2,FALSE))</f>
        <v/>
      </c>
      <c r="G470" s="164" t="str">
        <f>IF(D470="所費",VLOOKUP(D470,支出入力表!E471:$M$2000,4,FALSE),"")</f>
        <v/>
      </c>
      <c r="H470" s="164" t="str">
        <f>IF(D470="所費",VLOOKUP(D470,支出入力表!E471:$M$2000,5,FALSE),"")</f>
        <v/>
      </c>
      <c r="I470" s="166" t="str">
        <f>IF(D470="所費",VLOOKUP(D470,支出入力表!E471:$M$2000,6,FALSE),"")</f>
        <v/>
      </c>
      <c r="J470" s="167" t="str">
        <f>IF(D470="所費",VLOOKUP(D470,支出入力表!E471:$M$2000,7,FALSE),"")</f>
        <v/>
      </c>
      <c r="K470" s="167" t="str">
        <f>IF(D470="所費",VLOOKUP(D470,支出入力表!E471:$M$2000,8,FALSE),"")</f>
        <v/>
      </c>
      <c r="L470" s="168" t="str">
        <f>IF(D470="所費",VLOOKUP(D470,支出入力表!E471:$M$2000,9,FALSE),"")</f>
        <v/>
      </c>
      <c r="M470" s="30"/>
    </row>
    <row r="471" spans="2:13" x14ac:dyDescent="0.55000000000000004">
      <c r="B471" s="163" t="str">
        <f>IF(D471="所費",支出入力表!A472,"")</f>
        <v/>
      </c>
      <c r="C471" s="164" t="str">
        <f>IF(D471="所費",支出入力表!C472,"")</f>
        <v/>
      </c>
      <c r="D471" s="165" t="str">
        <f>IF(支出入力表!E472="所費","所費","")</f>
        <v/>
      </c>
      <c r="E471" s="165" t="str">
        <f>IF(D471="","",支出入力表!G472)</f>
        <v/>
      </c>
      <c r="F471" s="196" t="str">
        <f>IF(E471="","",VLOOKUP(E471,プルダウン用リスト!$L$1:$M$14,2,FALSE))</f>
        <v/>
      </c>
      <c r="G471" s="164" t="str">
        <f>IF(D471="所費",VLOOKUP(D471,支出入力表!E472:$M$2000,4,FALSE),"")</f>
        <v/>
      </c>
      <c r="H471" s="164" t="str">
        <f>IF(D471="所費",VLOOKUP(D471,支出入力表!E472:$M$2000,5,FALSE),"")</f>
        <v/>
      </c>
      <c r="I471" s="166" t="str">
        <f>IF(D471="所費",VLOOKUP(D471,支出入力表!E472:$M$2000,6,FALSE),"")</f>
        <v/>
      </c>
      <c r="J471" s="167" t="str">
        <f>IF(D471="所費",VLOOKUP(D471,支出入力表!E472:$M$2000,7,FALSE),"")</f>
        <v/>
      </c>
      <c r="K471" s="167" t="str">
        <f>IF(D471="所費",VLOOKUP(D471,支出入力表!E472:$M$2000,8,FALSE),"")</f>
        <v/>
      </c>
      <c r="L471" s="168" t="str">
        <f>IF(D471="所費",VLOOKUP(D471,支出入力表!E472:$M$2000,9,FALSE),"")</f>
        <v/>
      </c>
      <c r="M471" s="30"/>
    </row>
    <row r="472" spans="2:13" x14ac:dyDescent="0.55000000000000004">
      <c r="B472" s="163" t="str">
        <f>IF(D472="所費",支出入力表!A473,"")</f>
        <v/>
      </c>
      <c r="C472" s="164" t="str">
        <f>IF(D472="所費",支出入力表!C473,"")</f>
        <v/>
      </c>
      <c r="D472" s="165" t="str">
        <f>IF(支出入力表!E473="所費","所費","")</f>
        <v/>
      </c>
      <c r="E472" s="165" t="str">
        <f>IF(D472="","",支出入力表!G473)</f>
        <v/>
      </c>
      <c r="F472" s="196" t="str">
        <f>IF(E472="","",VLOOKUP(E472,プルダウン用リスト!$L$1:$M$14,2,FALSE))</f>
        <v/>
      </c>
      <c r="G472" s="164" t="str">
        <f>IF(D472="所費",VLOOKUP(D472,支出入力表!E473:$M$2000,4,FALSE),"")</f>
        <v/>
      </c>
      <c r="H472" s="164" t="str">
        <f>IF(D472="所費",VLOOKUP(D472,支出入力表!E473:$M$2000,5,FALSE),"")</f>
        <v/>
      </c>
      <c r="I472" s="166" t="str">
        <f>IF(D472="所費",VLOOKUP(D472,支出入力表!E473:$M$2000,6,FALSE),"")</f>
        <v/>
      </c>
      <c r="J472" s="167" t="str">
        <f>IF(D472="所費",VLOOKUP(D472,支出入力表!E473:$M$2000,7,FALSE),"")</f>
        <v/>
      </c>
      <c r="K472" s="167" t="str">
        <f>IF(D472="所費",VLOOKUP(D472,支出入力表!E473:$M$2000,8,FALSE),"")</f>
        <v/>
      </c>
      <c r="L472" s="168" t="str">
        <f>IF(D472="所費",VLOOKUP(D472,支出入力表!E473:$M$2000,9,FALSE),"")</f>
        <v/>
      </c>
      <c r="M472" s="30"/>
    </row>
    <row r="473" spans="2:13" x14ac:dyDescent="0.55000000000000004">
      <c r="B473" s="163" t="str">
        <f>IF(D473="所費",支出入力表!A474,"")</f>
        <v/>
      </c>
      <c r="C473" s="164" t="str">
        <f>IF(D473="所費",支出入力表!C474,"")</f>
        <v/>
      </c>
      <c r="D473" s="165" t="str">
        <f>IF(支出入力表!E474="所費","所費","")</f>
        <v/>
      </c>
      <c r="E473" s="165" t="str">
        <f>IF(D473="","",支出入力表!G474)</f>
        <v/>
      </c>
      <c r="F473" s="196" t="str">
        <f>IF(E473="","",VLOOKUP(E473,プルダウン用リスト!$L$1:$M$14,2,FALSE))</f>
        <v/>
      </c>
      <c r="G473" s="164" t="str">
        <f>IF(D473="所費",VLOOKUP(D473,支出入力表!E474:$M$2000,4,FALSE),"")</f>
        <v/>
      </c>
      <c r="H473" s="164" t="str">
        <f>IF(D473="所費",VLOOKUP(D473,支出入力表!E474:$M$2000,5,FALSE),"")</f>
        <v/>
      </c>
      <c r="I473" s="166" t="str">
        <f>IF(D473="所費",VLOOKUP(D473,支出入力表!E474:$M$2000,6,FALSE),"")</f>
        <v/>
      </c>
      <c r="J473" s="167" t="str">
        <f>IF(D473="所費",VLOOKUP(D473,支出入力表!E474:$M$2000,7,FALSE),"")</f>
        <v/>
      </c>
      <c r="K473" s="167" t="str">
        <f>IF(D473="所費",VLOOKUP(D473,支出入力表!E474:$M$2000,8,FALSE),"")</f>
        <v/>
      </c>
      <c r="L473" s="168" t="str">
        <f>IF(D473="所費",VLOOKUP(D473,支出入力表!E474:$M$2000,9,FALSE),"")</f>
        <v/>
      </c>
      <c r="M473" s="30"/>
    </row>
    <row r="474" spans="2:13" x14ac:dyDescent="0.55000000000000004">
      <c r="B474" s="163" t="str">
        <f>IF(D474="所費",支出入力表!A475,"")</f>
        <v/>
      </c>
      <c r="C474" s="164" t="str">
        <f>IF(D474="所費",支出入力表!C475,"")</f>
        <v/>
      </c>
      <c r="D474" s="165" t="str">
        <f>IF(支出入力表!E475="所費","所費","")</f>
        <v/>
      </c>
      <c r="E474" s="165" t="str">
        <f>IF(D474="","",支出入力表!G475)</f>
        <v/>
      </c>
      <c r="F474" s="196" t="str">
        <f>IF(E474="","",VLOOKUP(E474,プルダウン用リスト!$L$1:$M$14,2,FALSE))</f>
        <v/>
      </c>
      <c r="G474" s="164" t="str">
        <f>IF(D474="所費",VLOOKUP(D474,支出入力表!E475:$M$2000,4,FALSE),"")</f>
        <v/>
      </c>
      <c r="H474" s="164" t="str">
        <f>IF(D474="所費",VLOOKUP(D474,支出入力表!E475:$M$2000,5,FALSE),"")</f>
        <v/>
      </c>
      <c r="I474" s="166" t="str">
        <f>IF(D474="所費",VLOOKUP(D474,支出入力表!E475:$M$2000,6,FALSE),"")</f>
        <v/>
      </c>
      <c r="J474" s="167" t="str">
        <f>IF(D474="所費",VLOOKUP(D474,支出入力表!E475:$M$2000,7,FALSE),"")</f>
        <v/>
      </c>
      <c r="K474" s="167" t="str">
        <f>IF(D474="所費",VLOOKUP(D474,支出入力表!E475:$M$2000,8,FALSE),"")</f>
        <v/>
      </c>
      <c r="L474" s="168" t="str">
        <f>IF(D474="所費",VLOOKUP(D474,支出入力表!E475:$M$2000,9,FALSE),"")</f>
        <v/>
      </c>
      <c r="M474" s="30"/>
    </row>
    <row r="475" spans="2:13" x14ac:dyDescent="0.55000000000000004">
      <c r="B475" s="163" t="str">
        <f>IF(D475="所費",支出入力表!A476,"")</f>
        <v/>
      </c>
      <c r="C475" s="164" t="str">
        <f>IF(D475="所費",支出入力表!C476,"")</f>
        <v/>
      </c>
      <c r="D475" s="165" t="str">
        <f>IF(支出入力表!E476="所費","所費","")</f>
        <v/>
      </c>
      <c r="E475" s="165" t="str">
        <f>IF(D475="","",支出入力表!G476)</f>
        <v/>
      </c>
      <c r="F475" s="196" t="str">
        <f>IF(E475="","",VLOOKUP(E475,プルダウン用リスト!$L$1:$M$14,2,FALSE))</f>
        <v/>
      </c>
      <c r="G475" s="164" t="str">
        <f>IF(D475="所費",VLOOKUP(D475,支出入力表!E476:$M$2000,4,FALSE),"")</f>
        <v/>
      </c>
      <c r="H475" s="164" t="str">
        <f>IF(D475="所費",VLOOKUP(D475,支出入力表!E476:$M$2000,5,FALSE),"")</f>
        <v/>
      </c>
      <c r="I475" s="166" t="str">
        <f>IF(D475="所費",VLOOKUP(D475,支出入力表!E476:$M$2000,6,FALSE),"")</f>
        <v/>
      </c>
      <c r="J475" s="167" t="str">
        <f>IF(D475="所費",VLOOKUP(D475,支出入力表!E476:$M$2000,7,FALSE),"")</f>
        <v/>
      </c>
      <c r="K475" s="167" t="str">
        <f>IF(D475="所費",VLOOKUP(D475,支出入力表!E476:$M$2000,8,FALSE),"")</f>
        <v/>
      </c>
      <c r="L475" s="168" t="str">
        <f>IF(D475="所費",VLOOKUP(D475,支出入力表!E476:$M$2000,9,FALSE),"")</f>
        <v/>
      </c>
      <c r="M475" s="30"/>
    </row>
    <row r="476" spans="2:13" x14ac:dyDescent="0.55000000000000004">
      <c r="B476" s="163" t="str">
        <f>IF(D476="所費",支出入力表!A477,"")</f>
        <v/>
      </c>
      <c r="C476" s="164" t="str">
        <f>IF(D476="所費",支出入力表!C477,"")</f>
        <v/>
      </c>
      <c r="D476" s="165" t="str">
        <f>IF(支出入力表!E477="所費","所費","")</f>
        <v/>
      </c>
      <c r="E476" s="165" t="str">
        <f>IF(D476="","",支出入力表!G477)</f>
        <v/>
      </c>
      <c r="F476" s="196" t="str">
        <f>IF(E476="","",VLOOKUP(E476,プルダウン用リスト!$L$1:$M$14,2,FALSE))</f>
        <v/>
      </c>
      <c r="G476" s="164" t="str">
        <f>IF(D476="所費",VLOOKUP(D476,支出入力表!E477:$M$2000,4,FALSE),"")</f>
        <v/>
      </c>
      <c r="H476" s="164" t="str">
        <f>IF(D476="所費",VLOOKUP(D476,支出入力表!E477:$M$2000,5,FALSE),"")</f>
        <v/>
      </c>
      <c r="I476" s="166" t="str">
        <f>IF(D476="所費",VLOOKUP(D476,支出入力表!E477:$M$2000,6,FALSE),"")</f>
        <v/>
      </c>
      <c r="J476" s="167" t="str">
        <f>IF(D476="所費",VLOOKUP(D476,支出入力表!E477:$M$2000,7,FALSE),"")</f>
        <v/>
      </c>
      <c r="K476" s="167" t="str">
        <f>IF(D476="所費",VLOOKUP(D476,支出入力表!E477:$M$2000,8,FALSE),"")</f>
        <v/>
      </c>
      <c r="L476" s="168" t="str">
        <f>IF(D476="所費",VLOOKUP(D476,支出入力表!E477:$M$2000,9,FALSE),"")</f>
        <v/>
      </c>
      <c r="M476" s="30"/>
    </row>
    <row r="477" spans="2:13" x14ac:dyDescent="0.55000000000000004">
      <c r="B477" s="163" t="str">
        <f>IF(D477="所費",支出入力表!A478,"")</f>
        <v/>
      </c>
      <c r="C477" s="164" t="str">
        <f>IF(D477="所費",支出入力表!C478,"")</f>
        <v/>
      </c>
      <c r="D477" s="165" t="str">
        <f>IF(支出入力表!E478="所費","所費","")</f>
        <v/>
      </c>
      <c r="E477" s="165" t="str">
        <f>IF(D477="","",支出入力表!G478)</f>
        <v/>
      </c>
      <c r="F477" s="196" t="str">
        <f>IF(E477="","",VLOOKUP(E477,プルダウン用リスト!$L$1:$M$14,2,FALSE))</f>
        <v/>
      </c>
      <c r="G477" s="164" t="str">
        <f>IF(D477="所費",VLOOKUP(D477,支出入力表!E478:$M$2000,4,FALSE),"")</f>
        <v/>
      </c>
      <c r="H477" s="164" t="str">
        <f>IF(D477="所費",VLOOKUP(D477,支出入力表!E478:$M$2000,5,FALSE),"")</f>
        <v/>
      </c>
      <c r="I477" s="166" t="str">
        <f>IF(D477="所費",VLOOKUP(D477,支出入力表!E478:$M$2000,6,FALSE),"")</f>
        <v/>
      </c>
      <c r="J477" s="167" t="str">
        <f>IF(D477="所費",VLOOKUP(D477,支出入力表!E478:$M$2000,7,FALSE),"")</f>
        <v/>
      </c>
      <c r="K477" s="167" t="str">
        <f>IF(D477="所費",VLOOKUP(D477,支出入力表!E478:$M$2000,8,FALSE),"")</f>
        <v/>
      </c>
      <c r="L477" s="168" t="str">
        <f>IF(D477="所費",VLOOKUP(D477,支出入力表!E478:$M$2000,9,FALSE),"")</f>
        <v/>
      </c>
      <c r="M477" s="30"/>
    </row>
    <row r="478" spans="2:13" x14ac:dyDescent="0.55000000000000004">
      <c r="B478" s="163" t="str">
        <f>IF(D478="所費",支出入力表!A479,"")</f>
        <v/>
      </c>
      <c r="C478" s="164" t="str">
        <f>IF(D478="所費",支出入力表!C479,"")</f>
        <v/>
      </c>
      <c r="D478" s="165" t="str">
        <f>IF(支出入力表!E479="所費","所費","")</f>
        <v/>
      </c>
      <c r="E478" s="165" t="str">
        <f>IF(D478="","",支出入力表!G479)</f>
        <v/>
      </c>
      <c r="F478" s="196" t="str">
        <f>IF(E478="","",VLOOKUP(E478,プルダウン用リスト!$L$1:$M$14,2,FALSE))</f>
        <v/>
      </c>
      <c r="G478" s="164" t="str">
        <f>IF(D478="所費",VLOOKUP(D478,支出入力表!E479:$M$2000,4,FALSE),"")</f>
        <v/>
      </c>
      <c r="H478" s="164" t="str">
        <f>IF(D478="所費",VLOOKUP(D478,支出入力表!E479:$M$2000,5,FALSE),"")</f>
        <v/>
      </c>
      <c r="I478" s="166" t="str">
        <f>IF(D478="所費",VLOOKUP(D478,支出入力表!E479:$M$2000,6,FALSE),"")</f>
        <v/>
      </c>
      <c r="J478" s="167" t="str">
        <f>IF(D478="所費",VLOOKUP(D478,支出入力表!E479:$M$2000,7,FALSE),"")</f>
        <v/>
      </c>
      <c r="K478" s="167" t="str">
        <f>IF(D478="所費",VLOOKUP(D478,支出入力表!E479:$M$2000,8,FALSE),"")</f>
        <v/>
      </c>
      <c r="L478" s="168" t="str">
        <f>IF(D478="所費",VLOOKUP(D478,支出入力表!E479:$M$2000,9,FALSE),"")</f>
        <v/>
      </c>
      <c r="M478" s="30"/>
    </row>
    <row r="479" spans="2:13" x14ac:dyDescent="0.55000000000000004">
      <c r="B479" s="163" t="str">
        <f>IF(D479="所費",支出入力表!A480,"")</f>
        <v/>
      </c>
      <c r="C479" s="164" t="str">
        <f>IF(D479="所費",支出入力表!C480,"")</f>
        <v/>
      </c>
      <c r="D479" s="165" t="str">
        <f>IF(支出入力表!E480="所費","所費","")</f>
        <v/>
      </c>
      <c r="E479" s="165" t="str">
        <f>IF(D479="","",支出入力表!G480)</f>
        <v/>
      </c>
      <c r="F479" s="196" t="str">
        <f>IF(E479="","",VLOOKUP(E479,プルダウン用リスト!$L$1:$M$14,2,FALSE))</f>
        <v/>
      </c>
      <c r="G479" s="164" t="str">
        <f>IF(D479="所費",VLOOKUP(D479,支出入力表!E480:$M$2000,4,FALSE),"")</f>
        <v/>
      </c>
      <c r="H479" s="164" t="str">
        <f>IF(D479="所費",VLOOKUP(D479,支出入力表!E480:$M$2000,5,FALSE),"")</f>
        <v/>
      </c>
      <c r="I479" s="166" t="str">
        <f>IF(D479="所費",VLOOKUP(D479,支出入力表!E480:$M$2000,6,FALSE),"")</f>
        <v/>
      </c>
      <c r="J479" s="167" t="str">
        <f>IF(D479="所費",VLOOKUP(D479,支出入力表!E480:$M$2000,7,FALSE),"")</f>
        <v/>
      </c>
      <c r="K479" s="167" t="str">
        <f>IF(D479="所費",VLOOKUP(D479,支出入力表!E480:$M$2000,8,FALSE),"")</f>
        <v/>
      </c>
      <c r="L479" s="168" t="str">
        <f>IF(D479="所費",VLOOKUP(D479,支出入力表!E480:$M$2000,9,FALSE),"")</f>
        <v/>
      </c>
      <c r="M479" s="30"/>
    </row>
    <row r="480" spans="2:13" x14ac:dyDescent="0.55000000000000004">
      <c r="B480" s="163" t="str">
        <f>IF(D480="所費",支出入力表!A481,"")</f>
        <v/>
      </c>
      <c r="C480" s="164" t="str">
        <f>IF(D480="所費",支出入力表!C481,"")</f>
        <v/>
      </c>
      <c r="D480" s="165" t="str">
        <f>IF(支出入力表!E481="所費","所費","")</f>
        <v/>
      </c>
      <c r="E480" s="165" t="str">
        <f>IF(D480="","",支出入力表!G481)</f>
        <v/>
      </c>
      <c r="F480" s="196" t="str">
        <f>IF(E480="","",VLOOKUP(E480,プルダウン用リスト!$L$1:$M$14,2,FALSE))</f>
        <v/>
      </c>
      <c r="G480" s="164" t="str">
        <f>IF(D480="所費",VLOOKUP(D480,支出入力表!E481:$M$2000,4,FALSE),"")</f>
        <v/>
      </c>
      <c r="H480" s="164" t="str">
        <f>IF(D480="所費",VLOOKUP(D480,支出入力表!E481:$M$2000,5,FALSE),"")</f>
        <v/>
      </c>
      <c r="I480" s="166" t="str">
        <f>IF(D480="所費",VLOOKUP(D480,支出入力表!E481:$M$2000,6,FALSE),"")</f>
        <v/>
      </c>
      <c r="J480" s="167" t="str">
        <f>IF(D480="所費",VLOOKUP(D480,支出入力表!E481:$M$2000,7,FALSE),"")</f>
        <v/>
      </c>
      <c r="K480" s="167" t="str">
        <f>IF(D480="所費",VLOOKUP(D480,支出入力表!E481:$M$2000,8,FALSE),"")</f>
        <v/>
      </c>
      <c r="L480" s="168" t="str">
        <f>IF(D480="所費",VLOOKUP(D480,支出入力表!E481:$M$2000,9,FALSE),"")</f>
        <v/>
      </c>
      <c r="M480" s="30"/>
    </row>
    <row r="481" spans="2:13" x14ac:dyDescent="0.55000000000000004">
      <c r="B481" s="163" t="str">
        <f>IF(D481="所費",支出入力表!A482,"")</f>
        <v/>
      </c>
      <c r="C481" s="164" t="str">
        <f>IF(D481="所費",支出入力表!C482,"")</f>
        <v/>
      </c>
      <c r="D481" s="165" t="str">
        <f>IF(支出入力表!E482="所費","所費","")</f>
        <v/>
      </c>
      <c r="E481" s="165" t="str">
        <f>IF(D481="","",支出入力表!G482)</f>
        <v/>
      </c>
      <c r="F481" s="196" t="str">
        <f>IF(E481="","",VLOOKUP(E481,プルダウン用リスト!$L$1:$M$14,2,FALSE))</f>
        <v/>
      </c>
      <c r="G481" s="164" t="str">
        <f>IF(D481="所費",VLOOKUP(D481,支出入力表!E482:$M$2000,4,FALSE),"")</f>
        <v/>
      </c>
      <c r="H481" s="164" t="str">
        <f>IF(D481="所費",VLOOKUP(D481,支出入力表!E482:$M$2000,5,FALSE),"")</f>
        <v/>
      </c>
      <c r="I481" s="166" t="str">
        <f>IF(D481="所費",VLOOKUP(D481,支出入力表!E482:$M$2000,6,FALSE),"")</f>
        <v/>
      </c>
      <c r="J481" s="167" t="str">
        <f>IF(D481="所費",VLOOKUP(D481,支出入力表!E482:$M$2000,7,FALSE),"")</f>
        <v/>
      </c>
      <c r="K481" s="167" t="str">
        <f>IF(D481="所費",VLOOKUP(D481,支出入力表!E482:$M$2000,8,FALSE),"")</f>
        <v/>
      </c>
      <c r="L481" s="168" t="str">
        <f>IF(D481="所費",VLOOKUP(D481,支出入力表!E482:$M$2000,9,FALSE),"")</f>
        <v/>
      </c>
      <c r="M481" s="30"/>
    </row>
    <row r="482" spans="2:13" x14ac:dyDescent="0.55000000000000004">
      <c r="B482" s="163" t="str">
        <f>IF(D482="所費",支出入力表!A483,"")</f>
        <v/>
      </c>
      <c r="C482" s="164" t="str">
        <f>IF(D482="所費",支出入力表!C483,"")</f>
        <v/>
      </c>
      <c r="D482" s="165" t="str">
        <f>IF(支出入力表!E483="所費","所費","")</f>
        <v/>
      </c>
      <c r="E482" s="165" t="str">
        <f>IF(D482="","",支出入力表!G483)</f>
        <v/>
      </c>
      <c r="F482" s="196" t="str">
        <f>IF(E482="","",VLOOKUP(E482,プルダウン用リスト!$L$1:$M$14,2,FALSE))</f>
        <v/>
      </c>
      <c r="G482" s="164" t="str">
        <f>IF(D482="所費",VLOOKUP(D482,支出入力表!E483:$M$2000,4,FALSE),"")</f>
        <v/>
      </c>
      <c r="H482" s="164" t="str">
        <f>IF(D482="所費",VLOOKUP(D482,支出入力表!E483:$M$2000,5,FALSE),"")</f>
        <v/>
      </c>
      <c r="I482" s="166" t="str">
        <f>IF(D482="所費",VLOOKUP(D482,支出入力表!E483:$M$2000,6,FALSE),"")</f>
        <v/>
      </c>
      <c r="J482" s="167" t="str">
        <f>IF(D482="所費",VLOOKUP(D482,支出入力表!E483:$M$2000,7,FALSE),"")</f>
        <v/>
      </c>
      <c r="K482" s="167" t="str">
        <f>IF(D482="所費",VLOOKUP(D482,支出入力表!E483:$M$2000,8,FALSE),"")</f>
        <v/>
      </c>
      <c r="L482" s="168" t="str">
        <f>IF(D482="所費",VLOOKUP(D482,支出入力表!E483:$M$2000,9,FALSE),"")</f>
        <v/>
      </c>
      <c r="M482" s="30"/>
    </row>
    <row r="483" spans="2:13" x14ac:dyDescent="0.55000000000000004">
      <c r="B483" s="163" t="str">
        <f>IF(D483="所費",支出入力表!A484,"")</f>
        <v/>
      </c>
      <c r="C483" s="164" t="str">
        <f>IF(D483="所費",支出入力表!C484,"")</f>
        <v/>
      </c>
      <c r="D483" s="165" t="str">
        <f>IF(支出入力表!E484="所費","所費","")</f>
        <v/>
      </c>
      <c r="E483" s="165" t="str">
        <f>IF(D483="","",支出入力表!G484)</f>
        <v/>
      </c>
      <c r="F483" s="196" t="str">
        <f>IF(E483="","",VLOOKUP(E483,プルダウン用リスト!$L$1:$M$14,2,FALSE))</f>
        <v/>
      </c>
      <c r="G483" s="164" t="str">
        <f>IF(D483="所費",VLOOKUP(D483,支出入力表!E484:$M$2000,4,FALSE),"")</f>
        <v/>
      </c>
      <c r="H483" s="164" t="str">
        <f>IF(D483="所費",VLOOKUP(D483,支出入力表!E484:$M$2000,5,FALSE),"")</f>
        <v/>
      </c>
      <c r="I483" s="166" t="str">
        <f>IF(D483="所費",VLOOKUP(D483,支出入力表!E484:$M$2000,6,FALSE),"")</f>
        <v/>
      </c>
      <c r="J483" s="167" t="str">
        <f>IF(D483="所費",VLOOKUP(D483,支出入力表!E484:$M$2000,7,FALSE),"")</f>
        <v/>
      </c>
      <c r="K483" s="167" t="str">
        <f>IF(D483="所費",VLOOKUP(D483,支出入力表!E484:$M$2000,8,FALSE),"")</f>
        <v/>
      </c>
      <c r="L483" s="168" t="str">
        <f>IF(D483="所費",VLOOKUP(D483,支出入力表!E484:$M$2000,9,FALSE),"")</f>
        <v/>
      </c>
      <c r="M483" s="30"/>
    </row>
    <row r="484" spans="2:13" x14ac:dyDescent="0.55000000000000004">
      <c r="B484" s="163" t="str">
        <f>IF(D484="所費",支出入力表!A485,"")</f>
        <v/>
      </c>
      <c r="C484" s="164" t="str">
        <f>IF(D484="所費",支出入力表!C485,"")</f>
        <v/>
      </c>
      <c r="D484" s="165" t="str">
        <f>IF(支出入力表!E485="所費","所費","")</f>
        <v/>
      </c>
      <c r="E484" s="165" t="str">
        <f>IF(D484="","",支出入力表!G485)</f>
        <v/>
      </c>
      <c r="F484" s="196" t="str">
        <f>IF(E484="","",VLOOKUP(E484,プルダウン用リスト!$L$1:$M$14,2,FALSE))</f>
        <v/>
      </c>
      <c r="G484" s="164" t="str">
        <f>IF(D484="所費",VLOOKUP(D484,支出入力表!E485:$M$2000,4,FALSE),"")</f>
        <v/>
      </c>
      <c r="H484" s="164" t="str">
        <f>IF(D484="所費",VLOOKUP(D484,支出入力表!E485:$M$2000,5,FALSE),"")</f>
        <v/>
      </c>
      <c r="I484" s="166" t="str">
        <f>IF(D484="所費",VLOOKUP(D484,支出入力表!E485:$M$2000,6,FALSE),"")</f>
        <v/>
      </c>
      <c r="J484" s="167" t="str">
        <f>IF(D484="所費",VLOOKUP(D484,支出入力表!E485:$M$2000,7,FALSE),"")</f>
        <v/>
      </c>
      <c r="K484" s="167" t="str">
        <f>IF(D484="所費",VLOOKUP(D484,支出入力表!E485:$M$2000,8,FALSE),"")</f>
        <v/>
      </c>
      <c r="L484" s="168" t="str">
        <f>IF(D484="所費",VLOOKUP(D484,支出入力表!E485:$M$2000,9,FALSE),"")</f>
        <v/>
      </c>
      <c r="M484" s="30"/>
    </row>
    <row r="485" spans="2:13" x14ac:dyDescent="0.55000000000000004">
      <c r="B485" s="163" t="str">
        <f>IF(D485="所費",支出入力表!A486,"")</f>
        <v/>
      </c>
      <c r="C485" s="164" t="str">
        <f>IF(D485="所費",支出入力表!C486,"")</f>
        <v/>
      </c>
      <c r="D485" s="165" t="str">
        <f>IF(支出入力表!E486="所費","所費","")</f>
        <v/>
      </c>
      <c r="E485" s="165" t="str">
        <f>IF(D485="","",支出入力表!G486)</f>
        <v/>
      </c>
      <c r="F485" s="196" t="str">
        <f>IF(E485="","",VLOOKUP(E485,プルダウン用リスト!$L$1:$M$14,2,FALSE))</f>
        <v/>
      </c>
      <c r="G485" s="164" t="str">
        <f>IF(D485="所費",VLOOKUP(D485,支出入力表!E486:$M$2000,4,FALSE),"")</f>
        <v/>
      </c>
      <c r="H485" s="164" t="str">
        <f>IF(D485="所費",VLOOKUP(D485,支出入力表!E486:$M$2000,5,FALSE),"")</f>
        <v/>
      </c>
      <c r="I485" s="166" t="str">
        <f>IF(D485="所費",VLOOKUP(D485,支出入力表!E486:$M$2000,6,FALSE),"")</f>
        <v/>
      </c>
      <c r="J485" s="167" t="str">
        <f>IF(D485="所費",VLOOKUP(D485,支出入力表!E486:$M$2000,7,FALSE),"")</f>
        <v/>
      </c>
      <c r="K485" s="167" t="str">
        <f>IF(D485="所費",VLOOKUP(D485,支出入力表!E486:$M$2000,8,FALSE),"")</f>
        <v/>
      </c>
      <c r="L485" s="168" t="str">
        <f>IF(D485="所費",VLOOKUP(D485,支出入力表!E486:$M$2000,9,FALSE),"")</f>
        <v/>
      </c>
      <c r="M485" s="30"/>
    </row>
    <row r="486" spans="2:13" x14ac:dyDescent="0.55000000000000004">
      <c r="B486" s="163" t="str">
        <f>IF(D486="所費",支出入力表!A487,"")</f>
        <v/>
      </c>
      <c r="C486" s="164" t="str">
        <f>IF(D486="所費",支出入力表!C487,"")</f>
        <v/>
      </c>
      <c r="D486" s="165" t="str">
        <f>IF(支出入力表!E487="所費","所費","")</f>
        <v/>
      </c>
      <c r="E486" s="165" t="str">
        <f>IF(D486="","",支出入力表!G487)</f>
        <v/>
      </c>
      <c r="F486" s="196" t="str">
        <f>IF(E486="","",VLOOKUP(E486,プルダウン用リスト!$L$1:$M$14,2,FALSE))</f>
        <v/>
      </c>
      <c r="G486" s="164" t="str">
        <f>IF(D486="所費",VLOOKUP(D486,支出入力表!E487:$M$2000,4,FALSE),"")</f>
        <v/>
      </c>
      <c r="H486" s="164" t="str">
        <f>IF(D486="所費",VLOOKUP(D486,支出入力表!E487:$M$2000,5,FALSE),"")</f>
        <v/>
      </c>
      <c r="I486" s="166" t="str">
        <f>IF(D486="所費",VLOOKUP(D486,支出入力表!E487:$M$2000,6,FALSE),"")</f>
        <v/>
      </c>
      <c r="J486" s="167" t="str">
        <f>IF(D486="所費",VLOOKUP(D486,支出入力表!E487:$M$2000,7,FALSE),"")</f>
        <v/>
      </c>
      <c r="K486" s="167" t="str">
        <f>IF(D486="所費",VLOOKUP(D486,支出入力表!E487:$M$2000,8,FALSE),"")</f>
        <v/>
      </c>
      <c r="L486" s="168" t="str">
        <f>IF(D486="所費",VLOOKUP(D486,支出入力表!E487:$M$2000,9,FALSE),"")</f>
        <v/>
      </c>
      <c r="M486" s="30"/>
    </row>
    <row r="487" spans="2:13" x14ac:dyDescent="0.55000000000000004">
      <c r="B487" s="163" t="str">
        <f>IF(D487="所費",支出入力表!A488,"")</f>
        <v/>
      </c>
      <c r="C487" s="164" t="str">
        <f>IF(D487="所費",支出入力表!C488,"")</f>
        <v/>
      </c>
      <c r="D487" s="165" t="str">
        <f>IF(支出入力表!E488="所費","所費","")</f>
        <v/>
      </c>
      <c r="E487" s="165" t="str">
        <f>IF(D487="","",支出入力表!G488)</f>
        <v/>
      </c>
      <c r="F487" s="196" t="str">
        <f>IF(E487="","",VLOOKUP(E487,プルダウン用リスト!$L$1:$M$14,2,FALSE))</f>
        <v/>
      </c>
      <c r="G487" s="164" t="str">
        <f>IF(D487="所費",VLOOKUP(D487,支出入力表!E488:$M$2000,4,FALSE),"")</f>
        <v/>
      </c>
      <c r="H487" s="164" t="str">
        <f>IF(D487="所費",VLOOKUP(D487,支出入力表!E488:$M$2000,5,FALSE),"")</f>
        <v/>
      </c>
      <c r="I487" s="166" t="str">
        <f>IF(D487="所費",VLOOKUP(D487,支出入力表!E488:$M$2000,6,FALSE),"")</f>
        <v/>
      </c>
      <c r="J487" s="167" t="str">
        <f>IF(D487="所費",VLOOKUP(D487,支出入力表!E488:$M$2000,7,FALSE),"")</f>
        <v/>
      </c>
      <c r="K487" s="167" t="str">
        <f>IF(D487="所費",VLOOKUP(D487,支出入力表!E488:$M$2000,8,FALSE),"")</f>
        <v/>
      </c>
      <c r="L487" s="168" t="str">
        <f>IF(D487="所費",VLOOKUP(D487,支出入力表!E488:$M$2000,9,FALSE),"")</f>
        <v/>
      </c>
      <c r="M487" s="30"/>
    </row>
    <row r="488" spans="2:13" x14ac:dyDescent="0.55000000000000004">
      <c r="B488" s="163" t="str">
        <f>IF(D488="所費",支出入力表!A489,"")</f>
        <v/>
      </c>
      <c r="C488" s="164" t="str">
        <f>IF(D488="所費",支出入力表!C489,"")</f>
        <v/>
      </c>
      <c r="D488" s="165" t="str">
        <f>IF(支出入力表!E489="所費","所費","")</f>
        <v/>
      </c>
      <c r="E488" s="165" t="str">
        <f>IF(D488="","",支出入力表!G489)</f>
        <v/>
      </c>
      <c r="F488" s="196" t="str">
        <f>IF(E488="","",VLOOKUP(E488,プルダウン用リスト!$L$1:$M$14,2,FALSE))</f>
        <v/>
      </c>
      <c r="G488" s="164" t="str">
        <f>IF(D488="所費",VLOOKUP(D488,支出入力表!E489:$M$2000,4,FALSE),"")</f>
        <v/>
      </c>
      <c r="H488" s="164" t="str">
        <f>IF(D488="所費",VLOOKUP(D488,支出入力表!E489:$M$2000,5,FALSE),"")</f>
        <v/>
      </c>
      <c r="I488" s="166" t="str">
        <f>IF(D488="所費",VLOOKUP(D488,支出入力表!E489:$M$2000,6,FALSE),"")</f>
        <v/>
      </c>
      <c r="J488" s="167" t="str">
        <f>IF(D488="所費",VLOOKUP(D488,支出入力表!E489:$M$2000,7,FALSE),"")</f>
        <v/>
      </c>
      <c r="K488" s="167" t="str">
        <f>IF(D488="所費",VLOOKUP(D488,支出入力表!E489:$M$2000,8,FALSE),"")</f>
        <v/>
      </c>
      <c r="L488" s="168" t="str">
        <f>IF(D488="所費",VLOOKUP(D488,支出入力表!E489:$M$2000,9,FALSE),"")</f>
        <v/>
      </c>
      <c r="M488" s="30"/>
    </row>
    <row r="489" spans="2:13" x14ac:dyDescent="0.55000000000000004">
      <c r="B489" s="163" t="str">
        <f>IF(D489="所費",支出入力表!A490,"")</f>
        <v/>
      </c>
      <c r="C489" s="164" t="str">
        <f>IF(D489="所費",支出入力表!C490,"")</f>
        <v/>
      </c>
      <c r="D489" s="165" t="str">
        <f>IF(支出入力表!E490="所費","所費","")</f>
        <v/>
      </c>
      <c r="E489" s="165" t="str">
        <f>IF(D489="","",支出入力表!G490)</f>
        <v/>
      </c>
      <c r="F489" s="196" t="str">
        <f>IF(E489="","",VLOOKUP(E489,プルダウン用リスト!$L$1:$M$14,2,FALSE))</f>
        <v/>
      </c>
      <c r="G489" s="164" t="str">
        <f>IF(D489="所費",VLOOKUP(D489,支出入力表!E490:$M$2000,4,FALSE),"")</f>
        <v/>
      </c>
      <c r="H489" s="164" t="str">
        <f>IF(D489="所費",VLOOKUP(D489,支出入力表!E490:$M$2000,5,FALSE),"")</f>
        <v/>
      </c>
      <c r="I489" s="166" t="str">
        <f>IF(D489="所費",VLOOKUP(D489,支出入力表!E490:$M$2000,6,FALSE),"")</f>
        <v/>
      </c>
      <c r="J489" s="167" t="str">
        <f>IF(D489="所費",VLOOKUP(D489,支出入力表!E490:$M$2000,7,FALSE),"")</f>
        <v/>
      </c>
      <c r="K489" s="167" t="str">
        <f>IF(D489="所費",VLOOKUP(D489,支出入力表!E490:$M$2000,8,FALSE),"")</f>
        <v/>
      </c>
      <c r="L489" s="168" t="str">
        <f>IF(D489="所費",VLOOKUP(D489,支出入力表!E490:$M$2000,9,FALSE),"")</f>
        <v/>
      </c>
      <c r="M489" s="30"/>
    </row>
    <row r="490" spans="2:13" x14ac:dyDescent="0.55000000000000004">
      <c r="B490" s="163" t="str">
        <f>IF(D490="所費",支出入力表!A491,"")</f>
        <v/>
      </c>
      <c r="C490" s="164" t="str">
        <f>IF(D490="所費",支出入力表!C491,"")</f>
        <v/>
      </c>
      <c r="D490" s="165" t="str">
        <f>IF(支出入力表!E491="所費","所費","")</f>
        <v/>
      </c>
      <c r="E490" s="165" t="str">
        <f>IF(D490="","",支出入力表!G491)</f>
        <v/>
      </c>
      <c r="F490" s="196" t="str">
        <f>IF(E490="","",VLOOKUP(E490,プルダウン用リスト!$L$1:$M$14,2,FALSE))</f>
        <v/>
      </c>
      <c r="G490" s="164" t="str">
        <f>IF(D490="所費",VLOOKUP(D490,支出入力表!E491:$M$2000,4,FALSE),"")</f>
        <v/>
      </c>
      <c r="H490" s="164" t="str">
        <f>IF(D490="所費",VLOOKUP(D490,支出入力表!E491:$M$2000,5,FALSE),"")</f>
        <v/>
      </c>
      <c r="I490" s="166" t="str">
        <f>IF(D490="所費",VLOOKUP(D490,支出入力表!E491:$M$2000,6,FALSE),"")</f>
        <v/>
      </c>
      <c r="J490" s="167" t="str">
        <f>IF(D490="所費",VLOOKUP(D490,支出入力表!E491:$M$2000,7,FALSE),"")</f>
        <v/>
      </c>
      <c r="K490" s="167" t="str">
        <f>IF(D490="所費",VLOOKUP(D490,支出入力表!E491:$M$2000,8,FALSE),"")</f>
        <v/>
      </c>
      <c r="L490" s="168" t="str">
        <f>IF(D490="所費",VLOOKUP(D490,支出入力表!E491:$M$2000,9,FALSE),"")</f>
        <v/>
      </c>
      <c r="M490" s="30"/>
    </row>
    <row r="491" spans="2:13" x14ac:dyDescent="0.55000000000000004">
      <c r="B491" s="163" t="str">
        <f>IF(D491="所費",支出入力表!A492,"")</f>
        <v/>
      </c>
      <c r="C491" s="164" t="str">
        <f>IF(D491="所費",支出入力表!C492,"")</f>
        <v/>
      </c>
      <c r="D491" s="165" t="str">
        <f>IF(支出入力表!E492="所費","所費","")</f>
        <v/>
      </c>
      <c r="E491" s="165" t="str">
        <f>IF(D491="","",支出入力表!G492)</f>
        <v/>
      </c>
      <c r="F491" s="196" t="str">
        <f>IF(E491="","",VLOOKUP(E491,プルダウン用リスト!$L$1:$M$14,2,FALSE))</f>
        <v/>
      </c>
      <c r="G491" s="164" t="str">
        <f>IF(D491="所費",VLOOKUP(D491,支出入力表!E492:$M$2000,4,FALSE),"")</f>
        <v/>
      </c>
      <c r="H491" s="164" t="str">
        <f>IF(D491="所費",VLOOKUP(D491,支出入力表!E492:$M$2000,5,FALSE),"")</f>
        <v/>
      </c>
      <c r="I491" s="166" t="str">
        <f>IF(D491="所費",VLOOKUP(D491,支出入力表!E492:$M$2000,6,FALSE),"")</f>
        <v/>
      </c>
      <c r="J491" s="167" t="str">
        <f>IF(D491="所費",VLOOKUP(D491,支出入力表!E492:$M$2000,7,FALSE),"")</f>
        <v/>
      </c>
      <c r="K491" s="167" t="str">
        <f>IF(D491="所費",VLOOKUP(D491,支出入力表!E492:$M$2000,8,FALSE),"")</f>
        <v/>
      </c>
      <c r="L491" s="168" t="str">
        <f>IF(D491="所費",VLOOKUP(D491,支出入力表!E492:$M$2000,9,FALSE),"")</f>
        <v/>
      </c>
      <c r="M491" s="30"/>
    </row>
    <row r="492" spans="2:13" x14ac:dyDescent="0.55000000000000004">
      <c r="B492" s="163" t="str">
        <f>IF(D492="所費",支出入力表!A493,"")</f>
        <v/>
      </c>
      <c r="C492" s="164" t="str">
        <f>IF(D492="所費",支出入力表!C493,"")</f>
        <v/>
      </c>
      <c r="D492" s="165" t="str">
        <f>IF(支出入力表!E493="所費","所費","")</f>
        <v/>
      </c>
      <c r="E492" s="165" t="str">
        <f>IF(D492="","",支出入力表!G493)</f>
        <v/>
      </c>
      <c r="F492" s="196" t="str">
        <f>IF(E492="","",VLOOKUP(E492,プルダウン用リスト!$L$1:$M$14,2,FALSE))</f>
        <v/>
      </c>
      <c r="G492" s="164" t="str">
        <f>IF(D492="所費",VLOOKUP(D492,支出入力表!E493:$M$2000,4,FALSE),"")</f>
        <v/>
      </c>
      <c r="H492" s="164" t="str">
        <f>IF(D492="所費",VLOOKUP(D492,支出入力表!E493:$M$2000,5,FALSE),"")</f>
        <v/>
      </c>
      <c r="I492" s="166" t="str">
        <f>IF(D492="所費",VLOOKUP(D492,支出入力表!E493:$M$2000,6,FALSE),"")</f>
        <v/>
      </c>
      <c r="J492" s="167" t="str">
        <f>IF(D492="所費",VLOOKUP(D492,支出入力表!E493:$M$2000,7,FALSE),"")</f>
        <v/>
      </c>
      <c r="K492" s="167" t="str">
        <f>IF(D492="所費",VLOOKUP(D492,支出入力表!E493:$M$2000,8,FALSE),"")</f>
        <v/>
      </c>
      <c r="L492" s="168" t="str">
        <f>IF(D492="所費",VLOOKUP(D492,支出入力表!E493:$M$2000,9,FALSE),"")</f>
        <v/>
      </c>
      <c r="M492" s="30"/>
    </row>
    <row r="493" spans="2:13" x14ac:dyDescent="0.55000000000000004">
      <c r="B493" s="163" t="str">
        <f>IF(D493="所費",支出入力表!A494,"")</f>
        <v/>
      </c>
      <c r="C493" s="164" t="str">
        <f>IF(D493="所費",支出入力表!C494,"")</f>
        <v/>
      </c>
      <c r="D493" s="165" t="str">
        <f>IF(支出入力表!E494="所費","所費","")</f>
        <v/>
      </c>
      <c r="E493" s="165" t="str">
        <f>IF(D493="","",支出入力表!G494)</f>
        <v/>
      </c>
      <c r="F493" s="196" t="str">
        <f>IF(E493="","",VLOOKUP(E493,プルダウン用リスト!$L$1:$M$14,2,FALSE))</f>
        <v/>
      </c>
      <c r="G493" s="164" t="str">
        <f>IF(D493="所費",VLOOKUP(D493,支出入力表!E494:$M$2000,4,FALSE),"")</f>
        <v/>
      </c>
      <c r="H493" s="164" t="str">
        <f>IF(D493="所費",VLOOKUP(D493,支出入力表!E494:$M$2000,5,FALSE),"")</f>
        <v/>
      </c>
      <c r="I493" s="166" t="str">
        <f>IF(D493="所費",VLOOKUP(D493,支出入力表!E494:$M$2000,6,FALSE),"")</f>
        <v/>
      </c>
      <c r="J493" s="167" t="str">
        <f>IF(D493="所費",VLOOKUP(D493,支出入力表!E494:$M$2000,7,FALSE),"")</f>
        <v/>
      </c>
      <c r="K493" s="167" t="str">
        <f>IF(D493="所費",VLOOKUP(D493,支出入力表!E494:$M$2000,8,FALSE),"")</f>
        <v/>
      </c>
      <c r="L493" s="168" t="str">
        <f>IF(D493="所費",VLOOKUP(D493,支出入力表!E494:$M$2000,9,FALSE),"")</f>
        <v/>
      </c>
      <c r="M493" s="30"/>
    </row>
    <row r="494" spans="2:13" x14ac:dyDescent="0.55000000000000004">
      <c r="B494" s="163" t="str">
        <f>IF(D494="所費",支出入力表!A495,"")</f>
        <v/>
      </c>
      <c r="C494" s="164" t="str">
        <f>IF(D494="所費",支出入力表!C495,"")</f>
        <v/>
      </c>
      <c r="D494" s="165" t="str">
        <f>IF(支出入力表!E495="所費","所費","")</f>
        <v/>
      </c>
      <c r="E494" s="165" t="str">
        <f>IF(D494="","",支出入力表!G495)</f>
        <v/>
      </c>
      <c r="F494" s="196" t="str">
        <f>IF(E494="","",VLOOKUP(E494,プルダウン用リスト!$L$1:$M$14,2,FALSE))</f>
        <v/>
      </c>
      <c r="G494" s="164" t="str">
        <f>IF(D494="所費",VLOOKUP(D494,支出入力表!E495:$M$2000,4,FALSE),"")</f>
        <v/>
      </c>
      <c r="H494" s="164" t="str">
        <f>IF(D494="所費",VLOOKUP(D494,支出入力表!E495:$M$2000,5,FALSE),"")</f>
        <v/>
      </c>
      <c r="I494" s="166" t="str">
        <f>IF(D494="所費",VLOOKUP(D494,支出入力表!E495:$M$2000,6,FALSE),"")</f>
        <v/>
      </c>
      <c r="J494" s="167" t="str">
        <f>IF(D494="所費",VLOOKUP(D494,支出入力表!E495:$M$2000,7,FALSE),"")</f>
        <v/>
      </c>
      <c r="K494" s="167" t="str">
        <f>IF(D494="所費",VLOOKUP(D494,支出入力表!E495:$M$2000,8,FALSE),"")</f>
        <v/>
      </c>
      <c r="L494" s="168" t="str">
        <f>IF(D494="所費",VLOOKUP(D494,支出入力表!E495:$M$2000,9,FALSE),"")</f>
        <v/>
      </c>
      <c r="M494" s="30"/>
    </row>
    <row r="495" spans="2:13" x14ac:dyDescent="0.55000000000000004">
      <c r="B495" s="163" t="str">
        <f>IF(D495="所費",支出入力表!A496,"")</f>
        <v/>
      </c>
      <c r="C495" s="164" t="str">
        <f>IF(D495="所費",支出入力表!C496,"")</f>
        <v/>
      </c>
      <c r="D495" s="165" t="str">
        <f>IF(支出入力表!E496="所費","所費","")</f>
        <v/>
      </c>
      <c r="E495" s="165" t="str">
        <f>IF(D495="","",支出入力表!G496)</f>
        <v/>
      </c>
      <c r="F495" s="196" t="str">
        <f>IF(E495="","",VLOOKUP(E495,プルダウン用リスト!$L$1:$M$14,2,FALSE))</f>
        <v/>
      </c>
      <c r="G495" s="164" t="str">
        <f>IF(D495="所費",VLOOKUP(D495,支出入力表!E496:$M$2000,4,FALSE),"")</f>
        <v/>
      </c>
      <c r="H495" s="164" t="str">
        <f>IF(D495="所費",VLOOKUP(D495,支出入力表!E496:$M$2000,5,FALSE),"")</f>
        <v/>
      </c>
      <c r="I495" s="166" t="str">
        <f>IF(D495="所費",VLOOKUP(D495,支出入力表!E496:$M$2000,6,FALSE),"")</f>
        <v/>
      </c>
      <c r="J495" s="167" t="str">
        <f>IF(D495="所費",VLOOKUP(D495,支出入力表!E496:$M$2000,7,FALSE),"")</f>
        <v/>
      </c>
      <c r="K495" s="167" t="str">
        <f>IF(D495="所費",VLOOKUP(D495,支出入力表!E496:$M$2000,8,FALSE),"")</f>
        <v/>
      </c>
      <c r="L495" s="168" t="str">
        <f>IF(D495="所費",VLOOKUP(D495,支出入力表!E496:$M$2000,9,FALSE),"")</f>
        <v/>
      </c>
      <c r="M495" s="30"/>
    </row>
    <row r="496" spans="2:13" x14ac:dyDescent="0.55000000000000004">
      <c r="B496" s="163" t="str">
        <f>IF(D496="所費",支出入力表!A497,"")</f>
        <v/>
      </c>
      <c r="C496" s="164" t="str">
        <f>IF(D496="所費",支出入力表!C497,"")</f>
        <v/>
      </c>
      <c r="D496" s="165" t="str">
        <f>IF(支出入力表!E497="所費","所費","")</f>
        <v/>
      </c>
      <c r="E496" s="165" t="str">
        <f>IF(D496="","",支出入力表!G497)</f>
        <v/>
      </c>
      <c r="F496" s="196" t="str">
        <f>IF(E496="","",VLOOKUP(E496,プルダウン用リスト!$L$1:$M$14,2,FALSE))</f>
        <v/>
      </c>
      <c r="G496" s="164" t="str">
        <f>IF(D496="所費",VLOOKUP(D496,支出入力表!E497:$M$2000,4,FALSE),"")</f>
        <v/>
      </c>
      <c r="H496" s="164" t="str">
        <f>IF(D496="所費",VLOOKUP(D496,支出入力表!E497:$M$2000,5,FALSE),"")</f>
        <v/>
      </c>
      <c r="I496" s="166" t="str">
        <f>IF(D496="所費",VLOOKUP(D496,支出入力表!E497:$M$2000,6,FALSE),"")</f>
        <v/>
      </c>
      <c r="J496" s="167" t="str">
        <f>IF(D496="所費",VLOOKUP(D496,支出入力表!E497:$M$2000,7,FALSE),"")</f>
        <v/>
      </c>
      <c r="K496" s="167" t="str">
        <f>IF(D496="所費",VLOOKUP(D496,支出入力表!E497:$M$2000,8,FALSE),"")</f>
        <v/>
      </c>
      <c r="L496" s="168" t="str">
        <f>IF(D496="所費",VLOOKUP(D496,支出入力表!E497:$M$2000,9,FALSE),"")</f>
        <v/>
      </c>
      <c r="M496" s="30"/>
    </row>
    <row r="497" spans="2:13" x14ac:dyDescent="0.55000000000000004">
      <c r="B497" s="163" t="str">
        <f>IF(D497="所費",支出入力表!A498,"")</f>
        <v/>
      </c>
      <c r="C497" s="164" t="str">
        <f>IF(D497="所費",支出入力表!C498,"")</f>
        <v/>
      </c>
      <c r="D497" s="165" t="str">
        <f>IF(支出入力表!E498="所費","所費","")</f>
        <v/>
      </c>
      <c r="E497" s="165" t="str">
        <f>IF(D497="","",支出入力表!G498)</f>
        <v/>
      </c>
      <c r="F497" s="196" t="str">
        <f>IF(E497="","",VLOOKUP(E497,プルダウン用リスト!$L$1:$M$14,2,FALSE))</f>
        <v/>
      </c>
      <c r="G497" s="164" t="str">
        <f>IF(D497="所費",VLOOKUP(D497,支出入力表!E498:$M$2000,4,FALSE),"")</f>
        <v/>
      </c>
      <c r="H497" s="164" t="str">
        <f>IF(D497="所費",VLOOKUP(D497,支出入力表!E498:$M$2000,5,FALSE),"")</f>
        <v/>
      </c>
      <c r="I497" s="166" t="str">
        <f>IF(D497="所費",VLOOKUP(D497,支出入力表!E498:$M$2000,6,FALSE),"")</f>
        <v/>
      </c>
      <c r="J497" s="167" t="str">
        <f>IF(D497="所費",VLOOKUP(D497,支出入力表!E498:$M$2000,7,FALSE),"")</f>
        <v/>
      </c>
      <c r="K497" s="167" t="str">
        <f>IF(D497="所費",VLOOKUP(D497,支出入力表!E498:$M$2000,8,FALSE),"")</f>
        <v/>
      </c>
      <c r="L497" s="168" t="str">
        <f>IF(D497="所費",VLOOKUP(D497,支出入力表!E498:$M$2000,9,FALSE),"")</f>
        <v/>
      </c>
      <c r="M497" s="30"/>
    </row>
    <row r="498" spans="2:13" x14ac:dyDescent="0.55000000000000004">
      <c r="B498" s="163" t="str">
        <f>IF(D498="所費",支出入力表!A499,"")</f>
        <v/>
      </c>
      <c r="C498" s="164" t="str">
        <f>IF(D498="所費",支出入力表!C499,"")</f>
        <v/>
      </c>
      <c r="D498" s="165" t="str">
        <f>IF(支出入力表!E499="所費","所費","")</f>
        <v/>
      </c>
      <c r="E498" s="165" t="str">
        <f>IF(D498="","",支出入力表!G499)</f>
        <v/>
      </c>
      <c r="F498" s="196" t="str">
        <f>IF(E498="","",VLOOKUP(E498,プルダウン用リスト!$L$1:$M$14,2,FALSE))</f>
        <v/>
      </c>
      <c r="G498" s="164" t="str">
        <f>IF(D498="所費",VLOOKUP(D498,支出入力表!E499:$M$2000,4,FALSE),"")</f>
        <v/>
      </c>
      <c r="H498" s="164" t="str">
        <f>IF(D498="所費",VLOOKUP(D498,支出入力表!E499:$M$2000,5,FALSE),"")</f>
        <v/>
      </c>
      <c r="I498" s="166" t="str">
        <f>IF(D498="所費",VLOOKUP(D498,支出入力表!E499:$M$2000,6,FALSE),"")</f>
        <v/>
      </c>
      <c r="J498" s="167" t="str">
        <f>IF(D498="所費",VLOOKUP(D498,支出入力表!E499:$M$2000,7,FALSE),"")</f>
        <v/>
      </c>
      <c r="K498" s="167" t="str">
        <f>IF(D498="所費",VLOOKUP(D498,支出入力表!E499:$M$2000,8,FALSE),"")</f>
        <v/>
      </c>
      <c r="L498" s="168" t="str">
        <f>IF(D498="所費",VLOOKUP(D498,支出入力表!E499:$M$2000,9,FALSE),"")</f>
        <v/>
      </c>
      <c r="M498" s="30"/>
    </row>
    <row r="499" spans="2:13" x14ac:dyDescent="0.55000000000000004">
      <c r="B499" s="163" t="str">
        <f>IF(D499="所費",支出入力表!A500,"")</f>
        <v/>
      </c>
      <c r="C499" s="164" t="str">
        <f>IF(D499="所費",支出入力表!C500,"")</f>
        <v/>
      </c>
      <c r="D499" s="165" t="str">
        <f>IF(支出入力表!E500="所費","所費","")</f>
        <v/>
      </c>
      <c r="E499" s="165" t="str">
        <f>IF(D499="","",支出入力表!G500)</f>
        <v/>
      </c>
      <c r="F499" s="196" t="str">
        <f>IF(E499="","",VLOOKUP(E499,プルダウン用リスト!$L$1:$M$14,2,FALSE))</f>
        <v/>
      </c>
      <c r="G499" s="164" t="str">
        <f>IF(D499="所費",VLOOKUP(D499,支出入力表!E500:$M$2000,4,FALSE),"")</f>
        <v/>
      </c>
      <c r="H499" s="164" t="str">
        <f>IF(D499="所費",VLOOKUP(D499,支出入力表!E500:$M$2000,5,FALSE),"")</f>
        <v/>
      </c>
      <c r="I499" s="166" t="str">
        <f>IF(D499="所費",VLOOKUP(D499,支出入力表!E500:$M$2000,6,FALSE),"")</f>
        <v/>
      </c>
      <c r="J499" s="167" t="str">
        <f>IF(D499="所費",VLOOKUP(D499,支出入力表!E500:$M$2000,7,FALSE),"")</f>
        <v/>
      </c>
      <c r="K499" s="167" t="str">
        <f>IF(D499="所費",VLOOKUP(D499,支出入力表!E500:$M$2000,8,FALSE),"")</f>
        <v/>
      </c>
      <c r="L499" s="168" t="str">
        <f>IF(D499="所費",VLOOKUP(D499,支出入力表!E500:$M$2000,9,FALSE),"")</f>
        <v/>
      </c>
      <c r="M499" s="30"/>
    </row>
    <row r="500" spans="2:13" x14ac:dyDescent="0.55000000000000004">
      <c r="B500" s="163" t="str">
        <f>IF(D500="所費",支出入力表!A501,"")</f>
        <v/>
      </c>
      <c r="C500" s="164" t="str">
        <f>IF(D500="所費",支出入力表!C501,"")</f>
        <v/>
      </c>
      <c r="D500" s="165" t="str">
        <f>IF(支出入力表!E501="所費","所費","")</f>
        <v/>
      </c>
      <c r="E500" s="165" t="str">
        <f>IF(D500="","",支出入力表!G501)</f>
        <v/>
      </c>
      <c r="F500" s="196" t="str">
        <f>IF(E500="","",VLOOKUP(E500,プルダウン用リスト!$L$1:$M$14,2,FALSE))</f>
        <v/>
      </c>
      <c r="G500" s="164" t="str">
        <f>IF(D500="所費",VLOOKUP(D500,支出入力表!E501:$M$2000,4,FALSE),"")</f>
        <v/>
      </c>
      <c r="H500" s="164" t="str">
        <f>IF(D500="所費",VLOOKUP(D500,支出入力表!E501:$M$2000,5,FALSE),"")</f>
        <v/>
      </c>
      <c r="I500" s="166" t="str">
        <f>IF(D500="所費",VLOOKUP(D500,支出入力表!E501:$M$2000,6,FALSE),"")</f>
        <v/>
      </c>
      <c r="J500" s="167" t="str">
        <f>IF(D500="所費",VLOOKUP(D500,支出入力表!E501:$M$2000,7,FALSE),"")</f>
        <v/>
      </c>
      <c r="K500" s="167" t="str">
        <f>IF(D500="所費",VLOOKUP(D500,支出入力表!E501:$M$2000,8,FALSE),"")</f>
        <v/>
      </c>
      <c r="L500" s="168" t="str">
        <f>IF(D500="所費",VLOOKUP(D500,支出入力表!E501:$M$2000,9,FALSE),"")</f>
        <v/>
      </c>
      <c r="M500" s="30"/>
    </row>
    <row r="501" spans="2:13" x14ac:dyDescent="0.55000000000000004">
      <c r="B501" s="163" t="str">
        <f>IF(D501="所費",支出入力表!A502,"")</f>
        <v/>
      </c>
      <c r="C501" s="164" t="str">
        <f>IF(D501="所費",支出入力表!C502,"")</f>
        <v/>
      </c>
      <c r="D501" s="165" t="str">
        <f>IF(支出入力表!E502="所費","所費","")</f>
        <v/>
      </c>
      <c r="E501" s="165" t="str">
        <f>IF(D501="","",支出入力表!G502)</f>
        <v/>
      </c>
      <c r="F501" s="196" t="str">
        <f>IF(E501="","",VLOOKUP(E501,プルダウン用リスト!$L$1:$M$14,2,FALSE))</f>
        <v/>
      </c>
      <c r="G501" s="164" t="str">
        <f>IF(D501="所費",VLOOKUP(D501,支出入力表!E502:$M$2000,4,FALSE),"")</f>
        <v/>
      </c>
      <c r="H501" s="164" t="str">
        <f>IF(D501="所費",VLOOKUP(D501,支出入力表!E502:$M$2000,5,FALSE),"")</f>
        <v/>
      </c>
      <c r="I501" s="166" t="str">
        <f>IF(D501="所費",VLOOKUP(D501,支出入力表!E502:$M$2000,6,FALSE),"")</f>
        <v/>
      </c>
      <c r="J501" s="167" t="str">
        <f>IF(D501="所費",VLOOKUP(D501,支出入力表!E502:$M$2000,7,FALSE),"")</f>
        <v/>
      </c>
      <c r="K501" s="167" t="str">
        <f>IF(D501="所費",VLOOKUP(D501,支出入力表!E502:$M$2000,8,FALSE),"")</f>
        <v/>
      </c>
      <c r="L501" s="168" t="str">
        <f>IF(D501="所費",VLOOKUP(D501,支出入力表!E502:$M$2000,9,FALSE),"")</f>
        <v/>
      </c>
      <c r="M501" s="30"/>
    </row>
    <row r="502" spans="2:13" x14ac:dyDescent="0.55000000000000004">
      <c r="B502" s="163" t="str">
        <f>IF(D502="所費",支出入力表!A503,"")</f>
        <v/>
      </c>
      <c r="C502" s="164" t="str">
        <f>IF(D502="所費",支出入力表!C503,"")</f>
        <v/>
      </c>
      <c r="D502" s="165" t="str">
        <f>IF(支出入力表!E503="所費","所費","")</f>
        <v/>
      </c>
      <c r="E502" s="165" t="str">
        <f>IF(D502="","",支出入力表!G503)</f>
        <v/>
      </c>
      <c r="F502" s="196" t="str">
        <f>IF(E502="","",VLOOKUP(E502,プルダウン用リスト!$L$1:$M$14,2,FALSE))</f>
        <v/>
      </c>
      <c r="G502" s="164" t="str">
        <f>IF(D502="所費",VLOOKUP(D502,支出入力表!E503:$M$2000,4,FALSE),"")</f>
        <v/>
      </c>
      <c r="H502" s="164" t="str">
        <f>IF(D502="所費",VLOOKUP(D502,支出入力表!E503:$M$2000,5,FALSE),"")</f>
        <v/>
      </c>
      <c r="I502" s="166" t="str">
        <f>IF(D502="所費",VLOOKUP(D502,支出入力表!E503:$M$2000,6,FALSE),"")</f>
        <v/>
      </c>
      <c r="J502" s="167" t="str">
        <f>IF(D502="所費",VLOOKUP(D502,支出入力表!E503:$M$2000,7,FALSE),"")</f>
        <v/>
      </c>
      <c r="K502" s="167" t="str">
        <f>IF(D502="所費",VLOOKUP(D502,支出入力表!E503:$M$2000,8,FALSE),"")</f>
        <v/>
      </c>
      <c r="L502" s="168" t="str">
        <f>IF(D502="所費",VLOOKUP(D502,支出入力表!E503:$M$2000,9,FALSE),"")</f>
        <v/>
      </c>
      <c r="M502" s="30"/>
    </row>
    <row r="503" spans="2:13" x14ac:dyDescent="0.55000000000000004">
      <c r="B503" s="163" t="str">
        <f>IF(D503="所費",支出入力表!A504,"")</f>
        <v/>
      </c>
      <c r="C503" s="164" t="str">
        <f>IF(D503="所費",支出入力表!C504,"")</f>
        <v/>
      </c>
      <c r="D503" s="165" t="str">
        <f>IF(支出入力表!E504="所費","所費","")</f>
        <v/>
      </c>
      <c r="E503" s="165" t="str">
        <f>IF(D503="","",支出入力表!G504)</f>
        <v/>
      </c>
      <c r="F503" s="196" t="str">
        <f>IF(E503="","",VLOOKUP(E503,プルダウン用リスト!$L$1:$M$14,2,FALSE))</f>
        <v/>
      </c>
      <c r="G503" s="164" t="str">
        <f>IF(D503="所費",VLOOKUP(D503,支出入力表!E504:$M$2000,4,FALSE),"")</f>
        <v/>
      </c>
      <c r="H503" s="164" t="str">
        <f>IF(D503="所費",VLOOKUP(D503,支出入力表!E504:$M$2000,5,FALSE),"")</f>
        <v/>
      </c>
      <c r="I503" s="166" t="str">
        <f>IF(D503="所費",VLOOKUP(D503,支出入力表!E504:$M$2000,6,FALSE),"")</f>
        <v/>
      </c>
      <c r="J503" s="167" t="str">
        <f>IF(D503="所費",VLOOKUP(D503,支出入力表!E504:$M$2000,7,FALSE),"")</f>
        <v/>
      </c>
      <c r="K503" s="167" t="str">
        <f>IF(D503="所費",VLOOKUP(D503,支出入力表!E504:$M$2000,8,FALSE),"")</f>
        <v/>
      </c>
      <c r="L503" s="168" t="str">
        <f>IF(D503="所費",VLOOKUP(D503,支出入力表!E504:$M$2000,9,FALSE),"")</f>
        <v/>
      </c>
      <c r="M503" s="30"/>
    </row>
    <row r="504" spans="2:13" x14ac:dyDescent="0.55000000000000004">
      <c r="B504" s="163" t="str">
        <f>IF(D504="所費",支出入力表!A505,"")</f>
        <v/>
      </c>
      <c r="C504" s="164" t="str">
        <f>IF(D504="所費",支出入力表!C505,"")</f>
        <v/>
      </c>
      <c r="D504" s="165" t="str">
        <f>IF(支出入力表!E505="所費","所費","")</f>
        <v/>
      </c>
      <c r="E504" s="165" t="str">
        <f>IF(D504="","",支出入力表!G505)</f>
        <v/>
      </c>
      <c r="F504" s="196" t="str">
        <f>IF(E504="","",VLOOKUP(E504,プルダウン用リスト!$L$1:$M$14,2,FALSE))</f>
        <v/>
      </c>
      <c r="G504" s="164" t="str">
        <f>IF(D504="所費",VLOOKUP(D504,支出入力表!E505:$M$2000,4,FALSE),"")</f>
        <v/>
      </c>
      <c r="H504" s="164" t="str">
        <f>IF(D504="所費",VLOOKUP(D504,支出入力表!E505:$M$2000,5,FALSE),"")</f>
        <v/>
      </c>
      <c r="I504" s="166" t="str">
        <f>IF(D504="所費",VLOOKUP(D504,支出入力表!E505:$M$2000,6,FALSE),"")</f>
        <v/>
      </c>
      <c r="J504" s="167" t="str">
        <f>IF(D504="所費",VLOOKUP(D504,支出入力表!E505:$M$2000,7,FALSE),"")</f>
        <v/>
      </c>
      <c r="K504" s="167" t="str">
        <f>IF(D504="所費",VLOOKUP(D504,支出入力表!E505:$M$2000,8,FALSE),"")</f>
        <v/>
      </c>
      <c r="L504" s="168" t="str">
        <f>IF(D504="所費",VLOOKUP(D504,支出入力表!E505:$M$2000,9,FALSE),"")</f>
        <v/>
      </c>
      <c r="M504" s="30"/>
    </row>
    <row r="505" spans="2:13" x14ac:dyDescent="0.55000000000000004">
      <c r="B505" s="163" t="str">
        <f>IF(D505="所費",支出入力表!A506,"")</f>
        <v/>
      </c>
      <c r="C505" s="164" t="str">
        <f>IF(D505="所費",支出入力表!C506,"")</f>
        <v/>
      </c>
      <c r="D505" s="165" t="str">
        <f>IF(支出入力表!E506="所費","所費","")</f>
        <v/>
      </c>
      <c r="E505" s="165" t="str">
        <f>IF(D505="","",支出入力表!G506)</f>
        <v/>
      </c>
      <c r="F505" s="196" t="str">
        <f>IF(E505="","",VLOOKUP(E505,プルダウン用リスト!$L$1:$M$14,2,FALSE))</f>
        <v/>
      </c>
      <c r="G505" s="164" t="str">
        <f>IF(D505="所費",VLOOKUP(D505,支出入力表!E506:$M$2000,4,FALSE),"")</f>
        <v/>
      </c>
      <c r="H505" s="164" t="str">
        <f>IF(D505="所費",VLOOKUP(D505,支出入力表!E506:$M$2000,5,FALSE),"")</f>
        <v/>
      </c>
      <c r="I505" s="166" t="str">
        <f>IF(D505="所費",VLOOKUP(D505,支出入力表!E506:$M$2000,6,FALSE),"")</f>
        <v/>
      </c>
      <c r="J505" s="167" t="str">
        <f>IF(D505="所費",VLOOKUP(D505,支出入力表!E506:$M$2000,7,FALSE),"")</f>
        <v/>
      </c>
      <c r="K505" s="167" t="str">
        <f>IF(D505="所費",VLOOKUP(D505,支出入力表!E506:$M$2000,8,FALSE),"")</f>
        <v/>
      </c>
      <c r="L505" s="168" t="str">
        <f>IF(D505="所費",VLOOKUP(D505,支出入力表!E506:$M$2000,9,FALSE),"")</f>
        <v/>
      </c>
      <c r="M505" s="30"/>
    </row>
    <row r="506" spans="2:13" x14ac:dyDescent="0.55000000000000004">
      <c r="B506" s="163" t="str">
        <f>IF(D506="所費",支出入力表!A507,"")</f>
        <v/>
      </c>
      <c r="C506" s="164" t="str">
        <f>IF(D506="所費",支出入力表!C507,"")</f>
        <v/>
      </c>
      <c r="D506" s="165" t="str">
        <f>IF(支出入力表!E507="所費","所費","")</f>
        <v/>
      </c>
      <c r="E506" s="165" t="str">
        <f>IF(D506="","",支出入力表!G507)</f>
        <v/>
      </c>
      <c r="F506" s="196" t="str">
        <f>IF(E506="","",VLOOKUP(E506,プルダウン用リスト!$L$1:$M$14,2,FALSE))</f>
        <v/>
      </c>
      <c r="G506" s="164" t="str">
        <f>IF(D506="所費",VLOOKUP(D506,支出入力表!E507:$M$2000,4,FALSE),"")</f>
        <v/>
      </c>
      <c r="H506" s="164" t="str">
        <f>IF(D506="所費",VLOOKUP(D506,支出入力表!E507:$M$2000,5,FALSE),"")</f>
        <v/>
      </c>
      <c r="I506" s="166" t="str">
        <f>IF(D506="所費",VLOOKUP(D506,支出入力表!E507:$M$2000,6,FALSE),"")</f>
        <v/>
      </c>
      <c r="J506" s="167" t="str">
        <f>IF(D506="所費",VLOOKUP(D506,支出入力表!E507:$M$2000,7,FALSE),"")</f>
        <v/>
      </c>
      <c r="K506" s="167" t="str">
        <f>IF(D506="所費",VLOOKUP(D506,支出入力表!E507:$M$2000,8,FALSE),"")</f>
        <v/>
      </c>
      <c r="L506" s="168" t="str">
        <f>IF(D506="所費",VLOOKUP(D506,支出入力表!E507:$M$2000,9,FALSE),"")</f>
        <v/>
      </c>
      <c r="M506" s="30"/>
    </row>
    <row r="507" spans="2:13" x14ac:dyDescent="0.55000000000000004">
      <c r="B507" s="163" t="str">
        <f>IF(D507="所費",支出入力表!A508,"")</f>
        <v/>
      </c>
      <c r="C507" s="164" t="str">
        <f>IF(D507="所費",支出入力表!C508,"")</f>
        <v/>
      </c>
      <c r="D507" s="165" t="str">
        <f>IF(支出入力表!E508="所費","所費","")</f>
        <v/>
      </c>
      <c r="E507" s="165" t="str">
        <f>IF(D507="","",支出入力表!G508)</f>
        <v/>
      </c>
      <c r="F507" s="196" t="str">
        <f>IF(E507="","",VLOOKUP(E507,プルダウン用リスト!$L$1:$M$14,2,FALSE))</f>
        <v/>
      </c>
      <c r="G507" s="164" t="str">
        <f>IF(D507="所費",VLOOKUP(D507,支出入力表!E508:$M$2000,4,FALSE),"")</f>
        <v/>
      </c>
      <c r="H507" s="164" t="str">
        <f>IF(D507="所費",VLOOKUP(D507,支出入力表!E508:$M$2000,5,FALSE),"")</f>
        <v/>
      </c>
      <c r="I507" s="166" t="str">
        <f>IF(D507="所費",VLOOKUP(D507,支出入力表!E508:$M$2000,6,FALSE),"")</f>
        <v/>
      </c>
      <c r="J507" s="167" t="str">
        <f>IF(D507="所費",VLOOKUP(D507,支出入力表!E508:$M$2000,7,FALSE),"")</f>
        <v/>
      </c>
      <c r="K507" s="167" t="str">
        <f>IF(D507="所費",VLOOKUP(D507,支出入力表!E508:$M$2000,8,FALSE),"")</f>
        <v/>
      </c>
      <c r="L507" s="168" t="str">
        <f>IF(D507="所費",VLOOKUP(D507,支出入力表!E508:$M$2000,9,FALSE),"")</f>
        <v/>
      </c>
      <c r="M507" s="30"/>
    </row>
    <row r="508" spans="2:13" x14ac:dyDescent="0.55000000000000004">
      <c r="B508" s="163" t="str">
        <f>IF(D508="所費",支出入力表!A509,"")</f>
        <v/>
      </c>
      <c r="C508" s="164" t="str">
        <f>IF(D508="所費",支出入力表!C509,"")</f>
        <v/>
      </c>
      <c r="D508" s="165" t="str">
        <f>IF(支出入力表!E509="所費","所費","")</f>
        <v/>
      </c>
      <c r="E508" s="165" t="str">
        <f>IF(D508="","",支出入力表!G509)</f>
        <v/>
      </c>
      <c r="F508" s="196" t="str">
        <f>IF(E508="","",VLOOKUP(E508,プルダウン用リスト!$L$1:$M$14,2,FALSE))</f>
        <v/>
      </c>
      <c r="G508" s="164" t="str">
        <f>IF(D508="所費",VLOOKUP(D508,支出入力表!E509:$M$2000,4,FALSE),"")</f>
        <v/>
      </c>
      <c r="H508" s="164" t="str">
        <f>IF(D508="所費",VLOOKUP(D508,支出入力表!E509:$M$2000,5,FALSE),"")</f>
        <v/>
      </c>
      <c r="I508" s="166" t="str">
        <f>IF(D508="所費",VLOOKUP(D508,支出入力表!E509:$M$2000,6,FALSE),"")</f>
        <v/>
      </c>
      <c r="J508" s="167" t="str">
        <f>IF(D508="所費",VLOOKUP(D508,支出入力表!E509:$M$2000,7,FALSE),"")</f>
        <v/>
      </c>
      <c r="K508" s="167" t="str">
        <f>IF(D508="所費",VLOOKUP(D508,支出入力表!E509:$M$2000,8,FALSE),"")</f>
        <v/>
      </c>
      <c r="L508" s="168" t="str">
        <f>IF(D508="所費",VLOOKUP(D508,支出入力表!E509:$M$2000,9,FALSE),"")</f>
        <v/>
      </c>
      <c r="M508" s="30"/>
    </row>
    <row r="509" spans="2:13" x14ac:dyDescent="0.55000000000000004">
      <c r="B509" s="163" t="str">
        <f>IF(D509="所費",支出入力表!A510,"")</f>
        <v/>
      </c>
      <c r="C509" s="164" t="str">
        <f>IF(D509="所費",支出入力表!C510,"")</f>
        <v/>
      </c>
      <c r="D509" s="165" t="str">
        <f>IF(支出入力表!E510="所費","所費","")</f>
        <v/>
      </c>
      <c r="E509" s="165" t="str">
        <f>IF(D509="","",支出入力表!G510)</f>
        <v/>
      </c>
      <c r="F509" s="196" t="str">
        <f>IF(E509="","",VLOOKUP(E509,プルダウン用リスト!$L$1:$M$14,2,FALSE))</f>
        <v/>
      </c>
      <c r="G509" s="164" t="str">
        <f>IF(D509="所費",VLOOKUP(D509,支出入力表!E510:$M$2000,4,FALSE),"")</f>
        <v/>
      </c>
      <c r="H509" s="164" t="str">
        <f>IF(D509="所費",VLOOKUP(D509,支出入力表!E510:$M$2000,5,FALSE),"")</f>
        <v/>
      </c>
      <c r="I509" s="166" t="str">
        <f>IF(D509="所費",VLOOKUP(D509,支出入力表!E510:$M$2000,6,FALSE),"")</f>
        <v/>
      </c>
      <c r="J509" s="167" t="str">
        <f>IF(D509="所費",VLOOKUP(D509,支出入力表!E510:$M$2000,7,FALSE),"")</f>
        <v/>
      </c>
      <c r="K509" s="167" t="str">
        <f>IF(D509="所費",VLOOKUP(D509,支出入力表!E510:$M$2000,8,FALSE),"")</f>
        <v/>
      </c>
      <c r="L509" s="168" t="str">
        <f>IF(D509="所費",VLOOKUP(D509,支出入力表!E510:$M$2000,9,FALSE),"")</f>
        <v/>
      </c>
      <c r="M509" s="30"/>
    </row>
    <row r="510" spans="2:13" x14ac:dyDescent="0.55000000000000004">
      <c r="B510" s="163" t="str">
        <f>IF(D510="所費",支出入力表!A511,"")</f>
        <v/>
      </c>
      <c r="C510" s="164" t="str">
        <f>IF(D510="所費",支出入力表!C511,"")</f>
        <v/>
      </c>
      <c r="D510" s="165" t="str">
        <f>IF(支出入力表!E511="所費","所費","")</f>
        <v/>
      </c>
      <c r="E510" s="165" t="str">
        <f>IF(D510="","",支出入力表!G511)</f>
        <v/>
      </c>
      <c r="F510" s="196" t="str">
        <f>IF(E510="","",VLOOKUP(E510,プルダウン用リスト!$L$1:$M$14,2,FALSE))</f>
        <v/>
      </c>
      <c r="G510" s="164" t="str">
        <f>IF(D510="所費",VLOOKUP(D510,支出入力表!E511:$M$2000,4,FALSE),"")</f>
        <v/>
      </c>
      <c r="H510" s="164" t="str">
        <f>IF(D510="所費",VLOOKUP(D510,支出入力表!E511:$M$2000,5,FALSE),"")</f>
        <v/>
      </c>
      <c r="I510" s="166" t="str">
        <f>IF(D510="所費",VLOOKUP(D510,支出入力表!E511:$M$2000,6,FALSE),"")</f>
        <v/>
      </c>
      <c r="J510" s="167" t="str">
        <f>IF(D510="所費",VLOOKUP(D510,支出入力表!E511:$M$2000,7,FALSE),"")</f>
        <v/>
      </c>
      <c r="K510" s="167" t="str">
        <f>IF(D510="所費",VLOOKUP(D510,支出入力表!E511:$M$2000,8,FALSE),"")</f>
        <v/>
      </c>
      <c r="L510" s="168" t="str">
        <f>IF(D510="所費",VLOOKUP(D510,支出入力表!E511:$M$2000,9,FALSE),"")</f>
        <v/>
      </c>
      <c r="M510" s="30"/>
    </row>
    <row r="511" spans="2:13" x14ac:dyDescent="0.55000000000000004">
      <c r="B511" s="163" t="str">
        <f>IF(D511="所費",支出入力表!A512,"")</f>
        <v/>
      </c>
      <c r="C511" s="164" t="str">
        <f>IF(D511="所費",支出入力表!C512,"")</f>
        <v/>
      </c>
      <c r="D511" s="165" t="str">
        <f>IF(支出入力表!E512="所費","所費","")</f>
        <v/>
      </c>
      <c r="E511" s="165" t="str">
        <f>IF(D511="","",支出入力表!G512)</f>
        <v/>
      </c>
      <c r="F511" s="196" t="str">
        <f>IF(E511="","",VLOOKUP(E511,プルダウン用リスト!$L$1:$M$14,2,FALSE))</f>
        <v/>
      </c>
      <c r="G511" s="164" t="str">
        <f>IF(D511="所費",VLOOKUP(D511,支出入力表!E512:$M$2000,4,FALSE),"")</f>
        <v/>
      </c>
      <c r="H511" s="164" t="str">
        <f>IF(D511="所費",VLOOKUP(D511,支出入力表!E512:$M$2000,5,FALSE),"")</f>
        <v/>
      </c>
      <c r="I511" s="166" t="str">
        <f>IF(D511="所費",VLOOKUP(D511,支出入力表!E512:$M$2000,6,FALSE),"")</f>
        <v/>
      </c>
      <c r="J511" s="167" t="str">
        <f>IF(D511="所費",VLOOKUP(D511,支出入力表!E512:$M$2000,7,FALSE),"")</f>
        <v/>
      </c>
      <c r="K511" s="167" t="str">
        <f>IF(D511="所費",VLOOKUP(D511,支出入力表!E512:$M$2000,8,FALSE),"")</f>
        <v/>
      </c>
      <c r="L511" s="168" t="str">
        <f>IF(D511="所費",VLOOKUP(D511,支出入力表!E512:$M$2000,9,FALSE),"")</f>
        <v/>
      </c>
      <c r="M511" s="30"/>
    </row>
    <row r="512" spans="2:13" x14ac:dyDescent="0.55000000000000004">
      <c r="B512" s="163" t="str">
        <f>IF(D512="所費",支出入力表!A513,"")</f>
        <v/>
      </c>
      <c r="C512" s="164" t="str">
        <f>IF(D512="所費",支出入力表!C513,"")</f>
        <v/>
      </c>
      <c r="D512" s="165" t="str">
        <f>IF(支出入力表!E513="所費","所費","")</f>
        <v/>
      </c>
      <c r="E512" s="165" t="str">
        <f>IF(D512="","",支出入力表!G513)</f>
        <v/>
      </c>
      <c r="F512" s="196" t="str">
        <f>IF(E512="","",VLOOKUP(E512,プルダウン用リスト!$L$1:$M$14,2,FALSE))</f>
        <v/>
      </c>
      <c r="G512" s="164" t="str">
        <f>IF(D512="所費",VLOOKUP(D512,支出入力表!E513:$M$2000,4,FALSE),"")</f>
        <v/>
      </c>
      <c r="H512" s="164" t="str">
        <f>IF(D512="所費",VLOOKUP(D512,支出入力表!E513:$M$2000,5,FALSE),"")</f>
        <v/>
      </c>
      <c r="I512" s="166" t="str">
        <f>IF(D512="所費",VLOOKUP(D512,支出入力表!E513:$M$2000,6,FALSE),"")</f>
        <v/>
      </c>
      <c r="J512" s="167" t="str">
        <f>IF(D512="所費",VLOOKUP(D512,支出入力表!E513:$M$2000,7,FALSE),"")</f>
        <v/>
      </c>
      <c r="K512" s="167" t="str">
        <f>IF(D512="所費",VLOOKUP(D512,支出入力表!E513:$M$2000,8,FALSE),"")</f>
        <v/>
      </c>
      <c r="L512" s="168" t="str">
        <f>IF(D512="所費",VLOOKUP(D512,支出入力表!E513:$M$2000,9,FALSE),"")</f>
        <v/>
      </c>
      <c r="M512" s="30"/>
    </row>
    <row r="513" spans="2:13" x14ac:dyDescent="0.55000000000000004">
      <c r="B513" s="163" t="str">
        <f>IF(D513="所費",支出入力表!A514,"")</f>
        <v/>
      </c>
      <c r="C513" s="164" t="str">
        <f>IF(D513="所費",支出入力表!C514,"")</f>
        <v/>
      </c>
      <c r="D513" s="165" t="str">
        <f>IF(支出入力表!E514="所費","所費","")</f>
        <v/>
      </c>
      <c r="E513" s="165" t="str">
        <f>IF(D513="","",支出入力表!G514)</f>
        <v/>
      </c>
      <c r="F513" s="196" t="str">
        <f>IF(E513="","",VLOOKUP(E513,プルダウン用リスト!$L$1:$M$14,2,FALSE))</f>
        <v/>
      </c>
      <c r="G513" s="164" t="str">
        <f>IF(D513="所費",VLOOKUP(D513,支出入力表!E514:$M$2000,4,FALSE),"")</f>
        <v/>
      </c>
      <c r="H513" s="164" t="str">
        <f>IF(D513="所費",VLOOKUP(D513,支出入力表!E514:$M$2000,5,FALSE),"")</f>
        <v/>
      </c>
      <c r="I513" s="166" t="str">
        <f>IF(D513="所費",VLOOKUP(D513,支出入力表!E514:$M$2000,6,FALSE),"")</f>
        <v/>
      </c>
      <c r="J513" s="167" t="str">
        <f>IF(D513="所費",VLOOKUP(D513,支出入力表!E514:$M$2000,7,FALSE),"")</f>
        <v/>
      </c>
      <c r="K513" s="167" t="str">
        <f>IF(D513="所費",VLOOKUP(D513,支出入力表!E514:$M$2000,8,FALSE),"")</f>
        <v/>
      </c>
      <c r="L513" s="168" t="str">
        <f>IF(D513="所費",VLOOKUP(D513,支出入力表!E514:$M$2000,9,FALSE),"")</f>
        <v/>
      </c>
      <c r="M513" s="30"/>
    </row>
    <row r="514" spans="2:13" x14ac:dyDescent="0.55000000000000004">
      <c r="B514" s="163" t="str">
        <f>IF(D514="所費",支出入力表!A515,"")</f>
        <v/>
      </c>
      <c r="C514" s="164" t="str">
        <f>IF(D514="所費",支出入力表!C515,"")</f>
        <v/>
      </c>
      <c r="D514" s="165" t="str">
        <f>IF(支出入力表!E515="所費","所費","")</f>
        <v/>
      </c>
      <c r="E514" s="165" t="str">
        <f>IF(D514="","",支出入力表!G515)</f>
        <v/>
      </c>
      <c r="F514" s="196" t="str">
        <f>IF(E514="","",VLOOKUP(E514,プルダウン用リスト!$L$1:$M$14,2,FALSE))</f>
        <v/>
      </c>
      <c r="G514" s="164" t="str">
        <f>IF(D514="所費",VLOOKUP(D514,支出入力表!E515:$M$2000,4,FALSE),"")</f>
        <v/>
      </c>
      <c r="H514" s="164" t="str">
        <f>IF(D514="所費",VLOOKUP(D514,支出入力表!E515:$M$2000,5,FALSE),"")</f>
        <v/>
      </c>
      <c r="I514" s="166" t="str">
        <f>IF(D514="所費",VLOOKUP(D514,支出入力表!E515:$M$2000,6,FALSE),"")</f>
        <v/>
      </c>
      <c r="J514" s="167" t="str">
        <f>IF(D514="所費",VLOOKUP(D514,支出入力表!E515:$M$2000,7,FALSE),"")</f>
        <v/>
      </c>
      <c r="K514" s="167" t="str">
        <f>IF(D514="所費",VLOOKUP(D514,支出入力表!E515:$M$2000,8,FALSE),"")</f>
        <v/>
      </c>
      <c r="L514" s="168" t="str">
        <f>IF(D514="所費",VLOOKUP(D514,支出入力表!E515:$M$2000,9,FALSE),"")</f>
        <v/>
      </c>
      <c r="M514" s="30"/>
    </row>
    <row r="515" spans="2:13" x14ac:dyDescent="0.55000000000000004">
      <c r="B515" s="163" t="str">
        <f>IF(D515="所費",支出入力表!A516,"")</f>
        <v/>
      </c>
      <c r="C515" s="164" t="str">
        <f>IF(D515="所費",支出入力表!C516,"")</f>
        <v/>
      </c>
      <c r="D515" s="165" t="str">
        <f>IF(支出入力表!E516="所費","所費","")</f>
        <v/>
      </c>
      <c r="E515" s="165" t="str">
        <f>IF(D515="","",支出入力表!G516)</f>
        <v/>
      </c>
      <c r="F515" s="196" t="str">
        <f>IF(E515="","",VLOOKUP(E515,プルダウン用リスト!$L$1:$M$14,2,FALSE))</f>
        <v/>
      </c>
      <c r="G515" s="164" t="str">
        <f>IF(D515="所費",VLOOKUP(D515,支出入力表!E516:$M$2000,4,FALSE),"")</f>
        <v/>
      </c>
      <c r="H515" s="164" t="str">
        <f>IF(D515="所費",VLOOKUP(D515,支出入力表!E516:$M$2000,5,FALSE),"")</f>
        <v/>
      </c>
      <c r="I515" s="166" t="str">
        <f>IF(D515="所費",VLOOKUP(D515,支出入力表!E516:$M$2000,6,FALSE),"")</f>
        <v/>
      </c>
      <c r="J515" s="167" t="str">
        <f>IF(D515="所費",VLOOKUP(D515,支出入力表!E516:$M$2000,7,FALSE),"")</f>
        <v/>
      </c>
      <c r="K515" s="167" t="str">
        <f>IF(D515="所費",VLOOKUP(D515,支出入力表!E516:$M$2000,8,FALSE),"")</f>
        <v/>
      </c>
      <c r="L515" s="168" t="str">
        <f>IF(D515="所費",VLOOKUP(D515,支出入力表!E516:$M$2000,9,FALSE),"")</f>
        <v/>
      </c>
      <c r="M515" s="30"/>
    </row>
    <row r="516" spans="2:13" x14ac:dyDescent="0.55000000000000004">
      <c r="B516" s="163" t="str">
        <f>IF(D516="所費",支出入力表!A517,"")</f>
        <v/>
      </c>
      <c r="C516" s="164" t="str">
        <f>IF(D516="所費",支出入力表!C517,"")</f>
        <v/>
      </c>
      <c r="D516" s="165" t="str">
        <f>IF(支出入力表!E517="所費","所費","")</f>
        <v/>
      </c>
      <c r="E516" s="165" t="str">
        <f>IF(D516="","",支出入力表!G517)</f>
        <v/>
      </c>
      <c r="F516" s="196" t="str">
        <f>IF(E516="","",VLOOKUP(E516,プルダウン用リスト!$L$1:$M$14,2,FALSE))</f>
        <v/>
      </c>
      <c r="G516" s="164" t="str">
        <f>IF(D516="所費",VLOOKUP(D516,支出入力表!E517:$M$2000,4,FALSE),"")</f>
        <v/>
      </c>
      <c r="H516" s="164" t="str">
        <f>IF(D516="所費",VLOOKUP(D516,支出入力表!E517:$M$2000,5,FALSE),"")</f>
        <v/>
      </c>
      <c r="I516" s="166" t="str">
        <f>IF(D516="所費",VLOOKUP(D516,支出入力表!E517:$M$2000,6,FALSE),"")</f>
        <v/>
      </c>
      <c r="J516" s="167" t="str">
        <f>IF(D516="所費",VLOOKUP(D516,支出入力表!E517:$M$2000,7,FALSE),"")</f>
        <v/>
      </c>
      <c r="K516" s="167" t="str">
        <f>IF(D516="所費",VLOOKUP(D516,支出入力表!E517:$M$2000,8,FALSE),"")</f>
        <v/>
      </c>
      <c r="L516" s="168" t="str">
        <f>IF(D516="所費",VLOOKUP(D516,支出入力表!E517:$M$2000,9,FALSE),"")</f>
        <v/>
      </c>
      <c r="M516" s="30"/>
    </row>
    <row r="517" spans="2:13" x14ac:dyDescent="0.55000000000000004">
      <c r="B517" s="163" t="str">
        <f>IF(D517="所費",支出入力表!A518,"")</f>
        <v/>
      </c>
      <c r="C517" s="164" t="str">
        <f>IF(D517="所費",支出入力表!C518,"")</f>
        <v/>
      </c>
      <c r="D517" s="165" t="str">
        <f>IF(支出入力表!E518="所費","所費","")</f>
        <v/>
      </c>
      <c r="E517" s="165" t="str">
        <f>IF(D517="","",支出入力表!G518)</f>
        <v/>
      </c>
      <c r="F517" s="196" t="str">
        <f>IF(E517="","",VLOOKUP(E517,プルダウン用リスト!$L$1:$M$14,2,FALSE))</f>
        <v/>
      </c>
      <c r="G517" s="164" t="str">
        <f>IF(D517="所費",VLOOKUP(D517,支出入力表!E518:$M$2000,4,FALSE),"")</f>
        <v/>
      </c>
      <c r="H517" s="164" t="str">
        <f>IF(D517="所費",VLOOKUP(D517,支出入力表!E518:$M$2000,5,FALSE),"")</f>
        <v/>
      </c>
      <c r="I517" s="166" t="str">
        <f>IF(D517="所費",VLOOKUP(D517,支出入力表!E518:$M$2000,6,FALSE),"")</f>
        <v/>
      </c>
      <c r="J517" s="167" t="str">
        <f>IF(D517="所費",VLOOKUP(D517,支出入力表!E518:$M$2000,7,FALSE),"")</f>
        <v/>
      </c>
      <c r="K517" s="167" t="str">
        <f>IF(D517="所費",VLOOKUP(D517,支出入力表!E518:$M$2000,8,FALSE),"")</f>
        <v/>
      </c>
      <c r="L517" s="168" t="str">
        <f>IF(D517="所費",VLOOKUP(D517,支出入力表!E518:$M$2000,9,FALSE),"")</f>
        <v/>
      </c>
      <c r="M517" s="30"/>
    </row>
    <row r="518" spans="2:13" x14ac:dyDescent="0.55000000000000004">
      <c r="B518" s="163" t="str">
        <f>IF(D518="所費",支出入力表!A519,"")</f>
        <v/>
      </c>
      <c r="C518" s="164" t="str">
        <f>IF(D518="所費",支出入力表!C519,"")</f>
        <v/>
      </c>
      <c r="D518" s="165" t="str">
        <f>IF(支出入力表!E519="所費","所費","")</f>
        <v/>
      </c>
      <c r="E518" s="165" t="str">
        <f>IF(D518="","",支出入力表!G519)</f>
        <v/>
      </c>
      <c r="F518" s="196" t="str">
        <f>IF(E518="","",VLOOKUP(E518,プルダウン用リスト!$L$1:$M$14,2,FALSE))</f>
        <v/>
      </c>
      <c r="G518" s="164" t="str">
        <f>IF(D518="所費",VLOOKUP(D518,支出入力表!E519:$M$2000,4,FALSE),"")</f>
        <v/>
      </c>
      <c r="H518" s="164" t="str">
        <f>IF(D518="所費",VLOOKUP(D518,支出入力表!E519:$M$2000,5,FALSE),"")</f>
        <v/>
      </c>
      <c r="I518" s="166" t="str">
        <f>IF(D518="所費",VLOOKUP(D518,支出入力表!E519:$M$2000,6,FALSE),"")</f>
        <v/>
      </c>
      <c r="J518" s="167" t="str">
        <f>IF(D518="所費",VLOOKUP(D518,支出入力表!E519:$M$2000,7,FALSE),"")</f>
        <v/>
      </c>
      <c r="K518" s="167" t="str">
        <f>IF(D518="所費",VLOOKUP(D518,支出入力表!E519:$M$2000,8,FALSE),"")</f>
        <v/>
      </c>
      <c r="L518" s="168" t="str">
        <f>IF(D518="所費",VLOOKUP(D518,支出入力表!E519:$M$2000,9,FALSE),"")</f>
        <v/>
      </c>
      <c r="M518" s="30"/>
    </row>
    <row r="519" spans="2:13" x14ac:dyDescent="0.55000000000000004">
      <c r="B519" s="163" t="str">
        <f>IF(D519="所費",支出入力表!A520,"")</f>
        <v/>
      </c>
      <c r="C519" s="164" t="str">
        <f>IF(D519="所費",支出入力表!C520,"")</f>
        <v/>
      </c>
      <c r="D519" s="165" t="str">
        <f>IF(支出入力表!E520="所費","所費","")</f>
        <v/>
      </c>
      <c r="E519" s="165" t="str">
        <f>IF(D519="","",支出入力表!G520)</f>
        <v/>
      </c>
      <c r="F519" s="196" t="str">
        <f>IF(E519="","",VLOOKUP(E519,プルダウン用リスト!$L$1:$M$14,2,FALSE))</f>
        <v/>
      </c>
      <c r="G519" s="164" t="str">
        <f>IF(D519="所費",VLOOKUP(D519,支出入力表!E520:$M$2000,4,FALSE),"")</f>
        <v/>
      </c>
      <c r="H519" s="164" t="str">
        <f>IF(D519="所費",VLOOKUP(D519,支出入力表!E520:$M$2000,5,FALSE),"")</f>
        <v/>
      </c>
      <c r="I519" s="166" t="str">
        <f>IF(D519="所費",VLOOKUP(D519,支出入力表!E520:$M$2000,6,FALSE),"")</f>
        <v/>
      </c>
      <c r="J519" s="167" t="str">
        <f>IF(D519="所費",VLOOKUP(D519,支出入力表!E520:$M$2000,7,FALSE),"")</f>
        <v/>
      </c>
      <c r="K519" s="167" t="str">
        <f>IF(D519="所費",VLOOKUP(D519,支出入力表!E520:$M$2000,8,FALSE),"")</f>
        <v/>
      </c>
      <c r="L519" s="168" t="str">
        <f>IF(D519="所費",VLOOKUP(D519,支出入力表!E520:$M$2000,9,FALSE),"")</f>
        <v/>
      </c>
      <c r="M519" s="30"/>
    </row>
    <row r="520" spans="2:13" x14ac:dyDescent="0.55000000000000004">
      <c r="B520" s="163" t="str">
        <f>IF(D520="所費",支出入力表!A521,"")</f>
        <v/>
      </c>
      <c r="C520" s="164" t="str">
        <f>IF(D520="所費",支出入力表!C521,"")</f>
        <v/>
      </c>
      <c r="D520" s="165" t="str">
        <f>IF(支出入力表!E521="所費","所費","")</f>
        <v/>
      </c>
      <c r="E520" s="165" t="str">
        <f>IF(D520="","",支出入力表!G521)</f>
        <v/>
      </c>
      <c r="F520" s="196" t="str">
        <f>IF(E520="","",VLOOKUP(E520,プルダウン用リスト!$L$1:$M$14,2,FALSE))</f>
        <v/>
      </c>
      <c r="G520" s="164" t="str">
        <f>IF(D520="所費",VLOOKUP(D520,支出入力表!E521:$M$2000,4,FALSE),"")</f>
        <v/>
      </c>
      <c r="H520" s="164" t="str">
        <f>IF(D520="所費",VLOOKUP(D520,支出入力表!E521:$M$2000,5,FALSE),"")</f>
        <v/>
      </c>
      <c r="I520" s="166" t="str">
        <f>IF(D520="所費",VLOOKUP(D520,支出入力表!E521:$M$2000,6,FALSE),"")</f>
        <v/>
      </c>
      <c r="J520" s="167" t="str">
        <f>IF(D520="所費",VLOOKUP(D520,支出入力表!E521:$M$2000,7,FALSE),"")</f>
        <v/>
      </c>
      <c r="K520" s="167" t="str">
        <f>IF(D520="所費",VLOOKUP(D520,支出入力表!E521:$M$2000,8,FALSE),"")</f>
        <v/>
      </c>
      <c r="L520" s="168" t="str">
        <f>IF(D520="所費",VLOOKUP(D520,支出入力表!E521:$M$2000,9,FALSE),"")</f>
        <v/>
      </c>
      <c r="M520" s="30"/>
    </row>
    <row r="521" spans="2:13" x14ac:dyDescent="0.55000000000000004">
      <c r="B521" s="163" t="str">
        <f>IF(D521="所費",支出入力表!A522,"")</f>
        <v/>
      </c>
      <c r="C521" s="164" t="str">
        <f>IF(D521="所費",支出入力表!C522,"")</f>
        <v/>
      </c>
      <c r="D521" s="165" t="str">
        <f>IF(支出入力表!E522="所費","所費","")</f>
        <v/>
      </c>
      <c r="E521" s="165" t="str">
        <f>IF(D521="","",支出入力表!G522)</f>
        <v/>
      </c>
      <c r="F521" s="196" t="str">
        <f>IF(E521="","",VLOOKUP(E521,プルダウン用リスト!$L$1:$M$14,2,FALSE))</f>
        <v/>
      </c>
      <c r="G521" s="164" t="str">
        <f>IF(D521="所費",VLOOKUP(D521,支出入力表!E522:$M$2000,4,FALSE),"")</f>
        <v/>
      </c>
      <c r="H521" s="164" t="str">
        <f>IF(D521="所費",VLOOKUP(D521,支出入力表!E522:$M$2000,5,FALSE),"")</f>
        <v/>
      </c>
      <c r="I521" s="166" t="str">
        <f>IF(D521="所費",VLOOKUP(D521,支出入力表!E522:$M$2000,6,FALSE),"")</f>
        <v/>
      </c>
      <c r="J521" s="167" t="str">
        <f>IF(D521="所費",VLOOKUP(D521,支出入力表!E522:$M$2000,7,FALSE),"")</f>
        <v/>
      </c>
      <c r="K521" s="167" t="str">
        <f>IF(D521="所費",VLOOKUP(D521,支出入力表!E522:$M$2000,8,FALSE),"")</f>
        <v/>
      </c>
      <c r="L521" s="168" t="str">
        <f>IF(D521="所費",VLOOKUP(D521,支出入力表!E522:$M$2000,9,FALSE),"")</f>
        <v/>
      </c>
      <c r="M521" s="30"/>
    </row>
    <row r="522" spans="2:13" x14ac:dyDescent="0.55000000000000004">
      <c r="B522" s="163" t="str">
        <f>IF(D522="所費",支出入力表!A523,"")</f>
        <v/>
      </c>
      <c r="C522" s="164" t="str">
        <f>IF(D522="所費",支出入力表!C523,"")</f>
        <v/>
      </c>
      <c r="D522" s="165" t="str">
        <f>IF(支出入力表!E523="所費","所費","")</f>
        <v/>
      </c>
      <c r="E522" s="165" t="str">
        <f>IF(D522="","",支出入力表!G523)</f>
        <v/>
      </c>
      <c r="F522" s="196" t="str">
        <f>IF(E522="","",VLOOKUP(E522,プルダウン用リスト!$L$1:$M$14,2,FALSE))</f>
        <v/>
      </c>
      <c r="G522" s="164" t="str">
        <f>IF(D522="所費",VLOOKUP(D522,支出入力表!E523:$M$2000,4,FALSE),"")</f>
        <v/>
      </c>
      <c r="H522" s="164" t="str">
        <f>IF(D522="所費",VLOOKUP(D522,支出入力表!E523:$M$2000,5,FALSE),"")</f>
        <v/>
      </c>
      <c r="I522" s="166" t="str">
        <f>IF(D522="所費",VLOOKUP(D522,支出入力表!E523:$M$2000,6,FALSE),"")</f>
        <v/>
      </c>
      <c r="J522" s="167" t="str">
        <f>IF(D522="所費",VLOOKUP(D522,支出入力表!E523:$M$2000,7,FALSE),"")</f>
        <v/>
      </c>
      <c r="K522" s="167" t="str">
        <f>IF(D522="所費",VLOOKUP(D522,支出入力表!E523:$M$2000,8,FALSE),"")</f>
        <v/>
      </c>
      <c r="L522" s="168" t="str">
        <f>IF(D522="所費",VLOOKUP(D522,支出入力表!E523:$M$2000,9,FALSE),"")</f>
        <v/>
      </c>
      <c r="M522" s="30"/>
    </row>
    <row r="523" spans="2:13" x14ac:dyDescent="0.55000000000000004">
      <c r="B523" s="163" t="str">
        <f>IF(D523="所費",支出入力表!A524,"")</f>
        <v/>
      </c>
      <c r="C523" s="164" t="str">
        <f>IF(D523="所費",支出入力表!C524,"")</f>
        <v/>
      </c>
      <c r="D523" s="165" t="str">
        <f>IF(支出入力表!E524="所費","所費","")</f>
        <v/>
      </c>
      <c r="E523" s="165" t="str">
        <f>IF(D523="","",支出入力表!G524)</f>
        <v/>
      </c>
      <c r="F523" s="196" t="str">
        <f>IF(E523="","",VLOOKUP(E523,プルダウン用リスト!$L$1:$M$14,2,FALSE))</f>
        <v/>
      </c>
      <c r="G523" s="164" t="str">
        <f>IF(D523="所費",VLOOKUP(D523,支出入力表!E524:$M$2000,4,FALSE),"")</f>
        <v/>
      </c>
      <c r="H523" s="164" t="str">
        <f>IF(D523="所費",VLOOKUP(D523,支出入力表!E524:$M$2000,5,FALSE),"")</f>
        <v/>
      </c>
      <c r="I523" s="166" t="str">
        <f>IF(D523="所費",VLOOKUP(D523,支出入力表!E524:$M$2000,6,FALSE),"")</f>
        <v/>
      </c>
      <c r="J523" s="167" t="str">
        <f>IF(D523="所費",VLOOKUP(D523,支出入力表!E524:$M$2000,7,FALSE),"")</f>
        <v/>
      </c>
      <c r="K523" s="167" t="str">
        <f>IF(D523="所費",VLOOKUP(D523,支出入力表!E524:$M$2000,8,FALSE),"")</f>
        <v/>
      </c>
      <c r="L523" s="168" t="str">
        <f>IF(D523="所費",VLOOKUP(D523,支出入力表!E524:$M$2000,9,FALSE),"")</f>
        <v/>
      </c>
      <c r="M523" s="30"/>
    </row>
    <row r="524" spans="2:13" x14ac:dyDescent="0.55000000000000004">
      <c r="B524" s="163" t="str">
        <f>IF(D524="所費",支出入力表!A525,"")</f>
        <v/>
      </c>
      <c r="C524" s="164" t="str">
        <f>IF(D524="所費",支出入力表!C525,"")</f>
        <v/>
      </c>
      <c r="D524" s="165" t="str">
        <f>IF(支出入力表!E525="所費","所費","")</f>
        <v/>
      </c>
      <c r="E524" s="165" t="str">
        <f>IF(D524="","",支出入力表!G525)</f>
        <v/>
      </c>
      <c r="F524" s="196" t="str">
        <f>IF(E524="","",VLOOKUP(E524,プルダウン用リスト!$L$1:$M$14,2,FALSE))</f>
        <v/>
      </c>
      <c r="G524" s="164" t="str">
        <f>IF(D524="所費",VLOOKUP(D524,支出入力表!E525:$M$2000,4,FALSE),"")</f>
        <v/>
      </c>
      <c r="H524" s="164" t="str">
        <f>IF(D524="所費",VLOOKUP(D524,支出入力表!E525:$M$2000,5,FALSE),"")</f>
        <v/>
      </c>
      <c r="I524" s="166" t="str">
        <f>IF(D524="所費",VLOOKUP(D524,支出入力表!E525:$M$2000,6,FALSE),"")</f>
        <v/>
      </c>
      <c r="J524" s="167" t="str">
        <f>IF(D524="所費",VLOOKUP(D524,支出入力表!E525:$M$2000,7,FALSE),"")</f>
        <v/>
      </c>
      <c r="K524" s="167" t="str">
        <f>IF(D524="所費",VLOOKUP(D524,支出入力表!E525:$M$2000,8,FALSE),"")</f>
        <v/>
      </c>
      <c r="L524" s="168" t="str">
        <f>IF(D524="所費",VLOOKUP(D524,支出入力表!E525:$M$2000,9,FALSE),"")</f>
        <v/>
      </c>
      <c r="M524" s="30"/>
    </row>
    <row r="525" spans="2:13" x14ac:dyDescent="0.55000000000000004">
      <c r="B525" s="163" t="str">
        <f>IF(D525="所費",支出入力表!A526,"")</f>
        <v/>
      </c>
      <c r="C525" s="164" t="str">
        <f>IF(D525="所費",支出入力表!C526,"")</f>
        <v/>
      </c>
      <c r="D525" s="165" t="str">
        <f>IF(支出入力表!E526="所費","所費","")</f>
        <v/>
      </c>
      <c r="E525" s="165" t="str">
        <f>IF(D525="","",支出入力表!G526)</f>
        <v/>
      </c>
      <c r="F525" s="196" t="str">
        <f>IF(E525="","",VLOOKUP(E525,プルダウン用リスト!$L$1:$M$14,2,FALSE))</f>
        <v/>
      </c>
      <c r="G525" s="164" t="str">
        <f>IF(D525="所費",VLOOKUP(D525,支出入力表!E526:$M$2000,4,FALSE),"")</f>
        <v/>
      </c>
      <c r="H525" s="164" t="str">
        <f>IF(D525="所費",VLOOKUP(D525,支出入力表!E526:$M$2000,5,FALSE),"")</f>
        <v/>
      </c>
      <c r="I525" s="166" t="str">
        <f>IF(D525="所費",VLOOKUP(D525,支出入力表!E526:$M$2000,6,FALSE),"")</f>
        <v/>
      </c>
      <c r="J525" s="167" t="str">
        <f>IF(D525="所費",VLOOKUP(D525,支出入力表!E526:$M$2000,7,FALSE),"")</f>
        <v/>
      </c>
      <c r="K525" s="167" t="str">
        <f>IF(D525="所費",VLOOKUP(D525,支出入力表!E526:$M$2000,8,FALSE),"")</f>
        <v/>
      </c>
      <c r="L525" s="168" t="str">
        <f>IF(D525="所費",VLOOKUP(D525,支出入力表!E526:$M$2000,9,FALSE),"")</f>
        <v/>
      </c>
      <c r="M525" s="30"/>
    </row>
    <row r="526" spans="2:13" x14ac:dyDescent="0.55000000000000004">
      <c r="B526" s="163" t="str">
        <f>IF(D526="所費",支出入力表!A527,"")</f>
        <v/>
      </c>
      <c r="C526" s="164" t="str">
        <f>IF(D526="所費",支出入力表!C527,"")</f>
        <v/>
      </c>
      <c r="D526" s="165" t="str">
        <f>IF(支出入力表!E527="所費","所費","")</f>
        <v/>
      </c>
      <c r="E526" s="165" t="str">
        <f>IF(D526="","",支出入力表!G527)</f>
        <v/>
      </c>
      <c r="F526" s="196" t="str">
        <f>IF(E526="","",VLOOKUP(E526,プルダウン用リスト!$L$1:$M$14,2,FALSE))</f>
        <v/>
      </c>
      <c r="G526" s="164" t="str">
        <f>IF(D526="所費",VLOOKUP(D526,支出入力表!E527:$M$2000,4,FALSE),"")</f>
        <v/>
      </c>
      <c r="H526" s="164" t="str">
        <f>IF(D526="所費",VLOOKUP(D526,支出入力表!E527:$M$2000,5,FALSE),"")</f>
        <v/>
      </c>
      <c r="I526" s="166" t="str">
        <f>IF(D526="所費",VLOOKUP(D526,支出入力表!E527:$M$2000,6,FALSE),"")</f>
        <v/>
      </c>
      <c r="J526" s="167" t="str">
        <f>IF(D526="所費",VLOOKUP(D526,支出入力表!E527:$M$2000,7,FALSE),"")</f>
        <v/>
      </c>
      <c r="K526" s="167" t="str">
        <f>IF(D526="所費",VLOOKUP(D526,支出入力表!E527:$M$2000,8,FALSE),"")</f>
        <v/>
      </c>
      <c r="L526" s="168" t="str">
        <f>IF(D526="所費",VLOOKUP(D526,支出入力表!E527:$M$2000,9,FALSE),"")</f>
        <v/>
      </c>
      <c r="M526" s="30"/>
    </row>
    <row r="527" spans="2:13" x14ac:dyDescent="0.55000000000000004">
      <c r="B527" s="163" t="str">
        <f>IF(D527="所費",支出入力表!A528,"")</f>
        <v/>
      </c>
      <c r="C527" s="164" t="str">
        <f>IF(D527="所費",支出入力表!C528,"")</f>
        <v/>
      </c>
      <c r="D527" s="165" t="str">
        <f>IF(支出入力表!E528="所費","所費","")</f>
        <v/>
      </c>
      <c r="E527" s="165" t="str">
        <f>IF(D527="","",支出入力表!G528)</f>
        <v/>
      </c>
      <c r="F527" s="196" t="str">
        <f>IF(E527="","",VLOOKUP(E527,プルダウン用リスト!$L$1:$M$14,2,FALSE))</f>
        <v/>
      </c>
      <c r="G527" s="164" t="str">
        <f>IF(D527="所費",VLOOKUP(D527,支出入力表!E528:$M$2000,4,FALSE),"")</f>
        <v/>
      </c>
      <c r="H527" s="164" t="str">
        <f>IF(D527="所費",VLOOKUP(D527,支出入力表!E528:$M$2000,5,FALSE),"")</f>
        <v/>
      </c>
      <c r="I527" s="166" t="str">
        <f>IF(D527="所費",VLOOKUP(D527,支出入力表!E528:$M$2000,6,FALSE),"")</f>
        <v/>
      </c>
      <c r="J527" s="167" t="str">
        <f>IF(D527="所費",VLOOKUP(D527,支出入力表!E528:$M$2000,7,FALSE),"")</f>
        <v/>
      </c>
      <c r="K527" s="167" t="str">
        <f>IF(D527="所費",VLOOKUP(D527,支出入力表!E528:$M$2000,8,FALSE),"")</f>
        <v/>
      </c>
      <c r="L527" s="168" t="str">
        <f>IF(D527="所費",VLOOKUP(D527,支出入力表!E528:$M$2000,9,FALSE),"")</f>
        <v/>
      </c>
      <c r="M527" s="30"/>
    </row>
    <row r="528" spans="2:13" x14ac:dyDescent="0.55000000000000004">
      <c r="B528" s="163" t="str">
        <f>IF(D528="所費",支出入力表!A529,"")</f>
        <v/>
      </c>
      <c r="C528" s="164" t="str">
        <f>IF(D528="所費",支出入力表!C529,"")</f>
        <v/>
      </c>
      <c r="D528" s="165" t="str">
        <f>IF(支出入力表!E529="所費","所費","")</f>
        <v/>
      </c>
      <c r="E528" s="165" t="str">
        <f>IF(D528="","",支出入力表!G529)</f>
        <v/>
      </c>
      <c r="F528" s="196" t="str">
        <f>IF(E528="","",VLOOKUP(E528,プルダウン用リスト!$L$1:$M$14,2,FALSE))</f>
        <v/>
      </c>
      <c r="G528" s="164" t="str">
        <f>IF(D528="所費",VLOOKUP(D528,支出入力表!E529:$M$2000,4,FALSE),"")</f>
        <v/>
      </c>
      <c r="H528" s="164" t="str">
        <f>IF(D528="所費",VLOOKUP(D528,支出入力表!E529:$M$2000,5,FALSE),"")</f>
        <v/>
      </c>
      <c r="I528" s="166" t="str">
        <f>IF(D528="所費",VLOOKUP(D528,支出入力表!E529:$M$2000,6,FALSE),"")</f>
        <v/>
      </c>
      <c r="J528" s="167" t="str">
        <f>IF(D528="所費",VLOOKUP(D528,支出入力表!E529:$M$2000,7,FALSE),"")</f>
        <v/>
      </c>
      <c r="K528" s="167" t="str">
        <f>IF(D528="所費",VLOOKUP(D528,支出入力表!E529:$M$2000,8,FALSE),"")</f>
        <v/>
      </c>
      <c r="L528" s="168" t="str">
        <f>IF(D528="所費",VLOOKUP(D528,支出入力表!E529:$M$2000,9,FALSE),"")</f>
        <v/>
      </c>
      <c r="M528" s="30"/>
    </row>
    <row r="529" spans="2:13" x14ac:dyDescent="0.55000000000000004">
      <c r="B529" s="163" t="str">
        <f>IF(D529="所費",支出入力表!A530,"")</f>
        <v/>
      </c>
      <c r="C529" s="164" t="str">
        <f>IF(D529="所費",支出入力表!C530,"")</f>
        <v/>
      </c>
      <c r="D529" s="165" t="str">
        <f>IF(支出入力表!E530="所費","所費","")</f>
        <v/>
      </c>
      <c r="E529" s="165" t="str">
        <f>IF(D529="","",支出入力表!G530)</f>
        <v/>
      </c>
      <c r="F529" s="196" t="str">
        <f>IF(E529="","",VLOOKUP(E529,プルダウン用リスト!$L$1:$M$14,2,FALSE))</f>
        <v/>
      </c>
      <c r="G529" s="164" t="str">
        <f>IF(D529="所費",VLOOKUP(D529,支出入力表!E530:$M$2000,4,FALSE),"")</f>
        <v/>
      </c>
      <c r="H529" s="164" t="str">
        <f>IF(D529="所費",VLOOKUP(D529,支出入力表!E530:$M$2000,5,FALSE),"")</f>
        <v/>
      </c>
      <c r="I529" s="166" t="str">
        <f>IF(D529="所費",VLOOKUP(D529,支出入力表!E530:$M$2000,6,FALSE),"")</f>
        <v/>
      </c>
      <c r="J529" s="167" t="str">
        <f>IF(D529="所費",VLOOKUP(D529,支出入力表!E530:$M$2000,7,FALSE),"")</f>
        <v/>
      </c>
      <c r="K529" s="167" t="str">
        <f>IF(D529="所費",VLOOKUP(D529,支出入力表!E530:$M$2000,8,FALSE),"")</f>
        <v/>
      </c>
      <c r="L529" s="168" t="str">
        <f>IF(D529="所費",VLOOKUP(D529,支出入力表!E530:$M$2000,9,FALSE),"")</f>
        <v/>
      </c>
      <c r="M529" s="30"/>
    </row>
    <row r="530" spans="2:13" x14ac:dyDescent="0.55000000000000004">
      <c r="B530" s="163" t="str">
        <f>IF(D530="所費",支出入力表!A531,"")</f>
        <v/>
      </c>
      <c r="C530" s="164" t="str">
        <f>IF(D530="所費",支出入力表!C531,"")</f>
        <v/>
      </c>
      <c r="D530" s="165" t="str">
        <f>IF(支出入力表!E531="所費","所費","")</f>
        <v/>
      </c>
      <c r="E530" s="165" t="str">
        <f>IF(D530="","",支出入力表!G531)</f>
        <v/>
      </c>
      <c r="F530" s="196" t="str">
        <f>IF(E530="","",VLOOKUP(E530,プルダウン用リスト!$L$1:$M$14,2,FALSE))</f>
        <v/>
      </c>
      <c r="G530" s="164" t="str">
        <f>IF(D530="所費",VLOOKUP(D530,支出入力表!E531:$M$2000,4,FALSE),"")</f>
        <v/>
      </c>
      <c r="H530" s="164" t="str">
        <f>IF(D530="所費",VLOOKUP(D530,支出入力表!E531:$M$2000,5,FALSE),"")</f>
        <v/>
      </c>
      <c r="I530" s="166" t="str">
        <f>IF(D530="所費",VLOOKUP(D530,支出入力表!E531:$M$2000,6,FALSE),"")</f>
        <v/>
      </c>
      <c r="J530" s="167" t="str">
        <f>IF(D530="所費",VLOOKUP(D530,支出入力表!E531:$M$2000,7,FALSE),"")</f>
        <v/>
      </c>
      <c r="K530" s="167" t="str">
        <f>IF(D530="所費",VLOOKUP(D530,支出入力表!E531:$M$2000,8,FALSE),"")</f>
        <v/>
      </c>
      <c r="L530" s="168" t="str">
        <f>IF(D530="所費",VLOOKUP(D530,支出入力表!E531:$M$2000,9,FALSE),"")</f>
        <v/>
      </c>
      <c r="M530" s="30"/>
    </row>
    <row r="531" spans="2:13" x14ac:dyDescent="0.55000000000000004">
      <c r="B531" s="163" t="str">
        <f>IF(D531="所費",支出入力表!A532,"")</f>
        <v/>
      </c>
      <c r="C531" s="164" t="str">
        <f>IF(D531="所費",支出入力表!C532,"")</f>
        <v/>
      </c>
      <c r="D531" s="165" t="str">
        <f>IF(支出入力表!E532="所費","所費","")</f>
        <v/>
      </c>
      <c r="E531" s="165" t="str">
        <f>IF(D531="","",支出入力表!G532)</f>
        <v/>
      </c>
      <c r="F531" s="196" t="str">
        <f>IF(E531="","",VLOOKUP(E531,プルダウン用リスト!$L$1:$M$14,2,FALSE))</f>
        <v/>
      </c>
      <c r="G531" s="164" t="str">
        <f>IF(D531="所費",VLOOKUP(D531,支出入力表!E532:$M$2000,4,FALSE),"")</f>
        <v/>
      </c>
      <c r="H531" s="164" t="str">
        <f>IF(D531="所費",VLOOKUP(D531,支出入力表!E532:$M$2000,5,FALSE),"")</f>
        <v/>
      </c>
      <c r="I531" s="166" t="str">
        <f>IF(D531="所費",VLOOKUP(D531,支出入力表!E532:$M$2000,6,FALSE),"")</f>
        <v/>
      </c>
      <c r="J531" s="167" t="str">
        <f>IF(D531="所費",VLOOKUP(D531,支出入力表!E532:$M$2000,7,FALSE),"")</f>
        <v/>
      </c>
      <c r="K531" s="167" t="str">
        <f>IF(D531="所費",VLOOKUP(D531,支出入力表!E532:$M$2000,8,FALSE),"")</f>
        <v/>
      </c>
      <c r="L531" s="168" t="str">
        <f>IF(D531="所費",VLOOKUP(D531,支出入力表!E532:$M$2000,9,FALSE),"")</f>
        <v/>
      </c>
      <c r="M531" s="30"/>
    </row>
    <row r="532" spans="2:13" x14ac:dyDescent="0.55000000000000004">
      <c r="B532" s="163" t="str">
        <f>IF(D532="所費",支出入力表!A533,"")</f>
        <v/>
      </c>
      <c r="C532" s="164" t="str">
        <f>IF(D532="所費",支出入力表!C533,"")</f>
        <v/>
      </c>
      <c r="D532" s="165" t="str">
        <f>IF(支出入力表!E533="所費","所費","")</f>
        <v/>
      </c>
      <c r="E532" s="165" t="str">
        <f>IF(D532="","",支出入力表!G533)</f>
        <v/>
      </c>
      <c r="F532" s="196" t="str">
        <f>IF(E532="","",VLOOKUP(E532,プルダウン用リスト!$L$1:$M$14,2,FALSE))</f>
        <v/>
      </c>
      <c r="G532" s="164" t="str">
        <f>IF(D532="所費",VLOOKUP(D532,支出入力表!E533:$M$2000,4,FALSE),"")</f>
        <v/>
      </c>
      <c r="H532" s="164" t="str">
        <f>IF(D532="所費",VLOOKUP(D532,支出入力表!E533:$M$2000,5,FALSE),"")</f>
        <v/>
      </c>
      <c r="I532" s="166" t="str">
        <f>IF(D532="所費",VLOOKUP(D532,支出入力表!E533:$M$2000,6,FALSE),"")</f>
        <v/>
      </c>
      <c r="J532" s="167" t="str">
        <f>IF(D532="所費",VLOOKUP(D532,支出入力表!E533:$M$2000,7,FALSE),"")</f>
        <v/>
      </c>
      <c r="K532" s="167" t="str">
        <f>IF(D532="所費",VLOOKUP(D532,支出入力表!E533:$M$2000,8,FALSE),"")</f>
        <v/>
      </c>
      <c r="L532" s="168" t="str">
        <f>IF(D532="所費",VLOOKUP(D532,支出入力表!E533:$M$2000,9,FALSE),"")</f>
        <v/>
      </c>
      <c r="M532" s="30"/>
    </row>
    <row r="533" spans="2:13" x14ac:dyDescent="0.55000000000000004">
      <c r="B533" s="163" t="str">
        <f>IF(D533="所費",支出入力表!A534,"")</f>
        <v/>
      </c>
      <c r="C533" s="164" t="str">
        <f>IF(D533="所費",支出入力表!C534,"")</f>
        <v/>
      </c>
      <c r="D533" s="165" t="str">
        <f>IF(支出入力表!E534="所費","所費","")</f>
        <v/>
      </c>
      <c r="E533" s="165" t="str">
        <f>IF(D533="","",支出入力表!G534)</f>
        <v/>
      </c>
      <c r="F533" s="196" t="str">
        <f>IF(E533="","",VLOOKUP(E533,プルダウン用リスト!$L$1:$M$14,2,FALSE))</f>
        <v/>
      </c>
      <c r="G533" s="164" t="str">
        <f>IF(D533="所費",VLOOKUP(D533,支出入力表!E534:$M$2000,4,FALSE),"")</f>
        <v/>
      </c>
      <c r="H533" s="164" t="str">
        <f>IF(D533="所費",VLOOKUP(D533,支出入力表!E534:$M$2000,5,FALSE),"")</f>
        <v/>
      </c>
      <c r="I533" s="166" t="str">
        <f>IF(D533="所費",VLOOKUP(D533,支出入力表!E534:$M$2000,6,FALSE),"")</f>
        <v/>
      </c>
      <c r="J533" s="167" t="str">
        <f>IF(D533="所費",VLOOKUP(D533,支出入力表!E534:$M$2000,7,FALSE),"")</f>
        <v/>
      </c>
      <c r="K533" s="167" t="str">
        <f>IF(D533="所費",VLOOKUP(D533,支出入力表!E534:$M$2000,8,FALSE),"")</f>
        <v/>
      </c>
      <c r="L533" s="168" t="str">
        <f>IF(D533="所費",VLOOKUP(D533,支出入力表!E534:$M$2000,9,FALSE),"")</f>
        <v/>
      </c>
      <c r="M533" s="30"/>
    </row>
    <row r="534" spans="2:13" x14ac:dyDescent="0.55000000000000004">
      <c r="B534" s="163" t="str">
        <f>IF(D534="所費",支出入力表!A535,"")</f>
        <v/>
      </c>
      <c r="C534" s="164" t="str">
        <f>IF(D534="所費",支出入力表!C535,"")</f>
        <v/>
      </c>
      <c r="D534" s="165" t="str">
        <f>IF(支出入力表!E535="所費","所費","")</f>
        <v/>
      </c>
      <c r="E534" s="165" t="str">
        <f>IF(D534="","",支出入力表!G535)</f>
        <v/>
      </c>
      <c r="F534" s="196" t="str">
        <f>IF(E534="","",VLOOKUP(E534,プルダウン用リスト!$L$1:$M$14,2,FALSE))</f>
        <v/>
      </c>
      <c r="G534" s="164" t="str">
        <f>IF(D534="所費",VLOOKUP(D534,支出入力表!E535:$M$2000,4,FALSE),"")</f>
        <v/>
      </c>
      <c r="H534" s="164" t="str">
        <f>IF(D534="所費",VLOOKUP(D534,支出入力表!E535:$M$2000,5,FALSE),"")</f>
        <v/>
      </c>
      <c r="I534" s="166" t="str">
        <f>IF(D534="所費",VLOOKUP(D534,支出入力表!E535:$M$2000,6,FALSE),"")</f>
        <v/>
      </c>
      <c r="J534" s="167" t="str">
        <f>IF(D534="所費",VLOOKUP(D534,支出入力表!E535:$M$2000,7,FALSE),"")</f>
        <v/>
      </c>
      <c r="K534" s="167" t="str">
        <f>IF(D534="所費",VLOOKUP(D534,支出入力表!E535:$M$2000,8,FALSE),"")</f>
        <v/>
      </c>
      <c r="L534" s="168" t="str">
        <f>IF(D534="所費",VLOOKUP(D534,支出入力表!E535:$M$2000,9,FALSE),"")</f>
        <v/>
      </c>
      <c r="M534" s="30"/>
    </row>
    <row r="535" spans="2:13" x14ac:dyDescent="0.55000000000000004">
      <c r="B535" s="163" t="str">
        <f>IF(D535="所費",支出入力表!A536,"")</f>
        <v/>
      </c>
      <c r="C535" s="164" t="str">
        <f>IF(D535="所費",支出入力表!C536,"")</f>
        <v/>
      </c>
      <c r="D535" s="165" t="str">
        <f>IF(支出入力表!E536="所費","所費","")</f>
        <v/>
      </c>
      <c r="E535" s="165" t="str">
        <f>IF(D535="","",支出入力表!G536)</f>
        <v/>
      </c>
      <c r="F535" s="196" t="str">
        <f>IF(E535="","",VLOOKUP(E535,プルダウン用リスト!$L$1:$M$14,2,FALSE))</f>
        <v/>
      </c>
      <c r="G535" s="164" t="str">
        <f>IF(D535="所費",VLOOKUP(D535,支出入力表!E536:$M$2000,4,FALSE),"")</f>
        <v/>
      </c>
      <c r="H535" s="164" t="str">
        <f>IF(D535="所費",VLOOKUP(D535,支出入力表!E536:$M$2000,5,FALSE),"")</f>
        <v/>
      </c>
      <c r="I535" s="166" t="str">
        <f>IF(D535="所費",VLOOKUP(D535,支出入力表!E536:$M$2000,6,FALSE),"")</f>
        <v/>
      </c>
      <c r="J535" s="167" t="str">
        <f>IF(D535="所費",VLOOKUP(D535,支出入力表!E536:$M$2000,7,FALSE),"")</f>
        <v/>
      </c>
      <c r="K535" s="167" t="str">
        <f>IF(D535="所費",VLOOKUP(D535,支出入力表!E536:$M$2000,8,FALSE),"")</f>
        <v/>
      </c>
      <c r="L535" s="168" t="str">
        <f>IF(D535="所費",VLOOKUP(D535,支出入力表!E536:$M$2000,9,FALSE),"")</f>
        <v/>
      </c>
      <c r="M535" s="30"/>
    </row>
    <row r="536" spans="2:13" x14ac:dyDescent="0.55000000000000004">
      <c r="B536" s="163" t="str">
        <f>IF(D536="所費",支出入力表!A537,"")</f>
        <v/>
      </c>
      <c r="C536" s="164" t="str">
        <f>IF(D536="所費",支出入力表!C537,"")</f>
        <v/>
      </c>
      <c r="D536" s="165" t="str">
        <f>IF(支出入力表!E537="所費","所費","")</f>
        <v/>
      </c>
      <c r="E536" s="165" t="str">
        <f>IF(D536="","",支出入力表!G537)</f>
        <v/>
      </c>
      <c r="F536" s="196" t="str">
        <f>IF(E536="","",VLOOKUP(E536,プルダウン用リスト!$L$1:$M$14,2,FALSE))</f>
        <v/>
      </c>
      <c r="G536" s="164" t="str">
        <f>IF(D536="所費",VLOOKUP(D536,支出入力表!E537:$M$2000,4,FALSE),"")</f>
        <v/>
      </c>
      <c r="H536" s="164" t="str">
        <f>IF(D536="所費",VLOOKUP(D536,支出入力表!E537:$M$2000,5,FALSE),"")</f>
        <v/>
      </c>
      <c r="I536" s="166" t="str">
        <f>IF(D536="所費",VLOOKUP(D536,支出入力表!E537:$M$2000,6,FALSE),"")</f>
        <v/>
      </c>
      <c r="J536" s="167" t="str">
        <f>IF(D536="所費",VLOOKUP(D536,支出入力表!E537:$M$2000,7,FALSE),"")</f>
        <v/>
      </c>
      <c r="K536" s="167" t="str">
        <f>IF(D536="所費",VLOOKUP(D536,支出入力表!E537:$M$2000,8,FALSE),"")</f>
        <v/>
      </c>
      <c r="L536" s="168" t="str">
        <f>IF(D536="所費",VLOOKUP(D536,支出入力表!E537:$M$2000,9,FALSE),"")</f>
        <v/>
      </c>
      <c r="M536" s="30"/>
    </row>
    <row r="537" spans="2:13" x14ac:dyDescent="0.55000000000000004">
      <c r="B537" s="163" t="str">
        <f>IF(D537="所費",支出入力表!A538,"")</f>
        <v/>
      </c>
      <c r="C537" s="164" t="str">
        <f>IF(D537="所費",支出入力表!C538,"")</f>
        <v/>
      </c>
      <c r="D537" s="165" t="str">
        <f>IF(支出入力表!E538="所費","所費","")</f>
        <v/>
      </c>
      <c r="E537" s="165" t="str">
        <f>IF(D537="","",支出入力表!G538)</f>
        <v/>
      </c>
      <c r="F537" s="196" t="str">
        <f>IF(E537="","",VLOOKUP(E537,プルダウン用リスト!$L$1:$M$14,2,FALSE))</f>
        <v/>
      </c>
      <c r="G537" s="164" t="str">
        <f>IF(D537="所費",VLOOKUP(D537,支出入力表!E538:$M$2000,4,FALSE),"")</f>
        <v/>
      </c>
      <c r="H537" s="164" t="str">
        <f>IF(D537="所費",VLOOKUP(D537,支出入力表!E538:$M$2000,5,FALSE),"")</f>
        <v/>
      </c>
      <c r="I537" s="166" t="str">
        <f>IF(D537="所費",VLOOKUP(D537,支出入力表!E538:$M$2000,6,FALSE),"")</f>
        <v/>
      </c>
      <c r="J537" s="167" t="str">
        <f>IF(D537="所費",VLOOKUP(D537,支出入力表!E538:$M$2000,7,FALSE),"")</f>
        <v/>
      </c>
      <c r="K537" s="167" t="str">
        <f>IF(D537="所費",VLOOKUP(D537,支出入力表!E538:$M$2000,8,FALSE),"")</f>
        <v/>
      </c>
      <c r="L537" s="168" t="str">
        <f>IF(D537="所費",VLOOKUP(D537,支出入力表!E538:$M$2000,9,FALSE),"")</f>
        <v/>
      </c>
      <c r="M537" s="30"/>
    </row>
    <row r="538" spans="2:13" x14ac:dyDescent="0.55000000000000004">
      <c r="B538" s="163" t="str">
        <f>IF(D538="所費",支出入力表!A539,"")</f>
        <v/>
      </c>
      <c r="C538" s="164" t="str">
        <f>IF(D538="所費",支出入力表!C539,"")</f>
        <v/>
      </c>
      <c r="D538" s="165" t="str">
        <f>IF(支出入力表!E539="所費","所費","")</f>
        <v/>
      </c>
      <c r="E538" s="165" t="str">
        <f>IF(D538="","",支出入力表!G539)</f>
        <v/>
      </c>
      <c r="F538" s="196" t="str">
        <f>IF(E538="","",VLOOKUP(E538,プルダウン用リスト!$L$1:$M$14,2,FALSE))</f>
        <v/>
      </c>
      <c r="G538" s="164" t="str">
        <f>IF(D538="所費",VLOOKUP(D538,支出入力表!E539:$M$2000,4,FALSE),"")</f>
        <v/>
      </c>
      <c r="H538" s="164" t="str">
        <f>IF(D538="所費",VLOOKUP(D538,支出入力表!E539:$M$2000,5,FALSE),"")</f>
        <v/>
      </c>
      <c r="I538" s="166" t="str">
        <f>IF(D538="所費",VLOOKUP(D538,支出入力表!E539:$M$2000,6,FALSE),"")</f>
        <v/>
      </c>
      <c r="J538" s="167" t="str">
        <f>IF(D538="所費",VLOOKUP(D538,支出入力表!E539:$M$2000,7,FALSE),"")</f>
        <v/>
      </c>
      <c r="K538" s="167" t="str">
        <f>IF(D538="所費",VLOOKUP(D538,支出入力表!E539:$M$2000,8,FALSE),"")</f>
        <v/>
      </c>
      <c r="L538" s="168" t="str">
        <f>IF(D538="所費",VLOOKUP(D538,支出入力表!E539:$M$2000,9,FALSE),"")</f>
        <v/>
      </c>
      <c r="M538" s="30"/>
    </row>
    <row r="539" spans="2:13" x14ac:dyDescent="0.55000000000000004">
      <c r="B539" s="163" t="str">
        <f>IF(D539="所費",支出入力表!A540,"")</f>
        <v/>
      </c>
      <c r="C539" s="164" t="str">
        <f>IF(D539="所費",支出入力表!C540,"")</f>
        <v/>
      </c>
      <c r="D539" s="165" t="str">
        <f>IF(支出入力表!E540="所費","所費","")</f>
        <v/>
      </c>
      <c r="E539" s="165" t="str">
        <f>IF(D539="","",支出入力表!G540)</f>
        <v/>
      </c>
      <c r="F539" s="196" t="str">
        <f>IF(E539="","",VLOOKUP(E539,プルダウン用リスト!$L$1:$M$14,2,FALSE))</f>
        <v/>
      </c>
      <c r="G539" s="164" t="str">
        <f>IF(D539="所費",VLOOKUP(D539,支出入力表!E540:$M$2000,4,FALSE),"")</f>
        <v/>
      </c>
      <c r="H539" s="164" t="str">
        <f>IF(D539="所費",VLOOKUP(D539,支出入力表!E540:$M$2000,5,FALSE),"")</f>
        <v/>
      </c>
      <c r="I539" s="166" t="str">
        <f>IF(D539="所費",VLOOKUP(D539,支出入力表!E540:$M$2000,6,FALSE),"")</f>
        <v/>
      </c>
      <c r="J539" s="167" t="str">
        <f>IF(D539="所費",VLOOKUP(D539,支出入力表!E540:$M$2000,7,FALSE),"")</f>
        <v/>
      </c>
      <c r="K539" s="167" t="str">
        <f>IF(D539="所費",VLOOKUP(D539,支出入力表!E540:$M$2000,8,FALSE),"")</f>
        <v/>
      </c>
      <c r="L539" s="168" t="str">
        <f>IF(D539="所費",VLOOKUP(D539,支出入力表!E540:$M$2000,9,FALSE),"")</f>
        <v/>
      </c>
      <c r="M539" s="30"/>
    </row>
    <row r="540" spans="2:13" x14ac:dyDescent="0.55000000000000004">
      <c r="B540" s="163" t="str">
        <f>IF(D540="所費",支出入力表!A541,"")</f>
        <v/>
      </c>
      <c r="C540" s="164" t="str">
        <f>IF(D540="所費",支出入力表!C541,"")</f>
        <v/>
      </c>
      <c r="D540" s="165" t="str">
        <f>IF(支出入力表!E541="所費","所費","")</f>
        <v/>
      </c>
      <c r="E540" s="165" t="str">
        <f>IF(D540="","",支出入力表!G541)</f>
        <v/>
      </c>
      <c r="F540" s="196" t="str">
        <f>IF(E540="","",VLOOKUP(E540,プルダウン用リスト!$L$1:$M$14,2,FALSE))</f>
        <v/>
      </c>
      <c r="G540" s="164" t="str">
        <f>IF(D540="所費",VLOOKUP(D540,支出入力表!E541:$M$2000,4,FALSE),"")</f>
        <v/>
      </c>
      <c r="H540" s="164" t="str">
        <f>IF(D540="所費",VLOOKUP(D540,支出入力表!E541:$M$2000,5,FALSE),"")</f>
        <v/>
      </c>
      <c r="I540" s="166" t="str">
        <f>IF(D540="所費",VLOOKUP(D540,支出入力表!E541:$M$2000,6,FALSE),"")</f>
        <v/>
      </c>
      <c r="J540" s="167" t="str">
        <f>IF(D540="所費",VLOOKUP(D540,支出入力表!E541:$M$2000,7,FALSE),"")</f>
        <v/>
      </c>
      <c r="K540" s="167" t="str">
        <f>IF(D540="所費",VLOOKUP(D540,支出入力表!E541:$M$2000,8,FALSE),"")</f>
        <v/>
      </c>
      <c r="L540" s="168" t="str">
        <f>IF(D540="所費",VLOOKUP(D540,支出入力表!E541:$M$2000,9,FALSE),"")</f>
        <v/>
      </c>
      <c r="M540" s="30"/>
    </row>
    <row r="541" spans="2:13" x14ac:dyDescent="0.55000000000000004">
      <c r="B541" s="163" t="str">
        <f>IF(D541="所費",支出入力表!A542,"")</f>
        <v/>
      </c>
      <c r="C541" s="164" t="str">
        <f>IF(D541="所費",支出入力表!C542,"")</f>
        <v/>
      </c>
      <c r="D541" s="165" t="str">
        <f>IF(支出入力表!E542="所費","所費","")</f>
        <v/>
      </c>
      <c r="E541" s="165" t="str">
        <f>IF(D541="","",支出入力表!G542)</f>
        <v/>
      </c>
      <c r="F541" s="196" t="str">
        <f>IF(E541="","",VLOOKUP(E541,プルダウン用リスト!$L$1:$M$14,2,FALSE))</f>
        <v/>
      </c>
      <c r="G541" s="164" t="str">
        <f>IF(D541="所費",VLOOKUP(D541,支出入力表!E542:$M$2000,4,FALSE),"")</f>
        <v/>
      </c>
      <c r="H541" s="164" t="str">
        <f>IF(D541="所費",VLOOKUP(D541,支出入力表!E542:$M$2000,5,FALSE),"")</f>
        <v/>
      </c>
      <c r="I541" s="166" t="str">
        <f>IF(D541="所費",VLOOKUP(D541,支出入力表!E542:$M$2000,6,FALSE),"")</f>
        <v/>
      </c>
      <c r="J541" s="167" t="str">
        <f>IF(D541="所費",VLOOKUP(D541,支出入力表!E542:$M$2000,7,FALSE),"")</f>
        <v/>
      </c>
      <c r="K541" s="167" t="str">
        <f>IF(D541="所費",VLOOKUP(D541,支出入力表!E542:$M$2000,8,FALSE),"")</f>
        <v/>
      </c>
      <c r="L541" s="168" t="str">
        <f>IF(D541="所費",VLOOKUP(D541,支出入力表!E542:$M$2000,9,FALSE),"")</f>
        <v/>
      </c>
      <c r="M541" s="30"/>
    </row>
    <row r="542" spans="2:13" x14ac:dyDescent="0.55000000000000004">
      <c r="B542" s="163" t="str">
        <f>IF(D542="所費",支出入力表!A543,"")</f>
        <v/>
      </c>
      <c r="C542" s="164" t="str">
        <f>IF(D542="所費",支出入力表!C543,"")</f>
        <v/>
      </c>
      <c r="D542" s="165" t="str">
        <f>IF(支出入力表!E543="所費","所費","")</f>
        <v/>
      </c>
      <c r="E542" s="165" t="str">
        <f>IF(D542="","",支出入力表!G543)</f>
        <v/>
      </c>
      <c r="F542" s="196" t="str">
        <f>IF(E542="","",VLOOKUP(E542,プルダウン用リスト!$L$1:$M$14,2,FALSE))</f>
        <v/>
      </c>
      <c r="G542" s="164" t="str">
        <f>IF(D542="所費",VLOOKUP(D542,支出入力表!E543:$M$2000,4,FALSE),"")</f>
        <v/>
      </c>
      <c r="H542" s="164" t="str">
        <f>IF(D542="所費",VLOOKUP(D542,支出入力表!E543:$M$2000,5,FALSE),"")</f>
        <v/>
      </c>
      <c r="I542" s="166" t="str">
        <f>IF(D542="所費",VLOOKUP(D542,支出入力表!E543:$M$2000,6,FALSE),"")</f>
        <v/>
      </c>
      <c r="J542" s="167" t="str">
        <f>IF(D542="所費",VLOOKUP(D542,支出入力表!E543:$M$2000,7,FALSE),"")</f>
        <v/>
      </c>
      <c r="K542" s="167" t="str">
        <f>IF(D542="所費",VLOOKUP(D542,支出入力表!E543:$M$2000,8,FALSE),"")</f>
        <v/>
      </c>
      <c r="L542" s="168" t="str">
        <f>IF(D542="所費",VLOOKUP(D542,支出入力表!E543:$M$2000,9,FALSE),"")</f>
        <v/>
      </c>
      <c r="M542" s="30"/>
    </row>
    <row r="543" spans="2:13" x14ac:dyDescent="0.55000000000000004">
      <c r="B543" s="163" t="str">
        <f>IF(D543="所費",支出入力表!A544,"")</f>
        <v/>
      </c>
      <c r="C543" s="164" t="str">
        <f>IF(D543="所費",支出入力表!C544,"")</f>
        <v/>
      </c>
      <c r="D543" s="165" t="str">
        <f>IF(支出入力表!E544="所費","所費","")</f>
        <v/>
      </c>
      <c r="E543" s="165" t="str">
        <f>IF(D543="","",支出入力表!G544)</f>
        <v/>
      </c>
      <c r="F543" s="196" t="str">
        <f>IF(E543="","",VLOOKUP(E543,プルダウン用リスト!$L$1:$M$14,2,FALSE))</f>
        <v/>
      </c>
      <c r="G543" s="164" t="str">
        <f>IF(D543="所費",VLOOKUP(D543,支出入力表!E544:$M$2000,4,FALSE),"")</f>
        <v/>
      </c>
      <c r="H543" s="164" t="str">
        <f>IF(D543="所費",VLOOKUP(D543,支出入力表!E544:$M$2000,5,FALSE),"")</f>
        <v/>
      </c>
      <c r="I543" s="166" t="str">
        <f>IF(D543="所費",VLOOKUP(D543,支出入力表!E544:$M$2000,6,FALSE),"")</f>
        <v/>
      </c>
      <c r="J543" s="167" t="str">
        <f>IF(D543="所費",VLOOKUP(D543,支出入力表!E544:$M$2000,7,FALSE),"")</f>
        <v/>
      </c>
      <c r="K543" s="167" t="str">
        <f>IF(D543="所費",VLOOKUP(D543,支出入力表!E544:$M$2000,8,FALSE),"")</f>
        <v/>
      </c>
      <c r="L543" s="168" t="str">
        <f>IF(D543="所費",VLOOKUP(D543,支出入力表!E544:$M$2000,9,FALSE),"")</f>
        <v/>
      </c>
      <c r="M543" s="30"/>
    </row>
    <row r="544" spans="2:13" x14ac:dyDescent="0.55000000000000004">
      <c r="B544" s="163" t="str">
        <f>IF(D544="所費",支出入力表!A545,"")</f>
        <v/>
      </c>
      <c r="C544" s="164" t="str">
        <f>IF(D544="所費",支出入力表!C545,"")</f>
        <v/>
      </c>
      <c r="D544" s="165" t="str">
        <f>IF(支出入力表!E545="所費","所費","")</f>
        <v/>
      </c>
      <c r="E544" s="165" t="str">
        <f>IF(D544="","",支出入力表!G545)</f>
        <v/>
      </c>
      <c r="F544" s="196" t="str">
        <f>IF(E544="","",VLOOKUP(E544,プルダウン用リスト!$L$1:$M$14,2,FALSE))</f>
        <v/>
      </c>
      <c r="G544" s="164" t="str">
        <f>IF(D544="所費",VLOOKUP(D544,支出入力表!E545:$M$2000,4,FALSE),"")</f>
        <v/>
      </c>
      <c r="H544" s="164" t="str">
        <f>IF(D544="所費",VLOOKUP(D544,支出入力表!E545:$M$2000,5,FALSE),"")</f>
        <v/>
      </c>
      <c r="I544" s="166" t="str">
        <f>IF(D544="所費",VLOOKUP(D544,支出入力表!E545:$M$2000,6,FALSE),"")</f>
        <v/>
      </c>
      <c r="J544" s="167" t="str">
        <f>IF(D544="所費",VLOOKUP(D544,支出入力表!E545:$M$2000,7,FALSE),"")</f>
        <v/>
      </c>
      <c r="K544" s="167" t="str">
        <f>IF(D544="所費",VLOOKUP(D544,支出入力表!E545:$M$2000,8,FALSE),"")</f>
        <v/>
      </c>
      <c r="L544" s="168" t="str">
        <f>IF(D544="所費",VLOOKUP(D544,支出入力表!E545:$M$2000,9,FALSE),"")</f>
        <v/>
      </c>
      <c r="M544" s="30"/>
    </row>
    <row r="545" spans="2:13" x14ac:dyDescent="0.55000000000000004">
      <c r="B545" s="163" t="str">
        <f>IF(D545="所費",支出入力表!A546,"")</f>
        <v/>
      </c>
      <c r="C545" s="164" t="str">
        <f>IF(D545="所費",支出入力表!C546,"")</f>
        <v/>
      </c>
      <c r="D545" s="165" t="str">
        <f>IF(支出入力表!E546="所費","所費","")</f>
        <v/>
      </c>
      <c r="E545" s="165" t="str">
        <f>IF(D545="","",支出入力表!G546)</f>
        <v/>
      </c>
      <c r="F545" s="196" t="str">
        <f>IF(E545="","",VLOOKUP(E545,プルダウン用リスト!$L$1:$M$14,2,FALSE))</f>
        <v/>
      </c>
      <c r="G545" s="164" t="str">
        <f>IF(D545="所費",VLOOKUP(D545,支出入力表!E546:$M$2000,4,FALSE),"")</f>
        <v/>
      </c>
      <c r="H545" s="164" t="str">
        <f>IF(D545="所費",VLOOKUP(D545,支出入力表!E546:$M$2000,5,FALSE),"")</f>
        <v/>
      </c>
      <c r="I545" s="166" t="str">
        <f>IF(D545="所費",VLOOKUP(D545,支出入力表!E546:$M$2000,6,FALSE),"")</f>
        <v/>
      </c>
      <c r="J545" s="167" t="str">
        <f>IF(D545="所費",VLOOKUP(D545,支出入力表!E546:$M$2000,7,FALSE),"")</f>
        <v/>
      </c>
      <c r="K545" s="167" t="str">
        <f>IF(D545="所費",VLOOKUP(D545,支出入力表!E546:$M$2000,8,FALSE),"")</f>
        <v/>
      </c>
      <c r="L545" s="168" t="str">
        <f>IF(D545="所費",VLOOKUP(D545,支出入力表!E546:$M$2000,9,FALSE),"")</f>
        <v/>
      </c>
      <c r="M545" s="30"/>
    </row>
    <row r="546" spans="2:13" x14ac:dyDescent="0.55000000000000004">
      <c r="B546" s="163" t="str">
        <f>IF(D546="所費",支出入力表!A547,"")</f>
        <v/>
      </c>
      <c r="C546" s="164" t="str">
        <f>IF(D546="所費",支出入力表!C547,"")</f>
        <v/>
      </c>
      <c r="D546" s="165" t="str">
        <f>IF(支出入力表!E547="所費","所費","")</f>
        <v/>
      </c>
      <c r="E546" s="165" t="str">
        <f>IF(D546="","",支出入力表!G547)</f>
        <v/>
      </c>
      <c r="F546" s="196" t="str">
        <f>IF(E546="","",VLOOKUP(E546,プルダウン用リスト!$L$1:$M$14,2,FALSE))</f>
        <v/>
      </c>
      <c r="G546" s="164" t="str">
        <f>IF(D546="所費",VLOOKUP(D546,支出入力表!E547:$M$2000,4,FALSE),"")</f>
        <v/>
      </c>
      <c r="H546" s="164" t="str">
        <f>IF(D546="所費",VLOOKUP(D546,支出入力表!E547:$M$2000,5,FALSE),"")</f>
        <v/>
      </c>
      <c r="I546" s="166" t="str">
        <f>IF(D546="所費",VLOOKUP(D546,支出入力表!E547:$M$2000,6,FALSE),"")</f>
        <v/>
      </c>
      <c r="J546" s="167" t="str">
        <f>IF(D546="所費",VLOOKUP(D546,支出入力表!E547:$M$2000,7,FALSE),"")</f>
        <v/>
      </c>
      <c r="K546" s="167" t="str">
        <f>IF(D546="所費",VLOOKUP(D546,支出入力表!E547:$M$2000,8,FALSE),"")</f>
        <v/>
      </c>
      <c r="L546" s="168" t="str">
        <f>IF(D546="所費",VLOOKUP(D546,支出入力表!E547:$M$2000,9,FALSE),"")</f>
        <v/>
      </c>
      <c r="M546" s="30"/>
    </row>
    <row r="547" spans="2:13" x14ac:dyDescent="0.55000000000000004">
      <c r="B547" s="163" t="str">
        <f>IF(D547="所費",支出入力表!A548,"")</f>
        <v/>
      </c>
      <c r="C547" s="164" t="str">
        <f>IF(D547="所費",支出入力表!C548,"")</f>
        <v/>
      </c>
      <c r="D547" s="165" t="str">
        <f>IF(支出入力表!E548="所費","所費","")</f>
        <v/>
      </c>
      <c r="E547" s="165" t="str">
        <f>IF(D547="","",支出入力表!G548)</f>
        <v/>
      </c>
      <c r="F547" s="196" t="str">
        <f>IF(E547="","",VLOOKUP(E547,プルダウン用リスト!$L$1:$M$14,2,FALSE))</f>
        <v/>
      </c>
      <c r="G547" s="164" t="str">
        <f>IF(D547="所費",VLOOKUP(D547,支出入力表!E548:$M$2000,4,FALSE),"")</f>
        <v/>
      </c>
      <c r="H547" s="164" t="str">
        <f>IF(D547="所費",VLOOKUP(D547,支出入力表!E548:$M$2000,5,FALSE),"")</f>
        <v/>
      </c>
      <c r="I547" s="166" t="str">
        <f>IF(D547="所費",VLOOKUP(D547,支出入力表!E548:$M$2000,6,FALSE),"")</f>
        <v/>
      </c>
      <c r="J547" s="167" t="str">
        <f>IF(D547="所費",VLOOKUP(D547,支出入力表!E548:$M$2000,7,FALSE),"")</f>
        <v/>
      </c>
      <c r="K547" s="167" t="str">
        <f>IF(D547="所費",VLOOKUP(D547,支出入力表!E548:$M$2000,8,FALSE),"")</f>
        <v/>
      </c>
      <c r="L547" s="168" t="str">
        <f>IF(D547="所費",VLOOKUP(D547,支出入力表!E548:$M$2000,9,FALSE),"")</f>
        <v/>
      </c>
      <c r="M547" s="30"/>
    </row>
    <row r="548" spans="2:13" x14ac:dyDescent="0.55000000000000004">
      <c r="B548" s="163" t="str">
        <f>IF(D548="所費",支出入力表!A549,"")</f>
        <v/>
      </c>
      <c r="C548" s="164" t="str">
        <f>IF(D548="所費",支出入力表!C549,"")</f>
        <v/>
      </c>
      <c r="D548" s="165" t="str">
        <f>IF(支出入力表!E549="所費","所費","")</f>
        <v/>
      </c>
      <c r="E548" s="165" t="str">
        <f>IF(D548="","",支出入力表!G549)</f>
        <v/>
      </c>
      <c r="F548" s="196" t="str">
        <f>IF(E548="","",VLOOKUP(E548,プルダウン用リスト!$L$1:$M$14,2,FALSE))</f>
        <v/>
      </c>
      <c r="G548" s="164" t="str">
        <f>IF(D548="所費",VLOOKUP(D548,支出入力表!E549:$M$2000,4,FALSE),"")</f>
        <v/>
      </c>
      <c r="H548" s="164" t="str">
        <f>IF(D548="所費",VLOOKUP(D548,支出入力表!E549:$M$2000,5,FALSE),"")</f>
        <v/>
      </c>
      <c r="I548" s="166" t="str">
        <f>IF(D548="所費",VLOOKUP(D548,支出入力表!E549:$M$2000,6,FALSE),"")</f>
        <v/>
      </c>
      <c r="J548" s="167" t="str">
        <f>IF(D548="所費",VLOOKUP(D548,支出入力表!E549:$M$2000,7,FALSE),"")</f>
        <v/>
      </c>
      <c r="K548" s="167" t="str">
        <f>IF(D548="所費",VLOOKUP(D548,支出入力表!E549:$M$2000,8,FALSE),"")</f>
        <v/>
      </c>
      <c r="L548" s="168" t="str">
        <f>IF(D548="所費",VLOOKUP(D548,支出入力表!E549:$M$2000,9,FALSE),"")</f>
        <v/>
      </c>
      <c r="M548" s="30"/>
    </row>
    <row r="549" spans="2:13" x14ac:dyDescent="0.55000000000000004">
      <c r="B549" s="163" t="str">
        <f>IF(D549="所費",支出入力表!A550,"")</f>
        <v/>
      </c>
      <c r="C549" s="164" t="str">
        <f>IF(D549="所費",支出入力表!C550,"")</f>
        <v/>
      </c>
      <c r="D549" s="165" t="str">
        <f>IF(支出入力表!E550="所費","所費","")</f>
        <v/>
      </c>
      <c r="E549" s="165" t="str">
        <f>IF(D549="","",支出入力表!G550)</f>
        <v/>
      </c>
      <c r="F549" s="196" t="str">
        <f>IF(E549="","",VLOOKUP(E549,プルダウン用リスト!$L$1:$M$14,2,FALSE))</f>
        <v/>
      </c>
      <c r="G549" s="164" t="str">
        <f>IF(D549="所費",VLOOKUP(D549,支出入力表!E550:$M$2000,4,FALSE),"")</f>
        <v/>
      </c>
      <c r="H549" s="164" t="str">
        <f>IF(D549="所費",VLOOKUP(D549,支出入力表!E550:$M$2000,5,FALSE),"")</f>
        <v/>
      </c>
      <c r="I549" s="166" t="str">
        <f>IF(D549="所費",VLOOKUP(D549,支出入力表!E550:$M$2000,6,FALSE),"")</f>
        <v/>
      </c>
      <c r="J549" s="167" t="str">
        <f>IF(D549="所費",VLOOKUP(D549,支出入力表!E550:$M$2000,7,FALSE),"")</f>
        <v/>
      </c>
      <c r="K549" s="167" t="str">
        <f>IF(D549="所費",VLOOKUP(D549,支出入力表!E550:$M$2000,8,FALSE),"")</f>
        <v/>
      </c>
      <c r="L549" s="168" t="str">
        <f>IF(D549="所費",VLOOKUP(D549,支出入力表!E550:$M$2000,9,FALSE),"")</f>
        <v/>
      </c>
      <c r="M549" s="30"/>
    </row>
    <row r="550" spans="2:13" x14ac:dyDescent="0.55000000000000004">
      <c r="B550" s="163" t="str">
        <f>IF(D550="所費",支出入力表!A551,"")</f>
        <v/>
      </c>
      <c r="C550" s="164" t="str">
        <f>IF(D550="所費",支出入力表!C551,"")</f>
        <v/>
      </c>
      <c r="D550" s="165" t="str">
        <f>IF(支出入力表!E551="所費","所費","")</f>
        <v/>
      </c>
      <c r="E550" s="165" t="str">
        <f>IF(D550="","",支出入力表!G551)</f>
        <v/>
      </c>
      <c r="F550" s="196" t="str">
        <f>IF(E550="","",VLOOKUP(E550,プルダウン用リスト!$L$1:$M$14,2,FALSE))</f>
        <v/>
      </c>
      <c r="G550" s="164" t="str">
        <f>IF(D550="所費",VLOOKUP(D550,支出入力表!E551:$M$2000,4,FALSE),"")</f>
        <v/>
      </c>
      <c r="H550" s="164" t="str">
        <f>IF(D550="所費",VLOOKUP(D550,支出入力表!E551:$M$2000,5,FALSE),"")</f>
        <v/>
      </c>
      <c r="I550" s="166" t="str">
        <f>IF(D550="所費",VLOOKUP(D550,支出入力表!E551:$M$2000,6,FALSE),"")</f>
        <v/>
      </c>
      <c r="J550" s="167" t="str">
        <f>IF(D550="所費",VLOOKUP(D550,支出入力表!E551:$M$2000,7,FALSE),"")</f>
        <v/>
      </c>
      <c r="K550" s="167" t="str">
        <f>IF(D550="所費",VLOOKUP(D550,支出入力表!E551:$M$2000,8,FALSE),"")</f>
        <v/>
      </c>
      <c r="L550" s="168" t="str">
        <f>IF(D550="所費",VLOOKUP(D550,支出入力表!E551:$M$2000,9,FALSE),"")</f>
        <v/>
      </c>
      <c r="M550" s="30"/>
    </row>
    <row r="551" spans="2:13" x14ac:dyDescent="0.55000000000000004">
      <c r="B551" s="163" t="str">
        <f>IF(D551="所費",支出入力表!A552,"")</f>
        <v/>
      </c>
      <c r="C551" s="164" t="str">
        <f>IF(D551="所費",支出入力表!C552,"")</f>
        <v/>
      </c>
      <c r="D551" s="165" t="str">
        <f>IF(支出入力表!E552="所費","所費","")</f>
        <v/>
      </c>
      <c r="E551" s="165" t="str">
        <f>IF(D551="","",支出入力表!G552)</f>
        <v/>
      </c>
      <c r="F551" s="196" t="str">
        <f>IF(E551="","",VLOOKUP(E551,プルダウン用リスト!$L$1:$M$14,2,FALSE))</f>
        <v/>
      </c>
      <c r="G551" s="164" t="str">
        <f>IF(D551="所費",VLOOKUP(D551,支出入力表!E552:$M$2000,4,FALSE),"")</f>
        <v/>
      </c>
      <c r="H551" s="164" t="str">
        <f>IF(D551="所費",VLOOKUP(D551,支出入力表!E552:$M$2000,5,FALSE),"")</f>
        <v/>
      </c>
      <c r="I551" s="166" t="str">
        <f>IF(D551="所費",VLOOKUP(D551,支出入力表!E552:$M$2000,6,FALSE),"")</f>
        <v/>
      </c>
      <c r="J551" s="167" t="str">
        <f>IF(D551="所費",VLOOKUP(D551,支出入力表!E552:$M$2000,7,FALSE),"")</f>
        <v/>
      </c>
      <c r="K551" s="167" t="str">
        <f>IF(D551="所費",VLOOKUP(D551,支出入力表!E552:$M$2000,8,FALSE),"")</f>
        <v/>
      </c>
      <c r="L551" s="168" t="str">
        <f>IF(D551="所費",VLOOKUP(D551,支出入力表!E552:$M$2000,9,FALSE),"")</f>
        <v/>
      </c>
      <c r="M551" s="30"/>
    </row>
    <row r="552" spans="2:13" x14ac:dyDescent="0.55000000000000004">
      <c r="B552" s="163" t="str">
        <f>IF(D552="所費",支出入力表!A553,"")</f>
        <v/>
      </c>
      <c r="C552" s="164" t="str">
        <f>IF(D552="所費",支出入力表!C553,"")</f>
        <v/>
      </c>
      <c r="D552" s="165" t="str">
        <f>IF(支出入力表!E553="所費","所費","")</f>
        <v/>
      </c>
      <c r="E552" s="165" t="str">
        <f>IF(D552="","",支出入力表!G553)</f>
        <v/>
      </c>
      <c r="F552" s="196" t="str">
        <f>IF(E552="","",VLOOKUP(E552,プルダウン用リスト!$L$1:$M$14,2,FALSE))</f>
        <v/>
      </c>
      <c r="G552" s="164" t="str">
        <f>IF(D552="所費",VLOOKUP(D552,支出入力表!E553:$M$2000,4,FALSE),"")</f>
        <v/>
      </c>
      <c r="H552" s="164" t="str">
        <f>IF(D552="所費",VLOOKUP(D552,支出入力表!E553:$M$2000,5,FALSE),"")</f>
        <v/>
      </c>
      <c r="I552" s="166" t="str">
        <f>IF(D552="所費",VLOOKUP(D552,支出入力表!E553:$M$2000,6,FALSE),"")</f>
        <v/>
      </c>
      <c r="J552" s="167" t="str">
        <f>IF(D552="所費",VLOOKUP(D552,支出入力表!E553:$M$2000,7,FALSE),"")</f>
        <v/>
      </c>
      <c r="K552" s="167" t="str">
        <f>IF(D552="所費",VLOOKUP(D552,支出入力表!E553:$M$2000,8,FALSE),"")</f>
        <v/>
      </c>
      <c r="L552" s="168" t="str">
        <f>IF(D552="所費",VLOOKUP(D552,支出入力表!E553:$M$2000,9,FALSE),"")</f>
        <v/>
      </c>
      <c r="M552" s="30"/>
    </row>
    <row r="553" spans="2:13" x14ac:dyDescent="0.55000000000000004">
      <c r="B553" s="163" t="str">
        <f>IF(D553="所費",支出入力表!A554,"")</f>
        <v/>
      </c>
      <c r="C553" s="164" t="str">
        <f>IF(D553="所費",支出入力表!C554,"")</f>
        <v/>
      </c>
      <c r="D553" s="165" t="str">
        <f>IF(支出入力表!E554="所費","所費","")</f>
        <v/>
      </c>
      <c r="E553" s="165" t="str">
        <f>IF(D553="","",支出入力表!G554)</f>
        <v/>
      </c>
      <c r="F553" s="196" t="str">
        <f>IF(E553="","",VLOOKUP(E553,プルダウン用リスト!$L$1:$M$14,2,FALSE))</f>
        <v/>
      </c>
      <c r="G553" s="164" t="str">
        <f>IF(D553="所費",VLOOKUP(D553,支出入力表!E554:$M$2000,4,FALSE),"")</f>
        <v/>
      </c>
      <c r="H553" s="164" t="str">
        <f>IF(D553="所費",VLOOKUP(D553,支出入力表!E554:$M$2000,5,FALSE),"")</f>
        <v/>
      </c>
      <c r="I553" s="166" t="str">
        <f>IF(D553="所費",VLOOKUP(D553,支出入力表!E554:$M$2000,6,FALSE),"")</f>
        <v/>
      </c>
      <c r="J553" s="167" t="str">
        <f>IF(D553="所費",VLOOKUP(D553,支出入力表!E554:$M$2000,7,FALSE),"")</f>
        <v/>
      </c>
      <c r="K553" s="167" t="str">
        <f>IF(D553="所費",VLOOKUP(D553,支出入力表!E554:$M$2000,8,FALSE),"")</f>
        <v/>
      </c>
      <c r="L553" s="168" t="str">
        <f>IF(D553="所費",VLOOKUP(D553,支出入力表!E554:$M$2000,9,FALSE),"")</f>
        <v/>
      </c>
      <c r="M553" s="30"/>
    </row>
    <row r="554" spans="2:13" x14ac:dyDescent="0.55000000000000004">
      <c r="B554" s="163" t="str">
        <f>IF(D554="所費",支出入力表!A555,"")</f>
        <v/>
      </c>
      <c r="C554" s="164" t="str">
        <f>IF(D554="所費",支出入力表!C555,"")</f>
        <v/>
      </c>
      <c r="D554" s="165" t="str">
        <f>IF(支出入力表!E555="所費","所費","")</f>
        <v/>
      </c>
      <c r="E554" s="165" t="str">
        <f>IF(D554="","",支出入力表!G555)</f>
        <v/>
      </c>
      <c r="F554" s="196" t="str">
        <f>IF(E554="","",VLOOKUP(E554,プルダウン用リスト!$L$1:$M$14,2,FALSE))</f>
        <v/>
      </c>
      <c r="G554" s="164" t="str">
        <f>IF(D554="所費",VLOOKUP(D554,支出入力表!E555:$M$2000,4,FALSE),"")</f>
        <v/>
      </c>
      <c r="H554" s="164" t="str">
        <f>IF(D554="所費",VLOOKUP(D554,支出入力表!E555:$M$2000,5,FALSE),"")</f>
        <v/>
      </c>
      <c r="I554" s="166" t="str">
        <f>IF(D554="所費",VLOOKUP(D554,支出入力表!E555:$M$2000,6,FALSE),"")</f>
        <v/>
      </c>
      <c r="J554" s="167" t="str">
        <f>IF(D554="所費",VLOOKUP(D554,支出入力表!E555:$M$2000,7,FALSE),"")</f>
        <v/>
      </c>
      <c r="K554" s="167" t="str">
        <f>IF(D554="所費",VLOOKUP(D554,支出入力表!E555:$M$2000,8,FALSE),"")</f>
        <v/>
      </c>
      <c r="L554" s="168" t="str">
        <f>IF(D554="所費",VLOOKUP(D554,支出入力表!E555:$M$2000,9,FALSE),"")</f>
        <v/>
      </c>
      <c r="M554" s="30"/>
    </row>
    <row r="555" spans="2:13" x14ac:dyDescent="0.55000000000000004">
      <c r="B555" s="163" t="str">
        <f>IF(D555="所費",支出入力表!A556,"")</f>
        <v/>
      </c>
      <c r="C555" s="164" t="str">
        <f>IF(D555="所費",支出入力表!C556,"")</f>
        <v/>
      </c>
      <c r="D555" s="165" t="str">
        <f>IF(支出入力表!E556="所費","所費","")</f>
        <v/>
      </c>
      <c r="E555" s="165" t="str">
        <f>IF(D555="","",支出入力表!G556)</f>
        <v/>
      </c>
      <c r="F555" s="196" t="str">
        <f>IF(E555="","",VLOOKUP(E555,プルダウン用リスト!$L$1:$M$14,2,FALSE))</f>
        <v/>
      </c>
      <c r="G555" s="164" t="str">
        <f>IF(D555="所費",VLOOKUP(D555,支出入力表!E556:$M$2000,4,FALSE),"")</f>
        <v/>
      </c>
      <c r="H555" s="164" t="str">
        <f>IF(D555="所費",VLOOKUP(D555,支出入力表!E556:$M$2000,5,FALSE),"")</f>
        <v/>
      </c>
      <c r="I555" s="166" t="str">
        <f>IF(D555="所費",VLOOKUP(D555,支出入力表!E556:$M$2000,6,FALSE),"")</f>
        <v/>
      </c>
      <c r="J555" s="167" t="str">
        <f>IF(D555="所費",VLOOKUP(D555,支出入力表!E556:$M$2000,7,FALSE),"")</f>
        <v/>
      </c>
      <c r="K555" s="167" t="str">
        <f>IF(D555="所費",VLOOKUP(D555,支出入力表!E556:$M$2000,8,FALSE),"")</f>
        <v/>
      </c>
      <c r="L555" s="168" t="str">
        <f>IF(D555="所費",VLOOKUP(D555,支出入力表!E556:$M$2000,9,FALSE),"")</f>
        <v/>
      </c>
      <c r="M555" s="30"/>
    </row>
    <row r="556" spans="2:13" x14ac:dyDescent="0.55000000000000004">
      <c r="B556" s="163" t="str">
        <f>IF(D556="所費",支出入力表!A557,"")</f>
        <v/>
      </c>
      <c r="C556" s="164" t="str">
        <f>IF(D556="所費",支出入力表!C557,"")</f>
        <v/>
      </c>
      <c r="D556" s="165" t="str">
        <f>IF(支出入力表!E557="所費","所費","")</f>
        <v/>
      </c>
      <c r="E556" s="165" t="str">
        <f>IF(D556="","",支出入力表!G557)</f>
        <v/>
      </c>
      <c r="F556" s="196" t="str">
        <f>IF(E556="","",VLOOKUP(E556,プルダウン用リスト!$L$1:$M$14,2,FALSE))</f>
        <v/>
      </c>
      <c r="G556" s="164" t="str">
        <f>IF(D556="所費",VLOOKUP(D556,支出入力表!E557:$M$2000,4,FALSE),"")</f>
        <v/>
      </c>
      <c r="H556" s="164" t="str">
        <f>IF(D556="所費",VLOOKUP(D556,支出入力表!E557:$M$2000,5,FALSE),"")</f>
        <v/>
      </c>
      <c r="I556" s="166" t="str">
        <f>IF(D556="所費",VLOOKUP(D556,支出入力表!E557:$M$2000,6,FALSE),"")</f>
        <v/>
      </c>
      <c r="J556" s="167" t="str">
        <f>IF(D556="所費",VLOOKUP(D556,支出入力表!E557:$M$2000,7,FALSE),"")</f>
        <v/>
      </c>
      <c r="K556" s="167" t="str">
        <f>IF(D556="所費",VLOOKUP(D556,支出入力表!E557:$M$2000,8,FALSE),"")</f>
        <v/>
      </c>
      <c r="L556" s="168" t="str">
        <f>IF(D556="所費",VLOOKUP(D556,支出入力表!E557:$M$2000,9,FALSE),"")</f>
        <v/>
      </c>
      <c r="M556" s="30"/>
    </row>
    <row r="557" spans="2:13" x14ac:dyDescent="0.55000000000000004">
      <c r="B557" s="163" t="str">
        <f>IF(D557="所費",支出入力表!A558,"")</f>
        <v/>
      </c>
      <c r="C557" s="164" t="str">
        <f>IF(D557="所費",支出入力表!C558,"")</f>
        <v/>
      </c>
      <c r="D557" s="165" t="str">
        <f>IF(支出入力表!E558="所費","所費","")</f>
        <v/>
      </c>
      <c r="E557" s="165" t="str">
        <f>IF(D557="","",支出入力表!G558)</f>
        <v/>
      </c>
      <c r="F557" s="196" t="str">
        <f>IF(E557="","",VLOOKUP(E557,プルダウン用リスト!$L$1:$M$14,2,FALSE))</f>
        <v/>
      </c>
      <c r="G557" s="164" t="str">
        <f>IF(D557="所費",VLOOKUP(D557,支出入力表!E558:$M$2000,4,FALSE),"")</f>
        <v/>
      </c>
      <c r="H557" s="164" t="str">
        <f>IF(D557="所費",VLOOKUP(D557,支出入力表!E558:$M$2000,5,FALSE),"")</f>
        <v/>
      </c>
      <c r="I557" s="166" t="str">
        <f>IF(D557="所費",VLOOKUP(D557,支出入力表!E558:$M$2000,6,FALSE),"")</f>
        <v/>
      </c>
      <c r="J557" s="167" t="str">
        <f>IF(D557="所費",VLOOKUP(D557,支出入力表!E558:$M$2000,7,FALSE),"")</f>
        <v/>
      </c>
      <c r="K557" s="167" t="str">
        <f>IF(D557="所費",VLOOKUP(D557,支出入力表!E558:$M$2000,8,FALSE),"")</f>
        <v/>
      </c>
      <c r="L557" s="168" t="str">
        <f>IF(D557="所費",VLOOKUP(D557,支出入力表!E558:$M$2000,9,FALSE),"")</f>
        <v/>
      </c>
      <c r="M557" s="30"/>
    </row>
    <row r="558" spans="2:13" x14ac:dyDescent="0.55000000000000004">
      <c r="B558" s="163" t="str">
        <f>IF(D558="所費",支出入力表!A559,"")</f>
        <v/>
      </c>
      <c r="C558" s="164" t="str">
        <f>IF(D558="所費",支出入力表!C559,"")</f>
        <v/>
      </c>
      <c r="D558" s="165" t="str">
        <f>IF(支出入力表!E559="所費","所費","")</f>
        <v/>
      </c>
      <c r="E558" s="165" t="str">
        <f>IF(D558="","",支出入力表!G559)</f>
        <v/>
      </c>
      <c r="F558" s="196" t="str">
        <f>IF(E558="","",VLOOKUP(E558,プルダウン用リスト!$L$1:$M$14,2,FALSE))</f>
        <v/>
      </c>
      <c r="G558" s="164" t="str">
        <f>IF(D558="所費",VLOOKUP(D558,支出入力表!E559:$M$2000,4,FALSE),"")</f>
        <v/>
      </c>
      <c r="H558" s="164" t="str">
        <f>IF(D558="所費",VLOOKUP(D558,支出入力表!E559:$M$2000,5,FALSE),"")</f>
        <v/>
      </c>
      <c r="I558" s="166" t="str">
        <f>IF(D558="所費",VLOOKUP(D558,支出入力表!E559:$M$2000,6,FALSE),"")</f>
        <v/>
      </c>
      <c r="J558" s="167" t="str">
        <f>IF(D558="所費",VLOOKUP(D558,支出入力表!E559:$M$2000,7,FALSE),"")</f>
        <v/>
      </c>
      <c r="K558" s="167" t="str">
        <f>IF(D558="所費",VLOOKUP(D558,支出入力表!E559:$M$2000,8,FALSE),"")</f>
        <v/>
      </c>
      <c r="L558" s="168" t="str">
        <f>IF(D558="所費",VLOOKUP(D558,支出入力表!E559:$M$2000,9,FALSE),"")</f>
        <v/>
      </c>
      <c r="M558" s="30"/>
    </row>
    <row r="559" spans="2:13" x14ac:dyDescent="0.55000000000000004">
      <c r="B559" s="163" t="str">
        <f>IF(D559="所費",支出入力表!A560,"")</f>
        <v/>
      </c>
      <c r="C559" s="164" t="str">
        <f>IF(D559="所費",支出入力表!C560,"")</f>
        <v/>
      </c>
      <c r="D559" s="165" t="str">
        <f>IF(支出入力表!E560="所費","所費","")</f>
        <v/>
      </c>
      <c r="E559" s="165" t="str">
        <f>IF(D559="","",支出入力表!G560)</f>
        <v/>
      </c>
      <c r="F559" s="196" t="str">
        <f>IF(E559="","",VLOOKUP(E559,プルダウン用リスト!$L$1:$M$14,2,FALSE))</f>
        <v/>
      </c>
      <c r="G559" s="164" t="str">
        <f>IF(D559="所費",VLOOKUP(D559,支出入力表!E560:$M$2000,4,FALSE),"")</f>
        <v/>
      </c>
      <c r="H559" s="164" t="str">
        <f>IF(D559="所費",VLOOKUP(D559,支出入力表!E560:$M$2000,5,FALSE),"")</f>
        <v/>
      </c>
      <c r="I559" s="166" t="str">
        <f>IF(D559="所費",VLOOKUP(D559,支出入力表!E560:$M$2000,6,FALSE),"")</f>
        <v/>
      </c>
      <c r="J559" s="167" t="str">
        <f>IF(D559="所費",VLOOKUP(D559,支出入力表!E560:$M$2000,7,FALSE),"")</f>
        <v/>
      </c>
      <c r="K559" s="167" t="str">
        <f>IF(D559="所費",VLOOKUP(D559,支出入力表!E560:$M$2000,8,FALSE),"")</f>
        <v/>
      </c>
      <c r="L559" s="168" t="str">
        <f>IF(D559="所費",VLOOKUP(D559,支出入力表!E560:$M$2000,9,FALSE),"")</f>
        <v/>
      </c>
      <c r="M559" s="30"/>
    </row>
    <row r="560" spans="2:13" x14ac:dyDescent="0.55000000000000004">
      <c r="B560" s="163" t="str">
        <f>IF(D560="所費",支出入力表!A561,"")</f>
        <v/>
      </c>
      <c r="C560" s="164" t="str">
        <f>IF(D560="所費",支出入力表!C561,"")</f>
        <v/>
      </c>
      <c r="D560" s="165" t="str">
        <f>IF(支出入力表!E561="所費","所費","")</f>
        <v/>
      </c>
      <c r="E560" s="165" t="str">
        <f>IF(D560="","",支出入力表!G561)</f>
        <v/>
      </c>
      <c r="F560" s="196" t="str">
        <f>IF(E560="","",VLOOKUP(E560,プルダウン用リスト!$L$1:$M$14,2,FALSE))</f>
        <v/>
      </c>
      <c r="G560" s="164" t="str">
        <f>IF(D560="所費",VLOOKUP(D560,支出入力表!E561:$M$2000,4,FALSE),"")</f>
        <v/>
      </c>
      <c r="H560" s="164" t="str">
        <f>IF(D560="所費",VLOOKUP(D560,支出入力表!E561:$M$2000,5,FALSE),"")</f>
        <v/>
      </c>
      <c r="I560" s="166" t="str">
        <f>IF(D560="所費",VLOOKUP(D560,支出入力表!E561:$M$2000,6,FALSE),"")</f>
        <v/>
      </c>
      <c r="J560" s="167" t="str">
        <f>IF(D560="所費",VLOOKUP(D560,支出入力表!E561:$M$2000,7,FALSE),"")</f>
        <v/>
      </c>
      <c r="K560" s="167" t="str">
        <f>IF(D560="所費",VLOOKUP(D560,支出入力表!E561:$M$2000,8,FALSE),"")</f>
        <v/>
      </c>
      <c r="L560" s="168" t="str">
        <f>IF(D560="所費",VLOOKUP(D560,支出入力表!E561:$M$2000,9,FALSE),"")</f>
        <v/>
      </c>
      <c r="M560" s="30"/>
    </row>
    <row r="561" spans="2:13" x14ac:dyDescent="0.55000000000000004">
      <c r="B561" s="163" t="str">
        <f>IF(D561="所費",支出入力表!A562,"")</f>
        <v/>
      </c>
      <c r="C561" s="164" t="str">
        <f>IF(D561="所費",支出入力表!C562,"")</f>
        <v/>
      </c>
      <c r="D561" s="165" t="str">
        <f>IF(支出入力表!E562="所費","所費","")</f>
        <v/>
      </c>
      <c r="E561" s="165" t="str">
        <f>IF(D561="","",支出入力表!G562)</f>
        <v/>
      </c>
      <c r="F561" s="196" t="str">
        <f>IF(E561="","",VLOOKUP(E561,プルダウン用リスト!$L$1:$M$14,2,FALSE))</f>
        <v/>
      </c>
      <c r="G561" s="164" t="str">
        <f>IF(D561="所費",VLOOKUP(D561,支出入力表!E562:$M$2000,4,FALSE),"")</f>
        <v/>
      </c>
      <c r="H561" s="164" t="str">
        <f>IF(D561="所費",VLOOKUP(D561,支出入力表!E562:$M$2000,5,FALSE),"")</f>
        <v/>
      </c>
      <c r="I561" s="166" t="str">
        <f>IF(D561="所費",VLOOKUP(D561,支出入力表!E562:$M$2000,6,FALSE),"")</f>
        <v/>
      </c>
      <c r="J561" s="167" t="str">
        <f>IF(D561="所費",VLOOKUP(D561,支出入力表!E562:$M$2000,7,FALSE),"")</f>
        <v/>
      </c>
      <c r="K561" s="167" t="str">
        <f>IF(D561="所費",VLOOKUP(D561,支出入力表!E562:$M$2000,8,FALSE),"")</f>
        <v/>
      </c>
      <c r="L561" s="168" t="str">
        <f>IF(D561="所費",VLOOKUP(D561,支出入力表!E562:$M$2000,9,FALSE),"")</f>
        <v/>
      </c>
      <c r="M561" s="30"/>
    </row>
    <row r="562" spans="2:13" x14ac:dyDescent="0.55000000000000004">
      <c r="B562" s="163" t="str">
        <f>IF(D562="所費",支出入力表!A563,"")</f>
        <v/>
      </c>
      <c r="C562" s="164" t="str">
        <f>IF(D562="所費",支出入力表!C563,"")</f>
        <v/>
      </c>
      <c r="D562" s="165" t="str">
        <f>IF(支出入力表!E563="所費","所費","")</f>
        <v/>
      </c>
      <c r="E562" s="165" t="str">
        <f>IF(D562="","",支出入力表!G563)</f>
        <v/>
      </c>
      <c r="F562" s="196" t="str">
        <f>IF(E562="","",VLOOKUP(E562,プルダウン用リスト!$L$1:$M$14,2,FALSE))</f>
        <v/>
      </c>
      <c r="G562" s="164" t="str">
        <f>IF(D562="所費",VLOOKUP(D562,支出入力表!E563:$M$2000,4,FALSE),"")</f>
        <v/>
      </c>
      <c r="H562" s="164" t="str">
        <f>IF(D562="所費",VLOOKUP(D562,支出入力表!E563:$M$2000,5,FALSE),"")</f>
        <v/>
      </c>
      <c r="I562" s="166" t="str">
        <f>IF(D562="所費",VLOOKUP(D562,支出入力表!E563:$M$2000,6,FALSE),"")</f>
        <v/>
      </c>
      <c r="J562" s="167" t="str">
        <f>IF(D562="所費",VLOOKUP(D562,支出入力表!E563:$M$2000,7,FALSE),"")</f>
        <v/>
      </c>
      <c r="K562" s="167" t="str">
        <f>IF(D562="所費",VLOOKUP(D562,支出入力表!E563:$M$2000,8,FALSE),"")</f>
        <v/>
      </c>
      <c r="L562" s="168" t="str">
        <f>IF(D562="所費",VLOOKUP(D562,支出入力表!E563:$M$2000,9,FALSE),"")</f>
        <v/>
      </c>
      <c r="M562" s="30"/>
    </row>
    <row r="563" spans="2:13" x14ac:dyDescent="0.55000000000000004">
      <c r="B563" s="163" t="str">
        <f>IF(D563="所費",支出入力表!A564,"")</f>
        <v/>
      </c>
      <c r="C563" s="164" t="str">
        <f>IF(D563="所費",支出入力表!C564,"")</f>
        <v/>
      </c>
      <c r="D563" s="165" t="str">
        <f>IF(支出入力表!E564="所費","所費","")</f>
        <v/>
      </c>
      <c r="E563" s="165" t="str">
        <f>IF(D563="","",支出入力表!G564)</f>
        <v/>
      </c>
      <c r="F563" s="196" t="str">
        <f>IF(E563="","",VLOOKUP(E563,プルダウン用リスト!$L$1:$M$14,2,FALSE))</f>
        <v/>
      </c>
      <c r="G563" s="164" t="str">
        <f>IF(D563="所費",VLOOKUP(D563,支出入力表!E564:$M$2000,4,FALSE),"")</f>
        <v/>
      </c>
      <c r="H563" s="164" t="str">
        <f>IF(D563="所費",VLOOKUP(D563,支出入力表!E564:$M$2000,5,FALSE),"")</f>
        <v/>
      </c>
      <c r="I563" s="166" t="str">
        <f>IF(D563="所費",VLOOKUP(D563,支出入力表!E564:$M$2000,6,FALSE),"")</f>
        <v/>
      </c>
      <c r="J563" s="167" t="str">
        <f>IF(D563="所費",VLOOKUP(D563,支出入力表!E564:$M$2000,7,FALSE),"")</f>
        <v/>
      </c>
      <c r="K563" s="167" t="str">
        <f>IF(D563="所費",VLOOKUP(D563,支出入力表!E564:$M$2000,8,FALSE),"")</f>
        <v/>
      </c>
      <c r="L563" s="168" t="str">
        <f>IF(D563="所費",VLOOKUP(D563,支出入力表!E564:$M$2000,9,FALSE),"")</f>
        <v/>
      </c>
      <c r="M563" s="30"/>
    </row>
    <row r="564" spans="2:13" x14ac:dyDescent="0.55000000000000004">
      <c r="B564" s="163" t="str">
        <f>IF(D564="所費",支出入力表!A565,"")</f>
        <v/>
      </c>
      <c r="C564" s="164" t="str">
        <f>IF(D564="所費",支出入力表!C565,"")</f>
        <v/>
      </c>
      <c r="D564" s="165" t="str">
        <f>IF(支出入力表!E565="所費","所費","")</f>
        <v/>
      </c>
      <c r="E564" s="165" t="str">
        <f>IF(D564="","",支出入力表!G565)</f>
        <v/>
      </c>
      <c r="F564" s="196" t="str">
        <f>IF(E564="","",VLOOKUP(E564,プルダウン用リスト!$L$1:$M$14,2,FALSE))</f>
        <v/>
      </c>
      <c r="G564" s="164" t="str">
        <f>IF(D564="所費",VLOOKUP(D564,支出入力表!E565:$M$2000,4,FALSE),"")</f>
        <v/>
      </c>
      <c r="H564" s="164" t="str">
        <f>IF(D564="所費",VLOOKUP(D564,支出入力表!E565:$M$2000,5,FALSE),"")</f>
        <v/>
      </c>
      <c r="I564" s="166" t="str">
        <f>IF(D564="所費",VLOOKUP(D564,支出入力表!E565:$M$2000,6,FALSE),"")</f>
        <v/>
      </c>
      <c r="J564" s="167" t="str">
        <f>IF(D564="所費",VLOOKUP(D564,支出入力表!E565:$M$2000,7,FALSE),"")</f>
        <v/>
      </c>
      <c r="K564" s="167" t="str">
        <f>IF(D564="所費",VLOOKUP(D564,支出入力表!E565:$M$2000,8,FALSE),"")</f>
        <v/>
      </c>
      <c r="L564" s="168" t="str">
        <f>IF(D564="所費",VLOOKUP(D564,支出入力表!E565:$M$2000,9,FALSE),"")</f>
        <v/>
      </c>
      <c r="M564" s="30"/>
    </row>
    <row r="565" spans="2:13" x14ac:dyDescent="0.55000000000000004">
      <c r="B565" s="163" t="str">
        <f>IF(D565="所費",支出入力表!A566,"")</f>
        <v/>
      </c>
      <c r="C565" s="164" t="str">
        <f>IF(D565="所費",支出入力表!C566,"")</f>
        <v/>
      </c>
      <c r="D565" s="165" t="str">
        <f>IF(支出入力表!E566="所費","所費","")</f>
        <v/>
      </c>
      <c r="E565" s="165" t="str">
        <f>IF(D565="","",支出入力表!G566)</f>
        <v/>
      </c>
      <c r="F565" s="196" t="str">
        <f>IF(E565="","",VLOOKUP(E565,プルダウン用リスト!$L$1:$M$14,2,FALSE))</f>
        <v/>
      </c>
      <c r="G565" s="164" t="str">
        <f>IF(D565="所費",VLOOKUP(D565,支出入力表!E566:$M$2000,4,FALSE),"")</f>
        <v/>
      </c>
      <c r="H565" s="164" t="str">
        <f>IF(D565="所費",VLOOKUP(D565,支出入力表!E566:$M$2000,5,FALSE),"")</f>
        <v/>
      </c>
      <c r="I565" s="166" t="str">
        <f>IF(D565="所費",VLOOKUP(D565,支出入力表!E566:$M$2000,6,FALSE),"")</f>
        <v/>
      </c>
      <c r="J565" s="167" t="str">
        <f>IF(D565="所費",VLOOKUP(D565,支出入力表!E566:$M$2000,7,FALSE),"")</f>
        <v/>
      </c>
      <c r="K565" s="167" t="str">
        <f>IF(D565="所費",VLOOKUP(D565,支出入力表!E566:$M$2000,8,FALSE),"")</f>
        <v/>
      </c>
      <c r="L565" s="168" t="str">
        <f>IF(D565="所費",VLOOKUP(D565,支出入力表!E566:$M$2000,9,FALSE),"")</f>
        <v/>
      </c>
      <c r="M565" s="30"/>
    </row>
    <row r="566" spans="2:13" x14ac:dyDescent="0.55000000000000004">
      <c r="B566" s="163" t="str">
        <f>IF(D566="所費",支出入力表!A567,"")</f>
        <v/>
      </c>
      <c r="C566" s="164" t="str">
        <f>IF(D566="所費",支出入力表!C567,"")</f>
        <v/>
      </c>
      <c r="D566" s="165" t="str">
        <f>IF(支出入力表!E567="所費","所費","")</f>
        <v/>
      </c>
      <c r="E566" s="165" t="str">
        <f>IF(D566="","",支出入力表!G567)</f>
        <v/>
      </c>
      <c r="F566" s="196" t="str">
        <f>IF(E566="","",VLOOKUP(E566,プルダウン用リスト!$L$1:$M$14,2,FALSE))</f>
        <v/>
      </c>
      <c r="G566" s="164" t="str">
        <f>IF(D566="所費",VLOOKUP(D566,支出入力表!E567:$M$2000,4,FALSE),"")</f>
        <v/>
      </c>
      <c r="H566" s="164" t="str">
        <f>IF(D566="所費",VLOOKUP(D566,支出入力表!E567:$M$2000,5,FALSE),"")</f>
        <v/>
      </c>
      <c r="I566" s="166" t="str">
        <f>IF(D566="所費",VLOOKUP(D566,支出入力表!E567:$M$2000,6,FALSE),"")</f>
        <v/>
      </c>
      <c r="J566" s="167" t="str">
        <f>IF(D566="所費",VLOOKUP(D566,支出入力表!E567:$M$2000,7,FALSE),"")</f>
        <v/>
      </c>
      <c r="K566" s="167" t="str">
        <f>IF(D566="所費",VLOOKUP(D566,支出入力表!E567:$M$2000,8,FALSE),"")</f>
        <v/>
      </c>
      <c r="L566" s="168" t="str">
        <f>IF(D566="所費",VLOOKUP(D566,支出入力表!E567:$M$2000,9,FALSE),"")</f>
        <v/>
      </c>
      <c r="M566" s="30"/>
    </row>
    <row r="567" spans="2:13" x14ac:dyDescent="0.55000000000000004">
      <c r="B567" s="163" t="str">
        <f>IF(D567="所費",支出入力表!A568,"")</f>
        <v/>
      </c>
      <c r="C567" s="164" t="str">
        <f>IF(D567="所費",支出入力表!C568,"")</f>
        <v/>
      </c>
      <c r="D567" s="165" t="str">
        <f>IF(支出入力表!E568="所費","所費","")</f>
        <v/>
      </c>
      <c r="E567" s="165" t="str">
        <f>IF(D567="","",支出入力表!G568)</f>
        <v/>
      </c>
      <c r="F567" s="196" t="str">
        <f>IF(E567="","",VLOOKUP(E567,プルダウン用リスト!$L$1:$M$14,2,FALSE))</f>
        <v/>
      </c>
      <c r="G567" s="164" t="str">
        <f>IF(D567="所費",VLOOKUP(D567,支出入力表!E568:$M$2000,4,FALSE),"")</f>
        <v/>
      </c>
      <c r="H567" s="164" t="str">
        <f>IF(D567="所費",VLOOKUP(D567,支出入力表!E568:$M$2000,5,FALSE),"")</f>
        <v/>
      </c>
      <c r="I567" s="166" t="str">
        <f>IF(D567="所費",VLOOKUP(D567,支出入力表!E568:$M$2000,6,FALSE),"")</f>
        <v/>
      </c>
      <c r="J567" s="167" t="str">
        <f>IF(D567="所費",VLOOKUP(D567,支出入力表!E568:$M$2000,7,FALSE),"")</f>
        <v/>
      </c>
      <c r="K567" s="167" t="str">
        <f>IF(D567="所費",VLOOKUP(D567,支出入力表!E568:$M$2000,8,FALSE),"")</f>
        <v/>
      </c>
      <c r="L567" s="168" t="str">
        <f>IF(D567="所費",VLOOKUP(D567,支出入力表!E568:$M$2000,9,FALSE),"")</f>
        <v/>
      </c>
      <c r="M567" s="30"/>
    </row>
    <row r="568" spans="2:13" x14ac:dyDescent="0.55000000000000004">
      <c r="B568" s="163" t="str">
        <f>IF(D568="所費",支出入力表!A569,"")</f>
        <v/>
      </c>
      <c r="C568" s="164" t="str">
        <f>IF(D568="所費",支出入力表!C569,"")</f>
        <v/>
      </c>
      <c r="D568" s="165" t="str">
        <f>IF(支出入力表!E569="所費","所費","")</f>
        <v/>
      </c>
      <c r="E568" s="165" t="str">
        <f>IF(D568="","",支出入力表!G569)</f>
        <v/>
      </c>
      <c r="F568" s="196" t="str">
        <f>IF(E568="","",VLOOKUP(E568,プルダウン用リスト!$L$1:$M$14,2,FALSE))</f>
        <v/>
      </c>
      <c r="G568" s="164" t="str">
        <f>IF(D568="所費",VLOOKUP(D568,支出入力表!E569:$M$2000,4,FALSE),"")</f>
        <v/>
      </c>
      <c r="H568" s="164" t="str">
        <f>IF(D568="所費",VLOOKUP(D568,支出入力表!E569:$M$2000,5,FALSE),"")</f>
        <v/>
      </c>
      <c r="I568" s="166" t="str">
        <f>IF(D568="所費",VLOOKUP(D568,支出入力表!E569:$M$2000,6,FALSE),"")</f>
        <v/>
      </c>
      <c r="J568" s="167" t="str">
        <f>IF(D568="所費",VLOOKUP(D568,支出入力表!E569:$M$2000,7,FALSE),"")</f>
        <v/>
      </c>
      <c r="K568" s="167" t="str">
        <f>IF(D568="所費",VLOOKUP(D568,支出入力表!E569:$M$2000,8,FALSE),"")</f>
        <v/>
      </c>
      <c r="L568" s="168" t="str">
        <f>IF(D568="所費",VLOOKUP(D568,支出入力表!E569:$M$2000,9,FALSE),"")</f>
        <v/>
      </c>
      <c r="M568" s="30"/>
    </row>
    <row r="569" spans="2:13" x14ac:dyDescent="0.55000000000000004">
      <c r="B569" s="163" t="str">
        <f>IF(D569="所費",支出入力表!A570,"")</f>
        <v/>
      </c>
      <c r="C569" s="164" t="str">
        <f>IF(D569="所費",支出入力表!C570,"")</f>
        <v/>
      </c>
      <c r="D569" s="165" t="str">
        <f>IF(支出入力表!E570="所費","所費","")</f>
        <v/>
      </c>
      <c r="E569" s="165" t="str">
        <f>IF(D569="","",支出入力表!G570)</f>
        <v/>
      </c>
      <c r="F569" s="196" t="str">
        <f>IF(E569="","",VLOOKUP(E569,プルダウン用リスト!$L$1:$M$14,2,FALSE))</f>
        <v/>
      </c>
      <c r="G569" s="164" t="str">
        <f>IF(D569="所費",VLOOKUP(D569,支出入力表!E570:$M$2000,4,FALSE),"")</f>
        <v/>
      </c>
      <c r="H569" s="164" t="str">
        <f>IF(D569="所費",VLOOKUP(D569,支出入力表!E570:$M$2000,5,FALSE),"")</f>
        <v/>
      </c>
      <c r="I569" s="166" t="str">
        <f>IF(D569="所費",VLOOKUP(D569,支出入力表!E570:$M$2000,6,FALSE),"")</f>
        <v/>
      </c>
      <c r="J569" s="167" t="str">
        <f>IF(D569="所費",VLOOKUP(D569,支出入力表!E570:$M$2000,7,FALSE),"")</f>
        <v/>
      </c>
      <c r="K569" s="167" t="str">
        <f>IF(D569="所費",VLOOKUP(D569,支出入力表!E570:$M$2000,8,FALSE),"")</f>
        <v/>
      </c>
      <c r="L569" s="168" t="str">
        <f>IF(D569="所費",VLOOKUP(D569,支出入力表!E570:$M$2000,9,FALSE),"")</f>
        <v/>
      </c>
      <c r="M569" s="30"/>
    </row>
    <row r="570" spans="2:13" x14ac:dyDescent="0.55000000000000004">
      <c r="B570" s="163" t="str">
        <f>IF(D570="所費",支出入力表!A571,"")</f>
        <v/>
      </c>
      <c r="C570" s="164" t="str">
        <f>IF(D570="所費",支出入力表!C571,"")</f>
        <v/>
      </c>
      <c r="D570" s="165" t="str">
        <f>IF(支出入力表!E571="所費","所費","")</f>
        <v/>
      </c>
      <c r="E570" s="165" t="str">
        <f>IF(D570="","",支出入力表!G571)</f>
        <v/>
      </c>
      <c r="F570" s="196" t="str">
        <f>IF(E570="","",VLOOKUP(E570,プルダウン用リスト!$L$1:$M$14,2,FALSE))</f>
        <v/>
      </c>
      <c r="G570" s="164" t="str">
        <f>IF(D570="所費",VLOOKUP(D570,支出入力表!E571:$M$2000,4,FALSE),"")</f>
        <v/>
      </c>
      <c r="H570" s="164" t="str">
        <f>IF(D570="所費",VLOOKUP(D570,支出入力表!E571:$M$2000,5,FALSE),"")</f>
        <v/>
      </c>
      <c r="I570" s="166" t="str">
        <f>IF(D570="所費",VLOOKUP(D570,支出入力表!E571:$M$2000,6,FALSE),"")</f>
        <v/>
      </c>
      <c r="J570" s="167" t="str">
        <f>IF(D570="所費",VLOOKUP(D570,支出入力表!E571:$M$2000,7,FALSE),"")</f>
        <v/>
      </c>
      <c r="K570" s="167" t="str">
        <f>IF(D570="所費",VLOOKUP(D570,支出入力表!E571:$M$2000,8,FALSE),"")</f>
        <v/>
      </c>
      <c r="L570" s="168" t="str">
        <f>IF(D570="所費",VLOOKUP(D570,支出入力表!E571:$M$2000,9,FALSE),"")</f>
        <v/>
      </c>
      <c r="M570" s="30"/>
    </row>
    <row r="571" spans="2:13" x14ac:dyDescent="0.55000000000000004">
      <c r="B571" s="163" t="str">
        <f>IF(D571="所費",支出入力表!A572,"")</f>
        <v/>
      </c>
      <c r="C571" s="164" t="str">
        <f>IF(D571="所費",支出入力表!C572,"")</f>
        <v/>
      </c>
      <c r="D571" s="165" t="str">
        <f>IF(支出入力表!E572="所費","所費","")</f>
        <v/>
      </c>
      <c r="E571" s="165" t="str">
        <f>IF(D571="","",支出入力表!G572)</f>
        <v/>
      </c>
      <c r="F571" s="196" t="str">
        <f>IF(E571="","",VLOOKUP(E571,プルダウン用リスト!$L$1:$M$14,2,FALSE))</f>
        <v/>
      </c>
      <c r="G571" s="164" t="str">
        <f>IF(D571="所費",VLOOKUP(D571,支出入力表!E572:$M$2000,4,FALSE),"")</f>
        <v/>
      </c>
      <c r="H571" s="164" t="str">
        <f>IF(D571="所費",VLOOKUP(D571,支出入力表!E572:$M$2000,5,FALSE),"")</f>
        <v/>
      </c>
      <c r="I571" s="166" t="str">
        <f>IF(D571="所費",VLOOKUP(D571,支出入力表!E572:$M$2000,6,FALSE),"")</f>
        <v/>
      </c>
      <c r="J571" s="167" t="str">
        <f>IF(D571="所費",VLOOKUP(D571,支出入力表!E572:$M$2000,7,FALSE),"")</f>
        <v/>
      </c>
      <c r="K571" s="167" t="str">
        <f>IF(D571="所費",VLOOKUP(D571,支出入力表!E572:$M$2000,8,FALSE),"")</f>
        <v/>
      </c>
      <c r="L571" s="168" t="str">
        <f>IF(D571="所費",VLOOKUP(D571,支出入力表!E572:$M$2000,9,FALSE),"")</f>
        <v/>
      </c>
      <c r="M571" s="30"/>
    </row>
    <row r="572" spans="2:13" x14ac:dyDescent="0.55000000000000004">
      <c r="B572" s="163" t="str">
        <f>IF(D572="所費",支出入力表!A573,"")</f>
        <v/>
      </c>
      <c r="C572" s="164" t="str">
        <f>IF(D572="所費",支出入力表!C573,"")</f>
        <v/>
      </c>
      <c r="D572" s="165" t="str">
        <f>IF(支出入力表!E573="所費","所費","")</f>
        <v/>
      </c>
      <c r="E572" s="165" t="str">
        <f>IF(D572="","",支出入力表!G573)</f>
        <v/>
      </c>
      <c r="F572" s="196" t="str">
        <f>IF(E572="","",VLOOKUP(E572,プルダウン用リスト!$L$1:$M$14,2,FALSE))</f>
        <v/>
      </c>
      <c r="G572" s="164" t="str">
        <f>IF(D572="所費",VLOOKUP(D572,支出入力表!E573:$M$2000,4,FALSE),"")</f>
        <v/>
      </c>
      <c r="H572" s="164" t="str">
        <f>IF(D572="所費",VLOOKUP(D572,支出入力表!E573:$M$2000,5,FALSE),"")</f>
        <v/>
      </c>
      <c r="I572" s="166" t="str">
        <f>IF(D572="所費",VLOOKUP(D572,支出入力表!E573:$M$2000,6,FALSE),"")</f>
        <v/>
      </c>
      <c r="J572" s="167" t="str">
        <f>IF(D572="所費",VLOOKUP(D572,支出入力表!E573:$M$2000,7,FALSE),"")</f>
        <v/>
      </c>
      <c r="K572" s="167" t="str">
        <f>IF(D572="所費",VLOOKUP(D572,支出入力表!E573:$M$2000,8,FALSE),"")</f>
        <v/>
      </c>
      <c r="L572" s="168" t="str">
        <f>IF(D572="所費",VLOOKUP(D572,支出入力表!E573:$M$2000,9,FALSE),"")</f>
        <v/>
      </c>
      <c r="M572" s="30"/>
    </row>
    <row r="573" spans="2:13" x14ac:dyDescent="0.55000000000000004">
      <c r="B573" s="163" t="str">
        <f>IF(D573="所費",支出入力表!A574,"")</f>
        <v/>
      </c>
      <c r="C573" s="164" t="str">
        <f>IF(D573="所費",支出入力表!C574,"")</f>
        <v/>
      </c>
      <c r="D573" s="165" t="str">
        <f>IF(支出入力表!E574="所費","所費","")</f>
        <v/>
      </c>
      <c r="E573" s="165" t="str">
        <f>IF(D573="","",支出入力表!G574)</f>
        <v/>
      </c>
      <c r="F573" s="196" t="str">
        <f>IF(E573="","",VLOOKUP(E573,プルダウン用リスト!$L$1:$M$14,2,FALSE))</f>
        <v/>
      </c>
      <c r="G573" s="164" t="str">
        <f>IF(D573="所費",VLOOKUP(D573,支出入力表!E574:$M$2000,4,FALSE),"")</f>
        <v/>
      </c>
      <c r="H573" s="164" t="str">
        <f>IF(D573="所費",VLOOKUP(D573,支出入力表!E574:$M$2000,5,FALSE),"")</f>
        <v/>
      </c>
      <c r="I573" s="166" t="str">
        <f>IF(D573="所費",VLOOKUP(D573,支出入力表!E574:$M$2000,6,FALSE),"")</f>
        <v/>
      </c>
      <c r="J573" s="167" t="str">
        <f>IF(D573="所費",VLOOKUP(D573,支出入力表!E574:$M$2000,7,FALSE),"")</f>
        <v/>
      </c>
      <c r="K573" s="167" t="str">
        <f>IF(D573="所費",VLOOKUP(D573,支出入力表!E574:$M$2000,8,FALSE),"")</f>
        <v/>
      </c>
      <c r="L573" s="168" t="str">
        <f>IF(D573="所費",VLOOKUP(D573,支出入力表!E574:$M$2000,9,FALSE),"")</f>
        <v/>
      </c>
      <c r="M573" s="30"/>
    </row>
    <row r="574" spans="2:13" x14ac:dyDescent="0.55000000000000004">
      <c r="B574" s="163" t="str">
        <f>IF(D574="所費",支出入力表!A575,"")</f>
        <v/>
      </c>
      <c r="C574" s="164" t="str">
        <f>IF(D574="所費",支出入力表!C575,"")</f>
        <v/>
      </c>
      <c r="D574" s="165" t="str">
        <f>IF(支出入力表!E575="所費","所費","")</f>
        <v/>
      </c>
      <c r="E574" s="165" t="str">
        <f>IF(D574="","",支出入力表!G575)</f>
        <v/>
      </c>
      <c r="F574" s="196" t="str">
        <f>IF(E574="","",VLOOKUP(E574,プルダウン用リスト!$L$1:$M$14,2,FALSE))</f>
        <v/>
      </c>
      <c r="G574" s="164" t="str">
        <f>IF(D574="所費",VLOOKUP(D574,支出入力表!E575:$M$2000,4,FALSE),"")</f>
        <v/>
      </c>
      <c r="H574" s="164" t="str">
        <f>IF(D574="所費",VLOOKUP(D574,支出入力表!E575:$M$2000,5,FALSE),"")</f>
        <v/>
      </c>
      <c r="I574" s="166" t="str">
        <f>IF(D574="所費",VLOOKUP(D574,支出入力表!E575:$M$2000,6,FALSE),"")</f>
        <v/>
      </c>
      <c r="J574" s="167" t="str">
        <f>IF(D574="所費",VLOOKUP(D574,支出入力表!E575:$M$2000,7,FALSE),"")</f>
        <v/>
      </c>
      <c r="K574" s="167" t="str">
        <f>IF(D574="所費",VLOOKUP(D574,支出入力表!E575:$M$2000,8,FALSE),"")</f>
        <v/>
      </c>
      <c r="L574" s="168" t="str">
        <f>IF(D574="所費",VLOOKUP(D574,支出入力表!E575:$M$2000,9,FALSE),"")</f>
        <v/>
      </c>
      <c r="M574" s="30"/>
    </row>
    <row r="575" spans="2:13" x14ac:dyDescent="0.55000000000000004">
      <c r="B575" s="163" t="str">
        <f>IF(D575="所費",支出入力表!A576,"")</f>
        <v/>
      </c>
      <c r="C575" s="164" t="str">
        <f>IF(D575="所費",支出入力表!C576,"")</f>
        <v/>
      </c>
      <c r="D575" s="165" t="str">
        <f>IF(支出入力表!E576="所費","所費","")</f>
        <v/>
      </c>
      <c r="E575" s="165" t="str">
        <f>IF(D575="","",支出入力表!G576)</f>
        <v/>
      </c>
      <c r="F575" s="196" t="str">
        <f>IF(E575="","",VLOOKUP(E575,プルダウン用リスト!$L$1:$M$14,2,FALSE))</f>
        <v/>
      </c>
      <c r="G575" s="164" t="str">
        <f>IF(D575="所費",VLOOKUP(D575,支出入力表!E576:$M$2000,4,FALSE),"")</f>
        <v/>
      </c>
      <c r="H575" s="164" t="str">
        <f>IF(D575="所費",VLOOKUP(D575,支出入力表!E576:$M$2000,5,FALSE),"")</f>
        <v/>
      </c>
      <c r="I575" s="166" t="str">
        <f>IF(D575="所費",VLOOKUP(D575,支出入力表!E576:$M$2000,6,FALSE),"")</f>
        <v/>
      </c>
      <c r="J575" s="167" t="str">
        <f>IF(D575="所費",VLOOKUP(D575,支出入力表!E576:$M$2000,7,FALSE),"")</f>
        <v/>
      </c>
      <c r="K575" s="167" t="str">
        <f>IF(D575="所費",VLOOKUP(D575,支出入力表!E576:$M$2000,8,FALSE),"")</f>
        <v/>
      </c>
      <c r="L575" s="168" t="str">
        <f>IF(D575="所費",VLOOKUP(D575,支出入力表!E576:$M$2000,9,FALSE),"")</f>
        <v/>
      </c>
      <c r="M575" s="30"/>
    </row>
    <row r="576" spans="2:13" x14ac:dyDescent="0.55000000000000004">
      <c r="B576" s="163" t="str">
        <f>IF(D576="所費",支出入力表!A577,"")</f>
        <v/>
      </c>
      <c r="C576" s="164" t="str">
        <f>IF(D576="所費",支出入力表!C577,"")</f>
        <v/>
      </c>
      <c r="D576" s="165" t="str">
        <f>IF(支出入力表!E577="所費","所費","")</f>
        <v/>
      </c>
      <c r="E576" s="165" t="str">
        <f>IF(D576="","",支出入力表!G577)</f>
        <v/>
      </c>
      <c r="F576" s="196" t="str">
        <f>IF(E576="","",VLOOKUP(E576,プルダウン用リスト!$L$1:$M$14,2,FALSE))</f>
        <v/>
      </c>
      <c r="G576" s="164" t="str">
        <f>IF(D576="所費",VLOOKUP(D576,支出入力表!E577:$M$2000,4,FALSE),"")</f>
        <v/>
      </c>
      <c r="H576" s="164" t="str">
        <f>IF(D576="所費",VLOOKUP(D576,支出入力表!E577:$M$2000,5,FALSE),"")</f>
        <v/>
      </c>
      <c r="I576" s="166" t="str">
        <f>IF(D576="所費",VLOOKUP(D576,支出入力表!E577:$M$2000,6,FALSE),"")</f>
        <v/>
      </c>
      <c r="J576" s="167" t="str">
        <f>IF(D576="所費",VLOOKUP(D576,支出入力表!E577:$M$2000,7,FALSE),"")</f>
        <v/>
      </c>
      <c r="K576" s="167" t="str">
        <f>IF(D576="所費",VLOOKUP(D576,支出入力表!E577:$M$2000,8,FALSE),"")</f>
        <v/>
      </c>
      <c r="L576" s="168" t="str">
        <f>IF(D576="所費",VLOOKUP(D576,支出入力表!E577:$M$2000,9,FALSE),"")</f>
        <v/>
      </c>
      <c r="M576" s="30"/>
    </row>
    <row r="577" spans="2:13" x14ac:dyDescent="0.55000000000000004">
      <c r="B577" s="163" t="str">
        <f>IF(D577="所費",支出入力表!A578,"")</f>
        <v/>
      </c>
      <c r="C577" s="164" t="str">
        <f>IF(D577="所費",支出入力表!C578,"")</f>
        <v/>
      </c>
      <c r="D577" s="165" t="str">
        <f>IF(支出入力表!E578="所費","所費","")</f>
        <v/>
      </c>
      <c r="E577" s="165" t="str">
        <f>IF(D577="","",支出入力表!G578)</f>
        <v/>
      </c>
      <c r="F577" s="196" t="str">
        <f>IF(E577="","",VLOOKUP(E577,プルダウン用リスト!$L$1:$M$14,2,FALSE))</f>
        <v/>
      </c>
      <c r="G577" s="164" t="str">
        <f>IF(D577="所費",VLOOKUP(D577,支出入力表!E578:$M$2000,4,FALSE),"")</f>
        <v/>
      </c>
      <c r="H577" s="164" t="str">
        <f>IF(D577="所費",VLOOKUP(D577,支出入力表!E578:$M$2000,5,FALSE),"")</f>
        <v/>
      </c>
      <c r="I577" s="166" t="str">
        <f>IF(D577="所費",VLOOKUP(D577,支出入力表!E578:$M$2000,6,FALSE),"")</f>
        <v/>
      </c>
      <c r="J577" s="167" t="str">
        <f>IF(D577="所費",VLOOKUP(D577,支出入力表!E578:$M$2000,7,FALSE),"")</f>
        <v/>
      </c>
      <c r="K577" s="167" t="str">
        <f>IF(D577="所費",VLOOKUP(D577,支出入力表!E578:$M$2000,8,FALSE),"")</f>
        <v/>
      </c>
      <c r="L577" s="168" t="str">
        <f>IF(D577="所費",VLOOKUP(D577,支出入力表!E578:$M$2000,9,FALSE),"")</f>
        <v/>
      </c>
      <c r="M577" s="30"/>
    </row>
    <row r="578" spans="2:13" x14ac:dyDescent="0.55000000000000004">
      <c r="B578" s="163" t="str">
        <f>IF(D578="所費",支出入力表!A579,"")</f>
        <v/>
      </c>
      <c r="C578" s="164" t="str">
        <f>IF(D578="所費",支出入力表!C579,"")</f>
        <v/>
      </c>
      <c r="D578" s="165" t="str">
        <f>IF(支出入力表!E579="所費","所費","")</f>
        <v/>
      </c>
      <c r="E578" s="165" t="str">
        <f>IF(D578="","",支出入力表!G579)</f>
        <v/>
      </c>
      <c r="F578" s="196" t="str">
        <f>IF(E578="","",VLOOKUP(E578,プルダウン用リスト!$L$1:$M$14,2,FALSE))</f>
        <v/>
      </c>
      <c r="G578" s="164" t="str">
        <f>IF(D578="所費",VLOOKUP(D578,支出入力表!E579:$M$2000,4,FALSE),"")</f>
        <v/>
      </c>
      <c r="H578" s="164" t="str">
        <f>IF(D578="所費",VLOOKUP(D578,支出入力表!E579:$M$2000,5,FALSE),"")</f>
        <v/>
      </c>
      <c r="I578" s="166" t="str">
        <f>IF(D578="所費",VLOOKUP(D578,支出入力表!E579:$M$2000,6,FALSE),"")</f>
        <v/>
      </c>
      <c r="J578" s="167" t="str">
        <f>IF(D578="所費",VLOOKUP(D578,支出入力表!E579:$M$2000,7,FALSE),"")</f>
        <v/>
      </c>
      <c r="K578" s="167" t="str">
        <f>IF(D578="所費",VLOOKUP(D578,支出入力表!E579:$M$2000,8,FALSE),"")</f>
        <v/>
      </c>
      <c r="L578" s="168" t="str">
        <f>IF(D578="所費",VLOOKUP(D578,支出入力表!E579:$M$2000,9,FALSE),"")</f>
        <v/>
      </c>
      <c r="M578" s="30"/>
    </row>
    <row r="579" spans="2:13" x14ac:dyDescent="0.55000000000000004">
      <c r="B579" s="163" t="str">
        <f>IF(D579="所費",支出入力表!A580,"")</f>
        <v/>
      </c>
      <c r="C579" s="164" t="str">
        <f>IF(D579="所費",支出入力表!C580,"")</f>
        <v/>
      </c>
      <c r="D579" s="165" t="str">
        <f>IF(支出入力表!E580="所費","所費","")</f>
        <v/>
      </c>
      <c r="E579" s="165" t="str">
        <f>IF(D579="","",支出入力表!G580)</f>
        <v/>
      </c>
      <c r="F579" s="196" t="str">
        <f>IF(E579="","",VLOOKUP(E579,プルダウン用リスト!$L$1:$M$14,2,FALSE))</f>
        <v/>
      </c>
      <c r="G579" s="164" t="str">
        <f>IF(D579="所費",VLOOKUP(D579,支出入力表!E580:$M$2000,4,FALSE),"")</f>
        <v/>
      </c>
      <c r="H579" s="164" t="str">
        <f>IF(D579="所費",VLOOKUP(D579,支出入力表!E580:$M$2000,5,FALSE),"")</f>
        <v/>
      </c>
      <c r="I579" s="166" t="str">
        <f>IF(D579="所費",VLOOKUP(D579,支出入力表!E580:$M$2000,6,FALSE),"")</f>
        <v/>
      </c>
      <c r="J579" s="167" t="str">
        <f>IF(D579="所費",VLOOKUP(D579,支出入力表!E580:$M$2000,7,FALSE),"")</f>
        <v/>
      </c>
      <c r="K579" s="167" t="str">
        <f>IF(D579="所費",VLOOKUP(D579,支出入力表!E580:$M$2000,8,FALSE),"")</f>
        <v/>
      </c>
      <c r="L579" s="168" t="str">
        <f>IF(D579="所費",VLOOKUP(D579,支出入力表!E580:$M$2000,9,FALSE),"")</f>
        <v/>
      </c>
      <c r="M579" s="30"/>
    </row>
    <row r="580" spans="2:13" x14ac:dyDescent="0.55000000000000004">
      <c r="B580" s="163" t="str">
        <f>IF(D580="所費",支出入力表!A581,"")</f>
        <v/>
      </c>
      <c r="C580" s="164" t="str">
        <f>IF(D580="所費",支出入力表!C581,"")</f>
        <v/>
      </c>
      <c r="D580" s="165" t="str">
        <f>IF(支出入力表!E581="所費","所費","")</f>
        <v/>
      </c>
      <c r="E580" s="165" t="str">
        <f>IF(D580="","",支出入力表!G581)</f>
        <v/>
      </c>
      <c r="F580" s="196" t="str">
        <f>IF(E580="","",VLOOKUP(E580,プルダウン用リスト!$L$1:$M$14,2,FALSE))</f>
        <v/>
      </c>
      <c r="G580" s="164" t="str">
        <f>IF(D580="所費",VLOOKUP(D580,支出入力表!E581:$M$2000,4,FALSE),"")</f>
        <v/>
      </c>
      <c r="H580" s="164" t="str">
        <f>IF(D580="所費",VLOOKUP(D580,支出入力表!E581:$M$2000,5,FALSE),"")</f>
        <v/>
      </c>
      <c r="I580" s="166" t="str">
        <f>IF(D580="所費",VLOOKUP(D580,支出入力表!E581:$M$2000,6,FALSE),"")</f>
        <v/>
      </c>
      <c r="J580" s="167" t="str">
        <f>IF(D580="所費",VLOOKUP(D580,支出入力表!E581:$M$2000,7,FALSE),"")</f>
        <v/>
      </c>
      <c r="K580" s="167" t="str">
        <f>IF(D580="所費",VLOOKUP(D580,支出入力表!E581:$M$2000,8,FALSE),"")</f>
        <v/>
      </c>
      <c r="L580" s="168" t="str">
        <f>IF(D580="所費",VLOOKUP(D580,支出入力表!E581:$M$2000,9,FALSE),"")</f>
        <v/>
      </c>
      <c r="M580" s="30"/>
    </row>
    <row r="581" spans="2:13" x14ac:dyDescent="0.55000000000000004">
      <c r="B581" s="163" t="str">
        <f>IF(D581="所費",支出入力表!A582,"")</f>
        <v/>
      </c>
      <c r="C581" s="164" t="str">
        <f>IF(D581="所費",支出入力表!C582,"")</f>
        <v/>
      </c>
      <c r="D581" s="165" t="str">
        <f>IF(支出入力表!E582="所費","所費","")</f>
        <v/>
      </c>
      <c r="E581" s="165" t="str">
        <f>IF(D581="","",支出入力表!G582)</f>
        <v/>
      </c>
      <c r="F581" s="196" t="str">
        <f>IF(E581="","",VLOOKUP(E581,プルダウン用リスト!$L$1:$M$14,2,FALSE))</f>
        <v/>
      </c>
      <c r="G581" s="164" t="str">
        <f>IF(D581="所費",VLOOKUP(D581,支出入力表!E582:$M$2000,4,FALSE),"")</f>
        <v/>
      </c>
      <c r="H581" s="164" t="str">
        <f>IF(D581="所費",VLOOKUP(D581,支出入力表!E582:$M$2000,5,FALSE),"")</f>
        <v/>
      </c>
      <c r="I581" s="166" t="str">
        <f>IF(D581="所費",VLOOKUP(D581,支出入力表!E582:$M$2000,6,FALSE),"")</f>
        <v/>
      </c>
      <c r="J581" s="167" t="str">
        <f>IF(D581="所費",VLOOKUP(D581,支出入力表!E582:$M$2000,7,FALSE),"")</f>
        <v/>
      </c>
      <c r="K581" s="167" t="str">
        <f>IF(D581="所費",VLOOKUP(D581,支出入力表!E582:$M$2000,8,FALSE),"")</f>
        <v/>
      </c>
      <c r="L581" s="168" t="str">
        <f>IF(D581="所費",VLOOKUP(D581,支出入力表!E582:$M$2000,9,FALSE),"")</f>
        <v/>
      </c>
      <c r="M581" s="30"/>
    </row>
    <row r="582" spans="2:13" x14ac:dyDescent="0.55000000000000004">
      <c r="B582" s="163" t="str">
        <f>IF(D582="所費",支出入力表!A583,"")</f>
        <v/>
      </c>
      <c r="C582" s="164" t="str">
        <f>IF(D582="所費",支出入力表!C583,"")</f>
        <v/>
      </c>
      <c r="D582" s="165" t="str">
        <f>IF(支出入力表!E583="所費","所費","")</f>
        <v/>
      </c>
      <c r="E582" s="165" t="str">
        <f>IF(D582="","",支出入力表!G583)</f>
        <v/>
      </c>
      <c r="F582" s="196" t="str">
        <f>IF(E582="","",VLOOKUP(E582,プルダウン用リスト!$L$1:$M$14,2,FALSE))</f>
        <v/>
      </c>
      <c r="G582" s="164" t="str">
        <f>IF(D582="所費",VLOOKUP(D582,支出入力表!E583:$M$2000,4,FALSE),"")</f>
        <v/>
      </c>
      <c r="H582" s="164" t="str">
        <f>IF(D582="所費",VLOOKUP(D582,支出入力表!E583:$M$2000,5,FALSE),"")</f>
        <v/>
      </c>
      <c r="I582" s="166" t="str">
        <f>IF(D582="所費",VLOOKUP(D582,支出入力表!E583:$M$2000,6,FALSE),"")</f>
        <v/>
      </c>
      <c r="J582" s="167" t="str">
        <f>IF(D582="所費",VLOOKUP(D582,支出入力表!E583:$M$2000,7,FALSE),"")</f>
        <v/>
      </c>
      <c r="K582" s="167" t="str">
        <f>IF(D582="所費",VLOOKUP(D582,支出入力表!E583:$M$2000,8,FALSE),"")</f>
        <v/>
      </c>
      <c r="L582" s="168" t="str">
        <f>IF(D582="所費",VLOOKUP(D582,支出入力表!E583:$M$2000,9,FALSE),"")</f>
        <v/>
      </c>
      <c r="M582" s="30"/>
    </row>
    <row r="583" spans="2:13" x14ac:dyDescent="0.55000000000000004">
      <c r="B583" s="163" t="str">
        <f>IF(D583="所費",支出入力表!A584,"")</f>
        <v/>
      </c>
      <c r="C583" s="164" t="str">
        <f>IF(D583="所費",支出入力表!C584,"")</f>
        <v/>
      </c>
      <c r="D583" s="165" t="str">
        <f>IF(支出入力表!E584="所費","所費","")</f>
        <v/>
      </c>
      <c r="E583" s="165" t="str">
        <f>IF(D583="","",支出入力表!G584)</f>
        <v/>
      </c>
      <c r="F583" s="196" t="str">
        <f>IF(E583="","",VLOOKUP(E583,プルダウン用リスト!$L$1:$M$14,2,FALSE))</f>
        <v/>
      </c>
      <c r="G583" s="164" t="str">
        <f>IF(D583="所費",VLOOKUP(D583,支出入力表!E584:$M$2000,4,FALSE),"")</f>
        <v/>
      </c>
      <c r="H583" s="164" t="str">
        <f>IF(D583="所費",VLOOKUP(D583,支出入力表!E584:$M$2000,5,FALSE),"")</f>
        <v/>
      </c>
      <c r="I583" s="166" t="str">
        <f>IF(D583="所費",VLOOKUP(D583,支出入力表!E584:$M$2000,6,FALSE),"")</f>
        <v/>
      </c>
      <c r="J583" s="167" t="str">
        <f>IF(D583="所費",VLOOKUP(D583,支出入力表!E584:$M$2000,7,FALSE),"")</f>
        <v/>
      </c>
      <c r="K583" s="167" t="str">
        <f>IF(D583="所費",VLOOKUP(D583,支出入力表!E584:$M$2000,8,FALSE),"")</f>
        <v/>
      </c>
      <c r="L583" s="168" t="str">
        <f>IF(D583="所費",VLOOKUP(D583,支出入力表!E584:$M$2000,9,FALSE),"")</f>
        <v/>
      </c>
      <c r="M583" s="30"/>
    </row>
    <row r="584" spans="2:13" x14ac:dyDescent="0.55000000000000004">
      <c r="B584" s="163" t="str">
        <f>IF(D584="所費",支出入力表!A585,"")</f>
        <v/>
      </c>
      <c r="C584" s="164" t="str">
        <f>IF(D584="所費",支出入力表!C585,"")</f>
        <v/>
      </c>
      <c r="D584" s="165" t="str">
        <f>IF(支出入力表!E585="所費","所費","")</f>
        <v/>
      </c>
      <c r="E584" s="165" t="str">
        <f>IF(D584="","",支出入力表!G585)</f>
        <v/>
      </c>
      <c r="F584" s="196" t="str">
        <f>IF(E584="","",VLOOKUP(E584,プルダウン用リスト!$L$1:$M$14,2,FALSE))</f>
        <v/>
      </c>
      <c r="G584" s="164" t="str">
        <f>IF(D584="所費",VLOOKUP(D584,支出入力表!E585:$M$2000,4,FALSE),"")</f>
        <v/>
      </c>
      <c r="H584" s="164" t="str">
        <f>IF(D584="所費",VLOOKUP(D584,支出入力表!E585:$M$2000,5,FALSE),"")</f>
        <v/>
      </c>
      <c r="I584" s="166" t="str">
        <f>IF(D584="所費",VLOOKUP(D584,支出入力表!E585:$M$2000,6,FALSE),"")</f>
        <v/>
      </c>
      <c r="J584" s="167" t="str">
        <f>IF(D584="所費",VLOOKUP(D584,支出入力表!E585:$M$2000,7,FALSE),"")</f>
        <v/>
      </c>
      <c r="K584" s="167" t="str">
        <f>IF(D584="所費",VLOOKUP(D584,支出入力表!E585:$M$2000,8,FALSE),"")</f>
        <v/>
      </c>
      <c r="L584" s="168" t="str">
        <f>IF(D584="所費",VLOOKUP(D584,支出入力表!E585:$M$2000,9,FALSE),"")</f>
        <v/>
      </c>
      <c r="M584" s="30"/>
    </row>
    <row r="585" spans="2:13" x14ac:dyDescent="0.55000000000000004">
      <c r="B585" s="163" t="str">
        <f>IF(D585="所費",支出入力表!A586,"")</f>
        <v/>
      </c>
      <c r="C585" s="164" t="str">
        <f>IF(D585="所費",支出入力表!C586,"")</f>
        <v/>
      </c>
      <c r="D585" s="165" t="str">
        <f>IF(支出入力表!E586="所費","所費","")</f>
        <v/>
      </c>
      <c r="E585" s="165" t="str">
        <f>IF(D585="","",支出入力表!G586)</f>
        <v/>
      </c>
      <c r="F585" s="196" t="str">
        <f>IF(E585="","",VLOOKUP(E585,プルダウン用リスト!$L$1:$M$14,2,FALSE))</f>
        <v/>
      </c>
      <c r="G585" s="164" t="str">
        <f>IF(D585="所費",VLOOKUP(D585,支出入力表!E586:$M$2000,4,FALSE),"")</f>
        <v/>
      </c>
      <c r="H585" s="164" t="str">
        <f>IF(D585="所費",VLOOKUP(D585,支出入力表!E586:$M$2000,5,FALSE),"")</f>
        <v/>
      </c>
      <c r="I585" s="166" t="str">
        <f>IF(D585="所費",VLOOKUP(D585,支出入力表!E586:$M$2000,6,FALSE),"")</f>
        <v/>
      </c>
      <c r="J585" s="167" t="str">
        <f>IF(D585="所費",VLOOKUP(D585,支出入力表!E586:$M$2000,7,FALSE),"")</f>
        <v/>
      </c>
      <c r="K585" s="167" t="str">
        <f>IF(D585="所費",VLOOKUP(D585,支出入力表!E586:$M$2000,8,FALSE),"")</f>
        <v/>
      </c>
      <c r="L585" s="168" t="str">
        <f>IF(D585="所費",VLOOKUP(D585,支出入力表!E586:$M$2000,9,FALSE),"")</f>
        <v/>
      </c>
      <c r="M585" s="30"/>
    </row>
    <row r="586" spans="2:13" x14ac:dyDescent="0.55000000000000004">
      <c r="B586" s="163" t="str">
        <f>IF(D586="所費",支出入力表!A587,"")</f>
        <v/>
      </c>
      <c r="C586" s="164" t="str">
        <f>IF(D586="所費",支出入力表!C587,"")</f>
        <v/>
      </c>
      <c r="D586" s="165" t="str">
        <f>IF(支出入力表!E587="所費","所費","")</f>
        <v/>
      </c>
      <c r="E586" s="165" t="str">
        <f>IF(D586="","",支出入力表!G587)</f>
        <v/>
      </c>
      <c r="F586" s="196" t="str">
        <f>IF(E586="","",VLOOKUP(E586,プルダウン用リスト!$L$1:$M$14,2,FALSE))</f>
        <v/>
      </c>
      <c r="G586" s="164" t="str">
        <f>IF(D586="所費",VLOOKUP(D586,支出入力表!E587:$M$2000,4,FALSE),"")</f>
        <v/>
      </c>
      <c r="H586" s="164" t="str">
        <f>IF(D586="所費",VLOOKUP(D586,支出入力表!E587:$M$2000,5,FALSE),"")</f>
        <v/>
      </c>
      <c r="I586" s="166" t="str">
        <f>IF(D586="所費",VLOOKUP(D586,支出入力表!E587:$M$2000,6,FALSE),"")</f>
        <v/>
      </c>
      <c r="J586" s="167" t="str">
        <f>IF(D586="所費",VLOOKUP(D586,支出入力表!E587:$M$2000,7,FALSE),"")</f>
        <v/>
      </c>
      <c r="K586" s="167" t="str">
        <f>IF(D586="所費",VLOOKUP(D586,支出入力表!E587:$M$2000,8,FALSE),"")</f>
        <v/>
      </c>
      <c r="L586" s="168" t="str">
        <f>IF(D586="所費",VLOOKUP(D586,支出入力表!E587:$M$2000,9,FALSE),"")</f>
        <v/>
      </c>
      <c r="M586" s="30"/>
    </row>
    <row r="587" spans="2:13" x14ac:dyDescent="0.55000000000000004">
      <c r="B587" s="163" t="str">
        <f>IF(D587="所費",支出入力表!A588,"")</f>
        <v/>
      </c>
      <c r="C587" s="164" t="str">
        <f>IF(D587="所費",支出入力表!C588,"")</f>
        <v/>
      </c>
      <c r="D587" s="165" t="str">
        <f>IF(支出入力表!E588="所費","所費","")</f>
        <v/>
      </c>
      <c r="E587" s="165" t="str">
        <f>IF(D587="","",支出入力表!G588)</f>
        <v/>
      </c>
      <c r="F587" s="196" t="str">
        <f>IF(E587="","",VLOOKUP(E587,プルダウン用リスト!$L$1:$M$14,2,FALSE))</f>
        <v/>
      </c>
      <c r="G587" s="164" t="str">
        <f>IF(D587="所費",VLOOKUP(D587,支出入力表!E588:$M$2000,4,FALSE),"")</f>
        <v/>
      </c>
      <c r="H587" s="164" t="str">
        <f>IF(D587="所費",VLOOKUP(D587,支出入力表!E588:$M$2000,5,FALSE),"")</f>
        <v/>
      </c>
      <c r="I587" s="166" t="str">
        <f>IF(D587="所費",VLOOKUP(D587,支出入力表!E588:$M$2000,6,FALSE),"")</f>
        <v/>
      </c>
      <c r="J587" s="167" t="str">
        <f>IF(D587="所費",VLOOKUP(D587,支出入力表!E588:$M$2000,7,FALSE),"")</f>
        <v/>
      </c>
      <c r="K587" s="167" t="str">
        <f>IF(D587="所費",VLOOKUP(D587,支出入力表!E588:$M$2000,8,FALSE),"")</f>
        <v/>
      </c>
      <c r="L587" s="168" t="str">
        <f>IF(D587="所費",VLOOKUP(D587,支出入力表!E588:$M$2000,9,FALSE),"")</f>
        <v/>
      </c>
      <c r="M587" s="30"/>
    </row>
    <row r="588" spans="2:13" x14ac:dyDescent="0.55000000000000004">
      <c r="B588" s="163" t="str">
        <f>IF(D588="所費",支出入力表!A589,"")</f>
        <v/>
      </c>
      <c r="C588" s="164" t="str">
        <f>IF(D588="所費",支出入力表!C589,"")</f>
        <v/>
      </c>
      <c r="D588" s="165" t="str">
        <f>IF(支出入力表!E589="所費","所費","")</f>
        <v/>
      </c>
      <c r="E588" s="165" t="str">
        <f>IF(D588="","",支出入力表!G589)</f>
        <v/>
      </c>
      <c r="F588" s="196" t="str">
        <f>IF(E588="","",VLOOKUP(E588,プルダウン用リスト!$L$1:$M$14,2,FALSE))</f>
        <v/>
      </c>
      <c r="G588" s="164" t="str">
        <f>IF(D588="所費",VLOOKUP(D588,支出入力表!E589:$M$2000,4,FALSE),"")</f>
        <v/>
      </c>
      <c r="H588" s="164" t="str">
        <f>IF(D588="所費",VLOOKUP(D588,支出入力表!E589:$M$2000,5,FALSE),"")</f>
        <v/>
      </c>
      <c r="I588" s="166" t="str">
        <f>IF(D588="所費",VLOOKUP(D588,支出入力表!E589:$M$2000,6,FALSE),"")</f>
        <v/>
      </c>
      <c r="J588" s="167" t="str">
        <f>IF(D588="所費",VLOOKUP(D588,支出入力表!E589:$M$2000,7,FALSE),"")</f>
        <v/>
      </c>
      <c r="K588" s="167" t="str">
        <f>IF(D588="所費",VLOOKUP(D588,支出入力表!E589:$M$2000,8,FALSE),"")</f>
        <v/>
      </c>
      <c r="L588" s="168" t="str">
        <f>IF(D588="所費",VLOOKUP(D588,支出入力表!E589:$M$2000,9,FALSE),"")</f>
        <v/>
      </c>
      <c r="M588" s="30"/>
    </row>
    <row r="589" spans="2:13" x14ac:dyDescent="0.55000000000000004">
      <c r="B589" s="163" t="str">
        <f>IF(D589="所費",支出入力表!A590,"")</f>
        <v/>
      </c>
      <c r="C589" s="164" t="str">
        <f>IF(D589="所費",支出入力表!C590,"")</f>
        <v/>
      </c>
      <c r="D589" s="165" t="str">
        <f>IF(支出入力表!E590="所費","所費","")</f>
        <v/>
      </c>
      <c r="E589" s="165" t="str">
        <f>IF(D589="","",支出入力表!G590)</f>
        <v/>
      </c>
      <c r="F589" s="196" t="str">
        <f>IF(E589="","",VLOOKUP(E589,プルダウン用リスト!$L$1:$M$14,2,FALSE))</f>
        <v/>
      </c>
      <c r="G589" s="164" t="str">
        <f>IF(D589="所費",VLOOKUP(D589,支出入力表!E590:$M$2000,4,FALSE),"")</f>
        <v/>
      </c>
      <c r="H589" s="164" t="str">
        <f>IF(D589="所費",VLOOKUP(D589,支出入力表!E590:$M$2000,5,FALSE),"")</f>
        <v/>
      </c>
      <c r="I589" s="166" t="str">
        <f>IF(D589="所費",VLOOKUP(D589,支出入力表!E590:$M$2000,6,FALSE),"")</f>
        <v/>
      </c>
      <c r="J589" s="167" t="str">
        <f>IF(D589="所費",VLOOKUP(D589,支出入力表!E590:$M$2000,7,FALSE),"")</f>
        <v/>
      </c>
      <c r="K589" s="167" t="str">
        <f>IF(D589="所費",VLOOKUP(D589,支出入力表!E590:$M$2000,8,FALSE),"")</f>
        <v/>
      </c>
      <c r="L589" s="168" t="str">
        <f>IF(D589="所費",VLOOKUP(D589,支出入力表!E590:$M$2000,9,FALSE),"")</f>
        <v/>
      </c>
      <c r="M589" s="30"/>
    </row>
    <row r="590" spans="2:13" x14ac:dyDescent="0.55000000000000004">
      <c r="B590" s="163" t="str">
        <f>IF(D590="所費",支出入力表!A591,"")</f>
        <v/>
      </c>
      <c r="C590" s="164" t="str">
        <f>IF(D590="所費",支出入力表!C591,"")</f>
        <v/>
      </c>
      <c r="D590" s="165" t="str">
        <f>IF(支出入力表!E591="所費","所費","")</f>
        <v/>
      </c>
      <c r="E590" s="165" t="str">
        <f>IF(D590="","",支出入力表!G591)</f>
        <v/>
      </c>
      <c r="F590" s="196" t="str">
        <f>IF(E590="","",VLOOKUP(E590,プルダウン用リスト!$L$1:$M$14,2,FALSE))</f>
        <v/>
      </c>
      <c r="G590" s="164" t="str">
        <f>IF(D590="所費",VLOOKUP(D590,支出入力表!E591:$M$2000,4,FALSE),"")</f>
        <v/>
      </c>
      <c r="H590" s="164" t="str">
        <f>IF(D590="所費",VLOOKUP(D590,支出入力表!E591:$M$2000,5,FALSE),"")</f>
        <v/>
      </c>
      <c r="I590" s="166" t="str">
        <f>IF(D590="所費",VLOOKUP(D590,支出入力表!E591:$M$2000,6,FALSE),"")</f>
        <v/>
      </c>
      <c r="J590" s="167" t="str">
        <f>IF(D590="所費",VLOOKUP(D590,支出入力表!E591:$M$2000,7,FALSE),"")</f>
        <v/>
      </c>
      <c r="K590" s="167" t="str">
        <f>IF(D590="所費",VLOOKUP(D590,支出入力表!E591:$M$2000,8,FALSE),"")</f>
        <v/>
      </c>
      <c r="L590" s="168" t="str">
        <f>IF(D590="所費",VLOOKUP(D590,支出入力表!E591:$M$2000,9,FALSE),"")</f>
        <v/>
      </c>
      <c r="M590" s="30"/>
    </row>
    <row r="591" spans="2:13" x14ac:dyDescent="0.55000000000000004">
      <c r="B591" s="163" t="str">
        <f>IF(D591="所費",支出入力表!A592,"")</f>
        <v/>
      </c>
      <c r="C591" s="164" t="str">
        <f>IF(D591="所費",支出入力表!C592,"")</f>
        <v/>
      </c>
      <c r="D591" s="165" t="str">
        <f>IF(支出入力表!E592="所費","所費","")</f>
        <v/>
      </c>
      <c r="E591" s="165" t="str">
        <f>IF(D591="","",支出入力表!G592)</f>
        <v/>
      </c>
      <c r="F591" s="196" t="str">
        <f>IF(E591="","",VLOOKUP(E591,プルダウン用リスト!$L$1:$M$14,2,FALSE))</f>
        <v/>
      </c>
      <c r="G591" s="164" t="str">
        <f>IF(D591="所費",VLOOKUP(D591,支出入力表!E592:$M$2000,4,FALSE),"")</f>
        <v/>
      </c>
      <c r="H591" s="164" t="str">
        <f>IF(D591="所費",VLOOKUP(D591,支出入力表!E592:$M$2000,5,FALSE),"")</f>
        <v/>
      </c>
      <c r="I591" s="166" t="str">
        <f>IF(D591="所費",VLOOKUP(D591,支出入力表!E592:$M$2000,6,FALSE),"")</f>
        <v/>
      </c>
      <c r="J591" s="167" t="str">
        <f>IF(D591="所費",VLOOKUP(D591,支出入力表!E592:$M$2000,7,FALSE),"")</f>
        <v/>
      </c>
      <c r="K591" s="167" t="str">
        <f>IF(D591="所費",VLOOKUP(D591,支出入力表!E592:$M$2000,8,FALSE),"")</f>
        <v/>
      </c>
      <c r="L591" s="168" t="str">
        <f>IF(D591="所費",VLOOKUP(D591,支出入力表!E592:$M$2000,9,FALSE),"")</f>
        <v/>
      </c>
      <c r="M591" s="30"/>
    </row>
    <row r="592" spans="2:13" x14ac:dyDescent="0.55000000000000004">
      <c r="B592" s="163" t="str">
        <f>IF(D592="所費",支出入力表!A593,"")</f>
        <v/>
      </c>
      <c r="C592" s="164" t="str">
        <f>IF(D592="所費",支出入力表!C593,"")</f>
        <v/>
      </c>
      <c r="D592" s="165" t="str">
        <f>IF(支出入力表!E593="所費","所費","")</f>
        <v/>
      </c>
      <c r="E592" s="165" t="str">
        <f>IF(D592="","",支出入力表!G593)</f>
        <v/>
      </c>
      <c r="F592" s="196" t="str">
        <f>IF(E592="","",VLOOKUP(E592,プルダウン用リスト!$L$1:$M$14,2,FALSE))</f>
        <v/>
      </c>
      <c r="G592" s="164" t="str">
        <f>IF(D592="所費",VLOOKUP(D592,支出入力表!E593:$M$2000,4,FALSE),"")</f>
        <v/>
      </c>
      <c r="H592" s="164" t="str">
        <f>IF(D592="所費",VLOOKUP(D592,支出入力表!E593:$M$2000,5,FALSE),"")</f>
        <v/>
      </c>
      <c r="I592" s="166" t="str">
        <f>IF(D592="所費",VLOOKUP(D592,支出入力表!E593:$M$2000,6,FALSE),"")</f>
        <v/>
      </c>
      <c r="J592" s="167" t="str">
        <f>IF(D592="所費",VLOOKUP(D592,支出入力表!E593:$M$2000,7,FALSE),"")</f>
        <v/>
      </c>
      <c r="K592" s="167" t="str">
        <f>IF(D592="所費",VLOOKUP(D592,支出入力表!E593:$M$2000,8,FALSE),"")</f>
        <v/>
      </c>
      <c r="L592" s="168" t="str">
        <f>IF(D592="所費",VLOOKUP(D592,支出入力表!E593:$M$2000,9,FALSE),"")</f>
        <v/>
      </c>
      <c r="M592" s="30"/>
    </row>
    <row r="593" spans="2:13" x14ac:dyDescent="0.55000000000000004">
      <c r="B593" s="163" t="str">
        <f>IF(D593="所費",支出入力表!A594,"")</f>
        <v/>
      </c>
      <c r="C593" s="164" t="str">
        <f>IF(D593="所費",支出入力表!C594,"")</f>
        <v/>
      </c>
      <c r="D593" s="165" t="str">
        <f>IF(支出入力表!E594="所費","所費","")</f>
        <v/>
      </c>
      <c r="E593" s="165" t="str">
        <f>IF(D593="","",支出入力表!G594)</f>
        <v/>
      </c>
      <c r="F593" s="196" t="str">
        <f>IF(E593="","",VLOOKUP(E593,プルダウン用リスト!$L$1:$M$14,2,FALSE))</f>
        <v/>
      </c>
      <c r="G593" s="164" t="str">
        <f>IF(D593="所費",VLOOKUP(D593,支出入力表!E594:$M$2000,4,FALSE),"")</f>
        <v/>
      </c>
      <c r="H593" s="164" t="str">
        <f>IF(D593="所費",VLOOKUP(D593,支出入力表!E594:$M$2000,5,FALSE),"")</f>
        <v/>
      </c>
      <c r="I593" s="166" t="str">
        <f>IF(D593="所費",VLOOKUP(D593,支出入力表!E594:$M$2000,6,FALSE),"")</f>
        <v/>
      </c>
      <c r="J593" s="167" t="str">
        <f>IF(D593="所費",VLOOKUP(D593,支出入力表!E594:$M$2000,7,FALSE),"")</f>
        <v/>
      </c>
      <c r="K593" s="167" t="str">
        <f>IF(D593="所費",VLOOKUP(D593,支出入力表!E594:$M$2000,8,FALSE),"")</f>
        <v/>
      </c>
      <c r="L593" s="168" t="str">
        <f>IF(D593="所費",VLOOKUP(D593,支出入力表!E594:$M$2000,9,FALSE),"")</f>
        <v/>
      </c>
      <c r="M593" s="30"/>
    </row>
    <row r="594" spans="2:13" x14ac:dyDescent="0.55000000000000004">
      <c r="B594" s="163" t="str">
        <f>IF(D594="所費",支出入力表!A595,"")</f>
        <v/>
      </c>
      <c r="C594" s="164" t="str">
        <f>IF(D594="所費",支出入力表!C595,"")</f>
        <v/>
      </c>
      <c r="D594" s="165" t="str">
        <f>IF(支出入力表!E595="所費","所費","")</f>
        <v/>
      </c>
      <c r="E594" s="165" t="str">
        <f>IF(D594="","",支出入力表!G595)</f>
        <v/>
      </c>
      <c r="F594" s="196" t="str">
        <f>IF(E594="","",VLOOKUP(E594,プルダウン用リスト!$L$1:$M$14,2,FALSE))</f>
        <v/>
      </c>
      <c r="G594" s="164" t="str">
        <f>IF(D594="所費",VLOOKUP(D594,支出入力表!E595:$M$2000,4,FALSE),"")</f>
        <v/>
      </c>
      <c r="H594" s="164" t="str">
        <f>IF(D594="所費",VLOOKUP(D594,支出入力表!E595:$M$2000,5,FALSE),"")</f>
        <v/>
      </c>
      <c r="I594" s="166" t="str">
        <f>IF(D594="所費",VLOOKUP(D594,支出入力表!E595:$M$2000,6,FALSE),"")</f>
        <v/>
      </c>
      <c r="J594" s="167" t="str">
        <f>IF(D594="所費",VLOOKUP(D594,支出入力表!E595:$M$2000,7,FALSE),"")</f>
        <v/>
      </c>
      <c r="K594" s="167" t="str">
        <f>IF(D594="所費",VLOOKUP(D594,支出入力表!E595:$M$2000,8,FALSE),"")</f>
        <v/>
      </c>
      <c r="L594" s="168" t="str">
        <f>IF(D594="所費",VLOOKUP(D594,支出入力表!E595:$M$2000,9,FALSE),"")</f>
        <v/>
      </c>
      <c r="M594" s="30"/>
    </row>
    <row r="595" spans="2:13" x14ac:dyDescent="0.55000000000000004">
      <c r="B595" s="163" t="str">
        <f>IF(D595="所費",支出入力表!A596,"")</f>
        <v/>
      </c>
      <c r="C595" s="164" t="str">
        <f>IF(D595="所費",支出入力表!C596,"")</f>
        <v/>
      </c>
      <c r="D595" s="165" t="str">
        <f>IF(支出入力表!E596="所費","所費","")</f>
        <v/>
      </c>
      <c r="E595" s="165" t="str">
        <f>IF(D595="","",支出入力表!G596)</f>
        <v/>
      </c>
      <c r="F595" s="196" t="str">
        <f>IF(E595="","",VLOOKUP(E595,プルダウン用リスト!$L$1:$M$14,2,FALSE))</f>
        <v/>
      </c>
      <c r="G595" s="164" t="str">
        <f>IF(D595="所費",VLOOKUP(D595,支出入力表!E596:$M$2000,4,FALSE),"")</f>
        <v/>
      </c>
      <c r="H595" s="164" t="str">
        <f>IF(D595="所費",VLOOKUP(D595,支出入力表!E596:$M$2000,5,FALSE),"")</f>
        <v/>
      </c>
      <c r="I595" s="166" t="str">
        <f>IF(D595="所費",VLOOKUP(D595,支出入力表!E596:$M$2000,6,FALSE),"")</f>
        <v/>
      </c>
      <c r="J595" s="167" t="str">
        <f>IF(D595="所費",VLOOKUP(D595,支出入力表!E596:$M$2000,7,FALSE),"")</f>
        <v/>
      </c>
      <c r="K595" s="167" t="str">
        <f>IF(D595="所費",VLOOKUP(D595,支出入力表!E596:$M$2000,8,FALSE),"")</f>
        <v/>
      </c>
      <c r="L595" s="168" t="str">
        <f>IF(D595="所費",VLOOKUP(D595,支出入力表!E596:$M$2000,9,FALSE),"")</f>
        <v/>
      </c>
      <c r="M595" s="30"/>
    </row>
    <row r="596" spans="2:13" x14ac:dyDescent="0.55000000000000004">
      <c r="B596" s="163" t="str">
        <f>IF(D596="所費",支出入力表!A597,"")</f>
        <v/>
      </c>
      <c r="C596" s="164" t="str">
        <f>IF(D596="所費",支出入力表!C597,"")</f>
        <v/>
      </c>
      <c r="D596" s="165" t="str">
        <f>IF(支出入力表!E597="所費","所費","")</f>
        <v/>
      </c>
      <c r="E596" s="165" t="str">
        <f>IF(D596="","",支出入力表!G597)</f>
        <v/>
      </c>
      <c r="F596" s="196" t="str">
        <f>IF(E596="","",VLOOKUP(E596,プルダウン用リスト!$L$1:$M$14,2,FALSE))</f>
        <v/>
      </c>
      <c r="G596" s="164" t="str">
        <f>IF(D596="所費",VLOOKUP(D596,支出入力表!E597:$M$2000,4,FALSE),"")</f>
        <v/>
      </c>
      <c r="H596" s="164" t="str">
        <f>IF(D596="所費",VLOOKUP(D596,支出入力表!E597:$M$2000,5,FALSE),"")</f>
        <v/>
      </c>
      <c r="I596" s="166" t="str">
        <f>IF(D596="所費",VLOOKUP(D596,支出入力表!E597:$M$2000,6,FALSE),"")</f>
        <v/>
      </c>
      <c r="J596" s="167" t="str">
        <f>IF(D596="所費",VLOOKUP(D596,支出入力表!E597:$M$2000,7,FALSE),"")</f>
        <v/>
      </c>
      <c r="K596" s="167" t="str">
        <f>IF(D596="所費",VLOOKUP(D596,支出入力表!E597:$M$2000,8,FALSE),"")</f>
        <v/>
      </c>
      <c r="L596" s="168" t="str">
        <f>IF(D596="所費",VLOOKUP(D596,支出入力表!E597:$M$2000,9,FALSE),"")</f>
        <v/>
      </c>
      <c r="M596" s="30"/>
    </row>
    <row r="597" spans="2:13" x14ac:dyDescent="0.55000000000000004">
      <c r="B597" s="163" t="str">
        <f>IF(D597="所費",支出入力表!A598,"")</f>
        <v/>
      </c>
      <c r="C597" s="164" t="str">
        <f>IF(D597="所費",支出入力表!C598,"")</f>
        <v/>
      </c>
      <c r="D597" s="165" t="str">
        <f>IF(支出入力表!E598="所費","所費","")</f>
        <v/>
      </c>
      <c r="E597" s="165" t="str">
        <f>IF(D597="","",支出入力表!G598)</f>
        <v/>
      </c>
      <c r="F597" s="196" t="str">
        <f>IF(E597="","",VLOOKUP(E597,プルダウン用リスト!$L$1:$M$14,2,FALSE))</f>
        <v/>
      </c>
      <c r="G597" s="164" t="str">
        <f>IF(D597="所費",VLOOKUP(D597,支出入力表!E598:$M$2000,4,FALSE),"")</f>
        <v/>
      </c>
      <c r="H597" s="164" t="str">
        <f>IF(D597="所費",VLOOKUP(D597,支出入力表!E598:$M$2000,5,FALSE),"")</f>
        <v/>
      </c>
      <c r="I597" s="166" t="str">
        <f>IF(D597="所費",VLOOKUP(D597,支出入力表!E598:$M$2000,6,FALSE),"")</f>
        <v/>
      </c>
      <c r="J597" s="167" t="str">
        <f>IF(D597="所費",VLOOKUP(D597,支出入力表!E598:$M$2000,7,FALSE),"")</f>
        <v/>
      </c>
      <c r="K597" s="167" t="str">
        <f>IF(D597="所費",VLOOKUP(D597,支出入力表!E598:$M$2000,8,FALSE),"")</f>
        <v/>
      </c>
      <c r="L597" s="168" t="str">
        <f>IF(D597="所費",VLOOKUP(D597,支出入力表!E598:$M$2000,9,FALSE),"")</f>
        <v/>
      </c>
      <c r="M597" s="30"/>
    </row>
    <row r="598" spans="2:13" x14ac:dyDescent="0.55000000000000004">
      <c r="B598" s="163" t="str">
        <f>IF(D598="所費",支出入力表!A599,"")</f>
        <v/>
      </c>
      <c r="C598" s="164" t="str">
        <f>IF(D598="所費",支出入力表!C599,"")</f>
        <v/>
      </c>
      <c r="D598" s="165" t="str">
        <f>IF(支出入力表!E599="所費","所費","")</f>
        <v/>
      </c>
      <c r="E598" s="165" t="str">
        <f>IF(D598="","",支出入力表!G599)</f>
        <v/>
      </c>
      <c r="F598" s="196" t="str">
        <f>IF(E598="","",VLOOKUP(E598,プルダウン用リスト!$L$1:$M$14,2,FALSE))</f>
        <v/>
      </c>
      <c r="G598" s="164" t="str">
        <f>IF(D598="所費",VLOOKUP(D598,支出入力表!E599:$M$2000,4,FALSE),"")</f>
        <v/>
      </c>
      <c r="H598" s="164" t="str">
        <f>IF(D598="所費",VLOOKUP(D598,支出入力表!E599:$M$2000,5,FALSE),"")</f>
        <v/>
      </c>
      <c r="I598" s="166" t="str">
        <f>IF(D598="所費",VLOOKUP(D598,支出入力表!E599:$M$2000,6,FALSE),"")</f>
        <v/>
      </c>
      <c r="J598" s="167" t="str">
        <f>IF(D598="所費",VLOOKUP(D598,支出入力表!E599:$M$2000,7,FALSE),"")</f>
        <v/>
      </c>
      <c r="K598" s="167" t="str">
        <f>IF(D598="所費",VLOOKUP(D598,支出入力表!E599:$M$2000,8,FALSE),"")</f>
        <v/>
      </c>
      <c r="L598" s="168" t="str">
        <f>IF(D598="所費",VLOOKUP(D598,支出入力表!E599:$M$2000,9,FALSE),"")</f>
        <v/>
      </c>
      <c r="M598" s="30"/>
    </row>
    <row r="599" spans="2:13" x14ac:dyDescent="0.55000000000000004">
      <c r="B599" s="163" t="str">
        <f>IF(D599="所費",支出入力表!A600,"")</f>
        <v/>
      </c>
      <c r="C599" s="164" t="str">
        <f>IF(D599="所費",支出入力表!C600,"")</f>
        <v/>
      </c>
      <c r="D599" s="165" t="str">
        <f>IF(支出入力表!E600="所費","所費","")</f>
        <v/>
      </c>
      <c r="E599" s="165" t="str">
        <f>IF(D599="","",支出入力表!G600)</f>
        <v/>
      </c>
      <c r="F599" s="196" t="str">
        <f>IF(E599="","",VLOOKUP(E599,プルダウン用リスト!$L$1:$M$14,2,FALSE))</f>
        <v/>
      </c>
      <c r="G599" s="164" t="str">
        <f>IF(D599="所費",VLOOKUP(D599,支出入力表!E600:$M$2000,4,FALSE),"")</f>
        <v/>
      </c>
      <c r="H599" s="164" t="str">
        <f>IF(D599="所費",VLOOKUP(D599,支出入力表!E600:$M$2000,5,FALSE),"")</f>
        <v/>
      </c>
      <c r="I599" s="166" t="str">
        <f>IF(D599="所費",VLOOKUP(D599,支出入力表!E600:$M$2000,6,FALSE),"")</f>
        <v/>
      </c>
      <c r="J599" s="167" t="str">
        <f>IF(D599="所費",VLOOKUP(D599,支出入力表!E600:$M$2000,7,FALSE),"")</f>
        <v/>
      </c>
      <c r="K599" s="167" t="str">
        <f>IF(D599="所費",VLOOKUP(D599,支出入力表!E600:$M$2000,8,FALSE),"")</f>
        <v/>
      </c>
      <c r="L599" s="168" t="str">
        <f>IF(D599="所費",VLOOKUP(D599,支出入力表!E600:$M$2000,9,FALSE),"")</f>
        <v/>
      </c>
      <c r="M599" s="30"/>
    </row>
    <row r="600" spans="2:13" x14ac:dyDescent="0.55000000000000004">
      <c r="B600" s="163" t="str">
        <f>IF(D600="所費",支出入力表!A601,"")</f>
        <v/>
      </c>
      <c r="C600" s="164" t="str">
        <f>IF(D600="所費",支出入力表!C601,"")</f>
        <v/>
      </c>
      <c r="D600" s="165" t="str">
        <f>IF(支出入力表!E601="所費","所費","")</f>
        <v/>
      </c>
      <c r="E600" s="165" t="str">
        <f>IF(D600="","",支出入力表!G601)</f>
        <v/>
      </c>
      <c r="F600" s="196" t="str">
        <f>IF(E600="","",VLOOKUP(E600,プルダウン用リスト!$L$1:$M$14,2,FALSE))</f>
        <v/>
      </c>
      <c r="G600" s="164" t="str">
        <f>IF(D600="所費",VLOOKUP(D600,支出入力表!E601:$M$2000,4,FALSE),"")</f>
        <v/>
      </c>
      <c r="H600" s="164" t="str">
        <f>IF(D600="所費",VLOOKUP(D600,支出入力表!E601:$M$2000,5,FALSE),"")</f>
        <v/>
      </c>
      <c r="I600" s="166" t="str">
        <f>IF(D600="所費",VLOOKUP(D600,支出入力表!E601:$M$2000,6,FALSE),"")</f>
        <v/>
      </c>
      <c r="J600" s="167" t="str">
        <f>IF(D600="所費",VLOOKUP(D600,支出入力表!E601:$M$2000,7,FALSE),"")</f>
        <v/>
      </c>
      <c r="K600" s="167" t="str">
        <f>IF(D600="所費",VLOOKUP(D600,支出入力表!E601:$M$2000,8,FALSE),"")</f>
        <v/>
      </c>
      <c r="L600" s="168" t="str">
        <f>IF(D600="所費",VLOOKUP(D600,支出入力表!E601:$M$2000,9,FALSE),"")</f>
        <v/>
      </c>
      <c r="M600" s="30"/>
    </row>
    <row r="601" spans="2:13" x14ac:dyDescent="0.55000000000000004">
      <c r="B601" s="163" t="str">
        <f>IF(D601="所費",支出入力表!A602,"")</f>
        <v/>
      </c>
      <c r="C601" s="164" t="str">
        <f>IF(D601="所費",支出入力表!C602,"")</f>
        <v/>
      </c>
      <c r="D601" s="165" t="str">
        <f>IF(支出入力表!E602="所費","所費","")</f>
        <v/>
      </c>
      <c r="E601" s="165" t="str">
        <f>IF(D601="","",支出入力表!G602)</f>
        <v/>
      </c>
      <c r="F601" s="196" t="str">
        <f>IF(E601="","",VLOOKUP(E601,プルダウン用リスト!$L$1:$M$14,2,FALSE))</f>
        <v/>
      </c>
      <c r="G601" s="164" t="str">
        <f>IF(D601="所費",VLOOKUP(D601,支出入力表!E602:$M$2000,4,FALSE),"")</f>
        <v/>
      </c>
      <c r="H601" s="164" t="str">
        <f>IF(D601="所費",VLOOKUP(D601,支出入力表!E602:$M$2000,5,FALSE),"")</f>
        <v/>
      </c>
      <c r="I601" s="166" t="str">
        <f>IF(D601="所費",VLOOKUP(D601,支出入力表!E602:$M$2000,6,FALSE),"")</f>
        <v/>
      </c>
      <c r="J601" s="167" t="str">
        <f>IF(D601="所費",VLOOKUP(D601,支出入力表!E602:$M$2000,7,FALSE),"")</f>
        <v/>
      </c>
      <c r="K601" s="167" t="str">
        <f>IF(D601="所費",VLOOKUP(D601,支出入力表!E602:$M$2000,8,FALSE),"")</f>
        <v/>
      </c>
      <c r="L601" s="168" t="str">
        <f>IF(D601="所費",VLOOKUP(D601,支出入力表!E602:$M$2000,9,FALSE),"")</f>
        <v/>
      </c>
      <c r="M601" s="30"/>
    </row>
    <row r="602" spans="2:13" x14ac:dyDescent="0.55000000000000004">
      <c r="B602" s="163" t="str">
        <f>IF(D602="所費",支出入力表!A603,"")</f>
        <v/>
      </c>
      <c r="C602" s="164" t="str">
        <f>IF(D602="所費",支出入力表!C603,"")</f>
        <v/>
      </c>
      <c r="D602" s="165" t="str">
        <f>IF(支出入力表!E603="所費","所費","")</f>
        <v/>
      </c>
      <c r="E602" s="165" t="str">
        <f>IF(D602="","",支出入力表!G603)</f>
        <v/>
      </c>
      <c r="F602" s="196" t="str">
        <f>IF(E602="","",VLOOKUP(E602,プルダウン用リスト!$L$1:$M$14,2,FALSE))</f>
        <v/>
      </c>
      <c r="G602" s="164" t="str">
        <f>IF(D602="所費",VLOOKUP(D602,支出入力表!E603:$M$2000,4,FALSE),"")</f>
        <v/>
      </c>
      <c r="H602" s="164" t="str">
        <f>IF(D602="所費",VLOOKUP(D602,支出入力表!E603:$M$2000,5,FALSE),"")</f>
        <v/>
      </c>
      <c r="I602" s="166" t="str">
        <f>IF(D602="所費",VLOOKUP(D602,支出入力表!E603:$M$2000,6,FALSE),"")</f>
        <v/>
      </c>
      <c r="J602" s="167" t="str">
        <f>IF(D602="所費",VLOOKUP(D602,支出入力表!E603:$M$2000,7,FALSE),"")</f>
        <v/>
      </c>
      <c r="K602" s="167" t="str">
        <f>IF(D602="所費",VLOOKUP(D602,支出入力表!E603:$M$2000,8,FALSE),"")</f>
        <v/>
      </c>
      <c r="L602" s="168" t="str">
        <f>IF(D602="所費",VLOOKUP(D602,支出入力表!E603:$M$2000,9,FALSE),"")</f>
        <v/>
      </c>
      <c r="M602" s="30"/>
    </row>
    <row r="603" spans="2:13" x14ac:dyDescent="0.55000000000000004">
      <c r="B603" s="163" t="str">
        <f>IF(D603="所費",支出入力表!A604,"")</f>
        <v/>
      </c>
      <c r="C603" s="164" t="str">
        <f>IF(D603="所費",支出入力表!C604,"")</f>
        <v/>
      </c>
      <c r="D603" s="165" t="str">
        <f>IF(支出入力表!E604="所費","所費","")</f>
        <v/>
      </c>
      <c r="E603" s="165" t="str">
        <f>IF(D603="","",支出入力表!G604)</f>
        <v/>
      </c>
      <c r="F603" s="196" t="str">
        <f>IF(E603="","",VLOOKUP(E603,プルダウン用リスト!$L$1:$M$14,2,FALSE))</f>
        <v/>
      </c>
      <c r="G603" s="164" t="str">
        <f>IF(D603="所費",VLOOKUP(D603,支出入力表!E604:$M$2000,4,FALSE),"")</f>
        <v/>
      </c>
      <c r="H603" s="164" t="str">
        <f>IF(D603="所費",VLOOKUP(D603,支出入力表!E604:$M$2000,5,FALSE),"")</f>
        <v/>
      </c>
      <c r="I603" s="166" t="str">
        <f>IF(D603="所費",VLOOKUP(D603,支出入力表!E604:$M$2000,6,FALSE),"")</f>
        <v/>
      </c>
      <c r="J603" s="167" t="str">
        <f>IF(D603="所費",VLOOKUP(D603,支出入力表!E604:$M$2000,7,FALSE),"")</f>
        <v/>
      </c>
      <c r="K603" s="167" t="str">
        <f>IF(D603="所費",VLOOKUP(D603,支出入力表!E604:$M$2000,8,FALSE),"")</f>
        <v/>
      </c>
      <c r="L603" s="168" t="str">
        <f>IF(D603="所費",VLOOKUP(D603,支出入力表!E604:$M$2000,9,FALSE),"")</f>
        <v/>
      </c>
      <c r="M603" s="30"/>
    </row>
    <row r="604" spans="2:13" x14ac:dyDescent="0.55000000000000004">
      <c r="B604" s="163" t="str">
        <f>IF(D604="所費",支出入力表!A605,"")</f>
        <v/>
      </c>
      <c r="C604" s="164" t="str">
        <f>IF(D604="所費",支出入力表!C605,"")</f>
        <v/>
      </c>
      <c r="D604" s="165" t="str">
        <f>IF(支出入力表!E605="所費","所費","")</f>
        <v/>
      </c>
      <c r="E604" s="165" t="str">
        <f>IF(D604="","",支出入力表!G605)</f>
        <v/>
      </c>
      <c r="F604" s="196" t="str">
        <f>IF(E604="","",VLOOKUP(E604,プルダウン用リスト!$L$1:$M$14,2,FALSE))</f>
        <v/>
      </c>
      <c r="G604" s="164" t="str">
        <f>IF(D604="所費",VLOOKUP(D604,支出入力表!E605:$M$2000,4,FALSE),"")</f>
        <v/>
      </c>
      <c r="H604" s="164" t="str">
        <f>IF(D604="所費",VLOOKUP(D604,支出入力表!E605:$M$2000,5,FALSE),"")</f>
        <v/>
      </c>
      <c r="I604" s="166" t="str">
        <f>IF(D604="所費",VLOOKUP(D604,支出入力表!E605:$M$2000,6,FALSE),"")</f>
        <v/>
      </c>
      <c r="J604" s="167" t="str">
        <f>IF(D604="所費",VLOOKUP(D604,支出入力表!E605:$M$2000,7,FALSE),"")</f>
        <v/>
      </c>
      <c r="K604" s="167" t="str">
        <f>IF(D604="所費",VLOOKUP(D604,支出入力表!E605:$M$2000,8,FALSE),"")</f>
        <v/>
      </c>
      <c r="L604" s="168" t="str">
        <f>IF(D604="所費",VLOOKUP(D604,支出入力表!E605:$M$2000,9,FALSE),"")</f>
        <v/>
      </c>
      <c r="M604" s="30"/>
    </row>
    <row r="605" spans="2:13" x14ac:dyDescent="0.55000000000000004">
      <c r="B605" s="163" t="str">
        <f>IF(D605="所費",支出入力表!A606,"")</f>
        <v/>
      </c>
      <c r="C605" s="164" t="str">
        <f>IF(D605="所費",支出入力表!C606,"")</f>
        <v/>
      </c>
      <c r="D605" s="165" t="str">
        <f>IF(支出入力表!E606="所費","所費","")</f>
        <v/>
      </c>
      <c r="E605" s="165" t="str">
        <f>IF(D605="","",支出入力表!G606)</f>
        <v/>
      </c>
      <c r="F605" s="196" t="str">
        <f>IF(E605="","",VLOOKUP(E605,プルダウン用リスト!$L$1:$M$14,2,FALSE))</f>
        <v/>
      </c>
      <c r="G605" s="164" t="str">
        <f>IF(D605="所費",VLOOKUP(D605,支出入力表!E606:$M$2000,4,FALSE),"")</f>
        <v/>
      </c>
      <c r="H605" s="164" t="str">
        <f>IF(D605="所費",VLOOKUP(D605,支出入力表!E606:$M$2000,5,FALSE),"")</f>
        <v/>
      </c>
      <c r="I605" s="166" t="str">
        <f>IF(D605="所費",VLOOKUP(D605,支出入力表!E606:$M$2000,6,FALSE),"")</f>
        <v/>
      </c>
      <c r="J605" s="167" t="str">
        <f>IF(D605="所費",VLOOKUP(D605,支出入力表!E606:$M$2000,7,FALSE),"")</f>
        <v/>
      </c>
      <c r="K605" s="167" t="str">
        <f>IF(D605="所費",VLOOKUP(D605,支出入力表!E606:$M$2000,8,FALSE),"")</f>
        <v/>
      </c>
      <c r="L605" s="168" t="str">
        <f>IF(D605="所費",VLOOKUP(D605,支出入力表!E606:$M$2000,9,FALSE),"")</f>
        <v/>
      </c>
      <c r="M605" s="30"/>
    </row>
    <row r="606" spans="2:13" x14ac:dyDescent="0.55000000000000004">
      <c r="B606" s="163" t="str">
        <f>IF(D606="所費",支出入力表!A607,"")</f>
        <v/>
      </c>
      <c r="C606" s="164" t="str">
        <f>IF(D606="所費",支出入力表!C607,"")</f>
        <v/>
      </c>
      <c r="D606" s="165" t="str">
        <f>IF(支出入力表!E607="所費","所費","")</f>
        <v/>
      </c>
      <c r="E606" s="165" t="str">
        <f>IF(D606="","",支出入力表!G607)</f>
        <v/>
      </c>
      <c r="F606" s="196" t="str">
        <f>IF(E606="","",VLOOKUP(E606,プルダウン用リスト!$L$1:$M$14,2,FALSE))</f>
        <v/>
      </c>
      <c r="G606" s="164" t="str">
        <f>IF(D606="所費",VLOOKUP(D606,支出入力表!E607:$M$2000,4,FALSE),"")</f>
        <v/>
      </c>
      <c r="H606" s="164" t="str">
        <f>IF(D606="所費",VLOOKUP(D606,支出入力表!E607:$M$2000,5,FALSE),"")</f>
        <v/>
      </c>
      <c r="I606" s="166" t="str">
        <f>IF(D606="所費",VLOOKUP(D606,支出入力表!E607:$M$2000,6,FALSE),"")</f>
        <v/>
      </c>
      <c r="J606" s="167" t="str">
        <f>IF(D606="所費",VLOOKUP(D606,支出入力表!E607:$M$2000,7,FALSE),"")</f>
        <v/>
      </c>
      <c r="K606" s="167" t="str">
        <f>IF(D606="所費",VLOOKUP(D606,支出入力表!E607:$M$2000,8,FALSE),"")</f>
        <v/>
      </c>
      <c r="L606" s="168" t="str">
        <f>IF(D606="所費",VLOOKUP(D606,支出入力表!E607:$M$2000,9,FALSE),"")</f>
        <v/>
      </c>
      <c r="M606" s="30"/>
    </row>
    <row r="607" spans="2:13" x14ac:dyDescent="0.55000000000000004">
      <c r="B607" s="163" t="str">
        <f>IF(D607="所費",支出入力表!A608,"")</f>
        <v/>
      </c>
      <c r="C607" s="164" t="str">
        <f>IF(D607="所費",支出入力表!C608,"")</f>
        <v/>
      </c>
      <c r="D607" s="165" t="str">
        <f>IF(支出入力表!E608="所費","所費","")</f>
        <v/>
      </c>
      <c r="E607" s="165" t="str">
        <f>IF(D607="","",支出入力表!G608)</f>
        <v/>
      </c>
      <c r="F607" s="196" t="str">
        <f>IF(E607="","",VLOOKUP(E607,プルダウン用リスト!$L$1:$M$14,2,FALSE))</f>
        <v/>
      </c>
      <c r="G607" s="164" t="str">
        <f>IF(D607="所費",VLOOKUP(D607,支出入力表!E608:$M$2000,4,FALSE),"")</f>
        <v/>
      </c>
      <c r="H607" s="164" t="str">
        <f>IF(D607="所費",VLOOKUP(D607,支出入力表!E608:$M$2000,5,FALSE),"")</f>
        <v/>
      </c>
      <c r="I607" s="166" t="str">
        <f>IF(D607="所費",VLOOKUP(D607,支出入力表!E608:$M$2000,6,FALSE),"")</f>
        <v/>
      </c>
      <c r="J607" s="167" t="str">
        <f>IF(D607="所費",VLOOKUP(D607,支出入力表!E608:$M$2000,7,FALSE),"")</f>
        <v/>
      </c>
      <c r="K607" s="167" t="str">
        <f>IF(D607="所費",VLOOKUP(D607,支出入力表!E608:$M$2000,8,FALSE),"")</f>
        <v/>
      </c>
      <c r="L607" s="168" t="str">
        <f>IF(D607="所費",VLOOKUP(D607,支出入力表!E608:$M$2000,9,FALSE),"")</f>
        <v/>
      </c>
      <c r="M607" s="30"/>
    </row>
    <row r="608" spans="2:13" x14ac:dyDescent="0.55000000000000004">
      <c r="B608" s="163" t="str">
        <f>IF(D608="所費",支出入力表!A609,"")</f>
        <v/>
      </c>
      <c r="C608" s="164" t="str">
        <f>IF(D608="所費",支出入力表!C609,"")</f>
        <v/>
      </c>
      <c r="D608" s="165" t="str">
        <f>IF(支出入力表!E609="所費","所費","")</f>
        <v/>
      </c>
      <c r="E608" s="165" t="str">
        <f>IF(D608="","",支出入力表!G609)</f>
        <v/>
      </c>
      <c r="F608" s="196" t="str">
        <f>IF(E608="","",VLOOKUP(E608,プルダウン用リスト!$L$1:$M$14,2,FALSE))</f>
        <v/>
      </c>
      <c r="G608" s="164" t="str">
        <f>IF(D608="所費",VLOOKUP(D608,支出入力表!E609:$M$2000,4,FALSE),"")</f>
        <v/>
      </c>
      <c r="H608" s="164" t="str">
        <f>IF(D608="所費",VLOOKUP(D608,支出入力表!E609:$M$2000,5,FALSE),"")</f>
        <v/>
      </c>
      <c r="I608" s="166" t="str">
        <f>IF(D608="所費",VLOOKUP(D608,支出入力表!E609:$M$2000,6,FALSE),"")</f>
        <v/>
      </c>
      <c r="J608" s="167" t="str">
        <f>IF(D608="所費",VLOOKUP(D608,支出入力表!E609:$M$2000,7,FALSE),"")</f>
        <v/>
      </c>
      <c r="K608" s="167" t="str">
        <f>IF(D608="所費",VLOOKUP(D608,支出入力表!E609:$M$2000,8,FALSE),"")</f>
        <v/>
      </c>
      <c r="L608" s="168" t="str">
        <f>IF(D608="所費",VLOOKUP(D608,支出入力表!E609:$M$2000,9,FALSE),"")</f>
        <v/>
      </c>
      <c r="M608" s="30"/>
    </row>
    <row r="609" spans="2:13" x14ac:dyDescent="0.55000000000000004">
      <c r="B609" s="163" t="str">
        <f>IF(D609="所費",支出入力表!A610,"")</f>
        <v/>
      </c>
      <c r="C609" s="164" t="str">
        <f>IF(D609="所費",支出入力表!C610,"")</f>
        <v/>
      </c>
      <c r="D609" s="165" t="str">
        <f>IF(支出入力表!E610="所費","所費","")</f>
        <v/>
      </c>
      <c r="E609" s="165" t="str">
        <f>IF(D609="","",支出入力表!G610)</f>
        <v/>
      </c>
      <c r="F609" s="196" t="str">
        <f>IF(E609="","",VLOOKUP(E609,プルダウン用リスト!$L$1:$M$14,2,FALSE))</f>
        <v/>
      </c>
      <c r="G609" s="164" t="str">
        <f>IF(D609="所費",VLOOKUP(D609,支出入力表!E610:$M$2000,4,FALSE),"")</f>
        <v/>
      </c>
      <c r="H609" s="164" t="str">
        <f>IF(D609="所費",VLOOKUP(D609,支出入力表!E610:$M$2000,5,FALSE),"")</f>
        <v/>
      </c>
      <c r="I609" s="166" t="str">
        <f>IF(D609="所費",VLOOKUP(D609,支出入力表!E610:$M$2000,6,FALSE),"")</f>
        <v/>
      </c>
      <c r="J609" s="167" t="str">
        <f>IF(D609="所費",VLOOKUP(D609,支出入力表!E610:$M$2000,7,FALSE),"")</f>
        <v/>
      </c>
      <c r="K609" s="167" t="str">
        <f>IF(D609="所費",VLOOKUP(D609,支出入力表!E610:$M$2000,8,FALSE),"")</f>
        <v/>
      </c>
      <c r="L609" s="168" t="str">
        <f>IF(D609="所費",VLOOKUP(D609,支出入力表!E610:$M$2000,9,FALSE),"")</f>
        <v/>
      </c>
      <c r="M609" s="30"/>
    </row>
    <row r="610" spans="2:13" x14ac:dyDescent="0.55000000000000004">
      <c r="B610" s="163" t="str">
        <f>IF(D610="所費",支出入力表!A611,"")</f>
        <v/>
      </c>
      <c r="C610" s="164" t="str">
        <f>IF(D610="所費",支出入力表!C611,"")</f>
        <v/>
      </c>
      <c r="D610" s="165" t="str">
        <f>IF(支出入力表!E611="所費","所費","")</f>
        <v/>
      </c>
      <c r="E610" s="165" t="str">
        <f>IF(D610="","",支出入力表!G611)</f>
        <v/>
      </c>
      <c r="F610" s="196" t="str">
        <f>IF(E610="","",VLOOKUP(E610,プルダウン用リスト!$L$1:$M$14,2,FALSE))</f>
        <v/>
      </c>
      <c r="G610" s="164" t="str">
        <f>IF(D610="所費",VLOOKUP(D610,支出入力表!E611:$M$2000,4,FALSE),"")</f>
        <v/>
      </c>
      <c r="H610" s="164" t="str">
        <f>IF(D610="所費",VLOOKUP(D610,支出入力表!E611:$M$2000,5,FALSE),"")</f>
        <v/>
      </c>
      <c r="I610" s="166" t="str">
        <f>IF(D610="所費",VLOOKUP(D610,支出入力表!E611:$M$2000,6,FALSE),"")</f>
        <v/>
      </c>
      <c r="J610" s="167" t="str">
        <f>IF(D610="所費",VLOOKUP(D610,支出入力表!E611:$M$2000,7,FALSE),"")</f>
        <v/>
      </c>
      <c r="K610" s="167" t="str">
        <f>IF(D610="所費",VLOOKUP(D610,支出入力表!E611:$M$2000,8,FALSE),"")</f>
        <v/>
      </c>
      <c r="L610" s="168" t="str">
        <f>IF(D610="所費",VLOOKUP(D610,支出入力表!E611:$M$2000,9,FALSE),"")</f>
        <v/>
      </c>
      <c r="M610" s="30"/>
    </row>
    <row r="611" spans="2:13" x14ac:dyDescent="0.55000000000000004">
      <c r="B611" s="163" t="str">
        <f>IF(D611="所費",支出入力表!A612,"")</f>
        <v/>
      </c>
      <c r="C611" s="164" t="str">
        <f>IF(D611="所費",支出入力表!C612,"")</f>
        <v/>
      </c>
      <c r="D611" s="165" t="str">
        <f>IF(支出入力表!E612="所費","所費","")</f>
        <v/>
      </c>
      <c r="E611" s="165" t="str">
        <f>IF(D611="","",支出入力表!G612)</f>
        <v/>
      </c>
      <c r="F611" s="196" t="str">
        <f>IF(E611="","",VLOOKUP(E611,プルダウン用リスト!$L$1:$M$14,2,FALSE))</f>
        <v/>
      </c>
      <c r="G611" s="164" t="str">
        <f>IF(D611="所費",VLOOKUP(D611,支出入力表!E612:$M$2000,4,FALSE),"")</f>
        <v/>
      </c>
      <c r="H611" s="164" t="str">
        <f>IF(D611="所費",VLOOKUP(D611,支出入力表!E612:$M$2000,5,FALSE),"")</f>
        <v/>
      </c>
      <c r="I611" s="166" t="str">
        <f>IF(D611="所費",VLOOKUP(D611,支出入力表!E612:$M$2000,6,FALSE),"")</f>
        <v/>
      </c>
      <c r="J611" s="167" t="str">
        <f>IF(D611="所費",VLOOKUP(D611,支出入力表!E612:$M$2000,7,FALSE),"")</f>
        <v/>
      </c>
      <c r="K611" s="167" t="str">
        <f>IF(D611="所費",VLOOKUP(D611,支出入力表!E612:$M$2000,8,FALSE),"")</f>
        <v/>
      </c>
      <c r="L611" s="168" t="str">
        <f>IF(D611="所費",VLOOKUP(D611,支出入力表!E612:$M$2000,9,FALSE),"")</f>
        <v/>
      </c>
      <c r="M611" s="30"/>
    </row>
    <row r="612" spans="2:13" x14ac:dyDescent="0.55000000000000004">
      <c r="B612" s="163" t="str">
        <f>IF(D612="所費",支出入力表!A613,"")</f>
        <v/>
      </c>
      <c r="C612" s="164" t="str">
        <f>IF(D612="所費",支出入力表!C613,"")</f>
        <v/>
      </c>
      <c r="D612" s="165" t="str">
        <f>IF(支出入力表!E613="所費","所費","")</f>
        <v/>
      </c>
      <c r="E612" s="165" t="str">
        <f>IF(D612="","",支出入力表!G613)</f>
        <v/>
      </c>
      <c r="F612" s="196" t="str">
        <f>IF(E612="","",VLOOKUP(E612,プルダウン用リスト!$L$1:$M$14,2,FALSE))</f>
        <v/>
      </c>
      <c r="G612" s="164" t="str">
        <f>IF(D612="所費",VLOOKUP(D612,支出入力表!E613:$M$2000,4,FALSE),"")</f>
        <v/>
      </c>
      <c r="H612" s="164" t="str">
        <f>IF(D612="所費",VLOOKUP(D612,支出入力表!E613:$M$2000,5,FALSE),"")</f>
        <v/>
      </c>
      <c r="I612" s="166" t="str">
        <f>IF(D612="所費",VLOOKUP(D612,支出入力表!E613:$M$2000,6,FALSE),"")</f>
        <v/>
      </c>
      <c r="J612" s="167" t="str">
        <f>IF(D612="所費",VLOOKUP(D612,支出入力表!E613:$M$2000,7,FALSE),"")</f>
        <v/>
      </c>
      <c r="K612" s="167" t="str">
        <f>IF(D612="所費",VLOOKUP(D612,支出入力表!E613:$M$2000,8,FALSE),"")</f>
        <v/>
      </c>
      <c r="L612" s="168" t="str">
        <f>IF(D612="所費",VLOOKUP(D612,支出入力表!E613:$M$2000,9,FALSE),"")</f>
        <v/>
      </c>
      <c r="M612" s="30"/>
    </row>
    <row r="613" spans="2:13" x14ac:dyDescent="0.55000000000000004">
      <c r="B613" s="163" t="str">
        <f>IF(D613="所費",支出入力表!A614,"")</f>
        <v/>
      </c>
      <c r="C613" s="164" t="str">
        <f>IF(D613="所費",支出入力表!C614,"")</f>
        <v/>
      </c>
      <c r="D613" s="165" t="str">
        <f>IF(支出入力表!E614="所費","所費","")</f>
        <v/>
      </c>
      <c r="E613" s="165" t="str">
        <f>IF(D613="","",支出入力表!G614)</f>
        <v/>
      </c>
      <c r="F613" s="196" t="str">
        <f>IF(E613="","",VLOOKUP(E613,プルダウン用リスト!$L$1:$M$14,2,FALSE))</f>
        <v/>
      </c>
      <c r="G613" s="164" t="str">
        <f>IF(D613="所費",VLOOKUP(D613,支出入力表!E614:$M$2000,4,FALSE),"")</f>
        <v/>
      </c>
      <c r="H613" s="164" t="str">
        <f>IF(D613="所費",VLOOKUP(D613,支出入力表!E614:$M$2000,5,FALSE),"")</f>
        <v/>
      </c>
      <c r="I613" s="166" t="str">
        <f>IF(D613="所費",VLOOKUP(D613,支出入力表!E614:$M$2000,6,FALSE),"")</f>
        <v/>
      </c>
      <c r="J613" s="167" t="str">
        <f>IF(D613="所費",VLOOKUP(D613,支出入力表!E614:$M$2000,7,FALSE),"")</f>
        <v/>
      </c>
      <c r="K613" s="167" t="str">
        <f>IF(D613="所費",VLOOKUP(D613,支出入力表!E614:$M$2000,8,FALSE),"")</f>
        <v/>
      </c>
      <c r="L613" s="168" t="str">
        <f>IF(D613="所費",VLOOKUP(D613,支出入力表!E614:$M$2000,9,FALSE),"")</f>
        <v/>
      </c>
      <c r="M613" s="30"/>
    </row>
    <row r="614" spans="2:13" x14ac:dyDescent="0.55000000000000004">
      <c r="B614" s="163" t="str">
        <f>IF(D614="所費",支出入力表!A615,"")</f>
        <v/>
      </c>
      <c r="C614" s="164" t="str">
        <f>IF(D614="所費",支出入力表!C615,"")</f>
        <v/>
      </c>
      <c r="D614" s="165" t="str">
        <f>IF(支出入力表!E615="所費","所費","")</f>
        <v/>
      </c>
      <c r="E614" s="165" t="str">
        <f>IF(D614="","",支出入力表!G615)</f>
        <v/>
      </c>
      <c r="F614" s="196" t="str">
        <f>IF(E614="","",VLOOKUP(E614,プルダウン用リスト!$L$1:$M$14,2,FALSE))</f>
        <v/>
      </c>
      <c r="G614" s="164" t="str">
        <f>IF(D614="所費",VLOOKUP(D614,支出入力表!E615:$M$2000,4,FALSE),"")</f>
        <v/>
      </c>
      <c r="H614" s="164" t="str">
        <f>IF(D614="所費",VLOOKUP(D614,支出入力表!E615:$M$2000,5,FALSE),"")</f>
        <v/>
      </c>
      <c r="I614" s="166" t="str">
        <f>IF(D614="所費",VLOOKUP(D614,支出入力表!E615:$M$2000,6,FALSE),"")</f>
        <v/>
      </c>
      <c r="J614" s="167" t="str">
        <f>IF(D614="所費",VLOOKUP(D614,支出入力表!E615:$M$2000,7,FALSE),"")</f>
        <v/>
      </c>
      <c r="K614" s="167" t="str">
        <f>IF(D614="所費",VLOOKUP(D614,支出入力表!E615:$M$2000,8,FALSE),"")</f>
        <v/>
      </c>
      <c r="L614" s="168" t="str">
        <f>IF(D614="所費",VLOOKUP(D614,支出入力表!E615:$M$2000,9,FALSE),"")</f>
        <v/>
      </c>
      <c r="M614" s="30"/>
    </row>
    <row r="615" spans="2:13" x14ac:dyDescent="0.55000000000000004">
      <c r="B615" s="163" t="str">
        <f>IF(D615="所費",支出入力表!A616,"")</f>
        <v/>
      </c>
      <c r="C615" s="164" t="str">
        <f>IF(D615="所費",支出入力表!C616,"")</f>
        <v/>
      </c>
      <c r="D615" s="165" t="str">
        <f>IF(支出入力表!E616="所費","所費","")</f>
        <v/>
      </c>
      <c r="E615" s="165" t="str">
        <f>IF(D615="","",支出入力表!G616)</f>
        <v/>
      </c>
      <c r="F615" s="196" t="str">
        <f>IF(E615="","",VLOOKUP(E615,プルダウン用リスト!$L$1:$M$14,2,FALSE))</f>
        <v/>
      </c>
      <c r="G615" s="164" t="str">
        <f>IF(D615="所費",VLOOKUP(D615,支出入力表!E616:$M$2000,4,FALSE),"")</f>
        <v/>
      </c>
      <c r="H615" s="164" t="str">
        <f>IF(D615="所費",VLOOKUP(D615,支出入力表!E616:$M$2000,5,FALSE),"")</f>
        <v/>
      </c>
      <c r="I615" s="166" t="str">
        <f>IF(D615="所費",VLOOKUP(D615,支出入力表!E616:$M$2000,6,FALSE),"")</f>
        <v/>
      </c>
      <c r="J615" s="167" t="str">
        <f>IF(D615="所費",VLOOKUP(D615,支出入力表!E616:$M$2000,7,FALSE),"")</f>
        <v/>
      </c>
      <c r="K615" s="167" t="str">
        <f>IF(D615="所費",VLOOKUP(D615,支出入力表!E616:$M$2000,8,FALSE),"")</f>
        <v/>
      </c>
      <c r="L615" s="168" t="str">
        <f>IF(D615="所費",VLOOKUP(D615,支出入力表!E616:$M$2000,9,FALSE),"")</f>
        <v/>
      </c>
      <c r="M615" s="30"/>
    </row>
    <row r="616" spans="2:13" x14ac:dyDescent="0.55000000000000004">
      <c r="B616" s="163" t="str">
        <f>IF(D616="所費",支出入力表!A617,"")</f>
        <v/>
      </c>
      <c r="C616" s="164" t="str">
        <f>IF(D616="所費",支出入力表!C617,"")</f>
        <v/>
      </c>
      <c r="D616" s="165" t="str">
        <f>IF(支出入力表!E617="所費","所費","")</f>
        <v/>
      </c>
      <c r="E616" s="165" t="str">
        <f>IF(D616="","",支出入力表!G617)</f>
        <v/>
      </c>
      <c r="F616" s="196" t="str">
        <f>IF(E616="","",VLOOKUP(E616,プルダウン用リスト!$L$1:$M$14,2,FALSE))</f>
        <v/>
      </c>
      <c r="G616" s="164" t="str">
        <f>IF(D616="所費",VLOOKUP(D616,支出入力表!E617:$M$2000,4,FALSE),"")</f>
        <v/>
      </c>
      <c r="H616" s="164" t="str">
        <f>IF(D616="所費",VLOOKUP(D616,支出入力表!E617:$M$2000,5,FALSE),"")</f>
        <v/>
      </c>
      <c r="I616" s="166" t="str">
        <f>IF(D616="所費",VLOOKUP(D616,支出入力表!E617:$M$2000,6,FALSE),"")</f>
        <v/>
      </c>
      <c r="J616" s="167" t="str">
        <f>IF(D616="所費",VLOOKUP(D616,支出入力表!E617:$M$2000,7,FALSE),"")</f>
        <v/>
      </c>
      <c r="K616" s="167" t="str">
        <f>IF(D616="所費",VLOOKUP(D616,支出入力表!E617:$M$2000,8,FALSE),"")</f>
        <v/>
      </c>
      <c r="L616" s="168" t="str">
        <f>IF(D616="所費",VLOOKUP(D616,支出入力表!E617:$M$2000,9,FALSE),"")</f>
        <v/>
      </c>
      <c r="M616" s="30"/>
    </row>
    <row r="617" spans="2:13" x14ac:dyDescent="0.55000000000000004">
      <c r="B617" s="163" t="str">
        <f>IF(D617="所費",支出入力表!A618,"")</f>
        <v/>
      </c>
      <c r="C617" s="164" t="str">
        <f>IF(D617="所費",支出入力表!C618,"")</f>
        <v/>
      </c>
      <c r="D617" s="165" t="str">
        <f>IF(支出入力表!E618="所費","所費","")</f>
        <v/>
      </c>
      <c r="E617" s="165" t="str">
        <f>IF(D617="","",支出入力表!G618)</f>
        <v/>
      </c>
      <c r="F617" s="196" t="str">
        <f>IF(E617="","",VLOOKUP(E617,プルダウン用リスト!$L$1:$M$14,2,FALSE))</f>
        <v/>
      </c>
      <c r="G617" s="164" t="str">
        <f>IF(D617="所費",VLOOKUP(D617,支出入力表!E618:$M$2000,4,FALSE),"")</f>
        <v/>
      </c>
      <c r="H617" s="164" t="str">
        <f>IF(D617="所費",VLOOKUP(D617,支出入力表!E618:$M$2000,5,FALSE),"")</f>
        <v/>
      </c>
      <c r="I617" s="166" t="str">
        <f>IF(D617="所費",VLOOKUP(D617,支出入力表!E618:$M$2000,6,FALSE),"")</f>
        <v/>
      </c>
      <c r="J617" s="167" t="str">
        <f>IF(D617="所費",VLOOKUP(D617,支出入力表!E618:$M$2000,7,FALSE),"")</f>
        <v/>
      </c>
      <c r="K617" s="167" t="str">
        <f>IF(D617="所費",VLOOKUP(D617,支出入力表!E618:$M$2000,8,FALSE),"")</f>
        <v/>
      </c>
      <c r="L617" s="168" t="str">
        <f>IF(D617="所費",VLOOKUP(D617,支出入力表!E618:$M$2000,9,FALSE),"")</f>
        <v/>
      </c>
      <c r="M617" s="30"/>
    </row>
    <row r="618" spans="2:13" x14ac:dyDescent="0.55000000000000004">
      <c r="B618" s="163" t="str">
        <f>IF(D618="所費",支出入力表!A619,"")</f>
        <v/>
      </c>
      <c r="C618" s="164" t="str">
        <f>IF(D618="所費",支出入力表!C619,"")</f>
        <v/>
      </c>
      <c r="D618" s="165" t="str">
        <f>IF(支出入力表!E619="所費","所費","")</f>
        <v/>
      </c>
      <c r="E618" s="165" t="str">
        <f>IF(D618="","",支出入力表!G619)</f>
        <v/>
      </c>
      <c r="F618" s="196" t="str">
        <f>IF(E618="","",VLOOKUP(E618,プルダウン用リスト!$L$1:$M$14,2,FALSE))</f>
        <v/>
      </c>
      <c r="G618" s="164" t="str">
        <f>IF(D618="所費",VLOOKUP(D618,支出入力表!E619:$M$2000,4,FALSE),"")</f>
        <v/>
      </c>
      <c r="H618" s="164" t="str">
        <f>IF(D618="所費",VLOOKUP(D618,支出入力表!E619:$M$2000,5,FALSE),"")</f>
        <v/>
      </c>
      <c r="I618" s="166" t="str">
        <f>IF(D618="所費",VLOOKUP(D618,支出入力表!E619:$M$2000,6,FALSE),"")</f>
        <v/>
      </c>
      <c r="J618" s="167" t="str">
        <f>IF(D618="所費",VLOOKUP(D618,支出入力表!E619:$M$2000,7,FALSE),"")</f>
        <v/>
      </c>
      <c r="K618" s="167" t="str">
        <f>IF(D618="所費",VLOOKUP(D618,支出入力表!E619:$M$2000,8,FALSE),"")</f>
        <v/>
      </c>
      <c r="L618" s="168" t="str">
        <f>IF(D618="所費",VLOOKUP(D618,支出入力表!E619:$M$2000,9,FALSE),"")</f>
        <v/>
      </c>
      <c r="M618" s="30"/>
    </row>
    <row r="619" spans="2:13" x14ac:dyDescent="0.55000000000000004">
      <c r="B619" s="163" t="str">
        <f>IF(D619="所費",支出入力表!A620,"")</f>
        <v/>
      </c>
      <c r="C619" s="164" t="str">
        <f>IF(D619="所費",支出入力表!C620,"")</f>
        <v/>
      </c>
      <c r="D619" s="165" t="str">
        <f>IF(支出入力表!E620="所費","所費","")</f>
        <v/>
      </c>
      <c r="E619" s="165" t="str">
        <f>IF(D619="","",支出入力表!G620)</f>
        <v/>
      </c>
      <c r="F619" s="196" t="str">
        <f>IF(E619="","",VLOOKUP(E619,プルダウン用リスト!$L$1:$M$14,2,FALSE))</f>
        <v/>
      </c>
      <c r="G619" s="164" t="str">
        <f>IF(D619="所費",VLOOKUP(D619,支出入力表!E620:$M$2000,4,FALSE),"")</f>
        <v/>
      </c>
      <c r="H619" s="164" t="str">
        <f>IF(D619="所費",VLOOKUP(D619,支出入力表!E620:$M$2000,5,FALSE),"")</f>
        <v/>
      </c>
      <c r="I619" s="166" t="str">
        <f>IF(D619="所費",VLOOKUP(D619,支出入力表!E620:$M$2000,6,FALSE),"")</f>
        <v/>
      </c>
      <c r="J619" s="167" t="str">
        <f>IF(D619="所費",VLOOKUP(D619,支出入力表!E620:$M$2000,7,FALSE),"")</f>
        <v/>
      </c>
      <c r="K619" s="167" t="str">
        <f>IF(D619="所費",VLOOKUP(D619,支出入力表!E620:$M$2000,8,FALSE),"")</f>
        <v/>
      </c>
      <c r="L619" s="168" t="str">
        <f>IF(D619="所費",VLOOKUP(D619,支出入力表!E620:$M$2000,9,FALSE),"")</f>
        <v/>
      </c>
      <c r="M619" s="30"/>
    </row>
    <row r="620" spans="2:13" x14ac:dyDescent="0.55000000000000004">
      <c r="B620" s="163" t="str">
        <f>IF(D620="所費",支出入力表!A621,"")</f>
        <v/>
      </c>
      <c r="C620" s="164" t="str">
        <f>IF(D620="所費",支出入力表!C621,"")</f>
        <v/>
      </c>
      <c r="D620" s="165" t="str">
        <f>IF(支出入力表!E621="所費","所費","")</f>
        <v/>
      </c>
      <c r="E620" s="165" t="str">
        <f>IF(D620="","",支出入力表!G621)</f>
        <v/>
      </c>
      <c r="F620" s="196" t="str">
        <f>IF(E620="","",VLOOKUP(E620,プルダウン用リスト!$L$1:$M$14,2,FALSE))</f>
        <v/>
      </c>
      <c r="G620" s="164" t="str">
        <f>IF(D620="所費",VLOOKUP(D620,支出入力表!E621:$M$2000,4,FALSE),"")</f>
        <v/>
      </c>
      <c r="H620" s="164" t="str">
        <f>IF(D620="所費",VLOOKUP(D620,支出入力表!E621:$M$2000,5,FALSE),"")</f>
        <v/>
      </c>
      <c r="I620" s="166" t="str">
        <f>IF(D620="所費",VLOOKUP(D620,支出入力表!E621:$M$2000,6,FALSE),"")</f>
        <v/>
      </c>
      <c r="J620" s="167" t="str">
        <f>IF(D620="所費",VLOOKUP(D620,支出入力表!E621:$M$2000,7,FALSE),"")</f>
        <v/>
      </c>
      <c r="K620" s="167" t="str">
        <f>IF(D620="所費",VLOOKUP(D620,支出入力表!E621:$M$2000,8,FALSE),"")</f>
        <v/>
      </c>
      <c r="L620" s="168" t="str">
        <f>IF(D620="所費",VLOOKUP(D620,支出入力表!E621:$M$2000,9,FALSE),"")</f>
        <v/>
      </c>
      <c r="M620" s="30"/>
    </row>
    <row r="621" spans="2:13" x14ac:dyDescent="0.55000000000000004">
      <c r="B621" s="163" t="str">
        <f>IF(D621="所費",支出入力表!A622,"")</f>
        <v/>
      </c>
      <c r="C621" s="164" t="str">
        <f>IF(D621="所費",支出入力表!C622,"")</f>
        <v/>
      </c>
      <c r="D621" s="165" t="str">
        <f>IF(支出入力表!E622="所費","所費","")</f>
        <v/>
      </c>
      <c r="E621" s="165" t="str">
        <f>IF(D621="","",支出入力表!G622)</f>
        <v/>
      </c>
      <c r="F621" s="196" t="str">
        <f>IF(E621="","",VLOOKUP(E621,プルダウン用リスト!$L$1:$M$14,2,FALSE))</f>
        <v/>
      </c>
      <c r="G621" s="164" t="str">
        <f>IF(D621="所費",VLOOKUP(D621,支出入力表!E622:$M$2000,4,FALSE),"")</f>
        <v/>
      </c>
      <c r="H621" s="164" t="str">
        <f>IF(D621="所費",VLOOKUP(D621,支出入力表!E622:$M$2000,5,FALSE),"")</f>
        <v/>
      </c>
      <c r="I621" s="166" t="str">
        <f>IF(D621="所費",VLOOKUP(D621,支出入力表!E622:$M$2000,6,FALSE),"")</f>
        <v/>
      </c>
      <c r="J621" s="167" t="str">
        <f>IF(D621="所費",VLOOKUP(D621,支出入力表!E622:$M$2000,7,FALSE),"")</f>
        <v/>
      </c>
      <c r="K621" s="167" t="str">
        <f>IF(D621="所費",VLOOKUP(D621,支出入力表!E622:$M$2000,8,FALSE),"")</f>
        <v/>
      </c>
      <c r="L621" s="168" t="str">
        <f>IF(D621="所費",VLOOKUP(D621,支出入力表!E622:$M$2000,9,FALSE),"")</f>
        <v/>
      </c>
      <c r="M621" s="30"/>
    </row>
    <row r="622" spans="2:13" x14ac:dyDescent="0.55000000000000004">
      <c r="B622" s="163" t="str">
        <f>IF(D622="所費",支出入力表!A623,"")</f>
        <v/>
      </c>
      <c r="C622" s="164" t="str">
        <f>IF(D622="所費",支出入力表!C623,"")</f>
        <v/>
      </c>
      <c r="D622" s="165" t="str">
        <f>IF(支出入力表!E623="所費","所費","")</f>
        <v/>
      </c>
      <c r="E622" s="165" t="str">
        <f>IF(D622="","",支出入力表!G623)</f>
        <v/>
      </c>
      <c r="F622" s="196" t="str">
        <f>IF(E622="","",VLOOKUP(E622,プルダウン用リスト!$L$1:$M$14,2,FALSE))</f>
        <v/>
      </c>
      <c r="G622" s="164" t="str">
        <f>IF(D622="所費",VLOOKUP(D622,支出入力表!E623:$M$2000,4,FALSE),"")</f>
        <v/>
      </c>
      <c r="H622" s="164" t="str">
        <f>IF(D622="所費",VLOOKUP(D622,支出入力表!E623:$M$2000,5,FALSE),"")</f>
        <v/>
      </c>
      <c r="I622" s="166" t="str">
        <f>IF(D622="所費",VLOOKUP(D622,支出入力表!E623:$M$2000,6,FALSE),"")</f>
        <v/>
      </c>
      <c r="J622" s="167" t="str">
        <f>IF(D622="所費",VLOOKUP(D622,支出入力表!E623:$M$2000,7,FALSE),"")</f>
        <v/>
      </c>
      <c r="K622" s="167" t="str">
        <f>IF(D622="所費",VLOOKUP(D622,支出入力表!E623:$M$2000,8,FALSE),"")</f>
        <v/>
      </c>
      <c r="L622" s="168" t="str">
        <f>IF(D622="所費",VLOOKUP(D622,支出入力表!E623:$M$2000,9,FALSE),"")</f>
        <v/>
      </c>
      <c r="M622" s="30"/>
    </row>
    <row r="623" spans="2:13" x14ac:dyDescent="0.55000000000000004">
      <c r="B623" s="163" t="str">
        <f>IF(D623="所費",支出入力表!A624,"")</f>
        <v/>
      </c>
      <c r="C623" s="164" t="str">
        <f>IF(D623="所費",支出入力表!C624,"")</f>
        <v/>
      </c>
      <c r="D623" s="165" t="str">
        <f>IF(支出入力表!E624="所費","所費","")</f>
        <v/>
      </c>
      <c r="E623" s="165" t="str">
        <f>IF(D623="","",支出入力表!G624)</f>
        <v/>
      </c>
      <c r="F623" s="196" t="str">
        <f>IF(E623="","",VLOOKUP(E623,プルダウン用リスト!$L$1:$M$14,2,FALSE))</f>
        <v/>
      </c>
      <c r="G623" s="164" t="str">
        <f>IF(D623="所費",VLOOKUP(D623,支出入力表!E624:$M$2000,4,FALSE),"")</f>
        <v/>
      </c>
      <c r="H623" s="164" t="str">
        <f>IF(D623="所費",VLOOKUP(D623,支出入力表!E624:$M$2000,5,FALSE),"")</f>
        <v/>
      </c>
      <c r="I623" s="166" t="str">
        <f>IF(D623="所費",VLOOKUP(D623,支出入力表!E624:$M$2000,6,FALSE),"")</f>
        <v/>
      </c>
      <c r="J623" s="167" t="str">
        <f>IF(D623="所費",VLOOKUP(D623,支出入力表!E624:$M$2000,7,FALSE),"")</f>
        <v/>
      </c>
      <c r="K623" s="167" t="str">
        <f>IF(D623="所費",VLOOKUP(D623,支出入力表!E624:$M$2000,8,FALSE),"")</f>
        <v/>
      </c>
      <c r="L623" s="168" t="str">
        <f>IF(D623="所費",VLOOKUP(D623,支出入力表!E624:$M$2000,9,FALSE),"")</f>
        <v/>
      </c>
      <c r="M623" s="30"/>
    </row>
    <row r="624" spans="2:13" x14ac:dyDescent="0.55000000000000004">
      <c r="B624" s="163" t="str">
        <f>IF(D624="所費",支出入力表!A625,"")</f>
        <v/>
      </c>
      <c r="C624" s="164" t="str">
        <f>IF(D624="所費",支出入力表!C625,"")</f>
        <v/>
      </c>
      <c r="D624" s="165" t="str">
        <f>IF(支出入力表!E625="所費","所費","")</f>
        <v/>
      </c>
      <c r="E624" s="165" t="str">
        <f>IF(D624="","",支出入力表!G625)</f>
        <v/>
      </c>
      <c r="F624" s="196" t="str">
        <f>IF(E624="","",VLOOKUP(E624,プルダウン用リスト!$L$1:$M$14,2,FALSE))</f>
        <v/>
      </c>
      <c r="G624" s="164" t="str">
        <f>IF(D624="所費",VLOOKUP(D624,支出入力表!E625:$M$2000,4,FALSE),"")</f>
        <v/>
      </c>
      <c r="H624" s="164" t="str">
        <f>IF(D624="所費",VLOOKUP(D624,支出入力表!E625:$M$2000,5,FALSE),"")</f>
        <v/>
      </c>
      <c r="I624" s="166" t="str">
        <f>IF(D624="所費",VLOOKUP(D624,支出入力表!E625:$M$2000,6,FALSE),"")</f>
        <v/>
      </c>
      <c r="J624" s="167" t="str">
        <f>IF(D624="所費",VLOOKUP(D624,支出入力表!E625:$M$2000,7,FALSE),"")</f>
        <v/>
      </c>
      <c r="K624" s="167" t="str">
        <f>IF(D624="所費",VLOOKUP(D624,支出入力表!E625:$M$2000,8,FALSE),"")</f>
        <v/>
      </c>
      <c r="L624" s="168" t="str">
        <f>IF(D624="所費",VLOOKUP(D624,支出入力表!E625:$M$2000,9,FALSE),"")</f>
        <v/>
      </c>
      <c r="M624" s="30"/>
    </row>
    <row r="625" spans="2:13" x14ac:dyDescent="0.55000000000000004">
      <c r="B625" s="163" t="str">
        <f>IF(D625="所費",支出入力表!A626,"")</f>
        <v/>
      </c>
      <c r="C625" s="164" t="str">
        <f>IF(D625="所費",支出入力表!C626,"")</f>
        <v/>
      </c>
      <c r="D625" s="165" t="str">
        <f>IF(支出入力表!E626="所費","所費","")</f>
        <v/>
      </c>
      <c r="E625" s="165" t="str">
        <f>IF(D625="","",支出入力表!G626)</f>
        <v/>
      </c>
      <c r="F625" s="196" t="str">
        <f>IF(E625="","",VLOOKUP(E625,プルダウン用リスト!$L$1:$M$14,2,FALSE))</f>
        <v/>
      </c>
      <c r="G625" s="164" t="str">
        <f>IF(D625="所費",VLOOKUP(D625,支出入力表!E626:$M$2000,4,FALSE),"")</f>
        <v/>
      </c>
      <c r="H625" s="164" t="str">
        <f>IF(D625="所費",VLOOKUP(D625,支出入力表!E626:$M$2000,5,FALSE),"")</f>
        <v/>
      </c>
      <c r="I625" s="166" t="str">
        <f>IF(D625="所費",VLOOKUP(D625,支出入力表!E626:$M$2000,6,FALSE),"")</f>
        <v/>
      </c>
      <c r="J625" s="167" t="str">
        <f>IF(D625="所費",VLOOKUP(D625,支出入力表!E626:$M$2000,7,FALSE),"")</f>
        <v/>
      </c>
      <c r="K625" s="167" t="str">
        <f>IF(D625="所費",VLOOKUP(D625,支出入力表!E626:$M$2000,8,FALSE),"")</f>
        <v/>
      </c>
      <c r="L625" s="168" t="str">
        <f>IF(D625="所費",VLOOKUP(D625,支出入力表!E626:$M$2000,9,FALSE),"")</f>
        <v/>
      </c>
      <c r="M625" s="30"/>
    </row>
    <row r="626" spans="2:13" x14ac:dyDescent="0.55000000000000004">
      <c r="B626" s="163" t="str">
        <f>IF(D626="所費",支出入力表!A627,"")</f>
        <v/>
      </c>
      <c r="C626" s="164" t="str">
        <f>IF(D626="所費",支出入力表!C627,"")</f>
        <v/>
      </c>
      <c r="D626" s="165" t="str">
        <f>IF(支出入力表!E627="所費","所費","")</f>
        <v/>
      </c>
      <c r="E626" s="165" t="str">
        <f>IF(D626="","",支出入力表!G627)</f>
        <v/>
      </c>
      <c r="F626" s="196" t="str">
        <f>IF(E626="","",VLOOKUP(E626,プルダウン用リスト!$L$1:$M$14,2,FALSE))</f>
        <v/>
      </c>
      <c r="G626" s="164" t="str">
        <f>IF(D626="所費",VLOOKUP(D626,支出入力表!E627:$M$2000,4,FALSE),"")</f>
        <v/>
      </c>
      <c r="H626" s="164" t="str">
        <f>IF(D626="所費",VLOOKUP(D626,支出入力表!E627:$M$2000,5,FALSE),"")</f>
        <v/>
      </c>
      <c r="I626" s="166" t="str">
        <f>IF(D626="所費",VLOOKUP(D626,支出入力表!E627:$M$2000,6,FALSE),"")</f>
        <v/>
      </c>
      <c r="J626" s="167" t="str">
        <f>IF(D626="所費",VLOOKUP(D626,支出入力表!E627:$M$2000,7,FALSE),"")</f>
        <v/>
      </c>
      <c r="K626" s="167" t="str">
        <f>IF(D626="所費",VLOOKUP(D626,支出入力表!E627:$M$2000,8,FALSE),"")</f>
        <v/>
      </c>
      <c r="L626" s="168" t="str">
        <f>IF(D626="所費",VLOOKUP(D626,支出入力表!E627:$M$2000,9,FALSE),"")</f>
        <v/>
      </c>
      <c r="M626" s="30"/>
    </row>
    <row r="627" spans="2:13" x14ac:dyDescent="0.55000000000000004">
      <c r="B627" s="163" t="str">
        <f>IF(D627="所費",支出入力表!A628,"")</f>
        <v/>
      </c>
      <c r="C627" s="164" t="str">
        <f>IF(D627="所費",支出入力表!C628,"")</f>
        <v/>
      </c>
      <c r="D627" s="165" t="str">
        <f>IF(支出入力表!E628="所費","所費","")</f>
        <v/>
      </c>
      <c r="E627" s="165" t="str">
        <f>IF(D627="","",支出入力表!G628)</f>
        <v/>
      </c>
      <c r="F627" s="196" t="str">
        <f>IF(E627="","",VLOOKUP(E627,プルダウン用リスト!$L$1:$M$14,2,FALSE))</f>
        <v/>
      </c>
      <c r="G627" s="164" t="str">
        <f>IF(D627="所費",VLOOKUP(D627,支出入力表!E628:$M$2000,4,FALSE),"")</f>
        <v/>
      </c>
      <c r="H627" s="164" t="str">
        <f>IF(D627="所費",VLOOKUP(D627,支出入力表!E628:$M$2000,5,FALSE),"")</f>
        <v/>
      </c>
      <c r="I627" s="166" t="str">
        <f>IF(D627="所費",VLOOKUP(D627,支出入力表!E628:$M$2000,6,FALSE),"")</f>
        <v/>
      </c>
      <c r="J627" s="167" t="str">
        <f>IF(D627="所費",VLOOKUP(D627,支出入力表!E628:$M$2000,7,FALSE),"")</f>
        <v/>
      </c>
      <c r="K627" s="167" t="str">
        <f>IF(D627="所費",VLOOKUP(D627,支出入力表!E628:$M$2000,8,FALSE),"")</f>
        <v/>
      </c>
      <c r="L627" s="168" t="str">
        <f>IF(D627="所費",VLOOKUP(D627,支出入力表!E628:$M$2000,9,FALSE),"")</f>
        <v/>
      </c>
      <c r="M627" s="30"/>
    </row>
    <row r="628" spans="2:13" x14ac:dyDescent="0.55000000000000004">
      <c r="B628" s="163" t="str">
        <f>IF(D628="所費",支出入力表!A629,"")</f>
        <v/>
      </c>
      <c r="C628" s="164" t="str">
        <f>IF(D628="所費",支出入力表!C629,"")</f>
        <v/>
      </c>
      <c r="D628" s="165" t="str">
        <f>IF(支出入力表!E629="所費","所費","")</f>
        <v/>
      </c>
      <c r="E628" s="165" t="str">
        <f>IF(D628="","",支出入力表!G629)</f>
        <v/>
      </c>
      <c r="F628" s="196" t="str">
        <f>IF(E628="","",VLOOKUP(E628,プルダウン用リスト!$L$1:$M$14,2,FALSE))</f>
        <v/>
      </c>
      <c r="G628" s="164" t="str">
        <f>IF(D628="所費",VLOOKUP(D628,支出入力表!E629:$M$2000,4,FALSE),"")</f>
        <v/>
      </c>
      <c r="H628" s="164" t="str">
        <f>IF(D628="所費",VLOOKUP(D628,支出入力表!E629:$M$2000,5,FALSE),"")</f>
        <v/>
      </c>
      <c r="I628" s="166" t="str">
        <f>IF(D628="所費",VLOOKUP(D628,支出入力表!E629:$M$2000,6,FALSE),"")</f>
        <v/>
      </c>
      <c r="J628" s="167" t="str">
        <f>IF(D628="所費",VLOOKUP(D628,支出入力表!E629:$M$2000,7,FALSE),"")</f>
        <v/>
      </c>
      <c r="K628" s="167" t="str">
        <f>IF(D628="所費",VLOOKUP(D628,支出入力表!E629:$M$2000,8,FALSE),"")</f>
        <v/>
      </c>
      <c r="L628" s="168" t="str">
        <f>IF(D628="所費",VLOOKUP(D628,支出入力表!E629:$M$2000,9,FALSE),"")</f>
        <v/>
      </c>
      <c r="M628" s="30"/>
    </row>
    <row r="629" spans="2:13" x14ac:dyDescent="0.55000000000000004">
      <c r="B629" s="163" t="str">
        <f>IF(D629="所費",支出入力表!A630,"")</f>
        <v/>
      </c>
      <c r="C629" s="164" t="str">
        <f>IF(D629="所費",支出入力表!C630,"")</f>
        <v/>
      </c>
      <c r="D629" s="165" t="str">
        <f>IF(支出入力表!E630="所費","所費","")</f>
        <v/>
      </c>
      <c r="E629" s="165" t="str">
        <f>IF(D629="","",支出入力表!G630)</f>
        <v/>
      </c>
      <c r="F629" s="196" t="str">
        <f>IF(E629="","",VLOOKUP(E629,プルダウン用リスト!$L$1:$M$14,2,FALSE))</f>
        <v/>
      </c>
      <c r="G629" s="164" t="str">
        <f>IF(D629="所費",VLOOKUP(D629,支出入力表!E630:$M$2000,4,FALSE),"")</f>
        <v/>
      </c>
      <c r="H629" s="164" t="str">
        <f>IF(D629="所費",VLOOKUP(D629,支出入力表!E630:$M$2000,5,FALSE),"")</f>
        <v/>
      </c>
      <c r="I629" s="166" t="str">
        <f>IF(D629="所費",VLOOKUP(D629,支出入力表!E630:$M$2000,6,FALSE),"")</f>
        <v/>
      </c>
      <c r="J629" s="167" t="str">
        <f>IF(D629="所費",VLOOKUP(D629,支出入力表!E630:$M$2000,7,FALSE),"")</f>
        <v/>
      </c>
      <c r="K629" s="167" t="str">
        <f>IF(D629="所費",VLOOKUP(D629,支出入力表!E630:$M$2000,8,FALSE),"")</f>
        <v/>
      </c>
      <c r="L629" s="168" t="str">
        <f>IF(D629="所費",VLOOKUP(D629,支出入力表!E630:$M$2000,9,FALSE),"")</f>
        <v/>
      </c>
      <c r="M629" s="30"/>
    </row>
    <row r="630" spans="2:13" x14ac:dyDescent="0.55000000000000004">
      <c r="B630" s="163" t="str">
        <f>IF(D630="所費",支出入力表!A631,"")</f>
        <v/>
      </c>
      <c r="C630" s="164" t="str">
        <f>IF(D630="所費",支出入力表!C631,"")</f>
        <v/>
      </c>
      <c r="D630" s="165" t="str">
        <f>IF(支出入力表!E631="所費","所費","")</f>
        <v/>
      </c>
      <c r="E630" s="165" t="str">
        <f>IF(D630="","",支出入力表!G631)</f>
        <v/>
      </c>
      <c r="F630" s="196" t="str">
        <f>IF(E630="","",VLOOKUP(E630,プルダウン用リスト!$L$1:$M$14,2,FALSE))</f>
        <v/>
      </c>
      <c r="G630" s="164" t="str">
        <f>IF(D630="所費",VLOOKUP(D630,支出入力表!E631:$M$2000,4,FALSE),"")</f>
        <v/>
      </c>
      <c r="H630" s="164" t="str">
        <f>IF(D630="所費",VLOOKUP(D630,支出入力表!E631:$M$2000,5,FALSE),"")</f>
        <v/>
      </c>
      <c r="I630" s="166" t="str">
        <f>IF(D630="所費",VLOOKUP(D630,支出入力表!E631:$M$2000,6,FALSE),"")</f>
        <v/>
      </c>
      <c r="J630" s="167" t="str">
        <f>IF(D630="所費",VLOOKUP(D630,支出入力表!E631:$M$2000,7,FALSE),"")</f>
        <v/>
      </c>
      <c r="K630" s="167" t="str">
        <f>IF(D630="所費",VLOOKUP(D630,支出入力表!E631:$M$2000,8,FALSE),"")</f>
        <v/>
      </c>
      <c r="L630" s="168" t="str">
        <f>IF(D630="所費",VLOOKUP(D630,支出入力表!E631:$M$2000,9,FALSE),"")</f>
        <v/>
      </c>
      <c r="M630" s="30"/>
    </row>
    <row r="631" spans="2:13" x14ac:dyDescent="0.55000000000000004">
      <c r="B631" s="163" t="str">
        <f>IF(D631="所費",支出入力表!A632,"")</f>
        <v/>
      </c>
      <c r="C631" s="164" t="str">
        <f>IF(D631="所費",支出入力表!C632,"")</f>
        <v/>
      </c>
      <c r="D631" s="165" t="str">
        <f>IF(支出入力表!E632="所費","所費","")</f>
        <v/>
      </c>
      <c r="E631" s="165" t="str">
        <f>IF(D631="","",支出入力表!G632)</f>
        <v/>
      </c>
      <c r="F631" s="196" t="str">
        <f>IF(E631="","",VLOOKUP(E631,プルダウン用リスト!$L$1:$M$14,2,FALSE))</f>
        <v/>
      </c>
      <c r="G631" s="164" t="str">
        <f>IF(D631="所費",VLOOKUP(D631,支出入力表!E632:$M$2000,4,FALSE),"")</f>
        <v/>
      </c>
      <c r="H631" s="164" t="str">
        <f>IF(D631="所費",VLOOKUP(D631,支出入力表!E632:$M$2000,5,FALSE),"")</f>
        <v/>
      </c>
      <c r="I631" s="166" t="str">
        <f>IF(D631="所費",VLOOKUP(D631,支出入力表!E632:$M$2000,6,FALSE),"")</f>
        <v/>
      </c>
      <c r="J631" s="167" t="str">
        <f>IF(D631="所費",VLOOKUP(D631,支出入力表!E632:$M$2000,7,FALSE),"")</f>
        <v/>
      </c>
      <c r="K631" s="167" t="str">
        <f>IF(D631="所費",VLOOKUP(D631,支出入力表!E632:$M$2000,8,FALSE),"")</f>
        <v/>
      </c>
      <c r="L631" s="168" t="str">
        <f>IF(D631="所費",VLOOKUP(D631,支出入力表!E632:$M$2000,9,FALSE),"")</f>
        <v/>
      </c>
      <c r="M631" s="30"/>
    </row>
    <row r="632" spans="2:13" x14ac:dyDescent="0.55000000000000004">
      <c r="B632" s="163" t="str">
        <f>IF(D632="所費",支出入力表!A633,"")</f>
        <v/>
      </c>
      <c r="C632" s="164" t="str">
        <f>IF(D632="所費",支出入力表!C633,"")</f>
        <v/>
      </c>
      <c r="D632" s="165" t="str">
        <f>IF(支出入力表!E633="所費","所費","")</f>
        <v/>
      </c>
      <c r="E632" s="165" t="str">
        <f>IF(D632="","",支出入力表!G633)</f>
        <v/>
      </c>
      <c r="F632" s="196" t="str">
        <f>IF(E632="","",VLOOKUP(E632,プルダウン用リスト!$L$1:$M$14,2,FALSE))</f>
        <v/>
      </c>
      <c r="G632" s="164" t="str">
        <f>IF(D632="所費",VLOOKUP(D632,支出入力表!E633:$M$2000,4,FALSE),"")</f>
        <v/>
      </c>
      <c r="H632" s="164" t="str">
        <f>IF(D632="所費",VLOOKUP(D632,支出入力表!E633:$M$2000,5,FALSE),"")</f>
        <v/>
      </c>
      <c r="I632" s="166" t="str">
        <f>IF(D632="所費",VLOOKUP(D632,支出入力表!E633:$M$2000,6,FALSE),"")</f>
        <v/>
      </c>
      <c r="J632" s="167" t="str">
        <f>IF(D632="所費",VLOOKUP(D632,支出入力表!E633:$M$2000,7,FALSE),"")</f>
        <v/>
      </c>
      <c r="K632" s="167" t="str">
        <f>IF(D632="所費",VLOOKUP(D632,支出入力表!E633:$M$2000,8,FALSE),"")</f>
        <v/>
      </c>
      <c r="L632" s="168" t="str">
        <f>IF(D632="所費",VLOOKUP(D632,支出入力表!E633:$M$2000,9,FALSE),"")</f>
        <v/>
      </c>
      <c r="M632" s="30"/>
    </row>
    <row r="633" spans="2:13" x14ac:dyDescent="0.55000000000000004">
      <c r="B633" s="163" t="str">
        <f>IF(D633="所費",支出入力表!A634,"")</f>
        <v/>
      </c>
      <c r="C633" s="164" t="str">
        <f>IF(D633="所費",支出入力表!C634,"")</f>
        <v/>
      </c>
      <c r="D633" s="165" t="str">
        <f>IF(支出入力表!E634="所費","所費","")</f>
        <v/>
      </c>
      <c r="E633" s="165" t="str">
        <f>IF(D633="","",支出入力表!G634)</f>
        <v/>
      </c>
      <c r="F633" s="196" t="str">
        <f>IF(E633="","",VLOOKUP(E633,プルダウン用リスト!$L$1:$M$14,2,FALSE))</f>
        <v/>
      </c>
      <c r="G633" s="164" t="str">
        <f>IF(D633="所費",VLOOKUP(D633,支出入力表!E634:$M$2000,4,FALSE),"")</f>
        <v/>
      </c>
      <c r="H633" s="164" t="str">
        <f>IF(D633="所費",VLOOKUP(D633,支出入力表!E634:$M$2000,5,FALSE),"")</f>
        <v/>
      </c>
      <c r="I633" s="166" t="str">
        <f>IF(D633="所費",VLOOKUP(D633,支出入力表!E634:$M$2000,6,FALSE),"")</f>
        <v/>
      </c>
      <c r="J633" s="167" t="str">
        <f>IF(D633="所費",VLOOKUP(D633,支出入力表!E634:$M$2000,7,FALSE),"")</f>
        <v/>
      </c>
      <c r="K633" s="167" t="str">
        <f>IF(D633="所費",VLOOKUP(D633,支出入力表!E634:$M$2000,8,FALSE),"")</f>
        <v/>
      </c>
      <c r="L633" s="168" t="str">
        <f>IF(D633="所費",VLOOKUP(D633,支出入力表!E634:$M$2000,9,FALSE),"")</f>
        <v/>
      </c>
      <c r="M633" s="30"/>
    </row>
    <row r="634" spans="2:13" x14ac:dyDescent="0.55000000000000004">
      <c r="B634" s="163" t="str">
        <f>IF(D634="所費",支出入力表!A635,"")</f>
        <v/>
      </c>
      <c r="C634" s="164" t="str">
        <f>IF(D634="所費",支出入力表!C635,"")</f>
        <v/>
      </c>
      <c r="D634" s="165" t="str">
        <f>IF(支出入力表!E635="所費","所費","")</f>
        <v/>
      </c>
      <c r="E634" s="165" t="str">
        <f>IF(D634="","",支出入力表!G635)</f>
        <v/>
      </c>
      <c r="F634" s="196" t="str">
        <f>IF(E634="","",VLOOKUP(E634,プルダウン用リスト!$L$1:$M$14,2,FALSE))</f>
        <v/>
      </c>
      <c r="G634" s="164" t="str">
        <f>IF(D634="所費",VLOOKUP(D634,支出入力表!E635:$M$2000,4,FALSE),"")</f>
        <v/>
      </c>
      <c r="H634" s="164" t="str">
        <f>IF(D634="所費",VLOOKUP(D634,支出入力表!E635:$M$2000,5,FALSE),"")</f>
        <v/>
      </c>
      <c r="I634" s="166" t="str">
        <f>IF(D634="所費",VLOOKUP(D634,支出入力表!E635:$M$2000,6,FALSE),"")</f>
        <v/>
      </c>
      <c r="J634" s="167" t="str">
        <f>IF(D634="所費",VLOOKUP(D634,支出入力表!E635:$M$2000,7,FALSE),"")</f>
        <v/>
      </c>
      <c r="K634" s="167" t="str">
        <f>IF(D634="所費",VLOOKUP(D634,支出入力表!E635:$M$2000,8,FALSE),"")</f>
        <v/>
      </c>
      <c r="L634" s="168" t="str">
        <f>IF(D634="所費",VLOOKUP(D634,支出入力表!E635:$M$2000,9,FALSE),"")</f>
        <v/>
      </c>
      <c r="M634" s="30"/>
    </row>
    <row r="635" spans="2:13" x14ac:dyDescent="0.55000000000000004">
      <c r="B635" s="163" t="str">
        <f>IF(D635="所費",支出入力表!A636,"")</f>
        <v/>
      </c>
      <c r="C635" s="164" t="str">
        <f>IF(D635="所費",支出入力表!C636,"")</f>
        <v/>
      </c>
      <c r="D635" s="165" t="str">
        <f>IF(支出入力表!E636="所費","所費","")</f>
        <v/>
      </c>
      <c r="E635" s="165" t="str">
        <f>IF(D635="","",支出入力表!G636)</f>
        <v/>
      </c>
      <c r="F635" s="196" t="str">
        <f>IF(E635="","",VLOOKUP(E635,プルダウン用リスト!$L$1:$M$14,2,FALSE))</f>
        <v/>
      </c>
      <c r="G635" s="164" t="str">
        <f>IF(D635="所費",VLOOKUP(D635,支出入力表!E636:$M$2000,4,FALSE),"")</f>
        <v/>
      </c>
      <c r="H635" s="164" t="str">
        <f>IF(D635="所費",VLOOKUP(D635,支出入力表!E636:$M$2000,5,FALSE),"")</f>
        <v/>
      </c>
      <c r="I635" s="166" t="str">
        <f>IF(D635="所費",VLOOKUP(D635,支出入力表!E636:$M$2000,6,FALSE),"")</f>
        <v/>
      </c>
      <c r="J635" s="167" t="str">
        <f>IF(D635="所費",VLOOKUP(D635,支出入力表!E636:$M$2000,7,FALSE),"")</f>
        <v/>
      </c>
      <c r="K635" s="167" t="str">
        <f>IF(D635="所費",VLOOKUP(D635,支出入力表!E636:$M$2000,8,FALSE),"")</f>
        <v/>
      </c>
      <c r="L635" s="168" t="str">
        <f>IF(D635="所費",VLOOKUP(D635,支出入力表!E636:$M$2000,9,FALSE),"")</f>
        <v/>
      </c>
      <c r="M635" s="30"/>
    </row>
    <row r="636" spans="2:13" x14ac:dyDescent="0.55000000000000004">
      <c r="B636" s="163" t="str">
        <f>IF(D636="所費",支出入力表!A637,"")</f>
        <v/>
      </c>
      <c r="C636" s="164" t="str">
        <f>IF(D636="所費",支出入力表!C637,"")</f>
        <v/>
      </c>
      <c r="D636" s="165" t="str">
        <f>IF(支出入力表!E637="所費","所費","")</f>
        <v/>
      </c>
      <c r="E636" s="165" t="str">
        <f>IF(D636="","",支出入力表!G637)</f>
        <v/>
      </c>
      <c r="F636" s="196" t="str">
        <f>IF(E636="","",VLOOKUP(E636,プルダウン用リスト!$L$1:$M$14,2,FALSE))</f>
        <v/>
      </c>
      <c r="G636" s="164" t="str">
        <f>IF(D636="所費",VLOOKUP(D636,支出入力表!E637:$M$2000,4,FALSE),"")</f>
        <v/>
      </c>
      <c r="H636" s="164" t="str">
        <f>IF(D636="所費",VLOOKUP(D636,支出入力表!E637:$M$2000,5,FALSE),"")</f>
        <v/>
      </c>
      <c r="I636" s="166" t="str">
        <f>IF(D636="所費",VLOOKUP(D636,支出入力表!E637:$M$2000,6,FALSE),"")</f>
        <v/>
      </c>
      <c r="J636" s="167" t="str">
        <f>IF(D636="所費",VLOOKUP(D636,支出入力表!E637:$M$2000,7,FALSE),"")</f>
        <v/>
      </c>
      <c r="K636" s="167" t="str">
        <f>IF(D636="所費",VLOOKUP(D636,支出入力表!E637:$M$2000,8,FALSE),"")</f>
        <v/>
      </c>
      <c r="L636" s="168" t="str">
        <f>IF(D636="所費",VLOOKUP(D636,支出入力表!E637:$M$2000,9,FALSE),"")</f>
        <v/>
      </c>
      <c r="M636" s="30"/>
    </row>
    <row r="637" spans="2:13" x14ac:dyDescent="0.55000000000000004">
      <c r="B637" s="163" t="str">
        <f>IF(D637="所費",支出入力表!A638,"")</f>
        <v/>
      </c>
      <c r="C637" s="164" t="str">
        <f>IF(D637="所費",支出入力表!C638,"")</f>
        <v/>
      </c>
      <c r="D637" s="165" t="str">
        <f>IF(支出入力表!E638="所費","所費","")</f>
        <v/>
      </c>
      <c r="E637" s="165" t="str">
        <f>IF(D637="","",支出入力表!G638)</f>
        <v/>
      </c>
      <c r="F637" s="196" t="str">
        <f>IF(E637="","",VLOOKUP(E637,プルダウン用リスト!$L$1:$M$14,2,FALSE))</f>
        <v/>
      </c>
      <c r="G637" s="164" t="str">
        <f>IF(D637="所費",VLOOKUP(D637,支出入力表!E638:$M$2000,4,FALSE),"")</f>
        <v/>
      </c>
      <c r="H637" s="164" t="str">
        <f>IF(D637="所費",VLOOKUP(D637,支出入力表!E638:$M$2000,5,FALSE),"")</f>
        <v/>
      </c>
      <c r="I637" s="166" t="str">
        <f>IF(D637="所費",VLOOKUP(D637,支出入力表!E638:$M$2000,6,FALSE),"")</f>
        <v/>
      </c>
      <c r="J637" s="167" t="str">
        <f>IF(D637="所費",VLOOKUP(D637,支出入力表!E638:$M$2000,7,FALSE),"")</f>
        <v/>
      </c>
      <c r="K637" s="167" t="str">
        <f>IF(D637="所費",VLOOKUP(D637,支出入力表!E638:$M$2000,8,FALSE),"")</f>
        <v/>
      </c>
      <c r="L637" s="168" t="str">
        <f>IF(D637="所費",VLOOKUP(D637,支出入力表!E638:$M$2000,9,FALSE),"")</f>
        <v/>
      </c>
      <c r="M637" s="30"/>
    </row>
    <row r="638" spans="2:13" x14ac:dyDescent="0.55000000000000004">
      <c r="B638" s="163" t="str">
        <f>IF(D638="所費",支出入力表!A639,"")</f>
        <v/>
      </c>
      <c r="C638" s="164" t="str">
        <f>IF(D638="所費",支出入力表!C639,"")</f>
        <v/>
      </c>
      <c r="D638" s="165" t="str">
        <f>IF(支出入力表!E639="所費","所費","")</f>
        <v/>
      </c>
      <c r="E638" s="165" t="str">
        <f>IF(D638="","",支出入力表!G639)</f>
        <v/>
      </c>
      <c r="F638" s="196" t="str">
        <f>IF(E638="","",VLOOKUP(E638,プルダウン用リスト!$L$1:$M$14,2,FALSE))</f>
        <v/>
      </c>
      <c r="G638" s="164" t="str">
        <f>IF(D638="所費",VLOOKUP(D638,支出入力表!E639:$M$2000,4,FALSE),"")</f>
        <v/>
      </c>
      <c r="H638" s="164" t="str">
        <f>IF(D638="所費",VLOOKUP(D638,支出入力表!E639:$M$2000,5,FALSE),"")</f>
        <v/>
      </c>
      <c r="I638" s="166" t="str">
        <f>IF(D638="所費",VLOOKUP(D638,支出入力表!E639:$M$2000,6,FALSE),"")</f>
        <v/>
      </c>
      <c r="J638" s="167" t="str">
        <f>IF(D638="所費",VLOOKUP(D638,支出入力表!E639:$M$2000,7,FALSE),"")</f>
        <v/>
      </c>
      <c r="K638" s="167" t="str">
        <f>IF(D638="所費",VLOOKUP(D638,支出入力表!E639:$M$2000,8,FALSE),"")</f>
        <v/>
      </c>
      <c r="L638" s="168" t="str">
        <f>IF(D638="所費",VLOOKUP(D638,支出入力表!E639:$M$2000,9,FALSE),"")</f>
        <v/>
      </c>
      <c r="M638" s="30"/>
    </row>
    <row r="639" spans="2:13" x14ac:dyDescent="0.55000000000000004">
      <c r="B639" s="163" t="str">
        <f>IF(D639="所費",支出入力表!A640,"")</f>
        <v/>
      </c>
      <c r="C639" s="164" t="str">
        <f>IF(D639="所費",支出入力表!C640,"")</f>
        <v/>
      </c>
      <c r="D639" s="165" t="str">
        <f>IF(支出入力表!E640="所費","所費","")</f>
        <v/>
      </c>
      <c r="E639" s="165" t="str">
        <f>IF(D639="","",支出入力表!G640)</f>
        <v/>
      </c>
      <c r="F639" s="196" t="str">
        <f>IF(E639="","",VLOOKUP(E639,プルダウン用リスト!$L$1:$M$14,2,FALSE))</f>
        <v/>
      </c>
      <c r="G639" s="164" t="str">
        <f>IF(D639="所費",VLOOKUP(D639,支出入力表!E640:$M$2000,4,FALSE),"")</f>
        <v/>
      </c>
      <c r="H639" s="164" t="str">
        <f>IF(D639="所費",VLOOKUP(D639,支出入力表!E640:$M$2000,5,FALSE),"")</f>
        <v/>
      </c>
      <c r="I639" s="166" t="str">
        <f>IF(D639="所費",VLOOKUP(D639,支出入力表!E640:$M$2000,6,FALSE),"")</f>
        <v/>
      </c>
      <c r="J639" s="167" t="str">
        <f>IF(D639="所費",VLOOKUP(D639,支出入力表!E640:$M$2000,7,FALSE),"")</f>
        <v/>
      </c>
      <c r="K639" s="167" t="str">
        <f>IF(D639="所費",VLOOKUP(D639,支出入力表!E640:$M$2000,8,FALSE),"")</f>
        <v/>
      </c>
      <c r="L639" s="168" t="str">
        <f>IF(D639="所費",VLOOKUP(D639,支出入力表!E640:$M$2000,9,FALSE),"")</f>
        <v/>
      </c>
      <c r="M639" s="30"/>
    </row>
    <row r="640" spans="2:13" x14ac:dyDescent="0.55000000000000004">
      <c r="B640" s="163" t="str">
        <f>IF(D640="所費",支出入力表!A641,"")</f>
        <v/>
      </c>
      <c r="C640" s="164" t="str">
        <f>IF(D640="所費",支出入力表!C641,"")</f>
        <v/>
      </c>
      <c r="D640" s="165" t="str">
        <f>IF(支出入力表!E641="所費","所費","")</f>
        <v/>
      </c>
      <c r="E640" s="165" t="str">
        <f>IF(D640="","",支出入力表!G641)</f>
        <v/>
      </c>
      <c r="F640" s="196" t="str">
        <f>IF(E640="","",VLOOKUP(E640,プルダウン用リスト!$L$1:$M$14,2,FALSE))</f>
        <v/>
      </c>
      <c r="G640" s="164" t="str">
        <f>IF(D640="所費",VLOOKUP(D640,支出入力表!E641:$M$2000,4,FALSE),"")</f>
        <v/>
      </c>
      <c r="H640" s="164" t="str">
        <f>IF(D640="所費",VLOOKUP(D640,支出入力表!E641:$M$2000,5,FALSE),"")</f>
        <v/>
      </c>
      <c r="I640" s="166" t="str">
        <f>IF(D640="所費",VLOOKUP(D640,支出入力表!E641:$M$2000,6,FALSE),"")</f>
        <v/>
      </c>
      <c r="J640" s="167" t="str">
        <f>IF(D640="所費",VLOOKUP(D640,支出入力表!E641:$M$2000,7,FALSE),"")</f>
        <v/>
      </c>
      <c r="K640" s="167" t="str">
        <f>IF(D640="所費",VLOOKUP(D640,支出入力表!E641:$M$2000,8,FALSE),"")</f>
        <v/>
      </c>
      <c r="L640" s="168" t="str">
        <f>IF(D640="所費",VLOOKUP(D640,支出入力表!E641:$M$2000,9,FALSE),"")</f>
        <v/>
      </c>
      <c r="M640" s="30"/>
    </row>
    <row r="641" spans="2:13" x14ac:dyDescent="0.55000000000000004">
      <c r="B641" s="163" t="str">
        <f>IF(D641="所費",支出入力表!A642,"")</f>
        <v/>
      </c>
      <c r="C641" s="164" t="str">
        <f>IF(D641="所費",支出入力表!C642,"")</f>
        <v/>
      </c>
      <c r="D641" s="165" t="str">
        <f>IF(支出入力表!E642="所費","所費","")</f>
        <v/>
      </c>
      <c r="E641" s="165" t="str">
        <f>IF(D641="","",支出入力表!G642)</f>
        <v/>
      </c>
      <c r="F641" s="196" t="str">
        <f>IF(E641="","",VLOOKUP(E641,プルダウン用リスト!$L$1:$M$14,2,FALSE))</f>
        <v/>
      </c>
      <c r="G641" s="164" t="str">
        <f>IF(D641="所費",VLOOKUP(D641,支出入力表!E642:$M$2000,4,FALSE),"")</f>
        <v/>
      </c>
      <c r="H641" s="164" t="str">
        <f>IF(D641="所費",VLOOKUP(D641,支出入力表!E642:$M$2000,5,FALSE),"")</f>
        <v/>
      </c>
      <c r="I641" s="166" t="str">
        <f>IF(D641="所費",VLOOKUP(D641,支出入力表!E642:$M$2000,6,FALSE),"")</f>
        <v/>
      </c>
      <c r="J641" s="167" t="str">
        <f>IF(D641="所費",VLOOKUP(D641,支出入力表!E642:$M$2000,7,FALSE),"")</f>
        <v/>
      </c>
      <c r="K641" s="167" t="str">
        <f>IF(D641="所費",VLOOKUP(D641,支出入力表!E642:$M$2000,8,FALSE),"")</f>
        <v/>
      </c>
      <c r="L641" s="168" t="str">
        <f>IF(D641="所費",VLOOKUP(D641,支出入力表!E642:$M$2000,9,FALSE),"")</f>
        <v/>
      </c>
      <c r="M641" s="30"/>
    </row>
    <row r="642" spans="2:13" x14ac:dyDescent="0.55000000000000004">
      <c r="B642" s="163" t="str">
        <f>IF(D642="所費",支出入力表!A643,"")</f>
        <v/>
      </c>
      <c r="C642" s="164" t="str">
        <f>IF(D642="所費",支出入力表!C643,"")</f>
        <v/>
      </c>
      <c r="D642" s="165" t="str">
        <f>IF(支出入力表!E643="所費","所費","")</f>
        <v/>
      </c>
      <c r="E642" s="165" t="str">
        <f>IF(D642="","",支出入力表!G643)</f>
        <v/>
      </c>
      <c r="F642" s="196" t="str">
        <f>IF(E642="","",VLOOKUP(E642,プルダウン用リスト!$L$1:$M$14,2,FALSE))</f>
        <v/>
      </c>
      <c r="G642" s="164" t="str">
        <f>IF(D642="所費",VLOOKUP(D642,支出入力表!E643:$M$2000,4,FALSE),"")</f>
        <v/>
      </c>
      <c r="H642" s="164" t="str">
        <f>IF(D642="所費",VLOOKUP(D642,支出入力表!E643:$M$2000,5,FALSE),"")</f>
        <v/>
      </c>
      <c r="I642" s="166" t="str">
        <f>IF(D642="所費",VLOOKUP(D642,支出入力表!E643:$M$2000,6,FALSE),"")</f>
        <v/>
      </c>
      <c r="J642" s="167" t="str">
        <f>IF(D642="所費",VLOOKUP(D642,支出入力表!E643:$M$2000,7,FALSE),"")</f>
        <v/>
      </c>
      <c r="K642" s="167" t="str">
        <f>IF(D642="所費",VLOOKUP(D642,支出入力表!E643:$M$2000,8,FALSE),"")</f>
        <v/>
      </c>
      <c r="L642" s="168" t="str">
        <f>IF(D642="所費",VLOOKUP(D642,支出入力表!E643:$M$2000,9,FALSE),"")</f>
        <v/>
      </c>
      <c r="M642" s="30"/>
    </row>
    <row r="643" spans="2:13" x14ac:dyDescent="0.55000000000000004">
      <c r="B643" s="163" t="str">
        <f>IF(D643="所費",支出入力表!A644,"")</f>
        <v/>
      </c>
      <c r="C643" s="164" t="str">
        <f>IF(D643="所費",支出入力表!C644,"")</f>
        <v/>
      </c>
      <c r="D643" s="165" t="str">
        <f>IF(支出入力表!E644="所費","所費","")</f>
        <v/>
      </c>
      <c r="E643" s="165" t="str">
        <f>IF(D643="","",支出入力表!G644)</f>
        <v/>
      </c>
      <c r="F643" s="196" t="str">
        <f>IF(E643="","",VLOOKUP(E643,プルダウン用リスト!$L$1:$M$14,2,FALSE))</f>
        <v/>
      </c>
      <c r="G643" s="164" t="str">
        <f>IF(D643="所費",VLOOKUP(D643,支出入力表!E644:$M$2000,4,FALSE),"")</f>
        <v/>
      </c>
      <c r="H643" s="164" t="str">
        <f>IF(D643="所費",VLOOKUP(D643,支出入力表!E644:$M$2000,5,FALSE),"")</f>
        <v/>
      </c>
      <c r="I643" s="166" t="str">
        <f>IF(D643="所費",VLOOKUP(D643,支出入力表!E644:$M$2000,6,FALSE),"")</f>
        <v/>
      </c>
      <c r="J643" s="167" t="str">
        <f>IF(D643="所費",VLOOKUP(D643,支出入力表!E644:$M$2000,7,FALSE),"")</f>
        <v/>
      </c>
      <c r="K643" s="167" t="str">
        <f>IF(D643="所費",VLOOKUP(D643,支出入力表!E644:$M$2000,8,FALSE),"")</f>
        <v/>
      </c>
      <c r="L643" s="168" t="str">
        <f>IF(D643="所費",VLOOKUP(D643,支出入力表!E644:$M$2000,9,FALSE),"")</f>
        <v/>
      </c>
      <c r="M643" s="30"/>
    </row>
    <row r="644" spans="2:13" x14ac:dyDescent="0.55000000000000004">
      <c r="B644" s="163" t="str">
        <f>IF(D644="所費",支出入力表!A645,"")</f>
        <v/>
      </c>
      <c r="C644" s="164" t="str">
        <f>IF(D644="所費",支出入力表!C645,"")</f>
        <v/>
      </c>
      <c r="D644" s="165" t="str">
        <f>IF(支出入力表!E645="所費","所費","")</f>
        <v/>
      </c>
      <c r="E644" s="165" t="str">
        <f>IF(D644="","",支出入力表!G645)</f>
        <v/>
      </c>
      <c r="F644" s="196" t="str">
        <f>IF(E644="","",VLOOKUP(E644,プルダウン用リスト!$L$1:$M$14,2,FALSE))</f>
        <v/>
      </c>
      <c r="G644" s="164" t="str">
        <f>IF(D644="所費",VLOOKUP(D644,支出入力表!E645:$M$2000,4,FALSE),"")</f>
        <v/>
      </c>
      <c r="H644" s="164" t="str">
        <f>IF(D644="所費",VLOOKUP(D644,支出入力表!E645:$M$2000,5,FALSE),"")</f>
        <v/>
      </c>
      <c r="I644" s="166" t="str">
        <f>IF(D644="所費",VLOOKUP(D644,支出入力表!E645:$M$2000,6,FALSE),"")</f>
        <v/>
      </c>
      <c r="J644" s="167" t="str">
        <f>IF(D644="所費",VLOOKUP(D644,支出入力表!E645:$M$2000,7,FALSE),"")</f>
        <v/>
      </c>
      <c r="K644" s="167" t="str">
        <f>IF(D644="所費",VLOOKUP(D644,支出入力表!E645:$M$2000,8,FALSE),"")</f>
        <v/>
      </c>
      <c r="L644" s="168" t="str">
        <f>IF(D644="所費",VLOOKUP(D644,支出入力表!E645:$M$2000,9,FALSE),"")</f>
        <v/>
      </c>
      <c r="M644" s="30"/>
    </row>
    <row r="645" spans="2:13" x14ac:dyDescent="0.55000000000000004">
      <c r="B645" s="163" t="str">
        <f>IF(D645="所費",支出入力表!A646,"")</f>
        <v/>
      </c>
      <c r="C645" s="164" t="str">
        <f>IF(D645="所費",支出入力表!C646,"")</f>
        <v/>
      </c>
      <c r="D645" s="165" t="str">
        <f>IF(支出入力表!E646="所費","所費","")</f>
        <v/>
      </c>
      <c r="E645" s="165" t="str">
        <f>IF(D645="","",支出入力表!G646)</f>
        <v/>
      </c>
      <c r="F645" s="196" t="str">
        <f>IF(E645="","",VLOOKUP(E645,プルダウン用リスト!$L$1:$M$14,2,FALSE))</f>
        <v/>
      </c>
      <c r="G645" s="164" t="str">
        <f>IF(D645="所費",VLOOKUP(D645,支出入力表!E646:$M$2000,4,FALSE),"")</f>
        <v/>
      </c>
      <c r="H645" s="164" t="str">
        <f>IF(D645="所費",VLOOKUP(D645,支出入力表!E646:$M$2000,5,FALSE),"")</f>
        <v/>
      </c>
      <c r="I645" s="166" t="str">
        <f>IF(D645="所費",VLOOKUP(D645,支出入力表!E646:$M$2000,6,FALSE),"")</f>
        <v/>
      </c>
      <c r="J645" s="167" t="str">
        <f>IF(D645="所費",VLOOKUP(D645,支出入力表!E646:$M$2000,7,FALSE),"")</f>
        <v/>
      </c>
      <c r="K645" s="167" t="str">
        <f>IF(D645="所費",VLOOKUP(D645,支出入力表!E646:$M$2000,8,FALSE),"")</f>
        <v/>
      </c>
      <c r="L645" s="168" t="str">
        <f>IF(D645="所費",VLOOKUP(D645,支出入力表!E646:$M$2000,9,FALSE),"")</f>
        <v/>
      </c>
      <c r="M645" s="30"/>
    </row>
    <row r="646" spans="2:13" x14ac:dyDescent="0.55000000000000004">
      <c r="B646" s="163" t="str">
        <f>IF(D646="所費",支出入力表!A647,"")</f>
        <v/>
      </c>
      <c r="C646" s="164" t="str">
        <f>IF(D646="所費",支出入力表!C647,"")</f>
        <v/>
      </c>
      <c r="D646" s="165" t="str">
        <f>IF(支出入力表!E647="所費","所費","")</f>
        <v/>
      </c>
      <c r="E646" s="165" t="str">
        <f>IF(D646="","",支出入力表!G647)</f>
        <v/>
      </c>
      <c r="F646" s="196" t="str">
        <f>IF(E646="","",VLOOKUP(E646,プルダウン用リスト!$L$1:$M$14,2,FALSE))</f>
        <v/>
      </c>
      <c r="G646" s="164" t="str">
        <f>IF(D646="所費",VLOOKUP(D646,支出入力表!E647:$M$2000,4,FALSE),"")</f>
        <v/>
      </c>
      <c r="H646" s="164" t="str">
        <f>IF(D646="所費",VLOOKUP(D646,支出入力表!E647:$M$2000,5,FALSE),"")</f>
        <v/>
      </c>
      <c r="I646" s="166" t="str">
        <f>IF(D646="所費",VLOOKUP(D646,支出入力表!E647:$M$2000,6,FALSE),"")</f>
        <v/>
      </c>
      <c r="J646" s="167" t="str">
        <f>IF(D646="所費",VLOOKUP(D646,支出入力表!E647:$M$2000,7,FALSE),"")</f>
        <v/>
      </c>
      <c r="K646" s="167" t="str">
        <f>IF(D646="所費",VLOOKUP(D646,支出入力表!E647:$M$2000,8,FALSE),"")</f>
        <v/>
      </c>
      <c r="L646" s="168" t="str">
        <f>IF(D646="所費",VLOOKUP(D646,支出入力表!E647:$M$2000,9,FALSE),"")</f>
        <v/>
      </c>
      <c r="M646" s="30"/>
    </row>
    <row r="647" spans="2:13" x14ac:dyDescent="0.55000000000000004">
      <c r="B647" s="163" t="str">
        <f>IF(D647="所費",支出入力表!A648,"")</f>
        <v/>
      </c>
      <c r="C647" s="164" t="str">
        <f>IF(D647="所費",支出入力表!C648,"")</f>
        <v/>
      </c>
      <c r="D647" s="165" t="str">
        <f>IF(支出入力表!E648="所費","所費","")</f>
        <v/>
      </c>
      <c r="E647" s="165" t="str">
        <f>IF(D647="","",支出入力表!G648)</f>
        <v/>
      </c>
      <c r="F647" s="196" t="str">
        <f>IF(E647="","",VLOOKUP(E647,プルダウン用リスト!$L$1:$M$14,2,FALSE))</f>
        <v/>
      </c>
      <c r="G647" s="164" t="str">
        <f>IF(D647="所費",VLOOKUP(D647,支出入力表!E648:$M$2000,4,FALSE),"")</f>
        <v/>
      </c>
      <c r="H647" s="164" t="str">
        <f>IF(D647="所費",VLOOKUP(D647,支出入力表!E648:$M$2000,5,FALSE),"")</f>
        <v/>
      </c>
      <c r="I647" s="166" t="str">
        <f>IF(D647="所費",VLOOKUP(D647,支出入力表!E648:$M$2000,6,FALSE),"")</f>
        <v/>
      </c>
      <c r="J647" s="167" t="str">
        <f>IF(D647="所費",VLOOKUP(D647,支出入力表!E648:$M$2000,7,FALSE),"")</f>
        <v/>
      </c>
      <c r="K647" s="167" t="str">
        <f>IF(D647="所費",VLOOKUP(D647,支出入力表!E648:$M$2000,8,FALSE),"")</f>
        <v/>
      </c>
      <c r="L647" s="168" t="str">
        <f>IF(D647="所費",VLOOKUP(D647,支出入力表!E648:$M$2000,9,FALSE),"")</f>
        <v/>
      </c>
      <c r="M647" s="30"/>
    </row>
    <row r="648" spans="2:13" x14ac:dyDescent="0.55000000000000004">
      <c r="B648" s="163" t="str">
        <f>IF(D648="所費",支出入力表!A649,"")</f>
        <v/>
      </c>
      <c r="C648" s="164" t="str">
        <f>IF(D648="所費",支出入力表!C649,"")</f>
        <v/>
      </c>
      <c r="D648" s="165" t="str">
        <f>IF(支出入力表!E649="所費","所費","")</f>
        <v/>
      </c>
      <c r="E648" s="165" t="str">
        <f>IF(D648="","",支出入力表!G649)</f>
        <v/>
      </c>
      <c r="F648" s="196" t="str">
        <f>IF(E648="","",VLOOKUP(E648,プルダウン用リスト!$L$1:$M$14,2,FALSE))</f>
        <v/>
      </c>
      <c r="G648" s="164" t="str">
        <f>IF(D648="所費",VLOOKUP(D648,支出入力表!E649:$M$2000,4,FALSE),"")</f>
        <v/>
      </c>
      <c r="H648" s="164" t="str">
        <f>IF(D648="所費",VLOOKUP(D648,支出入力表!E649:$M$2000,5,FALSE),"")</f>
        <v/>
      </c>
      <c r="I648" s="166" t="str">
        <f>IF(D648="所費",VLOOKUP(D648,支出入力表!E649:$M$2000,6,FALSE),"")</f>
        <v/>
      </c>
      <c r="J648" s="167" t="str">
        <f>IF(D648="所費",VLOOKUP(D648,支出入力表!E649:$M$2000,7,FALSE),"")</f>
        <v/>
      </c>
      <c r="K648" s="167" t="str">
        <f>IF(D648="所費",VLOOKUP(D648,支出入力表!E649:$M$2000,8,FALSE),"")</f>
        <v/>
      </c>
      <c r="L648" s="168" t="str">
        <f>IF(D648="所費",VLOOKUP(D648,支出入力表!E649:$M$2000,9,FALSE),"")</f>
        <v/>
      </c>
      <c r="M648" s="30"/>
    </row>
    <row r="649" spans="2:13" x14ac:dyDescent="0.55000000000000004">
      <c r="B649" s="163" t="str">
        <f>IF(D649="所費",支出入力表!A650,"")</f>
        <v/>
      </c>
      <c r="C649" s="164" t="str">
        <f>IF(D649="所費",支出入力表!C650,"")</f>
        <v/>
      </c>
      <c r="D649" s="165" t="str">
        <f>IF(支出入力表!E650="所費","所費","")</f>
        <v/>
      </c>
      <c r="E649" s="165" t="str">
        <f>IF(D649="","",支出入力表!G650)</f>
        <v/>
      </c>
      <c r="F649" s="196" t="str">
        <f>IF(E649="","",VLOOKUP(E649,プルダウン用リスト!$L$1:$M$14,2,FALSE))</f>
        <v/>
      </c>
      <c r="G649" s="164" t="str">
        <f>IF(D649="所費",VLOOKUP(D649,支出入力表!E650:$M$2000,4,FALSE),"")</f>
        <v/>
      </c>
      <c r="H649" s="164" t="str">
        <f>IF(D649="所費",VLOOKUP(D649,支出入力表!E650:$M$2000,5,FALSE),"")</f>
        <v/>
      </c>
      <c r="I649" s="166" t="str">
        <f>IF(D649="所費",VLOOKUP(D649,支出入力表!E650:$M$2000,6,FALSE),"")</f>
        <v/>
      </c>
      <c r="J649" s="167" t="str">
        <f>IF(D649="所費",VLOOKUP(D649,支出入力表!E650:$M$2000,7,FALSE),"")</f>
        <v/>
      </c>
      <c r="K649" s="167" t="str">
        <f>IF(D649="所費",VLOOKUP(D649,支出入力表!E650:$M$2000,8,FALSE),"")</f>
        <v/>
      </c>
      <c r="L649" s="168" t="str">
        <f>IF(D649="所費",VLOOKUP(D649,支出入力表!E650:$M$2000,9,FALSE),"")</f>
        <v/>
      </c>
      <c r="M649" s="30"/>
    </row>
    <row r="650" spans="2:13" x14ac:dyDescent="0.55000000000000004">
      <c r="B650" s="163" t="str">
        <f>IF(D650="所費",支出入力表!A651,"")</f>
        <v/>
      </c>
      <c r="C650" s="164" t="str">
        <f>IF(D650="所費",支出入力表!C651,"")</f>
        <v/>
      </c>
      <c r="D650" s="165" t="str">
        <f>IF(支出入力表!E651="所費","所費","")</f>
        <v/>
      </c>
      <c r="E650" s="165" t="str">
        <f>IF(D650="","",支出入力表!G651)</f>
        <v/>
      </c>
      <c r="F650" s="196" t="str">
        <f>IF(E650="","",VLOOKUP(E650,プルダウン用リスト!$L$1:$M$14,2,FALSE))</f>
        <v/>
      </c>
      <c r="G650" s="164" t="str">
        <f>IF(D650="所費",VLOOKUP(D650,支出入力表!E651:$M$2000,4,FALSE),"")</f>
        <v/>
      </c>
      <c r="H650" s="164" t="str">
        <f>IF(D650="所費",VLOOKUP(D650,支出入力表!E651:$M$2000,5,FALSE),"")</f>
        <v/>
      </c>
      <c r="I650" s="166" t="str">
        <f>IF(D650="所費",VLOOKUP(D650,支出入力表!E651:$M$2000,6,FALSE),"")</f>
        <v/>
      </c>
      <c r="J650" s="167" t="str">
        <f>IF(D650="所費",VLOOKUP(D650,支出入力表!E651:$M$2000,7,FALSE),"")</f>
        <v/>
      </c>
      <c r="K650" s="167" t="str">
        <f>IF(D650="所費",VLOOKUP(D650,支出入力表!E651:$M$2000,8,FALSE),"")</f>
        <v/>
      </c>
      <c r="L650" s="168" t="str">
        <f>IF(D650="所費",VLOOKUP(D650,支出入力表!E651:$M$2000,9,FALSE),"")</f>
        <v/>
      </c>
      <c r="M650" s="30"/>
    </row>
    <row r="651" spans="2:13" x14ac:dyDescent="0.55000000000000004">
      <c r="B651" s="163" t="str">
        <f>IF(D651="所費",支出入力表!A652,"")</f>
        <v/>
      </c>
      <c r="C651" s="164" t="str">
        <f>IF(D651="所費",支出入力表!C652,"")</f>
        <v/>
      </c>
      <c r="D651" s="165" t="str">
        <f>IF(支出入力表!E652="所費","所費","")</f>
        <v/>
      </c>
      <c r="E651" s="165" t="str">
        <f>IF(D651="","",支出入力表!G652)</f>
        <v/>
      </c>
      <c r="F651" s="196" t="str">
        <f>IF(E651="","",VLOOKUP(E651,プルダウン用リスト!$L$1:$M$14,2,FALSE))</f>
        <v/>
      </c>
      <c r="G651" s="164" t="str">
        <f>IF(D651="所費",VLOOKUP(D651,支出入力表!E652:$M$2000,4,FALSE),"")</f>
        <v/>
      </c>
      <c r="H651" s="164" t="str">
        <f>IF(D651="所費",VLOOKUP(D651,支出入力表!E652:$M$2000,5,FALSE),"")</f>
        <v/>
      </c>
      <c r="I651" s="166" t="str">
        <f>IF(D651="所費",VLOOKUP(D651,支出入力表!E652:$M$2000,6,FALSE),"")</f>
        <v/>
      </c>
      <c r="J651" s="167" t="str">
        <f>IF(D651="所費",VLOOKUP(D651,支出入力表!E652:$M$2000,7,FALSE),"")</f>
        <v/>
      </c>
      <c r="K651" s="167" t="str">
        <f>IF(D651="所費",VLOOKUP(D651,支出入力表!E652:$M$2000,8,FALSE),"")</f>
        <v/>
      </c>
      <c r="L651" s="168" t="str">
        <f>IF(D651="所費",VLOOKUP(D651,支出入力表!E652:$M$2000,9,FALSE),"")</f>
        <v/>
      </c>
      <c r="M651" s="30"/>
    </row>
    <row r="652" spans="2:13" x14ac:dyDescent="0.55000000000000004">
      <c r="B652" s="163" t="str">
        <f>IF(D652="所費",支出入力表!A653,"")</f>
        <v/>
      </c>
      <c r="C652" s="164" t="str">
        <f>IF(D652="所費",支出入力表!C653,"")</f>
        <v/>
      </c>
      <c r="D652" s="165" t="str">
        <f>IF(支出入力表!E653="所費","所費","")</f>
        <v/>
      </c>
      <c r="E652" s="165" t="str">
        <f>IF(D652="","",支出入力表!G653)</f>
        <v/>
      </c>
      <c r="F652" s="196" t="str">
        <f>IF(E652="","",VLOOKUP(E652,プルダウン用リスト!$L$1:$M$14,2,FALSE))</f>
        <v/>
      </c>
      <c r="G652" s="164" t="str">
        <f>IF(D652="所費",VLOOKUP(D652,支出入力表!E653:$M$2000,4,FALSE),"")</f>
        <v/>
      </c>
      <c r="H652" s="164" t="str">
        <f>IF(D652="所費",VLOOKUP(D652,支出入力表!E653:$M$2000,5,FALSE),"")</f>
        <v/>
      </c>
      <c r="I652" s="166" t="str">
        <f>IF(D652="所費",VLOOKUP(D652,支出入力表!E653:$M$2000,6,FALSE),"")</f>
        <v/>
      </c>
      <c r="J652" s="167" t="str">
        <f>IF(D652="所費",VLOOKUP(D652,支出入力表!E653:$M$2000,7,FALSE),"")</f>
        <v/>
      </c>
      <c r="K652" s="167" t="str">
        <f>IF(D652="所費",VLOOKUP(D652,支出入力表!E653:$M$2000,8,FALSE),"")</f>
        <v/>
      </c>
      <c r="L652" s="168" t="str">
        <f>IF(D652="所費",VLOOKUP(D652,支出入力表!E653:$M$2000,9,FALSE),"")</f>
        <v/>
      </c>
      <c r="M652" s="30"/>
    </row>
    <row r="653" spans="2:13" x14ac:dyDescent="0.55000000000000004">
      <c r="B653" s="163" t="str">
        <f>IF(D653="所費",支出入力表!A654,"")</f>
        <v/>
      </c>
      <c r="C653" s="164" t="str">
        <f>IF(D653="所費",支出入力表!C654,"")</f>
        <v/>
      </c>
      <c r="D653" s="165" t="str">
        <f>IF(支出入力表!E654="所費","所費","")</f>
        <v/>
      </c>
      <c r="E653" s="165" t="str">
        <f>IF(D653="","",支出入力表!G654)</f>
        <v/>
      </c>
      <c r="F653" s="196" t="str">
        <f>IF(E653="","",VLOOKUP(E653,プルダウン用リスト!$L$1:$M$14,2,FALSE))</f>
        <v/>
      </c>
      <c r="G653" s="164" t="str">
        <f>IF(D653="所費",VLOOKUP(D653,支出入力表!E654:$M$2000,4,FALSE),"")</f>
        <v/>
      </c>
      <c r="H653" s="164" t="str">
        <f>IF(D653="所費",VLOOKUP(D653,支出入力表!E654:$M$2000,5,FALSE),"")</f>
        <v/>
      </c>
      <c r="I653" s="166" t="str">
        <f>IF(D653="所費",VLOOKUP(D653,支出入力表!E654:$M$2000,6,FALSE),"")</f>
        <v/>
      </c>
      <c r="J653" s="167" t="str">
        <f>IF(D653="所費",VLOOKUP(D653,支出入力表!E654:$M$2000,7,FALSE),"")</f>
        <v/>
      </c>
      <c r="K653" s="167" t="str">
        <f>IF(D653="所費",VLOOKUP(D653,支出入力表!E654:$M$2000,8,FALSE),"")</f>
        <v/>
      </c>
      <c r="L653" s="168" t="str">
        <f>IF(D653="所費",VLOOKUP(D653,支出入力表!E654:$M$2000,9,FALSE),"")</f>
        <v/>
      </c>
      <c r="M653" s="30"/>
    </row>
    <row r="654" spans="2:13" x14ac:dyDescent="0.55000000000000004">
      <c r="B654" s="163" t="str">
        <f>IF(D654="所費",支出入力表!A655,"")</f>
        <v/>
      </c>
      <c r="C654" s="164" t="str">
        <f>IF(D654="所費",支出入力表!C655,"")</f>
        <v/>
      </c>
      <c r="D654" s="165" t="str">
        <f>IF(支出入力表!E655="所費","所費","")</f>
        <v/>
      </c>
      <c r="E654" s="165" t="str">
        <f>IF(D654="","",支出入力表!G655)</f>
        <v/>
      </c>
      <c r="F654" s="196" t="str">
        <f>IF(E654="","",VLOOKUP(E654,プルダウン用リスト!$L$1:$M$14,2,FALSE))</f>
        <v/>
      </c>
      <c r="G654" s="164" t="str">
        <f>IF(D654="所費",VLOOKUP(D654,支出入力表!E655:$M$2000,4,FALSE),"")</f>
        <v/>
      </c>
      <c r="H654" s="164" t="str">
        <f>IF(D654="所費",VLOOKUP(D654,支出入力表!E655:$M$2000,5,FALSE),"")</f>
        <v/>
      </c>
      <c r="I654" s="166" t="str">
        <f>IF(D654="所費",VLOOKUP(D654,支出入力表!E655:$M$2000,6,FALSE),"")</f>
        <v/>
      </c>
      <c r="J654" s="167" t="str">
        <f>IF(D654="所費",VLOOKUP(D654,支出入力表!E655:$M$2000,7,FALSE),"")</f>
        <v/>
      </c>
      <c r="K654" s="167" t="str">
        <f>IF(D654="所費",VLOOKUP(D654,支出入力表!E655:$M$2000,8,FALSE),"")</f>
        <v/>
      </c>
      <c r="L654" s="168" t="str">
        <f>IF(D654="所費",VLOOKUP(D654,支出入力表!E655:$M$2000,9,FALSE),"")</f>
        <v/>
      </c>
      <c r="M654" s="30"/>
    </row>
    <row r="655" spans="2:13" x14ac:dyDescent="0.55000000000000004">
      <c r="B655" s="163" t="str">
        <f>IF(D655="所費",支出入力表!A656,"")</f>
        <v/>
      </c>
      <c r="C655" s="164" t="str">
        <f>IF(D655="所費",支出入力表!C656,"")</f>
        <v/>
      </c>
      <c r="D655" s="165" t="str">
        <f>IF(支出入力表!E656="所費","所費","")</f>
        <v/>
      </c>
      <c r="E655" s="165" t="str">
        <f>IF(D655="","",支出入力表!G656)</f>
        <v/>
      </c>
      <c r="F655" s="196" t="str">
        <f>IF(E655="","",VLOOKUP(E655,プルダウン用リスト!$L$1:$M$14,2,FALSE))</f>
        <v/>
      </c>
      <c r="G655" s="164" t="str">
        <f>IF(D655="所費",VLOOKUP(D655,支出入力表!E656:$M$2000,4,FALSE),"")</f>
        <v/>
      </c>
      <c r="H655" s="164" t="str">
        <f>IF(D655="所費",VLOOKUP(D655,支出入力表!E656:$M$2000,5,FALSE),"")</f>
        <v/>
      </c>
      <c r="I655" s="166" t="str">
        <f>IF(D655="所費",VLOOKUP(D655,支出入力表!E656:$M$2000,6,FALSE),"")</f>
        <v/>
      </c>
      <c r="J655" s="167" t="str">
        <f>IF(D655="所費",VLOOKUP(D655,支出入力表!E656:$M$2000,7,FALSE),"")</f>
        <v/>
      </c>
      <c r="K655" s="167" t="str">
        <f>IF(D655="所費",VLOOKUP(D655,支出入力表!E656:$M$2000,8,FALSE),"")</f>
        <v/>
      </c>
      <c r="L655" s="168" t="str">
        <f>IF(D655="所費",VLOOKUP(D655,支出入力表!E656:$M$2000,9,FALSE),"")</f>
        <v/>
      </c>
      <c r="M655" s="30"/>
    </row>
    <row r="656" spans="2:13" x14ac:dyDescent="0.55000000000000004">
      <c r="B656" s="163" t="str">
        <f>IF(D656="所費",支出入力表!A657,"")</f>
        <v/>
      </c>
      <c r="C656" s="164" t="str">
        <f>IF(D656="所費",支出入力表!C657,"")</f>
        <v/>
      </c>
      <c r="D656" s="165" t="str">
        <f>IF(支出入力表!E657="所費","所費","")</f>
        <v/>
      </c>
      <c r="E656" s="165" t="str">
        <f>IF(D656="","",支出入力表!G657)</f>
        <v/>
      </c>
      <c r="F656" s="196" t="str">
        <f>IF(E656="","",VLOOKUP(E656,プルダウン用リスト!$L$1:$M$14,2,FALSE))</f>
        <v/>
      </c>
      <c r="G656" s="164" t="str">
        <f>IF(D656="所費",VLOOKUP(D656,支出入力表!E657:$M$2000,4,FALSE),"")</f>
        <v/>
      </c>
      <c r="H656" s="164" t="str">
        <f>IF(D656="所費",VLOOKUP(D656,支出入力表!E657:$M$2000,5,FALSE),"")</f>
        <v/>
      </c>
      <c r="I656" s="166" t="str">
        <f>IF(D656="所費",VLOOKUP(D656,支出入力表!E657:$M$2000,6,FALSE),"")</f>
        <v/>
      </c>
      <c r="J656" s="167" t="str">
        <f>IF(D656="所費",VLOOKUP(D656,支出入力表!E657:$M$2000,7,FALSE),"")</f>
        <v/>
      </c>
      <c r="K656" s="167" t="str">
        <f>IF(D656="所費",VLOOKUP(D656,支出入力表!E657:$M$2000,8,FALSE),"")</f>
        <v/>
      </c>
      <c r="L656" s="168" t="str">
        <f>IF(D656="所費",VLOOKUP(D656,支出入力表!E657:$M$2000,9,FALSE),"")</f>
        <v/>
      </c>
      <c r="M656" s="30"/>
    </row>
    <row r="657" spans="2:13" x14ac:dyDescent="0.55000000000000004">
      <c r="B657" s="163" t="str">
        <f>IF(D657="所費",支出入力表!A658,"")</f>
        <v/>
      </c>
      <c r="C657" s="164" t="str">
        <f>IF(D657="所費",支出入力表!C658,"")</f>
        <v/>
      </c>
      <c r="D657" s="165" t="str">
        <f>IF(支出入力表!E658="所費","所費","")</f>
        <v/>
      </c>
      <c r="E657" s="165" t="str">
        <f>IF(D657="","",支出入力表!G658)</f>
        <v/>
      </c>
      <c r="F657" s="196" t="str">
        <f>IF(E657="","",VLOOKUP(E657,プルダウン用リスト!$L$1:$M$14,2,FALSE))</f>
        <v/>
      </c>
      <c r="G657" s="164" t="str">
        <f>IF(D657="所費",VLOOKUP(D657,支出入力表!E658:$M$2000,4,FALSE),"")</f>
        <v/>
      </c>
      <c r="H657" s="164" t="str">
        <f>IF(D657="所費",VLOOKUP(D657,支出入力表!E658:$M$2000,5,FALSE),"")</f>
        <v/>
      </c>
      <c r="I657" s="166" t="str">
        <f>IF(D657="所費",VLOOKUP(D657,支出入力表!E658:$M$2000,6,FALSE),"")</f>
        <v/>
      </c>
      <c r="J657" s="167" t="str">
        <f>IF(D657="所費",VLOOKUP(D657,支出入力表!E658:$M$2000,7,FALSE),"")</f>
        <v/>
      </c>
      <c r="K657" s="167" t="str">
        <f>IF(D657="所費",VLOOKUP(D657,支出入力表!E658:$M$2000,8,FALSE),"")</f>
        <v/>
      </c>
      <c r="L657" s="168" t="str">
        <f>IF(D657="所費",VLOOKUP(D657,支出入力表!E658:$M$2000,9,FALSE),"")</f>
        <v/>
      </c>
      <c r="M657" s="30"/>
    </row>
    <row r="658" spans="2:13" x14ac:dyDescent="0.55000000000000004">
      <c r="B658" s="163" t="str">
        <f>IF(D658="所費",支出入力表!A659,"")</f>
        <v/>
      </c>
      <c r="C658" s="164" t="str">
        <f>IF(D658="所費",支出入力表!C659,"")</f>
        <v/>
      </c>
      <c r="D658" s="165" t="str">
        <f>IF(支出入力表!E659="所費","所費","")</f>
        <v/>
      </c>
      <c r="E658" s="165" t="str">
        <f>IF(D658="","",支出入力表!G659)</f>
        <v/>
      </c>
      <c r="F658" s="196" t="str">
        <f>IF(E658="","",VLOOKUP(E658,プルダウン用リスト!$L$1:$M$14,2,FALSE))</f>
        <v/>
      </c>
      <c r="G658" s="164" t="str">
        <f>IF(D658="所費",VLOOKUP(D658,支出入力表!E659:$M$2000,4,FALSE),"")</f>
        <v/>
      </c>
      <c r="H658" s="164" t="str">
        <f>IF(D658="所費",VLOOKUP(D658,支出入力表!E659:$M$2000,5,FALSE),"")</f>
        <v/>
      </c>
      <c r="I658" s="166" t="str">
        <f>IF(D658="所費",VLOOKUP(D658,支出入力表!E659:$M$2000,6,FALSE),"")</f>
        <v/>
      </c>
      <c r="J658" s="167" t="str">
        <f>IF(D658="所費",VLOOKUP(D658,支出入力表!E659:$M$2000,7,FALSE),"")</f>
        <v/>
      </c>
      <c r="K658" s="167" t="str">
        <f>IF(D658="所費",VLOOKUP(D658,支出入力表!E659:$M$2000,8,FALSE),"")</f>
        <v/>
      </c>
      <c r="L658" s="168" t="str">
        <f>IF(D658="所費",VLOOKUP(D658,支出入力表!E659:$M$2000,9,FALSE),"")</f>
        <v/>
      </c>
      <c r="M658" s="30"/>
    </row>
    <row r="659" spans="2:13" x14ac:dyDescent="0.55000000000000004">
      <c r="B659" s="163" t="str">
        <f>IF(D659="所費",支出入力表!A660,"")</f>
        <v/>
      </c>
      <c r="C659" s="164" t="str">
        <f>IF(D659="所費",支出入力表!C660,"")</f>
        <v/>
      </c>
      <c r="D659" s="165" t="str">
        <f>IF(支出入力表!E660="所費","所費","")</f>
        <v/>
      </c>
      <c r="E659" s="165" t="str">
        <f>IF(D659="","",支出入力表!G660)</f>
        <v/>
      </c>
      <c r="F659" s="196" t="str">
        <f>IF(E659="","",VLOOKUP(E659,プルダウン用リスト!$L$1:$M$14,2,FALSE))</f>
        <v/>
      </c>
      <c r="G659" s="164" t="str">
        <f>IF(D659="所費",VLOOKUP(D659,支出入力表!E660:$M$2000,4,FALSE),"")</f>
        <v/>
      </c>
      <c r="H659" s="164" t="str">
        <f>IF(D659="所費",VLOOKUP(D659,支出入力表!E660:$M$2000,5,FALSE),"")</f>
        <v/>
      </c>
      <c r="I659" s="166" t="str">
        <f>IF(D659="所費",VLOOKUP(D659,支出入力表!E660:$M$2000,6,FALSE),"")</f>
        <v/>
      </c>
      <c r="J659" s="167" t="str">
        <f>IF(D659="所費",VLOOKUP(D659,支出入力表!E660:$M$2000,7,FALSE),"")</f>
        <v/>
      </c>
      <c r="K659" s="167" t="str">
        <f>IF(D659="所費",VLOOKUP(D659,支出入力表!E660:$M$2000,8,FALSE),"")</f>
        <v/>
      </c>
      <c r="L659" s="168" t="str">
        <f>IF(D659="所費",VLOOKUP(D659,支出入力表!E660:$M$2000,9,FALSE),"")</f>
        <v/>
      </c>
      <c r="M659" s="30"/>
    </row>
    <row r="660" spans="2:13" x14ac:dyDescent="0.55000000000000004">
      <c r="B660" s="163" t="str">
        <f>IF(D660="所費",支出入力表!A661,"")</f>
        <v/>
      </c>
      <c r="C660" s="164" t="str">
        <f>IF(D660="所費",支出入力表!C661,"")</f>
        <v/>
      </c>
      <c r="D660" s="165" t="str">
        <f>IF(支出入力表!E661="所費","所費","")</f>
        <v/>
      </c>
      <c r="E660" s="165" t="str">
        <f>IF(D660="","",支出入力表!G661)</f>
        <v/>
      </c>
      <c r="F660" s="196" t="str">
        <f>IF(E660="","",VLOOKUP(E660,プルダウン用リスト!$L$1:$M$14,2,FALSE))</f>
        <v/>
      </c>
      <c r="G660" s="164" t="str">
        <f>IF(D660="所費",VLOOKUP(D660,支出入力表!E661:$M$2000,4,FALSE),"")</f>
        <v/>
      </c>
      <c r="H660" s="164" t="str">
        <f>IF(D660="所費",VLOOKUP(D660,支出入力表!E661:$M$2000,5,FALSE),"")</f>
        <v/>
      </c>
      <c r="I660" s="166" t="str">
        <f>IF(D660="所費",VLOOKUP(D660,支出入力表!E661:$M$2000,6,FALSE),"")</f>
        <v/>
      </c>
      <c r="J660" s="167" t="str">
        <f>IF(D660="所費",VLOOKUP(D660,支出入力表!E661:$M$2000,7,FALSE),"")</f>
        <v/>
      </c>
      <c r="K660" s="167" t="str">
        <f>IF(D660="所費",VLOOKUP(D660,支出入力表!E661:$M$2000,8,FALSE),"")</f>
        <v/>
      </c>
      <c r="L660" s="168" t="str">
        <f>IF(D660="所費",VLOOKUP(D660,支出入力表!E661:$M$2000,9,FALSE),"")</f>
        <v/>
      </c>
      <c r="M660" s="30"/>
    </row>
    <row r="661" spans="2:13" x14ac:dyDescent="0.55000000000000004">
      <c r="B661" s="163" t="str">
        <f>IF(D661="所費",支出入力表!A662,"")</f>
        <v/>
      </c>
      <c r="C661" s="164" t="str">
        <f>IF(D661="所費",支出入力表!C662,"")</f>
        <v/>
      </c>
      <c r="D661" s="165" t="str">
        <f>IF(支出入力表!E662="所費","所費","")</f>
        <v/>
      </c>
      <c r="E661" s="165" t="str">
        <f>IF(D661="","",支出入力表!G662)</f>
        <v/>
      </c>
      <c r="F661" s="196" t="str">
        <f>IF(E661="","",VLOOKUP(E661,プルダウン用リスト!$L$1:$M$14,2,FALSE))</f>
        <v/>
      </c>
      <c r="G661" s="164" t="str">
        <f>IF(D661="所費",VLOOKUP(D661,支出入力表!E662:$M$2000,4,FALSE),"")</f>
        <v/>
      </c>
      <c r="H661" s="164" t="str">
        <f>IF(D661="所費",VLOOKUP(D661,支出入力表!E662:$M$2000,5,FALSE),"")</f>
        <v/>
      </c>
      <c r="I661" s="166" t="str">
        <f>IF(D661="所費",VLOOKUP(D661,支出入力表!E662:$M$2000,6,FALSE),"")</f>
        <v/>
      </c>
      <c r="J661" s="167" t="str">
        <f>IF(D661="所費",VLOOKUP(D661,支出入力表!E662:$M$2000,7,FALSE),"")</f>
        <v/>
      </c>
      <c r="K661" s="167" t="str">
        <f>IF(D661="所費",VLOOKUP(D661,支出入力表!E662:$M$2000,8,FALSE),"")</f>
        <v/>
      </c>
      <c r="L661" s="168" t="str">
        <f>IF(D661="所費",VLOOKUP(D661,支出入力表!E662:$M$2000,9,FALSE),"")</f>
        <v/>
      </c>
      <c r="M661" s="30"/>
    </row>
    <row r="662" spans="2:13" x14ac:dyDescent="0.55000000000000004">
      <c r="B662" s="163" t="str">
        <f>IF(D662="所費",支出入力表!A663,"")</f>
        <v/>
      </c>
      <c r="C662" s="164" t="str">
        <f>IF(D662="所費",支出入力表!C663,"")</f>
        <v/>
      </c>
      <c r="D662" s="165" t="str">
        <f>IF(支出入力表!E663="所費","所費","")</f>
        <v/>
      </c>
      <c r="E662" s="165" t="str">
        <f>IF(D662="","",支出入力表!G663)</f>
        <v/>
      </c>
      <c r="F662" s="196" t="str">
        <f>IF(E662="","",VLOOKUP(E662,プルダウン用リスト!$L$1:$M$14,2,FALSE))</f>
        <v/>
      </c>
      <c r="G662" s="164" t="str">
        <f>IF(D662="所費",VLOOKUP(D662,支出入力表!E663:$M$2000,4,FALSE),"")</f>
        <v/>
      </c>
      <c r="H662" s="164" t="str">
        <f>IF(D662="所費",VLOOKUP(D662,支出入力表!E663:$M$2000,5,FALSE),"")</f>
        <v/>
      </c>
      <c r="I662" s="166" t="str">
        <f>IF(D662="所費",VLOOKUP(D662,支出入力表!E663:$M$2000,6,FALSE),"")</f>
        <v/>
      </c>
      <c r="J662" s="167" t="str">
        <f>IF(D662="所費",VLOOKUP(D662,支出入力表!E663:$M$2000,7,FALSE),"")</f>
        <v/>
      </c>
      <c r="K662" s="167" t="str">
        <f>IF(D662="所費",VLOOKUP(D662,支出入力表!E663:$M$2000,8,FALSE),"")</f>
        <v/>
      </c>
      <c r="L662" s="168" t="str">
        <f>IF(D662="所費",VLOOKUP(D662,支出入力表!E663:$M$2000,9,FALSE),"")</f>
        <v/>
      </c>
      <c r="M662" s="30"/>
    </row>
    <row r="663" spans="2:13" x14ac:dyDescent="0.55000000000000004">
      <c r="B663" s="163" t="str">
        <f>IF(D663="所費",支出入力表!A664,"")</f>
        <v/>
      </c>
      <c r="C663" s="164" t="str">
        <f>IF(D663="所費",支出入力表!C664,"")</f>
        <v/>
      </c>
      <c r="D663" s="165" t="str">
        <f>IF(支出入力表!E664="所費","所費","")</f>
        <v/>
      </c>
      <c r="E663" s="165" t="str">
        <f>IF(D663="","",支出入力表!G664)</f>
        <v/>
      </c>
      <c r="F663" s="196" t="str">
        <f>IF(E663="","",VLOOKUP(E663,プルダウン用リスト!$L$1:$M$14,2,FALSE))</f>
        <v/>
      </c>
      <c r="G663" s="164" t="str">
        <f>IF(D663="所費",VLOOKUP(D663,支出入力表!E664:$M$2000,4,FALSE),"")</f>
        <v/>
      </c>
      <c r="H663" s="164" t="str">
        <f>IF(D663="所費",VLOOKUP(D663,支出入力表!E664:$M$2000,5,FALSE),"")</f>
        <v/>
      </c>
      <c r="I663" s="166" t="str">
        <f>IF(D663="所費",VLOOKUP(D663,支出入力表!E664:$M$2000,6,FALSE),"")</f>
        <v/>
      </c>
      <c r="J663" s="167" t="str">
        <f>IF(D663="所費",VLOOKUP(D663,支出入力表!E664:$M$2000,7,FALSE),"")</f>
        <v/>
      </c>
      <c r="K663" s="167" t="str">
        <f>IF(D663="所費",VLOOKUP(D663,支出入力表!E664:$M$2000,8,FALSE),"")</f>
        <v/>
      </c>
      <c r="L663" s="168" t="str">
        <f>IF(D663="所費",VLOOKUP(D663,支出入力表!E664:$M$2000,9,FALSE),"")</f>
        <v/>
      </c>
      <c r="M663" s="30"/>
    </row>
    <row r="664" spans="2:13" x14ac:dyDescent="0.55000000000000004">
      <c r="B664" s="163" t="str">
        <f>IF(D664="所費",支出入力表!A665,"")</f>
        <v/>
      </c>
      <c r="C664" s="164" t="str">
        <f>IF(D664="所費",支出入力表!C665,"")</f>
        <v/>
      </c>
      <c r="D664" s="165" t="str">
        <f>IF(支出入力表!E665="所費","所費","")</f>
        <v/>
      </c>
      <c r="E664" s="165" t="str">
        <f>IF(D664="","",支出入力表!G665)</f>
        <v/>
      </c>
      <c r="F664" s="196" t="str">
        <f>IF(E664="","",VLOOKUP(E664,プルダウン用リスト!$L$1:$M$14,2,FALSE))</f>
        <v/>
      </c>
      <c r="G664" s="164" t="str">
        <f>IF(D664="所費",VLOOKUP(D664,支出入力表!E665:$M$2000,4,FALSE),"")</f>
        <v/>
      </c>
      <c r="H664" s="164" t="str">
        <f>IF(D664="所費",VLOOKUP(D664,支出入力表!E665:$M$2000,5,FALSE),"")</f>
        <v/>
      </c>
      <c r="I664" s="166" t="str">
        <f>IF(D664="所費",VLOOKUP(D664,支出入力表!E665:$M$2000,6,FALSE),"")</f>
        <v/>
      </c>
      <c r="J664" s="167" t="str">
        <f>IF(D664="所費",VLOOKUP(D664,支出入力表!E665:$M$2000,7,FALSE),"")</f>
        <v/>
      </c>
      <c r="K664" s="167" t="str">
        <f>IF(D664="所費",VLOOKUP(D664,支出入力表!E665:$M$2000,8,FALSE),"")</f>
        <v/>
      </c>
      <c r="L664" s="168" t="str">
        <f>IF(D664="所費",VLOOKUP(D664,支出入力表!E665:$M$2000,9,FALSE),"")</f>
        <v/>
      </c>
      <c r="M664" s="30"/>
    </row>
    <row r="665" spans="2:13" x14ac:dyDescent="0.55000000000000004">
      <c r="B665" s="163" t="str">
        <f>IF(D665="所費",支出入力表!A666,"")</f>
        <v/>
      </c>
      <c r="C665" s="164" t="str">
        <f>IF(D665="所費",支出入力表!C666,"")</f>
        <v/>
      </c>
      <c r="D665" s="165" t="str">
        <f>IF(支出入力表!E666="所費","所費","")</f>
        <v/>
      </c>
      <c r="E665" s="165" t="str">
        <f>IF(D665="","",支出入力表!G666)</f>
        <v/>
      </c>
      <c r="F665" s="196" t="str">
        <f>IF(E665="","",VLOOKUP(E665,プルダウン用リスト!$L$1:$M$14,2,FALSE))</f>
        <v/>
      </c>
      <c r="G665" s="164" t="str">
        <f>IF(D665="所費",VLOOKUP(D665,支出入力表!E666:$M$2000,4,FALSE),"")</f>
        <v/>
      </c>
      <c r="H665" s="164" t="str">
        <f>IF(D665="所費",VLOOKUP(D665,支出入力表!E666:$M$2000,5,FALSE),"")</f>
        <v/>
      </c>
      <c r="I665" s="166" t="str">
        <f>IF(D665="所費",VLOOKUP(D665,支出入力表!E666:$M$2000,6,FALSE),"")</f>
        <v/>
      </c>
      <c r="J665" s="167" t="str">
        <f>IF(D665="所費",VLOOKUP(D665,支出入力表!E666:$M$2000,7,FALSE),"")</f>
        <v/>
      </c>
      <c r="K665" s="167" t="str">
        <f>IF(D665="所費",VLOOKUP(D665,支出入力表!E666:$M$2000,8,FALSE),"")</f>
        <v/>
      </c>
      <c r="L665" s="168" t="str">
        <f>IF(D665="所費",VLOOKUP(D665,支出入力表!E666:$M$2000,9,FALSE),"")</f>
        <v/>
      </c>
      <c r="M665" s="30"/>
    </row>
    <row r="666" spans="2:13" x14ac:dyDescent="0.55000000000000004">
      <c r="B666" s="163" t="str">
        <f>IF(D666="所費",支出入力表!A667,"")</f>
        <v/>
      </c>
      <c r="C666" s="164" t="str">
        <f>IF(D666="所費",支出入力表!C667,"")</f>
        <v/>
      </c>
      <c r="D666" s="165" t="str">
        <f>IF(支出入力表!E667="所費","所費","")</f>
        <v/>
      </c>
      <c r="E666" s="165" t="str">
        <f>IF(D666="","",支出入力表!G667)</f>
        <v/>
      </c>
      <c r="F666" s="196" t="str">
        <f>IF(E666="","",VLOOKUP(E666,プルダウン用リスト!$L$1:$M$14,2,FALSE))</f>
        <v/>
      </c>
      <c r="G666" s="164" t="str">
        <f>IF(D666="所費",VLOOKUP(D666,支出入力表!E667:$M$2000,4,FALSE),"")</f>
        <v/>
      </c>
      <c r="H666" s="164" t="str">
        <f>IF(D666="所費",VLOOKUP(D666,支出入力表!E667:$M$2000,5,FALSE),"")</f>
        <v/>
      </c>
      <c r="I666" s="166" t="str">
        <f>IF(D666="所費",VLOOKUP(D666,支出入力表!E667:$M$2000,6,FALSE),"")</f>
        <v/>
      </c>
      <c r="J666" s="167" t="str">
        <f>IF(D666="所費",VLOOKUP(D666,支出入力表!E667:$M$2000,7,FALSE),"")</f>
        <v/>
      </c>
      <c r="K666" s="167" t="str">
        <f>IF(D666="所費",VLOOKUP(D666,支出入力表!E667:$M$2000,8,FALSE),"")</f>
        <v/>
      </c>
      <c r="L666" s="168" t="str">
        <f>IF(D666="所費",VLOOKUP(D666,支出入力表!E667:$M$2000,9,FALSE),"")</f>
        <v/>
      </c>
      <c r="M666" s="30"/>
    </row>
    <row r="667" spans="2:13" x14ac:dyDescent="0.55000000000000004">
      <c r="B667" s="163" t="str">
        <f>IF(D667="所費",支出入力表!A668,"")</f>
        <v/>
      </c>
      <c r="C667" s="164" t="str">
        <f>IF(D667="所費",支出入力表!C668,"")</f>
        <v/>
      </c>
      <c r="D667" s="165" t="str">
        <f>IF(支出入力表!E668="所費","所費","")</f>
        <v/>
      </c>
      <c r="E667" s="165" t="str">
        <f>IF(D667="","",支出入力表!G668)</f>
        <v/>
      </c>
      <c r="F667" s="196" t="str">
        <f>IF(E667="","",VLOOKUP(E667,プルダウン用リスト!$L$1:$M$14,2,FALSE))</f>
        <v/>
      </c>
      <c r="G667" s="164" t="str">
        <f>IF(D667="所費",VLOOKUP(D667,支出入力表!E668:$M$2000,4,FALSE),"")</f>
        <v/>
      </c>
      <c r="H667" s="164" t="str">
        <f>IF(D667="所費",VLOOKUP(D667,支出入力表!E668:$M$2000,5,FALSE),"")</f>
        <v/>
      </c>
      <c r="I667" s="166" t="str">
        <f>IF(D667="所費",VLOOKUP(D667,支出入力表!E668:$M$2000,6,FALSE),"")</f>
        <v/>
      </c>
      <c r="J667" s="167" t="str">
        <f>IF(D667="所費",VLOOKUP(D667,支出入力表!E668:$M$2000,7,FALSE),"")</f>
        <v/>
      </c>
      <c r="K667" s="167" t="str">
        <f>IF(D667="所費",VLOOKUP(D667,支出入力表!E668:$M$2000,8,FALSE),"")</f>
        <v/>
      </c>
      <c r="L667" s="168" t="str">
        <f>IF(D667="所費",VLOOKUP(D667,支出入力表!E668:$M$2000,9,FALSE),"")</f>
        <v/>
      </c>
      <c r="M667" s="30"/>
    </row>
    <row r="668" spans="2:13" x14ac:dyDescent="0.55000000000000004">
      <c r="B668" s="163" t="str">
        <f>IF(D668="所費",支出入力表!A669,"")</f>
        <v/>
      </c>
      <c r="C668" s="164" t="str">
        <f>IF(D668="所費",支出入力表!C669,"")</f>
        <v/>
      </c>
      <c r="D668" s="165" t="str">
        <f>IF(支出入力表!E669="所費","所費","")</f>
        <v/>
      </c>
      <c r="E668" s="165" t="str">
        <f>IF(D668="","",支出入力表!G669)</f>
        <v/>
      </c>
      <c r="F668" s="196" t="str">
        <f>IF(E668="","",VLOOKUP(E668,プルダウン用リスト!$L$1:$M$14,2,FALSE))</f>
        <v/>
      </c>
      <c r="G668" s="164" t="str">
        <f>IF(D668="所費",VLOOKUP(D668,支出入力表!E669:$M$2000,4,FALSE),"")</f>
        <v/>
      </c>
      <c r="H668" s="164" t="str">
        <f>IF(D668="所費",VLOOKUP(D668,支出入力表!E669:$M$2000,5,FALSE),"")</f>
        <v/>
      </c>
      <c r="I668" s="166" t="str">
        <f>IF(D668="所費",VLOOKUP(D668,支出入力表!E669:$M$2000,6,FALSE),"")</f>
        <v/>
      </c>
      <c r="J668" s="167" t="str">
        <f>IF(D668="所費",VLOOKUP(D668,支出入力表!E669:$M$2000,7,FALSE),"")</f>
        <v/>
      </c>
      <c r="K668" s="167" t="str">
        <f>IF(D668="所費",VLOOKUP(D668,支出入力表!E669:$M$2000,8,FALSE),"")</f>
        <v/>
      </c>
      <c r="L668" s="168" t="str">
        <f>IF(D668="所費",VLOOKUP(D668,支出入力表!E669:$M$2000,9,FALSE),"")</f>
        <v/>
      </c>
      <c r="M668" s="30"/>
    </row>
    <row r="669" spans="2:13" x14ac:dyDescent="0.55000000000000004">
      <c r="B669" s="163" t="str">
        <f>IF(D669="所費",支出入力表!A670,"")</f>
        <v/>
      </c>
      <c r="C669" s="164" t="str">
        <f>IF(D669="所費",支出入力表!C670,"")</f>
        <v/>
      </c>
      <c r="D669" s="165" t="str">
        <f>IF(支出入力表!E670="所費","所費","")</f>
        <v/>
      </c>
      <c r="E669" s="165" t="str">
        <f>IF(D669="","",支出入力表!G670)</f>
        <v/>
      </c>
      <c r="F669" s="196" t="str">
        <f>IF(E669="","",VLOOKUP(E669,プルダウン用リスト!$L$1:$M$14,2,FALSE))</f>
        <v/>
      </c>
      <c r="G669" s="164" t="str">
        <f>IF(D669="所費",VLOOKUP(D669,支出入力表!E670:$M$2000,4,FALSE),"")</f>
        <v/>
      </c>
      <c r="H669" s="164" t="str">
        <f>IF(D669="所費",VLOOKUP(D669,支出入力表!E670:$M$2000,5,FALSE),"")</f>
        <v/>
      </c>
      <c r="I669" s="166" t="str">
        <f>IF(D669="所費",VLOOKUP(D669,支出入力表!E670:$M$2000,6,FALSE),"")</f>
        <v/>
      </c>
      <c r="J669" s="167" t="str">
        <f>IF(D669="所費",VLOOKUP(D669,支出入力表!E670:$M$2000,7,FALSE),"")</f>
        <v/>
      </c>
      <c r="K669" s="167" t="str">
        <f>IF(D669="所費",VLOOKUP(D669,支出入力表!E670:$M$2000,8,FALSE),"")</f>
        <v/>
      </c>
      <c r="L669" s="168" t="str">
        <f>IF(D669="所費",VLOOKUP(D669,支出入力表!E670:$M$2000,9,FALSE),"")</f>
        <v/>
      </c>
      <c r="M669" s="30"/>
    </row>
    <row r="670" spans="2:13" x14ac:dyDescent="0.55000000000000004">
      <c r="B670" s="163" t="str">
        <f>IF(D670="所費",支出入力表!A671,"")</f>
        <v/>
      </c>
      <c r="C670" s="164" t="str">
        <f>IF(D670="所費",支出入力表!C671,"")</f>
        <v/>
      </c>
      <c r="D670" s="165" t="str">
        <f>IF(支出入力表!E671="所費","所費","")</f>
        <v/>
      </c>
      <c r="E670" s="165" t="str">
        <f>IF(D670="","",支出入力表!G671)</f>
        <v/>
      </c>
      <c r="F670" s="196" t="str">
        <f>IF(E670="","",VLOOKUP(E670,プルダウン用リスト!$L$1:$M$14,2,FALSE))</f>
        <v/>
      </c>
      <c r="G670" s="164" t="str">
        <f>IF(D670="所費",VLOOKUP(D670,支出入力表!E671:$M$2000,4,FALSE),"")</f>
        <v/>
      </c>
      <c r="H670" s="164" t="str">
        <f>IF(D670="所費",VLOOKUP(D670,支出入力表!E671:$M$2000,5,FALSE),"")</f>
        <v/>
      </c>
      <c r="I670" s="166" t="str">
        <f>IF(D670="所費",VLOOKUP(D670,支出入力表!E671:$M$2000,6,FALSE),"")</f>
        <v/>
      </c>
      <c r="J670" s="167" t="str">
        <f>IF(D670="所費",VLOOKUP(D670,支出入力表!E671:$M$2000,7,FALSE),"")</f>
        <v/>
      </c>
      <c r="K670" s="167" t="str">
        <f>IF(D670="所費",VLOOKUP(D670,支出入力表!E671:$M$2000,8,FALSE),"")</f>
        <v/>
      </c>
      <c r="L670" s="168" t="str">
        <f>IF(D670="所費",VLOOKUP(D670,支出入力表!E671:$M$2000,9,FALSE),"")</f>
        <v/>
      </c>
      <c r="M670" s="30"/>
    </row>
    <row r="671" spans="2:13" x14ac:dyDescent="0.55000000000000004">
      <c r="B671" s="163" t="str">
        <f>IF(D671="所費",支出入力表!A672,"")</f>
        <v/>
      </c>
      <c r="C671" s="164" t="str">
        <f>IF(D671="所費",支出入力表!C672,"")</f>
        <v/>
      </c>
      <c r="D671" s="165" t="str">
        <f>IF(支出入力表!E672="所費","所費","")</f>
        <v/>
      </c>
      <c r="E671" s="165" t="str">
        <f>IF(D671="","",支出入力表!G672)</f>
        <v/>
      </c>
      <c r="F671" s="196" t="str">
        <f>IF(E671="","",VLOOKUP(E671,プルダウン用リスト!$L$1:$M$14,2,FALSE))</f>
        <v/>
      </c>
      <c r="G671" s="164" t="str">
        <f>IF(D671="所費",VLOOKUP(D671,支出入力表!E672:$M$2000,4,FALSE),"")</f>
        <v/>
      </c>
      <c r="H671" s="164" t="str">
        <f>IF(D671="所費",VLOOKUP(D671,支出入力表!E672:$M$2000,5,FALSE),"")</f>
        <v/>
      </c>
      <c r="I671" s="166" t="str">
        <f>IF(D671="所費",VLOOKUP(D671,支出入力表!E672:$M$2000,6,FALSE),"")</f>
        <v/>
      </c>
      <c r="J671" s="167" t="str">
        <f>IF(D671="所費",VLOOKUP(D671,支出入力表!E672:$M$2000,7,FALSE),"")</f>
        <v/>
      </c>
      <c r="K671" s="167" t="str">
        <f>IF(D671="所費",VLOOKUP(D671,支出入力表!E672:$M$2000,8,FALSE),"")</f>
        <v/>
      </c>
      <c r="L671" s="168" t="str">
        <f>IF(D671="所費",VLOOKUP(D671,支出入力表!E672:$M$2000,9,FALSE),"")</f>
        <v/>
      </c>
      <c r="M671" s="30"/>
    </row>
    <row r="672" spans="2:13" x14ac:dyDescent="0.55000000000000004">
      <c r="B672" s="163" t="str">
        <f>IF(D672="所費",支出入力表!A673,"")</f>
        <v/>
      </c>
      <c r="C672" s="164" t="str">
        <f>IF(D672="所費",支出入力表!C673,"")</f>
        <v/>
      </c>
      <c r="D672" s="165" t="str">
        <f>IF(支出入力表!E673="所費","所費","")</f>
        <v/>
      </c>
      <c r="E672" s="165" t="str">
        <f>IF(D672="","",支出入力表!G673)</f>
        <v/>
      </c>
      <c r="F672" s="196" t="str">
        <f>IF(E672="","",VLOOKUP(E672,プルダウン用リスト!$L$1:$M$14,2,FALSE))</f>
        <v/>
      </c>
      <c r="G672" s="164" t="str">
        <f>IF(D672="所費",VLOOKUP(D672,支出入力表!E673:$M$2000,4,FALSE),"")</f>
        <v/>
      </c>
      <c r="H672" s="164" t="str">
        <f>IF(D672="所費",VLOOKUP(D672,支出入力表!E673:$M$2000,5,FALSE),"")</f>
        <v/>
      </c>
      <c r="I672" s="166" t="str">
        <f>IF(D672="所費",VLOOKUP(D672,支出入力表!E673:$M$2000,6,FALSE),"")</f>
        <v/>
      </c>
      <c r="J672" s="167" t="str">
        <f>IF(D672="所費",VLOOKUP(D672,支出入力表!E673:$M$2000,7,FALSE),"")</f>
        <v/>
      </c>
      <c r="K672" s="167" t="str">
        <f>IF(D672="所費",VLOOKUP(D672,支出入力表!E673:$M$2000,8,FALSE),"")</f>
        <v/>
      </c>
      <c r="L672" s="168" t="str">
        <f>IF(D672="所費",VLOOKUP(D672,支出入力表!E673:$M$2000,9,FALSE),"")</f>
        <v/>
      </c>
      <c r="M672" s="30"/>
    </row>
    <row r="673" spans="2:13" x14ac:dyDescent="0.55000000000000004">
      <c r="B673" s="163" t="str">
        <f>IF(D673="所費",支出入力表!A674,"")</f>
        <v/>
      </c>
      <c r="C673" s="164" t="str">
        <f>IF(D673="所費",支出入力表!C674,"")</f>
        <v/>
      </c>
      <c r="D673" s="165" t="str">
        <f>IF(支出入力表!E674="所費","所費","")</f>
        <v/>
      </c>
      <c r="E673" s="165" t="str">
        <f>IF(D673="","",支出入力表!G674)</f>
        <v/>
      </c>
      <c r="F673" s="196" t="str">
        <f>IF(E673="","",VLOOKUP(E673,プルダウン用リスト!$L$1:$M$14,2,FALSE))</f>
        <v/>
      </c>
      <c r="G673" s="164" t="str">
        <f>IF(D673="所費",VLOOKUP(D673,支出入力表!E674:$M$2000,4,FALSE),"")</f>
        <v/>
      </c>
      <c r="H673" s="164" t="str">
        <f>IF(D673="所費",VLOOKUP(D673,支出入力表!E674:$M$2000,5,FALSE),"")</f>
        <v/>
      </c>
      <c r="I673" s="166" t="str">
        <f>IF(D673="所費",VLOOKUP(D673,支出入力表!E674:$M$2000,6,FALSE),"")</f>
        <v/>
      </c>
      <c r="J673" s="167" t="str">
        <f>IF(D673="所費",VLOOKUP(D673,支出入力表!E674:$M$2000,7,FALSE),"")</f>
        <v/>
      </c>
      <c r="K673" s="167" t="str">
        <f>IF(D673="所費",VLOOKUP(D673,支出入力表!E674:$M$2000,8,FALSE),"")</f>
        <v/>
      </c>
      <c r="L673" s="168" t="str">
        <f>IF(D673="所費",VLOOKUP(D673,支出入力表!E674:$M$2000,9,FALSE),"")</f>
        <v/>
      </c>
      <c r="M673" s="30"/>
    </row>
    <row r="674" spans="2:13" x14ac:dyDescent="0.55000000000000004">
      <c r="B674" s="163" t="str">
        <f>IF(D674="所費",支出入力表!A675,"")</f>
        <v/>
      </c>
      <c r="C674" s="164" t="str">
        <f>IF(D674="所費",支出入力表!C675,"")</f>
        <v/>
      </c>
      <c r="D674" s="165" t="str">
        <f>IF(支出入力表!E675="所費","所費","")</f>
        <v/>
      </c>
      <c r="E674" s="165" t="str">
        <f>IF(D674="","",支出入力表!G675)</f>
        <v/>
      </c>
      <c r="F674" s="196" t="str">
        <f>IF(E674="","",VLOOKUP(E674,プルダウン用リスト!$L$1:$M$14,2,FALSE))</f>
        <v/>
      </c>
      <c r="G674" s="164" t="str">
        <f>IF(D674="所費",VLOOKUP(D674,支出入力表!E675:$M$2000,4,FALSE),"")</f>
        <v/>
      </c>
      <c r="H674" s="164" t="str">
        <f>IF(D674="所費",VLOOKUP(D674,支出入力表!E675:$M$2000,5,FALSE),"")</f>
        <v/>
      </c>
      <c r="I674" s="166" t="str">
        <f>IF(D674="所費",VLOOKUP(D674,支出入力表!E675:$M$2000,6,FALSE),"")</f>
        <v/>
      </c>
      <c r="J674" s="167" t="str">
        <f>IF(D674="所費",VLOOKUP(D674,支出入力表!E675:$M$2000,7,FALSE),"")</f>
        <v/>
      </c>
      <c r="K674" s="167" t="str">
        <f>IF(D674="所費",VLOOKUP(D674,支出入力表!E675:$M$2000,8,FALSE),"")</f>
        <v/>
      </c>
      <c r="L674" s="168" t="str">
        <f>IF(D674="所費",VLOOKUP(D674,支出入力表!E675:$M$2000,9,FALSE),"")</f>
        <v/>
      </c>
      <c r="M674" s="30"/>
    </row>
    <row r="675" spans="2:13" x14ac:dyDescent="0.55000000000000004">
      <c r="B675" s="163" t="str">
        <f>IF(D675="所費",支出入力表!A676,"")</f>
        <v/>
      </c>
      <c r="C675" s="164" t="str">
        <f>IF(D675="所費",支出入力表!C676,"")</f>
        <v/>
      </c>
      <c r="D675" s="165" t="str">
        <f>IF(支出入力表!E676="所費","所費","")</f>
        <v/>
      </c>
      <c r="E675" s="165" t="str">
        <f>IF(D675="","",支出入力表!G676)</f>
        <v/>
      </c>
      <c r="F675" s="196" t="str">
        <f>IF(E675="","",VLOOKUP(E675,プルダウン用リスト!$L$1:$M$14,2,FALSE))</f>
        <v/>
      </c>
      <c r="G675" s="164" t="str">
        <f>IF(D675="所費",VLOOKUP(D675,支出入力表!E676:$M$2000,4,FALSE),"")</f>
        <v/>
      </c>
      <c r="H675" s="164" t="str">
        <f>IF(D675="所費",VLOOKUP(D675,支出入力表!E676:$M$2000,5,FALSE),"")</f>
        <v/>
      </c>
      <c r="I675" s="166" t="str">
        <f>IF(D675="所費",VLOOKUP(D675,支出入力表!E676:$M$2000,6,FALSE),"")</f>
        <v/>
      </c>
      <c r="J675" s="167" t="str">
        <f>IF(D675="所費",VLOOKUP(D675,支出入力表!E676:$M$2000,7,FALSE),"")</f>
        <v/>
      </c>
      <c r="K675" s="167" t="str">
        <f>IF(D675="所費",VLOOKUP(D675,支出入力表!E676:$M$2000,8,FALSE),"")</f>
        <v/>
      </c>
      <c r="L675" s="168" t="str">
        <f>IF(D675="所費",VLOOKUP(D675,支出入力表!E676:$M$2000,9,FALSE),"")</f>
        <v/>
      </c>
      <c r="M675" s="30"/>
    </row>
    <row r="676" spans="2:13" x14ac:dyDescent="0.55000000000000004">
      <c r="B676" s="163" t="str">
        <f>IF(D676="所費",支出入力表!A677,"")</f>
        <v/>
      </c>
      <c r="C676" s="164" t="str">
        <f>IF(D676="所費",支出入力表!C677,"")</f>
        <v/>
      </c>
      <c r="D676" s="165" t="str">
        <f>IF(支出入力表!E677="所費","所費","")</f>
        <v/>
      </c>
      <c r="E676" s="165" t="str">
        <f>IF(D676="","",支出入力表!G677)</f>
        <v/>
      </c>
      <c r="F676" s="196" t="str">
        <f>IF(E676="","",VLOOKUP(E676,プルダウン用リスト!$L$1:$M$14,2,FALSE))</f>
        <v/>
      </c>
      <c r="G676" s="164" t="str">
        <f>IF(D676="所費",VLOOKUP(D676,支出入力表!E677:$M$2000,4,FALSE),"")</f>
        <v/>
      </c>
      <c r="H676" s="164" t="str">
        <f>IF(D676="所費",VLOOKUP(D676,支出入力表!E677:$M$2000,5,FALSE),"")</f>
        <v/>
      </c>
      <c r="I676" s="166" t="str">
        <f>IF(D676="所費",VLOOKUP(D676,支出入力表!E677:$M$2000,6,FALSE),"")</f>
        <v/>
      </c>
      <c r="J676" s="167" t="str">
        <f>IF(D676="所費",VLOOKUP(D676,支出入力表!E677:$M$2000,7,FALSE),"")</f>
        <v/>
      </c>
      <c r="K676" s="167" t="str">
        <f>IF(D676="所費",VLOOKUP(D676,支出入力表!E677:$M$2000,8,FALSE),"")</f>
        <v/>
      </c>
      <c r="L676" s="168" t="str">
        <f>IF(D676="所費",VLOOKUP(D676,支出入力表!E677:$M$2000,9,FALSE),"")</f>
        <v/>
      </c>
      <c r="M676" s="30"/>
    </row>
    <row r="677" spans="2:13" x14ac:dyDescent="0.55000000000000004">
      <c r="B677" s="163" t="str">
        <f>IF(D677="所費",支出入力表!A678,"")</f>
        <v/>
      </c>
      <c r="C677" s="164" t="str">
        <f>IF(D677="所費",支出入力表!C678,"")</f>
        <v/>
      </c>
      <c r="D677" s="165" t="str">
        <f>IF(支出入力表!E678="所費","所費","")</f>
        <v/>
      </c>
      <c r="E677" s="165" t="str">
        <f>IF(D677="","",支出入力表!G678)</f>
        <v/>
      </c>
      <c r="F677" s="196" t="str">
        <f>IF(E677="","",VLOOKUP(E677,プルダウン用リスト!$L$1:$M$14,2,FALSE))</f>
        <v/>
      </c>
      <c r="G677" s="164" t="str">
        <f>IF(D677="所費",VLOOKUP(D677,支出入力表!E678:$M$2000,4,FALSE),"")</f>
        <v/>
      </c>
      <c r="H677" s="164" t="str">
        <f>IF(D677="所費",VLOOKUP(D677,支出入力表!E678:$M$2000,5,FALSE),"")</f>
        <v/>
      </c>
      <c r="I677" s="166" t="str">
        <f>IF(D677="所費",VLOOKUP(D677,支出入力表!E678:$M$2000,6,FALSE),"")</f>
        <v/>
      </c>
      <c r="J677" s="167" t="str">
        <f>IF(D677="所費",VLOOKUP(D677,支出入力表!E678:$M$2000,7,FALSE),"")</f>
        <v/>
      </c>
      <c r="K677" s="167" t="str">
        <f>IF(D677="所費",VLOOKUP(D677,支出入力表!E678:$M$2000,8,FALSE),"")</f>
        <v/>
      </c>
      <c r="L677" s="168" t="str">
        <f>IF(D677="所費",VLOOKUP(D677,支出入力表!E678:$M$2000,9,FALSE),"")</f>
        <v/>
      </c>
      <c r="M677" s="30"/>
    </row>
    <row r="678" spans="2:13" x14ac:dyDescent="0.55000000000000004">
      <c r="B678" s="163" t="str">
        <f>IF(D678="所費",支出入力表!A679,"")</f>
        <v/>
      </c>
      <c r="C678" s="164" t="str">
        <f>IF(D678="所費",支出入力表!C679,"")</f>
        <v/>
      </c>
      <c r="D678" s="165" t="str">
        <f>IF(支出入力表!E679="所費","所費","")</f>
        <v/>
      </c>
      <c r="E678" s="165" t="str">
        <f>IF(D678="","",支出入力表!G679)</f>
        <v/>
      </c>
      <c r="F678" s="196" t="str">
        <f>IF(E678="","",VLOOKUP(E678,プルダウン用リスト!$L$1:$M$14,2,FALSE))</f>
        <v/>
      </c>
      <c r="G678" s="164" t="str">
        <f>IF(D678="所費",VLOOKUP(D678,支出入力表!E679:$M$2000,4,FALSE),"")</f>
        <v/>
      </c>
      <c r="H678" s="164" t="str">
        <f>IF(D678="所費",VLOOKUP(D678,支出入力表!E679:$M$2000,5,FALSE),"")</f>
        <v/>
      </c>
      <c r="I678" s="166" t="str">
        <f>IF(D678="所費",VLOOKUP(D678,支出入力表!E679:$M$2000,6,FALSE),"")</f>
        <v/>
      </c>
      <c r="J678" s="167" t="str">
        <f>IF(D678="所費",VLOOKUP(D678,支出入力表!E679:$M$2000,7,FALSE),"")</f>
        <v/>
      </c>
      <c r="K678" s="167" t="str">
        <f>IF(D678="所費",VLOOKUP(D678,支出入力表!E679:$M$2000,8,FALSE),"")</f>
        <v/>
      </c>
      <c r="L678" s="168" t="str">
        <f>IF(D678="所費",VLOOKUP(D678,支出入力表!E679:$M$2000,9,FALSE),"")</f>
        <v/>
      </c>
      <c r="M678" s="30"/>
    </row>
    <row r="679" spans="2:13" x14ac:dyDescent="0.55000000000000004">
      <c r="B679" s="163" t="str">
        <f>IF(D679="所費",支出入力表!A680,"")</f>
        <v/>
      </c>
      <c r="C679" s="164" t="str">
        <f>IF(D679="所費",支出入力表!C680,"")</f>
        <v/>
      </c>
      <c r="D679" s="165" t="str">
        <f>IF(支出入力表!E680="所費","所費","")</f>
        <v/>
      </c>
      <c r="E679" s="165" t="str">
        <f>IF(D679="","",支出入力表!G680)</f>
        <v/>
      </c>
      <c r="F679" s="196" t="str">
        <f>IF(E679="","",VLOOKUP(E679,プルダウン用リスト!$L$1:$M$14,2,FALSE))</f>
        <v/>
      </c>
      <c r="G679" s="164" t="str">
        <f>IF(D679="所費",VLOOKUP(D679,支出入力表!E680:$M$2000,4,FALSE),"")</f>
        <v/>
      </c>
      <c r="H679" s="164" t="str">
        <f>IF(D679="所費",VLOOKUP(D679,支出入力表!E680:$M$2000,5,FALSE),"")</f>
        <v/>
      </c>
      <c r="I679" s="166" t="str">
        <f>IF(D679="所費",VLOOKUP(D679,支出入力表!E680:$M$2000,6,FALSE),"")</f>
        <v/>
      </c>
      <c r="J679" s="167" t="str">
        <f>IF(D679="所費",VLOOKUP(D679,支出入力表!E680:$M$2000,7,FALSE),"")</f>
        <v/>
      </c>
      <c r="K679" s="167" t="str">
        <f>IF(D679="所費",VLOOKUP(D679,支出入力表!E680:$M$2000,8,FALSE),"")</f>
        <v/>
      </c>
      <c r="L679" s="168" t="str">
        <f>IF(D679="所費",VLOOKUP(D679,支出入力表!E680:$M$2000,9,FALSE),"")</f>
        <v/>
      </c>
      <c r="M679" s="30"/>
    </row>
    <row r="680" spans="2:13" x14ac:dyDescent="0.55000000000000004">
      <c r="B680" s="163" t="str">
        <f>IF(D680="所費",支出入力表!A681,"")</f>
        <v/>
      </c>
      <c r="C680" s="164" t="str">
        <f>IF(D680="所費",支出入力表!C681,"")</f>
        <v/>
      </c>
      <c r="D680" s="165" t="str">
        <f>IF(支出入力表!E681="所費","所費","")</f>
        <v/>
      </c>
      <c r="E680" s="165" t="str">
        <f>IF(D680="","",支出入力表!G681)</f>
        <v/>
      </c>
      <c r="F680" s="196" t="str">
        <f>IF(E680="","",VLOOKUP(E680,プルダウン用リスト!$L$1:$M$14,2,FALSE))</f>
        <v/>
      </c>
      <c r="G680" s="164" t="str">
        <f>IF(D680="所費",VLOOKUP(D680,支出入力表!E681:$M$2000,4,FALSE),"")</f>
        <v/>
      </c>
      <c r="H680" s="164" t="str">
        <f>IF(D680="所費",VLOOKUP(D680,支出入力表!E681:$M$2000,5,FALSE),"")</f>
        <v/>
      </c>
      <c r="I680" s="166" t="str">
        <f>IF(D680="所費",VLOOKUP(D680,支出入力表!E681:$M$2000,6,FALSE),"")</f>
        <v/>
      </c>
      <c r="J680" s="167" t="str">
        <f>IF(D680="所費",VLOOKUP(D680,支出入力表!E681:$M$2000,7,FALSE),"")</f>
        <v/>
      </c>
      <c r="K680" s="167" t="str">
        <f>IF(D680="所費",VLOOKUP(D680,支出入力表!E681:$M$2000,8,FALSE),"")</f>
        <v/>
      </c>
      <c r="L680" s="168" t="str">
        <f>IF(D680="所費",VLOOKUP(D680,支出入力表!E681:$M$2000,9,FALSE),"")</f>
        <v/>
      </c>
      <c r="M680" s="30"/>
    </row>
    <row r="681" spans="2:13" x14ac:dyDescent="0.55000000000000004">
      <c r="B681" s="163" t="str">
        <f>IF(D681="所費",支出入力表!A682,"")</f>
        <v/>
      </c>
      <c r="C681" s="164" t="str">
        <f>IF(D681="所費",支出入力表!C682,"")</f>
        <v/>
      </c>
      <c r="D681" s="165" t="str">
        <f>IF(支出入力表!E682="所費","所費","")</f>
        <v/>
      </c>
      <c r="E681" s="165" t="str">
        <f>IF(D681="","",支出入力表!G682)</f>
        <v/>
      </c>
      <c r="F681" s="196" t="str">
        <f>IF(E681="","",VLOOKUP(E681,プルダウン用リスト!$L$1:$M$14,2,FALSE))</f>
        <v/>
      </c>
      <c r="G681" s="164" t="str">
        <f>IF(D681="所費",VLOOKUP(D681,支出入力表!E682:$M$2000,4,FALSE),"")</f>
        <v/>
      </c>
      <c r="H681" s="164" t="str">
        <f>IF(D681="所費",VLOOKUP(D681,支出入力表!E682:$M$2000,5,FALSE),"")</f>
        <v/>
      </c>
      <c r="I681" s="166" t="str">
        <f>IF(D681="所費",VLOOKUP(D681,支出入力表!E682:$M$2000,6,FALSE),"")</f>
        <v/>
      </c>
      <c r="J681" s="167" t="str">
        <f>IF(D681="所費",VLOOKUP(D681,支出入力表!E682:$M$2000,7,FALSE),"")</f>
        <v/>
      </c>
      <c r="K681" s="167" t="str">
        <f>IF(D681="所費",VLOOKUP(D681,支出入力表!E682:$M$2000,8,FALSE),"")</f>
        <v/>
      </c>
      <c r="L681" s="168" t="str">
        <f>IF(D681="所費",VLOOKUP(D681,支出入力表!E682:$M$2000,9,FALSE),"")</f>
        <v/>
      </c>
      <c r="M681" s="30"/>
    </row>
    <row r="682" spans="2:13" x14ac:dyDescent="0.55000000000000004">
      <c r="B682" s="163" t="str">
        <f>IF(D682="所費",支出入力表!A683,"")</f>
        <v/>
      </c>
      <c r="C682" s="164" t="str">
        <f>IF(D682="所費",支出入力表!C683,"")</f>
        <v/>
      </c>
      <c r="D682" s="165" t="str">
        <f>IF(支出入力表!E683="所費","所費","")</f>
        <v/>
      </c>
      <c r="E682" s="165" t="str">
        <f>IF(D682="","",支出入力表!G683)</f>
        <v/>
      </c>
      <c r="F682" s="196" t="str">
        <f>IF(E682="","",VLOOKUP(E682,プルダウン用リスト!$L$1:$M$14,2,FALSE))</f>
        <v/>
      </c>
      <c r="G682" s="164" t="str">
        <f>IF(D682="所費",VLOOKUP(D682,支出入力表!E683:$M$2000,4,FALSE),"")</f>
        <v/>
      </c>
      <c r="H682" s="164" t="str">
        <f>IF(D682="所費",VLOOKUP(D682,支出入力表!E683:$M$2000,5,FALSE),"")</f>
        <v/>
      </c>
      <c r="I682" s="166" t="str">
        <f>IF(D682="所費",VLOOKUP(D682,支出入力表!E683:$M$2000,6,FALSE),"")</f>
        <v/>
      </c>
      <c r="J682" s="167" t="str">
        <f>IF(D682="所費",VLOOKUP(D682,支出入力表!E683:$M$2000,7,FALSE),"")</f>
        <v/>
      </c>
      <c r="K682" s="167" t="str">
        <f>IF(D682="所費",VLOOKUP(D682,支出入力表!E683:$M$2000,8,FALSE),"")</f>
        <v/>
      </c>
      <c r="L682" s="168" t="str">
        <f>IF(D682="所費",VLOOKUP(D682,支出入力表!E683:$M$2000,9,FALSE),"")</f>
        <v/>
      </c>
      <c r="M682" s="30"/>
    </row>
    <row r="683" spans="2:13" x14ac:dyDescent="0.55000000000000004">
      <c r="B683" s="163" t="str">
        <f>IF(D683="所費",支出入力表!A684,"")</f>
        <v/>
      </c>
      <c r="C683" s="164" t="str">
        <f>IF(D683="所費",支出入力表!C684,"")</f>
        <v/>
      </c>
      <c r="D683" s="165" t="str">
        <f>IF(支出入力表!E684="所費","所費","")</f>
        <v/>
      </c>
      <c r="E683" s="165" t="str">
        <f>IF(D683="","",支出入力表!G684)</f>
        <v/>
      </c>
      <c r="F683" s="196" t="str">
        <f>IF(E683="","",VLOOKUP(E683,プルダウン用リスト!$L$1:$M$14,2,FALSE))</f>
        <v/>
      </c>
      <c r="G683" s="164" t="str">
        <f>IF(D683="所費",VLOOKUP(D683,支出入力表!E684:$M$2000,4,FALSE),"")</f>
        <v/>
      </c>
      <c r="H683" s="164" t="str">
        <f>IF(D683="所費",VLOOKUP(D683,支出入力表!E684:$M$2000,5,FALSE),"")</f>
        <v/>
      </c>
      <c r="I683" s="166" t="str">
        <f>IF(D683="所費",VLOOKUP(D683,支出入力表!E684:$M$2000,6,FALSE),"")</f>
        <v/>
      </c>
      <c r="J683" s="167" t="str">
        <f>IF(D683="所費",VLOOKUP(D683,支出入力表!E684:$M$2000,7,FALSE),"")</f>
        <v/>
      </c>
      <c r="K683" s="167" t="str">
        <f>IF(D683="所費",VLOOKUP(D683,支出入力表!E684:$M$2000,8,FALSE),"")</f>
        <v/>
      </c>
      <c r="L683" s="168" t="str">
        <f>IF(D683="所費",VLOOKUP(D683,支出入力表!E684:$M$2000,9,FALSE),"")</f>
        <v/>
      </c>
      <c r="M683" s="30"/>
    </row>
    <row r="684" spans="2:13" x14ac:dyDescent="0.55000000000000004">
      <c r="B684" s="163" t="str">
        <f>IF(D684="所費",支出入力表!A685,"")</f>
        <v/>
      </c>
      <c r="C684" s="164" t="str">
        <f>IF(D684="所費",支出入力表!C685,"")</f>
        <v/>
      </c>
      <c r="D684" s="165" t="str">
        <f>IF(支出入力表!E685="所費","所費","")</f>
        <v/>
      </c>
      <c r="E684" s="165" t="str">
        <f>IF(D684="","",支出入力表!G685)</f>
        <v/>
      </c>
      <c r="F684" s="196" t="str">
        <f>IF(E684="","",VLOOKUP(E684,プルダウン用リスト!$L$1:$M$14,2,FALSE))</f>
        <v/>
      </c>
      <c r="G684" s="164" t="str">
        <f>IF(D684="所費",VLOOKUP(D684,支出入力表!E685:$M$2000,4,FALSE),"")</f>
        <v/>
      </c>
      <c r="H684" s="164" t="str">
        <f>IF(D684="所費",VLOOKUP(D684,支出入力表!E685:$M$2000,5,FALSE),"")</f>
        <v/>
      </c>
      <c r="I684" s="166" t="str">
        <f>IF(D684="所費",VLOOKUP(D684,支出入力表!E685:$M$2000,6,FALSE),"")</f>
        <v/>
      </c>
      <c r="J684" s="167" t="str">
        <f>IF(D684="所費",VLOOKUP(D684,支出入力表!E685:$M$2000,7,FALSE),"")</f>
        <v/>
      </c>
      <c r="K684" s="167" t="str">
        <f>IF(D684="所費",VLOOKUP(D684,支出入力表!E685:$M$2000,8,FALSE),"")</f>
        <v/>
      </c>
      <c r="L684" s="168" t="str">
        <f>IF(D684="所費",VLOOKUP(D684,支出入力表!E685:$M$2000,9,FALSE),"")</f>
        <v/>
      </c>
      <c r="M684" s="30"/>
    </row>
    <row r="685" spans="2:13" x14ac:dyDescent="0.55000000000000004">
      <c r="B685" s="163" t="str">
        <f>IF(D685="所費",支出入力表!A686,"")</f>
        <v/>
      </c>
      <c r="C685" s="164" t="str">
        <f>IF(D685="所費",支出入力表!C686,"")</f>
        <v/>
      </c>
      <c r="D685" s="165" t="str">
        <f>IF(支出入力表!E686="所費","所費","")</f>
        <v/>
      </c>
      <c r="E685" s="165" t="str">
        <f>IF(D685="","",支出入力表!G686)</f>
        <v/>
      </c>
      <c r="F685" s="196" t="str">
        <f>IF(E685="","",VLOOKUP(E685,プルダウン用リスト!$L$1:$M$14,2,FALSE))</f>
        <v/>
      </c>
      <c r="G685" s="164" t="str">
        <f>IF(D685="所費",VLOOKUP(D685,支出入力表!E686:$M$2000,4,FALSE),"")</f>
        <v/>
      </c>
      <c r="H685" s="164" t="str">
        <f>IF(D685="所費",VLOOKUP(D685,支出入力表!E686:$M$2000,5,FALSE),"")</f>
        <v/>
      </c>
      <c r="I685" s="166" t="str">
        <f>IF(D685="所費",VLOOKUP(D685,支出入力表!E686:$M$2000,6,FALSE),"")</f>
        <v/>
      </c>
      <c r="J685" s="167" t="str">
        <f>IF(D685="所費",VLOOKUP(D685,支出入力表!E686:$M$2000,7,FALSE),"")</f>
        <v/>
      </c>
      <c r="K685" s="167" t="str">
        <f>IF(D685="所費",VLOOKUP(D685,支出入力表!E686:$M$2000,8,FALSE),"")</f>
        <v/>
      </c>
      <c r="L685" s="168" t="str">
        <f>IF(D685="所費",VLOOKUP(D685,支出入力表!E686:$M$2000,9,FALSE),"")</f>
        <v/>
      </c>
      <c r="M685" s="30"/>
    </row>
    <row r="686" spans="2:13" x14ac:dyDescent="0.55000000000000004">
      <c r="B686" s="163" t="str">
        <f>IF(D686="所費",支出入力表!A687,"")</f>
        <v/>
      </c>
      <c r="C686" s="164" t="str">
        <f>IF(D686="所費",支出入力表!C687,"")</f>
        <v/>
      </c>
      <c r="D686" s="165" t="str">
        <f>IF(支出入力表!E687="所費","所費","")</f>
        <v/>
      </c>
      <c r="E686" s="165" t="str">
        <f>IF(D686="","",支出入力表!G687)</f>
        <v/>
      </c>
      <c r="F686" s="196" t="str">
        <f>IF(E686="","",VLOOKUP(E686,プルダウン用リスト!$L$1:$M$14,2,FALSE))</f>
        <v/>
      </c>
      <c r="G686" s="164" t="str">
        <f>IF(D686="所費",VLOOKUP(D686,支出入力表!E687:$M$2000,4,FALSE),"")</f>
        <v/>
      </c>
      <c r="H686" s="164" t="str">
        <f>IF(D686="所費",VLOOKUP(D686,支出入力表!E687:$M$2000,5,FALSE),"")</f>
        <v/>
      </c>
      <c r="I686" s="166" t="str">
        <f>IF(D686="所費",VLOOKUP(D686,支出入力表!E687:$M$2000,6,FALSE),"")</f>
        <v/>
      </c>
      <c r="J686" s="167" t="str">
        <f>IF(D686="所費",VLOOKUP(D686,支出入力表!E687:$M$2000,7,FALSE),"")</f>
        <v/>
      </c>
      <c r="K686" s="167" t="str">
        <f>IF(D686="所費",VLOOKUP(D686,支出入力表!E687:$M$2000,8,FALSE),"")</f>
        <v/>
      </c>
      <c r="L686" s="168" t="str">
        <f>IF(D686="所費",VLOOKUP(D686,支出入力表!E687:$M$2000,9,FALSE),"")</f>
        <v/>
      </c>
      <c r="M686" s="30"/>
    </row>
    <row r="687" spans="2:13" x14ac:dyDescent="0.55000000000000004">
      <c r="B687" s="163" t="str">
        <f>IF(D687="所費",支出入力表!A688,"")</f>
        <v/>
      </c>
      <c r="C687" s="164" t="str">
        <f>IF(D687="所費",支出入力表!C688,"")</f>
        <v/>
      </c>
      <c r="D687" s="165" t="str">
        <f>IF(支出入力表!E688="所費","所費","")</f>
        <v/>
      </c>
      <c r="E687" s="165" t="str">
        <f>IF(D687="","",支出入力表!G688)</f>
        <v/>
      </c>
      <c r="F687" s="196" t="str">
        <f>IF(E687="","",VLOOKUP(E687,プルダウン用リスト!$L$1:$M$14,2,FALSE))</f>
        <v/>
      </c>
      <c r="G687" s="164" t="str">
        <f>IF(D687="所費",VLOOKUP(D687,支出入力表!E688:$M$2000,4,FALSE),"")</f>
        <v/>
      </c>
      <c r="H687" s="164" t="str">
        <f>IF(D687="所費",VLOOKUP(D687,支出入力表!E688:$M$2000,5,FALSE),"")</f>
        <v/>
      </c>
      <c r="I687" s="166" t="str">
        <f>IF(D687="所費",VLOOKUP(D687,支出入力表!E688:$M$2000,6,FALSE),"")</f>
        <v/>
      </c>
      <c r="J687" s="167" t="str">
        <f>IF(D687="所費",VLOOKUP(D687,支出入力表!E688:$M$2000,7,FALSE),"")</f>
        <v/>
      </c>
      <c r="K687" s="167" t="str">
        <f>IF(D687="所費",VLOOKUP(D687,支出入力表!E688:$M$2000,8,FALSE),"")</f>
        <v/>
      </c>
      <c r="L687" s="168" t="str">
        <f>IF(D687="所費",VLOOKUP(D687,支出入力表!E688:$M$2000,9,FALSE),"")</f>
        <v/>
      </c>
      <c r="M687" s="30"/>
    </row>
    <row r="688" spans="2:13" x14ac:dyDescent="0.55000000000000004">
      <c r="B688" s="163" t="str">
        <f>IF(D688="所費",支出入力表!A689,"")</f>
        <v/>
      </c>
      <c r="C688" s="164" t="str">
        <f>IF(D688="所費",支出入力表!C689,"")</f>
        <v/>
      </c>
      <c r="D688" s="165" t="str">
        <f>IF(支出入力表!E689="所費","所費","")</f>
        <v/>
      </c>
      <c r="E688" s="165" t="str">
        <f>IF(D688="","",支出入力表!G689)</f>
        <v/>
      </c>
      <c r="F688" s="196" t="str">
        <f>IF(E688="","",VLOOKUP(E688,プルダウン用リスト!$L$1:$M$14,2,FALSE))</f>
        <v/>
      </c>
      <c r="G688" s="164" t="str">
        <f>IF(D688="所費",VLOOKUP(D688,支出入力表!E689:$M$2000,4,FALSE),"")</f>
        <v/>
      </c>
      <c r="H688" s="164" t="str">
        <f>IF(D688="所費",VLOOKUP(D688,支出入力表!E689:$M$2000,5,FALSE),"")</f>
        <v/>
      </c>
      <c r="I688" s="166" t="str">
        <f>IF(D688="所費",VLOOKUP(D688,支出入力表!E689:$M$2000,6,FALSE),"")</f>
        <v/>
      </c>
      <c r="J688" s="167" t="str">
        <f>IF(D688="所費",VLOOKUP(D688,支出入力表!E689:$M$2000,7,FALSE),"")</f>
        <v/>
      </c>
      <c r="K688" s="167" t="str">
        <f>IF(D688="所費",VLOOKUP(D688,支出入力表!E689:$M$2000,8,FALSE),"")</f>
        <v/>
      </c>
      <c r="L688" s="168" t="str">
        <f>IF(D688="所費",VLOOKUP(D688,支出入力表!E689:$M$2000,9,FALSE),"")</f>
        <v/>
      </c>
      <c r="M688" s="30"/>
    </row>
    <row r="689" spans="2:13" x14ac:dyDescent="0.55000000000000004">
      <c r="B689" s="163" t="str">
        <f>IF(D689="所費",支出入力表!A690,"")</f>
        <v/>
      </c>
      <c r="C689" s="164" t="str">
        <f>IF(D689="所費",支出入力表!C690,"")</f>
        <v/>
      </c>
      <c r="D689" s="165" t="str">
        <f>IF(支出入力表!E690="所費","所費","")</f>
        <v/>
      </c>
      <c r="E689" s="165" t="str">
        <f>IF(D689="","",支出入力表!G690)</f>
        <v/>
      </c>
      <c r="F689" s="196" t="str">
        <f>IF(E689="","",VLOOKUP(E689,プルダウン用リスト!$L$1:$M$14,2,FALSE))</f>
        <v/>
      </c>
      <c r="G689" s="164" t="str">
        <f>IF(D689="所費",VLOOKUP(D689,支出入力表!E690:$M$2000,4,FALSE),"")</f>
        <v/>
      </c>
      <c r="H689" s="164" t="str">
        <f>IF(D689="所費",VLOOKUP(D689,支出入力表!E690:$M$2000,5,FALSE),"")</f>
        <v/>
      </c>
      <c r="I689" s="166" t="str">
        <f>IF(D689="所費",VLOOKUP(D689,支出入力表!E690:$M$2000,6,FALSE),"")</f>
        <v/>
      </c>
      <c r="J689" s="167" t="str">
        <f>IF(D689="所費",VLOOKUP(D689,支出入力表!E690:$M$2000,7,FALSE),"")</f>
        <v/>
      </c>
      <c r="K689" s="167" t="str">
        <f>IF(D689="所費",VLOOKUP(D689,支出入力表!E690:$M$2000,8,FALSE),"")</f>
        <v/>
      </c>
      <c r="L689" s="168" t="str">
        <f>IF(D689="所費",VLOOKUP(D689,支出入力表!E690:$M$2000,9,FALSE),"")</f>
        <v/>
      </c>
      <c r="M689" s="30"/>
    </row>
    <row r="690" spans="2:13" x14ac:dyDescent="0.55000000000000004">
      <c r="B690" s="163" t="str">
        <f>IF(D690="所費",支出入力表!A691,"")</f>
        <v/>
      </c>
      <c r="C690" s="164" t="str">
        <f>IF(D690="所費",支出入力表!C691,"")</f>
        <v/>
      </c>
      <c r="D690" s="165" t="str">
        <f>IF(支出入力表!E691="所費","所費","")</f>
        <v/>
      </c>
      <c r="E690" s="165" t="str">
        <f>IF(D690="","",支出入力表!G691)</f>
        <v/>
      </c>
      <c r="F690" s="196" t="str">
        <f>IF(E690="","",VLOOKUP(E690,プルダウン用リスト!$L$1:$M$14,2,FALSE))</f>
        <v/>
      </c>
      <c r="G690" s="164" t="str">
        <f>IF(D690="所費",VLOOKUP(D690,支出入力表!E691:$M$2000,4,FALSE),"")</f>
        <v/>
      </c>
      <c r="H690" s="164" t="str">
        <f>IF(D690="所費",VLOOKUP(D690,支出入力表!E691:$M$2000,5,FALSE),"")</f>
        <v/>
      </c>
      <c r="I690" s="166" t="str">
        <f>IF(D690="所費",VLOOKUP(D690,支出入力表!E691:$M$2000,6,FALSE),"")</f>
        <v/>
      </c>
      <c r="J690" s="167" t="str">
        <f>IF(D690="所費",VLOOKUP(D690,支出入力表!E691:$M$2000,7,FALSE),"")</f>
        <v/>
      </c>
      <c r="K690" s="167" t="str">
        <f>IF(D690="所費",VLOOKUP(D690,支出入力表!E691:$M$2000,8,FALSE),"")</f>
        <v/>
      </c>
      <c r="L690" s="168" t="str">
        <f>IF(D690="所費",VLOOKUP(D690,支出入力表!E691:$M$2000,9,FALSE),"")</f>
        <v/>
      </c>
      <c r="M690" s="30"/>
    </row>
    <row r="691" spans="2:13" x14ac:dyDescent="0.55000000000000004">
      <c r="B691" s="163" t="str">
        <f>IF(D691="所費",支出入力表!A692,"")</f>
        <v/>
      </c>
      <c r="C691" s="164" t="str">
        <f>IF(D691="所費",支出入力表!C692,"")</f>
        <v/>
      </c>
      <c r="D691" s="165" t="str">
        <f>IF(支出入力表!E692="所費","所費","")</f>
        <v/>
      </c>
      <c r="E691" s="165" t="str">
        <f>IF(D691="","",支出入力表!G692)</f>
        <v/>
      </c>
      <c r="F691" s="196" t="str">
        <f>IF(E691="","",VLOOKUP(E691,プルダウン用リスト!$L$1:$M$14,2,FALSE))</f>
        <v/>
      </c>
      <c r="G691" s="164" t="str">
        <f>IF(D691="所費",VLOOKUP(D691,支出入力表!E692:$M$2000,4,FALSE),"")</f>
        <v/>
      </c>
      <c r="H691" s="164" t="str">
        <f>IF(D691="所費",VLOOKUP(D691,支出入力表!E692:$M$2000,5,FALSE),"")</f>
        <v/>
      </c>
      <c r="I691" s="166" t="str">
        <f>IF(D691="所費",VLOOKUP(D691,支出入力表!E692:$M$2000,6,FALSE),"")</f>
        <v/>
      </c>
      <c r="J691" s="167" t="str">
        <f>IF(D691="所費",VLOOKUP(D691,支出入力表!E692:$M$2000,7,FALSE),"")</f>
        <v/>
      </c>
      <c r="K691" s="167" t="str">
        <f>IF(D691="所費",VLOOKUP(D691,支出入力表!E692:$M$2000,8,FALSE),"")</f>
        <v/>
      </c>
      <c r="L691" s="168" t="str">
        <f>IF(D691="所費",VLOOKUP(D691,支出入力表!E692:$M$2000,9,FALSE),"")</f>
        <v/>
      </c>
      <c r="M691" s="30"/>
    </row>
    <row r="692" spans="2:13" x14ac:dyDescent="0.55000000000000004">
      <c r="B692" s="163" t="str">
        <f>IF(D692="所費",支出入力表!A693,"")</f>
        <v/>
      </c>
      <c r="C692" s="164" t="str">
        <f>IF(D692="所費",支出入力表!C693,"")</f>
        <v/>
      </c>
      <c r="D692" s="165" t="str">
        <f>IF(支出入力表!E693="所費","所費","")</f>
        <v/>
      </c>
      <c r="E692" s="165" t="str">
        <f>IF(D692="","",支出入力表!G693)</f>
        <v/>
      </c>
      <c r="F692" s="196" t="str">
        <f>IF(E692="","",VLOOKUP(E692,プルダウン用リスト!$L$1:$M$14,2,FALSE))</f>
        <v/>
      </c>
      <c r="G692" s="164" t="str">
        <f>IF(D692="所費",VLOOKUP(D692,支出入力表!E693:$M$2000,4,FALSE),"")</f>
        <v/>
      </c>
      <c r="H692" s="164" t="str">
        <f>IF(D692="所費",VLOOKUP(D692,支出入力表!E693:$M$2000,5,FALSE),"")</f>
        <v/>
      </c>
      <c r="I692" s="166" t="str">
        <f>IF(D692="所費",VLOOKUP(D692,支出入力表!E693:$M$2000,6,FALSE),"")</f>
        <v/>
      </c>
      <c r="J692" s="167" t="str">
        <f>IF(D692="所費",VLOOKUP(D692,支出入力表!E693:$M$2000,7,FALSE),"")</f>
        <v/>
      </c>
      <c r="K692" s="167" t="str">
        <f>IF(D692="所費",VLOOKUP(D692,支出入力表!E693:$M$2000,8,FALSE),"")</f>
        <v/>
      </c>
      <c r="L692" s="168" t="str">
        <f>IF(D692="所費",VLOOKUP(D692,支出入力表!E693:$M$2000,9,FALSE),"")</f>
        <v/>
      </c>
      <c r="M692" s="30"/>
    </row>
    <row r="693" spans="2:13" x14ac:dyDescent="0.55000000000000004">
      <c r="B693" s="163" t="str">
        <f>IF(D693="所費",支出入力表!A694,"")</f>
        <v/>
      </c>
      <c r="C693" s="164" t="str">
        <f>IF(D693="所費",支出入力表!C694,"")</f>
        <v/>
      </c>
      <c r="D693" s="165" t="str">
        <f>IF(支出入力表!E694="所費","所費","")</f>
        <v/>
      </c>
      <c r="E693" s="165" t="str">
        <f>IF(D693="","",支出入力表!G694)</f>
        <v/>
      </c>
      <c r="F693" s="196" t="str">
        <f>IF(E693="","",VLOOKUP(E693,プルダウン用リスト!$L$1:$M$14,2,FALSE))</f>
        <v/>
      </c>
      <c r="G693" s="164" t="str">
        <f>IF(D693="所費",VLOOKUP(D693,支出入力表!E694:$M$2000,4,FALSE),"")</f>
        <v/>
      </c>
      <c r="H693" s="164" t="str">
        <f>IF(D693="所費",VLOOKUP(D693,支出入力表!E694:$M$2000,5,FALSE),"")</f>
        <v/>
      </c>
      <c r="I693" s="166" t="str">
        <f>IF(D693="所費",VLOOKUP(D693,支出入力表!E694:$M$2000,6,FALSE),"")</f>
        <v/>
      </c>
      <c r="J693" s="167" t="str">
        <f>IF(D693="所費",VLOOKUP(D693,支出入力表!E694:$M$2000,7,FALSE),"")</f>
        <v/>
      </c>
      <c r="K693" s="167" t="str">
        <f>IF(D693="所費",VLOOKUP(D693,支出入力表!E694:$M$2000,8,FALSE),"")</f>
        <v/>
      </c>
      <c r="L693" s="168" t="str">
        <f>IF(D693="所費",VLOOKUP(D693,支出入力表!E694:$M$2000,9,FALSE),"")</f>
        <v/>
      </c>
      <c r="M693" s="30"/>
    </row>
    <row r="694" spans="2:13" x14ac:dyDescent="0.55000000000000004">
      <c r="B694" s="163" t="str">
        <f>IF(D694="所費",支出入力表!A695,"")</f>
        <v/>
      </c>
      <c r="C694" s="164" t="str">
        <f>IF(D694="所費",支出入力表!C695,"")</f>
        <v/>
      </c>
      <c r="D694" s="165" t="str">
        <f>IF(支出入力表!E695="所費","所費","")</f>
        <v/>
      </c>
      <c r="E694" s="165" t="str">
        <f>IF(D694="","",支出入力表!G695)</f>
        <v/>
      </c>
      <c r="F694" s="196" t="str">
        <f>IF(E694="","",VLOOKUP(E694,プルダウン用リスト!$L$1:$M$14,2,FALSE))</f>
        <v/>
      </c>
      <c r="G694" s="164" t="str">
        <f>IF(D694="所費",VLOOKUP(D694,支出入力表!E695:$M$2000,4,FALSE),"")</f>
        <v/>
      </c>
      <c r="H694" s="164" t="str">
        <f>IF(D694="所費",VLOOKUP(D694,支出入力表!E695:$M$2000,5,FALSE),"")</f>
        <v/>
      </c>
      <c r="I694" s="166" t="str">
        <f>IF(D694="所費",VLOOKUP(D694,支出入力表!E695:$M$2000,6,FALSE),"")</f>
        <v/>
      </c>
      <c r="J694" s="167" t="str">
        <f>IF(D694="所費",VLOOKUP(D694,支出入力表!E695:$M$2000,7,FALSE),"")</f>
        <v/>
      </c>
      <c r="K694" s="167" t="str">
        <f>IF(D694="所費",VLOOKUP(D694,支出入力表!E695:$M$2000,8,FALSE),"")</f>
        <v/>
      </c>
      <c r="L694" s="168" t="str">
        <f>IF(D694="所費",VLOOKUP(D694,支出入力表!E695:$M$2000,9,FALSE),"")</f>
        <v/>
      </c>
      <c r="M694" s="30"/>
    </row>
    <row r="695" spans="2:13" x14ac:dyDescent="0.55000000000000004">
      <c r="B695" s="163" t="str">
        <f>IF(D695="所費",支出入力表!A696,"")</f>
        <v/>
      </c>
      <c r="C695" s="164" t="str">
        <f>IF(D695="所費",支出入力表!C696,"")</f>
        <v/>
      </c>
      <c r="D695" s="165" t="str">
        <f>IF(支出入力表!E696="所費","所費","")</f>
        <v/>
      </c>
      <c r="E695" s="165" t="str">
        <f>IF(D695="","",支出入力表!G696)</f>
        <v/>
      </c>
      <c r="F695" s="196" t="str">
        <f>IF(E695="","",VLOOKUP(E695,プルダウン用リスト!$L$1:$M$14,2,FALSE))</f>
        <v/>
      </c>
      <c r="G695" s="164" t="str">
        <f>IF(D695="所費",VLOOKUP(D695,支出入力表!E696:$M$2000,4,FALSE),"")</f>
        <v/>
      </c>
      <c r="H695" s="164" t="str">
        <f>IF(D695="所費",VLOOKUP(D695,支出入力表!E696:$M$2000,5,FALSE),"")</f>
        <v/>
      </c>
      <c r="I695" s="166" t="str">
        <f>IF(D695="所費",VLOOKUP(D695,支出入力表!E696:$M$2000,6,FALSE),"")</f>
        <v/>
      </c>
      <c r="J695" s="167" t="str">
        <f>IF(D695="所費",VLOOKUP(D695,支出入力表!E696:$M$2000,7,FALSE),"")</f>
        <v/>
      </c>
      <c r="K695" s="167" t="str">
        <f>IF(D695="所費",VLOOKUP(D695,支出入力表!E696:$M$2000,8,FALSE),"")</f>
        <v/>
      </c>
      <c r="L695" s="168" t="str">
        <f>IF(D695="所費",VLOOKUP(D695,支出入力表!E696:$M$2000,9,FALSE),"")</f>
        <v/>
      </c>
      <c r="M695" s="30"/>
    </row>
    <row r="696" spans="2:13" x14ac:dyDescent="0.55000000000000004">
      <c r="B696" s="163" t="str">
        <f>IF(D696="所費",支出入力表!A697,"")</f>
        <v/>
      </c>
      <c r="C696" s="164" t="str">
        <f>IF(D696="所費",支出入力表!C697,"")</f>
        <v/>
      </c>
      <c r="D696" s="165" t="str">
        <f>IF(支出入力表!E697="所費","所費","")</f>
        <v/>
      </c>
      <c r="E696" s="165" t="str">
        <f>IF(D696="","",支出入力表!G697)</f>
        <v/>
      </c>
      <c r="F696" s="196" t="str">
        <f>IF(E696="","",VLOOKUP(E696,プルダウン用リスト!$L$1:$M$14,2,FALSE))</f>
        <v/>
      </c>
      <c r="G696" s="164" t="str">
        <f>IF(D696="所費",VLOOKUP(D696,支出入力表!E697:$M$2000,4,FALSE),"")</f>
        <v/>
      </c>
      <c r="H696" s="164" t="str">
        <f>IF(D696="所費",VLOOKUP(D696,支出入力表!E697:$M$2000,5,FALSE),"")</f>
        <v/>
      </c>
      <c r="I696" s="166" t="str">
        <f>IF(D696="所費",VLOOKUP(D696,支出入力表!E697:$M$2000,6,FALSE),"")</f>
        <v/>
      </c>
      <c r="J696" s="167" t="str">
        <f>IF(D696="所費",VLOOKUP(D696,支出入力表!E697:$M$2000,7,FALSE),"")</f>
        <v/>
      </c>
      <c r="K696" s="167" t="str">
        <f>IF(D696="所費",VLOOKUP(D696,支出入力表!E697:$M$2000,8,FALSE),"")</f>
        <v/>
      </c>
      <c r="L696" s="168" t="str">
        <f>IF(D696="所費",VLOOKUP(D696,支出入力表!E697:$M$2000,9,FALSE),"")</f>
        <v/>
      </c>
      <c r="M696" s="30"/>
    </row>
    <row r="697" spans="2:13" x14ac:dyDescent="0.55000000000000004">
      <c r="B697" s="163" t="str">
        <f>IF(D697="所費",支出入力表!A698,"")</f>
        <v/>
      </c>
      <c r="C697" s="164" t="str">
        <f>IF(D697="所費",支出入力表!C698,"")</f>
        <v/>
      </c>
      <c r="D697" s="165" t="str">
        <f>IF(支出入力表!E698="所費","所費","")</f>
        <v/>
      </c>
      <c r="E697" s="165" t="str">
        <f>IF(D697="","",支出入力表!G698)</f>
        <v/>
      </c>
      <c r="F697" s="196" t="str">
        <f>IF(E697="","",VLOOKUP(E697,プルダウン用リスト!$L$1:$M$14,2,FALSE))</f>
        <v/>
      </c>
      <c r="G697" s="164" t="str">
        <f>IF(D697="所費",VLOOKUP(D697,支出入力表!E698:$M$2000,4,FALSE),"")</f>
        <v/>
      </c>
      <c r="H697" s="164" t="str">
        <f>IF(D697="所費",VLOOKUP(D697,支出入力表!E698:$M$2000,5,FALSE),"")</f>
        <v/>
      </c>
      <c r="I697" s="166" t="str">
        <f>IF(D697="所費",VLOOKUP(D697,支出入力表!E698:$M$2000,6,FALSE),"")</f>
        <v/>
      </c>
      <c r="J697" s="167" t="str">
        <f>IF(D697="所費",VLOOKUP(D697,支出入力表!E698:$M$2000,7,FALSE),"")</f>
        <v/>
      </c>
      <c r="K697" s="167" t="str">
        <f>IF(D697="所費",VLOOKUP(D697,支出入力表!E698:$M$2000,8,FALSE),"")</f>
        <v/>
      </c>
      <c r="L697" s="168" t="str">
        <f>IF(D697="所費",VLOOKUP(D697,支出入力表!E698:$M$2000,9,FALSE),"")</f>
        <v/>
      </c>
      <c r="M697" s="30"/>
    </row>
    <row r="698" spans="2:13" x14ac:dyDescent="0.55000000000000004">
      <c r="B698" s="163" t="str">
        <f>IF(D698="所費",支出入力表!A699,"")</f>
        <v/>
      </c>
      <c r="C698" s="164" t="str">
        <f>IF(D698="所費",支出入力表!C699,"")</f>
        <v/>
      </c>
      <c r="D698" s="165" t="str">
        <f>IF(支出入力表!E699="所費","所費","")</f>
        <v/>
      </c>
      <c r="E698" s="165" t="str">
        <f>IF(D698="","",支出入力表!G699)</f>
        <v/>
      </c>
      <c r="F698" s="196" t="str">
        <f>IF(E698="","",VLOOKUP(E698,プルダウン用リスト!$L$1:$M$14,2,FALSE))</f>
        <v/>
      </c>
      <c r="G698" s="164" t="str">
        <f>IF(D698="所費",VLOOKUP(D698,支出入力表!E699:$M$2000,4,FALSE),"")</f>
        <v/>
      </c>
      <c r="H698" s="164" t="str">
        <f>IF(D698="所費",VLOOKUP(D698,支出入力表!E699:$M$2000,5,FALSE),"")</f>
        <v/>
      </c>
      <c r="I698" s="166" t="str">
        <f>IF(D698="所費",VLOOKUP(D698,支出入力表!E699:$M$2000,6,FALSE),"")</f>
        <v/>
      </c>
      <c r="J698" s="167" t="str">
        <f>IF(D698="所費",VLOOKUP(D698,支出入力表!E699:$M$2000,7,FALSE),"")</f>
        <v/>
      </c>
      <c r="K698" s="167" t="str">
        <f>IF(D698="所費",VLOOKUP(D698,支出入力表!E699:$M$2000,8,FALSE),"")</f>
        <v/>
      </c>
      <c r="L698" s="168" t="str">
        <f>IF(D698="所費",VLOOKUP(D698,支出入力表!E699:$M$2000,9,FALSE),"")</f>
        <v/>
      </c>
      <c r="M698" s="30"/>
    </row>
    <row r="699" spans="2:13" x14ac:dyDescent="0.55000000000000004">
      <c r="B699" s="163" t="str">
        <f>IF(D699="所費",支出入力表!A700,"")</f>
        <v/>
      </c>
      <c r="C699" s="164" t="str">
        <f>IF(D699="所費",支出入力表!C700,"")</f>
        <v/>
      </c>
      <c r="D699" s="165" t="str">
        <f>IF(支出入力表!E700="所費","所費","")</f>
        <v/>
      </c>
      <c r="E699" s="165" t="str">
        <f>IF(D699="","",支出入力表!G700)</f>
        <v/>
      </c>
      <c r="F699" s="196" t="str">
        <f>IF(E699="","",VLOOKUP(E699,プルダウン用リスト!$L$1:$M$14,2,FALSE))</f>
        <v/>
      </c>
      <c r="G699" s="164" t="str">
        <f>IF(D699="所費",VLOOKUP(D699,支出入力表!E700:$M$2000,4,FALSE),"")</f>
        <v/>
      </c>
      <c r="H699" s="164" t="str">
        <f>IF(D699="所費",VLOOKUP(D699,支出入力表!E700:$M$2000,5,FALSE),"")</f>
        <v/>
      </c>
      <c r="I699" s="166" t="str">
        <f>IF(D699="所費",VLOOKUP(D699,支出入力表!E700:$M$2000,6,FALSE),"")</f>
        <v/>
      </c>
      <c r="J699" s="167" t="str">
        <f>IF(D699="所費",VLOOKUP(D699,支出入力表!E700:$M$2000,7,FALSE),"")</f>
        <v/>
      </c>
      <c r="K699" s="167" t="str">
        <f>IF(D699="所費",VLOOKUP(D699,支出入力表!E700:$M$2000,8,FALSE),"")</f>
        <v/>
      </c>
      <c r="L699" s="168" t="str">
        <f>IF(D699="所費",VLOOKUP(D699,支出入力表!E700:$M$2000,9,FALSE),"")</f>
        <v/>
      </c>
      <c r="M699" s="30"/>
    </row>
    <row r="700" spans="2:13" x14ac:dyDescent="0.55000000000000004">
      <c r="B700" s="163" t="str">
        <f>IF(D700="所費",支出入力表!A701,"")</f>
        <v/>
      </c>
      <c r="C700" s="164" t="str">
        <f>IF(D700="所費",支出入力表!C701,"")</f>
        <v/>
      </c>
      <c r="D700" s="165" t="str">
        <f>IF(支出入力表!E701="所費","所費","")</f>
        <v/>
      </c>
      <c r="E700" s="165" t="str">
        <f>IF(D700="","",支出入力表!G701)</f>
        <v/>
      </c>
      <c r="F700" s="196" t="str">
        <f>IF(E700="","",VLOOKUP(E700,プルダウン用リスト!$L$1:$M$14,2,FALSE))</f>
        <v/>
      </c>
      <c r="G700" s="164" t="str">
        <f>IF(D700="所費",VLOOKUP(D700,支出入力表!E701:$M$2000,4,FALSE),"")</f>
        <v/>
      </c>
      <c r="H700" s="164" t="str">
        <f>IF(D700="所費",VLOOKUP(D700,支出入力表!E701:$M$2000,5,FALSE),"")</f>
        <v/>
      </c>
      <c r="I700" s="166" t="str">
        <f>IF(D700="所費",VLOOKUP(D700,支出入力表!E701:$M$2000,6,FALSE),"")</f>
        <v/>
      </c>
      <c r="J700" s="167" t="str">
        <f>IF(D700="所費",VLOOKUP(D700,支出入力表!E701:$M$2000,7,FALSE),"")</f>
        <v/>
      </c>
      <c r="K700" s="167" t="str">
        <f>IF(D700="所費",VLOOKUP(D700,支出入力表!E701:$M$2000,8,FALSE),"")</f>
        <v/>
      </c>
      <c r="L700" s="168" t="str">
        <f>IF(D700="所費",VLOOKUP(D700,支出入力表!E701:$M$2000,9,FALSE),"")</f>
        <v/>
      </c>
      <c r="M700" s="30"/>
    </row>
    <row r="701" spans="2:13" x14ac:dyDescent="0.55000000000000004">
      <c r="B701" s="163" t="str">
        <f>IF(D701="所費",支出入力表!A702,"")</f>
        <v/>
      </c>
      <c r="C701" s="164" t="str">
        <f>IF(D701="所費",支出入力表!C702,"")</f>
        <v/>
      </c>
      <c r="D701" s="165" t="str">
        <f>IF(支出入力表!E702="所費","所費","")</f>
        <v/>
      </c>
      <c r="E701" s="165" t="str">
        <f>IF(D701="","",支出入力表!G702)</f>
        <v/>
      </c>
      <c r="F701" s="196" t="str">
        <f>IF(E701="","",VLOOKUP(E701,プルダウン用リスト!$L$1:$M$14,2,FALSE))</f>
        <v/>
      </c>
      <c r="G701" s="164" t="str">
        <f>IF(D701="所費",VLOOKUP(D701,支出入力表!E702:$M$2000,4,FALSE),"")</f>
        <v/>
      </c>
      <c r="H701" s="164" t="str">
        <f>IF(D701="所費",VLOOKUP(D701,支出入力表!E702:$M$2000,5,FALSE),"")</f>
        <v/>
      </c>
      <c r="I701" s="166" t="str">
        <f>IF(D701="所費",VLOOKUP(D701,支出入力表!E702:$M$2000,6,FALSE),"")</f>
        <v/>
      </c>
      <c r="J701" s="167" t="str">
        <f>IF(D701="所費",VLOOKUP(D701,支出入力表!E702:$M$2000,7,FALSE),"")</f>
        <v/>
      </c>
      <c r="K701" s="167" t="str">
        <f>IF(D701="所費",VLOOKUP(D701,支出入力表!E702:$M$2000,8,FALSE),"")</f>
        <v/>
      </c>
      <c r="L701" s="168" t="str">
        <f>IF(D701="所費",VLOOKUP(D701,支出入力表!E702:$M$2000,9,FALSE),"")</f>
        <v/>
      </c>
      <c r="M701" s="30"/>
    </row>
    <row r="702" spans="2:13" x14ac:dyDescent="0.55000000000000004">
      <c r="B702" s="163" t="str">
        <f>IF(D702="所費",支出入力表!A703,"")</f>
        <v/>
      </c>
      <c r="C702" s="164" t="str">
        <f>IF(D702="所費",支出入力表!C703,"")</f>
        <v/>
      </c>
      <c r="D702" s="165" t="str">
        <f>IF(支出入力表!E703="所費","所費","")</f>
        <v/>
      </c>
      <c r="E702" s="165" t="str">
        <f>IF(D702="","",支出入力表!G703)</f>
        <v/>
      </c>
      <c r="F702" s="196" t="str">
        <f>IF(E702="","",VLOOKUP(E702,プルダウン用リスト!$L$1:$M$14,2,FALSE))</f>
        <v/>
      </c>
      <c r="G702" s="164" t="str">
        <f>IF(D702="所費",VLOOKUP(D702,支出入力表!E703:$M$2000,4,FALSE),"")</f>
        <v/>
      </c>
      <c r="H702" s="164" t="str">
        <f>IF(D702="所費",VLOOKUP(D702,支出入力表!E703:$M$2000,5,FALSE),"")</f>
        <v/>
      </c>
      <c r="I702" s="166" t="str">
        <f>IF(D702="所費",VLOOKUP(D702,支出入力表!E703:$M$2000,6,FALSE),"")</f>
        <v/>
      </c>
      <c r="J702" s="167" t="str">
        <f>IF(D702="所費",VLOOKUP(D702,支出入力表!E703:$M$2000,7,FALSE),"")</f>
        <v/>
      </c>
      <c r="K702" s="167" t="str">
        <f>IF(D702="所費",VLOOKUP(D702,支出入力表!E703:$M$2000,8,FALSE),"")</f>
        <v/>
      </c>
      <c r="L702" s="168" t="str">
        <f>IF(D702="所費",VLOOKUP(D702,支出入力表!E703:$M$2000,9,FALSE),"")</f>
        <v/>
      </c>
      <c r="M702" s="30"/>
    </row>
    <row r="703" spans="2:13" x14ac:dyDescent="0.55000000000000004">
      <c r="B703" s="163" t="str">
        <f>IF(D703="所費",支出入力表!A704,"")</f>
        <v/>
      </c>
      <c r="C703" s="164" t="str">
        <f>IF(D703="所費",支出入力表!C704,"")</f>
        <v/>
      </c>
      <c r="D703" s="165" t="str">
        <f>IF(支出入力表!E704="所費","所費","")</f>
        <v/>
      </c>
      <c r="E703" s="165" t="str">
        <f>IF(D703="","",支出入力表!G704)</f>
        <v/>
      </c>
      <c r="F703" s="196" t="str">
        <f>IF(E703="","",VLOOKUP(E703,プルダウン用リスト!$L$1:$M$14,2,FALSE))</f>
        <v/>
      </c>
      <c r="G703" s="164" t="str">
        <f>IF(D703="所費",VLOOKUP(D703,支出入力表!E704:$M$2000,4,FALSE),"")</f>
        <v/>
      </c>
      <c r="H703" s="164" t="str">
        <f>IF(D703="所費",VLOOKUP(D703,支出入力表!E704:$M$2000,5,FALSE),"")</f>
        <v/>
      </c>
      <c r="I703" s="166" t="str">
        <f>IF(D703="所費",VLOOKUP(D703,支出入力表!E704:$M$2000,6,FALSE),"")</f>
        <v/>
      </c>
      <c r="J703" s="167" t="str">
        <f>IF(D703="所費",VLOOKUP(D703,支出入力表!E704:$M$2000,7,FALSE),"")</f>
        <v/>
      </c>
      <c r="K703" s="167" t="str">
        <f>IF(D703="所費",VLOOKUP(D703,支出入力表!E704:$M$2000,8,FALSE),"")</f>
        <v/>
      </c>
      <c r="L703" s="168" t="str">
        <f>IF(D703="所費",VLOOKUP(D703,支出入力表!E704:$M$2000,9,FALSE),"")</f>
        <v/>
      </c>
      <c r="M703" s="30"/>
    </row>
    <row r="704" spans="2:13" x14ac:dyDescent="0.55000000000000004">
      <c r="B704" s="163" t="str">
        <f>IF(D704="所費",支出入力表!A705,"")</f>
        <v/>
      </c>
      <c r="C704" s="164" t="str">
        <f>IF(D704="所費",支出入力表!C705,"")</f>
        <v/>
      </c>
      <c r="D704" s="165" t="str">
        <f>IF(支出入力表!E705="所費","所費","")</f>
        <v/>
      </c>
      <c r="E704" s="165" t="str">
        <f>IF(D704="","",支出入力表!G705)</f>
        <v/>
      </c>
      <c r="F704" s="196" t="str">
        <f>IF(E704="","",VLOOKUP(E704,プルダウン用リスト!$L$1:$M$14,2,FALSE))</f>
        <v/>
      </c>
      <c r="G704" s="164" t="str">
        <f>IF(D704="所費",VLOOKUP(D704,支出入力表!E705:$M$2000,4,FALSE),"")</f>
        <v/>
      </c>
      <c r="H704" s="164" t="str">
        <f>IF(D704="所費",VLOOKUP(D704,支出入力表!E705:$M$2000,5,FALSE),"")</f>
        <v/>
      </c>
      <c r="I704" s="166" t="str">
        <f>IF(D704="所費",VLOOKUP(D704,支出入力表!E705:$M$2000,6,FALSE),"")</f>
        <v/>
      </c>
      <c r="J704" s="167" t="str">
        <f>IF(D704="所費",VLOOKUP(D704,支出入力表!E705:$M$2000,7,FALSE),"")</f>
        <v/>
      </c>
      <c r="K704" s="167" t="str">
        <f>IF(D704="所費",VLOOKUP(D704,支出入力表!E705:$M$2000,8,FALSE),"")</f>
        <v/>
      </c>
      <c r="L704" s="168" t="str">
        <f>IF(D704="所費",VLOOKUP(D704,支出入力表!E705:$M$2000,9,FALSE),"")</f>
        <v/>
      </c>
      <c r="M704" s="30"/>
    </row>
    <row r="705" spans="2:13" x14ac:dyDescent="0.55000000000000004">
      <c r="B705" s="163" t="str">
        <f>IF(D705="所費",支出入力表!A706,"")</f>
        <v/>
      </c>
      <c r="C705" s="164" t="str">
        <f>IF(D705="所費",支出入力表!C706,"")</f>
        <v/>
      </c>
      <c r="D705" s="165" t="str">
        <f>IF(支出入力表!E706="所費","所費","")</f>
        <v/>
      </c>
      <c r="E705" s="165" t="str">
        <f>IF(D705="","",支出入力表!G706)</f>
        <v/>
      </c>
      <c r="F705" s="196" t="str">
        <f>IF(E705="","",VLOOKUP(E705,プルダウン用リスト!$L$1:$M$14,2,FALSE))</f>
        <v/>
      </c>
      <c r="G705" s="164" t="str">
        <f>IF(D705="所費",VLOOKUP(D705,支出入力表!E706:$M$2000,4,FALSE),"")</f>
        <v/>
      </c>
      <c r="H705" s="164" t="str">
        <f>IF(D705="所費",VLOOKUP(D705,支出入力表!E706:$M$2000,5,FALSE),"")</f>
        <v/>
      </c>
      <c r="I705" s="166" t="str">
        <f>IF(D705="所費",VLOOKUP(D705,支出入力表!E706:$M$2000,6,FALSE),"")</f>
        <v/>
      </c>
      <c r="J705" s="167" t="str">
        <f>IF(D705="所費",VLOOKUP(D705,支出入力表!E706:$M$2000,7,FALSE),"")</f>
        <v/>
      </c>
      <c r="K705" s="167" t="str">
        <f>IF(D705="所費",VLOOKUP(D705,支出入力表!E706:$M$2000,8,FALSE),"")</f>
        <v/>
      </c>
      <c r="L705" s="168" t="str">
        <f>IF(D705="所費",VLOOKUP(D705,支出入力表!E706:$M$2000,9,FALSE),"")</f>
        <v/>
      </c>
      <c r="M705" s="30"/>
    </row>
    <row r="706" spans="2:13" x14ac:dyDescent="0.55000000000000004">
      <c r="B706" s="163" t="str">
        <f>IF(D706="所費",支出入力表!A707,"")</f>
        <v/>
      </c>
      <c r="C706" s="164" t="str">
        <f>IF(D706="所費",支出入力表!C707,"")</f>
        <v/>
      </c>
      <c r="D706" s="165" t="str">
        <f>IF(支出入力表!E707="所費","所費","")</f>
        <v/>
      </c>
      <c r="E706" s="165" t="str">
        <f>IF(D706="","",支出入力表!G707)</f>
        <v/>
      </c>
      <c r="F706" s="196" t="str">
        <f>IF(E706="","",VLOOKUP(E706,プルダウン用リスト!$L$1:$M$14,2,FALSE))</f>
        <v/>
      </c>
      <c r="G706" s="164" t="str">
        <f>IF(D706="所費",VLOOKUP(D706,支出入力表!E707:$M$2000,4,FALSE),"")</f>
        <v/>
      </c>
      <c r="H706" s="164" t="str">
        <f>IF(D706="所費",VLOOKUP(D706,支出入力表!E707:$M$2000,5,FALSE),"")</f>
        <v/>
      </c>
      <c r="I706" s="166" t="str">
        <f>IF(D706="所費",VLOOKUP(D706,支出入力表!E707:$M$2000,6,FALSE),"")</f>
        <v/>
      </c>
      <c r="J706" s="167" t="str">
        <f>IF(D706="所費",VLOOKUP(D706,支出入力表!E707:$M$2000,7,FALSE),"")</f>
        <v/>
      </c>
      <c r="K706" s="167" t="str">
        <f>IF(D706="所費",VLOOKUP(D706,支出入力表!E707:$M$2000,8,FALSE),"")</f>
        <v/>
      </c>
      <c r="L706" s="168" t="str">
        <f>IF(D706="所費",VLOOKUP(D706,支出入力表!E707:$M$2000,9,FALSE),"")</f>
        <v/>
      </c>
      <c r="M706" s="30"/>
    </row>
    <row r="707" spans="2:13" x14ac:dyDescent="0.55000000000000004">
      <c r="B707" s="163" t="str">
        <f>IF(D707="所費",支出入力表!A708,"")</f>
        <v/>
      </c>
      <c r="C707" s="164" t="str">
        <f>IF(D707="所費",支出入力表!C708,"")</f>
        <v/>
      </c>
      <c r="D707" s="165" t="str">
        <f>IF(支出入力表!E708="所費","所費","")</f>
        <v/>
      </c>
      <c r="E707" s="165" t="str">
        <f>IF(D707="","",支出入力表!G708)</f>
        <v/>
      </c>
      <c r="F707" s="196" t="str">
        <f>IF(E707="","",VLOOKUP(E707,プルダウン用リスト!$L$1:$M$14,2,FALSE))</f>
        <v/>
      </c>
      <c r="G707" s="164" t="str">
        <f>IF(D707="所費",VLOOKUP(D707,支出入力表!E708:$M$2000,4,FALSE),"")</f>
        <v/>
      </c>
      <c r="H707" s="164" t="str">
        <f>IF(D707="所費",VLOOKUP(D707,支出入力表!E708:$M$2000,5,FALSE),"")</f>
        <v/>
      </c>
      <c r="I707" s="166" t="str">
        <f>IF(D707="所費",VLOOKUP(D707,支出入力表!E708:$M$2000,6,FALSE),"")</f>
        <v/>
      </c>
      <c r="J707" s="167" t="str">
        <f>IF(D707="所費",VLOOKUP(D707,支出入力表!E708:$M$2000,7,FALSE),"")</f>
        <v/>
      </c>
      <c r="K707" s="167" t="str">
        <f>IF(D707="所費",VLOOKUP(D707,支出入力表!E708:$M$2000,8,FALSE),"")</f>
        <v/>
      </c>
      <c r="L707" s="168" t="str">
        <f>IF(D707="所費",VLOOKUP(D707,支出入力表!E708:$M$2000,9,FALSE),"")</f>
        <v/>
      </c>
      <c r="M707" s="30"/>
    </row>
    <row r="708" spans="2:13" x14ac:dyDescent="0.55000000000000004">
      <c r="B708" s="163" t="str">
        <f>IF(D708="所費",支出入力表!A709,"")</f>
        <v/>
      </c>
      <c r="C708" s="164" t="str">
        <f>IF(D708="所費",支出入力表!C709,"")</f>
        <v/>
      </c>
      <c r="D708" s="165" t="str">
        <f>IF(支出入力表!E709="所費","所費","")</f>
        <v/>
      </c>
      <c r="E708" s="165" t="str">
        <f>IF(D708="","",支出入力表!G709)</f>
        <v/>
      </c>
      <c r="F708" s="196" t="str">
        <f>IF(E708="","",VLOOKUP(E708,プルダウン用リスト!$L$1:$M$14,2,FALSE))</f>
        <v/>
      </c>
      <c r="G708" s="164" t="str">
        <f>IF(D708="所費",VLOOKUP(D708,支出入力表!E709:$M$2000,4,FALSE),"")</f>
        <v/>
      </c>
      <c r="H708" s="164" t="str">
        <f>IF(D708="所費",VLOOKUP(D708,支出入力表!E709:$M$2000,5,FALSE),"")</f>
        <v/>
      </c>
      <c r="I708" s="166" t="str">
        <f>IF(D708="所費",VLOOKUP(D708,支出入力表!E709:$M$2000,6,FALSE),"")</f>
        <v/>
      </c>
      <c r="J708" s="167" t="str">
        <f>IF(D708="所費",VLOOKUP(D708,支出入力表!E709:$M$2000,7,FALSE),"")</f>
        <v/>
      </c>
      <c r="K708" s="167" t="str">
        <f>IF(D708="所費",VLOOKUP(D708,支出入力表!E709:$M$2000,8,FALSE),"")</f>
        <v/>
      </c>
      <c r="L708" s="168" t="str">
        <f>IF(D708="所費",VLOOKUP(D708,支出入力表!E709:$M$2000,9,FALSE),"")</f>
        <v/>
      </c>
      <c r="M708" s="30"/>
    </row>
    <row r="709" spans="2:13" x14ac:dyDescent="0.55000000000000004">
      <c r="B709" s="163" t="str">
        <f>IF(D709="所費",支出入力表!A710,"")</f>
        <v/>
      </c>
      <c r="C709" s="164" t="str">
        <f>IF(D709="所費",支出入力表!C710,"")</f>
        <v/>
      </c>
      <c r="D709" s="165" t="str">
        <f>IF(支出入力表!E710="所費","所費","")</f>
        <v/>
      </c>
      <c r="E709" s="165" t="str">
        <f>IF(D709="","",支出入力表!G710)</f>
        <v/>
      </c>
      <c r="F709" s="196" t="str">
        <f>IF(E709="","",VLOOKUP(E709,プルダウン用リスト!$L$1:$M$14,2,FALSE))</f>
        <v/>
      </c>
      <c r="G709" s="164" t="str">
        <f>IF(D709="所費",VLOOKUP(D709,支出入力表!E710:$M$2000,4,FALSE),"")</f>
        <v/>
      </c>
      <c r="H709" s="164" t="str">
        <f>IF(D709="所費",VLOOKUP(D709,支出入力表!E710:$M$2000,5,FALSE),"")</f>
        <v/>
      </c>
      <c r="I709" s="166" t="str">
        <f>IF(D709="所費",VLOOKUP(D709,支出入力表!E710:$M$2000,6,FALSE),"")</f>
        <v/>
      </c>
      <c r="J709" s="167" t="str">
        <f>IF(D709="所費",VLOOKUP(D709,支出入力表!E710:$M$2000,7,FALSE),"")</f>
        <v/>
      </c>
      <c r="K709" s="167" t="str">
        <f>IF(D709="所費",VLOOKUP(D709,支出入力表!E710:$M$2000,8,FALSE),"")</f>
        <v/>
      </c>
      <c r="L709" s="168" t="str">
        <f>IF(D709="所費",VLOOKUP(D709,支出入力表!E710:$M$2000,9,FALSE),"")</f>
        <v/>
      </c>
      <c r="M709" s="30"/>
    </row>
    <row r="710" spans="2:13" x14ac:dyDescent="0.55000000000000004">
      <c r="B710" s="163" t="str">
        <f>IF(D710="所費",支出入力表!A711,"")</f>
        <v/>
      </c>
      <c r="C710" s="164" t="str">
        <f>IF(D710="所費",支出入力表!C711,"")</f>
        <v/>
      </c>
      <c r="D710" s="165" t="str">
        <f>IF(支出入力表!E711="所費","所費","")</f>
        <v/>
      </c>
      <c r="E710" s="165" t="str">
        <f>IF(D710="","",支出入力表!G711)</f>
        <v/>
      </c>
      <c r="F710" s="196" t="str">
        <f>IF(E710="","",VLOOKUP(E710,プルダウン用リスト!$L$1:$M$14,2,FALSE))</f>
        <v/>
      </c>
      <c r="G710" s="164" t="str">
        <f>IF(D710="所費",VLOOKUP(D710,支出入力表!E711:$M$2000,4,FALSE),"")</f>
        <v/>
      </c>
      <c r="H710" s="164" t="str">
        <f>IF(D710="所費",VLOOKUP(D710,支出入力表!E711:$M$2000,5,FALSE),"")</f>
        <v/>
      </c>
      <c r="I710" s="166" t="str">
        <f>IF(D710="所費",VLOOKUP(D710,支出入力表!E711:$M$2000,6,FALSE),"")</f>
        <v/>
      </c>
      <c r="J710" s="167" t="str">
        <f>IF(D710="所費",VLOOKUP(D710,支出入力表!E711:$M$2000,7,FALSE),"")</f>
        <v/>
      </c>
      <c r="K710" s="167" t="str">
        <f>IF(D710="所費",VLOOKUP(D710,支出入力表!E711:$M$2000,8,FALSE),"")</f>
        <v/>
      </c>
      <c r="L710" s="168" t="str">
        <f>IF(D710="所費",VLOOKUP(D710,支出入力表!E711:$M$2000,9,FALSE),"")</f>
        <v/>
      </c>
      <c r="M710" s="30"/>
    </row>
    <row r="711" spans="2:13" x14ac:dyDescent="0.55000000000000004">
      <c r="B711" s="163" t="str">
        <f>IF(D711="所費",支出入力表!A712,"")</f>
        <v/>
      </c>
      <c r="C711" s="164" t="str">
        <f>IF(D711="所費",支出入力表!C712,"")</f>
        <v/>
      </c>
      <c r="D711" s="165" t="str">
        <f>IF(支出入力表!E712="所費","所費","")</f>
        <v/>
      </c>
      <c r="E711" s="165" t="str">
        <f>IF(D711="","",支出入力表!G712)</f>
        <v/>
      </c>
      <c r="F711" s="196" t="str">
        <f>IF(E711="","",VLOOKUP(E711,プルダウン用リスト!$L$1:$M$14,2,FALSE))</f>
        <v/>
      </c>
      <c r="G711" s="164" t="str">
        <f>IF(D711="所費",VLOOKUP(D711,支出入力表!E712:$M$2000,4,FALSE),"")</f>
        <v/>
      </c>
      <c r="H711" s="164" t="str">
        <f>IF(D711="所費",VLOOKUP(D711,支出入力表!E712:$M$2000,5,FALSE),"")</f>
        <v/>
      </c>
      <c r="I711" s="166" t="str">
        <f>IF(D711="所費",VLOOKUP(D711,支出入力表!E712:$M$2000,6,FALSE),"")</f>
        <v/>
      </c>
      <c r="J711" s="167" t="str">
        <f>IF(D711="所費",VLOOKUP(D711,支出入力表!E712:$M$2000,7,FALSE),"")</f>
        <v/>
      </c>
      <c r="K711" s="167" t="str">
        <f>IF(D711="所費",VLOOKUP(D711,支出入力表!E712:$M$2000,8,FALSE),"")</f>
        <v/>
      </c>
      <c r="L711" s="168" t="str">
        <f>IF(D711="所費",VLOOKUP(D711,支出入力表!E712:$M$2000,9,FALSE),"")</f>
        <v/>
      </c>
      <c r="M711" s="30"/>
    </row>
    <row r="712" spans="2:13" x14ac:dyDescent="0.55000000000000004">
      <c r="B712" s="163" t="str">
        <f>IF(D712="所費",支出入力表!A713,"")</f>
        <v/>
      </c>
      <c r="C712" s="164" t="str">
        <f>IF(D712="所費",支出入力表!C713,"")</f>
        <v/>
      </c>
      <c r="D712" s="165" t="str">
        <f>IF(支出入力表!E713="所費","所費","")</f>
        <v/>
      </c>
      <c r="E712" s="165" t="str">
        <f>IF(D712="","",支出入力表!G713)</f>
        <v/>
      </c>
      <c r="F712" s="196" t="str">
        <f>IF(E712="","",VLOOKUP(E712,プルダウン用リスト!$L$1:$M$14,2,FALSE))</f>
        <v/>
      </c>
      <c r="G712" s="164" t="str">
        <f>IF(D712="所費",VLOOKUP(D712,支出入力表!E713:$M$2000,4,FALSE),"")</f>
        <v/>
      </c>
      <c r="H712" s="164" t="str">
        <f>IF(D712="所費",VLOOKUP(D712,支出入力表!E713:$M$2000,5,FALSE),"")</f>
        <v/>
      </c>
      <c r="I712" s="166" t="str">
        <f>IF(D712="所費",VLOOKUP(D712,支出入力表!E713:$M$2000,6,FALSE),"")</f>
        <v/>
      </c>
      <c r="J712" s="167" t="str">
        <f>IF(D712="所費",VLOOKUP(D712,支出入力表!E713:$M$2000,7,FALSE),"")</f>
        <v/>
      </c>
      <c r="K712" s="167" t="str">
        <f>IF(D712="所費",VLOOKUP(D712,支出入力表!E713:$M$2000,8,FALSE),"")</f>
        <v/>
      </c>
      <c r="L712" s="168" t="str">
        <f>IF(D712="所費",VLOOKUP(D712,支出入力表!E713:$M$2000,9,FALSE),"")</f>
        <v/>
      </c>
      <c r="M712" s="30"/>
    </row>
    <row r="713" spans="2:13" x14ac:dyDescent="0.55000000000000004">
      <c r="B713" s="163" t="str">
        <f>IF(D713="所費",支出入力表!A714,"")</f>
        <v/>
      </c>
      <c r="C713" s="164" t="str">
        <f>IF(D713="所費",支出入力表!C714,"")</f>
        <v/>
      </c>
      <c r="D713" s="165" t="str">
        <f>IF(支出入力表!E714="所費","所費","")</f>
        <v/>
      </c>
      <c r="E713" s="165" t="str">
        <f>IF(D713="","",支出入力表!G714)</f>
        <v/>
      </c>
      <c r="F713" s="196" t="str">
        <f>IF(E713="","",VLOOKUP(E713,プルダウン用リスト!$L$1:$M$14,2,FALSE))</f>
        <v/>
      </c>
      <c r="G713" s="164" t="str">
        <f>IF(D713="所費",VLOOKUP(D713,支出入力表!E714:$M$2000,4,FALSE),"")</f>
        <v/>
      </c>
      <c r="H713" s="164" t="str">
        <f>IF(D713="所費",VLOOKUP(D713,支出入力表!E714:$M$2000,5,FALSE),"")</f>
        <v/>
      </c>
      <c r="I713" s="166" t="str">
        <f>IF(D713="所費",VLOOKUP(D713,支出入力表!E714:$M$2000,6,FALSE),"")</f>
        <v/>
      </c>
      <c r="J713" s="167" t="str">
        <f>IF(D713="所費",VLOOKUP(D713,支出入力表!E714:$M$2000,7,FALSE),"")</f>
        <v/>
      </c>
      <c r="K713" s="167" t="str">
        <f>IF(D713="所費",VLOOKUP(D713,支出入力表!E714:$M$2000,8,FALSE),"")</f>
        <v/>
      </c>
      <c r="L713" s="168" t="str">
        <f>IF(D713="所費",VLOOKUP(D713,支出入力表!E714:$M$2000,9,FALSE),"")</f>
        <v/>
      </c>
      <c r="M713" s="30"/>
    </row>
    <row r="714" spans="2:13" x14ac:dyDescent="0.55000000000000004">
      <c r="B714" s="163" t="str">
        <f>IF(D714="所費",支出入力表!A715,"")</f>
        <v/>
      </c>
      <c r="C714" s="164" t="str">
        <f>IF(D714="所費",支出入力表!C715,"")</f>
        <v/>
      </c>
      <c r="D714" s="165" t="str">
        <f>IF(支出入力表!E715="所費","所費","")</f>
        <v/>
      </c>
      <c r="E714" s="165" t="str">
        <f>IF(D714="","",支出入力表!G715)</f>
        <v/>
      </c>
      <c r="F714" s="196" t="str">
        <f>IF(E714="","",VLOOKUP(E714,プルダウン用リスト!$L$1:$M$14,2,FALSE))</f>
        <v/>
      </c>
      <c r="G714" s="164" t="str">
        <f>IF(D714="所費",VLOOKUP(D714,支出入力表!E715:$M$2000,4,FALSE),"")</f>
        <v/>
      </c>
      <c r="H714" s="164" t="str">
        <f>IF(D714="所費",VLOOKUP(D714,支出入力表!E715:$M$2000,5,FALSE),"")</f>
        <v/>
      </c>
      <c r="I714" s="166" t="str">
        <f>IF(D714="所費",VLOOKUP(D714,支出入力表!E715:$M$2000,6,FALSE),"")</f>
        <v/>
      </c>
      <c r="J714" s="167" t="str">
        <f>IF(D714="所費",VLOOKUP(D714,支出入力表!E715:$M$2000,7,FALSE),"")</f>
        <v/>
      </c>
      <c r="K714" s="167" t="str">
        <f>IF(D714="所費",VLOOKUP(D714,支出入力表!E715:$M$2000,8,FALSE),"")</f>
        <v/>
      </c>
      <c r="L714" s="168" t="str">
        <f>IF(D714="所費",VLOOKUP(D714,支出入力表!E715:$M$2000,9,FALSE),"")</f>
        <v/>
      </c>
      <c r="M714" s="30"/>
    </row>
    <row r="715" spans="2:13" x14ac:dyDescent="0.55000000000000004">
      <c r="B715" s="163" t="str">
        <f>IF(D715="所費",支出入力表!A716,"")</f>
        <v/>
      </c>
      <c r="C715" s="164" t="str">
        <f>IF(D715="所費",支出入力表!C716,"")</f>
        <v/>
      </c>
      <c r="D715" s="165" t="str">
        <f>IF(支出入力表!E716="所費","所費","")</f>
        <v/>
      </c>
      <c r="E715" s="165" t="str">
        <f>IF(D715="","",支出入力表!G716)</f>
        <v/>
      </c>
      <c r="F715" s="196" t="str">
        <f>IF(E715="","",VLOOKUP(E715,プルダウン用リスト!$L$1:$M$14,2,FALSE))</f>
        <v/>
      </c>
      <c r="G715" s="164" t="str">
        <f>IF(D715="所費",VLOOKUP(D715,支出入力表!E716:$M$2000,4,FALSE),"")</f>
        <v/>
      </c>
      <c r="H715" s="164" t="str">
        <f>IF(D715="所費",VLOOKUP(D715,支出入力表!E716:$M$2000,5,FALSE),"")</f>
        <v/>
      </c>
      <c r="I715" s="166" t="str">
        <f>IF(D715="所費",VLOOKUP(D715,支出入力表!E716:$M$2000,6,FALSE),"")</f>
        <v/>
      </c>
      <c r="J715" s="167" t="str">
        <f>IF(D715="所費",VLOOKUP(D715,支出入力表!E716:$M$2000,7,FALSE),"")</f>
        <v/>
      </c>
      <c r="K715" s="167" t="str">
        <f>IF(D715="所費",VLOOKUP(D715,支出入力表!E716:$M$2000,8,FALSE),"")</f>
        <v/>
      </c>
      <c r="L715" s="168" t="str">
        <f>IF(D715="所費",VLOOKUP(D715,支出入力表!E716:$M$2000,9,FALSE),"")</f>
        <v/>
      </c>
      <c r="M715" s="30"/>
    </row>
    <row r="716" spans="2:13" x14ac:dyDescent="0.55000000000000004">
      <c r="B716" s="163" t="str">
        <f>IF(D716="所費",支出入力表!A717,"")</f>
        <v/>
      </c>
      <c r="C716" s="164" t="str">
        <f>IF(D716="所費",支出入力表!C717,"")</f>
        <v/>
      </c>
      <c r="D716" s="165" t="str">
        <f>IF(支出入力表!E717="所費","所費","")</f>
        <v/>
      </c>
      <c r="E716" s="165" t="str">
        <f>IF(D716="","",支出入力表!G717)</f>
        <v/>
      </c>
      <c r="F716" s="196" t="str">
        <f>IF(E716="","",VLOOKUP(E716,プルダウン用リスト!$L$1:$M$14,2,FALSE))</f>
        <v/>
      </c>
      <c r="G716" s="164" t="str">
        <f>IF(D716="所費",VLOOKUP(D716,支出入力表!E717:$M$2000,4,FALSE),"")</f>
        <v/>
      </c>
      <c r="H716" s="164" t="str">
        <f>IF(D716="所費",VLOOKUP(D716,支出入力表!E717:$M$2000,5,FALSE),"")</f>
        <v/>
      </c>
      <c r="I716" s="166" t="str">
        <f>IF(D716="所費",VLOOKUP(D716,支出入力表!E717:$M$2000,6,FALSE),"")</f>
        <v/>
      </c>
      <c r="J716" s="167" t="str">
        <f>IF(D716="所費",VLOOKUP(D716,支出入力表!E717:$M$2000,7,FALSE),"")</f>
        <v/>
      </c>
      <c r="K716" s="167" t="str">
        <f>IF(D716="所費",VLOOKUP(D716,支出入力表!E717:$M$2000,8,FALSE),"")</f>
        <v/>
      </c>
      <c r="L716" s="168" t="str">
        <f>IF(D716="所費",VLOOKUP(D716,支出入力表!E717:$M$2000,9,FALSE),"")</f>
        <v/>
      </c>
      <c r="M716" s="30"/>
    </row>
    <row r="717" spans="2:13" x14ac:dyDescent="0.55000000000000004">
      <c r="B717" s="163" t="str">
        <f>IF(D717="所費",支出入力表!A718,"")</f>
        <v/>
      </c>
      <c r="C717" s="164" t="str">
        <f>IF(D717="所費",支出入力表!C718,"")</f>
        <v/>
      </c>
      <c r="D717" s="165" t="str">
        <f>IF(支出入力表!E718="所費","所費","")</f>
        <v/>
      </c>
      <c r="E717" s="165" t="str">
        <f>IF(D717="","",支出入力表!G718)</f>
        <v/>
      </c>
      <c r="F717" s="196" t="str">
        <f>IF(E717="","",VLOOKUP(E717,プルダウン用リスト!$L$1:$M$14,2,FALSE))</f>
        <v/>
      </c>
      <c r="G717" s="164" t="str">
        <f>IF(D717="所費",VLOOKUP(D717,支出入力表!E718:$M$2000,4,FALSE),"")</f>
        <v/>
      </c>
      <c r="H717" s="164" t="str">
        <f>IF(D717="所費",VLOOKUP(D717,支出入力表!E718:$M$2000,5,FALSE),"")</f>
        <v/>
      </c>
      <c r="I717" s="166" t="str">
        <f>IF(D717="所費",VLOOKUP(D717,支出入力表!E718:$M$2000,6,FALSE),"")</f>
        <v/>
      </c>
      <c r="J717" s="167" t="str">
        <f>IF(D717="所費",VLOOKUP(D717,支出入力表!E718:$M$2000,7,FALSE),"")</f>
        <v/>
      </c>
      <c r="K717" s="167" t="str">
        <f>IF(D717="所費",VLOOKUP(D717,支出入力表!E718:$M$2000,8,FALSE),"")</f>
        <v/>
      </c>
      <c r="L717" s="168" t="str">
        <f>IF(D717="所費",VLOOKUP(D717,支出入力表!E718:$M$2000,9,FALSE),"")</f>
        <v/>
      </c>
      <c r="M717" s="30"/>
    </row>
    <row r="718" spans="2:13" x14ac:dyDescent="0.55000000000000004">
      <c r="B718" s="163" t="str">
        <f>IF(D718="所費",支出入力表!A719,"")</f>
        <v/>
      </c>
      <c r="C718" s="164" t="str">
        <f>IF(D718="所費",支出入力表!C719,"")</f>
        <v/>
      </c>
      <c r="D718" s="165" t="str">
        <f>IF(支出入力表!E719="所費","所費","")</f>
        <v/>
      </c>
      <c r="E718" s="165" t="str">
        <f>IF(D718="","",支出入力表!G719)</f>
        <v/>
      </c>
      <c r="F718" s="196" t="str">
        <f>IF(E718="","",VLOOKUP(E718,プルダウン用リスト!$L$1:$M$14,2,FALSE))</f>
        <v/>
      </c>
      <c r="G718" s="164" t="str">
        <f>IF(D718="所費",VLOOKUP(D718,支出入力表!E719:$M$2000,4,FALSE),"")</f>
        <v/>
      </c>
      <c r="H718" s="164" t="str">
        <f>IF(D718="所費",VLOOKUP(D718,支出入力表!E719:$M$2000,5,FALSE),"")</f>
        <v/>
      </c>
      <c r="I718" s="166" t="str">
        <f>IF(D718="所費",VLOOKUP(D718,支出入力表!E719:$M$2000,6,FALSE),"")</f>
        <v/>
      </c>
      <c r="J718" s="167" t="str">
        <f>IF(D718="所費",VLOOKUP(D718,支出入力表!E719:$M$2000,7,FALSE),"")</f>
        <v/>
      </c>
      <c r="K718" s="167" t="str">
        <f>IF(D718="所費",VLOOKUP(D718,支出入力表!E719:$M$2000,8,FALSE),"")</f>
        <v/>
      </c>
      <c r="L718" s="168" t="str">
        <f>IF(D718="所費",VLOOKUP(D718,支出入力表!E719:$M$2000,9,FALSE),"")</f>
        <v/>
      </c>
      <c r="M718" s="30"/>
    </row>
    <row r="719" spans="2:13" x14ac:dyDescent="0.55000000000000004">
      <c r="B719" s="163" t="str">
        <f>IF(D719="所費",支出入力表!A720,"")</f>
        <v/>
      </c>
      <c r="C719" s="164" t="str">
        <f>IF(D719="所費",支出入力表!C720,"")</f>
        <v/>
      </c>
      <c r="D719" s="165" t="str">
        <f>IF(支出入力表!E720="所費","所費","")</f>
        <v/>
      </c>
      <c r="E719" s="165" t="str">
        <f>IF(D719="","",支出入力表!G720)</f>
        <v/>
      </c>
      <c r="F719" s="196" t="str">
        <f>IF(E719="","",VLOOKUP(E719,プルダウン用リスト!$L$1:$M$14,2,FALSE))</f>
        <v/>
      </c>
      <c r="G719" s="164" t="str">
        <f>IF(D719="所費",VLOOKUP(D719,支出入力表!E720:$M$2000,4,FALSE),"")</f>
        <v/>
      </c>
      <c r="H719" s="164" t="str">
        <f>IF(D719="所費",VLOOKUP(D719,支出入力表!E720:$M$2000,5,FALSE),"")</f>
        <v/>
      </c>
      <c r="I719" s="166" t="str">
        <f>IF(D719="所費",VLOOKUP(D719,支出入力表!E720:$M$2000,6,FALSE),"")</f>
        <v/>
      </c>
      <c r="J719" s="167" t="str">
        <f>IF(D719="所費",VLOOKUP(D719,支出入力表!E720:$M$2000,7,FALSE),"")</f>
        <v/>
      </c>
      <c r="K719" s="167" t="str">
        <f>IF(D719="所費",VLOOKUP(D719,支出入力表!E720:$M$2000,8,FALSE),"")</f>
        <v/>
      </c>
      <c r="L719" s="168" t="str">
        <f>IF(D719="所費",VLOOKUP(D719,支出入力表!E720:$M$2000,9,FALSE),"")</f>
        <v/>
      </c>
      <c r="M719" s="30"/>
    </row>
    <row r="720" spans="2:13" x14ac:dyDescent="0.55000000000000004">
      <c r="B720" s="163" t="str">
        <f>IF(D720="所費",支出入力表!A721,"")</f>
        <v/>
      </c>
      <c r="C720" s="164" t="str">
        <f>IF(D720="所費",支出入力表!C721,"")</f>
        <v/>
      </c>
      <c r="D720" s="165" t="str">
        <f>IF(支出入力表!E721="所費","所費","")</f>
        <v/>
      </c>
      <c r="E720" s="165" t="str">
        <f>IF(D720="","",支出入力表!G721)</f>
        <v/>
      </c>
      <c r="F720" s="196" t="str">
        <f>IF(E720="","",VLOOKUP(E720,プルダウン用リスト!$L$1:$M$14,2,FALSE))</f>
        <v/>
      </c>
      <c r="G720" s="164" t="str">
        <f>IF(D720="所費",VLOOKUP(D720,支出入力表!E721:$M$2000,4,FALSE),"")</f>
        <v/>
      </c>
      <c r="H720" s="164" t="str">
        <f>IF(D720="所費",VLOOKUP(D720,支出入力表!E721:$M$2000,5,FALSE),"")</f>
        <v/>
      </c>
      <c r="I720" s="166" t="str">
        <f>IF(D720="所費",VLOOKUP(D720,支出入力表!E721:$M$2000,6,FALSE),"")</f>
        <v/>
      </c>
      <c r="J720" s="167" t="str">
        <f>IF(D720="所費",VLOOKUP(D720,支出入力表!E721:$M$2000,7,FALSE),"")</f>
        <v/>
      </c>
      <c r="K720" s="167" t="str">
        <f>IF(D720="所費",VLOOKUP(D720,支出入力表!E721:$M$2000,8,FALSE),"")</f>
        <v/>
      </c>
      <c r="L720" s="168" t="str">
        <f>IF(D720="所費",VLOOKUP(D720,支出入力表!E721:$M$2000,9,FALSE),"")</f>
        <v/>
      </c>
      <c r="M720" s="30"/>
    </row>
    <row r="721" spans="2:13" x14ac:dyDescent="0.55000000000000004">
      <c r="B721" s="163" t="str">
        <f>IF(D721="所費",支出入力表!A722,"")</f>
        <v/>
      </c>
      <c r="C721" s="164" t="str">
        <f>IF(D721="所費",支出入力表!C722,"")</f>
        <v/>
      </c>
      <c r="D721" s="165" t="str">
        <f>IF(支出入力表!E722="所費","所費","")</f>
        <v/>
      </c>
      <c r="E721" s="165" t="str">
        <f>IF(D721="","",支出入力表!G722)</f>
        <v/>
      </c>
      <c r="F721" s="196" t="str">
        <f>IF(E721="","",VLOOKUP(E721,プルダウン用リスト!$L$1:$M$14,2,FALSE))</f>
        <v/>
      </c>
      <c r="G721" s="164" t="str">
        <f>IF(D721="所費",VLOOKUP(D721,支出入力表!E722:$M$2000,4,FALSE),"")</f>
        <v/>
      </c>
      <c r="H721" s="164" t="str">
        <f>IF(D721="所費",VLOOKUP(D721,支出入力表!E722:$M$2000,5,FALSE),"")</f>
        <v/>
      </c>
      <c r="I721" s="166" t="str">
        <f>IF(D721="所費",VLOOKUP(D721,支出入力表!E722:$M$2000,6,FALSE),"")</f>
        <v/>
      </c>
      <c r="J721" s="167" t="str">
        <f>IF(D721="所費",VLOOKUP(D721,支出入力表!E722:$M$2000,7,FALSE),"")</f>
        <v/>
      </c>
      <c r="K721" s="167" t="str">
        <f>IF(D721="所費",VLOOKUP(D721,支出入力表!E722:$M$2000,8,FALSE),"")</f>
        <v/>
      </c>
      <c r="L721" s="168" t="str">
        <f>IF(D721="所費",VLOOKUP(D721,支出入力表!E722:$M$2000,9,FALSE),"")</f>
        <v/>
      </c>
      <c r="M721" s="30"/>
    </row>
    <row r="722" spans="2:13" x14ac:dyDescent="0.55000000000000004">
      <c r="B722" s="163" t="str">
        <f>IF(D722="所費",支出入力表!A723,"")</f>
        <v/>
      </c>
      <c r="C722" s="164" t="str">
        <f>IF(D722="所費",支出入力表!C723,"")</f>
        <v/>
      </c>
      <c r="D722" s="165" t="str">
        <f>IF(支出入力表!E723="所費","所費","")</f>
        <v/>
      </c>
      <c r="E722" s="165" t="str">
        <f>IF(D722="","",支出入力表!G723)</f>
        <v/>
      </c>
      <c r="F722" s="196" t="str">
        <f>IF(E722="","",VLOOKUP(E722,プルダウン用リスト!$L$1:$M$14,2,FALSE))</f>
        <v/>
      </c>
      <c r="G722" s="164" t="str">
        <f>IF(D722="所費",VLOOKUP(D722,支出入力表!E723:$M$2000,4,FALSE),"")</f>
        <v/>
      </c>
      <c r="H722" s="164" t="str">
        <f>IF(D722="所費",VLOOKUP(D722,支出入力表!E723:$M$2000,5,FALSE),"")</f>
        <v/>
      </c>
      <c r="I722" s="166" t="str">
        <f>IF(D722="所費",VLOOKUP(D722,支出入力表!E723:$M$2000,6,FALSE),"")</f>
        <v/>
      </c>
      <c r="J722" s="167" t="str">
        <f>IF(D722="所費",VLOOKUP(D722,支出入力表!E723:$M$2000,7,FALSE),"")</f>
        <v/>
      </c>
      <c r="K722" s="167" t="str">
        <f>IF(D722="所費",VLOOKUP(D722,支出入力表!E723:$M$2000,8,FALSE),"")</f>
        <v/>
      </c>
      <c r="L722" s="168" t="str">
        <f>IF(D722="所費",VLOOKUP(D722,支出入力表!E723:$M$2000,9,FALSE),"")</f>
        <v/>
      </c>
      <c r="M722" s="30"/>
    </row>
    <row r="723" spans="2:13" x14ac:dyDescent="0.55000000000000004">
      <c r="B723" s="163" t="str">
        <f>IF(D723="所費",支出入力表!A724,"")</f>
        <v/>
      </c>
      <c r="C723" s="164" t="str">
        <f>IF(D723="所費",支出入力表!C724,"")</f>
        <v/>
      </c>
      <c r="D723" s="165" t="str">
        <f>IF(支出入力表!E724="所費","所費","")</f>
        <v/>
      </c>
      <c r="E723" s="165" t="str">
        <f>IF(D723="","",支出入力表!G724)</f>
        <v/>
      </c>
      <c r="F723" s="196" t="str">
        <f>IF(E723="","",VLOOKUP(E723,プルダウン用リスト!$L$1:$M$14,2,FALSE))</f>
        <v/>
      </c>
      <c r="G723" s="164" t="str">
        <f>IF(D723="所費",VLOOKUP(D723,支出入力表!E724:$M$2000,4,FALSE),"")</f>
        <v/>
      </c>
      <c r="H723" s="164" t="str">
        <f>IF(D723="所費",VLOOKUP(D723,支出入力表!E724:$M$2000,5,FALSE),"")</f>
        <v/>
      </c>
      <c r="I723" s="166" t="str">
        <f>IF(D723="所費",VLOOKUP(D723,支出入力表!E724:$M$2000,6,FALSE),"")</f>
        <v/>
      </c>
      <c r="J723" s="167" t="str">
        <f>IF(D723="所費",VLOOKUP(D723,支出入力表!E724:$M$2000,7,FALSE),"")</f>
        <v/>
      </c>
      <c r="K723" s="167" t="str">
        <f>IF(D723="所費",VLOOKUP(D723,支出入力表!E724:$M$2000,8,FALSE),"")</f>
        <v/>
      </c>
      <c r="L723" s="168" t="str">
        <f>IF(D723="所費",VLOOKUP(D723,支出入力表!E724:$M$2000,9,FALSE),"")</f>
        <v/>
      </c>
      <c r="M723" s="30"/>
    </row>
    <row r="724" spans="2:13" x14ac:dyDescent="0.55000000000000004">
      <c r="B724" s="163" t="str">
        <f>IF(D724="所費",支出入力表!A725,"")</f>
        <v/>
      </c>
      <c r="C724" s="164" t="str">
        <f>IF(D724="所費",支出入力表!C725,"")</f>
        <v/>
      </c>
      <c r="D724" s="165" t="str">
        <f>IF(支出入力表!E725="所費","所費","")</f>
        <v/>
      </c>
      <c r="E724" s="165" t="str">
        <f>IF(D724="","",支出入力表!G725)</f>
        <v/>
      </c>
      <c r="F724" s="196" t="str">
        <f>IF(E724="","",VLOOKUP(E724,プルダウン用リスト!$L$1:$M$14,2,FALSE))</f>
        <v/>
      </c>
      <c r="G724" s="164" t="str">
        <f>IF(D724="所費",VLOOKUP(D724,支出入力表!E725:$M$2000,4,FALSE),"")</f>
        <v/>
      </c>
      <c r="H724" s="164" t="str">
        <f>IF(D724="所費",VLOOKUP(D724,支出入力表!E725:$M$2000,5,FALSE),"")</f>
        <v/>
      </c>
      <c r="I724" s="166" t="str">
        <f>IF(D724="所費",VLOOKUP(D724,支出入力表!E725:$M$2000,6,FALSE),"")</f>
        <v/>
      </c>
      <c r="J724" s="167" t="str">
        <f>IF(D724="所費",VLOOKUP(D724,支出入力表!E725:$M$2000,7,FALSE),"")</f>
        <v/>
      </c>
      <c r="K724" s="167" t="str">
        <f>IF(D724="所費",VLOOKUP(D724,支出入力表!E725:$M$2000,8,FALSE),"")</f>
        <v/>
      </c>
      <c r="L724" s="168" t="str">
        <f>IF(D724="所費",VLOOKUP(D724,支出入力表!E725:$M$2000,9,FALSE),"")</f>
        <v/>
      </c>
      <c r="M724" s="30"/>
    </row>
    <row r="725" spans="2:13" x14ac:dyDescent="0.55000000000000004">
      <c r="B725" s="163" t="str">
        <f>IF(D725="所費",支出入力表!A726,"")</f>
        <v/>
      </c>
      <c r="C725" s="164" t="str">
        <f>IF(D725="所費",支出入力表!C726,"")</f>
        <v/>
      </c>
      <c r="D725" s="165" t="str">
        <f>IF(支出入力表!E726="所費","所費","")</f>
        <v/>
      </c>
      <c r="E725" s="165" t="str">
        <f>IF(D725="","",支出入力表!G726)</f>
        <v/>
      </c>
      <c r="F725" s="196" t="str">
        <f>IF(E725="","",VLOOKUP(E725,プルダウン用リスト!$L$1:$M$14,2,FALSE))</f>
        <v/>
      </c>
      <c r="G725" s="164" t="str">
        <f>IF(D725="所費",VLOOKUP(D725,支出入力表!E726:$M$2000,4,FALSE),"")</f>
        <v/>
      </c>
      <c r="H725" s="164" t="str">
        <f>IF(D725="所費",VLOOKUP(D725,支出入力表!E726:$M$2000,5,FALSE),"")</f>
        <v/>
      </c>
      <c r="I725" s="166" t="str">
        <f>IF(D725="所費",VLOOKUP(D725,支出入力表!E726:$M$2000,6,FALSE),"")</f>
        <v/>
      </c>
      <c r="J725" s="167" t="str">
        <f>IF(D725="所費",VLOOKUP(D725,支出入力表!E726:$M$2000,7,FALSE),"")</f>
        <v/>
      </c>
      <c r="K725" s="167" t="str">
        <f>IF(D725="所費",VLOOKUP(D725,支出入力表!E726:$M$2000,8,FALSE),"")</f>
        <v/>
      </c>
      <c r="L725" s="168" t="str">
        <f>IF(D725="所費",VLOOKUP(D725,支出入力表!E726:$M$2000,9,FALSE),"")</f>
        <v/>
      </c>
      <c r="M725" s="30"/>
    </row>
    <row r="726" spans="2:13" x14ac:dyDescent="0.55000000000000004">
      <c r="B726" s="163" t="str">
        <f>IF(D726="所費",支出入力表!A727,"")</f>
        <v/>
      </c>
      <c r="C726" s="164" t="str">
        <f>IF(D726="所費",支出入力表!C727,"")</f>
        <v/>
      </c>
      <c r="D726" s="165" t="str">
        <f>IF(支出入力表!E727="所費","所費","")</f>
        <v/>
      </c>
      <c r="E726" s="165" t="str">
        <f>IF(D726="","",支出入力表!G727)</f>
        <v/>
      </c>
      <c r="F726" s="196" t="str">
        <f>IF(E726="","",VLOOKUP(E726,プルダウン用リスト!$L$1:$M$14,2,FALSE))</f>
        <v/>
      </c>
      <c r="G726" s="164" t="str">
        <f>IF(D726="所費",VLOOKUP(D726,支出入力表!E727:$M$2000,4,FALSE),"")</f>
        <v/>
      </c>
      <c r="H726" s="164" t="str">
        <f>IF(D726="所費",VLOOKUP(D726,支出入力表!E727:$M$2000,5,FALSE),"")</f>
        <v/>
      </c>
      <c r="I726" s="166" t="str">
        <f>IF(D726="所費",VLOOKUP(D726,支出入力表!E727:$M$2000,6,FALSE),"")</f>
        <v/>
      </c>
      <c r="J726" s="167" t="str">
        <f>IF(D726="所費",VLOOKUP(D726,支出入力表!E727:$M$2000,7,FALSE),"")</f>
        <v/>
      </c>
      <c r="K726" s="167" t="str">
        <f>IF(D726="所費",VLOOKUP(D726,支出入力表!E727:$M$2000,8,FALSE),"")</f>
        <v/>
      </c>
      <c r="L726" s="168" t="str">
        <f>IF(D726="所費",VLOOKUP(D726,支出入力表!E727:$M$2000,9,FALSE),"")</f>
        <v/>
      </c>
      <c r="M726" s="30"/>
    </row>
    <row r="727" spans="2:13" x14ac:dyDescent="0.55000000000000004">
      <c r="B727" s="163" t="str">
        <f>IF(D727="所費",支出入力表!A728,"")</f>
        <v/>
      </c>
      <c r="C727" s="164" t="str">
        <f>IF(D727="所費",支出入力表!C728,"")</f>
        <v/>
      </c>
      <c r="D727" s="165" t="str">
        <f>IF(支出入力表!E728="所費","所費","")</f>
        <v/>
      </c>
      <c r="E727" s="165" t="str">
        <f>IF(D727="","",支出入力表!G728)</f>
        <v/>
      </c>
      <c r="F727" s="196" t="str">
        <f>IF(E727="","",VLOOKUP(E727,プルダウン用リスト!$L$1:$M$14,2,FALSE))</f>
        <v/>
      </c>
      <c r="G727" s="164" t="str">
        <f>IF(D727="所費",VLOOKUP(D727,支出入力表!E728:$M$2000,4,FALSE),"")</f>
        <v/>
      </c>
      <c r="H727" s="164" t="str">
        <f>IF(D727="所費",VLOOKUP(D727,支出入力表!E728:$M$2000,5,FALSE),"")</f>
        <v/>
      </c>
      <c r="I727" s="166" t="str">
        <f>IF(D727="所費",VLOOKUP(D727,支出入力表!E728:$M$2000,6,FALSE),"")</f>
        <v/>
      </c>
      <c r="J727" s="167" t="str">
        <f>IF(D727="所費",VLOOKUP(D727,支出入力表!E728:$M$2000,7,FALSE),"")</f>
        <v/>
      </c>
      <c r="K727" s="167" t="str">
        <f>IF(D727="所費",VLOOKUP(D727,支出入力表!E728:$M$2000,8,FALSE),"")</f>
        <v/>
      </c>
      <c r="L727" s="168" t="str">
        <f>IF(D727="所費",VLOOKUP(D727,支出入力表!E728:$M$2000,9,FALSE),"")</f>
        <v/>
      </c>
      <c r="M727" s="30"/>
    </row>
    <row r="728" spans="2:13" x14ac:dyDescent="0.55000000000000004">
      <c r="B728" s="163" t="str">
        <f>IF(D728="所費",支出入力表!A729,"")</f>
        <v/>
      </c>
      <c r="C728" s="164" t="str">
        <f>IF(D728="所費",支出入力表!C729,"")</f>
        <v/>
      </c>
      <c r="D728" s="165" t="str">
        <f>IF(支出入力表!E729="所費","所費","")</f>
        <v/>
      </c>
      <c r="E728" s="165" t="str">
        <f>IF(D728="","",支出入力表!G729)</f>
        <v/>
      </c>
      <c r="F728" s="196" t="str">
        <f>IF(E728="","",VLOOKUP(E728,プルダウン用リスト!$L$1:$M$14,2,FALSE))</f>
        <v/>
      </c>
      <c r="G728" s="164" t="str">
        <f>IF(D728="所費",VLOOKUP(D728,支出入力表!E729:$M$2000,4,FALSE),"")</f>
        <v/>
      </c>
      <c r="H728" s="164" t="str">
        <f>IF(D728="所費",VLOOKUP(D728,支出入力表!E729:$M$2000,5,FALSE),"")</f>
        <v/>
      </c>
      <c r="I728" s="166" t="str">
        <f>IF(D728="所費",VLOOKUP(D728,支出入力表!E729:$M$2000,6,FALSE),"")</f>
        <v/>
      </c>
      <c r="J728" s="167" t="str">
        <f>IF(D728="所費",VLOOKUP(D728,支出入力表!E729:$M$2000,7,FALSE),"")</f>
        <v/>
      </c>
      <c r="K728" s="167" t="str">
        <f>IF(D728="所費",VLOOKUP(D728,支出入力表!E729:$M$2000,8,FALSE),"")</f>
        <v/>
      </c>
      <c r="L728" s="168" t="str">
        <f>IF(D728="所費",VLOOKUP(D728,支出入力表!E729:$M$2000,9,FALSE),"")</f>
        <v/>
      </c>
      <c r="M728" s="30"/>
    </row>
    <row r="729" spans="2:13" x14ac:dyDescent="0.55000000000000004">
      <c r="B729" s="163" t="str">
        <f>IF(D729="所費",支出入力表!A730,"")</f>
        <v/>
      </c>
      <c r="C729" s="164" t="str">
        <f>IF(D729="所費",支出入力表!C730,"")</f>
        <v/>
      </c>
      <c r="D729" s="165" t="str">
        <f>IF(支出入力表!E730="所費","所費","")</f>
        <v/>
      </c>
      <c r="E729" s="165" t="str">
        <f>IF(D729="","",支出入力表!G730)</f>
        <v/>
      </c>
      <c r="F729" s="196" t="str">
        <f>IF(E729="","",VLOOKUP(E729,プルダウン用リスト!$L$1:$M$14,2,FALSE))</f>
        <v/>
      </c>
      <c r="G729" s="164" t="str">
        <f>IF(D729="所費",VLOOKUP(D729,支出入力表!E730:$M$2000,4,FALSE),"")</f>
        <v/>
      </c>
      <c r="H729" s="164" t="str">
        <f>IF(D729="所費",VLOOKUP(D729,支出入力表!E730:$M$2000,5,FALSE),"")</f>
        <v/>
      </c>
      <c r="I729" s="166" t="str">
        <f>IF(D729="所費",VLOOKUP(D729,支出入力表!E730:$M$2000,6,FALSE),"")</f>
        <v/>
      </c>
      <c r="J729" s="167" t="str">
        <f>IF(D729="所費",VLOOKUP(D729,支出入力表!E730:$M$2000,7,FALSE),"")</f>
        <v/>
      </c>
      <c r="K729" s="167" t="str">
        <f>IF(D729="所費",VLOOKUP(D729,支出入力表!E730:$M$2000,8,FALSE),"")</f>
        <v/>
      </c>
      <c r="L729" s="168" t="str">
        <f>IF(D729="所費",VLOOKUP(D729,支出入力表!E730:$M$2000,9,FALSE),"")</f>
        <v/>
      </c>
      <c r="M729" s="30"/>
    </row>
    <row r="730" spans="2:13" x14ac:dyDescent="0.55000000000000004">
      <c r="B730" s="163" t="str">
        <f>IF(D730="所費",支出入力表!A731,"")</f>
        <v/>
      </c>
      <c r="C730" s="164" t="str">
        <f>IF(D730="所費",支出入力表!C731,"")</f>
        <v/>
      </c>
      <c r="D730" s="165" t="str">
        <f>IF(支出入力表!E731="所費","所費","")</f>
        <v/>
      </c>
      <c r="E730" s="165" t="str">
        <f>IF(D730="","",支出入力表!G731)</f>
        <v/>
      </c>
      <c r="F730" s="196" t="str">
        <f>IF(E730="","",VLOOKUP(E730,プルダウン用リスト!$L$1:$M$14,2,FALSE))</f>
        <v/>
      </c>
      <c r="G730" s="164" t="str">
        <f>IF(D730="所費",VLOOKUP(D730,支出入力表!E731:$M$2000,4,FALSE),"")</f>
        <v/>
      </c>
      <c r="H730" s="164" t="str">
        <f>IF(D730="所費",VLOOKUP(D730,支出入力表!E731:$M$2000,5,FALSE),"")</f>
        <v/>
      </c>
      <c r="I730" s="166" t="str">
        <f>IF(D730="所費",VLOOKUP(D730,支出入力表!E731:$M$2000,6,FALSE),"")</f>
        <v/>
      </c>
      <c r="J730" s="167" t="str">
        <f>IF(D730="所費",VLOOKUP(D730,支出入力表!E731:$M$2000,7,FALSE),"")</f>
        <v/>
      </c>
      <c r="K730" s="167" t="str">
        <f>IF(D730="所費",VLOOKUP(D730,支出入力表!E731:$M$2000,8,FALSE),"")</f>
        <v/>
      </c>
      <c r="L730" s="168" t="str">
        <f>IF(D730="所費",VLOOKUP(D730,支出入力表!E731:$M$2000,9,FALSE),"")</f>
        <v/>
      </c>
      <c r="M730" s="30"/>
    </row>
    <row r="731" spans="2:13" x14ac:dyDescent="0.55000000000000004">
      <c r="B731" s="163" t="str">
        <f>IF(D731="所費",支出入力表!A732,"")</f>
        <v/>
      </c>
      <c r="C731" s="164" t="str">
        <f>IF(D731="所費",支出入力表!C732,"")</f>
        <v/>
      </c>
      <c r="D731" s="165" t="str">
        <f>IF(支出入力表!E732="所費","所費","")</f>
        <v/>
      </c>
      <c r="E731" s="165" t="str">
        <f>IF(D731="","",支出入力表!G732)</f>
        <v/>
      </c>
      <c r="F731" s="196" t="str">
        <f>IF(E731="","",VLOOKUP(E731,プルダウン用リスト!$L$1:$M$14,2,FALSE))</f>
        <v/>
      </c>
      <c r="G731" s="164" t="str">
        <f>IF(D731="所費",VLOOKUP(D731,支出入力表!E732:$M$2000,4,FALSE),"")</f>
        <v/>
      </c>
      <c r="H731" s="164" t="str">
        <f>IF(D731="所費",VLOOKUP(D731,支出入力表!E732:$M$2000,5,FALSE),"")</f>
        <v/>
      </c>
      <c r="I731" s="166" t="str">
        <f>IF(D731="所費",VLOOKUP(D731,支出入力表!E732:$M$2000,6,FALSE),"")</f>
        <v/>
      </c>
      <c r="J731" s="167" t="str">
        <f>IF(D731="所費",VLOOKUP(D731,支出入力表!E732:$M$2000,7,FALSE),"")</f>
        <v/>
      </c>
      <c r="K731" s="167" t="str">
        <f>IF(D731="所費",VLOOKUP(D731,支出入力表!E732:$M$2000,8,FALSE),"")</f>
        <v/>
      </c>
      <c r="L731" s="168" t="str">
        <f>IF(D731="所費",VLOOKUP(D731,支出入力表!E732:$M$2000,9,FALSE),"")</f>
        <v/>
      </c>
      <c r="M731" s="30"/>
    </row>
    <row r="732" spans="2:13" x14ac:dyDescent="0.55000000000000004">
      <c r="B732" s="163" t="str">
        <f>IF(D732="所費",支出入力表!A733,"")</f>
        <v/>
      </c>
      <c r="C732" s="164" t="str">
        <f>IF(D732="所費",支出入力表!C733,"")</f>
        <v/>
      </c>
      <c r="D732" s="165" t="str">
        <f>IF(支出入力表!E733="所費","所費","")</f>
        <v/>
      </c>
      <c r="E732" s="165" t="str">
        <f>IF(D732="","",支出入力表!G733)</f>
        <v/>
      </c>
      <c r="F732" s="196" t="str">
        <f>IF(E732="","",VLOOKUP(E732,プルダウン用リスト!$L$1:$M$14,2,FALSE))</f>
        <v/>
      </c>
      <c r="G732" s="164" t="str">
        <f>IF(D732="所費",VLOOKUP(D732,支出入力表!E733:$M$2000,4,FALSE),"")</f>
        <v/>
      </c>
      <c r="H732" s="164" t="str">
        <f>IF(D732="所費",VLOOKUP(D732,支出入力表!E733:$M$2000,5,FALSE),"")</f>
        <v/>
      </c>
      <c r="I732" s="166" t="str">
        <f>IF(D732="所費",VLOOKUP(D732,支出入力表!E733:$M$2000,6,FALSE),"")</f>
        <v/>
      </c>
      <c r="J732" s="167" t="str">
        <f>IF(D732="所費",VLOOKUP(D732,支出入力表!E733:$M$2000,7,FALSE),"")</f>
        <v/>
      </c>
      <c r="K732" s="167" t="str">
        <f>IF(D732="所費",VLOOKUP(D732,支出入力表!E733:$M$2000,8,FALSE),"")</f>
        <v/>
      </c>
      <c r="L732" s="168" t="str">
        <f>IF(D732="所費",VLOOKUP(D732,支出入力表!E733:$M$2000,9,FALSE),"")</f>
        <v/>
      </c>
      <c r="M732" s="30"/>
    </row>
    <row r="733" spans="2:13" x14ac:dyDescent="0.55000000000000004">
      <c r="B733" s="163" t="str">
        <f>IF(D733="所費",支出入力表!A734,"")</f>
        <v/>
      </c>
      <c r="C733" s="164" t="str">
        <f>IF(D733="所費",支出入力表!C734,"")</f>
        <v/>
      </c>
      <c r="D733" s="165" t="str">
        <f>IF(支出入力表!E734="所費","所費","")</f>
        <v/>
      </c>
      <c r="E733" s="165" t="str">
        <f>IF(D733="","",支出入力表!G734)</f>
        <v/>
      </c>
      <c r="F733" s="196" t="str">
        <f>IF(E733="","",VLOOKUP(E733,プルダウン用リスト!$L$1:$M$14,2,FALSE))</f>
        <v/>
      </c>
      <c r="G733" s="164" t="str">
        <f>IF(D733="所費",VLOOKUP(D733,支出入力表!E734:$M$2000,4,FALSE),"")</f>
        <v/>
      </c>
      <c r="H733" s="164" t="str">
        <f>IF(D733="所費",VLOOKUP(D733,支出入力表!E734:$M$2000,5,FALSE),"")</f>
        <v/>
      </c>
      <c r="I733" s="166" t="str">
        <f>IF(D733="所費",VLOOKUP(D733,支出入力表!E734:$M$2000,6,FALSE),"")</f>
        <v/>
      </c>
      <c r="J733" s="167" t="str">
        <f>IF(D733="所費",VLOOKUP(D733,支出入力表!E734:$M$2000,7,FALSE),"")</f>
        <v/>
      </c>
      <c r="K733" s="167" t="str">
        <f>IF(D733="所費",VLOOKUP(D733,支出入力表!E734:$M$2000,8,FALSE),"")</f>
        <v/>
      </c>
      <c r="L733" s="168" t="str">
        <f>IF(D733="所費",VLOOKUP(D733,支出入力表!E734:$M$2000,9,FALSE),"")</f>
        <v/>
      </c>
      <c r="M733" s="30"/>
    </row>
    <row r="734" spans="2:13" x14ac:dyDescent="0.55000000000000004">
      <c r="B734" s="163" t="str">
        <f>IF(D734="所費",支出入力表!A735,"")</f>
        <v/>
      </c>
      <c r="C734" s="164" t="str">
        <f>IF(D734="所費",支出入力表!C735,"")</f>
        <v/>
      </c>
      <c r="D734" s="165" t="str">
        <f>IF(支出入力表!E735="所費","所費","")</f>
        <v/>
      </c>
      <c r="E734" s="165" t="str">
        <f>IF(D734="","",支出入力表!G735)</f>
        <v/>
      </c>
      <c r="F734" s="196" t="str">
        <f>IF(E734="","",VLOOKUP(E734,プルダウン用リスト!$L$1:$M$14,2,FALSE))</f>
        <v/>
      </c>
      <c r="G734" s="164" t="str">
        <f>IF(D734="所費",VLOOKUP(D734,支出入力表!E735:$M$2000,4,FALSE),"")</f>
        <v/>
      </c>
      <c r="H734" s="164" t="str">
        <f>IF(D734="所費",VLOOKUP(D734,支出入力表!E735:$M$2000,5,FALSE),"")</f>
        <v/>
      </c>
      <c r="I734" s="166" t="str">
        <f>IF(D734="所費",VLOOKUP(D734,支出入力表!E735:$M$2000,6,FALSE),"")</f>
        <v/>
      </c>
      <c r="J734" s="167" t="str">
        <f>IF(D734="所費",VLOOKUP(D734,支出入力表!E735:$M$2000,7,FALSE),"")</f>
        <v/>
      </c>
      <c r="K734" s="167" t="str">
        <f>IF(D734="所費",VLOOKUP(D734,支出入力表!E735:$M$2000,8,FALSE),"")</f>
        <v/>
      </c>
      <c r="L734" s="168" t="str">
        <f>IF(D734="所費",VLOOKUP(D734,支出入力表!E735:$M$2000,9,FALSE),"")</f>
        <v/>
      </c>
      <c r="M734" s="30"/>
    </row>
    <row r="735" spans="2:13" x14ac:dyDescent="0.55000000000000004">
      <c r="B735" s="163" t="str">
        <f>IF(D735="所費",支出入力表!A736,"")</f>
        <v/>
      </c>
      <c r="C735" s="164" t="str">
        <f>IF(D735="所費",支出入力表!C736,"")</f>
        <v/>
      </c>
      <c r="D735" s="165" t="str">
        <f>IF(支出入力表!E736="所費","所費","")</f>
        <v/>
      </c>
      <c r="E735" s="165" t="str">
        <f>IF(D735="","",支出入力表!G736)</f>
        <v/>
      </c>
      <c r="F735" s="196" t="str">
        <f>IF(E735="","",VLOOKUP(E735,プルダウン用リスト!$L$1:$M$14,2,FALSE))</f>
        <v/>
      </c>
      <c r="G735" s="164" t="str">
        <f>IF(D735="所費",VLOOKUP(D735,支出入力表!E736:$M$2000,4,FALSE),"")</f>
        <v/>
      </c>
      <c r="H735" s="164" t="str">
        <f>IF(D735="所費",VLOOKUP(D735,支出入力表!E736:$M$2000,5,FALSE),"")</f>
        <v/>
      </c>
      <c r="I735" s="166" t="str">
        <f>IF(D735="所費",VLOOKUP(D735,支出入力表!E736:$M$2000,6,FALSE),"")</f>
        <v/>
      </c>
      <c r="J735" s="167" t="str">
        <f>IF(D735="所費",VLOOKUP(D735,支出入力表!E736:$M$2000,7,FALSE),"")</f>
        <v/>
      </c>
      <c r="K735" s="167" t="str">
        <f>IF(D735="所費",VLOOKUP(D735,支出入力表!E736:$M$2000,8,FALSE),"")</f>
        <v/>
      </c>
      <c r="L735" s="168" t="str">
        <f>IF(D735="所費",VLOOKUP(D735,支出入力表!E736:$M$2000,9,FALSE),"")</f>
        <v/>
      </c>
      <c r="M735" s="30"/>
    </row>
    <row r="736" spans="2:13" x14ac:dyDescent="0.55000000000000004">
      <c r="B736" s="163" t="str">
        <f>IF(D736="所費",支出入力表!A737,"")</f>
        <v/>
      </c>
      <c r="C736" s="164" t="str">
        <f>IF(D736="所費",支出入力表!C737,"")</f>
        <v/>
      </c>
      <c r="D736" s="165" t="str">
        <f>IF(支出入力表!E737="所費","所費","")</f>
        <v/>
      </c>
      <c r="E736" s="165" t="str">
        <f>IF(D736="","",支出入力表!G737)</f>
        <v/>
      </c>
      <c r="F736" s="196" t="str">
        <f>IF(E736="","",VLOOKUP(E736,プルダウン用リスト!$L$1:$M$14,2,FALSE))</f>
        <v/>
      </c>
      <c r="G736" s="164" t="str">
        <f>IF(D736="所費",VLOOKUP(D736,支出入力表!E737:$M$2000,4,FALSE),"")</f>
        <v/>
      </c>
      <c r="H736" s="164" t="str">
        <f>IF(D736="所費",VLOOKUP(D736,支出入力表!E737:$M$2000,5,FALSE),"")</f>
        <v/>
      </c>
      <c r="I736" s="166" t="str">
        <f>IF(D736="所費",VLOOKUP(D736,支出入力表!E737:$M$2000,6,FALSE),"")</f>
        <v/>
      </c>
      <c r="J736" s="167" t="str">
        <f>IF(D736="所費",VLOOKUP(D736,支出入力表!E737:$M$2000,7,FALSE),"")</f>
        <v/>
      </c>
      <c r="K736" s="167" t="str">
        <f>IF(D736="所費",VLOOKUP(D736,支出入力表!E737:$M$2000,8,FALSE),"")</f>
        <v/>
      </c>
      <c r="L736" s="168" t="str">
        <f>IF(D736="所費",VLOOKUP(D736,支出入力表!E737:$M$2000,9,FALSE),"")</f>
        <v/>
      </c>
      <c r="M736" s="30"/>
    </row>
    <row r="737" spans="2:13" x14ac:dyDescent="0.55000000000000004">
      <c r="B737" s="163" t="str">
        <f>IF(D737="所費",支出入力表!A738,"")</f>
        <v/>
      </c>
      <c r="C737" s="164" t="str">
        <f>IF(D737="所費",支出入力表!C738,"")</f>
        <v/>
      </c>
      <c r="D737" s="165" t="str">
        <f>IF(支出入力表!E738="所費","所費","")</f>
        <v/>
      </c>
      <c r="E737" s="165" t="str">
        <f>IF(D737="","",支出入力表!G738)</f>
        <v/>
      </c>
      <c r="F737" s="196" t="str">
        <f>IF(E737="","",VLOOKUP(E737,プルダウン用リスト!$L$1:$M$14,2,FALSE))</f>
        <v/>
      </c>
      <c r="G737" s="164" t="str">
        <f>IF(D737="所費",VLOOKUP(D737,支出入力表!E738:$M$2000,4,FALSE),"")</f>
        <v/>
      </c>
      <c r="H737" s="164" t="str">
        <f>IF(D737="所費",VLOOKUP(D737,支出入力表!E738:$M$2000,5,FALSE),"")</f>
        <v/>
      </c>
      <c r="I737" s="166" t="str">
        <f>IF(D737="所費",VLOOKUP(D737,支出入力表!E738:$M$2000,6,FALSE),"")</f>
        <v/>
      </c>
      <c r="J737" s="167" t="str">
        <f>IF(D737="所費",VLOOKUP(D737,支出入力表!E738:$M$2000,7,FALSE),"")</f>
        <v/>
      </c>
      <c r="K737" s="167" t="str">
        <f>IF(D737="所費",VLOOKUP(D737,支出入力表!E738:$M$2000,8,FALSE),"")</f>
        <v/>
      </c>
      <c r="L737" s="168" t="str">
        <f>IF(D737="所費",VLOOKUP(D737,支出入力表!E738:$M$2000,9,FALSE),"")</f>
        <v/>
      </c>
      <c r="M737" s="30"/>
    </row>
    <row r="738" spans="2:13" x14ac:dyDescent="0.55000000000000004">
      <c r="B738" s="163" t="str">
        <f>IF(D738="所費",支出入力表!A739,"")</f>
        <v/>
      </c>
      <c r="C738" s="164" t="str">
        <f>IF(D738="所費",支出入力表!C739,"")</f>
        <v/>
      </c>
      <c r="D738" s="165" t="str">
        <f>IF(支出入力表!E739="所費","所費","")</f>
        <v/>
      </c>
      <c r="E738" s="165" t="str">
        <f>IF(D738="","",支出入力表!G739)</f>
        <v/>
      </c>
      <c r="F738" s="196" t="str">
        <f>IF(E738="","",VLOOKUP(E738,プルダウン用リスト!$L$1:$M$14,2,FALSE))</f>
        <v/>
      </c>
      <c r="G738" s="164" t="str">
        <f>IF(D738="所費",VLOOKUP(D738,支出入力表!E739:$M$2000,4,FALSE),"")</f>
        <v/>
      </c>
      <c r="H738" s="164" t="str">
        <f>IF(D738="所費",VLOOKUP(D738,支出入力表!E739:$M$2000,5,FALSE),"")</f>
        <v/>
      </c>
      <c r="I738" s="166" t="str">
        <f>IF(D738="所費",VLOOKUP(D738,支出入力表!E739:$M$2000,6,FALSE),"")</f>
        <v/>
      </c>
      <c r="J738" s="167" t="str">
        <f>IF(D738="所費",VLOOKUP(D738,支出入力表!E739:$M$2000,7,FALSE),"")</f>
        <v/>
      </c>
      <c r="K738" s="167" t="str">
        <f>IF(D738="所費",VLOOKUP(D738,支出入力表!E739:$M$2000,8,FALSE),"")</f>
        <v/>
      </c>
      <c r="L738" s="168" t="str">
        <f>IF(D738="所費",VLOOKUP(D738,支出入力表!E739:$M$2000,9,FALSE),"")</f>
        <v/>
      </c>
      <c r="M738" s="30"/>
    </row>
    <row r="739" spans="2:13" x14ac:dyDescent="0.55000000000000004">
      <c r="B739" s="163" t="str">
        <f>IF(D739="所費",支出入力表!A740,"")</f>
        <v/>
      </c>
      <c r="C739" s="164" t="str">
        <f>IF(D739="所費",支出入力表!C740,"")</f>
        <v/>
      </c>
      <c r="D739" s="165" t="str">
        <f>IF(支出入力表!E740="所費","所費","")</f>
        <v/>
      </c>
      <c r="E739" s="165" t="str">
        <f>IF(D739="","",支出入力表!G740)</f>
        <v/>
      </c>
      <c r="F739" s="196" t="str">
        <f>IF(E739="","",VLOOKUP(E739,プルダウン用リスト!$L$1:$M$14,2,FALSE))</f>
        <v/>
      </c>
      <c r="G739" s="164" t="str">
        <f>IF(D739="所費",VLOOKUP(D739,支出入力表!E740:$M$2000,4,FALSE),"")</f>
        <v/>
      </c>
      <c r="H739" s="164" t="str">
        <f>IF(D739="所費",VLOOKUP(D739,支出入力表!E740:$M$2000,5,FALSE),"")</f>
        <v/>
      </c>
      <c r="I739" s="166" t="str">
        <f>IF(D739="所費",VLOOKUP(D739,支出入力表!E740:$M$2000,6,FALSE),"")</f>
        <v/>
      </c>
      <c r="J739" s="167" t="str">
        <f>IF(D739="所費",VLOOKUP(D739,支出入力表!E740:$M$2000,7,FALSE),"")</f>
        <v/>
      </c>
      <c r="K739" s="167" t="str">
        <f>IF(D739="所費",VLOOKUP(D739,支出入力表!E740:$M$2000,8,FALSE),"")</f>
        <v/>
      </c>
      <c r="L739" s="168" t="str">
        <f>IF(D739="所費",VLOOKUP(D739,支出入力表!E740:$M$2000,9,FALSE),"")</f>
        <v/>
      </c>
      <c r="M739" s="30"/>
    </row>
    <row r="740" spans="2:13" x14ac:dyDescent="0.55000000000000004">
      <c r="B740" s="163" t="str">
        <f>IF(D740="所費",支出入力表!A741,"")</f>
        <v/>
      </c>
      <c r="C740" s="164" t="str">
        <f>IF(D740="所費",支出入力表!C741,"")</f>
        <v/>
      </c>
      <c r="D740" s="165" t="str">
        <f>IF(支出入力表!E741="所費","所費","")</f>
        <v/>
      </c>
      <c r="E740" s="165" t="str">
        <f>IF(D740="","",支出入力表!G741)</f>
        <v/>
      </c>
      <c r="F740" s="196" t="str">
        <f>IF(E740="","",VLOOKUP(E740,プルダウン用リスト!$L$1:$M$14,2,FALSE))</f>
        <v/>
      </c>
      <c r="G740" s="164" t="str">
        <f>IF(D740="所費",VLOOKUP(D740,支出入力表!E741:$M$2000,4,FALSE),"")</f>
        <v/>
      </c>
      <c r="H740" s="164" t="str">
        <f>IF(D740="所費",VLOOKUP(D740,支出入力表!E741:$M$2000,5,FALSE),"")</f>
        <v/>
      </c>
      <c r="I740" s="166" t="str">
        <f>IF(D740="所費",VLOOKUP(D740,支出入力表!E741:$M$2000,6,FALSE),"")</f>
        <v/>
      </c>
      <c r="J740" s="167" t="str">
        <f>IF(D740="所費",VLOOKUP(D740,支出入力表!E741:$M$2000,7,FALSE),"")</f>
        <v/>
      </c>
      <c r="K740" s="167" t="str">
        <f>IF(D740="所費",VLOOKUP(D740,支出入力表!E741:$M$2000,8,FALSE),"")</f>
        <v/>
      </c>
      <c r="L740" s="168" t="str">
        <f>IF(D740="所費",VLOOKUP(D740,支出入力表!E741:$M$2000,9,FALSE),"")</f>
        <v/>
      </c>
      <c r="M740" s="30"/>
    </row>
    <row r="741" spans="2:13" x14ac:dyDescent="0.55000000000000004">
      <c r="B741" s="163" t="str">
        <f>IF(D741="所費",支出入力表!A742,"")</f>
        <v/>
      </c>
      <c r="C741" s="164" t="str">
        <f>IF(D741="所費",支出入力表!C742,"")</f>
        <v/>
      </c>
      <c r="D741" s="165" t="str">
        <f>IF(支出入力表!E742="所費","所費","")</f>
        <v/>
      </c>
      <c r="E741" s="165" t="str">
        <f>IF(D741="","",支出入力表!G742)</f>
        <v/>
      </c>
      <c r="F741" s="196" t="str">
        <f>IF(E741="","",VLOOKUP(E741,プルダウン用リスト!$L$1:$M$14,2,FALSE))</f>
        <v/>
      </c>
      <c r="G741" s="164" t="str">
        <f>IF(D741="所費",VLOOKUP(D741,支出入力表!E742:$M$2000,4,FALSE),"")</f>
        <v/>
      </c>
      <c r="H741" s="164" t="str">
        <f>IF(D741="所費",VLOOKUP(D741,支出入力表!E742:$M$2000,5,FALSE),"")</f>
        <v/>
      </c>
      <c r="I741" s="166" t="str">
        <f>IF(D741="所費",VLOOKUP(D741,支出入力表!E742:$M$2000,6,FALSE),"")</f>
        <v/>
      </c>
      <c r="J741" s="167" t="str">
        <f>IF(D741="所費",VLOOKUP(D741,支出入力表!E742:$M$2000,7,FALSE),"")</f>
        <v/>
      </c>
      <c r="K741" s="167" t="str">
        <f>IF(D741="所費",VLOOKUP(D741,支出入力表!E742:$M$2000,8,FALSE),"")</f>
        <v/>
      </c>
      <c r="L741" s="168" t="str">
        <f>IF(D741="所費",VLOOKUP(D741,支出入力表!E742:$M$2000,9,FALSE),"")</f>
        <v/>
      </c>
      <c r="M741" s="30"/>
    </row>
    <row r="742" spans="2:13" x14ac:dyDescent="0.55000000000000004">
      <c r="B742" s="163" t="str">
        <f>IF(D742="所費",支出入力表!A743,"")</f>
        <v/>
      </c>
      <c r="C742" s="164" t="str">
        <f>IF(D742="所費",支出入力表!C743,"")</f>
        <v/>
      </c>
      <c r="D742" s="165" t="str">
        <f>IF(支出入力表!E743="所費","所費","")</f>
        <v/>
      </c>
      <c r="E742" s="165" t="str">
        <f>IF(D742="","",支出入力表!G743)</f>
        <v/>
      </c>
      <c r="F742" s="196" t="str">
        <f>IF(E742="","",VLOOKUP(E742,プルダウン用リスト!$L$1:$M$14,2,FALSE))</f>
        <v/>
      </c>
      <c r="G742" s="164" t="str">
        <f>IF(D742="所費",VLOOKUP(D742,支出入力表!E743:$M$2000,4,FALSE),"")</f>
        <v/>
      </c>
      <c r="H742" s="164" t="str">
        <f>IF(D742="所費",VLOOKUP(D742,支出入力表!E743:$M$2000,5,FALSE),"")</f>
        <v/>
      </c>
      <c r="I742" s="166" t="str">
        <f>IF(D742="所費",VLOOKUP(D742,支出入力表!E743:$M$2000,6,FALSE),"")</f>
        <v/>
      </c>
      <c r="J742" s="167" t="str">
        <f>IF(D742="所費",VLOOKUP(D742,支出入力表!E743:$M$2000,7,FALSE),"")</f>
        <v/>
      </c>
      <c r="K742" s="167" t="str">
        <f>IF(D742="所費",VLOOKUP(D742,支出入力表!E743:$M$2000,8,FALSE),"")</f>
        <v/>
      </c>
      <c r="L742" s="168" t="str">
        <f>IF(D742="所費",VLOOKUP(D742,支出入力表!E743:$M$2000,9,FALSE),"")</f>
        <v/>
      </c>
      <c r="M742" s="30"/>
    </row>
    <row r="743" spans="2:13" x14ac:dyDescent="0.55000000000000004">
      <c r="B743" s="163" t="str">
        <f>IF(D743="所費",支出入力表!A744,"")</f>
        <v/>
      </c>
      <c r="C743" s="164" t="str">
        <f>IF(D743="所費",支出入力表!C744,"")</f>
        <v/>
      </c>
      <c r="D743" s="165" t="str">
        <f>IF(支出入力表!E744="所費","所費","")</f>
        <v/>
      </c>
      <c r="E743" s="165" t="str">
        <f>IF(D743="","",支出入力表!G744)</f>
        <v/>
      </c>
      <c r="F743" s="196" t="str">
        <f>IF(E743="","",VLOOKUP(E743,プルダウン用リスト!$L$1:$M$14,2,FALSE))</f>
        <v/>
      </c>
      <c r="G743" s="164" t="str">
        <f>IF(D743="所費",VLOOKUP(D743,支出入力表!E744:$M$2000,4,FALSE),"")</f>
        <v/>
      </c>
      <c r="H743" s="164" t="str">
        <f>IF(D743="所費",VLOOKUP(D743,支出入力表!E744:$M$2000,5,FALSE),"")</f>
        <v/>
      </c>
      <c r="I743" s="166" t="str">
        <f>IF(D743="所費",VLOOKUP(D743,支出入力表!E744:$M$2000,6,FALSE),"")</f>
        <v/>
      </c>
      <c r="J743" s="167" t="str">
        <f>IF(D743="所費",VLOOKUP(D743,支出入力表!E744:$M$2000,7,FALSE),"")</f>
        <v/>
      </c>
      <c r="K743" s="167" t="str">
        <f>IF(D743="所費",VLOOKUP(D743,支出入力表!E744:$M$2000,8,FALSE),"")</f>
        <v/>
      </c>
      <c r="L743" s="168" t="str">
        <f>IF(D743="所費",VLOOKUP(D743,支出入力表!E744:$M$2000,9,FALSE),"")</f>
        <v/>
      </c>
      <c r="M743" s="30"/>
    </row>
    <row r="744" spans="2:13" x14ac:dyDescent="0.55000000000000004">
      <c r="B744" s="163" t="str">
        <f>IF(D744="所費",支出入力表!A745,"")</f>
        <v/>
      </c>
      <c r="C744" s="164" t="str">
        <f>IF(D744="所費",支出入力表!C745,"")</f>
        <v/>
      </c>
      <c r="D744" s="165" t="str">
        <f>IF(支出入力表!E745="所費","所費","")</f>
        <v/>
      </c>
      <c r="E744" s="165" t="str">
        <f>IF(D744="","",支出入力表!G745)</f>
        <v/>
      </c>
      <c r="F744" s="196" t="str">
        <f>IF(E744="","",VLOOKUP(E744,プルダウン用リスト!$L$1:$M$14,2,FALSE))</f>
        <v/>
      </c>
      <c r="G744" s="164" t="str">
        <f>IF(D744="所費",VLOOKUP(D744,支出入力表!E745:$M$2000,4,FALSE),"")</f>
        <v/>
      </c>
      <c r="H744" s="164" t="str">
        <f>IF(D744="所費",VLOOKUP(D744,支出入力表!E745:$M$2000,5,FALSE),"")</f>
        <v/>
      </c>
      <c r="I744" s="166" t="str">
        <f>IF(D744="所費",VLOOKUP(D744,支出入力表!E745:$M$2000,6,FALSE),"")</f>
        <v/>
      </c>
      <c r="J744" s="167" t="str">
        <f>IF(D744="所費",VLOOKUP(D744,支出入力表!E745:$M$2000,7,FALSE),"")</f>
        <v/>
      </c>
      <c r="K744" s="167" t="str">
        <f>IF(D744="所費",VLOOKUP(D744,支出入力表!E745:$M$2000,8,FALSE),"")</f>
        <v/>
      </c>
      <c r="L744" s="168" t="str">
        <f>IF(D744="所費",VLOOKUP(D744,支出入力表!E745:$M$2000,9,FALSE),"")</f>
        <v/>
      </c>
      <c r="M744" s="30"/>
    </row>
    <row r="745" spans="2:13" x14ac:dyDescent="0.55000000000000004">
      <c r="B745" s="163" t="str">
        <f>IF(D745="所費",支出入力表!A746,"")</f>
        <v/>
      </c>
      <c r="C745" s="164" t="str">
        <f>IF(D745="所費",支出入力表!C746,"")</f>
        <v/>
      </c>
      <c r="D745" s="165" t="str">
        <f>IF(支出入力表!E746="所費","所費","")</f>
        <v/>
      </c>
      <c r="E745" s="165" t="str">
        <f>IF(D745="","",支出入力表!G746)</f>
        <v/>
      </c>
      <c r="F745" s="196" t="str">
        <f>IF(E745="","",VLOOKUP(E745,プルダウン用リスト!$L$1:$M$14,2,FALSE))</f>
        <v/>
      </c>
      <c r="G745" s="164" t="str">
        <f>IF(D745="所費",VLOOKUP(D745,支出入力表!E746:$M$2000,4,FALSE),"")</f>
        <v/>
      </c>
      <c r="H745" s="164" t="str">
        <f>IF(D745="所費",VLOOKUP(D745,支出入力表!E746:$M$2000,5,FALSE),"")</f>
        <v/>
      </c>
      <c r="I745" s="166" t="str">
        <f>IF(D745="所費",VLOOKUP(D745,支出入力表!E746:$M$2000,6,FALSE),"")</f>
        <v/>
      </c>
      <c r="J745" s="167" t="str">
        <f>IF(D745="所費",VLOOKUP(D745,支出入力表!E746:$M$2000,7,FALSE),"")</f>
        <v/>
      </c>
      <c r="K745" s="167" t="str">
        <f>IF(D745="所費",VLOOKUP(D745,支出入力表!E746:$M$2000,8,FALSE),"")</f>
        <v/>
      </c>
      <c r="L745" s="168" t="str">
        <f>IF(D745="所費",VLOOKUP(D745,支出入力表!E746:$M$2000,9,FALSE),"")</f>
        <v/>
      </c>
      <c r="M745" s="30"/>
    </row>
    <row r="746" spans="2:13" x14ac:dyDescent="0.55000000000000004">
      <c r="B746" s="163" t="str">
        <f>IF(D746="所費",支出入力表!A747,"")</f>
        <v/>
      </c>
      <c r="C746" s="164" t="str">
        <f>IF(D746="所費",支出入力表!C747,"")</f>
        <v/>
      </c>
      <c r="D746" s="165" t="str">
        <f>IF(支出入力表!E747="所費","所費","")</f>
        <v/>
      </c>
      <c r="E746" s="165" t="str">
        <f>IF(D746="","",支出入力表!G747)</f>
        <v/>
      </c>
      <c r="F746" s="196" t="str">
        <f>IF(E746="","",VLOOKUP(E746,プルダウン用リスト!$L$1:$M$14,2,FALSE))</f>
        <v/>
      </c>
      <c r="G746" s="164" t="str">
        <f>IF(D746="所費",VLOOKUP(D746,支出入力表!E747:$M$2000,4,FALSE),"")</f>
        <v/>
      </c>
      <c r="H746" s="164" t="str">
        <f>IF(D746="所費",VLOOKUP(D746,支出入力表!E747:$M$2000,5,FALSE),"")</f>
        <v/>
      </c>
      <c r="I746" s="166" t="str">
        <f>IF(D746="所費",VLOOKUP(D746,支出入力表!E747:$M$2000,6,FALSE),"")</f>
        <v/>
      </c>
      <c r="J746" s="167" t="str">
        <f>IF(D746="所費",VLOOKUP(D746,支出入力表!E747:$M$2000,7,FALSE),"")</f>
        <v/>
      </c>
      <c r="K746" s="167" t="str">
        <f>IF(D746="所費",VLOOKUP(D746,支出入力表!E747:$M$2000,8,FALSE),"")</f>
        <v/>
      </c>
      <c r="L746" s="168" t="str">
        <f>IF(D746="所費",VLOOKUP(D746,支出入力表!E747:$M$2000,9,FALSE),"")</f>
        <v/>
      </c>
      <c r="M746" s="30"/>
    </row>
    <row r="747" spans="2:13" x14ac:dyDescent="0.55000000000000004">
      <c r="B747" s="163" t="str">
        <f>IF(D747="所費",支出入力表!A748,"")</f>
        <v/>
      </c>
      <c r="C747" s="164" t="str">
        <f>IF(D747="所費",支出入力表!C748,"")</f>
        <v/>
      </c>
      <c r="D747" s="165" t="str">
        <f>IF(支出入力表!E748="所費","所費","")</f>
        <v/>
      </c>
      <c r="E747" s="165" t="str">
        <f>IF(D747="","",支出入力表!G748)</f>
        <v/>
      </c>
      <c r="F747" s="196" t="str">
        <f>IF(E747="","",VLOOKUP(E747,プルダウン用リスト!$L$1:$M$14,2,FALSE))</f>
        <v/>
      </c>
      <c r="G747" s="164" t="str">
        <f>IF(D747="所費",VLOOKUP(D747,支出入力表!E748:$M$2000,4,FALSE),"")</f>
        <v/>
      </c>
      <c r="H747" s="164" t="str">
        <f>IF(D747="所費",VLOOKUP(D747,支出入力表!E748:$M$2000,5,FALSE),"")</f>
        <v/>
      </c>
      <c r="I747" s="166" t="str">
        <f>IF(D747="所費",VLOOKUP(D747,支出入力表!E748:$M$2000,6,FALSE),"")</f>
        <v/>
      </c>
      <c r="J747" s="167" t="str">
        <f>IF(D747="所費",VLOOKUP(D747,支出入力表!E748:$M$2000,7,FALSE),"")</f>
        <v/>
      </c>
      <c r="K747" s="167" t="str">
        <f>IF(D747="所費",VLOOKUP(D747,支出入力表!E748:$M$2000,8,FALSE),"")</f>
        <v/>
      </c>
      <c r="L747" s="168" t="str">
        <f>IF(D747="所費",VLOOKUP(D747,支出入力表!E748:$M$2000,9,FALSE),"")</f>
        <v/>
      </c>
      <c r="M747" s="30"/>
    </row>
    <row r="748" spans="2:13" x14ac:dyDescent="0.55000000000000004">
      <c r="B748" s="163" t="str">
        <f>IF(D748="所費",支出入力表!A749,"")</f>
        <v/>
      </c>
      <c r="C748" s="164" t="str">
        <f>IF(D748="所費",支出入力表!C749,"")</f>
        <v/>
      </c>
      <c r="D748" s="165" t="str">
        <f>IF(支出入力表!E749="所費","所費","")</f>
        <v/>
      </c>
      <c r="E748" s="165" t="str">
        <f>IF(D748="","",支出入力表!G749)</f>
        <v/>
      </c>
      <c r="F748" s="196" t="str">
        <f>IF(E748="","",VLOOKUP(E748,プルダウン用リスト!$L$1:$M$14,2,FALSE))</f>
        <v/>
      </c>
      <c r="G748" s="164" t="str">
        <f>IF(D748="所費",VLOOKUP(D748,支出入力表!E749:$M$2000,4,FALSE),"")</f>
        <v/>
      </c>
      <c r="H748" s="164" t="str">
        <f>IF(D748="所費",VLOOKUP(D748,支出入力表!E749:$M$2000,5,FALSE),"")</f>
        <v/>
      </c>
      <c r="I748" s="166" t="str">
        <f>IF(D748="所費",VLOOKUP(D748,支出入力表!E749:$M$2000,6,FALSE),"")</f>
        <v/>
      </c>
      <c r="J748" s="167" t="str">
        <f>IF(D748="所費",VLOOKUP(D748,支出入力表!E749:$M$2000,7,FALSE),"")</f>
        <v/>
      </c>
      <c r="K748" s="167" t="str">
        <f>IF(D748="所費",VLOOKUP(D748,支出入力表!E749:$M$2000,8,FALSE),"")</f>
        <v/>
      </c>
      <c r="L748" s="168" t="str">
        <f>IF(D748="所費",VLOOKUP(D748,支出入力表!E749:$M$2000,9,FALSE),"")</f>
        <v/>
      </c>
      <c r="M748" s="30"/>
    </row>
    <row r="749" spans="2:13" x14ac:dyDescent="0.55000000000000004">
      <c r="B749" s="163" t="str">
        <f>IF(D749="所費",支出入力表!A750,"")</f>
        <v/>
      </c>
      <c r="C749" s="164" t="str">
        <f>IF(D749="所費",支出入力表!C750,"")</f>
        <v/>
      </c>
      <c r="D749" s="165" t="str">
        <f>IF(支出入力表!E750="所費","所費","")</f>
        <v/>
      </c>
      <c r="E749" s="165" t="str">
        <f>IF(D749="","",支出入力表!G750)</f>
        <v/>
      </c>
      <c r="F749" s="196" t="str">
        <f>IF(E749="","",VLOOKUP(E749,プルダウン用リスト!$L$1:$M$14,2,FALSE))</f>
        <v/>
      </c>
      <c r="G749" s="164" t="str">
        <f>IF(D749="所費",VLOOKUP(D749,支出入力表!E750:$M$2000,4,FALSE),"")</f>
        <v/>
      </c>
      <c r="H749" s="164" t="str">
        <f>IF(D749="所費",VLOOKUP(D749,支出入力表!E750:$M$2000,5,FALSE),"")</f>
        <v/>
      </c>
      <c r="I749" s="166" t="str">
        <f>IF(D749="所費",VLOOKUP(D749,支出入力表!E750:$M$2000,6,FALSE),"")</f>
        <v/>
      </c>
      <c r="J749" s="167" t="str">
        <f>IF(D749="所費",VLOOKUP(D749,支出入力表!E750:$M$2000,7,FALSE),"")</f>
        <v/>
      </c>
      <c r="K749" s="167" t="str">
        <f>IF(D749="所費",VLOOKUP(D749,支出入力表!E750:$M$2000,8,FALSE),"")</f>
        <v/>
      </c>
      <c r="L749" s="168" t="str">
        <f>IF(D749="所費",VLOOKUP(D749,支出入力表!E750:$M$2000,9,FALSE),"")</f>
        <v/>
      </c>
      <c r="M749" s="30"/>
    </row>
    <row r="750" spans="2:13" x14ac:dyDescent="0.55000000000000004">
      <c r="B750" s="163" t="str">
        <f>IF(D750="所費",支出入力表!A751,"")</f>
        <v/>
      </c>
      <c r="C750" s="164" t="str">
        <f>IF(D750="所費",支出入力表!C751,"")</f>
        <v/>
      </c>
      <c r="D750" s="165" t="str">
        <f>IF(支出入力表!E751="所費","所費","")</f>
        <v/>
      </c>
      <c r="E750" s="165" t="str">
        <f>IF(D750="","",支出入力表!G751)</f>
        <v/>
      </c>
      <c r="F750" s="196" t="str">
        <f>IF(E750="","",VLOOKUP(E750,プルダウン用リスト!$L$1:$M$14,2,FALSE))</f>
        <v/>
      </c>
      <c r="G750" s="164" t="str">
        <f>IF(D750="所費",VLOOKUP(D750,支出入力表!E751:$M$2000,4,FALSE),"")</f>
        <v/>
      </c>
      <c r="H750" s="164" t="str">
        <f>IF(D750="所費",VLOOKUP(D750,支出入力表!E751:$M$2000,5,FALSE),"")</f>
        <v/>
      </c>
      <c r="I750" s="166" t="str">
        <f>IF(D750="所費",VLOOKUP(D750,支出入力表!E751:$M$2000,6,FALSE),"")</f>
        <v/>
      </c>
      <c r="J750" s="167" t="str">
        <f>IF(D750="所費",VLOOKUP(D750,支出入力表!E751:$M$2000,7,FALSE),"")</f>
        <v/>
      </c>
      <c r="K750" s="167" t="str">
        <f>IF(D750="所費",VLOOKUP(D750,支出入力表!E751:$M$2000,8,FALSE),"")</f>
        <v/>
      </c>
      <c r="L750" s="168" t="str">
        <f>IF(D750="所費",VLOOKUP(D750,支出入力表!E751:$M$2000,9,FALSE),"")</f>
        <v/>
      </c>
      <c r="M750" s="30"/>
    </row>
    <row r="751" spans="2:13" x14ac:dyDescent="0.55000000000000004">
      <c r="B751" s="163" t="str">
        <f>IF(D751="所費",支出入力表!A752,"")</f>
        <v/>
      </c>
      <c r="C751" s="164" t="str">
        <f>IF(D751="所費",支出入力表!C752,"")</f>
        <v/>
      </c>
      <c r="D751" s="165" t="str">
        <f>IF(支出入力表!E752="所費","所費","")</f>
        <v/>
      </c>
      <c r="E751" s="165" t="str">
        <f>IF(D751="","",支出入力表!G752)</f>
        <v/>
      </c>
      <c r="F751" s="196" t="str">
        <f>IF(E751="","",VLOOKUP(E751,プルダウン用リスト!$L$1:$M$14,2,FALSE))</f>
        <v/>
      </c>
      <c r="G751" s="164" t="str">
        <f>IF(D751="所費",VLOOKUP(D751,支出入力表!E752:$M$2000,4,FALSE),"")</f>
        <v/>
      </c>
      <c r="H751" s="164" t="str">
        <f>IF(D751="所費",VLOOKUP(D751,支出入力表!E752:$M$2000,5,FALSE),"")</f>
        <v/>
      </c>
      <c r="I751" s="166" t="str">
        <f>IF(D751="所費",VLOOKUP(D751,支出入力表!E752:$M$2000,6,FALSE),"")</f>
        <v/>
      </c>
      <c r="J751" s="167" t="str">
        <f>IF(D751="所費",VLOOKUP(D751,支出入力表!E752:$M$2000,7,FALSE),"")</f>
        <v/>
      </c>
      <c r="K751" s="167" t="str">
        <f>IF(D751="所費",VLOOKUP(D751,支出入力表!E752:$M$2000,8,FALSE),"")</f>
        <v/>
      </c>
      <c r="L751" s="168" t="str">
        <f>IF(D751="所費",VLOOKUP(D751,支出入力表!E752:$M$2000,9,FALSE),"")</f>
        <v/>
      </c>
      <c r="M751" s="30"/>
    </row>
    <row r="752" spans="2:13" x14ac:dyDescent="0.55000000000000004">
      <c r="B752" s="163" t="str">
        <f>IF(D752="所費",支出入力表!A753,"")</f>
        <v/>
      </c>
      <c r="C752" s="164" t="str">
        <f>IF(D752="所費",支出入力表!C753,"")</f>
        <v/>
      </c>
      <c r="D752" s="165" t="str">
        <f>IF(支出入力表!E753="所費","所費","")</f>
        <v/>
      </c>
      <c r="E752" s="165" t="str">
        <f>IF(D752="","",支出入力表!G753)</f>
        <v/>
      </c>
      <c r="F752" s="196" t="str">
        <f>IF(E752="","",VLOOKUP(E752,プルダウン用リスト!$L$1:$M$14,2,FALSE))</f>
        <v/>
      </c>
      <c r="G752" s="164" t="str">
        <f>IF(D752="所費",VLOOKUP(D752,支出入力表!E753:$M$2000,4,FALSE),"")</f>
        <v/>
      </c>
      <c r="H752" s="164" t="str">
        <f>IF(D752="所費",VLOOKUP(D752,支出入力表!E753:$M$2000,5,FALSE),"")</f>
        <v/>
      </c>
      <c r="I752" s="166" t="str">
        <f>IF(D752="所費",VLOOKUP(D752,支出入力表!E753:$M$2000,6,FALSE),"")</f>
        <v/>
      </c>
      <c r="J752" s="167" t="str">
        <f>IF(D752="所費",VLOOKUP(D752,支出入力表!E753:$M$2000,7,FALSE),"")</f>
        <v/>
      </c>
      <c r="K752" s="167" t="str">
        <f>IF(D752="所費",VLOOKUP(D752,支出入力表!E753:$M$2000,8,FALSE),"")</f>
        <v/>
      </c>
      <c r="L752" s="168" t="str">
        <f>IF(D752="所費",VLOOKUP(D752,支出入力表!E753:$M$2000,9,FALSE),"")</f>
        <v/>
      </c>
      <c r="M752" s="30"/>
    </row>
    <row r="753" spans="2:13" x14ac:dyDescent="0.55000000000000004">
      <c r="B753" s="163" t="str">
        <f>IF(D753="所費",支出入力表!A754,"")</f>
        <v/>
      </c>
      <c r="C753" s="164" t="str">
        <f>IF(D753="所費",支出入力表!C754,"")</f>
        <v/>
      </c>
      <c r="D753" s="165" t="str">
        <f>IF(支出入力表!E754="所費","所費","")</f>
        <v/>
      </c>
      <c r="E753" s="165" t="str">
        <f>IF(D753="","",支出入力表!G754)</f>
        <v/>
      </c>
      <c r="F753" s="196" t="str">
        <f>IF(E753="","",VLOOKUP(E753,プルダウン用リスト!$L$1:$M$14,2,FALSE))</f>
        <v/>
      </c>
      <c r="G753" s="164" t="str">
        <f>IF(D753="所費",VLOOKUP(D753,支出入力表!E754:$M$2000,4,FALSE),"")</f>
        <v/>
      </c>
      <c r="H753" s="164" t="str">
        <f>IF(D753="所費",VLOOKUP(D753,支出入力表!E754:$M$2000,5,FALSE),"")</f>
        <v/>
      </c>
      <c r="I753" s="166" t="str">
        <f>IF(D753="所費",VLOOKUP(D753,支出入力表!E754:$M$2000,6,FALSE),"")</f>
        <v/>
      </c>
      <c r="J753" s="167" t="str">
        <f>IF(D753="所費",VLOOKUP(D753,支出入力表!E754:$M$2000,7,FALSE),"")</f>
        <v/>
      </c>
      <c r="K753" s="167" t="str">
        <f>IF(D753="所費",VLOOKUP(D753,支出入力表!E754:$M$2000,8,FALSE),"")</f>
        <v/>
      </c>
      <c r="L753" s="168" t="str">
        <f>IF(D753="所費",VLOOKUP(D753,支出入力表!E754:$M$2000,9,FALSE),"")</f>
        <v/>
      </c>
      <c r="M753" s="30"/>
    </row>
    <row r="754" spans="2:13" x14ac:dyDescent="0.55000000000000004">
      <c r="B754" s="163" t="str">
        <f>IF(D754="所費",支出入力表!A755,"")</f>
        <v/>
      </c>
      <c r="C754" s="164" t="str">
        <f>IF(D754="所費",支出入力表!C755,"")</f>
        <v/>
      </c>
      <c r="D754" s="165" t="str">
        <f>IF(支出入力表!E755="所費","所費","")</f>
        <v/>
      </c>
      <c r="E754" s="165" t="str">
        <f>IF(D754="","",支出入力表!G755)</f>
        <v/>
      </c>
      <c r="F754" s="196" t="str">
        <f>IF(E754="","",VLOOKUP(E754,プルダウン用リスト!$L$1:$M$14,2,FALSE))</f>
        <v/>
      </c>
      <c r="G754" s="164" t="str">
        <f>IF(D754="所費",VLOOKUP(D754,支出入力表!E755:$M$2000,4,FALSE),"")</f>
        <v/>
      </c>
      <c r="H754" s="164" t="str">
        <f>IF(D754="所費",VLOOKUP(D754,支出入力表!E755:$M$2000,5,FALSE),"")</f>
        <v/>
      </c>
      <c r="I754" s="166" t="str">
        <f>IF(D754="所費",VLOOKUP(D754,支出入力表!E755:$M$2000,6,FALSE),"")</f>
        <v/>
      </c>
      <c r="J754" s="167" t="str">
        <f>IF(D754="所費",VLOOKUP(D754,支出入力表!E755:$M$2000,7,FALSE),"")</f>
        <v/>
      </c>
      <c r="K754" s="167" t="str">
        <f>IF(D754="所費",VLOOKUP(D754,支出入力表!E755:$M$2000,8,FALSE),"")</f>
        <v/>
      </c>
      <c r="L754" s="168" t="str">
        <f>IF(D754="所費",VLOOKUP(D754,支出入力表!E755:$M$2000,9,FALSE),"")</f>
        <v/>
      </c>
      <c r="M754" s="30"/>
    </row>
    <row r="755" spans="2:13" x14ac:dyDescent="0.55000000000000004">
      <c r="B755" s="163" t="str">
        <f>IF(D755="所費",支出入力表!A756,"")</f>
        <v/>
      </c>
      <c r="C755" s="164" t="str">
        <f>IF(D755="所費",支出入力表!C756,"")</f>
        <v/>
      </c>
      <c r="D755" s="165" t="str">
        <f>IF(支出入力表!E756="所費","所費","")</f>
        <v/>
      </c>
      <c r="E755" s="165" t="str">
        <f>IF(D755="","",支出入力表!G756)</f>
        <v/>
      </c>
      <c r="F755" s="196" t="str">
        <f>IF(E755="","",VLOOKUP(E755,プルダウン用リスト!$L$1:$M$14,2,FALSE))</f>
        <v/>
      </c>
      <c r="G755" s="164" t="str">
        <f>IF(D755="所費",VLOOKUP(D755,支出入力表!E756:$M$2000,4,FALSE),"")</f>
        <v/>
      </c>
      <c r="H755" s="164" t="str">
        <f>IF(D755="所費",VLOOKUP(D755,支出入力表!E756:$M$2000,5,FALSE),"")</f>
        <v/>
      </c>
      <c r="I755" s="166" t="str">
        <f>IF(D755="所費",VLOOKUP(D755,支出入力表!E756:$M$2000,6,FALSE),"")</f>
        <v/>
      </c>
      <c r="J755" s="167" t="str">
        <f>IF(D755="所費",VLOOKUP(D755,支出入力表!E756:$M$2000,7,FALSE),"")</f>
        <v/>
      </c>
      <c r="K755" s="167" t="str">
        <f>IF(D755="所費",VLOOKUP(D755,支出入力表!E756:$M$2000,8,FALSE),"")</f>
        <v/>
      </c>
      <c r="L755" s="168" t="str">
        <f>IF(D755="所費",VLOOKUP(D755,支出入力表!E756:$M$2000,9,FALSE),"")</f>
        <v/>
      </c>
      <c r="M755" s="30"/>
    </row>
    <row r="756" spans="2:13" x14ac:dyDescent="0.55000000000000004">
      <c r="B756" s="163" t="str">
        <f>IF(D756="所費",支出入力表!A757,"")</f>
        <v/>
      </c>
      <c r="C756" s="164" t="str">
        <f>IF(D756="所費",支出入力表!C757,"")</f>
        <v/>
      </c>
      <c r="D756" s="165" t="str">
        <f>IF(支出入力表!E757="所費","所費","")</f>
        <v/>
      </c>
      <c r="E756" s="165" t="str">
        <f>IF(D756="","",支出入力表!G757)</f>
        <v/>
      </c>
      <c r="F756" s="196" t="str">
        <f>IF(E756="","",VLOOKUP(E756,プルダウン用リスト!$L$1:$M$14,2,FALSE))</f>
        <v/>
      </c>
      <c r="G756" s="164" t="str">
        <f>IF(D756="所費",VLOOKUP(D756,支出入力表!E757:$M$2000,4,FALSE),"")</f>
        <v/>
      </c>
      <c r="H756" s="164" t="str">
        <f>IF(D756="所費",VLOOKUP(D756,支出入力表!E757:$M$2000,5,FALSE),"")</f>
        <v/>
      </c>
      <c r="I756" s="166" t="str">
        <f>IF(D756="所費",VLOOKUP(D756,支出入力表!E757:$M$2000,6,FALSE),"")</f>
        <v/>
      </c>
      <c r="J756" s="167" t="str">
        <f>IF(D756="所費",VLOOKUP(D756,支出入力表!E757:$M$2000,7,FALSE),"")</f>
        <v/>
      </c>
      <c r="K756" s="167" t="str">
        <f>IF(D756="所費",VLOOKUP(D756,支出入力表!E757:$M$2000,8,FALSE),"")</f>
        <v/>
      </c>
      <c r="L756" s="168" t="str">
        <f>IF(D756="所費",VLOOKUP(D756,支出入力表!E757:$M$2000,9,FALSE),"")</f>
        <v/>
      </c>
      <c r="M756" s="30"/>
    </row>
    <row r="757" spans="2:13" x14ac:dyDescent="0.55000000000000004">
      <c r="B757" s="163" t="str">
        <f>IF(D757="所費",支出入力表!A758,"")</f>
        <v/>
      </c>
      <c r="C757" s="164" t="str">
        <f>IF(D757="所費",支出入力表!C758,"")</f>
        <v/>
      </c>
      <c r="D757" s="165" t="str">
        <f>IF(支出入力表!E758="所費","所費","")</f>
        <v/>
      </c>
      <c r="E757" s="165" t="str">
        <f>IF(D757="","",支出入力表!G758)</f>
        <v/>
      </c>
      <c r="F757" s="196" t="str">
        <f>IF(E757="","",VLOOKUP(E757,プルダウン用リスト!$L$1:$M$14,2,FALSE))</f>
        <v/>
      </c>
      <c r="G757" s="164" t="str">
        <f>IF(D757="所費",VLOOKUP(D757,支出入力表!E758:$M$2000,4,FALSE),"")</f>
        <v/>
      </c>
      <c r="H757" s="164" t="str">
        <f>IF(D757="所費",VLOOKUP(D757,支出入力表!E758:$M$2000,5,FALSE),"")</f>
        <v/>
      </c>
      <c r="I757" s="166" t="str">
        <f>IF(D757="所費",VLOOKUP(D757,支出入力表!E758:$M$2000,6,FALSE),"")</f>
        <v/>
      </c>
      <c r="J757" s="167" t="str">
        <f>IF(D757="所費",VLOOKUP(D757,支出入力表!E758:$M$2000,7,FALSE),"")</f>
        <v/>
      </c>
      <c r="K757" s="167" t="str">
        <f>IF(D757="所費",VLOOKUP(D757,支出入力表!E758:$M$2000,8,FALSE),"")</f>
        <v/>
      </c>
      <c r="L757" s="168" t="str">
        <f>IF(D757="所費",VLOOKUP(D757,支出入力表!E758:$M$2000,9,FALSE),"")</f>
        <v/>
      </c>
      <c r="M757" s="30"/>
    </row>
    <row r="758" spans="2:13" x14ac:dyDescent="0.55000000000000004">
      <c r="B758" s="163" t="str">
        <f>IF(D758="所費",支出入力表!A759,"")</f>
        <v/>
      </c>
      <c r="C758" s="164" t="str">
        <f>IF(D758="所費",支出入力表!C759,"")</f>
        <v/>
      </c>
      <c r="D758" s="165" t="str">
        <f>IF(支出入力表!E759="所費","所費","")</f>
        <v/>
      </c>
      <c r="E758" s="165" t="str">
        <f>IF(D758="","",支出入力表!G759)</f>
        <v/>
      </c>
      <c r="F758" s="196" t="str">
        <f>IF(E758="","",VLOOKUP(E758,プルダウン用リスト!$L$1:$M$14,2,FALSE))</f>
        <v/>
      </c>
      <c r="G758" s="164" t="str">
        <f>IF(D758="所費",VLOOKUP(D758,支出入力表!E759:$M$2000,4,FALSE),"")</f>
        <v/>
      </c>
      <c r="H758" s="164" t="str">
        <f>IF(D758="所費",VLOOKUP(D758,支出入力表!E759:$M$2000,5,FALSE),"")</f>
        <v/>
      </c>
      <c r="I758" s="166" t="str">
        <f>IF(D758="所費",VLOOKUP(D758,支出入力表!E759:$M$2000,6,FALSE),"")</f>
        <v/>
      </c>
      <c r="J758" s="167" t="str">
        <f>IF(D758="所費",VLOOKUP(D758,支出入力表!E759:$M$2000,7,FALSE),"")</f>
        <v/>
      </c>
      <c r="K758" s="167" t="str">
        <f>IF(D758="所費",VLOOKUP(D758,支出入力表!E759:$M$2000,8,FALSE),"")</f>
        <v/>
      </c>
      <c r="L758" s="168" t="str">
        <f>IF(D758="所費",VLOOKUP(D758,支出入力表!E759:$M$2000,9,FALSE),"")</f>
        <v/>
      </c>
      <c r="M758" s="30"/>
    </row>
    <row r="759" spans="2:13" x14ac:dyDescent="0.55000000000000004">
      <c r="B759" s="163" t="str">
        <f>IF(D759="所費",支出入力表!A760,"")</f>
        <v/>
      </c>
      <c r="C759" s="164" t="str">
        <f>IF(D759="所費",支出入力表!C760,"")</f>
        <v/>
      </c>
      <c r="D759" s="165" t="str">
        <f>IF(支出入力表!E760="所費","所費","")</f>
        <v/>
      </c>
      <c r="E759" s="165" t="str">
        <f>IF(D759="","",支出入力表!G760)</f>
        <v/>
      </c>
      <c r="F759" s="196" t="str">
        <f>IF(E759="","",VLOOKUP(E759,プルダウン用リスト!$L$1:$M$14,2,FALSE))</f>
        <v/>
      </c>
      <c r="G759" s="164" t="str">
        <f>IF(D759="所費",VLOOKUP(D759,支出入力表!E760:$M$2000,4,FALSE),"")</f>
        <v/>
      </c>
      <c r="H759" s="164" t="str">
        <f>IF(D759="所費",VLOOKUP(D759,支出入力表!E760:$M$2000,5,FALSE),"")</f>
        <v/>
      </c>
      <c r="I759" s="166" t="str">
        <f>IF(D759="所費",VLOOKUP(D759,支出入力表!E760:$M$2000,6,FALSE),"")</f>
        <v/>
      </c>
      <c r="J759" s="167" t="str">
        <f>IF(D759="所費",VLOOKUP(D759,支出入力表!E760:$M$2000,7,FALSE),"")</f>
        <v/>
      </c>
      <c r="K759" s="167" t="str">
        <f>IF(D759="所費",VLOOKUP(D759,支出入力表!E760:$M$2000,8,FALSE),"")</f>
        <v/>
      </c>
      <c r="L759" s="168" t="str">
        <f>IF(D759="所費",VLOOKUP(D759,支出入力表!E760:$M$2000,9,FALSE),"")</f>
        <v/>
      </c>
      <c r="M759" s="30"/>
    </row>
    <row r="760" spans="2:13" x14ac:dyDescent="0.55000000000000004">
      <c r="B760" s="163" t="str">
        <f>IF(D760="所費",支出入力表!A761,"")</f>
        <v/>
      </c>
      <c r="C760" s="164" t="str">
        <f>IF(D760="所費",支出入力表!C761,"")</f>
        <v/>
      </c>
      <c r="D760" s="165" t="str">
        <f>IF(支出入力表!E761="所費","所費","")</f>
        <v/>
      </c>
      <c r="E760" s="165" t="str">
        <f>IF(D760="","",支出入力表!G761)</f>
        <v/>
      </c>
      <c r="F760" s="196" t="str">
        <f>IF(E760="","",VLOOKUP(E760,プルダウン用リスト!$L$1:$M$14,2,FALSE))</f>
        <v/>
      </c>
      <c r="G760" s="164" t="str">
        <f>IF(D760="所費",VLOOKUP(D760,支出入力表!E761:$M$2000,4,FALSE),"")</f>
        <v/>
      </c>
      <c r="H760" s="164" t="str">
        <f>IF(D760="所費",VLOOKUP(D760,支出入力表!E761:$M$2000,5,FALSE),"")</f>
        <v/>
      </c>
      <c r="I760" s="166" t="str">
        <f>IF(D760="所費",VLOOKUP(D760,支出入力表!E761:$M$2000,6,FALSE),"")</f>
        <v/>
      </c>
      <c r="J760" s="167" t="str">
        <f>IF(D760="所費",VLOOKUP(D760,支出入力表!E761:$M$2000,7,FALSE),"")</f>
        <v/>
      </c>
      <c r="K760" s="167" t="str">
        <f>IF(D760="所費",VLOOKUP(D760,支出入力表!E761:$M$2000,8,FALSE),"")</f>
        <v/>
      </c>
      <c r="L760" s="168" t="str">
        <f>IF(D760="所費",VLOOKUP(D760,支出入力表!E761:$M$2000,9,FALSE),"")</f>
        <v/>
      </c>
      <c r="M760" s="30"/>
    </row>
    <row r="761" spans="2:13" x14ac:dyDescent="0.55000000000000004">
      <c r="B761" s="163" t="str">
        <f>IF(D761="所費",支出入力表!A762,"")</f>
        <v/>
      </c>
      <c r="C761" s="164" t="str">
        <f>IF(D761="所費",支出入力表!C762,"")</f>
        <v/>
      </c>
      <c r="D761" s="165" t="str">
        <f>IF(支出入力表!E762="所費","所費","")</f>
        <v/>
      </c>
      <c r="E761" s="165" t="str">
        <f>IF(D761="","",支出入力表!G762)</f>
        <v/>
      </c>
      <c r="F761" s="196" t="str">
        <f>IF(E761="","",VLOOKUP(E761,プルダウン用リスト!$L$1:$M$14,2,FALSE))</f>
        <v/>
      </c>
      <c r="G761" s="164" t="str">
        <f>IF(D761="所費",VLOOKUP(D761,支出入力表!E762:$M$2000,4,FALSE),"")</f>
        <v/>
      </c>
      <c r="H761" s="164" t="str">
        <f>IF(D761="所費",VLOOKUP(D761,支出入力表!E762:$M$2000,5,FALSE),"")</f>
        <v/>
      </c>
      <c r="I761" s="166" t="str">
        <f>IF(D761="所費",VLOOKUP(D761,支出入力表!E762:$M$2000,6,FALSE),"")</f>
        <v/>
      </c>
      <c r="J761" s="167" t="str">
        <f>IF(D761="所費",VLOOKUP(D761,支出入力表!E762:$M$2000,7,FALSE),"")</f>
        <v/>
      </c>
      <c r="K761" s="167" t="str">
        <f>IF(D761="所費",VLOOKUP(D761,支出入力表!E762:$M$2000,8,FALSE),"")</f>
        <v/>
      </c>
      <c r="L761" s="168" t="str">
        <f>IF(D761="所費",VLOOKUP(D761,支出入力表!E762:$M$2000,9,FALSE),"")</f>
        <v/>
      </c>
      <c r="M761" s="30"/>
    </row>
    <row r="762" spans="2:13" x14ac:dyDescent="0.55000000000000004">
      <c r="B762" s="163" t="str">
        <f>IF(D762="所費",支出入力表!A763,"")</f>
        <v/>
      </c>
      <c r="C762" s="164" t="str">
        <f>IF(D762="所費",支出入力表!C763,"")</f>
        <v/>
      </c>
      <c r="D762" s="165" t="str">
        <f>IF(支出入力表!E763="所費","所費","")</f>
        <v/>
      </c>
      <c r="E762" s="165" t="str">
        <f>IF(D762="","",支出入力表!G763)</f>
        <v/>
      </c>
      <c r="F762" s="196" t="str">
        <f>IF(E762="","",VLOOKUP(E762,プルダウン用リスト!$L$1:$M$14,2,FALSE))</f>
        <v/>
      </c>
      <c r="G762" s="164" t="str">
        <f>IF(D762="所費",VLOOKUP(D762,支出入力表!E763:$M$2000,4,FALSE),"")</f>
        <v/>
      </c>
      <c r="H762" s="164" t="str">
        <f>IF(D762="所費",VLOOKUP(D762,支出入力表!E763:$M$2000,5,FALSE),"")</f>
        <v/>
      </c>
      <c r="I762" s="166" t="str">
        <f>IF(D762="所費",VLOOKUP(D762,支出入力表!E763:$M$2000,6,FALSE),"")</f>
        <v/>
      </c>
      <c r="J762" s="167" t="str">
        <f>IF(D762="所費",VLOOKUP(D762,支出入力表!E763:$M$2000,7,FALSE),"")</f>
        <v/>
      </c>
      <c r="K762" s="167" t="str">
        <f>IF(D762="所費",VLOOKUP(D762,支出入力表!E763:$M$2000,8,FALSE),"")</f>
        <v/>
      </c>
      <c r="L762" s="168" t="str">
        <f>IF(D762="所費",VLOOKUP(D762,支出入力表!E763:$M$2000,9,FALSE),"")</f>
        <v/>
      </c>
      <c r="M762" s="30"/>
    </row>
    <row r="763" spans="2:13" x14ac:dyDescent="0.55000000000000004">
      <c r="B763" s="163" t="str">
        <f>IF(D763="所費",支出入力表!A764,"")</f>
        <v/>
      </c>
      <c r="C763" s="164" t="str">
        <f>IF(D763="所費",支出入力表!C764,"")</f>
        <v/>
      </c>
      <c r="D763" s="165" t="str">
        <f>IF(支出入力表!E764="所費","所費","")</f>
        <v/>
      </c>
      <c r="E763" s="165" t="str">
        <f>IF(D763="","",支出入力表!G764)</f>
        <v/>
      </c>
      <c r="F763" s="196" t="str">
        <f>IF(E763="","",VLOOKUP(E763,プルダウン用リスト!$L$1:$M$14,2,FALSE))</f>
        <v/>
      </c>
      <c r="G763" s="164" t="str">
        <f>IF(D763="所費",VLOOKUP(D763,支出入力表!E764:$M$2000,4,FALSE),"")</f>
        <v/>
      </c>
      <c r="H763" s="164" t="str">
        <f>IF(D763="所費",VLOOKUP(D763,支出入力表!E764:$M$2000,5,FALSE),"")</f>
        <v/>
      </c>
      <c r="I763" s="166" t="str">
        <f>IF(D763="所費",VLOOKUP(D763,支出入力表!E764:$M$2000,6,FALSE),"")</f>
        <v/>
      </c>
      <c r="J763" s="167" t="str">
        <f>IF(D763="所費",VLOOKUP(D763,支出入力表!E764:$M$2000,7,FALSE),"")</f>
        <v/>
      </c>
      <c r="K763" s="167" t="str">
        <f>IF(D763="所費",VLOOKUP(D763,支出入力表!E764:$M$2000,8,FALSE),"")</f>
        <v/>
      </c>
      <c r="L763" s="168" t="str">
        <f>IF(D763="所費",VLOOKUP(D763,支出入力表!E764:$M$2000,9,FALSE),"")</f>
        <v/>
      </c>
      <c r="M763" s="30"/>
    </row>
    <row r="764" spans="2:13" x14ac:dyDescent="0.55000000000000004">
      <c r="B764" s="163" t="str">
        <f>IF(D764="所費",支出入力表!A765,"")</f>
        <v/>
      </c>
      <c r="C764" s="164" t="str">
        <f>IF(D764="所費",支出入力表!C765,"")</f>
        <v/>
      </c>
      <c r="D764" s="165" t="str">
        <f>IF(支出入力表!E765="所費","所費","")</f>
        <v/>
      </c>
      <c r="E764" s="165" t="str">
        <f>IF(D764="","",支出入力表!G765)</f>
        <v/>
      </c>
      <c r="F764" s="196" t="str">
        <f>IF(E764="","",VLOOKUP(E764,プルダウン用リスト!$L$1:$M$14,2,FALSE))</f>
        <v/>
      </c>
      <c r="G764" s="164" t="str">
        <f>IF(D764="所費",VLOOKUP(D764,支出入力表!E765:$M$2000,4,FALSE),"")</f>
        <v/>
      </c>
      <c r="H764" s="164" t="str">
        <f>IF(D764="所費",VLOOKUP(D764,支出入力表!E765:$M$2000,5,FALSE),"")</f>
        <v/>
      </c>
      <c r="I764" s="166" t="str">
        <f>IF(D764="所費",VLOOKUP(D764,支出入力表!E765:$M$2000,6,FALSE),"")</f>
        <v/>
      </c>
      <c r="J764" s="167" t="str">
        <f>IF(D764="所費",VLOOKUP(D764,支出入力表!E765:$M$2000,7,FALSE),"")</f>
        <v/>
      </c>
      <c r="K764" s="167" t="str">
        <f>IF(D764="所費",VLOOKUP(D764,支出入力表!E765:$M$2000,8,FALSE),"")</f>
        <v/>
      </c>
      <c r="L764" s="168" t="str">
        <f>IF(D764="所費",VLOOKUP(D764,支出入力表!E765:$M$2000,9,FALSE),"")</f>
        <v/>
      </c>
      <c r="M764" s="30"/>
    </row>
    <row r="765" spans="2:13" x14ac:dyDescent="0.55000000000000004">
      <c r="B765" s="163" t="str">
        <f>IF(D765="所費",支出入力表!A766,"")</f>
        <v/>
      </c>
      <c r="C765" s="164" t="str">
        <f>IF(D765="所費",支出入力表!C766,"")</f>
        <v/>
      </c>
      <c r="D765" s="165" t="str">
        <f>IF(支出入力表!E766="所費","所費","")</f>
        <v/>
      </c>
      <c r="E765" s="165" t="str">
        <f>IF(D765="","",支出入力表!G766)</f>
        <v/>
      </c>
      <c r="F765" s="196" t="str">
        <f>IF(E765="","",VLOOKUP(E765,プルダウン用リスト!$L$1:$M$14,2,FALSE))</f>
        <v/>
      </c>
      <c r="G765" s="164" t="str">
        <f>IF(D765="所費",VLOOKUP(D765,支出入力表!E766:$M$2000,4,FALSE),"")</f>
        <v/>
      </c>
      <c r="H765" s="164" t="str">
        <f>IF(D765="所費",VLOOKUP(D765,支出入力表!E766:$M$2000,5,FALSE),"")</f>
        <v/>
      </c>
      <c r="I765" s="166" t="str">
        <f>IF(D765="所費",VLOOKUP(D765,支出入力表!E766:$M$2000,6,FALSE),"")</f>
        <v/>
      </c>
      <c r="J765" s="167" t="str">
        <f>IF(D765="所費",VLOOKUP(D765,支出入力表!E766:$M$2000,7,FALSE),"")</f>
        <v/>
      </c>
      <c r="K765" s="167" t="str">
        <f>IF(D765="所費",VLOOKUP(D765,支出入力表!E766:$M$2000,8,FALSE),"")</f>
        <v/>
      </c>
      <c r="L765" s="168" t="str">
        <f>IF(D765="所費",VLOOKUP(D765,支出入力表!E766:$M$2000,9,FALSE),"")</f>
        <v/>
      </c>
      <c r="M765" s="30"/>
    </row>
    <row r="766" spans="2:13" x14ac:dyDescent="0.55000000000000004">
      <c r="B766" s="163" t="str">
        <f>IF(D766="所費",支出入力表!A767,"")</f>
        <v/>
      </c>
      <c r="C766" s="164" t="str">
        <f>IF(D766="所費",支出入力表!C767,"")</f>
        <v/>
      </c>
      <c r="D766" s="165" t="str">
        <f>IF(支出入力表!E767="所費","所費","")</f>
        <v/>
      </c>
      <c r="E766" s="165" t="str">
        <f>IF(D766="","",支出入力表!G767)</f>
        <v/>
      </c>
      <c r="F766" s="196" t="str">
        <f>IF(E766="","",VLOOKUP(E766,プルダウン用リスト!$L$1:$M$14,2,FALSE))</f>
        <v/>
      </c>
      <c r="G766" s="164" t="str">
        <f>IF(D766="所費",VLOOKUP(D766,支出入力表!E767:$M$2000,4,FALSE),"")</f>
        <v/>
      </c>
      <c r="H766" s="164" t="str">
        <f>IF(D766="所費",VLOOKUP(D766,支出入力表!E767:$M$2000,5,FALSE),"")</f>
        <v/>
      </c>
      <c r="I766" s="166" t="str">
        <f>IF(D766="所費",VLOOKUP(D766,支出入力表!E767:$M$2000,6,FALSE),"")</f>
        <v/>
      </c>
      <c r="J766" s="167" t="str">
        <f>IF(D766="所費",VLOOKUP(D766,支出入力表!E767:$M$2000,7,FALSE),"")</f>
        <v/>
      </c>
      <c r="K766" s="167" t="str">
        <f>IF(D766="所費",VLOOKUP(D766,支出入力表!E767:$M$2000,8,FALSE),"")</f>
        <v/>
      </c>
      <c r="L766" s="168" t="str">
        <f>IF(D766="所費",VLOOKUP(D766,支出入力表!E767:$M$2000,9,FALSE),"")</f>
        <v/>
      </c>
      <c r="M766" s="30"/>
    </row>
    <row r="767" spans="2:13" x14ac:dyDescent="0.55000000000000004">
      <c r="B767" s="163" t="str">
        <f>IF(D767="所費",支出入力表!A768,"")</f>
        <v/>
      </c>
      <c r="C767" s="164" t="str">
        <f>IF(D767="所費",支出入力表!C768,"")</f>
        <v/>
      </c>
      <c r="D767" s="165" t="str">
        <f>IF(支出入力表!E768="所費","所費","")</f>
        <v/>
      </c>
      <c r="E767" s="165" t="str">
        <f>IF(D767="","",支出入力表!G768)</f>
        <v/>
      </c>
      <c r="F767" s="196" t="str">
        <f>IF(E767="","",VLOOKUP(E767,プルダウン用リスト!$L$1:$M$14,2,FALSE))</f>
        <v/>
      </c>
      <c r="G767" s="164" t="str">
        <f>IF(D767="所費",VLOOKUP(D767,支出入力表!E768:$M$2000,4,FALSE),"")</f>
        <v/>
      </c>
      <c r="H767" s="164" t="str">
        <f>IF(D767="所費",VLOOKUP(D767,支出入力表!E768:$M$2000,5,FALSE),"")</f>
        <v/>
      </c>
      <c r="I767" s="166" t="str">
        <f>IF(D767="所費",VLOOKUP(D767,支出入力表!E768:$M$2000,6,FALSE),"")</f>
        <v/>
      </c>
      <c r="J767" s="167" t="str">
        <f>IF(D767="所費",VLOOKUP(D767,支出入力表!E768:$M$2000,7,FALSE),"")</f>
        <v/>
      </c>
      <c r="K767" s="167" t="str">
        <f>IF(D767="所費",VLOOKUP(D767,支出入力表!E768:$M$2000,8,FALSE),"")</f>
        <v/>
      </c>
      <c r="L767" s="168" t="str">
        <f>IF(D767="所費",VLOOKUP(D767,支出入力表!E768:$M$2000,9,FALSE),"")</f>
        <v/>
      </c>
      <c r="M767" s="30"/>
    </row>
    <row r="768" spans="2:13" x14ac:dyDescent="0.55000000000000004">
      <c r="B768" s="163" t="str">
        <f>IF(D768="所費",支出入力表!A769,"")</f>
        <v/>
      </c>
      <c r="C768" s="164" t="str">
        <f>IF(D768="所費",支出入力表!C769,"")</f>
        <v/>
      </c>
      <c r="D768" s="165" t="str">
        <f>IF(支出入力表!E769="所費","所費","")</f>
        <v/>
      </c>
      <c r="E768" s="165" t="str">
        <f>IF(D768="","",支出入力表!G769)</f>
        <v/>
      </c>
      <c r="F768" s="196" t="str">
        <f>IF(E768="","",VLOOKUP(E768,プルダウン用リスト!$L$1:$M$14,2,FALSE))</f>
        <v/>
      </c>
      <c r="G768" s="164" t="str">
        <f>IF(D768="所費",VLOOKUP(D768,支出入力表!E769:$M$2000,4,FALSE),"")</f>
        <v/>
      </c>
      <c r="H768" s="164" t="str">
        <f>IF(D768="所費",VLOOKUP(D768,支出入力表!E769:$M$2000,5,FALSE),"")</f>
        <v/>
      </c>
      <c r="I768" s="166" t="str">
        <f>IF(D768="所費",VLOOKUP(D768,支出入力表!E769:$M$2000,6,FALSE),"")</f>
        <v/>
      </c>
      <c r="J768" s="167" t="str">
        <f>IF(D768="所費",VLOOKUP(D768,支出入力表!E769:$M$2000,7,FALSE),"")</f>
        <v/>
      </c>
      <c r="K768" s="167" t="str">
        <f>IF(D768="所費",VLOOKUP(D768,支出入力表!E769:$M$2000,8,FALSE),"")</f>
        <v/>
      </c>
      <c r="L768" s="168" t="str">
        <f>IF(D768="所費",VLOOKUP(D768,支出入力表!E769:$M$2000,9,FALSE),"")</f>
        <v/>
      </c>
      <c r="M768" s="30"/>
    </row>
    <row r="769" spans="2:13" x14ac:dyDescent="0.55000000000000004">
      <c r="B769" s="163" t="str">
        <f>IF(D769="所費",支出入力表!A770,"")</f>
        <v/>
      </c>
      <c r="C769" s="164" t="str">
        <f>IF(D769="所費",支出入力表!C770,"")</f>
        <v/>
      </c>
      <c r="D769" s="165" t="str">
        <f>IF(支出入力表!E770="所費","所費","")</f>
        <v/>
      </c>
      <c r="E769" s="165" t="str">
        <f>IF(D769="","",支出入力表!G770)</f>
        <v/>
      </c>
      <c r="F769" s="196" t="str">
        <f>IF(E769="","",VLOOKUP(E769,プルダウン用リスト!$L$1:$M$14,2,FALSE))</f>
        <v/>
      </c>
      <c r="G769" s="164" t="str">
        <f>IF(D769="所費",VLOOKUP(D769,支出入力表!E770:$M$2000,4,FALSE),"")</f>
        <v/>
      </c>
      <c r="H769" s="164" t="str">
        <f>IF(D769="所費",VLOOKUP(D769,支出入力表!E770:$M$2000,5,FALSE),"")</f>
        <v/>
      </c>
      <c r="I769" s="166" t="str">
        <f>IF(D769="所費",VLOOKUP(D769,支出入力表!E770:$M$2000,6,FALSE),"")</f>
        <v/>
      </c>
      <c r="J769" s="167" t="str">
        <f>IF(D769="所費",VLOOKUP(D769,支出入力表!E770:$M$2000,7,FALSE),"")</f>
        <v/>
      </c>
      <c r="K769" s="167" t="str">
        <f>IF(D769="所費",VLOOKUP(D769,支出入力表!E770:$M$2000,8,FALSE),"")</f>
        <v/>
      </c>
      <c r="L769" s="168" t="str">
        <f>IF(D769="所費",VLOOKUP(D769,支出入力表!E770:$M$2000,9,FALSE),"")</f>
        <v/>
      </c>
      <c r="M769" s="30"/>
    </row>
    <row r="770" spans="2:13" x14ac:dyDescent="0.55000000000000004">
      <c r="B770" s="163" t="str">
        <f>IF(D770="所費",支出入力表!A771,"")</f>
        <v/>
      </c>
      <c r="C770" s="164" t="str">
        <f>IF(D770="所費",支出入力表!C771,"")</f>
        <v/>
      </c>
      <c r="D770" s="165" t="str">
        <f>IF(支出入力表!E771="所費","所費","")</f>
        <v/>
      </c>
      <c r="E770" s="165" t="str">
        <f>IF(D770="","",支出入力表!G771)</f>
        <v/>
      </c>
      <c r="F770" s="196" t="str">
        <f>IF(E770="","",VLOOKUP(E770,プルダウン用リスト!$L$1:$M$14,2,FALSE))</f>
        <v/>
      </c>
      <c r="G770" s="164" t="str">
        <f>IF(D770="所費",VLOOKUP(D770,支出入力表!E771:$M$2000,4,FALSE),"")</f>
        <v/>
      </c>
      <c r="H770" s="164" t="str">
        <f>IF(D770="所費",VLOOKUP(D770,支出入力表!E771:$M$2000,5,FALSE),"")</f>
        <v/>
      </c>
      <c r="I770" s="166" t="str">
        <f>IF(D770="所費",VLOOKUP(D770,支出入力表!E771:$M$2000,6,FALSE),"")</f>
        <v/>
      </c>
      <c r="J770" s="167" t="str">
        <f>IF(D770="所費",VLOOKUP(D770,支出入力表!E771:$M$2000,7,FALSE),"")</f>
        <v/>
      </c>
      <c r="K770" s="167" t="str">
        <f>IF(D770="所費",VLOOKUP(D770,支出入力表!E771:$M$2000,8,FALSE),"")</f>
        <v/>
      </c>
      <c r="L770" s="168" t="str">
        <f>IF(D770="所費",VLOOKUP(D770,支出入力表!E771:$M$2000,9,FALSE),"")</f>
        <v/>
      </c>
      <c r="M770" s="30"/>
    </row>
    <row r="771" spans="2:13" x14ac:dyDescent="0.55000000000000004">
      <c r="B771" s="163" t="str">
        <f>IF(D771="所費",支出入力表!A772,"")</f>
        <v/>
      </c>
      <c r="C771" s="164" t="str">
        <f>IF(D771="所費",支出入力表!C772,"")</f>
        <v/>
      </c>
      <c r="D771" s="165" t="str">
        <f>IF(支出入力表!E772="所費","所費","")</f>
        <v/>
      </c>
      <c r="E771" s="165" t="str">
        <f>IF(D771="","",支出入力表!G772)</f>
        <v/>
      </c>
      <c r="F771" s="196" t="str">
        <f>IF(E771="","",VLOOKUP(E771,プルダウン用リスト!$L$1:$M$14,2,FALSE))</f>
        <v/>
      </c>
      <c r="G771" s="164" t="str">
        <f>IF(D771="所費",VLOOKUP(D771,支出入力表!E772:$M$2000,4,FALSE),"")</f>
        <v/>
      </c>
      <c r="H771" s="164" t="str">
        <f>IF(D771="所費",VLOOKUP(D771,支出入力表!E772:$M$2000,5,FALSE),"")</f>
        <v/>
      </c>
      <c r="I771" s="166" t="str">
        <f>IF(D771="所費",VLOOKUP(D771,支出入力表!E772:$M$2000,6,FALSE),"")</f>
        <v/>
      </c>
      <c r="J771" s="167" t="str">
        <f>IF(D771="所費",VLOOKUP(D771,支出入力表!E772:$M$2000,7,FALSE),"")</f>
        <v/>
      </c>
      <c r="K771" s="167" t="str">
        <f>IF(D771="所費",VLOOKUP(D771,支出入力表!E772:$M$2000,8,FALSE),"")</f>
        <v/>
      </c>
      <c r="L771" s="168" t="str">
        <f>IF(D771="所費",VLOOKUP(D771,支出入力表!E772:$M$2000,9,FALSE),"")</f>
        <v/>
      </c>
      <c r="M771" s="30"/>
    </row>
    <row r="772" spans="2:13" x14ac:dyDescent="0.55000000000000004">
      <c r="B772" s="163" t="str">
        <f>IF(D772="所費",支出入力表!A773,"")</f>
        <v/>
      </c>
      <c r="C772" s="164" t="str">
        <f>IF(D772="所費",支出入力表!C773,"")</f>
        <v/>
      </c>
      <c r="D772" s="165" t="str">
        <f>IF(支出入力表!E773="所費","所費","")</f>
        <v/>
      </c>
      <c r="E772" s="165" t="str">
        <f>IF(D772="","",支出入力表!G773)</f>
        <v/>
      </c>
      <c r="F772" s="196" t="str">
        <f>IF(E772="","",VLOOKUP(E772,プルダウン用リスト!$L$1:$M$14,2,FALSE))</f>
        <v/>
      </c>
      <c r="G772" s="164" t="str">
        <f>IF(D772="所費",VLOOKUP(D772,支出入力表!E773:$M$2000,4,FALSE),"")</f>
        <v/>
      </c>
      <c r="H772" s="164" t="str">
        <f>IF(D772="所費",VLOOKUP(D772,支出入力表!E773:$M$2000,5,FALSE),"")</f>
        <v/>
      </c>
      <c r="I772" s="166" t="str">
        <f>IF(D772="所費",VLOOKUP(D772,支出入力表!E773:$M$2000,6,FALSE),"")</f>
        <v/>
      </c>
      <c r="J772" s="167" t="str">
        <f>IF(D772="所費",VLOOKUP(D772,支出入力表!E773:$M$2000,7,FALSE),"")</f>
        <v/>
      </c>
      <c r="K772" s="167" t="str">
        <f>IF(D772="所費",VLOOKUP(D772,支出入力表!E773:$M$2000,8,FALSE),"")</f>
        <v/>
      </c>
      <c r="L772" s="168" t="str">
        <f>IF(D772="所費",VLOOKUP(D772,支出入力表!E773:$M$2000,9,FALSE),"")</f>
        <v/>
      </c>
      <c r="M772" s="30"/>
    </row>
    <row r="773" spans="2:13" x14ac:dyDescent="0.55000000000000004">
      <c r="B773" s="163" t="str">
        <f>IF(D773="所費",支出入力表!A774,"")</f>
        <v/>
      </c>
      <c r="C773" s="164" t="str">
        <f>IF(D773="所費",支出入力表!C774,"")</f>
        <v/>
      </c>
      <c r="D773" s="165" t="str">
        <f>IF(支出入力表!E774="所費","所費","")</f>
        <v/>
      </c>
      <c r="E773" s="165" t="str">
        <f>IF(D773="","",支出入力表!G774)</f>
        <v/>
      </c>
      <c r="F773" s="196" t="str">
        <f>IF(E773="","",VLOOKUP(E773,プルダウン用リスト!$L$1:$M$14,2,FALSE))</f>
        <v/>
      </c>
      <c r="G773" s="164" t="str">
        <f>IF(D773="所費",VLOOKUP(D773,支出入力表!E774:$M$2000,4,FALSE),"")</f>
        <v/>
      </c>
      <c r="H773" s="164" t="str">
        <f>IF(D773="所費",VLOOKUP(D773,支出入力表!E774:$M$2000,5,FALSE),"")</f>
        <v/>
      </c>
      <c r="I773" s="166" t="str">
        <f>IF(D773="所費",VLOOKUP(D773,支出入力表!E774:$M$2000,6,FALSE),"")</f>
        <v/>
      </c>
      <c r="J773" s="167" t="str">
        <f>IF(D773="所費",VLOOKUP(D773,支出入力表!E774:$M$2000,7,FALSE),"")</f>
        <v/>
      </c>
      <c r="K773" s="167" t="str">
        <f>IF(D773="所費",VLOOKUP(D773,支出入力表!E774:$M$2000,8,FALSE),"")</f>
        <v/>
      </c>
      <c r="L773" s="168" t="str">
        <f>IF(D773="所費",VLOOKUP(D773,支出入力表!E774:$M$2000,9,FALSE),"")</f>
        <v/>
      </c>
      <c r="M773" s="30"/>
    </row>
    <row r="774" spans="2:13" x14ac:dyDescent="0.55000000000000004">
      <c r="B774" s="163" t="str">
        <f>IF(D774="所費",支出入力表!A775,"")</f>
        <v/>
      </c>
      <c r="C774" s="164" t="str">
        <f>IF(D774="所費",支出入力表!C775,"")</f>
        <v/>
      </c>
      <c r="D774" s="165" t="str">
        <f>IF(支出入力表!E775="所費","所費","")</f>
        <v/>
      </c>
      <c r="E774" s="165" t="str">
        <f>IF(D774="","",支出入力表!G775)</f>
        <v/>
      </c>
      <c r="F774" s="196" t="str">
        <f>IF(E774="","",VLOOKUP(E774,プルダウン用リスト!$L$1:$M$14,2,FALSE))</f>
        <v/>
      </c>
      <c r="G774" s="164" t="str">
        <f>IF(D774="所費",VLOOKUP(D774,支出入力表!E775:$M$2000,4,FALSE),"")</f>
        <v/>
      </c>
      <c r="H774" s="164" t="str">
        <f>IF(D774="所費",VLOOKUP(D774,支出入力表!E775:$M$2000,5,FALSE),"")</f>
        <v/>
      </c>
      <c r="I774" s="166" t="str">
        <f>IF(D774="所費",VLOOKUP(D774,支出入力表!E775:$M$2000,6,FALSE),"")</f>
        <v/>
      </c>
      <c r="J774" s="167" t="str">
        <f>IF(D774="所費",VLOOKUP(D774,支出入力表!E775:$M$2000,7,FALSE),"")</f>
        <v/>
      </c>
      <c r="K774" s="167" t="str">
        <f>IF(D774="所費",VLOOKUP(D774,支出入力表!E775:$M$2000,8,FALSE),"")</f>
        <v/>
      </c>
      <c r="L774" s="168" t="str">
        <f>IF(D774="所費",VLOOKUP(D774,支出入力表!E775:$M$2000,9,FALSE),"")</f>
        <v/>
      </c>
      <c r="M774" s="30"/>
    </row>
    <row r="775" spans="2:13" x14ac:dyDescent="0.55000000000000004">
      <c r="B775" s="163" t="str">
        <f>IF(D775="所費",支出入力表!A776,"")</f>
        <v/>
      </c>
      <c r="C775" s="164" t="str">
        <f>IF(D775="所費",支出入力表!C776,"")</f>
        <v/>
      </c>
      <c r="D775" s="165" t="str">
        <f>IF(支出入力表!E776="所費","所費","")</f>
        <v/>
      </c>
      <c r="E775" s="165" t="str">
        <f>IF(D775="","",支出入力表!G776)</f>
        <v/>
      </c>
      <c r="F775" s="196" t="str">
        <f>IF(E775="","",VLOOKUP(E775,プルダウン用リスト!$L$1:$M$14,2,FALSE))</f>
        <v/>
      </c>
      <c r="G775" s="164" t="str">
        <f>IF(D775="所費",VLOOKUP(D775,支出入力表!E776:$M$2000,4,FALSE),"")</f>
        <v/>
      </c>
      <c r="H775" s="164" t="str">
        <f>IF(D775="所費",VLOOKUP(D775,支出入力表!E776:$M$2000,5,FALSE),"")</f>
        <v/>
      </c>
      <c r="I775" s="166" t="str">
        <f>IF(D775="所費",VLOOKUP(D775,支出入力表!E776:$M$2000,6,FALSE),"")</f>
        <v/>
      </c>
      <c r="J775" s="167" t="str">
        <f>IF(D775="所費",VLOOKUP(D775,支出入力表!E776:$M$2000,7,FALSE),"")</f>
        <v/>
      </c>
      <c r="K775" s="167" t="str">
        <f>IF(D775="所費",VLOOKUP(D775,支出入力表!E776:$M$2000,8,FALSE),"")</f>
        <v/>
      </c>
      <c r="L775" s="168" t="str">
        <f>IF(D775="所費",VLOOKUP(D775,支出入力表!E776:$M$2000,9,FALSE),"")</f>
        <v/>
      </c>
      <c r="M775" s="30"/>
    </row>
    <row r="776" spans="2:13" x14ac:dyDescent="0.55000000000000004">
      <c r="B776" s="163" t="str">
        <f>IF(D776="所費",支出入力表!A777,"")</f>
        <v/>
      </c>
      <c r="C776" s="164" t="str">
        <f>IF(D776="所費",支出入力表!C777,"")</f>
        <v/>
      </c>
      <c r="D776" s="165" t="str">
        <f>IF(支出入力表!E777="所費","所費","")</f>
        <v/>
      </c>
      <c r="E776" s="165" t="str">
        <f>IF(D776="","",支出入力表!G777)</f>
        <v/>
      </c>
      <c r="F776" s="196" t="str">
        <f>IF(E776="","",VLOOKUP(E776,プルダウン用リスト!$L$1:$M$14,2,FALSE))</f>
        <v/>
      </c>
      <c r="G776" s="164" t="str">
        <f>IF(D776="所費",VLOOKUP(D776,支出入力表!E777:$M$2000,4,FALSE),"")</f>
        <v/>
      </c>
      <c r="H776" s="164" t="str">
        <f>IF(D776="所費",VLOOKUP(D776,支出入力表!E777:$M$2000,5,FALSE),"")</f>
        <v/>
      </c>
      <c r="I776" s="166" t="str">
        <f>IF(D776="所費",VLOOKUP(D776,支出入力表!E777:$M$2000,6,FALSE),"")</f>
        <v/>
      </c>
      <c r="J776" s="167" t="str">
        <f>IF(D776="所費",VLOOKUP(D776,支出入力表!E777:$M$2000,7,FALSE),"")</f>
        <v/>
      </c>
      <c r="K776" s="167" t="str">
        <f>IF(D776="所費",VLOOKUP(D776,支出入力表!E777:$M$2000,8,FALSE),"")</f>
        <v/>
      </c>
      <c r="L776" s="168" t="str">
        <f>IF(D776="所費",VLOOKUP(D776,支出入力表!E777:$M$2000,9,FALSE),"")</f>
        <v/>
      </c>
      <c r="M776" s="30"/>
    </row>
    <row r="777" spans="2:13" x14ac:dyDescent="0.55000000000000004">
      <c r="B777" s="163" t="str">
        <f>IF(D777="所費",支出入力表!A778,"")</f>
        <v/>
      </c>
      <c r="C777" s="164" t="str">
        <f>IF(D777="所費",支出入力表!C778,"")</f>
        <v/>
      </c>
      <c r="D777" s="165" t="str">
        <f>IF(支出入力表!E778="所費","所費","")</f>
        <v/>
      </c>
      <c r="E777" s="165" t="str">
        <f>IF(D777="","",支出入力表!G778)</f>
        <v/>
      </c>
      <c r="F777" s="196" t="str">
        <f>IF(E777="","",VLOOKUP(E777,プルダウン用リスト!$L$1:$M$14,2,FALSE))</f>
        <v/>
      </c>
      <c r="G777" s="164" t="str">
        <f>IF(D777="所費",VLOOKUP(D777,支出入力表!E778:$M$2000,4,FALSE),"")</f>
        <v/>
      </c>
      <c r="H777" s="164" t="str">
        <f>IF(D777="所費",VLOOKUP(D777,支出入力表!E778:$M$2000,5,FALSE),"")</f>
        <v/>
      </c>
      <c r="I777" s="166" t="str">
        <f>IF(D777="所費",VLOOKUP(D777,支出入力表!E778:$M$2000,6,FALSE),"")</f>
        <v/>
      </c>
      <c r="J777" s="167" t="str">
        <f>IF(D777="所費",VLOOKUP(D777,支出入力表!E778:$M$2000,7,FALSE),"")</f>
        <v/>
      </c>
      <c r="K777" s="167" t="str">
        <f>IF(D777="所費",VLOOKUP(D777,支出入力表!E778:$M$2000,8,FALSE),"")</f>
        <v/>
      </c>
      <c r="L777" s="168" t="str">
        <f>IF(D777="所費",VLOOKUP(D777,支出入力表!E778:$M$2000,9,FALSE),"")</f>
        <v/>
      </c>
      <c r="M777" s="30"/>
    </row>
    <row r="778" spans="2:13" x14ac:dyDescent="0.55000000000000004">
      <c r="B778" s="163" t="str">
        <f>IF(D778="所費",支出入力表!A779,"")</f>
        <v/>
      </c>
      <c r="C778" s="164" t="str">
        <f>IF(D778="所費",支出入力表!C779,"")</f>
        <v/>
      </c>
      <c r="D778" s="165" t="str">
        <f>IF(支出入力表!E779="所費","所費","")</f>
        <v/>
      </c>
      <c r="E778" s="165" t="str">
        <f>IF(D778="","",支出入力表!G779)</f>
        <v/>
      </c>
      <c r="F778" s="196" t="str">
        <f>IF(E778="","",VLOOKUP(E778,プルダウン用リスト!$L$1:$M$14,2,FALSE))</f>
        <v/>
      </c>
      <c r="G778" s="164" t="str">
        <f>IF(D778="所費",VLOOKUP(D778,支出入力表!E779:$M$2000,4,FALSE),"")</f>
        <v/>
      </c>
      <c r="H778" s="164" t="str">
        <f>IF(D778="所費",VLOOKUP(D778,支出入力表!E779:$M$2000,5,FALSE),"")</f>
        <v/>
      </c>
      <c r="I778" s="166" t="str">
        <f>IF(D778="所費",VLOOKUP(D778,支出入力表!E779:$M$2000,6,FALSE),"")</f>
        <v/>
      </c>
      <c r="J778" s="167" t="str">
        <f>IF(D778="所費",VLOOKUP(D778,支出入力表!E779:$M$2000,7,FALSE),"")</f>
        <v/>
      </c>
      <c r="K778" s="167" t="str">
        <f>IF(D778="所費",VLOOKUP(D778,支出入力表!E779:$M$2000,8,FALSE),"")</f>
        <v/>
      </c>
      <c r="L778" s="168" t="str">
        <f>IF(D778="所費",VLOOKUP(D778,支出入力表!E779:$M$2000,9,FALSE),"")</f>
        <v/>
      </c>
      <c r="M778" s="30"/>
    </row>
    <row r="779" spans="2:13" x14ac:dyDescent="0.55000000000000004">
      <c r="B779" s="163" t="str">
        <f>IF(D779="所費",支出入力表!A780,"")</f>
        <v/>
      </c>
      <c r="C779" s="164" t="str">
        <f>IF(D779="所費",支出入力表!C780,"")</f>
        <v/>
      </c>
      <c r="D779" s="165" t="str">
        <f>IF(支出入力表!E780="所費","所費","")</f>
        <v/>
      </c>
      <c r="E779" s="165" t="str">
        <f>IF(D779="","",支出入力表!G780)</f>
        <v/>
      </c>
      <c r="F779" s="196" t="str">
        <f>IF(E779="","",VLOOKUP(E779,プルダウン用リスト!$L$1:$M$14,2,FALSE))</f>
        <v/>
      </c>
      <c r="G779" s="164" t="str">
        <f>IF(D779="所費",VLOOKUP(D779,支出入力表!E780:$M$2000,4,FALSE),"")</f>
        <v/>
      </c>
      <c r="H779" s="164" t="str">
        <f>IF(D779="所費",VLOOKUP(D779,支出入力表!E780:$M$2000,5,FALSE),"")</f>
        <v/>
      </c>
      <c r="I779" s="166" t="str">
        <f>IF(D779="所費",VLOOKUP(D779,支出入力表!E780:$M$2000,6,FALSE),"")</f>
        <v/>
      </c>
      <c r="J779" s="167" t="str">
        <f>IF(D779="所費",VLOOKUP(D779,支出入力表!E780:$M$2000,7,FALSE),"")</f>
        <v/>
      </c>
      <c r="K779" s="167" t="str">
        <f>IF(D779="所費",VLOOKUP(D779,支出入力表!E780:$M$2000,8,FALSE),"")</f>
        <v/>
      </c>
      <c r="L779" s="168" t="str">
        <f>IF(D779="所費",VLOOKUP(D779,支出入力表!E780:$M$2000,9,FALSE),"")</f>
        <v/>
      </c>
      <c r="M779" s="30"/>
    </row>
    <row r="780" spans="2:13" x14ac:dyDescent="0.55000000000000004">
      <c r="B780" s="163" t="str">
        <f>IF(D780="所費",支出入力表!A781,"")</f>
        <v/>
      </c>
      <c r="C780" s="164" t="str">
        <f>IF(D780="所費",支出入力表!C781,"")</f>
        <v/>
      </c>
      <c r="D780" s="165" t="str">
        <f>IF(支出入力表!E781="所費","所費","")</f>
        <v/>
      </c>
      <c r="E780" s="165" t="str">
        <f>IF(D780="","",支出入力表!G781)</f>
        <v/>
      </c>
      <c r="F780" s="196" t="str">
        <f>IF(E780="","",VLOOKUP(E780,プルダウン用リスト!$L$1:$M$14,2,FALSE))</f>
        <v/>
      </c>
      <c r="G780" s="164" t="str">
        <f>IF(D780="所費",VLOOKUP(D780,支出入力表!E781:$M$2000,4,FALSE),"")</f>
        <v/>
      </c>
      <c r="H780" s="164" t="str">
        <f>IF(D780="所費",VLOOKUP(D780,支出入力表!E781:$M$2000,5,FALSE),"")</f>
        <v/>
      </c>
      <c r="I780" s="166" t="str">
        <f>IF(D780="所費",VLOOKUP(D780,支出入力表!E781:$M$2000,6,FALSE),"")</f>
        <v/>
      </c>
      <c r="J780" s="167" t="str">
        <f>IF(D780="所費",VLOOKUP(D780,支出入力表!E781:$M$2000,7,FALSE),"")</f>
        <v/>
      </c>
      <c r="K780" s="167" t="str">
        <f>IF(D780="所費",VLOOKUP(D780,支出入力表!E781:$M$2000,8,FALSE),"")</f>
        <v/>
      </c>
      <c r="L780" s="168" t="str">
        <f>IF(D780="所費",VLOOKUP(D780,支出入力表!E781:$M$2000,9,FALSE),"")</f>
        <v/>
      </c>
      <c r="M780" s="30"/>
    </row>
    <row r="781" spans="2:13" x14ac:dyDescent="0.55000000000000004">
      <c r="B781" s="163" t="str">
        <f>IF(D781="所費",支出入力表!A782,"")</f>
        <v/>
      </c>
      <c r="C781" s="164" t="str">
        <f>IF(D781="所費",支出入力表!C782,"")</f>
        <v/>
      </c>
      <c r="D781" s="165" t="str">
        <f>IF(支出入力表!E782="所費","所費","")</f>
        <v/>
      </c>
      <c r="E781" s="165" t="str">
        <f>IF(D781="","",支出入力表!G782)</f>
        <v/>
      </c>
      <c r="F781" s="196" t="str">
        <f>IF(E781="","",VLOOKUP(E781,プルダウン用リスト!$L$1:$M$14,2,FALSE))</f>
        <v/>
      </c>
      <c r="G781" s="164" t="str">
        <f>IF(D781="所費",VLOOKUP(D781,支出入力表!E782:$M$2000,4,FALSE),"")</f>
        <v/>
      </c>
      <c r="H781" s="164" t="str">
        <f>IF(D781="所費",VLOOKUP(D781,支出入力表!E782:$M$2000,5,FALSE),"")</f>
        <v/>
      </c>
      <c r="I781" s="166" t="str">
        <f>IF(D781="所費",VLOOKUP(D781,支出入力表!E782:$M$2000,6,FALSE),"")</f>
        <v/>
      </c>
      <c r="J781" s="167" t="str">
        <f>IF(D781="所費",VLOOKUP(D781,支出入力表!E782:$M$2000,7,FALSE),"")</f>
        <v/>
      </c>
      <c r="K781" s="167" t="str">
        <f>IF(D781="所費",VLOOKUP(D781,支出入力表!E782:$M$2000,8,FALSE),"")</f>
        <v/>
      </c>
      <c r="L781" s="168" t="str">
        <f>IF(D781="所費",VLOOKUP(D781,支出入力表!E782:$M$2000,9,FALSE),"")</f>
        <v/>
      </c>
      <c r="M781" s="30"/>
    </row>
    <row r="782" spans="2:13" x14ac:dyDescent="0.55000000000000004">
      <c r="B782" s="163" t="str">
        <f>IF(D782="所費",支出入力表!A783,"")</f>
        <v/>
      </c>
      <c r="C782" s="164" t="str">
        <f>IF(D782="所費",支出入力表!C783,"")</f>
        <v/>
      </c>
      <c r="D782" s="165" t="str">
        <f>IF(支出入力表!E783="所費","所費","")</f>
        <v/>
      </c>
      <c r="E782" s="165" t="str">
        <f>IF(D782="","",支出入力表!G783)</f>
        <v/>
      </c>
      <c r="F782" s="196" t="str">
        <f>IF(E782="","",VLOOKUP(E782,プルダウン用リスト!$L$1:$M$14,2,FALSE))</f>
        <v/>
      </c>
      <c r="G782" s="164" t="str">
        <f>IF(D782="所費",VLOOKUP(D782,支出入力表!E783:$M$2000,4,FALSE),"")</f>
        <v/>
      </c>
      <c r="H782" s="164" t="str">
        <f>IF(D782="所費",VLOOKUP(D782,支出入力表!E783:$M$2000,5,FALSE),"")</f>
        <v/>
      </c>
      <c r="I782" s="166" t="str">
        <f>IF(D782="所費",VLOOKUP(D782,支出入力表!E783:$M$2000,6,FALSE),"")</f>
        <v/>
      </c>
      <c r="J782" s="167" t="str">
        <f>IF(D782="所費",VLOOKUP(D782,支出入力表!E783:$M$2000,7,FALSE),"")</f>
        <v/>
      </c>
      <c r="K782" s="167" t="str">
        <f>IF(D782="所費",VLOOKUP(D782,支出入力表!E783:$M$2000,8,FALSE),"")</f>
        <v/>
      </c>
      <c r="L782" s="168" t="str">
        <f>IF(D782="所費",VLOOKUP(D782,支出入力表!E783:$M$2000,9,FALSE),"")</f>
        <v/>
      </c>
      <c r="M782" s="30"/>
    </row>
    <row r="783" spans="2:13" x14ac:dyDescent="0.55000000000000004">
      <c r="B783" s="163" t="str">
        <f>IF(D783="所費",支出入力表!A784,"")</f>
        <v/>
      </c>
      <c r="C783" s="164" t="str">
        <f>IF(D783="所費",支出入力表!C784,"")</f>
        <v/>
      </c>
      <c r="D783" s="165" t="str">
        <f>IF(支出入力表!E784="所費","所費","")</f>
        <v/>
      </c>
      <c r="E783" s="165" t="str">
        <f>IF(D783="","",支出入力表!G784)</f>
        <v/>
      </c>
      <c r="F783" s="196" t="str">
        <f>IF(E783="","",VLOOKUP(E783,プルダウン用リスト!$L$1:$M$14,2,FALSE))</f>
        <v/>
      </c>
      <c r="G783" s="164" t="str">
        <f>IF(D783="所費",VLOOKUP(D783,支出入力表!E784:$M$2000,4,FALSE),"")</f>
        <v/>
      </c>
      <c r="H783" s="164" t="str">
        <f>IF(D783="所費",VLOOKUP(D783,支出入力表!E784:$M$2000,5,FALSE),"")</f>
        <v/>
      </c>
      <c r="I783" s="166" t="str">
        <f>IF(D783="所費",VLOOKUP(D783,支出入力表!E784:$M$2000,6,FALSE),"")</f>
        <v/>
      </c>
      <c r="J783" s="167" t="str">
        <f>IF(D783="所費",VLOOKUP(D783,支出入力表!E784:$M$2000,7,FALSE),"")</f>
        <v/>
      </c>
      <c r="K783" s="167" t="str">
        <f>IF(D783="所費",VLOOKUP(D783,支出入力表!E784:$M$2000,8,FALSE),"")</f>
        <v/>
      </c>
      <c r="L783" s="168" t="str">
        <f>IF(D783="所費",VLOOKUP(D783,支出入力表!E784:$M$2000,9,FALSE),"")</f>
        <v/>
      </c>
      <c r="M783" s="30"/>
    </row>
    <row r="784" spans="2:13" x14ac:dyDescent="0.55000000000000004">
      <c r="B784" s="163" t="str">
        <f>IF(D784="所費",支出入力表!A785,"")</f>
        <v/>
      </c>
      <c r="C784" s="164" t="str">
        <f>IF(D784="所費",支出入力表!C785,"")</f>
        <v/>
      </c>
      <c r="D784" s="165" t="str">
        <f>IF(支出入力表!E785="所費","所費","")</f>
        <v/>
      </c>
      <c r="E784" s="165" t="str">
        <f>IF(D784="","",支出入力表!G785)</f>
        <v/>
      </c>
      <c r="F784" s="196" t="str">
        <f>IF(E784="","",VLOOKUP(E784,プルダウン用リスト!$L$1:$M$14,2,FALSE))</f>
        <v/>
      </c>
      <c r="G784" s="164" t="str">
        <f>IF(D784="所費",VLOOKUP(D784,支出入力表!E785:$M$2000,4,FALSE),"")</f>
        <v/>
      </c>
      <c r="H784" s="164" t="str">
        <f>IF(D784="所費",VLOOKUP(D784,支出入力表!E785:$M$2000,5,FALSE),"")</f>
        <v/>
      </c>
      <c r="I784" s="166" t="str">
        <f>IF(D784="所費",VLOOKUP(D784,支出入力表!E785:$M$2000,6,FALSE),"")</f>
        <v/>
      </c>
      <c r="J784" s="167" t="str">
        <f>IF(D784="所費",VLOOKUP(D784,支出入力表!E785:$M$2000,7,FALSE),"")</f>
        <v/>
      </c>
      <c r="K784" s="167" t="str">
        <f>IF(D784="所費",VLOOKUP(D784,支出入力表!E785:$M$2000,8,FALSE),"")</f>
        <v/>
      </c>
      <c r="L784" s="168" t="str">
        <f>IF(D784="所費",VLOOKUP(D784,支出入力表!E785:$M$2000,9,FALSE),"")</f>
        <v/>
      </c>
      <c r="M784" s="30"/>
    </row>
    <row r="785" spans="2:13" x14ac:dyDescent="0.55000000000000004">
      <c r="B785" s="163" t="str">
        <f>IF(D785="所費",支出入力表!A786,"")</f>
        <v/>
      </c>
      <c r="C785" s="164" t="str">
        <f>IF(D785="所費",支出入力表!C786,"")</f>
        <v/>
      </c>
      <c r="D785" s="165" t="str">
        <f>IF(支出入力表!E786="所費","所費","")</f>
        <v/>
      </c>
      <c r="E785" s="165" t="str">
        <f>IF(D785="","",支出入力表!G786)</f>
        <v/>
      </c>
      <c r="F785" s="196" t="str">
        <f>IF(E785="","",VLOOKUP(E785,プルダウン用リスト!$L$1:$M$14,2,FALSE))</f>
        <v/>
      </c>
      <c r="G785" s="164" t="str">
        <f>IF(D785="所費",VLOOKUP(D785,支出入力表!E786:$M$2000,4,FALSE),"")</f>
        <v/>
      </c>
      <c r="H785" s="164" t="str">
        <f>IF(D785="所費",VLOOKUP(D785,支出入力表!E786:$M$2000,5,FALSE),"")</f>
        <v/>
      </c>
      <c r="I785" s="166" t="str">
        <f>IF(D785="所費",VLOOKUP(D785,支出入力表!E786:$M$2000,6,FALSE),"")</f>
        <v/>
      </c>
      <c r="J785" s="167" t="str">
        <f>IF(D785="所費",VLOOKUP(D785,支出入力表!E786:$M$2000,7,FALSE),"")</f>
        <v/>
      </c>
      <c r="K785" s="167" t="str">
        <f>IF(D785="所費",VLOOKUP(D785,支出入力表!E786:$M$2000,8,FALSE),"")</f>
        <v/>
      </c>
      <c r="L785" s="168" t="str">
        <f>IF(D785="所費",VLOOKUP(D785,支出入力表!E786:$M$2000,9,FALSE),"")</f>
        <v/>
      </c>
      <c r="M785" s="30"/>
    </row>
    <row r="786" spans="2:13" x14ac:dyDescent="0.55000000000000004">
      <c r="B786" s="163" t="str">
        <f>IF(D786="所費",支出入力表!A787,"")</f>
        <v/>
      </c>
      <c r="C786" s="164" t="str">
        <f>IF(D786="所費",支出入力表!C787,"")</f>
        <v/>
      </c>
      <c r="D786" s="165" t="str">
        <f>IF(支出入力表!E787="所費","所費","")</f>
        <v/>
      </c>
      <c r="E786" s="165" t="str">
        <f>IF(D786="","",支出入力表!G787)</f>
        <v/>
      </c>
      <c r="F786" s="196" t="str">
        <f>IF(E786="","",VLOOKUP(E786,プルダウン用リスト!$L$1:$M$14,2,FALSE))</f>
        <v/>
      </c>
      <c r="G786" s="164" t="str">
        <f>IF(D786="所費",VLOOKUP(D786,支出入力表!E787:$M$2000,4,FALSE),"")</f>
        <v/>
      </c>
      <c r="H786" s="164" t="str">
        <f>IF(D786="所費",VLOOKUP(D786,支出入力表!E787:$M$2000,5,FALSE),"")</f>
        <v/>
      </c>
      <c r="I786" s="166" t="str">
        <f>IF(D786="所費",VLOOKUP(D786,支出入力表!E787:$M$2000,6,FALSE),"")</f>
        <v/>
      </c>
      <c r="J786" s="167" t="str">
        <f>IF(D786="所費",VLOOKUP(D786,支出入力表!E787:$M$2000,7,FALSE),"")</f>
        <v/>
      </c>
      <c r="K786" s="167" t="str">
        <f>IF(D786="所費",VLOOKUP(D786,支出入力表!E787:$M$2000,8,FALSE),"")</f>
        <v/>
      </c>
      <c r="L786" s="168" t="str">
        <f>IF(D786="所費",VLOOKUP(D786,支出入力表!E787:$M$2000,9,FALSE),"")</f>
        <v/>
      </c>
      <c r="M786" s="30"/>
    </row>
    <row r="787" spans="2:13" x14ac:dyDescent="0.55000000000000004">
      <c r="B787" s="163" t="str">
        <f>IF(D787="所費",支出入力表!A788,"")</f>
        <v/>
      </c>
      <c r="C787" s="164" t="str">
        <f>IF(D787="所費",支出入力表!C788,"")</f>
        <v/>
      </c>
      <c r="D787" s="165" t="str">
        <f>IF(支出入力表!E788="所費","所費","")</f>
        <v/>
      </c>
      <c r="E787" s="165" t="str">
        <f>IF(D787="","",支出入力表!G788)</f>
        <v/>
      </c>
      <c r="F787" s="196" t="str">
        <f>IF(E787="","",VLOOKUP(E787,プルダウン用リスト!$L$1:$M$14,2,FALSE))</f>
        <v/>
      </c>
      <c r="G787" s="164" t="str">
        <f>IF(D787="所費",VLOOKUP(D787,支出入力表!E788:$M$2000,4,FALSE),"")</f>
        <v/>
      </c>
      <c r="H787" s="164" t="str">
        <f>IF(D787="所費",VLOOKUP(D787,支出入力表!E788:$M$2000,5,FALSE),"")</f>
        <v/>
      </c>
      <c r="I787" s="166" t="str">
        <f>IF(D787="所費",VLOOKUP(D787,支出入力表!E788:$M$2000,6,FALSE),"")</f>
        <v/>
      </c>
      <c r="J787" s="167" t="str">
        <f>IF(D787="所費",VLOOKUP(D787,支出入力表!E788:$M$2000,7,FALSE),"")</f>
        <v/>
      </c>
      <c r="K787" s="167" t="str">
        <f>IF(D787="所費",VLOOKUP(D787,支出入力表!E788:$M$2000,8,FALSE),"")</f>
        <v/>
      </c>
      <c r="L787" s="168" t="str">
        <f>IF(D787="所費",VLOOKUP(D787,支出入力表!E788:$M$2000,9,FALSE),"")</f>
        <v/>
      </c>
      <c r="M787" s="30"/>
    </row>
    <row r="788" spans="2:13" x14ac:dyDescent="0.55000000000000004">
      <c r="B788" s="163" t="str">
        <f>IF(D788="所費",支出入力表!A789,"")</f>
        <v/>
      </c>
      <c r="C788" s="164" t="str">
        <f>IF(D788="所費",支出入力表!C789,"")</f>
        <v/>
      </c>
      <c r="D788" s="165" t="str">
        <f>IF(支出入力表!E789="所費","所費","")</f>
        <v/>
      </c>
      <c r="E788" s="165" t="str">
        <f>IF(D788="","",支出入力表!G789)</f>
        <v/>
      </c>
      <c r="F788" s="196" t="str">
        <f>IF(E788="","",VLOOKUP(E788,プルダウン用リスト!$L$1:$M$14,2,FALSE))</f>
        <v/>
      </c>
      <c r="G788" s="164" t="str">
        <f>IF(D788="所費",VLOOKUP(D788,支出入力表!E789:$M$2000,4,FALSE),"")</f>
        <v/>
      </c>
      <c r="H788" s="164" t="str">
        <f>IF(D788="所費",VLOOKUP(D788,支出入力表!E789:$M$2000,5,FALSE),"")</f>
        <v/>
      </c>
      <c r="I788" s="166" t="str">
        <f>IF(D788="所費",VLOOKUP(D788,支出入力表!E789:$M$2000,6,FALSE),"")</f>
        <v/>
      </c>
      <c r="J788" s="167" t="str">
        <f>IF(D788="所費",VLOOKUP(D788,支出入力表!E789:$M$2000,7,FALSE),"")</f>
        <v/>
      </c>
      <c r="K788" s="167" t="str">
        <f>IF(D788="所費",VLOOKUP(D788,支出入力表!E789:$M$2000,8,FALSE),"")</f>
        <v/>
      </c>
      <c r="L788" s="168" t="str">
        <f>IF(D788="所費",VLOOKUP(D788,支出入力表!E789:$M$2000,9,FALSE),"")</f>
        <v/>
      </c>
      <c r="M788" s="30"/>
    </row>
    <row r="789" spans="2:13" x14ac:dyDescent="0.55000000000000004">
      <c r="B789" s="163" t="str">
        <f>IF(D789="所費",支出入力表!A790,"")</f>
        <v/>
      </c>
      <c r="C789" s="164" t="str">
        <f>IF(D789="所費",支出入力表!C790,"")</f>
        <v/>
      </c>
      <c r="D789" s="165" t="str">
        <f>IF(支出入力表!E790="所費","所費","")</f>
        <v/>
      </c>
      <c r="E789" s="165" t="str">
        <f>IF(D789="","",支出入力表!G790)</f>
        <v/>
      </c>
      <c r="F789" s="196" t="str">
        <f>IF(E789="","",VLOOKUP(E789,プルダウン用リスト!$L$1:$M$14,2,FALSE))</f>
        <v/>
      </c>
      <c r="G789" s="164" t="str">
        <f>IF(D789="所費",VLOOKUP(D789,支出入力表!E790:$M$2000,4,FALSE),"")</f>
        <v/>
      </c>
      <c r="H789" s="164" t="str">
        <f>IF(D789="所費",VLOOKUP(D789,支出入力表!E790:$M$2000,5,FALSE),"")</f>
        <v/>
      </c>
      <c r="I789" s="166" t="str">
        <f>IF(D789="所費",VLOOKUP(D789,支出入力表!E790:$M$2000,6,FALSE),"")</f>
        <v/>
      </c>
      <c r="J789" s="167" t="str">
        <f>IF(D789="所費",VLOOKUP(D789,支出入力表!E790:$M$2000,7,FALSE),"")</f>
        <v/>
      </c>
      <c r="K789" s="167" t="str">
        <f>IF(D789="所費",VLOOKUP(D789,支出入力表!E790:$M$2000,8,FALSE),"")</f>
        <v/>
      </c>
      <c r="L789" s="168" t="str">
        <f>IF(D789="所費",VLOOKUP(D789,支出入力表!E790:$M$2000,9,FALSE),"")</f>
        <v/>
      </c>
      <c r="M789" s="30"/>
    </row>
    <row r="790" spans="2:13" x14ac:dyDescent="0.55000000000000004">
      <c r="B790" s="163" t="str">
        <f>IF(D790="所費",支出入力表!A791,"")</f>
        <v/>
      </c>
      <c r="C790" s="164" t="str">
        <f>IF(D790="所費",支出入力表!C791,"")</f>
        <v/>
      </c>
      <c r="D790" s="165" t="str">
        <f>IF(支出入力表!E791="所費","所費","")</f>
        <v/>
      </c>
      <c r="E790" s="165" t="str">
        <f>IF(D790="","",支出入力表!G791)</f>
        <v/>
      </c>
      <c r="F790" s="196" t="str">
        <f>IF(E790="","",VLOOKUP(E790,プルダウン用リスト!$L$1:$M$14,2,FALSE))</f>
        <v/>
      </c>
      <c r="G790" s="164" t="str">
        <f>IF(D790="所費",VLOOKUP(D790,支出入力表!E791:$M$2000,4,FALSE),"")</f>
        <v/>
      </c>
      <c r="H790" s="164" t="str">
        <f>IF(D790="所費",VLOOKUP(D790,支出入力表!E791:$M$2000,5,FALSE),"")</f>
        <v/>
      </c>
      <c r="I790" s="166" t="str">
        <f>IF(D790="所費",VLOOKUP(D790,支出入力表!E791:$M$2000,6,FALSE),"")</f>
        <v/>
      </c>
      <c r="J790" s="167" t="str">
        <f>IF(D790="所費",VLOOKUP(D790,支出入力表!E791:$M$2000,7,FALSE),"")</f>
        <v/>
      </c>
      <c r="K790" s="167" t="str">
        <f>IF(D790="所費",VLOOKUP(D790,支出入力表!E791:$M$2000,8,FALSE),"")</f>
        <v/>
      </c>
      <c r="L790" s="168" t="str">
        <f>IF(D790="所費",VLOOKUP(D790,支出入力表!E791:$M$2000,9,FALSE),"")</f>
        <v/>
      </c>
      <c r="M790" s="30"/>
    </row>
    <row r="791" spans="2:13" x14ac:dyDescent="0.55000000000000004">
      <c r="B791" s="163" t="str">
        <f>IF(D791="所費",支出入力表!A792,"")</f>
        <v/>
      </c>
      <c r="C791" s="164" t="str">
        <f>IF(D791="所費",支出入力表!C792,"")</f>
        <v/>
      </c>
      <c r="D791" s="165" t="str">
        <f>IF(支出入力表!E792="所費","所費","")</f>
        <v/>
      </c>
      <c r="E791" s="165" t="str">
        <f>IF(D791="","",支出入力表!G792)</f>
        <v/>
      </c>
      <c r="F791" s="196" t="str">
        <f>IF(E791="","",VLOOKUP(E791,プルダウン用リスト!$L$1:$M$14,2,FALSE))</f>
        <v/>
      </c>
      <c r="G791" s="164" t="str">
        <f>IF(D791="所費",VLOOKUP(D791,支出入力表!E792:$M$2000,4,FALSE),"")</f>
        <v/>
      </c>
      <c r="H791" s="164" t="str">
        <f>IF(D791="所費",VLOOKUP(D791,支出入力表!E792:$M$2000,5,FALSE),"")</f>
        <v/>
      </c>
      <c r="I791" s="166" t="str">
        <f>IF(D791="所費",VLOOKUP(D791,支出入力表!E792:$M$2000,6,FALSE),"")</f>
        <v/>
      </c>
      <c r="J791" s="167" t="str">
        <f>IF(D791="所費",VLOOKUP(D791,支出入力表!E792:$M$2000,7,FALSE),"")</f>
        <v/>
      </c>
      <c r="K791" s="167" t="str">
        <f>IF(D791="所費",VLOOKUP(D791,支出入力表!E792:$M$2000,8,FALSE),"")</f>
        <v/>
      </c>
      <c r="L791" s="168" t="str">
        <f>IF(D791="所費",VLOOKUP(D791,支出入力表!E792:$M$2000,9,FALSE),"")</f>
        <v/>
      </c>
      <c r="M791" s="30"/>
    </row>
    <row r="792" spans="2:13" x14ac:dyDescent="0.55000000000000004">
      <c r="B792" s="163" t="str">
        <f>IF(D792="所費",支出入力表!A793,"")</f>
        <v/>
      </c>
      <c r="C792" s="164" t="str">
        <f>IF(D792="所費",支出入力表!C793,"")</f>
        <v/>
      </c>
      <c r="D792" s="165" t="str">
        <f>IF(支出入力表!E793="所費","所費","")</f>
        <v/>
      </c>
      <c r="E792" s="165" t="str">
        <f>IF(D792="","",支出入力表!G793)</f>
        <v/>
      </c>
      <c r="F792" s="196" t="str">
        <f>IF(E792="","",VLOOKUP(E792,プルダウン用リスト!$L$1:$M$14,2,FALSE))</f>
        <v/>
      </c>
      <c r="G792" s="164" t="str">
        <f>IF(D792="所費",VLOOKUP(D792,支出入力表!E793:$M$2000,4,FALSE),"")</f>
        <v/>
      </c>
      <c r="H792" s="164" t="str">
        <f>IF(D792="所費",VLOOKUP(D792,支出入力表!E793:$M$2000,5,FALSE),"")</f>
        <v/>
      </c>
      <c r="I792" s="166" t="str">
        <f>IF(D792="所費",VLOOKUP(D792,支出入力表!E793:$M$2000,6,FALSE),"")</f>
        <v/>
      </c>
      <c r="J792" s="167" t="str">
        <f>IF(D792="所費",VLOOKUP(D792,支出入力表!E793:$M$2000,7,FALSE),"")</f>
        <v/>
      </c>
      <c r="K792" s="167" t="str">
        <f>IF(D792="所費",VLOOKUP(D792,支出入力表!E793:$M$2000,8,FALSE),"")</f>
        <v/>
      </c>
      <c r="L792" s="168" t="str">
        <f>IF(D792="所費",VLOOKUP(D792,支出入力表!E793:$M$2000,9,FALSE),"")</f>
        <v/>
      </c>
      <c r="M792" s="30"/>
    </row>
    <row r="793" spans="2:13" x14ac:dyDescent="0.55000000000000004">
      <c r="B793" s="163" t="str">
        <f>IF(D793="所費",支出入力表!A794,"")</f>
        <v/>
      </c>
      <c r="C793" s="164" t="str">
        <f>IF(D793="所費",支出入力表!C794,"")</f>
        <v/>
      </c>
      <c r="D793" s="165" t="str">
        <f>IF(支出入力表!E794="所費","所費","")</f>
        <v/>
      </c>
      <c r="E793" s="165" t="str">
        <f>IF(D793="","",支出入力表!G794)</f>
        <v/>
      </c>
      <c r="F793" s="196" t="str">
        <f>IF(E793="","",VLOOKUP(E793,プルダウン用リスト!$L$1:$M$14,2,FALSE))</f>
        <v/>
      </c>
      <c r="G793" s="164" t="str">
        <f>IF(D793="所費",VLOOKUP(D793,支出入力表!E794:$M$2000,4,FALSE),"")</f>
        <v/>
      </c>
      <c r="H793" s="164" t="str">
        <f>IF(D793="所費",VLOOKUP(D793,支出入力表!E794:$M$2000,5,FALSE),"")</f>
        <v/>
      </c>
      <c r="I793" s="166" t="str">
        <f>IF(D793="所費",VLOOKUP(D793,支出入力表!E794:$M$2000,6,FALSE),"")</f>
        <v/>
      </c>
      <c r="J793" s="167" t="str">
        <f>IF(D793="所費",VLOOKUP(D793,支出入力表!E794:$M$2000,7,FALSE),"")</f>
        <v/>
      </c>
      <c r="K793" s="167" t="str">
        <f>IF(D793="所費",VLOOKUP(D793,支出入力表!E794:$M$2000,8,FALSE),"")</f>
        <v/>
      </c>
      <c r="L793" s="168" t="str">
        <f>IF(D793="所費",VLOOKUP(D793,支出入力表!E794:$M$2000,9,FALSE),"")</f>
        <v/>
      </c>
      <c r="M793" s="30"/>
    </row>
    <row r="794" spans="2:13" x14ac:dyDescent="0.55000000000000004">
      <c r="B794" s="163" t="str">
        <f>IF(D794="所費",支出入力表!A795,"")</f>
        <v/>
      </c>
      <c r="C794" s="164" t="str">
        <f>IF(D794="所費",支出入力表!C795,"")</f>
        <v/>
      </c>
      <c r="D794" s="165" t="str">
        <f>IF(支出入力表!E795="所費","所費","")</f>
        <v/>
      </c>
      <c r="E794" s="165" t="str">
        <f>IF(D794="","",支出入力表!G795)</f>
        <v/>
      </c>
      <c r="F794" s="196" t="str">
        <f>IF(E794="","",VLOOKUP(E794,プルダウン用リスト!$L$1:$M$14,2,FALSE))</f>
        <v/>
      </c>
      <c r="G794" s="164" t="str">
        <f>IF(D794="所費",VLOOKUP(D794,支出入力表!E795:$M$2000,4,FALSE),"")</f>
        <v/>
      </c>
      <c r="H794" s="164" t="str">
        <f>IF(D794="所費",VLOOKUP(D794,支出入力表!E795:$M$2000,5,FALSE),"")</f>
        <v/>
      </c>
      <c r="I794" s="166" t="str">
        <f>IF(D794="所費",VLOOKUP(D794,支出入力表!E795:$M$2000,6,FALSE),"")</f>
        <v/>
      </c>
      <c r="J794" s="167" t="str">
        <f>IF(D794="所費",VLOOKUP(D794,支出入力表!E795:$M$2000,7,FALSE),"")</f>
        <v/>
      </c>
      <c r="K794" s="167" t="str">
        <f>IF(D794="所費",VLOOKUP(D794,支出入力表!E795:$M$2000,8,FALSE),"")</f>
        <v/>
      </c>
      <c r="L794" s="168" t="str">
        <f>IF(D794="所費",VLOOKUP(D794,支出入力表!E795:$M$2000,9,FALSE),"")</f>
        <v/>
      </c>
      <c r="M794" s="30"/>
    </row>
    <row r="795" spans="2:13" x14ac:dyDescent="0.55000000000000004">
      <c r="B795" s="163" t="str">
        <f>IF(D795="所費",支出入力表!A796,"")</f>
        <v/>
      </c>
      <c r="C795" s="164" t="str">
        <f>IF(D795="所費",支出入力表!C796,"")</f>
        <v/>
      </c>
      <c r="D795" s="165" t="str">
        <f>IF(支出入力表!E796="所費","所費","")</f>
        <v/>
      </c>
      <c r="E795" s="165" t="str">
        <f>IF(D795="","",支出入力表!G796)</f>
        <v/>
      </c>
      <c r="F795" s="196" t="str">
        <f>IF(E795="","",VLOOKUP(E795,プルダウン用リスト!$L$1:$M$14,2,FALSE))</f>
        <v/>
      </c>
      <c r="G795" s="164" t="str">
        <f>IF(D795="所費",VLOOKUP(D795,支出入力表!E796:$M$2000,4,FALSE),"")</f>
        <v/>
      </c>
      <c r="H795" s="164" t="str">
        <f>IF(D795="所費",VLOOKUP(D795,支出入力表!E796:$M$2000,5,FALSE),"")</f>
        <v/>
      </c>
      <c r="I795" s="166" t="str">
        <f>IF(D795="所費",VLOOKUP(D795,支出入力表!E796:$M$2000,6,FALSE),"")</f>
        <v/>
      </c>
      <c r="J795" s="167" t="str">
        <f>IF(D795="所費",VLOOKUP(D795,支出入力表!E796:$M$2000,7,FALSE),"")</f>
        <v/>
      </c>
      <c r="K795" s="167" t="str">
        <f>IF(D795="所費",VLOOKUP(D795,支出入力表!E796:$M$2000,8,FALSE),"")</f>
        <v/>
      </c>
      <c r="L795" s="168" t="str">
        <f>IF(D795="所費",VLOOKUP(D795,支出入力表!E796:$M$2000,9,FALSE),"")</f>
        <v/>
      </c>
      <c r="M795" s="30"/>
    </row>
    <row r="796" spans="2:13" x14ac:dyDescent="0.55000000000000004">
      <c r="B796" s="163" t="str">
        <f>IF(D796="所費",支出入力表!A797,"")</f>
        <v/>
      </c>
      <c r="C796" s="164" t="str">
        <f>IF(D796="所費",支出入力表!C797,"")</f>
        <v/>
      </c>
      <c r="D796" s="165" t="str">
        <f>IF(支出入力表!E797="所費","所費","")</f>
        <v/>
      </c>
      <c r="E796" s="165" t="str">
        <f>IF(D796="","",支出入力表!G797)</f>
        <v/>
      </c>
      <c r="F796" s="196" t="str">
        <f>IF(E796="","",VLOOKUP(E796,プルダウン用リスト!$L$1:$M$14,2,FALSE))</f>
        <v/>
      </c>
      <c r="G796" s="164" t="str">
        <f>IF(D796="所費",VLOOKUP(D796,支出入力表!E797:$M$2000,4,FALSE),"")</f>
        <v/>
      </c>
      <c r="H796" s="164" t="str">
        <f>IF(D796="所費",VLOOKUP(D796,支出入力表!E797:$M$2000,5,FALSE),"")</f>
        <v/>
      </c>
      <c r="I796" s="166" t="str">
        <f>IF(D796="所費",VLOOKUP(D796,支出入力表!E797:$M$2000,6,FALSE),"")</f>
        <v/>
      </c>
      <c r="J796" s="167" t="str">
        <f>IF(D796="所費",VLOOKUP(D796,支出入力表!E797:$M$2000,7,FALSE),"")</f>
        <v/>
      </c>
      <c r="K796" s="167" t="str">
        <f>IF(D796="所費",VLOOKUP(D796,支出入力表!E797:$M$2000,8,FALSE),"")</f>
        <v/>
      </c>
      <c r="L796" s="168" t="str">
        <f>IF(D796="所費",VLOOKUP(D796,支出入力表!E797:$M$2000,9,FALSE),"")</f>
        <v/>
      </c>
      <c r="M796" s="30"/>
    </row>
    <row r="797" spans="2:13" x14ac:dyDescent="0.55000000000000004">
      <c r="B797" s="163" t="str">
        <f>IF(D797="所費",支出入力表!A798,"")</f>
        <v/>
      </c>
      <c r="C797" s="164" t="str">
        <f>IF(D797="所費",支出入力表!C798,"")</f>
        <v/>
      </c>
      <c r="D797" s="165" t="str">
        <f>IF(支出入力表!E798="所費","所費","")</f>
        <v/>
      </c>
      <c r="E797" s="165" t="str">
        <f>IF(D797="","",支出入力表!G798)</f>
        <v/>
      </c>
      <c r="F797" s="196" t="str">
        <f>IF(E797="","",VLOOKUP(E797,プルダウン用リスト!$L$1:$M$14,2,FALSE))</f>
        <v/>
      </c>
      <c r="G797" s="164" t="str">
        <f>IF(D797="所費",VLOOKUP(D797,支出入力表!E798:$M$2000,4,FALSE),"")</f>
        <v/>
      </c>
      <c r="H797" s="164" t="str">
        <f>IF(D797="所費",VLOOKUP(D797,支出入力表!E798:$M$2000,5,FALSE),"")</f>
        <v/>
      </c>
      <c r="I797" s="166" t="str">
        <f>IF(D797="所費",VLOOKUP(D797,支出入力表!E798:$M$2000,6,FALSE),"")</f>
        <v/>
      </c>
      <c r="J797" s="167" t="str">
        <f>IF(D797="所費",VLOOKUP(D797,支出入力表!E798:$M$2000,7,FALSE),"")</f>
        <v/>
      </c>
      <c r="K797" s="167" t="str">
        <f>IF(D797="所費",VLOOKUP(D797,支出入力表!E798:$M$2000,8,FALSE),"")</f>
        <v/>
      </c>
      <c r="L797" s="168" t="str">
        <f>IF(D797="所費",VLOOKUP(D797,支出入力表!E798:$M$2000,9,FALSE),"")</f>
        <v/>
      </c>
      <c r="M797" s="30"/>
    </row>
    <row r="798" spans="2:13" x14ac:dyDescent="0.55000000000000004">
      <c r="B798" s="163" t="str">
        <f>IF(D798="所費",支出入力表!A799,"")</f>
        <v/>
      </c>
      <c r="C798" s="164" t="str">
        <f>IF(D798="所費",支出入力表!C799,"")</f>
        <v/>
      </c>
      <c r="D798" s="165" t="str">
        <f>IF(支出入力表!E799="所費","所費","")</f>
        <v/>
      </c>
      <c r="E798" s="165" t="str">
        <f>IF(D798="","",支出入力表!G799)</f>
        <v/>
      </c>
      <c r="F798" s="196" t="str">
        <f>IF(E798="","",VLOOKUP(E798,プルダウン用リスト!$L$1:$M$14,2,FALSE))</f>
        <v/>
      </c>
      <c r="G798" s="164" t="str">
        <f>IF(D798="所費",VLOOKUP(D798,支出入力表!E799:$M$2000,4,FALSE),"")</f>
        <v/>
      </c>
      <c r="H798" s="164" t="str">
        <f>IF(D798="所費",VLOOKUP(D798,支出入力表!E799:$M$2000,5,FALSE),"")</f>
        <v/>
      </c>
      <c r="I798" s="166" t="str">
        <f>IF(D798="所費",VLOOKUP(D798,支出入力表!E799:$M$2000,6,FALSE),"")</f>
        <v/>
      </c>
      <c r="J798" s="167" t="str">
        <f>IF(D798="所費",VLOOKUP(D798,支出入力表!E799:$M$2000,7,FALSE),"")</f>
        <v/>
      </c>
      <c r="K798" s="167" t="str">
        <f>IF(D798="所費",VLOOKUP(D798,支出入力表!E799:$M$2000,8,FALSE),"")</f>
        <v/>
      </c>
      <c r="L798" s="168" t="str">
        <f>IF(D798="所費",VLOOKUP(D798,支出入力表!E799:$M$2000,9,FALSE),"")</f>
        <v/>
      </c>
      <c r="M798" s="30"/>
    </row>
    <row r="799" spans="2:13" x14ac:dyDescent="0.55000000000000004">
      <c r="B799" s="163" t="str">
        <f>IF(D799="所費",支出入力表!A800,"")</f>
        <v/>
      </c>
      <c r="C799" s="164" t="str">
        <f>IF(D799="所費",支出入力表!C800,"")</f>
        <v/>
      </c>
      <c r="D799" s="165" t="str">
        <f>IF(支出入力表!E800="所費","所費","")</f>
        <v/>
      </c>
      <c r="E799" s="165" t="str">
        <f>IF(D799="","",支出入力表!G800)</f>
        <v/>
      </c>
      <c r="F799" s="196" t="str">
        <f>IF(E799="","",VLOOKUP(E799,プルダウン用リスト!$L$1:$M$14,2,FALSE))</f>
        <v/>
      </c>
      <c r="G799" s="164" t="str">
        <f>IF(D799="所費",VLOOKUP(D799,支出入力表!E800:$M$2000,4,FALSE),"")</f>
        <v/>
      </c>
      <c r="H799" s="164" t="str">
        <f>IF(D799="所費",VLOOKUP(D799,支出入力表!E800:$M$2000,5,FALSE),"")</f>
        <v/>
      </c>
      <c r="I799" s="166" t="str">
        <f>IF(D799="所費",VLOOKUP(D799,支出入力表!E800:$M$2000,6,FALSE),"")</f>
        <v/>
      </c>
      <c r="J799" s="167" t="str">
        <f>IF(D799="所費",VLOOKUP(D799,支出入力表!E800:$M$2000,7,FALSE),"")</f>
        <v/>
      </c>
      <c r="K799" s="167" t="str">
        <f>IF(D799="所費",VLOOKUP(D799,支出入力表!E800:$M$2000,8,FALSE),"")</f>
        <v/>
      </c>
      <c r="L799" s="168" t="str">
        <f>IF(D799="所費",VLOOKUP(D799,支出入力表!E800:$M$2000,9,FALSE),"")</f>
        <v/>
      </c>
      <c r="M799" s="30"/>
    </row>
    <row r="800" spans="2:13" x14ac:dyDescent="0.55000000000000004">
      <c r="B800" s="163" t="str">
        <f>IF(D800="所費",支出入力表!A801,"")</f>
        <v/>
      </c>
      <c r="C800" s="164" t="str">
        <f>IF(D800="所費",支出入力表!C801,"")</f>
        <v/>
      </c>
      <c r="D800" s="165" t="str">
        <f>IF(支出入力表!E801="所費","所費","")</f>
        <v/>
      </c>
      <c r="E800" s="165" t="str">
        <f>IF(D800="","",支出入力表!G801)</f>
        <v/>
      </c>
      <c r="F800" s="196" t="str">
        <f>IF(E800="","",VLOOKUP(E800,プルダウン用リスト!$L$1:$M$14,2,FALSE))</f>
        <v/>
      </c>
      <c r="G800" s="164" t="str">
        <f>IF(D800="所費",VLOOKUP(D800,支出入力表!E801:$M$2000,4,FALSE),"")</f>
        <v/>
      </c>
      <c r="H800" s="164" t="str">
        <f>IF(D800="所費",VLOOKUP(D800,支出入力表!E801:$M$2000,5,FALSE),"")</f>
        <v/>
      </c>
      <c r="I800" s="166" t="str">
        <f>IF(D800="所費",VLOOKUP(D800,支出入力表!E801:$M$2000,6,FALSE),"")</f>
        <v/>
      </c>
      <c r="J800" s="167" t="str">
        <f>IF(D800="所費",VLOOKUP(D800,支出入力表!E801:$M$2000,7,FALSE),"")</f>
        <v/>
      </c>
      <c r="K800" s="167" t="str">
        <f>IF(D800="所費",VLOOKUP(D800,支出入力表!E801:$M$2000,8,FALSE),"")</f>
        <v/>
      </c>
      <c r="L800" s="168" t="str">
        <f>IF(D800="所費",VLOOKUP(D800,支出入力表!E801:$M$2000,9,FALSE),"")</f>
        <v/>
      </c>
      <c r="M800" s="30"/>
    </row>
    <row r="801" spans="2:13" x14ac:dyDescent="0.55000000000000004">
      <c r="B801" s="163" t="str">
        <f>IF(D801="所費",支出入力表!A802,"")</f>
        <v/>
      </c>
      <c r="C801" s="164" t="str">
        <f>IF(D801="所費",支出入力表!C802,"")</f>
        <v/>
      </c>
      <c r="D801" s="165" t="str">
        <f>IF(支出入力表!E802="所費","所費","")</f>
        <v/>
      </c>
      <c r="E801" s="165" t="str">
        <f>IF(D801="","",支出入力表!G802)</f>
        <v/>
      </c>
      <c r="F801" s="196" t="str">
        <f>IF(E801="","",VLOOKUP(E801,プルダウン用リスト!$L$1:$M$14,2,FALSE))</f>
        <v/>
      </c>
      <c r="G801" s="164" t="str">
        <f>IF(D801="所費",VLOOKUP(D801,支出入力表!E802:$M$2000,4,FALSE),"")</f>
        <v/>
      </c>
      <c r="H801" s="164" t="str">
        <f>IF(D801="所費",VLOOKUP(D801,支出入力表!E802:$M$2000,5,FALSE),"")</f>
        <v/>
      </c>
      <c r="I801" s="166" t="str">
        <f>IF(D801="所費",VLOOKUP(D801,支出入力表!E802:$M$2000,6,FALSE),"")</f>
        <v/>
      </c>
      <c r="J801" s="167" t="str">
        <f>IF(D801="所費",VLOOKUP(D801,支出入力表!E802:$M$2000,7,FALSE),"")</f>
        <v/>
      </c>
      <c r="K801" s="167" t="str">
        <f>IF(D801="所費",VLOOKUP(D801,支出入力表!E802:$M$2000,8,FALSE),"")</f>
        <v/>
      </c>
      <c r="L801" s="168" t="str">
        <f>IF(D801="所費",VLOOKUP(D801,支出入力表!E802:$M$2000,9,FALSE),"")</f>
        <v/>
      </c>
      <c r="M801" s="30"/>
    </row>
    <row r="802" spans="2:13" x14ac:dyDescent="0.55000000000000004">
      <c r="B802" s="163" t="str">
        <f>IF(D802="所費",支出入力表!A803,"")</f>
        <v/>
      </c>
      <c r="C802" s="164" t="str">
        <f>IF(D802="所費",支出入力表!C803,"")</f>
        <v/>
      </c>
      <c r="D802" s="165" t="str">
        <f>IF(支出入力表!E803="所費","所費","")</f>
        <v/>
      </c>
      <c r="E802" s="165" t="str">
        <f>IF(D802="","",支出入力表!G803)</f>
        <v/>
      </c>
      <c r="F802" s="196" t="str">
        <f>IF(E802="","",VLOOKUP(E802,プルダウン用リスト!$L$1:$M$14,2,FALSE))</f>
        <v/>
      </c>
      <c r="G802" s="164" t="str">
        <f>IF(D802="所費",VLOOKUP(D802,支出入力表!E803:$M$2000,4,FALSE),"")</f>
        <v/>
      </c>
      <c r="H802" s="164" t="str">
        <f>IF(D802="所費",VLOOKUP(D802,支出入力表!E803:$M$2000,5,FALSE),"")</f>
        <v/>
      </c>
      <c r="I802" s="166" t="str">
        <f>IF(D802="所費",VLOOKUP(D802,支出入力表!E803:$M$2000,6,FALSE),"")</f>
        <v/>
      </c>
      <c r="J802" s="167" t="str">
        <f>IF(D802="所費",VLOOKUP(D802,支出入力表!E803:$M$2000,7,FALSE),"")</f>
        <v/>
      </c>
      <c r="K802" s="167" t="str">
        <f>IF(D802="所費",VLOOKUP(D802,支出入力表!E803:$M$2000,8,FALSE),"")</f>
        <v/>
      </c>
      <c r="L802" s="168" t="str">
        <f>IF(D802="所費",VLOOKUP(D802,支出入力表!E803:$M$2000,9,FALSE),"")</f>
        <v/>
      </c>
      <c r="M802" s="30"/>
    </row>
    <row r="803" spans="2:13" x14ac:dyDescent="0.55000000000000004">
      <c r="B803" s="163" t="str">
        <f>IF(D803="所費",支出入力表!A804,"")</f>
        <v/>
      </c>
      <c r="C803" s="164" t="str">
        <f>IF(D803="所費",支出入力表!C804,"")</f>
        <v/>
      </c>
      <c r="D803" s="165" t="str">
        <f>IF(支出入力表!E804="所費","所費","")</f>
        <v/>
      </c>
      <c r="E803" s="165" t="str">
        <f>IF(D803="","",支出入力表!G804)</f>
        <v/>
      </c>
      <c r="F803" s="196" t="str">
        <f>IF(E803="","",VLOOKUP(E803,プルダウン用リスト!$L$1:$M$14,2,FALSE))</f>
        <v/>
      </c>
      <c r="G803" s="164" t="str">
        <f>IF(D803="所費",VLOOKUP(D803,支出入力表!E804:$M$2000,4,FALSE),"")</f>
        <v/>
      </c>
      <c r="H803" s="164" t="str">
        <f>IF(D803="所費",VLOOKUP(D803,支出入力表!E804:$M$2000,5,FALSE),"")</f>
        <v/>
      </c>
      <c r="I803" s="166" t="str">
        <f>IF(D803="所費",VLOOKUP(D803,支出入力表!E804:$M$2000,6,FALSE),"")</f>
        <v/>
      </c>
      <c r="J803" s="167" t="str">
        <f>IF(D803="所費",VLOOKUP(D803,支出入力表!E804:$M$2000,7,FALSE),"")</f>
        <v/>
      </c>
      <c r="K803" s="167" t="str">
        <f>IF(D803="所費",VLOOKUP(D803,支出入力表!E804:$M$2000,8,FALSE),"")</f>
        <v/>
      </c>
      <c r="L803" s="168" t="str">
        <f>IF(D803="所費",VLOOKUP(D803,支出入力表!E804:$M$2000,9,FALSE),"")</f>
        <v/>
      </c>
      <c r="M803" s="30"/>
    </row>
    <row r="804" spans="2:13" x14ac:dyDescent="0.55000000000000004">
      <c r="B804" s="163" t="str">
        <f>IF(D804="所費",支出入力表!A805,"")</f>
        <v/>
      </c>
      <c r="C804" s="164" t="str">
        <f>IF(D804="所費",支出入力表!C805,"")</f>
        <v/>
      </c>
      <c r="D804" s="165" t="str">
        <f>IF(支出入力表!E805="所費","所費","")</f>
        <v/>
      </c>
      <c r="E804" s="165" t="str">
        <f>IF(D804="","",支出入力表!G805)</f>
        <v/>
      </c>
      <c r="F804" s="196" t="str">
        <f>IF(E804="","",VLOOKUP(E804,プルダウン用リスト!$L$1:$M$14,2,FALSE))</f>
        <v/>
      </c>
      <c r="G804" s="164" t="str">
        <f>IF(D804="所費",VLOOKUP(D804,支出入力表!E805:$M$2000,4,FALSE),"")</f>
        <v/>
      </c>
      <c r="H804" s="164" t="str">
        <f>IF(D804="所費",VLOOKUP(D804,支出入力表!E805:$M$2000,5,FALSE),"")</f>
        <v/>
      </c>
      <c r="I804" s="166" t="str">
        <f>IF(D804="所費",VLOOKUP(D804,支出入力表!E805:$M$2000,6,FALSE),"")</f>
        <v/>
      </c>
      <c r="J804" s="167" t="str">
        <f>IF(D804="所費",VLOOKUP(D804,支出入力表!E805:$M$2000,7,FALSE),"")</f>
        <v/>
      </c>
      <c r="K804" s="167" t="str">
        <f>IF(D804="所費",VLOOKUP(D804,支出入力表!E805:$M$2000,8,FALSE),"")</f>
        <v/>
      </c>
      <c r="L804" s="168" t="str">
        <f>IF(D804="所費",VLOOKUP(D804,支出入力表!E805:$M$2000,9,FALSE),"")</f>
        <v/>
      </c>
      <c r="M804" s="30"/>
    </row>
    <row r="805" spans="2:13" x14ac:dyDescent="0.55000000000000004">
      <c r="B805" s="163" t="str">
        <f>IF(D805="所費",支出入力表!A806,"")</f>
        <v/>
      </c>
      <c r="C805" s="164" t="str">
        <f>IF(D805="所費",支出入力表!C806,"")</f>
        <v/>
      </c>
      <c r="D805" s="165" t="str">
        <f>IF(支出入力表!E806="所費","所費","")</f>
        <v/>
      </c>
      <c r="E805" s="165" t="str">
        <f>IF(D805="","",支出入力表!G806)</f>
        <v/>
      </c>
      <c r="F805" s="196" t="str">
        <f>IF(E805="","",VLOOKUP(E805,プルダウン用リスト!$L$1:$M$14,2,FALSE))</f>
        <v/>
      </c>
      <c r="G805" s="164" t="str">
        <f>IF(D805="所費",VLOOKUP(D805,支出入力表!E806:$M$2000,4,FALSE),"")</f>
        <v/>
      </c>
      <c r="H805" s="164" t="str">
        <f>IF(D805="所費",VLOOKUP(D805,支出入力表!E806:$M$2000,5,FALSE),"")</f>
        <v/>
      </c>
      <c r="I805" s="166" t="str">
        <f>IF(D805="所費",VLOOKUP(D805,支出入力表!E806:$M$2000,6,FALSE),"")</f>
        <v/>
      </c>
      <c r="J805" s="167" t="str">
        <f>IF(D805="所費",VLOOKUP(D805,支出入力表!E806:$M$2000,7,FALSE),"")</f>
        <v/>
      </c>
      <c r="K805" s="167" t="str">
        <f>IF(D805="所費",VLOOKUP(D805,支出入力表!E806:$M$2000,8,FALSE),"")</f>
        <v/>
      </c>
      <c r="L805" s="168" t="str">
        <f>IF(D805="所費",VLOOKUP(D805,支出入力表!E806:$M$2000,9,FALSE),"")</f>
        <v/>
      </c>
      <c r="M805" s="30"/>
    </row>
    <row r="806" spans="2:13" x14ac:dyDescent="0.55000000000000004">
      <c r="B806" s="163" t="str">
        <f>IF(D806="所費",支出入力表!A807,"")</f>
        <v/>
      </c>
      <c r="C806" s="164" t="str">
        <f>IF(D806="所費",支出入力表!C807,"")</f>
        <v/>
      </c>
      <c r="D806" s="165" t="str">
        <f>IF(支出入力表!E807="所費","所費","")</f>
        <v/>
      </c>
      <c r="E806" s="165" t="str">
        <f>IF(D806="","",支出入力表!G807)</f>
        <v/>
      </c>
      <c r="F806" s="196" t="str">
        <f>IF(E806="","",VLOOKUP(E806,プルダウン用リスト!$L$1:$M$14,2,FALSE))</f>
        <v/>
      </c>
      <c r="G806" s="164" t="str">
        <f>IF(D806="所費",VLOOKUP(D806,支出入力表!E807:$M$2000,4,FALSE),"")</f>
        <v/>
      </c>
      <c r="H806" s="164" t="str">
        <f>IF(D806="所費",VLOOKUP(D806,支出入力表!E807:$M$2000,5,FALSE),"")</f>
        <v/>
      </c>
      <c r="I806" s="166" t="str">
        <f>IF(D806="所費",VLOOKUP(D806,支出入力表!E807:$M$2000,6,FALSE),"")</f>
        <v/>
      </c>
      <c r="J806" s="167" t="str">
        <f>IF(D806="所費",VLOOKUP(D806,支出入力表!E807:$M$2000,7,FALSE),"")</f>
        <v/>
      </c>
      <c r="K806" s="167" t="str">
        <f>IF(D806="所費",VLOOKUP(D806,支出入力表!E807:$M$2000,8,FALSE),"")</f>
        <v/>
      </c>
      <c r="L806" s="168" t="str">
        <f>IF(D806="所費",VLOOKUP(D806,支出入力表!E807:$M$2000,9,FALSE),"")</f>
        <v/>
      </c>
      <c r="M806" s="30"/>
    </row>
    <row r="807" spans="2:13" x14ac:dyDescent="0.55000000000000004">
      <c r="B807" s="163" t="str">
        <f>IF(D807="所費",支出入力表!A808,"")</f>
        <v/>
      </c>
      <c r="C807" s="164" t="str">
        <f>IF(D807="所費",支出入力表!C808,"")</f>
        <v/>
      </c>
      <c r="D807" s="165" t="str">
        <f>IF(支出入力表!E808="所費","所費","")</f>
        <v/>
      </c>
      <c r="E807" s="165" t="str">
        <f>IF(D807="","",支出入力表!G808)</f>
        <v/>
      </c>
      <c r="F807" s="196" t="str">
        <f>IF(E807="","",VLOOKUP(E807,プルダウン用リスト!$L$1:$M$14,2,FALSE))</f>
        <v/>
      </c>
      <c r="G807" s="164" t="str">
        <f>IF(D807="所費",VLOOKUP(D807,支出入力表!E808:$M$2000,4,FALSE),"")</f>
        <v/>
      </c>
      <c r="H807" s="164" t="str">
        <f>IF(D807="所費",VLOOKUP(D807,支出入力表!E808:$M$2000,5,FALSE),"")</f>
        <v/>
      </c>
      <c r="I807" s="166" t="str">
        <f>IF(D807="所費",VLOOKUP(D807,支出入力表!E808:$M$2000,6,FALSE),"")</f>
        <v/>
      </c>
      <c r="J807" s="167" t="str">
        <f>IF(D807="所費",VLOOKUP(D807,支出入力表!E808:$M$2000,7,FALSE),"")</f>
        <v/>
      </c>
      <c r="K807" s="167" t="str">
        <f>IF(D807="所費",VLOOKUP(D807,支出入力表!E808:$M$2000,8,FALSE),"")</f>
        <v/>
      </c>
      <c r="L807" s="168" t="str">
        <f>IF(D807="所費",VLOOKUP(D807,支出入力表!E808:$M$2000,9,FALSE),"")</f>
        <v/>
      </c>
      <c r="M807" s="30"/>
    </row>
    <row r="808" spans="2:13" x14ac:dyDescent="0.55000000000000004">
      <c r="B808" s="163" t="str">
        <f>IF(D808="所費",支出入力表!A809,"")</f>
        <v/>
      </c>
      <c r="C808" s="164" t="str">
        <f>IF(D808="所費",支出入力表!C809,"")</f>
        <v/>
      </c>
      <c r="D808" s="165" t="str">
        <f>IF(支出入力表!E809="所費","所費","")</f>
        <v/>
      </c>
      <c r="E808" s="165" t="str">
        <f>IF(D808="","",支出入力表!G809)</f>
        <v/>
      </c>
      <c r="F808" s="196" t="str">
        <f>IF(E808="","",VLOOKUP(E808,プルダウン用リスト!$L$1:$M$14,2,FALSE))</f>
        <v/>
      </c>
      <c r="G808" s="164" t="str">
        <f>IF(D808="所費",VLOOKUP(D808,支出入力表!E809:$M$2000,4,FALSE),"")</f>
        <v/>
      </c>
      <c r="H808" s="164" t="str">
        <f>IF(D808="所費",VLOOKUP(D808,支出入力表!E809:$M$2000,5,FALSE),"")</f>
        <v/>
      </c>
      <c r="I808" s="166" t="str">
        <f>IF(D808="所費",VLOOKUP(D808,支出入力表!E809:$M$2000,6,FALSE),"")</f>
        <v/>
      </c>
      <c r="J808" s="167" t="str">
        <f>IF(D808="所費",VLOOKUP(D808,支出入力表!E809:$M$2000,7,FALSE),"")</f>
        <v/>
      </c>
      <c r="K808" s="167" t="str">
        <f>IF(D808="所費",VLOOKUP(D808,支出入力表!E809:$M$2000,8,FALSE),"")</f>
        <v/>
      </c>
      <c r="L808" s="168" t="str">
        <f>IF(D808="所費",VLOOKUP(D808,支出入力表!E809:$M$2000,9,FALSE),"")</f>
        <v/>
      </c>
      <c r="M808" s="30"/>
    </row>
    <row r="809" spans="2:13" x14ac:dyDescent="0.55000000000000004">
      <c r="B809" s="163" t="str">
        <f>IF(D809="所費",支出入力表!A810,"")</f>
        <v/>
      </c>
      <c r="C809" s="164" t="str">
        <f>IF(D809="所費",支出入力表!C810,"")</f>
        <v/>
      </c>
      <c r="D809" s="165" t="str">
        <f>IF(支出入力表!E810="所費","所費","")</f>
        <v/>
      </c>
      <c r="E809" s="165" t="str">
        <f>IF(D809="","",支出入力表!G810)</f>
        <v/>
      </c>
      <c r="F809" s="196" t="str">
        <f>IF(E809="","",VLOOKUP(E809,プルダウン用リスト!$L$1:$M$14,2,FALSE))</f>
        <v/>
      </c>
      <c r="G809" s="164" t="str">
        <f>IF(D809="所費",VLOOKUP(D809,支出入力表!E810:$M$2000,4,FALSE),"")</f>
        <v/>
      </c>
      <c r="H809" s="164" t="str">
        <f>IF(D809="所費",VLOOKUP(D809,支出入力表!E810:$M$2000,5,FALSE),"")</f>
        <v/>
      </c>
      <c r="I809" s="166" t="str">
        <f>IF(D809="所費",VLOOKUP(D809,支出入力表!E810:$M$2000,6,FALSE),"")</f>
        <v/>
      </c>
      <c r="J809" s="167" t="str">
        <f>IF(D809="所費",VLOOKUP(D809,支出入力表!E810:$M$2000,7,FALSE),"")</f>
        <v/>
      </c>
      <c r="K809" s="167" t="str">
        <f>IF(D809="所費",VLOOKUP(D809,支出入力表!E810:$M$2000,8,FALSE),"")</f>
        <v/>
      </c>
      <c r="L809" s="168" t="str">
        <f>IF(D809="所費",VLOOKUP(D809,支出入力表!E810:$M$2000,9,FALSE),"")</f>
        <v/>
      </c>
      <c r="M809" s="30"/>
    </row>
    <row r="810" spans="2:13" x14ac:dyDescent="0.55000000000000004">
      <c r="B810" s="163" t="str">
        <f>IF(D810="所費",支出入力表!A811,"")</f>
        <v/>
      </c>
      <c r="C810" s="164" t="str">
        <f>IF(D810="所費",支出入力表!C811,"")</f>
        <v/>
      </c>
      <c r="D810" s="165" t="str">
        <f>IF(支出入力表!E811="所費","所費","")</f>
        <v/>
      </c>
      <c r="E810" s="165" t="str">
        <f>IF(D810="","",支出入力表!G811)</f>
        <v/>
      </c>
      <c r="F810" s="196" t="str">
        <f>IF(E810="","",VLOOKUP(E810,プルダウン用リスト!$L$1:$M$14,2,FALSE))</f>
        <v/>
      </c>
      <c r="G810" s="164" t="str">
        <f>IF(D810="所費",VLOOKUP(D810,支出入力表!E811:$M$2000,4,FALSE),"")</f>
        <v/>
      </c>
      <c r="H810" s="164" t="str">
        <f>IF(D810="所費",VLOOKUP(D810,支出入力表!E811:$M$2000,5,FALSE),"")</f>
        <v/>
      </c>
      <c r="I810" s="166" t="str">
        <f>IF(D810="所費",VLOOKUP(D810,支出入力表!E811:$M$2000,6,FALSE),"")</f>
        <v/>
      </c>
      <c r="J810" s="167" t="str">
        <f>IF(D810="所費",VLOOKUP(D810,支出入力表!E811:$M$2000,7,FALSE),"")</f>
        <v/>
      </c>
      <c r="K810" s="167" t="str">
        <f>IF(D810="所費",VLOOKUP(D810,支出入力表!E811:$M$2000,8,FALSE),"")</f>
        <v/>
      </c>
      <c r="L810" s="168" t="str">
        <f>IF(D810="所費",VLOOKUP(D810,支出入力表!E811:$M$2000,9,FALSE),"")</f>
        <v/>
      </c>
      <c r="M810" s="30"/>
    </row>
    <row r="811" spans="2:13" x14ac:dyDescent="0.55000000000000004">
      <c r="B811" s="163" t="str">
        <f>IF(D811="所費",支出入力表!A812,"")</f>
        <v/>
      </c>
      <c r="C811" s="164" t="str">
        <f>IF(D811="所費",支出入力表!C812,"")</f>
        <v/>
      </c>
      <c r="D811" s="165" t="str">
        <f>IF(支出入力表!E812="所費","所費","")</f>
        <v/>
      </c>
      <c r="E811" s="165" t="str">
        <f>IF(D811="","",支出入力表!G812)</f>
        <v/>
      </c>
      <c r="F811" s="196" t="str">
        <f>IF(E811="","",VLOOKUP(E811,プルダウン用リスト!$L$1:$M$14,2,FALSE))</f>
        <v/>
      </c>
      <c r="G811" s="164" t="str">
        <f>IF(D811="所費",VLOOKUP(D811,支出入力表!E812:$M$2000,4,FALSE),"")</f>
        <v/>
      </c>
      <c r="H811" s="164" t="str">
        <f>IF(D811="所費",VLOOKUP(D811,支出入力表!E812:$M$2000,5,FALSE),"")</f>
        <v/>
      </c>
      <c r="I811" s="166" t="str">
        <f>IF(D811="所費",VLOOKUP(D811,支出入力表!E812:$M$2000,6,FALSE),"")</f>
        <v/>
      </c>
      <c r="J811" s="167" t="str">
        <f>IF(D811="所費",VLOOKUP(D811,支出入力表!E812:$M$2000,7,FALSE),"")</f>
        <v/>
      </c>
      <c r="K811" s="167" t="str">
        <f>IF(D811="所費",VLOOKUP(D811,支出入力表!E812:$M$2000,8,FALSE),"")</f>
        <v/>
      </c>
      <c r="L811" s="168" t="str">
        <f>IF(D811="所費",VLOOKUP(D811,支出入力表!E812:$M$2000,9,FALSE),"")</f>
        <v/>
      </c>
      <c r="M811" s="30"/>
    </row>
    <row r="812" spans="2:13" x14ac:dyDescent="0.55000000000000004">
      <c r="B812" s="163" t="str">
        <f>IF(D812="所費",支出入力表!A813,"")</f>
        <v/>
      </c>
      <c r="C812" s="164" t="str">
        <f>IF(D812="所費",支出入力表!C813,"")</f>
        <v/>
      </c>
      <c r="D812" s="165" t="str">
        <f>IF(支出入力表!E813="所費","所費","")</f>
        <v/>
      </c>
      <c r="E812" s="165" t="str">
        <f>IF(D812="","",支出入力表!G813)</f>
        <v/>
      </c>
      <c r="F812" s="196" t="str">
        <f>IF(E812="","",VLOOKUP(E812,プルダウン用リスト!$L$1:$M$14,2,FALSE))</f>
        <v/>
      </c>
      <c r="G812" s="164" t="str">
        <f>IF(D812="所費",VLOOKUP(D812,支出入力表!E813:$M$2000,4,FALSE),"")</f>
        <v/>
      </c>
      <c r="H812" s="164" t="str">
        <f>IF(D812="所費",VLOOKUP(D812,支出入力表!E813:$M$2000,5,FALSE),"")</f>
        <v/>
      </c>
      <c r="I812" s="166" t="str">
        <f>IF(D812="所費",VLOOKUP(D812,支出入力表!E813:$M$2000,6,FALSE),"")</f>
        <v/>
      </c>
      <c r="J812" s="167" t="str">
        <f>IF(D812="所費",VLOOKUP(D812,支出入力表!E813:$M$2000,7,FALSE),"")</f>
        <v/>
      </c>
      <c r="K812" s="167" t="str">
        <f>IF(D812="所費",VLOOKUP(D812,支出入力表!E813:$M$2000,8,FALSE),"")</f>
        <v/>
      </c>
      <c r="L812" s="168" t="str">
        <f>IF(D812="所費",VLOOKUP(D812,支出入力表!E813:$M$2000,9,FALSE),"")</f>
        <v/>
      </c>
      <c r="M812" s="30"/>
    </row>
    <row r="813" spans="2:13" x14ac:dyDescent="0.55000000000000004">
      <c r="B813" s="163" t="str">
        <f>IF(D813="所費",支出入力表!A814,"")</f>
        <v/>
      </c>
      <c r="C813" s="164" t="str">
        <f>IF(D813="所費",支出入力表!C814,"")</f>
        <v/>
      </c>
      <c r="D813" s="165" t="str">
        <f>IF(支出入力表!E814="所費","所費","")</f>
        <v/>
      </c>
      <c r="E813" s="165" t="str">
        <f>IF(D813="","",支出入力表!G814)</f>
        <v/>
      </c>
      <c r="F813" s="196" t="str">
        <f>IF(E813="","",VLOOKUP(E813,プルダウン用リスト!$L$1:$M$14,2,FALSE))</f>
        <v/>
      </c>
      <c r="G813" s="164" t="str">
        <f>IF(D813="所費",VLOOKUP(D813,支出入力表!E814:$M$2000,4,FALSE),"")</f>
        <v/>
      </c>
      <c r="H813" s="164" t="str">
        <f>IF(D813="所費",VLOOKUP(D813,支出入力表!E814:$M$2000,5,FALSE),"")</f>
        <v/>
      </c>
      <c r="I813" s="166" t="str">
        <f>IF(D813="所費",VLOOKUP(D813,支出入力表!E814:$M$2000,6,FALSE),"")</f>
        <v/>
      </c>
      <c r="J813" s="167" t="str">
        <f>IF(D813="所費",VLOOKUP(D813,支出入力表!E814:$M$2000,7,FALSE),"")</f>
        <v/>
      </c>
      <c r="K813" s="167" t="str">
        <f>IF(D813="所費",VLOOKUP(D813,支出入力表!E814:$M$2000,8,FALSE),"")</f>
        <v/>
      </c>
      <c r="L813" s="168" t="str">
        <f>IF(D813="所費",VLOOKUP(D813,支出入力表!E814:$M$2000,9,FALSE),"")</f>
        <v/>
      </c>
      <c r="M813" s="30"/>
    </row>
    <row r="814" spans="2:13" x14ac:dyDescent="0.55000000000000004">
      <c r="B814" s="163" t="str">
        <f>IF(D814="所費",支出入力表!A815,"")</f>
        <v/>
      </c>
      <c r="C814" s="164" t="str">
        <f>IF(D814="所費",支出入力表!C815,"")</f>
        <v/>
      </c>
      <c r="D814" s="165" t="str">
        <f>IF(支出入力表!E815="所費","所費","")</f>
        <v/>
      </c>
      <c r="E814" s="165" t="str">
        <f>IF(D814="","",支出入力表!G815)</f>
        <v/>
      </c>
      <c r="F814" s="196" t="str">
        <f>IF(E814="","",VLOOKUP(E814,プルダウン用リスト!$L$1:$M$14,2,FALSE))</f>
        <v/>
      </c>
      <c r="G814" s="164" t="str">
        <f>IF(D814="所費",VLOOKUP(D814,支出入力表!E815:$M$2000,4,FALSE),"")</f>
        <v/>
      </c>
      <c r="H814" s="164" t="str">
        <f>IF(D814="所費",VLOOKUP(D814,支出入力表!E815:$M$2000,5,FALSE),"")</f>
        <v/>
      </c>
      <c r="I814" s="166" t="str">
        <f>IF(D814="所費",VLOOKUP(D814,支出入力表!E815:$M$2000,6,FALSE),"")</f>
        <v/>
      </c>
      <c r="J814" s="167" t="str">
        <f>IF(D814="所費",VLOOKUP(D814,支出入力表!E815:$M$2000,7,FALSE),"")</f>
        <v/>
      </c>
      <c r="K814" s="167" t="str">
        <f>IF(D814="所費",VLOOKUP(D814,支出入力表!E815:$M$2000,8,FALSE),"")</f>
        <v/>
      </c>
      <c r="L814" s="168" t="str">
        <f>IF(D814="所費",VLOOKUP(D814,支出入力表!E815:$M$2000,9,FALSE),"")</f>
        <v/>
      </c>
      <c r="M814" s="30"/>
    </row>
    <row r="815" spans="2:13" x14ac:dyDescent="0.55000000000000004">
      <c r="B815" s="163" t="str">
        <f>IF(D815="所費",支出入力表!A816,"")</f>
        <v/>
      </c>
      <c r="C815" s="164" t="str">
        <f>IF(D815="所費",支出入力表!C816,"")</f>
        <v/>
      </c>
      <c r="D815" s="165" t="str">
        <f>IF(支出入力表!E816="所費","所費","")</f>
        <v/>
      </c>
      <c r="E815" s="165" t="str">
        <f>IF(D815="","",支出入力表!G816)</f>
        <v/>
      </c>
      <c r="F815" s="196" t="str">
        <f>IF(E815="","",VLOOKUP(E815,プルダウン用リスト!$L$1:$M$14,2,FALSE))</f>
        <v/>
      </c>
      <c r="G815" s="164" t="str">
        <f>IF(D815="所費",VLOOKUP(D815,支出入力表!E816:$M$2000,4,FALSE),"")</f>
        <v/>
      </c>
      <c r="H815" s="164" t="str">
        <f>IF(D815="所費",VLOOKUP(D815,支出入力表!E816:$M$2000,5,FALSE),"")</f>
        <v/>
      </c>
      <c r="I815" s="166" t="str">
        <f>IF(D815="所費",VLOOKUP(D815,支出入力表!E816:$M$2000,6,FALSE),"")</f>
        <v/>
      </c>
      <c r="J815" s="167" t="str">
        <f>IF(D815="所費",VLOOKUP(D815,支出入力表!E816:$M$2000,7,FALSE),"")</f>
        <v/>
      </c>
      <c r="K815" s="167" t="str">
        <f>IF(D815="所費",VLOOKUP(D815,支出入力表!E816:$M$2000,8,FALSE),"")</f>
        <v/>
      </c>
      <c r="L815" s="168" t="str">
        <f>IF(D815="所費",VLOOKUP(D815,支出入力表!E816:$M$2000,9,FALSE),"")</f>
        <v/>
      </c>
      <c r="M815" s="30"/>
    </row>
    <row r="816" spans="2:13" x14ac:dyDescent="0.55000000000000004">
      <c r="B816" s="163" t="str">
        <f>IF(D816="所費",支出入力表!A817,"")</f>
        <v/>
      </c>
      <c r="C816" s="164" t="str">
        <f>IF(D816="所費",支出入力表!C817,"")</f>
        <v/>
      </c>
      <c r="D816" s="165" t="str">
        <f>IF(支出入力表!E817="所費","所費","")</f>
        <v/>
      </c>
      <c r="E816" s="165" t="str">
        <f>IF(D816="","",支出入力表!G817)</f>
        <v/>
      </c>
      <c r="F816" s="196" t="str">
        <f>IF(E816="","",VLOOKUP(E816,プルダウン用リスト!$L$1:$M$14,2,FALSE))</f>
        <v/>
      </c>
      <c r="G816" s="164" t="str">
        <f>IF(D816="所費",VLOOKUP(D816,支出入力表!E817:$M$2000,4,FALSE),"")</f>
        <v/>
      </c>
      <c r="H816" s="164" t="str">
        <f>IF(D816="所費",VLOOKUP(D816,支出入力表!E817:$M$2000,5,FALSE),"")</f>
        <v/>
      </c>
      <c r="I816" s="166" t="str">
        <f>IF(D816="所費",VLOOKUP(D816,支出入力表!E817:$M$2000,6,FALSE),"")</f>
        <v/>
      </c>
      <c r="J816" s="167" t="str">
        <f>IF(D816="所費",VLOOKUP(D816,支出入力表!E817:$M$2000,7,FALSE),"")</f>
        <v/>
      </c>
      <c r="K816" s="167" t="str">
        <f>IF(D816="所費",VLOOKUP(D816,支出入力表!E817:$M$2000,8,FALSE),"")</f>
        <v/>
      </c>
      <c r="L816" s="168" t="str">
        <f>IF(D816="所費",VLOOKUP(D816,支出入力表!E817:$M$2000,9,FALSE),"")</f>
        <v/>
      </c>
      <c r="M816" s="30"/>
    </row>
    <row r="817" spans="2:13" x14ac:dyDescent="0.55000000000000004">
      <c r="B817" s="163" t="str">
        <f>IF(D817="所費",支出入力表!A818,"")</f>
        <v/>
      </c>
      <c r="C817" s="164" t="str">
        <f>IF(D817="所費",支出入力表!C818,"")</f>
        <v/>
      </c>
      <c r="D817" s="165" t="str">
        <f>IF(支出入力表!E818="所費","所費","")</f>
        <v/>
      </c>
      <c r="E817" s="165" t="str">
        <f>IF(D817="","",支出入力表!G818)</f>
        <v/>
      </c>
      <c r="F817" s="196" t="str">
        <f>IF(E817="","",VLOOKUP(E817,プルダウン用リスト!$L$1:$M$14,2,FALSE))</f>
        <v/>
      </c>
      <c r="G817" s="164" t="str">
        <f>IF(D817="所費",VLOOKUP(D817,支出入力表!E818:$M$2000,4,FALSE),"")</f>
        <v/>
      </c>
      <c r="H817" s="164" t="str">
        <f>IF(D817="所費",VLOOKUP(D817,支出入力表!E818:$M$2000,5,FALSE),"")</f>
        <v/>
      </c>
      <c r="I817" s="166" t="str">
        <f>IF(D817="所費",VLOOKUP(D817,支出入力表!E818:$M$2000,6,FALSE),"")</f>
        <v/>
      </c>
      <c r="J817" s="167" t="str">
        <f>IF(D817="所費",VLOOKUP(D817,支出入力表!E818:$M$2000,7,FALSE),"")</f>
        <v/>
      </c>
      <c r="K817" s="167" t="str">
        <f>IF(D817="所費",VLOOKUP(D817,支出入力表!E818:$M$2000,8,FALSE),"")</f>
        <v/>
      </c>
      <c r="L817" s="168" t="str">
        <f>IF(D817="所費",VLOOKUP(D817,支出入力表!E818:$M$2000,9,FALSE),"")</f>
        <v/>
      </c>
      <c r="M817" s="30"/>
    </row>
    <row r="818" spans="2:13" x14ac:dyDescent="0.55000000000000004">
      <c r="B818" s="163" t="str">
        <f>IF(D818="所費",支出入力表!A819,"")</f>
        <v/>
      </c>
      <c r="C818" s="164" t="str">
        <f>IF(D818="所費",支出入力表!C819,"")</f>
        <v/>
      </c>
      <c r="D818" s="165" t="str">
        <f>IF(支出入力表!E819="所費","所費","")</f>
        <v/>
      </c>
      <c r="E818" s="165" t="str">
        <f>IF(D818="","",支出入力表!G819)</f>
        <v/>
      </c>
      <c r="F818" s="196" t="str">
        <f>IF(E818="","",VLOOKUP(E818,プルダウン用リスト!$L$1:$M$14,2,FALSE))</f>
        <v/>
      </c>
      <c r="G818" s="164" t="str">
        <f>IF(D818="所費",VLOOKUP(D818,支出入力表!E819:$M$2000,4,FALSE),"")</f>
        <v/>
      </c>
      <c r="H818" s="164" t="str">
        <f>IF(D818="所費",VLOOKUP(D818,支出入力表!E819:$M$2000,5,FALSE),"")</f>
        <v/>
      </c>
      <c r="I818" s="166" t="str">
        <f>IF(D818="所費",VLOOKUP(D818,支出入力表!E819:$M$2000,6,FALSE),"")</f>
        <v/>
      </c>
      <c r="J818" s="167" t="str">
        <f>IF(D818="所費",VLOOKUP(D818,支出入力表!E819:$M$2000,7,FALSE),"")</f>
        <v/>
      </c>
      <c r="K818" s="167" t="str">
        <f>IF(D818="所費",VLOOKUP(D818,支出入力表!E819:$M$2000,8,FALSE),"")</f>
        <v/>
      </c>
      <c r="L818" s="168" t="str">
        <f>IF(D818="所費",VLOOKUP(D818,支出入力表!E819:$M$2000,9,FALSE),"")</f>
        <v/>
      </c>
      <c r="M818" s="30"/>
    </row>
    <row r="819" spans="2:13" x14ac:dyDescent="0.55000000000000004">
      <c r="B819" s="163" t="str">
        <f>IF(D819="所費",支出入力表!A820,"")</f>
        <v/>
      </c>
      <c r="C819" s="164" t="str">
        <f>IF(D819="所費",支出入力表!C820,"")</f>
        <v/>
      </c>
      <c r="D819" s="165" t="str">
        <f>IF(支出入力表!E820="所費","所費","")</f>
        <v/>
      </c>
      <c r="E819" s="165" t="str">
        <f>IF(D819="","",支出入力表!G820)</f>
        <v/>
      </c>
      <c r="F819" s="196" t="str">
        <f>IF(E819="","",VLOOKUP(E819,プルダウン用リスト!$L$1:$M$14,2,FALSE))</f>
        <v/>
      </c>
      <c r="G819" s="164" t="str">
        <f>IF(D819="所費",VLOOKUP(D819,支出入力表!E820:$M$2000,4,FALSE),"")</f>
        <v/>
      </c>
      <c r="H819" s="164" t="str">
        <f>IF(D819="所費",VLOOKUP(D819,支出入力表!E820:$M$2000,5,FALSE),"")</f>
        <v/>
      </c>
      <c r="I819" s="166" t="str">
        <f>IF(D819="所費",VLOOKUP(D819,支出入力表!E820:$M$2000,6,FALSE),"")</f>
        <v/>
      </c>
      <c r="J819" s="167" t="str">
        <f>IF(D819="所費",VLOOKUP(D819,支出入力表!E820:$M$2000,7,FALSE),"")</f>
        <v/>
      </c>
      <c r="K819" s="167" t="str">
        <f>IF(D819="所費",VLOOKUP(D819,支出入力表!E820:$M$2000,8,FALSE),"")</f>
        <v/>
      </c>
      <c r="L819" s="168" t="str">
        <f>IF(D819="所費",VLOOKUP(D819,支出入力表!E820:$M$2000,9,FALSE),"")</f>
        <v/>
      </c>
      <c r="M819" s="30"/>
    </row>
    <row r="820" spans="2:13" x14ac:dyDescent="0.55000000000000004">
      <c r="B820" s="163" t="str">
        <f>IF(D820="所費",支出入力表!A821,"")</f>
        <v/>
      </c>
      <c r="C820" s="164" t="str">
        <f>IF(D820="所費",支出入力表!C821,"")</f>
        <v/>
      </c>
      <c r="D820" s="165" t="str">
        <f>IF(支出入力表!E821="所費","所費","")</f>
        <v/>
      </c>
      <c r="E820" s="165" t="str">
        <f>IF(D820="","",支出入力表!G821)</f>
        <v/>
      </c>
      <c r="F820" s="196" t="str">
        <f>IF(E820="","",VLOOKUP(E820,プルダウン用リスト!$L$1:$M$14,2,FALSE))</f>
        <v/>
      </c>
      <c r="G820" s="164" t="str">
        <f>IF(D820="所費",VLOOKUP(D820,支出入力表!E821:$M$2000,4,FALSE),"")</f>
        <v/>
      </c>
      <c r="H820" s="164" t="str">
        <f>IF(D820="所費",VLOOKUP(D820,支出入力表!E821:$M$2000,5,FALSE),"")</f>
        <v/>
      </c>
      <c r="I820" s="166" t="str">
        <f>IF(D820="所費",VLOOKUP(D820,支出入力表!E821:$M$2000,6,FALSE),"")</f>
        <v/>
      </c>
      <c r="J820" s="167" t="str">
        <f>IF(D820="所費",VLOOKUP(D820,支出入力表!E821:$M$2000,7,FALSE),"")</f>
        <v/>
      </c>
      <c r="K820" s="167" t="str">
        <f>IF(D820="所費",VLOOKUP(D820,支出入力表!E821:$M$2000,8,FALSE),"")</f>
        <v/>
      </c>
      <c r="L820" s="168" t="str">
        <f>IF(D820="所費",VLOOKUP(D820,支出入力表!E821:$M$2000,9,FALSE),"")</f>
        <v/>
      </c>
      <c r="M820" s="30"/>
    </row>
    <row r="821" spans="2:13" x14ac:dyDescent="0.55000000000000004">
      <c r="B821" s="163" t="str">
        <f>IF(D821="所費",支出入力表!A822,"")</f>
        <v/>
      </c>
      <c r="C821" s="164" t="str">
        <f>IF(D821="所費",支出入力表!C822,"")</f>
        <v/>
      </c>
      <c r="D821" s="165" t="str">
        <f>IF(支出入力表!E822="所費","所費","")</f>
        <v/>
      </c>
      <c r="E821" s="165" t="str">
        <f>IF(D821="","",支出入力表!G822)</f>
        <v/>
      </c>
      <c r="F821" s="196" t="str">
        <f>IF(E821="","",VLOOKUP(E821,プルダウン用リスト!$L$1:$M$14,2,FALSE))</f>
        <v/>
      </c>
      <c r="G821" s="164" t="str">
        <f>IF(D821="所費",VLOOKUP(D821,支出入力表!E822:$M$2000,4,FALSE),"")</f>
        <v/>
      </c>
      <c r="H821" s="164" t="str">
        <f>IF(D821="所費",VLOOKUP(D821,支出入力表!E822:$M$2000,5,FALSE),"")</f>
        <v/>
      </c>
      <c r="I821" s="166" t="str">
        <f>IF(D821="所費",VLOOKUP(D821,支出入力表!E822:$M$2000,6,FALSE),"")</f>
        <v/>
      </c>
      <c r="J821" s="167" t="str">
        <f>IF(D821="所費",VLOOKUP(D821,支出入力表!E822:$M$2000,7,FALSE),"")</f>
        <v/>
      </c>
      <c r="K821" s="167" t="str">
        <f>IF(D821="所費",VLOOKUP(D821,支出入力表!E822:$M$2000,8,FALSE),"")</f>
        <v/>
      </c>
      <c r="L821" s="168" t="str">
        <f>IF(D821="所費",VLOOKUP(D821,支出入力表!E822:$M$2000,9,FALSE),"")</f>
        <v/>
      </c>
      <c r="M821" s="30"/>
    </row>
    <row r="822" spans="2:13" x14ac:dyDescent="0.55000000000000004">
      <c r="B822" s="163" t="str">
        <f>IF(D822="所費",支出入力表!A823,"")</f>
        <v/>
      </c>
      <c r="C822" s="164" t="str">
        <f>IF(D822="所費",支出入力表!C823,"")</f>
        <v/>
      </c>
      <c r="D822" s="165" t="str">
        <f>IF(支出入力表!E823="所費","所費","")</f>
        <v/>
      </c>
      <c r="E822" s="165" t="str">
        <f>IF(D822="","",支出入力表!G823)</f>
        <v/>
      </c>
      <c r="F822" s="196" t="str">
        <f>IF(E822="","",VLOOKUP(E822,プルダウン用リスト!$L$1:$M$14,2,FALSE))</f>
        <v/>
      </c>
      <c r="G822" s="164" t="str">
        <f>IF(D822="所費",VLOOKUP(D822,支出入力表!E823:$M$2000,4,FALSE),"")</f>
        <v/>
      </c>
      <c r="H822" s="164" t="str">
        <f>IF(D822="所費",VLOOKUP(D822,支出入力表!E823:$M$2000,5,FALSE),"")</f>
        <v/>
      </c>
      <c r="I822" s="166" t="str">
        <f>IF(D822="所費",VLOOKUP(D822,支出入力表!E823:$M$2000,6,FALSE),"")</f>
        <v/>
      </c>
      <c r="J822" s="167" t="str">
        <f>IF(D822="所費",VLOOKUP(D822,支出入力表!E823:$M$2000,7,FALSE),"")</f>
        <v/>
      </c>
      <c r="K822" s="167" t="str">
        <f>IF(D822="所費",VLOOKUP(D822,支出入力表!E823:$M$2000,8,FALSE),"")</f>
        <v/>
      </c>
      <c r="L822" s="168" t="str">
        <f>IF(D822="所費",VLOOKUP(D822,支出入力表!E823:$M$2000,9,FALSE),"")</f>
        <v/>
      </c>
      <c r="M822" s="30"/>
    </row>
    <row r="823" spans="2:13" x14ac:dyDescent="0.55000000000000004">
      <c r="B823" s="163" t="str">
        <f>IF(D823="所費",支出入力表!A824,"")</f>
        <v/>
      </c>
      <c r="C823" s="164" t="str">
        <f>IF(D823="所費",支出入力表!C824,"")</f>
        <v/>
      </c>
      <c r="D823" s="165" t="str">
        <f>IF(支出入力表!E824="所費","所費","")</f>
        <v/>
      </c>
      <c r="E823" s="165" t="str">
        <f>IF(D823="","",支出入力表!G824)</f>
        <v/>
      </c>
      <c r="F823" s="196" t="str">
        <f>IF(E823="","",VLOOKUP(E823,プルダウン用リスト!$L$1:$M$14,2,FALSE))</f>
        <v/>
      </c>
      <c r="G823" s="164" t="str">
        <f>IF(D823="所費",VLOOKUP(D823,支出入力表!E824:$M$2000,4,FALSE),"")</f>
        <v/>
      </c>
      <c r="H823" s="164" t="str">
        <f>IF(D823="所費",VLOOKUP(D823,支出入力表!E824:$M$2000,5,FALSE),"")</f>
        <v/>
      </c>
      <c r="I823" s="166" t="str">
        <f>IF(D823="所費",VLOOKUP(D823,支出入力表!E824:$M$2000,6,FALSE),"")</f>
        <v/>
      </c>
      <c r="J823" s="167" t="str">
        <f>IF(D823="所費",VLOOKUP(D823,支出入力表!E824:$M$2000,7,FALSE),"")</f>
        <v/>
      </c>
      <c r="K823" s="167" t="str">
        <f>IF(D823="所費",VLOOKUP(D823,支出入力表!E824:$M$2000,8,FALSE),"")</f>
        <v/>
      </c>
      <c r="L823" s="168" t="str">
        <f>IF(D823="所費",VLOOKUP(D823,支出入力表!E824:$M$2000,9,FALSE),"")</f>
        <v/>
      </c>
      <c r="M823" s="30"/>
    </row>
    <row r="824" spans="2:13" x14ac:dyDescent="0.55000000000000004">
      <c r="B824" s="163" t="str">
        <f>IF(D824="所費",支出入力表!A825,"")</f>
        <v/>
      </c>
      <c r="C824" s="164" t="str">
        <f>IF(D824="所費",支出入力表!C825,"")</f>
        <v/>
      </c>
      <c r="D824" s="165" t="str">
        <f>IF(支出入力表!E825="所費","所費","")</f>
        <v/>
      </c>
      <c r="E824" s="165" t="str">
        <f>IF(D824="","",支出入力表!G825)</f>
        <v/>
      </c>
      <c r="F824" s="196" t="str">
        <f>IF(E824="","",VLOOKUP(E824,プルダウン用リスト!$L$1:$M$14,2,FALSE))</f>
        <v/>
      </c>
      <c r="G824" s="164" t="str">
        <f>IF(D824="所費",VLOOKUP(D824,支出入力表!E825:$M$2000,4,FALSE),"")</f>
        <v/>
      </c>
      <c r="H824" s="164" t="str">
        <f>IF(D824="所費",VLOOKUP(D824,支出入力表!E825:$M$2000,5,FALSE),"")</f>
        <v/>
      </c>
      <c r="I824" s="166" t="str">
        <f>IF(D824="所費",VLOOKUP(D824,支出入力表!E825:$M$2000,6,FALSE),"")</f>
        <v/>
      </c>
      <c r="J824" s="167" t="str">
        <f>IF(D824="所費",VLOOKUP(D824,支出入力表!E825:$M$2000,7,FALSE),"")</f>
        <v/>
      </c>
      <c r="K824" s="167" t="str">
        <f>IF(D824="所費",VLOOKUP(D824,支出入力表!E825:$M$2000,8,FALSE),"")</f>
        <v/>
      </c>
      <c r="L824" s="168" t="str">
        <f>IF(D824="所費",VLOOKUP(D824,支出入力表!E825:$M$2000,9,FALSE),"")</f>
        <v/>
      </c>
      <c r="M824" s="30"/>
    </row>
    <row r="825" spans="2:13" x14ac:dyDescent="0.55000000000000004">
      <c r="B825" s="163" t="str">
        <f>IF(D825="所費",支出入力表!A826,"")</f>
        <v/>
      </c>
      <c r="C825" s="164" t="str">
        <f>IF(D825="所費",支出入力表!C826,"")</f>
        <v/>
      </c>
      <c r="D825" s="165" t="str">
        <f>IF(支出入力表!E826="所費","所費","")</f>
        <v/>
      </c>
      <c r="E825" s="165" t="str">
        <f>IF(D825="","",支出入力表!G826)</f>
        <v/>
      </c>
      <c r="F825" s="196" t="str">
        <f>IF(E825="","",VLOOKUP(E825,プルダウン用リスト!$L$1:$M$14,2,FALSE))</f>
        <v/>
      </c>
      <c r="G825" s="164" t="str">
        <f>IF(D825="所費",VLOOKUP(D825,支出入力表!E826:$M$2000,4,FALSE),"")</f>
        <v/>
      </c>
      <c r="H825" s="164" t="str">
        <f>IF(D825="所費",VLOOKUP(D825,支出入力表!E826:$M$2000,5,FALSE),"")</f>
        <v/>
      </c>
      <c r="I825" s="166" t="str">
        <f>IF(D825="所費",VLOOKUP(D825,支出入力表!E826:$M$2000,6,FALSE),"")</f>
        <v/>
      </c>
      <c r="J825" s="167" t="str">
        <f>IF(D825="所費",VLOOKUP(D825,支出入力表!E826:$M$2000,7,FALSE),"")</f>
        <v/>
      </c>
      <c r="K825" s="167" t="str">
        <f>IF(D825="所費",VLOOKUP(D825,支出入力表!E826:$M$2000,8,FALSE),"")</f>
        <v/>
      </c>
      <c r="L825" s="168" t="str">
        <f>IF(D825="所費",VLOOKUP(D825,支出入力表!E826:$M$2000,9,FALSE),"")</f>
        <v/>
      </c>
      <c r="M825" s="30"/>
    </row>
    <row r="826" spans="2:13" x14ac:dyDescent="0.55000000000000004">
      <c r="B826" s="163" t="str">
        <f>IF(D826="所費",支出入力表!A827,"")</f>
        <v/>
      </c>
      <c r="C826" s="164" t="str">
        <f>IF(D826="所費",支出入力表!C827,"")</f>
        <v/>
      </c>
      <c r="D826" s="165" t="str">
        <f>IF(支出入力表!E827="所費","所費","")</f>
        <v/>
      </c>
      <c r="E826" s="165" t="str">
        <f>IF(D826="","",支出入力表!G827)</f>
        <v/>
      </c>
      <c r="F826" s="196" t="str">
        <f>IF(E826="","",VLOOKUP(E826,プルダウン用リスト!$L$1:$M$14,2,FALSE))</f>
        <v/>
      </c>
      <c r="G826" s="164" t="str">
        <f>IF(D826="所費",VLOOKUP(D826,支出入力表!E827:$M$2000,4,FALSE),"")</f>
        <v/>
      </c>
      <c r="H826" s="164" t="str">
        <f>IF(D826="所費",VLOOKUP(D826,支出入力表!E827:$M$2000,5,FALSE),"")</f>
        <v/>
      </c>
      <c r="I826" s="166" t="str">
        <f>IF(D826="所費",VLOOKUP(D826,支出入力表!E827:$M$2000,6,FALSE),"")</f>
        <v/>
      </c>
      <c r="J826" s="167" t="str">
        <f>IF(D826="所費",VLOOKUP(D826,支出入力表!E827:$M$2000,7,FALSE),"")</f>
        <v/>
      </c>
      <c r="K826" s="167" t="str">
        <f>IF(D826="所費",VLOOKUP(D826,支出入力表!E827:$M$2000,8,FALSE),"")</f>
        <v/>
      </c>
      <c r="L826" s="168" t="str">
        <f>IF(D826="所費",VLOOKUP(D826,支出入力表!E827:$M$2000,9,FALSE),"")</f>
        <v/>
      </c>
      <c r="M826" s="30"/>
    </row>
    <row r="827" spans="2:13" x14ac:dyDescent="0.55000000000000004">
      <c r="B827" s="163" t="str">
        <f>IF(D827="所費",支出入力表!A828,"")</f>
        <v/>
      </c>
      <c r="C827" s="164" t="str">
        <f>IF(D827="所費",支出入力表!C828,"")</f>
        <v/>
      </c>
      <c r="D827" s="165" t="str">
        <f>IF(支出入力表!E828="所費","所費","")</f>
        <v/>
      </c>
      <c r="E827" s="165" t="str">
        <f>IF(D827="","",支出入力表!G828)</f>
        <v/>
      </c>
      <c r="F827" s="196" t="str">
        <f>IF(E827="","",VLOOKUP(E827,プルダウン用リスト!$L$1:$M$14,2,FALSE))</f>
        <v/>
      </c>
      <c r="G827" s="164" t="str">
        <f>IF(D827="所費",VLOOKUP(D827,支出入力表!E828:$M$2000,4,FALSE),"")</f>
        <v/>
      </c>
      <c r="H827" s="164" t="str">
        <f>IF(D827="所費",VLOOKUP(D827,支出入力表!E828:$M$2000,5,FALSE),"")</f>
        <v/>
      </c>
      <c r="I827" s="166" t="str">
        <f>IF(D827="所費",VLOOKUP(D827,支出入力表!E828:$M$2000,6,FALSE),"")</f>
        <v/>
      </c>
      <c r="J827" s="167" t="str">
        <f>IF(D827="所費",VLOOKUP(D827,支出入力表!E828:$M$2000,7,FALSE),"")</f>
        <v/>
      </c>
      <c r="K827" s="167" t="str">
        <f>IF(D827="所費",VLOOKUP(D827,支出入力表!E828:$M$2000,8,FALSE),"")</f>
        <v/>
      </c>
      <c r="L827" s="168" t="str">
        <f>IF(D827="所費",VLOOKUP(D827,支出入力表!E828:$M$2000,9,FALSE),"")</f>
        <v/>
      </c>
      <c r="M827" s="30"/>
    </row>
    <row r="828" spans="2:13" x14ac:dyDescent="0.55000000000000004">
      <c r="B828" s="163" t="str">
        <f>IF(D828="所費",支出入力表!A829,"")</f>
        <v/>
      </c>
      <c r="C828" s="164" t="str">
        <f>IF(D828="所費",支出入力表!C829,"")</f>
        <v/>
      </c>
      <c r="D828" s="165" t="str">
        <f>IF(支出入力表!E829="所費","所費","")</f>
        <v/>
      </c>
      <c r="E828" s="165" t="str">
        <f>IF(D828="","",支出入力表!G829)</f>
        <v/>
      </c>
      <c r="F828" s="196" t="str">
        <f>IF(E828="","",VLOOKUP(E828,プルダウン用リスト!$L$1:$M$14,2,FALSE))</f>
        <v/>
      </c>
      <c r="G828" s="164" t="str">
        <f>IF(D828="所費",VLOOKUP(D828,支出入力表!E829:$M$2000,4,FALSE),"")</f>
        <v/>
      </c>
      <c r="H828" s="164" t="str">
        <f>IF(D828="所費",VLOOKUP(D828,支出入力表!E829:$M$2000,5,FALSE),"")</f>
        <v/>
      </c>
      <c r="I828" s="166" t="str">
        <f>IF(D828="所費",VLOOKUP(D828,支出入力表!E829:$M$2000,6,FALSE),"")</f>
        <v/>
      </c>
      <c r="J828" s="167" t="str">
        <f>IF(D828="所費",VLOOKUP(D828,支出入力表!E829:$M$2000,7,FALSE),"")</f>
        <v/>
      </c>
      <c r="K828" s="167" t="str">
        <f>IF(D828="所費",VLOOKUP(D828,支出入力表!E829:$M$2000,8,FALSE),"")</f>
        <v/>
      </c>
      <c r="L828" s="168" t="str">
        <f>IF(D828="所費",VLOOKUP(D828,支出入力表!E829:$M$2000,9,FALSE),"")</f>
        <v/>
      </c>
      <c r="M828" s="30"/>
    </row>
    <row r="829" spans="2:13" x14ac:dyDescent="0.55000000000000004">
      <c r="B829" s="163" t="str">
        <f>IF(D829="所費",支出入力表!A830,"")</f>
        <v/>
      </c>
      <c r="C829" s="164" t="str">
        <f>IF(D829="所費",支出入力表!C830,"")</f>
        <v/>
      </c>
      <c r="D829" s="165" t="str">
        <f>IF(支出入力表!E830="所費","所費","")</f>
        <v/>
      </c>
      <c r="E829" s="165" t="str">
        <f>IF(D829="","",支出入力表!G830)</f>
        <v/>
      </c>
      <c r="F829" s="196" t="str">
        <f>IF(E829="","",VLOOKUP(E829,プルダウン用リスト!$L$1:$M$14,2,FALSE))</f>
        <v/>
      </c>
      <c r="G829" s="164" t="str">
        <f>IF(D829="所費",VLOOKUP(D829,支出入力表!E830:$M$2000,4,FALSE),"")</f>
        <v/>
      </c>
      <c r="H829" s="164" t="str">
        <f>IF(D829="所費",VLOOKUP(D829,支出入力表!E830:$M$2000,5,FALSE),"")</f>
        <v/>
      </c>
      <c r="I829" s="166" t="str">
        <f>IF(D829="所費",VLOOKUP(D829,支出入力表!E830:$M$2000,6,FALSE),"")</f>
        <v/>
      </c>
      <c r="J829" s="167" t="str">
        <f>IF(D829="所費",VLOOKUP(D829,支出入力表!E830:$M$2000,7,FALSE),"")</f>
        <v/>
      </c>
      <c r="K829" s="167" t="str">
        <f>IF(D829="所費",VLOOKUP(D829,支出入力表!E830:$M$2000,8,FALSE),"")</f>
        <v/>
      </c>
      <c r="L829" s="168" t="str">
        <f>IF(D829="所費",VLOOKUP(D829,支出入力表!E830:$M$2000,9,FALSE),"")</f>
        <v/>
      </c>
      <c r="M829" s="30"/>
    </row>
    <row r="830" spans="2:13" x14ac:dyDescent="0.55000000000000004">
      <c r="B830" s="163" t="str">
        <f>IF(D830="所費",支出入力表!A831,"")</f>
        <v/>
      </c>
      <c r="C830" s="164" t="str">
        <f>IF(D830="所費",支出入力表!C831,"")</f>
        <v/>
      </c>
      <c r="D830" s="165" t="str">
        <f>IF(支出入力表!E831="所費","所費","")</f>
        <v/>
      </c>
      <c r="E830" s="165" t="str">
        <f>IF(D830="","",支出入力表!G831)</f>
        <v/>
      </c>
      <c r="F830" s="196" t="str">
        <f>IF(E830="","",VLOOKUP(E830,プルダウン用リスト!$L$1:$M$14,2,FALSE))</f>
        <v/>
      </c>
      <c r="G830" s="164" t="str">
        <f>IF(D830="所費",VLOOKUP(D830,支出入力表!E831:$M$2000,4,FALSE),"")</f>
        <v/>
      </c>
      <c r="H830" s="164" t="str">
        <f>IF(D830="所費",VLOOKUP(D830,支出入力表!E831:$M$2000,5,FALSE),"")</f>
        <v/>
      </c>
      <c r="I830" s="166" t="str">
        <f>IF(D830="所費",VLOOKUP(D830,支出入力表!E831:$M$2000,6,FALSE),"")</f>
        <v/>
      </c>
      <c r="J830" s="167" t="str">
        <f>IF(D830="所費",VLOOKUP(D830,支出入力表!E831:$M$2000,7,FALSE),"")</f>
        <v/>
      </c>
      <c r="K830" s="167" t="str">
        <f>IF(D830="所費",VLOOKUP(D830,支出入力表!E831:$M$2000,8,FALSE),"")</f>
        <v/>
      </c>
      <c r="L830" s="168" t="str">
        <f>IF(D830="所費",VLOOKUP(D830,支出入力表!E831:$M$2000,9,FALSE),"")</f>
        <v/>
      </c>
      <c r="M830" s="30"/>
    </row>
    <row r="831" spans="2:13" x14ac:dyDescent="0.55000000000000004">
      <c r="B831" s="163" t="str">
        <f>IF(D831="所費",支出入力表!A832,"")</f>
        <v/>
      </c>
      <c r="C831" s="164" t="str">
        <f>IF(D831="所費",支出入力表!C832,"")</f>
        <v/>
      </c>
      <c r="D831" s="165" t="str">
        <f>IF(支出入力表!E832="所費","所費","")</f>
        <v/>
      </c>
      <c r="E831" s="165" t="str">
        <f>IF(D831="","",支出入力表!G832)</f>
        <v/>
      </c>
      <c r="F831" s="196" t="str">
        <f>IF(E831="","",VLOOKUP(E831,プルダウン用リスト!$L$1:$M$14,2,FALSE))</f>
        <v/>
      </c>
      <c r="G831" s="164" t="str">
        <f>IF(D831="所費",VLOOKUP(D831,支出入力表!E832:$M$2000,4,FALSE),"")</f>
        <v/>
      </c>
      <c r="H831" s="164" t="str">
        <f>IF(D831="所費",VLOOKUP(D831,支出入力表!E832:$M$2000,5,FALSE),"")</f>
        <v/>
      </c>
      <c r="I831" s="166" t="str">
        <f>IF(D831="所費",VLOOKUP(D831,支出入力表!E832:$M$2000,6,FALSE),"")</f>
        <v/>
      </c>
      <c r="J831" s="167" t="str">
        <f>IF(D831="所費",VLOOKUP(D831,支出入力表!E832:$M$2000,7,FALSE),"")</f>
        <v/>
      </c>
      <c r="K831" s="167" t="str">
        <f>IF(D831="所費",VLOOKUP(D831,支出入力表!E832:$M$2000,8,FALSE),"")</f>
        <v/>
      </c>
      <c r="L831" s="168" t="str">
        <f>IF(D831="所費",VLOOKUP(D831,支出入力表!E832:$M$2000,9,FALSE),"")</f>
        <v/>
      </c>
      <c r="M831" s="30"/>
    </row>
    <row r="832" spans="2:13" x14ac:dyDescent="0.55000000000000004">
      <c r="B832" s="163" t="str">
        <f>IF(D832="所費",支出入力表!A833,"")</f>
        <v/>
      </c>
      <c r="C832" s="164" t="str">
        <f>IF(D832="所費",支出入力表!C833,"")</f>
        <v/>
      </c>
      <c r="D832" s="165" t="str">
        <f>IF(支出入力表!E833="所費","所費","")</f>
        <v/>
      </c>
      <c r="E832" s="165" t="str">
        <f>IF(D832="","",支出入力表!G833)</f>
        <v/>
      </c>
      <c r="F832" s="196" t="str">
        <f>IF(E832="","",VLOOKUP(E832,プルダウン用リスト!$L$1:$M$14,2,FALSE))</f>
        <v/>
      </c>
      <c r="G832" s="164" t="str">
        <f>IF(D832="所費",VLOOKUP(D832,支出入力表!E833:$M$2000,4,FALSE),"")</f>
        <v/>
      </c>
      <c r="H832" s="164" t="str">
        <f>IF(D832="所費",VLOOKUP(D832,支出入力表!E833:$M$2000,5,FALSE),"")</f>
        <v/>
      </c>
      <c r="I832" s="166" t="str">
        <f>IF(D832="所費",VLOOKUP(D832,支出入力表!E833:$M$2000,6,FALSE),"")</f>
        <v/>
      </c>
      <c r="J832" s="167" t="str">
        <f>IF(D832="所費",VLOOKUP(D832,支出入力表!E833:$M$2000,7,FALSE),"")</f>
        <v/>
      </c>
      <c r="K832" s="167" t="str">
        <f>IF(D832="所費",VLOOKUP(D832,支出入力表!E833:$M$2000,8,FALSE),"")</f>
        <v/>
      </c>
      <c r="L832" s="168" t="str">
        <f>IF(D832="所費",VLOOKUP(D832,支出入力表!E833:$M$2000,9,FALSE),"")</f>
        <v/>
      </c>
      <c r="M832" s="30"/>
    </row>
    <row r="833" spans="2:13" x14ac:dyDescent="0.55000000000000004">
      <c r="B833" s="163" t="str">
        <f>IF(D833="所費",支出入力表!A834,"")</f>
        <v/>
      </c>
      <c r="C833" s="164" t="str">
        <f>IF(D833="所費",支出入力表!C834,"")</f>
        <v/>
      </c>
      <c r="D833" s="165" t="str">
        <f>IF(支出入力表!E834="所費","所費","")</f>
        <v/>
      </c>
      <c r="E833" s="165" t="str">
        <f>IF(D833="","",支出入力表!G834)</f>
        <v/>
      </c>
      <c r="F833" s="196" t="str">
        <f>IF(E833="","",VLOOKUP(E833,プルダウン用リスト!$L$1:$M$14,2,FALSE))</f>
        <v/>
      </c>
      <c r="G833" s="164" t="str">
        <f>IF(D833="所費",VLOOKUP(D833,支出入力表!E834:$M$2000,4,FALSE),"")</f>
        <v/>
      </c>
      <c r="H833" s="164" t="str">
        <f>IF(D833="所費",VLOOKUP(D833,支出入力表!E834:$M$2000,5,FALSE),"")</f>
        <v/>
      </c>
      <c r="I833" s="166" t="str">
        <f>IF(D833="所費",VLOOKUP(D833,支出入力表!E834:$M$2000,6,FALSE),"")</f>
        <v/>
      </c>
      <c r="J833" s="167" t="str">
        <f>IF(D833="所費",VLOOKUP(D833,支出入力表!E834:$M$2000,7,FALSE),"")</f>
        <v/>
      </c>
      <c r="K833" s="167" t="str">
        <f>IF(D833="所費",VLOOKUP(D833,支出入力表!E834:$M$2000,8,FALSE),"")</f>
        <v/>
      </c>
      <c r="L833" s="168" t="str">
        <f>IF(D833="所費",VLOOKUP(D833,支出入力表!E834:$M$2000,9,FALSE),"")</f>
        <v/>
      </c>
      <c r="M833" s="30"/>
    </row>
    <row r="834" spans="2:13" x14ac:dyDescent="0.55000000000000004">
      <c r="B834" s="163" t="str">
        <f>IF(D834="所費",支出入力表!A835,"")</f>
        <v/>
      </c>
      <c r="C834" s="164" t="str">
        <f>IF(D834="所費",支出入力表!C835,"")</f>
        <v/>
      </c>
      <c r="D834" s="165" t="str">
        <f>IF(支出入力表!E835="所費","所費","")</f>
        <v/>
      </c>
      <c r="E834" s="165" t="str">
        <f>IF(D834="","",支出入力表!G835)</f>
        <v/>
      </c>
      <c r="F834" s="196" t="str">
        <f>IF(E834="","",VLOOKUP(E834,プルダウン用リスト!$L$1:$M$14,2,FALSE))</f>
        <v/>
      </c>
      <c r="G834" s="164" t="str">
        <f>IF(D834="所費",VLOOKUP(D834,支出入力表!E835:$M$2000,4,FALSE),"")</f>
        <v/>
      </c>
      <c r="H834" s="164" t="str">
        <f>IF(D834="所費",VLOOKUP(D834,支出入力表!E835:$M$2000,5,FALSE),"")</f>
        <v/>
      </c>
      <c r="I834" s="166" t="str">
        <f>IF(D834="所費",VLOOKUP(D834,支出入力表!E835:$M$2000,6,FALSE),"")</f>
        <v/>
      </c>
      <c r="J834" s="167" t="str">
        <f>IF(D834="所費",VLOOKUP(D834,支出入力表!E835:$M$2000,7,FALSE),"")</f>
        <v/>
      </c>
      <c r="K834" s="167" t="str">
        <f>IF(D834="所費",VLOOKUP(D834,支出入力表!E835:$M$2000,8,FALSE),"")</f>
        <v/>
      </c>
      <c r="L834" s="168" t="str">
        <f>IF(D834="所費",VLOOKUP(D834,支出入力表!E835:$M$2000,9,FALSE),"")</f>
        <v/>
      </c>
      <c r="M834" s="30"/>
    </row>
    <row r="835" spans="2:13" x14ac:dyDescent="0.55000000000000004">
      <c r="B835" s="163" t="str">
        <f>IF(D835="所費",支出入力表!A836,"")</f>
        <v/>
      </c>
      <c r="C835" s="164" t="str">
        <f>IF(D835="所費",支出入力表!C836,"")</f>
        <v/>
      </c>
      <c r="D835" s="165" t="str">
        <f>IF(支出入力表!E836="所費","所費","")</f>
        <v/>
      </c>
      <c r="E835" s="165" t="str">
        <f>IF(D835="","",支出入力表!G836)</f>
        <v/>
      </c>
      <c r="F835" s="196" t="str">
        <f>IF(E835="","",VLOOKUP(E835,プルダウン用リスト!$L$1:$M$14,2,FALSE))</f>
        <v/>
      </c>
      <c r="G835" s="164" t="str">
        <f>IF(D835="所費",VLOOKUP(D835,支出入力表!E836:$M$2000,4,FALSE),"")</f>
        <v/>
      </c>
      <c r="H835" s="164" t="str">
        <f>IF(D835="所費",VLOOKUP(D835,支出入力表!E836:$M$2000,5,FALSE),"")</f>
        <v/>
      </c>
      <c r="I835" s="166" t="str">
        <f>IF(D835="所費",VLOOKUP(D835,支出入力表!E836:$M$2000,6,FALSE),"")</f>
        <v/>
      </c>
      <c r="J835" s="167" t="str">
        <f>IF(D835="所費",VLOOKUP(D835,支出入力表!E836:$M$2000,7,FALSE),"")</f>
        <v/>
      </c>
      <c r="K835" s="167" t="str">
        <f>IF(D835="所費",VLOOKUP(D835,支出入力表!E836:$M$2000,8,FALSE),"")</f>
        <v/>
      </c>
      <c r="L835" s="168" t="str">
        <f>IF(D835="所費",VLOOKUP(D835,支出入力表!E836:$M$2000,9,FALSE),"")</f>
        <v/>
      </c>
      <c r="M835" s="30"/>
    </row>
    <row r="836" spans="2:13" x14ac:dyDescent="0.55000000000000004">
      <c r="B836" s="163" t="str">
        <f>IF(D836="所費",支出入力表!A837,"")</f>
        <v/>
      </c>
      <c r="C836" s="164" t="str">
        <f>IF(D836="所費",支出入力表!C837,"")</f>
        <v/>
      </c>
      <c r="D836" s="165" t="str">
        <f>IF(支出入力表!E837="所費","所費","")</f>
        <v/>
      </c>
      <c r="E836" s="165" t="str">
        <f>IF(D836="","",支出入力表!G837)</f>
        <v/>
      </c>
      <c r="F836" s="196" t="str">
        <f>IF(E836="","",VLOOKUP(E836,プルダウン用リスト!$L$1:$M$14,2,FALSE))</f>
        <v/>
      </c>
      <c r="G836" s="164" t="str">
        <f>IF(D836="所費",VLOOKUP(D836,支出入力表!E837:$M$2000,4,FALSE),"")</f>
        <v/>
      </c>
      <c r="H836" s="164" t="str">
        <f>IF(D836="所費",VLOOKUP(D836,支出入力表!E837:$M$2000,5,FALSE),"")</f>
        <v/>
      </c>
      <c r="I836" s="166" t="str">
        <f>IF(D836="所費",VLOOKUP(D836,支出入力表!E837:$M$2000,6,FALSE),"")</f>
        <v/>
      </c>
      <c r="J836" s="167" t="str">
        <f>IF(D836="所費",VLOOKUP(D836,支出入力表!E837:$M$2000,7,FALSE),"")</f>
        <v/>
      </c>
      <c r="K836" s="167" t="str">
        <f>IF(D836="所費",VLOOKUP(D836,支出入力表!E837:$M$2000,8,FALSE),"")</f>
        <v/>
      </c>
      <c r="L836" s="168" t="str">
        <f>IF(D836="所費",VLOOKUP(D836,支出入力表!E837:$M$2000,9,FALSE),"")</f>
        <v/>
      </c>
      <c r="M836" s="30"/>
    </row>
    <row r="837" spans="2:13" x14ac:dyDescent="0.55000000000000004">
      <c r="B837" s="163" t="str">
        <f>IF(D837="所費",支出入力表!A838,"")</f>
        <v/>
      </c>
      <c r="C837" s="164" t="str">
        <f>IF(D837="所費",支出入力表!C838,"")</f>
        <v/>
      </c>
      <c r="D837" s="165" t="str">
        <f>IF(支出入力表!E838="所費","所費","")</f>
        <v/>
      </c>
      <c r="E837" s="165" t="str">
        <f>IF(D837="","",支出入力表!G838)</f>
        <v/>
      </c>
      <c r="F837" s="196" t="str">
        <f>IF(E837="","",VLOOKUP(E837,プルダウン用リスト!$L$1:$M$14,2,FALSE))</f>
        <v/>
      </c>
      <c r="G837" s="164" t="str">
        <f>IF(D837="所費",VLOOKUP(D837,支出入力表!E838:$M$2000,4,FALSE),"")</f>
        <v/>
      </c>
      <c r="H837" s="164" t="str">
        <f>IF(D837="所費",VLOOKUP(D837,支出入力表!E838:$M$2000,5,FALSE),"")</f>
        <v/>
      </c>
      <c r="I837" s="166" t="str">
        <f>IF(D837="所費",VLOOKUP(D837,支出入力表!E838:$M$2000,6,FALSE),"")</f>
        <v/>
      </c>
      <c r="J837" s="167" t="str">
        <f>IF(D837="所費",VLOOKUP(D837,支出入力表!E838:$M$2000,7,FALSE),"")</f>
        <v/>
      </c>
      <c r="K837" s="167" t="str">
        <f>IF(D837="所費",VLOOKUP(D837,支出入力表!E838:$M$2000,8,FALSE),"")</f>
        <v/>
      </c>
      <c r="L837" s="168" t="str">
        <f>IF(D837="所費",VLOOKUP(D837,支出入力表!E838:$M$2000,9,FALSE),"")</f>
        <v/>
      </c>
      <c r="M837" s="30"/>
    </row>
    <row r="838" spans="2:13" x14ac:dyDescent="0.55000000000000004">
      <c r="B838" s="163" t="str">
        <f>IF(D838="所費",支出入力表!A839,"")</f>
        <v/>
      </c>
      <c r="C838" s="164" t="str">
        <f>IF(D838="所費",支出入力表!C839,"")</f>
        <v/>
      </c>
      <c r="D838" s="165" t="str">
        <f>IF(支出入力表!E839="所費","所費","")</f>
        <v/>
      </c>
      <c r="E838" s="165" t="str">
        <f>IF(D838="","",支出入力表!G839)</f>
        <v/>
      </c>
      <c r="F838" s="196" t="str">
        <f>IF(E838="","",VLOOKUP(E838,プルダウン用リスト!$L$1:$M$14,2,FALSE))</f>
        <v/>
      </c>
      <c r="G838" s="164" t="str">
        <f>IF(D838="所費",VLOOKUP(D838,支出入力表!E839:$M$2000,4,FALSE),"")</f>
        <v/>
      </c>
      <c r="H838" s="164" t="str">
        <f>IF(D838="所費",VLOOKUP(D838,支出入力表!E839:$M$2000,5,FALSE),"")</f>
        <v/>
      </c>
      <c r="I838" s="166" t="str">
        <f>IF(D838="所費",VLOOKUP(D838,支出入力表!E839:$M$2000,6,FALSE),"")</f>
        <v/>
      </c>
      <c r="J838" s="167" t="str">
        <f>IF(D838="所費",VLOOKUP(D838,支出入力表!E839:$M$2000,7,FALSE),"")</f>
        <v/>
      </c>
      <c r="K838" s="167" t="str">
        <f>IF(D838="所費",VLOOKUP(D838,支出入力表!E839:$M$2000,8,FALSE),"")</f>
        <v/>
      </c>
      <c r="L838" s="168" t="str">
        <f>IF(D838="所費",VLOOKUP(D838,支出入力表!E839:$M$2000,9,FALSE),"")</f>
        <v/>
      </c>
      <c r="M838" s="30"/>
    </row>
    <row r="839" spans="2:13" x14ac:dyDescent="0.55000000000000004">
      <c r="B839" s="163" t="str">
        <f>IF(D839="所費",支出入力表!A840,"")</f>
        <v/>
      </c>
      <c r="C839" s="164" t="str">
        <f>IF(D839="所費",支出入力表!C840,"")</f>
        <v/>
      </c>
      <c r="D839" s="165" t="str">
        <f>IF(支出入力表!E840="所費","所費","")</f>
        <v/>
      </c>
      <c r="E839" s="165" t="str">
        <f>IF(D839="","",支出入力表!G840)</f>
        <v/>
      </c>
      <c r="F839" s="196" t="str">
        <f>IF(E839="","",VLOOKUP(E839,プルダウン用リスト!$L$1:$M$14,2,FALSE))</f>
        <v/>
      </c>
      <c r="G839" s="164" t="str">
        <f>IF(D839="所費",VLOOKUP(D839,支出入力表!E840:$M$2000,4,FALSE),"")</f>
        <v/>
      </c>
      <c r="H839" s="164" t="str">
        <f>IF(D839="所費",VLOOKUP(D839,支出入力表!E840:$M$2000,5,FALSE),"")</f>
        <v/>
      </c>
      <c r="I839" s="166" t="str">
        <f>IF(D839="所費",VLOOKUP(D839,支出入力表!E840:$M$2000,6,FALSE),"")</f>
        <v/>
      </c>
      <c r="J839" s="167" t="str">
        <f>IF(D839="所費",VLOOKUP(D839,支出入力表!E840:$M$2000,7,FALSE),"")</f>
        <v/>
      </c>
      <c r="K839" s="167" t="str">
        <f>IF(D839="所費",VLOOKUP(D839,支出入力表!E840:$M$2000,8,FALSE),"")</f>
        <v/>
      </c>
      <c r="L839" s="168" t="str">
        <f>IF(D839="所費",VLOOKUP(D839,支出入力表!E840:$M$2000,9,FALSE),"")</f>
        <v/>
      </c>
      <c r="M839" s="30"/>
    </row>
    <row r="840" spans="2:13" x14ac:dyDescent="0.55000000000000004">
      <c r="B840" s="163" t="str">
        <f>IF(D840="所費",支出入力表!A841,"")</f>
        <v/>
      </c>
      <c r="C840" s="164" t="str">
        <f>IF(D840="所費",支出入力表!C841,"")</f>
        <v/>
      </c>
      <c r="D840" s="165" t="str">
        <f>IF(支出入力表!E841="所費","所費","")</f>
        <v/>
      </c>
      <c r="E840" s="165" t="str">
        <f>IF(D840="","",支出入力表!G841)</f>
        <v/>
      </c>
      <c r="F840" s="196" t="str">
        <f>IF(E840="","",VLOOKUP(E840,プルダウン用リスト!$L$1:$M$14,2,FALSE))</f>
        <v/>
      </c>
      <c r="G840" s="164" t="str">
        <f>IF(D840="所費",VLOOKUP(D840,支出入力表!E841:$M$2000,4,FALSE),"")</f>
        <v/>
      </c>
      <c r="H840" s="164" t="str">
        <f>IF(D840="所費",VLOOKUP(D840,支出入力表!E841:$M$2000,5,FALSE),"")</f>
        <v/>
      </c>
      <c r="I840" s="166" t="str">
        <f>IF(D840="所費",VLOOKUP(D840,支出入力表!E841:$M$2000,6,FALSE),"")</f>
        <v/>
      </c>
      <c r="J840" s="167" t="str">
        <f>IF(D840="所費",VLOOKUP(D840,支出入力表!E841:$M$2000,7,FALSE),"")</f>
        <v/>
      </c>
      <c r="K840" s="167" t="str">
        <f>IF(D840="所費",VLOOKUP(D840,支出入力表!E841:$M$2000,8,FALSE),"")</f>
        <v/>
      </c>
      <c r="L840" s="168" t="str">
        <f>IF(D840="所費",VLOOKUP(D840,支出入力表!E841:$M$2000,9,FALSE),"")</f>
        <v/>
      </c>
      <c r="M840" s="30"/>
    </row>
    <row r="841" spans="2:13" x14ac:dyDescent="0.55000000000000004">
      <c r="B841" s="163" t="str">
        <f>IF(D841="所費",支出入力表!A842,"")</f>
        <v/>
      </c>
      <c r="C841" s="164" t="str">
        <f>IF(D841="所費",支出入力表!C842,"")</f>
        <v/>
      </c>
      <c r="D841" s="165" t="str">
        <f>IF(支出入力表!E842="所費","所費","")</f>
        <v/>
      </c>
      <c r="E841" s="165" t="str">
        <f>IF(D841="","",支出入力表!G842)</f>
        <v/>
      </c>
      <c r="F841" s="196" t="str">
        <f>IF(E841="","",VLOOKUP(E841,プルダウン用リスト!$L$1:$M$14,2,FALSE))</f>
        <v/>
      </c>
      <c r="G841" s="164" t="str">
        <f>IF(D841="所費",VLOOKUP(D841,支出入力表!E842:$M$2000,4,FALSE),"")</f>
        <v/>
      </c>
      <c r="H841" s="164" t="str">
        <f>IF(D841="所費",VLOOKUP(D841,支出入力表!E842:$M$2000,5,FALSE),"")</f>
        <v/>
      </c>
      <c r="I841" s="166" t="str">
        <f>IF(D841="所費",VLOOKUP(D841,支出入力表!E842:$M$2000,6,FALSE),"")</f>
        <v/>
      </c>
      <c r="J841" s="167" t="str">
        <f>IF(D841="所費",VLOOKUP(D841,支出入力表!E842:$M$2000,7,FALSE),"")</f>
        <v/>
      </c>
      <c r="K841" s="167" t="str">
        <f>IF(D841="所費",VLOOKUP(D841,支出入力表!E842:$M$2000,8,FALSE),"")</f>
        <v/>
      </c>
      <c r="L841" s="168" t="str">
        <f>IF(D841="所費",VLOOKUP(D841,支出入力表!E842:$M$2000,9,FALSE),"")</f>
        <v/>
      </c>
      <c r="M841" s="30"/>
    </row>
    <row r="842" spans="2:13" x14ac:dyDescent="0.55000000000000004">
      <c r="B842" s="163" t="str">
        <f>IF(D842="所費",支出入力表!A843,"")</f>
        <v/>
      </c>
      <c r="C842" s="164" t="str">
        <f>IF(D842="所費",支出入力表!C843,"")</f>
        <v/>
      </c>
      <c r="D842" s="165" t="str">
        <f>IF(支出入力表!E843="所費","所費","")</f>
        <v/>
      </c>
      <c r="E842" s="165" t="str">
        <f>IF(D842="","",支出入力表!G843)</f>
        <v/>
      </c>
      <c r="F842" s="196" t="str">
        <f>IF(E842="","",VLOOKUP(E842,プルダウン用リスト!$L$1:$M$14,2,FALSE))</f>
        <v/>
      </c>
      <c r="G842" s="164" t="str">
        <f>IF(D842="所費",VLOOKUP(D842,支出入力表!E843:$M$2000,4,FALSE),"")</f>
        <v/>
      </c>
      <c r="H842" s="164" t="str">
        <f>IF(D842="所費",VLOOKUP(D842,支出入力表!E843:$M$2000,5,FALSE),"")</f>
        <v/>
      </c>
      <c r="I842" s="166" t="str">
        <f>IF(D842="所費",VLOOKUP(D842,支出入力表!E843:$M$2000,6,FALSE),"")</f>
        <v/>
      </c>
      <c r="J842" s="167" t="str">
        <f>IF(D842="所費",VLOOKUP(D842,支出入力表!E843:$M$2000,7,FALSE),"")</f>
        <v/>
      </c>
      <c r="K842" s="167" t="str">
        <f>IF(D842="所費",VLOOKUP(D842,支出入力表!E843:$M$2000,8,FALSE),"")</f>
        <v/>
      </c>
      <c r="L842" s="168" t="str">
        <f>IF(D842="所費",VLOOKUP(D842,支出入力表!E843:$M$2000,9,FALSE),"")</f>
        <v/>
      </c>
      <c r="M842" s="30"/>
    </row>
    <row r="843" spans="2:13" x14ac:dyDescent="0.55000000000000004">
      <c r="B843" s="163" t="str">
        <f>IF(D843="所費",支出入力表!A844,"")</f>
        <v/>
      </c>
      <c r="C843" s="164" t="str">
        <f>IF(D843="所費",支出入力表!C844,"")</f>
        <v/>
      </c>
      <c r="D843" s="165" t="str">
        <f>IF(支出入力表!E844="所費","所費","")</f>
        <v/>
      </c>
      <c r="E843" s="165" t="str">
        <f>IF(D843="","",支出入力表!G844)</f>
        <v/>
      </c>
      <c r="F843" s="196" t="str">
        <f>IF(E843="","",VLOOKUP(E843,プルダウン用リスト!$L$1:$M$14,2,FALSE))</f>
        <v/>
      </c>
      <c r="G843" s="164" t="str">
        <f>IF(D843="所費",VLOOKUP(D843,支出入力表!E844:$M$2000,4,FALSE),"")</f>
        <v/>
      </c>
      <c r="H843" s="164" t="str">
        <f>IF(D843="所費",VLOOKUP(D843,支出入力表!E844:$M$2000,5,FALSE),"")</f>
        <v/>
      </c>
      <c r="I843" s="166" t="str">
        <f>IF(D843="所費",VLOOKUP(D843,支出入力表!E844:$M$2000,6,FALSE),"")</f>
        <v/>
      </c>
      <c r="J843" s="167" t="str">
        <f>IF(D843="所費",VLOOKUP(D843,支出入力表!E844:$M$2000,7,FALSE),"")</f>
        <v/>
      </c>
      <c r="K843" s="167" t="str">
        <f>IF(D843="所費",VLOOKUP(D843,支出入力表!E844:$M$2000,8,FALSE),"")</f>
        <v/>
      </c>
      <c r="L843" s="168" t="str">
        <f>IF(D843="所費",VLOOKUP(D843,支出入力表!E844:$M$2000,9,FALSE),"")</f>
        <v/>
      </c>
      <c r="M843" s="30"/>
    </row>
    <row r="844" spans="2:13" x14ac:dyDescent="0.55000000000000004">
      <c r="B844" s="163" t="str">
        <f>IF(D844="所費",支出入力表!A845,"")</f>
        <v/>
      </c>
      <c r="C844" s="164" t="str">
        <f>IF(D844="所費",支出入力表!C845,"")</f>
        <v/>
      </c>
      <c r="D844" s="165" t="str">
        <f>IF(支出入力表!E845="所費","所費","")</f>
        <v/>
      </c>
      <c r="E844" s="165" t="str">
        <f>IF(D844="","",支出入力表!G845)</f>
        <v/>
      </c>
      <c r="F844" s="196" t="str">
        <f>IF(E844="","",VLOOKUP(E844,プルダウン用リスト!$L$1:$M$14,2,FALSE))</f>
        <v/>
      </c>
      <c r="G844" s="164" t="str">
        <f>IF(D844="所費",VLOOKUP(D844,支出入力表!E845:$M$2000,4,FALSE),"")</f>
        <v/>
      </c>
      <c r="H844" s="164" t="str">
        <f>IF(D844="所費",VLOOKUP(D844,支出入力表!E845:$M$2000,5,FALSE),"")</f>
        <v/>
      </c>
      <c r="I844" s="166" t="str">
        <f>IF(D844="所費",VLOOKUP(D844,支出入力表!E845:$M$2000,6,FALSE),"")</f>
        <v/>
      </c>
      <c r="J844" s="167" t="str">
        <f>IF(D844="所費",VLOOKUP(D844,支出入力表!E845:$M$2000,7,FALSE),"")</f>
        <v/>
      </c>
      <c r="K844" s="167" t="str">
        <f>IF(D844="所費",VLOOKUP(D844,支出入力表!E845:$M$2000,8,FALSE),"")</f>
        <v/>
      </c>
      <c r="L844" s="168" t="str">
        <f>IF(D844="所費",VLOOKUP(D844,支出入力表!E845:$M$2000,9,FALSE),"")</f>
        <v/>
      </c>
      <c r="M844" s="30"/>
    </row>
    <row r="845" spans="2:13" x14ac:dyDescent="0.55000000000000004">
      <c r="B845" s="163" t="str">
        <f>IF(D845="所費",支出入力表!A846,"")</f>
        <v/>
      </c>
      <c r="C845" s="164" t="str">
        <f>IF(D845="所費",支出入力表!C846,"")</f>
        <v/>
      </c>
      <c r="D845" s="165" t="str">
        <f>IF(支出入力表!E846="所費","所費","")</f>
        <v/>
      </c>
      <c r="E845" s="165" t="str">
        <f>IF(D845="","",支出入力表!G846)</f>
        <v/>
      </c>
      <c r="F845" s="196" t="str">
        <f>IF(E845="","",VLOOKUP(E845,プルダウン用リスト!$L$1:$M$14,2,FALSE))</f>
        <v/>
      </c>
      <c r="G845" s="164" t="str">
        <f>IF(D845="所費",VLOOKUP(D845,支出入力表!E846:$M$2000,4,FALSE),"")</f>
        <v/>
      </c>
      <c r="H845" s="164" t="str">
        <f>IF(D845="所費",VLOOKUP(D845,支出入力表!E846:$M$2000,5,FALSE),"")</f>
        <v/>
      </c>
      <c r="I845" s="166" t="str">
        <f>IF(D845="所費",VLOOKUP(D845,支出入力表!E846:$M$2000,6,FALSE),"")</f>
        <v/>
      </c>
      <c r="J845" s="167" t="str">
        <f>IF(D845="所費",VLOOKUP(D845,支出入力表!E846:$M$2000,7,FALSE),"")</f>
        <v/>
      </c>
      <c r="K845" s="167" t="str">
        <f>IF(D845="所費",VLOOKUP(D845,支出入力表!E846:$M$2000,8,FALSE),"")</f>
        <v/>
      </c>
      <c r="L845" s="168" t="str">
        <f>IF(D845="所費",VLOOKUP(D845,支出入力表!E846:$M$2000,9,FALSE),"")</f>
        <v/>
      </c>
      <c r="M845" s="30"/>
    </row>
    <row r="846" spans="2:13" x14ac:dyDescent="0.55000000000000004">
      <c r="B846" s="163" t="str">
        <f>IF(D846="所費",支出入力表!A847,"")</f>
        <v/>
      </c>
      <c r="C846" s="164" t="str">
        <f>IF(D846="所費",支出入力表!C847,"")</f>
        <v/>
      </c>
      <c r="D846" s="165" t="str">
        <f>IF(支出入力表!E847="所費","所費","")</f>
        <v/>
      </c>
      <c r="E846" s="165" t="str">
        <f>IF(D846="","",支出入力表!G847)</f>
        <v/>
      </c>
      <c r="F846" s="196" t="str">
        <f>IF(E846="","",VLOOKUP(E846,プルダウン用リスト!$L$1:$M$14,2,FALSE))</f>
        <v/>
      </c>
      <c r="G846" s="164" t="str">
        <f>IF(D846="所費",VLOOKUP(D846,支出入力表!E847:$M$2000,4,FALSE),"")</f>
        <v/>
      </c>
      <c r="H846" s="164" t="str">
        <f>IF(D846="所費",VLOOKUP(D846,支出入力表!E847:$M$2000,5,FALSE),"")</f>
        <v/>
      </c>
      <c r="I846" s="166" t="str">
        <f>IF(D846="所費",VLOOKUP(D846,支出入力表!E847:$M$2000,6,FALSE),"")</f>
        <v/>
      </c>
      <c r="J846" s="167" t="str">
        <f>IF(D846="所費",VLOOKUP(D846,支出入力表!E847:$M$2000,7,FALSE),"")</f>
        <v/>
      </c>
      <c r="K846" s="167" t="str">
        <f>IF(D846="所費",VLOOKUP(D846,支出入力表!E847:$M$2000,8,FALSE),"")</f>
        <v/>
      </c>
      <c r="L846" s="168" t="str">
        <f>IF(D846="所費",VLOOKUP(D846,支出入力表!E847:$M$2000,9,FALSE),"")</f>
        <v/>
      </c>
      <c r="M846" s="30"/>
    </row>
    <row r="847" spans="2:13" x14ac:dyDescent="0.55000000000000004">
      <c r="B847" s="163" t="str">
        <f>IF(D847="所費",支出入力表!A848,"")</f>
        <v/>
      </c>
      <c r="C847" s="164" t="str">
        <f>IF(D847="所費",支出入力表!C848,"")</f>
        <v/>
      </c>
      <c r="D847" s="165" t="str">
        <f>IF(支出入力表!E848="所費","所費","")</f>
        <v/>
      </c>
      <c r="E847" s="165" t="str">
        <f>IF(D847="","",支出入力表!G848)</f>
        <v/>
      </c>
      <c r="F847" s="196" t="str">
        <f>IF(E847="","",VLOOKUP(E847,プルダウン用リスト!$L$1:$M$14,2,FALSE))</f>
        <v/>
      </c>
      <c r="G847" s="164" t="str">
        <f>IF(D847="所費",VLOOKUP(D847,支出入力表!E848:$M$2000,4,FALSE),"")</f>
        <v/>
      </c>
      <c r="H847" s="164" t="str">
        <f>IF(D847="所費",VLOOKUP(D847,支出入力表!E848:$M$2000,5,FALSE),"")</f>
        <v/>
      </c>
      <c r="I847" s="166" t="str">
        <f>IF(D847="所費",VLOOKUP(D847,支出入力表!E848:$M$2000,6,FALSE),"")</f>
        <v/>
      </c>
      <c r="J847" s="167" t="str">
        <f>IF(D847="所費",VLOOKUP(D847,支出入力表!E848:$M$2000,7,FALSE),"")</f>
        <v/>
      </c>
      <c r="K847" s="167" t="str">
        <f>IF(D847="所費",VLOOKUP(D847,支出入力表!E848:$M$2000,8,FALSE),"")</f>
        <v/>
      </c>
      <c r="L847" s="168" t="str">
        <f>IF(D847="所費",VLOOKUP(D847,支出入力表!E848:$M$2000,9,FALSE),"")</f>
        <v/>
      </c>
      <c r="M847" s="30"/>
    </row>
    <row r="848" spans="2:13" x14ac:dyDescent="0.55000000000000004">
      <c r="B848" s="163" t="str">
        <f>IF(D848="所費",支出入力表!A849,"")</f>
        <v/>
      </c>
      <c r="C848" s="164" t="str">
        <f>IF(D848="所費",支出入力表!C849,"")</f>
        <v/>
      </c>
      <c r="D848" s="165" t="str">
        <f>IF(支出入力表!E849="所費","所費","")</f>
        <v/>
      </c>
      <c r="E848" s="165" t="str">
        <f>IF(D848="","",支出入力表!G849)</f>
        <v/>
      </c>
      <c r="F848" s="196" t="str">
        <f>IF(E848="","",VLOOKUP(E848,プルダウン用リスト!$L$1:$M$14,2,FALSE))</f>
        <v/>
      </c>
      <c r="G848" s="164" t="str">
        <f>IF(D848="所費",VLOOKUP(D848,支出入力表!E849:$M$2000,4,FALSE),"")</f>
        <v/>
      </c>
      <c r="H848" s="164" t="str">
        <f>IF(D848="所費",VLOOKUP(D848,支出入力表!E849:$M$2000,5,FALSE),"")</f>
        <v/>
      </c>
      <c r="I848" s="166" t="str">
        <f>IF(D848="所費",VLOOKUP(D848,支出入力表!E849:$M$2000,6,FALSE),"")</f>
        <v/>
      </c>
      <c r="J848" s="167" t="str">
        <f>IF(D848="所費",VLOOKUP(D848,支出入力表!E849:$M$2000,7,FALSE),"")</f>
        <v/>
      </c>
      <c r="K848" s="167" t="str">
        <f>IF(D848="所費",VLOOKUP(D848,支出入力表!E849:$M$2000,8,FALSE),"")</f>
        <v/>
      </c>
      <c r="L848" s="168" t="str">
        <f>IF(D848="所費",VLOOKUP(D848,支出入力表!E849:$M$2000,9,FALSE),"")</f>
        <v/>
      </c>
      <c r="M848" s="30"/>
    </row>
    <row r="849" spans="2:13" x14ac:dyDescent="0.55000000000000004">
      <c r="B849" s="163" t="str">
        <f>IF(D849="所費",支出入力表!A850,"")</f>
        <v/>
      </c>
      <c r="C849" s="164" t="str">
        <f>IF(D849="所費",支出入力表!C850,"")</f>
        <v/>
      </c>
      <c r="D849" s="165" t="str">
        <f>IF(支出入力表!E850="所費","所費","")</f>
        <v/>
      </c>
      <c r="E849" s="165" t="str">
        <f>IF(D849="","",支出入力表!G850)</f>
        <v/>
      </c>
      <c r="F849" s="196" t="str">
        <f>IF(E849="","",VLOOKUP(E849,プルダウン用リスト!$L$1:$M$14,2,FALSE))</f>
        <v/>
      </c>
      <c r="G849" s="164" t="str">
        <f>IF(D849="所費",VLOOKUP(D849,支出入力表!E850:$M$2000,4,FALSE),"")</f>
        <v/>
      </c>
      <c r="H849" s="164" t="str">
        <f>IF(D849="所費",VLOOKUP(D849,支出入力表!E850:$M$2000,5,FALSE),"")</f>
        <v/>
      </c>
      <c r="I849" s="166" t="str">
        <f>IF(D849="所費",VLOOKUP(D849,支出入力表!E850:$M$2000,6,FALSE),"")</f>
        <v/>
      </c>
      <c r="J849" s="167" t="str">
        <f>IF(D849="所費",VLOOKUP(D849,支出入力表!E850:$M$2000,7,FALSE),"")</f>
        <v/>
      </c>
      <c r="K849" s="167" t="str">
        <f>IF(D849="所費",VLOOKUP(D849,支出入力表!E850:$M$2000,8,FALSE),"")</f>
        <v/>
      </c>
      <c r="L849" s="168" t="str">
        <f>IF(D849="所費",VLOOKUP(D849,支出入力表!E850:$M$2000,9,FALSE),"")</f>
        <v/>
      </c>
      <c r="M849" s="30"/>
    </row>
    <row r="850" spans="2:13" x14ac:dyDescent="0.55000000000000004">
      <c r="B850" s="163" t="str">
        <f>IF(D850="所費",支出入力表!A851,"")</f>
        <v/>
      </c>
      <c r="C850" s="164" t="str">
        <f>IF(D850="所費",支出入力表!C851,"")</f>
        <v/>
      </c>
      <c r="D850" s="165" t="str">
        <f>IF(支出入力表!E851="所費","所費","")</f>
        <v/>
      </c>
      <c r="E850" s="165" t="str">
        <f>IF(D850="","",支出入力表!G851)</f>
        <v/>
      </c>
      <c r="F850" s="196" t="str">
        <f>IF(E850="","",VLOOKUP(E850,プルダウン用リスト!$L$1:$M$14,2,FALSE))</f>
        <v/>
      </c>
      <c r="G850" s="164" t="str">
        <f>IF(D850="所費",VLOOKUP(D850,支出入力表!E851:$M$2000,4,FALSE),"")</f>
        <v/>
      </c>
      <c r="H850" s="164" t="str">
        <f>IF(D850="所費",VLOOKUP(D850,支出入力表!E851:$M$2000,5,FALSE),"")</f>
        <v/>
      </c>
      <c r="I850" s="166" t="str">
        <f>IF(D850="所費",VLOOKUP(D850,支出入力表!E851:$M$2000,6,FALSE),"")</f>
        <v/>
      </c>
      <c r="J850" s="167" t="str">
        <f>IF(D850="所費",VLOOKUP(D850,支出入力表!E851:$M$2000,7,FALSE),"")</f>
        <v/>
      </c>
      <c r="K850" s="167" t="str">
        <f>IF(D850="所費",VLOOKUP(D850,支出入力表!E851:$M$2000,8,FALSE),"")</f>
        <v/>
      </c>
      <c r="L850" s="168" t="str">
        <f>IF(D850="所費",VLOOKUP(D850,支出入力表!E851:$M$2000,9,FALSE),"")</f>
        <v/>
      </c>
      <c r="M850" s="30"/>
    </row>
    <row r="851" spans="2:13" x14ac:dyDescent="0.55000000000000004">
      <c r="B851" s="163" t="str">
        <f>IF(D851="所費",支出入力表!A852,"")</f>
        <v/>
      </c>
      <c r="C851" s="164" t="str">
        <f>IF(D851="所費",支出入力表!C852,"")</f>
        <v/>
      </c>
      <c r="D851" s="165" t="str">
        <f>IF(支出入力表!E852="所費","所費","")</f>
        <v/>
      </c>
      <c r="E851" s="165" t="str">
        <f>IF(D851="","",支出入力表!G852)</f>
        <v/>
      </c>
      <c r="F851" s="196" t="str">
        <f>IF(E851="","",VLOOKUP(E851,プルダウン用リスト!$L$1:$M$14,2,FALSE))</f>
        <v/>
      </c>
      <c r="G851" s="164" t="str">
        <f>IF(D851="所費",VLOOKUP(D851,支出入力表!E852:$M$2000,4,FALSE),"")</f>
        <v/>
      </c>
      <c r="H851" s="164" t="str">
        <f>IF(D851="所費",VLOOKUP(D851,支出入力表!E852:$M$2000,5,FALSE),"")</f>
        <v/>
      </c>
      <c r="I851" s="166" t="str">
        <f>IF(D851="所費",VLOOKUP(D851,支出入力表!E852:$M$2000,6,FALSE),"")</f>
        <v/>
      </c>
      <c r="J851" s="167" t="str">
        <f>IF(D851="所費",VLOOKUP(D851,支出入力表!E852:$M$2000,7,FALSE),"")</f>
        <v/>
      </c>
      <c r="K851" s="167" t="str">
        <f>IF(D851="所費",VLOOKUP(D851,支出入力表!E852:$M$2000,8,FALSE),"")</f>
        <v/>
      </c>
      <c r="L851" s="168" t="str">
        <f>IF(D851="所費",VLOOKUP(D851,支出入力表!E852:$M$2000,9,FALSE),"")</f>
        <v/>
      </c>
      <c r="M851" s="30"/>
    </row>
    <row r="852" spans="2:13" x14ac:dyDescent="0.55000000000000004">
      <c r="B852" s="163" t="str">
        <f>IF(D852="所費",支出入力表!A853,"")</f>
        <v/>
      </c>
      <c r="C852" s="164" t="str">
        <f>IF(D852="所費",支出入力表!C853,"")</f>
        <v/>
      </c>
      <c r="D852" s="165" t="str">
        <f>IF(支出入力表!E853="所費","所費","")</f>
        <v/>
      </c>
      <c r="E852" s="165" t="str">
        <f>IF(D852="","",支出入力表!G853)</f>
        <v/>
      </c>
      <c r="F852" s="196" t="str">
        <f>IF(E852="","",VLOOKUP(E852,プルダウン用リスト!$L$1:$M$14,2,FALSE))</f>
        <v/>
      </c>
      <c r="G852" s="164" t="str">
        <f>IF(D852="所費",VLOOKUP(D852,支出入力表!E853:$M$2000,4,FALSE),"")</f>
        <v/>
      </c>
      <c r="H852" s="164" t="str">
        <f>IF(D852="所費",VLOOKUP(D852,支出入力表!E853:$M$2000,5,FALSE),"")</f>
        <v/>
      </c>
      <c r="I852" s="166" t="str">
        <f>IF(D852="所費",VLOOKUP(D852,支出入力表!E853:$M$2000,6,FALSE),"")</f>
        <v/>
      </c>
      <c r="J852" s="167" t="str">
        <f>IF(D852="所費",VLOOKUP(D852,支出入力表!E853:$M$2000,7,FALSE),"")</f>
        <v/>
      </c>
      <c r="K852" s="167" t="str">
        <f>IF(D852="所費",VLOOKUP(D852,支出入力表!E853:$M$2000,8,FALSE),"")</f>
        <v/>
      </c>
      <c r="L852" s="168" t="str">
        <f>IF(D852="所費",VLOOKUP(D852,支出入力表!E853:$M$2000,9,FALSE),"")</f>
        <v/>
      </c>
      <c r="M852" s="30"/>
    </row>
    <row r="853" spans="2:13" x14ac:dyDescent="0.55000000000000004">
      <c r="B853" s="163" t="str">
        <f>IF(D853="所費",支出入力表!A854,"")</f>
        <v/>
      </c>
      <c r="C853" s="164" t="str">
        <f>IF(D853="所費",支出入力表!C854,"")</f>
        <v/>
      </c>
      <c r="D853" s="165" t="str">
        <f>IF(支出入力表!E854="所費","所費","")</f>
        <v/>
      </c>
      <c r="E853" s="165" t="str">
        <f>IF(D853="","",支出入力表!G854)</f>
        <v/>
      </c>
      <c r="F853" s="196" t="str">
        <f>IF(E853="","",VLOOKUP(E853,プルダウン用リスト!$L$1:$M$14,2,FALSE))</f>
        <v/>
      </c>
      <c r="G853" s="164" t="str">
        <f>IF(D853="所費",VLOOKUP(D853,支出入力表!E854:$M$2000,4,FALSE),"")</f>
        <v/>
      </c>
      <c r="H853" s="164" t="str">
        <f>IF(D853="所費",VLOOKUP(D853,支出入力表!E854:$M$2000,5,FALSE),"")</f>
        <v/>
      </c>
      <c r="I853" s="166" t="str">
        <f>IF(D853="所費",VLOOKUP(D853,支出入力表!E854:$M$2000,6,FALSE),"")</f>
        <v/>
      </c>
      <c r="J853" s="167" t="str">
        <f>IF(D853="所費",VLOOKUP(D853,支出入力表!E854:$M$2000,7,FALSE),"")</f>
        <v/>
      </c>
      <c r="K853" s="167" t="str">
        <f>IF(D853="所費",VLOOKUP(D853,支出入力表!E854:$M$2000,8,FALSE),"")</f>
        <v/>
      </c>
      <c r="L853" s="168" t="str">
        <f>IF(D853="所費",VLOOKUP(D853,支出入力表!E854:$M$2000,9,FALSE),"")</f>
        <v/>
      </c>
      <c r="M853" s="30"/>
    </row>
    <row r="854" spans="2:13" x14ac:dyDescent="0.55000000000000004">
      <c r="B854" s="163" t="str">
        <f>IF(D854="所費",支出入力表!A855,"")</f>
        <v/>
      </c>
      <c r="C854" s="164" t="str">
        <f>IF(D854="所費",支出入力表!C855,"")</f>
        <v/>
      </c>
      <c r="D854" s="165" t="str">
        <f>IF(支出入力表!E855="所費","所費","")</f>
        <v/>
      </c>
      <c r="E854" s="165" t="str">
        <f>IF(D854="","",支出入力表!G855)</f>
        <v/>
      </c>
      <c r="F854" s="196" t="str">
        <f>IF(E854="","",VLOOKUP(E854,プルダウン用リスト!$L$1:$M$14,2,FALSE))</f>
        <v/>
      </c>
      <c r="G854" s="164" t="str">
        <f>IF(D854="所費",VLOOKUP(D854,支出入力表!E855:$M$2000,4,FALSE),"")</f>
        <v/>
      </c>
      <c r="H854" s="164" t="str">
        <f>IF(D854="所費",VLOOKUP(D854,支出入力表!E855:$M$2000,5,FALSE),"")</f>
        <v/>
      </c>
      <c r="I854" s="166" t="str">
        <f>IF(D854="所費",VLOOKUP(D854,支出入力表!E855:$M$2000,6,FALSE),"")</f>
        <v/>
      </c>
      <c r="J854" s="167" t="str">
        <f>IF(D854="所費",VLOOKUP(D854,支出入力表!E855:$M$2000,7,FALSE),"")</f>
        <v/>
      </c>
      <c r="K854" s="167" t="str">
        <f>IF(D854="所費",VLOOKUP(D854,支出入力表!E855:$M$2000,8,FALSE),"")</f>
        <v/>
      </c>
      <c r="L854" s="168" t="str">
        <f>IF(D854="所費",VLOOKUP(D854,支出入力表!E855:$M$2000,9,FALSE),"")</f>
        <v/>
      </c>
      <c r="M854" s="30"/>
    </row>
    <row r="855" spans="2:13" x14ac:dyDescent="0.55000000000000004">
      <c r="B855" s="163" t="str">
        <f>IF(D855="所費",支出入力表!A856,"")</f>
        <v/>
      </c>
      <c r="C855" s="164" t="str">
        <f>IF(D855="所費",支出入力表!C856,"")</f>
        <v/>
      </c>
      <c r="D855" s="165" t="str">
        <f>IF(支出入力表!E856="所費","所費","")</f>
        <v/>
      </c>
      <c r="E855" s="165" t="str">
        <f>IF(D855="","",支出入力表!G856)</f>
        <v/>
      </c>
      <c r="F855" s="196" t="str">
        <f>IF(E855="","",VLOOKUP(E855,プルダウン用リスト!$L$1:$M$14,2,FALSE))</f>
        <v/>
      </c>
      <c r="G855" s="164" t="str">
        <f>IF(D855="所費",VLOOKUP(D855,支出入力表!E856:$M$2000,4,FALSE),"")</f>
        <v/>
      </c>
      <c r="H855" s="164" t="str">
        <f>IF(D855="所費",VLOOKUP(D855,支出入力表!E856:$M$2000,5,FALSE),"")</f>
        <v/>
      </c>
      <c r="I855" s="166" t="str">
        <f>IF(D855="所費",VLOOKUP(D855,支出入力表!E856:$M$2000,6,FALSE),"")</f>
        <v/>
      </c>
      <c r="J855" s="167" t="str">
        <f>IF(D855="所費",VLOOKUP(D855,支出入力表!E856:$M$2000,7,FALSE),"")</f>
        <v/>
      </c>
      <c r="K855" s="167" t="str">
        <f>IF(D855="所費",VLOOKUP(D855,支出入力表!E856:$M$2000,8,FALSE),"")</f>
        <v/>
      </c>
      <c r="L855" s="168" t="str">
        <f>IF(D855="所費",VLOOKUP(D855,支出入力表!E856:$M$2000,9,FALSE),"")</f>
        <v/>
      </c>
      <c r="M855" s="30"/>
    </row>
    <row r="856" spans="2:13" x14ac:dyDescent="0.55000000000000004">
      <c r="B856" s="163" t="str">
        <f>IF(D856="所費",支出入力表!A857,"")</f>
        <v/>
      </c>
      <c r="C856" s="164" t="str">
        <f>IF(D856="所費",支出入力表!C857,"")</f>
        <v/>
      </c>
      <c r="D856" s="165" t="str">
        <f>IF(支出入力表!E857="所費","所費","")</f>
        <v/>
      </c>
      <c r="E856" s="165" t="str">
        <f>IF(D856="","",支出入力表!G857)</f>
        <v/>
      </c>
      <c r="F856" s="196" t="str">
        <f>IF(E856="","",VLOOKUP(E856,プルダウン用リスト!$L$1:$M$14,2,FALSE))</f>
        <v/>
      </c>
      <c r="G856" s="164" t="str">
        <f>IF(D856="所費",VLOOKUP(D856,支出入力表!E857:$M$2000,4,FALSE),"")</f>
        <v/>
      </c>
      <c r="H856" s="164" t="str">
        <f>IF(D856="所費",VLOOKUP(D856,支出入力表!E857:$M$2000,5,FALSE),"")</f>
        <v/>
      </c>
      <c r="I856" s="166" t="str">
        <f>IF(D856="所費",VLOOKUP(D856,支出入力表!E857:$M$2000,6,FALSE),"")</f>
        <v/>
      </c>
      <c r="J856" s="167" t="str">
        <f>IF(D856="所費",VLOOKUP(D856,支出入力表!E857:$M$2000,7,FALSE),"")</f>
        <v/>
      </c>
      <c r="K856" s="167" t="str">
        <f>IF(D856="所費",VLOOKUP(D856,支出入力表!E857:$M$2000,8,FALSE),"")</f>
        <v/>
      </c>
      <c r="L856" s="168" t="str">
        <f>IF(D856="所費",VLOOKUP(D856,支出入力表!E857:$M$2000,9,FALSE),"")</f>
        <v/>
      </c>
      <c r="M856" s="30"/>
    </row>
    <row r="857" spans="2:13" x14ac:dyDescent="0.55000000000000004">
      <c r="B857" s="163" t="str">
        <f>IF(D857="所費",支出入力表!A858,"")</f>
        <v/>
      </c>
      <c r="C857" s="164" t="str">
        <f>IF(D857="所費",支出入力表!C858,"")</f>
        <v/>
      </c>
      <c r="D857" s="165" t="str">
        <f>IF(支出入力表!E858="所費","所費","")</f>
        <v/>
      </c>
      <c r="E857" s="165" t="str">
        <f>IF(D857="","",支出入力表!G858)</f>
        <v/>
      </c>
      <c r="F857" s="196" t="str">
        <f>IF(E857="","",VLOOKUP(E857,プルダウン用リスト!$L$1:$M$14,2,FALSE))</f>
        <v/>
      </c>
      <c r="G857" s="164" t="str">
        <f>IF(D857="所費",VLOOKUP(D857,支出入力表!E858:$M$2000,4,FALSE),"")</f>
        <v/>
      </c>
      <c r="H857" s="164" t="str">
        <f>IF(D857="所費",VLOOKUP(D857,支出入力表!E858:$M$2000,5,FALSE),"")</f>
        <v/>
      </c>
      <c r="I857" s="166" t="str">
        <f>IF(D857="所費",VLOOKUP(D857,支出入力表!E858:$M$2000,6,FALSE),"")</f>
        <v/>
      </c>
      <c r="J857" s="167" t="str">
        <f>IF(D857="所費",VLOOKUP(D857,支出入力表!E858:$M$2000,7,FALSE),"")</f>
        <v/>
      </c>
      <c r="K857" s="167" t="str">
        <f>IF(D857="所費",VLOOKUP(D857,支出入力表!E858:$M$2000,8,FALSE),"")</f>
        <v/>
      </c>
      <c r="L857" s="168" t="str">
        <f>IF(D857="所費",VLOOKUP(D857,支出入力表!E858:$M$2000,9,FALSE),"")</f>
        <v/>
      </c>
      <c r="M857" s="30"/>
    </row>
    <row r="858" spans="2:13" x14ac:dyDescent="0.55000000000000004">
      <c r="B858" s="163" t="str">
        <f>IF(D858="所費",支出入力表!A859,"")</f>
        <v/>
      </c>
      <c r="C858" s="164" t="str">
        <f>IF(D858="所費",支出入力表!C859,"")</f>
        <v/>
      </c>
      <c r="D858" s="165" t="str">
        <f>IF(支出入力表!E859="所費","所費","")</f>
        <v/>
      </c>
      <c r="E858" s="165" t="str">
        <f>IF(D858="","",支出入力表!G859)</f>
        <v/>
      </c>
      <c r="F858" s="196" t="str">
        <f>IF(E858="","",VLOOKUP(E858,プルダウン用リスト!$L$1:$M$14,2,FALSE))</f>
        <v/>
      </c>
      <c r="G858" s="164" t="str">
        <f>IF(D858="所費",VLOOKUP(D858,支出入力表!E859:$M$2000,4,FALSE),"")</f>
        <v/>
      </c>
      <c r="H858" s="164" t="str">
        <f>IF(D858="所費",VLOOKUP(D858,支出入力表!E859:$M$2000,5,FALSE),"")</f>
        <v/>
      </c>
      <c r="I858" s="166" t="str">
        <f>IF(D858="所費",VLOOKUP(D858,支出入力表!E859:$M$2000,6,FALSE),"")</f>
        <v/>
      </c>
      <c r="J858" s="167" t="str">
        <f>IF(D858="所費",VLOOKUP(D858,支出入力表!E859:$M$2000,7,FALSE),"")</f>
        <v/>
      </c>
      <c r="K858" s="167" t="str">
        <f>IF(D858="所費",VLOOKUP(D858,支出入力表!E859:$M$2000,8,FALSE),"")</f>
        <v/>
      </c>
      <c r="L858" s="168" t="str">
        <f>IF(D858="所費",VLOOKUP(D858,支出入力表!E859:$M$2000,9,FALSE),"")</f>
        <v/>
      </c>
      <c r="M858" s="30"/>
    </row>
    <row r="859" spans="2:13" x14ac:dyDescent="0.55000000000000004">
      <c r="B859" s="163" t="str">
        <f>IF(D859="所費",支出入力表!A860,"")</f>
        <v/>
      </c>
      <c r="C859" s="164" t="str">
        <f>IF(D859="所費",支出入力表!C860,"")</f>
        <v/>
      </c>
      <c r="D859" s="165" t="str">
        <f>IF(支出入力表!E860="所費","所費","")</f>
        <v/>
      </c>
      <c r="E859" s="165" t="str">
        <f>IF(D859="","",支出入力表!G860)</f>
        <v/>
      </c>
      <c r="F859" s="196" t="str">
        <f>IF(E859="","",VLOOKUP(E859,プルダウン用リスト!$L$1:$M$14,2,FALSE))</f>
        <v/>
      </c>
      <c r="G859" s="164" t="str">
        <f>IF(D859="所費",VLOOKUP(D859,支出入力表!E860:$M$2000,4,FALSE),"")</f>
        <v/>
      </c>
      <c r="H859" s="164" t="str">
        <f>IF(D859="所費",VLOOKUP(D859,支出入力表!E860:$M$2000,5,FALSE),"")</f>
        <v/>
      </c>
      <c r="I859" s="166" t="str">
        <f>IF(D859="所費",VLOOKUP(D859,支出入力表!E860:$M$2000,6,FALSE),"")</f>
        <v/>
      </c>
      <c r="J859" s="167" t="str">
        <f>IF(D859="所費",VLOOKUP(D859,支出入力表!E860:$M$2000,7,FALSE),"")</f>
        <v/>
      </c>
      <c r="K859" s="167" t="str">
        <f>IF(D859="所費",VLOOKUP(D859,支出入力表!E860:$M$2000,8,FALSE),"")</f>
        <v/>
      </c>
      <c r="L859" s="168" t="str">
        <f>IF(D859="所費",VLOOKUP(D859,支出入力表!E860:$M$2000,9,FALSE),"")</f>
        <v/>
      </c>
      <c r="M859" s="30"/>
    </row>
    <row r="860" spans="2:13" x14ac:dyDescent="0.55000000000000004">
      <c r="B860" s="163" t="str">
        <f>IF(D860="所費",支出入力表!A861,"")</f>
        <v/>
      </c>
      <c r="C860" s="164" t="str">
        <f>IF(D860="所費",支出入力表!C861,"")</f>
        <v/>
      </c>
      <c r="D860" s="165" t="str">
        <f>IF(支出入力表!E861="所費","所費","")</f>
        <v/>
      </c>
      <c r="E860" s="165" t="str">
        <f>IF(D860="","",支出入力表!G861)</f>
        <v/>
      </c>
      <c r="F860" s="196" t="str">
        <f>IF(E860="","",VLOOKUP(E860,プルダウン用リスト!$L$1:$M$14,2,FALSE))</f>
        <v/>
      </c>
      <c r="G860" s="164" t="str">
        <f>IF(D860="所費",VLOOKUP(D860,支出入力表!E861:$M$2000,4,FALSE),"")</f>
        <v/>
      </c>
      <c r="H860" s="164" t="str">
        <f>IF(D860="所費",VLOOKUP(D860,支出入力表!E861:$M$2000,5,FALSE),"")</f>
        <v/>
      </c>
      <c r="I860" s="166" t="str">
        <f>IF(D860="所費",VLOOKUP(D860,支出入力表!E861:$M$2000,6,FALSE),"")</f>
        <v/>
      </c>
      <c r="J860" s="167" t="str">
        <f>IF(D860="所費",VLOOKUP(D860,支出入力表!E861:$M$2000,7,FALSE),"")</f>
        <v/>
      </c>
      <c r="K860" s="167" t="str">
        <f>IF(D860="所費",VLOOKUP(D860,支出入力表!E861:$M$2000,8,FALSE),"")</f>
        <v/>
      </c>
      <c r="L860" s="168" t="str">
        <f>IF(D860="所費",VLOOKUP(D860,支出入力表!E861:$M$2000,9,FALSE),"")</f>
        <v/>
      </c>
      <c r="M860" s="30"/>
    </row>
    <row r="861" spans="2:13" x14ac:dyDescent="0.55000000000000004">
      <c r="B861" s="163" t="str">
        <f>IF(D861="所費",支出入力表!A862,"")</f>
        <v/>
      </c>
      <c r="C861" s="164" t="str">
        <f>IF(D861="所費",支出入力表!C862,"")</f>
        <v/>
      </c>
      <c r="D861" s="165" t="str">
        <f>IF(支出入力表!E862="所費","所費","")</f>
        <v/>
      </c>
      <c r="E861" s="165" t="str">
        <f>IF(D861="","",支出入力表!G862)</f>
        <v/>
      </c>
      <c r="F861" s="196" t="str">
        <f>IF(E861="","",VLOOKUP(E861,プルダウン用リスト!$L$1:$M$14,2,FALSE))</f>
        <v/>
      </c>
      <c r="G861" s="164" t="str">
        <f>IF(D861="所費",VLOOKUP(D861,支出入力表!E862:$M$2000,4,FALSE),"")</f>
        <v/>
      </c>
      <c r="H861" s="164" t="str">
        <f>IF(D861="所費",VLOOKUP(D861,支出入力表!E862:$M$2000,5,FALSE),"")</f>
        <v/>
      </c>
      <c r="I861" s="166" t="str">
        <f>IF(D861="所費",VLOOKUP(D861,支出入力表!E862:$M$2000,6,FALSE),"")</f>
        <v/>
      </c>
      <c r="J861" s="167" t="str">
        <f>IF(D861="所費",VLOOKUP(D861,支出入力表!E862:$M$2000,7,FALSE),"")</f>
        <v/>
      </c>
      <c r="K861" s="167" t="str">
        <f>IF(D861="所費",VLOOKUP(D861,支出入力表!E862:$M$2000,8,FALSE),"")</f>
        <v/>
      </c>
      <c r="L861" s="168" t="str">
        <f>IF(D861="所費",VLOOKUP(D861,支出入力表!E862:$M$2000,9,FALSE),"")</f>
        <v/>
      </c>
      <c r="M861" s="30"/>
    </row>
    <row r="862" spans="2:13" x14ac:dyDescent="0.55000000000000004">
      <c r="B862" s="163" t="str">
        <f>IF(D862="所費",支出入力表!A863,"")</f>
        <v/>
      </c>
      <c r="C862" s="164" t="str">
        <f>IF(D862="所費",支出入力表!C863,"")</f>
        <v/>
      </c>
      <c r="D862" s="165" t="str">
        <f>IF(支出入力表!E863="所費","所費","")</f>
        <v/>
      </c>
      <c r="E862" s="165" t="str">
        <f>IF(D862="","",支出入力表!G863)</f>
        <v/>
      </c>
      <c r="F862" s="196" t="str">
        <f>IF(E862="","",VLOOKUP(E862,プルダウン用リスト!$L$1:$M$14,2,FALSE))</f>
        <v/>
      </c>
      <c r="G862" s="164" t="str">
        <f>IF(D862="所費",VLOOKUP(D862,支出入力表!E863:$M$2000,4,FALSE),"")</f>
        <v/>
      </c>
      <c r="H862" s="164" t="str">
        <f>IF(D862="所費",VLOOKUP(D862,支出入力表!E863:$M$2000,5,FALSE),"")</f>
        <v/>
      </c>
      <c r="I862" s="166" t="str">
        <f>IF(D862="所費",VLOOKUP(D862,支出入力表!E863:$M$2000,6,FALSE),"")</f>
        <v/>
      </c>
      <c r="J862" s="167" t="str">
        <f>IF(D862="所費",VLOOKUP(D862,支出入力表!E863:$M$2000,7,FALSE),"")</f>
        <v/>
      </c>
      <c r="K862" s="167" t="str">
        <f>IF(D862="所費",VLOOKUP(D862,支出入力表!E863:$M$2000,8,FALSE),"")</f>
        <v/>
      </c>
      <c r="L862" s="168" t="str">
        <f>IF(D862="所費",VLOOKUP(D862,支出入力表!E863:$M$2000,9,FALSE),"")</f>
        <v/>
      </c>
      <c r="M862" s="30"/>
    </row>
    <row r="863" spans="2:13" x14ac:dyDescent="0.55000000000000004">
      <c r="B863" s="163" t="str">
        <f>IF(D863="所費",支出入力表!A864,"")</f>
        <v/>
      </c>
      <c r="C863" s="164" t="str">
        <f>IF(D863="所費",支出入力表!C864,"")</f>
        <v/>
      </c>
      <c r="D863" s="165" t="str">
        <f>IF(支出入力表!E864="所費","所費","")</f>
        <v/>
      </c>
      <c r="E863" s="165" t="str">
        <f>IF(D863="","",支出入力表!G864)</f>
        <v/>
      </c>
      <c r="F863" s="196" t="str">
        <f>IF(E863="","",VLOOKUP(E863,プルダウン用リスト!$L$1:$M$14,2,FALSE))</f>
        <v/>
      </c>
      <c r="G863" s="164" t="str">
        <f>IF(D863="所費",VLOOKUP(D863,支出入力表!E864:$M$2000,4,FALSE),"")</f>
        <v/>
      </c>
      <c r="H863" s="164" t="str">
        <f>IF(D863="所費",VLOOKUP(D863,支出入力表!E864:$M$2000,5,FALSE),"")</f>
        <v/>
      </c>
      <c r="I863" s="166" t="str">
        <f>IF(D863="所費",VLOOKUP(D863,支出入力表!E864:$M$2000,6,FALSE),"")</f>
        <v/>
      </c>
      <c r="J863" s="167" t="str">
        <f>IF(D863="所費",VLOOKUP(D863,支出入力表!E864:$M$2000,7,FALSE),"")</f>
        <v/>
      </c>
      <c r="K863" s="167" t="str">
        <f>IF(D863="所費",VLOOKUP(D863,支出入力表!E864:$M$2000,8,FALSE),"")</f>
        <v/>
      </c>
      <c r="L863" s="168" t="str">
        <f>IF(D863="所費",VLOOKUP(D863,支出入力表!E864:$M$2000,9,FALSE),"")</f>
        <v/>
      </c>
      <c r="M863" s="30"/>
    </row>
    <row r="864" spans="2:13" x14ac:dyDescent="0.55000000000000004">
      <c r="B864" s="163" t="str">
        <f>IF(D864="所費",支出入力表!A865,"")</f>
        <v/>
      </c>
      <c r="C864" s="164" t="str">
        <f>IF(D864="所費",支出入力表!C865,"")</f>
        <v/>
      </c>
      <c r="D864" s="165" t="str">
        <f>IF(支出入力表!E865="所費","所費","")</f>
        <v/>
      </c>
      <c r="E864" s="165" t="str">
        <f>IF(D864="","",支出入力表!G865)</f>
        <v/>
      </c>
      <c r="F864" s="196" t="str">
        <f>IF(E864="","",VLOOKUP(E864,プルダウン用リスト!$L$1:$M$14,2,FALSE))</f>
        <v/>
      </c>
      <c r="G864" s="164" t="str">
        <f>IF(D864="所費",VLOOKUP(D864,支出入力表!E865:$M$2000,4,FALSE),"")</f>
        <v/>
      </c>
      <c r="H864" s="164" t="str">
        <f>IF(D864="所費",VLOOKUP(D864,支出入力表!E865:$M$2000,5,FALSE),"")</f>
        <v/>
      </c>
      <c r="I864" s="166" t="str">
        <f>IF(D864="所費",VLOOKUP(D864,支出入力表!E865:$M$2000,6,FALSE),"")</f>
        <v/>
      </c>
      <c r="J864" s="167" t="str">
        <f>IF(D864="所費",VLOOKUP(D864,支出入力表!E865:$M$2000,7,FALSE),"")</f>
        <v/>
      </c>
      <c r="K864" s="167" t="str">
        <f>IF(D864="所費",VLOOKUP(D864,支出入力表!E865:$M$2000,8,FALSE),"")</f>
        <v/>
      </c>
      <c r="L864" s="168" t="str">
        <f>IF(D864="所費",VLOOKUP(D864,支出入力表!E865:$M$2000,9,FALSE),"")</f>
        <v/>
      </c>
      <c r="M864" s="30"/>
    </row>
    <row r="865" spans="2:13" x14ac:dyDescent="0.55000000000000004">
      <c r="B865" s="163" t="str">
        <f>IF(D865="所費",支出入力表!A866,"")</f>
        <v/>
      </c>
      <c r="C865" s="164" t="str">
        <f>IF(D865="所費",支出入力表!C866,"")</f>
        <v/>
      </c>
      <c r="D865" s="165" t="str">
        <f>IF(支出入力表!E866="所費","所費","")</f>
        <v/>
      </c>
      <c r="E865" s="165" t="str">
        <f>IF(D865="","",支出入力表!G866)</f>
        <v/>
      </c>
      <c r="F865" s="196" t="str">
        <f>IF(E865="","",VLOOKUP(E865,プルダウン用リスト!$L$1:$M$14,2,FALSE))</f>
        <v/>
      </c>
      <c r="G865" s="164" t="str">
        <f>IF(D865="所費",VLOOKUP(D865,支出入力表!E866:$M$2000,4,FALSE),"")</f>
        <v/>
      </c>
      <c r="H865" s="164" t="str">
        <f>IF(D865="所費",VLOOKUP(D865,支出入力表!E866:$M$2000,5,FALSE),"")</f>
        <v/>
      </c>
      <c r="I865" s="166" t="str">
        <f>IF(D865="所費",VLOOKUP(D865,支出入力表!E866:$M$2000,6,FALSE),"")</f>
        <v/>
      </c>
      <c r="J865" s="167" t="str">
        <f>IF(D865="所費",VLOOKUP(D865,支出入力表!E866:$M$2000,7,FALSE),"")</f>
        <v/>
      </c>
      <c r="K865" s="167" t="str">
        <f>IF(D865="所費",VLOOKUP(D865,支出入力表!E866:$M$2000,8,FALSE),"")</f>
        <v/>
      </c>
      <c r="L865" s="168" t="str">
        <f>IF(D865="所費",VLOOKUP(D865,支出入力表!E866:$M$2000,9,FALSE),"")</f>
        <v/>
      </c>
      <c r="M865" s="30"/>
    </row>
    <row r="866" spans="2:13" x14ac:dyDescent="0.55000000000000004">
      <c r="B866" s="163" t="str">
        <f>IF(D866="所費",支出入力表!A867,"")</f>
        <v/>
      </c>
      <c r="C866" s="164" t="str">
        <f>IF(D866="所費",支出入力表!C867,"")</f>
        <v/>
      </c>
      <c r="D866" s="165" t="str">
        <f>IF(支出入力表!E867="所費","所費","")</f>
        <v/>
      </c>
      <c r="E866" s="165" t="str">
        <f>IF(D866="","",支出入力表!G867)</f>
        <v/>
      </c>
      <c r="F866" s="196" t="str">
        <f>IF(E866="","",VLOOKUP(E866,プルダウン用リスト!$L$1:$M$14,2,FALSE))</f>
        <v/>
      </c>
      <c r="G866" s="164" t="str">
        <f>IF(D866="所費",VLOOKUP(D866,支出入力表!E867:$M$2000,4,FALSE),"")</f>
        <v/>
      </c>
      <c r="H866" s="164" t="str">
        <f>IF(D866="所費",VLOOKUP(D866,支出入力表!E867:$M$2000,5,FALSE),"")</f>
        <v/>
      </c>
      <c r="I866" s="166" t="str">
        <f>IF(D866="所費",VLOOKUP(D866,支出入力表!E867:$M$2000,6,FALSE),"")</f>
        <v/>
      </c>
      <c r="J866" s="167" t="str">
        <f>IF(D866="所費",VLOOKUP(D866,支出入力表!E867:$M$2000,7,FALSE),"")</f>
        <v/>
      </c>
      <c r="K866" s="167" t="str">
        <f>IF(D866="所費",VLOOKUP(D866,支出入力表!E867:$M$2000,8,FALSE),"")</f>
        <v/>
      </c>
      <c r="L866" s="168" t="str">
        <f>IF(D866="所費",VLOOKUP(D866,支出入力表!E867:$M$2000,9,FALSE),"")</f>
        <v/>
      </c>
      <c r="M866" s="30"/>
    </row>
    <row r="867" spans="2:13" x14ac:dyDescent="0.55000000000000004">
      <c r="B867" s="163" t="str">
        <f>IF(D867="所費",支出入力表!A868,"")</f>
        <v/>
      </c>
      <c r="C867" s="164" t="str">
        <f>IF(D867="所費",支出入力表!C868,"")</f>
        <v/>
      </c>
      <c r="D867" s="165" t="str">
        <f>IF(支出入力表!E868="所費","所費","")</f>
        <v/>
      </c>
      <c r="E867" s="165" t="str">
        <f>IF(D867="","",支出入力表!G868)</f>
        <v/>
      </c>
      <c r="F867" s="196" t="str">
        <f>IF(E867="","",VLOOKUP(E867,プルダウン用リスト!$L$1:$M$14,2,FALSE))</f>
        <v/>
      </c>
      <c r="G867" s="164" t="str">
        <f>IF(D867="所費",VLOOKUP(D867,支出入力表!E868:$M$2000,4,FALSE),"")</f>
        <v/>
      </c>
      <c r="H867" s="164" t="str">
        <f>IF(D867="所費",VLOOKUP(D867,支出入力表!E868:$M$2000,5,FALSE),"")</f>
        <v/>
      </c>
      <c r="I867" s="166" t="str">
        <f>IF(D867="所費",VLOOKUP(D867,支出入力表!E868:$M$2000,6,FALSE),"")</f>
        <v/>
      </c>
      <c r="J867" s="167" t="str">
        <f>IF(D867="所費",VLOOKUP(D867,支出入力表!E868:$M$2000,7,FALSE),"")</f>
        <v/>
      </c>
      <c r="K867" s="167" t="str">
        <f>IF(D867="所費",VLOOKUP(D867,支出入力表!E868:$M$2000,8,FALSE),"")</f>
        <v/>
      </c>
      <c r="L867" s="168" t="str">
        <f>IF(D867="所費",VLOOKUP(D867,支出入力表!E868:$M$2000,9,FALSE),"")</f>
        <v/>
      </c>
      <c r="M867" s="30"/>
    </row>
    <row r="868" spans="2:13" x14ac:dyDescent="0.55000000000000004">
      <c r="B868" s="163" t="str">
        <f>IF(D868="所費",支出入力表!A869,"")</f>
        <v/>
      </c>
      <c r="C868" s="164" t="str">
        <f>IF(D868="所費",支出入力表!C869,"")</f>
        <v/>
      </c>
      <c r="D868" s="165" t="str">
        <f>IF(支出入力表!E869="所費","所費","")</f>
        <v/>
      </c>
      <c r="E868" s="165" t="str">
        <f>IF(D868="","",支出入力表!G869)</f>
        <v/>
      </c>
      <c r="F868" s="196" t="str">
        <f>IF(E868="","",VLOOKUP(E868,プルダウン用リスト!$L$1:$M$14,2,FALSE))</f>
        <v/>
      </c>
      <c r="G868" s="164" t="str">
        <f>IF(D868="所費",VLOOKUP(D868,支出入力表!E869:$M$2000,4,FALSE),"")</f>
        <v/>
      </c>
      <c r="H868" s="164" t="str">
        <f>IF(D868="所費",VLOOKUP(D868,支出入力表!E869:$M$2000,5,FALSE),"")</f>
        <v/>
      </c>
      <c r="I868" s="166" t="str">
        <f>IF(D868="所費",VLOOKUP(D868,支出入力表!E869:$M$2000,6,FALSE),"")</f>
        <v/>
      </c>
      <c r="J868" s="167" t="str">
        <f>IF(D868="所費",VLOOKUP(D868,支出入力表!E869:$M$2000,7,FALSE),"")</f>
        <v/>
      </c>
      <c r="K868" s="167" t="str">
        <f>IF(D868="所費",VLOOKUP(D868,支出入力表!E869:$M$2000,8,FALSE),"")</f>
        <v/>
      </c>
      <c r="L868" s="168" t="str">
        <f>IF(D868="所費",VLOOKUP(D868,支出入力表!E869:$M$2000,9,FALSE),"")</f>
        <v/>
      </c>
      <c r="M868" s="30"/>
    </row>
    <row r="869" spans="2:13" x14ac:dyDescent="0.55000000000000004">
      <c r="B869" s="163" t="str">
        <f>IF(D869="所費",支出入力表!A870,"")</f>
        <v/>
      </c>
      <c r="C869" s="164" t="str">
        <f>IF(D869="所費",支出入力表!C870,"")</f>
        <v/>
      </c>
      <c r="D869" s="165" t="str">
        <f>IF(支出入力表!E870="所費","所費","")</f>
        <v/>
      </c>
      <c r="E869" s="165" t="str">
        <f>IF(D869="","",支出入力表!G870)</f>
        <v/>
      </c>
      <c r="F869" s="196" t="str">
        <f>IF(E869="","",VLOOKUP(E869,プルダウン用リスト!$L$1:$M$14,2,FALSE))</f>
        <v/>
      </c>
      <c r="G869" s="164" t="str">
        <f>IF(D869="所費",VLOOKUP(D869,支出入力表!E870:$M$2000,4,FALSE),"")</f>
        <v/>
      </c>
      <c r="H869" s="164" t="str">
        <f>IF(D869="所費",VLOOKUP(D869,支出入力表!E870:$M$2000,5,FALSE),"")</f>
        <v/>
      </c>
      <c r="I869" s="166" t="str">
        <f>IF(D869="所費",VLOOKUP(D869,支出入力表!E870:$M$2000,6,FALSE),"")</f>
        <v/>
      </c>
      <c r="J869" s="167" t="str">
        <f>IF(D869="所費",VLOOKUP(D869,支出入力表!E870:$M$2000,7,FALSE),"")</f>
        <v/>
      </c>
      <c r="K869" s="167" t="str">
        <f>IF(D869="所費",VLOOKUP(D869,支出入力表!E870:$M$2000,8,FALSE),"")</f>
        <v/>
      </c>
      <c r="L869" s="168" t="str">
        <f>IF(D869="所費",VLOOKUP(D869,支出入力表!E870:$M$2000,9,FALSE),"")</f>
        <v/>
      </c>
      <c r="M869" s="30"/>
    </row>
    <row r="870" spans="2:13" x14ac:dyDescent="0.55000000000000004">
      <c r="B870" s="163" t="str">
        <f>IF(D870="所費",支出入力表!A871,"")</f>
        <v/>
      </c>
      <c r="C870" s="164" t="str">
        <f>IF(D870="所費",支出入力表!C871,"")</f>
        <v/>
      </c>
      <c r="D870" s="165" t="str">
        <f>IF(支出入力表!E871="所費","所費","")</f>
        <v/>
      </c>
      <c r="E870" s="165" t="str">
        <f>IF(D870="","",支出入力表!G871)</f>
        <v/>
      </c>
      <c r="F870" s="196" t="str">
        <f>IF(E870="","",VLOOKUP(E870,プルダウン用リスト!$L$1:$M$14,2,FALSE))</f>
        <v/>
      </c>
      <c r="G870" s="164" t="str">
        <f>IF(D870="所費",VLOOKUP(D870,支出入力表!E871:$M$2000,4,FALSE),"")</f>
        <v/>
      </c>
      <c r="H870" s="164" t="str">
        <f>IF(D870="所費",VLOOKUP(D870,支出入力表!E871:$M$2000,5,FALSE),"")</f>
        <v/>
      </c>
      <c r="I870" s="166" t="str">
        <f>IF(D870="所費",VLOOKUP(D870,支出入力表!E871:$M$2000,6,FALSE),"")</f>
        <v/>
      </c>
      <c r="J870" s="167" t="str">
        <f>IF(D870="所費",VLOOKUP(D870,支出入力表!E871:$M$2000,7,FALSE),"")</f>
        <v/>
      </c>
      <c r="K870" s="167" t="str">
        <f>IF(D870="所費",VLOOKUP(D870,支出入力表!E871:$M$2000,8,FALSE),"")</f>
        <v/>
      </c>
      <c r="L870" s="168" t="str">
        <f>IF(D870="所費",VLOOKUP(D870,支出入力表!E871:$M$2000,9,FALSE),"")</f>
        <v/>
      </c>
      <c r="M870" s="30"/>
    </row>
    <row r="871" spans="2:13" x14ac:dyDescent="0.55000000000000004">
      <c r="B871" s="163" t="str">
        <f>IF(D871="所費",支出入力表!A872,"")</f>
        <v/>
      </c>
      <c r="C871" s="164" t="str">
        <f>IF(D871="所費",支出入力表!C872,"")</f>
        <v/>
      </c>
      <c r="D871" s="165" t="str">
        <f>IF(支出入力表!E872="所費","所費","")</f>
        <v/>
      </c>
      <c r="E871" s="165" t="str">
        <f>IF(D871="","",支出入力表!G872)</f>
        <v/>
      </c>
      <c r="F871" s="196" t="str">
        <f>IF(E871="","",VLOOKUP(E871,プルダウン用リスト!$L$1:$M$14,2,FALSE))</f>
        <v/>
      </c>
      <c r="G871" s="164" t="str">
        <f>IF(D871="所費",VLOOKUP(D871,支出入力表!E872:$M$2000,4,FALSE),"")</f>
        <v/>
      </c>
      <c r="H871" s="164" t="str">
        <f>IF(D871="所費",VLOOKUP(D871,支出入力表!E872:$M$2000,5,FALSE),"")</f>
        <v/>
      </c>
      <c r="I871" s="166" t="str">
        <f>IF(D871="所費",VLOOKUP(D871,支出入力表!E872:$M$2000,6,FALSE),"")</f>
        <v/>
      </c>
      <c r="J871" s="167" t="str">
        <f>IF(D871="所費",VLOOKUP(D871,支出入力表!E872:$M$2000,7,FALSE),"")</f>
        <v/>
      </c>
      <c r="K871" s="167" t="str">
        <f>IF(D871="所費",VLOOKUP(D871,支出入力表!E872:$M$2000,8,FALSE),"")</f>
        <v/>
      </c>
      <c r="L871" s="168" t="str">
        <f>IF(D871="所費",VLOOKUP(D871,支出入力表!E872:$M$2000,9,FALSE),"")</f>
        <v/>
      </c>
      <c r="M871" s="30"/>
    </row>
    <row r="872" spans="2:13" x14ac:dyDescent="0.55000000000000004">
      <c r="B872" s="163" t="str">
        <f>IF(D872="所費",支出入力表!A873,"")</f>
        <v/>
      </c>
      <c r="C872" s="164" t="str">
        <f>IF(D872="所費",支出入力表!C873,"")</f>
        <v/>
      </c>
      <c r="D872" s="165" t="str">
        <f>IF(支出入力表!E873="所費","所費","")</f>
        <v/>
      </c>
      <c r="E872" s="165" t="str">
        <f>IF(D872="","",支出入力表!G873)</f>
        <v/>
      </c>
      <c r="F872" s="196" t="str">
        <f>IF(E872="","",VLOOKUP(E872,プルダウン用リスト!$L$1:$M$14,2,FALSE))</f>
        <v/>
      </c>
      <c r="G872" s="164" t="str">
        <f>IF(D872="所費",VLOOKUP(D872,支出入力表!E873:$M$2000,4,FALSE),"")</f>
        <v/>
      </c>
      <c r="H872" s="164" t="str">
        <f>IF(D872="所費",VLOOKUP(D872,支出入力表!E873:$M$2000,5,FALSE),"")</f>
        <v/>
      </c>
      <c r="I872" s="166" t="str">
        <f>IF(D872="所費",VLOOKUP(D872,支出入力表!E873:$M$2000,6,FALSE),"")</f>
        <v/>
      </c>
      <c r="J872" s="167" t="str">
        <f>IF(D872="所費",VLOOKUP(D872,支出入力表!E873:$M$2000,7,FALSE),"")</f>
        <v/>
      </c>
      <c r="K872" s="167" t="str">
        <f>IF(D872="所費",VLOOKUP(D872,支出入力表!E873:$M$2000,8,FALSE),"")</f>
        <v/>
      </c>
      <c r="L872" s="168" t="str">
        <f>IF(D872="所費",VLOOKUP(D872,支出入力表!E873:$M$2000,9,FALSE),"")</f>
        <v/>
      </c>
      <c r="M872" s="30"/>
    </row>
    <row r="873" spans="2:13" x14ac:dyDescent="0.55000000000000004">
      <c r="B873" s="163" t="str">
        <f>IF(D873="所費",支出入力表!A874,"")</f>
        <v/>
      </c>
      <c r="C873" s="164" t="str">
        <f>IF(D873="所費",支出入力表!C874,"")</f>
        <v/>
      </c>
      <c r="D873" s="165" t="str">
        <f>IF(支出入力表!E874="所費","所費","")</f>
        <v/>
      </c>
      <c r="E873" s="165" t="str">
        <f>IF(D873="","",支出入力表!G874)</f>
        <v/>
      </c>
      <c r="F873" s="196" t="str">
        <f>IF(E873="","",VLOOKUP(E873,プルダウン用リスト!$L$1:$M$14,2,FALSE))</f>
        <v/>
      </c>
      <c r="G873" s="164" t="str">
        <f>IF(D873="所費",VLOOKUP(D873,支出入力表!E874:$M$2000,4,FALSE),"")</f>
        <v/>
      </c>
      <c r="H873" s="164" t="str">
        <f>IF(D873="所費",VLOOKUP(D873,支出入力表!E874:$M$2000,5,FALSE),"")</f>
        <v/>
      </c>
      <c r="I873" s="166" t="str">
        <f>IF(D873="所費",VLOOKUP(D873,支出入力表!E874:$M$2000,6,FALSE),"")</f>
        <v/>
      </c>
      <c r="J873" s="167" t="str">
        <f>IF(D873="所費",VLOOKUP(D873,支出入力表!E874:$M$2000,7,FALSE),"")</f>
        <v/>
      </c>
      <c r="K873" s="167" t="str">
        <f>IF(D873="所費",VLOOKUP(D873,支出入力表!E874:$M$2000,8,FALSE),"")</f>
        <v/>
      </c>
      <c r="L873" s="168" t="str">
        <f>IF(D873="所費",VLOOKUP(D873,支出入力表!E874:$M$2000,9,FALSE),"")</f>
        <v/>
      </c>
      <c r="M873" s="30"/>
    </row>
    <row r="874" spans="2:13" x14ac:dyDescent="0.55000000000000004">
      <c r="B874" s="163" t="str">
        <f>IF(D874="所費",支出入力表!A875,"")</f>
        <v/>
      </c>
      <c r="C874" s="164" t="str">
        <f>IF(D874="所費",支出入力表!C875,"")</f>
        <v/>
      </c>
      <c r="D874" s="165" t="str">
        <f>IF(支出入力表!E875="所費","所費","")</f>
        <v/>
      </c>
      <c r="E874" s="165" t="str">
        <f>IF(D874="","",支出入力表!G875)</f>
        <v/>
      </c>
      <c r="F874" s="196" t="str">
        <f>IF(E874="","",VLOOKUP(E874,プルダウン用リスト!$L$1:$M$14,2,FALSE))</f>
        <v/>
      </c>
      <c r="G874" s="164" t="str">
        <f>IF(D874="所費",VLOOKUP(D874,支出入力表!E875:$M$2000,4,FALSE),"")</f>
        <v/>
      </c>
      <c r="H874" s="164" t="str">
        <f>IF(D874="所費",VLOOKUP(D874,支出入力表!E875:$M$2000,5,FALSE),"")</f>
        <v/>
      </c>
      <c r="I874" s="166" t="str">
        <f>IF(D874="所費",VLOOKUP(D874,支出入力表!E875:$M$2000,6,FALSE),"")</f>
        <v/>
      </c>
      <c r="J874" s="167" t="str">
        <f>IF(D874="所費",VLOOKUP(D874,支出入力表!E875:$M$2000,7,FALSE),"")</f>
        <v/>
      </c>
      <c r="K874" s="167" t="str">
        <f>IF(D874="所費",VLOOKUP(D874,支出入力表!E875:$M$2000,8,FALSE),"")</f>
        <v/>
      </c>
      <c r="L874" s="168" t="str">
        <f>IF(D874="所費",VLOOKUP(D874,支出入力表!E875:$M$2000,9,FALSE),"")</f>
        <v/>
      </c>
      <c r="M874" s="30"/>
    </row>
    <row r="875" spans="2:13" x14ac:dyDescent="0.55000000000000004">
      <c r="B875" s="163" t="str">
        <f>IF(D875="所費",支出入力表!A876,"")</f>
        <v/>
      </c>
      <c r="C875" s="164" t="str">
        <f>IF(D875="所費",支出入力表!C876,"")</f>
        <v/>
      </c>
      <c r="D875" s="165" t="str">
        <f>IF(支出入力表!E876="所費","所費","")</f>
        <v/>
      </c>
      <c r="E875" s="165" t="str">
        <f>IF(D875="","",支出入力表!G876)</f>
        <v/>
      </c>
      <c r="F875" s="196" t="str">
        <f>IF(E875="","",VLOOKUP(E875,プルダウン用リスト!$L$1:$M$14,2,FALSE))</f>
        <v/>
      </c>
      <c r="G875" s="164" t="str">
        <f>IF(D875="所費",VLOOKUP(D875,支出入力表!E876:$M$2000,4,FALSE),"")</f>
        <v/>
      </c>
      <c r="H875" s="164" t="str">
        <f>IF(D875="所費",VLOOKUP(D875,支出入力表!E876:$M$2000,5,FALSE),"")</f>
        <v/>
      </c>
      <c r="I875" s="166" t="str">
        <f>IF(D875="所費",VLOOKUP(D875,支出入力表!E876:$M$2000,6,FALSE),"")</f>
        <v/>
      </c>
      <c r="J875" s="167" t="str">
        <f>IF(D875="所費",VLOOKUP(D875,支出入力表!E876:$M$2000,7,FALSE),"")</f>
        <v/>
      </c>
      <c r="K875" s="167" t="str">
        <f>IF(D875="所費",VLOOKUP(D875,支出入力表!E876:$M$2000,8,FALSE),"")</f>
        <v/>
      </c>
      <c r="L875" s="168" t="str">
        <f>IF(D875="所費",VLOOKUP(D875,支出入力表!E876:$M$2000,9,FALSE),"")</f>
        <v/>
      </c>
      <c r="M875" s="30"/>
    </row>
    <row r="876" spans="2:13" x14ac:dyDescent="0.55000000000000004">
      <c r="B876" s="163" t="str">
        <f>IF(D876="所費",支出入力表!A877,"")</f>
        <v/>
      </c>
      <c r="C876" s="164" t="str">
        <f>IF(D876="所費",支出入力表!C877,"")</f>
        <v/>
      </c>
      <c r="D876" s="165" t="str">
        <f>IF(支出入力表!E877="所費","所費","")</f>
        <v/>
      </c>
      <c r="E876" s="165" t="str">
        <f>IF(D876="","",支出入力表!G877)</f>
        <v/>
      </c>
      <c r="F876" s="196" t="str">
        <f>IF(E876="","",VLOOKUP(E876,プルダウン用リスト!$L$1:$M$14,2,FALSE))</f>
        <v/>
      </c>
      <c r="G876" s="164" t="str">
        <f>IF(D876="所費",VLOOKUP(D876,支出入力表!E877:$M$2000,4,FALSE),"")</f>
        <v/>
      </c>
      <c r="H876" s="164" t="str">
        <f>IF(D876="所費",VLOOKUP(D876,支出入力表!E877:$M$2000,5,FALSE),"")</f>
        <v/>
      </c>
      <c r="I876" s="166" t="str">
        <f>IF(D876="所費",VLOOKUP(D876,支出入力表!E877:$M$2000,6,FALSE),"")</f>
        <v/>
      </c>
      <c r="J876" s="167" t="str">
        <f>IF(D876="所費",VLOOKUP(D876,支出入力表!E877:$M$2000,7,FALSE),"")</f>
        <v/>
      </c>
      <c r="K876" s="167" t="str">
        <f>IF(D876="所費",VLOOKUP(D876,支出入力表!E877:$M$2000,8,FALSE),"")</f>
        <v/>
      </c>
      <c r="L876" s="168" t="str">
        <f>IF(D876="所費",VLOOKUP(D876,支出入力表!E877:$M$2000,9,FALSE),"")</f>
        <v/>
      </c>
      <c r="M876" s="30"/>
    </row>
    <row r="877" spans="2:13" x14ac:dyDescent="0.55000000000000004">
      <c r="B877" s="163" t="str">
        <f>IF(D877="所費",支出入力表!A878,"")</f>
        <v/>
      </c>
      <c r="C877" s="164" t="str">
        <f>IF(D877="所費",支出入力表!C878,"")</f>
        <v/>
      </c>
      <c r="D877" s="165" t="str">
        <f>IF(支出入力表!E878="所費","所費","")</f>
        <v/>
      </c>
      <c r="E877" s="165" t="str">
        <f>IF(D877="","",支出入力表!G878)</f>
        <v/>
      </c>
      <c r="F877" s="196" t="str">
        <f>IF(E877="","",VLOOKUP(E877,プルダウン用リスト!$L$1:$M$14,2,FALSE))</f>
        <v/>
      </c>
      <c r="G877" s="164" t="str">
        <f>IF(D877="所費",VLOOKUP(D877,支出入力表!E878:$M$2000,4,FALSE),"")</f>
        <v/>
      </c>
      <c r="H877" s="164" t="str">
        <f>IF(D877="所費",VLOOKUP(D877,支出入力表!E878:$M$2000,5,FALSE),"")</f>
        <v/>
      </c>
      <c r="I877" s="166" t="str">
        <f>IF(D877="所費",VLOOKUP(D877,支出入力表!E878:$M$2000,6,FALSE),"")</f>
        <v/>
      </c>
      <c r="J877" s="167" t="str">
        <f>IF(D877="所費",VLOOKUP(D877,支出入力表!E878:$M$2000,7,FALSE),"")</f>
        <v/>
      </c>
      <c r="K877" s="167" t="str">
        <f>IF(D877="所費",VLOOKUP(D877,支出入力表!E878:$M$2000,8,FALSE),"")</f>
        <v/>
      </c>
      <c r="L877" s="168" t="str">
        <f>IF(D877="所費",VLOOKUP(D877,支出入力表!E878:$M$2000,9,FALSE),"")</f>
        <v/>
      </c>
      <c r="M877" s="30"/>
    </row>
    <row r="878" spans="2:13" x14ac:dyDescent="0.55000000000000004">
      <c r="B878" s="163" t="str">
        <f>IF(D878="所費",支出入力表!A879,"")</f>
        <v/>
      </c>
      <c r="C878" s="164" t="str">
        <f>IF(D878="所費",支出入力表!C879,"")</f>
        <v/>
      </c>
      <c r="D878" s="165" t="str">
        <f>IF(支出入力表!E879="所費","所費","")</f>
        <v/>
      </c>
      <c r="E878" s="165" t="str">
        <f>IF(D878="","",支出入力表!G879)</f>
        <v/>
      </c>
      <c r="F878" s="196" t="str">
        <f>IF(E878="","",VLOOKUP(E878,プルダウン用リスト!$L$1:$M$14,2,FALSE))</f>
        <v/>
      </c>
      <c r="G878" s="164" t="str">
        <f>IF(D878="所費",VLOOKUP(D878,支出入力表!E879:$M$2000,4,FALSE),"")</f>
        <v/>
      </c>
      <c r="H878" s="164" t="str">
        <f>IF(D878="所費",VLOOKUP(D878,支出入力表!E879:$M$2000,5,FALSE),"")</f>
        <v/>
      </c>
      <c r="I878" s="166" t="str">
        <f>IF(D878="所費",VLOOKUP(D878,支出入力表!E879:$M$2000,6,FALSE),"")</f>
        <v/>
      </c>
      <c r="J878" s="167" t="str">
        <f>IF(D878="所費",VLOOKUP(D878,支出入力表!E879:$M$2000,7,FALSE),"")</f>
        <v/>
      </c>
      <c r="K878" s="167" t="str">
        <f>IF(D878="所費",VLOOKUP(D878,支出入力表!E879:$M$2000,8,FALSE),"")</f>
        <v/>
      </c>
      <c r="L878" s="168" t="str">
        <f>IF(D878="所費",VLOOKUP(D878,支出入力表!E879:$M$2000,9,FALSE),"")</f>
        <v/>
      </c>
      <c r="M878" s="30"/>
    </row>
    <row r="879" spans="2:13" x14ac:dyDescent="0.55000000000000004">
      <c r="B879" s="163" t="str">
        <f>IF(D879="所費",支出入力表!A880,"")</f>
        <v/>
      </c>
      <c r="C879" s="164" t="str">
        <f>IF(D879="所費",支出入力表!C880,"")</f>
        <v/>
      </c>
      <c r="D879" s="165" t="str">
        <f>IF(支出入力表!E880="所費","所費","")</f>
        <v/>
      </c>
      <c r="E879" s="165" t="str">
        <f>IF(D879="","",支出入力表!G880)</f>
        <v/>
      </c>
      <c r="F879" s="196" t="str">
        <f>IF(E879="","",VLOOKUP(E879,プルダウン用リスト!$L$1:$M$14,2,FALSE))</f>
        <v/>
      </c>
      <c r="G879" s="164" t="str">
        <f>IF(D879="所費",VLOOKUP(D879,支出入力表!E880:$M$2000,4,FALSE),"")</f>
        <v/>
      </c>
      <c r="H879" s="164" t="str">
        <f>IF(D879="所費",VLOOKUP(D879,支出入力表!E880:$M$2000,5,FALSE),"")</f>
        <v/>
      </c>
      <c r="I879" s="166" t="str">
        <f>IF(D879="所費",VLOOKUP(D879,支出入力表!E880:$M$2000,6,FALSE),"")</f>
        <v/>
      </c>
      <c r="J879" s="167" t="str">
        <f>IF(D879="所費",VLOOKUP(D879,支出入力表!E880:$M$2000,7,FALSE),"")</f>
        <v/>
      </c>
      <c r="K879" s="167" t="str">
        <f>IF(D879="所費",VLOOKUP(D879,支出入力表!E880:$M$2000,8,FALSE),"")</f>
        <v/>
      </c>
      <c r="L879" s="168" t="str">
        <f>IF(D879="所費",VLOOKUP(D879,支出入力表!E880:$M$2000,9,FALSE),"")</f>
        <v/>
      </c>
      <c r="M879" s="30"/>
    </row>
    <row r="880" spans="2:13" x14ac:dyDescent="0.55000000000000004">
      <c r="B880" s="163" t="str">
        <f>IF(D880="所費",支出入力表!A881,"")</f>
        <v/>
      </c>
      <c r="C880" s="164" t="str">
        <f>IF(D880="所費",支出入力表!C881,"")</f>
        <v/>
      </c>
      <c r="D880" s="165" t="str">
        <f>IF(支出入力表!E881="所費","所費","")</f>
        <v/>
      </c>
      <c r="E880" s="165" t="str">
        <f>IF(D880="","",支出入力表!G881)</f>
        <v/>
      </c>
      <c r="F880" s="196" t="str">
        <f>IF(E880="","",VLOOKUP(E880,プルダウン用リスト!$L$1:$M$14,2,FALSE))</f>
        <v/>
      </c>
      <c r="G880" s="164" t="str">
        <f>IF(D880="所費",VLOOKUP(D880,支出入力表!E881:$M$2000,4,FALSE),"")</f>
        <v/>
      </c>
      <c r="H880" s="164" t="str">
        <f>IF(D880="所費",VLOOKUP(D880,支出入力表!E881:$M$2000,5,FALSE),"")</f>
        <v/>
      </c>
      <c r="I880" s="166" t="str">
        <f>IF(D880="所費",VLOOKUP(D880,支出入力表!E881:$M$2000,6,FALSE),"")</f>
        <v/>
      </c>
      <c r="J880" s="167" t="str">
        <f>IF(D880="所費",VLOOKUP(D880,支出入力表!E881:$M$2000,7,FALSE),"")</f>
        <v/>
      </c>
      <c r="K880" s="167" t="str">
        <f>IF(D880="所費",VLOOKUP(D880,支出入力表!E881:$M$2000,8,FALSE),"")</f>
        <v/>
      </c>
      <c r="L880" s="168" t="str">
        <f>IF(D880="所費",VLOOKUP(D880,支出入力表!E881:$M$2000,9,FALSE),"")</f>
        <v/>
      </c>
      <c r="M880" s="30"/>
    </row>
    <row r="881" spans="2:13" x14ac:dyDescent="0.55000000000000004">
      <c r="B881" s="163" t="str">
        <f>IF(D881="所費",支出入力表!A882,"")</f>
        <v/>
      </c>
      <c r="C881" s="164" t="str">
        <f>IF(D881="所費",支出入力表!C882,"")</f>
        <v/>
      </c>
      <c r="D881" s="165" t="str">
        <f>IF(支出入力表!E882="所費","所費","")</f>
        <v/>
      </c>
      <c r="E881" s="165" t="str">
        <f>IF(D881="","",支出入力表!G882)</f>
        <v/>
      </c>
      <c r="F881" s="196" t="str">
        <f>IF(E881="","",VLOOKUP(E881,プルダウン用リスト!$L$1:$M$14,2,FALSE))</f>
        <v/>
      </c>
      <c r="G881" s="164" t="str">
        <f>IF(D881="所費",VLOOKUP(D881,支出入力表!E882:$M$2000,4,FALSE),"")</f>
        <v/>
      </c>
      <c r="H881" s="164" t="str">
        <f>IF(D881="所費",VLOOKUP(D881,支出入力表!E882:$M$2000,5,FALSE),"")</f>
        <v/>
      </c>
      <c r="I881" s="166" t="str">
        <f>IF(D881="所費",VLOOKUP(D881,支出入力表!E882:$M$2000,6,FALSE),"")</f>
        <v/>
      </c>
      <c r="J881" s="167" t="str">
        <f>IF(D881="所費",VLOOKUP(D881,支出入力表!E882:$M$2000,7,FALSE),"")</f>
        <v/>
      </c>
      <c r="K881" s="167" t="str">
        <f>IF(D881="所費",VLOOKUP(D881,支出入力表!E882:$M$2000,8,FALSE),"")</f>
        <v/>
      </c>
      <c r="L881" s="168" t="str">
        <f>IF(D881="所費",VLOOKUP(D881,支出入力表!E882:$M$2000,9,FALSE),"")</f>
        <v/>
      </c>
      <c r="M881" s="30"/>
    </row>
    <row r="882" spans="2:13" x14ac:dyDescent="0.55000000000000004">
      <c r="B882" s="163" t="str">
        <f>IF(D882="所費",支出入力表!A883,"")</f>
        <v/>
      </c>
      <c r="C882" s="164" t="str">
        <f>IF(D882="所費",支出入力表!C883,"")</f>
        <v/>
      </c>
      <c r="D882" s="165" t="str">
        <f>IF(支出入力表!E883="所費","所費","")</f>
        <v/>
      </c>
      <c r="E882" s="165" t="str">
        <f>IF(D882="","",支出入力表!G883)</f>
        <v/>
      </c>
      <c r="F882" s="196" t="str">
        <f>IF(E882="","",VLOOKUP(E882,プルダウン用リスト!$L$1:$M$14,2,FALSE))</f>
        <v/>
      </c>
      <c r="G882" s="164" t="str">
        <f>IF(D882="所費",VLOOKUP(D882,支出入力表!E883:$M$2000,4,FALSE),"")</f>
        <v/>
      </c>
      <c r="H882" s="164" t="str">
        <f>IF(D882="所費",VLOOKUP(D882,支出入力表!E883:$M$2000,5,FALSE),"")</f>
        <v/>
      </c>
      <c r="I882" s="166" t="str">
        <f>IF(D882="所費",VLOOKUP(D882,支出入力表!E883:$M$2000,6,FALSE),"")</f>
        <v/>
      </c>
      <c r="J882" s="167" t="str">
        <f>IF(D882="所費",VLOOKUP(D882,支出入力表!E883:$M$2000,7,FALSE),"")</f>
        <v/>
      </c>
      <c r="K882" s="167" t="str">
        <f>IF(D882="所費",VLOOKUP(D882,支出入力表!E883:$M$2000,8,FALSE),"")</f>
        <v/>
      </c>
      <c r="L882" s="168" t="str">
        <f>IF(D882="所費",VLOOKUP(D882,支出入力表!E883:$M$2000,9,FALSE),"")</f>
        <v/>
      </c>
      <c r="M882" s="30"/>
    </row>
    <row r="883" spans="2:13" x14ac:dyDescent="0.55000000000000004">
      <c r="B883" s="163" t="str">
        <f>IF(D883="所費",支出入力表!A884,"")</f>
        <v/>
      </c>
      <c r="C883" s="164" t="str">
        <f>IF(D883="所費",支出入力表!C884,"")</f>
        <v/>
      </c>
      <c r="D883" s="165" t="str">
        <f>IF(支出入力表!E884="所費","所費","")</f>
        <v/>
      </c>
      <c r="E883" s="165" t="str">
        <f>IF(D883="","",支出入力表!G884)</f>
        <v/>
      </c>
      <c r="F883" s="196" t="str">
        <f>IF(E883="","",VLOOKUP(E883,プルダウン用リスト!$L$1:$M$14,2,FALSE))</f>
        <v/>
      </c>
      <c r="G883" s="164" t="str">
        <f>IF(D883="所費",VLOOKUP(D883,支出入力表!E884:$M$2000,4,FALSE),"")</f>
        <v/>
      </c>
      <c r="H883" s="164" t="str">
        <f>IF(D883="所費",VLOOKUP(D883,支出入力表!E884:$M$2000,5,FALSE),"")</f>
        <v/>
      </c>
      <c r="I883" s="166" t="str">
        <f>IF(D883="所費",VLOOKUP(D883,支出入力表!E884:$M$2000,6,FALSE),"")</f>
        <v/>
      </c>
      <c r="J883" s="167" t="str">
        <f>IF(D883="所費",VLOOKUP(D883,支出入力表!E884:$M$2000,7,FALSE),"")</f>
        <v/>
      </c>
      <c r="K883" s="167" t="str">
        <f>IF(D883="所費",VLOOKUP(D883,支出入力表!E884:$M$2000,8,FALSE),"")</f>
        <v/>
      </c>
      <c r="L883" s="168" t="str">
        <f>IF(D883="所費",VLOOKUP(D883,支出入力表!E884:$M$2000,9,FALSE),"")</f>
        <v/>
      </c>
      <c r="M883" s="30"/>
    </row>
    <row r="884" spans="2:13" x14ac:dyDescent="0.55000000000000004">
      <c r="B884" s="163" t="str">
        <f>IF(D884="所費",支出入力表!A885,"")</f>
        <v/>
      </c>
      <c r="C884" s="164" t="str">
        <f>IF(D884="所費",支出入力表!C885,"")</f>
        <v/>
      </c>
      <c r="D884" s="165" t="str">
        <f>IF(支出入力表!E885="所費","所費","")</f>
        <v/>
      </c>
      <c r="E884" s="165" t="str">
        <f>IF(D884="","",支出入力表!G885)</f>
        <v/>
      </c>
      <c r="F884" s="196" t="str">
        <f>IF(E884="","",VLOOKUP(E884,プルダウン用リスト!$L$1:$M$14,2,FALSE))</f>
        <v/>
      </c>
      <c r="G884" s="164" t="str">
        <f>IF(D884="所費",VLOOKUP(D884,支出入力表!E885:$M$2000,4,FALSE),"")</f>
        <v/>
      </c>
      <c r="H884" s="164" t="str">
        <f>IF(D884="所費",VLOOKUP(D884,支出入力表!E885:$M$2000,5,FALSE),"")</f>
        <v/>
      </c>
      <c r="I884" s="166" t="str">
        <f>IF(D884="所費",VLOOKUP(D884,支出入力表!E885:$M$2000,6,FALSE),"")</f>
        <v/>
      </c>
      <c r="J884" s="167" t="str">
        <f>IF(D884="所費",VLOOKUP(D884,支出入力表!E885:$M$2000,7,FALSE),"")</f>
        <v/>
      </c>
      <c r="K884" s="167" t="str">
        <f>IF(D884="所費",VLOOKUP(D884,支出入力表!E885:$M$2000,8,FALSE),"")</f>
        <v/>
      </c>
      <c r="L884" s="168" t="str">
        <f>IF(D884="所費",VLOOKUP(D884,支出入力表!E885:$M$2000,9,FALSE),"")</f>
        <v/>
      </c>
      <c r="M884" s="30"/>
    </row>
    <row r="885" spans="2:13" x14ac:dyDescent="0.55000000000000004">
      <c r="B885" s="163" t="str">
        <f>IF(D885="所費",支出入力表!A886,"")</f>
        <v/>
      </c>
      <c r="C885" s="164" t="str">
        <f>IF(D885="所費",支出入力表!C886,"")</f>
        <v/>
      </c>
      <c r="D885" s="165" t="str">
        <f>IF(支出入力表!E886="所費","所費","")</f>
        <v/>
      </c>
      <c r="E885" s="165" t="str">
        <f>IF(D885="","",支出入力表!G886)</f>
        <v/>
      </c>
      <c r="F885" s="196" t="str">
        <f>IF(E885="","",VLOOKUP(E885,プルダウン用リスト!$L$1:$M$14,2,FALSE))</f>
        <v/>
      </c>
      <c r="G885" s="164" t="str">
        <f>IF(D885="所費",VLOOKUP(D885,支出入力表!E886:$M$2000,4,FALSE),"")</f>
        <v/>
      </c>
      <c r="H885" s="164" t="str">
        <f>IF(D885="所費",VLOOKUP(D885,支出入力表!E886:$M$2000,5,FALSE),"")</f>
        <v/>
      </c>
      <c r="I885" s="166" t="str">
        <f>IF(D885="所費",VLOOKUP(D885,支出入力表!E886:$M$2000,6,FALSE),"")</f>
        <v/>
      </c>
      <c r="J885" s="167" t="str">
        <f>IF(D885="所費",VLOOKUP(D885,支出入力表!E886:$M$2000,7,FALSE),"")</f>
        <v/>
      </c>
      <c r="K885" s="167" t="str">
        <f>IF(D885="所費",VLOOKUP(D885,支出入力表!E886:$M$2000,8,FALSE),"")</f>
        <v/>
      </c>
      <c r="L885" s="168" t="str">
        <f>IF(D885="所費",VLOOKUP(D885,支出入力表!E886:$M$2000,9,FALSE),"")</f>
        <v/>
      </c>
      <c r="M885" s="30"/>
    </row>
    <row r="886" spans="2:13" x14ac:dyDescent="0.55000000000000004">
      <c r="B886" s="163" t="str">
        <f>IF(D886="所費",支出入力表!A887,"")</f>
        <v/>
      </c>
      <c r="C886" s="164" t="str">
        <f>IF(D886="所費",支出入力表!C887,"")</f>
        <v/>
      </c>
      <c r="D886" s="165" t="str">
        <f>IF(支出入力表!E887="所費","所費","")</f>
        <v/>
      </c>
      <c r="E886" s="165" t="str">
        <f>IF(D886="","",支出入力表!G887)</f>
        <v/>
      </c>
      <c r="F886" s="196" t="str">
        <f>IF(E886="","",VLOOKUP(E886,プルダウン用リスト!$L$1:$M$14,2,FALSE))</f>
        <v/>
      </c>
      <c r="G886" s="164" t="str">
        <f>IF(D886="所費",VLOOKUP(D886,支出入力表!E887:$M$2000,4,FALSE),"")</f>
        <v/>
      </c>
      <c r="H886" s="164" t="str">
        <f>IF(D886="所費",VLOOKUP(D886,支出入力表!E887:$M$2000,5,FALSE),"")</f>
        <v/>
      </c>
      <c r="I886" s="166" t="str">
        <f>IF(D886="所費",VLOOKUP(D886,支出入力表!E887:$M$2000,6,FALSE),"")</f>
        <v/>
      </c>
      <c r="J886" s="167" t="str">
        <f>IF(D886="所費",VLOOKUP(D886,支出入力表!E887:$M$2000,7,FALSE),"")</f>
        <v/>
      </c>
      <c r="K886" s="167" t="str">
        <f>IF(D886="所費",VLOOKUP(D886,支出入力表!E887:$M$2000,8,FALSE),"")</f>
        <v/>
      </c>
      <c r="L886" s="168" t="str">
        <f>IF(D886="所費",VLOOKUP(D886,支出入力表!E887:$M$2000,9,FALSE),"")</f>
        <v/>
      </c>
      <c r="M886" s="30"/>
    </row>
    <row r="887" spans="2:13" x14ac:dyDescent="0.55000000000000004">
      <c r="B887" s="163" t="str">
        <f>IF(D887="所費",支出入力表!A888,"")</f>
        <v/>
      </c>
      <c r="C887" s="164" t="str">
        <f>IF(D887="所費",支出入力表!C888,"")</f>
        <v/>
      </c>
      <c r="D887" s="165" t="str">
        <f>IF(支出入力表!E888="所費","所費","")</f>
        <v/>
      </c>
      <c r="E887" s="165" t="str">
        <f>IF(D887="","",支出入力表!G888)</f>
        <v/>
      </c>
      <c r="F887" s="196" t="str">
        <f>IF(E887="","",VLOOKUP(E887,プルダウン用リスト!$L$1:$M$14,2,FALSE))</f>
        <v/>
      </c>
      <c r="G887" s="164" t="str">
        <f>IF(D887="所費",VLOOKUP(D887,支出入力表!E888:$M$2000,4,FALSE),"")</f>
        <v/>
      </c>
      <c r="H887" s="164" t="str">
        <f>IF(D887="所費",VLOOKUP(D887,支出入力表!E888:$M$2000,5,FALSE),"")</f>
        <v/>
      </c>
      <c r="I887" s="166" t="str">
        <f>IF(D887="所費",VLOOKUP(D887,支出入力表!E888:$M$2000,6,FALSE),"")</f>
        <v/>
      </c>
      <c r="J887" s="167" t="str">
        <f>IF(D887="所費",VLOOKUP(D887,支出入力表!E888:$M$2000,7,FALSE),"")</f>
        <v/>
      </c>
      <c r="K887" s="167" t="str">
        <f>IF(D887="所費",VLOOKUP(D887,支出入力表!E888:$M$2000,8,FALSE),"")</f>
        <v/>
      </c>
      <c r="L887" s="168" t="str">
        <f>IF(D887="所費",VLOOKUP(D887,支出入力表!E888:$M$2000,9,FALSE),"")</f>
        <v/>
      </c>
      <c r="M887" s="30"/>
    </row>
    <row r="888" spans="2:13" x14ac:dyDescent="0.55000000000000004">
      <c r="B888" s="163" t="str">
        <f>IF(D888="所費",支出入力表!A889,"")</f>
        <v/>
      </c>
      <c r="C888" s="164" t="str">
        <f>IF(D888="所費",支出入力表!C889,"")</f>
        <v/>
      </c>
      <c r="D888" s="165" t="str">
        <f>IF(支出入力表!E889="所費","所費","")</f>
        <v/>
      </c>
      <c r="E888" s="165" t="str">
        <f>IF(D888="","",支出入力表!G889)</f>
        <v/>
      </c>
      <c r="F888" s="196" t="str">
        <f>IF(E888="","",VLOOKUP(E888,プルダウン用リスト!$L$1:$M$14,2,FALSE))</f>
        <v/>
      </c>
      <c r="G888" s="164" t="str">
        <f>IF(D888="所費",VLOOKUP(D888,支出入力表!E889:$M$2000,4,FALSE),"")</f>
        <v/>
      </c>
      <c r="H888" s="164" t="str">
        <f>IF(D888="所費",VLOOKUP(D888,支出入力表!E889:$M$2000,5,FALSE),"")</f>
        <v/>
      </c>
      <c r="I888" s="166" t="str">
        <f>IF(D888="所費",VLOOKUP(D888,支出入力表!E889:$M$2000,6,FALSE),"")</f>
        <v/>
      </c>
      <c r="J888" s="167" t="str">
        <f>IF(D888="所費",VLOOKUP(D888,支出入力表!E889:$M$2000,7,FALSE),"")</f>
        <v/>
      </c>
      <c r="K888" s="167" t="str">
        <f>IF(D888="所費",VLOOKUP(D888,支出入力表!E889:$M$2000,8,FALSE),"")</f>
        <v/>
      </c>
      <c r="L888" s="168" t="str">
        <f>IF(D888="所費",VLOOKUP(D888,支出入力表!E889:$M$2000,9,FALSE),"")</f>
        <v/>
      </c>
      <c r="M888" s="30"/>
    </row>
    <row r="889" spans="2:13" x14ac:dyDescent="0.55000000000000004">
      <c r="B889" s="163" t="str">
        <f>IF(D889="所費",支出入力表!A890,"")</f>
        <v/>
      </c>
      <c r="C889" s="164" t="str">
        <f>IF(D889="所費",支出入力表!C890,"")</f>
        <v/>
      </c>
      <c r="D889" s="165" t="str">
        <f>IF(支出入力表!E890="所費","所費","")</f>
        <v/>
      </c>
      <c r="E889" s="165" t="str">
        <f>IF(D889="","",支出入力表!G890)</f>
        <v/>
      </c>
      <c r="F889" s="196" t="str">
        <f>IF(E889="","",VLOOKUP(E889,プルダウン用リスト!$L$1:$M$14,2,FALSE))</f>
        <v/>
      </c>
      <c r="G889" s="164" t="str">
        <f>IF(D889="所費",VLOOKUP(D889,支出入力表!E890:$M$2000,4,FALSE),"")</f>
        <v/>
      </c>
      <c r="H889" s="164" t="str">
        <f>IF(D889="所費",VLOOKUP(D889,支出入力表!E890:$M$2000,5,FALSE),"")</f>
        <v/>
      </c>
      <c r="I889" s="166" t="str">
        <f>IF(D889="所費",VLOOKUP(D889,支出入力表!E890:$M$2000,6,FALSE),"")</f>
        <v/>
      </c>
      <c r="J889" s="167" t="str">
        <f>IF(D889="所費",VLOOKUP(D889,支出入力表!E890:$M$2000,7,FALSE),"")</f>
        <v/>
      </c>
      <c r="K889" s="167" t="str">
        <f>IF(D889="所費",VLOOKUP(D889,支出入力表!E890:$M$2000,8,FALSE),"")</f>
        <v/>
      </c>
      <c r="L889" s="168" t="str">
        <f>IF(D889="所費",VLOOKUP(D889,支出入力表!E890:$M$2000,9,FALSE),"")</f>
        <v/>
      </c>
      <c r="M889" s="30"/>
    </row>
    <row r="890" spans="2:13" x14ac:dyDescent="0.55000000000000004">
      <c r="B890" s="163" t="str">
        <f>IF(D890="所費",支出入力表!A891,"")</f>
        <v/>
      </c>
      <c r="C890" s="164" t="str">
        <f>IF(D890="所費",支出入力表!C891,"")</f>
        <v/>
      </c>
      <c r="D890" s="165" t="str">
        <f>IF(支出入力表!E891="所費","所費","")</f>
        <v/>
      </c>
      <c r="E890" s="165" t="str">
        <f>IF(D890="","",支出入力表!G891)</f>
        <v/>
      </c>
      <c r="F890" s="196" t="str">
        <f>IF(E890="","",VLOOKUP(E890,プルダウン用リスト!$L$1:$M$14,2,FALSE))</f>
        <v/>
      </c>
      <c r="G890" s="164" t="str">
        <f>IF(D890="所費",VLOOKUP(D890,支出入力表!E891:$M$2000,4,FALSE),"")</f>
        <v/>
      </c>
      <c r="H890" s="164" t="str">
        <f>IF(D890="所費",VLOOKUP(D890,支出入力表!E891:$M$2000,5,FALSE),"")</f>
        <v/>
      </c>
      <c r="I890" s="166" t="str">
        <f>IF(D890="所費",VLOOKUP(D890,支出入力表!E891:$M$2000,6,FALSE),"")</f>
        <v/>
      </c>
      <c r="J890" s="167" t="str">
        <f>IF(D890="所費",VLOOKUP(D890,支出入力表!E891:$M$2000,7,FALSE),"")</f>
        <v/>
      </c>
      <c r="K890" s="167" t="str">
        <f>IF(D890="所費",VLOOKUP(D890,支出入力表!E891:$M$2000,8,FALSE),"")</f>
        <v/>
      </c>
      <c r="L890" s="168" t="str">
        <f>IF(D890="所費",VLOOKUP(D890,支出入力表!E891:$M$2000,9,FALSE),"")</f>
        <v/>
      </c>
      <c r="M890" s="30"/>
    </row>
    <row r="891" spans="2:13" x14ac:dyDescent="0.55000000000000004">
      <c r="B891" s="163" t="str">
        <f>IF(D891="所費",支出入力表!A892,"")</f>
        <v/>
      </c>
      <c r="C891" s="164" t="str">
        <f>IF(D891="所費",支出入力表!C892,"")</f>
        <v/>
      </c>
      <c r="D891" s="165" t="str">
        <f>IF(支出入力表!E892="所費","所費","")</f>
        <v/>
      </c>
      <c r="E891" s="165" t="str">
        <f>IF(D891="","",支出入力表!G892)</f>
        <v/>
      </c>
      <c r="F891" s="196" t="str">
        <f>IF(E891="","",VLOOKUP(E891,プルダウン用リスト!$L$1:$M$14,2,FALSE))</f>
        <v/>
      </c>
      <c r="G891" s="164" t="str">
        <f>IF(D891="所費",VLOOKUP(D891,支出入力表!E892:$M$2000,4,FALSE),"")</f>
        <v/>
      </c>
      <c r="H891" s="164" t="str">
        <f>IF(D891="所費",VLOOKUP(D891,支出入力表!E892:$M$2000,5,FALSE),"")</f>
        <v/>
      </c>
      <c r="I891" s="166" t="str">
        <f>IF(D891="所費",VLOOKUP(D891,支出入力表!E892:$M$2000,6,FALSE),"")</f>
        <v/>
      </c>
      <c r="J891" s="167" t="str">
        <f>IF(D891="所費",VLOOKUP(D891,支出入力表!E892:$M$2000,7,FALSE),"")</f>
        <v/>
      </c>
      <c r="K891" s="167" t="str">
        <f>IF(D891="所費",VLOOKUP(D891,支出入力表!E892:$M$2000,8,FALSE),"")</f>
        <v/>
      </c>
      <c r="L891" s="168" t="str">
        <f>IF(D891="所費",VLOOKUP(D891,支出入力表!E892:$M$2000,9,FALSE),"")</f>
        <v/>
      </c>
      <c r="M891" s="30"/>
    </row>
    <row r="892" spans="2:13" x14ac:dyDescent="0.55000000000000004">
      <c r="B892" s="163" t="str">
        <f>IF(D892="所費",支出入力表!A893,"")</f>
        <v/>
      </c>
      <c r="C892" s="164" t="str">
        <f>IF(D892="所費",支出入力表!C893,"")</f>
        <v/>
      </c>
      <c r="D892" s="165" t="str">
        <f>IF(支出入力表!E893="所費","所費","")</f>
        <v/>
      </c>
      <c r="E892" s="165" t="str">
        <f>IF(D892="","",支出入力表!G893)</f>
        <v/>
      </c>
      <c r="F892" s="196" t="str">
        <f>IF(E892="","",VLOOKUP(E892,プルダウン用リスト!$L$1:$M$14,2,FALSE))</f>
        <v/>
      </c>
      <c r="G892" s="164" t="str">
        <f>IF(D892="所費",VLOOKUP(D892,支出入力表!E893:$M$2000,4,FALSE),"")</f>
        <v/>
      </c>
      <c r="H892" s="164" t="str">
        <f>IF(D892="所費",VLOOKUP(D892,支出入力表!E893:$M$2000,5,FALSE),"")</f>
        <v/>
      </c>
      <c r="I892" s="166" t="str">
        <f>IF(D892="所費",VLOOKUP(D892,支出入力表!E893:$M$2000,6,FALSE),"")</f>
        <v/>
      </c>
      <c r="J892" s="167" t="str">
        <f>IF(D892="所費",VLOOKUP(D892,支出入力表!E893:$M$2000,7,FALSE),"")</f>
        <v/>
      </c>
      <c r="K892" s="167" t="str">
        <f>IF(D892="所費",VLOOKUP(D892,支出入力表!E893:$M$2000,8,FALSE),"")</f>
        <v/>
      </c>
      <c r="L892" s="168" t="str">
        <f>IF(D892="所費",VLOOKUP(D892,支出入力表!E893:$M$2000,9,FALSE),"")</f>
        <v/>
      </c>
      <c r="M892" s="30"/>
    </row>
    <row r="893" spans="2:13" x14ac:dyDescent="0.55000000000000004">
      <c r="B893" s="163" t="str">
        <f>IF(D893="所費",支出入力表!A894,"")</f>
        <v/>
      </c>
      <c r="C893" s="164" t="str">
        <f>IF(D893="所費",支出入力表!C894,"")</f>
        <v/>
      </c>
      <c r="D893" s="165" t="str">
        <f>IF(支出入力表!E894="所費","所費","")</f>
        <v/>
      </c>
      <c r="E893" s="165" t="str">
        <f>IF(D893="","",支出入力表!G894)</f>
        <v/>
      </c>
      <c r="F893" s="196" t="str">
        <f>IF(E893="","",VLOOKUP(E893,プルダウン用リスト!$L$1:$M$14,2,FALSE))</f>
        <v/>
      </c>
      <c r="G893" s="164" t="str">
        <f>IF(D893="所費",VLOOKUP(D893,支出入力表!E894:$M$2000,4,FALSE),"")</f>
        <v/>
      </c>
      <c r="H893" s="164" t="str">
        <f>IF(D893="所費",VLOOKUP(D893,支出入力表!E894:$M$2000,5,FALSE),"")</f>
        <v/>
      </c>
      <c r="I893" s="166" t="str">
        <f>IF(D893="所費",VLOOKUP(D893,支出入力表!E894:$M$2000,6,FALSE),"")</f>
        <v/>
      </c>
      <c r="J893" s="167" t="str">
        <f>IF(D893="所費",VLOOKUP(D893,支出入力表!E894:$M$2000,7,FALSE),"")</f>
        <v/>
      </c>
      <c r="K893" s="167" t="str">
        <f>IF(D893="所費",VLOOKUP(D893,支出入力表!E894:$M$2000,8,FALSE),"")</f>
        <v/>
      </c>
      <c r="L893" s="168" t="str">
        <f>IF(D893="所費",VLOOKUP(D893,支出入力表!E894:$M$2000,9,FALSE),"")</f>
        <v/>
      </c>
      <c r="M893" s="30"/>
    </row>
    <row r="894" spans="2:13" x14ac:dyDescent="0.55000000000000004">
      <c r="B894" s="163" t="str">
        <f>IF(D894="所費",支出入力表!A895,"")</f>
        <v/>
      </c>
      <c r="C894" s="164" t="str">
        <f>IF(D894="所費",支出入力表!C895,"")</f>
        <v/>
      </c>
      <c r="D894" s="165" t="str">
        <f>IF(支出入力表!E895="所費","所費","")</f>
        <v/>
      </c>
      <c r="E894" s="165" t="str">
        <f>IF(D894="","",支出入力表!G895)</f>
        <v/>
      </c>
      <c r="F894" s="196" t="str">
        <f>IF(E894="","",VLOOKUP(E894,プルダウン用リスト!$L$1:$M$14,2,FALSE))</f>
        <v/>
      </c>
      <c r="G894" s="164" t="str">
        <f>IF(D894="所費",VLOOKUP(D894,支出入力表!E895:$M$2000,4,FALSE),"")</f>
        <v/>
      </c>
      <c r="H894" s="164" t="str">
        <f>IF(D894="所費",VLOOKUP(D894,支出入力表!E895:$M$2000,5,FALSE),"")</f>
        <v/>
      </c>
      <c r="I894" s="166" t="str">
        <f>IF(D894="所費",VLOOKUP(D894,支出入力表!E895:$M$2000,6,FALSE),"")</f>
        <v/>
      </c>
      <c r="J894" s="167" t="str">
        <f>IF(D894="所費",VLOOKUP(D894,支出入力表!E895:$M$2000,7,FALSE),"")</f>
        <v/>
      </c>
      <c r="K894" s="167" t="str">
        <f>IF(D894="所費",VLOOKUP(D894,支出入力表!E895:$M$2000,8,FALSE),"")</f>
        <v/>
      </c>
      <c r="L894" s="168" t="str">
        <f>IF(D894="所費",VLOOKUP(D894,支出入力表!E895:$M$2000,9,FALSE),"")</f>
        <v/>
      </c>
      <c r="M894" s="30"/>
    </row>
    <row r="895" spans="2:13" x14ac:dyDescent="0.55000000000000004">
      <c r="B895" s="163" t="str">
        <f>IF(D895="所費",支出入力表!A896,"")</f>
        <v/>
      </c>
      <c r="C895" s="164" t="str">
        <f>IF(D895="所費",支出入力表!C896,"")</f>
        <v/>
      </c>
      <c r="D895" s="165" t="str">
        <f>IF(支出入力表!E896="所費","所費","")</f>
        <v/>
      </c>
      <c r="E895" s="165" t="str">
        <f>IF(D895="","",支出入力表!G896)</f>
        <v/>
      </c>
      <c r="F895" s="196" t="str">
        <f>IF(E895="","",VLOOKUP(E895,プルダウン用リスト!$L$1:$M$14,2,FALSE))</f>
        <v/>
      </c>
      <c r="G895" s="164" t="str">
        <f>IF(D895="所費",VLOOKUP(D895,支出入力表!E896:$M$2000,4,FALSE),"")</f>
        <v/>
      </c>
      <c r="H895" s="164" t="str">
        <f>IF(D895="所費",VLOOKUP(D895,支出入力表!E896:$M$2000,5,FALSE),"")</f>
        <v/>
      </c>
      <c r="I895" s="166" t="str">
        <f>IF(D895="所費",VLOOKUP(D895,支出入力表!E896:$M$2000,6,FALSE),"")</f>
        <v/>
      </c>
      <c r="J895" s="167" t="str">
        <f>IF(D895="所費",VLOOKUP(D895,支出入力表!E896:$M$2000,7,FALSE),"")</f>
        <v/>
      </c>
      <c r="K895" s="167" t="str">
        <f>IF(D895="所費",VLOOKUP(D895,支出入力表!E896:$M$2000,8,FALSE),"")</f>
        <v/>
      </c>
      <c r="L895" s="168" t="str">
        <f>IF(D895="所費",VLOOKUP(D895,支出入力表!E896:$M$2000,9,FALSE),"")</f>
        <v/>
      </c>
      <c r="M895" s="30"/>
    </row>
    <row r="896" spans="2:13" x14ac:dyDescent="0.55000000000000004">
      <c r="B896" s="163" t="str">
        <f>IF(D896="所費",支出入力表!A897,"")</f>
        <v/>
      </c>
      <c r="C896" s="164" t="str">
        <f>IF(D896="所費",支出入力表!C897,"")</f>
        <v/>
      </c>
      <c r="D896" s="165" t="str">
        <f>IF(支出入力表!E897="所費","所費","")</f>
        <v/>
      </c>
      <c r="E896" s="165" t="str">
        <f>IF(D896="","",支出入力表!G897)</f>
        <v/>
      </c>
      <c r="F896" s="196" t="str">
        <f>IF(E896="","",VLOOKUP(E896,プルダウン用リスト!$L$1:$M$14,2,FALSE))</f>
        <v/>
      </c>
      <c r="G896" s="164" t="str">
        <f>IF(D896="所費",VLOOKUP(D896,支出入力表!E897:$M$2000,4,FALSE),"")</f>
        <v/>
      </c>
      <c r="H896" s="164" t="str">
        <f>IF(D896="所費",VLOOKUP(D896,支出入力表!E897:$M$2000,5,FALSE),"")</f>
        <v/>
      </c>
      <c r="I896" s="166" t="str">
        <f>IF(D896="所費",VLOOKUP(D896,支出入力表!E897:$M$2000,6,FALSE),"")</f>
        <v/>
      </c>
      <c r="J896" s="167" t="str">
        <f>IF(D896="所費",VLOOKUP(D896,支出入力表!E897:$M$2000,7,FALSE),"")</f>
        <v/>
      </c>
      <c r="K896" s="167" t="str">
        <f>IF(D896="所費",VLOOKUP(D896,支出入力表!E897:$M$2000,8,FALSE),"")</f>
        <v/>
      </c>
      <c r="L896" s="168" t="str">
        <f>IF(D896="所費",VLOOKUP(D896,支出入力表!E897:$M$2000,9,FALSE),"")</f>
        <v/>
      </c>
      <c r="M896" s="30"/>
    </row>
    <row r="897" spans="2:13" x14ac:dyDescent="0.55000000000000004">
      <c r="B897" s="163" t="str">
        <f>IF(D897="所費",支出入力表!A898,"")</f>
        <v/>
      </c>
      <c r="C897" s="164" t="str">
        <f>IF(D897="所費",支出入力表!C898,"")</f>
        <v/>
      </c>
      <c r="D897" s="165" t="str">
        <f>IF(支出入力表!E898="所費","所費","")</f>
        <v/>
      </c>
      <c r="E897" s="165" t="str">
        <f>IF(D897="","",支出入力表!G898)</f>
        <v/>
      </c>
      <c r="F897" s="196" t="str">
        <f>IF(E897="","",VLOOKUP(E897,プルダウン用リスト!$L$1:$M$14,2,FALSE))</f>
        <v/>
      </c>
      <c r="G897" s="164" t="str">
        <f>IF(D897="所費",VLOOKUP(D897,支出入力表!E898:$M$2000,4,FALSE),"")</f>
        <v/>
      </c>
      <c r="H897" s="164" t="str">
        <f>IF(D897="所費",VLOOKUP(D897,支出入力表!E898:$M$2000,5,FALSE),"")</f>
        <v/>
      </c>
      <c r="I897" s="166" t="str">
        <f>IF(D897="所費",VLOOKUP(D897,支出入力表!E898:$M$2000,6,FALSE),"")</f>
        <v/>
      </c>
      <c r="J897" s="167" t="str">
        <f>IF(D897="所費",VLOOKUP(D897,支出入力表!E898:$M$2000,7,FALSE),"")</f>
        <v/>
      </c>
      <c r="K897" s="167" t="str">
        <f>IF(D897="所費",VLOOKUP(D897,支出入力表!E898:$M$2000,8,FALSE),"")</f>
        <v/>
      </c>
      <c r="L897" s="168" t="str">
        <f>IF(D897="所費",VLOOKUP(D897,支出入力表!E898:$M$2000,9,FALSE),"")</f>
        <v/>
      </c>
      <c r="M897" s="30"/>
    </row>
    <row r="898" spans="2:13" x14ac:dyDescent="0.55000000000000004">
      <c r="B898" s="163" t="str">
        <f>IF(D898="所費",支出入力表!A899,"")</f>
        <v/>
      </c>
      <c r="C898" s="164" t="str">
        <f>IF(D898="所費",支出入力表!C899,"")</f>
        <v/>
      </c>
      <c r="D898" s="165" t="str">
        <f>IF(支出入力表!E899="所費","所費","")</f>
        <v/>
      </c>
      <c r="E898" s="165" t="str">
        <f>IF(D898="","",支出入力表!G899)</f>
        <v/>
      </c>
      <c r="F898" s="196" t="str">
        <f>IF(E898="","",VLOOKUP(E898,プルダウン用リスト!$L$1:$M$14,2,FALSE))</f>
        <v/>
      </c>
      <c r="G898" s="164" t="str">
        <f>IF(D898="所費",VLOOKUP(D898,支出入力表!E899:$M$2000,4,FALSE),"")</f>
        <v/>
      </c>
      <c r="H898" s="164" t="str">
        <f>IF(D898="所費",VLOOKUP(D898,支出入力表!E899:$M$2000,5,FALSE),"")</f>
        <v/>
      </c>
      <c r="I898" s="166" t="str">
        <f>IF(D898="所費",VLOOKUP(D898,支出入力表!E899:$M$2000,6,FALSE),"")</f>
        <v/>
      </c>
      <c r="J898" s="167" t="str">
        <f>IF(D898="所費",VLOOKUP(D898,支出入力表!E899:$M$2000,7,FALSE),"")</f>
        <v/>
      </c>
      <c r="K898" s="167" t="str">
        <f>IF(D898="所費",VLOOKUP(D898,支出入力表!E899:$M$2000,8,FALSE),"")</f>
        <v/>
      </c>
      <c r="L898" s="168" t="str">
        <f>IF(D898="所費",VLOOKUP(D898,支出入力表!E899:$M$2000,9,FALSE),"")</f>
        <v/>
      </c>
      <c r="M898" s="30"/>
    </row>
    <row r="899" spans="2:13" x14ac:dyDescent="0.55000000000000004">
      <c r="B899" s="163" t="str">
        <f>IF(D899="所費",支出入力表!A900,"")</f>
        <v/>
      </c>
      <c r="C899" s="164" t="str">
        <f>IF(D899="所費",支出入力表!C900,"")</f>
        <v/>
      </c>
      <c r="D899" s="165" t="str">
        <f>IF(支出入力表!E900="所費","所費","")</f>
        <v/>
      </c>
      <c r="E899" s="165" t="str">
        <f>IF(D899="","",支出入力表!G900)</f>
        <v/>
      </c>
      <c r="F899" s="196" t="str">
        <f>IF(E899="","",VLOOKUP(E899,プルダウン用リスト!$L$1:$M$14,2,FALSE))</f>
        <v/>
      </c>
      <c r="G899" s="164" t="str">
        <f>IF(D899="所費",VLOOKUP(D899,支出入力表!E900:$M$2000,4,FALSE),"")</f>
        <v/>
      </c>
      <c r="H899" s="164" t="str">
        <f>IF(D899="所費",VLOOKUP(D899,支出入力表!E900:$M$2000,5,FALSE),"")</f>
        <v/>
      </c>
      <c r="I899" s="166" t="str">
        <f>IF(D899="所費",VLOOKUP(D899,支出入力表!E900:$M$2000,6,FALSE),"")</f>
        <v/>
      </c>
      <c r="J899" s="167" t="str">
        <f>IF(D899="所費",VLOOKUP(D899,支出入力表!E900:$M$2000,7,FALSE),"")</f>
        <v/>
      </c>
      <c r="K899" s="167" t="str">
        <f>IF(D899="所費",VLOOKUP(D899,支出入力表!E900:$M$2000,8,FALSE),"")</f>
        <v/>
      </c>
      <c r="L899" s="168" t="str">
        <f>IF(D899="所費",VLOOKUP(D899,支出入力表!E900:$M$2000,9,FALSE),"")</f>
        <v/>
      </c>
      <c r="M899" s="30"/>
    </row>
    <row r="900" spans="2:13" x14ac:dyDescent="0.55000000000000004">
      <c r="B900" s="163" t="str">
        <f>IF(D900="所費",支出入力表!A901,"")</f>
        <v/>
      </c>
      <c r="C900" s="164" t="str">
        <f>IF(D900="所費",支出入力表!C901,"")</f>
        <v/>
      </c>
      <c r="D900" s="165" t="str">
        <f>IF(支出入力表!E901="所費","所費","")</f>
        <v/>
      </c>
      <c r="E900" s="165" t="str">
        <f>IF(D900="","",支出入力表!G901)</f>
        <v/>
      </c>
      <c r="F900" s="196" t="str">
        <f>IF(E900="","",VLOOKUP(E900,プルダウン用リスト!$L$1:$M$14,2,FALSE))</f>
        <v/>
      </c>
      <c r="G900" s="164" t="str">
        <f>IF(D900="所費",VLOOKUP(D900,支出入力表!E901:$M$2000,4,FALSE),"")</f>
        <v/>
      </c>
      <c r="H900" s="164" t="str">
        <f>IF(D900="所費",VLOOKUP(D900,支出入力表!E901:$M$2000,5,FALSE),"")</f>
        <v/>
      </c>
      <c r="I900" s="166" t="str">
        <f>IF(D900="所費",VLOOKUP(D900,支出入力表!E901:$M$2000,6,FALSE),"")</f>
        <v/>
      </c>
      <c r="J900" s="167" t="str">
        <f>IF(D900="所費",VLOOKUP(D900,支出入力表!E901:$M$2000,7,FALSE),"")</f>
        <v/>
      </c>
      <c r="K900" s="167" t="str">
        <f>IF(D900="所費",VLOOKUP(D900,支出入力表!E901:$M$2000,8,FALSE),"")</f>
        <v/>
      </c>
      <c r="L900" s="168" t="str">
        <f>IF(D900="所費",VLOOKUP(D900,支出入力表!E901:$M$2000,9,FALSE),"")</f>
        <v/>
      </c>
      <c r="M900" s="30"/>
    </row>
    <row r="901" spans="2:13" x14ac:dyDescent="0.55000000000000004">
      <c r="B901" s="163" t="str">
        <f>IF(D901="所費",支出入力表!A902,"")</f>
        <v/>
      </c>
      <c r="C901" s="164" t="str">
        <f>IF(D901="所費",支出入力表!C902,"")</f>
        <v/>
      </c>
      <c r="D901" s="165" t="str">
        <f>IF(支出入力表!E902="所費","所費","")</f>
        <v/>
      </c>
      <c r="E901" s="165" t="str">
        <f>IF(D901="","",支出入力表!G902)</f>
        <v/>
      </c>
      <c r="F901" s="196" t="str">
        <f>IF(E901="","",VLOOKUP(E901,プルダウン用リスト!$L$1:$M$14,2,FALSE))</f>
        <v/>
      </c>
      <c r="G901" s="164" t="str">
        <f>IF(D901="所費",VLOOKUP(D901,支出入力表!E902:$M$2000,4,FALSE),"")</f>
        <v/>
      </c>
      <c r="H901" s="164" t="str">
        <f>IF(D901="所費",VLOOKUP(D901,支出入力表!E902:$M$2000,5,FALSE),"")</f>
        <v/>
      </c>
      <c r="I901" s="166" t="str">
        <f>IF(D901="所費",VLOOKUP(D901,支出入力表!E902:$M$2000,6,FALSE),"")</f>
        <v/>
      </c>
      <c r="J901" s="167" t="str">
        <f>IF(D901="所費",VLOOKUP(D901,支出入力表!E902:$M$2000,7,FALSE),"")</f>
        <v/>
      </c>
      <c r="K901" s="167" t="str">
        <f>IF(D901="所費",VLOOKUP(D901,支出入力表!E902:$M$2000,8,FALSE),"")</f>
        <v/>
      </c>
      <c r="L901" s="168" t="str">
        <f>IF(D901="所費",VLOOKUP(D901,支出入力表!E902:$M$2000,9,FALSE),"")</f>
        <v/>
      </c>
      <c r="M901" s="30"/>
    </row>
    <row r="902" spans="2:13" x14ac:dyDescent="0.55000000000000004">
      <c r="B902" s="163" t="str">
        <f>IF(D902="所費",支出入力表!A903,"")</f>
        <v/>
      </c>
      <c r="C902" s="164" t="str">
        <f>IF(D902="所費",支出入力表!C903,"")</f>
        <v/>
      </c>
      <c r="D902" s="165" t="str">
        <f>IF(支出入力表!E903="所費","所費","")</f>
        <v/>
      </c>
      <c r="E902" s="165" t="str">
        <f>IF(D902="","",支出入力表!G903)</f>
        <v/>
      </c>
      <c r="F902" s="196" t="str">
        <f>IF(E902="","",VLOOKUP(E902,プルダウン用リスト!$L$1:$M$14,2,FALSE))</f>
        <v/>
      </c>
      <c r="G902" s="164" t="str">
        <f>IF(D902="所費",VLOOKUP(D902,支出入力表!E903:$M$2000,4,FALSE),"")</f>
        <v/>
      </c>
      <c r="H902" s="164" t="str">
        <f>IF(D902="所費",VLOOKUP(D902,支出入力表!E903:$M$2000,5,FALSE),"")</f>
        <v/>
      </c>
      <c r="I902" s="166" t="str">
        <f>IF(D902="所費",VLOOKUP(D902,支出入力表!E903:$M$2000,6,FALSE),"")</f>
        <v/>
      </c>
      <c r="J902" s="167" t="str">
        <f>IF(D902="所費",VLOOKUP(D902,支出入力表!E903:$M$2000,7,FALSE),"")</f>
        <v/>
      </c>
      <c r="K902" s="167" t="str">
        <f>IF(D902="所費",VLOOKUP(D902,支出入力表!E903:$M$2000,8,FALSE),"")</f>
        <v/>
      </c>
      <c r="L902" s="168" t="str">
        <f>IF(D902="所費",VLOOKUP(D902,支出入力表!E903:$M$2000,9,FALSE),"")</f>
        <v/>
      </c>
      <c r="M902" s="30"/>
    </row>
    <row r="903" spans="2:13" x14ac:dyDescent="0.55000000000000004">
      <c r="B903" s="163" t="str">
        <f>IF(D903="所費",支出入力表!A904,"")</f>
        <v/>
      </c>
      <c r="C903" s="164" t="str">
        <f>IF(D903="所費",支出入力表!C904,"")</f>
        <v/>
      </c>
      <c r="D903" s="165" t="str">
        <f>IF(支出入力表!E904="所費","所費","")</f>
        <v/>
      </c>
      <c r="E903" s="165" t="str">
        <f>IF(D903="","",支出入力表!G904)</f>
        <v/>
      </c>
      <c r="F903" s="196" t="str">
        <f>IF(E903="","",VLOOKUP(E903,プルダウン用リスト!$L$1:$M$14,2,FALSE))</f>
        <v/>
      </c>
      <c r="G903" s="164" t="str">
        <f>IF(D903="所費",VLOOKUP(D903,支出入力表!E904:$M$2000,4,FALSE),"")</f>
        <v/>
      </c>
      <c r="H903" s="164" t="str">
        <f>IF(D903="所費",VLOOKUP(D903,支出入力表!E904:$M$2000,5,FALSE),"")</f>
        <v/>
      </c>
      <c r="I903" s="166" t="str">
        <f>IF(D903="所費",VLOOKUP(D903,支出入力表!E904:$M$2000,6,FALSE),"")</f>
        <v/>
      </c>
      <c r="J903" s="167" t="str">
        <f>IF(D903="所費",VLOOKUP(D903,支出入力表!E904:$M$2000,7,FALSE),"")</f>
        <v/>
      </c>
      <c r="K903" s="167" t="str">
        <f>IF(D903="所費",VLOOKUP(D903,支出入力表!E904:$M$2000,8,FALSE),"")</f>
        <v/>
      </c>
      <c r="L903" s="168" t="str">
        <f>IF(D903="所費",VLOOKUP(D903,支出入力表!E904:$M$2000,9,FALSE),"")</f>
        <v/>
      </c>
      <c r="M903" s="30"/>
    </row>
    <row r="904" spans="2:13" x14ac:dyDescent="0.55000000000000004">
      <c r="B904" s="163" t="str">
        <f>IF(D904="所費",支出入力表!A905,"")</f>
        <v/>
      </c>
      <c r="C904" s="164" t="str">
        <f>IF(D904="所費",支出入力表!C905,"")</f>
        <v/>
      </c>
      <c r="D904" s="165" t="str">
        <f>IF(支出入力表!E905="所費","所費","")</f>
        <v/>
      </c>
      <c r="E904" s="165" t="str">
        <f>IF(D904="","",支出入力表!G905)</f>
        <v/>
      </c>
      <c r="F904" s="196" t="str">
        <f>IF(E904="","",VLOOKUP(E904,プルダウン用リスト!$L$1:$M$14,2,FALSE))</f>
        <v/>
      </c>
      <c r="G904" s="164" t="str">
        <f>IF(D904="所費",VLOOKUP(D904,支出入力表!E905:$M$2000,4,FALSE),"")</f>
        <v/>
      </c>
      <c r="H904" s="164" t="str">
        <f>IF(D904="所費",VLOOKUP(D904,支出入力表!E905:$M$2000,5,FALSE),"")</f>
        <v/>
      </c>
      <c r="I904" s="166" t="str">
        <f>IF(D904="所費",VLOOKUP(D904,支出入力表!E905:$M$2000,6,FALSE),"")</f>
        <v/>
      </c>
      <c r="J904" s="167" t="str">
        <f>IF(D904="所費",VLOOKUP(D904,支出入力表!E905:$M$2000,7,FALSE),"")</f>
        <v/>
      </c>
      <c r="K904" s="167" t="str">
        <f>IF(D904="所費",VLOOKUP(D904,支出入力表!E905:$M$2000,8,FALSE),"")</f>
        <v/>
      </c>
      <c r="L904" s="168" t="str">
        <f>IF(D904="所費",VLOOKUP(D904,支出入力表!E905:$M$2000,9,FALSE),"")</f>
        <v/>
      </c>
      <c r="M904" s="30"/>
    </row>
    <row r="905" spans="2:13" x14ac:dyDescent="0.55000000000000004">
      <c r="B905" s="163" t="str">
        <f>IF(D905="所費",支出入力表!A906,"")</f>
        <v/>
      </c>
      <c r="C905" s="164" t="str">
        <f>IF(D905="所費",支出入力表!C906,"")</f>
        <v/>
      </c>
      <c r="D905" s="165" t="str">
        <f>IF(支出入力表!E906="所費","所費","")</f>
        <v/>
      </c>
      <c r="E905" s="165" t="str">
        <f>IF(D905="","",支出入力表!G906)</f>
        <v/>
      </c>
      <c r="F905" s="196" t="str">
        <f>IF(E905="","",VLOOKUP(E905,プルダウン用リスト!$L$1:$M$14,2,FALSE))</f>
        <v/>
      </c>
      <c r="G905" s="164" t="str">
        <f>IF(D905="所費",VLOOKUP(D905,支出入力表!E906:$M$2000,4,FALSE),"")</f>
        <v/>
      </c>
      <c r="H905" s="164" t="str">
        <f>IF(D905="所費",VLOOKUP(D905,支出入力表!E906:$M$2000,5,FALSE),"")</f>
        <v/>
      </c>
      <c r="I905" s="166" t="str">
        <f>IF(D905="所費",VLOOKUP(D905,支出入力表!E906:$M$2000,6,FALSE),"")</f>
        <v/>
      </c>
      <c r="J905" s="167" t="str">
        <f>IF(D905="所費",VLOOKUP(D905,支出入力表!E906:$M$2000,7,FALSE),"")</f>
        <v/>
      </c>
      <c r="K905" s="167" t="str">
        <f>IF(D905="所費",VLOOKUP(D905,支出入力表!E906:$M$2000,8,FALSE),"")</f>
        <v/>
      </c>
      <c r="L905" s="168" t="str">
        <f>IF(D905="所費",VLOOKUP(D905,支出入力表!E906:$M$2000,9,FALSE),"")</f>
        <v/>
      </c>
      <c r="M905" s="30"/>
    </row>
    <row r="906" spans="2:13" x14ac:dyDescent="0.55000000000000004">
      <c r="B906" s="163" t="str">
        <f>IF(D906="所費",支出入力表!A907,"")</f>
        <v/>
      </c>
      <c r="C906" s="164" t="str">
        <f>IF(D906="所費",支出入力表!C907,"")</f>
        <v/>
      </c>
      <c r="D906" s="165" t="str">
        <f>IF(支出入力表!E907="所費","所費","")</f>
        <v/>
      </c>
      <c r="E906" s="165" t="str">
        <f>IF(D906="","",支出入力表!G907)</f>
        <v/>
      </c>
      <c r="F906" s="196" t="str">
        <f>IF(E906="","",VLOOKUP(E906,プルダウン用リスト!$L$1:$M$14,2,FALSE))</f>
        <v/>
      </c>
      <c r="G906" s="164" t="str">
        <f>IF(D906="所費",VLOOKUP(D906,支出入力表!E907:$M$2000,4,FALSE),"")</f>
        <v/>
      </c>
      <c r="H906" s="164" t="str">
        <f>IF(D906="所費",VLOOKUP(D906,支出入力表!E907:$M$2000,5,FALSE),"")</f>
        <v/>
      </c>
      <c r="I906" s="166" t="str">
        <f>IF(D906="所費",VLOOKUP(D906,支出入力表!E907:$M$2000,6,FALSE),"")</f>
        <v/>
      </c>
      <c r="J906" s="167" t="str">
        <f>IF(D906="所費",VLOOKUP(D906,支出入力表!E907:$M$2000,7,FALSE),"")</f>
        <v/>
      </c>
      <c r="K906" s="167" t="str">
        <f>IF(D906="所費",VLOOKUP(D906,支出入力表!E907:$M$2000,8,FALSE),"")</f>
        <v/>
      </c>
      <c r="L906" s="168" t="str">
        <f>IF(D906="所費",VLOOKUP(D906,支出入力表!E907:$M$2000,9,FALSE),"")</f>
        <v/>
      </c>
      <c r="M906" s="30"/>
    </row>
    <row r="907" spans="2:13" x14ac:dyDescent="0.55000000000000004">
      <c r="B907" s="163" t="str">
        <f>IF(D907="所費",支出入力表!A908,"")</f>
        <v/>
      </c>
      <c r="C907" s="164" t="str">
        <f>IF(D907="所費",支出入力表!C908,"")</f>
        <v/>
      </c>
      <c r="D907" s="165" t="str">
        <f>IF(支出入力表!E908="所費","所費","")</f>
        <v/>
      </c>
      <c r="E907" s="165" t="str">
        <f>IF(D907="","",支出入力表!G908)</f>
        <v/>
      </c>
      <c r="F907" s="196" t="str">
        <f>IF(E907="","",VLOOKUP(E907,プルダウン用リスト!$L$1:$M$14,2,FALSE))</f>
        <v/>
      </c>
      <c r="G907" s="164" t="str">
        <f>IF(D907="所費",VLOOKUP(D907,支出入力表!E908:$M$2000,4,FALSE),"")</f>
        <v/>
      </c>
      <c r="H907" s="164" t="str">
        <f>IF(D907="所費",VLOOKUP(D907,支出入力表!E908:$M$2000,5,FALSE),"")</f>
        <v/>
      </c>
      <c r="I907" s="166" t="str">
        <f>IF(D907="所費",VLOOKUP(D907,支出入力表!E908:$M$2000,6,FALSE),"")</f>
        <v/>
      </c>
      <c r="J907" s="167" t="str">
        <f>IF(D907="所費",VLOOKUP(D907,支出入力表!E908:$M$2000,7,FALSE),"")</f>
        <v/>
      </c>
      <c r="K907" s="167" t="str">
        <f>IF(D907="所費",VLOOKUP(D907,支出入力表!E908:$M$2000,8,FALSE),"")</f>
        <v/>
      </c>
      <c r="L907" s="168" t="str">
        <f>IF(D907="所費",VLOOKUP(D907,支出入力表!E908:$M$2000,9,FALSE),"")</f>
        <v/>
      </c>
      <c r="M907" s="30"/>
    </row>
    <row r="908" spans="2:13" x14ac:dyDescent="0.55000000000000004">
      <c r="B908" s="163" t="str">
        <f>IF(D908="所費",支出入力表!A909,"")</f>
        <v/>
      </c>
      <c r="C908" s="164" t="str">
        <f>IF(D908="所費",支出入力表!C909,"")</f>
        <v/>
      </c>
      <c r="D908" s="165" t="str">
        <f>IF(支出入力表!E909="所費","所費","")</f>
        <v/>
      </c>
      <c r="E908" s="165" t="str">
        <f>IF(D908="","",支出入力表!G909)</f>
        <v/>
      </c>
      <c r="F908" s="196" t="str">
        <f>IF(E908="","",VLOOKUP(E908,プルダウン用リスト!$L$1:$M$14,2,FALSE))</f>
        <v/>
      </c>
      <c r="G908" s="164" t="str">
        <f>IF(D908="所費",VLOOKUP(D908,支出入力表!E909:$M$2000,4,FALSE),"")</f>
        <v/>
      </c>
      <c r="H908" s="164" t="str">
        <f>IF(D908="所費",VLOOKUP(D908,支出入力表!E909:$M$2000,5,FALSE),"")</f>
        <v/>
      </c>
      <c r="I908" s="166" t="str">
        <f>IF(D908="所費",VLOOKUP(D908,支出入力表!E909:$M$2000,6,FALSE),"")</f>
        <v/>
      </c>
      <c r="J908" s="167" t="str">
        <f>IF(D908="所費",VLOOKUP(D908,支出入力表!E909:$M$2000,7,FALSE),"")</f>
        <v/>
      </c>
      <c r="K908" s="167" t="str">
        <f>IF(D908="所費",VLOOKUP(D908,支出入力表!E909:$M$2000,8,FALSE),"")</f>
        <v/>
      </c>
      <c r="L908" s="168" t="str">
        <f>IF(D908="所費",VLOOKUP(D908,支出入力表!E909:$M$2000,9,FALSE),"")</f>
        <v/>
      </c>
      <c r="M908" s="30"/>
    </row>
    <row r="909" spans="2:13" x14ac:dyDescent="0.55000000000000004">
      <c r="B909" s="163" t="str">
        <f>IF(D909="所費",支出入力表!A910,"")</f>
        <v/>
      </c>
      <c r="C909" s="164" t="str">
        <f>IF(D909="所費",支出入力表!C910,"")</f>
        <v/>
      </c>
      <c r="D909" s="165" t="str">
        <f>IF(支出入力表!E910="所費","所費","")</f>
        <v/>
      </c>
      <c r="E909" s="165" t="str">
        <f>IF(D909="","",支出入力表!G910)</f>
        <v/>
      </c>
      <c r="F909" s="196" t="str">
        <f>IF(E909="","",VLOOKUP(E909,プルダウン用リスト!$L$1:$M$14,2,FALSE))</f>
        <v/>
      </c>
      <c r="G909" s="164" t="str">
        <f>IF(D909="所費",VLOOKUP(D909,支出入力表!E910:$M$2000,4,FALSE),"")</f>
        <v/>
      </c>
      <c r="H909" s="164" t="str">
        <f>IF(D909="所費",VLOOKUP(D909,支出入力表!E910:$M$2000,5,FALSE),"")</f>
        <v/>
      </c>
      <c r="I909" s="166" t="str">
        <f>IF(D909="所費",VLOOKUP(D909,支出入力表!E910:$M$2000,6,FALSE),"")</f>
        <v/>
      </c>
      <c r="J909" s="167" t="str">
        <f>IF(D909="所費",VLOOKUP(D909,支出入力表!E910:$M$2000,7,FALSE),"")</f>
        <v/>
      </c>
      <c r="K909" s="167" t="str">
        <f>IF(D909="所費",VLOOKUP(D909,支出入力表!E910:$M$2000,8,FALSE),"")</f>
        <v/>
      </c>
      <c r="L909" s="168" t="str">
        <f>IF(D909="所費",VLOOKUP(D909,支出入力表!E910:$M$2000,9,FALSE),"")</f>
        <v/>
      </c>
      <c r="M909" s="30"/>
    </row>
    <row r="910" spans="2:13" x14ac:dyDescent="0.55000000000000004">
      <c r="B910" s="163" t="str">
        <f>IF(D910="所費",支出入力表!A911,"")</f>
        <v/>
      </c>
      <c r="C910" s="164" t="str">
        <f>IF(D910="所費",支出入力表!C911,"")</f>
        <v/>
      </c>
      <c r="D910" s="165" t="str">
        <f>IF(支出入力表!E911="所費","所費","")</f>
        <v/>
      </c>
      <c r="E910" s="165" t="str">
        <f>IF(D910="","",支出入力表!G911)</f>
        <v/>
      </c>
      <c r="F910" s="196" t="str">
        <f>IF(E910="","",VLOOKUP(E910,プルダウン用リスト!$L$1:$M$14,2,FALSE))</f>
        <v/>
      </c>
      <c r="G910" s="164" t="str">
        <f>IF(D910="所費",VLOOKUP(D910,支出入力表!E911:$M$2000,4,FALSE),"")</f>
        <v/>
      </c>
      <c r="H910" s="164" t="str">
        <f>IF(D910="所費",VLOOKUP(D910,支出入力表!E911:$M$2000,5,FALSE),"")</f>
        <v/>
      </c>
      <c r="I910" s="166" t="str">
        <f>IF(D910="所費",VLOOKUP(D910,支出入力表!E911:$M$2000,6,FALSE),"")</f>
        <v/>
      </c>
      <c r="J910" s="167" t="str">
        <f>IF(D910="所費",VLOOKUP(D910,支出入力表!E911:$M$2000,7,FALSE),"")</f>
        <v/>
      </c>
      <c r="K910" s="167" t="str">
        <f>IF(D910="所費",VLOOKUP(D910,支出入力表!E911:$M$2000,8,FALSE),"")</f>
        <v/>
      </c>
      <c r="L910" s="168" t="str">
        <f>IF(D910="所費",VLOOKUP(D910,支出入力表!E911:$M$2000,9,FALSE),"")</f>
        <v/>
      </c>
      <c r="M910" s="30"/>
    </row>
    <row r="911" spans="2:13" x14ac:dyDescent="0.55000000000000004">
      <c r="B911" s="163" t="str">
        <f>IF(D911="所費",支出入力表!A912,"")</f>
        <v/>
      </c>
      <c r="C911" s="164" t="str">
        <f>IF(D911="所費",支出入力表!C912,"")</f>
        <v/>
      </c>
      <c r="D911" s="165" t="str">
        <f>IF(支出入力表!E912="所費","所費","")</f>
        <v/>
      </c>
      <c r="E911" s="165" t="str">
        <f>IF(D911="","",支出入力表!G912)</f>
        <v/>
      </c>
      <c r="F911" s="196" t="str">
        <f>IF(E911="","",VLOOKUP(E911,プルダウン用リスト!$L$1:$M$14,2,FALSE))</f>
        <v/>
      </c>
      <c r="G911" s="164" t="str">
        <f>IF(D911="所費",VLOOKUP(D911,支出入力表!E912:$M$2000,4,FALSE),"")</f>
        <v/>
      </c>
      <c r="H911" s="164" t="str">
        <f>IF(D911="所費",VLOOKUP(D911,支出入力表!E912:$M$2000,5,FALSE),"")</f>
        <v/>
      </c>
      <c r="I911" s="166" t="str">
        <f>IF(D911="所費",VLOOKUP(D911,支出入力表!E912:$M$2000,6,FALSE),"")</f>
        <v/>
      </c>
      <c r="J911" s="167" t="str">
        <f>IF(D911="所費",VLOOKUP(D911,支出入力表!E912:$M$2000,7,FALSE),"")</f>
        <v/>
      </c>
      <c r="K911" s="167" t="str">
        <f>IF(D911="所費",VLOOKUP(D911,支出入力表!E912:$M$2000,8,FALSE),"")</f>
        <v/>
      </c>
      <c r="L911" s="168" t="str">
        <f>IF(D911="所費",VLOOKUP(D911,支出入力表!E912:$M$2000,9,FALSE),"")</f>
        <v/>
      </c>
      <c r="M911" s="30"/>
    </row>
    <row r="912" spans="2:13" x14ac:dyDescent="0.55000000000000004">
      <c r="B912" s="163" t="str">
        <f>IF(D912="所費",支出入力表!A913,"")</f>
        <v/>
      </c>
      <c r="C912" s="164" t="str">
        <f>IF(D912="所費",支出入力表!C913,"")</f>
        <v/>
      </c>
      <c r="D912" s="165" t="str">
        <f>IF(支出入力表!E913="所費","所費","")</f>
        <v/>
      </c>
      <c r="E912" s="165" t="str">
        <f>IF(D912="","",支出入力表!G913)</f>
        <v/>
      </c>
      <c r="F912" s="196" t="str">
        <f>IF(E912="","",VLOOKUP(E912,プルダウン用リスト!$L$1:$M$14,2,FALSE))</f>
        <v/>
      </c>
      <c r="G912" s="164" t="str">
        <f>IF(D912="所費",VLOOKUP(D912,支出入力表!E913:$M$2000,4,FALSE),"")</f>
        <v/>
      </c>
      <c r="H912" s="164" t="str">
        <f>IF(D912="所費",VLOOKUP(D912,支出入力表!E913:$M$2000,5,FALSE),"")</f>
        <v/>
      </c>
      <c r="I912" s="166" t="str">
        <f>IF(D912="所費",VLOOKUP(D912,支出入力表!E913:$M$2000,6,FALSE),"")</f>
        <v/>
      </c>
      <c r="J912" s="167" t="str">
        <f>IF(D912="所費",VLOOKUP(D912,支出入力表!E913:$M$2000,7,FALSE),"")</f>
        <v/>
      </c>
      <c r="K912" s="167" t="str">
        <f>IF(D912="所費",VLOOKUP(D912,支出入力表!E913:$M$2000,8,FALSE),"")</f>
        <v/>
      </c>
      <c r="L912" s="168" t="str">
        <f>IF(D912="所費",VLOOKUP(D912,支出入力表!E913:$M$2000,9,FALSE),"")</f>
        <v/>
      </c>
      <c r="M912" s="30"/>
    </row>
    <row r="913" spans="2:13" x14ac:dyDescent="0.55000000000000004">
      <c r="B913" s="163" t="str">
        <f>IF(D913="所費",支出入力表!A914,"")</f>
        <v/>
      </c>
      <c r="C913" s="164" t="str">
        <f>IF(D913="所費",支出入力表!C914,"")</f>
        <v/>
      </c>
      <c r="D913" s="165" t="str">
        <f>IF(支出入力表!E914="所費","所費","")</f>
        <v/>
      </c>
      <c r="E913" s="165" t="str">
        <f>IF(D913="","",支出入力表!G914)</f>
        <v/>
      </c>
      <c r="F913" s="196" t="str">
        <f>IF(E913="","",VLOOKUP(E913,プルダウン用リスト!$L$1:$M$14,2,FALSE))</f>
        <v/>
      </c>
      <c r="G913" s="164" t="str">
        <f>IF(D913="所費",VLOOKUP(D913,支出入力表!E914:$M$2000,4,FALSE),"")</f>
        <v/>
      </c>
      <c r="H913" s="164" t="str">
        <f>IF(D913="所費",VLOOKUP(D913,支出入力表!E914:$M$2000,5,FALSE),"")</f>
        <v/>
      </c>
      <c r="I913" s="166" t="str">
        <f>IF(D913="所費",VLOOKUP(D913,支出入力表!E914:$M$2000,6,FALSE),"")</f>
        <v/>
      </c>
      <c r="J913" s="167" t="str">
        <f>IF(D913="所費",VLOOKUP(D913,支出入力表!E914:$M$2000,7,FALSE),"")</f>
        <v/>
      </c>
      <c r="K913" s="167" t="str">
        <f>IF(D913="所費",VLOOKUP(D913,支出入力表!E914:$M$2000,8,FALSE),"")</f>
        <v/>
      </c>
      <c r="L913" s="168" t="str">
        <f>IF(D913="所費",VLOOKUP(D913,支出入力表!E914:$M$2000,9,FALSE),"")</f>
        <v/>
      </c>
      <c r="M913" s="30"/>
    </row>
    <row r="914" spans="2:13" x14ac:dyDescent="0.55000000000000004">
      <c r="B914" s="163" t="str">
        <f>IF(D914="所費",支出入力表!A915,"")</f>
        <v/>
      </c>
      <c r="C914" s="164" t="str">
        <f>IF(D914="所費",支出入力表!C915,"")</f>
        <v/>
      </c>
      <c r="D914" s="165" t="str">
        <f>IF(支出入力表!E915="所費","所費","")</f>
        <v/>
      </c>
      <c r="E914" s="165" t="str">
        <f>IF(D914="","",支出入力表!G915)</f>
        <v/>
      </c>
      <c r="F914" s="196" t="str">
        <f>IF(E914="","",VLOOKUP(E914,プルダウン用リスト!$L$1:$M$14,2,FALSE))</f>
        <v/>
      </c>
      <c r="G914" s="164" t="str">
        <f>IF(D914="所費",VLOOKUP(D914,支出入力表!E915:$M$2000,4,FALSE),"")</f>
        <v/>
      </c>
      <c r="H914" s="164" t="str">
        <f>IF(D914="所費",VLOOKUP(D914,支出入力表!E915:$M$2000,5,FALSE),"")</f>
        <v/>
      </c>
      <c r="I914" s="166" t="str">
        <f>IF(D914="所費",VLOOKUP(D914,支出入力表!E915:$M$2000,6,FALSE),"")</f>
        <v/>
      </c>
      <c r="J914" s="167" t="str">
        <f>IF(D914="所費",VLOOKUP(D914,支出入力表!E915:$M$2000,7,FALSE),"")</f>
        <v/>
      </c>
      <c r="K914" s="167" t="str">
        <f>IF(D914="所費",VLOOKUP(D914,支出入力表!E915:$M$2000,8,FALSE),"")</f>
        <v/>
      </c>
      <c r="L914" s="168" t="str">
        <f>IF(D914="所費",VLOOKUP(D914,支出入力表!E915:$M$2000,9,FALSE),"")</f>
        <v/>
      </c>
      <c r="M914" s="30"/>
    </row>
    <row r="915" spans="2:13" x14ac:dyDescent="0.55000000000000004">
      <c r="B915" s="163" t="str">
        <f>IF(D915="所費",支出入力表!A916,"")</f>
        <v/>
      </c>
      <c r="C915" s="164" t="str">
        <f>IF(D915="所費",支出入力表!C916,"")</f>
        <v/>
      </c>
      <c r="D915" s="165" t="str">
        <f>IF(支出入力表!E916="所費","所費","")</f>
        <v/>
      </c>
      <c r="E915" s="165" t="str">
        <f>IF(D915="","",支出入力表!G916)</f>
        <v/>
      </c>
      <c r="F915" s="196" t="str">
        <f>IF(E915="","",VLOOKUP(E915,プルダウン用リスト!$L$1:$M$14,2,FALSE))</f>
        <v/>
      </c>
      <c r="G915" s="164" t="str">
        <f>IF(D915="所費",VLOOKUP(D915,支出入力表!E916:$M$2000,4,FALSE),"")</f>
        <v/>
      </c>
      <c r="H915" s="164" t="str">
        <f>IF(D915="所費",VLOOKUP(D915,支出入力表!E916:$M$2000,5,FALSE),"")</f>
        <v/>
      </c>
      <c r="I915" s="166" t="str">
        <f>IF(D915="所費",VLOOKUP(D915,支出入力表!E916:$M$2000,6,FALSE),"")</f>
        <v/>
      </c>
      <c r="J915" s="167" t="str">
        <f>IF(D915="所費",VLOOKUP(D915,支出入力表!E916:$M$2000,7,FALSE),"")</f>
        <v/>
      </c>
      <c r="K915" s="167" t="str">
        <f>IF(D915="所費",VLOOKUP(D915,支出入力表!E916:$M$2000,8,FALSE),"")</f>
        <v/>
      </c>
      <c r="L915" s="168" t="str">
        <f>IF(D915="所費",VLOOKUP(D915,支出入力表!E916:$M$2000,9,FALSE),"")</f>
        <v/>
      </c>
      <c r="M915" s="30"/>
    </row>
    <row r="916" spans="2:13" x14ac:dyDescent="0.55000000000000004">
      <c r="B916" s="163" t="str">
        <f>IF(D916="所費",支出入力表!A917,"")</f>
        <v/>
      </c>
      <c r="C916" s="164" t="str">
        <f>IF(D916="所費",支出入力表!C917,"")</f>
        <v/>
      </c>
      <c r="D916" s="165" t="str">
        <f>IF(支出入力表!E917="所費","所費","")</f>
        <v/>
      </c>
      <c r="E916" s="165" t="str">
        <f>IF(D916="","",支出入力表!G917)</f>
        <v/>
      </c>
      <c r="F916" s="196" t="str">
        <f>IF(E916="","",VLOOKUP(E916,プルダウン用リスト!$L$1:$M$14,2,FALSE))</f>
        <v/>
      </c>
      <c r="G916" s="164" t="str">
        <f>IF(D916="所費",VLOOKUP(D916,支出入力表!E917:$M$2000,4,FALSE),"")</f>
        <v/>
      </c>
      <c r="H916" s="164" t="str">
        <f>IF(D916="所費",VLOOKUP(D916,支出入力表!E917:$M$2000,5,FALSE),"")</f>
        <v/>
      </c>
      <c r="I916" s="166" t="str">
        <f>IF(D916="所費",VLOOKUP(D916,支出入力表!E917:$M$2000,6,FALSE),"")</f>
        <v/>
      </c>
      <c r="J916" s="167" t="str">
        <f>IF(D916="所費",VLOOKUP(D916,支出入力表!E917:$M$2000,7,FALSE),"")</f>
        <v/>
      </c>
      <c r="K916" s="167" t="str">
        <f>IF(D916="所費",VLOOKUP(D916,支出入力表!E917:$M$2000,8,FALSE),"")</f>
        <v/>
      </c>
      <c r="L916" s="168" t="str">
        <f>IF(D916="所費",VLOOKUP(D916,支出入力表!E917:$M$2000,9,FALSE),"")</f>
        <v/>
      </c>
      <c r="M916" s="30"/>
    </row>
    <row r="917" spans="2:13" x14ac:dyDescent="0.55000000000000004">
      <c r="B917" s="163" t="str">
        <f>IF(D917="所費",支出入力表!A918,"")</f>
        <v/>
      </c>
      <c r="C917" s="164" t="str">
        <f>IF(D917="所費",支出入力表!C918,"")</f>
        <v/>
      </c>
      <c r="D917" s="165" t="str">
        <f>IF(支出入力表!E918="所費","所費","")</f>
        <v/>
      </c>
      <c r="E917" s="165" t="str">
        <f>IF(D917="","",支出入力表!G918)</f>
        <v/>
      </c>
      <c r="F917" s="196" t="str">
        <f>IF(E917="","",VLOOKUP(E917,プルダウン用リスト!$L$1:$M$14,2,FALSE))</f>
        <v/>
      </c>
      <c r="G917" s="164" t="str">
        <f>IF(D917="所費",VLOOKUP(D917,支出入力表!E918:$M$2000,4,FALSE),"")</f>
        <v/>
      </c>
      <c r="H917" s="164" t="str">
        <f>IF(D917="所費",VLOOKUP(D917,支出入力表!E918:$M$2000,5,FALSE),"")</f>
        <v/>
      </c>
      <c r="I917" s="166" t="str">
        <f>IF(D917="所費",VLOOKUP(D917,支出入力表!E918:$M$2000,6,FALSE),"")</f>
        <v/>
      </c>
      <c r="J917" s="167" t="str">
        <f>IF(D917="所費",VLOOKUP(D917,支出入力表!E918:$M$2000,7,FALSE),"")</f>
        <v/>
      </c>
      <c r="K917" s="167" t="str">
        <f>IF(D917="所費",VLOOKUP(D917,支出入力表!E918:$M$2000,8,FALSE),"")</f>
        <v/>
      </c>
      <c r="L917" s="168" t="str">
        <f>IF(D917="所費",VLOOKUP(D917,支出入力表!E918:$M$2000,9,FALSE),"")</f>
        <v/>
      </c>
      <c r="M917" s="30"/>
    </row>
    <row r="918" spans="2:13" x14ac:dyDescent="0.55000000000000004">
      <c r="B918" s="163" t="str">
        <f>IF(D918="所費",支出入力表!A919,"")</f>
        <v/>
      </c>
      <c r="C918" s="164" t="str">
        <f>IF(D918="所費",支出入力表!C919,"")</f>
        <v/>
      </c>
      <c r="D918" s="165" t="str">
        <f>IF(支出入力表!E919="所費","所費","")</f>
        <v/>
      </c>
      <c r="E918" s="165" t="str">
        <f>IF(D918="","",支出入力表!G919)</f>
        <v/>
      </c>
      <c r="F918" s="196" t="str">
        <f>IF(E918="","",VLOOKUP(E918,プルダウン用リスト!$L$1:$M$14,2,FALSE))</f>
        <v/>
      </c>
      <c r="G918" s="164" t="str">
        <f>IF(D918="所費",VLOOKUP(D918,支出入力表!E919:$M$2000,4,FALSE),"")</f>
        <v/>
      </c>
      <c r="H918" s="164" t="str">
        <f>IF(D918="所費",VLOOKUP(D918,支出入力表!E919:$M$2000,5,FALSE),"")</f>
        <v/>
      </c>
      <c r="I918" s="166" t="str">
        <f>IF(D918="所費",VLOOKUP(D918,支出入力表!E919:$M$2000,6,FALSE),"")</f>
        <v/>
      </c>
      <c r="J918" s="167" t="str">
        <f>IF(D918="所費",VLOOKUP(D918,支出入力表!E919:$M$2000,7,FALSE),"")</f>
        <v/>
      </c>
      <c r="K918" s="167" t="str">
        <f>IF(D918="所費",VLOOKUP(D918,支出入力表!E919:$M$2000,8,FALSE),"")</f>
        <v/>
      </c>
      <c r="L918" s="168" t="str">
        <f>IF(D918="所費",VLOOKUP(D918,支出入力表!E919:$M$2000,9,FALSE),"")</f>
        <v/>
      </c>
      <c r="M918" s="30"/>
    </row>
    <row r="919" spans="2:13" x14ac:dyDescent="0.55000000000000004">
      <c r="B919" s="163" t="str">
        <f>IF(D919="所費",支出入力表!A920,"")</f>
        <v/>
      </c>
      <c r="C919" s="164" t="str">
        <f>IF(D919="所費",支出入力表!C920,"")</f>
        <v/>
      </c>
      <c r="D919" s="165" t="str">
        <f>IF(支出入力表!E920="所費","所費","")</f>
        <v/>
      </c>
      <c r="E919" s="165" t="str">
        <f>IF(D919="","",支出入力表!G920)</f>
        <v/>
      </c>
      <c r="F919" s="196" t="str">
        <f>IF(E919="","",VLOOKUP(E919,プルダウン用リスト!$L$1:$M$14,2,FALSE))</f>
        <v/>
      </c>
      <c r="G919" s="164" t="str">
        <f>IF(D919="所費",VLOOKUP(D919,支出入力表!E920:$M$2000,4,FALSE),"")</f>
        <v/>
      </c>
      <c r="H919" s="164" t="str">
        <f>IF(D919="所費",VLOOKUP(D919,支出入力表!E920:$M$2000,5,FALSE),"")</f>
        <v/>
      </c>
      <c r="I919" s="166" t="str">
        <f>IF(D919="所費",VLOOKUP(D919,支出入力表!E920:$M$2000,6,FALSE),"")</f>
        <v/>
      </c>
      <c r="J919" s="167" t="str">
        <f>IF(D919="所費",VLOOKUP(D919,支出入力表!E920:$M$2000,7,FALSE),"")</f>
        <v/>
      </c>
      <c r="K919" s="167" t="str">
        <f>IF(D919="所費",VLOOKUP(D919,支出入力表!E920:$M$2000,8,FALSE),"")</f>
        <v/>
      </c>
      <c r="L919" s="168" t="str">
        <f>IF(D919="所費",VLOOKUP(D919,支出入力表!E920:$M$2000,9,FALSE),"")</f>
        <v/>
      </c>
      <c r="M919" s="30"/>
    </row>
    <row r="920" spans="2:13" x14ac:dyDescent="0.55000000000000004">
      <c r="B920" s="163" t="str">
        <f>IF(D920="所費",支出入力表!A921,"")</f>
        <v/>
      </c>
      <c r="C920" s="164" t="str">
        <f>IF(D920="所費",支出入力表!C921,"")</f>
        <v/>
      </c>
      <c r="D920" s="165" t="str">
        <f>IF(支出入力表!E921="所費","所費","")</f>
        <v/>
      </c>
      <c r="E920" s="165" t="str">
        <f>IF(D920="","",支出入力表!G921)</f>
        <v/>
      </c>
      <c r="F920" s="196" t="str">
        <f>IF(E920="","",VLOOKUP(E920,プルダウン用リスト!$L$1:$M$14,2,FALSE))</f>
        <v/>
      </c>
      <c r="G920" s="164" t="str">
        <f>IF(D920="所費",VLOOKUP(D920,支出入力表!E921:$M$2000,4,FALSE),"")</f>
        <v/>
      </c>
      <c r="H920" s="164" t="str">
        <f>IF(D920="所費",VLOOKUP(D920,支出入力表!E921:$M$2000,5,FALSE),"")</f>
        <v/>
      </c>
      <c r="I920" s="166" t="str">
        <f>IF(D920="所費",VLOOKUP(D920,支出入力表!E921:$M$2000,6,FALSE),"")</f>
        <v/>
      </c>
      <c r="J920" s="167" t="str">
        <f>IF(D920="所費",VLOOKUP(D920,支出入力表!E921:$M$2000,7,FALSE),"")</f>
        <v/>
      </c>
      <c r="K920" s="167" t="str">
        <f>IF(D920="所費",VLOOKUP(D920,支出入力表!E921:$M$2000,8,FALSE),"")</f>
        <v/>
      </c>
      <c r="L920" s="168" t="str">
        <f>IF(D920="所費",VLOOKUP(D920,支出入力表!E921:$M$2000,9,FALSE),"")</f>
        <v/>
      </c>
      <c r="M920" s="30"/>
    </row>
    <row r="921" spans="2:13" x14ac:dyDescent="0.55000000000000004">
      <c r="B921" s="163" t="str">
        <f>IF(D921="所費",支出入力表!A922,"")</f>
        <v/>
      </c>
      <c r="C921" s="164" t="str">
        <f>IF(D921="所費",支出入力表!C922,"")</f>
        <v/>
      </c>
      <c r="D921" s="165" t="str">
        <f>IF(支出入力表!E922="所費","所費","")</f>
        <v/>
      </c>
      <c r="E921" s="165" t="str">
        <f>IF(D921="","",支出入力表!G922)</f>
        <v/>
      </c>
      <c r="F921" s="196" t="str">
        <f>IF(E921="","",VLOOKUP(E921,プルダウン用リスト!$L$1:$M$14,2,FALSE))</f>
        <v/>
      </c>
      <c r="G921" s="164" t="str">
        <f>IF(D921="所費",VLOOKUP(D921,支出入力表!E922:$M$2000,4,FALSE),"")</f>
        <v/>
      </c>
      <c r="H921" s="164" t="str">
        <f>IF(D921="所費",VLOOKUP(D921,支出入力表!E922:$M$2000,5,FALSE),"")</f>
        <v/>
      </c>
      <c r="I921" s="166" t="str">
        <f>IF(D921="所費",VLOOKUP(D921,支出入力表!E922:$M$2000,6,FALSE),"")</f>
        <v/>
      </c>
      <c r="J921" s="167" t="str">
        <f>IF(D921="所費",VLOOKUP(D921,支出入力表!E922:$M$2000,7,FALSE),"")</f>
        <v/>
      </c>
      <c r="K921" s="167" t="str">
        <f>IF(D921="所費",VLOOKUP(D921,支出入力表!E922:$M$2000,8,FALSE),"")</f>
        <v/>
      </c>
      <c r="L921" s="168" t="str">
        <f>IF(D921="所費",VLOOKUP(D921,支出入力表!E922:$M$2000,9,FALSE),"")</f>
        <v/>
      </c>
      <c r="M921" s="30"/>
    </row>
    <row r="922" spans="2:13" x14ac:dyDescent="0.55000000000000004">
      <c r="B922" s="163" t="str">
        <f>IF(D922="所費",支出入力表!A923,"")</f>
        <v/>
      </c>
      <c r="C922" s="164" t="str">
        <f>IF(D922="所費",支出入力表!C923,"")</f>
        <v/>
      </c>
      <c r="D922" s="165" t="str">
        <f>IF(支出入力表!E923="所費","所費","")</f>
        <v/>
      </c>
      <c r="E922" s="165" t="str">
        <f>IF(D922="","",支出入力表!G923)</f>
        <v/>
      </c>
      <c r="F922" s="196" t="str">
        <f>IF(E922="","",VLOOKUP(E922,プルダウン用リスト!$L$1:$M$14,2,FALSE))</f>
        <v/>
      </c>
      <c r="G922" s="164" t="str">
        <f>IF(D922="所費",VLOOKUP(D922,支出入力表!E923:$M$2000,4,FALSE),"")</f>
        <v/>
      </c>
      <c r="H922" s="164" t="str">
        <f>IF(D922="所費",VLOOKUP(D922,支出入力表!E923:$M$2000,5,FALSE),"")</f>
        <v/>
      </c>
      <c r="I922" s="166" t="str">
        <f>IF(D922="所費",VLOOKUP(D922,支出入力表!E923:$M$2000,6,FALSE),"")</f>
        <v/>
      </c>
      <c r="J922" s="167" t="str">
        <f>IF(D922="所費",VLOOKUP(D922,支出入力表!E923:$M$2000,7,FALSE),"")</f>
        <v/>
      </c>
      <c r="K922" s="167" t="str">
        <f>IF(D922="所費",VLOOKUP(D922,支出入力表!E923:$M$2000,8,FALSE),"")</f>
        <v/>
      </c>
      <c r="L922" s="168" t="str">
        <f>IF(D922="所費",VLOOKUP(D922,支出入力表!E923:$M$2000,9,FALSE),"")</f>
        <v/>
      </c>
      <c r="M922" s="30"/>
    </row>
    <row r="923" spans="2:13" x14ac:dyDescent="0.55000000000000004">
      <c r="B923" s="163" t="str">
        <f>IF(D923="所費",支出入力表!A924,"")</f>
        <v/>
      </c>
      <c r="C923" s="164" t="str">
        <f>IF(D923="所費",支出入力表!C924,"")</f>
        <v/>
      </c>
      <c r="D923" s="165" t="str">
        <f>IF(支出入力表!E924="所費","所費","")</f>
        <v/>
      </c>
      <c r="E923" s="165" t="str">
        <f>IF(D923="","",支出入力表!G924)</f>
        <v/>
      </c>
      <c r="F923" s="196" t="str">
        <f>IF(E923="","",VLOOKUP(E923,プルダウン用リスト!$L$1:$M$14,2,FALSE))</f>
        <v/>
      </c>
      <c r="G923" s="164" t="str">
        <f>IF(D923="所費",VLOOKUP(D923,支出入力表!E924:$M$2000,4,FALSE),"")</f>
        <v/>
      </c>
      <c r="H923" s="164" t="str">
        <f>IF(D923="所費",VLOOKUP(D923,支出入力表!E924:$M$2000,5,FALSE),"")</f>
        <v/>
      </c>
      <c r="I923" s="166" t="str">
        <f>IF(D923="所費",VLOOKUP(D923,支出入力表!E924:$M$2000,6,FALSE),"")</f>
        <v/>
      </c>
      <c r="J923" s="167" t="str">
        <f>IF(D923="所費",VLOOKUP(D923,支出入力表!E924:$M$2000,7,FALSE),"")</f>
        <v/>
      </c>
      <c r="K923" s="167" t="str">
        <f>IF(D923="所費",VLOOKUP(D923,支出入力表!E924:$M$2000,8,FALSE),"")</f>
        <v/>
      </c>
      <c r="L923" s="168" t="str">
        <f>IF(D923="所費",VLOOKUP(D923,支出入力表!E924:$M$2000,9,FALSE),"")</f>
        <v/>
      </c>
      <c r="M923" s="30"/>
    </row>
    <row r="924" spans="2:13" x14ac:dyDescent="0.55000000000000004">
      <c r="B924" s="163" t="str">
        <f>IF(D924="所費",支出入力表!A925,"")</f>
        <v/>
      </c>
      <c r="C924" s="164" t="str">
        <f>IF(D924="所費",支出入力表!C925,"")</f>
        <v/>
      </c>
      <c r="D924" s="165" t="str">
        <f>IF(支出入力表!E925="所費","所費","")</f>
        <v/>
      </c>
      <c r="E924" s="165" t="str">
        <f>IF(D924="","",支出入力表!G925)</f>
        <v/>
      </c>
      <c r="F924" s="196" t="str">
        <f>IF(E924="","",VLOOKUP(E924,プルダウン用リスト!$L$1:$M$14,2,FALSE))</f>
        <v/>
      </c>
      <c r="G924" s="164" t="str">
        <f>IF(D924="所費",VLOOKUP(D924,支出入力表!E925:$M$2000,4,FALSE),"")</f>
        <v/>
      </c>
      <c r="H924" s="164" t="str">
        <f>IF(D924="所費",VLOOKUP(D924,支出入力表!E925:$M$2000,5,FALSE),"")</f>
        <v/>
      </c>
      <c r="I924" s="166" t="str">
        <f>IF(D924="所費",VLOOKUP(D924,支出入力表!E925:$M$2000,6,FALSE),"")</f>
        <v/>
      </c>
      <c r="J924" s="167" t="str">
        <f>IF(D924="所費",VLOOKUP(D924,支出入力表!E925:$M$2000,7,FALSE),"")</f>
        <v/>
      </c>
      <c r="K924" s="167" t="str">
        <f>IF(D924="所費",VLOOKUP(D924,支出入力表!E925:$M$2000,8,FALSE),"")</f>
        <v/>
      </c>
      <c r="L924" s="168" t="str">
        <f>IF(D924="所費",VLOOKUP(D924,支出入力表!E925:$M$2000,9,FALSE),"")</f>
        <v/>
      </c>
      <c r="M924" s="30"/>
    </row>
    <row r="925" spans="2:13" x14ac:dyDescent="0.55000000000000004">
      <c r="B925" s="163" t="str">
        <f>IF(D925="所費",支出入力表!A926,"")</f>
        <v/>
      </c>
      <c r="C925" s="164" t="str">
        <f>IF(D925="所費",支出入力表!C926,"")</f>
        <v/>
      </c>
      <c r="D925" s="165" t="str">
        <f>IF(支出入力表!E926="所費","所費","")</f>
        <v/>
      </c>
      <c r="E925" s="165" t="str">
        <f>IF(D925="","",支出入力表!G926)</f>
        <v/>
      </c>
      <c r="F925" s="196" t="str">
        <f>IF(E925="","",VLOOKUP(E925,プルダウン用リスト!$L$1:$M$14,2,FALSE))</f>
        <v/>
      </c>
      <c r="G925" s="164" t="str">
        <f>IF(D925="所費",VLOOKUP(D925,支出入力表!E926:$M$2000,4,FALSE),"")</f>
        <v/>
      </c>
      <c r="H925" s="164" t="str">
        <f>IF(D925="所費",VLOOKUP(D925,支出入力表!E926:$M$2000,5,FALSE),"")</f>
        <v/>
      </c>
      <c r="I925" s="166" t="str">
        <f>IF(D925="所費",VLOOKUP(D925,支出入力表!E926:$M$2000,6,FALSE),"")</f>
        <v/>
      </c>
      <c r="J925" s="167" t="str">
        <f>IF(D925="所費",VLOOKUP(D925,支出入力表!E926:$M$2000,7,FALSE),"")</f>
        <v/>
      </c>
      <c r="K925" s="167" t="str">
        <f>IF(D925="所費",VLOOKUP(D925,支出入力表!E926:$M$2000,8,FALSE),"")</f>
        <v/>
      </c>
      <c r="L925" s="168" t="str">
        <f>IF(D925="所費",VLOOKUP(D925,支出入力表!E926:$M$2000,9,FALSE),"")</f>
        <v/>
      </c>
      <c r="M925" s="30"/>
    </row>
    <row r="926" spans="2:13" x14ac:dyDescent="0.55000000000000004">
      <c r="B926" s="163" t="str">
        <f>IF(D926="所費",支出入力表!A927,"")</f>
        <v/>
      </c>
      <c r="C926" s="164" t="str">
        <f>IF(D926="所費",支出入力表!C927,"")</f>
        <v/>
      </c>
      <c r="D926" s="165" t="str">
        <f>IF(支出入力表!E927="所費","所費","")</f>
        <v/>
      </c>
      <c r="E926" s="165" t="str">
        <f>IF(D926="","",支出入力表!G927)</f>
        <v/>
      </c>
      <c r="F926" s="196" t="str">
        <f>IF(E926="","",VLOOKUP(E926,プルダウン用リスト!$L$1:$M$14,2,FALSE))</f>
        <v/>
      </c>
      <c r="G926" s="164" t="str">
        <f>IF(D926="所費",VLOOKUP(D926,支出入力表!E927:$M$2000,4,FALSE),"")</f>
        <v/>
      </c>
      <c r="H926" s="164" t="str">
        <f>IF(D926="所費",VLOOKUP(D926,支出入力表!E927:$M$2000,5,FALSE),"")</f>
        <v/>
      </c>
      <c r="I926" s="166" t="str">
        <f>IF(D926="所費",VLOOKUP(D926,支出入力表!E927:$M$2000,6,FALSE),"")</f>
        <v/>
      </c>
      <c r="J926" s="167" t="str">
        <f>IF(D926="所費",VLOOKUP(D926,支出入力表!E927:$M$2000,7,FALSE),"")</f>
        <v/>
      </c>
      <c r="K926" s="167" t="str">
        <f>IF(D926="所費",VLOOKUP(D926,支出入力表!E927:$M$2000,8,FALSE),"")</f>
        <v/>
      </c>
      <c r="L926" s="168" t="str">
        <f>IF(D926="所費",VLOOKUP(D926,支出入力表!E927:$M$2000,9,FALSE),"")</f>
        <v/>
      </c>
      <c r="M926" s="30"/>
    </row>
    <row r="927" spans="2:13" x14ac:dyDescent="0.55000000000000004">
      <c r="B927" s="163" t="str">
        <f>IF(D927="所費",支出入力表!A928,"")</f>
        <v/>
      </c>
      <c r="C927" s="164" t="str">
        <f>IF(D927="所費",支出入力表!C928,"")</f>
        <v/>
      </c>
      <c r="D927" s="165" t="str">
        <f>IF(支出入力表!E928="所費","所費","")</f>
        <v/>
      </c>
      <c r="E927" s="165" t="str">
        <f>IF(D927="","",支出入力表!G928)</f>
        <v/>
      </c>
      <c r="F927" s="196" t="str">
        <f>IF(E927="","",VLOOKUP(E927,プルダウン用リスト!$L$1:$M$14,2,FALSE))</f>
        <v/>
      </c>
      <c r="G927" s="164" t="str">
        <f>IF(D927="所費",VLOOKUP(D927,支出入力表!E928:$M$2000,4,FALSE),"")</f>
        <v/>
      </c>
      <c r="H927" s="164" t="str">
        <f>IF(D927="所費",VLOOKUP(D927,支出入力表!E928:$M$2000,5,FALSE),"")</f>
        <v/>
      </c>
      <c r="I927" s="166" t="str">
        <f>IF(D927="所費",VLOOKUP(D927,支出入力表!E928:$M$2000,6,FALSE),"")</f>
        <v/>
      </c>
      <c r="J927" s="167" t="str">
        <f>IF(D927="所費",VLOOKUP(D927,支出入力表!E928:$M$2000,7,FALSE),"")</f>
        <v/>
      </c>
      <c r="K927" s="167" t="str">
        <f>IF(D927="所費",VLOOKUP(D927,支出入力表!E928:$M$2000,8,FALSE),"")</f>
        <v/>
      </c>
      <c r="L927" s="168" t="str">
        <f>IF(D927="所費",VLOOKUP(D927,支出入力表!E928:$M$2000,9,FALSE),"")</f>
        <v/>
      </c>
      <c r="M927" s="30"/>
    </row>
    <row r="928" spans="2:13" x14ac:dyDescent="0.55000000000000004">
      <c r="B928" s="163" t="str">
        <f>IF(D928="所費",支出入力表!A929,"")</f>
        <v/>
      </c>
      <c r="C928" s="164" t="str">
        <f>IF(D928="所費",支出入力表!C929,"")</f>
        <v/>
      </c>
      <c r="D928" s="165" t="str">
        <f>IF(支出入力表!E929="所費","所費","")</f>
        <v/>
      </c>
      <c r="E928" s="165" t="str">
        <f>IF(D928="","",支出入力表!G929)</f>
        <v/>
      </c>
      <c r="F928" s="196" t="str">
        <f>IF(E928="","",VLOOKUP(E928,プルダウン用リスト!$L$1:$M$14,2,FALSE))</f>
        <v/>
      </c>
      <c r="G928" s="164" t="str">
        <f>IF(D928="所費",VLOOKUP(D928,支出入力表!E929:$M$2000,4,FALSE),"")</f>
        <v/>
      </c>
      <c r="H928" s="164" t="str">
        <f>IF(D928="所費",VLOOKUP(D928,支出入力表!E929:$M$2000,5,FALSE),"")</f>
        <v/>
      </c>
      <c r="I928" s="166" t="str">
        <f>IF(D928="所費",VLOOKUP(D928,支出入力表!E929:$M$2000,6,FALSE),"")</f>
        <v/>
      </c>
      <c r="J928" s="167" t="str">
        <f>IF(D928="所費",VLOOKUP(D928,支出入力表!E929:$M$2000,7,FALSE),"")</f>
        <v/>
      </c>
      <c r="K928" s="167" t="str">
        <f>IF(D928="所費",VLOOKUP(D928,支出入力表!E929:$M$2000,8,FALSE),"")</f>
        <v/>
      </c>
      <c r="L928" s="168" t="str">
        <f>IF(D928="所費",VLOOKUP(D928,支出入力表!E929:$M$2000,9,FALSE),"")</f>
        <v/>
      </c>
      <c r="M928" s="30"/>
    </row>
    <row r="929" spans="2:13" x14ac:dyDescent="0.55000000000000004">
      <c r="B929" s="163" t="str">
        <f>IF(D929="所費",支出入力表!A930,"")</f>
        <v/>
      </c>
      <c r="C929" s="164" t="str">
        <f>IF(D929="所費",支出入力表!C930,"")</f>
        <v/>
      </c>
      <c r="D929" s="165" t="str">
        <f>IF(支出入力表!E930="所費","所費","")</f>
        <v/>
      </c>
      <c r="E929" s="165" t="str">
        <f>IF(D929="","",支出入力表!G930)</f>
        <v/>
      </c>
      <c r="F929" s="196" t="str">
        <f>IF(E929="","",VLOOKUP(E929,プルダウン用リスト!$L$1:$M$14,2,FALSE))</f>
        <v/>
      </c>
      <c r="G929" s="164" t="str">
        <f>IF(D929="所費",VLOOKUP(D929,支出入力表!E930:$M$2000,4,FALSE),"")</f>
        <v/>
      </c>
      <c r="H929" s="164" t="str">
        <f>IF(D929="所費",VLOOKUP(D929,支出入力表!E930:$M$2000,5,FALSE),"")</f>
        <v/>
      </c>
      <c r="I929" s="166" t="str">
        <f>IF(D929="所費",VLOOKUP(D929,支出入力表!E930:$M$2000,6,FALSE),"")</f>
        <v/>
      </c>
      <c r="J929" s="167" t="str">
        <f>IF(D929="所費",VLOOKUP(D929,支出入力表!E930:$M$2000,7,FALSE),"")</f>
        <v/>
      </c>
      <c r="K929" s="167" t="str">
        <f>IF(D929="所費",VLOOKUP(D929,支出入力表!E930:$M$2000,8,FALSE),"")</f>
        <v/>
      </c>
      <c r="L929" s="168" t="str">
        <f>IF(D929="所費",VLOOKUP(D929,支出入力表!E930:$M$2000,9,FALSE),"")</f>
        <v/>
      </c>
      <c r="M929" s="30"/>
    </row>
    <row r="930" spans="2:13" x14ac:dyDescent="0.55000000000000004">
      <c r="B930" s="163" t="str">
        <f>IF(D930="所費",支出入力表!A931,"")</f>
        <v/>
      </c>
      <c r="C930" s="164" t="str">
        <f>IF(D930="所費",支出入力表!C931,"")</f>
        <v/>
      </c>
      <c r="D930" s="165" t="str">
        <f>IF(支出入力表!E931="所費","所費","")</f>
        <v/>
      </c>
      <c r="E930" s="165" t="str">
        <f>IF(D930="","",支出入力表!G931)</f>
        <v/>
      </c>
      <c r="F930" s="196" t="str">
        <f>IF(E930="","",VLOOKUP(E930,プルダウン用リスト!$L$1:$M$14,2,FALSE))</f>
        <v/>
      </c>
      <c r="G930" s="164" t="str">
        <f>IF(D930="所費",VLOOKUP(D930,支出入力表!E931:$M$2000,4,FALSE),"")</f>
        <v/>
      </c>
      <c r="H930" s="164" t="str">
        <f>IF(D930="所費",VLOOKUP(D930,支出入力表!E931:$M$2000,5,FALSE),"")</f>
        <v/>
      </c>
      <c r="I930" s="166" t="str">
        <f>IF(D930="所費",VLOOKUP(D930,支出入力表!E931:$M$2000,6,FALSE),"")</f>
        <v/>
      </c>
      <c r="J930" s="167" t="str">
        <f>IF(D930="所費",VLOOKUP(D930,支出入力表!E931:$M$2000,7,FALSE),"")</f>
        <v/>
      </c>
      <c r="K930" s="167" t="str">
        <f>IF(D930="所費",VLOOKUP(D930,支出入力表!E931:$M$2000,8,FALSE),"")</f>
        <v/>
      </c>
      <c r="L930" s="168" t="str">
        <f>IF(D930="所費",VLOOKUP(D930,支出入力表!E931:$M$2000,9,FALSE),"")</f>
        <v/>
      </c>
      <c r="M930" s="30"/>
    </row>
    <row r="931" spans="2:13" x14ac:dyDescent="0.55000000000000004">
      <c r="B931" s="163" t="str">
        <f>IF(D931="所費",支出入力表!A932,"")</f>
        <v/>
      </c>
      <c r="C931" s="164" t="str">
        <f>IF(D931="所費",支出入力表!C932,"")</f>
        <v/>
      </c>
      <c r="D931" s="165" t="str">
        <f>IF(支出入力表!E932="所費","所費","")</f>
        <v/>
      </c>
      <c r="E931" s="165" t="str">
        <f>IF(D931="","",支出入力表!G932)</f>
        <v/>
      </c>
      <c r="F931" s="196" t="str">
        <f>IF(E931="","",VLOOKUP(E931,プルダウン用リスト!$L$1:$M$14,2,FALSE))</f>
        <v/>
      </c>
      <c r="G931" s="164" t="str">
        <f>IF(D931="所費",VLOOKUP(D931,支出入力表!E932:$M$2000,4,FALSE),"")</f>
        <v/>
      </c>
      <c r="H931" s="164" t="str">
        <f>IF(D931="所費",VLOOKUP(D931,支出入力表!E932:$M$2000,5,FALSE),"")</f>
        <v/>
      </c>
      <c r="I931" s="166" t="str">
        <f>IF(D931="所費",VLOOKUP(D931,支出入力表!E932:$M$2000,6,FALSE),"")</f>
        <v/>
      </c>
      <c r="J931" s="167" t="str">
        <f>IF(D931="所費",VLOOKUP(D931,支出入力表!E932:$M$2000,7,FALSE),"")</f>
        <v/>
      </c>
      <c r="K931" s="167" t="str">
        <f>IF(D931="所費",VLOOKUP(D931,支出入力表!E932:$M$2000,8,FALSE),"")</f>
        <v/>
      </c>
      <c r="L931" s="168" t="str">
        <f>IF(D931="所費",VLOOKUP(D931,支出入力表!E932:$M$2000,9,FALSE),"")</f>
        <v/>
      </c>
      <c r="M931" s="30"/>
    </row>
    <row r="932" spans="2:13" x14ac:dyDescent="0.55000000000000004">
      <c r="B932" s="163" t="str">
        <f>IF(D932="所費",支出入力表!A933,"")</f>
        <v/>
      </c>
      <c r="C932" s="164" t="str">
        <f>IF(D932="所費",支出入力表!C933,"")</f>
        <v/>
      </c>
      <c r="D932" s="165" t="str">
        <f>IF(支出入力表!E933="所費","所費","")</f>
        <v/>
      </c>
      <c r="E932" s="165" t="str">
        <f>IF(D932="","",支出入力表!G933)</f>
        <v/>
      </c>
      <c r="F932" s="196" t="str">
        <f>IF(E932="","",VLOOKUP(E932,プルダウン用リスト!$L$1:$M$14,2,FALSE))</f>
        <v/>
      </c>
      <c r="G932" s="164" t="str">
        <f>IF(D932="所費",VLOOKUP(D932,支出入力表!E933:$M$2000,4,FALSE),"")</f>
        <v/>
      </c>
      <c r="H932" s="164" t="str">
        <f>IF(D932="所費",VLOOKUP(D932,支出入力表!E933:$M$2000,5,FALSE),"")</f>
        <v/>
      </c>
      <c r="I932" s="166" t="str">
        <f>IF(D932="所費",VLOOKUP(D932,支出入力表!E933:$M$2000,6,FALSE),"")</f>
        <v/>
      </c>
      <c r="J932" s="167" t="str">
        <f>IF(D932="所費",VLOOKUP(D932,支出入力表!E933:$M$2000,7,FALSE),"")</f>
        <v/>
      </c>
      <c r="K932" s="167" t="str">
        <f>IF(D932="所費",VLOOKUP(D932,支出入力表!E933:$M$2000,8,FALSE),"")</f>
        <v/>
      </c>
      <c r="L932" s="168" t="str">
        <f>IF(D932="所費",VLOOKUP(D932,支出入力表!E933:$M$2000,9,FALSE),"")</f>
        <v/>
      </c>
      <c r="M932" s="30"/>
    </row>
    <row r="933" spans="2:13" x14ac:dyDescent="0.55000000000000004">
      <c r="B933" s="163" t="str">
        <f>IF(D933="所費",支出入力表!A934,"")</f>
        <v/>
      </c>
      <c r="C933" s="164" t="str">
        <f>IF(D933="所費",支出入力表!C934,"")</f>
        <v/>
      </c>
      <c r="D933" s="165" t="str">
        <f>IF(支出入力表!E934="所費","所費","")</f>
        <v/>
      </c>
      <c r="E933" s="165" t="str">
        <f>IF(D933="","",支出入力表!G934)</f>
        <v/>
      </c>
      <c r="F933" s="196" t="str">
        <f>IF(E933="","",VLOOKUP(E933,プルダウン用リスト!$L$1:$M$14,2,FALSE))</f>
        <v/>
      </c>
      <c r="G933" s="164" t="str">
        <f>IF(D933="所費",VLOOKUP(D933,支出入力表!E934:$M$2000,4,FALSE),"")</f>
        <v/>
      </c>
      <c r="H933" s="164" t="str">
        <f>IF(D933="所費",VLOOKUP(D933,支出入力表!E934:$M$2000,5,FALSE),"")</f>
        <v/>
      </c>
      <c r="I933" s="166" t="str">
        <f>IF(D933="所費",VLOOKUP(D933,支出入力表!E934:$M$2000,6,FALSE),"")</f>
        <v/>
      </c>
      <c r="J933" s="167" t="str">
        <f>IF(D933="所費",VLOOKUP(D933,支出入力表!E934:$M$2000,7,FALSE),"")</f>
        <v/>
      </c>
      <c r="K933" s="167" t="str">
        <f>IF(D933="所費",VLOOKUP(D933,支出入力表!E934:$M$2000,8,FALSE),"")</f>
        <v/>
      </c>
      <c r="L933" s="168" t="str">
        <f>IF(D933="所費",VLOOKUP(D933,支出入力表!E934:$M$2000,9,FALSE),"")</f>
        <v/>
      </c>
      <c r="M933" s="30"/>
    </row>
    <row r="934" spans="2:13" x14ac:dyDescent="0.55000000000000004">
      <c r="B934" s="163" t="str">
        <f>IF(D934="所費",支出入力表!A935,"")</f>
        <v/>
      </c>
      <c r="C934" s="164" t="str">
        <f>IF(D934="所費",支出入力表!C935,"")</f>
        <v/>
      </c>
      <c r="D934" s="165" t="str">
        <f>IF(支出入力表!E935="所費","所費","")</f>
        <v/>
      </c>
      <c r="E934" s="165" t="str">
        <f>IF(D934="","",支出入力表!G935)</f>
        <v/>
      </c>
      <c r="F934" s="196" t="str">
        <f>IF(E934="","",VLOOKUP(E934,プルダウン用リスト!$L$1:$M$14,2,FALSE))</f>
        <v/>
      </c>
      <c r="G934" s="164" t="str">
        <f>IF(D934="所費",VLOOKUP(D934,支出入力表!E935:$M$2000,4,FALSE),"")</f>
        <v/>
      </c>
      <c r="H934" s="164" t="str">
        <f>IF(D934="所費",VLOOKUP(D934,支出入力表!E935:$M$2000,5,FALSE),"")</f>
        <v/>
      </c>
      <c r="I934" s="166" t="str">
        <f>IF(D934="所費",VLOOKUP(D934,支出入力表!E935:$M$2000,6,FALSE),"")</f>
        <v/>
      </c>
      <c r="J934" s="167" t="str">
        <f>IF(D934="所費",VLOOKUP(D934,支出入力表!E935:$M$2000,7,FALSE),"")</f>
        <v/>
      </c>
      <c r="K934" s="167" t="str">
        <f>IF(D934="所費",VLOOKUP(D934,支出入力表!E935:$M$2000,8,FALSE),"")</f>
        <v/>
      </c>
      <c r="L934" s="168" t="str">
        <f>IF(D934="所費",VLOOKUP(D934,支出入力表!E935:$M$2000,9,FALSE),"")</f>
        <v/>
      </c>
      <c r="M934" s="30"/>
    </row>
    <row r="935" spans="2:13" x14ac:dyDescent="0.55000000000000004">
      <c r="B935" s="163" t="str">
        <f>IF(D935="所費",支出入力表!A936,"")</f>
        <v/>
      </c>
      <c r="C935" s="164" t="str">
        <f>IF(D935="所費",支出入力表!C936,"")</f>
        <v/>
      </c>
      <c r="D935" s="165" t="str">
        <f>IF(支出入力表!E936="所費","所費","")</f>
        <v/>
      </c>
      <c r="E935" s="165" t="str">
        <f>IF(D935="","",支出入力表!G936)</f>
        <v/>
      </c>
      <c r="F935" s="196" t="str">
        <f>IF(E935="","",VLOOKUP(E935,プルダウン用リスト!$L$1:$M$14,2,FALSE))</f>
        <v/>
      </c>
      <c r="G935" s="164" t="str">
        <f>IF(D935="所費",VLOOKUP(D935,支出入力表!E936:$M$2000,4,FALSE),"")</f>
        <v/>
      </c>
      <c r="H935" s="164" t="str">
        <f>IF(D935="所費",VLOOKUP(D935,支出入力表!E936:$M$2000,5,FALSE),"")</f>
        <v/>
      </c>
      <c r="I935" s="166" t="str">
        <f>IF(D935="所費",VLOOKUP(D935,支出入力表!E936:$M$2000,6,FALSE),"")</f>
        <v/>
      </c>
      <c r="J935" s="167" t="str">
        <f>IF(D935="所費",VLOOKUP(D935,支出入力表!E936:$M$2000,7,FALSE),"")</f>
        <v/>
      </c>
      <c r="K935" s="167" t="str">
        <f>IF(D935="所費",VLOOKUP(D935,支出入力表!E936:$M$2000,8,FALSE),"")</f>
        <v/>
      </c>
      <c r="L935" s="168" t="str">
        <f>IF(D935="所費",VLOOKUP(D935,支出入力表!E936:$M$2000,9,FALSE),"")</f>
        <v/>
      </c>
      <c r="M935" s="30"/>
    </row>
    <row r="936" spans="2:13" x14ac:dyDescent="0.55000000000000004">
      <c r="B936" s="163" t="str">
        <f>IF(D936="所費",支出入力表!A937,"")</f>
        <v/>
      </c>
      <c r="C936" s="164" t="str">
        <f>IF(D936="所費",支出入力表!C937,"")</f>
        <v/>
      </c>
      <c r="D936" s="165" t="str">
        <f>IF(支出入力表!E937="所費","所費","")</f>
        <v/>
      </c>
      <c r="E936" s="165" t="str">
        <f>IF(D936="","",支出入力表!G937)</f>
        <v/>
      </c>
      <c r="F936" s="196" t="str">
        <f>IF(E936="","",VLOOKUP(E936,プルダウン用リスト!$L$1:$M$14,2,FALSE))</f>
        <v/>
      </c>
      <c r="G936" s="164" t="str">
        <f>IF(D936="所費",VLOOKUP(D936,支出入力表!E937:$M$2000,4,FALSE),"")</f>
        <v/>
      </c>
      <c r="H936" s="164" t="str">
        <f>IF(D936="所費",VLOOKUP(D936,支出入力表!E937:$M$2000,5,FALSE),"")</f>
        <v/>
      </c>
      <c r="I936" s="166" t="str">
        <f>IF(D936="所費",VLOOKUP(D936,支出入力表!E937:$M$2000,6,FALSE),"")</f>
        <v/>
      </c>
      <c r="J936" s="167" t="str">
        <f>IF(D936="所費",VLOOKUP(D936,支出入力表!E937:$M$2000,7,FALSE),"")</f>
        <v/>
      </c>
      <c r="K936" s="167" t="str">
        <f>IF(D936="所費",VLOOKUP(D936,支出入力表!E937:$M$2000,8,FALSE),"")</f>
        <v/>
      </c>
      <c r="L936" s="168" t="str">
        <f>IF(D936="所費",VLOOKUP(D936,支出入力表!E937:$M$2000,9,FALSE),"")</f>
        <v/>
      </c>
      <c r="M936" s="30"/>
    </row>
    <row r="937" spans="2:13" x14ac:dyDescent="0.55000000000000004">
      <c r="B937" s="163" t="str">
        <f>IF(D937="所費",支出入力表!A938,"")</f>
        <v/>
      </c>
      <c r="C937" s="164" t="str">
        <f>IF(D937="所費",支出入力表!C938,"")</f>
        <v/>
      </c>
      <c r="D937" s="165" t="str">
        <f>IF(支出入力表!E938="所費","所費","")</f>
        <v/>
      </c>
      <c r="E937" s="165" t="str">
        <f>IF(D937="","",支出入力表!G938)</f>
        <v/>
      </c>
      <c r="F937" s="196" t="str">
        <f>IF(E937="","",VLOOKUP(E937,プルダウン用リスト!$L$1:$M$14,2,FALSE))</f>
        <v/>
      </c>
      <c r="G937" s="164" t="str">
        <f>IF(D937="所費",VLOOKUP(D937,支出入力表!E938:$M$2000,4,FALSE),"")</f>
        <v/>
      </c>
      <c r="H937" s="164" t="str">
        <f>IF(D937="所費",VLOOKUP(D937,支出入力表!E938:$M$2000,5,FALSE),"")</f>
        <v/>
      </c>
      <c r="I937" s="166" t="str">
        <f>IF(D937="所費",VLOOKUP(D937,支出入力表!E938:$M$2000,6,FALSE),"")</f>
        <v/>
      </c>
      <c r="J937" s="167" t="str">
        <f>IF(D937="所費",VLOOKUP(D937,支出入力表!E938:$M$2000,7,FALSE),"")</f>
        <v/>
      </c>
      <c r="K937" s="167" t="str">
        <f>IF(D937="所費",VLOOKUP(D937,支出入力表!E938:$M$2000,8,FALSE),"")</f>
        <v/>
      </c>
      <c r="L937" s="168" t="str">
        <f>IF(D937="所費",VLOOKUP(D937,支出入力表!E938:$M$2000,9,FALSE),"")</f>
        <v/>
      </c>
      <c r="M937" s="30"/>
    </row>
    <row r="938" spans="2:13" x14ac:dyDescent="0.55000000000000004">
      <c r="B938" s="163" t="str">
        <f>IF(D938="所費",支出入力表!A939,"")</f>
        <v/>
      </c>
      <c r="C938" s="164" t="str">
        <f>IF(D938="所費",支出入力表!C939,"")</f>
        <v/>
      </c>
      <c r="D938" s="165" t="str">
        <f>IF(支出入力表!E939="所費","所費","")</f>
        <v/>
      </c>
      <c r="E938" s="165" t="str">
        <f>IF(D938="","",支出入力表!G939)</f>
        <v/>
      </c>
      <c r="F938" s="196" t="str">
        <f>IF(E938="","",VLOOKUP(E938,プルダウン用リスト!$L$1:$M$14,2,FALSE))</f>
        <v/>
      </c>
      <c r="G938" s="164" t="str">
        <f>IF(D938="所費",VLOOKUP(D938,支出入力表!E939:$M$2000,4,FALSE),"")</f>
        <v/>
      </c>
      <c r="H938" s="164" t="str">
        <f>IF(D938="所費",VLOOKUP(D938,支出入力表!E939:$M$2000,5,FALSE),"")</f>
        <v/>
      </c>
      <c r="I938" s="166" t="str">
        <f>IF(D938="所費",VLOOKUP(D938,支出入力表!E939:$M$2000,6,FALSE),"")</f>
        <v/>
      </c>
      <c r="J938" s="167" t="str">
        <f>IF(D938="所費",VLOOKUP(D938,支出入力表!E939:$M$2000,7,FALSE),"")</f>
        <v/>
      </c>
      <c r="K938" s="167" t="str">
        <f>IF(D938="所費",VLOOKUP(D938,支出入力表!E939:$M$2000,8,FALSE),"")</f>
        <v/>
      </c>
      <c r="L938" s="168" t="str">
        <f>IF(D938="所費",VLOOKUP(D938,支出入力表!E939:$M$2000,9,FALSE),"")</f>
        <v/>
      </c>
      <c r="M938" s="30"/>
    </row>
    <row r="939" spans="2:13" x14ac:dyDescent="0.55000000000000004">
      <c r="B939" s="163" t="str">
        <f>IF(D939="所費",支出入力表!A940,"")</f>
        <v/>
      </c>
      <c r="C939" s="164" t="str">
        <f>IF(D939="所費",支出入力表!C940,"")</f>
        <v/>
      </c>
      <c r="D939" s="165" t="str">
        <f>IF(支出入力表!E940="所費","所費","")</f>
        <v/>
      </c>
      <c r="E939" s="165" t="str">
        <f>IF(D939="","",支出入力表!G940)</f>
        <v/>
      </c>
      <c r="F939" s="196" t="str">
        <f>IF(E939="","",VLOOKUP(E939,プルダウン用リスト!$L$1:$M$14,2,FALSE))</f>
        <v/>
      </c>
      <c r="G939" s="164" t="str">
        <f>IF(D939="所費",VLOOKUP(D939,支出入力表!E940:$M$2000,4,FALSE),"")</f>
        <v/>
      </c>
      <c r="H939" s="164" t="str">
        <f>IF(D939="所費",VLOOKUP(D939,支出入力表!E940:$M$2000,5,FALSE),"")</f>
        <v/>
      </c>
      <c r="I939" s="166" t="str">
        <f>IF(D939="所費",VLOOKUP(D939,支出入力表!E940:$M$2000,6,FALSE),"")</f>
        <v/>
      </c>
      <c r="J939" s="167" t="str">
        <f>IF(D939="所費",VLOOKUP(D939,支出入力表!E940:$M$2000,7,FALSE),"")</f>
        <v/>
      </c>
      <c r="K939" s="167" t="str">
        <f>IF(D939="所費",VLOOKUP(D939,支出入力表!E940:$M$2000,8,FALSE),"")</f>
        <v/>
      </c>
      <c r="L939" s="168" t="str">
        <f>IF(D939="所費",VLOOKUP(D939,支出入力表!E940:$M$2000,9,FALSE),"")</f>
        <v/>
      </c>
      <c r="M939" s="30"/>
    </row>
    <row r="940" spans="2:13" x14ac:dyDescent="0.55000000000000004">
      <c r="B940" s="163" t="str">
        <f>IF(D940="所費",支出入力表!A941,"")</f>
        <v/>
      </c>
      <c r="C940" s="164" t="str">
        <f>IF(D940="所費",支出入力表!C941,"")</f>
        <v/>
      </c>
      <c r="D940" s="165" t="str">
        <f>IF(支出入力表!E941="所費","所費","")</f>
        <v/>
      </c>
      <c r="E940" s="165" t="str">
        <f>IF(D940="","",支出入力表!G941)</f>
        <v/>
      </c>
      <c r="F940" s="196" t="str">
        <f>IF(E940="","",VLOOKUP(E940,プルダウン用リスト!$L$1:$M$14,2,FALSE))</f>
        <v/>
      </c>
      <c r="G940" s="164" t="str">
        <f>IF(D940="所費",VLOOKUP(D940,支出入力表!E941:$M$2000,4,FALSE),"")</f>
        <v/>
      </c>
      <c r="H940" s="164" t="str">
        <f>IF(D940="所費",VLOOKUP(D940,支出入力表!E941:$M$2000,5,FALSE),"")</f>
        <v/>
      </c>
      <c r="I940" s="166" t="str">
        <f>IF(D940="所費",VLOOKUP(D940,支出入力表!E941:$M$2000,6,FALSE),"")</f>
        <v/>
      </c>
      <c r="J940" s="167" t="str">
        <f>IF(D940="所費",VLOOKUP(D940,支出入力表!E941:$M$2000,7,FALSE),"")</f>
        <v/>
      </c>
      <c r="K940" s="167" t="str">
        <f>IF(D940="所費",VLOOKUP(D940,支出入力表!E941:$M$2000,8,FALSE),"")</f>
        <v/>
      </c>
      <c r="L940" s="168" t="str">
        <f>IF(D940="所費",VLOOKUP(D940,支出入力表!E941:$M$2000,9,FALSE),"")</f>
        <v/>
      </c>
      <c r="M940" s="30"/>
    </row>
    <row r="941" spans="2:13" x14ac:dyDescent="0.55000000000000004">
      <c r="B941" s="163" t="str">
        <f>IF(D941="所費",支出入力表!A942,"")</f>
        <v/>
      </c>
      <c r="C941" s="164" t="str">
        <f>IF(D941="所費",支出入力表!C942,"")</f>
        <v/>
      </c>
      <c r="D941" s="165" t="str">
        <f>IF(支出入力表!E942="所費","所費","")</f>
        <v/>
      </c>
      <c r="E941" s="165" t="str">
        <f>IF(D941="","",支出入力表!G942)</f>
        <v/>
      </c>
      <c r="F941" s="196" t="str">
        <f>IF(E941="","",VLOOKUP(E941,プルダウン用リスト!$L$1:$M$14,2,FALSE))</f>
        <v/>
      </c>
      <c r="G941" s="164" t="str">
        <f>IF(D941="所費",VLOOKUP(D941,支出入力表!E942:$M$2000,4,FALSE),"")</f>
        <v/>
      </c>
      <c r="H941" s="164" t="str">
        <f>IF(D941="所費",VLOOKUP(D941,支出入力表!E942:$M$2000,5,FALSE),"")</f>
        <v/>
      </c>
      <c r="I941" s="166" t="str">
        <f>IF(D941="所費",VLOOKUP(D941,支出入力表!E942:$M$2000,6,FALSE),"")</f>
        <v/>
      </c>
      <c r="J941" s="167" t="str">
        <f>IF(D941="所費",VLOOKUP(D941,支出入力表!E942:$M$2000,7,FALSE),"")</f>
        <v/>
      </c>
      <c r="K941" s="167" t="str">
        <f>IF(D941="所費",VLOOKUP(D941,支出入力表!E942:$M$2000,8,FALSE),"")</f>
        <v/>
      </c>
      <c r="L941" s="168" t="str">
        <f>IF(D941="所費",VLOOKUP(D941,支出入力表!E942:$M$2000,9,FALSE),"")</f>
        <v/>
      </c>
      <c r="M941" s="30"/>
    </row>
    <row r="942" spans="2:13" x14ac:dyDescent="0.55000000000000004">
      <c r="B942" s="163" t="str">
        <f>IF(D942="所費",支出入力表!A943,"")</f>
        <v/>
      </c>
      <c r="C942" s="164" t="str">
        <f>IF(D942="所費",支出入力表!C943,"")</f>
        <v/>
      </c>
      <c r="D942" s="165" t="str">
        <f>IF(支出入力表!E943="所費","所費","")</f>
        <v/>
      </c>
      <c r="E942" s="165" t="str">
        <f>IF(D942="","",支出入力表!G943)</f>
        <v/>
      </c>
      <c r="F942" s="196" t="str">
        <f>IF(E942="","",VLOOKUP(E942,プルダウン用リスト!$L$1:$M$14,2,FALSE))</f>
        <v/>
      </c>
      <c r="G942" s="164" t="str">
        <f>IF(D942="所費",VLOOKUP(D942,支出入力表!E943:$M$2000,4,FALSE),"")</f>
        <v/>
      </c>
      <c r="H942" s="164" t="str">
        <f>IF(D942="所費",VLOOKUP(D942,支出入力表!E943:$M$2000,5,FALSE),"")</f>
        <v/>
      </c>
      <c r="I942" s="166" t="str">
        <f>IF(D942="所費",VLOOKUP(D942,支出入力表!E943:$M$2000,6,FALSE),"")</f>
        <v/>
      </c>
      <c r="J942" s="167" t="str">
        <f>IF(D942="所費",VLOOKUP(D942,支出入力表!E943:$M$2000,7,FALSE),"")</f>
        <v/>
      </c>
      <c r="K942" s="167" t="str">
        <f>IF(D942="所費",VLOOKUP(D942,支出入力表!E943:$M$2000,8,FALSE),"")</f>
        <v/>
      </c>
      <c r="L942" s="168" t="str">
        <f>IF(D942="所費",VLOOKUP(D942,支出入力表!E943:$M$2000,9,FALSE),"")</f>
        <v/>
      </c>
      <c r="M942" s="30"/>
    </row>
    <row r="943" spans="2:13" x14ac:dyDescent="0.55000000000000004">
      <c r="B943" s="163" t="str">
        <f>IF(D943="所費",支出入力表!A944,"")</f>
        <v/>
      </c>
      <c r="C943" s="164" t="str">
        <f>IF(D943="所費",支出入力表!C944,"")</f>
        <v/>
      </c>
      <c r="D943" s="165" t="str">
        <f>IF(支出入力表!E944="所費","所費","")</f>
        <v/>
      </c>
      <c r="E943" s="165" t="str">
        <f>IF(D943="","",支出入力表!G944)</f>
        <v/>
      </c>
      <c r="F943" s="196" t="str">
        <f>IF(E943="","",VLOOKUP(E943,プルダウン用リスト!$L$1:$M$14,2,FALSE))</f>
        <v/>
      </c>
      <c r="G943" s="164" t="str">
        <f>IF(D943="所費",VLOOKUP(D943,支出入力表!E944:$M$2000,4,FALSE),"")</f>
        <v/>
      </c>
      <c r="H943" s="164" t="str">
        <f>IF(D943="所費",VLOOKUP(D943,支出入力表!E944:$M$2000,5,FALSE),"")</f>
        <v/>
      </c>
      <c r="I943" s="166" t="str">
        <f>IF(D943="所費",VLOOKUP(D943,支出入力表!E944:$M$2000,6,FALSE),"")</f>
        <v/>
      </c>
      <c r="J943" s="167" t="str">
        <f>IF(D943="所費",VLOOKUP(D943,支出入力表!E944:$M$2000,7,FALSE),"")</f>
        <v/>
      </c>
      <c r="K943" s="167" t="str">
        <f>IF(D943="所費",VLOOKUP(D943,支出入力表!E944:$M$2000,8,FALSE),"")</f>
        <v/>
      </c>
      <c r="L943" s="168" t="str">
        <f>IF(D943="所費",VLOOKUP(D943,支出入力表!E944:$M$2000,9,FALSE),"")</f>
        <v/>
      </c>
      <c r="M943" s="30"/>
    </row>
    <row r="944" spans="2:13" x14ac:dyDescent="0.55000000000000004">
      <c r="B944" s="163" t="str">
        <f>IF(D944="所費",支出入力表!A945,"")</f>
        <v/>
      </c>
      <c r="C944" s="164" t="str">
        <f>IF(D944="所費",支出入力表!C945,"")</f>
        <v/>
      </c>
      <c r="D944" s="165" t="str">
        <f>IF(支出入力表!E945="所費","所費","")</f>
        <v/>
      </c>
      <c r="E944" s="165" t="str">
        <f>IF(D944="","",支出入力表!G945)</f>
        <v/>
      </c>
      <c r="F944" s="196" t="str">
        <f>IF(E944="","",VLOOKUP(E944,プルダウン用リスト!$L$1:$M$14,2,FALSE))</f>
        <v/>
      </c>
      <c r="G944" s="164" t="str">
        <f>IF(D944="所費",VLOOKUP(D944,支出入力表!E945:$M$2000,4,FALSE),"")</f>
        <v/>
      </c>
      <c r="H944" s="164" t="str">
        <f>IF(D944="所費",VLOOKUP(D944,支出入力表!E945:$M$2000,5,FALSE),"")</f>
        <v/>
      </c>
      <c r="I944" s="166" t="str">
        <f>IF(D944="所費",VLOOKUP(D944,支出入力表!E945:$M$2000,6,FALSE),"")</f>
        <v/>
      </c>
      <c r="J944" s="167" t="str">
        <f>IF(D944="所費",VLOOKUP(D944,支出入力表!E945:$M$2000,7,FALSE),"")</f>
        <v/>
      </c>
      <c r="K944" s="167" t="str">
        <f>IF(D944="所費",VLOOKUP(D944,支出入力表!E945:$M$2000,8,FALSE),"")</f>
        <v/>
      </c>
      <c r="L944" s="168" t="str">
        <f>IF(D944="所費",VLOOKUP(D944,支出入力表!E945:$M$2000,9,FALSE),"")</f>
        <v/>
      </c>
      <c r="M944" s="30"/>
    </row>
    <row r="945" spans="2:13" x14ac:dyDescent="0.55000000000000004">
      <c r="B945" s="163" t="str">
        <f>IF(D945="所費",支出入力表!A946,"")</f>
        <v/>
      </c>
      <c r="C945" s="164" t="str">
        <f>IF(D945="所費",支出入力表!C946,"")</f>
        <v/>
      </c>
      <c r="D945" s="165" t="str">
        <f>IF(支出入力表!E946="所費","所費","")</f>
        <v/>
      </c>
      <c r="E945" s="165" t="str">
        <f>IF(D945="","",支出入力表!G946)</f>
        <v/>
      </c>
      <c r="F945" s="196" t="str">
        <f>IF(E945="","",VLOOKUP(E945,プルダウン用リスト!$L$1:$M$14,2,FALSE))</f>
        <v/>
      </c>
      <c r="G945" s="164" t="str">
        <f>IF(D945="所費",VLOOKUP(D945,支出入力表!E946:$M$2000,4,FALSE),"")</f>
        <v/>
      </c>
      <c r="H945" s="164" t="str">
        <f>IF(D945="所費",VLOOKUP(D945,支出入力表!E946:$M$2000,5,FALSE),"")</f>
        <v/>
      </c>
      <c r="I945" s="166" t="str">
        <f>IF(D945="所費",VLOOKUP(D945,支出入力表!E946:$M$2000,6,FALSE),"")</f>
        <v/>
      </c>
      <c r="J945" s="167" t="str">
        <f>IF(D945="所費",VLOOKUP(D945,支出入力表!E946:$M$2000,7,FALSE),"")</f>
        <v/>
      </c>
      <c r="K945" s="167" t="str">
        <f>IF(D945="所費",VLOOKUP(D945,支出入力表!E946:$M$2000,8,FALSE),"")</f>
        <v/>
      </c>
      <c r="L945" s="168" t="str">
        <f>IF(D945="所費",VLOOKUP(D945,支出入力表!E946:$M$2000,9,FALSE),"")</f>
        <v/>
      </c>
      <c r="M945" s="30"/>
    </row>
    <row r="946" spans="2:13" x14ac:dyDescent="0.55000000000000004">
      <c r="B946" s="163" t="str">
        <f>IF(D946="所費",支出入力表!A947,"")</f>
        <v/>
      </c>
      <c r="C946" s="164" t="str">
        <f>IF(D946="所費",支出入力表!C947,"")</f>
        <v/>
      </c>
      <c r="D946" s="165" t="str">
        <f>IF(支出入力表!E947="所費","所費","")</f>
        <v/>
      </c>
      <c r="E946" s="165" t="str">
        <f>IF(D946="","",支出入力表!G947)</f>
        <v/>
      </c>
      <c r="F946" s="196" t="str">
        <f>IF(E946="","",VLOOKUP(E946,プルダウン用リスト!$L$1:$M$14,2,FALSE))</f>
        <v/>
      </c>
      <c r="G946" s="164" t="str">
        <f>IF(D946="所費",VLOOKUP(D946,支出入力表!E947:$M$2000,4,FALSE),"")</f>
        <v/>
      </c>
      <c r="H946" s="164" t="str">
        <f>IF(D946="所費",VLOOKUP(D946,支出入力表!E947:$M$2000,5,FALSE),"")</f>
        <v/>
      </c>
      <c r="I946" s="166" t="str">
        <f>IF(D946="所費",VLOOKUP(D946,支出入力表!E947:$M$2000,6,FALSE),"")</f>
        <v/>
      </c>
      <c r="J946" s="167" t="str">
        <f>IF(D946="所費",VLOOKUP(D946,支出入力表!E947:$M$2000,7,FALSE),"")</f>
        <v/>
      </c>
      <c r="K946" s="167" t="str">
        <f>IF(D946="所費",VLOOKUP(D946,支出入力表!E947:$M$2000,8,FALSE),"")</f>
        <v/>
      </c>
      <c r="L946" s="168" t="str">
        <f>IF(D946="所費",VLOOKUP(D946,支出入力表!E947:$M$2000,9,FALSE),"")</f>
        <v/>
      </c>
      <c r="M946" s="30"/>
    </row>
    <row r="947" spans="2:13" x14ac:dyDescent="0.55000000000000004">
      <c r="B947" s="163" t="str">
        <f>IF(D947="所費",支出入力表!A948,"")</f>
        <v/>
      </c>
      <c r="C947" s="164" t="str">
        <f>IF(D947="所費",支出入力表!C948,"")</f>
        <v/>
      </c>
      <c r="D947" s="165" t="str">
        <f>IF(支出入力表!E948="所費","所費","")</f>
        <v/>
      </c>
      <c r="E947" s="165" t="str">
        <f>IF(D947="","",支出入力表!G948)</f>
        <v/>
      </c>
      <c r="F947" s="196" t="str">
        <f>IF(E947="","",VLOOKUP(E947,プルダウン用リスト!$L$1:$M$14,2,FALSE))</f>
        <v/>
      </c>
      <c r="G947" s="164" t="str">
        <f>IF(D947="所費",VLOOKUP(D947,支出入力表!E948:$M$2000,4,FALSE),"")</f>
        <v/>
      </c>
      <c r="H947" s="164" t="str">
        <f>IF(D947="所費",VLOOKUP(D947,支出入力表!E948:$M$2000,5,FALSE),"")</f>
        <v/>
      </c>
      <c r="I947" s="166" t="str">
        <f>IF(D947="所費",VLOOKUP(D947,支出入力表!E948:$M$2000,6,FALSE),"")</f>
        <v/>
      </c>
      <c r="J947" s="167" t="str">
        <f>IF(D947="所費",VLOOKUP(D947,支出入力表!E948:$M$2000,7,FALSE),"")</f>
        <v/>
      </c>
      <c r="K947" s="167" t="str">
        <f>IF(D947="所費",VLOOKUP(D947,支出入力表!E948:$M$2000,8,FALSE),"")</f>
        <v/>
      </c>
      <c r="L947" s="168" t="str">
        <f>IF(D947="所費",VLOOKUP(D947,支出入力表!E948:$M$2000,9,FALSE),"")</f>
        <v/>
      </c>
      <c r="M947" s="30"/>
    </row>
    <row r="948" spans="2:13" x14ac:dyDescent="0.55000000000000004">
      <c r="B948" s="163" t="str">
        <f>IF(D948="所費",支出入力表!A949,"")</f>
        <v/>
      </c>
      <c r="C948" s="164" t="str">
        <f>IF(D948="所費",支出入力表!C949,"")</f>
        <v/>
      </c>
      <c r="D948" s="165" t="str">
        <f>IF(支出入力表!E949="所費","所費","")</f>
        <v/>
      </c>
      <c r="E948" s="165" t="str">
        <f>IF(D948="","",支出入力表!G949)</f>
        <v/>
      </c>
      <c r="F948" s="196" t="str">
        <f>IF(E948="","",VLOOKUP(E948,プルダウン用リスト!$L$1:$M$14,2,FALSE))</f>
        <v/>
      </c>
      <c r="G948" s="164" t="str">
        <f>IF(D948="所費",VLOOKUP(D948,支出入力表!E949:$M$2000,4,FALSE),"")</f>
        <v/>
      </c>
      <c r="H948" s="164" t="str">
        <f>IF(D948="所費",VLOOKUP(D948,支出入力表!E949:$M$2000,5,FALSE),"")</f>
        <v/>
      </c>
      <c r="I948" s="166" t="str">
        <f>IF(D948="所費",VLOOKUP(D948,支出入力表!E949:$M$2000,6,FALSE),"")</f>
        <v/>
      </c>
      <c r="J948" s="167" t="str">
        <f>IF(D948="所費",VLOOKUP(D948,支出入力表!E949:$M$2000,7,FALSE),"")</f>
        <v/>
      </c>
      <c r="K948" s="167" t="str">
        <f>IF(D948="所費",VLOOKUP(D948,支出入力表!E949:$M$2000,8,FALSE),"")</f>
        <v/>
      </c>
      <c r="L948" s="168" t="str">
        <f>IF(D948="所費",VLOOKUP(D948,支出入力表!E949:$M$2000,9,FALSE),"")</f>
        <v/>
      </c>
      <c r="M948" s="30"/>
    </row>
    <row r="949" spans="2:13" x14ac:dyDescent="0.55000000000000004">
      <c r="B949" s="163" t="str">
        <f>IF(D949="所費",支出入力表!A950,"")</f>
        <v/>
      </c>
      <c r="C949" s="164" t="str">
        <f>IF(D949="所費",支出入力表!C950,"")</f>
        <v/>
      </c>
      <c r="D949" s="165" t="str">
        <f>IF(支出入力表!E950="所費","所費","")</f>
        <v/>
      </c>
      <c r="E949" s="165" t="str">
        <f>IF(D949="","",支出入力表!G950)</f>
        <v/>
      </c>
      <c r="F949" s="196" t="str">
        <f>IF(E949="","",VLOOKUP(E949,プルダウン用リスト!$L$1:$M$14,2,FALSE))</f>
        <v/>
      </c>
      <c r="G949" s="164" t="str">
        <f>IF(D949="所費",VLOOKUP(D949,支出入力表!E950:$M$2000,4,FALSE),"")</f>
        <v/>
      </c>
      <c r="H949" s="164" t="str">
        <f>IF(D949="所費",VLOOKUP(D949,支出入力表!E950:$M$2000,5,FALSE),"")</f>
        <v/>
      </c>
      <c r="I949" s="166" t="str">
        <f>IF(D949="所費",VLOOKUP(D949,支出入力表!E950:$M$2000,6,FALSE),"")</f>
        <v/>
      </c>
      <c r="J949" s="167" t="str">
        <f>IF(D949="所費",VLOOKUP(D949,支出入力表!E950:$M$2000,7,FALSE),"")</f>
        <v/>
      </c>
      <c r="K949" s="167" t="str">
        <f>IF(D949="所費",VLOOKUP(D949,支出入力表!E950:$M$2000,8,FALSE),"")</f>
        <v/>
      </c>
      <c r="L949" s="168" t="str">
        <f>IF(D949="所費",VLOOKUP(D949,支出入力表!E950:$M$2000,9,FALSE),"")</f>
        <v/>
      </c>
      <c r="M949" s="30"/>
    </row>
    <row r="950" spans="2:13" x14ac:dyDescent="0.55000000000000004">
      <c r="B950" s="163" t="str">
        <f>IF(D950="所費",支出入力表!A951,"")</f>
        <v/>
      </c>
      <c r="C950" s="164" t="str">
        <f>IF(D950="所費",支出入力表!C951,"")</f>
        <v/>
      </c>
      <c r="D950" s="165" t="str">
        <f>IF(支出入力表!E951="所費","所費","")</f>
        <v/>
      </c>
      <c r="E950" s="165" t="str">
        <f>IF(D950="","",支出入力表!G951)</f>
        <v/>
      </c>
      <c r="F950" s="196" t="str">
        <f>IF(E950="","",VLOOKUP(E950,プルダウン用リスト!$L$1:$M$14,2,FALSE))</f>
        <v/>
      </c>
      <c r="G950" s="164" t="str">
        <f>IF(D950="所費",VLOOKUP(D950,支出入力表!E951:$M$2000,4,FALSE),"")</f>
        <v/>
      </c>
      <c r="H950" s="164" t="str">
        <f>IF(D950="所費",VLOOKUP(D950,支出入力表!E951:$M$2000,5,FALSE),"")</f>
        <v/>
      </c>
      <c r="I950" s="166" t="str">
        <f>IF(D950="所費",VLOOKUP(D950,支出入力表!E951:$M$2000,6,FALSE),"")</f>
        <v/>
      </c>
      <c r="J950" s="167" t="str">
        <f>IF(D950="所費",VLOOKUP(D950,支出入力表!E951:$M$2000,7,FALSE),"")</f>
        <v/>
      </c>
      <c r="K950" s="167" t="str">
        <f>IF(D950="所費",VLOOKUP(D950,支出入力表!E951:$M$2000,8,FALSE),"")</f>
        <v/>
      </c>
      <c r="L950" s="168" t="str">
        <f>IF(D950="所費",VLOOKUP(D950,支出入力表!E951:$M$2000,9,FALSE),"")</f>
        <v/>
      </c>
      <c r="M950" s="30"/>
    </row>
    <row r="951" spans="2:13" x14ac:dyDescent="0.55000000000000004">
      <c r="B951" s="163" t="str">
        <f>IF(D951="所費",支出入力表!A952,"")</f>
        <v/>
      </c>
      <c r="C951" s="164" t="str">
        <f>IF(D951="所費",支出入力表!C952,"")</f>
        <v/>
      </c>
      <c r="D951" s="165" t="str">
        <f>IF(支出入力表!E952="所費","所費","")</f>
        <v/>
      </c>
      <c r="E951" s="165" t="str">
        <f>IF(D951="","",支出入力表!G952)</f>
        <v/>
      </c>
      <c r="F951" s="196" t="str">
        <f>IF(E951="","",VLOOKUP(E951,プルダウン用リスト!$L$1:$M$14,2,FALSE))</f>
        <v/>
      </c>
      <c r="G951" s="164" t="str">
        <f>IF(D951="所費",VLOOKUP(D951,支出入力表!E952:$M$2000,4,FALSE),"")</f>
        <v/>
      </c>
      <c r="H951" s="164" t="str">
        <f>IF(D951="所費",VLOOKUP(D951,支出入力表!E952:$M$2000,5,FALSE),"")</f>
        <v/>
      </c>
      <c r="I951" s="166" t="str">
        <f>IF(D951="所費",VLOOKUP(D951,支出入力表!E952:$M$2000,6,FALSE),"")</f>
        <v/>
      </c>
      <c r="J951" s="167" t="str">
        <f>IF(D951="所費",VLOOKUP(D951,支出入力表!E952:$M$2000,7,FALSE),"")</f>
        <v/>
      </c>
      <c r="K951" s="167" t="str">
        <f>IF(D951="所費",VLOOKUP(D951,支出入力表!E952:$M$2000,8,FALSE),"")</f>
        <v/>
      </c>
      <c r="L951" s="168" t="str">
        <f>IF(D951="所費",VLOOKUP(D951,支出入力表!E952:$M$2000,9,FALSE),"")</f>
        <v/>
      </c>
      <c r="M951" s="30"/>
    </row>
    <row r="952" spans="2:13" x14ac:dyDescent="0.55000000000000004">
      <c r="B952" s="163" t="str">
        <f>IF(D952="所費",支出入力表!A953,"")</f>
        <v/>
      </c>
      <c r="C952" s="164" t="str">
        <f>IF(D952="所費",支出入力表!C953,"")</f>
        <v/>
      </c>
      <c r="D952" s="165" t="str">
        <f>IF(支出入力表!E953="所費","所費","")</f>
        <v/>
      </c>
      <c r="E952" s="165" t="str">
        <f>IF(D952="","",支出入力表!G953)</f>
        <v/>
      </c>
      <c r="F952" s="196" t="str">
        <f>IF(E952="","",VLOOKUP(E952,プルダウン用リスト!$L$1:$M$14,2,FALSE))</f>
        <v/>
      </c>
      <c r="G952" s="164" t="str">
        <f>IF(D952="所費",VLOOKUP(D952,支出入力表!E953:$M$2000,4,FALSE),"")</f>
        <v/>
      </c>
      <c r="H952" s="164" t="str">
        <f>IF(D952="所費",VLOOKUP(D952,支出入力表!E953:$M$2000,5,FALSE),"")</f>
        <v/>
      </c>
      <c r="I952" s="166" t="str">
        <f>IF(D952="所費",VLOOKUP(D952,支出入力表!E953:$M$2000,6,FALSE),"")</f>
        <v/>
      </c>
      <c r="J952" s="167" t="str">
        <f>IF(D952="所費",VLOOKUP(D952,支出入力表!E953:$M$2000,7,FALSE),"")</f>
        <v/>
      </c>
      <c r="K952" s="167" t="str">
        <f>IF(D952="所費",VLOOKUP(D952,支出入力表!E953:$M$2000,8,FALSE),"")</f>
        <v/>
      </c>
      <c r="L952" s="168" t="str">
        <f>IF(D952="所費",VLOOKUP(D952,支出入力表!E953:$M$2000,9,FALSE),"")</f>
        <v/>
      </c>
      <c r="M952" s="30"/>
    </row>
    <row r="953" spans="2:13" x14ac:dyDescent="0.55000000000000004">
      <c r="B953" s="163" t="str">
        <f>IF(D953="所費",支出入力表!A954,"")</f>
        <v/>
      </c>
      <c r="C953" s="164" t="str">
        <f>IF(D953="所費",支出入力表!C954,"")</f>
        <v/>
      </c>
      <c r="D953" s="165" t="str">
        <f>IF(支出入力表!E954="所費","所費","")</f>
        <v/>
      </c>
      <c r="E953" s="165" t="str">
        <f>IF(D953="","",支出入力表!G954)</f>
        <v/>
      </c>
      <c r="F953" s="196" t="str">
        <f>IF(E953="","",VLOOKUP(E953,プルダウン用リスト!$L$1:$M$14,2,FALSE))</f>
        <v/>
      </c>
      <c r="G953" s="164" t="str">
        <f>IF(D953="所費",VLOOKUP(D953,支出入力表!E954:$M$2000,4,FALSE),"")</f>
        <v/>
      </c>
      <c r="H953" s="164" t="str">
        <f>IF(D953="所費",VLOOKUP(D953,支出入力表!E954:$M$2000,5,FALSE),"")</f>
        <v/>
      </c>
      <c r="I953" s="166" t="str">
        <f>IF(D953="所費",VLOOKUP(D953,支出入力表!E954:$M$2000,6,FALSE),"")</f>
        <v/>
      </c>
      <c r="J953" s="167" t="str">
        <f>IF(D953="所費",VLOOKUP(D953,支出入力表!E954:$M$2000,7,FALSE),"")</f>
        <v/>
      </c>
      <c r="K953" s="167" t="str">
        <f>IF(D953="所費",VLOOKUP(D953,支出入力表!E954:$M$2000,8,FALSE),"")</f>
        <v/>
      </c>
      <c r="L953" s="168" t="str">
        <f>IF(D953="所費",VLOOKUP(D953,支出入力表!E954:$M$2000,9,FALSE),"")</f>
        <v/>
      </c>
      <c r="M953" s="30"/>
    </row>
    <row r="954" spans="2:13" x14ac:dyDescent="0.55000000000000004">
      <c r="B954" s="163" t="str">
        <f>IF(D954="所費",支出入力表!A955,"")</f>
        <v/>
      </c>
      <c r="C954" s="164" t="str">
        <f>IF(D954="所費",支出入力表!C955,"")</f>
        <v/>
      </c>
      <c r="D954" s="165" t="str">
        <f>IF(支出入力表!E955="所費","所費","")</f>
        <v/>
      </c>
      <c r="E954" s="165" t="str">
        <f>IF(D954="","",支出入力表!G955)</f>
        <v/>
      </c>
      <c r="F954" s="196" t="str">
        <f>IF(E954="","",VLOOKUP(E954,プルダウン用リスト!$L$1:$M$14,2,FALSE))</f>
        <v/>
      </c>
      <c r="G954" s="164" t="str">
        <f>IF(D954="所費",VLOOKUP(D954,支出入力表!E955:$M$2000,4,FALSE),"")</f>
        <v/>
      </c>
      <c r="H954" s="164" t="str">
        <f>IF(D954="所費",VLOOKUP(D954,支出入力表!E955:$M$2000,5,FALSE),"")</f>
        <v/>
      </c>
      <c r="I954" s="166" t="str">
        <f>IF(D954="所費",VLOOKUP(D954,支出入力表!E955:$M$2000,6,FALSE),"")</f>
        <v/>
      </c>
      <c r="J954" s="167" t="str">
        <f>IF(D954="所費",VLOOKUP(D954,支出入力表!E955:$M$2000,7,FALSE),"")</f>
        <v/>
      </c>
      <c r="K954" s="167" t="str">
        <f>IF(D954="所費",VLOOKUP(D954,支出入力表!E955:$M$2000,8,FALSE),"")</f>
        <v/>
      </c>
      <c r="L954" s="168" t="str">
        <f>IF(D954="所費",VLOOKUP(D954,支出入力表!E955:$M$2000,9,FALSE),"")</f>
        <v/>
      </c>
      <c r="M954" s="30"/>
    </row>
    <row r="955" spans="2:13" x14ac:dyDescent="0.55000000000000004">
      <c r="B955" s="163" t="str">
        <f>IF(D955="所費",支出入力表!A956,"")</f>
        <v/>
      </c>
      <c r="C955" s="164" t="str">
        <f>IF(D955="所費",支出入力表!C956,"")</f>
        <v/>
      </c>
      <c r="D955" s="165" t="str">
        <f>IF(支出入力表!E956="所費","所費","")</f>
        <v/>
      </c>
      <c r="E955" s="165" t="str">
        <f>IF(D955="","",支出入力表!G956)</f>
        <v/>
      </c>
      <c r="F955" s="196" t="str">
        <f>IF(E955="","",VLOOKUP(E955,プルダウン用リスト!$L$1:$M$14,2,FALSE))</f>
        <v/>
      </c>
      <c r="G955" s="164" t="str">
        <f>IF(D955="所費",VLOOKUP(D955,支出入力表!E956:$M$2000,4,FALSE),"")</f>
        <v/>
      </c>
      <c r="H955" s="164" t="str">
        <f>IF(D955="所費",VLOOKUP(D955,支出入力表!E956:$M$2000,5,FALSE),"")</f>
        <v/>
      </c>
      <c r="I955" s="166" t="str">
        <f>IF(D955="所費",VLOOKUP(D955,支出入力表!E956:$M$2000,6,FALSE),"")</f>
        <v/>
      </c>
      <c r="J955" s="167" t="str">
        <f>IF(D955="所費",VLOOKUP(D955,支出入力表!E956:$M$2000,7,FALSE),"")</f>
        <v/>
      </c>
      <c r="K955" s="167" t="str">
        <f>IF(D955="所費",VLOOKUP(D955,支出入力表!E956:$M$2000,8,FALSE),"")</f>
        <v/>
      </c>
      <c r="L955" s="168" t="str">
        <f>IF(D955="所費",VLOOKUP(D955,支出入力表!E956:$M$2000,9,FALSE),"")</f>
        <v/>
      </c>
      <c r="M955" s="30"/>
    </row>
    <row r="956" spans="2:13" x14ac:dyDescent="0.55000000000000004">
      <c r="B956" s="163" t="str">
        <f>IF(D956="所費",支出入力表!A957,"")</f>
        <v/>
      </c>
      <c r="C956" s="164" t="str">
        <f>IF(D956="所費",支出入力表!C957,"")</f>
        <v/>
      </c>
      <c r="D956" s="165" t="str">
        <f>IF(支出入力表!E957="所費","所費","")</f>
        <v/>
      </c>
      <c r="E956" s="165" t="str">
        <f>IF(D956="","",支出入力表!G957)</f>
        <v/>
      </c>
      <c r="F956" s="196" t="str">
        <f>IF(E956="","",VLOOKUP(E956,プルダウン用リスト!$L$1:$M$14,2,FALSE))</f>
        <v/>
      </c>
      <c r="G956" s="164" t="str">
        <f>IF(D956="所費",VLOOKUP(D956,支出入力表!E957:$M$2000,4,FALSE),"")</f>
        <v/>
      </c>
      <c r="H956" s="164" t="str">
        <f>IF(D956="所費",VLOOKUP(D956,支出入力表!E957:$M$2000,5,FALSE),"")</f>
        <v/>
      </c>
      <c r="I956" s="166" t="str">
        <f>IF(D956="所費",VLOOKUP(D956,支出入力表!E957:$M$2000,6,FALSE),"")</f>
        <v/>
      </c>
      <c r="J956" s="167" t="str">
        <f>IF(D956="所費",VLOOKUP(D956,支出入力表!E957:$M$2000,7,FALSE),"")</f>
        <v/>
      </c>
      <c r="K956" s="167" t="str">
        <f>IF(D956="所費",VLOOKUP(D956,支出入力表!E957:$M$2000,8,FALSE),"")</f>
        <v/>
      </c>
      <c r="L956" s="168" t="str">
        <f>IF(D956="所費",VLOOKUP(D956,支出入力表!E957:$M$2000,9,FALSE),"")</f>
        <v/>
      </c>
      <c r="M956" s="30"/>
    </row>
    <row r="957" spans="2:13" x14ac:dyDescent="0.55000000000000004">
      <c r="B957" s="163" t="str">
        <f>IF(D957="所費",支出入力表!A958,"")</f>
        <v/>
      </c>
      <c r="C957" s="164" t="str">
        <f>IF(D957="所費",支出入力表!C958,"")</f>
        <v/>
      </c>
      <c r="D957" s="165" t="str">
        <f>IF(支出入力表!E958="所費","所費","")</f>
        <v/>
      </c>
      <c r="E957" s="165" t="str">
        <f>IF(D957="","",支出入力表!G958)</f>
        <v/>
      </c>
      <c r="F957" s="196" t="str">
        <f>IF(E957="","",VLOOKUP(E957,プルダウン用リスト!$L$1:$M$14,2,FALSE))</f>
        <v/>
      </c>
      <c r="G957" s="164" t="str">
        <f>IF(D957="所費",VLOOKUP(D957,支出入力表!E958:$M$2000,4,FALSE),"")</f>
        <v/>
      </c>
      <c r="H957" s="164" t="str">
        <f>IF(D957="所費",VLOOKUP(D957,支出入力表!E958:$M$2000,5,FALSE),"")</f>
        <v/>
      </c>
      <c r="I957" s="166" t="str">
        <f>IF(D957="所費",VLOOKUP(D957,支出入力表!E958:$M$2000,6,FALSE),"")</f>
        <v/>
      </c>
      <c r="J957" s="167" t="str">
        <f>IF(D957="所費",VLOOKUP(D957,支出入力表!E958:$M$2000,7,FALSE),"")</f>
        <v/>
      </c>
      <c r="K957" s="167" t="str">
        <f>IF(D957="所費",VLOOKUP(D957,支出入力表!E958:$M$2000,8,FALSE),"")</f>
        <v/>
      </c>
      <c r="L957" s="168" t="str">
        <f>IF(D957="所費",VLOOKUP(D957,支出入力表!E958:$M$2000,9,FALSE),"")</f>
        <v/>
      </c>
      <c r="M957" s="30"/>
    </row>
    <row r="958" spans="2:13" x14ac:dyDescent="0.55000000000000004">
      <c r="B958" s="163" t="str">
        <f>IF(D958="所費",支出入力表!A959,"")</f>
        <v/>
      </c>
      <c r="C958" s="164" t="str">
        <f>IF(D958="所費",支出入力表!C959,"")</f>
        <v/>
      </c>
      <c r="D958" s="165" t="str">
        <f>IF(支出入力表!E959="所費","所費","")</f>
        <v/>
      </c>
      <c r="E958" s="165" t="str">
        <f>IF(D958="","",支出入力表!G959)</f>
        <v/>
      </c>
      <c r="F958" s="196" t="str">
        <f>IF(E958="","",VLOOKUP(E958,プルダウン用リスト!$L$1:$M$14,2,FALSE))</f>
        <v/>
      </c>
      <c r="G958" s="164" t="str">
        <f>IF(D958="所費",VLOOKUP(D958,支出入力表!E959:$M$2000,4,FALSE),"")</f>
        <v/>
      </c>
      <c r="H958" s="164" t="str">
        <f>IF(D958="所費",VLOOKUP(D958,支出入力表!E959:$M$2000,5,FALSE),"")</f>
        <v/>
      </c>
      <c r="I958" s="166" t="str">
        <f>IF(D958="所費",VLOOKUP(D958,支出入力表!E959:$M$2000,6,FALSE),"")</f>
        <v/>
      </c>
      <c r="J958" s="167" t="str">
        <f>IF(D958="所費",VLOOKUP(D958,支出入力表!E959:$M$2000,7,FALSE),"")</f>
        <v/>
      </c>
      <c r="K958" s="167" t="str">
        <f>IF(D958="所費",VLOOKUP(D958,支出入力表!E959:$M$2000,8,FALSE),"")</f>
        <v/>
      </c>
      <c r="L958" s="168" t="str">
        <f>IF(D958="所費",VLOOKUP(D958,支出入力表!E959:$M$2000,9,FALSE),"")</f>
        <v/>
      </c>
      <c r="M958" s="30"/>
    </row>
    <row r="959" spans="2:13" x14ac:dyDescent="0.55000000000000004">
      <c r="B959" s="163" t="str">
        <f>IF(D959="所費",支出入力表!A960,"")</f>
        <v/>
      </c>
      <c r="C959" s="164" t="str">
        <f>IF(D959="所費",支出入力表!C960,"")</f>
        <v/>
      </c>
      <c r="D959" s="165" t="str">
        <f>IF(支出入力表!E960="所費","所費","")</f>
        <v/>
      </c>
      <c r="E959" s="165" t="str">
        <f>IF(D959="","",支出入力表!G960)</f>
        <v/>
      </c>
      <c r="F959" s="196" t="str">
        <f>IF(E959="","",VLOOKUP(E959,プルダウン用リスト!$L$1:$M$14,2,FALSE))</f>
        <v/>
      </c>
      <c r="G959" s="164" t="str">
        <f>IF(D959="所費",VLOOKUP(D959,支出入力表!E960:$M$2000,4,FALSE),"")</f>
        <v/>
      </c>
      <c r="H959" s="164" t="str">
        <f>IF(D959="所費",VLOOKUP(D959,支出入力表!E960:$M$2000,5,FALSE),"")</f>
        <v/>
      </c>
      <c r="I959" s="166" t="str">
        <f>IF(D959="所費",VLOOKUP(D959,支出入力表!E960:$M$2000,6,FALSE),"")</f>
        <v/>
      </c>
      <c r="J959" s="167" t="str">
        <f>IF(D959="所費",VLOOKUP(D959,支出入力表!E960:$M$2000,7,FALSE),"")</f>
        <v/>
      </c>
      <c r="K959" s="167" t="str">
        <f>IF(D959="所費",VLOOKUP(D959,支出入力表!E960:$M$2000,8,FALSE),"")</f>
        <v/>
      </c>
      <c r="L959" s="168" t="str">
        <f>IF(D959="所費",VLOOKUP(D959,支出入力表!E960:$M$2000,9,FALSE),"")</f>
        <v/>
      </c>
      <c r="M959" s="30"/>
    </row>
    <row r="960" spans="2:13" x14ac:dyDescent="0.55000000000000004">
      <c r="B960" s="163" t="str">
        <f>IF(D960="所費",支出入力表!A961,"")</f>
        <v/>
      </c>
      <c r="C960" s="164" t="str">
        <f>IF(D960="所費",支出入力表!C961,"")</f>
        <v/>
      </c>
      <c r="D960" s="165" t="str">
        <f>IF(支出入力表!E961="所費","所費","")</f>
        <v/>
      </c>
      <c r="E960" s="165" t="str">
        <f>IF(D960="","",支出入力表!G961)</f>
        <v/>
      </c>
      <c r="F960" s="196" t="str">
        <f>IF(E960="","",VLOOKUP(E960,プルダウン用リスト!$L$1:$M$14,2,FALSE))</f>
        <v/>
      </c>
      <c r="G960" s="164" t="str">
        <f>IF(D960="所費",VLOOKUP(D960,支出入力表!E961:$M$2000,4,FALSE),"")</f>
        <v/>
      </c>
      <c r="H960" s="164" t="str">
        <f>IF(D960="所費",VLOOKUP(D960,支出入力表!E961:$M$2000,5,FALSE),"")</f>
        <v/>
      </c>
      <c r="I960" s="166" t="str">
        <f>IF(D960="所費",VLOOKUP(D960,支出入力表!E961:$M$2000,6,FALSE),"")</f>
        <v/>
      </c>
      <c r="J960" s="167" t="str">
        <f>IF(D960="所費",VLOOKUP(D960,支出入力表!E961:$M$2000,7,FALSE),"")</f>
        <v/>
      </c>
      <c r="K960" s="167" t="str">
        <f>IF(D960="所費",VLOOKUP(D960,支出入力表!E961:$M$2000,8,FALSE),"")</f>
        <v/>
      </c>
      <c r="L960" s="168" t="str">
        <f>IF(D960="所費",VLOOKUP(D960,支出入力表!E961:$M$2000,9,FALSE),"")</f>
        <v/>
      </c>
      <c r="M960" s="30"/>
    </row>
    <row r="961" spans="2:13" x14ac:dyDescent="0.55000000000000004">
      <c r="B961" s="163" t="str">
        <f>IF(D961="所費",支出入力表!A962,"")</f>
        <v/>
      </c>
      <c r="C961" s="164" t="str">
        <f>IF(D961="所費",支出入力表!C962,"")</f>
        <v/>
      </c>
      <c r="D961" s="165" t="str">
        <f>IF(支出入力表!E962="所費","所費","")</f>
        <v/>
      </c>
      <c r="E961" s="165" t="str">
        <f>IF(D961="","",支出入力表!G962)</f>
        <v/>
      </c>
      <c r="F961" s="196" t="str">
        <f>IF(E961="","",VLOOKUP(E961,プルダウン用リスト!$L$1:$M$14,2,FALSE))</f>
        <v/>
      </c>
      <c r="G961" s="164" t="str">
        <f>IF(D961="所費",VLOOKUP(D961,支出入力表!E962:$M$2000,4,FALSE),"")</f>
        <v/>
      </c>
      <c r="H961" s="164" t="str">
        <f>IF(D961="所費",VLOOKUP(D961,支出入力表!E962:$M$2000,5,FALSE),"")</f>
        <v/>
      </c>
      <c r="I961" s="166" t="str">
        <f>IF(D961="所費",VLOOKUP(D961,支出入力表!E962:$M$2000,6,FALSE),"")</f>
        <v/>
      </c>
      <c r="J961" s="167" t="str">
        <f>IF(D961="所費",VLOOKUP(D961,支出入力表!E962:$M$2000,7,FALSE),"")</f>
        <v/>
      </c>
      <c r="K961" s="167" t="str">
        <f>IF(D961="所費",VLOOKUP(D961,支出入力表!E962:$M$2000,8,FALSE),"")</f>
        <v/>
      </c>
      <c r="L961" s="168" t="str">
        <f>IF(D961="所費",VLOOKUP(D961,支出入力表!E962:$M$2000,9,FALSE),"")</f>
        <v/>
      </c>
      <c r="M961" s="30"/>
    </row>
    <row r="962" spans="2:13" x14ac:dyDescent="0.55000000000000004">
      <c r="B962" s="163" t="str">
        <f>IF(D962="所費",支出入力表!A963,"")</f>
        <v/>
      </c>
      <c r="C962" s="164" t="str">
        <f>IF(D962="所費",支出入力表!C963,"")</f>
        <v/>
      </c>
      <c r="D962" s="165" t="str">
        <f>IF(支出入力表!E963="所費","所費","")</f>
        <v/>
      </c>
      <c r="E962" s="165" t="str">
        <f>IF(D962="","",支出入力表!G963)</f>
        <v/>
      </c>
      <c r="F962" s="196" t="str">
        <f>IF(E962="","",VLOOKUP(E962,プルダウン用リスト!$L$1:$M$14,2,FALSE))</f>
        <v/>
      </c>
      <c r="G962" s="164" t="str">
        <f>IF(D962="所費",VLOOKUP(D962,支出入力表!E963:$M$2000,4,FALSE),"")</f>
        <v/>
      </c>
      <c r="H962" s="164" t="str">
        <f>IF(D962="所費",VLOOKUP(D962,支出入力表!E963:$M$2000,5,FALSE),"")</f>
        <v/>
      </c>
      <c r="I962" s="166" t="str">
        <f>IF(D962="所費",VLOOKUP(D962,支出入力表!E963:$M$2000,6,FALSE),"")</f>
        <v/>
      </c>
      <c r="J962" s="167" t="str">
        <f>IF(D962="所費",VLOOKUP(D962,支出入力表!E963:$M$2000,7,FALSE),"")</f>
        <v/>
      </c>
      <c r="K962" s="167" t="str">
        <f>IF(D962="所費",VLOOKUP(D962,支出入力表!E963:$M$2000,8,FALSE),"")</f>
        <v/>
      </c>
      <c r="L962" s="168" t="str">
        <f>IF(D962="所費",VLOOKUP(D962,支出入力表!E963:$M$2000,9,FALSE),"")</f>
        <v/>
      </c>
      <c r="M962" s="30"/>
    </row>
    <row r="963" spans="2:13" x14ac:dyDescent="0.55000000000000004">
      <c r="B963" s="163" t="str">
        <f>IF(D963="所費",支出入力表!A964,"")</f>
        <v/>
      </c>
      <c r="C963" s="164" t="str">
        <f>IF(D963="所費",支出入力表!C964,"")</f>
        <v/>
      </c>
      <c r="D963" s="165" t="str">
        <f>IF(支出入力表!E964="所費","所費","")</f>
        <v/>
      </c>
      <c r="E963" s="165" t="str">
        <f>IF(D963="","",支出入力表!G964)</f>
        <v/>
      </c>
      <c r="F963" s="196" t="str">
        <f>IF(E963="","",VLOOKUP(E963,プルダウン用リスト!$L$1:$M$14,2,FALSE))</f>
        <v/>
      </c>
      <c r="G963" s="164" t="str">
        <f>IF(D963="所費",VLOOKUP(D963,支出入力表!E964:$M$2000,4,FALSE),"")</f>
        <v/>
      </c>
      <c r="H963" s="164" t="str">
        <f>IF(D963="所費",VLOOKUP(D963,支出入力表!E964:$M$2000,5,FALSE),"")</f>
        <v/>
      </c>
      <c r="I963" s="166" t="str">
        <f>IF(D963="所費",VLOOKUP(D963,支出入力表!E964:$M$2000,6,FALSE),"")</f>
        <v/>
      </c>
      <c r="J963" s="167" t="str">
        <f>IF(D963="所費",VLOOKUP(D963,支出入力表!E964:$M$2000,7,FALSE),"")</f>
        <v/>
      </c>
      <c r="K963" s="167" t="str">
        <f>IF(D963="所費",VLOOKUP(D963,支出入力表!E964:$M$2000,8,FALSE),"")</f>
        <v/>
      </c>
      <c r="L963" s="168" t="str">
        <f>IF(D963="所費",VLOOKUP(D963,支出入力表!E964:$M$2000,9,FALSE),"")</f>
        <v/>
      </c>
      <c r="M963" s="30"/>
    </row>
    <row r="964" spans="2:13" x14ac:dyDescent="0.55000000000000004">
      <c r="B964" s="163" t="str">
        <f>IF(D964="所費",支出入力表!A965,"")</f>
        <v/>
      </c>
      <c r="C964" s="164" t="str">
        <f>IF(D964="所費",支出入力表!C965,"")</f>
        <v/>
      </c>
      <c r="D964" s="165" t="str">
        <f>IF(支出入力表!E965="所費","所費","")</f>
        <v/>
      </c>
      <c r="E964" s="165" t="str">
        <f>IF(D964="","",支出入力表!G965)</f>
        <v/>
      </c>
      <c r="F964" s="196" t="str">
        <f>IF(E964="","",VLOOKUP(E964,プルダウン用リスト!$L$1:$M$14,2,FALSE))</f>
        <v/>
      </c>
      <c r="G964" s="164" t="str">
        <f>IF(D964="所費",VLOOKUP(D964,支出入力表!E965:$M$2000,4,FALSE),"")</f>
        <v/>
      </c>
      <c r="H964" s="164" t="str">
        <f>IF(D964="所費",VLOOKUP(D964,支出入力表!E965:$M$2000,5,FALSE),"")</f>
        <v/>
      </c>
      <c r="I964" s="166" t="str">
        <f>IF(D964="所費",VLOOKUP(D964,支出入力表!E965:$M$2000,6,FALSE),"")</f>
        <v/>
      </c>
      <c r="J964" s="167" t="str">
        <f>IF(D964="所費",VLOOKUP(D964,支出入力表!E965:$M$2000,7,FALSE),"")</f>
        <v/>
      </c>
      <c r="K964" s="167" t="str">
        <f>IF(D964="所費",VLOOKUP(D964,支出入力表!E965:$M$2000,8,FALSE),"")</f>
        <v/>
      </c>
      <c r="L964" s="168" t="str">
        <f>IF(D964="所費",VLOOKUP(D964,支出入力表!E965:$M$2000,9,FALSE),"")</f>
        <v/>
      </c>
      <c r="M964" s="30"/>
    </row>
    <row r="965" spans="2:13" x14ac:dyDescent="0.55000000000000004">
      <c r="B965" s="163" t="str">
        <f>IF(D965="所費",支出入力表!A966,"")</f>
        <v/>
      </c>
      <c r="C965" s="164" t="str">
        <f>IF(D965="所費",支出入力表!C966,"")</f>
        <v/>
      </c>
      <c r="D965" s="165" t="str">
        <f>IF(支出入力表!E966="所費","所費","")</f>
        <v/>
      </c>
      <c r="E965" s="165" t="str">
        <f>IF(D965="","",支出入力表!G966)</f>
        <v/>
      </c>
      <c r="F965" s="196" t="str">
        <f>IF(E965="","",VLOOKUP(E965,プルダウン用リスト!$L$1:$M$14,2,FALSE))</f>
        <v/>
      </c>
      <c r="G965" s="164" t="str">
        <f>IF(D965="所費",VLOOKUP(D965,支出入力表!E966:$M$2000,4,FALSE),"")</f>
        <v/>
      </c>
      <c r="H965" s="164" t="str">
        <f>IF(D965="所費",VLOOKUP(D965,支出入力表!E966:$M$2000,5,FALSE),"")</f>
        <v/>
      </c>
      <c r="I965" s="166" t="str">
        <f>IF(D965="所費",VLOOKUP(D965,支出入力表!E966:$M$2000,6,FALSE),"")</f>
        <v/>
      </c>
      <c r="J965" s="167" t="str">
        <f>IF(D965="所費",VLOOKUP(D965,支出入力表!E966:$M$2000,7,FALSE),"")</f>
        <v/>
      </c>
      <c r="K965" s="167" t="str">
        <f>IF(D965="所費",VLOOKUP(D965,支出入力表!E966:$M$2000,8,FALSE),"")</f>
        <v/>
      </c>
      <c r="L965" s="168" t="str">
        <f>IF(D965="所費",VLOOKUP(D965,支出入力表!E966:$M$2000,9,FALSE),"")</f>
        <v/>
      </c>
      <c r="M965" s="30"/>
    </row>
    <row r="966" spans="2:13" x14ac:dyDescent="0.55000000000000004">
      <c r="B966" s="163" t="str">
        <f>IF(D966="所費",支出入力表!A967,"")</f>
        <v/>
      </c>
      <c r="C966" s="164" t="str">
        <f>IF(D966="所費",支出入力表!C967,"")</f>
        <v/>
      </c>
      <c r="D966" s="165" t="str">
        <f>IF(支出入力表!E967="所費","所費","")</f>
        <v/>
      </c>
      <c r="E966" s="165" t="str">
        <f>IF(D966="","",支出入力表!G967)</f>
        <v/>
      </c>
      <c r="F966" s="196" t="str">
        <f>IF(E966="","",VLOOKUP(E966,プルダウン用リスト!$L$1:$M$14,2,FALSE))</f>
        <v/>
      </c>
      <c r="G966" s="164" t="str">
        <f>IF(D966="所費",VLOOKUP(D966,支出入力表!E967:$M$2000,4,FALSE),"")</f>
        <v/>
      </c>
      <c r="H966" s="164" t="str">
        <f>IF(D966="所費",VLOOKUP(D966,支出入力表!E967:$M$2000,5,FALSE),"")</f>
        <v/>
      </c>
      <c r="I966" s="166" t="str">
        <f>IF(D966="所費",VLOOKUP(D966,支出入力表!E967:$M$2000,6,FALSE),"")</f>
        <v/>
      </c>
      <c r="J966" s="167" t="str">
        <f>IF(D966="所費",VLOOKUP(D966,支出入力表!E967:$M$2000,7,FALSE),"")</f>
        <v/>
      </c>
      <c r="K966" s="167" t="str">
        <f>IF(D966="所費",VLOOKUP(D966,支出入力表!E967:$M$2000,8,FALSE),"")</f>
        <v/>
      </c>
      <c r="L966" s="168" t="str">
        <f>IF(D966="所費",VLOOKUP(D966,支出入力表!E967:$M$2000,9,FALSE),"")</f>
        <v/>
      </c>
      <c r="M966" s="30"/>
    </row>
    <row r="967" spans="2:13" x14ac:dyDescent="0.55000000000000004">
      <c r="B967" s="163" t="str">
        <f>IF(D967="所費",支出入力表!A968,"")</f>
        <v/>
      </c>
      <c r="C967" s="164" t="str">
        <f>IF(D967="所費",支出入力表!C968,"")</f>
        <v/>
      </c>
      <c r="D967" s="165" t="str">
        <f>IF(支出入力表!E968="所費","所費","")</f>
        <v/>
      </c>
      <c r="E967" s="165" t="str">
        <f>IF(D967="","",支出入力表!G968)</f>
        <v/>
      </c>
      <c r="F967" s="196" t="str">
        <f>IF(E967="","",VLOOKUP(E967,プルダウン用リスト!$L$1:$M$14,2,FALSE))</f>
        <v/>
      </c>
      <c r="G967" s="164" t="str">
        <f>IF(D967="所費",VLOOKUP(D967,支出入力表!E968:$M$2000,4,FALSE),"")</f>
        <v/>
      </c>
      <c r="H967" s="164" t="str">
        <f>IF(D967="所費",VLOOKUP(D967,支出入力表!E968:$M$2000,5,FALSE),"")</f>
        <v/>
      </c>
      <c r="I967" s="166" t="str">
        <f>IF(D967="所費",VLOOKUP(D967,支出入力表!E968:$M$2000,6,FALSE),"")</f>
        <v/>
      </c>
      <c r="J967" s="167" t="str">
        <f>IF(D967="所費",VLOOKUP(D967,支出入力表!E968:$M$2000,7,FALSE),"")</f>
        <v/>
      </c>
      <c r="K967" s="167" t="str">
        <f>IF(D967="所費",VLOOKUP(D967,支出入力表!E968:$M$2000,8,FALSE),"")</f>
        <v/>
      </c>
      <c r="L967" s="168" t="str">
        <f>IF(D967="所費",VLOOKUP(D967,支出入力表!E968:$M$2000,9,FALSE),"")</f>
        <v/>
      </c>
      <c r="M967" s="30"/>
    </row>
    <row r="968" spans="2:13" x14ac:dyDescent="0.55000000000000004">
      <c r="B968" s="163" t="str">
        <f>IF(D968="所費",支出入力表!A969,"")</f>
        <v/>
      </c>
      <c r="C968" s="164" t="str">
        <f>IF(D968="所費",支出入力表!C969,"")</f>
        <v/>
      </c>
      <c r="D968" s="165" t="str">
        <f>IF(支出入力表!E969="所費","所費","")</f>
        <v/>
      </c>
      <c r="E968" s="165" t="str">
        <f>IF(D968="","",支出入力表!G969)</f>
        <v/>
      </c>
      <c r="F968" s="196" t="str">
        <f>IF(E968="","",VLOOKUP(E968,プルダウン用リスト!$L$1:$M$14,2,FALSE))</f>
        <v/>
      </c>
      <c r="G968" s="164" t="str">
        <f>IF(D968="所費",VLOOKUP(D968,支出入力表!E969:$M$2000,4,FALSE),"")</f>
        <v/>
      </c>
      <c r="H968" s="164" t="str">
        <f>IF(D968="所費",VLOOKUP(D968,支出入力表!E969:$M$2000,5,FALSE),"")</f>
        <v/>
      </c>
      <c r="I968" s="166" t="str">
        <f>IF(D968="所費",VLOOKUP(D968,支出入力表!E969:$M$2000,6,FALSE),"")</f>
        <v/>
      </c>
      <c r="J968" s="167" t="str">
        <f>IF(D968="所費",VLOOKUP(D968,支出入力表!E969:$M$2000,7,FALSE),"")</f>
        <v/>
      </c>
      <c r="K968" s="167" t="str">
        <f>IF(D968="所費",VLOOKUP(D968,支出入力表!E969:$M$2000,8,FALSE),"")</f>
        <v/>
      </c>
      <c r="L968" s="168" t="str">
        <f>IF(D968="所費",VLOOKUP(D968,支出入力表!E969:$M$2000,9,FALSE),"")</f>
        <v/>
      </c>
      <c r="M968" s="30"/>
    </row>
    <row r="969" spans="2:13" x14ac:dyDescent="0.55000000000000004">
      <c r="B969" s="163" t="str">
        <f>IF(D969="所費",支出入力表!A970,"")</f>
        <v/>
      </c>
      <c r="C969" s="164" t="str">
        <f>IF(D969="所費",支出入力表!C970,"")</f>
        <v/>
      </c>
      <c r="D969" s="165" t="str">
        <f>IF(支出入力表!E970="所費","所費","")</f>
        <v/>
      </c>
      <c r="E969" s="165" t="str">
        <f>IF(D969="","",支出入力表!G970)</f>
        <v/>
      </c>
      <c r="F969" s="196" t="str">
        <f>IF(E969="","",VLOOKUP(E969,プルダウン用リスト!$L$1:$M$14,2,FALSE))</f>
        <v/>
      </c>
      <c r="G969" s="164" t="str">
        <f>IF(D969="所費",VLOOKUP(D969,支出入力表!E970:$M$2000,4,FALSE),"")</f>
        <v/>
      </c>
      <c r="H969" s="164" t="str">
        <f>IF(D969="所費",VLOOKUP(D969,支出入力表!E970:$M$2000,5,FALSE),"")</f>
        <v/>
      </c>
      <c r="I969" s="166" t="str">
        <f>IF(D969="所費",VLOOKUP(D969,支出入力表!E970:$M$2000,6,FALSE),"")</f>
        <v/>
      </c>
      <c r="J969" s="167" t="str">
        <f>IF(D969="所費",VLOOKUP(D969,支出入力表!E970:$M$2000,7,FALSE),"")</f>
        <v/>
      </c>
      <c r="K969" s="167" t="str">
        <f>IF(D969="所費",VLOOKUP(D969,支出入力表!E970:$M$2000,8,FALSE),"")</f>
        <v/>
      </c>
      <c r="L969" s="168" t="str">
        <f>IF(D969="所費",VLOOKUP(D969,支出入力表!E970:$M$2000,9,FALSE),"")</f>
        <v/>
      </c>
      <c r="M969" s="30"/>
    </row>
    <row r="970" spans="2:13" x14ac:dyDescent="0.55000000000000004">
      <c r="B970" s="163" t="str">
        <f>IF(D970="所費",支出入力表!A971,"")</f>
        <v/>
      </c>
      <c r="C970" s="164" t="str">
        <f>IF(D970="所費",支出入力表!C971,"")</f>
        <v/>
      </c>
      <c r="D970" s="165" t="str">
        <f>IF(支出入力表!E971="所費","所費","")</f>
        <v/>
      </c>
      <c r="E970" s="165" t="str">
        <f>IF(D970="","",支出入力表!G971)</f>
        <v/>
      </c>
      <c r="F970" s="196" t="str">
        <f>IF(E970="","",VLOOKUP(E970,プルダウン用リスト!$L$1:$M$14,2,FALSE))</f>
        <v/>
      </c>
      <c r="G970" s="164" t="str">
        <f>IF(D970="所費",VLOOKUP(D970,支出入力表!E971:$M$2000,4,FALSE),"")</f>
        <v/>
      </c>
      <c r="H970" s="164" t="str">
        <f>IF(D970="所費",VLOOKUP(D970,支出入力表!E971:$M$2000,5,FALSE),"")</f>
        <v/>
      </c>
      <c r="I970" s="166" t="str">
        <f>IF(D970="所費",VLOOKUP(D970,支出入力表!E971:$M$2000,6,FALSE),"")</f>
        <v/>
      </c>
      <c r="J970" s="167" t="str">
        <f>IF(D970="所費",VLOOKUP(D970,支出入力表!E971:$M$2000,7,FALSE),"")</f>
        <v/>
      </c>
      <c r="K970" s="167" t="str">
        <f>IF(D970="所費",VLOOKUP(D970,支出入力表!E971:$M$2000,8,FALSE),"")</f>
        <v/>
      </c>
      <c r="L970" s="168" t="str">
        <f>IF(D970="所費",VLOOKUP(D970,支出入力表!E971:$M$2000,9,FALSE),"")</f>
        <v/>
      </c>
      <c r="M970" s="30"/>
    </row>
    <row r="971" spans="2:13" x14ac:dyDescent="0.55000000000000004">
      <c r="B971" s="163" t="str">
        <f>IF(D971="所費",支出入力表!A972,"")</f>
        <v/>
      </c>
      <c r="C971" s="164" t="str">
        <f>IF(D971="所費",支出入力表!C972,"")</f>
        <v/>
      </c>
      <c r="D971" s="165" t="str">
        <f>IF(支出入力表!E972="所費","所費","")</f>
        <v/>
      </c>
      <c r="E971" s="165" t="str">
        <f>IF(D971="","",支出入力表!G972)</f>
        <v/>
      </c>
      <c r="F971" s="196" t="str">
        <f>IF(E971="","",VLOOKUP(E971,プルダウン用リスト!$L$1:$M$14,2,FALSE))</f>
        <v/>
      </c>
      <c r="G971" s="164" t="str">
        <f>IF(D971="所費",VLOOKUP(D971,支出入力表!E972:$M$2000,4,FALSE),"")</f>
        <v/>
      </c>
      <c r="H971" s="164" t="str">
        <f>IF(D971="所費",VLOOKUP(D971,支出入力表!E972:$M$2000,5,FALSE),"")</f>
        <v/>
      </c>
      <c r="I971" s="166" t="str">
        <f>IF(D971="所費",VLOOKUP(D971,支出入力表!E972:$M$2000,6,FALSE),"")</f>
        <v/>
      </c>
      <c r="J971" s="167" t="str">
        <f>IF(D971="所費",VLOOKUP(D971,支出入力表!E972:$M$2000,7,FALSE),"")</f>
        <v/>
      </c>
      <c r="K971" s="167" t="str">
        <f>IF(D971="所費",VLOOKUP(D971,支出入力表!E972:$M$2000,8,FALSE),"")</f>
        <v/>
      </c>
      <c r="L971" s="168" t="str">
        <f>IF(D971="所費",VLOOKUP(D971,支出入力表!E972:$M$2000,9,FALSE),"")</f>
        <v/>
      </c>
      <c r="M971" s="30"/>
    </row>
    <row r="972" spans="2:13" x14ac:dyDescent="0.55000000000000004">
      <c r="B972" s="163" t="str">
        <f>IF(D972="所費",支出入力表!A973,"")</f>
        <v/>
      </c>
      <c r="C972" s="164" t="str">
        <f>IF(D972="所費",支出入力表!C973,"")</f>
        <v/>
      </c>
      <c r="D972" s="165" t="str">
        <f>IF(支出入力表!E973="所費","所費","")</f>
        <v/>
      </c>
      <c r="E972" s="165" t="str">
        <f>IF(D972="","",支出入力表!G973)</f>
        <v/>
      </c>
      <c r="F972" s="196" t="str">
        <f>IF(E972="","",VLOOKUP(E972,プルダウン用リスト!$L$1:$M$14,2,FALSE))</f>
        <v/>
      </c>
      <c r="G972" s="164" t="str">
        <f>IF(D972="所費",VLOOKUP(D972,支出入力表!E973:$M$2000,4,FALSE),"")</f>
        <v/>
      </c>
      <c r="H972" s="164" t="str">
        <f>IF(D972="所費",VLOOKUP(D972,支出入力表!E973:$M$2000,5,FALSE),"")</f>
        <v/>
      </c>
      <c r="I972" s="166" t="str">
        <f>IF(D972="所費",VLOOKUP(D972,支出入力表!E973:$M$2000,6,FALSE),"")</f>
        <v/>
      </c>
      <c r="J972" s="167" t="str">
        <f>IF(D972="所費",VLOOKUP(D972,支出入力表!E973:$M$2000,7,FALSE),"")</f>
        <v/>
      </c>
      <c r="K972" s="167" t="str">
        <f>IF(D972="所費",VLOOKUP(D972,支出入力表!E973:$M$2000,8,FALSE),"")</f>
        <v/>
      </c>
      <c r="L972" s="168" t="str">
        <f>IF(D972="所費",VLOOKUP(D972,支出入力表!E973:$M$2000,9,FALSE),"")</f>
        <v/>
      </c>
      <c r="M972" s="30"/>
    </row>
    <row r="973" spans="2:13" x14ac:dyDescent="0.55000000000000004">
      <c r="B973" s="163" t="str">
        <f>IF(D973="所費",支出入力表!A974,"")</f>
        <v/>
      </c>
      <c r="C973" s="164" t="str">
        <f>IF(D973="所費",支出入力表!C974,"")</f>
        <v/>
      </c>
      <c r="D973" s="165" t="str">
        <f>IF(支出入力表!E974="所費","所費","")</f>
        <v/>
      </c>
      <c r="E973" s="165" t="str">
        <f>IF(D973="","",支出入力表!G974)</f>
        <v/>
      </c>
      <c r="F973" s="196" t="str">
        <f>IF(E973="","",VLOOKUP(E973,プルダウン用リスト!$L$1:$M$14,2,FALSE))</f>
        <v/>
      </c>
      <c r="G973" s="164" t="str">
        <f>IF(D973="所費",VLOOKUP(D973,支出入力表!E974:$M$2000,4,FALSE),"")</f>
        <v/>
      </c>
      <c r="H973" s="164" t="str">
        <f>IF(D973="所費",VLOOKUP(D973,支出入力表!E974:$M$2000,5,FALSE),"")</f>
        <v/>
      </c>
      <c r="I973" s="166" t="str">
        <f>IF(D973="所費",VLOOKUP(D973,支出入力表!E974:$M$2000,6,FALSE),"")</f>
        <v/>
      </c>
      <c r="J973" s="167" t="str">
        <f>IF(D973="所費",VLOOKUP(D973,支出入力表!E974:$M$2000,7,FALSE),"")</f>
        <v/>
      </c>
      <c r="K973" s="167" t="str">
        <f>IF(D973="所費",VLOOKUP(D973,支出入力表!E974:$M$2000,8,FALSE),"")</f>
        <v/>
      </c>
      <c r="L973" s="168" t="str">
        <f>IF(D973="所費",VLOOKUP(D973,支出入力表!E974:$M$2000,9,FALSE),"")</f>
        <v/>
      </c>
      <c r="M973" s="30"/>
    </row>
    <row r="974" spans="2:13" x14ac:dyDescent="0.55000000000000004">
      <c r="B974" s="163" t="str">
        <f>IF(D974="所費",支出入力表!A975,"")</f>
        <v/>
      </c>
      <c r="C974" s="164" t="str">
        <f>IF(D974="所費",支出入力表!C975,"")</f>
        <v/>
      </c>
      <c r="D974" s="165" t="str">
        <f>IF(支出入力表!E975="所費","所費","")</f>
        <v/>
      </c>
      <c r="E974" s="165" t="str">
        <f>IF(D974="","",支出入力表!G975)</f>
        <v/>
      </c>
      <c r="F974" s="196" t="str">
        <f>IF(E974="","",VLOOKUP(E974,プルダウン用リスト!$L$1:$M$14,2,FALSE))</f>
        <v/>
      </c>
      <c r="G974" s="164" t="str">
        <f>IF(D974="所費",VLOOKUP(D974,支出入力表!E975:$M$2000,4,FALSE),"")</f>
        <v/>
      </c>
      <c r="H974" s="164" t="str">
        <f>IF(D974="所費",VLOOKUP(D974,支出入力表!E975:$M$2000,5,FALSE),"")</f>
        <v/>
      </c>
      <c r="I974" s="166" t="str">
        <f>IF(D974="所費",VLOOKUP(D974,支出入力表!E975:$M$2000,6,FALSE),"")</f>
        <v/>
      </c>
      <c r="J974" s="167" t="str">
        <f>IF(D974="所費",VLOOKUP(D974,支出入力表!E975:$M$2000,7,FALSE),"")</f>
        <v/>
      </c>
      <c r="K974" s="167" t="str">
        <f>IF(D974="所費",VLOOKUP(D974,支出入力表!E975:$M$2000,8,FALSE),"")</f>
        <v/>
      </c>
      <c r="L974" s="168" t="str">
        <f>IF(D974="所費",VLOOKUP(D974,支出入力表!E975:$M$2000,9,FALSE),"")</f>
        <v/>
      </c>
      <c r="M974" s="30"/>
    </row>
    <row r="975" spans="2:13" x14ac:dyDescent="0.55000000000000004">
      <c r="B975" s="163" t="str">
        <f>IF(D975="所費",支出入力表!A976,"")</f>
        <v/>
      </c>
      <c r="C975" s="164" t="str">
        <f>IF(D975="所費",支出入力表!C976,"")</f>
        <v/>
      </c>
      <c r="D975" s="165" t="str">
        <f>IF(支出入力表!E976="所費","所費","")</f>
        <v/>
      </c>
      <c r="E975" s="165" t="str">
        <f>IF(D975="","",支出入力表!G976)</f>
        <v/>
      </c>
      <c r="F975" s="196" t="str">
        <f>IF(E975="","",VLOOKUP(E975,プルダウン用リスト!$L$1:$M$14,2,FALSE))</f>
        <v/>
      </c>
      <c r="G975" s="164" t="str">
        <f>IF(D975="所費",VLOOKUP(D975,支出入力表!E976:$M$2000,4,FALSE),"")</f>
        <v/>
      </c>
      <c r="H975" s="164" t="str">
        <f>IF(D975="所費",VLOOKUP(D975,支出入力表!E976:$M$2000,5,FALSE),"")</f>
        <v/>
      </c>
      <c r="I975" s="166" t="str">
        <f>IF(D975="所費",VLOOKUP(D975,支出入力表!E976:$M$2000,6,FALSE),"")</f>
        <v/>
      </c>
      <c r="J975" s="167" t="str">
        <f>IF(D975="所費",VLOOKUP(D975,支出入力表!E976:$M$2000,7,FALSE),"")</f>
        <v/>
      </c>
      <c r="K975" s="167" t="str">
        <f>IF(D975="所費",VLOOKUP(D975,支出入力表!E976:$M$2000,8,FALSE),"")</f>
        <v/>
      </c>
      <c r="L975" s="168" t="str">
        <f>IF(D975="所費",VLOOKUP(D975,支出入力表!E976:$M$2000,9,FALSE),"")</f>
        <v/>
      </c>
      <c r="M975" s="30"/>
    </row>
    <row r="976" spans="2:13" x14ac:dyDescent="0.55000000000000004">
      <c r="B976" s="163" t="str">
        <f>IF(D976="所費",支出入力表!A977,"")</f>
        <v/>
      </c>
      <c r="C976" s="164" t="str">
        <f>IF(D976="所費",支出入力表!C977,"")</f>
        <v/>
      </c>
      <c r="D976" s="165" t="str">
        <f>IF(支出入力表!E977="所費","所費","")</f>
        <v/>
      </c>
      <c r="E976" s="165" t="str">
        <f>IF(D976="","",支出入力表!G977)</f>
        <v/>
      </c>
      <c r="F976" s="196" t="str">
        <f>IF(E976="","",VLOOKUP(E976,プルダウン用リスト!$L$1:$M$14,2,FALSE))</f>
        <v/>
      </c>
      <c r="G976" s="164" t="str">
        <f>IF(D976="所費",VLOOKUP(D976,支出入力表!E977:$M$2000,4,FALSE),"")</f>
        <v/>
      </c>
      <c r="H976" s="164" t="str">
        <f>IF(D976="所費",VLOOKUP(D976,支出入力表!E977:$M$2000,5,FALSE),"")</f>
        <v/>
      </c>
      <c r="I976" s="166" t="str">
        <f>IF(D976="所費",VLOOKUP(D976,支出入力表!E977:$M$2000,6,FALSE),"")</f>
        <v/>
      </c>
      <c r="J976" s="167" t="str">
        <f>IF(D976="所費",VLOOKUP(D976,支出入力表!E977:$M$2000,7,FALSE),"")</f>
        <v/>
      </c>
      <c r="K976" s="167" t="str">
        <f>IF(D976="所費",VLOOKUP(D976,支出入力表!E977:$M$2000,8,FALSE),"")</f>
        <v/>
      </c>
      <c r="L976" s="168" t="str">
        <f>IF(D976="所費",VLOOKUP(D976,支出入力表!E977:$M$2000,9,FALSE),"")</f>
        <v/>
      </c>
      <c r="M976" s="30"/>
    </row>
    <row r="977" spans="2:13" x14ac:dyDescent="0.55000000000000004">
      <c r="B977" s="163" t="str">
        <f>IF(D977="所費",支出入力表!A978,"")</f>
        <v/>
      </c>
      <c r="C977" s="164" t="str">
        <f>IF(D977="所費",支出入力表!C978,"")</f>
        <v/>
      </c>
      <c r="D977" s="165" t="str">
        <f>IF(支出入力表!E978="所費","所費","")</f>
        <v/>
      </c>
      <c r="E977" s="165" t="str">
        <f>IF(D977="","",支出入力表!G978)</f>
        <v/>
      </c>
      <c r="F977" s="196" t="str">
        <f>IF(E977="","",VLOOKUP(E977,プルダウン用リスト!$L$1:$M$14,2,FALSE))</f>
        <v/>
      </c>
      <c r="G977" s="164" t="str">
        <f>IF(D977="所費",VLOOKUP(D977,支出入力表!E978:$M$2000,4,FALSE),"")</f>
        <v/>
      </c>
      <c r="H977" s="164" t="str">
        <f>IF(D977="所費",VLOOKUP(D977,支出入力表!E978:$M$2000,5,FALSE),"")</f>
        <v/>
      </c>
      <c r="I977" s="166" t="str">
        <f>IF(D977="所費",VLOOKUP(D977,支出入力表!E978:$M$2000,6,FALSE),"")</f>
        <v/>
      </c>
      <c r="J977" s="167" t="str">
        <f>IF(D977="所費",VLOOKUP(D977,支出入力表!E978:$M$2000,7,FALSE),"")</f>
        <v/>
      </c>
      <c r="K977" s="167" t="str">
        <f>IF(D977="所費",VLOOKUP(D977,支出入力表!E978:$M$2000,8,FALSE),"")</f>
        <v/>
      </c>
      <c r="L977" s="168" t="str">
        <f>IF(D977="所費",VLOOKUP(D977,支出入力表!E978:$M$2000,9,FALSE),"")</f>
        <v/>
      </c>
      <c r="M977" s="30"/>
    </row>
    <row r="978" spans="2:13" x14ac:dyDescent="0.55000000000000004">
      <c r="B978" s="163" t="str">
        <f>IF(D978="所費",支出入力表!A979,"")</f>
        <v/>
      </c>
      <c r="C978" s="164" t="str">
        <f>IF(D978="所費",支出入力表!C979,"")</f>
        <v/>
      </c>
      <c r="D978" s="165" t="str">
        <f>IF(支出入力表!E979="所費","所費","")</f>
        <v/>
      </c>
      <c r="E978" s="165" t="str">
        <f>IF(D978="","",支出入力表!G979)</f>
        <v/>
      </c>
      <c r="F978" s="196" t="str">
        <f>IF(E978="","",VLOOKUP(E978,プルダウン用リスト!$L$1:$M$14,2,FALSE))</f>
        <v/>
      </c>
      <c r="G978" s="164" t="str">
        <f>IF(D978="所費",VLOOKUP(D978,支出入力表!E979:$M$2000,4,FALSE),"")</f>
        <v/>
      </c>
      <c r="H978" s="164" t="str">
        <f>IF(D978="所費",VLOOKUP(D978,支出入力表!E979:$M$2000,5,FALSE),"")</f>
        <v/>
      </c>
      <c r="I978" s="166" t="str">
        <f>IF(D978="所費",VLOOKUP(D978,支出入力表!E979:$M$2000,6,FALSE),"")</f>
        <v/>
      </c>
      <c r="J978" s="167" t="str">
        <f>IF(D978="所費",VLOOKUP(D978,支出入力表!E979:$M$2000,7,FALSE),"")</f>
        <v/>
      </c>
      <c r="K978" s="167" t="str">
        <f>IF(D978="所費",VLOOKUP(D978,支出入力表!E979:$M$2000,8,FALSE),"")</f>
        <v/>
      </c>
      <c r="L978" s="168" t="str">
        <f>IF(D978="所費",VLOOKUP(D978,支出入力表!E979:$M$2000,9,FALSE),"")</f>
        <v/>
      </c>
      <c r="M978" s="30"/>
    </row>
    <row r="979" spans="2:13" x14ac:dyDescent="0.55000000000000004">
      <c r="B979" s="163" t="str">
        <f>IF(D979="所費",支出入力表!A980,"")</f>
        <v/>
      </c>
      <c r="C979" s="164" t="str">
        <f>IF(D979="所費",支出入力表!C980,"")</f>
        <v/>
      </c>
      <c r="D979" s="165" t="str">
        <f>IF(支出入力表!E980="所費","所費","")</f>
        <v/>
      </c>
      <c r="E979" s="165" t="str">
        <f>IF(D979="","",支出入力表!G980)</f>
        <v/>
      </c>
      <c r="F979" s="196" t="str">
        <f>IF(E979="","",VLOOKUP(E979,プルダウン用リスト!$L$1:$M$14,2,FALSE))</f>
        <v/>
      </c>
      <c r="G979" s="164" t="str">
        <f>IF(D979="所費",VLOOKUP(D979,支出入力表!E980:$M$2000,4,FALSE),"")</f>
        <v/>
      </c>
      <c r="H979" s="164" t="str">
        <f>IF(D979="所費",VLOOKUP(D979,支出入力表!E980:$M$2000,5,FALSE),"")</f>
        <v/>
      </c>
      <c r="I979" s="166" t="str">
        <f>IF(D979="所費",VLOOKUP(D979,支出入力表!E980:$M$2000,6,FALSE),"")</f>
        <v/>
      </c>
      <c r="J979" s="167" t="str">
        <f>IF(D979="所費",VLOOKUP(D979,支出入力表!E980:$M$2000,7,FALSE),"")</f>
        <v/>
      </c>
      <c r="K979" s="167" t="str">
        <f>IF(D979="所費",VLOOKUP(D979,支出入力表!E980:$M$2000,8,FALSE),"")</f>
        <v/>
      </c>
      <c r="L979" s="168" t="str">
        <f>IF(D979="所費",VLOOKUP(D979,支出入力表!E980:$M$2000,9,FALSE),"")</f>
        <v/>
      </c>
      <c r="M979" s="30"/>
    </row>
    <row r="980" spans="2:13" x14ac:dyDescent="0.55000000000000004">
      <c r="B980" s="163" t="str">
        <f>IF(D980="所費",支出入力表!A981,"")</f>
        <v/>
      </c>
      <c r="C980" s="164" t="str">
        <f>IF(D980="所費",支出入力表!C981,"")</f>
        <v/>
      </c>
      <c r="D980" s="165" t="str">
        <f>IF(支出入力表!E981="所費","所費","")</f>
        <v/>
      </c>
      <c r="E980" s="165" t="str">
        <f>IF(D980="","",支出入力表!G981)</f>
        <v/>
      </c>
      <c r="F980" s="196" t="str">
        <f>IF(E980="","",VLOOKUP(E980,プルダウン用リスト!$L$1:$M$14,2,FALSE))</f>
        <v/>
      </c>
      <c r="G980" s="164" t="str">
        <f>IF(D980="所費",VLOOKUP(D980,支出入力表!E981:$M$2000,4,FALSE),"")</f>
        <v/>
      </c>
      <c r="H980" s="164" t="str">
        <f>IF(D980="所費",VLOOKUP(D980,支出入力表!E981:$M$2000,5,FALSE),"")</f>
        <v/>
      </c>
      <c r="I980" s="166" t="str">
        <f>IF(D980="所費",VLOOKUP(D980,支出入力表!E981:$M$2000,6,FALSE),"")</f>
        <v/>
      </c>
      <c r="J980" s="167" t="str">
        <f>IF(D980="所費",VLOOKUP(D980,支出入力表!E981:$M$2000,7,FALSE),"")</f>
        <v/>
      </c>
      <c r="K980" s="167" t="str">
        <f>IF(D980="所費",VLOOKUP(D980,支出入力表!E981:$M$2000,8,FALSE),"")</f>
        <v/>
      </c>
      <c r="L980" s="168" t="str">
        <f>IF(D980="所費",VLOOKUP(D980,支出入力表!E981:$M$2000,9,FALSE),"")</f>
        <v/>
      </c>
      <c r="M980" s="30"/>
    </row>
    <row r="981" spans="2:13" x14ac:dyDescent="0.55000000000000004">
      <c r="B981" s="163" t="str">
        <f>IF(D981="所費",支出入力表!A982,"")</f>
        <v/>
      </c>
      <c r="C981" s="164" t="str">
        <f>IF(D981="所費",支出入力表!C982,"")</f>
        <v/>
      </c>
      <c r="D981" s="165" t="str">
        <f>IF(支出入力表!E982="所費","所費","")</f>
        <v/>
      </c>
      <c r="E981" s="165" t="str">
        <f>IF(D981="","",支出入力表!G982)</f>
        <v/>
      </c>
      <c r="F981" s="196" t="str">
        <f>IF(E981="","",VLOOKUP(E981,プルダウン用リスト!$L$1:$M$14,2,FALSE))</f>
        <v/>
      </c>
      <c r="G981" s="164" t="str">
        <f>IF(D981="所費",VLOOKUP(D981,支出入力表!E982:$M$2000,4,FALSE),"")</f>
        <v/>
      </c>
      <c r="H981" s="164" t="str">
        <f>IF(D981="所費",VLOOKUP(D981,支出入力表!E982:$M$2000,5,FALSE),"")</f>
        <v/>
      </c>
      <c r="I981" s="166" t="str">
        <f>IF(D981="所費",VLOOKUP(D981,支出入力表!E982:$M$2000,6,FALSE),"")</f>
        <v/>
      </c>
      <c r="J981" s="167" t="str">
        <f>IF(D981="所費",VLOOKUP(D981,支出入力表!E982:$M$2000,7,FALSE),"")</f>
        <v/>
      </c>
      <c r="K981" s="167" t="str">
        <f>IF(D981="所費",VLOOKUP(D981,支出入力表!E982:$M$2000,8,FALSE),"")</f>
        <v/>
      </c>
      <c r="L981" s="168" t="str">
        <f>IF(D981="所費",VLOOKUP(D981,支出入力表!E982:$M$2000,9,FALSE),"")</f>
        <v/>
      </c>
      <c r="M981" s="30"/>
    </row>
    <row r="982" spans="2:13" x14ac:dyDescent="0.55000000000000004">
      <c r="B982" s="163" t="str">
        <f>IF(D982="所費",支出入力表!A983,"")</f>
        <v/>
      </c>
      <c r="C982" s="164" t="str">
        <f>IF(D982="所費",支出入力表!C983,"")</f>
        <v/>
      </c>
      <c r="D982" s="165" t="str">
        <f>IF(支出入力表!E983="所費","所費","")</f>
        <v/>
      </c>
      <c r="E982" s="165" t="str">
        <f>IF(D982="","",支出入力表!G983)</f>
        <v/>
      </c>
      <c r="F982" s="196" t="str">
        <f>IF(E982="","",VLOOKUP(E982,プルダウン用リスト!$L$1:$M$14,2,FALSE))</f>
        <v/>
      </c>
      <c r="G982" s="164" t="str">
        <f>IF(D982="所費",VLOOKUP(D982,支出入力表!E983:$M$2000,4,FALSE),"")</f>
        <v/>
      </c>
      <c r="H982" s="164" t="str">
        <f>IF(D982="所費",VLOOKUP(D982,支出入力表!E983:$M$2000,5,FALSE),"")</f>
        <v/>
      </c>
      <c r="I982" s="166" t="str">
        <f>IF(D982="所費",VLOOKUP(D982,支出入力表!E983:$M$2000,6,FALSE),"")</f>
        <v/>
      </c>
      <c r="J982" s="167" t="str">
        <f>IF(D982="所費",VLOOKUP(D982,支出入力表!E983:$M$2000,7,FALSE),"")</f>
        <v/>
      </c>
      <c r="K982" s="167" t="str">
        <f>IF(D982="所費",VLOOKUP(D982,支出入力表!E983:$M$2000,8,FALSE),"")</f>
        <v/>
      </c>
      <c r="L982" s="168" t="str">
        <f>IF(D982="所費",VLOOKUP(D982,支出入力表!E983:$M$2000,9,FALSE),"")</f>
        <v/>
      </c>
      <c r="M982" s="30"/>
    </row>
    <row r="983" spans="2:13" x14ac:dyDescent="0.55000000000000004">
      <c r="B983" s="163" t="str">
        <f>IF(D983="所費",支出入力表!A984,"")</f>
        <v/>
      </c>
      <c r="C983" s="164" t="str">
        <f>IF(D983="所費",支出入力表!C984,"")</f>
        <v/>
      </c>
      <c r="D983" s="165" t="str">
        <f>IF(支出入力表!E984="所費","所費","")</f>
        <v/>
      </c>
      <c r="E983" s="165" t="str">
        <f>IF(D983="","",支出入力表!G984)</f>
        <v/>
      </c>
      <c r="F983" s="196" t="str">
        <f>IF(E983="","",VLOOKUP(E983,プルダウン用リスト!$L$1:$M$14,2,FALSE))</f>
        <v/>
      </c>
      <c r="G983" s="164" t="str">
        <f>IF(D983="所費",VLOOKUP(D983,支出入力表!E984:$M$2000,4,FALSE),"")</f>
        <v/>
      </c>
      <c r="H983" s="164" t="str">
        <f>IF(D983="所費",VLOOKUP(D983,支出入力表!E984:$M$2000,5,FALSE),"")</f>
        <v/>
      </c>
      <c r="I983" s="166" t="str">
        <f>IF(D983="所費",VLOOKUP(D983,支出入力表!E984:$M$2000,6,FALSE),"")</f>
        <v/>
      </c>
      <c r="J983" s="167" t="str">
        <f>IF(D983="所費",VLOOKUP(D983,支出入力表!E984:$M$2000,7,FALSE),"")</f>
        <v/>
      </c>
      <c r="K983" s="167" t="str">
        <f>IF(D983="所費",VLOOKUP(D983,支出入力表!E984:$M$2000,8,FALSE),"")</f>
        <v/>
      </c>
      <c r="L983" s="168" t="str">
        <f>IF(D983="所費",VLOOKUP(D983,支出入力表!E984:$M$2000,9,FALSE),"")</f>
        <v/>
      </c>
      <c r="M983" s="30"/>
    </row>
    <row r="984" spans="2:13" x14ac:dyDescent="0.55000000000000004">
      <c r="B984" s="163" t="str">
        <f>IF(D984="所費",支出入力表!A985,"")</f>
        <v/>
      </c>
      <c r="C984" s="164" t="str">
        <f>IF(D984="所費",支出入力表!C985,"")</f>
        <v/>
      </c>
      <c r="D984" s="165" t="str">
        <f>IF(支出入力表!E985="所費","所費","")</f>
        <v/>
      </c>
      <c r="E984" s="165" t="str">
        <f>IF(D984="","",支出入力表!G985)</f>
        <v/>
      </c>
      <c r="F984" s="196" t="str">
        <f>IF(E984="","",VLOOKUP(E984,プルダウン用リスト!$L$1:$M$14,2,FALSE))</f>
        <v/>
      </c>
      <c r="G984" s="164" t="str">
        <f>IF(D984="所費",VLOOKUP(D984,支出入力表!E985:$M$2000,4,FALSE),"")</f>
        <v/>
      </c>
      <c r="H984" s="164" t="str">
        <f>IF(D984="所費",VLOOKUP(D984,支出入力表!E985:$M$2000,5,FALSE),"")</f>
        <v/>
      </c>
      <c r="I984" s="166" t="str">
        <f>IF(D984="所費",VLOOKUP(D984,支出入力表!E985:$M$2000,6,FALSE),"")</f>
        <v/>
      </c>
      <c r="J984" s="167" t="str">
        <f>IF(D984="所費",VLOOKUP(D984,支出入力表!E985:$M$2000,7,FALSE),"")</f>
        <v/>
      </c>
      <c r="K984" s="167" t="str">
        <f>IF(D984="所費",VLOOKUP(D984,支出入力表!E985:$M$2000,8,FALSE),"")</f>
        <v/>
      </c>
      <c r="L984" s="168" t="str">
        <f>IF(D984="所費",VLOOKUP(D984,支出入力表!E985:$M$2000,9,FALSE),"")</f>
        <v/>
      </c>
      <c r="M984" s="30"/>
    </row>
    <row r="985" spans="2:13" x14ac:dyDescent="0.55000000000000004">
      <c r="B985" s="163" t="str">
        <f>IF(D985="所費",支出入力表!A986,"")</f>
        <v/>
      </c>
      <c r="C985" s="164" t="str">
        <f>IF(D985="所費",支出入力表!C986,"")</f>
        <v/>
      </c>
      <c r="D985" s="165" t="str">
        <f>IF(支出入力表!E986="所費","所費","")</f>
        <v/>
      </c>
      <c r="E985" s="165" t="str">
        <f>IF(D985="","",支出入力表!G986)</f>
        <v/>
      </c>
      <c r="F985" s="196" t="str">
        <f>IF(E985="","",VLOOKUP(E985,プルダウン用リスト!$L$1:$M$14,2,FALSE))</f>
        <v/>
      </c>
      <c r="G985" s="164" t="str">
        <f>IF(D985="所費",VLOOKUP(D985,支出入力表!E986:$M$2000,4,FALSE),"")</f>
        <v/>
      </c>
      <c r="H985" s="164" t="str">
        <f>IF(D985="所費",VLOOKUP(D985,支出入力表!E986:$M$2000,5,FALSE),"")</f>
        <v/>
      </c>
      <c r="I985" s="166" t="str">
        <f>IF(D985="所費",VLOOKUP(D985,支出入力表!E986:$M$2000,6,FALSE),"")</f>
        <v/>
      </c>
      <c r="J985" s="167" t="str">
        <f>IF(D985="所費",VLOOKUP(D985,支出入力表!E986:$M$2000,7,FALSE),"")</f>
        <v/>
      </c>
      <c r="K985" s="167" t="str">
        <f>IF(D985="所費",VLOOKUP(D985,支出入力表!E986:$M$2000,8,FALSE),"")</f>
        <v/>
      </c>
      <c r="L985" s="168" t="str">
        <f>IF(D985="所費",VLOOKUP(D985,支出入力表!E986:$M$2000,9,FALSE),"")</f>
        <v/>
      </c>
      <c r="M985" s="30"/>
    </row>
    <row r="986" spans="2:13" x14ac:dyDescent="0.55000000000000004">
      <c r="B986" s="163" t="str">
        <f>IF(D986="所費",支出入力表!A987,"")</f>
        <v/>
      </c>
      <c r="C986" s="164" t="str">
        <f>IF(D986="所費",支出入力表!C987,"")</f>
        <v/>
      </c>
      <c r="D986" s="165" t="str">
        <f>IF(支出入力表!E987="所費","所費","")</f>
        <v/>
      </c>
      <c r="E986" s="165" t="str">
        <f>IF(D986="","",支出入力表!G987)</f>
        <v/>
      </c>
      <c r="F986" s="196" t="str">
        <f>IF(E986="","",VLOOKUP(E986,プルダウン用リスト!$L$1:$M$14,2,FALSE))</f>
        <v/>
      </c>
      <c r="G986" s="164" t="str">
        <f>IF(D986="所費",VLOOKUP(D986,支出入力表!E987:$M$2000,4,FALSE),"")</f>
        <v/>
      </c>
      <c r="H986" s="164" t="str">
        <f>IF(D986="所費",VLOOKUP(D986,支出入力表!E987:$M$2000,5,FALSE),"")</f>
        <v/>
      </c>
      <c r="I986" s="166" t="str">
        <f>IF(D986="所費",VLOOKUP(D986,支出入力表!E987:$M$2000,6,FALSE),"")</f>
        <v/>
      </c>
      <c r="J986" s="167" t="str">
        <f>IF(D986="所費",VLOOKUP(D986,支出入力表!E987:$M$2000,7,FALSE),"")</f>
        <v/>
      </c>
      <c r="K986" s="167" t="str">
        <f>IF(D986="所費",VLOOKUP(D986,支出入力表!E987:$M$2000,8,FALSE),"")</f>
        <v/>
      </c>
      <c r="L986" s="168" t="str">
        <f>IF(D986="所費",VLOOKUP(D986,支出入力表!E987:$M$2000,9,FALSE),"")</f>
        <v/>
      </c>
      <c r="M986" s="30"/>
    </row>
    <row r="987" spans="2:13" x14ac:dyDescent="0.55000000000000004">
      <c r="B987" s="163" t="str">
        <f>IF(D987="所費",支出入力表!A988,"")</f>
        <v/>
      </c>
      <c r="C987" s="164" t="str">
        <f>IF(D987="所費",支出入力表!C988,"")</f>
        <v/>
      </c>
      <c r="D987" s="165" t="str">
        <f>IF(支出入力表!E988="所費","所費","")</f>
        <v/>
      </c>
      <c r="E987" s="165" t="str">
        <f>IF(D987="","",支出入力表!G988)</f>
        <v/>
      </c>
      <c r="F987" s="196" t="str">
        <f>IF(E987="","",VLOOKUP(E987,プルダウン用リスト!$L$1:$M$14,2,FALSE))</f>
        <v/>
      </c>
      <c r="G987" s="164" t="str">
        <f>IF(D987="所費",VLOOKUP(D987,支出入力表!E988:$M$2000,4,FALSE),"")</f>
        <v/>
      </c>
      <c r="H987" s="164" t="str">
        <f>IF(D987="所費",VLOOKUP(D987,支出入力表!E988:$M$2000,5,FALSE),"")</f>
        <v/>
      </c>
      <c r="I987" s="166" t="str">
        <f>IF(D987="所費",VLOOKUP(D987,支出入力表!E988:$M$2000,6,FALSE),"")</f>
        <v/>
      </c>
      <c r="J987" s="167" t="str">
        <f>IF(D987="所費",VLOOKUP(D987,支出入力表!E988:$M$2000,7,FALSE),"")</f>
        <v/>
      </c>
      <c r="K987" s="167" t="str">
        <f>IF(D987="所費",VLOOKUP(D987,支出入力表!E988:$M$2000,8,FALSE),"")</f>
        <v/>
      </c>
      <c r="L987" s="168" t="str">
        <f>IF(D987="所費",VLOOKUP(D987,支出入力表!E988:$M$2000,9,FALSE),"")</f>
        <v/>
      </c>
      <c r="M987" s="30"/>
    </row>
    <row r="988" spans="2:13" x14ac:dyDescent="0.55000000000000004">
      <c r="B988" s="163" t="str">
        <f>IF(D988="所費",支出入力表!A989,"")</f>
        <v/>
      </c>
      <c r="C988" s="164" t="str">
        <f>IF(D988="所費",支出入力表!C989,"")</f>
        <v/>
      </c>
      <c r="D988" s="165" t="str">
        <f>IF(支出入力表!E989="所費","所費","")</f>
        <v/>
      </c>
      <c r="E988" s="165" t="str">
        <f>IF(D988="","",支出入力表!G989)</f>
        <v/>
      </c>
      <c r="F988" s="196" t="str">
        <f>IF(E988="","",VLOOKUP(E988,プルダウン用リスト!$L$1:$M$14,2,FALSE))</f>
        <v/>
      </c>
      <c r="G988" s="164" t="str">
        <f>IF(D988="所費",VLOOKUP(D988,支出入力表!E989:$M$2000,4,FALSE),"")</f>
        <v/>
      </c>
      <c r="H988" s="164" t="str">
        <f>IF(D988="所費",VLOOKUP(D988,支出入力表!E989:$M$2000,5,FALSE),"")</f>
        <v/>
      </c>
      <c r="I988" s="166" t="str">
        <f>IF(D988="所費",VLOOKUP(D988,支出入力表!E989:$M$2000,6,FALSE),"")</f>
        <v/>
      </c>
      <c r="J988" s="167" t="str">
        <f>IF(D988="所費",VLOOKUP(D988,支出入力表!E989:$M$2000,7,FALSE),"")</f>
        <v/>
      </c>
      <c r="K988" s="167" t="str">
        <f>IF(D988="所費",VLOOKUP(D988,支出入力表!E989:$M$2000,8,FALSE),"")</f>
        <v/>
      </c>
      <c r="L988" s="168" t="str">
        <f>IF(D988="所費",VLOOKUP(D988,支出入力表!E989:$M$2000,9,FALSE),"")</f>
        <v/>
      </c>
      <c r="M988" s="30"/>
    </row>
    <row r="989" spans="2:13" x14ac:dyDescent="0.55000000000000004">
      <c r="B989" s="163" t="str">
        <f>IF(D989="所費",支出入力表!A990,"")</f>
        <v/>
      </c>
      <c r="C989" s="164" t="str">
        <f>IF(D989="所費",支出入力表!C990,"")</f>
        <v/>
      </c>
      <c r="D989" s="165" t="str">
        <f>IF(支出入力表!E990="所費","所費","")</f>
        <v/>
      </c>
      <c r="E989" s="165" t="str">
        <f>IF(D989="","",支出入力表!G990)</f>
        <v/>
      </c>
      <c r="F989" s="196" t="str">
        <f>IF(E989="","",VLOOKUP(E989,プルダウン用リスト!$L$1:$M$14,2,FALSE))</f>
        <v/>
      </c>
      <c r="G989" s="164" t="str">
        <f>IF(D989="所費",VLOOKUP(D989,支出入力表!E990:$M$2000,4,FALSE),"")</f>
        <v/>
      </c>
      <c r="H989" s="164" t="str">
        <f>IF(D989="所費",VLOOKUP(D989,支出入力表!E990:$M$2000,5,FALSE),"")</f>
        <v/>
      </c>
      <c r="I989" s="166" t="str">
        <f>IF(D989="所費",VLOOKUP(D989,支出入力表!E990:$M$2000,6,FALSE),"")</f>
        <v/>
      </c>
      <c r="J989" s="167" t="str">
        <f>IF(D989="所費",VLOOKUP(D989,支出入力表!E990:$M$2000,7,FALSE),"")</f>
        <v/>
      </c>
      <c r="K989" s="167" t="str">
        <f>IF(D989="所費",VLOOKUP(D989,支出入力表!E990:$M$2000,8,FALSE),"")</f>
        <v/>
      </c>
      <c r="L989" s="168" t="str">
        <f>IF(D989="所費",VLOOKUP(D989,支出入力表!E990:$M$2000,9,FALSE),"")</f>
        <v/>
      </c>
      <c r="M989" s="30"/>
    </row>
    <row r="990" spans="2:13" x14ac:dyDescent="0.55000000000000004">
      <c r="B990" s="163" t="str">
        <f>IF(D990="所費",支出入力表!A991,"")</f>
        <v/>
      </c>
      <c r="C990" s="164" t="str">
        <f>IF(D990="所費",支出入力表!C991,"")</f>
        <v/>
      </c>
      <c r="D990" s="165" t="str">
        <f>IF(支出入力表!E991="所費","所費","")</f>
        <v/>
      </c>
      <c r="E990" s="165" t="str">
        <f>IF(D990="","",支出入力表!G991)</f>
        <v/>
      </c>
      <c r="F990" s="196" t="str">
        <f>IF(E990="","",VLOOKUP(E990,プルダウン用リスト!$L$1:$M$14,2,FALSE))</f>
        <v/>
      </c>
      <c r="G990" s="164" t="str">
        <f>IF(D990="所費",VLOOKUP(D990,支出入力表!E991:$M$2000,4,FALSE),"")</f>
        <v/>
      </c>
      <c r="H990" s="164" t="str">
        <f>IF(D990="所費",VLOOKUP(D990,支出入力表!E991:$M$2000,5,FALSE),"")</f>
        <v/>
      </c>
      <c r="I990" s="166" t="str">
        <f>IF(D990="所費",VLOOKUP(D990,支出入力表!E991:$M$2000,6,FALSE),"")</f>
        <v/>
      </c>
      <c r="J990" s="167" t="str">
        <f>IF(D990="所費",VLOOKUP(D990,支出入力表!E991:$M$2000,7,FALSE),"")</f>
        <v/>
      </c>
      <c r="K990" s="167" t="str">
        <f>IF(D990="所費",VLOOKUP(D990,支出入力表!E991:$M$2000,8,FALSE),"")</f>
        <v/>
      </c>
      <c r="L990" s="168" t="str">
        <f>IF(D990="所費",VLOOKUP(D990,支出入力表!E991:$M$2000,9,FALSE),"")</f>
        <v/>
      </c>
      <c r="M990" s="30"/>
    </row>
    <row r="991" spans="2:13" x14ac:dyDescent="0.55000000000000004">
      <c r="B991" s="163" t="str">
        <f>IF(D991="所費",支出入力表!A992,"")</f>
        <v/>
      </c>
      <c r="C991" s="164" t="str">
        <f>IF(D991="所費",支出入力表!C992,"")</f>
        <v/>
      </c>
      <c r="D991" s="165" t="str">
        <f>IF(支出入力表!E992="所費","所費","")</f>
        <v/>
      </c>
      <c r="E991" s="165" t="str">
        <f>IF(D991="","",支出入力表!G992)</f>
        <v/>
      </c>
      <c r="F991" s="196" t="str">
        <f>IF(E991="","",VLOOKUP(E991,プルダウン用リスト!$L$1:$M$14,2,FALSE))</f>
        <v/>
      </c>
      <c r="G991" s="164" t="str">
        <f>IF(D991="所費",VLOOKUP(D991,支出入力表!E992:$M$2000,4,FALSE),"")</f>
        <v/>
      </c>
      <c r="H991" s="164" t="str">
        <f>IF(D991="所費",VLOOKUP(D991,支出入力表!E992:$M$2000,5,FALSE),"")</f>
        <v/>
      </c>
      <c r="I991" s="166" t="str">
        <f>IF(D991="所費",VLOOKUP(D991,支出入力表!E992:$M$2000,6,FALSE),"")</f>
        <v/>
      </c>
      <c r="J991" s="167" t="str">
        <f>IF(D991="所費",VLOOKUP(D991,支出入力表!E992:$M$2000,7,FALSE),"")</f>
        <v/>
      </c>
      <c r="K991" s="167" t="str">
        <f>IF(D991="所費",VLOOKUP(D991,支出入力表!E992:$M$2000,8,FALSE),"")</f>
        <v/>
      </c>
      <c r="L991" s="168" t="str">
        <f>IF(D991="所費",VLOOKUP(D991,支出入力表!E992:$M$2000,9,FALSE),"")</f>
        <v/>
      </c>
      <c r="M991" s="30"/>
    </row>
    <row r="992" spans="2:13" x14ac:dyDescent="0.55000000000000004">
      <c r="B992" s="163" t="str">
        <f>IF(D992="所費",支出入力表!A993,"")</f>
        <v/>
      </c>
      <c r="C992" s="164" t="str">
        <f>IF(D992="所費",支出入力表!C993,"")</f>
        <v/>
      </c>
      <c r="D992" s="165" t="str">
        <f>IF(支出入力表!E993="所費","所費","")</f>
        <v/>
      </c>
      <c r="E992" s="165" t="str">
        <f>IF(D992="","",支出入力表!G993)</f>
        <v/>
      </c>
      <c r="F992" s="196" t="str">
        <f>IF(E992="","",VLOOKUP(E992,プルダウン用リスト!$L$1:$M$14,2,FALSE))</f>
        <v/>
      </c>
      <c r="G992" s="164" t="str">
        <f>IF(D992="所費",VLOOKUP(D992,支出入力表!E993:$M$2000,4,FALSE),"")</f>
        <v/>
      </c>
      <c r="H992" s="164" t="str">
        <f>IF(D992="所費",VLOOKUP(D992,支出入力表!E993:$M$2000,5,FALSE),"")</f>
        <v/>
      </c>
      <c r="I992" s="166" t="str">
        <f>IF(D992="所費",VLOOKUP(D992,支出入力表!E993:$M$2000,6,FALSE),"")</f>
        <v/>
      </c>
      <c r="J992" s="167" t="str">
        <f>IF(D992="所費",VLOOKUP(D992,支出入力表!E993:$M$2000,7,FALSE),"")</f>
        <v/>
      </c>
      <c r="K992" s="167" t="str">
        <f>IF(D992="所費",VLOOKUP(D992,支出入力表!E993:$M$2000,8,FALSE),"")</f>
        <v/>
      </c>
      <c r="L992" s="168" t="str">
        <f>IF(D992="所費",VLOOKUP(D992,支出入力表!E993:$M$2000,9,FALSE),"")</f>
        <v/>
      </c>
      <c r="M992" s="30"/>
    </row>
    <row r="993" spans="2:13" x14ac:dyDescent="0.55000000000000004">
      <c r="B993" s="163" t="str">
        <f>IF(D993="所費",支出入力表!A994,"")</f>
        <v/>
      </c>
      <c r="C993" s="164" t="str">
        <f>IF(D993="所費",支出入力表!C994,"")</f>
        <v/>
      </c>
      <c r="D993" s="165" t="str">
        <f>IF(支出入力表!E994="所費","所費","")</f>
        <v/>
      </c>
      <c r="E993" s="165" t="str">
        <f>IF(D993="","",支出入力表!G994)</f>
        <v/>
      </c>
      <c r="F993" s="196" t="str">
        <f>IF(E993="","",VLOOKUP(E993,プルダウン用リスト!$L$1:$M$14,2,FALSE))</f>
        <v/>
      </c>
      <c r="G993" s="164" t="str">
        <f>IF(D993="所費",VLOOKUP(D993,支出入力表!E994:$M$2000,4,FALSE),"")</f>
        <v/>
      </c>
      <c r="H993" s="164" t="str">
        <f>IF(D993="所費",VLOOKUP(D993,支出入力表!E994:$M$2000,5,FALSE),"")</f>
        <v/>
      </c>
      <c r="I993" s="166" t="str">
        <f>IF(D993="所費",VLOOKUP(D993,支出入力表!E994:$M$2000,6,FALSE),"")</f>
        <v/>
      </c>
      <c r="J993" s="167" t="str">
        <f>IF(D993="所費",VLOOKUP(D993,支出入力表!E994:$M$2000,7,FALSE),"")</f>
        <v/>
      </c>
      <c r="K993" s="167" t="str">
        <f>IF(D993="所費",VLOOKUP(D993,支出入力表!E994:$M$2000,8,FALSE),"")</f>
        <v/>
      </c>
      <c r="L993" s="168" t="str">
        <f>IF(D993="所費",VLOOKUP(D993,支出入力表!E994:$M$2000,9,FALSE),"")</f>
        <v/>
      </c>
      <c r="M993" s="30"/>
    </row>
    <row r="994" spans="2:13" x14ac:dyDescent="0.55000000000000004">
      <c r="B994" s="163" t="str">
        <f>IF(D994="所費",支出入力表!A995,"")</f>
        <v/>
      </c>
      <c r="C994" s="164" t="str">
        <f>IF(D994="所費",支出入力表!C995,"")</f>
        <v/>
      </c>
      <c r="D994" s="165" t="str">
        <f>IF(支出入力表!E995="所費","所費","")</f>
        <v/>
      </c>
      <c r="E994" s="165" t="str">
        <f>IF(D994="","",支出入力表!G995)</f>
        <v/>
      </c>
      <c r="F994" s="196" t="str">
        <f>IF(E994="","",VLOOKUP(E994,プルダウン用リスト!$L$1:$M$14,2,FALSE))</f>
        <v/>
      </c>
      <c r="G994" s="164" t="str">
        <f>IF(D994="所費",VLOOKUP(D994,支出入力表!E995:$M$2000,4,FALSE),"")</f>
        <v/>
      </c>
      <c r="H994" s="164" t="str">
        <f>IF(D994="所費",VLOOKUP(D994,支出入力表!E995:$M$2000,5,FALSE),"")</f>
        <v/>
      </c>
      <c r="I994" s="166" t="str">
        <f>IF(D994="所費",VLOOKUP(D994,支出入力表!E995:$M$2000,6,FALSE),"")</f>
        <v/>
      </c>
      <c r="J994" s="167" t="str">
        <f>IF(D994="所費",VLOOKUP(D994,支出入力表!E995:$M$2000,7,FALSE),"")</f>
        <v/>
      </c>
      <c r="K994" s="167" t="str">
        <f>IF(D994="所費",VLOOKUP(D994,支出入力表!E995:$M$2000,8,FALSE),"")</f>
        <v/>
      </c>
      <c r="L994" s="168" t="str">
        <f>IF(D994="所費",VLOOKUP(D994,支出入力表!E995:$M$2000,9,FALSE),"")</f>
        <v/>
      </c>
      <c r="M994" s="30"/>
    </row>
    <row r="995" spans="2:13" x14ac:dyDescent="0.55000000000000004">
      <c r="B995" s="163" t="str">
        <f>IF(D995="所費",支出入力表!A996,"")</f>
        <v/>
      </c>
      <c r="C995" s="164" t="str">
        <f>IF(D995="所費",支出入力表!C996,"")</f>
        <v/>
      </c>
      <c r="D995" s="165" t="str">
        <f>IF(支出入力表!E996="所費","所費","")</f>
        <v/>
      </c>
      <c r="E995" s="165" t="str">
        <f>IF(D995="","",支出入力表!G996)</f>
        <v/>
      </c>
      <c r="F995" s="196" t="str">
        <f>IF(E995="","",VLOOKUP(E995,プルダウン用リスト!$L$1:$M$14,2,FALSE))</f>
        <v/>
      </c>
      <c r="G995" s="164" t="str">
        <f>IF(D995="所費",VLOOKUP(D995,支出入力表!E996:$M$2000,4,FALSE),"")</f>
        <v/>
      </c>
      <c r="H995" s="164" t="str">
        <f>IF(D995="所費",VLOOKUP(D995,支出入力表!E996:$M$2000,5,FALSE),"")</f>
        <v/>
      </c>
      <c r="I995" s="166" t="str">
        <f>IF(D995="所費",VLOOKUP(D995,支出入力表!E996:$M$2000,6,FALSE),"")</f>
        <v/>
      </c>
      <c r="J995" s="167" t="str">
        <f>IF(D995="所費",VLOOKUP(D995,支出入力表!E996:$M$2000,7,FALSE),"")</f>
        <v/>
      </c>
      <c r="K995" s="167" t="str">
        <f>IF(D995="所費",VLOOKUP(D995,支出入力表!E996:$M$2000,8,FALSE),"")</f>
        <v/>
      </c>
      <c r="L995" s="168" t="str">
        <f>IF(D995="所費",VLOOKUP(D995,支出入力表!E996:$M$2000,9,FALSE),"")</f>
        <v/>
      </c>
      <c r="M995" s="30"/>
    </row>
    <row r="996" spans="2:13" x14ac:dyDescent="0.55000000000000004">
      <c r="B996" s="163" t="str">
        <f>IF(D996="所費",支出入力表!A997,"")</f>
        <v/>
      </c>
      <c r="C996" s="164" t="str">
        <f>IF(D996="所費",支出入力表!C997,"")</f>
        <v/>
      </c>
      <c r="D996" s="165" t="str">
        <f>IF(支出入力表!E997="所費","所費","")</f>
        <v/>
      </c>
      <c r="E996" s="165" t="str">
        <f>IF(D996="","",支出入力表!G997)</f>
        <v/>
      </c>
      <c r="F996" s="196" t="str">
        <f>IF(E996="","",VLOOKUP(E996,プルダウン用リスト!$L$1:$M$14,2,FALSE))</f>
        <v/>
      </c>
      <c r="G996" s="164" t="str">
        <f>IF(D996="所費",VLOOKUP(D996,支出入力表!E997:$M$2000,4,FALSE),"")</f>
        <v/>
      </c>
      <c r="H996" s="164" t="str">
        <f>IF(D996="所費",VLOOKUP(D996,支出入力表!E997:$M$2000,5,FALSE),"")</f>
        <v/>
      </c>
      <c r="I996" s="166" t="str">
        <f>IF(D996="所費",VLOOKUP(D996,支出入力表!E997:$M$2000,6,FALSE),"")</f>
        <v/>
      </c>
      <c r="J996" s="167" t="str">
        <f>IF(D996="所費",VLOOKUP(D996,支出入力表!E997:$M$2000,7,FALSE),"")</f>
        <v/>
      </c>
      <c r="K996" s="167" t="str">
        <f>IF(D996="所費",VLOOKUP(D996,支出入力表!E997:$M$2000,8,FALSE),"")</f>
        <v/>
      </c>
      <c r="L996" s="168" t="str">
        <f>IF(D996="所費",VLOOKUP(D996,支出入力表!E997:$M$2000,9,FALSE),"")</f>
        <v/>
      </c>
      <c r="M996" s="30"/>
    </row>
    <row r="997" spans="2:13" x14ac:dyDescent="0.55000000000000004">
      <c r="B997" s="163" t="str">
        <f>IF(D997="所費",支出入力表!A998,"")</f>
        <v/>
      </c>
      <c r="C997" s="164" t="str">
        <f>IF(D997="所費",支出入力表!C998,"")</f>
        <v/>
      </c>
      <c r="D997" s="165" t="str">
        <f>IF(支出入力表!E998="所費","所費","")</f>
        <v/>
      </c>
      <c r="E997" s="165" t="str">
        <f>IF(D997="","",支出入力表!G998)</f>
        <v/>
      </c>
      <c r="F997" s="196" t="str">
        <f>IF(E997="","",VLOOKUP(E997,プルダウン用リスト!$L$1:$M$14,2,FALSE))</f>
        <v/>
      </c>
      <c r="G997" s="164" t="str">
        <f>IF(D997="所費",VLOOKUP(D997,支出入力表!E998:$M$2000,4,FALSE),"")</f>
        <v/>
      </c>
      <c r="H997" s="164" t="str">
        <f>IF(D997="所費",VLOOKUP(D997,支出入力表!E998:$M$2000,5,FALSE),"")</f>
        <v/>
      </c>
      <c r="I997" s="166" t="str">
        <f>IF(D997="所費",VLOOKUP(D997,支出入力表!E998:$M$2000,6,FALSE),"")</f>
        <v/>
      </c>
      <c r="J997" s="167" t="str">
        <f>IF(D997="所費",VLOOKUP(D997,支出入力表!E998:$M$2000,7,FALSE),"")</f>
        <v/>
      </c>
      <c r="K997" s="167" t="str">
        <f>IF(D997="所費",VLOOKUP(D997,支出入力表!E998:$M$2000,8,FALSE),"")</f>
        <v/>
      </c>
      <c r="L997" s="168" t="str">
        <f>IF(D997="所費",VLOOKUP(D997,支出入力表!E998:$M$2000,9,FALSE),"")</f>
        <v/>
      </c>
      <c r="M997" s="30"/>
    </row>
    <row r="998" spans="2:13" x14ac:dyDescent="0.55000000000000004">
      <c r="B998" s="163" t="str">
        <f>IF(D998="所費",支出入力表!A999,"")</f>
        <v/>
      </c>
      <c r="C998" s="164" t="str">
        <f>IF(D998="所費",支出入力表!C999,"")</f>
        <v/>
      </c>
      <c r="D998" s="165" t="str">
        <f>IF(支出入力表!E999="所費","所費","")</f>
        <v/>
      </c>
      <c r="E998" s="165" t="str">
        <f>IF(D998="","",支出入力表!G999)</f>
        <v/>
      </c>
      <c r="F998" s="196" t="str">
        <f>IF(E998="","",VLOOKUP(E998,プルダウン用リスト!$L$1:$M$14,2,FALSE))</f>
        <v/>
      </c>
      <c r="G998" s="164" t="str">
        <f>IF(D998="所費",VLOOKUP(D998,支出入力表!E999:$M$2000,4,FALSE),"")</f>
        <v/>
      </c>
      <c r="H998" s="164" t="str">
        <f>IF(D998="所費",VLOOKUP(D998,支出入力表!E999:$M$2000,5,FALSE),"")</f>
        <v/>
      </c>
      <c r="I998" s="166" t="str">
        <f>IF(D998="所費",VLOOKUP(D998,支出入力表!E999:$M$2000,6,FALSE),"")</f>
        <v/>
      </c>
      <c r="J998" s="167" t="str">
        <f>IF(D998="所費",VLOOKUP(D998,支出入力表!E999:$M$2000,7,FALSE),"")</f>
        <v/>
      </c>
      <c r="K998" s="167" t="str">
        <f>IF(D998="所費",VLOOKUP(D998,支出入力表!E999:$M$2000,8,FALSE),"")</f>
        <v/>
      </c>
      <c r="L998" s="168" t="str">
        <f>IF(D998="所費",VLOOKUP(D998,支出入力表!E999:$M$2000,9,FALSE),"")</f>
        <v/>
      </c>
      <c r="M998" s="30"/>
    </row>
    <row r="999" spans="2:13" x14ac:dyDescent="0.55000000000000004">
      <c r="B999" s="163" t="str">
        <f>IF(D999="所費",支出入力表!A1000,"")</f>
        <v/>
      </c>
      <c r="C999" s="164" t="str">
        <f>IF(D999="所費",支出入力表!C1000,"")</f>
        <v/>
      </c>
      <c r="D999" s="165" t="str">
        <f>IF(支出入力表!E1000="所費","所費","")</f>
        <v/>
      </c>
      <c r="E999" s="165" t="str">
        <f>IF(D999="","",支出入力表!G1000)</f>
        <v/>
      </c>
      <c r="F999" s="196" t="str">
        <f>IF(E999="","",VLOOKUP(E999,プルダウン用リスト!$L$1:$M$14,2,FALSE))</f>
        <v/>
      </c>
      <c r="G999" s="164" t="str">
        <f>IF(D999="所費",VLOOKUP(D999,支出入力表!E1000:$M$2000,4,FALSE),"")</f>
        <v/>
      </c>
      <c r="H999" s="164" t="str">
        <f>IF(D999="所費",VLOOKUP(D999,支出入力表!E1000:$M$2000,5,FALSE),"")</f>
        <v/>
      </c>
      <c r="I999" s="166" t="str">
        <f>IF(D999="所費",VLOOKUP(D999,支出入力表!E1000:$M$2000,6,FALSE),"")</f>
        <v/>
      </c>
      <c r="J999" s="167" t="str">
        <f>IF(D999="所費",VLOOKUP(D999,支出入力表!E1000:$M$2000,7,FALSE),"")</f>
        <v/>
      </c>
      <c r="K999" s="167" t="str">
        <f>IF(D999="所費",VLOOKUP(D999,支出入力表!E1000:$M$2000,8,FALSE),"")</f>
        <v/>
      </c>
      <c r="L999" s="168" t="str">
        <f>IF(D999="所費",VLOOKUP(D999,支出入力表!E1000:$M$2000,9,FALSE),"")</f>
        <v/>
      </c>
      <c r="M999" s="30"/>
    </row>
    <row r="1000" spans="2:13" x14ac:dyDescent="0.55000000000000004">
      <c r="B1000" s="163" t="str">
        <f>IF(D1000="所費",支出入力表!A1001,"")</f>
        <v/>
      </c>
      <c r="C1000" s="164" t="str">
        <f>IF(D1000="所費",支出入力表!C1001,"")</f>
        <v/>
      </c>
      <c r="D1000" s="165" t="str">
        <f>IF(支出入力表!E1001="所費","所費","")</f>
        <v/>
      </c>
      <c r="E1000" s="165" t="str">
        <f>IF(D1000="","",支出入力表!G1001)</f>
        <v/>
      </c>
      <c r="F1000" s="196" t="str">
        <f>IF(E1000="","",VLOOKUP(E1000,プルダウン用リスト!$L$1:$M$14,2,FALSE))</f>
        <v/>
      </c>
      <c r="G1000" s="164" t="str">
        <f>IF(D1000="所費",VLOOKUP(D1000,支出入力表!E1001:$M$2000,4,FALSE),"")</f>
        <v/>
      </c>
      <c r="H1000" s="164" t="str">
        <f>IF(D1000="所費",VLOOKUP(D1000,支出入力表!E1001:$M$2000,5,FALSE),"")</f>
        <v/>
      </c>
      <c r="I1000" s="166" t="str">
        <f>IF(D1000="所費",VLOOKUP(D1000,支出入力表!E1001:$M$2000,6,FALSE),"")</f>
        <v/>
      </c>
      <c r="J1000" s="167" t="str">
        <f>IF(D1000="所費",VLOOKUP(D1000,支出入力表!E1001:$M$2000,7,FALSE),"")</f>
        <v/>
      </c>
      <c r="K1000" s="167" t="str">
        <f>IF(D1000="所費",VLOOKUP(D1000,支出入力表!E1001:$M$2000,8,FALSE),"")</f>
        <v/>
      </c>
      <c r="L1000" s="168" t="str">
        <f>IF(D1000="所費",VLOOKUP(D1000,支出入力表!E1001:$M$2000,9,FALSE),"")</f>
        <v/>
      </c>
      <c r="M1000" s="30"/>
    </row>
    <row r="1001" spans="2:13" x14ac:dyDescent="0.55000000000000004">
      <c r="B1001" s="163" t="str">
        <f>IF(D1001="所費",支出入力表!A1002,"")</f>
        <v/>
      </c>
      <c r="C1001" s="164" t="str">
        <f>IF(D1001="所費",支出入力表!C1002,"")</f>
        <v/>
      </c>
      <c r="D1001" s="165" t="str">
        <f>IF(支出入力表!E1002="所費","所費","")</f>
        <v/>
      </c>
      <c r="E1001" s="165" t="str">
        <f>IF(D1001="","",支出入力表!G1002)</f>
        <v/>
      </c>
      <c r="F1001" s="196" t="str">
        <f>IF(E1001="","",VLOOKUP(E1001,プルダウン用リスト!$L$1:$M$14,2,FALSE))</f>
        <v/>
      </c>
      <c r="G1001" s="164" t="str">
        <f>IF(D1001="所費",VLOOKUP(D1001,支出入力表!E1002:$M$2000,4,FALSE),"")</f>
        <v/>
      </c>
      <c r="H1001" s="164" t="str">
        <f>IF(D1001="所費",VLOOKUP(D1001,支出入力表!E1002:$M$2000,5,FALSE),"")</f>
        <v/>
      </c>
      <c r="I1001" s="166" t="str">
        <f>IF(D1001="所費",VLOOKUP(D1001,支出入力表!E1002:$M$2000,6,FALSE),"")</f>
        <v/>
      </c>
      <c r="J1001" s="167" t="str">
        <f>IF(D1001="所費",VLOOKUP(D1001,支出入力表!E1002:$M$2000,7,FALSE),"")</f>
        <v/>
      </c>
      <c r="K1001" s="167" t="str">
        <f>IF(D1001="所費",VLOOKUP(D1001,支出入力表!E1002:$M$2000,8,FALSE),"")</f>
        <v/>
      </c>
      <c r="L1001" s="168" t="str">
        <f>IF(D1001="所費",VLOOKUP(D1001,支出入力表!E1002:$M$2000,9,FALSE),"")</f>
        <v/>
      </c>
      <c r="M1001" s="30"/>
    </row>
    <row r="1002" spans="2:13" x14ac:dyDescent="0.55000000000000004">
      <c r="B1002" s="163" t="str">
        <f>IF(D1002="所費",支出入力表!A1003,"")</f>
        <v/>
      </c>
      <c r="C1002" s="164" t="str">
        <f>IF(D1002="所費",支出入力表!C1003,"")</f>
        <v/>
      </c>
      <c r="D1002" s="165" t="str">
        <f>IF(支出入力表!E1003="所費","所費","")</f>
        <v/>
      </c>
      <c r="E1002" s="165" t="str">
        <f>IF(D1002="","",支出入力表!G1003)</f>
        <v/>
      </c>
      <c r="F1002" s="196" t="str">
        <f>IF(E1002="","",VLOOKUP(E1002,プルダウン用リスト!$L$1:$M$14,2,FALSE))</f>
        <v/>
      </c>
      <c r="G1002" s="164" t="str">
        <f>IF(D1002="所費",VLOOKUP(D1002,支出入力表!E1003:$M$2000,4,FALSE),"")</f>
        <v/>
      </c>
      <c r="H1002" s="164" t="str">
        <f>IF(D1002="所費",VLOOKUP(D1002,支出入力表!E1003:$M$2000,5,FALSE),"")</f>
        <v/>
      </c>
      <c r="I1002" s="166" t="str">
        <f>IF(D1002="所費",VLOOKUP(D1002,支出入力表!E1003:$M$2000,6,FALSE),"")</f>
        <v/>
      </c>
      <c r="J1002" s="167" t="str">
        <f>IF(D1002="所費",VLOOKUP(D1002,支出入力表!E1003:$M$2000,7,FALSE),"")</f>
        <v/>
      </c>
      <c r="K1002" s="167" t="str">
        <f>IF(D1002="所費",VLOOKUP(D1002,支出入力表!E1003:$M$2000,8,FALSE),"")</f>
        <v/>
      </c>
      <c r="L1002" s="168" t="str">
        <f>IF(D1002="所費",VLOOKUP(D1002,支出入力表!E1003:$M$2000,9,FALSE),"")</f>
        <v/>
      </c>
      <c r="M1002" s="30"/>
    </row>
    <row r="1003" spans="2:13" x14ac:dyDescent="0.55000000000000004">
      <c r="B1003" s="163" t="str">
        <f>IF(D1003="所費",支出入力表!A1004,"")</f>
        <v/>
      </c>
      <c r="C1003" s="164" t="str">
        <f>IF(D1003="所費",支出入力表!C1004,"")</f>
        <v/>
      </c>
      <c r="D1003" s="165" t="str">
        <f>IF(支出入力表!E1004="所費","所費","")</f>
        <v/>
      </c>
      <c r="E1003" s="165" t="str">
        <f>IF(D1003="","",支出入力表!G1004)</f>
        <v/>
      </c>
      <c r="F1003" s="196" t="str">
        <f>IF(E1003="","",VLOOKUP(E1003,プルダウン用リスト!$L$1:$M$14,2,FALSE))</f>
        <v/>
      </c>
      <c r="G1003" s="164" t="str">
        <f>IF(D1003="所費",VLOOKUP(D1003,支出入力表!E1004:$M$2000,4,FALSE),"")</f>
        <v/>
      </c>
      <c r="H1003" s="164" t="str">
        <f>IF(D1003="所費",VLOOKUP(D1003,支出入力表!E1004:$M$2000,5,FALSE),"")</f>
        <v/>
      </c>
      <c r="I1003" s="166" t="str">
        <f>IF(D1003="所費",VLOOKUP(D1003,支出入力表!E1004:$M$2000,6,FALSE),"")</f>
        <v/>
      </c>
      <c r="J1003" s="167" t="str">
        <f>IF(D1003="所費",VLOOKUP(D1003,支出入力表!E1004:$M$2000,7,FALSE),"")</f>
        <v/>
      </c>
      <c r="K1003" s="167" t="str">
        <f>IF(D1003="所費",VLOOKUP(D1003,支出入力表!E1004:$M$2000,8,FALSE),"")</f>
        <v/>
      </c>
      <c r="L1003" s="168" t="str">
        <f>IF(D1003="所費",VLOOKUP(D1003,支出入力表!E1004:$M$2000,9,FALSE),"")</f>
        <v/>
      </c>
      <c r="M1003" s="30"/>
    </row>
    <row r="1004" spans="2:13" x14ac:dyDescent="0.55000000000000004">
      <c r="B1004" s="163" t="str">
        <f>IF(D1004="所費",支出入力表!A1005,"")</f>
        <v/>
      </c>
      <c r="C1004" s="164" t="str">
        <f>IF(D1004="所費",支出入力表!C1005,"")</f>
        <v/>
      </c>
      <c r="D1004" s="165" t="str">
        <f>IF(支出入力表!E1005="所費","所費","")</f>
        <v/>
      </c>
      <c r="E1004" s="165" t="str">
        <f>IF(D1004="","",支出入力表!G1005)</f>
        <v/>
      </c>
      <c r="F1004" s="196" t="str">
        <f>IF(E1004="","",VLOOKUP(E1004,プルダウン用リスト!$L$1:$M$14,2,FALSE))</f>
        <v/>
      </c>
      <c r="G1004" s="164" t="str">
        <f>IF(D1004="所費",VLOOKUP(D1004,支出入力表!E1005:$M$2000,4,FALSE),"")</f>
        <v/>
      </c>
      <c r="H1004" s="164" t="str">
        <f>IF(D1004="所費",VLOOKUP(D1004,支出入力表!E1005:$M$2000,5,FALSE),"")</f>
        <v/>
      </c>
      <c r="I1004" s="166" t="str">
        <f>IF(D1004="所費",VLOOKUP(D1004,支出入力表!E1005:$M$2000,6,FALSE),"")</f>
        <v/>
      </c>
      <c r="J1004" s="167" t="str">
        <f>IF(D1004="所費",VLOOKUP(D1004,支出入力表!E1005:$M$2000,7,FALSE),"")</f>
        <v/>
      </c>
      <c r="K1004" s="167" t="str">
        <f>IF(D1004="所費",VLOOKUP(D1004,支出入力表!E1005:$M$2000,8,FALSE),"")</f>
        <v/>
      </c>
      <c r="L1004" s="168" t="str">
        <f>IF(D1004="所費",VLOOKUP(D1004,支出入力表!E1005:$M$2000,9,FALSE),"")</f>
        <v/>
      </c>
      <c r="M1004" s="30"/>
    </row>
    <row r="1005" spans="2:13" x14ac:dyDescent="0.55000000000000004">
      <c r="B1005" s="163" t="str">
        <f>IF(D1005="所費",支出入力表!A1006,"")</f>
        <v/>
      </c>
      <c r="C1005" s="164" t="str">
        <f>IF(D1005="所費",支出入力表!C1006,"")</f>
        <v/>
      </c>
      <c r="D1005" s="165" t="str">
        <f>IF(支出入力表!E1006="所費","所費","")</f>
        <v/>
      </c>
      <c r="E1005" s="165" t="str">
        <f>IF(D1005="","",支出入力表!G1006)</f>
        <v/>
      </c>
      <c r="F1005" s="196" t="str">
        <f>IF(E1005="","",VLOOKUP(E1005,プルダウン用リスト!$L$1:$M$14,2,FALSE))</f>
        <v/>
      </c>
      <c r="G1005" s="164" t="str">
        <f>IF(D1005="所費",VLOOKUP(D1005,支出入力表!E1006:$M$2000,4,FALSE),"")</f>
        <v/>
      </c>
      <c r="H1005" s="164" t="str">
        <f>IF(D1005="所費",VLOOKUP(D1005,支出入力表!E1006:$M$2000,5,FALSE),"")</f>
        <v/>
      </c>
      <c r="I1005" s="166" t="str">
        <f>IF(D1005="所費",VLOOKUP(D1005,支出入力表!E1006:$M$2000,6,FALSE),"")</f>
        <v/>
      </c>
      <c r="J1005" s="167" t="str">
        <f>IF(D1005="所費",VLOOKUP(D1005,支出入力表!E1006:$M$2000,7,FALSE),"")</f>
        <v/>
      </c>
      <c r="K1005" s="167" t="str">
        <f>IF(D1005="所費",VLOOKUP(D1005,支出入力表!E1006:$M$2000,8,FALSE),"")</f>
        <v/>
      </c>
      <c r="L1005" s="168" t="str">
        <f>IF(D1005="所費",VLOOKUP(D1005,支出入力表!E1006:$M$2000,9,FALSE),"")</f>
        <v/>
      </c>
      <c r="M1005" s="30"/>
    </row>
    <row r="1006" spans="2:13" x14ac:dyDescent="0.55000000000000004">
      <c r="B1006" s="163" t="str">
        <f>IF(D1006="所費",支出入力表!A1007,"")</f>
        <v/>
      </c>
      <c r="C1006" s="164" t="str">
        <f>IF(D1006="所費",支出入力表!C1007,"")</f>
        <v/>
      </c>
      <c r="D1006" s="165" t="str">
        <f>IF(支出入力表!E1007="所費","所費","")</f>
        <v/>
      </c>
      <c r="E1006" s="165" t="str">
        <f>IF(D1006="","",支出入力表!G1007)</f>
        <v/>
      </c>
      <c r="F1006" s="196" t="str">
        <f>IF(E1006="","",VLOOKUP(E1006,プルダウン用リスト!$L$1:$M$14,2,FALSE))</f>
        <v/>
      </c>
      <c r="G1006" s="164" t="str">
        <f>IF(D1006="所費",VLOOKUP(D1006,支出入力表!E1007:$M$2000,4,FALSE),"")</f>
        <v/>
      </c>
      <c r="H1006" s="164" t="str">
        <f>IF(D1006="所費",VLOOKUP(D1006,支出入力表!E1007:$M$2000,5,FALSE),"")</f>
        <v/>
      </c>
      <c r="I1006" s="166" t="str">
        <f>IF(D1006="所費",VLOOKUP(D1006,支出入力表!E1007:$M$2000,6,FALSE),"")</f>
        <v/>
      </c>
      <c r="J1006" s="167" t="str">
        <f>IF(D1006="所費",VLOOKUP(D1006,支出入力表!E1007:$M$2000,7,FALSE),"")</f>
        <v/>
      </c>
      <c r="K1006" s="167" t="str">
        <f>IF(D1006="所費",VLOOKUP(D1006,支出入力表!E1007:$M$2000,8,FALSE),"")</f>
        <v/>
      </c>
      <c r="L1006" s="168" t="str">
        <f>IF(D1006="所費",VLOOKUP(D1006,支出入力表!E1007:$M$2000,9,FALSE),"")</f>
        <v/>
      </c>
      <c r="M1006" s="30"/>
    </row>
    <row r="1007" spans="2:13" x14ac:dyDescent="0.55000000000000004">
      <c r="B1007" s="163" t="str">
        <f>IF(D1007="所費",支出入力表!A1008,"")</f>
        <v/>
      </c>
      <c r="C1007" s="164" t="str">
        <f>IF(D1007="所費",支出入力表!C1008,"")</f>
        <v/>
      </c>
      <c r="D1007" s="165" t="str">
        <f>IF(支出入力表!E1008="所費","所費","")</f>
        <v/>
      </c>
      <c r="E1007" s="165" t="str">
        <f>IF(D1007="","",支出入力表!G1008)</f>
        <v/>
      </c>
      <c r="F1007" s="196" t="str">
        <f>IF(E1007="","",VLOOKUP(E1007,プルダウン用リスト!$L$1:$M$14,2,FALSE))</f>
        <v/>
      </c>
      <c r="G1007" s="164" t="str">
        <f>IF(D1007="所費",VLOOKUP(D1007,支出入力表!E1008:$M$2000,4,FALSE),"")</f>
        <v/>
      </c>
      <c r="H1007" s="164" t="str">
        <f>IF(D1007="所費",VLOOKUP(D1007,支出入力表!E1008:$M$2000,5,FALSE),"")</f>
        <v/>
      </c>
      <c r="I1007" s="166" t="str">
        <f>IF(D1007="所費",VLOOKUP(D1007,支出入力表!E1008:$M$2000,6,FALSE),"")</f>
        <v/>
      </c>
      <c r="J1007" s="167" t="str">
        <f>IF(D1007="所費",VLOOKUP(D1007,支出入力表!E1008:$M$2000,7,FALSE),"")</f>
        <v/>
      </c>
      <c r="K1007" s="167" t="str">
        <f>IF(D1007="所費",VLOOKUP(D1007,支出入力表!E1008:$M$2000,8,FALSE),"")</f>
        <v/>
      </c>
      <c r="L1007" s="168" t="str">
        <f>IF(D1007="所費",VLOOKUP(D1007,支出入力表!E1008:$M$2000,9,FALSE),"")</f>
        <v/>
      </c>
      <c r="M1007" s="30"/>
    </row>
    <row r="1008" spans="2:13" x14ac:dyDescent="0.55000000000000004">
      <c r="B1008" s="163" t="str">
        <f>IF(D1008="所費",支出入力表!A1009,"")</f>
        <v/>
      </c>
      <c r="C1008" s="164" t="str">
        <f>IF(D1008="所費",支出入力表!C1009,"")</f>
        <v/>
      </c>
      <c r="D1008" s="165" t="str">
        <f>IF(支出入力表!E1009="所費","所費","")</f>
        <v/>
      </c>
      <c r="E1008" s="165" t="str">
        <f>IF(D1008="","",支出入力表!G1009)</f>
        <v/>
      </c>
      <c r="F1008" s="196" t="str">
        <f>IF(E1008="","",VLOOKUP(E1008,プルダウン用リスト!$L$1:$M$14,2,FALSE))</f>
        <v/>
      </c>
      <c r="G1008" s="164" t="str">
        <f>IF(D1008="所費",VLOOKUP(D1008,支出入力表!E1009:$M$2000,4,FALSE),"")</f>
        <v/>
      </c>
      <c r="H1008" s="164" t="str">
        <f>IF(D1008="所費",VLOOKUP(D1008,支出入力表!E1009:$M$2000,5,FALSE),"")</f>
        <v/>
      </c>
      <c r="I1008" s="166" t="str">
        <f>IF(D1008="所費",VLOOKUP(D1008,支出入力表!E1009:$M$2000,6,FALSE),"")</f>
        <v/>
      </c>
      <c r="J1008" s="167" t="str">
        <f>IF(D1008="所費",VLOOKUP(D1008,支出入力表!E1009:$M$2000,7,FALSE),"")</f>
        <v/>
      </c>
      <c r="K1008" s="167" t="str">
        <f>IF(D1008="所費",VLOOKUP(D1008,支出入力表!E1009:$M$2000,8,FALSE),"")</f>
        <v/>
      </c>
      <c r="L1008" s="168" t="str">
        <f>IF(D1008="所費",VLOOKUP(D1008,支出入力表!E1009:$M$2000,9,FALSE),"")</f>
        <v/>
      </c>
      <c r="M1008" s="30"/>
    </row>
    <row r="1009" spans="2:13" x14ac:dyDescent="0.55000000000000004">
      <c r="B1009" s="163" t="str">
        <f>IF(D1009="所費",支出入力表!A1010,"")</f>
        <v/>
      </c>
      <c r="C1009" s="164" t="str">
        <f>IF(D1009="所費",支出入力表!C1010,"")</f>
        <v/>
      </c>
      <c r="D1009" s="165" t="str">
        <f>IF(支出入力表!E1010="所費","所費","")</f>
        <v/>
      </c>
      <c r="E1009" s="165" t="str">
        <f>IF(D1009="","",支出入力表!G1010)</f>
        <v/>
      </c>
      <c r="F1009" s="196" t="str">
        <f>IF(E1009="","",VLOOKUP(E1009,プルダウン用リスト!$L$1:$M$14,2,FALSE))</f>
        <v/>
      </c>
      <c r="G1009" s="164" t="str">
        <f>IF(D1009="所費",VLOOKUP(D1009,支出入力表!E1010:$M$2000,4,FALSE),"")</f>
        <v/>
      </c>
      <c r="H1009" s="164" t="str">
        <f>IF(D1009="所費",VLOOKUP(D1009,支出入力表!E1010:$M$2000,5,FALSE),"")</f>
        <v/>
      </c>
      <c r="I1009" s="166" t="str">
        <f>IF(D1009="所費",VLOOKUP(D1009,支出入力表!E1010:$M$2000,6,FALSE),"")</f>
        <v/>
      </c>
      <c r="J1009" s="167" t="str">
        <f>IF(D1009="所費",VLOOKUP(D1009,支出入力表!E1010:$M$2000,7,FALSE),"")</f>
        <v/>
      </c>
      <c r="K1009" s="167" t="str">
        <f>IF(D1009="所費",VLOOKUP(D1009,支出入力表!E1010:$M$2000,8,FALSE),"")</f>
        <v/>
      </c>
      <c r="L1009" s="168" t="str">
        <f>IF(D1009="所費",VLOOKUP(D1009,支出入力表!E1010:$M$2000,9,FALSE),"")</f>
        <v/>
      </c>
      <c r="M1009" s="30"/>
    </row>
    <row r="1010" spans="2:13" x14ac:dyDescent="0.55000000000000004">
      <c r="B1010" s="163" t="str">
        <f>IF(D1010="所費",支出入力表!A1011,"")</f>
        <v/>
      </c>
      <c r="C1010" s="164" t="str">
        <f>IF(D1010="所費",支出入力表!C1011,"")</f>
        <v/>
      </c>
      <c r="D1010" s="165" t="str">
        <f>IF(支出入力表!E1011="所費","所費","")</f>
        <v/>
      </c>
      <c r="E1010" s="165" t="str">
        <f>IF(D1010="","",支出入力表!G1011)</f>
        <v/>
      </c>
      <c r="F1010" s="196" t="str">
        <f>IF(E1010="","",VLOOKUP(E1010,プルダウン用リスト!$L$1:$M$14,2,FALSE))</f>
        <v/>
      </c>
      <c r="G1010" s="164" t="str">
        <f>IF(D1010="所費",VLOOKUP(D1010,支出入力表!E1011:$M$2000,4,FALSE),"")</f>
        <v/>
      </c>
      <c r="H1010" s="164" t="str">
        <f>IF(D1010="所費",VLOOKUP(D1010,支出入力表!E1011:$M$2000,5,FALSE),"")</f>
        <v/>
      </c>
      <c r="I1010" s="166" t="str">
        <f>IF(D1010="所費",VLOOKUP(D1010,支出入力表!E1011:$M$2000,6,FALSE),"")</f>
        <v/>
      </c>
      <c r="J1010" s="167" t="str">
        <f>IF(D1010="所費",VLOOKUP(D1010,支出入力表!E1011:$M$2000,7,FALSE),"")</f>
        <v/>
      </c>
      <c r="K1010" s="167" t="str">
        <f>IF(D1010="所費",VLOOKUP(D1010,支出入力表!E1011:$M$2000,8,FALSE),"")</f>
        <v/>
      </c>
      <c r="L1010" s="168" t="str">
        <f>IF(D1010="所費",VLOOKUP(D1010,支出入力表!E1011:$M$2000,9,FALSE),"")</f>
        <v/>
      </c>
      <c r="M1010" s="30"/>
    </row>
    <row r="1011" spans="2:13" x14ac:dyDescent="0.55000000000000004">
      <c r="B1011" s="163" t="str">
        <f>IF(D1011="所費",支出入力表!A1012,"")</f>
        <v/>
      </c>
      <c r="C1011" s="164" t="str">
        <f>IF(D1011="所費",支出入力表!C1012,"")</f>
        <v/>
      </c>
      <c r="D1011" s="165" t="str">
        <f>IF(支出入力表!E1012="所費","所費","")</f>
        <v/>
      </c>
      <c r="E1011" s="165" t="str">
        <f>IF(D1011="","",支出入力表!G1012)</f>
        <v/>
      </c>
      <c r="F1011" s="196" t="str">
        <f>IF(E1011="","",VLOOKUP(E1011,プルダウン用リスト!$L$1:$M$14,2,FALSE))</f>
        <v/>
      </c>
      <c r="G1011" s="164" t="str">
        <f>IF(D1011="所費",VLOOKUP(D1011,支出入力表!E1012:$M$2000,4,FALSE),"")</f>
        <v/>
      </c>
      <c r="H1011" s="164" t="str">
        <f>IF(D1011="所費",VLOOKUP(D1011,支出入力表!E1012:$M$2000,5,FALSE),"")</f>
        <v/>
      </c>
      <c r="I1011" s="166" t="str">
        <f>IF(D1011="所費",VLOOKUP(D1011,支出入力表!E1012:$M$2000,6,FALSE),"")</f>
        <v/>
      </c>
      <c r="J1011" s="167" t="str">
        <f>IF(D1011="所費",VLOOKUP(D1011,支出入力表!E1012:$M$2000,7,FALSE),"")</f>
        <v/>
      </c>
      <c r="K1011" s="167" t="str">
        <f>IF(D1011="所費",VLOOKUP(D1011,支出入力表!E1012:$M$2000,8,FALSE),"")</f>
        <v/>
      </c>
      <c r="L1011" s="168" t="str">
        <f>IF(D1011="所費",VLOOKUP(D1011,支出入力表!E1012:$M$2000,9,FALSE),"")</f>
        <v/>
      </c>
      <c r="M1011" s="30"/>
    </row>
    <row r="1012" spans="2:13" x14ac:dyDescent="0.55000000000000004">
      <c r="B1012" s="163" t="str">
        <f>IF(D1012="所費",支出入力表!A1013,"")</f>
        <v/>
      </c>
      <c r="C1012" s="164" t="str">
        <f>IF(D1012="所費",支出入力表!C1013,"")</f>
        <v/>
      </c>
      <c r="D1012" s="165" t="str">
        <f>IF(支出入力表!E1013="所費","所費","")</f>
        <v/>
      </c>
      <c r="E1012" s="165" t="str">
        <f>IF(D1012="","",支出入力表!G1013)</f>
        <v/>
      </c>
      <c r="F1012" s="196" t="str">
        <f>IF(E1012="","",VLOOKUP(E1012,プルダウン用リスト!$L$1:$M$14,2,FALSE))</f>
        <v/>
      </c>
      <c r="G1012" s="164" t="str">
        <f>IF(D1012="所費",VLOOKUP(D1012,支出入力表!E1013:$M$2000,4,FALSE),"")</f>
        <v/>
      </c>
      <c r="H1012" s="164" t="str">
        <f>IF(D1012="所費",VLOOKUP(D1012,支出入力表!E1013:$M$2000,5,FALSE),"")</f>
        <v/>
      </c>
      <c r="I1012" s="166" t="str">
        <f>IF(D1012="所費",VLOOKUP(D1012,支出入力表!E1013:$M$2000,6,FALSE),"")</f>
        <v/>
      </c>
      <c r="J1012" s="167" t="str">
        <f>IF(D1012="所費",VLOOKUP(D1012,支出入力表!E1013:$M$2000,7,FALSE),"")</f>
        <v/>
      </c>
      <c r="K1012" s="167" t="str">
        <f>IF(D1012="所費",VLOOKUP(D1012,支出入力表!E1013:$M$2000,8,FALSE),"")</f>
        <v/>
      </c>
      <c r="L1012" s="168" t="str">
        <f>IF(D1012="所費",VLOOKUP(D1012,支出入力表!E1013:$M$2000,9,FALSE),"")</f>
        <v/>
      </c>
      <c r="M1012" s="30"/>
    </row>
    <row r="1013" spans="2:13" x14ac:dyDescent="0.55000000000000004">
      <c r="B1013" s="163" t="str">
        <f>IF(D1013="所費",支出入力表!A1014,"")</f>
        <v/>
      </c>
      <c r="C1013" s="164" t="str">
        <f>IF(D1013="所費",支出入力表!C1014,"")</f>
        <v/>
      </c>
      <c r="D1013" s="165" t="str">
        <f>IF(支出入力表!E1014="所費","所費","")</f>
        <v/>
      </c>
      <c r="E1013" s="165" t="str">
        <f>IF(D1013="","",支出入力表!G1014)</f>
        <v/>
      </c>
      <c r="F1013" s="196" t="str">
        <f>IF(E1013="","",VLOOKUP(E1013,プルダウン用リスト!$L$1:$M$14,2,FALSE))</f>
        <v/>
      </c>
      <c r="G1013" s="164" t="str">
        <f>IF(D1013="所費",VLOOKUP(D1013,支出入力表!E1014:$M$2000,4,FALSE),"")</f>
        <v/>
      </c>
      <c r="H1013" s="164" t="str">
        <f>IF(D1013="所費",VLOOKUP(D1013,支出入力表!E1014:$M$2000,5,FALSE),"")</f>
        <v/>
      </c>
      <c r="I1013" s="166" t="str">
        <f>IF(D1013="所費",VLOOKUP(D1013,支出入力表!E1014:$M$2000,6,FALSE),"")</f>
        <v/>
      </c>
      <c r="J1013" s="167" t="str">
        <f>IF(D1013="所費",VLOOKUP(D1013,支出入力表!E1014:$M$2000,7,FALSE),"")</f>
        <v/>
      </c>
      <c r="K1013" s="167" t="str">
        <f>IF(D1013="所費",VLOOKUP(D1013,支出入力表!E1014:$M$2000,8,FALSE),"")</f>
        <v/>
      </c>
      <c r="L1013" s="168" t="str">
        <f>IF(D1013="所費",VLOOKUP(D1013,支出入力表!E1014:$M$2000,9,FALSE),"")</f>
        <v/>
      </c>
      <c r="M1013" s="30"/>
    </row>
    <row r="1014" spans="2:13" x14ac:dyDescent="0.55000000000000004">
      <c r="B1014" s="163" t="str">
        <f>IF(D1014="所費",支出入力表!A1015,"")</f>
        <v/>
      </c>
      <c r="C1014" s="164" t="str">
        <f>IF(D1014="所費",支出入力表!C1015,"")</f>
        <v/>
      </c>
      <c r="D1014" s="165" t="str">
        <f>IF(支出入力表!E1015="所費","所費","")</f>
        <v/>
      </c>
      <c r="E1014" s="165" t="str">
        <f>IF(D1014="","",支出入力表!G1015)</f>
        <v/>
      </c>
      <c r="F1014" s="196" t="str">
        <f>IF(E1014="","",VLOOKUP(E1014,プルダウン用リスト!$L$1:$M$14,2,FALSE))</f>
        <v/>
      </c>
      <c r="G1014" s="164" t="str">
        <f>IF(D1014="所費",VLOOKUP(D1014,支出入力表!E1015:$M$2000,4,FALSE),"")</f>
        <v/>
      </c>
      <c r="H1014" s="164" t="str">
        <f>IF(D1014="所費",VLOOKUP(D1014,支出入力表!E1015:$M$2000,5,FALSE),"")</f>
        <v/>
      </c>
      <c r="I1014" s="166" t="str">
        <f>IF(D1014="所費",VLOOKUP(D1014,支出入力表!E1015:$M$2000,6,FALSE),"")</f>
        <v/>
      </c>
      <c r="J1014" s="167" t="str">
        <f>IF(D1014="所費",VLOOKUP(D1014,支出入力表!E1015:$M$2000,7,FALSE),"")</f>
        <v/>
      </c>
      <c r="K1014" s="167" t="str">
        <f>IF(D1014="所費",VLOOKUP(D1014,支出入力表!E1015:$M$2000,8,FALSE),"")</f>
        <v/>
      </c>
      <c r="L1014" s="168" t="str">
        <f>IF(D1014="所費",VLOOKUP(D1014,支出入力表!E1015:$M$2000,9,FALSE),"")</f>
        <v/>
      </c>
      <c r="M1014" s="30"/>
    </row>
    <row r="1015" spans="2:13" x14ac:dyDescent="0.55000000000000004">
      <c r="B1015" s="163" t="str">
        <f>IF(D1015="所費",支出入力表!A1016,"")</f>
        <v/>
      </c>
      <c r="C1015" s="164" t="str">
        <f>IF(D1015="所費",支出入力表!C1016,"")</f>
        <v/>
      </c>
      <c r="D1015" s="165" t="str">
        <f>IF(支出入力表!E1016="所費","所費","")</f>
        <v/>
      </c>
      <c r="E1015" s="165" t="str">
        <f>IF(D1015="","",支出入力表!G1016)</f>
        <v/>
      </c>
      <c r="F1015" s="196" t="str">
        <f>IF(E1015="","",VLOOKUP(E1015,プルダウン用リスト!$L$1:$M$14,2,FALSE))</f>
        <v/>
      </c>
      <c r="G1015" s="164" t="str">
        <f>IF(D1015="所費",VLOOKUP(D1015,支出入力表!E1016:$M$2000,4,FALSE),"")</f>
        <v/>
      </c>
      <c r="H1015" s="164" t="str">
        <f>IF(D1015="所費",VLOOKUP(D1015,支出入力表!E1016:$M$2000,5,FALSE),"")</f>
        <v/>
      </c>
      <c r="I1015" s="166" t="str">
        <f>IF(D1015="所費",VLOOKUP(D1015,支出入力表!E1016:$M$2000,6,FALSE),"")</f>
        <v/>
      </c>
      <c r="J1015" s="167" t="str">
        <f>IF(D1015="所費",VLOOKUP(D1015,支出入力表!E1016:$M$2000,7,FALSE),"")</f>
        <v/>
      </c>
      <c r="K1015" s="167" t="str">
        <f>IF(D1015="所費",VLOOKUP(D1015,支出入力表!E1016:$M$2000,8,FALSE),"")</f>
        <v/>
      </c>
      <c r="L1015" s="168" t="str">
        <f>IF(D1015="所費",VLOOKUP(D1015,支出入力表!E1016:$M$2000,9,FALSE),"")</f>
        <v/>
      </c>
      <c r="M1015" s="30"/>
    </row>
    <row r="1016" spans="2:13" x14ac:dyDescent="0.55000000000000004">
      <c r="B1016" s="163" t="str">
        <f>IF(D1016="所費",支出入力表!A1017,"")</f>
        <v/>
      </c>
      <c r="C1016" s="164" t="str">
        <f>IF(D1016="所費",支出入力表!C1017,"")</f>
        <v/>
      </c>
      <c r="D1016" s="165" t="str">
        <f>IF(支出入力表!E1017="所費","所費","")</f>
        <v/>
      </c>
      <c r="E1016" s="165" t="str">
        <f>IF(D1016="","",支出入力表!G1017)</f>
        <v/>
      </c>
      <c r="F1016" s="196" t="str">
        <f>IF(E1016="","",VLOOKUP(E1016,プルダウン用リスト!$L$1:$M$14,2,FALSE))</f>
        <v/>
      </c>
      <c r="G1016" s="164" t="str">
        <f>IF(D1016="所費",VLOOKUP(D1016,支出入力表!E1017:$M$2000,4,FALSE),"")</f>
        <v/>
      </c>
      <c r="H1016" s="164" t="str">
        <f>IF(D1016="所費",VLOOKUP(D1016,支出入力表!E1017:$M$2000,5,FALSE),"")</f>
        <v/>
      </c>
      <c r="I1016" s="166" t="str">
        <f>IF(D1016="所費",VLOOKUP(D1016,支出入力表!E1017:$M$2000,6,FALSE),"")</f>
        <v/>
      </c>
      <c r="J1016" s="167" t="str">
        <f>IF(D1016="所費",VLOOKUP(D1016,支出入力表!E1017:$M$2000,7,FALSE),"")</f>
        <v/>
      </c>
      <c r="K1016" s="167" t="str">
        <f>IF(D1016="所費",VLOOKUP(D1016,支出入力表!E1017:$M$2000,8,FALSE),"")</f>
        <v/>
      </c>
      <c r="L1016" s="168" t="str">
        <f>IF(D1016="所費",VLOOKUP(D1016,支出入力表!E1017:$M$2000,9,FALSE),"")</f>
        <v/>
      </c>
      <c r="M1016" s="30"/>
    </row>
    <row r="1017" spans="2:13" x14ac:dyDescent="0.55000000000000004">
      <c r="B1017" s="163" t="str">
        <f>IF(D1017="所費",支出入力表!A1018,"")</f>
        <v/>
      </c>
      <c r="C1017" s="164" t="str">
        <f>IF(D1017="所費",支出入力表!C1018,"")</f>
        <v/>
      </c>
      <c r="D1017" s="165" t="str">
        <f>IF(支出入力表!E1018="所費","所費","")</f>
        <v/>
      </c>
      <c r="E1017" s="165" t="str">
        <f>IF(D1017="","",支出入力表!G1018)</f>
        <v/>
      </c>
      <c r="F1017" s="196" t="str">
        <f>IF(E1017="","",VLOOKUP(E1017,プルダウン用リスト!$L$1:$M$14,2,FALSE))</f>
        <v/>
      </c>
      <c r="G1017" s="164" t="str">
        <f>IF(D1017="所費",VLOOKUP(D1017,支出入力表!E1018:$M$2000,4,FALSE),"")</f>
        <v/>
      </c>
      <c r="H1017" s="164" t="str">
        <f>IF(D1017="所費",VLOOKUP(D1017,支出入力表!E1018:$M$2000,5,FALSE),"")</f>
        <v/>
      </c>
      <c r="I1017" s="166" t="str">
        <f>IF(D1017="所費",VLOOKUP(D1017,支出入力表!E1018:$M$2000,6,FALSE),"")</f>
        <v/>
      </c>
      <c r="J1017" s="167" t="str">
        <f>IF(D1017="所費",VLOOKUP(D1017,支出入力表!E1018:$M$2000,7,FALSE),"")</f>
        <v/>
      </c>
      <c r="K1017" s="167" t="str">
        <f>IF(D1017="所費",VLOOKUP(D1017,支出入力表!E1018:$M$2000,8,FALSE),"")</f>
        <v/>
      </c>
      <c r="L1017" s="168" t="str">
        <f>IF(D1017="所費",VLOOKUP(D1017,支出入力表!E1018:$M$2000,9,FALSE),"")</f>
        <v/>
      </c>
      <c r="M1017" s="30"/>
    </row>
    <row r="1018" spans="2:13" x14ac:dyDescent="0.55000000000000004">
      <c r="B1018" s="163" t="str">
        <f>IF(D1018="所費",支出入力表!A1019,"")</f>
        <v/>
      </c>
      <c r="C1018" s="164" t="str">
        <f>IF(D1018="所費",支出入力表!C1019,"")</f>
        <v/>
      </c>
      <c r="D1018" s="165" t="str">
        <f>IF(支出入力表!E1019="所費","所費","")</f>
        <v/>
      </c>
      <c r="E1018" s="165" t="str">
        <f>IF(D1018="","",支出入力表!G1019)</f>
        <v/>
      </c>
      <c r="F1018" s="196" t="str">
        <f>IF(E1018="","",VLOOKUP(E1018,プルダウン用リスト!$L$1:$M$14,2,FALSE))</f>
        <v/>
      </c>
      <c r="G1018" s="164" t="str">
        <f>IF(D1018="所費",VLOOKUP(D1018,支出入力表!E1019:$M$2000,4,FALSE),"")</f>
        <v/>
      </c>
      <c r="H1018" s="164" t="str">
        <f>IF(D1018="所費",VLOOKUP(D1018,支出入力表!E1019:$M$2000,5,FALSE),"")</f>
        <v/>
      </c>
      <c r="I1018" s="166" t="str">
        <f>IF(D1018="所費",VLOOKUP(D1018,支出入力表!E1019:$M$2000,6,FALSE),"")</f>
        <v/>
      </c>
      <c r="J1018" s="167" t="str">
        <f>IF(D1018="所費",VLOOKUP(D1018,支出入力表!E1019:$M$2000,7,FALSE),"")</f>
        <v/>
      </c>
      <c r="K1018" s="167" t="str">
        <f>IF(D1018="所費",VLOOKUP(D1018,支出入力表!E1019:$M$2000,8,FALSE),"")</f>
        <v/>
      </c>
      <c r="L1018" s="168" t="str">
        <f>IF(D1018="所費",VLOOKUP(D1018,支出入力表!E1019:$M$2000,9,FALSE),"")</f>
        <v/>
      </c>
      <c r="M1018" s="30"/>
    </row>
    <row r="1019" spans="2:13" x14ac:dyDescent="0.55000000000000004">
      <c r="B1019" s="163" t="str">
        <f>IF(D1019="所費",支出入力表!A1020,"")</f>
        <v/>
      </c>
      <c r="C1019" s="164" t="str">
        <f>IF(D1019="所費",支出入力表!C1020,"")</f>
        <v/>
      </c>
      <c r="D1019" s="165" t="str">
        <f>IF(支出入力表!E1020="所費","所費","")</f>
        <v/>
      </c>
      <c r="E1019" s="165" t="str">
        <f>IF(D1019="","",支出入力表!G1020)</f>
        <v/>
      </c>
      <c r="F1019" s="196" t="str">
        <f>IF(E1019="","",VLOOKUP(E1019,プルダウン用リスト!$L$1:$M$14,2,FALSE))</f>
        <v/>
      </c>
      <c r="G1019" s="164" t="str">
        <f>IF(D1019="所費",VLOOKUP(D1019,支出入力表!E1020:$M$2000,4,FALSE),"")</f>
        <v/>
      </c>
      <c r="H1019" s="164" t="str">
        <f>IF(D1019="所費",VLOOKUP(D1019,支出入力表!E1020:$M$2000,5,FALSE),"")</f>
        <v/>
      </c>
      <c r="I1019" s="166" t="str">
        <f>IF(D1019="所費",VLOOKUP(D1019,支出入力表!E1020:$M$2000,6,FALSE),"")</f>
        <v/>
      </c>
      <c r="J1019" s="167" t="str">
        <f>IF(D1019="所費",VLOOKUP(D1019,支出入力表!E1020:$M$2000,7,FALSE),"")</f>
        <v/>
      </c>
      <c r="K1019" s="167" t="str">
        <f>IF(D1019="所費",VLOOKUP(D1019,支出入力表!E1020:$M$2000,8,FALSE),"")</f>
        <v/>
      </c>
      <c r="L1019" s="168" t="str">
        <f>IF(D1019="所費",VLOOKUP(D1019,支出入力表!E1020:$M$2000,9,FALSE),"")</f>
        <v/>
      </c>
      <c r="M1019" s="30"/>
    </row>
    <row r="1020" spans="2:13" x14ac:dyDescent="0.55000000000000004">
      <c r="B1020" s="163" t="str">
        <f>IF(D1020="所費",支出入力表!A1021,"")</f>
        <v/>
      </c>
      <c r="C1020" s="164" t="str">
        <f>IF(D1020="所費",支出入力表!C1021,"")</f>
        <v/>
      </c>
      <c r="D1020" s="165" t="str">
        <f>IF(支出入力表!E1021="所費","所費","")</f>
        <v/>
      </c>
      <c r="E1020" s="165" t="str">
        <f>IF(D1020="","",支出入力表!G1021)</f>
        <v/>
      </c>
      <c r="F1020" s="196" t="str">
        <f>IF(E1020="","",VLOOKUP(E1020,プルダウン用リスト!$L$1:$M$14,2,FALSE))</f>
        <v/>
      </c>
      <c r="G1020" s="164" t="str">
        <f>IF(D1020="所費",VLOOKUP(D1020,支出入力表!E1021:$M$2000,4,FALSE),"")</f>
        <v/>
      </c>
      <c r="H1020" s="164" t="str">
        <f>IF(D1020="所費",VLOOKUP(D1020,支出入力表!E1021:$M$2000,5,FALSE),"")</f>
        <v/>
      </c>
      <c r="I1020" s="166" t="str">
        <f>IF(D1020="所費",VLOOKUP(D1020,支出入力表!E1021:$M$2000,6,FALSE),"")</f>
        <v/>
      </c>
      <c r="J1020" s="167" t="str">
        <f>IF(D1020="所費",VLOOKUP(D1020,支出入力表!E1021:$M$2000,7,FALSE),"")</f>
        <v/>
      </c>
      <c r="K1020" s="167" t="str">
        <f>IF(D1020="所費",VLOOKUP(D1020,支出入力表!E1021:$M$2000,8,FALSE),"")</f>
        <v/>
      </c>
      <c r="L1020" s="168" t="str">
        <f>IF(D1020="所費",VLOOKUP(D1020,支出入力表!E1021:$M$2000,9,FALSE),"")</f>
        <v/>
      </c>
      <c r="M1020" s="30"/>
    </row>
    <row r="1021" spans="2:13" x14ac:dyDescent="0.55000000000000004">
      <c r="B1021" s="163" t="str">
        <f>IF(D1021="所費",支出入力表!A1022,"")</f>
        <v/>
      </c>
      <c r="C1021" s="164" t="str">
        <f>IF(D1021="所費",支出入力表!C1022,"")</f>
        <v/>
      </c>
      <c r="D1021" s="165" t="str">
        <f>IF(支出入力表!E1022="所費","所費","")</f>
        <v/>
      </c>
      <c r="E1021" s="165" t="str">
        <f>IF(D1021="","",支出入力表!G1022)</f>
        <v/>
      </c>
      <c r="F1021" s="196" t="str">
        <f>IF(E1021="","",VLOOKUP(E1021,プルダウン用リスト!$L$1:$M$14,2,FALSE))</f>
        <v/>
      </c>
      <c r="G1021" s="164" t="str">
        <f>IF(D1021="所費",VLOOKUP(D1021,支出入力表!E1022:$M$2000,4,FALSE),"")</f>
        <v/>
      </c>
      <c r="H1021" s="164" t="str">
        <f>IF(D1021="所費",VLOOKUP(D1021,支出入力表!E1022:$M$2000,5,FALSE),"")</f>
        <v/>
      </c>
      <c r="I1021" s="166" t="str">
        <f>IF(D1021="所費",VLOOKUP(D1021,支出入力表!E1022:$M$2000,6,FALSE),"")</f>
        <v/>
      </c>
      <c r="J1021" s="167" t="str">
        <f>IF(D1021="所費",VLOOKUP(D1021,支出入力表!E1022:$M$2000,7,FALSE),"")</f>
        <v/>
      </c>
      <c r="K1021" s="167" t="str">
        <f>IF(D1021="所費",VLOOKUP(D1021,支出入力表!E1022:$M$2000,8,FALSE),"")</f>
        <v/>
      </c>
      <c r="L1021" s="168" t="str">
        <f>IF(D1021="所費",VLOOKUP(D1021,支出入力表!E1022:$M$2000,9,FALSE),"")</f>
        <v/>
      </c>
      <c r="M1021" s="30"/>
    </row>
    <row r="1022" spans="2:13" x14ac:dyDescent="0.55000000000000004">
      <c r="B1022" s="163" t="str">
        <f>IF(D1022="所費",支出入力表!A1023,"")</f>
        <v/>
      </c>
      <c r="C1022" s="164" t="str">
        <f>IF(D1022="所費",支出入力表!C1023,"")</f>
        <v/>
      </c>
      <c r="D1022" s="165" t="str">
        <f>IF(支出入力表!E1023="所費","所費","")</f>
        <v/>
      </c>
      <c r="E1022" s="165" t="str">
        <f>IF(D1022="","",支出入力表!G1023)</f>
        <v/>
      </c>
      <c r="F1022" s="196" t="str">
        <f>IF(E1022="","",VLOOKUP(E1022,プルダウン用リスト!$L$1:$M$14,2,FALSE))</f>
        <v/>
      </c>
      <c r="G1022" s="164" t="str">
        <f>IF(D1022="所費",VLOOKUP(D1022,支出入力表!E1023:$M$2000,4,FALSE),"")</f>
        <v/>
      </c>
      <c r="H1022" s="164" t="str">
        <f>IF(D1022="所費",VLOOKUP(D1022,支出入力表!E1023:$M$2000,5,FALSE),"")</f>
        <v/>
      </c>
      <c r="I1022" s="166" t="str">
        <f>IF(D1022="所費",VLOOKUP(D1022,支出入力表!E1023:$M$2000,6,FALSE),"")</f>
        <v/>
      </c>
      <c r="J1022" s="167" t="str">
        <f>IF(D1022="所費",VLOOKUP(D1022,支出入力表!E1023:$M$2000,7,FALSE),"")</f>
        <v/>
      </c>
      <c r="K1022" s="167" t="str">
        <f>IF(D1022="所費",VLOOKUP(D1022,支出入力表!E1023:$M$2000,8,FALSE),"")</f>
        <v/>
      </c>
      <c r="L1022" s="168" t="str">
        <f>IF(D1022="所費",VLOOKUP(D1022,支出入力表!E1023:$M$2000,9,FALSE),"")</f>
        <v/>
      </c>
      <c r="M1022" s="30"/>
    </row>
    <row r="1023" spans="2:13" x14ac:dyDescent="0.55000000000000004">
      <c r="B1023" s="163" t="str">
        <f>IF(D1023="所費",支出入力表!A1024,"")</f>
        <v/>
      </c>
      <c r="C1023" s="164" t="str">
        <f>IF(D1023="所費",支出入力表!C1024,"")</f>
        <v/>
      </c>
      <c r="D1023" s="165" t="str">
        <f>IF(支出入力表!E1024="所費","所費","")</f>
        <v/>
      </c>
      <c r="E1023" s="165" t="str">
        <f>IF(D1023="","",支出入力表!G1024)</f>
        <v/>
      </c>
      <c r="F1023" s="196" t="str">
        <f>IF(E1023="","",VLOOKUP(E1023,プルダウン用リスト!$L$1:$M$14,2,FALSE))</f>
        <v/>
      </c>
      <c r="G1023" s="164" t="str">
        <f>IF(D1023="所費",VLOOKUP(D1023,支出入力表!E1024:$M$2000,4,FALSE),"")</f>
        <v/>
      </c>
      <c r="H1023" s="164" t="str">
        <f>IF(D1023="所費",VLOOKUP(D1023,支出入力表!E1024:$M$2000,5,FALSE),"")</f>
        <v/>
      </c>
      <c r="I1023" s="166" t="str">
        <f>IF(D1023="所費",VLOOKUP(D1023,支出入力表!E1024:$M$2000,6,FALSE),"")</f>
        <v/>
      </c>
      <c r="J1023" s="167" t="str">
        <f>IF(D1023="所費",VLOOKUP(D1023,支出入力表!E1024:$M$2000,7,FALSE),"")</f>
        <v/>
      </c>
      <c r="K1023" s="167" t="str">
        <f>IF(D1023="所費",VLOOKUP(D1023,支出入力表!E1024:$M$2000,8,FALSE),"")</f>
        <v/>
      </c>
      <c r="L1023" s="168" t="str">
        <f>IF(D1023="所費",VLOOKUP(D1023,支出入力表!E1024:$M$2000,9,FALSE),"")</f>
        <v/>
      </c>
      <c r="M1023" s="30"/>
    </row>
    <row r="1024" spans="2:13" x14ac:dyDescent="0.55000000000000004">
      <c r="B1024" s="163" t="str">
        <f>IF(D1024="所費",支出入力表!A1025,"")</f>
        <v/>
      </c>
      <c r="C1024" s="164" t="str">
        <f>IF(D1024="所費",支出入力表!C1025,"")</f>
        <v/>
      </c>
      <c r="D1024" s="165" t="str">
        <f>IF(支出入力表!E1025="所費","所費","")</f>
        <v/>
      </c>
      <c r="E1024" s="165" t="str">
        <f>IF(D1024="","",支出入力表!G1025)</f>
        <v/>
      </c>
      <c r="F1024" s="196" t="str">
        <f>IF(E1024="","",VLOOKUP(E1024,プルダウン用リスト!$L$1:$M$14,2,FALSE))</f>
        <v/>
      </c>
      <c r="G1024" s="164" t="str">
        <f>IF(D1024="所費",VLOOKUP(D1024,支出入力表!E1025:$M$2000,4,FALSE),"")</f>
        <v/>
      </c>
      <c r="H1024" s="164" t="str">
        <f>IF(D1024="所費",VLOOKUP(D1024,支出入力表!E1025:$M$2000,5,FALSE),"")</f>
        <v/>
      </c>
      <c r="I1024" s="166" t="str">
        <f>IF(D1024="所費",VLOOKUP(D1024,支出入力表!E1025:$M$2000,6,FALSE),"")</f>
        <v/>
      </c>
      <c r="J1024" s="167" t="str">
        <f>IF(D1024="所費",VLOOKUP(D1024,支出入力表!E1025:$M$2000,7,FALSE),"")</f>
        <v/>
      </c>
      <c r="K1024" s="167" t="str">
        <f>IF(D1024="所費",VLOOKUP(D1024,支出入力表!E1025:$M$2000,8,FALSE),"")</f>
        <v/>
      </c>
      <c r="L1024" s="168" t="str">
        <f>IF(D1024="所費",VLOOKUP(D1024,支出入力表!E1025:$M$2000,9,FALSE),"")</f>
        <v/>
      </c>
      <c r="M1024" s="30"/>
    </row>
    <row r="1025" spans="2:13" x14ac:dyDescent="0.55000000000000004">
      <c r="B1025" s="163" t="str">
        <f>IF(D1025="所費",支出入力表!A1026,"")</f>
        <v/>
      </c>
      <c r="C1025" s="164" t="str">
        <f>IF(D1025="所費",支出入力表!C1026,"")</f>
        <v/>
      </c>
      <c r="D1025" s="165" t="str">
        <f>IF(支出入力表!E1026="所費","所費","")</f>
        <v/>
      </c>
      <c r="E1025" s="165" t="str">
        <f>IF(D1025="","",支出入力表!G1026)</f>
        <v/>
      </c>
      <c r="F1025" s="196" t="str">
        <f>IF(E1025="","",VLOOKUP(E1025,プルダウン用リスト!$L$1:$M$14,2,FALSE))</f>
        <v/>
      </c>
      <c r="G1025" s="164" t="str">
        <f>IF(D1025="所費",VLOOKUP(D1025,支出入力表!E1026:$M$2000,4,FALSE),"")</f>
        <v/>
      </c>
      <c r="H1025" s="164" t="str">
        <f>IF(D1025="所費",VLOOKUP(D1025,支出入力表!E1026:$M$2000,5,FALSE),"")</f>
        <v/>
      </c>
      <c r="I1025" s="166" t="str">
        <f>IF(D1025="所費",VLOOKUP(D1025,支出入力表!E1026:$M$2000,6,FALSE),"")</f>
        <v/>
      </c>
      <c r="J1025" s="167" t="str">
        <f>IF(D1025="所費",VLOOKUP(D1025,支出入力表!E1026:$M$2000,7,FALSE),"")</f>
        <v/>
      </c>
      <c r="K1025" s="167" t="str">
        <f>IF(D1025="所費",VLOOKUP(D1025,支出入力表!E1026:$M$2000,8,FALSE),"")</f>
        <v/>
      </c>
      <c r="L1025" s="168" t="str">
        <f>IF(D1025="所費",VLOOKUP(D1025,支出入力表!E1026:$M$2000,9,FALSE),"")</f>
        <v/>
      </c>
      <c r="M1025" s="30"/>
    </row>
    <row r="1026" spans="2:13" x14ac:dyDescent="0.55000000000000004">
      <c r="B1026" s="163" t="str">
        <f>IF(D1026="所費",支出入力表!A1027,"")</f>
        <v/>
      </c>
      <c r="C1026" s="164" t="str">
        <f>IF(D1026="所費",支出入力表!C1027,"")</f>
        <v/>
      </c>
      <c r="D1026" s="165" t="str">
        <f>IF(支出入力表!E1027="所費","所費","")</f>
        <v/>
      </c>
      <c r="E1026" s="165" t="str">
        <f>IF(D1026="","",支出入力表!G1027)</f>
        <v/>
      </c>
      <c r="F1026" s="196" t="str">
        <f>IF(E1026="","",VLOOKUP(E1026,プルダウン用リスト!$L$1:$M$14,2,FALSE))</f>
        <v/>
      </c>
      <c r="G1026" s="164" t="str">
        <f>IF(D1026="所費",VLOOKUP(D1026,支出入力表!E1027:$M$2000,4,FALSE),"")</f>
        <v/>
      </c>
      <c r="H1026" s="164" t="str">
        <f>IF(D1026="所費",VLOOKUP(D1026,支出入力表!E1027:$M$2000,5,FALSE),"")</f>
        <v/>
      </c>
      <c r="I1026" s="166" t="str">
        <f>IF(D1026="所費",VLOOKUP(D1026,支出入力表!E1027:$M$2000,6,FALSE),"")</f>
        <v/>
      </c>
      <c r="J1026" s="167" t="str">
        <f>IF(D1026="所費",VLOOKUP(D1026,支出入力表!E1027:$M$2000,7,FALSE),"")</f>
        <v/>
      </c>
      <c r="K1026" s="167" t="str">
        <f>IF(D1026="所費",VLOOKUP(D1026,支出入力表!E1027:$M$2000,8,FALSE),"")</f>
        <v/>
      </c>
      <c r="L1026" s="168" t="str">
        <f>IF(D1026="所費",VLOOKUP(D1026,支出入力表!E1027:$M$2000,9,FALSE),"")</f>
        <v/>
      </c>
      <c r="M1026" s="30"/>
    </row>
    <row r="1027" spans="2:13" x14ac:dyDescent="0.55000000000000004">
      <c r="B1027" s="163" t="str">
        <f>IF(D1027="所費",支出入力表!A1028,"")</f>
        <v/>
      </c>
      <c r="C1027" s="164" t="str">
        <f>IF(D1027="所費",支出入力表!C1028,"")</f>
        <v/>
      </c>
      <c r="D1027" s="165" t="str">
        <f>IF(支出入力表!E1028="所費","所費","")</f>
        <v/>
      </c>
      <c r="E1027" s="165" t="str">
        <f>IF(D1027="","",支出入力表!G1028)</f>
        <v/>
      </c>
      <c r="F1027" s="196" t="str">
        <f>IF(E1027="","",VLOOKUP(E1027,プルダウン用リスト!$L$1:$M$14,2,FALSE))</f>
        <v/>
      </c>
      <c r="G1027" s="164" t="str">
        <f>IF(D1027="所費",VLOOKUP(D1027,支出入力表!E1028:$M$2000,4,FALSE),"")</f>
        <v/>
      </c>
      <c r="H1027" s="164" t="str">
        <f>IF(D1027="所費",VLOOKUP(D1027,支出入力表!E1028:$M$2000,5,FALSE),"")</f>
        <v/>
      </c>
      <c r="I1027" s="166" t="str">
        <f>IF(D1027="所費",VLOOKUP(D1027,支出入力表!E1028:$M$2000,6,FALSE),"")</f>
        <v/>
      </c>
      <c r="J1027" s="167" t="str">
        <f>IF(D1027="所費",VLOOKUP(D1027,支出入力表!E1028:$M$2000,7,FALSE),"")</f>
        <v/>
      </c>
      <c r="K1027" s="167" t="str">
        <f>IF(D1027="所費",VLOOKUP(D1027,支出入力表!E1028:$M$2000,8,FALSE),"")</f>
        <v/>
      </c>
      <c r="L1027" s="168" t="str">
        <f>IF(D1027="所費",VLOOKUP(D1027,支出入力表!E1028:$M$2000,9,FALSE),"")</f>
        <v/>
      </c>
      <c r="M1027" s="30"/>
    </row>
    <row r="1028" spans="2:13" x14ac:dyDescent="0.55000000000000004">
      <c r="B1028" s="163" t="str">
        <f>IF(D1028="所費",支出入力表!A1029,"")</f>
        <v/>
      </c>
      <c r="C1028" s="164" t="str">
        <f>IF(D1028="所費",支出入力表!C1029,"")</f>
        <v/>
      </c>
      <c r="D1028" s="165" t="str">
        <f>IF(支出入力表!E1029="所費","所費","")</f>
        <v/>
      </c>
      <c r="E1028" s="165" t="str">
        <f>IF(D1028="","",支出入力表!G1029)</f>
        <v/>
      </c>
      <c r="F1028" s="196" t="str">
        <f>IF(E1028="","",VLOOKUP(E1028,プルダウン用リスト!$L$1:$M$14,2,FALSE))</f>
        <v/>
      </c>
      <c r="G1028" s="164" t="str">
        <f>IF(D1028="所費",VLOOKUP(D1028,支出入力表!E1029:$M$2000,4,FALSE),"")</f>
        <v/>
      </c>
      <c r="H1028" s="164" t="str">
        <f>IF(D1028="所費",VLOOKUP(D1028,支出入力表!E1029:$M$2000,5,FALSE),"")</f>
        <v/>
      </c>
      <c r="I1028" s="166" t="str">
        <f>IF(D1028="所費",VLOOKUP(D1028,支出入力表!E1029:$M$2000,6,FALSE),"")</f>
        <v/>
      </c>
      <c r="J1028" s="167" t="str">
        <f>IF(D1028="所費",VLOOKUP(D1028,支出入力表!E1029:$M$2000,7,FALSE),"")</f>
        <v/>
      </c>
      <c r="K1028" s="167" t="str">
        <f>IF(D1028="所費",VLOOKUP(D1028,支出入力表!E1029:$M$2000,8,FALSE),"")</f>
        <v/>
      </c>
      <c r="L1028" s="168" t="str">
        <f>IF(D1028="所費",VLOOKUP(D1028,支出入力表!E1029:$M$2000,9,FALSE),"")</f>
        <v/>
      </c>
      <c r="M1028" s="30"/>
    </row>
    <row r="1029" spans="2:13" x14ac:dyDescent="0.55000000000000004">
      <c r="B1029" s="163" t="str">
        <f>IF(D1029="所費",支出入力表!A1030,"")</f>
        <v/>
      </c>
      <c r="C1029" s="164" t="str">
        <f>IF(D1029="所費",支出入力表!C1030,"")</f>
        <v/>
      </c>
      <c r="D1029" s="165" t="str">
        <f>IF(支出入力表!E1030="所費","所費","")</f>
        <v/>
      </c>
      <c r="E1029" s="165" t="str">
        <f>IF(D1029="","",支出入力表!G1030)</f>
        <v/>
      </c>
      <c r="F1029" s="196" t="str">
        <f>IF(E1029="","",VLOOKUP(E1029,プルダウン用リスト!$L$1:$M$14,2,FALSE))</f>
        <v/>
      </c>
      <c r="G1029" s="164" t="str">
        <f>IF(D1029="所費",VLOOKUP(D1029,支出入力表!E1030:$M$2000,4,FALSE),"")</f>
        <v/>
      </c>
      <c r="H1029" s="164" t="str">
        <f>IF(D1029="所費",VLOOKUP(D1029,支出入力表!E1030:$M$2000,5,FALSE),"")</f>
        <v/>
      </c>
      <c r="I1029" s="166" t="str">
        <f>IF(D1029="所費",VLOOKUP(D1029,支出入力表!E1030:$M$2000,6,FALSE),"")</f>
        <v/>
      </c>
      <c r="J1029" s="167" t="str">
        <f>IF(D1029="所費",VLOOKUP(D1029,支出入力表!E1030:$M$2000,7,FALSE),"")</f>
        <v/>
      </c>
      <c r="K1029" s="167" t="str">
        <f>IF(D1029="所費",VLOOKUP(D1029,支出入力表!E1030:$M$2000,8,FALSE),"")</f>
        <v/>
      </c>
      <c r="L1029" s="168" t="str">
        <f>IF(D1029="所費",VLOOKUP(D1029,支出入力表!E1030:$M$2000,9,FALSE),"")</f>
        <v/>
      </c>
      <c r="M1029" s="30"/>
    </row>
    <row r="1030" spans="2:13" x14ac:dyDescent="0.55000000000000004">
      <c r="B1030" s="163" t="str">
        <f>IF(D1030="所費",支出入力表!A1031,"")</f>
        <v/>
      </c>
      <c r="C1030" s="164" t="str">
        <f>IF(D1030="所費",支出入力表!C1031,"")</f>
        <v/>
      </c>
      <c r="D1030" s="165" t="str">
        <f>IF(支出入力表!E1031="所費","所費","")</f>
        <v/>
      </c>
      <c r="E1030" s="165" t="str">
        <f>IF(D1030="","",支出入力表!G1031)</f>
        <v/>
      </c>
      <c r="F1030" s="196" t="str">
        <f>IF(E1030="","",VLOOKUP(E1030,プルダウン用リスト!$L$1:$M$14,2,FALSE))</f>
        <v/>
      </c>
      <c r="G1030" s="164" t="str">
        <f>IF(D1030="所費",VLOOKUP(D1030,支出入力表!E1031:$M$2000,4,FALSE),"")</f>
        <v/>
      </c>
      <c r="H1030" s="164" t="str">
        <f>IF(D1030="所費",VLOOKUP(D1030,支出入力表!E1031:$M$2000,5,FALSE),"")</f>
        <v/>
      </c>
      <c r="I1030" s="166" t="str">
        <f>IF(D1030="所費",VLOOKUP(D1030,支出入力表!E1031:$M$2000,6,FALSE),"")</f>
        <v/>
      </c>
      <c r="J1030" s="167" t="str">
        <f>IF(D1030="所費",VLOOKUP(D1030,支出入力表!E1031:$M$2000,7,FALSE),"")</f>
        <v/>
      </c>
      <c r="K1030" s="167" t="str">
        <f>IF(D1030="所費",VLOOKUP(D1030,支出入力表!E1031:$M$2000,8,FALSE),"")</f>
        <v/>
      </c>
      <c r="L1030" s="168" t="str">
        <f>IF(D1030="所費",VLOOKUP(D1030,支出入力表!E1031:$M$2000,9,FALSE),"")</f>
        <v/>
      </c>
      <c r="M1030" s="30"/>
    </row>
    <row r="1031" spans="2:13" x14ac:dyDescent="0.55000000000000004">
      <c r="B1031" s="163" t="str">
        <f>IF(D1031="所費",支出入力表!A1032,"")</f>
        <v/>
      </c>
      <c r="C1031" s="164" t="str">
        <f>IF(D1031="所費",支出入力表!C1032,"")</f>
        <v/>
      </c>
      <c r="D1031" s="165" t="str">
        <f>IF(支出入力表!E1032="所費","所費","")</f>
        <v/>
      </c>
      <c r="E1031" s="165" t="str">
        <f>IF(D1031="","",支出入力表!G1032)</f>
        <v/>
      </c>
      <c r="F1031" s="196" t="str">
        <f>IF(E1031="","",VLOOKUP(E1031,プルダウン用リスト!$L$1:$M$14,2,FALSE))</f>
        <v/>
      </c>
      <c r="G1031" s="164" t="str">
        <f>IF(D1031="所費",VLOOKUP(D1031,支出入力表!E1032:$M$2000,4,FALSE),"")</f>
        <v/>
      </c>
      <c r="H1031" s="164" t="str">
        <f>IF(D1031="所費",VLOOKUP(D1031,支出入力表!E1032:$M$2000,5,FALSE),"")</f>
        <v/>
      </c>
      <c r="I1031" s="166" t="str">
        <f>IF(D1031="所費",VLOOKUP(D1031,支出入力表!E1032:$M$2000,6,FALSE),"")</f>
        <v/>
      </c>
      <c r="J1031" s="167" t="str">
        <f>IF(D1031="所費",VLOOKUP(D1031,支出入力表!E1032:$M$2000,7,FALSE),"")</f>
        <v/>
      </c>
      <c r="K1031" s="167" t="str">
        <f>IF(D1031="所費",VLOOKUP(D1031,支出入力表!E1032:$M$2000,8,FALSE),"")</f>
        <v/>
      </c>
      <c r="L1031" s="168" t="str">
        <f>IF(D1031="所費",VLOOKUP(D1031,支出入力表!E1032:$M$2000,9,FALSE),"")</f>
        <v/>
      </c>
      <c r="M1031" s="30"/>
    </row>
    <row r="1032" spans="2:13" x14ac:dyDescent="0.55000000000000004">
      <c r="B1032" s="163" t="str">
        <f>IF(D1032="所費",支出入力表!A1033,"")</f>
        <v/>
      </c>
      <c r="C1032" s="164" t="str">
        <f>IF(D1032="所費",支出入力表!C1033,"")</f>
        <v/>
      </c>
      <c r="D1032" s="165" t="str">
        <f>IF(支出入力表!E1033="所費","所費","")</f>
        <v/>
      </c>
      <c r="E1032" s="165" t="str">
        <f>IF(D1032="","",支出入力表!G1033)</f>
        <v/>
      </c>
      <c r="F1032" s="196" t="str">
        <f>IF(E1032="","",VLOOKUP(E1032,プルダウン用リスト!$L$1:$M$14,2,FALSE))</f>
        <v/>
      </c>
      <c r="G1032" s="164" t="str">
        <f>IF(D1032="所費",VLOOKUP(D1032,支出入力表!E1033:$M$2000,4,FALSE),"")</f>
        <v/>
      </c>
      <c r="H1032" s="164" t="str">
        <f>IF(D1032="所費",VLOOKUP(D1032,支出入力表!E1033:$M$2000,5,FALSE),"")</f>
        <v/>
      </c>
      <c r="I1032" s="166" t="str">
        <f>IF(D1032="所費",VLOOKUP(D1032,支出入力表!E1033:$M$2000,6,FALSE),"")</f>
        <v/>
      </c>
      <c r="J1032" s="167" t="str">
        <f>IF(D1032="所費",VLOOKUP(D1032,支出入力表!E1033:$M$2000,7,FALSE),"")</f>
        <v/>
      </c>
      <c r="K1032" s="167" t="str">
        <f>IF(D1032="所費",VLOOKUP(D1032,支出入力表!E1033:$M$2000,8,FALSE),"")</f>
        <v/>
      </c>
      <c r="L1032" s="168" t="str">
        <f>IF(D1032="所費",VLOOKUP(D1032,支出入力表!E1033:$M$2000,9,FALSE),"")</f>
        <v/>
      </c>
      <c r="M1032" s="30"/>
    </row>
    <row r="1033" spans="2:13" x14ac:dyDescent="0.55000000000000004">
      <c r="B1033" s="163" t="str">
        <f>IF(D1033="所費",支出入力表!A1034,"")</f>
        <v/>
      </c>
      <c r="C1033" s="164" t="str">
        <f>IF(D1033="所費",支出入力表!C1034,"")</f>
        <v/>
      </c>
      <c r="D1033" s="165" t="str">
        <f>IF(支出入力表!E1034="所費","所費","")</f>
        <v/>
      </c>
      <c r="E1033" s="165" t="str">
        <f>IF(D1033="","",支出入力表!G1034)</f>
        <v/>
      </c>
      <c r="F1033" s="196" t="str">
        <f>IF(E1033="","",VLOOKUP(E1033,プルダウン用リスト!$L$1:$M$14,2,FALSE))</f>
        <v/>
      </c>
      <c r="G1033" s="164" t="str">
        <f>IF(D1033="所費",VLOOKUP(D1033,支出入力表!E1034:$M$2000,4,FALSE),"")</f>
        <v/>
      </c>
      <c r="H1033" s="164" t="str">
        <f>IF(D1033="所費",VLOOKUP(D1033,支出入力表!E1034:$M$2000,5,FALSE),"")</f>
        <v/>
      </c>
      <c r="I1033" s="166" t="str">
        <f>IF(D1033="所費",VLOOKUP(D1033,支出入力表!E1034:$M$2000,6,FALSE),"")</f>
        <v/>
      </c>
      <c r="J1033" s="167" t="str">
        <f>IF(D1033="所費",VLOOKUP(D1033,支出入力表!E1034:$M$2000,7,FALSE),"")</f>
        <v/>
      </c>
      <c r="K1033" s="167" t="str">
        <f>IF(D1033="所費",VLOOKUP(D1033,支出入力表!E1034:$M$2000,8,FALSE),"")</f>
        <v/>
      </c>
      <c r="L1033" s="168" t="str">
        <f>IF(D1033="所費",VLOOKUP(D1033,支出入力表!E1034:$M$2000,9,FALSE),"")</f>
        <v/>
      </c>
      <c r="M1033" s="30"/>
    </row>
    <row r="1034" spans="2:13" x14ac:dyDescent="0.55000000000000004">
      <c r="B1034" s="163" t="str">
        <f>IF(D1034="所費",支出入力表!A1035,"")</f>
        <v/>
      </c>
      <c r="C1034" s="164" t="str">
        <f>IF(D1034="所費",支出入力表!C1035,"")</f>
        <v/>
      </c>
      <c r="D1034" s="165" t="str">
        <f>IF(支出入力表!E1035="所費","所費","")</f>
        <v/>
      </c>
      <c r="E1034" s="165" t="str">
        <f>IF(D1034="","",支出入力表!G1035)</f>
        <v/>
      </c>
      <c r="F1034" s="196" t="str">
        <f>IF(E1034="","",VLOOKUP(E1034,プルダウン用リスト!$L$1:$M$14,2,FALSE))</f>
        <v/>
      </c>
      <c r="G1034" s="164" t="str">
        <f>IF(D1034="所費",VLOOKUP(D1034,支出入力表!E1035:$M$2000,4,FALSE),"")</f>
        <v/>
      </c>
      <c r="H1034" s="164" t="str">
        <f>IF(D1034="所費",VLOOKUP(D1034,支出入力表!E1035:$M$2000,5,FALSE),"")</f>
        <v/>
      </c>
      <c r="I1034" s="166" t="str">
        <f>IF(D1034="所費",VLOOKUP(D1034,支出入力表!E1035:$M$2000,6,FALSE),"")</f>
        <v/>
      </c>
      <c r="J1034" s="167" t="str">
        <f>IF(D1034="所費",VLOOKUP(D1034,支出入力表!E1035:$M$2000,7,FALSE),"")</f>
        <v/>
      </c>
      <c r="K1034" s="167" t="str">
        <f>IF(D1034="所費",VLOOKUP(D1034,支出入力表!E1035:$M$2000,8,FALSE),"")</f>
        <v/>
      </c>
      <c r="L1034" s="168" t="str">
        <f>IF(D1034="所費",VLOOKUP(D1034,支出入力表!E1035:$M$2000,9,FALSE),"")</f>
        <v/>
      </c>
      <c r="M1034" s="30"/>
    </row>
    <row r="1035" spans="2:13" x14ac:dyDescent="0.55000000000000004">
      <c r="B1035" s="163" t="str">
        <f>IF(D1035="所費",支出入力表!A1036,"")</f>
        <v/>
      </c>
      <c r="C1035" s="164" t="str">
        <f>IF(D1035="所費",支出入力表!C1036,"")</f>
        <v/>
      </c>
      <c r="D1035" s="165" t="str">
        <f>IF(支出入力表!E1036="所費","所費","")</f>
        <v/>
      </c>
      <c r="E1035" s="165" t="str">
        <f>IF(D1035="","",支出入力表!G1036)</f>
        <v/>
      </c>
      <c r="F1035" s="196" t="str">
        <f>IF(E1035="","",VLOOKUP(E1035,プルダウン用リスト!$L$1:$M$14,2,FALSE))</f>
        <v/>
      </c>
      <c r="G1035" s="164" t="str">
        <f>IF(D1035="所費",VLOOKUP(D1035,支出入力表!E1036:$M$2000,4,FALSE),"")</f>
        <v/>
      </c>
      <c r="H1035" s="164" t="str">
        <f>IF(D1035="所費",VLOOKUP(D1035,支出入力表!E1036:$M$2000,5,FALSE),"")</f>
        <v/>
      </c>
      <c r="I1035" s="166" t="str">
        <f>IF(D1035="所費",VLOOKUP(D1035,支出入力表!E1036:$M$2000,6,FALSE),"")</f>
        <v/>
      </c>
      <c r="J1035" s="167" t="str">
        <f>IF(D1035="所費",VLOOKUP(D1035,支出入力表!E1036:$M$2000,7,FALSE),"")</f>
        <v/>
      </c>
      <c r="K1035" s="167" t="str">
        <f>IF(D1035="所費",VLOOKUP(D1035,支出入力表!E1036:$M$2000,8,FALSE),"")</f>
        <v/>
      </c>
      <c r="L1035" s="168" t="str">
        <f>IF(D1035="所費",VLOOKUP(D1035,支出入力表!E1036:$M$2000,9,FALSE),"")</f>
        <v/>
      </c>
      <c r="M1035" s="30"/>
    </row>
    <row r="1036" spans="2:13" x14ac:dyDescent="0.55000000000000004">
      <c r="B1036" s="163" t="str">
        <f>IF(D1036="所費",支出入力表!A1037,"")</f>
        <v/>
      </c>
      <c r="C1036" s="164" t="str">
        <f>IF(D1036="所費",支出入力表!C1037,"")</f>
        <v/>
      </c>
      <c r="D1036" s="165" t="str">
        <f>IF(支出入力表!E1037="所費","所費","")</f>
        <v/>
      </c>
      <c r="E1036" s="165" t="str">
        <f>IF(D1036="","",支出入力表!G1037)</f>
        <v/>
      </c>
      <c r="F1036" s="196" t="str">
        <f>IF(E1036="","",VLOOKUP(E1036,プルダウン用リスト!$L$1:$M$14,2,FALSE))</f>
        <v/>
      </c>
      <c r="G1036" s="164" t="str">
        <f>IF(D1036="所費",VLOOKUP(D1036,支出入力表!E1037:$M$2000,4,FALSE),"")</f>
        <v/>
      </c>
      <c r="H1036" s="164" t="str">
        <f>IF(D1036="所費",VLOOKUP(D1036,支出入力表!E1037:$M$2000,5,FALSE),"")</f>
        <v/>
      </c>
      <c r="I1036" s="166" t="str">
        <f>IF(D1036="所費",VLOOKUP(D1036,支出入力表!E1037:$M$2000,6,FALSE),"")</f>
        <v/>
      </c>
      <c r="J1036" s="167" t="str">
        <f>IF(D1036="所費",VLOOKUP(D1036,支出入力表!E1037:$M$2000,7,FALSE),"")</f>
        <v/>
      </c>
      <c r="K1036" s="167" t="str">
        <f>IF(D1036="所費",VLOOKUP(D1036,支出入力表!E1037:$M$2000,8,FALSE),"")</f>
        <v/>
      </c>
      <c r="L1036" s="168" t="str">
        <f>IF(D1036="所費",VLOOKUP(D1036,支出入力表!E1037:$M$2000,9,FALSE),"")</f>
        <v/>
      </c>
      <c r="M1036" s="30"/>
    </row>
    <row r="1037" spans="2:13" x14ac:dyDescent="0.55000000000000004">
      <c r="B1037" s="163" t="str">
        <f>IF(D1037="所費",支出入力表!A1038,"")</f>
        <v/>
      </c>
      <c r="C1037" s="164" t="str">
        <f>IF(D1037="所費",支出入力表!C1038,"")</f>
        <v/>
      </c>
      <c r="D1037" s="165" t="str">
        <f>IF(支出入力表!E1038="所費","所費","")</f>
        <v/>
      </c>
      <c r="E1037" s="165" t="str">
        <f>IF(D1037="","",支出入力表!G1038)</f>
        <v/>
      </c>
      <c r="F1037" s="196" t="str">
        <f>IF(E1037="","",VLOOKUP(E1037,プルダウン用リスト!$L$1:$M$14,2,FALSE))</f>
        <v/>
      </c>
      <c r="G1037" s="164" t="str">
        <f>IF(D1037="所費",VLOOKUP(D1037,支出入力表!E1038:$M$2000,4,FALSE),"")</f>
        <v/>
      </c>
      <c r="H1037" s="164" t="str">
        <f>IF(D1037="所費",VLOOKUP(D1037,支出入力表!E1038:$M$2000,5,FALSE),"")</f>
        <v/>
      </c>
      <c r="I1037" s="166" t="str">
        <f>IF(D1037="所費",VLOOKUP(D1037,支出入力表!E1038:$M$2000,6,FALSE),"")</f>
        <v/>
      </c>
      <c r="J1037" s="167" t="str">
        <f>IF(D1037="所費",VLOOKUP(D1037,支出入力表!E1038:$M$2000,7,FALSE),"")</f>
        <v/>
      </c>
      <c r="K1037" s="167" t="str">
        <f>IF(D1037="所費",VLOOKUP(D1037,支出入力表!E1038:$M$2000,8,FALSE),"")</f>
        <v/>
      </c>
      <c r="L1037" s="168" t="str">
        <f>IF(D1037="所費",VLOOKUP(D1037,支出入力表!E1038:$M$2000,9,FALSE),"")</f>
        <v/>
      </c>
      <c r="M1037" s="30"/>
    </row>
    <row r="1038" spans="2:13" x14ac:dyDescent="0.55000000000000004">
      <c r="B1038" s="163" t="str">
        <f>IF(D1038="所費",支出入力表!A1039,"")</f>
        <v/>
      </c>
      <c r="C1038" s="164" t="str">
        <f>IF(D1038="所費",支出入力表!C1039,"")</f>
        <v/>
      </c>
      <c r="D1038" s="165" t="str">
        <f>IF(支出入力表!E1039="所費","所費","")</f>
        <v/>
      </c>
      <c r="E1038" s="165" t="str">
        <f>IF(D1038="","",支出入力表!G1039)</f>
        <v/>
      </c>
      <c r="F1038" s="196" t="str">
        <f>IF(E1038="","",VLOOKUP(E1038,プルダウン用リスト!$L$1:$M$14,2,FALSE))</f>
        <v/>
      </c>
      <c r="G1038" s="164" t="str">
        <f>IF(D1038="所費",VLOOKUP(D1038,支出入力表!E1039:$M$2000,4,FALSE),"")</f>
        <v/>
      </c>
      <c r="H1038" s="164" t="str">
        <f>IF(D1038="所費",VLOOKUP(D1038,支出入力表!E1039:$M$2000,5,FALSE),"")</f>
        <v/>
      </c>
      <c r="I1038" s="166" t="str">
        <f>IF(D1038="所費",VLOOKUP(D1038,支出入力表!E1039:$M$2000,6,FALSE),"")</f>
        <v/>
      </c>
      <c r="J1038" s="167" t="str">
        <f>IF(D1038="所費",VLOOKUP(D1038,支出入力表!E1039:$M$2000,7,FALSE),"")</f>
        <v/>
      </c>
      <c r="K1038" s="167" t="str">
        <f>IF(D1038="所費",VLOOKUP(D1038,支出入力表!E1039:$M$2000,8,FALSE),"")</f>
        <v/>
      </c>
      <c r="L1038" s="168" t="str">
        <f>IF(D1038="所費",VLOOKUP(D1038,支出入力表!E1039:$M$2000,9,FALSE),"")</f>
        <v/>
      </c>
      <c r="M1038" s="30"/>
    </row>
    <row r="1039" spans="2:13" x14ac:dyDescent="0.55000000000000004">
      <c r="B1039" s="163" t="str">
        <f>IF(D1039="所費",支出入力表!A1040,"")</f>
        <v/>
      </c>
      <c r="C1039" s="164" t="str">
        <f>IF(D1039="所費",支出入力表!C1040,"")</f>
        <v/>
      </c>
      <c r="D1039" s="165" t="str">
        <f>IF(支出入力表!E1040="所費","所費","")</f>
        <v/>
      </c>
      <c r="E1039" s="165" t="str">
        <f>IF(D1039="","",支出入力表!G1040)</f>
        <v/>
      </c>
      <c r="F1039" s="196" t="str">
        <f>IF(E1039="","",VLOOKUP(E1039,プルダウン用リスト!$L$1:$M$14,2,FALSE))</f>
        <v/>
      </c>
      <c r="G1039" s="164" t="str">
        <f>IF(D1039="所費",VLOOKUP(D1039,支出入力表!E1040:$M$2000,4,FALSE),"")</f>
        <v/>
      </c>
      <c r="H1039" s="164" t="str">
        <f>IF(D1039="所費",VLOOKUP(D1039,支出入力表!E1040:$M$2000,5,FALSE),"")</f>
        <v/>
      </c>
      <c r="I1039" s="166" t="str">
        <f>IF(D1039="所費",VLOOKUP(D1039,支出入力表!E1040:$M$2000,6,FALSE),"")</f>
        <v/>
      </c>
      <c r="J1039" s="167" t="str">
        <f>IF(D1039="所費",VLOOKUP(D1039,支出入力表!E1040:$M$2000,7,FALSE),"")</f>
        <v/>
      </c>
      <c r="K1039" s="167" t="str">
        <f>IF(D1039="所費",VLOOKUP(D1039,支出入力表!E1040:$M$2000,8,FALSE),"")</f>
        <v/>
      </c>
      <c r="L1039" s="168" t="str">
        <f>IF(D1039="所費",VLOOKUP(D1039,支出入力表!E1040:$M$2000,9,FALSE),"")</f>
        <v/>
      </c>
      <c r="M1039" s="30"/>
    </row>
    <row r="1040" spans="2:13" x14ac:dyDescent="0.55000000000000004">
      <c r="B1040" s="163" t="str">
        <f>IF(D1040="所費",支出入力表!A1041,"")</f>
        <v/>
      </c>
      <c r="C1040" s="164" t="str">
        <f>IF(D1040="所費",支出入力表!C1041,"")</f>
        <v/>
      </c>
      <c r="D1040" s="165" t="str">
        <f>IF(支出入力表!E1041="所費","所費","")</f>
        <v/>
      </c>
      <c r="E1040" s="165" t="str">
        <f>IF(D1040="","",支出入力表!G1041)</f>
        <v/>
      </c>
      <c r="F1040" s="196" t="str">
        <f>IF(E1040="","",VLOOKUP(E1040,プルダウン用リスト!$L$1:$M$14,2,FALSE))</f>
        <v/>
      </c>
      <c r="G1040" s="164" t="str">
        <f>IF(D1040="所費",VLOOKUP(D1040,支出入力表!E1041:$M$2000,4,FALSE),"")</f>
        <v/>
      </c>
      <c r="H1040" s="164" t="str">
        <f>IF(D1040="所費",VLOOKUP(D1040,支出入力表!E1041:$M$2000,5,FALSE),"")</f>
        <v/>
      </c>
      <c r="I1040" s="166" t="str">
        <f>IF(D1040="所費",VLOOKUP(D1040,支出入力表!E1041:$M$2000,6,FALSE),"")</f>
        <v/>
      </c>
      <c r="J1040" s="167" t="str">
        <f>IF(D1040="所費",VLOOKUP(D1040,支出入力表!E1041:$M$2000,7,FALSE),"")</f>
        <v/>
      </c>
      <c r="K1040" s="167" t="str">
        <f>IF(D1040="所費",VLOOKUP(D1040,支出入力表!E1041:$M$2000,8,FALSE),"")</f>
        <v/>
      </c>
      <c r="L1040" s="168" t="str">
        <f>IF(D1040="所費",VLOOKUP(D1040,支出入力表!E1041:$M$2000,9,FALSE),"")</f>
        <v/>
      </c>
      <c r="M1040" s="30"/>
    </row>
    <row r="1041" spans="2:13" x14ac:dyDescent="0.55000000000000004">
      <c r="B1041" s="163" t="str">
        <f>IF(D1041="所費",支出入力表!A1042,"")</f>
        <v/>
      </c>
      <c r="C1041" s="164" t="str">
        <f>IF(D1041="所費",支出入力表!C1042,"")</f>
        <v/>
      </c>
      <c r="D1041" s="165" t="str">
        <f>IF(支出入力表!E1042="所費","所費","")</f>
        <v/>
      </c>
      <c r="E1041" s="165" t="str">
        <f>IF(D1041="","",支出入力表!G1042)</f>
        <v/>
      </c>
      <c r="F1041" s="196" t="str">
        <f>IF(E1041="","",VLOOKUP(E1041,プルダウン用リスト!$L$1:$M$14,2,FALSE))</f>
        <v/>
      </c>
      <c r="G1041" s="164" t="str">
        <f>IF(D1041="所費",VLOOKUP(D1041,支出入力表!E1042:$M$2000,4,FALSE),"")</f>
        <v/>
      </c>
      <c r="H1041" s="164" t="str">
        <f>IF(D1041="所費",VLOOKUP(D1041,支出入力表!E1042:$M$2000,5,FALSE),"")</f>
        <v/>
      </c>
      <c r="I1041" s="166" t="str">
        <f>IF(D1041="所費",VLOOKUP(D1041,支出入力表!E1042:$M$2000,6,FALSE),"")</f>
        <v/>
      </c>
      <c r="J1041" s="167" t="str">
        <f>IF(D1041="所費",VLOOKUP(D1041,支出入力表!E1042:$M$2000,7,FALSE),"")</f>
        <v/>
      </c>
      <c r="K1041" s="167" t="str">
        <f>IF(D1041="所費",VLOOKUP(D1041,支出入力表!E1042:$M$2000,8,FALSE),"")</f>
        <v/>
      </c>
      <c r="L1041" s="168" t="str">
        <f>IF(D1041="所費",VLOOKUP(D1041,支出入力表!E1042:$M$2000,9,FALSE),"")</f>
        <v/>
      </c>
      <c r="M1041" s="30"/>
    </row>
    <row r="1042" spans="2:13" x14ac:dyDescent="0.55000000000000004">
      <c r="B1042" s="163" t="str">
        <f>IF(D1042="所費",支出入力表!A1043,"")</f>
        <v/>
      </c>
      <c r="C1042" s="164" t="str">
        <f>IF(D1042="所費",支出入力表!C1043,"")</f>
        <v/>
      </c>
      <c r="D1042" s="165" t="str">
        <f>IF(支出入力表!E1043="所費","所費","")</f>
        <v/>
      </c>
      <c r="E1042" s="165" t="str">
        <f>IF(D1042="","",支出入力表!G1043)</f>
        <v/>
      </c>
      <c r="F1042" s="196" t="str">
        <f>IF(E1042="","",VLOOKUP(E1042,プルダウン用リスト!$L$1:$M$14,2,FALSE))</f>
        <v/>
      </c>
      <c r="G1042" s="164" t="str">
        <f>IF(D1042="所費",VLOOKUP(D1042,支出入力表!E1043:$M$2000,4,FALSE),"")</f>
        <v/>
      </c>
      <c r="H1042" s="164" t="str">
        <f>IF(D1042="所費",VLOOKUP(D1042,支出入力表!E1043:$M$2000,5,FALSE),"")</f>
        <v/>
      </c>
      <c r="I1042" s="166" t="str">
        <f>IF(D1042="所費",VLOOKUP(D1042,支出入力表!E1043:$M$2000,6,FALSE),"")</f>
        <v/>
      </c>
      <c r="J1042" s="167" t="str">
        <f>IF(D1042="所費",VLOOKUP(D1042,支出入力表!E1043:$M$2000,7,FALSE),"")</f>
        <v/>
      </c>
      <c r="K1042" s="167" t="str">
        <f>IF(D1042="所費",VLOOKUP(D1042,支出入力表!E1043:$M$2000,8,FALSE),"")</f>
        <v/>
      </c>
      <c r="L1042" s="168" t="str">
        <f>IF(D1042="所費",VLOOKUP(D1042,支出入力表!E1043:$M$2000,9,FALSE),"")</f>
        <v/>
      </c>
      <c r="M1042" s="30"/>
    </row>
    <row r="1043" spans="2:13" x14ac:dyDescent="0.55000000000000004">
      <c r="B1043" s="163" t="str">
        <f>IF(D1043="所費",支出入力表!A1044,"")</f>
        <v/>
      </c>
      <c r="C1043" s="164" t="str">
        <f>IF(D1043="所費",支出入力表!C1044,"")</f>
        <v/>
      </c>
      <c r="D1043" s="165" t="str">
        <f>IF(支出入力表!E1044="所費","所費","")</f>
        <v/>
      </c>
      <c r="E1043" s="165" t="str">
        <f>IF(D1043="","",支出入力表!G1044)</f>
        <v/>
      </c>
      <c r="F1043" s="196" t="str">
        <f>IF(E1043="","",VLOOKUP(E1043,プルダウン用リスト!$L$1:$M$14,2,FALSE))</f>
        <v/>
      </c>
      <c r="G1043" s="164" t="str">
        <f>IF(D1043="所費",VLOOKUP(D1043,支出入力表!E1044:$M$2000,4,FALSE),"")</f>
        <v/>
      </c>
      <c r="H1043" s="164" t="str">
        <f>IF(D1043="所費",VLOOKUP(D1043,支出入力表!E1044:$M$2000,5,FALSE),"")</f>
        <v/>
      </c>
      <c r="I1043" s="166" t="str">
        <f>IF(D1043="所費",VLOOKUP(D1043,支出入力表!E1044:$M$2000,6,FALSE),"")</f>
        <v/>
      </c>
      <c r="J1043" s="167" t="str">
        <f>IF(D1043="所費",VLOOKUP(D1043,支出入力表!E1044:$M$2000,7,FALSE),"")</f>
        <v/>
      </c>
      <c r="K1043" s="167" t="str">
        <f>IF(D1043="所費",VLOOKUP(D1043,支出入力表!E1044:$M$2000,8,FALSE),"")</f>
        <v/>
      </c>
      <c r="L1043" s="168" t="str">
        <f>IF(D1043="所費",VLOOKUP(D1043,支出入力表!E1044:$M$2000,9,FALSE),"")</f>
        <v/>
      </c>
      <c r="M1043" s="30"/>
    </row>
    <row r="1044" spans="2:13" x14ac:dyDescent="0.55000000000000004">
      <c r="B1044" s="163" t="str">
        <f>IF(D1044="所費",支出入力表!A1045,"")</f>
        <v/>
      </c>
      <c r="C1044" s="164" t="str">
        <f>IF(D1044="所費",支出入力表!C1045,"")</f>
        <v/>
      </c>
      <c r="D1044" s="165" t="str">
        <f>IF(支出入力表!E1045="所費","所費","")</f>
        <v/>
      </c>
      <c r="E1044" s="165" t="str">
        <f>IF(D1044="","",支出入力表!G1045)</f>
        <v/>
      </c>
      <c r="F1044" s="196" t="str">
        <f>IF(E1044="","",VLOOKUP(E1044,プルダウン用リスト!$L$1:$M$14,2,FALSE))</f>
        <v/>
      </c>
      <c r="G1044" s="164" t="str">
        <f>IF(D1044="所費",VLOOKUP(D1044,支出入力表!E1045:$M$2000,4,FALSE),"")</f>
        <v/>
      </c>
      <c r="H1044" s="164" t="str">
        <f>IF(D1044="所費",VLOOKUP(D1044,支出入力表!E1045:$M$2000,5,FALSE),"")</f>
        <v/>
      </c>
      <c r="I1044" s="166" t="str">
        <f>IF(D1044="所費",VLOOKUP(D1044,支出入力表!E1045:$M$2000,6,FALSE),"")</f>
        <v/>
      </c>
      <c r="J1044" s="167" t="str">
        <f>IF(D1044="所費",VLOOKUP(D1044,支出入力表!E1045:$M$2000,7,FALSE),"")</f>
        <v/>
      </c>
      <c r="K1044" s="167" t="str">
        <f>IF(D1044="所費",VLOOKUP(D1044,支出入力表!E1045:$M$2000,8,FALSE),"")</f>
        <v/>
      </c>
      <c r="L1044" s="168" t="str">
        <f>IF(D1044="所費",VLOOKUP(D1044,支出入力表!E1045:$M$2000,9,FALSE),"")</f>
        <v/>
      </c>
      <c r="M1044" s="30"/>
    </row>
    <row r="1045" spans="2:13" x14ac:dyDescent="0.55000000000000004">
      <c r="B1045" s="163" t="str">
        <f>IF(D1045="所費",支出入力表!A1046,"")</f>
        <v/>
      </c>
      <c r="C1045" s="164" t="str">
        <f>IF(D1045="所費",支出入力表!C1046,"")</f>
        <v/>
      </c>
      <c r="D1045" s="165" t="str">
        <f>IF(支出入力表!E1046="所費","所費","")</f>
        <v/>
      </c>
      <c r="E1045" s="165" t="str">
        <f>IF(D1045="","",支出入力表!G1046)</f>
        <v/>
      </c>
      <c r="F1045" s="196" t="str">
        <f>IF(E1045="","",VLOOKUP(E1045,プルダウン用リスト!$L$1:$M$14,2,FALSE))</f>
        <v/>
      </c>
      <c r="G1045" s="164" t="str">
        <f>IF(D1045="所費",VLOOKUP(D1045,支出入力表!E1046:$M$2000,4,FALSE),"")</f>
        <v/>
      </c>
      <c r="H1045" s="164" t="str">
        <f>IF(D1045="所費",VLOOKUP(D1045,支出入力表!E1046:$M$2000,5,FALSE),"")</f>
        <v/>
      </c>
      <c r="I1045" s="166" t="str">
        <f>IF(D1045="所費",VLOOKUP(D1045,支出入力表!E1046:$M$2000,6,FALSE),"")</f>
        <v/>
      </c>
      <c r="J1045" s="167" t="str">
        <f>IF(D1045="所費",VLOOKUP(D1045,支出入力表!E1046:$M$2000,7,FALSE),"")</f>
        <v/>
      </c>
      <c r="K1045" s="167" t="str">
        <f>IF(D1045="所費",VLOOKUP(D1045,支出入力表!E1046:$M$2000,8,FALSE),"")</f>
        <v/>
      </c>
      <c r="L1045" s="168" t="str">
        <f>IF(D1045="所費",VLOOKUP(D1045,支出入力表!E1046:$M$2000,9,FALSE),"")</f>
        <v/>
      </c>
      <c r="M1045" s="30"/>
    </row>
    <row r="1046" spans="2:13" x14ac:dyDescent="0.55000000000000004">
      <c r="B1046" s="163" t="str">
        <f>IF(D1046="所費",支出入力表!A1047,"")</f>
        <v/>
      </c>
      <c r="C1046" s="164" t="str">
        <f>IF(D1046="所費",支出入力表!C1047,"")</f>
        <v/>
      </c>
      <c r="D1046" s="165" t="str">
        <f>IF(支出入力表!E1047="所費","所費","")</f>
        <v/>
      </c>
      <c r="E1046" s="165" t="str">
        <f>IF(D1046="","",支出入力表!G1047)</f>
        <v/>
      </c>
      <c r="F1046" s="196" t="str">
        <f>IF(E1046="","",VLOOKUP(E1046,プルダウン用リスト!$L$1:$M$14,2,FALSE))</f>
        <v/>
      </c>
      <c r="G1046" s="164" t="str">
        <f>IF(D1046="所費",VLOOKUP(D1046,支出入力表!E1047:$M$2000,4,FALSE),"")</f>
        <v/>
      </c>
      <c r="H1046" s="164" t="str">
        <f>IF(D1046="所費",VLOOKUP(D1046,支出入力表!E1047:$M$2000,5,FALSE),"")</f>
        <v/>
      </c>
      <c r="I1046" s="166" t="str">
        <f>IF(D1046="所費",VLOOKUP(D1046,支出入力表!E1047:$M$2000,6,FALSE),"")</f>
        <v/>
      </c>
      <c r="J1046" s="167" t="str">
        <f>IF(D1046="所費",VLOOKUP(D1046,支出入力表!E1047:$M$2000,7,FALSE),"")</f>
        <v/>
      </c>
      <c r="K1046" s="167" t="str">
        <f>IF(D1046="所費",VLOOKUP(D1046,支出入力表!E1047:$M$2000,8,FALSE),"")</f>
        <v/>
      </c>
      <c r="L1046" s="168" t="str">
        <f>IF(D1046="所費",VLOOKUP(D1046,支出入力表!E1047:$M$2000,9,FALSE),"")</f>
        <v/>
      </c>
      <c r="M1046" s="30"/>
    </row>
    <row r="1047" spans="2:13" x14ac:dyDescent="0.55000000000000004">
      <c r="B1047" s="163" t="str">
        <f>IF(D1047="所費",支出入力表!A1048,"")</f>
        <v/>
      </c>
      <c r="C1047" s="164" t="str">
        <f>IF(D1047="所費",支出入力表!C1048,"")</f>
        <v/>
      </c>
      <c r="D1047" s="165" t="str">
        <f>IF(支出入力表!E1048="所費","所費","")</f>
        <v/>
      </c>
      <c r="E1047" s="165" t="str">
        <f>IF(D1047="","",支出入力表!G1048)</f>
        <v/>
      </c>
      <c r="F1047" s="196" t="str">
        <f>IF(E1047="","",VLOOKUP(E1047,プルダウン用リスト!$L$1:$M$14,2,FALSE))</f>
        <v/>
      </c>
      <c r="G1047" s="164" t="str">
        <f>IF(D1047="所費",VLOOKUP(D1047,支出入力表!E1048:$M$2000,4,FALSE),"")</f>
        <v/>
      </c>
      <c r="H1047" s="164" t="str">
        <f>IF(D1047="所費",VLOOKUP(D1047,支出入力表!E1048:$M$2000,5,FALSE),"")</f>
        <v/>
      </c>
      <c r="I1047" s="166" t="str">
        <f>IF(D1047="所費",VLOOKUP(D1047,支出入力表!E1048:$M$2000,6,FALSE),"")</f>
        <v/>
      </c>
      <c r="J1047" s="167" t="str">
        <f>IF(D1047="所費",VLOOKUP(D1047,支出入力表!E1048:$M$2000,7,FALSE),"")</f>
        <v/>
      </c>
      <c r="K1047" s="167" t="str">
        <f>IF(D1047="所費",VLOOKUP(D1047,支出入力表!E1048:$M$2000,8,FALSE),"")</f>
        <v/>
      </c>
      <c r="L1047" s="168" t="str">
        <f>IF(D1047="所費",VLOOKUP(D1047,支出入力表!E1048:$M$2000,9,FALSE),"")</f>
        <v/>
      </c>
      <c r="M1047" s="30"/>
    </row>
    <row r="1048" spans="2:13" x14ac:dyDescent="0.55000000000000004">
      <c r="B1048" s="163" t="str">
        <f>IF(D1048="所費",支出入力表!A1049,"")</f>
        <v/>
      </c>
      <c r="C1048" s="164" t="str">
        <f>IF(D1048="所費",支出入力表!C1049,"")</f>
        <v/>
      </c>
      <c r="D1048" s="165" t="str">
        <f>IF(支出入力表!E1049="所費","所費","")</f>
        <v/>
      </c>
      <c r="E1048" s="165" t="str">
        <f>IF(D1048="","",支出入力表!G1049)</f>
        <v/>
      </c>
      <c r="F1048" s="196" t="str">
        <f>IF(E1048="","",VLOOKUP(E1048,プルダウン用リスト!$L$1:$M$14,2,FALSE))</f>
        <v/>
      </c>
      <c r="G1048" s="164" t="str">
        <f>IF(D1048="所費",VLOOKUP(D1048,支出入力表!E1049:$M$2000,4,FALSE),"")</f>
        <v/>
      </c>
      <c r="H1048" s="164" t="str">
        <f>IF(D1048="所費",VLOOKUP(D1048,支出入力表!E1049:$M$2000,5,FALSE),"")</f>
        <v/>
      </c>
      <c r="I1048" s="166" t="str">
        <f>IF(D1048="所費",VLOOKUP(D1048,支出入力表!E1049:$M$2000,6,FALSE),"")</f>
        <v/>
      </c>
      <c r="J1048" s="167" t="str">
        <f>IF(D1048="所費",VLOOKUP(D1048,支出入力表!E1049:$M$2000,7,FALSE),"")</f>
        <v/>
      </c>
      <c r="K1048" s="167" t="str">
        <f>IF(D1048="所費",VLOOKUP(D1048,支出入力表!E1049:$M$2000,8,FALSE),"")</f>
        <v/>
      </c>
      <c r="L1048" s="168" t="str">
        <f>IF(D1048="所費",VLOOKUP(D1048,支出入力表!E1049:$M$2000,9,FALSE),"")</f>
        <v/>
      </c>
      <c r="M1048" s="30"/>
    </row>
    <row r="1049" spans="2:13" x14ac:dyDescent="0.55000000000000004">
      <c r="B1049" s="163" t="str">
        <f>IF(D1049="所費",支出入力表!A1050,"")</f>
        <v/>
      </c>
      <c r="C1049" s="164" t="str">
        <f>IF(D1049="所費",支出入力表!C1050,"")</f>
        <v/>
      </c>
      <c r="D1049" s="165" t="str">
        <f>IF(支出入力表!E1050="所費","所費","")</f>
        <v/>
      </c>
      <c r="E1049" s="165" t="str">
        <f>IF(D1049="","",支出入力表!G1050)</f>
        <v/>
      </c>
      <c r="F1049" s="196" t="str">
        <f>IF(E1049="","",VLOOKUP(E1049,プルダウン用リスト!$L$1:$M$14,2,FALSE))</f>
        <v/>
      </c>
      <c r="G1049" s="164" t="str">
        <f>IF(D1049="所費",VLOOKUP(D1049,支出入力表!E1050:$M$2000,4,FALSE),"")</f>
        <v/>
      </c>
      <c r="H1049" s="164" t="str">
        <f>IF(D1049="所費",VLOOKUP(D1049,支出入力表!E1050:$M$2000,5,FALSE),"")</f>
        <v/>
      </c>
      <c r="I1049" s="166" t="str">
        <f>IF(D1049="所費",VLOOKUP(D1049,支出入力表!E1050:$M$2000,6,FALSE),"")</f>
        <v/>
      </c>
      <c r="J1049" s="167" t="str">
        <f>IF(D1049="所費",VLOOKUP(D1049,支出入力表!E1050:$M$2000,7,FALSE),"")</f>
        <v/>
      </c>
      <c r="K1049" s="167" t="str">
        <f>IF(D1049="所費",VLOOKUP(D1049,支出入力表!E1050:$M$2000,8,FALSE),"")</f>
        <v/>
      </c>
      <c r="L1049" s="168" t="str">
        <f>IF(D1049="所費",VLOOKUP(D1049,支出入力表!E1050:$M$2000,9,FALSE),"")</f>
        <v/>
      </c>
      <c r="M1049" s="30"/>
    </row>
    <row r="1050" spans="2:13" x14ac:dyDescent="0.55000000000000004">
      <c r="B1050" s="163" t="str">
        <f>IF(D1050="所費",支出入力表!A1051,"")</f>
        <v/>
      </c>
      <c r="C1050" s="164" t="str">
        <f>IF(D1050="所費",支出入力表!C1051,"")</f>
        <v/>
      </c>
      <c r="D1050" s="165" t="str">
        <f>IF(支出入力表!E1051="所費","所費","")</f>
        <v/>
      </c>
      <c r="E1050" s="165" t="str">
        <f>IF(D1050="","",支出入力表!G1051)</f>
        <v/>
      </c>
      <c r="F1050" s="196" t="str">
        <f>IF(E1050="","",VLOOKUP(E1050,プルダウン用リスト!$L$1:$M$14,2,FALSE))</f>
        <v/>
      </c>
      <c r="G1050" s="164" t="str">
        <f>IF(D1050="所費",VLOOKUP(D1050,支出入力表!E1051:$M$2000,4,FALSE),"")</f>
        <v/>
      </c>
      <c r="H1050" s="164" t="str">
        <f>IF(D1050="所費",VLOOKUP(D1050,支出入力表!E1051:$M$2000,5,FALSE),"")</f>
        <v/>
      </c>
      <c r="I1050" s="166" t="str">
        <f>IF(D1050="所費",VLOOKUP(D1050,支出入力表!E1051:$M$2000,6,FALSE),"")</f>
        <v/>
      </c>
      <c r="J1050" s="167" t="str">
        <f>IF(D1050="所費",VLOOKUP(D1050,支出入力表!E1051:$M$2000,7,FALSE),"")</f>
        <v/>
      </c>
      <c r="K1050" s="167" t="str">
        <f>IF(D1050="所費",VLOOKUP(D1050,支出入力表!E1051:$M$2000,8,FALSE),"")</f>
        <v/>
      </c>
      <c r="L1050" s="168" t="str">
        <f>IF(D1050="所費",VLOOKUP(D1050,支出入力表!E1051:$M$2000,9,FALSE),"")</f>
        <v/>
      </c>
      <c r="M1050" s="30"/>
    </row>
    <row r="1051" spans="2:13" x14ac:dyDescent="0.55000000000000004">
      <c r="B1051" s="163" t="str">
        <f>IF(D1051="所費",支出入力表!A1052,"")</f>
        <v/>
      </c>
      <c r="C1051" s="164" t="str">
        <f>IF(D1051="所費",支出入力表!C1052,"")</f>
        <v/>
      </c>
      <c r="D1051" s="165" t="str">
        <f>IF(支出入力表!E1052="所費","所費","")</f>
        <v/>
      </c>
      <c r="E1051" s="165" t="str">
        <f>IF(D1051="","",支出入力表!G1052)</f>
        <v/>
      </c>
      <c r="F1051" s="196" t="str">
        <f>IF(E1051="","",VLOOKUP(E1051,プルダウン用リスト!$L$1:$M$14,2,FALSE))</f>
        <v/>
      </c>
      <c r="G1051" s="164" t="str">
        <f>IF(D1051="所費",VLOOKUP(D1051,支出入力表!E1052:$M$2000,4,FALSE),"")</f>
        <v/>
      </c>
      <c r="H1051" s="164" t="str">
        <f>IF(D1051="所費",VLOOKUP(D1051,支出入力表!E1052:$M$2000,5,FALSE),"")</f>
        <v/>
      </c>
      <c r="I1051" s="166" t="str">
        <f>IF(D1051="所費",VLOOKUP(D1051,支出入力表!E1052:$M$2000,6,FALSE),"")</f>
        <v/>
      </c>
      <c r="J1051" s="167" t="str">
        <f>IF(D1051="所費",VLOOKUP(D1051,支出入力表!E1052:$M$2000,7,FALSE),"")</f>
        <v/>
      </c>
      <c r="K1051" s="167" t="str">
        <f>IF(D1051="所費",VLOOKUP(D1051,支出入力表!E1052:$M$2000,8,FALSE),"")</f>
        <v/>
      </c>
      <c r="L1051" s="168" t="str">
        <f>IF(D1051="所費",VLOOKUP(D1051,支出入力表!E1052:$M$2000,9,FALSE),"")</f>
        <v/>
      </c>
      <c r="M1051" s="30"/>
    </row>
    <row r="1052" spans="2:13" x14ac:dyDescent="0.55000000000000004">
      <c r="B1052" s="163" t="str">
        <f>IF(D1052="所費",支出入力表!A1053,"")</f>
        <v/>
      </c>
      <c r="C1052" s="164" t="str">
        <f>IF(D1052="所費",支出入力表!C1053,"")</f>
        <v/>
      </c>
      <c r="D1052" s="165" t="str">
        <f>IF(支出入力表!E1053="所費","所費","")</f>
        <v/>
      </c>
      <c r="E1052" s="165" t="str">
        <f>IF(D1052="","",支出入力表!G1053)</f>
        <v/>
      </c>
      <c r="F1052" s="196" t="str">
        <f>IF(E1052="","",VLOOKUP(E1052,プルダウン用リスト!$L$1:$M$14,2,FALSE))</f>
        <v/>
      </c>
      <c r="G1052" s="164" t="str">
        <f>IF(D1052="所費",VLOOKUP(D1052,支出入力表!E1053:$M$2000,4,FALSE),"")</f>
        <v/>
      </c>
      <c r="H1052" s="164" t="str">
        <f>IF(D1052="所費",VLOOKUP(D1052,支出入力表!E1053:$M$2000,5,FALSE),"")</f>
        <v/>
      </c>
      <c r="I1052" s="166" t="str">
        <f>IF(D1052="所費",VLOOKUP(D1052,支出入力表!E1053:$M$2000,6,FALSE),"")</f>
        <v/>
      </c>
      <c r="J1052" s="167" t="str">
        <f>IF(D1052="所費",VLOOKUP(D1052,支出入力表!E1053:$M$2000,7,FALSE),"")</f>
        <v/>
      </c>
      <c r="K1052" s="167" t="str">
        <f>IF(D1052="所費",VLOOKUP(D1052,支出入力表!E1053:$M$2000,8,FALSE),"")</f>
        <v/>
      </c>
      <c r="L1052" s="168" t="str">
        <f>IF(D1052="所費",VLOOKUP(D1052,支出入力表!E1053:$M$2000,9,FALSE),"")</f>
        <v/>
      </c>
      <c r="M1052" s="30"/>
    </row>
    <row r="1053" spans="2:13" x14ac:dyDescent="0.55000000000000004">
      <c r="B1053" s="163" t="str">
        <f>IF(D1053="所費",支出入力表!A1054,"")</f>
        <v/>
      </c>
      <c r="C1053" s="164" t="str">
        <f>IF(D1053="所費",支出入力表!C1054,"")</f>
        <v/>
      </c>
      <c r="D1053" s="165" t="str">
        <f>IF(支出入力表!E1054="所費","所費","")</f>
        <v/>
      </c>
      <c r="E1053" s="165" t="str">
        <f>IF(D1053="","",支出入力表!G1054)</f>
        <v/>
      </c>
      <c r="F1053" s="196" t="str">
        <f>IF(E1053="","",VLOOKUP(E1053,プルダウン用リスト!$L$1:$M$14,2,FALSE))</f>
        <v/>
      </c>
      <c r="G1053" s="164" t="str">
        <f>IF(D1053="所費",VLOOKUP(D1053,支出入力表!E1054:$M$2000,4,FALSE),"")</f>
        <v/>
      </c>
      <c r="H1053" s="164" t="str">
        <f>IF(D1053="所費",VLOOKUP(D1053,支出入力表!E1054:$M$2000,5,FALSE),"")</f>
        <v/>
      </c>
      <c r="I1053" s="166" t="str">
        <f>IF(D1053="所費",VLOOKUP(D1053,支出入力表!E1054:$M$2000,6,FALSE),"")</f>
        <v/>
      </c>
      <c r="J1053" s="167" t="str">
        <f>IF(D1053="所費",VLOOKUP(D1053,支出入力表!E1054:$M$2000,7,FALSE),"")</f>
        <v/>
      </c>
      <c r="K1053" s="167" t="str">
        <f>IF(D1053="所費",VLOOKUP(D1053,支出入力表!E1054:$M$2000,8,FALSE),"")</f>
        <v/>
      </c>
      <c r="L1053" s="168" t="str">
        <f>IF(D1053="所費",VLOOKUP(D1053,支出入力表!E1054:$M$2000,9,FALSE),"")</f>
        <v/>
      </c>
      <c r="M1053" s="30"/>
    </row>
    <row r="1054" spans="2:13" x14ac:dyDescent="0.55000000000000004">
      <c r="B1054" s="163" t="str">
        <f>IF(D1054="所費",支出入力表!A1055,"")</f>
        <v/>
      </c>
      <c r="C1054" s="164" t="str">
        <f>IF(D1054="所費",支出入力表!C1055,"")</f>
        <v/>
      </c>
      <c r="D1054" s="165" t="str">
        <f>IF(支出入力表!E1055="所費","所費","")</f>
        <v/>
      </c>
      <c r="E1054" s="165" t="str">
        <f>IF(D1054="","",支出入力表!G1055)</f>
        <v/>
      </c>
      <c r="F1054" s="196" t="str">
        <f>IF(E1054="","",VLOOKUP(E1054,プルダウン用リスト!$L$1:$M$14,2,FALSE))</f>
        <v/>
      </c>
      <c r="G1054" s="164" t="str">
        <f>IF(D1054="所費",VLOOKUP(D1054,支出入力表!E1055:$M$2000,4,FALSE),"")</f>
        <v/>
      </c>
      <c r="H1054" s="164" t="str">
        <f>IF(D1054="所費",VLOOKUP(D1054,支出入力表!E1055:$M$2000,5,FALSE),"")</f>
        <v/>
      </c>
      <c r="I1054" s="166" t="str">
        <f>IF(D1054="所費",VLOOKUP(D1054,支出入力表!E1055:$M$2000,6,FALSE),"")</f>
        <v/>
      </c>
      <c r="J1054" s="167" t="str">
        <f>IF(D1054="所費",VLOOKUP(D1054,支出入力表!E1055:$M$2000,7,FALSE),"")</f>
        <v/>
      </c>
      <c r="K1054" s="167" t="str">
        <f>IF(D1054="所費",VLOOKUP(D1054,支出入力表!E1055:$M$2000,8,FALSE),"")</f>
        <v/>
      </c>
      <c r="L1054" s="168" t="str">
        <f>IF(D1054="所費",VLOOKUP(D1054,支出入力表!E1055:$M$2000,9,FALSE),"")</f>
        <v/>
      </c>
      <c r="M1054" s="30"/>
    </row>
    <row r="1055" spans="2:13" x14ac:dyDescent="0.55000000000000004">
      <c r="B1055" s="163" t="str">
        <f>IF(D1055="所費",支出入力表!A1056,"")</f>
        <v/>
      </c>
      <c r="C1055" s="164" t="str">
        <f>IF(D1055="所費",支出入力表!C1056,"")</f>
        <v/>
      </c>
      <c r="D1055" s="165" t="str">
        <f>IF(支出入力表!E1056="所費","所費","")</f>
        <v/>
      </c>
      <c r="E1055" s="165" t="str">
        <f>IF(D1055="","",支出入力表!G1056)</f>
        <v/>
      </c>
      <c r="F1055" s="196" t="str">
        <f>IF(E1055="","",VLOOKUP(E1055,プルダウン用リスト!$L$1:$M$14,2,FALSE))</f>
        <v/>
      </c>
      <c r="G1055" s="164" t="str">
        <f>IF(D1055="所費",VLOOKUP(D1055,支出入力表!E1056:$M$2000,4,FALSE),"")</f>
        <v/>
      </c>
      <c r="H1055" s="164" t="str">
        <f>IF(D1055="所費",VLOOKUP(D1055,支出入力表!E1056:$M$2000,5,FALSE),"")</f>
        <v/>
      </c>
      <c r="I1055" s="166" t="str">
        <f>IF(D1055="所費",VLOOKUP(D1055,支出入力表!E1056:$M$2000,6,FALSE),"")</f>
        <v/>
      </c>
      <c r="J1055" s="167" t="str">
        <f>IF(D1055="所費",VLOOKUP(D1055,支出入力表!E1056:$M$2000,7,FALSE),"")</f>
        <v/>
      </c>
      <c r="K1055" s="167" t="str">
        <f>IF(D1055="所費",VLOOKUP(D1055,支出入力表!E1056:$M$2000,8,FALSE),"")</f>
        <v/>
      </c>
      <c r="L1055" s="168" t="str">
        <f>IF(D1055="所費",VLOOKUP(D1055,支出入力表!E1056:$M$2000,9,FALSE),"")</f>
        <v/>
      </c>
      <c r="M1055" s="30"/>
    </row>
    <row r="1056" spans="2:13" x14ac:dyDescent="0.55000000000000004">
      <c r="B1056" s="163" t="str">
        <f>IF(D1056="所費",支出入力表!A1057,"")</f>
        <v/>
      </c>
      <c r="C1056" s="164" t="str">
        <f>IF(D1056="所費",支出入力表!C1057,"")</f>
        <v/>
      </c>
      <c r="D1056" s="165" t="str">
        <f>IF(支出入力表!E1057="所費","所費","")</f>
        <v/>
      </c>
      <c r="E1056" s="165" t="str">
        <f>IF(D1056="","",支出入力表!G1057)</f>
        <v/>
      </c>
      <c r="F1056" s="196" t="str">
        <f>IF(E1056="","",VLOOKUP(E1056,プルダウン用リスト!$L$1:$M$14,2,FALSE))</f>
        <v/>
      </c>
      <c r="G1056" s="164" t="str">
        <f>IF(D1056="所費",VLOOKUP(D1056,支出入力表!E1057:$M$2000,4,FALSE),"")</f>
        <v/>
      </c>
      <c r="H1056" s="164" t="str">
        <f>IF(D1056="所費",VLOOKUP(D1056,支出入力表!E1057:$M$2000,5,FALSE),"")</f>
        <v/>
      </c>
      <c r="I1056" s="166" t="str">
        <f>IF(D1056="所費",VLOOKUP(D1056,支出入力表!E1057:$M$2000,6,FALSE),"")</f>
        <v/>
      </c>
      <c r="J1056" s="167" t="str">
        <f>IF(D1056="所費",VLOOKUP(D1056,支出入力表!E1057:$M$2000,7,FALSE),"")</f>
        <v/>
      </c>
      <c r="K1056" s="167" t="str">
        <f>IF(D1056="所費",VLOOKUP(D1056,支出入力表!E1057:$M$2000,8,FALSE),"")</f>
        <v/>
      </c>
      <c r="L1056" s="168" t="str">
        <f>IF(D1056="所費",VLOOKUP(D1056,支出入力表!E1057:$M$2000,9,FALSE),"")</f>
        <v/>
      </c>
      <c r="M1056" s="30"/>
    </row>
    <row r="1057" spans="2:13" x14ac:dyDescent="0.55000000000000004">
      <c r="B1057" s="163" t="str">
        <f>IF(D1057="所費",支出入力表!A1058,"")</f>
        <v/>
      </c>
      <c r="C1057" s="164" t="str">
        <f>IF(D1057="所費",支出入力表!C1058,"")</f>
        <v/>
      </c>
      <c r="D1057" s="165" t="str">
        <f>IF(支出入力表!E1058="所費","所費","")</f>
        <v/>
      </c>
      <c r="E1057" s="165" t="str">
        <f>IF(D1057="","",支出入力表!G1058)</f>
        <v/>
      </c>
      <c r="F1057" s="196" t="str">
        <f>IF(E1057="","",VLOOKUP(E1057,プルダウン用リスト!$L$1:$M$14,2,FALSE))</f>
        <v/>
      </c>
      <c r="G1057" s="164" t="str">
        <f>IF(D1057="所費",VLOOKUP(D1057,支出入力表!E1058:$M$2000,4,FALSE),"")</f>
        <v/>
      </c>
      <c r="H1057" s="164" t="str">
        <f>IF(D1057="所費",VLOOKUP(D1057,支出入力表!E1058:$M$2000,5,FALSE),"")</f>
        <v/>
      </c>
      <c r="I1057" s="166" t="str">
        <f>IF(D1057="所費",VLOOKUP(D1057,支出入力表!E1058:$M$2000,6,FALSE),"")</f>
        <v/>
      </c>
      <c r="J1057" s="167" t="str">
        <f>IF(D1057="所費",VLOOKUP(D1057,支出入力表!E1058:$M$2000,7,FALSE),"")</f>
        <v/>
      </c>
      <c r="K1057" s="167" t="str">
        <f>IF(D1057="所費",VLOOKUP(D1057,支出入力表!E1058:$M$2000,8,FALSE),"")</f>
        <v/>
      </c>
      <c r="L1057" s="168" t="str">
        <f>IF(D1057="所費",VLOOKUP(D1057,支出入力表!E1058:$M$2000,9,FALSE),"")</f>
        <v/>
      </c>
      <c r="M1057" s="30"/>
    </row>
    <row r="1058" spans="2:13" x14ac:dyDescent="0.55000000000000004">
      <c r="B1058" s="163" t="str">
        <f>IF(D1058="所費",支出入力表!A1059,"")</f>
        <v/>
      </c>
      <c r="C1058" s="164" t="str">
        <f>IF(D1058="所費",支出入力表!C1059,"")</f>
        <v/>
      </c>
      <c r="D1058" s="165" t="str">
        <f>IF(支出入力表!E1059="所費","所費","")</f>
        <v/>
      </c>
      <c r="E1058" s="165" t="str">
        <f>IF(D1058="","",支出入力表!G1059)</f>
        <v/>
      </c>
      <c r="F1058" s="196" t="str">
        <f>IF(E1058="","",VLOOKUP(E1058,プルダウン用リスト!$L$1:$M$14,2,FALSE))</f>
        <v/>
      </c>
      <c r="G1058" s="164" t="str">
        <f>IF(D1058="所費",VLOOKUP(D1058,支出入力表!E1059:$M$2000,4,FALSE),"")</f>
        <v/>
      </c>
      <c r="H1058" s="164" t="str">
        <f>IF(D1058="所費",VLOOKUP(D1058,支出入力表!E1059:$M$2000,5,FALSE),"")</f>
        <v/>
      </c>
      <c r="I1058" s="166" t="str">
        <f>IF(D1058="所費",VLOOKUP(D1058,支出入力表!E1059:$M$2000,6,FALSE),"")</f>
        <v/>
      </c>
      <c r="J1058" s="167" t="str">
        <f>IF(D1058="所費",VLOOKUP(D1058,支出入力表!E1059:$M$2000,7,FALSE),"")</f>
        <v/>
      </c>
      <c r="K1058" s="167" t="str">
        <f>IF(D1058="所費",VLOOKUP(D1058,支出入力表!E1059:$M$2000,8,FALSE),"")</f>
        <v/>
      </c>
      <c r="L1058" s="168" t="str">
        <f>IF(D1058="所費",VLOOKUP(D1058,支出入力表!E1059:$M$2000,9,FALSE),"")</f>
        <v/>
      </c>
      <c r="M1058" s="30"/>
    </row>
    <row r="1059" spans="2:13" x14ac:dyDescent="0.55000000000000004">
      <c r="B1059" s="163" t="str">
        <f>IF(D1059="所費",支出入力表!A1060,"")</f>
        <v/>
      </c>
      <c r="C1059" s="164" t="str">
        <f>IF(D1059="所費",支出入力表!C1060,"")</f>
        <v/>
      </c>
      <c r="D1059" s="165" t="str">
        <f>IF(支出入力表!E1060="所費","所費","")</f>
        <v/>
      </c>
      <c r="E1059" s="165" t="str">
        <f>IF(D1059="","",支出入力表!G1060)</f>
        <v/>
      </c>
      <c r="F1059" s="196" t="str">
        <f>IF(E1059="","",VLOOKUP(E1059,プルダウン用リスト!$L$1:$M$14,2,FALSE))</f>
        <v/>
      </c>
      <c r="G1059" s="164" t="str">
        <f>IF(D1059="所費",VLOOKUP(D1059,支出入力表!E1060:$M$2000,4,FALSE),"")</f>
        <v/>
      </c>
      <c r="H1059" s="164" t="str">
        <f>IF(D1059="所費",VLOOKUP(D1059,支出入力表!E1060:$M$2000,5,FALSE),"")</f>
        <v/>
      </c>
      <c r="I1059" s="166" t="str">
        <f>IF(D1059="所費",VLOOKUP(D1059,支出入力表!E1060:$M$2000,6,FALSE),"")</f>
        <v/>
      </c>
      <c r="J1059" s="167" t="str">
        <f>IF(D1059="所費",VLOOKUP(D1059,支出入力表!E1060:$M$2000,7,FALSE),"")</f>
        <v/>
      </c>
      <c r="K1059" s="167" t="str">
        <f>IF(D1059="所費",VLOOKUP(D1059,支出入力表!E1060:$M$2000,8,FALSE),"")</f>
        <v/>
      </c>
      <c r="L1059" s="168" t="str">
        <f>IF(D1059="所費",VLOOKUP(D1059,支出入力表!E1060:$M$2000,9,FALSE),"")</f>
        <v/>
      </c>
      <c r="M1059" s="30"/>
    </row>
    <row r="1060" spans="2:13" x14ac:dyDescent="0.55000000000000004">
      <c r="B1060" s="163" t="str">
        <f>IF(D1060="所費",支出入力表!A1061,"")</f>
        <v/>
      </c>
      <c r="C1060" s="164" t="str">
        <f>IF(D1060="所費",支出入力表!C1061,"")</f>
        <v/>
      </c>
      <c r="D1060" s="165" t="str">
        <f>IF(支出入力表!E1061="所費","所費","")</f>
        <v/>
      </c>
      <c r="E1060" s="165" t="str">
        <f>IF(D1060="","",支出入力表!G1061)</f>
        <v/>
      </c>
      <c r="F1060" s="196" t="str">
        <f>IF(E1060="","",VLOOKUP(E1060,プルダウン用リスト!$L$1:$M$14,2,FALSE))</f>
        <v/>
      </c>
      <c r="G1060" s="164" t="str">
        <f>IF(D1060="所費",VLOOKUP(D1060,支出入力表!E1061:$M$2000,4,FALSE),"")</f>
        <v/>
      </c>
      <c r="H1060" s="164" t="str">
        <f>IF(D1060="所費",VLOOKUP(D1060,支出入力表!E1061:$M$2000,5,FALSE),"")</f>
        <v/>
      </c>
      <c r="I1060" s="166" t="str">
        <f>IF(D1060="所費",VLOOKUP(D1060,支出入力表!E1061:$M$2000,6,FALSE),"")</f>
        <v/>
      </c>
      <c r="J1060" s="167" t="str">
        <f>IF(D1060="所費",VLOOKUP(D1060,支出入力表!E1061:$M$2000,7,FALSE),"")</f>
        <v/>
      </c>
      <c r="K1060" s="167" t="str">
        <f>IF(D1060="所費",VLOOKUP(D1060,支出入力表!E1061:$M$2000,8,FALSE),"")</f>
        <v/>
      </c>
      <c r="L1060" s="168" t="str">
        <f>IF(D1060="所費",VLOOKUP(D1060,支出入力表!E1061:$M$2000,9,FALSE),"")</f>
        <v/>
      </c>
      <c r="M1060" s="30"/>
    </row>
    <row r="1061" spans="2:13" x14ac:dyDescent="0.55000000000000004">
      <c r="B1061" s="163" t="str">
        <f>IF(D1061="所費",支出入力表!A1062,"")</f>
        <v/>
      </c>
      <c r="C1061" s="164" t="str">
        <f>IF(D1061="所費",支出入力表!C1062,"")</f>
        <v/>
      </c>
      <c r="D1061" s="165" t="str">
        <f>IF(支出入力表!E1062="所費","所費","")</f>
        <v/>
      </c>
      <c r="E1061" s="165" t="str">
        <f>IF(D1061="","",支出入力表!G1062)</f>
        <v/>
      </c>
      <c r="F1061" s="196" t="str">
        <f>IF(E1061="","",VLOOKUP(E1061,プルダウン用リスト!$L$1:$M$14,2,FALSE))</f>
        <v/>
      </c>
      <c r="G1061" s="164" t="str">
        <f>IF(D1061="所費",VLOOKUP(D1061,支出入力表!E1062:$M$2000,4,FALSE),"")</f>
        <v/>
      </c>
      <c r="H1061" s="164" t="str">
        <f>IF(D1061="所費",VLOOKUP(D1061,支出入力表!E1062:$M$2000,5,FALSE),"")</f>
        <v/>
      </c>
      <c r="I1061" s="166" t="str">
        <f>IF(D1061="所費",VLOOKUP(D1061,支出入力表!E1062:$M$2000,6,FALSE),"")</f>
        <v/>
      </c>
      <c r="J1061" s="167" t="str">
        <f>IF(D1061="所費",VLOOKUP(D1061,支出入力表!E1062:$M$2000,7,FALSE),"")</f>
        <v/>
      </c>
      <c r="K1061" s="167" t="str">
        <f>IF(D1061="所費",VLOOKUP(D1061,支出入力表!E1062:$M$2000,8,FALSE),"")</f>
        <v/>
      </c>
      <c r="L1061" s="168" t="str">
        <f>IF(D1061="所費",VLOOKUP(D1061,支出入力表!E1062:$M$2000,9,FALSE),"")</f>
        <v/>
      </c>
      <c r="M1061" s="30"/>
    </row>
    <row r="1062" spans="2:13" x14ac:dyDescent="0.55000000000000004">
      <c r="B1062" s="163" t="str">
        <f>IF(D1062="所費",支出入力表!A1063,"")</f>
        <v/>
      </c>
      <c r="C1062" s="164" t="str">
        <f>IF(D1062="所費",支出入力表!C1063,"")</f>
        <v/>
      </c>
      <c r="D1062" s="165" t="str">
        <f>IF(支出入力表!E1063="所費","所費","")</f>
        <v/>
      </c>
      <c r="E1062" s="165" t="str">
        <f>IF(D1062="","",支出入力表!G1063)</f>
        <v/>
      </c>
      <c r="F1062" s="196" t="str">
        <f>IF(E1062="","",VLOOKUP(E1062,プルダウン用リスト!$L$1:$M$14,2,FALSE))</f>
        <v/>
      </c>
      <c r="G1062" s="164" t="str">
        <f>IF(D1062="所費",VLOOKUP(D1062,支出入力表!E1063:$M$2000,4,FALSE),"")</f>
        <v/>
      </c>
      <c r="H1062" s="164" t="str">
        <f>IF(D1062="所費",VLOOKUP(D1062,支出入力表!E1063:$M$2000,5,FALSE),"")</f>
        <v/>
      </c>
      <c r="I1062" s="166" t="str">
        <f>IF(D1062="所費",VLOOKUP(D1062,支出入力表!E1063:$M$2000,6,FALSE),"")</f>
        <v/>
      </c>
      <c r="J1062" s="167" t="str">
        <f>IF(D1062="所費",VLOOKUP(D1062,支出入力表!E1063:$M$2000,7,FALSE),"")</f>
        <v/>
      </c>
      <c r="K1062" s="167" t="str">
        <f>IF(D1062="所費",VLOOKUP(D1062,支出入力表!E1063:$M$2000,8,FALSE),"")</f>
        <v/>
      </c>
      <c r="L1062" s="168" t="str">
        <f>IF(D1062="所費",VLOOKUP(D1062,支出入力表!E1063:$M$2000,9,FALSE),"")</f>
        <v/>
      </c>
      <c r="M1062" s="30"/>
    </row>
    <row r="1063" spans="2:13" x14ac:dyDescent="0.55000000000000004">
      <c r="B1063" s="163" t="str">
        <f>IF(D1063="所費",支出入力表!A1064,"")</f>
        <v/>
      </c>
      <c r="C1063" s="164" t="str">
        <f>IF(D1063="所費",支出入力表!C1064,"")</f>
        <v/>
      </c>
      <c r="D1063" s="165" t="str">
        <f>IF(支出入力表!E1064="所費","所費","")</f>
        <v/>
      </c>
      <c r="E1063" s="165" t="str">
        <f>IF(D1063="","",支出入力表!G1064)</f>
        <v/>
      </c>
      <c r="F1063" s="196" t="str">
        <f>IF(E1063="","",VLOOKUP(E1063,プルダウン用リスト!$L$1:$M$14,2,FALSE))</f>
        <v/>
      </c>
      <c r="G1063" s="164" t="str">
        <f>IF(D1063="所費",VLOOKUP(D1063,支出入力表!E1064:$M$2000,4,FALSE),"")</f>
        <v/>
      </c>
      <c r="H1063" s="164" t="str">
        <f>IF(D1063="所費",VLOOKUP(D1063,支出入力表!E1064:$M$2000,5,FALSE),"")</f>
        <v/>
      </c>
      <c r="I1063" s="166" t="str">
        <f>IF(D1063="所費",VLOOKUP(D1063,支出入力表!E1064:$M$2000,6,FALSE),"")</f>
        <v/>
      </c>
      <c r="J1063" s="167" t="str">
        <f>IF(D1063="所費",VLOOKUP(D1063,支出入力表!E1064:$M$2000,7,FALSE),"")</f>
        <v/>
      </c>
      <c r="K1063" s="167" t="str">
        <f>IF(D1063="所費",VLOOKUP(D1063,支出入力表!E1064:$M$2000,8,FALSE),"")</f>
        <v/>
      </c>
      <c r="L1063" s="168" t="str">
        <f>IF(D1063="所費",VLOOKUP(D1063,支出入力表!E1064:$M$2000,9,FALSE),"")</f>
        <v/>
      </c>
      <c r="M1063" s="30"/>
    </row>
    <row r="1064" spans="2:13" x14ac:dyDescent="0.55000000000000004">
      <c r="B1064" s="163" t="str">
        <f>IF(D1064="所費",支出入力表!A1065,"")</f>
        <v/>
      </c>
      <c r="C1064" s="164" t="str">
        <f>IF(D1064="所費",支出入力表!C1065,"")</f>
        <v/>
      </c>
      <c r="D1064" s="165" t="str">
        <f>IF(支出入力表!E1065="所費","所費","")</f>
        <v/>
      </c>
      <c r="E1064" s="165" t="str">
        <f>IF(D1064="","",支出入力表!G1065)</f>
        <v/>
      </c>
      <c r="F1064" s="196" t="str">
        <f>IF(E1064="","",VLOOKUP(E1064,プルダウン用リスト!$L$1:$M$14,2,FALSE))</f>
        <v/>
      </c>
      <c r="G1064" s="164" t="str">
        <f>IF(D1064="所費",VLOOKUP(D1064,支出入力表!E1065:$M$2000,4,FALSE),"")</f>
        <v/>
      </c>
      <c r="H1064" s="164" t="str">
        <f>IF(D1064="所費",VLOOKUP(D1064,支出入力表!E1065:$M$2000,5,FALSE),"")</f>
        <v/>
      </c>
      <c r="I1064" s="166" t="str">
        <f>IF(D1064="所費",VLOOKUP(D1064,支出入力表!E1065:$M$2000,6,FALSE),"")</f>
        <v/>
      </c>
      <c r="J1064" s="167" t="str">
        <f>IF(D1064="所費",VLOOKUP(D1064,支出入力表!E1065:$M$2000,7,FALSE),"")</f>
        <v/>
      </c>
      <c r="K1064" s="167" t="str">
        <f>IF(D1064="所費",VLOOKUP(D1064,支出入力表!E1065:$M$2000,8,FALSE),"")</f>
        <v/>
      </c>
      <c r="L1064" s="168" t="str">
        <f>IF(D1064="所費",VLOOKUP(D1064,支出入力表!E1065:$M$2000,9,FALSE),"")</f>
        <v/>
      </c>
      <c r="M1064" s="30"/>
    </row>
    <row r="1065" spans="2:13" x14ac:dyDescent="0.55000000000000004">
      <c r="B1065" s="163" t="str">
        <f>IF(D1065="所費",支出入力表!A1066,"")</f>
        <v/>
      </c>
      <c r="C1065" s="164" t="str">
        <f>IF(D1065="所費",支出入力表!C1066,"")</f>
        <v/>
      </c>
      <c r="D1065" s="165" t="str">
        <f>IF(支出入力表!E1066="所費","所費","")</f>
        <v/>
      </c>
      <c r="E1065" s="165" t="str">
        <f>IF(D1065="","",支出入力表!G1066)</f>
        <v/>
      </c>
      <c r="F1065" s="196" t="str">
        <f>IF(E1065="","",VLOOKUP(E1065,プルダウン用リスト!$L$1:$M$14,2,FALSE))</f>
        <v/>
      </c>
      <c r="G1065" s="164" t="str">
        <f>IF(D1065="所費",VLOOKUP(D1065,支出入力表!E1066:$M$2000,4,FALSE),"")</f>
        <v/>
      </c>
      <c r="H1065" s="164" t="str">
        <f>IF(D1065="所費",VLOOKUP(D1065,支出入力表!E1066:$M$2000,5,FALSE),"")</f>
        <v/>
      </c>
      <c r="I1065" s="166" t="str">
        <f>IF(D1065="所費",VLOOKUP(D1065,支出入力表!E1066:$M$2000,6,FALSE),"")</f>
        <v/>
      </c>
      <c r="J1065" s="167" t="str">
        <f>IF(D1065="所費",VLOOKUP(D1065,支出入力表!E1066:$M$2000,7,FALSE),"")</f>
        <v/>
      </c>
      <c r="K1065" s="167" t="str">
        <f>IF(D1065="所費",VLOOKUP(D1065,支出入力表!E1066:$M$2000,8,FALSE),"")</f>
        <v/>
      </c>
      <c r="L1065" s="168" t="str">
        <f>IF(D1065="所費",VLOOKUP(D1065,支出入力表!E1066:$M$2000,9,FALSE),"")</f>
        <v/>
      </c>
      <c r="M1065" s="30"/>
    </row>
    <row r="1066" spans="2:13" x14ac:dyDescent="0.55000000000000004">
      <c r="B1066" s="163" t="str">
        <f>IF(D1066="所費",支出入力表!A1067,"")</f>
        <v/>
      </c>
      <c r="C1066" s="164" t="str">
        <f>IF(D1066="所費",支出入力表!C1067,"")</f>
        <v/>
      </c>
      <c r="D1066" s="165" t="str">
        <f>IF(支出入力表!E1067="所費","所費","")</f>
        <v/>
      </c>
      <c r="E1066" s="165" t="str">
        <f>IF(D1066="","",支出入力表!G1067)</f>
        <v/>
      </c>
      <c r="F1066" s="196" t="str">
        <f>IF(E1066="","",VLOOKUP(E1066,プルダウン用リスト!$L$1:$M$14,2,FALSE))</f>
        <v/>
      </c>
      <c r="G1066" s="164" t="str">
        <f>IF(D1066="所費",VLOOKUP(D1066,支出入力表!E1067:$M$2000,4,FALSE),"")</f>
        <v/>
      </c>
      <c r="H1066" s="164" t="str">
        <f>IF(D1066="所費",VLOOKUP(D1066,支出入力表!E1067:$M$2000,5,FALSE),"")</f>
        <v/>
      </c>
      <c r="I1066" s="166" t="str">
        <f>IF(D1066="所費",VLOOKUP(D1066,支出入力表!E1067:$M$2000,6,FALSE),"")</f>
        <v/>
      </c>
      <c r="J1066" s="167" t="str">
        <f>IF(D1066="所費",VLOOKUP(D1066,支出入力表!E1067:$M$2000,7,FALSE),"")</f>
        <v/>
      </c>
      <c r="K1066" s="167" t="str">
        <f>IF(D1066="所費",VLOOKUP(D1066,支出入力表!E1067:$M$2000,8,FALSE),"")</f>
        <v/>
      </c>
      <c r="L1066" s="168" t="str">
        <f>IF(D1066="所費",VLOOKUP(D1066,支出入力表!E1067:$M$2000,9,FALSE),"")</f>
        <v/>
      </c>
      <c r="M1066" s="30"/>
    </row>
    <row r="1067" spans="2:13" x14ac:dyDescent="0.55000000000000004">
      <c r="B1067" s="163" t="str">
        <f>IF(D1067="所費",支出入力表!A1068,"")</f>
        <v/>
      </c>
      <c r="C1067" s="164" t="str">
        <f>IF(D1067="所費",支出入力表!C1068,"")</f>
        <v/>
      </c>
      <c r="D1067" s="165" t="str">
        <f>IF(支出入力表!E1068="所費","所費","")</f>
        <v/>
      </c>
      <c r="E1067" s="165" t="str">
        <f>IF(D1067="","",支出入力表!G1068)</f>
        <v/>
      </c>
      <c r="F1067" s="196" t="str">
        <f>IF(E1067="","",VLOOKUP(E1067,プルダウン用リスト!$L$1:$M$14,2,FALSE))</f>
        <v/>
      </c>
      <c r="G1067" s="164" t="str">
        <f>IF(D1067="所費",VLOOKUP(D1067,支出入力表!E1068:$M$2000,4,FALSE),"")</f>
        <v/>
      </c>
      <c r="H1067" s="164" t="str">
        <f>IF(D1067="所費",VLOOKUP(D1067,支出入力表!E1068:$M$2000,5,FALSE),"")</f>
        <v/>
      </c>
      <c r="I1067" s="166" t="str">
        <f>IF(D1067="所費",VLOOKUP(D1067,支出入力表!E1068:$M$2000,6,FALSE),"")</f>
        <v/>
      </c>
      <c r="J1067" s="167" t="str">
        <f>IF(D1067="所費",VLOOKUP(D1067,支出入力表!E1068:$M$2000,7,FALSE),"")</f>
        <v/>
      </c>
      <c r="K1067" s="167" t="str">
        <f>IF(D1067="所費",VLOOKUP(D1067,支出入力表!E1068:$M$2000,8,FALSE),"")</f>
        <v/>
      </c>
      <c r="L1067" s="168" t="str">
        <f>IF(D1067="所費",VLOOKUP(D1067,支出入力表!E1068:$M$2000,9,FALSE),"")</f>
        <v/>
      </c>
      <c r="M1067" s="30"/>
    </row>
    <row r="1068" spans="2:13" x14ac:dyDescent="0.55000000000000004">
      <c r="B1068" s="163" t="str">
        <f>IF(D1068="所費",支出入力表!A1069,"")</f>
        <v/>
      </c>
      <c r="C1068" s="164" t="str">
        <f>IF(D1068="所費",支出入力表!C1069,"")</f>
        <v/>
      </c>
      <c r="D1068" s="165" t="str">
        <f>IF(支出入力表!E1069="所費","所費","")</f>
        <v/>
      </c>
      <c r="E1068" s="165" t="str">
        <f>IF(D1068="","",支出入力表!G1069)</f>
        <v/>
      </c>
      <c r="F1068" s="196" t="str">
        <f>IF(E1068="","",VLOOKUP(E1068,プルダウン用リスト!$L$1:$M$14,2,FALSE))</f>
        <v/>
      </c>
      <c r="G1068" s="164" t="str">
        <f>IF(D1068="所費",VLOOKUP(D1068,支出入力表!E1069:$M$2000,4,FALSE),"")</f>
        <v/>
      </c>
      <c r="H1068" s="164" t="str">
        <f>IF(D1068="所費",VLOOKUP(D1068,支出入力表!E1069:$M$2000,5,FALSE),"")</f>
        <v/>
      </c>
      <c r="I1068" s="166" t="str">
        <f>IF(D1068="所費",VLOOKUP(D1068,支出入力表!E1069:$M$2000,6,FALSE),"")</f>
        <v/>
      </c>
      <c r="J1068" s="167" t="str">
        <f>IF(D1068="所費",VLOOKUP(D1068,支出入力表!E1069:$M$2000,7,FALSE),"")</f>
        <v/>
      </c>
      <c r="K1068" s="167" t="str">
        <f>IF(D1068="所費",VLOOKUP(D1068,支出入力表!E1069:$M$2000,8,FALSE),"")</f>
        <v/>
      </c>
      <c r="L1068" s="168" t="str">
        <f>IF(D1068="所費",VLOOKUP(D1068,支出入力表!E1069:$M$2000,9,FALSE),"")</f>
        <v/>
      </c>
      <c r="M1068" s="30"/>
    </row>
    <row r="1069" spans="2:13" x14ac:dyDescent="0.55000000000000004">
      <c r="B1069" s="163" t="str">
        <f>IF(D1069="所費",支出入力表!A1070,"")</f>
        <v/>
      </c>
      <c r="C1069" s="164" t="str">
        <f>IF(D1069="所費",支出入力表!C1070,"")</f>
        <v/>
      </c>
      <c r="D1069" s="165" t="str">
        <f>IF(支出入力表!E1070="所費","所費","")</f>
        <v/>
      </c>
      <c r="E1069" s="165" t="str">
        <f>IF(D1069="","",支出入力表!G1070)</f>
        <v/>
      </c>
      <c r="F1069" s="196" t="str">
        <f>IF(E1069="","",VLOOKUP(E1069,プルダウン用リスト!$L$1:$M$14,2,FALSE))</f>
        <v/>
      </c>
      <c r="G1069" s="164" t="str">
        <f>IF(D1069="所費",VLOOKUP(D1069,支出入力表!E1070:$M$2000,4,FALSE),"")</f>
        <v/>
      </c>
      <c r="H1069" s="164" t="str">
        <f>IF(D1069="所費",VLOOKUP(D1069,支出入力表!E1070:$M$2000,5,FALSE),"")</f>
        <v/>
      </c>
      <c r="I1069" s="166" t="str">
        <f>IF(D1069="所費",VLOOKUP(D1069,支出入力表!E1070:$M$2000,6,FALSE),"")</f>
        <v/>
      </c>
      <c r="J1069" s="167" t="str">
        <f>IF(D1069="所費",VLOOKUP(D1069,支出入力表!E1070:$M$2000,7,FALSE),"")</f>
        <v/>
      </c>
      <c r="K1069" s="167" t="str">
        <f>IF(D1069="所費",VLOOKUP(D1069,支出入力表!E1070:$M$2000,8,FALSE),"")</f>
        <v/>
      </c>
      <c r="L1069" s="168" t="str">
        <f>IF(D1069="所費",VLOOKUP(D1069,支出入力表!E1070:$M$2000,9,FALSE),"")</f>
        <v/>
      </c>
      <c r="M1069" s="30"/>
    </row>
    <row r="1070" spans="2:13" x14ac:dyDescent="0.55000000000000004">
      <c r="B1070" s="163" t="str">
        <f>IF(D1070="所費",支出入力表!A1071,"")</f>
        <v/>
      </c>
      <c r="C1070" s="164" t="str">
        <f>IF(D1070="所費",支出入力表!C1071,"")</f>
        <v/>
      </c>
      <c r="D1070" s="165" t="str">
        <f>IF(支出入力表!E1071="所費","所費","")</f>
        <v/>
      </c>
      <c r="E1070" s="165" t="str">
        <f>IF(D1070="","",支出入力表!G1071)</f>
        <v/>
      </c>
      <c r="F1070" s="196" t="str">
        <f>IF(E1070="","",VLOOKUP(E1070,プルダウン用リスト!$L$1:$M$14,2,FALSE))</f>
        <v/>
      </c>
      <c r="G1070" s="164" t="str">
        <f>IF(D1070="所費",VLOOKUP(D1070,支出入力表!E1071:$M$2000,4,FALSE),"")</f>
        <v/>
      </c>
      <c r="H1070" s="164" t="str">
        <f>IF(D1070="所費",VLOOKUP(D1070,支出入力表!E1071:$M$2000,5,FALSE),"")</f>
        <v/>
      </c>
      <c r="I1070" s="166" t="str">
        <f>IF(D1070="所費",VLOOKUP(D1070,支出入力表!E1071:$M$2000,6,FALSE),"")</f>
        <v/>
      </c>
      <c r="J1070" s="167" t="str">
        <f>IF(D1070="所費",VLOOKUP(D1070,支出入力表!E1071:$M$2000,7,FALSE),"")</f>
        <v/>
      </c>
      <c r="K1070" s="167" t="str">
        <f>IF(D1070="所費",VLOOKUP(D1070,支出入力表!E1071:$M$2000,8,FALSE),"")</f>
        <v/>
      </c>
      <c r="L1070" s="168" t="str">
        <f>IF(D1070="所費",VLOOKUP(D1070,支出入力表!E1071:$M$2000,9,FALSE),"")</f>
        <v/>
      </c>
      <c r="M1070" s="30"/>
    </row>
    <row r="1071" spans="2:13" x14ac:dyDescent="0.55000000000000004">
      <c r="B1071" s="163" t="str">
        <f>IF(D1071="所費",支出入力表!A1072,"")</f>
        <v/>
      </c>
      <c r="C1071" s="164" t="str">
        <f>IF(D1071="所費",支出入力表!C1072,"")</f>
        <v/>
      </c>
      <c r="D1071" s="165" t="str">
        <f>IF(支出入力表!E1072="所費","所費","")</f>
        <v/>
      </c>
      <c r="E1071" s="165" t="str">
        <f>IF(D1071="","",支出入力表!G1072)</f>
        <v/>
      </c>
      <c r="F1071" s="196" t="str">
        <f>IF(E1071="","",VLOOKUP(E1071,プルダウン用リスト!$L$1:$M$14,2,FALSE))</f>
        <v/>
      </c>
      <c r="G1071" s="164" t="str">
        <f>IF(D1071="所費",VLOOKUP(D1071,支出入力表!E1072:$M$2000,4,FALSE),"")</f>
        <v/>
      </c>
      <c r="H1071" s="164" t="str">
        <f>IF(D1071="所費",VLOOKUP(D1071,支出入力表!E1072:$M$2000,5,FALSE),"")</f>
        <v/>
      </c>
      <c r="I1071" s="166" t="str">
        <f>IF(D1071="所費",VLOOKUP(D1071,支出入力表!E1072:$M$2000,6,FALSE),"")</f>
        <v/>
      </c>
      <c r="J1071" s="167" t="str">
        <f>IF(D1071="所費",VLOOKUP(D1071,支出入力表!E1072:$M$2000,7,FALSE),"")</f>
        <v/>
      </c>
      <c r="K1071" s="167" t="str">
        <f>IF(D1071="所費",VLOOKUP(D1071,支出入力表!E1072:$M$2000,8,FALSE),"")</f>
        <v/>
      </c>
      <c r="L1071" s="168" t="str">
        <f>IF(D1071="所費",VLOOKUP(D1071,支出入力表!E1072:$M$2000,9,FALSE),"")</f>
        <v/>
      </c>
      <c r="M1071" s="30"/>
    </row>
    <row r="1072" spans="2:13" x14ac:dyDescent="0.55000000000000004">
      <c r="B1072" s="163" t="str">
        <f>IF(D1072="所費",支出入力表!A1073,"")</f>
        <v/>
      </c>
      <c r="C1072" s="164" t="str">
        <f>IF(D1072="所費",支出入力表!C1073,"")</f>
        <v/>
      </c>
      <c r="D1072" s="165" t="str">
        <f>IF(支出入力表!E1073="所費","所費","")</f>
        <v/>
      </c>
      <c r="E1072" s="165" t="str">
        <f>IF(D1072="","",支出入力表!G1073)</f>
        <v/>
      </c>
      <c r="F1072" s="196" t="str">
        <f>IF(E1072="","",VLOOKUP(E1072,プルダウン用リスト!$L$1:$M$14,2,FALSE))</f>
        <v/>
      </c>
      <c r="G1072" s="164" t="str">
        <f>IF(D1072="所費",VLOOKUP(D1072,支出入力表!E1073:$M$2000,4,FALSE),"")</f>
        <v/>
      </c>
      <c r="H1072" s="164" t="str">
        <f>IF(D1072="所費",VLOOKUP(D1072,支出入力表!E1073:$M$2000,5,FALSE),"")</f>
        <v/>
      </c>
      <c r="I1072" s="166" t="str">
        <f>IF(D1072="所費",VLOOKUP(D1072,支出入力表!E1073:$M$2000,6,FALSE),"")</f>
        <v/>
      </c>
      <c r="J1072" s="167" t="str">
        <f>IF(D1072="所費",VLOOKUP(D1072,支出入力表!E1073:$M$2000,7,FALSE),"")</f>
        <v/>
      </c>
      <c r="K1072" s="167" t="str">
        <f>IF(D1072="所費",VLOOKUP(D1072,支出入力表!E1073:$M$2000,8,FALSE),"")</f>
        <v/>
      </c>
      <c r="L1072" s="168" t="str">
        <f>IF(D1072="所費",VLOOKUP(D1072,支出入力表!E1073:$M$2000,9,FALSE),"")</f>
        <v/>
      </c>
      <c r="M1072" s="30"/>
    </row>
    <row r="1073" spans="2:13" x14ac:dyDescent="0.55000000000000004">
      <c r="B1073" s="163" t="str">
        <f>IF(D1073="所費",支出入力表!A1074,"")</f>
        <v/>
      </c>
      <c r="C1073" s="164" t="str">
        <f>IF(D1073="所費",支出入力表!C1074,"")</f>
        <v/>
      </c>
      <c r="D1073" s="165" t="str">
        <f>IF(支出入力表!E1074="所費","所費","")</f>
        <v/>
      </c>
      <c r="E1073" s="165" t="str">
        <f>IF(D1073="","",支出入力表!G1074)</f>
        <v/>
      </c>
      <c r="F1073" s="196" t="str">
        <f>IF(E1073="","",VLOOKUP(E1073,プルダウン用リスト!$L$1:$M$14,2,FALSE))</f>
        <v/>
      </c>
      <c r="G1073" s="164" t="str">
        <f>IF(D1073="所費",VLOOKUP(D1073,支出入力表!E1074:$M$2000,4,FALSE),"")</f>
        <v/>
      </c>
      <c r="H1073" s="164" t="str">
        <f>IF(D1073="所費",VLOOKUP(D1073,支出入力表!E1074:$M$2000,5,FALSE),"")</f>
        <v/>
      </c>
      <c r="I1073" s="166" t="str">
        <f>IF(D1073="所費",VLOOKUP(D1073,支出入力表!E1074:$M$2000,6,FALSE),"")</f>
        <v/>
      </c>
      <c r="J1073" s="167" t="str">
        <f>IF(D1073="所費",VLOOKUP(D1073,支出入力表!E1074:$M$2000,7,FALSE),"")</f>
        <v/>
      </c>
      <c r="K1073" s="167" t="str">
        <f>IF(D1073="所費",VLOOKUP(D1073,支出入力表!E1074:$M$2000,8,FALSE),"")</f>
        <v/>
      </c>
      <c r="L1073" s="168" t="str">
        <f>IF(D1073="所費",VLOOKUP(D1073,支出入力表!E1074:$M$2000,9,FALSE),"")</f>
        <v/>
      </c>
      <c r="M1073" s="30"/>
    </row>
    <row r="1074" spans="2:13" x14ac:dyDescent="0.55000000000000004">
      <c r="B1074" s="163" t="str">
        <f>IF(D1074="所費",支出入力表!A1075,"")</f>
        <v/>
      </c>
      <c r="C1074" s="164" t="str">
        <f>IF(D1074="所費",支出入力表!C1075,"")</f>
        <v/>
      </c>
      <c r="D1074" s="165" t="str">
        <f>IF(支出入力表!E1075="所費","所費","")</f>
        <v/>
      </c>
      <c r="E1074" s="165" t="str">
        <f>IF(D1074="","",支出入力表!G1075)</f>
        <v/>
      </c>
      <c r="F1074" s="196" t="str">
        <f>IF(E1074="","",VLOOKUP(E1074,プルダウン用リスト!$L$1:$M$14,2,FALSE))</f>
        <v/>
      </c>
      <c r="G1074" s="164" t="str">
        <f>IF(D1074="所費",VLOOKUP(D1074,支出入力表!E1075:$M$2000,4,FALSE),"")</f>
        <v/>
      </c>
      <c r="H1074" s="164" t="str">
        <f>IF(D1074="所費",VLOOKUP(D1074,支出入力表!E1075:$M$2000,5,FALSE),"")</f>
        <v/>
      </c>
      <c r="I1074" s="166" t="str">
        <f>IF(D1074="所費",VLOOKUP(D1074,支出入力表!E1075:$M$2000,6,FALSE),"")</f>
        <v/>
      </c>
      <c r="J1074" s="167" t="str">
        <f>IF(D1074="所費",VLOOKUP(D1074,支出入力表!E1075:$M$2000,7,FALSE),"")</f>
        <v/>
      </c>
      <c r="K1074" s="167" t="str">
        <f>IF(D1074="所費",VLOOKUP(D1074,支出入力表!E1075:$M$2000,8,FALSE),"")</f>
        <v/>
      </c>
      <c r="L1074" s="168" t="str">
        <f>IF(D1074="所費",VLOOKUP(D1074,支出入力表!E1075:$M$2000,9,FALSE),"")</f>
        <v/>
      </c>
      <c r="M1074" s="30"/>
    </row>
    <row r="1075" spans="2:13" x14ac:dyDescent="0.55000000000000004">
      <c r="B1075" s="163" t="str">
        <f>IF(D1075="所費",支出入力表!A1076,"")</f>
        <v/>
      </c>
      <c r="C1075" s="164" t="str">
        <f>IF(D1075="所費",支出入力表!C1076,"")</f>
        <v/>
      </c>
      <c r="D1075" s="165" t="str">
        <f>IF(支出入力表!E1076="所費","所費","")</f>
        <v/>
      </c>
      <c r="E1075" s="165" t="str">
        <f>IF(D1075="","",支出入力表!G1076)</f>
        <v/>
      </c>
      <c r="F1075" s="196" t="str">
        <f>IF(E1075="","",VLOOKUP(E1075,プルダウン用リスト!$L$1:$M$14,2,FALSE))</f>
        <v/>
      </c>
      <c r="G1075" s="164" t="str">
        <f>IF(D1075="所費",VLOOKUP(D1075,支出入力表!E1076:$M$2000,4,FALSE),"")</f>
        <v/>
      </c>
      <c r="H1075" s="164" t="str">
        <f>IF(D1075="所費",VLOOKUP(D1075,支出入力表!E1076:$M$2000,5,FALSE),"")</f>
        <v/>
      </c>
      <c r="I1075" s="166" t="str">
        <f>IF(D1075="所費",VLOOKUP(D1075,支出入力表!E1076:$M$2000,6,FALSE),"")</f>
        <v/>
      </c>
      <c r="J1075" s="167" t="str">
        <f>IF(D1075="所費",VLOOKUP(D1075,支出入力表!E1076:$M$2000,7,FALSE),"")</f>
        <v/>
      </c>
      <c r="K1075" s="167" t="str">
        <f>IF(D1075="所費",VLOOKUP(D1075,支出入力表!E1076:$M$2000,8,FALSE),"")</f>
        <v/>
      </c>
      <c r="L1075" s="168" t="str">
        <f>IF(D1075="所費",VLOOKUP(D1075,支出入力表!E1076:$M$2000,9,FALSE),"")</f>
        <v/>
      </c>
      <c r="M1075" s="30"/>
    </row>
    <row r="1076" spans="2:13" x14ac:dyDescent="0.55000000000000004">
      <c r="B1076" s="163" t="str">
        <f>IF(D1076="所費",支出入力表!A1077,"")</f>
        <v/>
      </c>
      <c r="C1076" s="164" t="str">
        <f>IF(D1076="所費",支出入力表!C1077,"")</f>
        <v/>
      </c>
      <c r="D1076" s="165" t="str">
        <f>IF(支出入力表!E1077="所費","所費","")</f>
        <v/>
      </c>
      <c r="E1076" s="165" t="str">
        <f>IF(D1076="","",支出入力表!G1077)</f>
        <v/>
      </c>
      <c r="F1076" s="196" t="str">
        <f>IF(E1076="","",VLOOKUP(E1076,プルダウン用リスト!$L$1:$M$14,2,FALSE))</f>
        <v/>
      </c>
      <c r="G1076" s="164" t="str">
        <f>IF(D1076="所費",VLOOKUP(D1076,支出入力表!E1077:$M$2000,4,FALSE),"")</f>
        <v/>
      </c>
      <c r="H1076" s="164" t="str">
        <f>IF(D1076="所費",VLOOKUP(D1076,支出入力表!E1077:$M$2000,5,FALSE),"")</f>
        <v/>
      </c>
      <c r="I1076" s="166" t="str">
        <f>IF(D1076="所費",VLOOKUP(D1076,支出入力表!E1077:$M$2000,6,FALSE),"")</f>
        <v/>
      </c>
      <c r="J1076" s="167" t="str">
        <f>IF(D1076="所費",VLOOKUP(D1076,支出入力表!E1077:$M$2000,7,FALSE),"")</f>
        <v/>
      </c>
      <c r="K1076" s="167" t="str">
        <f>IF(D1076="所費",VLOOKUP(D1076,支出入力表!E1077:$M$2000,8,FALSE),"")</f>
        <v/>
      </c>
      <c r="L1076" s="168" t="str">
        <f>IF(D1076="所費",VLOOKUP(D1076,支出入力表!E1077:$M$2000,9,FALSE),"")</f>
        <v/>
      </c>
      <c r="M1076" s="30"/>
    </row>
    <row r="1077" spans="2:13" x14ac:dyDescent="0.55000000000000004">
      <c r="B1077" s="163" t="str">
        <f>IF(D1077="所費",支出入力表!A1078,"")</f>
        <v/>
      </c>
      <c r="C1077" s="164" t="str">
        <f>IF(D1077="所費",支出入力表!C1078,"")</f>
        <v/>
      </c>
      <c r="D1077" s="165" t="str">
        <f>IF(支出入力表!E1078="所費","所費","")</f>
        <v/>
      </c>
      <c r="E1077" s="165" t="str">
        <f>IF(D1077="","",支出入力表!G1078)</f>
        <v/>
      </c>
      <c r="F1077" s="196" t="str">
        <f>IF(E1077="","",VLOOKUP(E1077,プルダウン用リスト!$L$1:$M$14,2,FALSE))</f>
        <v/>
      </c>
      <c r="G1077" s="164" t="str">
        <f>IF(D1077="所費",VLOOKUP(D1077,支出入力表!E1078:$M$2000,4,FALSE),"")</f>
        <v/>
      </c>
      <c r="H1077" s="164" t="str">
        <f>IF(D1077="所費",VLOOKUP(D1077,支出入力表!E1078:$M$2000,5,FALSE),"")</f>
        <v/>
      </c>
      <c r="I1077" s="166" t="str">
        <f>IF(D1077="所費",VLOOKUP(D1077,支出入力表!E1078:$M$2000,6,FALSE),"")</f>
        <v/>
      </c>
      <c r="J1077" s="167" t="str">
        <f>IF(D1077="所費",VLOOKUP(D1077,支出入力表!E1078:$M$2000,7,FALSE),"")</f>
        <v/>
      </c>
      <c r="K1077" s="167" t="str">
        <f>IF(D1077="所費",VLOOKUP(D1077,支出入力表!E1078:$M$2000,8,FALSE),"")</f>
        <v/>
      </c>
      <c r="L1077" s="168" t="str">
        <f>IF(D1077="所費",VLOOKUP(D1077,支出入力表!E1078:$M$2000,9,FALSE),"")</f>
        <v/>
      </c>
      <c r="M1077" s="30"/>
    </row>
    <row r="1078" spans="2:13" x14ac:dyDescent="0.55000000000000004">
      <c r="B1078" s="163" t="str">
        <f>IF(D1078="所費",支出入力表!A1079,"")</f>
        <v/>
      </c>
      <c r="C1078" s="164" t="str">
        <f>IF(D1078="所費",支出入力表!C1079,"")</f>
        <v/>
      </c>
      <c r="D1078" s="165" t="str">
        <f>IF(支出入力表!E1079="所費","所費","")</f>
        <v/>
      </c>
      <c r="E1078" s="165" t="str">
        <f>IF(D1078="","",支出入力表!G1079)</f>
        <v/>
      </c>
      <c r="F1078" s="196" t="str">
        <f>IF(E1078="","",VLOOKUP(E1078,プルダウン用リスト!$L$1:$M$14,2,FALSE))</f>
        <v/>
      </c>
      <c r="G1078" s="164" t="str">
        <f>IF(D1078="所費",VLOOKUP(D1078,支出入力表!E1079:$M$2000,4,FALSE),"")</f>
        <v/>
      </c>
      <c r="H1078" s="164" t="str">
        <f>IF(D1078="所費",VLOOKUP(D1078,支出入力表!E1079:$M$2000,5,FALSE),"")</f>
        <v/>
      </c>
      <c r="I1078" s="166" t="str">
        <f>IF(D1078="所費",VLOOKUP(D1078,支出入力表!E1079:$M$2000,6,FALSE),"")</f>
        <v/>
      </c>
      <c r="J1078" s="167" t="str">
        <f>IF(D1078="所費",VLOOKUP(D1078,支出入力表!E1079:$M$2000,7,FALSE),"")</f>
        <v/>
      </c>
      <c r="K1078" s="167" t="str">
        <f>IF(D1078="所費",VLOOKUP(D1078,支出入力表!E1079:$M$2000,8,FALSE),"")</f>
        <v/>
      </c>
      <c r="L1078" s="168" t="str">
        <f>IF(D1078="所費",VLOOKUP(D1078,支出入力表!E1079:$M$2000,9,FALSE),"")</f>
        <v/>
      </c>
      <c r="M1078" s="30"/>
    </row>
    <row r="1079" spans="2:13" x14ac:dyDescent="0.55000000000000004">
      <c r="B1079" s="163" t="str">
        <f>IF(D1079="所費",支出入力表!A1080,"")</f>
        <v/>
      </c>
      <c r="C1079" s="164" t="str">
        <f>IF(D1079="所費",支出入力表!C1080,"")</f>
        <v/>
      </c>
      <c r="D1079" s="165" t="str">
        <f>IF(支出入力表!E1080="所費","所費","")</f>
        <v/>
      </c>
      <c r="E1079" s="165" t="str">
        <f>IF(D1079="","",支出入力表!G1080)</f>
        <v/>
      </c>
      <c r="F1079" s="196" t="str">
        <f>IF(E1079="","",VLOOKUP(E1079,プルダウン用リスト!$L$1:$M$14,2,FALSE))</f>
        <v/>
      </c>
      <c r="G1079" s="164" t="str">
        <f>IF(D1079="所費",VLOOKUP(D1079,支出入力表!E1080:$M$2000,4,FALSE),"")</f>
        <v/>
      </c>
      <c r="H1079" s="164" t="str">
        <f>IF(D1079="所費",VLOOKUP(D1079,支出入力表!E1080:$M$2000,5,FALSE),"")</f>
        <v/>
      </c>
      <c r="I1079" s="166" t="str">
        <f>IF(D1079="所費",VLOOKUP(D1079,支出入力表!E1080:$M$2000,6,FALSE),"")</f>
        <v/>
      </c>
      <c r="J1079" s="167" t="str">
        <f>IF(D1079="所費",VLOOKUP(D1079,支出入力表!E1080:$M$2000,7,FALSE),"")</f>
        <v/>
      </c>
      <c r="K1079" s="167" t="str">
        <f>IF(D1079="所費",VLOOKUP(D1079,支出入力表!E1080:$M$2000,8,FALSE),"")</f>
        <v/>
      </c>
      <c r="L1079" s="168" t="str">
        <f>IF(D1079="所費",VLOOKUP(D1079,支出入力表!E1080:$M$2000,9,FALSE),"")</f>
        <v/>
      </c>
      <c r="M1079" s="30"/>
    </row>
    <row r="1080" spans="2:13" x14ac:dyDescent="0.55000000000000004">
      <c r="B1080" s="163" t="str">
        <f>IF(D1080="所費",支出入力表!A1081,"")</f>
        <v/>
      </c>
      <c r="C1080" s="164" t="str">
        <f>IF(D1080="所費",支出入力表!C1081,"")</f>
        <v/>
      </c>
      <c r="D1080" s="165" t="str">
        <f>IF(支出入力表!E1081="所費","所費","")</f>
        <v/>
      </c>
      <c r="E1080" s="165" t="str">
        <f>IF(D1080="","",支出入力表!G1081)</f>
        <v/>
      </c>
      <c r="F1080" s="196" t="str">
        <f>IF(E1080="","",VLOOKUP(E1080,プルダウン用リスト!$L$1:$M$14,2,FALSE))</f>
        <v/>
      </c>
      <c r="G1080" s="164" t="str">
        <f>IF(D1080="所費",VLOOKUP(D1080,支出入力表!E1081:$M$2000,4,FALSE),"")</f>
        <v/>
      </c>
      <c r="H1080" s="164" t="str">
        <f>IF(D1080="所費",VLOOKUP(D1080,支出入力表!E1081:$M$2000,5,FALSE),"")</f>
        <v/>
      </c>
      <c r="I1080" s="166" t="str">
        <f>IF(D1080="所費",VLOOKUP(D1080,支出入力表!E1081:$M$2000,6,FALSE),"")</f>
        <v/>
      </c>
      <c r="J1080" s="167" t="str">
        <f>IF(D1080="所費",VLOOKUP(D1080,支出入力表!E1081:$M$2000,7,FALSE),"")</f>
        <v/>
      </c>
      <c r="K1080" s="167" t="str">
        <f>IF(D1080="所費",VLOOKUP(D1080,支出入力表!E1081:$M$2000,8,FALSE),"")</f>
        <v/>
      </c>
      <c r="L1080" s="168" t="str">
        <f>IF(D1080="所費",VLOOKUP(D1080,支出入力表!E1081:$M$2000,9,FALSE),"")</f>
        <v/>
      </c>
      <c r="M1080" s="30"/>
    </row>
    <row r="1081" spans="2:13" x14ac:dyDescent="0.55000000000000004">
      <c r="B1081" s="163" t="str">
        <f>IF(D1081="所費",支出入力表!A1082,"")</f>
        <v/>
      </c>
      <c r="C1081" s="164" t="str">
        <f>IF(D1081="所費",支出入力表!C1082,"")</f>
        <v/>
      </c>
      <c r="D1081" s="165" t="str">
        <f>IF(支出入力表!E1082="所費","所費","")</f>
        <v/>
      </c>
      <c r="E1081" s="165" t="str">
        <f>IF(D1081="","",支出入力表!G1082)</f>
        <v/>
      </c>
      <c r="F1081" s="196" t="str">
        <f>IF(E1081="","",VLOOKUP(E1081,プルダウン用リスト!$L$1:$M$14,2,FALSE))</f>
        <v/>
      </c>
      <c r="G1081" s="164" t="str">
        <f>IF(D1081="所費",VLOOKUP(D1081,支出入力表!E1082:$M$2000,4,FALSE),"")</f>
        <v/>
      </c>
      <c r="H1081" s="164" t="str">
        <f>IF(D1081="所費",VLOOKUP(D1081,支出入力表!E1082:$M$2000,5,FALSE),"")</f>
        <v/>
      </c>
      <c r="I1081" s="166" t="str">
        <f>IF(D1081="所費",VLOOKUP(D1081,支出入力表!E1082:$M$2000,6,FALSE),"")</f>
        <v/>
      </c>
      <c r="J1081" s="167" t="str">
        <f>IF(D1081="所費",VLOOKUP(D1081,支出入力表!E1082:$M$2000,7,FALSE),"")</f>
        <v/>
      </c>
      <c r="K1081" s="167" t="str">
        <f>IF(D1081="所費",VLOOKUP(D1081,支出入力表!E1082:$M$2000,8,FALSE),"")</f>
        <v/>
      </c>
      <c r="L1081" s="168" t="str">
        <f>IF(D1081="所費",VLOOKUP(D1081,支出入力表!E1082:$M$2000,9,FALSE),"")</f>
        <v/>
      </c>
      <c r="M1081" s="30"/>
    </row>
    <row r="1082" spans="2:13" x14ac:dyDescent="0.55000000000000004">
      <c r="B1082" s="163" t="str">
        <f>IF(D1082="所費",支出入力表!A1083,"")</f>
        <v/>
      </c>
      <c r="C1082" s="164" t="str">
        <f>IF(D1082="所費",支出入力表!C1083,"")</f>
        <v/>
      </c>
      <c r="D1082" s="165" t="str">
        <f>IF(支出入力表!E1083="所費","所費","")</f>
        <v/>
      </c>
      <c r="E1082" s="165" t="str">
        <f>IF(D1082="","",支出入力表!G1083)</f>
        <v/>
      </c>
      <c r="F1082" s="196" t="str">
        <f>IF(E1082="","",VLOOKUP(E1082,プルダウン用リスト!$L$1:$M$14,2,FALSE))</f>
        <v/>
      </c>
      <c r="G1082" s="164" t="str">
        <f>IF(D1082="所費",VLOOKUP(D1082,支出入力表!E1083:$M$2000,4,FALSE),"")</f>
        <v/>
      </c>
      <c r="H1082" s="164" t="str">
        <f>IF(D1082="所費",VLOOKUP(D1082,支出入力表!E1083:$M$2000,5,FALSE),"")</f>
        <v/>
      </c>
      <c r="I1082" s="166" t="str">
        <f>IF(D1082="所費",VLOOKUP(D1082,支出入力表!E1083:$M$2000,6,FALSE),"")</f>
        <v/>
      </c>
      <c r="J1082" s="167" t="str">
        <f>IF(D1082="所費",VLOOKUP(D1082,支出入力表!E1083:$M$2000,7,FALSE),"")</f>
        <v/>
      </c>
      <c r="K1082" s="167" t="str">
        <f>IF(D1082="所費",VLOOKUP(D1082,支出入力表!E1083:$M$2000,8,FALSE),"")</f>
        <v/>
      </c>
      <c r="L1082" s="168" t="str">
        <f>IF(D1082="所費",VLOOKUP(D1082,支出入力表!E1083:$M$2000,9,FALSE),"")</f>
        <v/>
      </c>
      <c r="M1082" s="30"/>
    </row>
    <row r="1083" spans="2:13" x14ac:dyDescent="0.55000000000000004">
      <c r="B1083" s="163" t="str">
        <f>IF(D1083="所費",支出入力表!A1084,"")</f>
        <v/>
      </c>
      <c r="C1083" s="164" t="str">
        <f>IF(D1083="所費",支出入力表!C1084,"")</f>
        <v/>
      </c>
      <c r="D1083" s="165" t="str">
        <f>IF(支出入力表!E1084="所費","所費","")</f>
        <v/>
      </c>
      <c r="E1083" s="165" t="str">
        <f>IF(D1083="","",支出入力表!G1084)</f>
        <v/>
      </c>
      <c r="F1083" s="196" t="str">
        <f>IF(E1083="","",VLOOKUP(E1083,プルダウン用リスト!$L$1:$M$14,2,FALSE))</f>
        <v/>
      </c>
      <c r="G1083" s="164" t="str">
        <f>IF(D1083="所費",VLOOKUP(D1083,支出入力表!E1084:$M$2000,4,FALSE),"")</f>
        <v/>
      </c>
      <c r="H1083" s="164" t="str">
        <f>IF(D1083="所費",VLOOKUP(D1083,支出入力表!E1084:$M$2000,5,FALSE),"")</f>
        <v/>
      </c>
      <c r="I1083" s="166" t="str">
        <f>IF(D1083="所費",VLOOKUP(D1083,支出入力表!E1084:$M$2000,6,FALSE),"")</f>
        <v/>
      </c>
      <c r="J1083" s="167" t="str">
        <f>IF(D1083="所費",VLOOKUP(D1083,支出入力表!E1084:$M$2000,7,FALSE),"")</f>
        <v/>
      </c>
      <c r="K1083" s="167" t="str">
        <f>IF(D1083="所費",VLOOKUP(D1083,支出入力表!E1084:$M$2000,8,FALSE),"")</f>
        <v/>
      </c>
      <c r="L1083" s="168" t="str">
        <f>IF(D1083="所費",VLOOKUP(D1083,支出入力表!E1084:$M$2000,9,FALSE),"")</f>
        <v/>
      </c>
      <c r="M1083" s="30"/>
    </row>
    <row r="1084" spans="2:13" x14ac:dyDescent="0.55000000000000004">
      <c r="B1084" s="163" t="str">
        <f>IF(D1084="所費",支出入力表!A1085,"")</f>
        <v/>
      </c>
      <c r="C1084" s="164" t="str">
        <f>IF(D1084="所費",支出入力表!C1085,"")</f>
        <v/>
      </c>
      <c r="D1084" s="165" t="str">
        <f>IF(支出入力表!E1085="所費","所費","")</f>
        <v/>
      </c>
      <c r="E1084" s="165" t="str">
        <f>IF(D1084="","",支出入力表!G1085)</f>
        <v/>
      </c>
      <c r="F1084" s="196" t="str">
        <f>IF(E1084="","",VLOOKUP(E1084,プルダウン用リスト!$L$1:$M$14,2,FALSE))</f>
        <v/>
      </c>
      <c r="G1084" s="164" t="str">
        <f>IF(D1084="所費",VLOOKUP(D1084,支出入力表!E1085:$M$2000,4,FALSE),"")</f>
        <v/>
      </c>
      <c r="H1084" s="164" t="str">
        <f>IF(D1084="所費",VLOOKUP(D1084,支出入力表!E1085:$M$2000,5,FALSE),"")</f>
        <v/>
      </c>
      <c r="I1084" s="166" t="str">
        <f>IF(D1084="所費",VLOOKUP(D1084,支出入力表!E1085:$M$2000,6,FALSE),"")</f>
        <v/>
      </c>
      <c r="J1084" s="167" t="str">
        <f>IF(D1084="所費",VLOOKUP(D1084,支出入力表!E1085:$M$2000,7,FALSE),"")</f>
        <v/>
      </c>
      <c r="K1084" s="167" t="str">
        <f>IF(D1084="所費",VLOOKUP(D1084,支出入力表!E1085:$M$2000,8,FALSE),"")</f>
        <v/>
      </c>
      <c r="L1084" s="168" t="str">
        <f>IF(D1084="所費",VLOOKUP(D1084,支出入力表!E1085:$M$2000,9,FALSE),"")</f>
        <v/>
      </c>
      <c r="M1084" s="30"/>
    </row>
    <row r="1085" spans="2:13" x14ac:dyDescent="0.55000000000000004">
      <c r="B1085" s="163" t="str">
        <f>IF(D1085="所費",支出入力表!A1086,"")</f>
        <v/>
      </c>
      <c r="C1085" s="164" t="str">
        <f>IF(D1085="所費",支出入力表!C1086,"")</f>
        <v/>
      </c>
      <c r="D1085" s="165" t="str">
        <f>IF(支出入力表!E1086="所費","所費","")</f>
        <v/>
      </c>
      <c r="E1085" s="165" t="str">
        <f>IF(D1085="","",支出入力表!G1086)</f>
        <v/>
      </c>
      <c r="F1085" s="196" t="str">
        <f>IF(E1085="","",VLOOKUP(E1085,プルダウン用リスト!$L$1:$M$14,2,FALSE))</f>
        <v/>
      </c>
      <c r="G1085" s="164" t="str">
        <f>IF(D1085="所費",VLOOKUP(D1085,支出入力表!E1086:$M$2000,4,FALSE),"")</f>
        <v/>
      </c>
      <c r="H1085" s="164" t="str">
        <f>IF(D1085="所費",VLOOKUP(D1085,支出入力表!E1086:$M$2000,5,FALSE),"")</f>
        <v/>
      </c>
      <c r="I1085" s="166" t="str">
        <f>IF(D1085="所費",VLOOKUP(D1085,支出入力表!E1086:$M$2000,6,FALSE),"")</f>
        <v/>
      </c>
      <c r="J1085" s="167" t="str">
        <f>IF(D1085="所費",VLOOKUP(D1085,支出入力表!E1086:$M$2000,7,FALSE),"")</f>
        <v/>
      </c>
      <c r="K1085" s="167" t="str">
        <f>IF(D1085="所費",VLOOKUP(D1085,支出入力表!E1086:$M$2000,8,FALSE),"")</f>
        <v/>
      </c>
      <c r="L1085" s="168" t="str">
        <f>IF(D1085="所費",VLOOKUP(D1085,支出入力表!E1086:$M$2000,9,FALSE),"")</f>
        <v/>
      </c>
      <c r="M1085" s="30"/>
    </row>
    <row r="1086" spans="2:13" x14ac:dyDescent="0.55000000000000004">
      <c r="B1086" s="163" t="str">
        <f>IF(D1086="所費",支出入力表!A1087,"")</f>
        <v/>
      </c>
      <c r="C1086" s="164" t="str">
        <f>IF(D1086="所費",支出入力表!C1087,"")</f>
        <v/>
      </c>
      <c r="D1086" s="165" t="str">
        <f>IF(支出入力表!E1087="所費","所費","")</f>
        <v/>
      </c>
      <c r="E1086" s="165" t="str">
        <f>IF(D1086="","",支出入力表!G1087)</f>
        <v/>
      </c>
      <c r="F1086" s="196" t="str">
        <f>IF(E1086="","",VLOOKUP(E1086,プルダウン用リスト!$L$1:$M$14,2,FALSE))</f>
        <v/>
      </c>
      <c r="G1086" s="164" t="str">
        <f>IF(D1086="所費",VLOOKUP(D1086,支出入力表!E1087:$M$2000,4,FALSE),"")</f>
        <v/>
      </c>
      <c r="H1086" s="164" t="str">
        <f>IF(D1086="所費",VLOOKUP(D1086,支出入力表!E1087:$M$2000,5,FALSE),"")</f>
        <v/>
      </c>
      <c r="I1086" s="166" t="str">
        <f>IF(D1086="所費",VLOOKUP(D1086,支出入力表!E1087:$M$2000,6,FALSE),"")</f>
        <v/>
      </c>
      <c r="J1086" s="167" t="str">
        <f>IF(D1086="所費",VLOOKUP(D1086,支出入力表!E1087:$M$2000,7,FALSE),"")</f>
        <v/>
      </c>
      <c r="K1086" s="167" t="str">
        <f>IF(D1086="所費",VLOOKUP(D1086,支出入力表!E1087:$M$2000,8,FALSE),"")</f>
        <v/>
      </c>
      <c r="L1086" s="168" t="str">
        <f>IF(D1086="所費",VLOOKUP(D1086,支出入力表!E1087:$M$2000,9,FALSE),"")</f>
        <v/>
      </c>
      <c r="M1086" s="30"/>
    </row>
    <row r="1087" spans="2:13" x14ac:dyDescent="0.55000000000000004">
      <c r="B1087" s="163" t="str">
        <f>IF(D1087="所費",支出入力表!A1088,"")</f>
        <v/>
      </c>
      <c r="C1087" s="164" t="str">
        <f>IF(D1087="所費",支出入力表!C1088,"")</f>
        <v/>
      </c>
      <c r="D1087" s="165" t="str">
        <f>IF(支出入力表!E1088="所費","所費","")</f>
        <v/>
      </c>
      <c r="E1087" s="165" t="str">
        <f>IF(D1087="","",支出入力表!G1088)</f>
        <v/>
      </c>
      <c r="F1087" s="196" t="str">
        <f>IF(E1087="","",VLOOKUP(E1087,プルダウン用リスト!$L$1:$M$14,2,FALSE))</f>
        <v/>
      </c>
      <c r="G1087" s="164" t="str">
        <f>IF(D1087="所費",VLOOKUP(D1087,支出入力表!E1088:$M$2000,4,FALSE),"")</f>
        <v/>
      </c>
      <c r="H1087" s="164" t="str">
        <f>IF(D1087="所費",VLOOKUP(D1087,支出入力表!E1088:$M$2000,5,FALSE),"")</f>
        <v/>
      </c>
      <c r="I1087" s="166" t="str">
        <f>IF(D1087="所費",VLOOKUP(D1087,支出入力表!E1088:$M$2000,6,FALSE),"")</f>
        <v/>
      </c>
      <c r="J1087" s="167" t="str">
        <f>IF(D1087="所費",VLOOKUP(D1087,支出入力表!E1088:$M$2000,7,FALSE),"")</f>
        <v/>
      </c>
      <c r="K1087" s="167" t="str">
        <f>IF(D1087="所費",VLOOKUP(D1087,支出入力表!E1088:$M$2000,8,FALSE),"")</f>
        <v/>
      </c>
      <c r="L1087" s="168" t="str">
        <f>IF(D1087="所費",VLOOKUP(D1087,支出入力表!E1088:$M$2000,9,FALSE),"")</f>
        <v/>
      </c>
      <c r="M1087" s="30"/>
    </row>
    <row r="1088" spans="2:13" x14ac:dyDescent="0.55000000000000004">
      <c r="B1088" s="163" t="str">
        <f>IF(D1088="所費",支出入力表!A1089,"")</f>
        <v/>
      </c>
      <c r="C1088" s="164" t="str">
        <f>IF(D1088="所費",支出入力表!C1089,"")</f>
        <v/>
      </c>
      <c r="D1088" s="165" t="str">
        <f>IF(支出入力表!E1089="所費","所費","")</f>
        <v/>
      </c>
      <c r="E1088" s="165" t="str">
        <f>IF(D1088="","",支出入力表!G1089)</f>
        <v/>
      </c>
      <c r="F1088" s="196" t="str">
        <f>IF(E1088="","",VLOOKUP(E1088,プルダウン用リスト!$L$1:$M$14,2,FALSE))</f>
        <v/>
      </c>
      <c r="G1088" s="164" t="str">
        <f>IF(D1088="所費",VLOOKUP(D1088,支出入力表!E1089:$M$2000,4,FALSE),"")</f>
        <v/>
      </c>
      <c r="H1088" s="164" t="str">
        <f>IF(D1088="所費",VLOOKUP(D1088,支出入力表!E1089:$M$2000,5,FALSE),"")</f>
        <v/>
      </c>
      <c r="I1088" s="166" t="str">
        <f>IF(D1088="所費",VLOOKUP(D1088,支出入力表!E1089:$M$2000,6,FALSE),"")</f>
        <v/>
      </c>
      <c r="J1088" s="167" t="str">
        <f>IF(D1088="所費",VLOOKUP(D1088,支出入力表!E1089:$M$2000,7,FALSE),"")</f>
        <v/>
      </c>
      <c r="K1088" s="167" t="str">
        <f>IF(D1088="所費",VLOOKUP(D1088,支出入力表!E1089:$M$2000,8,FALSE),"")</f>
        <v/>
      </c>
      <c r="L1088" s="168" t="str">
        <f>IF(D1088="所費",VLOOKUP(D1088,支出入力表!E1089:$M$2000,9,FALSE),"")</f>
        <v/>
      </c>
      <c r="M1088" s="30"/>
    </row>
    <row r="1089" spans="2:13" x14ac:dyDescent="0.55000000000000004">
      <c r="B1089" s="163" t="str">
        <f>IF(D1089="所費",支出入力表!A1090,"")</f>
        <v/>
      </c>
      <c r="C1089" s="164" t="str">
        <f>IF(D1089="所費",支出入力表!C1090,"")</f>
        <v/>
      </c>
      <c r="D1089" s="165" t="str">
        <f>IF(支出入力表!E1090="所費","所費","")</f>
        <v/>
      </c>
      <c r="E1089" s="165" t="str">
        <f>IF(D1089="","",支出入力表!G1090)</f>
        <v/>
      </c>
      <c r="F1089" s="196" t="str">
        <f>IF(E1089="","",VLOOKUP(E1089,プルダウン用リスト!$L$1:$M$14,2,FALSE))</f>
        <v/>
      </c>
      <c r="G1089" s="164" t="str">
        <f>IF(D1089="所費",VLOOKUP(D1089,支出入力表!E1090:$M$2000,4,FALSE),"")</f>
        <v/>
      </c>
      <c r="H1089" s="164" t="str">
        <f>IF(D1089="所費",VLOOKUP(D1089,支出入力表!E1090:$M$2000,5,FALSE),"")</f>
        <v/>
      </c>
      <c r="I1089" s="166" t="str">
        <f>IF(D1089="所費",VLOOKUP(D1089,支出入力表!E1090:$M$2000,6,FALSE),"")</f>
        <v/>
      </c>
      <c r="J1089" s="167" t="str">
        <f>IF(D1089="所費",VLOOKUP(D1089,支出入力表!E1090:$M$2000,7,FALSE),"")</f>
        <v/>
      </c>
      <c r="K1089" s="167" t="str">
        <f>IF(D1089="所費",VLOOKUP(D1089,支出入力表!E1090:$M$2000,8,FALSE),"")</f>
        <v/>
      </c>
      <c r="L1089" s="168" t="str">
        <f>IF(D1089="所費",VLOOKUP(D1089,支出入力表!E1090:$M$2000,9,FALSE),"")</f>
        <v/>
      </c>
      <c r="M1089" s="30"/>
    </row>
    <row r="1090" spans="2:13" x14ac:dyDescent="0.55000000000000004">
      <c r="B1090" s="163" t="str">
        <f>IF(D1090="所費",支出入力表!A1091,"")</f>
        <v/>
      </c>
      <c r="C1090" s="164" t="str">
        <f>IF(D1090="所費",支出入力表!C1091,"")</f>
        <v/>
      </c>
      <c r="D1090" s="165" t="str">
        <f>IF(支出入力表!E1091="所費","所費","")</f>
        <v/>
      </c>
      <c r="E1090" s="165" t="str">
        <f>IF(D1090="","",支出入力表!G1091)</f>
        <v/>
      </c>
      <c r="F1090" s="196" t="str">
        <f>IF(E1090="","",VLOOKUP(E1090,プルダウン用リスト!$L$1:$M$14,2,FALSE))</f>
        <v/>
      </c>
      <c r="G1090" s="164" t="str">
        <f>IF(D1090="所費",VLOOKUP(D1090,支出入力表!E1091:$M$2000,4,FALSE),"")</f>
        <v/>
      </c>
      <c r="H1090" s="164" t="str">
        <f>IF(D1090="所費",VLOOKUP(D1090,支出入力表!E1091:$M$2000,5,FALSE),"")</f>
        <v/>
      </c>
      <c r="I1090" s="166" t="str">
        <f>IF(D1090="所費",VLOOKUP(D1090,支出入力表!E1091:$M$2000,6,FALSE),"")</f>
        <v/>
      </c>
      <c r="J1090" s="167" t="str">
        <f>IF(D1090="所費",VLOOKUP(D1090,支出入力表!E1091:$M$2000,7,FALSE),"")</f>
        <v/>
      </c>
      <c r="K1090" s="167" t="str">
        <f>IF(D1090="所費",VLOOKUP(D1090,支出入力表!E1091:$M$2000,8,FALSE),"")</f>
        <v/>
      </c>
      <c r="L1090" s="168" t="str">
        <f>IF(D1090="所費",VLOOKUP(D1090,支出入力表!E1091:$M$2000,9,FALSE),"")</f>
        <v/>
      </c>
      <c r="M1090" s="30"/>
    </row>
    <row r="1091" spans="2:13" x14ac:dyDescent="0.55000000000000004">
      <c r="B1091" s="163" t="str">
        <f>IF(D1091="所費",支出入力表!A1092,"")</f>
        <v/>
      </c>
      <c r="C1091" s="164" t="str">
        <f>IF(D1091="所費",支出入力表!C1092,"")</f>
        <v/>
      </c>
      <c r="D1091" s="165" t="str">
        <f>IF(支出入力表!E1092="所費","所費","")</f>
        <v/>
      </c>
      <c r="E1091" s="165" t="str">
        <f>IF(D1091="","",支出入力表!G1092)</f>
        <v/>
      </c>
      <c r="F1091" s="196" t="str">
        <f>IF(E1091="","",VLOOKUP(E1091,プルダウン用リスト!$L$1:$M$14,2,FALSE))</f>
        <v/>
      </c>
      <c r="G1091" s="164" t="str">
        <f>IF(D1091="所費",VLOOKUP(D1091,支出入力表!E1092:$M$2000,4,FALSE),"")</f>
        <v/>
      </c>
      <c r="H1091" s="164" t="str">
        <f>IF(D1091="所費",VLOOKUP(D1091,支出入力表!E1092:$M$2000,5,FALSE),"")</f>
        <v/>
      </c>
      <c r="I1091" s="166" t="str">
        <f>IF(D1091="所費",VLOOKUP(D1091,支出入力表!E1092:$M$2000,6,FALSE),"")</f>
        <v/>
      </c>
      <c r="J1091" s="167" t="str">
        <f>IF(D1091="所費",VLOOKUP(D1091,支出入力表!E1092:$M$2000,7,FALSE),"")</f>
        <v/>
      </c>
      <c r="K1091" s="167" t="str">
        <f>IF(D1091="所費",VLOOKUP(D1091,支出入力表!E1092:$M$2000,8,FALSE),"")</f>
        <v/>
      </c>
      <c r="L1091" s="168" t="str">
        <f>IF(D1091="所費",VLOOKUP(D1091,支出入力表!E1092:$M$2000,9,FALSE),"")</f>
        <v/>
      </c>
      <c r="M1091" s="30"/>
    </row>
    <row r="1092" spans="2:13" x14ac:dyDescent="0.55000000000000004">
      <c r="B1092" s="163" t="str">
        <f>IF(D1092="所費",支出入力表!A1093,"")</f>
        <v/>
      </c>
      <c r="C1092" s="164" t="str">
        <f>IF(D1092="所費",支出入力表!C1093,"")</f>
        <v/>
      </c>
      <c r="D1092" s="165" t="str">
        <f>IF(支出入力表!E1093="所費","所費","")</f>
        <v/>
      </c>
      <c r="E1092" s="165" t="str">
        <f>IF(D1092="","",支出入力表!G1093)</f>
        <v/>
      </c>
      <c r="F1092" s="196" t="str">
        <f>IF(E1092="","",VLOOKUP(E1092,プルダウン用リスト!$L$1:$M$14,2,FALSE))</f>
        <v/>
      </c>
      <c r="G1092" s="164" t="str">
        <f>IF(D1092="所費",VLOOKUP(D1092,支出入力表!E1093:$M$2000,4,FALSE),"")</f>
        <v/>
      </c>
      <c r="H1092" s="164" t="str">
        <f>IF(D1092="所費",VLOOKUP(D1092,支出入力表!E1093:$M$2000,5,FALSE),"")</f>
        <v/>
      </c>
      <c r="I1092" s="166" t="str">
        <f>IF(D1092="所費",VLOOKUP(D1092,支出入力表!E1093:$M$2000,6,FALSE),"")</f>
        <v/>
      </c>
      <c r="J1092" s="167" t="str">
        <f>IF(D1092="所費",VLOOKUP(D1092,支出入力表!E1093:$M$2000,7,FALSE),"")</f>
        <v/>
      </c>
      <c r="K1092" s="167" t="str">
        <f>IF(D1092="所費",VLOOKUP(D1092,支出入力表!E1093:$M$2000,8,FALSE),"")</f>
        <v/>
      </c>
      <c r="L1092" s="168" t="str">
        <f>IF(D1092="所費",VLOOKUP(D1092,支出入力表!E1093:$M$2000,9,FALSE),"")</f>
        <v/>
      </c>
      <c r="M1092" s="30"/>
    </row>
    <row r="1093" spans="2:13" x14ac:dyDescent="0.55000000000000004">
      <c r="B1093" s="163" t="str">
        <f>IF(D1093="所費",支出入力表!A1094,"")</f>
        <v/>
      </c>
      <c r="C1093" s="164" t="str">
        <f>IF(D1093="所費",支出入力表!C1094,"")</f>
        <v/>
      </c>
      <c r="D1093" s="165" t="str">
        <f>IF(支出入力表!E1094="所費","所費","")</f>
        <v/>
      </c>
      <c r="E1093" s="165" t="str">
        <f>IF(D1093="","",支出入力表!G1094)</f>
        <v/>
      </c>
      <c r="F1093" s="196" t="str">
        <f>IF(E1093="","",VLOOKUP(E1093,プルダウン用リスト!$L$1:$M$14,2,FALSE))</f>
        <v/>
      </c>
      <c r="G1093" s="164" t="str">
        <f>IF(D1093="所費",VLOOKUP(D1093,支出入力表!E1094:$M$2000,4,FALSE),"")</f>
        <v/>
      </c>
      <c r="H1093" s="164" t="str">
        <f>IF(D1093="所費",VLOOKUP(D1093,支出入力表!E1094:$M$2000,5,FALSE),"")</f>
        <v/>
      </c>
      <c r="I1093" s="166" t="str">
        <f>IF(D1093="所費",VLOOKUP(D1093,支出入力表!E1094:$M$2000,6,FALSE),"")</f>
        <v/>
      </c>
      <c r="J1093" s="167" t="str">
        <f>IF(D1093="所費",VLOOKUP(D1093,支出入力表!E1094:$M$2000,7,FALSE),"")</f>
        <v/>
      </c>
      <c r="K1093" s="167" t="str">
        <f>IF(D1093="所費",VLOOKUP(D1093,支出入力表!E1094:$M$2000,8,FALSE),"")</f>
        <v/>
      </c>
      <c r="L1093" s="168" t="str">
        <f>IF(D1093="所費",VLOOKUP(D1093,支出入力表!E1094:$M$2000,9,FALSE),"")</f>
        <v/>
      </c>
      <c r="M1093" s="30"/>
    </row>
    <row r="1094" spans="2:13" x14ac:dyDescent="0.55000000000000004">
      <c r="B1094" s="163" t="str">
        <f>IF(D1094="所費",支出入力表!A1095,"")</f>
        <v/>
      </c>
      <c r="C1094" s="164" t="str">
        <f>IF(D1094="所費",支出入力表!C1095,"")</f>
        <v/>
      </c>
      <c r="D1094" s="165" t="str">
        <f>IF(支出入力表!E1095="所費","所費","")</f>
        <v/>
      </c>
      <c r="E1094" s="165" t="str">
        <f>IF(D1094="","",支出入力表!G1095)</f>
        <v/>
      </c>
      <c r="F1094" s="196" t="str">
        <f>IF(E1094="","",VLOOKUP(E1094,プルダウン用リスト!$L$1:$M$14,2,FALSE))</f>
        <v/>
      </c>
      <c r="G1094" s="164" t="str">
        <f>IF(D1094="所費",VLOOKUP(D1094,支出入力表!E1095:$M$2000,4,FALSE),"")</f>
        <v/>
      </c>
      <c r="H1094" s="164" t="str">
        <f>IF(D1094="所費",VLOOKUP(D1094,支出入力表!E1095:$M$2000,5,FALSE),"")</f>
        <v/>
      </c>
      <c r="I1094" s="166" t="str">
        <f>IF(D1094="所費",VLOOKUP(D1094,支出入力表!E1095:$M$2000,6,FALSE),"")</f>
        <v/>
      </c>
      <c r="J1094" s="167" t="str">
        <f>IF(D1094="所費",VLOOKUP(D1094,支出入力表!E1095:$M$2000,7,FALSE),"")</f>
        <v/>
      </c>
      <c r="K1094" s="167" t="str">
        <f>IF(D1094="所費",VLOOKUP(D1094,支出入力表!E1095:$M$2000,8,FALSE),"")</f>
        <v/>
      </c>
      <c r="L1094" s="168" t="str">
        <f>IF(D1094="所費",VLOOKUP(D1094,支出入力表!E1095:$M$2000,9,FALSE),"")</f>
        <v/>
      </c>
      <c r="M1094" s="30"/>
    </row>
    <row r="1095" spans="2:13" x14ac:dyDescent="0.55000000000000004">
      <c r="B1095" s="163" t="str">
        <f>IF(D1095="所費",支出入力表!A1096,"")</f>
        <v/>
      </c>
      <c r="C1095" s="164" t="str">
        <f>IF(D1095="所費",支出入力表!C1096,"")</f>
        <v/>
      </c>
      <c r="D1095" s="165" t="str">
        <f>IF(支出入力表!E1096="所費","所費","")</f>
        <v/>
      </c>
      <c r="E1095" s="165" t="str">
        <f>IF(D1095="","",支出入力表!G1096)</f>
        <v/>
      </c>
      <c r="F1095" s="196" t="str">
        <f>IF(E1095="","",VLOOKUP(E1095,プルダウン用リスト!$L$1:$M$14,2,FALSE))</f>
        <v/>
      </c>
      <c r="G1095" s="164" t="str">
        <f>IF(D1095="所費",VLOOKUP(D1095,支出入力表!E1096:$M$2000,4,FALSE),"")</f>
        <v/>
      </c>
      <c r="H1095" s="164" t="str">
        <f>IF(D1095="所費",VLOOKUP(D1095,支出入力表!E1096:$M$2000,5,FALSE),"")</f>
        <v/>
      </c>
      <c r="I1095" s="166" t="str">
        <f>IF(D1095="所費",VLOOKUP(D1095,支出入力表!E1096:$M$2000,6,FALSE),"")</f>
        <v/>
      </c>
      <c r="J1095" s="167" t="str">
        <f>IF(D1095="所費",VLOOKUP(D1095,支出入力表!E1096:$M$2000,7,FALSE),"")</f>
        <v/>
      </c>
      <c r="K1095" s="167" t="str">
        <f>IF(D1095="所費",VLOOKUP(D1095,支出入力表!E1096:$M$2000,8,FALSE),"")</f>
        <v/>
      </c>
      <c r="L1095" s="168" t="str">
        <f>IF(D1095="所費",VLOOKUP(D1095,支出入力表!E1096:$M$2000,9,FALSE),"")</f>
        <v/>
      </c>
      <c r="M1095" s="30"/>
    </row>
    <row r="1096" spans="2:13" x14ac:dyDescent="0.55000000000000004">
      <c r="B1096" s="163" t="str">
        <f>IF(D1096="所費",支出入力表!A1097,"")</f>
        <v/>
      </c>
      <c r="C1096" s="164" t="str">
        <f>IF(D1096="所費",支出入力表!C1097,"")</f>
        <v/>
      </c>
      <c r="D1096" s="165" t="str">
        <f>IF(支出入力表!E1097="所費","所費","")</f>
        <v/>
      </c>
      <c r="E1096" s="165" t="str">
        <f>IF(D1096="","",支出入力表!G1097)</f>
        <v/>
      </c>
      <c r="F1096" s="196" t="str">
        <f>IF(E1096="","",VLOOKUP(E1096,プルダウン用リスト!$L$1:$M$14,2,FALSE))</f>
        <v/>
      </c>
      <c r="G1096" s="164" t="str">
        <f>IF(D1096="所費",VLOOKUP(D1096,支出入力表!E1097:$M$2000,4,FALSE),"")</f>
        <v/>
      </c>
      <c r="H1096" s="164" t="str">
        <f>IF(D1096="所費",VLOOKUP(D1096,支出入力表!E1097:$M$2000,5,FALSE),"")</f>
        <v/>
      </c>
      <c r="I1096" s="166" t="str">
        <f>IF(D1096="所費",VLOOKUP(D1096,支出入力表!E1097:$M$2000,6,FALSE),"")</f>
        <v/>
      </c>
      <c r="J1096" s="167" t="str">
        <f>IF(D1096="所費",VLOOKUP(D1096,支出入力表!E1097:$M$2000,7,FALSE),"")</f>
        <v/>
      </c>
      <c r="K1096" s="167" t="str">
        <f>IF(D1096="所費",VLOOKUP(D1096,支出入力表!E1097:$M$2000,8,FALSE),"")</f>
        <v/>
      </c>
      <c r="L1096" s="168" t="str">
        <f>IF(D1096="所費",VLOOKUP(D1096,支出入力表!E1097:$M$2000,9,FALSE),"")</f>
        <v/>
      </c>
      <c r="M1096" s="30"/>
    </row>
    <row r="1097" spans="2:13" x14ac:dyDescent="0.55000000000000004">
      <c r="B1097" s="163" t="str">
        <f>IF(D1097="所費",支出入力表!A1098,"")</f>
        <v/>
      </c>
      <c r="C1097" s="164" t="str">
        <f>IF(D1097="所費",支出入力表!C1098,"")</f>
        <v/>
      </c>
      <c r="D1097" s="165" t="str">
        <f>IF(支出入力表!E1098="所費","所費","")</f>
        <v/>
      </c>
      <c r="E1097" s="165" t="str">
        <f>IF(D1097="","",支出入力表!G1098)</f>
        <v/>
      </c>
      <c r="F1097" s="196" t="str">
        <f>IF(E1097="","",VLOOKUP(E1097,プルダウン用リスト!$L$1:$M$14,2,FALSE))</f>
        <v/>
      </c>
      <c r="G1097" s="164" t="str">
        <f>IF(D1097="所費",VLOOKUP(D1097,支出入力表!E1098:$M$2000,4,FALSE),"")</f>
        <v/>
      </c>
      <c r="H1097" s="164" t="str">
        <f>IF(D1097="所費",VLOOKUP(D1097,支出入力表!E1098:$M$2000,5,FALSE),"")</f>
        <v/>
      </c>
      <c r="I1097" s="166" t="str">
        <f>IF(D1097="所費",VLOOKUP(D1097,支出入力表!E1098:$M$2000,6,FALSE),"")</f>
        <v/>
      </c>
      <c r="J1097" s="167" t="str">
        <f>IF(D1097="所費",VLOOKUP(D1097,支出入力表!E1098:$M$2000,7,FALSE),"")</f>
        <v/>
      </c>
      <c r="K1097" s="167" t="str">
        <f>IF(D1097="所費",VLOOKUP(D1097,支出入力表!E1098:$M$2000,8,FALSE),"")</f>
        <v/>
      </c>
      <c r="L1097" s="168" t="str">
        <f>IF(D1097="所費",VLOOKUP(D1097,支出入力表!E1098:$M$2000,9,FALSE),"")</f>
        <v/>
      </c>
      <c r="M1097" s="30"/>
    </row>
    <row r="1098" spans="2:13" x14ac:dyDescent="0.55000000000000004">
      <c r="B1098" s="163" t="str">
        <f>IF(D1098="所費",支出入力表!A1099,"")</f>
        <v/>
      </c>
      <c r="C1098" s="164" t="str">
        <f>IF(D1098="所費",支出入力表!C1099,"")</f>
        <v/>
      </c>
      <c r="D1098" s="165" t="str">
        <f>IF(支出入力表!E1099="所費","所費","")</f>
        <v/>
      </c>
      <c r="E1098" s="165" t="str">
        <f>IF(D1098="","",支出入力表!G1099)</f>
        <v/>
      </c>
      <c r="F1098" s="196" t="str">
        <f>IF(E1098="","",VLOOKUP(E1098,プルダウン用リスト!$L$1:$M$14,2,FALSE))</f>
        <v/>
      </c>
      <c r="G1098" s="164" t="str">
        <f>IF(D1098="所費",VLOOKUP(D1098,支出入力表!E1099:$M$2000,4,FALSE),"")</f>
        <v/>
      </c>
      <c r="H1098" s="164" t="str">
        <f>IF(D1098="所費",VLOOKUP(D1098,支出入力表!E1099:$M$2000,5,FALSE),"")</f>
        <v/>
      </c>
      <c r="I1098" s="166" t="str">
        <f>IF(D1098="所費",VLOOKUP(D1098,支出入力表!E1099:$M$2000,6,FALSE),"")</f>
        <v/>
      </c>
      <c r="J1098" s="167" t="str">
        <f>IF(D1098="所費",VLOOKUP(D1098,支出入力表!E1099:$M$2000,7,FALSE),"")</f>
        <v/>
      </c>
      <c r="K1098" s="167" t="str">
        <f>IF(D1098="所費",VLOOKUP(D1098,支出入力表!E1099:$M$2000,8,FALSE),"")</f>
        <v/>
      </c>
      <c r="L1098" s="168" t="str">
        <f>IF(D1098="所費",VLOOKUP(D1098,支出入力表!E1099:$M$2000,9,FALSE),"")</f>
        <v/>
      </c>
      <c r="M1098" s="30"/>
    </row>
    <row r="1099" spans="2:13" x14ac:dyDescent="0.55000000000000004">
      <c r="B1099" s="163" t="str">
        <f>IF(D1099="所費",支出入力表!A1100,"")</f>
        <v/>
      </c>
      <c r="C1099" s="164" t="str">
        <f>IF(D1099="所費",支出入力表!C1100,"")</f>
        <v/>
      </c>
      <c r="D1099" s="165" t="str">
        <f>IF(支出入力表!E1100="所費","所費","")</f>
        <v/>
      </c>
      <c r="E1099" s="165" t="str">
        <f>IF(D1099="","",支出入力表!G1100)</f>
        <v/>
      </c>
      <c r="F1099" s="196" t="str">
        <f>IF(E1099="","",VLOOKUP(E1099,プルダウン用リスト!$L$1:$M$14,2,FALSE))</f>
        <v/>
      </c>
      <c r="G1099" s="164" t="str">
        <f>IF(D1099="所費",VLOOKUP(D1099,支出入力表!E1100:$M$2000,4,FALSE),"")</f>
        <v/>
      </c>
      <c r="H1099" s="164" t="str">
        <f>IF(D1099="所費",VLOOKUP(D1099,支出入力表!E1100:$M$2000,5,FALSE),"")</f>
        <v/>
      </c>
      <c r="I1099" s="166" t="str">
        <f>IF(D1099="所費",VLOOKUP(D1099,支出入力表!E1100:$M$2000,6,FALSE),"")</f>
        <v/>
      </c>
      <c r="J1099" s="167" t="str">
        <f>IF(D1099="所費",VLOOKUP(D1099,支出入力表!E1100:$M$2000,7,FALSE),"")</f>
        <v/>
      </c>
      <c r="K1099" s="167" t="str">
        <f>IF(D1099="所費",VLOOKUP(D1099,支出入力表!E1100:$M$2000,8,FALSE),"")</f>
        <v/>
      </c>
      <c r="L1099" s="168" t="str">
        <f>IF(D1099="所費",VLOOKUP(D1099,支出入力表!E1100:$M$2000,9,FALSE),"")</f>
        <v/>
      </c>
      <c r="M1099" s="30"/>
    </row>
    <row r="1100" spans="2:13" x14ac:dyDescent="0.55000000000000004">
      <c r="B1100" s="163" t="str">
        <f>IF(D1100="所費",支出入力表!A1101,"")</f>
        <v/>
      </c>
      <c r="C1100" s="164" t="str">
        <f>IF(D1100="所費",支出入力表!C1101,"")</f>
        <v/>
      </c>
      <c r="D1100" s="165" t="str">
        <f>IF(支出入力表!E1101="所費","所費","")</f>
        <v/>
      </c>
      <c r="E1100" s="165" t="str">
        <f>IF(D1100="","",支出入力表!G1101)</f>
        <v/>
      </c>
      <c r="F1100" s="196" t="str">
        <f>IF(E1100="","",VLOOKUP(E1100,プルダウン用リスト!$L$1:$M$14,2,FALSE))</f>
        <v/>
      </c>
      <c r="G1100" s="164" t="str">
        <f>IF(D1100="所費",VLOOKUP(D1100,支出入力表!E1101:$M$2000,4,FALSE),"")</f>
        <v/>
      </c>
      <c r="H1100" s="164" t="str">
        <f>IF(D1100="所費",VLOOKUP(D1100,支出入力表!E1101:$M$2000,5,FALSE),"")</f>
        <v/>
      </c>
      <c r="I1100" s="166" t="str">
        <f>IF(D1100="所費",VLOOKUP(D1100,支出入力表!E1101:$M$2000,6,FALSE),"")</f>
        <v/>
      </c>
      <c r="J1100" s="167" t="str">
        <f>IF(D1100="所費",VLOOKUP(D1100,支出入力表!E1101:$M$2000,7,FALSE),"")</f>
        <v/>
      </c>
      <c r="K1100" s="167" t="str">
        <f>IF(D1100="所費",VLOOKUP(D1100,支出入力表!E1101:$M$2000,8,FALSE),"")</f>
        <v/>
      </c>
      <c r="L1100" s="168" t="str">
        <f>IF(D1100="所費",VLOOKUP(D1100,支出入力表!E1101:$M$2000,9,FALSE),"")</f>
        <v/>
      </c>
      <c r="M1100" s="30"/>
    </row>
    <row r="1101" spans="2:13" x14ac:dyDescent="0.55000000000000004">
      <c r="B1101" s="163" t="str">
        <f>IF(D1101="所費",支出入力表!A1102,"")</f>
        <v/>
      </c>
      <c r="C1101" s="164" t="str">
        <f>IF(D1101="所費",支出入力表!C1102,"")</f>
        <v/>
      </c>
      <c r="D1101" s="165" t="str">
        <f>IF(支出入力表!E1102="所費","所費","")</f>
        <v/>
      </c>
      <c r="E1101" s="165" t="str">
        <f>IF(D1101="","",支出入力表!G1102)</f>
        <v/>
      </c>
      <c r="F1101" s="196" t="str">
        <f>IF(E1101="","",VLOOKUP(E1101,プルダウン用リスト!$L$1:$M$14,2,FALSE))</f>
        <v/>
      </c>
      <c r="G1101" s="164" t="str">
        <f>IF(D1101="所費",VLOOKUP(D1101,支出入力表!E1102:$M$2000,4,FALSE),"")</f>
        <v/>
      </c>
      <c r="H1101" s="164" t="str">
        <f>IF(D1101="所費",VLOOKUP(D1101,支出入力表!E1102:$M$2000,5,FALSE),"")</f>
        <v/>
      </c>
      <c r="I1101" s="166" t="str">
        <f>IF(D1101="所費",VLOOKUP(D1101,支出入力表!E1102:$M$2000,6,FALSE),"")</f>
        <v/>
      </c>
      <c r="J1101" s="167" t="str">
        <f>IF(D1101="所費",VLOOKUP(D1101,支出入力表!E1102:$M$2000,7,FALSE),"")</f>
        <v/>
      </c>
      <c r="K1101" s="167" t="str">
        <f>IF(D1101="所費",VLOOKUP(D1101,支出入力表!E1102:$M$2000,8,FALSE),"")</f>
        <v/>
      </c>
      <c r="L1101" s="168" t="str">
        <f>IF(D1101="所費",VLOOKUP(D1101,支出入力表!E1102:$M$2000,9,FALSE),"")</f>
        <v/>
      </c>
      <c r="M1101" s="30"/>
    </row>
    <row r="1102" spans="2:13" x14ac:dyDescent="0.55000000000000004">
      <c r="B1102" s="163" t="str">
        <f>IF(D1102="所費",支出入力表!A1103,"")</f>
        <v/>
      </c>
      <c r="C1102" s="164" t="str">
        <f>IF(D1102="所費",支出入力表!C1103,"")</f>
        <v/>
      </c>
      <c r="D1102" s="165" t="str">
        <f>IF(支出入力表!E1103="所費","所費","")</f>
        <v/>
      </c>
      <c r="E1102" s="165" t="str">
        <f>IF(D1102="","",支出入力表!G1103)</f>
        <v/>
      </c>
      <c r="F1102" s="196" t="str">
        <f>IF(E1102="","",VLOOKUP(E1102,プルダウン用リスト!$L$1:$M$14,2,FALSE))</f>
        <v/>
      </c>
      <c r="G1102" s="164" t="str">
        <f>IF(D1102="所費",VLOOKUP(D1102,支出入力表!E1103:$M$2000,4,FALSE),"")</f>
        <v/>
      </c>
      <c r="H1102" s="164" t="str">
        <f>IF(D1102="所費",VLOOKUP(D1102,支出入力表!E1103:$M$2000,5,FALSE),"")</f>
        <v/>
      </c>
      <c r="I1102" s="166" t="str">
        <f>IF(D1102="所費",VLOOKUP(D1102,支出入力表!E1103:$M$2000,6,FALSE),"")</f>
        <v/>
      </c>
      <c r="J1102" s="167" t="str">
        <f>IF(D1102="所費",VLOOKUP(D1102,支出入力表!E1103:$M$2000,7,FALSE),"")</f>
        <v/>
      </c>
      <c r="K1102" s="167" t="str">
        <f>IF(D1102="所費",VLOOKUP(D1102,支出入力表!E1103:$M$2000,8,FALSE),"")</f>
        <v/>
      </c>
      <c r="L1102" s="168" t="str">
        <f>IF(D1102="所費",VLOOKUP(D1102,支出入力表!E1103:$M$2000,9,FALSE),"")</f>
        <v/>
      </c>
      <c r="M1102" s="30"/>
    </row>
    <row r="1103" spans="2:13" x14ac:dyDescent="0.55000000000000004">
      <c r="B1103" s="163" t="str">
        <f>IF(D1103="所費",支出入力表!A1104,"")</f>
        <v/>
      </c>
      <c r="C1103" s="164" t="str">
        <f>IF(D1103="所費",支出入力表!C1104,"")</f>
        <v/>
      </c>
      <c r="D1103" s="165" t="str">
        <f>IF(支出入力表!E1104="所費","所費","")</f>
        <v/>
      </c>
      <c r="E1103" s="165" t="str">
        <f>IF(D1103="","",支出入力表!G1104)</f>
        <v/>
      </c>
      <c r="F1103" s="196" t="str">
        <f>IF(E1103="","",VLOOKUP(E1103,プルダウン用リスト!$L$1:$M$14,2,FALSE))</f>
        <v/>
      </c>
      <c r="G1103" s="164" t="str">
        <f>IF(D1103="所費",VLOOKUP(D1103,支出入力表!E1104:$M$2000,4,FALSE),"")</f>
        <v/>
      </c>
      <c r="H1103" s="164" t="str">
        <f>IF(D1103="所費",VLOOKUP(D1103,支出入力表!E1104:$M$2000,5,FALSE),"")</f>
        <v/>
      </c>
      <c r="I1103" s="166" t="str">
        <f>IF(D1103="所費",VLOOKUP(D1103,支出入力表!E1104:$M$2000,6,FALSE),"")</f>
        <v/>
      </c>
      <c r="J1103" s="167" t="str">
        <f>IF(D1103="所費",VLOOKUP(D1103,支出入力表!E1104:$M$2000,7,FALSE),"")</f>
        <v/>
      </c>
      <c r="K1103" s="167" t="str">
        <f>IF(D1103="所費",VLOOKUP(D1103,支出入力表!E1104:$M$2000,8,FALSE),"")</f>
        <v/>
      </c>
      <c r="L1103" s="168" t="str">
        <f>IF(D1103="所費",VLOOKUP(D1103,支出入力表!E1104:$M$2000,9,FALSE),"")</f>
        <v/>
      </c>
      <c r="M1103" s="30"/>
    </row>
    <row r="1104" spans="2:13" x14ac:dyDescent="0.55000000000000004">
      <c r="B1104" s="163" t="str">
        <f>IF(D1104="所費",支出入力表!A1105,"")</f>
        <v/>
      </c>
      <c r="C1104" s="164" t="str">
        <f>IF(D1104="所費",支出入力表!C1105,"")</f>
        <v/>
      </c>
      <c r="D1104" s="165" t="str">
        <f>IF(支出入力表!E1105="所費","所費","")</f>
        <v/>
      </c>
      <c r="E1104" s="165" t="str">
        <f>IF(D1104="","",支出入力表!G1105)</f>
        <v/>
      </c>
      <c r="F1104" s="196" t="str">
        <f>IF(E1104="","",VLOOKUP(E1104,プルダウン用リスト!$L$1:$M$14,2,FALSE))</f>
        <v/>
      </c>
      <c r="G1104" s="164" t="str">
        <f>IF(D1104="所費",VLOOKUP(D1104,支出入力表!E1105:$M$2000,4,FALSE),"")</f>
        <v/>
      </c>
      <c r="H1104" s="164" t="str">
        <f>IF(D1104="所費",VLOOKUP(D1104,支出入力表!E1105:$M$2000,5,FALSE),"")</f>
        <v/>
      </c>
      <c r="I1104" s="166" t="str">
        <f>IF(D1104="所費",VLOOKUP(D1104,支出入力表!E1105:$M$2000,6,FALSE),"")</f>
        <v/>
      </c>
      <c r="J1104" s="167" t="str">
        <f>IF(D1104="所費",VLOOKUP(D1104,支出入力表!E1105:$M$2000,7,FALSE),"")</f>
        <v/>
      </c>
      <c r="K1104" s="167" t="str">
        <f>IF(D1104="所費",VLOOKUP(D1104,支出入力表!E1105:$M$2000,8,FALSE),"")</f>
        <v/>
      </c>
      <c r="L1104" s="168" t="str">
        <f>IF(D1104="所費",VLOOKUP(D1104,支出入力表!E1105:$M$2000,9,FALSE),"")</f>
        <v/>
      </c>
      <c r="M1104" s="30"/>
    </row>
    <row r="1105" spans="2:13" x14ac:dyDescent="0.55000000000000004">
      <c r="B1105" s="163" t="str">
        <f>IF(D1105="所費",支出入力表!A1106,"")</f>
        <v/>
      </c>
      <c r="C1105" s="164" t="str">
        <f>IF(D1105="所費",支出入力表!C1106,"")</f>
        <v/>
      </c>
      <c r="D1105" s="165" t="str">
        <f>IF(支出入力表!E1106="所費","所費","")</f>
        <v/>
      </c>
      <c r="E1105" s="165" t="str">
        <f>IF(D1105="","",支出入力表!G1106)</f>
        <v/>
      </c>
      <c r="F1105" s="196" t="str">
        <f>IF(E1105="","",VLOOKUP(E1105,プルダウン用リスト!$L$1:$M$14,2,FALSE))</f>
        <v/>
      </c>
      <c r="G1105" s="164" t="str">
        <f>IF(D1105="所費",VLOOKUP(D1105,支出入力表!E1106:$M$2000,4,FALSE),"")</f>
        <v/>
      </c>
      <c r="H1105" s="164" t="str">
        <f>IF(D1105="所費",VLOOKUP(D1105,支出入力表!E1106:$M$2000,5,FALSE),"")</f>
        <v/>
      </c>
      <c r="I1105" s="166" t="str">
        <f>IF(D1105="所費",VLOOKUP(D1105,支出入力表!E1106:$M$2000,6,FALSE),"")</f>
        <v/>
      </c>
      <c r="J1105" s="167" t="str">
        <f>IF(D1105="所費",VLOOKUP(D1105,支出入力表!E1106:$M$2000,7,FALSE),"")</f>
        <v/>
      </c>
      <c r="K1105" s="167" t="str">
        <f>IF(D1105="所費",VLOOKUP(D1105,支出入力表!E1106:$M$2000,8,FALSE),"")</f>
        <v/>
      </c>
      <c r="L1105" s="168" t="str">
        <f>IF(D1105="所費",VLOOKUP(D1105,支出入力表!E1106:$M$2000,9,FALSE),"")</f>
        <v/>
      </c>
      <c r="M1105" s="30"/>
    </row>
    <row r="1106" spans="2:13" x14ac:dyDescent="0.55000000000000004">
      <c r="B1106" s="163" t="str">
        <f>IF(D1106="所費",支出入力表!A1107,"")</f>
        <v/>
      </c>
      <c r="C1106" s="164" t="str">
        <f>IF(D1106="所費",支出入力表!C1107,"")</f>
        <v/>
      </c>
      <c r="D1106" s="165" t="str">
        <f>IF(支出入力表!E1107="所費","所費","")</f>
        <v/>
      </c>
      <c r="E1106" s="165" t="str">
        <f>IF(D1106="","",支出入力表!G1107)</f>
        <v/>
      </c>
      <c r="F1106" s="196" t="str">
        <f>IF(E1106="","",VLOOKUP(E1106,プルダウン用リスト!$L$1:$M$14,2,FALSE))</f>
        <v/>
      </c>
      <c r="G1106" s="164" t="str">
        <f>IF(D1106="所費",VLOOKUP(D1106,支出入力表!E1107:$M$2000,4,FALSE),"")</f>
        <v/>
      </c>
      <c r="H1106" s="164" t="str">
        <f>IF(D1106="所費",VLOOKUP(D1106,支出入力表!E1107:$M$2000,5,FALSE),"")</f>
        <v/>
      </c>
      <c r="I1106" s="166" t="str">
        <f>IF(D1106="所費",VLOOKUP(D1106,支出入力表!E1107:$M$2000,6,FALSE),"")</f>
        <v/>
      </c>
      <c r="J1106" s="167" t="str">
        <f>IF(D1106="所費",VLOOKUP(D1106,支出入力表!E1107:$M$2000,7,FALSE),"")</f>
        <v/>
      </c>
      <c r="K1106" s="167" t="str">
        <f>IF(D1106="所費",VLOOKUP(D1106,支出入力表!E1107:$M$2000,8,FALSE),"")</f>
        <v/>
      </c>
      <c r="L1106" s="168" t="str">
        <f>IF(D1106="所費",VLOOKUP(D1106,支出入力表!E1107:$M$2000,9,FALSE),"")</f>
        <v/>
      </c>
      <c r="M1106" s="30"/>
    </row>
    <row r="1107" spans="2:13" x14ac:dyDescent="0.55000000000000004">
      <c r="B1107" s="163" t="str">
        <f>IF(D1107="所費",支出入力表!A1108,"")</f>
        <v/>
      </c>
      <c r="C1107" s="164" t="str">
        <f>IF(D1107="所費",支出入力表!C1108,"")</f>
        <v/>
      </c>
      <c r="D1107" s="165" t="str">
        <f>IF(支出入力表!E1108="所費","所費","")</f>
        <v/>
      </c>
      <c r="E1107" s="165" t="str">
        <f>IF(D1107="","",支出入力表!G1108)</f>
        <v/>
      </c>
      <c r="F1107" s="196" t="str">
        <f>IF(E1107="","",VLOOKUP(E1107,プルダウン用リスト!$L$1:$M$14,2,FALSE))</f>
        <v/>
      </c>
      <c r="G1107" s="164" t="str">
        <f>IF(D1107="所費",VLOOKUP(D1107,支出入力表!E1108:$M$2000,4,FALSE),"")</f>
        <v/>
      </c>
      <c r="H1107" s="164" t="str">
        <f>IF(D1107="所費",VLOOKUP(D1107,支出入力表!E1108:$M$2000,5,FALSE),"")</f>
        <v/>
      </c>
      <c r="I1107" s="166" t="str">
        <f>IF(D1107="所費",VLOOKUP(D1107,支出入力表!E1108:$M$2000,6,FALSE),"")</f>
        <v/>
      </c>
      <c r="J1107" s="167" t="str">
        <f>IF(D1107="所費",VLOOKUP(D1107,支出入力表!E1108:$M$2000,7,FALSE),"")</f>
        <v/>
      </c>
      <c r="K1107" s="167" t="str">
        <f>IF(D1107="所費",VLOOKUP(D1107,支出入力表!E1108:$M$2000,8,FALSE),"")</f>
        <v/>
      </c>
      <c r="L1107" s="168" t="str">
        <f>IF(D1107="所費",VLOOKUP(D1107,支出入力表!E1108:$M$2000,9,FALSE),"")</f>
        <v/>
      </c>
      <c r="M1107" s="30"/>
    </row>
    <row r="1108" spans="2:13" x14ac:dyDescent="0.55000000000000004">
      <c r="B1108" s="163" t="str">
        <f>IF(D1108="所費",支出入力表!A1109,"")</f>
        <v/>
      </c>
      <c r="C1108" s="164" t="str">
        <f>IF(D1108="所費",支出入力表!C1109,"")</f>
        <v/>
      </c>
      <c r="D1108" s="165" t="str">
        <f>IF(支出入力表!E1109="所費","所費","")</f>
        <v/>
      </c>
      <c r="E1108" s="165" t="str">
        <f>IF(D1108="","",支出入力表!G1109)</f>
        <v/>
      </c>
      <c r="F1108" s="196" t="str">
        <f>IF(E1108="","",VLOOKUP(E1108,プルダウン用リスト!$L$1:$M$14,2,FALSE))</f>
        <v/>
      </c>
      <c r="G1108" s="164" t="str">
        <f>IF(D1108="所費",VLOOKUP(D1108,支出入力表!E1109:$M$2000,4,FALSE),"")</f>
        <v/>
      </c>
      <c r="H1108" s="164" t="str">
        <f>IF(D1108="所費",VLOOKUP(D1108,支出入力表!E1109:$M$2000,5,FALSE),"")</f>
        <v/>
      </c>
      <c r="I1108" s="166" t="str">
        <f>IF(D1108="所費",VLOOKUP(D1108,支出入力表!E1109:$M$2000,6,FALSE),"")</f>
        <v/>
      </c>
      <c r="J1108" s="167" t="str">
        <f>IF(D1108="所費",VLOOKUP(D1108,支出入力表!E1109:$M$2000,7,FALSE),"")</f>
        <v/>
      </c>
      <c r="K1108" s="167" t="str">
        <f>IF(D1108="所費",VLOOKUP(D1108,支出入力表!E1109:$M$2000,8,FALSE),"")</f>
        <v/>
      </c>
      <c r="L1108" s="168" t="str">
        <f>IF(D1108="所費",VLOOKUP(D1108,支出入力表!E1109:$M$2000,9,FALSE),"")</f>
        <v/>
      </c>
      <c r="M1108" s="30"/>
    </row>
    <row r="1109" spans="2:13" x14ac:dyDescent="0.55000000000000004">
      <c r="B1109" s="163" t="str">
        <f>IF(D1109="所費",支出入力表!A1110,"")</f>
        <v/>
      </c>
      <c r="C1109" s="164" t="str">
        <f>IF(D1109="所費",支出入力表!C1110,"")</f>
        <v/>
      </c>
      <c r="D1109" s="165" t="str">
        <f>IF(支出入力表!E1110="所費","所費","")</f>
        <v/>
      </c>
      <c r="E1109" s="165" t="str">
        <f>IF(D1109="","",支出入力表!G1110)</f>
        <v/>
      </c>
      <c r="F1109" s="196" t="str">
        <f>IF(E1109="","",VLOOKUP(E1109,プルダウン用リスト!$L$1:$M$14,2,FALSE))</f>
        <v/>
      </c>
      <c r="G1109" s="164" t="str">
        <f>IF(D1109="所費",VLOOKUP(D1109,支出入力表!E1110:$M$2000,4,FALSE),"")</f>
        <v/>
      </c>
      <c r="H1109" s="164" t="str">
        <f>IF(D1109="所費",VLOOKUP(D1109,支出入力表!E1110:$M$2000,5,FALSE),"")</f>
        <v/>
      </c>
      <c r="I1109" s="166" t="str">
        <f>IF(D1109="所費",VLOOKUP(D1109,支出入力表!E1110:$M$2000,6,FALSE),"")</f>
        <v/>
      </c>
      <c r="J1109" s="167" t="str">
        <f>IF(D1109="所費",VLOOKUP(D1109,支出入力表!E1110:$M$2000,7,FALSE),"")</f>
        <v/>
      </c>
      <c r="K1109" s="167" t="str">
        <f>IF(D1109="所費",VLOOKUP(D1109,支出入力表!E1110:$M$2000,8,FALSE),"")</f>
        <v/>
      </c>
      <c r="L1109" s="168" t="str">
        <f>IF(D1109="所費",VLOOKUP(D1109,支出入力表!E1110:$M$2000,9,FALSE),"")</f>
        <v/>
      </c>
      <c r="M1109" s="30"/>
    </row>
    <row r="1110" spans="2:13" x14ac:dyDescent="0.55000000000000004">
      <c r="B1110" s="163" t="str">
        <f>IF(D1110="所費",支出入力表!A1111,"")</f>
        <v/>
      </c>
      <c r="C1110" s="164" t="str">
        <f>IF(D1110="所費",支出入力表!C1111,"")</f>
        <v/>
      </c>
      <c r="D1110" s="165" t="str">
        <f>IF(支出入力表!E1111="所費","所費","")</f>
        <v/>
      </c>
      <c r="E1110" s="165" t="str">
        <f>IF(D1110="","",支出入力表!G1111)</f>
        <v/>
      </c>
      <c r="F1110" s="196" t="str">
        <f>IF(E1110="","",VLOOKUP(E1110,プルダウン用リスト!$L$1:$M$14,2,FALSE))</f>
        <v/>
      </c>
      <c r="G1110" s="164" t="str">
        <f>IF(D1110="所費",VLOOKUP(D1110,支出入力表!E1111:$M$2000,4,FALSE),"")</f>
        <v/>
      </c>
      <c r="H1110" s="164" t="str">
        <f>IF(D1110="所費",VLOOKUP(D1110,支出入力表!E1111:$M$2000,5,FALSE),"")</f>
        <v/>
      </c>
      <c r="I1110" s="166" t="str">
        <f>IF(D1110="所費",VLOOKUP(D1110,支出入力表!E1111:$M$2000,6,FALSE),"")</f>
        <v/>
      </c>
      <c r="J1110" s="167" t="str">
        <f>IF(D1110="所費",VLOOKUP(D1110,支出入力表!E1111:$M$2000,7,FALSE),"")</f>
        <v/>
      </c>
      <c r="K1110" s="167" t="str">
        <f>IF(D1110="所費",VLOOKUP(D1110,支出入力表!E1111:$M$2000,8,FALSE),"")</f>
        <v/>
      </c>
      <c r="L1110" s="168" t="str">
        <f>IF(D1110="所費",VLOOKUP(D1110,支出入力表!E1111:$M$2000,9,FALSE),"")</f>
        <v/>
      </c>
      <c r="M1110" s="30"/>
    </row>
    <row r="1111" spans="2:13" x14ac:dyDescent="0.55000000000000004">
      <c r="B1111" s="163" t="str">
        <f>IF(D1111="所費",支出入力表!A1112,"")</f>
        <v/>
      </c>
      <c r="C1111" s="164" t="str">
        <f>IF(D1111="所費",支出入力表!C1112,"")</f>
        <v/>
      </c>
      <c r="D1111" s="165" t="str">
        <f>IF(支出入力表!E1112="所費","所費","")</f>
        <v/>
      </c>
      <c r="E1111" s="165" t="str">
        <f>IF(D1111="","",支出入力表!G1112)</f>
        <v/>
      </c>
      <c r="F1111" s="196" t="str">
        <f>IF(E1111="","",VLOOKUP(E1111,プルダウン用リスト!$L$1:$M$14,2,FALSE))</f>
        <v/>
      </c>
      <c r="G1111" s="164" t="str">
        <f>IF(D1111="所費",VLOOKUP(D1111,支出入力表!E1112:$M$2000,4,FALSE),"")</f>
        <v/>
      </c>
      <c r="H1111" s="164" t="str">
        <f>IF(D1111="所費",VLOOKUP(D1111,支出入力表!E1112:$M$2000,5,FALSE),"")</f>
        <v/>
      </c>
      <c r="I1111" s="166" t="str">
        <f>IF(D1111="所費",VLOOKUP(D1111,支出入力表!E1112:$M$2000,6,FALSE),"")</f>
        <v/>
      </c>
      <c r="J1111" s="167" t="str">
        <f>IF(D1111="所費",VLOOKUP(D1111,支出入力表!E1112:$M$2000,7,FALSE),"")</f>
        <v/>
      </c>
      <c r="K1111" s="167" t="str">
        <f>IF(D1111="所費",VLOOKUP(D1111,支出入力表!E1112:$M$2000,8,FALSE),"")</f>
        <v/>
      </c>
      <c r="L1111" s="168" t="str">
        <f>IF(D1111="所費",VLOOKUP(D1111,支出入力表!E1112:$M$2000,9,FALSE),"")</f>
        <v/>
      </c>
      <c r="M1111" s="30"/>
    </row>
    <row r="1112" spans="2:13" x14ac:dyDescent="0.55000000000000004">
      <c r="B1112" s="163" t="str">
        <f>IF(D1112="所費",支出入力表!A1113,"")</f>
        <v/>
      </c>
      <c r="C1112" s="164" t="str">
        <f>IF(D1112="所費",支出入力表!C1113,"")</f>
        <v/>
      </c>
      <c r="D1112" s="165" t="str">
        <f>IF(支出入力表!E1113="所費","所費","")</f>
        <v/>
      </c>
      <c r="E1112" s="165" t="str">
        <f>IF(D1112="","",支出入力表!G1113)</f>
        <v/>
      </c>
      <c r="F1112" s="196" t="str">
        <f>IF(E1112="","",VLOOKUP(E1112,プルダウン用リスト!$L$1:$M$14,2,FALSE))</f>
        <v/>
      </c>
      <c r="G1112" s="164" t="str">
        <f>IF(D1112="所費",VLOOKUP(D1112,支出入力表!E1113:$M$2000,4,FALSE),"")</f>
        <v/>
      </c>
      <c r="H1112" s="164" t="str">
        <f>IF(D1112="所費",VLOOKUP(D1112,支出入力表!E1113:$M$2000,5,FALSE),"")</f>
        <v/>
      </c>
      <c r="I1112" s="166" t="str">
        <f>IF(D1112="所費",VLOOKUP(D1112,支出入力表!E1113:$M$2000,6,FALSE),"")</f>
        <v/>
      </c>
      <c r="J1112" s="167" t="str">
        <f>IF(D1112="所費",VLOOKUP(D1112,支出入力表!E1113:$M$2000,7,FALSE),"")</f>
        <v/>
      </c>
      <c r="K1112" s="167" t="str">
        <f>IF(D1112="所費",VLOOKUP(D1112,支出入力表!E1113:$M$2000,8,FALSE),"")</f>
        <v/>
      </c>
      <c r="L1112" s="168" t="str">
        <f>IF(D1112="所費",VLOOKUP(D1112,支出入力表!E1113:$M$2000,9,FALSE),"")</f>
        <v/>
      </c>
      <c r="M1112" s="30"/>
    </row>
    <row r="1113" spans="2:13" x14ac:dyDescent="0.55000000000000004">
      <c r="B1113" s="163" t="str">
        <f>IF(D1113="所費",支出入力表!A1114,"")</f>
        <v/>
      </c>
      <c r="C1113" s="164" t="str">
        <f>IF(D1113="所費",支出入力表!C1114,"")</f>
        <v/>
      </c>
      <c r="D1113" s="165" t="str">
        <f>IF(支出入力表!E1114="所費","所費","")</f>
        <v/>
      </c>
      <c r="E1113" s="165" t="str">
        <f>IF(D1113="","",支出入力表!G1114)</f>
        <v/>
      </c>
      <c r="F1113" s="196" t="str">
        <f>IF(E1113="","",VLOOKUP(E1113,プルダウン用リスト!$L$1:$M$14,2,FALSE))</f>
        <v/>
      </c>
      <c r="G1113" s="164" t="str">
        <f>IF(D1113="所費",VLOOKUP(D1113,支出入力表!E1114:$M$2000,4,FALSE),"")</f>
        <v/>
      </c>
      <c r="H1113" s="164" t="str">
        <f>IF(D1113="所費",VLOOKUP(D1113,支出入力表!E1114:$M$2000,5,FALSE),"")</f>
        <v/>
      </c>
      <c r="I1113" s="166" t="str">
        <f>IF(D1113="所費",VLOOKUP(D1113,支出入力表!E1114:$M$2000,6,FALSE),"")</f>
        <v/>
      </c>
      <c r="J1113" s="167" t="str">
        <f>IF(D1113="所費",VLOOKUP(D1113,支出入力表!E1114:$M$2000,7,FALSE),"")</f>
        <v/>
      </c>
      <c r="K1113" s="167" t="str">
        <f>IF(D1113="所費",VLOOKUP(D1113,支出入力表!E1114:$M$2000,8,FALSE),"")</f>
        <v/>
      </c>
      <c r="L1113" s="168" t="str">
        <f>IF(D1113="所費",VLOOKUP(D1113,支出入力表!E1114:$M$2000,9,FALSE),"")</f>
        <v/>
      </c>
      <c r="M1113" s="30"/>
    </row>
    <row r="1114" spans="2:13" x14ac:dyDescent="0.55000000000000004">
      <c r="B1114" s="163" t="str">
        <f>IF(D1114="所費",支出入力表!A1115,"")</f>
        <v/>
      </c>
      <c r="C1114" s="164" t="str">
        <f>IF(D1114="所費",支出入力表!C1115,"")</f>
        <v/>
      </c>
      <c r="D1114" s="165" t="str">
        <f>IF(支出入力表!E1115="所費","所費","")</f>
        <v/>
      </c>
      <c r="E1114" s="165" t="str">
        <f>IF(D1114="","",支出入力表!G1115)</f>
        <v/>
      </c>
      <c r="F1114" s="196" t="str">
        <f>IF(E1114="","",VLOOKUP(E1114,プルダウン用リスト!$L$1:$M$14,2,FALSE))</f>
        <v/>
      </c>
      <c r="G1114" s="164" t="str">
        <f>IF(D1114="所費",VLOOKUP(D1114,支出入力表!E1115:$M$2000,4,FALSE),"")</f>
        <v/>
      </c>
      <c r="H1114" s="164" t="str">
        <f>IF(D1114="所費",VLOOKUP(D1114,支出入力表!E1115:$M$2000,5,FALSE),"")</f>
        <v/>
      </c>
      <c r="I1114" s="166" t="str">
        <f>IF(D1114="所費",VLOOKUP(D1114,支出入力表!E1115:$M$2000,6,FALSE),"")</f>
        <v/>
      </c>
      <c r="J1114" s="167" t="str">
        <f>IF(D1114="所費",VLOOKUP(D1114,支出入力表!E1115:$M$2000,7,FALSE),"")</f>
        <v/>
      </c>
      <c r="K1114" s="167" t="str">
        <f>IF(D1114="所費",VLOOKUP(D1114,支出入力表!E1115:$M$2000,8,FALSE),"")</f>
        <v/>
      </c>
      <c r="L1114" s="168" t="str">
        <f>IF(D1114="所費",VLOOKUP(D1114,支出入力表!E1115:$M$2000,9,FALSE),"")</f>
        <v/>
      </c>
      <c r="M1114" s="30"/>
    </row>
    <row r="1115" spans="2:13" x14ac:dyDescent="0.55000000000000004">
      <c r="B1115" s="163" t="str">
        <f>IF(D1115="所費",支出入力表!A1116,"")</f>
        <v/>
      </c>
      <c r="C1115" s="164" t="str">
        <f>IF(D1115="所費",支出入力表!C1116,"")</f>
        <v/>
      </c>
      <c r="D1115" s="165" t="str">
        <f>IF(支出入力表!E1116="所費","所費","")</f>
        <v/>
      </c>
      <c r="E1115" s="165" t="str">
        <f>IF(D1115="","",支出入力表!G1116)</f>
        <v/>
      </c>
      <c r="F1115" s="196" t="str">
        <f>IF(E1115="","",VLOOKUP(E1115,プルダウン用リスト!$L$1:$M$14,2,FALSE))</f>
        <v/>
      </c>
      <c r="G1115" s="164" t="str">
        <f>IF(D1115="所費",VLOOKUP(D1115,支出入力表!E1116:$M$2000,4,FALSE),"")</f>
        <v/>
      </c>
      <c r="H1115" s="164" t="str">
        <f>IF(D1115="所費",VLOOKUP(D1115,支出入力表!E1116:$M$2000,5,FALSE),"")</f>
        <v/>
      </c>
      <c r="I1115" s="166" t="str">
        <f>IF(D1115="所費",VLOOKUP(D1115,支出入力表!E1116:$M$2000,6,FALSE),"")</f>
        <v/>
      </c>
      <c r="J1115" s="167" t="str">
        <f>IF(D1115="所費",VLOOKUP(D1115,支出入力表!E1116:$M$2000,7,FALSE),"")</f>
        <v/>
      </c>
      <c r="K1115" s="167" t="str">
        <f>IF(D1115="所費",VLOOKUP(D1115,支出入力表!E1116:$M$2000,8,FALSE),"")</f>
        <v/>
      </c>
      <c r="L1115" s="168" t="str">
        <f>IF(D1115="所費",VLOOKUP(D1115,支出入力表!E1116:$M$2000,9,FALSE),"")</f>
        <v/>
      </c>
      <c r="M1115" s="30"/>
    </row>
    <row r="1116" spans="2:13" x14ac:dyDescent="0.55000000000000004">
      <c r="B1116" s="163" t="str">
        <f>IF(D1116="所費",支出入力表!A1117,"")</f>
        <v/>
      </c>
      <c r="C1116" s="164" t="str">
        <f>IF(D1116="所費",支出入力表!C1117,"")</f>
        <v/>
      </c>
      <c r="D1116" s="165" t="str">
        <f>IF(支出入力表!E1117="所費","所費","")</f>
        <v/>
      </c>
      <c r="E1116" s="165" t="str">
        <f>IF(D1116="","",支出入力表!G1117)</f>
        <v/>
      </c>
      <c r="F1116" s="196" t="str">
        <f>IF(E1116="","",VLOOKUP(E1116,プルダウン用リスト!$L$1:$M$14,2,FALSE))</f>
        <v/>
      </c>
      <c r="G1116" s="164" t="str">
        <f>IF(D1116="所費",VLOOKUP(D1116,支出入力表!E1117:$M$2000,4,FALSE),"")</f>
        <v/>
      </c>
      <c r="H1116" s="164" t="str">
        <f>IF(D1116="所費",VLOOKUP(D1116,支出入力表!E1117:$M$2000,5,FALSE),"")</f>
        <v/>
      </c>
      <c r="I1116" s="166" t="str">
        <f>IF(D1116="所費",VLOOKUP(D1116,支出入力表!E1117:$M$2000,6,FALSE),"")</f>
        <v/>
      </c>
      <c r="J1116" s="167" t="str">
        <f>IF(D1116="所費",VLOOKUP(D1116,支出入力表!E1117:$M$2000,7,FALSE),"")</f>
        <v/>
      </c>
      <c r="K1116" s="167" t="str">
        <f>IF(D1116="所費",VLOOKUP(D1116,支出入力表!E1117:$M$2000,8,FALSE),"")</f>
        <v/>
      </c>
      <c r="L1116" s="168" t="str">
        <f>IF(D1116="所費",VLOOKUP(D1116,支出入力表!E1117:$M$2000,9,FALSE),"")</f>
        <v/>
      </c>
      <c r="M1116" s="30"/>
    </row>
    <row r="1117" spans="2:13" x14ac:dyDescent="0.55000000000000004">
      <c r="B1117" s="163" t="str">
        <f>IF(D1117="所費",支出入力表!A1118,"")</f>
        <v/>
      </c>
      <c r="C1117" s="164" t="str">
        <f>IF(D1117="所費",支出入力表!C1118,"")</f>
        <v/>
      </c>
      <c r="D1117" s="165" t="str">
        <f>IF(支出入力表!E1118="所費","所費","")</f>
        <v/>
      </c>
      <c r="E1117" s="165" t="str">
        <f>IF(D1117="","",支出入力表!G1118)</f>
        <v/>
      </c>
      <c r="F1117" s="196" t="str">
        <f>IF(E1117="","",VLOOKUP(E1117,プルダウン用リスト!$L$1:$M$14,2,FALSE))</f>
        <v/>
      </c>
      <c r="G1117" s="164" t="str">
        <f>IF(D1117="所費",VLOOKUP(D1117,支出入力表!E1118:$M$2000,4,FALSE),"")</f>
        <v/>
      </c>
      <c r="H1117" s="164" t="str">
        <f>IF(D1117="所費",VLOOKUP(D1117,支出入力表!E1118:$M$2000,5,FALSE),"")</f>
        <v/>
      </c>
      <c r="I1117" s="166" t="str">
        <f>IF(D1117="所費",VLOOKUP(D1117,支出入力表!E1118:$M$2000,6,FALSE),"")</f>
        <v/>
      </c>
      <c r="J1117" s="167" t="str">
        <f>IF(D1117="所費",VLOOKUP(D1117,支出入力表!E1118:$M$2000,7,FALSE),"")</f>
        <v/>
      </c>
      <c r="K1117" s="167" t="str">
        <f>IF(D1117="所費",VLOOKUP(D1117,支出入力表!E1118:$M$2000,8,FALSE),"")</f>
        <v/>
      </c>
      <c r="L1117" s="168" t="str">
        <f>IF(D1117="所費",VLOOKUP(D1117,支出入力表!E1118:$M$2000,9,FALSE),"")</f>
        <v/>
      </c>
      <c r="M1117" s="30"/>
    </row>
    <row r="1118" spans="2:13" x14ac:dyDescent="0.55000000000000004">
      <c r="B1118" s="163" t="str">
        <f>IF(D1118="所費",支出入力表!A1119,"")</f>
        <v/>
      </c>
      <c r="C1118" s="164" t="str">
        <f>IF(D1118="所費",支出入力表!C1119,"")</f>
        <v/>
      </c>
      <c r="D1118" s="165" t="str">
        <f>IF(支出入力表!E1119="所費","所費","")</f>
        <v/>
      </c>
      <c r="E1118" s="165" t="str">
        <f>IF(D1118="","",支出入力表!G1119)</f>
        <v/>
      </c>
      <c r="F1118" s="196" t="str">
        <f>IF(E1118="","",VLOOKUP(E1118,プルダウン用リスト!$L$1:$M$14,2,FALSE))</f>
        <v/>
      </c>
      <c r="G1118" s="164" t="str">
        <f>IF(D1118="所費",VLOOKUP(D1118,支出入力表!E1119:$M$2000,4,FALSE),"")</f>
        <v/>
      </c>
      <c r="H1118" s="164" t="str">
        <f>IF(D1118="所費",VLOOKUP(D1118,支出入力表!E1119:$M$2000,5,FALSE),"")</f>
        <v/>
      </c>
      <c r="I1118" s="166" t="str">
        <f>IF(D1118="所費",VLOOKUP(D1118,支出入力表!E1119:$M$2000,6,FALSE),"")</f>
        <v/>
      </c>
      <c r="J1118" s="167" t="str">
        <f>IF(D1118="所費",VLOOKUP(D1118,支出入力表!E1119:$M$2000,7,FALSE),"")</f>
        <v/>
      </c>
      <c r="K1118" s="167" t="str">
        <f>IF(D1118="所費",VLOOKUP(D1118,支出入力表!E1119:$M$2000,8,FALSE),"")</f>
        <v/>
      </c>
      <c r="L1118" s="168" t="str">
        <f>IF(D1118="所費",VLOOKUP(D1118,支出入力表!E1119:$M$2000,9,FALSE),"")</f>
        <v/>
      </c>
      <c r="M1118" s="30"/>
    </row>
    <row r="1119" spans="2:13" x14ac:dyDescent="0.55000000000000004">
      <c r="B1119" s="163" t="str">
        <f>IF(D1119="所費",支出入力表!A1120,"")</f>
        <v/>
      </c>
      <c r="C1119" s="164" t="str">
        <f>IF(D1119="所費",支出入力表!C1120,"")</f>
        <v/>
      </c>
      <c r="D1119" s="165" t="str">
        <f>IF(支出入力表!E1120="所費","所費","")</f>
        <v/>
      </c>
      <c r="E1119" s="165" t="str">
        <f>IF(D1119="","",支出入力表!G1120)</f>
        <v/>
      </c>
      <c r="F1119" s="196" t="str">
        <f>IF(E1119="","",VLOOKUP(E1119,プルダウン用リスト!$L$1:$M$14,2,FALSE))</f>
        <v/>
      </c>
      <c r="G1119" s="164" t="str">
        <f>IF(D1119="所費",VLOOKUP(D1119,支出入力表!E1120:$M$2000,4,FALSE),"")</f>
        <v/>
      </c>
      <c r="H1119" s="164" t="str">
        <f>IF(D1119="所費",VLOOKUP(D1119,支出入力表!E1120:$M$2000,5,FALSE),"")</f>
        <v/>
      </c>
      <c r="I1119" s="166" t="str">
        <f>IF(D1119="所費",VLOOKUP(D1119,支出入力表!E1120:$M$2000,6,FALSE),"")</f>
        <v/>
      </c>
      <c r="J1119" s="167" t="str">
        <f>IF(D1119="所費",VLOOKUP(D1119,支出入力表!E1120:$M$2000,7,FALSE),"")</f>
        <v/>
      </c>
      <c r="K1119" s="167" t="str">
        <f>IF(D1119="所費",VLOOKUP(D1119,支出入力表!E1120:$M$2000,8,FALSE),"")</f>
        <v/>
      </c>
      <c r="L1119" s="168" t="str">
        <f>IF(D1119="所費",VLOOKUP(D1119,支出入力表!E1120:$M$2000,9,FALSE),"")</f>
        <v/>
      </c>
      <c r="M1119" s="30"/>
    </row>
    <row r="1120" spans="2:13" x14ac:dyDescent="0.55000000000000004">
      <c r="B1120" s="163" t="str">
        <f>IF(D1120="所費",支出入力表!A1121,"")</f>
        <v/>
      </c>
      <c r="C1120" s="164" t="str">
        <f>IF(D1120="所費",支出入力表!C1121,"")</f>
        <v/>
      </c>
      <c r="D1120" s="165" t="str">
        <f>IF(支出入力表!E1121="所費","所費","")</f>
        <v/>
      </c>
      <c r="E1120" s="165" t="str">
        <f>IF(D1120="","",支出入力表!G1121)</f>
        <v/>
      </c>
      <c r="F1120" s="196" t="str">
        <f>IF(E1120="","",VLOOKUP(E1120,プルダウン用リスト!$L$1:$M$14,2,FALSE))</f>
        <v/>
      </c>
      <c r="G1120" s="164" t="str">
        <f>IF(D1120="所費",VLOOKUP(D1120,支出入力表!E1121:$M$2000,4,FALSE),"")</f>
        <v/>
      </c>
      <c r="H1120" s="164" t="str">
        <f>IF(D1120="所費",VLOOKUP(D1120,支出入力表!E1121:$M$2000,5,FALSE),"")</f>
        <v/>
      </c>
      <c r="I1120" s="166" t="str">
        <f>IF(D1120="所費",VLOOKUP(D1120,支出入力表!E1121:$M$2000,6,FALSE),"")</f>
        <v/>
      </c>
      <c r="J1120" s="167" t="str">
        <f>IF(D1120="所費",VLOOKUP(D1120,支出入力表!E1121:$M$2000,7,FALSE),"")</f>
        <v/>
      </c>
      <c r="K1120" s="167" t="str">
        <f>IF(D1120="所費",VLOOKUP(D1120,支出入力表!E1121:$M$2000,8,FALSE),"")</f>
        <v/>
      </c>
      <c r="L1120" s="168" t="str">
        <f>IF(D1120="所費",VLOOKUP(D1120,支出入力表!E1121:$M$2000,9,FALSE),"")</f>
        <v/>
      </c>
      <c r="M1120" s="30"/>
    </row>
    <row r="1121" spans="2:13" x14ac:dyDescent="0.55000000000000004">
      <c r="B1121" s="163" t="str">
        <f>IF(D1121="所費",支出入力表!A1122,"")</f>
        <v/>
      </c>
      <c r="C1121" s="164" t="str">
        <f>IF(D1121="所費",支出入力表!C1122,"")</f>
        <v/>
      </c>
      <c r="D1121" s="165" t="str">
        <f>IF(支出入力表!E1122="所費","所費","")</f>
        <v/>
      </c>
      <c r="E1121" s="165" t="str">
        <f>IF(D1121="","",支出入力表!G1122)</f>
        <v/>
      </c>
      <c r="F1121" s="196" t="str">
        <f>IF(E1121="","",VLOOKUP(E1121,プルダウン用リスト!$L$1:$M$14,2,FALSE))</f>
        <v/>
      </c>
      <c r="G1121" s="164" t="str">
        <f>IF(D1121="所費",VLOOKUP(D1121,支出入力表!E1122:$M$2000,4,FALSE),"")</f>
        <v/>
      </c>
      <c r="H1121" s="164" t="str">
        <f>IF(D1121="所費",VLOOKUP(D1121,支出入力表!E1122:$M$2000,5,FALSE),"")</f>
        <v/>
      </c>
      <c r="I1121" s="166" t="str">
        <f>IF(D1121="所費",VLOOKUP(D1121,支出入力表!E1122:$M$2000,6,FALSE),"")</f>
        <v/>
      </c>
      <c r="J1121" s="167" t="str">
        <f>IF(D1121="所費",VLOOKUP(D1121,支出入力表!E1122:$M$2000,7,FALSE),"")</f>
        <v/>
      </c>
      <c r="K1121" s="167" t="str">
        <f>IF(D1121="所費",VLOOKUP(D1121,支出入力表!E1122:$M$2000,8,FALSE),"")</f>
        <v/>
      </c>
      <c r="L1121" s="168" t="str">
        <f>IF(D1121="所費",VLOOKUP(D1121,支出入力表!E1122:$M$2000,9,FALSE),"")</f>
        <v/>
      </c>
      <c r="M1121" s="30"/>
    </row>
    <row r="1122" spans="2:13" x14ac:dyDescent="0.55000000000000004">
      <c r="B1122" s="163" t="str">
        <f>IF(D1122="所費",支出入力表!A1123,"")</f>
        <v/>
      </c>
      <c r="C1122" s="164" t="str">
        <f>IF(D1122="所費",支出入力表!C1123,"")</f>
        <v/>
      </c>
      <c r="D1122" s="165" t="str">
        <f>IF(支出入力表!E1123="所費","所費","")</f>
        <v/>
      </c>
      <c r="E1122" s="165" t="str">
        <f>IF(D1122="","",支出入力表!G1123)</f>
        <v/>
      </c>
      <c r="F1122" s="196" t="str">
        <f>IF(E1122="","",VLOOKUP(E1122,プルダウン用リスト!$L$1:$M$14,2,FALSE))</f>
        <v/>
      </c>
      <c r="G1122" s="164" t="str">
        <f>IF(D1122="所費",VLOOKUP(D1122,支出入力表!E1123:$M$2000,4,FALSE),"")</f>
        <v/>
      </c>
      <c r="H1122" s="164" t="str">
        <f>IF(D1122="所費",VLOOKUP(D1122,支出入力表!E1123:$M$2000,5,FALSE),"")</f>
        <v/>
      </c>
      <c r="I1122" s="166" t="str">
        <f>IF(D1122="所費",VLOOKUP(D1122,支出入力表!E1123:$M$2000,6,FALSE),"")</f>
        <v/>
      </c>
      <c r="J1122" s="167" t="str">
        <f>IF(D1122="所費",VLOOKUP(D1122,支出入力表!E1123:$M$2000,7,FALSE),"")</f>
        <v/>
      </c>
      <c r="K1122" s="167" t="str">
        <f>IF(D1122="所費",VLOOKUP(D1122,支出入力表!E1123:$M$2000,8,FALSE),"")</f>
        <v/>
      </c>
      <c r="L1122" s="168" t="str">
        <f>IF(D1122="所費",VLOOKUP(D1122,支出入力表!E1123:$M$2000,9,FALSE),"")</f>
        <v/>
      </c>
      <c r="M1122" s="30"/>
    </row>
    <row r="1123" spans="2:13" x14ac:dyDescent="0.55000000000000004">
      <c r="B1123" s="163" t="str">
        <f>IF(D1123="所費",支出入力表!A1124,"")</f>
        <v/>
      </c>
      <c r="C1123" s="164" t="str">
        <f>IF(D1123="所費",支出入力表!C1124,"")</f>
        <v/>
      </c>
      <c r="D1123" s="165" t="str">
        <f>IF(支出入力表!E1124="所費","所費","")</f>
        <v/>
      </c>
      <c r="E1123" s="165" t="str">
        <f>IF(D1123="","",支出入力表!G1124)</f>
        <v/>
      </c>
      <c r="F1123" s="196" t="str">
        <f>IF(E1123="","",VLOOKUP(E1123,プルダウン用リスト!$L$1:$M$14,2,FALSE))</f>
        <v/>
      </c>
      <c r="G1123" s="164" t="str">
        <f>IF(D1123="所費",VLOOKUP(D1123,支出入力表!E1124:$M$2000,4,FALSE),"")</f>
        <v/>
      </c>
      <c r="H1123" s="164" t="str">
        <f>IF(D1123="所費",VLOOKUP(D1123,支出入力表!E1124:$M$2000,5,FALSE),"")</f>
        <v/>
      </c>
      <c r="I1123" s="166" t="str">
        <f>IF(D1123="所費",VLOOKUP(D1123,支出入力表!E1124:$M$2000,6,FALSE),"")</f>
        <v/>
      </c>
      <c r="J1123" s="167" t="str">
        <f>IF(D1123="所費",VLOOKUP(D1123,支出入力表!E1124:$M$2000,7,FALSE),"")</f>
        <v/>
      </c>
      <c r="K1123" s="167" t="str">
        <f>IF(D1123="所費",VLOOKUP(D1123,支出入力表!E1124:$M$2000,8,FALSE),"")</f>
        <v/>
      </c>
      <c r="L1123" s="168" t="str">
        <f>IF(D1123="所費",VLOOKUP(D1123,支出入力表!E1124:$M$2000,9,FALSE),"")</f>
        <v/>
      </c>
      <c r="M1123" s="30"/>
    </row>
    <row r="1124" spans="2:13" x14ac:dyDescent="0.55000000000000004">
      <c r="B1124" s="163" t="str">
        <f>IF(D1124="所費",支出入力表!A1125,"")</f>
        <v/>
      </c>
      <c r="C1124" s="164" t="str">
        <f>IF(D1124="所費",支出入力表!C1125,"")</f>
        <v/>
      </c>
      <c r="D1124" s="165" t="str">
        <f>IF(支出入力表!E1125="所費","所費","")</f>
        <v/>
      </c>
      <c r="E1124" s="165" t="str">
        <f>IF(D1124="","",支出入力表!G1125)</f>
        <v/>
      </c>
      <c r="F1124" s="196" t="str">
        <f>IF(E1124="","",VLOOKUP(E1124,プルダウン用リスト!$L$1:$M$14,2,FALSE))</f>
        <v/>
      </c>
      <c r="G1124" s="164" t="str">
        <f>IF(D1124="所費",VLOOKUP(D1124,支出入力表!E1125:$M$2000,4,FALSE),"")</f>
        <v/>
      </c>
      <c r="H1124" s="164" t="str">
        <f>IF(D1124="所費",VLOOKUP(D1124,支出入力表!E1125:$M$2000,5,FALSE),"")</f>
        <v/>
      </c>
      <c r="I1124" s="166" t="str">
        <f>IF(D1124="所費",VLOOKUP(D1124,支出入力表!E1125:$M$2000,6,FALSE),"")</f>
        <v/>
      </c>
      <c r="J1124" s="167" t="str">
        <f>IF(D1124="所費",VLOOKUP(D1124,支出入力表!E1125:$M$2000,7,FALSE),"")</f>
        <v/>
      </c>
      <c r="K1124" s="167" t="str">
        <f>IF(D1124="所費",VLOOKUP(D1124,支出入力表!E1125:$M$2000,8,FALSE),"")</f>
        <v/>
      </c>
      <c r="L1124" s="168" t="str">
        <f>IF(D1124="所費",VLOOKUP(D1124,支出入力表!E1125:$M$2000,9,FALSE),"")</f>
        <v/>
      </c>
      <c r="M1124" s="30"/>
    </row>
    <row r="1125" spans="2:13" x14ac:dyDescent="0.55000000000000004">
      <c r="B1125" s="163" t="str">
        <f>IF(D1125="所費",支出入力表!A1126,"")</f>
        <v/>
      </c>
      <c r="C1125" s="164" t="str">
        <f>IF(D1125="所費",支出入力表!C1126,"")</f>
        <v/>
      </c>
      <c r="D1125" s="165" t="str">
        <f>IF(支出入力表!E1126="所費","所費","")</f>
        <v/>
      </c>
      <c r="E1125" s="165" t="str">
        <f>IF(D1125="","",支出入力表!G1126)</f>
        <v/>
      </c>
      <c r="F1125" s="196" t="str">
        <f>IF(E1125="","",VLOOKUP(E1125,プルダウン用リスト!$L$1:$M$14,2,FALSE))</f>
        <v/>
      </c>
      <c r="G1125" s="164" t="str">
        <f>IF(D1125="所費",VLOOKUP(D1125,支出入力表!E1126:$M$2000,4,FALSE),"")</f>
        <v/>
      </c>
      <c r="H1125" s="164" t="str">
        <f>IF(D1125="所費",VLOOKUP(D1125,支出入力表!E1126:$M$2000,5,FALSE),"")</f>
        <v/>
      </c>
      <c r="I1125" s="166" t="str">
        <f>IF(D1125="所費",VLOOKUP(D1125,支出入力表!E1126:$M$2000,6,FALSE),"")</f>
        <v/>
      </c>
      <c r="J1125" s="167" t="str">
        <f>IF(D1125="所費",VLOOKUP(D1125,支出入力表!E1126:$M$2000,7,FALSE),"")</f>
        <v/>
      </c>
      <c r="K1125" s="167" t="str">
        <f>IF(D1125="所費",VLOOKUP(D1125,支出入力表!E1126:$M$2000,8,FALSE),"")</f>
        <v/>
      </c>
      <c r="L1125" s="168" t="str">
        <f>IF(D1125="所費",VLOOKUP(D1125,支出入力表!E1126:$M$2000,9,FALSE),"")</f>
        <v/>
      </c>
      <c r="M1125" s="30"/>
    </row>
    <row r="1126" spans="2:13" x14ac:dyDescent="0.55000000000000004">
      <c r="B1126" s="163" t="str">
        <f>IF(D1126="所費",支出入力表!A1127,"")</f>
        <v/>
      </c>
      <c r="C1126" s="164" t="str">
        <f>IF(D1126="所費",支出入力表!C1127,"")</f>
        <v/>
      </c>
      <c r="D1126" s="165" t="str">
        <f>IF(支出入力表!E1127="所費","所費","")</f>
        <v/>
      </c>
      <c r="E1126" s="165" t="str">
        <f>IF(D1126="","",支出入力表!G1127)</f>
        <v/>
      </c>
      <c r="F1126" s="196" t="str">
        <f>IF(E1126="","",VLOOKUP(E1126,プルダウン用リスト!$L$1:$M$14,2,FALSE))</f>
        <v/>
      </c>
      <c r="G1126" s="164" t="str">
        <f>IF(D1126="所費",VLOOKUP(D1126,支出入力表!E1127:$M$2000,4,FALSE),"")</f>
        <v/>
      </c>
      <c r="H1126" s="164" t="str">
        <f>IF(D1126="所費",VLOOKUP(D1126,支出入力表!E1127:$M$2000,5,FALSE),"")</f>
        <v/>
      </c>
      <c r="I1126" s="166" t="str">
        <f>IF(D1126="所費",VLOOKUP(D1126,支出入力表!E1127:$M$2000,6,FALSE),"")</f>
        <v/>
      </c>
      <c r="J1126" s="167" t="str">
        <f>IF(D1126="所費",VLOOKUP(D1126,支出入力表!E1127:$M$2000,7,FALSE),"")</f>
        <v/>
      </c>
      <c r="K1126" s="167" t="str">
        <f>IF(D1126="所費",VLOOKUP(D1126,支出入力表!E1127:$M$2000,8,FALSE),"")</f>
        <v/>
      </c>
      <c r="L1126" s="168" t="str">
        <f>IF(D1126="所費",VLOOKUP(D1126,支出入力表!E1127:$M$2000,9,FALSE),"")</f>
        <v/>
      </c>
      <c r="M1126" s="30"/>
    </row>
    <row r="1127" spans="2:13" x14ac:dyDescent="0.55000000000000004">
      <c r="B1127" s="163" t="str">
        <f>IF(D1127="所費",支出入力表!A1128,"")</f>
        <v/>
      </c>
      <c r="C1127" s="164" t="str">
        <f>IF(D1127="所費",支出入力表!C1128,"")</f>
        <v/>
      </c>
      <c r="D1127" s="165" t="str">
        <f>IF(支出入力表!E1128="所費","所費","")</f>
        <v/>
      </c>
      <c r="E1127" s="165" t="str">
        <f>IF(D1127="","",支出入力表!G1128)</f>
        <v/>
      </c>
      <c r="F1127" s="196" t="str">
        <f>IF(E1127="","",VLOOKUP(E1127,プルダウン用リスト!$L$1:$M$14,2,FALSE))</f>
        <v/>
      </c>
      <c r="G1127" s="164" t="str">
        <f>IF(D1127="所費",VLOOKUP(D1127,支出入力表!E1128:$M$2000,4,FALSE),"")</f>
        <v/>
      </c>
      <c r="H1127" s="164" t="str">
        <f>IF(D1127="所費",VLOOKUP(D1127,支出入力表!E1128:$M$2000,5,FALSE),"")</f>
        <v/>
      </c>
      <c r="I1127" s="166" t="str">
        <f>IF(D1127="所費",VLOOKUP(D1127,支出入力表!E1128:$M$2000,6,FALSE),"")</f>
        <v/>
      </c>
      <c r="J1127" s="167" t="str">
        <f>IF(D1127="所費",VLOOKUP(D1127,支出入力表!E1128:$M$2000,7,FALSE),"")</f>
        <v/>
      </c>
      <c r="K1127" s="167" t="str">
        <f>IF(D1127="所費",VLOOKUP(D1127,支出入力表!E1128:$M$2000,8,FALSE),"")</f>
        <v/>
      </c>
      <c r="L1127" s="168" t="str">
        <f>IF(D1127="所費",VLOOKUP(D1127,支出入力表!E1128:$M$2000,9,FALSE),"")</f>
        <v/>
      </c>
      <c r="M1127" s="30"/>
    </row>
    <row r="1128" spans="2:13" x14ac:dyDescent="0.55000000000000004">
      <c r="B1128" s="163" t="str">
        <f>IF(D1128="所費",支出入力表!A1129,"")</f>
        <v/>
      </c>
      <c r="C1128" s="164" t="str">
        <f>IF(D1128="所費",支出入力表!C1129,"")</f>
        <v/>
      </c>
      <c r="D1128" s="165" t="str">
        <f>IF(支出入力表!E1129="所費","所費","")</f>
        <v/>
      </c>
      <c r="E1128" s="165" t="str">
        <f>IF(D1128="","",支出入力表!G1129)</f>
        <v/>
      </c>
      <c r="F1128" s="196" t="str">
        <f>IF(E1128="","",VLOOKUP(E1128,プルダウン用リスト!$L$1:$M$14,2,FALSE))</f>
        <v/>
      </c>
      <c r="G1128" s="164" t="str">
        <f>IF(D1128="所費",VLOOKUP(D1128,支出入力表!E1129:$M$2000,4,FALSE),"")</f>
        <v/>
      </c>
      <c r="H1128" s="164" t="str">
        <f>IF(D1128="所費",VLOOKUP(D1128,支出入力表!E1129:$M$2000,5,FALSE),"")</f>
        <v/>
      </c>
      <c r="I1128" s="166" t="str">
        <f>IF(D1128="所費",VLOOKUP(D1128,支出入力表!E1129:$M$2000,6,FALSE),"")</f>
        <v/>
      </c>
      <c r="J1128" s="167" t="str">
        <f>IF(D1128="所費",VLOOKUP(D1128,支出入力表!E1129:$M$2000,7,FALSE),"")</f>
        <v/>
      </c>
      <c r="K1128" s="167" t="str">
        <f>IF(D1128="所費",VLOOKUP(D1128,支出入力表!E1129:$M$2000,8,FALSE),"")</f>
        <v/>
      </c>
      <c r="L1128" s="168" t="str">
        <f>IF(D1128="所費",VLOOKUP(D1128,支出入力表!E1129:$M$2000,9,FALSE),"")</f>
        <v/>
      </c>
      <c r="M1128" s="30"/>
    </row>
    <row r="1129" spans="2:13" x14ac:dyDescent="0.55000000000000004">
      <c r="B1129" s="163" t="str">
        <f>IF(D1129="所費",支出入力表!A1130,"")</f>
        <v/>
      </c>
      <c r="C1129" s="164" t="str">
        <f>IF(D1129="所費",支出入力表!C1130,"")</f>
        <v/>
      </c>
      <c r="D1129" s="165" t="str">
        <f>IF(支出入力表!E1130="所費","所費","")</f>
        <v/>
      </c>
      <c r="E1129" s="165" t="str">
        <f>IF(D1129="","",支出入力表!G1130)</f>
        <v/>
      </c>
      <c r="F1129" s="196" t="str">
        <f>IF(E1129="","",VLOOKUP(E1129,プルダウン用リスト!$L$1:$M$14,2,FALSE))</f>
        <v/>
      </c>
      <c r="G1129" s="164" t="str">
        <f>IF(D1129="所費",VLOOKUP(D1129,支出入力表!E1130:$M$2000,4,FALSE),"")</f>
        <v/>
      </c>
      <c r="H1129" s="164" t="str">
        <f>IF(D1129="所費",VLOOKUP(D1129,支出入力表!E1130:$M$2000,5,FALSE),"")</f>
        <v/>
      </c>
      <c r="I1129" s="166" t="str">
        <f>IF(D1129="所費",VLOOKUP(D1129,支出入力表!E1130:$M$2000,6,FALSE),"")</f>
        <v/>
      </c>
      <c r="J1129" s="167" t="str">
        <f>IF(D1129="所費",VLOOKUP(D1129,支出入力表!E1130:$M$2000,7,FALSE),"")</f>
        <v/>
      </c>
      <c r="K1129" s="167" t="str">
        <f>IF(D1129="所費",VLOOKUP(D1129,支出入力表!E1130:$M$2000,8,FALSE),"")</f>
        <v/>
      </c>
      <c r="L1129" s="168" t="str">
        <f>IF(D1129="所費",VLOOKUP(D1129,支出入力表!E1130:$M$2000,9,FALSE),"")</f>
        <v/>
      </c>
      <c r="M1129" s="30"/>
    </row>
    <row r="1130" spans="2:13" x14ac:dyDescent="0.55000000000000004">
      <c r="B1130" s="163" t="str">
        <f>IF(D1130="所費",支出入力表!A1131,"")</f>
        <v/>
      </c>
      <c r="C1130" s="164" t="str">
        <f>IF(D1130="所費",支出入力表!C1131,"")</f>
        <v/>
      </c>
      <c r="D1130" s="165" t="str">
        <f>IF(支出入力表!E1131="所費","所費","")</f>
        <v/>
      </c>
      <c r="E1130" s="165" t="str">
        <f>IF(D1130="","",支出入力表!G1131)</f>
        <v/>
      </c>
      <c r="F1130" s="196" t="str">
        <f>IF(E1130="","",VLOOKUP(E1130,プルダウン用リスト!$L$1:$M$14,2,FALSE))</f>
        <v/>
      </c>
      <c r="G1130" s="164" t="str">
        <f>IF(D1130="所費",VLOOKUP(D1130,支出入力表!E1131:$M$2000,4,FALSE),"")</f>
        <v/>
      </c>
      <c r="H1130" s="164" t="str">
        <f>IF(D1130="所費",VLOOKUP(D1130,支出入力表!E1131:$M$2000,5,FALSE),"")</f>
        <v/>
      </c>
      <c r="I1130" s="166" t="str">
        <f>IF(D1130="所費",VLOOKUP(D1130,支出入力表!E1131:$M$2000,6,FALSE),"")</f>
        <v/>
      </c>
      <c r="J1130" s="167" t="str">
        <f>IF(D1130="所費",VLOOKUP(D1130,支出入力表!E1131:$M$2000,7,FALSE),"")</f>
        <v/>
      </c>
      <c r="K1130" s="167" t="str">
        <f>IF(D1130="所費",VLOOKUP(D1130,支出入力表!E1131:$M$2000,8,FALSE),"")</f>
        <v/>
      </c>
      <c r="L1130" s="168" t="str">
        <f>IF(D1130="所費",VLOOKUP(D1130,支出入力表!E1131:$M$2000,9,FALSE),"")</f>
        <v/>
      </c>
      <c r="M1130" s="30"/>
    </row>
    <row r="1131" spans="2:13" x14ac:dyDescent="0.55000000000000004">
      <c r="B1131" s="163" t="str">
        <f>IF(D1131="所費",支出入力表!A1132,"")</f>
        <v/>
      </c>
      <c r="C1131" s="164" t="str">
        <f>IF(D1131="所費",支出入力表!C1132,"")</f>
        <v/>
      </c>
      <c r="D1131" s="165" t="str">
        <f>IF(支出入力表!E1132="所費","所費","")</f>
        <v/>
      </c>
      <c r="E1131" s="165" t="str">
        <f>IF(D1131="","",支出入力表!G1132)</f>
        <v/>
      </c>
      <c r="F1131" s="196" t="str">
        <f>IF(E1131="","",VLOOKUP(E1131,プルダウン用リスト!$L$1:$M$14,2,FALSE))</f>
        <v/>
      </c>
      <c r="G1131" s="164" t="str">
        <f>IF(D1131="所費",VLOOKUP(D1131,支出入力表!E1132:$M$2000,4,FALSE),"")</f>
        <v/>
      </c>
      <c r="H1131" s="164" t="str">
        <f>IF(D1131="所費",VLOOKUP(D1131,支出入力表!E1132:$M$2000,5,FALSE),"")</f>
        <v/>
      </c>
      <c r="I1131" s="166" t="str">
        <f>IF(D1131="所費",VLOOKUP(D1131,支出入力表!E1132:$M$2000,6,FALSE),"")</f>
        <v/>
      </c>
      <c r="J1131" s="167" t="str">
        <f>IF(D1131="所費",VLOOKUP(D1131,支出入力表!E1132:$M$2000,7,FALSE),"")</f>
        <v/>
      </c>
      <c r="K1131" s="167" t="str">
        <f>IF(D1131="所費",VLOOKUP(D1131,支出入力表!E1132:$M$2000,8,FALSE),"")</f>
        <v/>
      </c>
      <c r="L1131" s="168" t="str">
        <f>IF(D1131="所費",VLOOKUP(D1131,支出入力表!E1132:$M$2000,9,FALSE),"")</f>
        <v/>
      </c>
      <c r="M1131" s="30"/>
    </row>
    <row r="1132" spans="2:13" x14ac:dyDescent="0.55000000000000004">
      <c r="B1132" s="163" t="str">
        <f>IF(D1132="所費",支出入力表!A1133,"")</f>
        <v/>
      </c>
      <c r="C1132" s="164" t="str">
        <f>IF(D1132="所費",支出入力表!C1133,"")</f>
        <v/>
      </c>
      <c r="D1132" s="165" t="str">
        <f>IF(支出入力表!E1133="所費","所費","")</f>
        <v/>
      </c>
      <c r="E1132" s="165" t="str">
        <f>IF(D1132="","",支出入力表!G1133)</f>
        <v/>
      </c>
      <c r="F1132" s="196" t="str">
        <f>IF(E1132="","",VLOOKUP(E1132,プルダウン用リスト!$L$1:$M$14,2,FALSE))</f>
        <v/>
      </c>
      <c r="G1132" s="164" t="str">
        <f>IF(D1132="所費",VLOOKUP(D1132,支出入力表!E1133:$M$2000,4,FALSE),"")</f>
        <v/>
      </c>
      <c r="H1132" s="164" t="str">
        <f>IF(D1132="所費",VLOOKUP(D1132,支出入力表!E1133:$M$2000,5,FALSE),"")</f>
        <v/>
      </c>
      <c r="I1132" s="166" t="str">
        <f>IF(D1132="所費",VLOOKUP(D1132,支出入力表!E1133:$M$2000,6,FALSE),"")</f>
        <v/>
      </c>
      <c r="J1132" s="167" t="str">
        <f>IF(D1132="所費",VLOOKUP(D1132,支出入力表!E1133:$M$2000,7,FALSE),"")</f>
        <v/>
      </c>
      <c r="K1132" s="167" t="str">
        <f>IF(D1132="所費",VLOOKUP(D1132,支出入力表!E1133:$M$2000,8,FALSE),"")</f>
        <v/>
      </c>
      <c r="L1132" s="168" t="str">
        <f>IF(D1132="所費",VLOOKUP(D1132,支出入力表!E1133:$M$2000,9,FALSE),"")</f>
        <v/>
      </c>
      <c r="M1132" s="30"/>
    </row>
    <row r="1133" spans="2:13" x14ac:dyDescent="0.55000000000000004">
      <c r="B1133" s="163" t="str">
        <f>IF(D1133="所費",支出入力表!A1134,"")</f>
        <v/>
      </c>
      <c r="C1133" s="164" t="str">
        <f>IF(D1133="所費",支出入力表!C1134,"")</f>
        <v/>
      </c>
      <c r="D1133" s="165" t="str">
        <f>IF(支出入力表!E1134="所費","所費","")</f>
        <v/>
      </c>
      <c r="E1133" s="165" t="str">
        <f>IF(D1133="","",支出入力表!G1134)</f>
        <v/>
      </c>
      <c r="F1133" s="196" t="str">
        <f>IF(E1133="","",VLOOKUP(E1133,プルダウン用リスト!$L$1:$M$14,2,FALSE))</f>
        <v/>
      </c>
      <c r="G1133" s="164" t="str">
        <f>IF(D1133="所費",VLOOKUP(D1133,支出入力表!E1134:$M$2000,4,FALSE),"")</f>
        <v/>
      </c>
      <c r="H1133" s="164" t="str">
        <f>IF(D1133="所費",VLOOKUP(D1133,支出入力表!E1134:$M$2000,5,FALSE),"")</f>
        <v/>
      </c>
      <c r="I1133" s="166" t="str">
        <f>IF(D1133="所費",VLOOKUP(D1133,支出入力表!E1134:$M$2000,6,FALSE),"")</f>
        <v/>
      </c>
      <c r="J1133" s="167" t="str">
        <f>IF(D1133="所費",VLOOKUP(D1133,支出入力表!E1134:$M$2000,7,FALSE),"")</f>
        <v/>
      </c>
      <c r="K1133" s="167" t="str">
        <f>IF(D1133="所費",VLOOKUP(D1133,支出入力表!E1134:$M$2000,8,FALSE),"")</f>
        <v/>
      </c>
      <c r="L1133" s="168" t="str">
        <f>IF(D1133="所費",VLOOKUP(D1133,支出入力表!E1134:$M$2000,9,FALSE),"")</f>
        <v/>
      </c>
      <c r="M1133" s="30"/>
    </row>
    <row r="1134" spans="2:13" x14ac:dyDescent="0.55000000000000004">
      <c r="B1134" s="163" t="str">
        <f>IF(D1134="所費",支出入力表!A1135,"")</f>
        <v/>
      </c>
      <c r="C1134" s="164" t="str">
        <f>IF(D1134="所費",支出入力表!C1135,"")</f>
        <v/>
      </c>
      <c r="D1134" s="165" t="str">
        <f>IF(支出入力表!E1135="所費","所費","")</f>
        <v/>
      </c>
      <c r="E1134" s="165" t="str">
        <f>IF(D1134="","",支出入力表!G1135)</f>
        <v/>
      </c>
      <c r="F1134" s="196" t="str">
        <f>IF(E1134="","",VLOOKUP(E1134,プルダウン用リスト!$L$1:$M$14,2,FALSE))</f>
        <v/>
      </c>
      <c r="G1134" s="164" t="str">
        <f>IF(D1134="所費",VLOOKUP(D1134,支出入力表!E1135:$M$2000,4,FALSE),"")</f>
        <v/>
      </c>
      <c r="H1134" s="164" t="str">
        <f>IF(D1134="所費",VLOOKUP(D1134,支出入力表!E1135:$M$2000,5,FALSE),"")</f>
        <v/>
      </c>
      <c r="I1134" s="166" t="str">
        <f>IF(D1134="所費",VLOOKUP(D1134,支出入力表!E1135:$M$2000,6,FALSE),"")</f>
        <v/>
      </c>
      <c r="J1134" s="167" t="str">
        <f>IF(D1134="所費",VLOOKUP(D1134,支出入力表!E1135:$M$2000,7,FALSE),"")</f>
        <v/>
      </c>
      <c r="K1134" s="167" t="str">
        <f>IF(D1134="所費",VLOOKUP(D1134,支出入力表!E1135:$M$2000,8,FALSE),"")</f>
        <v/>
      </c>
      <c r="L1134" s="168" t="str">
        <f>IF(D1134="所費",VLOOKUP(D1134,支出入力表!E1135:$M$2000,9,FALSE),"")</f>
        <v/>
      </c>
      <c r="M1134" s="30"/>
    </row>
    <row r="1135" spans="2:13" x14ac:dyDescent="0.55000000000000004">
      <c r="B1135" s="163" t="str">
        <f>IF(D1135="所費",支出入力表!A1136,"")</f>
        <v/>
      </c>
      <c r="C1135" s="164" t="str">
        <f>IF(D1135="所費",支出入力表!C1136,"")</f>
        <v/>
      </c>
      <c r="D1135" s="165" t="str">
        <f>IF(支出入力表!E1136="所費","所費","")</f>
        <v/>
      </c>
      <c r="E1135" s="165" t="str">
        <f>IF(D1135="","",支出入力表!G1136)</f>
        <v/>
      </c>
      <c r="F1135" s="196" t="str">
        <f>IF(E1135="","",VLOOKUP(E1135,プルダウン用リスト!$L$1:$M$14,2,FALSE))</f>
        <v/>
      </c>
      <c r="G1135" s="164" t="str">
        <f>IF(D1135="所費",VLOOKUP(D1135,支出入力表!E1136:$M$2000,4,FALSE),"")</f>
        <v/>
      </c>
      <c r="H1135" s="164" t="str">
        <f>IF(D1135="所費",VLOOKUP(D1135,支出入力表!E1136:$M$2000,5,FALSE),"")</f>
        <v/>
      </c>
      <c r="I1135" s="166" t="str">
        <f>IF(D1135="所費",VLOOKUP(D1135,支出入力表!E1136:$M$2000,6,FALSE),"")</f>
        <v/>
      </c>
      <c r="J1135" s="167" t="str">
        <f>IF(D1135="所費",VLOOKUP(D1135,支出入力表!E1136:$M$2000,7,FALSE),"")</f>
        <v/>
      </c>
      <c r="K1135" s="167" t="str">
        <f>IF(D1135="所費",VLOOKUP(D1135,支出入力表!E1136:$M$2000,8,FALSE),"")</f>
        <v/>
      </c>
      <c r="L1135" s="168" t="str">
        <f>IF(D1135="所費",VLOOKUP(D1135,支出入力表!E1136:$M$2000,9,FALSE),"")</f>
        <v/>
      </c>
      <c r="M1135" s="30"/>
    </row>
    <row r="1136" spans="2:13" x14ac:dyDescent="0.55000000000000004">
      <c r="B1136" s="163" t="str">
        <f>IF(D1136="所費",支出入力表!A1137,"")</f>
        <v/>
      </c>
      <c r="C1136" s="164" t="str">
        <f>IF(D1136="所費",支出入力表!C1137,"")</f>
        <v/>
      </c>
      <c r="D1136" s="165" t="str">
        <f>IF(支出入力表!E1137="所費","所費","")</f>
        <v/>
      </c>
      <c r="E1136" s="165" t="str">
        <f>IF(D1136="","",支出入力表!G1137)</f>
        <v/>
      </c>
      <c r="F1136" s="196" t="str">
        <f>IF(E1136="","",VLOOKUP(E1136,プルダウン用リスト!$L$1:$M$14,2,FALSE))</f>
        <v/>
      </c>
      <c r="G1136" s="164" t="str">
        <f>IF(D1136="所費",VLOOKUP(D1136,支出入力表!E1137:$M$2000,4,FALSE),"")</f>
        <v/>
      </c>
      <c r="H1136" s="164" t="str">
        <f>IF(D1136="所費",VLOOKUP(D1136,支出入力表!E1137:$M$2000,5,FALSE),"")</f>
        <v/>
      </c>
      <c r="I1136" s="166" t="str">
        <f>IF(D1136="所費",VLOOKUP(D1136,支出入力表!E1137:$M$2000,6,FALSE),"")</f>
        <v/>
      </c>
      <c r="J1136" s="167" t="str">
        <f>IF(D1136="所費",VLOOKUP(D1136,支出入力表!E1137:$M$2000,7,FALSE),"")</f>
        <v/>
      </c>
      <c r="K1136" s="167" t="str">
        <f>IF(D1136="所費",VLOOKUP(D1136,支出入力表!E1137:$M$2000,8,FALSE),"")</f>
        <v/>
      </c>
      <c r="L1136" s="168" t="str">
        <f>IF(D1136="所費",VLOOKUP(D1136,支出入力表!E1137:$M$2000,9,FALSE),"")</f>
        <v/>
      </c>
      <c r="M1136" s="30"/>
    </row>
    <row r="1137" spans="2:13" x14ac:dyDescent="0.55000000000000004">
      <c r="B1137" s="163" t="str">
        <f>IF(D1137="所費",支出入力表!A1138,"")</f>
        <v/>
      </c>
      <c r="C1137" s="164" t="str">
        <f>IF(D1137="所費",支出入力表!C1138,"")</f>
        <v/>
      </c>
      <c r="D1137" s="165" t="str">
        <f>IF(支出入力表!E1138="所費","所費","")</f>
        <v/>
      </c>
      <c r="E1137" s="165" t="str">
        <f>IF(D1137="","",支出入力表!G1138)</f>
        <v/>
      </c>
      <c r="F1137" s="196" t="str">
        <f>IF(E1137="","",VLOOKUP(E1137,プルダウン用リスト!$L$1:$M$14,2,FALSE))</f>
        <v/>
      </c>
      <c r="G1137" s="164" t="str">
        <f>IF(D1137="所費",VLOOKUP(D1137,支出入力表!E1138:$M$2000,4,FALSE),"")</f>
        <v/>
      </c>
      <c r="H1137" s="164" t="str">
        <f>IF(D1137="所費",VLOOKUP(D1137,支出入力表!E1138:$M$2000,5,FALSE),"")</f>
        <v/>
      </c>
      <c r="I1137" s="166" t="str">
        <f>IF(D1137="所費",VLOOKUP(D1137,支出入力表!E1138:$M$2000,6,FALSE),"")</f>
        <v/>
      </c>
      <c r="J1137" s="167" t="str">
        <f>IF(D1137="所費",VLOOKUP(D1137,支出入力表!E1138:$M$2000,7,FALSE),"")</f>
        <v/>
      </c>
      <c r="K1137" s="167" t="str">
        <f>IF(D1137="所費",VLOOKUP(D1137,支出入力表!E1138:$M$2000,8,FALSE),"")</f>
        <v/>
      </c>
      <c r="L1137" s="168" t="str">
        <f>IF(D1137="所費",VLOOKUP(D1137,支出入力表!E1138:$M$2000,9,FALSE),"")</f>
        <v/>
      </c>
      <c r="M1137" s="30"/>
    </row>
    <row r="1138" spans="2:13" x14ac:dyDescent="0.55000000000000004">
      <c r="B1138" s="163" t="str">
        <f>IF(D1138="所費",支出入力表!A1139,"")</f>
        <v/>
      </c>
      <c r="C1138" s="164" t="str">
        <f>IF(D1138="所費",支出入力表!C1139,"")</f>
        <v/>
      </c>
      <c r="D1138" s="165" t="str">
        <f>IF(支出入力表!E1139="所費","所費","")</f>
        <v/>
      </c>
      <c r="E1138" s="165" t="str">
        <f>IF(D1138="","",支出入力表!G1139)</f>
        <v/>
      </c>
      <c r="F1138" s="196" t="str">
        <f>IF(E1138="","",VLOOKUP(E1138,プルダウン用リスト!$L$1:$M$14,2,FALSE))</f>
        <v/>
      </c>
      <c r="G1138" s="164" t="str">
        <f>IF(D1138="所費",VLOOKUP(D1138,支出入力表!E1139:$M$2000,4,FALSE),"")</f>
        <v/>
      </c>
      <c r="H1138" s="164" t="str">
        <f>IF(D1138="所費",VLOOKUP(D1138,支出入力表!E1139:$M$2000,5,FALSE),"")</f>
        <v/>
      </c>
      <c r="I1138" s="166" t="str">
        <f>IF(D1138="所費",VLOOKUP(D1138,支出入力表!E1139:$M$2000,6,FALSE),"")</f>
        <v/>
      </c>
      <c r="J1138" s="167" t="str">
        <f>IF(D1138="所費",VLOOKUP(D1138,支出入力表!E1139:$M$2000,7,FALSE),"")</f>
        <v/>
      </c>
      <c r="K1138" s="167" t="str">
        <f>IF(D1138="所費",VLOOKUP(D1138,支出入力表!E1139:$M$2000,8,FALSE),"")</f>
        <v/>
      </c>
      <c r="L1138" s="168" t="str">
        <f>IF(D1138="所費",VLOOKUP(D1138,支出入力表!E1139:$M$2000,9,FALSE),"")</f>
        <v/>
      </c>
      <c r="M1138" s="30"/>
    </row>
    <row r="1139" spans="2:13" x14ac:dyDescent="0.55000000000000004">
      <c r="B1139" s="163" t="str">
        <f>IF(D1139="所費",支出入力表!A1140,"")</f>
        <v/>
      </c>
      <c r="C1139" s="164" t="str">
        <f>IF(D1139="所費",支出入力表!C1140,"")</f>
        <v/>
      </c>
      <c r="D1139" s="165" t="str">
        <f>IF(支出入力表!E1140="所費","所費","")</f>
        <v/>
      </c>
      <c r="E1139" s="165" t="str">
        <f>IF(D1139="","",支出入力表!G1140)</f>
        <v/>
      </c>
      <c r="F1139" s="196" t="str">
        <f>IF(E1139="","",VLOOKUP(E1139,プルダウン用リスト!$L$1:$M$14,2,FALSE))</f>
        <v/>
      </c>
      <c r="G1139" s="164" t="str">
        <f>IF(D1139="所費",VLOOKUP(D1139,支出入力表!E1140:$M$2000,4,FALSE),"")</f>
        <v/>
      </c>
      <c r="H1139" s="164" t="str">
        <f>IF(D1139="所費",VLOOKUP(D1139,支出入力表!E1140:$M$2000,5,FALSE),"")</f>
        <v/>
      </c>
      <c r="I1139" s="166" t="str">
        <f>IF(D1139="所費",VLOOKUP(D1139,支出入力表!E1140:$M$2000,6,FALSE),"")</f>
        <v/>
      </c>
      <c r="J1139" s="167" t="str">
        <f>IF(D1139="所費",VLOOKUP(D1139,支出入力表!E1140:$M$2000,7,FALSE),"")</f>
        <v/>
      </c>
      <c r="K1139" s="167" t="str">
        <f>IF(D1139="所費",VLOOKUP(D1139,支出入力表!E1140:$M$2000,8,FALSE),"")</f>
        <v/>
      </c>
      <c r="L1139" s="168" t="str">
        <f>IF(D1139="所費",VLOOKUP(D1139,支出入力表!E1140:$M$2000,9,FALSE),"")</f>
        <v/>
      </c>
      <c r="M1139" s="30"/>
    </row>
    <row r="1140" spans="2:13" x14ac:dyDescent="0.55000000000000004">
      <c r="B1140" s="163" t="str">
        <f>IF(D1140="所費",支出入力表!A1141,"")</f>
        <v/>
      </c>
      <c r="C1140" s="164" t="str">
        <f>IF(D1140="所費",支出入力表!C1141,"")</f>
        <v/>
      </c>
      <c r="D1140" s="165" t="str">
        <f>IF(支出入力表!E1141="所費","所費","")</f>
        <v/>
      </c>
      <c r="E1140" s="165" t="str">
        <f>IF(D1140="","",支出入力表!G1141)</f>
        <v/>
      </c>
      <c r="F1140" s="196" t="str">
        <f>IF(E1140="","",VLOOKUP(E1140,プルダウン用リスト!$L$1:$M$14,2,FALSE))</f>
        <v/>
      </c>
      <c r="G1140" s="164" t="str">
        <f>IF(D1140="所費",VLOOKUP(D1140,支出入力表!E1141:$M$2000,4,FALSE),"")</f>
        <v/>
      </c>
      <c r="H1140" s="164" t="str">
        <f>IF(D1140="所費",VLOOKUP(D1140,支出入力表!E1141:$M$2000,5,FALSE),"")</f>
        <v/>
      </c>
      <c r="I1140" s="166" t="str">
        <f>IF(D1140="所費",VLOOKUP(D1140,支出入力表!E1141:$M$2000,6,FALSE),"")</f>
        <v/>
      </c>
      <c r="J1140" s="167" t="str">
        <f>IF(D1140="所費",VLOOKUP(D1140,支出入力表!E1141:$M$2000,7,FALSE),"")</f>
        <v/>
      </c>
      <c r="K1140" s="167" t="str">
        <f>IF(D1140="所費",VLOOKUP(D1140,支出入力表!E1141:$M$2000,8,FALSE),"")</f>
        <v/>
      </c>
      <c r="L1140" s="168" t="str">
        <f>IF(D1140="所費",VLOOKUP(D1140,支出入力表!E1141:$M$2000,9,FALSE),"")</f>
        <v/>
      </c>
      <c r="M1140" s="30"/>
    </row>
    <row r="1141" spans="2:13" x14ac:dyDescent="0.55000000000000004">
      <c r="B1141" s="163" t="str">
        <f>IF(D1141="所費",支出入力表!A1142,"")</f>
        <v/>
      </c>
      <c r="C1141" s="164" t="str">
        <f>IF(D1141="所費",支出入力表!C1142,"")</f>
        <v/>
      </c>
      <c r="D1141" s="165" t="str">
        <f>IF(支出入力表!E1142="所費","所費","")</f>
        <v/>
      </c>
      <c r="E1141" s="165" t="str">
        <f>IF(D1141="","",支出入力表!G1142)</f>
        <v/>
      </c>
      <c r="F1141" s="196" t="str">
        <f>IF(E1141="","",VLOOKUP(E1141,プルダウン用リスト!$L$1:$M$14,2,FALSE))</f>
        <v/>
      </c>
      <c r="G1141" s="164" t="str">
        <f>IF(D1141="所費",VLOOKUP(D1141,支出入力表!E1142:$M$2000,4,FALSE),"")</f>
        <v/>
      </c>
      <c r="H1141" s="164" t="str">
        <f>IF(D1141="所費",VLOOKUP(D1141,支出入力表!E1142:$M$2000,5,FALSE),"")</f>
        <v/>
      </c>
      <c r="I1141" s="166" t="str">
        <f>IF(D1141="所費",VLOOKUP(D1141,支出入力表!E1142:$M$2000,6,FALSE),"")</f>
        <v/>
      </c>
      <c r="J1141" s="167" t="str">
        <f>IF(D1141="所費",VLOOKUP(D1141,支出入力表!E1142:$M$2000,7,FALSE),"")</f>
        <v/>
      </c>
      <c r="K1141" s="167" t="str">
        <f>IF(D1141="所費",VLOOKUP(D1141,支出入力表!E1142:$M$2000,8,FALSE),"")</f>
        <v/>
      </c>
      <c r="L1141" s="168" t="str">
        <f>IF(D1141="所費",VLOOKUP(D1141,支出入力表!E1142:$M$2000,9,FALSE),"")</f>
        <v/>
      </c>
      <c r="M1141" s="30"/>
    </row>
    <row r="1142" spans="2:13" x14ac:dyDescent="0.55000000000000004">
      <c r="B1142" s="163" t="str">
        <f>IF(D1142="所費",支出入力表!A1143,"")</f>
        <v/>
      </c>
      <c r="C1142" s="164" t="str">
        <f>IF(D1142="所費",支出入力表!C1143,"")</f>
        <v/>
      </c>
      <c r="D1142" s="165" t="str">
        <f>IF(支出入力表!E1143="所費","所費","")</f>
        <v/>
      </c>
      <c r="E1142" s="165" t="str">
        <f>IF(D1142="","",支出入力表!G1143)</f>
        <v/>
      </c>
      <c r="F1142" s="196" t="str">
        <f>IF(E1142="","",VLOOKUP(E1142,プルダウン用リスト!$L$1:$M$14,2,FALSE))</f>
        <v/>
      </c>
      <c r="G1142" s="164" t="str">
        <f>IF(D1142="所費",VLOOKUP(D1142,支出入力表!E1143:$M$2000,4,FALSE),"")</f>
        <v/>
      </c>
      <c r="H1142" s="164" t="str">
        <f>IF(D1142="所費",VLOOKUP(D1142,支出入力表!E1143:$M$2000,5,FALSE),"")</f>
        <v/>
      </c>
      <c r="I1142" s="166" t="str">
        <f>IF(D1142="所費",VLOOKUP(D1142,支出入力表!E1143:$M$2000,6,FALSE),"")</f>
        <v/>
      </c>
      <c r="J1142" s="167" t="str">
        <f>IF(D1142="所費",VLOOKUP(D1142,支出入力表!E1143:$M$2000,7,FALSE),"")</f>
        <v/>
      </c>
      <c r="K1142" s="167" t="str">
        <f>IF(D1142="所費",VLOOKUP(D1142,支出入力表!E1143:$M$2000,8,FALSE),"")</f>
        <v/>
      </c>
      <c r="L1142" s="168" t="str">
        <f>IF(D1142="所費",VLOOKUP(D1142,支出入力表!E1143:$M$2000,9,FALSE),"")</f>
        <v/>
      </c>
      <c r="M1142" s="30"/>
    </row>
    <row r="1143" spans="2:13" x14ac:dyDescent="0.55000000000000004">
      <c r="B1143" s="163" t="str">
        <f>IF(D1143="所費",支出入力表!A1144,"")</f>
        <v/>
      </c>
      <c r="C1143" s="164" t="str">
        <f>IF(D1143="所費",支出入力表!C1144,"")</f>
        <v/>
      </c>
      <c r="D1143" s="165" t="str">
        <f>IF(支出入力表!E1144="所費","所費","")</f>
        <v/>
      </c>
      <c r="E1143" s="165" t="str">
        <f>IF(D1143="","",支出入力表!G1144)</f>
        <v/>
      </c>
      <c r="F1143" s="196" t="str">
        <f>IF(E1143="","",VLOOKUP(E1143,プルダウン用リスト!$L$1:$M$14,2,FALSE))</f>
        <v/>
      </c>
      <c r="G1143" s="164" t="str">
        <f>IF(D1143="所費",VLOOKUP(D1143,支出入力表!E1144:$M$2000,4,FALSE),"")</f>
        <v/>
      </c>
      <c r="H1143" s="164" t="str">
        <f>IF(D1143="所費",VLOOKUP(D1143,支出入力表!E1144:$M$2000,5,FALSE),"")</f>
        <v/>
      </c>
      <c r="I1143" s="166" t="str">
        <f>IF(D1143="所費",VLOOKUP(D1143,支出入力表!E1144:$M$2000,6,FALSE),"")</f>
        <v/>
      </c>
      <c r="J1143" s="167" t="str">
        <f>IF(D1143="所費",VLOOKUP(D1143,支出入力表!E1144:$M$2000,7,FALSE),"")</f>
        <v/>
      </c>
      <c r="K1143" s="167" t="str">
        <f>IF(D1143="所費",VLOOKUP(D1143,支出入力表!E1144:$M$2000,8,FALSE),"")</f>
        <v/>
      </c>
      <c r="L1143" s="168" t="str">
        <f>IF(D1143="所費",VLOOKUP(D1143,支出入力表!E1144:$M$2000,9,FALSE),"")</f>
        <v/>
      </c>
      <c r="M1143" s="30"/>
    </row>
    <row r="1144" spans="2:13" x14ac:dyDescent="0.55000000000000004">
      <c r="B1144" s="163" t="str">
        <f>IF(D1144="所費",支出入力表!A1145,"")</f>
        <v/>
      </c>
      <c r="C1144" s="164" t="str">
        <f>IF(D1144="所費",支出入力表!C1145,"")</f>
        <v/>
      </c>
      <c r="D1144" s="165" t="str">
        <f>IF(支出入力表!E1145="所費","所費","")</f>
        <v/>
      </c>
      <c r="E1144" s="165" t="str">
        <f>IF(D1144="","",支出入力表!G1145)</f>
        <v/>
      </c>
      <c r="F1144" s="196" t="str">
        <f>IF(E1144="","",VLOOKUP(E1144,プルダウン用リスト!$L$1:$M$14,2,FALSE))</f>
        <v/>
      </c>
      <c r="G1144" s="164" t="str">
        <f>IF(D1144="所費",VLOOKUP(D1144,支出入力表!E1145:$M$2000,4,FALSE),"")</f>
        <v/>
      </c>
      <c r="H1144" s="164" t="str">
        <f>IF(D1144="所費",VLOOKUP(D1144,支出入力表!E1145:$M$2000,5,FALSE),"")</f>
        <v/>
      </c>
      <c r="I1144" s="166" t="str">
        <f>IF(D1144="所費",VLOOKUP(D1144,支出入力表!E1145:$M$2000,6,FALSE),"")</f>
        <v/>
      </c>
      <c r="J1144" s="167" t="str">
        <f>IF(D1144="所費",VLOOKUP(D1144,支出入力表!E1145:$M$2000,7,FALSE),"")</f>
        <v/>
      </c>
      <c r="K1144" s="167" t="str">
        <f>IF(D1144="所費",VLOOKUP(D1144,支出入力表!E1145:$M$2000,8,FALSE),"")</f>
        <v/>
      </c>
      <c r="L1144" s="168" t="str">
        <f>IF(D1144="所費",VLOOKUP(D1144,支出入力表!E1145:$M$2000,9,FALSE),"")</f>
        <v/>
      </c>
      <c r="M1144" s="30"/>
    </row>
    <row r="1145" spans="2:13" x14ac:dyDescent="0.55000000000000004">
      <c r="B1145" s="163" t="str">
        <f>IF(D1145="所費",支出入力表!A1146,"")</f>
        <v/>
      </c>
      <c r="C1145" s="164" t="str">
        <f>IF(D1145="所費",支出入力表!C1146,"")</f>
        <v/>
      </c>
      <c r="D1145" s="165" t="str">
        <f>IF(支出入力表!E1146="所費","所費","")</f>
        <v/>
      </c>
      <c r="E1145" s="165" t="str">
        <f>IF(D1145="","",支出入力表!G1146)</f>
        <v/>
      </c>
      <c r="F1145" s="196" t="str">
        <f>IF(E1145="","",VLOOKUP(E1145,プルダウン用リスト!$L$1:$M$14,2,FALSE))</f>
        <v/>
      </c>
      <c r="G1145" s="164" t="str">
        <f>IF(D1145="所費",VLOOKUP(D1145,支出入力表!E1146:$M$2000,4,FALSE),"")</f>
        <v/>
      </c>
      <c r="H1145" s="164" t="str">
        <f>IF(D1145="所費",VLOOKUP(D1145,支出入力表!E1146:$M$2000,5,FALSE),"")</f>
        <v/>
      </c>
      <c r="I1145" s="166" t="str">
        <f>IF(D1145="所費",VLOOKUP(D1145,支出入力表!E1146:$M$2000,6,FALSE),"")</f>
        <v/>
      </c>
      <c r="J1145" s="167" t="str">
        <f>IF(D1145="所費",VLOOKUP(D1145,支出入力表!E1146:$M$2000,7,FALSE),"")</f>
        <v/>
      </c>
      <c r="K1145" s="167" t="str">
        <f>IF(D1145="所費",VLOOKUP(D1145,支出入力表!E1146:$M$2000,8,FALSE),"")</f>
        <v/>
      </c>
      <c r="L1145" s="168" t="str">
        <f>IF(D1145="所費",VLOOKUP(D1145,支出入力表!E1146:$M$2000,9,FALSE),"")</f>
        <v/>
      </c>
      <c r="M1145" s="30"/>
    </row>
    <row r="1146" spans="2:13" x14ac:dyDescent="0.55000000000000004">
      <c r="B1146" s="163" t="str">
        <f>IF(D1146="所費",支出入力表!A1147,"")</f>
        <v/>
      </c>
      <c r="C1146" s="164" t="str">
        <f>IF(D1146="所費",支出入力表!C1147,"")</f>
        <v/>
      </c>
      <c r="D1146" s="165" t="str">
        <f>IF(支出入力表!E1147="所費","所費","")</f>
        <v/>
      </c>
      <c r="E1146" s="165" t="str">
        <f>IF(D1146="","",支出入力表!G1147)</f>
        <v/>
      </c>
      <c r="F1146" s="196" t="str">
        <f>IF(E1146="","",VLOOKUP(E1146,プルダウン用リスト!$L$1:$M$14,2,FALSE))</f>
        <v/>
      </c>
      <c r="G1146" s="164" t="str">
        <f>IF(D1146="所費",VLOOKUP(D1146,支出入力表!E1147:$M$2000,4,FALSE),"")</f>
        <v/>
      </c>
      <c r="H1146" s="164" t="str">
        <f>IF(D1146="所費",VLOOKUP(D1146,支出入力表!E1147:$M$2000,5,FALSE),"")</f>
        <v/>
      </c>
      <c r="I1146" s="166" t="str">
        <f>IF(D1146="所費",VLOOKUP(D1146,支出入力表!E1147:$M$2000,6,FALSE),"")</f>
        <v/>
      </c>
      <c r="J1146" s="167" t="str">
        <f>IF(D1146="所費",VLOOKUP(D1146,支出入力表!E1147:$M$2000,7,FALSE),"")</f>
        <v/>
      </c>
      <c r="K1146" s="167" t="str">
        <f>IF(D1146="所費",VLOOKUP(D1146,支出入力表!E1147:$M$2000,8,FALSE),"")</f>
        <v/>
      </c>
      <c r="L1146" s="168" t="str">
        <f>IF(D1146="所費",VLOOKUP(D1146,支出入力表!E1147:$M$2000,9,FALSE),"")</f>
        <v/>
      </c>
      <c r="M1146" s="30"/>
    </row>
    <row r="1147" spans="2:13" x14ac:dyDescent="0.55000000000000004">
      <c r="B1147" s="163" t="str">
        <f>IF(D1147="所費",支出入力表!A1148,"")</f>
        <v/>
      </c>
      <c r="C1147" s="164" t="str">
        <f>IF(D1147="所費",支出入力表!C1148,"")</f>
        <v/>
      </c>
      <c r="D1147" s="165" t="str">
        <f>IF(支出入力表!E1148="所費","所費","")</f>
        <v/>
      </c>
      <c r="E1147" s="165" t="str">
        <f>IF(D1147="","",支出入力表!G1148)</f>
        <v/>
      </c>
      <c r="F1147" s="196" t="str">
        <f>IF(E1147="","",VLOOKUP(E1147,プルダウン用リスト!$L$1:$M$14,2,FALSE))</f>
        <v/>
      </c>
      <c r="G1147" s="164" t="str">
        <f>IF(D1147="所費",VLOOKUP(D1147,支出入力表!E1148:$M$2000,4,FALSE),"")</f>
        <v/>
      </c>
      <c r="H1147" s="164" t="str">
        <f>IF(D1147="所費",VLOOKUP(D1147,支出入力表!E1148:$M$2000,5,FALSE),"")</f>
        <v/>
      </c>
      <c r="I1147" s="166" t="str">
        <f>IF(D1147="所費",VLOOKUP(D1147,支出入力表!E1148:$M$2000,6,FALSE),"")</f>
        <v/>
      </c>
      <c r="J1147" s="167" t="str">
        <f>IF(D1147="所費",VLOOKUP(D1147,支出入力表!E1148:$M$2000,7,FALSE),"")</f>
        <v/>
      </c>
      <c r="K1147" s="167" t="str">
        <f>IF(D1147="所費",VLOOKUP(D1147,支出入力表!E1148:$M$2000,8,FALSE),"")</f>
        <v/>
      </c>
      <c r="L1147" s="168" t="str">
        <f>IF(D1147="所費",VLOOKUP(D1147,支出入力表!E1148:$M$2000,9,FALSE),"")</f>
        <v/>
      </c>
      <c r="M1147" s="30"/>
    </row>
    <row r="1148" spans="2:13" x14ac:dyDescent="0.55000000000000004">
      <c r="B1148" s="163" t="str">
        <f>IF(D1148="所費",支出入力表!A1149,"")</f>
        <v/>
      </c>
      <c r="C1148" s="164" t="str">
        <f>IF(D1148="所費",支出入力表!C1149,"")</f>
        <v/>
      </c>
      <c r="D1148" s="165" t="str">
        <f>IF(支出入力表!E1149="所費","所費","")</f>
        <v/>
      </c>
      <c r="E1148" s="165" t="str">
        <f>IF(D1148="","",支出入力表!G1149)</f>
        <v/>
      </c>
      <c r="F1148" s="196" t="str">
        <f>IF(E1148="","",VLOOKUP(E1148,プルダウン用リスト!$L$1:$M$14,2,FALSE))</f>
        <v/>
      </c>
      <c r="G1148" s="164" t="str">
        <f>IF(D1148="所費",VLOOKUP(D1148,支出入力表!E1149:$M$2000,4,FALSE),"")</f>
        <v/>
      </c>
      <c r="H1148" s="164" t="str">
        <f>IF(D1148="所費",VLOOKUP(D1148,支出入力表!E1149:$M$2000,5,FALSE),"")</f>
        <v/>
      </c>
      <c r="I1148" s="166" t="str">
        <f>IF(D1148="所費",VLOOKUP(D1148,支出入力表!E1149:$M$2000,6,FALSE),"")</f>
        <v/>
      </c>
      <c r="J1148" s="167" t="str">
        <f>IF(D1148="所費",VLOOKUP(D1148,支出入力表!E1149:$M$2000,7,FALSE),"")</f>
        <v/>
      </c>
      <c r="K1148" s="167" t="str">
        <f>IF(D1148="所費",VLOOKUP(D1148,支出入力表!E1149:$M$2000,8,FALSE),"")</f>
        <v/>
      </c>
      <c r="L1148" s="168" t="str">
        <f>IF(D1148="所費",VLOOKUP(D1148,支出入力表!E1149:$M$2000,9,FALSE),"")</f>
        <v/>
      </c>
      <c r="M1148" s="30"/>
    </row>
    <row r="1149" spans="2:13" x14ac:dyDescent="0.55000000000000004">
      <c r="B1149" s="163" t="str">
        <f>IF(D1149="所費",支出入力表!A1150,"")</f>
        <v/>
      </c>
      <c r="C1149" s="164" t="str">
        <f>IF(D1149="所費",支出入力表!C1150,"")</f>
        <v/>
      </c>
      <c r="D1149" s="165" t="str">
        <f>IF(支出入力表!E1150="所費","所費","")</f>
        <v/>
      </c>
      <c r="E1149" s="165" t="str">
        <f>IF(D1149="","",支出入力表!G1150)</f>
        <v/>
      </c>
      <c r="F1149" s="196" t="str">
        <f>IF(E1149="","",VLOOKUP(E1149,プルダウン用リスト!$L$1:$M$14,2,FALSE))</f>
        <v/>
      </c>
      <c r="G1149" s="164" t="str">
        <f>IF(D1149="所費",VLOOKUP(D1149,支出入力表!E1150:$M$2000,4,FALSE),"")</f>
        <v/>
      </c>
      <c r="H1149" s="164" t="str">
        <f>IF(D1149="所費",VLOOKUP(D1149,支出入力表!E1150:$M$2000,5,FALSE),"")</f>
        <v/>
      </c>
      <c r="I1149" s="166" t="str">
        <f>IF(D1149="所費",VLOOKUP(D1149,支出入力表!E1150:$M$2000,6,FALSE),"")</f>
        <v/>
      </c>
      <c r="J1149" s="167" t="str">
        <f>IF(D1149="所費",VLOOKUP(D1149,支出入力表!E1150:$M$2000,7,FALSE),"")</f>
        <v/>
      </c>
      <c r="K1149" s="167" t="str">
        <f>IF(D1149="所費",VLOOKUP(D1149,支出入力表!E1150:$M$2000,8,FALSE),"")</f>
        <v/>
      </c>
      <c r="L1149" s="168" t="str">
        <f>IF(D1149="所費",VLOOKUP(D1149,支出入力表!E1150:$M$2000,9,FALSE),"")</f>
        <v/>
      </c>
      <c r="M1149" s="30"/>
    </row>
    <row r="1150" spans="2:13" x14ac:dyDescent="0.55000000000000004">
      <c r="B1150" s="163" t="str">
        <f>IF(D1150="所費",支出入力表!A1151,"")</f>
        <v/>
      </c>
      <c r="C1150" s="164" t="str">
        <f>IF(D1150="所費",支出入力表!C1151,"")</f>
        <v/>
      </c>
      <c r="D1150" s="165" t="str">
        <f>IF(支出入力表!E1151="所費","所費","")</f>
        <v/>
      </c>
      <c r="E1150" s="165" t="str">
        <f>IF(D1150="","",支出入力表!G1151)</f>
        <v/>
      </c>
      <c r="F1150" s="196" t="str">
        <f>IF(E1150="","",VLOOKUP(E1150,プルダウン用リスト!$L$1:$M$14,2,FALSE))</f>
        <v/>
      </c>
      <c r="G1150" s="164" t="str">
        <f>IF(D1150="所費",VLOOKUP(D1150,支出入力表!E1151:$M$2000,4,FALSE),"")</f>
        <v/>
      </c>
      <c r="H1150" s="164" t="str">
        <f>IF(D1150="所費",VLOOKUP(D1150,支出入力表!E1151:$M$2000,5,FALSE),"")</f>
        <v/>
      </c>
      <c r="I1150" s="166" t="str">
        <f>IF(D1150="所費",VLOOKUP(D1150,支出入力表!E1151:$M$2000,6,FALSE),"")</f>
        <v/>
      </c>
      <c r="J1150" s="167" t="str">
        <f>IF(D1150="所費",VLOOKUP(D1150,支出入力表!E1151:$M$2000,7,FALSE),"")</f>
        <v/>
      </c>
      <c r="K1150" s="167" t="str">
        <f>IF(D1150="所費",VLOOKUP(D1150,支出入力表!E1151:$M$2000,8,FALSE),"")</f>
        <v/>
      </c>
      <c r="L1150" s="168" t="str">
        <f>IF(D1150="所費",VLOOKUP(D1150,支出入力表!E1151:$M$2000,9,FALSE),"")</f>
        <v/>
      </c>
      <c r="M1150" s="30"/>
    </row>
    <row r="1151" spans="2:13" x14ac:dyDescent="0.55000000000000004">
      <c r="B1151" s="163" t="str">
        <f>IF(D1151="所費",支出入力表!A1152,"")</f>
        <v/>
      </c>
      <c r="C1151" s="164" t="str">
        <f>IF(D1151="所費",支出入力表!C1152,"")</f>
        <v/>
      </c>
      <c r="D1151" s="165" t="str">
        <f>IF(支出入力表!E1152="所費","所費","")</f>
        <v/>
      </c>
      <c r="E1151" s="165" t="str">
        <f>IF(D1151="","",支出入力表!G1152)</f>
        <v/>
      </c>
      <c r="F1151" s="196" t="str">
        <f>IF(E1151="","",VLOOKUP(E1151,プルダウン用リスト!$L$1:$M$14,2,FALSE))</f>
        <v/>
      </c>
      <c r="G1151" s="164" t="str">
        <f>IF(D1151="所費",VLOOKUP(D1151,支出入力表!E1152:$M$2000,4,FALSE),"")</f>
        <v/>
      </c>
      <c r="H1151" s="164" t="str">
        <f>IF(D1151="所費",VLOOKUP(D1151,支出入力表!E1152:$M$2000,5,FALSE),"")</f>
        <v/>
      </c>
      <c r="I1151" s="166" t="str">
        <f>IF(D1151="所費",VLOOKUP(D1151,支出入力表!E1152:$M$2000,6,FALSE),"")</f>
        <v/>
      </c>
      <c r="J1151" s="167" t="str">
        <f>IF(D1151="所費",VLOOKUP(D1151,支出入力表!E1152:$M$2000,7,FALSE),"")</f>
        <v/>
      </c>
      <c r="K1151" s="167" t="str">
        <f>IF(D1151="所費",VLOOKUP(D1151,支出入力表!E1152:$M$2000,8,FALSE),"")</f>
        <v/>
      </c>
      <c r="L1151" s="168" t="str">
        <f>IF(D1151="所費",VLOOKUP(D1151,支出入力表!E1152:$M$2000,9,FALSE),"")</f>
        <v/>
      </c>
      <c r="M1151" s="30"/>
    </row>
    <row r="1152" spans="2:13" x14ac:dyDescent="0.55000000000000004">
      <c r="B1152" s="163" t="str">
        <f>IF(D1152="所費",支出入力表!A1153,"")</f>
        <v/>
      </c>
      <c r="C1152" s="164" t="str">
        <f>IF(D1152="所費",支出入力表!C1153,"")</f>
        <v/>
      </c>
      <c r="D1152" s="165" t="str">
        <f>IF(支出入力表!E1153="所費","所費","")</f>
        <v/>
      </c>
      <c r="E1152" s="165" t="str">
        <f>IF(D1152="","",支出入力表!G1153)</f>
        <v/>
      </c>
      <c r="F1152" s="196" t="str">
        <f>IF(E1152="","",VLOOKUP(E1152,プルダウン用リスト!$L$1:$M$14,2,FALSE))</f>
        <v/>
      </c>
      <c r="G1152" s="164" t="str">
        <f>IF(D1152="所費",VLOOKUP(D1152,支出入力表!E1153:$M$2000,4,FALSE),"")</f>
        <v/>
      </c>
      <c r="H1152" s="164" t="str">
        <f>IF(D1152="所費",VLOOKUP(D1152,支出入力表!E1153:$M$2000,5,FALSE),"")</f>
        <v/>
      </c>
      <c r="I1152" s="166" t="str">
        <f>IF(D1152="所費",VLOOKUP(D1152,支出入力表!E1153:$M$2000,6,FALSE),"")</f>
        <v/>
      </c>
      <c r="J1152" s="167" t="str">
        <f>IF(D1152="所費",VLOOKUP(D1152,支出入力表!E1153:$M$2000,7,FALSE),"")</f>
        <v/>
      </c>
      <c r="K1152" s="167" t="str">
        <f>IF(D1152="所費",VLOOKUP(D1152,支出入力表!E1153:$M$2000,8,FALSE),"")</f>
        <v/>
      </c>
      <c r="L1152" s="168" t="str">
        <f>IF(D1152="所費",VLOOKUP(D1152,支出入力表!E1153:$M$2000,9,FALSE),"")</f>
        <v/>
      </c>
      <c r="M1152" s="30"/>
    </row>
    <row r="1153" spans="2:13" x14ac:dyDescent="0.55000000000000004">
      <c r="B1153" s="163" t="str">
        <f>IF(D1153="所費",支出入力表!A1154,"")</f>
        <v/>
      </c>
      <c r="C1153" s="164" t="str">
        <f>IF(D1153="所費",支出入力表!C1154,"")</f>
        <v/>
      </c>
      <c r="D1153" s="165" t="str">
        <f>IF(支出入力表!E1154="所費","所費","")</f>
        <v/>
      </c>
      <c r="E1153" s="165" t="str">
        <f>IF(D1153="","",支出入力表!G1154)</f>
        <v/>
      </c>
      <c r="F1153" s="196" t="str">
        <f>IF(E1153="","",VLOOKUP(E1153,プルダウン用リスト!$L$1:$M$14,2,FALSE))</f>
        <v/>
      </c>
      <c r="G1153" s="164" t="str">
        <f>IF(D1153="所費",VLOOKUP(D1153,支出入力表!E1154:$M$2000,4,FALSE),"")</f>
        <v/>
      </c>
      <c r="H1153" s="164" t="str">
        <f>IF(D1153="所費",VLOOKUP(D1153,支出入力表!E1154:$M$2000,5,FALSE),"")</f>
        <v/>
      </c>
      <c r="I1153" s="166" t="str">
        <f>IF(D1153="所費",VLOOKUP(D1153,支出入力表!E1154:$M$2000,6,FALSE),"")</f>
        <v/>
      </c>
      <c r="J1153" s="167" t="str">
        <f>IF(D1153="所費",VLOOKUP(D1153,支出入力表!E1154:$M$2000,7,FALSE),"")</f>
        <v/>
      </c>
      <c r="K1153" s="167" t="str">
        <f>IF(D1153="所費",VLOOKUP(D1153,支出入力表!E1154:$M$2000,8,FALSE),"")</f>
        <v/>
      </c>
      <c r="L1153" s="168" t="str">
        <f>IF(D1153="所費",VLOOKUP(D1153,支出入力表!E1154:$M$2000,9,FALSE),"")</f>
        <v/>
      </c>
      <c r="M1153" s="30"/>
    </row>
    <row r="1154" spans="2:13" x14ac:dyDescent="0.55000000000000004">
      <c r="B1154" s="163" t="str">
        <f>IF(D1154="所費",支出入力表!A1155,"")</f>
        <v/>
      </c>
      <c r="C1154" s="164" t="str">
        <f>IF(D1154="所費",支出入力表!C1155,"")</f>
        <v/>
      </c>
      <c r="D1154" s="165" t="str">
        <f>IF(支出入力表!E1155="所費","所費","")</f>
        <v/>
      </c>
      <c r="E1154" s="165" t="str">
        <f>IF(D1154="","",支出入力表!G1155)</f>
        <v/>
      </c>
      <c r="F1154" s="196" t="str">
        <f>IF(E1154="","",VLOOKUP(E1154,プルダウン用リスト!$L$1:$M$14,2,FALSE))</f>
        <v/>
      </c>
      <c r="G1154" s="164" t="str">
        <f>IF(D1154="所費",VLOOKUP(D1154,支出入力表!E1155:$M$2000,4,FALSE),"")</f>
        <v/>
      </c>
      <c r="H1154" s="164" t="str">
        <f>IF(D1154="所費",VLOOKUP(D1154,支出入力表!E1155:$M$2000,5,FALSE),"")</f>
        <v/>
      </c>
      <c r="I1154" s="166" t="str">
        <f>IF(D1154="所費",VLOOKUP(D1154,支出入力表!E1155:$M$2000,6,FALSE),"")</f>
        <v/>
      </c>
      <c r="J1154" s="167" t="str">
        <f>IF(D1154="所費",VLOOKUP(D1154,支出入力表!E1155:$M$2000,7,FALSE),"")</f>
        <v/>
      </c>
      <c r="K1154" s="167" t="str">
        <f>IF(D1154="所費",VLOOKUP(D1154,支出入力表!E1155:$M$2000,8,FALSE),"")</f>
        <v/>
      </c>
      <c r="L1154" s="168" t="str">
        <f>IF(D1154="所費",VLOOKUP(D1154,支出入力表!E1155:$M$2000,9,FALSE),"")</f>
        <v/>
      </c>
      <c r="M1154" s="30"/>
    </row>
    <row r="1155" spans="2:13" x14ac:dyDescent="0.55000000000000004">
      <c r="B1155" s="163" t="str">
        <f>IF(D1155="所費",支出入力表!A1156,"")</f>
        <v/>
      </c>
      <c r="C1155" s="164" t="str">
        <f>IF(D1155="所費",支出入力表!C1156,"")</f>
        <v/>
      </c>
      <c r="D1155" s="165" t="str">
        <f>IF(支出入力表!E1156="所費","所費","")</f>
        <v/>
      </c>
      <c r="E1155" s="165" t="str">
        <f>IF(D1155="","",支出入力表!G1156)</f>
        <v/>
      </c>
      <c r="F1155" s="196" t="str">
        <f>IF(E1155="","",VLOOKUP(E1155,プルダウン用リスト!$L$1:$M$14,2,FALSE))</f>
        <v/>
      </c>
      <c r="G1155" s="164" t="str">
        <f>IF(D1155="所費",VLOOKUP(D1155,支出入力表!E1156:$M$2000,4,FALSE),"")</f>
        <v/>
      </c>
      <c r="H1155" s="164" t="str">
        <f>IF(D1155="所費",VLOOKUP(D1155,支出入力表!E1156:$M$2000,5,FALSE),"")</f>
        <v/>
      </c>
      <c r="I1155" s="166" t="str">
        <f>IF(D1155="所費",VLOOKUP(D1155,支出入力表!E1156:$M$2000,6,FALSE),"")</f>
        <v/>
      </c>
      <c r="J1155" s="167" t="str">
        <f>IF(D1155="所費",VLOOKUP(D1155,支出入力表!E1156:$M$2000,7,FALSE),"")</f>
        <v/>
      </c>
      <c r="K1155" s="167" t="str">
        <f>IF(D1155="所費",VLOOKUP(D1155,支出入力表!E1156:$M$2000,8,FALSE),"")</f>
        <v/>
      </c>
      <c r="L1155" s="168" t="str">
        <f>IF(D1155="所費",VLOOKUP(D1155,支出入力表!E1156:$M$2000,9,FALSE),"")</f>
        <v/>
      </c>
      <c r="M1155" s="30"/>
    </row>
    <row r="1156" spans="2:13" x14ac:dyDescent="0.55000000000000004">
      <c r="B1156" s="163" t="str">
        <f>IF(D1156="所費",支出入力表!A1157,"")</f>
        <v/>
      </c>
      <c r="C1156" s="164" t="str">
        <f>IF(D1156="所費",支出入力表!C1157,"")</f>
        <v/>
      </c>
      <c r="D1156" s="165" t="str">
        <f>IF(支出入力表!E1157="所費","所費","")</f>
        <v/>
      </c>
      <c r="E1156" s="165" t="str">
        <f>IF(D1156="","",支出入力表!G1157)</f>
        <v/>
      </c>
      <c r="F1156" s="196" t="str">
        <f>IF(E1156="","",VLOOKUP(E1156,プルダウン用リスト!$L$1:$M$14,2,FALSE))</f>
        <v/>
      </c>
      <c r="G1156" s="164" t="str">
        <f>IF(D1156="所費",VLOOKUP(D1156,支出入力表!E1157:$M$2000,4,FALSE),"")</f>
        <v/>
      </c>
      <c r="H1156" s="164" t="str">
        <f>IF(D1156="所費",VLOOKUP(D1156,支出入力表!E1157:$M$2000,5,FALSE),"")</f>
        <v/>
      </c>
      <c r="I1156" s="166" t="str">
        <f>IF(D1156="所費",VLOOKUP(D1156,支出入力表!E1157:$M$2000,6,FALSE),"")</f>
        <v/>
      </c>
      <c r="J1156" s="167" t="str">
        <f>IF(D1156="所費",VLOOKUP(D1156,支出入力表!E1157:$M$2000,7,FALSE),"")</f>
        <v/>
      </c>
      <c r="K1156" s="167" t="str">
        <f>IF(D1156="所費",VLOOKUP(D1156,支出入力表!E1157:$M$2000,8,FALSE),"")</f>
        <v/>
      </c>
      <c r="L1156" s="168" t="str">
        <f>IF(D1156="所費",VLOOKUP(D1156,支出入力表!E1157:$M$2000,9,FALSE),"")</f>
        <v/>
      </c>
      <c r="M1156" s="30"/>
    </row>
    <row r="1157" spans="2:13" x14ac:dyDescent="0.55000000000000004">
      <c r="B1157" s="163" t="str">
        <f>IF(D1157="所費",支出入力表!A1158,"")</f>
        <v/>
      </c>
      <c r="C1157" s="164" t="str">
        <f>IF(D1157="所費",支出入力表!C1158,"")</f>
        <v/>
      </c>
      <c r="D1157" s="165" t="str">
        <f>IF(支出入力表!E1158="所費","所費","")</f>
        <v/>
      </c>
      <c r="E1157" s="165" t="str">
        <f>IF(D1157="","",支出入力表!G1158)</f>
        <v/>
      </c>
      <c r="F1157" s="196" t="str">
        <f>IF(E1157="","",VLOOKUP(E1157,プルダウン用リスト!$L$1:$M$14,2,FALSE))</f>
        <v/>
      </c>
      <c r="G1157" s="164" t="str">
        <f>IF(D1157="所費",VLOOKUP(D1157,支出入力表!E1158:$M$2000,4,FALSE),"")</f>
        <v/>
      </c>
      <c r="H1157" s="164" t="str">
        <f>IF(D1157="所費",VLOOKUP(D1157,支出入力表!E1158:$M$2000,5,FALSE),"")</f>
        <v/>
      </c>
      <c r="I1157" s="166" t="str">
        <f>IF(D1157="所費",VLOOKUP(D1157,支出入力表!E1158:$M$2000,6,FALSE),"")</f>
        <v/>
      </c>
      <c r="J1157" s="167" t="str">
        <f>IF(D1157="所費",VLOOKUP(D1157,支出入力表!E1158:$M$2000,7,FALSE),"")</f>
        <v/>
      </c>
      <c r="K1157" s="167" t="str">
        <f>IF(D1157="所費",VLOOKUP(D1157,支出入力表!E1158:$M$2000,8,FALSE),"")</f>
        <v/>
      </c>
      <c r="L1157" s="168" t="str">
        <f>IF(D1157="所費",VLOOKUP(D1157,支出入力表!E1158:$M$2000,9,FALSE),"")</f>
        <v/>
      </c>
      <c r="M1157" s="30"/>
    </row>
    <row r="1158" spans="2:13" x14ac:dyDescent="0.55000000000000004">
      <c r="B1158" s="163" t="str">
        <f>IF(D1158="所費",支出入力表!A1159,"")</f>
        <v/>
      </c>
      <c r="C1158" s="164" t="str">
        <f>IF(D1158="所費",支出入力表!C1159,"")</f>
        <v/>
      </c>
      <c r="D1158" s="165" t="str">
        <f>IF(支出入力表!E1159="所費","所費","")</f>
        <v/>
      </c>
      <c r="E1158" s="165" t="str">
        <f>IF(D1158="","",支出入力表!G1159)</f>
        <v/>
      </c>
      <c r="F1158" s="196" t="str">
        <f>IF(E1158="","",VLOOKUP(E1158,プルダウン用リスト!$L$1:$M$14,2,FALSE))</f>
        <v/>
      </c>
      <c r="G1158" s="164" t="str">
        <f>IF(D1158="所費",VLOOKUP(D1158,支出入力表!E1159:$M$2000,4,FALSE),"")</f>
        <v/>
      </c>
      <c r="H1158" s="164" t="str">
        <f>IF(D1158="所費",VLOOKUP(D1158,支出入力表!E1159:$M$2000,5,FALSE),"")</f>
        <v/>
      </c>
      <c r="I1158" s="166" t="str">
        <f>IF(D1158="所費",VLOOKUP(D1158,支出入力表!E1159:$M$2000,6,FALSE),"")</f>
        <v/>
      </c>
      <c r="J1158" s="167" t="str">
        <f>IF(D1158="所費",VLOOKUP(D1158,支出入力表!E1159:$M$2000,7,FALSE),"")</f>
        <v/>
      </c>
      <c r="K1158" s="167" t="str">
        <f>IF(D1158="所費",VLOOKUP(D1158,支出入力表!E1159:$M$2000,8,FALSE),"")</f>
        <v/>
      </c>
      <c r="L1158" s="168" t="str">
        <f>IF(D1158="所費",VLOOKUP(D1158,支出入力表!E1159:$M$2000,9,FALSE),"")</f>
        <v/>
      </c>
      <c r="M1158" s="30"/>
    </row>
    <row r="1159" spans="2:13" x14ac:dyDescent="0.55000000000000004">
      <c r="B1159" s="163" t="str">
        <f>IF(D1159="所費",支出入力表!A1160,"")</f>
        <v/>
      </c>
      <c r="C1159" s="164" t="str">
        <f>IF(D1159="所費",支出入力表!C1160,"")</f>
        <v/>
      </c>
      <c r="D1159" s="165" t="str">
        <f>IF(支出入力表!E1160="所費","所費","")</f>
        <v/>
      </c>
      <c r="E1159" s="165" t="str">
        <f>IF(D1159="","",支出入力表!G1160)</f>
        <v/>
      </c>
      <c r="F1159" s="196" t="str">
        <f>IF(E1159="","",VLOOKUP(E1159,プルダウン用リスト!$L$1:$M$14,2,FALSE))</f>
        <v/>
      </c>
      <c r="G1159" s="164" t="str">
        <f>IF(D1159="所費",VLOOKUP(D1159,支出入力表!E1160:$M$2000,4,FALSE),"")</f>
        <v/>
      </c>
      <c r="H1159" s="164" t="str">
        <f>IF(D1159="所費",VLOOKUP(D1159,支出入力表!E1160:$M$2000,5,FALSE),"")</f>
        <v/>
      </c>
      <c r="I1159" s="166" t="str">
        <f>IF(D1159="所費",VLOOKUP(D1159,支出入力表!E1160:$M$2000,6,FALSE),"")</f>
        <v/>
      </c>
      <c r="J1159" s="167" t="str">
        <f>IF(D1159="所費",VLOOKUP(D1159,支出入力表!E1160:$M$2000,7,FALSE),"")</f>
        <v/>
      </c>
      <c r="K1159" s="167" t="str">
        <f>IF(D1159="所費",VLOOKUP(D1159,支出入力表!E1160:$M$2000,8,FALSE),"")</f>
        <v/>
      </c>
      <c r="L1159" s="168" t="str">
        <f>IF(D1159="所費",VLOOKUP(D1159,支出入力表!E1160:$M$2000,9,FALSE),"")</f>
        <v/>
      </c>
      <c r="M1159" s="30"/>
    </row>
    <row r="1160" spans="2:13" x14ac:dyDescent="0.55000000000000004">
      <c r="B1160" s="163" t="str">
        <f>IF(D1160="所費",支出入力表!A1161,"")</f>
        <v/>
      </c>
      <c r="C1160" s="164" t="str">
        <f>IF(D1160="所費",支出入力表!C1161,"")</f>
        <v/>
      </c>
      <c r="D1160" s="165" t="str">
        <f>IF(支出入力表!E1161="所費","所費","")</f>
        <v/>
      </c>
      <c r="E1160" s="165" t="str">
        <f>IF(D1160="","",支出入力表!G1161)</f>
        <v/>
      </c>
      <c r="F1160" s="196" t="str">
        <f>IF(E1160="","",VLOOKUP(E1160,プルダウン用リスト!$L$1:$M$14,2,FALSE))</f>
        <v/>
      </c>
      <c r="G1160" s="164" t="str">
        <f>IF(D1160="所費",VLOOKUP(D1160,支出入力表!E1161:$M$2000,4,FALSE),"")</f>
        <v/>
      </c>
      <c r="H1160" s="164" t="str">
        <f>IF(D1160="所費",VLOOKUP(D1160,支出入力表!E1161:$M$2000,5,FALSE),"")</f>
        <v/>
      </c>
      <c r="I1160" s="166" t="str">
        <f>IF(D1160="所費",VLOOKUP(D1160,支出入力表!E1161:$M$2000,6,FALSE),"")</f>
        <v/>
      </c>
      <c r="J1160" s="167" t="str">
        <f>IF(D1160="所費",VLOOKUP(D1160,支出入力表!E1161:$M$2000,7,FALSE),"")</f>
        <v/>
      </c>
      <c r="K1160" s="167" t="str">
        <f>IF(D1160="所費",VLOOKUP(D1160,支出入力表!E1161:$M$2000,8,FALSE),"")</f>
        <v/>
      </c>
      <c r="L1160" s="168" t="str">
        <f>IF(D1160="所費",VLOOKUP(D1160,支出入力表!E1161:$M$2000,9,FALSE),"")</f>
        <v/>
      </c>
      <c r="M1160" s="30"/>
    </row>
    <row r="1161" spans="2:13" x14ac:dyDescent="0.55000000000000004">
      <c r="B1161" s="163" t="str">
        <f>IF(D1161="所費",支出入力表!A1162,"")</f>
        <v/>
      </c>
      <c r="C1161" s="164" t="str">
        <f>IF(D1161="所費",支出入力表!C1162,"")</f>
        <v/>
      </c>
      <c r="D1161" s="165" t="str">
        <f>IF(支出入力表!E1162="所費","所費","")</f>
        <v/>
      </c>
      <c r="E1161" s="165" t="str">
        <f>IF(D1161="","",支出入力表!G1162)</f>
        <v/>
      </c>
      <c r="F1161" s="196" t="str">
        <f>IF(E1161="","",VLOOKUP(E1161,プルダウン用リスト!$L$1:$M$14,2,FALSE))</f>
        <v/>
      </c>
      <c r="G1161" s="164" t="str">
        <f>IF(D1161="所費",VLOOKUP(D1161,支出入力表!E1162:$M$2000,4,FALSE),"")</f>
        <v/>
      </c>
      <c r="H1161" s="164" t="str">
        <f>IF(D1161="所費",VLOOKUP(D1161,支出入力表!E1162:$M$2000,5,FALSE),"")</f>
        <v/>
      </c>
      <c r="I1161" s="166" t="str">
        <f>IF(D1161="所費",VLOOKUP(D1161,支出入力表!E1162:$M$2000,6,FALSE),"")</f>
        <v/>
      </c>
      <c r="J1161" s="167" t="str">
        <f>IF(D1161="所費",VLOOKUP(D1161,支出入力表!E1162:$M$2000,7,FALSE),"")</f>
        <v/>
      </c>
      <c r="K1161" s="167" t="str">
        <f>IF(D1161="所費",VLOOKUP(D1161,支出入力表!E1162:$M$2000,8,FALSE),"")</f>
        <v/>
      </c>
      <c r="L1161" s="168" t="str">
        <f>IF(D1161="所費",VLOOKUP(D1161,支出入力表!E1162:$M$2000,9,FALSE),"")</f>
        <v/>
      </c>
      <c r="M1161" s="30"/>
    </row>
    <row r="1162" spans="2:13" x14ac:dyDescent="0.55000000000000004">
      <c r="B1162" s="163" t="str">
        <f>IF(D1162="所費",支出入力表!A1163,"")</f>
        <v/>
      </c>
      <c r="C1162" s="164" t="str">
        <f>IF(D1162="所費",支出入力表!C1163,"")</f>
        <v/>
      </c>
      <c r="D1162" s="165" t="str">
        <f>IF(支出入力表!E1163="所費","所費","")</f>
        <v/>
      </c>
      <c r="E1162" s="165" t="str">
        <f>IF(D1162="","",支出入力表!G1163)</f>
        <v/>
      </c>
      <c r="F1162" s="196" t="str">
        <f>IF(E1162="","",VLOOKUP(E1162,プルダウン用リスト!$L$1:$M$14,2,FALSE))</f>
        <v/>
      </c>
      <c r="G1162" s="164" t="str">
        <f>IF(D1162="所費",VLOOKUP(D1162,支出入力表!E1163:$M$2000,4,FALSE),"")</f>
        <v/>
      </c>
      <c r="H1162" s="164" t="str">
        <f>IF(D1162="所費",VLOOKUP(D1162,支出入力表!E1163:$M$2000,5,FALSE),"")</f>
        <v/>
      </c>
      <c r="I1162" s="166" t="str">
        <f>IF(D1162="所費",VLOOKUP(D1162,支出入力表!E1163:$M$2000,6,FALSE),"")</f>
        <v/>
      </c>
      <c r="J1162" s="167" t="str">
        <f>IF(D1162="所費",VLOOKUP(D1162,支出入力表!E1163:$M$2000,7,FALSE),"")</f>
        <v/>
      </c>
      <c r="K1162" s="167" t="str">
        <f>IF(D1162="所費",VLOOKUP(D1162,支出入力表!E1163:$M$2000,8,FALSE),"")</f>
        <v/>
      </c>
      <c r="L1162" s="168" t="str">
        <f>IF(D1162="所費",VLOOKUP(D1162,支出入力表!E1163:$M$2000,9,FALSE),"")</f>
        <v/>
      </c>
      <c r="M1162" s="30"/>
    </row>
    <row r="1163" spans="2:13" x14ac:dyDescent="0.55000000000000004">
      <c r="B1163" s="163" t="str">
        <f>IF(D1163="所費",支出入力表!A1164,"")</f>
        <v/>
      </c>
      <c r="C1163" s="164" t="str">
        <f>IF(D1163="所費",支出入力表!C1164,"")</f>
        <v/>
      </c>
      <c r="D1163" s="165" t="str">
        <f>IF(支出入力表!E1164="所費","所費","")</f>
        <v/>
      </c>
      <c r="E1163" s="165" t="str">
        <f>IF(D1163="","",支出入力表!G1164)</f>
        <v/>
      </c>
      <c r="F1163" s="196" t="str">
        <f>IF(E1163="","",VLOOKUP(E1163,プルダウン用リスト!$L$1:$M$14,2,FALSE))</f>
        <v/>
      </c>
      <c r="G1163" s="164" t="str">
        <f>IF(D1163="所費",VLOOKUP(D1163,支出入力表!E1164:$M$2000,4,FALSE),"")</f>
        <v/>
      </c>
      <c r="H1163" s="164" t="str">
        <f>IF(D1163="所費",VLOOKUP(D1163,支出入力表!E1164:$M$2000,5,FALSE),"")</f>
        <v/>
      </c>
      <c r="I1163" s="166" t="str">
        <f>IF(D1163="所費",VLOOKUP(D1163,支出入力表!E1164:$M$2000,6,FALSE),"")</f>
        <v/>
      </c>
      <c r="J1163" s="167" t="str">
        <f>IF(D1163="所費",VLOOKUP(D1163,支出入力表!E1164:$M$2000,7,FALSE),"")</f>
        <v/>
      </c>
      <c r="K1163" s="167" t="str">
        <f>IF(D1163="所費",VLOOKUP(D1163,支出入力表!E1164:$M$2000,8,FALSE),"")</f>
        <v/>
      </c>
      <c r="L1163" s="168" t="str">
        <f>IF(D1163="所費",VLOOKUP(D1163,支出入力表!E1164:$M$2000,9,FALSE),"")</f>
        <v/>
      </c>
      <c r="M1163" s="30"/>
    </row>
    <row r="1164" spans="2:13" x14ac:dyDescent="0.55000000000000004">
      <c r="B1164" s="163" t="str">
        <f>IF(D1164="所費",支出入力表!A1165,"")</f>
        <v/>
      </c>
      <c r="C1164" s="164" t="str">
        <f>IF(D1164="所費",支出入力表!C1165,"")</f>
        <v/>
      </c>
      <c r="D1164" s="165" t="str">
        <f>IF(支出入力表!E1165="所費","所費","")</f>
        <v/>
      </c>
      <c r="E1164" s="165" t="str">
        <f>IF(D1164="","",支出入力表!G1165)</f>
        <v/>
      </c>
      <c r="F1164" s="196" t="str">
        <f>IF(E1164="","",VLOOKUP(E1164,プルダウン用リスト!$L$1:$M$14,2,FALSE))</f>
        <v/>
      </c>
      <c r="G1164" s="164" t="str">
        <f>IF(D1164="所費",VLOOKUP(D1164,支出入力表!E1165:$M$2000,4,FALSE),"")</f>
        <v/>
      </c>
      <c r="H1164" s="164" t="str">
        <f>IF(D1164="所費",VLOOKUP(D1164,支出入力表!E1165:$M$2000,5,FALSE),"")</f>
        <v/>
      </c>
      <c r="I1164" s="166" t="str">
        <f>IF(D1164="所費",VLOOKUP(D1164,支出入力表!E1165:$M$2000,6,FALSE),"")</f>
        <v/>
      </c>
      <c r="J1164" s="167" t="str">
        <f>IF(D1164="所費",VLOOKUP(D1164,支出入力表!E1165:$M$2000,7,FALSE),"")</f>
        <v/>
      </c>
      <c r="K1164" s="167" t="str">
        <f>IF(D1164="所費",VLOOKUP(D1164,支出入力表!E1165:$M$2000,8,FALSE),"")</f>
        <v/>
      </c>
      <c r="L1164" s="168" t="str">
        <f>IF(D1164="所費",VLOOKUP(D1164,支出入力表!E1165:$M$2000,9,FALSE),"")</f>
        <v/>
      </c>
      <c r="M1164" s="30"/>
    </row>
    <row r="1165" spans="2:13" x14ac:dyDescent="0.55000000000000004">
      <c r="B1165" s="163" t="str">
        <f>IF(D1165="所費",支出入力表!A1166,"")</f>
        <v/>
      </c>
      <c r="C1165" s="164" t="str">
        <f>IF(D1165="所費",支出入力表!C1166,"")</f>
        <v/>
      </c>
      <c r="D1165" s="165" t="str">
        <f>IF(支出入力表!E1166="所費","所費","")</f>
        <v/>
      </c>
      <c r="E1165" s="165" t="str">
        <f>IF(D1165="","",支出入力表!G1166)</f>
        <v/>
      </c>
      <c r="F1165" s="196" t="str">
        <f>IF(E1165="","",VLOOKUP(E1165,プルダウン用リスト!$L$1:$M$14,2,FALSE))</f>
        <v/>
      </c>
      <c r="G1165" s="164" t="str">
        <f>IF(D1165="所費",VLOOKUP(D1165,支出入力表!E1166:$M$2000,4,FALSE),"")</f>
        <v/>
      </c>
      <c r="H1165" s="164" t="str">
        <f>IF(D1165="所費",VLOOKUP(D1165,支出入力表!E1166:$M$2000,5,FALSE),"")</f>
        <v/>
      </c>
      <c r="I1165" s="166" t="str">
        <f>IF(D1165="所費",VLOOKUP(D1165,支出入力表!E1166:$M$2000,6,FALSE),"")</f>
        <v/>
      </c>
      <c r="J1165" s="167" t="str">
        <f>IF(D1165="所費",VLOOKUP(D1165,支出入力表!E1166:$M$2000,7,FALSE),"")</f>
        <v/>
      </c>
      <c r="K1165" s="167" t="str">
        <f>IF(D1165="所費",VLOOKUP(D1165,支出入力表!E1166:$M$2000,8,FALSE),"")</f>
        <v/>
      </c>
      <c r="L1165" s="168" t="str">
        <f>IF(D1165="所費",VLOOKUP(D1165,支出入力表!E1166:$M$2000,9,FALSE),"")</f>
        <v/>
      </c>
      <c r="M1165" s="30"/>
    </row>
    <row r="1166" spans="2:13" x14ac:dyDescent="0.55000000000000004">
      <c r="B1166" s="163" t="str">
        <f>IF(D1166="所費",支出入力表!A1167,"")</f>
        <v/>
      </c>
      <c r="C1166" s="164" t="str">
        <f>IF(D1166="所費",支出入力表!C1167,"")</f>
        <v/>
      </c>
      <c r="D1166" s="165" t="str">
        <f>IF(支出入力表!E1167="所費","所費","")</f>
        <v/>
      </c>
      <c r="E1166" s="165" t="str">
        <f>IF(D1166="","",支出入力表!G1167)</f>
        <v/>
      </c>
      <c r="F1166" s="196" t="str">
        <f>IF(E1166="","",VLOOKUP(E1166,プルダウン用リスト!$L$1:$M$14,2,FALSE))</f>
        <v/>
      </c>
      <c r="G1166" s="164" t="str">
        <f>IF(D1166="所費",VLOOKUP(D1166,支出入力表!E1167:$M$2000,4,FALSE),"")</f>
        <v/>
      </c>
      <c r="H1166" s="164" t="str">
        <f>IF(D1166="所費",VLOOKUP(D1166,支出入力表!E1167:$M$2000,5,FALSE),"")</f>
        <v/>
      </c>
      <c r="I1166" s="166" t="str">
        <f>IF(D1166="所費",VLOOKUP(D1166,支出入力表!E1167:$M$2000,6,FALSE),"")</f>
        <v/>
      </c>
      <c r="J1166" s="167" t="str">
        <f>IF(D1166="所費",VLOOKUP(D1166,支出入力表!E1167:$M$2000,7,FALSE),"")</f>
        <v/>
      </c>
      <c r="K1166" s="167" t="str">
        <f>IF(D1166="所費",VLOOKUP(D1166,支出入力表!E1167:$M$2000,8,FALSE),"")</f>
        <v/>
      </c>
      <c r="L1166" s="168" t="str">
        <f>IF(D1166="所費",VLOOKUP(D1166,支出入力表!E1167:$M$2000,9,FALSE),"")</f>
        <v/>
      </c>
      <c r="M1166" s="30"/>
    </row>
    <row r="1167" spans="2:13" x14ac:dyDescent="0.55000000000000004">
      <c r="B1167" s="163" t="str">
        <f>IF(D1167="所費",支出入力表!A1168,"")</f>
        <v/>
      </c>
      <c r="C1167" s="164" t="str">
        <f>IF(D1167="所費",支出入力表!C1168,"")</f>
        <v/>
      </c>
      <c r="D1167" s="165" t="str">
        <f>IF(支出入力表!E1168="所費","所費","")</f>
        <v/>
      </c>
      <c r="E1167" s="165" t="str">
        <f>IF(D1167="","",支出入力表!G1168)</f>
        <v/>
      </c>
      <c r="F1167" s="196" t="str">
        <f>IF(E1167="","",VLOOKUP(E1167,プルダウン用リスト!$L$1:$M$14,2,FALSE))</f>
        <v/>
      </c>
      <c r="G1167" s="164" t="str">
        <f>IF(D1167="所費",VLOOKUP(D1167,支出入力表!E1168:$M$2000,4,FALSE),"")</f>
        <v/>
      </c>
      <c r="H1167" s="164" t="str">
        <f>IF(D1167="所費",VLOOKUP(D1167,支出入力表!E1168:$M$2000,5,FALSE),"")</f>
        <v/>
      </c>
      <c r="I1167" s="166" t="str">
        <f>IF(D1167="所費",VLOOKUP(D1167,支出入力表!E1168:$M$2000,6,FALSE),"")</f>
        <v/>
      </c>
      <c r="J1167" s="167" t="str">
        <f>IF(D1167="所費",VLOOKUP(D1167,支出入力表!E1168:$M$2000,7,FALSE),"")</f>
        <v/>
      </c>
      <c r="K1167" s="167" t="str">
        <f>IF(D1167="所費",VLOOKUP(D1167,支出入力表!E1168:$M$2000,8,FALSE),"")</f>
        <v/>
      </c>
      <c r="L1167" s="168" t="str">
        <f>IF(D1167="所費",VLOOKUP(D1167,支出入力表!E1168:$M$2000,9,FALSE),"")</f>
        <v/>
      </c>
      <c r="M1167" s="30"/>
    </row>
    <row r="1168" spans="2:13" x14ac:dyDescent="0.55000000000000004">
      <c r="B1168" s="163" t="str">
        <f>IF(D1168="所費",支出入力表!A1169,"")</f>
        <v/>
      </c>
      <c r="C1168" s="164" t="str">
        <f>IF(D1168="所費",支出入力表!C1169,"")</f>
        <v/>
      </c>
      <c r="D1168" s="165" t="str">
        <f>IF(支出入力表!E1169="所費","所費","")</f>
        <v/>
      </c>
      <c r="E1168" s="165" t="str">
        <f>IF(D1168="","",支出入力表!G1169)</f>
        <v/>
      </c>
      <c r="F1168" s="196" t="str">
        <f>IF(E1168="","",VLOOKUP(E1168,プルダウン用リスト!$L$1:$M$14,2,FALSE))</f>
        <v/>
      </c>
      <c r="G1168" s="164" t="str">
        <f>IF(D1168="所費",VLOOKUP(D1168,支出入力表!E1169:$M$2000,4,FALSE),"")</f>
        <v/>
      </c>
      <c r="H1168" s="164" t="str">
        <f>IF(D1168="所費",VLOOKUP(D1168,支出入力表!E1169:$M$2000,5,FALSE),"")</f>
        <v/>
      </c>
      <c r="I1168" s="166" t="str">
        <f>IF(D1168="所費",VLOOKUP(D1168,支出入力表!E1169:$M$2000,6,FALSE),"")</f>
        <v/>
      </c>
      <c r="J1168" s="167" t="str">
        <f>IF(D1168="所費",VLOOKUP(D1168,支出入力表!E1169:$M$2000,7,FALSE),"")</f>
        <v/>
      </c>
      <c r="K1168" s="167" t="str">
        <f>IF(D1168="所費",VLOOKUP(D1168,支出入力表!E1169:$M$2000,8,FALSE),"")</f>
        <v/>
      </c>
      <c r="L1168" s="168" t="str">
        <f>IF(D1168="所費",VLOOKUP(D1168,支出入力表!E1169:$M$2000,9,FALSE),"")</f>
        <v/>
      </c>
      <c r="M1168" s="30"/>
    </row>
    <row r="1169" spans="2:13" x14ac:dyDescent="0.55000000000000004">
      <c r="B1169" s="163" t="str">
        <f>IF(D1169="所費",支出入力表!A1170,"")</f>
        <v/>
      </c>
      <c r="C1169" s="164" t="str">
        <f>IF(D1169="所費",支出入力表!C1170,"")</f>
        <v/>
      </c>
      <c r="D1169" s="165" t="str">
        <f>IF(支出入力表!E1170="所費","所費","")</f>
        <v/>
      </c>
      <c r="E1169" s="165" t="str">
        <f>IF(D1169="","",支出入力表!G1170)</f>
        <v/>
      </c>
      <c r="F1169" s="196" t="str">
        <f>IF(E1169="","",VLOOKUP(E1169,プルダウン用リスト!$L$1:$M$14,2,FALSE))</f>
        <v/>
      </c>
      <c r="G1169" s="164" t="str">
        <f>IF(D1169="所費",VLOOKUP(D1169,支出入力表!E1170:$M$2000,4,FALSE),"")</f>
        <v/>
      </c>
      <c r="H1169" s="164" t="str">
        <f>IF(D1169="所費",VLOOKUP(D1169,支出入力表!E1170:$M$2000,5,FALSE),"")</f>
        <v/>
      </c>
      <c r="I1169" s="166" t="str">
        <f>IF(D1169="所費",VLOOKUP(D1169,支出入力表!E1170:$M$2000,6,FALSE),"")</f>
        <v/>
      </c>
      <c r="J1169" s="167" t="str">
        <f>IF(D1169="所費",VLOOKUP(D1169,支出入力表!E1170:$M$2000,7,FALSE),"")</f>
        <v/>
      </c>
      <c r="K1169" s="167" t="str">
        <f>IF(D1169="所費",VLOOKUP(D1169,支出入力表!E1170:$M$2000,8,FALSE),"")</f>
        <v/>
      </c>
      <c r="L1169" s="168" t="str">
        <f>IF(D1169="所費",VLOOKUP(D1169,支出入力表!E1170:$M$2000,9,FALSE),"")</f>
        <v/>
      </c>
      <c r="M1169" s="30"/>
    </row>
    <row r="1170" spans="2:13" x14ac:dyDescent="0.55000000000000004">
      <c r="B1170" s="163" t="str">
        <f>IF(D1170="所費",支出入力表!A1171,"")</f>
        <v/>
      </c>
      <c r="C1170" s="164" t="str">
        <f>IF(D1170="所費",支出入力表!C1171,"")</f>
        <v/>
      </c>
      <c r="D1170" s="165" t="str">
        <f>IF(支出入力表!E1171="所費","所費","")</f>
        <v/>
      </c>
      <c r="E1170" s="165" t="str">
        <f>IF(D1170="","",支出入力表!G1171)</f>
        <v/>
      </c>
      <c r="F1170" s="196" t="str">
        <f>IF(E1170="","",VLOOKUP(E1170,プルダウン用リスト!$L$1:$M$14,2,FALSE))</f>
        <v/>
      </c>
      <c r="G1170" s="164" t="str">
        <f>IF(D1170="所費",VLOOKUP(D1170,支出入力表!E1171:$M$2000,4,FALSE),"")</f>
        <v/>
      </c>
      <c r="H1170" s="164" t="str">
        <f>IF(D1170="所費",VLOOKUP(D1170,支出入力表!E1171:$M$2000,5,FALSE),"")</f>
        <v/>
      </c>
      <c r="I1170" s="166" t="str">
        <f>IF(D1170="所費",VLOOKUP(D1170,支出入力表!E1171:$M$2000,6,FALSE),"")</f>
        <v/>
      </c>
      <c r="J1170" s="167" t="str">
        <f>IF(D1170="所費",VLOOKUP(D1170,支出入力表!E1171:$M$2000,7,FALSE),"")</f>
        <v/>
      </c>
      <c r="K1170" s="167" t="str">
        <f>IF(D1170="所費",VLOOKUP(D1170,支出入力表!E1171:$M$2000,8,FALSE),"")</f>
        <v/>
      </c>
      <c r="L1170" s="168" t="str">
        <f>IF(D1170="所費",VLOOKUP(D1170,支出入力表!E1171:$M$2000,9,FALSE),"")</f>
        <v/>
      </c>
      <c r="M1170" s="30"/>
    </row>
    <row r="1171" spans="2:13" x14ac:dyDescent="0.55000000000000004">
      <c r="B1171" s="163" t="str">
        <f>IF(D1171="所費",支出入力表!A1172,"")</f>
        <v/>
      </c>
      <c r="C1171" s="164" t="str">
        <f>IF(D1171="所費",支出入力表!C1172,"")</f>
        <v/>
      </c>
      <c r="D1171" s="165" t="str">
        <f>IF(支出入力表!E1172="所費","所費","")</f>
        <v/>
      </c>
      <c r="E1171" s="165" t="str">
        <f>IF(D1171="","",支出入力表!G1172)</f>
        <v/>
      </c>
      <c r="F1171" s="196" t="str">
        <f>IF(E1171="","",VLOOKUP(E1171,プルダウン用リスト!$L$1:$M$14,2,FALSE))</f>
        <v/>
      </c>
      <c r="G1171" s="164" t="str">
        <f>IF(D1171="所費",VLOOKUP(D1171,支出入力表!E1172:$M$2000,4,FALSE),"")</f>
        <v/>
      </c>
      <c r="H1171" s="164" t="str">
        <f>IF(D1171="所費",VLOOKUP(D1171,支出入力表!E1172:$M$2000,5,FALSE),"")</f>
        <v/>
      </c>
      <c r="I1171" s="166" t="str">
        <f>IF(D1171="所費",VLOOKUP(D1171,支出入力表!E1172:$M$2000,6,FALSE),"")</f>
        <v/>
      </c>
      <c r="J1171" s="167" t="str">
        <f>IF(D1171="所費",VLOOKUP(D1171,支出入力表!E1172:$M$2000,7,FALSE),"")</f>
        <v/>
      </c>
      <c r="K1171" s="167" t="str">
        <f>IF(D1171="所費",VLOOKUP(D1171,支出入力表!E1172:$M$2000,8,FALSE),"")</f>
        <v/>
      </c>
      <c r="L1171" s="168" t="str">
        <f>IF(D1171="所費",VLOOKUP(D1171,支出入力表!E1172:$M$2000,9,FALSE),"")</f>
        <v/>
      </c>
      <c r="M1171" s="30"/>
    </row>
    <row r="1172" spans="2:13" x14ac:dyDescent="0.55000000000000004">
      <c r="B1172" s="163" t="str">
        <f>IF(D1172="所費",支出入力表!A1173,"")</f>
        <v/>
      </c>
      <c r="C1172" s="164" t="str">
        <f>IF(D1172="所費",支出入力表!C1173,"")</f>
        <v/>
      </c>
      <c r="D1172" s="165" t="str">
        <f>IF(支出入力表!E1173="所費","所費","")</f>
        <v/>
      </c>
      <c r="E1172" s="165" t="str">
        <f>IF(D1172="","",支出入力表!G1173)</f>
        <v/>
      </c>
      <c r="F1172" s="196" t="str">
        <f>IF(E1172="","",VLOOKUP(E1172,プルダウン用リスト!$L$1:$M$14,2,FALSE))</f>
        <v/>
      </c>
      <c r="G1172" s="164" t="str">
        <f>IF(D1172="所費",VLOOKUP(D1172,支出入力表!E1173:$M$2000,4,FALSE),"")</f>
        <v/>
      </c>
      <c r="H1172" s="164" t="str">
        <f>IF(D1172="所費",VLOOKUP(D1172,支出入力表!E1173:$M$2000,5,FALSE),"")</f>
        <v/>
      </c>
      <c r="I1172" s="166" t="str">
        <f>IF(D1172="所費",VLOOKUP(D1172,支出入力表!E1173:$M$2000,6,FALSE),"")</f>
        <v/>
      </c>
      <c r="J1172" s="167" t="str">
        <f>IF(D1172="所費",VLOOKUP(D1172,支出入力表!E1173:$M$2000,7,FALSE),"")</f>
        <v/>
      </c>
      <c r="K1172" s="167" t="str">
        <f>IF(D1172="所費",VLOOKUP(D1172,支出入力表!E1173:$M$2000,8,FALSE),"")</f>
        <v/>
      </c>
      <c r="L1172" s="168" t="str">
        <f>IF(D1172="所費",VLOOKUP(D1172,支出入力表!E1173:$M$2000,9,FALSE),"")</f>
        <v/>
      </c>
      <c r="M1172" s="30"/>
    </row>
    <row r="1173" spans="2:13" x14ac:dyDescent="0.55000000000000004">
      <c r="B1173" s="163" t="str">
        <f>IF(D1173="所費",支出入力表!A1174,"")</f>
        <v/>
      </c>
      <c r="C1173" s="164" t="str">
        <f>IF(D1173="所費",支出入力表!C1174,"")</f>
        <v/>
      </c>
      <c r="D1173" s="165" t="str">
        <f>IF(支出入力表!E1174="所費","所費","")</f>
        <v/>
      </c>
      <c r="E1173" s="165" t="str">
        <f>IF(D1173="","",支出入力表!G1174)</f>
        <v/>
      </c>
      <c r="F1173" s="196" t="str">
        <f>IF(E1173="","",VLOOKUP(E1173,プルダウン用リスト!$L$1:$M$14,2,FALSE))</f>
        <v/>
      </c>
      <c r="G1173" s="164" t="str">
        <f>IF(D1173="所費",VLOOKUP(D1173,支出入力表!E1174:$M$2000,4,FALSE),"")</f>
        <v/>
      </c>
      <c r="H1173" s="164" t="str">
        <f>IF(D1173="所費",VLOOKUP(D1173,支出入力表!E1174:$M$2000,5,FALSE),"")</f>
        <v/>
      </c>
      <c r="I1173" s="166" t="str">
        <f>IF(D1173="所費",VLOOKUP(D1173,支出入力表!E1174:$M$2000,6,FALSE),"")</f>
        <v/>
      </c>
      <c r="J1173" s="167" t="str">
        <f>IF(D1173="所費",VLOOKUP(D1173,支出入力表!E1174:$M$2000,7,FALSE),"")</f>
        <v/>
      </c>
      <c r="K1173" s="167" t="str">
        <f>IF(D1173="所費",VLOOKUP(D1173,支出入力表!E1174:$M$2000,8,FALSE),"")</f>
        <v/>
      </c>
      <c r="L1173" s="168" t="str">
        <f>IF(D1173="所費",VLOOKUP(D1173,支出入力表!E1174:$M$2000,9,FALSE),"")</f>
        <v/>
      </c>
      <c r="M1173" s="30"/>
    </row>
    <row r="1174" spans="2:13" x14ac:dyDescent="0.55000000000000004">
      <c r="B1174" s="163" t="str">
        <f>IF(D1174="所費",支出入力表!A1175,"")</f>
        <v/>
      </c>
      <c r="C1174" s="164" t="str">
        <f>IF(D1174="所費",支出入力表!C1175,"")</f>
        <v/>
      </c>
      <c r="D1174" s="165" t="str">
        <f>IF(支出入力表!E1175="所費","所費","")</f>
        <v/>
      </c>
      <c r="E1174" s="165" t="str">
        <f>IF(D1174="","",支出入力表!G1175)</f>
        <v/>
      </c>
      <c r="F1174" s="196" t="str">
        <f>IF(E1174="","",VLOOKUP(E1174,プルダウン用リスト!$L$1:$M$14,2,FALSE))</f>
        <v/>
      </c>
      <c r="G1174" s="164" t="str">
        <f>IF(D1174="所費",VLOOKUP(D1174,支出入力表!E1175:$M$2000,4,FALSE),"")</f>
        <v/>
      </c>
      <c r="H1174" s="164" t="str">
        <f>IF(D1174="所費",VLOOKUP(D1174,支出入力表!E1175:$M$2000,5,FALSE),"")</f>
        <v/>
      </c>
      <c r="I1174" s="166" t="str">
        <f>IF(D1174="所費",VLOOKUP(D1174,支出入力表!E1175:$M$2000,6,FALSE),"")</f>
        <v/>
      </c>
      <c r="J1174" s="167" t="str">
        <f>IF(D1174="所費",VLOOKUP(D1174,支出入力表!E1175:$M$2000,7,FALSE),"")</f>
        <v/>
      </c>
      <c r="K1174" s="167" t="str">
        <f>IF(D1174="所費",VLOOKUP(D1174,支出入力表!E1175:$M$2000,8,FALSE),"")</f>
        <v/>
      </c>
      <c r="L1174" s="168" t="str">
        <f>IF(D1174="所費",VLOOKUP(D1174,支出入力表!E1175:$M$2000,9,FALSE),"")</f>
        <v/>
      </c>
      <c r="M1174" s="30"/>
    </row>
    <row r="1175" spans="2:13" x14ac:dyDescent="0.55000000000000004">
      <c r="B1175" s="163" t="str">
        <f>IF(D1175="所費",支出入力表!A1176,"")</f>
        <v/>
      </c>
      <c r="C1175" s="164" t="str">
        <f>IF(D1175="所費",支出入力表!C1176,"")</f>
        <v/>
      </c>
      <c r="D1175" s="165" t="str">
        <f>IF(支出入力表!E1176="所費","所費","")</f>
        <v/>
      </c>
      <c r="E1175" s="165" t="str">
        <f>IF(D1175="","",支出入力表!G1176)</f>
        <v/>
      </c>
      <c r="F1175" s="196" t="str">
        <f>IF(E1175="","",VLOOKUP(E1175,プルダウン用リスト!$L$1:$M$14,2,FALSE))</f>
        <v/>
      </c>
      <c r="G1175" s="164" t="str">
        <f>IF(D1175="所費",VLOOKUP(D1175,支出入力表!E1176:$M$2000,4,FALSE),"")</f>
        <v/>
      </c>
      <c r="H1175" s="164" t="str">
        <f>IF(D1175="所費",VLOOKUP(D1175,支出入力表!E1176:$M$2000,5,FALSE),"")</f>
        <v/>
      </c>
      <c r="I1175" s="166" t="str">
        <f>IF(D1175="所費",VLOOKUP(D1175,支出入力表!E1176:$M$2000,6,FALSE),"")</f>
        <v/>
      </c>
      <c r="J1175" s="167" t="str">
        <f>IF(D1175="所費",VLOOKUP(D1175,支出入力表!E1176:$M$2000,7,FALSE),"")</f>
        <v/>
      </c>
      <c r="K1175" s="167" t="str">
        <f>IF(D1175="所費",VLOOKUP(D1175,支出入力表!E1176:$M$2000,8,FALSE),"")</f>
        <v/>
      </c>
      <c r="L1175" s="168" t="str">
        <f>IF(D1175="所費",VLOOKUP(D1175,支出入力表!E1176:$M$2000,9,FALSE),"")</f>
        <v/>
      </c>
      <c r="M1175" s="30"/>
    </row>
    <row r="1176" spans="2:13" x14ac:dyDescent="0.55000000000000004">
      <c r="B1176" s="163" t="str">
        <f>IF(D1176="所費",支出入力表!A1177,"")</f>
        <v/>
      </c>
      <c r="C1176" s="164" t="str">
        <f>IF(D1176="所費",支出入力表!C1177,"")</f>
        <v/>
      </c>
      <c r="D1176" s="165" t="str">
        <f>IF(支出入力表!E1177="所費","所費","")</f>
        <v/>
      </c>
      <c r="E1176" s="165" t="str">
        <f>IF(D1176="","",支出入力表!G1177)</f>
        <v/>
      </c>
      <c r="F1176" s="196" t="str">
        <f>IF(E1176="","",VLOOKUP(E1176,プルダウン用リスト!$L$1:$M$14,2,FALSE))</f>
        <v/>
      </c>
      <c r="G1176" s="164" t="str">
        <f>IF(D1176="所費",VLOOKUP(D1176,支出入力表!E1177:$M$2000,4,FALSE),"")</f>
        <v/>
      </c>
      <c r="H1176" s="164" t="str">
        <f>IF(D1176="所費",VLOOKUP(D1176,支出入力表!E1177:$M$2000,5,FALSE),"")</f>
        <v/>
      </c>
      <c r="I1176" s="166" t="str">
        <f>IF(D1176="所費",VLOOKUP(D1176,支出入力表!E1177:$M$2000,6,FALSE),"")</f>
        <v/>
      </c>
      <c r="J1176" s="167" t="str">
        <f>IF(D1176="所費",VLOOKUP(D1176,支出入力表!E1177:$M$2000,7,FALSE),"")</f>
        <v/>
      </c>
      <c r="K1176" s="167" t="str">
        <f>IF(D1176="所費",VLOOKUP(D1176,支出入力表!E1177:$M$2000,8,FALSE),"")</f>
        <v/>
      </c>
      <c r="L1176" s="168" t="str">
        <f>IF(D1176="所費",VLOOKUP(D1176,支出入力表!E1177:$M$2000,9,FALSE),"")</f>
        <v/>
      </c>
      <c r="M1176" s="30"/>
    </row>
    <row r="1177" spans="2:13" x14ac:dyDescent="0.55000000000000004">
      <c r="B1177" s="163" t="str">
        <f>IF(D1177="所費",支出入力表!A1178,"")</f>
        <v/>
      </c>
      <c r="C1177" s="164" t="str">
        <f>IF(D1177="所費",支出入力表!C1178,"")</f>
        <v/>
      </c>
      <c r="D1177" s="165" t="str">
        <f>IF(支出入力表!E1178="所費","所費","")</f>
        <v/>
      </c>
      <c r="E1177" s="165" t="str">
        <f>IF(D1177="","",支出入力表!G1178)</f>
        <v/>
      </c>
      <c r="F1177" s="196" t="str">
        <f>IF(E1177="","",VLOOKUP(E1177,プルダウン用リスト!$L$1:$M$14,2,FALSE))</f>
        <v/>
      </c>
      <c r="G1177" s="164" t="str">
        <f>IF(D1177="所費",VLOOKUP(D1177,支出入力表!E1178:$M$2000,4,FALSE),"")</f>
        <v/>
      </c>
      <c r="H1177" s="164" t="str">
        <f>IF(D1177="所費",VLOOKUP(D1177,支出入力表!E1178:$M$2000,5,FALSE),"")</f>
        <v/>
      </c>
      <c r="I1177" s="166" t="str">
        <f>IF(D1177="所費",VLOOKUP(D1177,支出入力表!E1178:$M$2000,6,FALSE),"")</f>
        <v/>
      </c>
      <c r="J1177" s="167" t="str">
        <f>IF(D1177="所費",VLOOKUP(D1177,支出入力表!E1178:$M$2000,7,FALSE),"")</f>
        <v/>
      </c>
      <c r="K1177" s="167" t="str">
        <f>IF(D1177="所費",VLOOKUP(D1177,支出入力表!E1178:$M$2000,8,FALSE),"")</f>
        <v/>
      </c>
      <c r="L1177" s="168" t="str">
        <f>IF(D1177="所費",VLOOKUP(D1177,支出入力表!E1178:$M$2000,9,FALSE),"")</f>
        <v/>
      </c>
      <c r="M1177" s="30"/>
    </row>
    <row r="1178" spans="2:13" x14ac:dyDescent="0.55000000000000004">
      <c r="B1178" s="163" t="str">
        <f>IF(D1178="所費",支出入力表!A1179,"")</f>
        <v/>
      </c>
      <c r="C1178" s="164" t="str">
        <f>IF(D1178="所費",支出入力表!C1179,"")</f>
        <v/>
      </c>
      <c r="D1178" s="165" t="str">
        <f>IF(支出入力表!E1179="所費","所費","")</f>
        <v/>
      </c>
      <c r="E1178" s="165" t="str">
        <f>IF(D1178="","",支出入力表!G1179)</f>
        <v/>
      </c>
      <c r="F1178" s="196" t="str">
        <f>IF(E1178="","",VLOOKUP(E1178,プルダウン用リスト!$L$1:$M$14,2,FALSE))</f>
        <v/>
      </c>
      <c r="G1178" s="164" t="str">
        <f>IF(D1178="所費",VLOOKUP(D1178,支出入力表!E1179:$M$2000,4,FALSE),"")</f>
        <v/>
      </c>
      <c r="H1178" s="164" t="str">
        <f>IF(D1178="所費",VLOOKUP(D1178,支出入力表!E1179:$M$2000,5,FALSE),"")</f>
        <v/>
      </c>
      <c r="I1178" s="166" t="str">
        <f>IF(D1178="所費",VLOOKUP(D1178,支出入力表!E1179:$M$2000,6,FALSE),"")</f>
        <v/>
      </c>
      <c r="J1178" s="167" t="str">
        <f>IF(D1178="所費",VLOOKUP(D1178,支出入力表!E1179:$M$2000,7,FALSE),"")</f>
        <v/>
      </c>
      <c r="K1178" s="167" t="str">
        <f>IF(D1178="所費",VLOOKUP(D1178,支出入力表!E1179:$M$2000,8,FALSE),"")</f>
        <v/>
      </c>
      <c r="L1178" s="168" t="str">
        <f>IF(D1178="所費",VLOOKUP(D1178,支出入力表!E1179:$M$2000,9,FALSE),"")</f>
        <v/>
      </c>
      <c r="M1178" s="30"/>
    </row>
    <row r="1179" spans="2:13" x14ac:dyDescent="0.55000000000000004">
      <c r="B1179" s="163" t="str">
        <f>IF(D1179="所費",支出入力表!A1180,"")</f>
        <v/>
      </c>
      <c r="C1179" s="164" t="str">
        <f>IF(D1179="所費",支出入力表!C1180,"")</f>
        <v/>
      </c>
      <c r="D1179" s="165" t="str">
        <f>IF(支出入力表!E1180="所費","所費","")</f>
        <v/>
      </c>
      <c r="E1179" s="165" t="str">
        <f>IF(D1179="","",支出入力表!G1180)</f>
        <v/>
      </c>
      <c r="F1179" s="196" t="str">
        <f>IF(E1179="","",VLOOKUP(E1179,プルダウン用リスト!$L$1:$M$14,2,FALSE))</f>
        <v/>
      </c>
      <c r="G1179" s="164" t="str">
        <f>IF(D1179="所費",VLOOKUP(D1179,支出入力表!E1180:$M$2000,4,FALSE),"")</f>
        <v/>
      </c>
      <c r="H1179" s="164" t="str">
        <f>IF(D1179="所費",VLOOKUP(D1179,支出入力表!E1180:$M$2000,5,FALSE),"")</f>
        <v/>
      </c>
      <c r="I1179" s="166" t="str">
        <f>IF(D1179="所費",VLOOKUP(D1179,支出入力表!E1180:$M$2000,6,FALSE),"")</f>
        <v/>
      </c>
      <c r="J1179" s="167" t="str">
        <f>IF(D1179="所費",VLOOKUP(D1179,支出入力表!E1180:$M$2000,7,FALSE),"")</f>
        <v/>
      </c>
      <c r="K1179" s="167" t="str">
        <f>IF(D1179="所費",VLOOKUP(D1179,支出入力表!E1180:$M$2000,8,FALSE),"")</f>
        <v/>
      </c>
      <c r="L1179" s="168" t="str">
        <f>IF(D1179="所費",VLOOKUP(D1179,支出入力表!E1180:$M$2000,9,FALSE),"")</f>
        <v/>
      </c>
      <c r="M1179" s="30"/>
    </row>
    <row r="1180" spans="2:13" x14ac:dyDescent="0.55000000000000004">
      <c r="B1180" s="163" t="str">
        <f>IF(D1180="所費",支出入力表!A1181,"")</f>
        <v/>
      </c>
      <c r="C1180" s="164" t="str">
        <f>IF(D1180="所費",支出入力表!C1181,"")</f>
        <v/>
      </c>
      <c r="D1180" s="165" t="str">
        <f>IF(支出入力表!E1181="所費","所費","")</f>
        <v/>
      </c>
      <c r="E1180" s="165" t="str">
        <f>IF(D1180="","",支出入力表!G1181)</f>
        <v/>
      </c>
      <c r="F1180" s="196" t="str">
        <f>IF(E1180="","",VLOOKUP(E1180,プルダウン用リスト!$L$1:$M$14,2,FALSE))</f>
        <v/>
      </c>
      <c r="G1180" s="164" t="str">
        <f>IF(D1180="所費",VLOOKUP(D1180,支出入力表!E1181:$M$2000,4,FALSE),"")</f>
        <v/>
      </c>
      <c r="H1180" s="164" t="str">
        <f>IF(D1180="所費",VLOOKUP(D1180,支出入力表!E1181:$M$2000,5,FALSE),"")</f>
        <v/>
      </c>
      <c r="I1180" s="166" t="str">
        <f>IF(D1180="所費",VLOOKUP(D1180,支出入力表!E1181:$M$2000,6,FALSE),"")</f>
        <v/>
      </c>
      <c r="J1180" s="167" t="str">
        <f>IF(D1180="所費",VLOOKUP(D1180,支出入力表!E1181:$M$2000,7,FALSE),"")</f>
        <v/>
      </c>
      <c r="K1180" s="167" t="str">
        <f>IF(D1180="所費",VLOOKUP(D1180,支出入力表!E1181:$M$2000,8,FALSE),"")</f>
        <v/>
      </c>
      <c r="L1180" s="168" t="str">
        <f>IF(D1180="所費",VLOOKUP(D1180,支出入力表!E1181:$M$2000,9,FALSE),"")</f>
        <v/>
      </c>
      <c r="M1180" s="30"/>
    </row>
    <row r="1181" spans="2:13" x14ac:dyDescent="0.55000000000000004">
      <c r="B1181" s="163" t="str">
        <f>IF(D1181="所費",支出入力表!A1182,"")</f>
        <v/>
      </c>
      <c r="C1181" s="164" t="str">
        <f>IF(D1181="所費",支出入力表!C1182,"")</f>
        <v/>
      </c>
      <c r="D1181" s="165" t="str">
        <f>IF(支出入力表!E1182="所費","所費","")</f>
        <v/>
      </c>
      <c r="E1181" s="165" t="str">
        <f>IF(D1181="","",支出入力表!G1182)</f>
        <v/>
      </c>
      <c r="F1181" s="196" t="str">
        <f>IF(E1181="","",VLOOKUP(E1181,プルダウン用リスト!$L$1:$M$14,2,FALSE))</f>
        <v/>
      </c>
      <c r="G1181" s="164" t="str">
        <f>IF(D1181="所費",VLOOKUP(D1181,支出入力表!E1182:$M$2000,4,FALSE),"")</f>
        <v/>
      </c>
      <c r="H1181" s="164" t="str">
        <f>IF(D1181="所費",VLOOKUP(D1181,支出入力表!E1182:$M$2000,5,FALSE),"")</f>
        <v/>
      </c>
      <c r="I1181" s="166" t="str">
        <f>IF(D1181="所費",VLOOKUP(D1181,支出入力表!E1182:$M$2000,6,FALSE),"")</f>
        <v/>
      </c>
      <c r="J1181" s="167" t="str">
        <f>IF(D1181="所費",VLOOKUP(D1181,支出入力表!E1182:$M$2000,7,FALSE),"")</f>
        <v/>
      </c>
      <c r="K1181" s="167" t="str">
        <f>IF(D1181="所費",VLOOKUP(D1181,支出入力表!E1182:$M$2000,8,FALSE),"")</f>
        <v/>
      </c>
      <c r="L1181" s="168" t="str">
        <f>IF(D1181="所費",VLOOKUP(D1181,支出入力表!E1182:$M$2000,9,FALSE),"")</f>
        <v/>
      </c>
      <c r="M1181" s="30"/>
    </row>
    <row r="1182" spans="2:13" x14ac:dyDescent="0.55000000000000004">
      <c r="B1182" s="163" t="str">
        <f>IF(D1182="所費",支出入力表!A1183,"")</f>
        <v/>
      </c>
      <c r="C1182" s="164" t="str">
        <f>IF(D1182="所費",支出入力表!C1183,"")</f>
        <v/>
      </c>
      <c r="D1182" s="165" t="str">
        <f>IF(支出入力表!E1183="所費","所費","")</f>
        <v/>
      </c>
      <c r="E1182" s="165" t="str">
        <f>IF(D1182="","",支出入力表!G1183)</f>
        <v/>
      </c>
      <c r="F1182" s="196" t="str">
        <f>IF(E1182="","",VLOOKUP(E1182,プルダウン用リスト!$L$1:$M$14,2,FALSE))</f>
        <v/>
      </c>
      <c r="G1182" s="164" t="str">
        <f>IF(D1182="所費",VLOOKUP(D1182,支出入力表!E1183:$M$2000,4,FALSE),"")</f>
        <v/>
      </c>
      <c r="H1182" s="164" t="str">
        <f>IF(D1182="所費",VLOOKUP(D1182,支出入力表!E1183:$M$2000,5,FALSE),"")</f>
        <v/>
      </c>
      <c r="I1182" s="166" t="str">
        <f>IF(D1182="所費",VLOOKUP(D1182,支出入力表!E1183:$M$2000,6,FALSE),"")</f>
        <v/>
      </c>
      <c r="J1182" s="167" t="str">
        <f>IF(D1182="所費",VLOOKUP(D1182,支出入力表!E1183:$M$2000,7,FALSE),"")</f>
        <v/>
      </c>
      <c r="K1182" s="167" t="str">
        <f>IF(D1182="所費",VLOOKUP(D1182,支出入力表!E1183:$M$2000,8,FALSE),"")</f>
        <v/>
      </c>
      <c r="L1182" s="168" t="str">
        <f>IF(D1182="所費",VLOOKUP(D1182,支出入力表!E1183:$M$2000,9,FALSE),"")</f>
        <v/>
      </c>
      <c r="M1182" s="30"/>
    </row>
    <row r="1183" spans="2:13" x14ac:dyDescent="0.55000000000000004">
      <c r="B1183" s="163" t="str">
        <f>IF(D1183="所費",支出入力表!A1184,"")</f>
        <v/>
      </c>
      <c r="C1183" s="164" t="str">
        <f>IF(D1183="所費",支出入力表!C1184,"")</f>
        <v/>
      </c>
      <c r="D1183" s="165" t="str">
        <f>IF(支出入力表!E1184="所費","所費","")</f>
        <v/>
      </c>
      <c r="E1183" s="165" t="str">
        <f>IF(D1183="","",支出入力表!G1184)</f>
        <v/>
      </c>
      <c r="F1183" s="196" t="str">
        <f>IF(E1183="","",VLOOKUP(E1183,プルダウン用リスト!$L$1:$M$14,2,FALSE))</f>
        <v/>
      </c>
      <c r="G1183" s="164" t="str">
        <f>IF(D1183="所費",VLOOKUP(D1183,支出入力表!E1184:$M$2000,4,FALSE),"")</f>
        <v/>
      </c>
      <c r="H1183" s="164" t="str">
        <f>IF(D1183="所費",VLOOKUP(D1183,支出入力表!E1184:$M$2000,5,FALSE),"")</f>
        <v/>
      </c>
      <c r="I1183" s="166" t="str">
        <f>IF(D1183="所費",VLOOKUP(D1183,支出入力表!E1184:$M$2000,6,FALSE),"")</f>
        <v/>
      </c>
      <c r="J1183" s="167" t="str">
        <f>IF(D1183="所費",VLOOKUP(D1183,支出入力表!E1184:$M$2000,7,FALSE),"")</f>
        <v/>
      </c>
      <c r="K1183" s="167" t="str">
        <f>IF(D1183="所費",VLOOKUP(D1183,支出入力表!E1184:$M$2000,8,FALSE),"")</f>
        <v/>
      </c>
      <c r="L1183" s="168" t="str">
        <f>IF(D1183="所費",VLOOKUP(D1183,支出入力表!E1184:$M$2000,9,FALSE),"")</f>
        <v/>
      </c>
      <c r="M1183" s="30"/>
    </row>
    <row r="1184" spans="2:13" x14ac:dyDescent="0.55000000000000004">
      <c r="B1184" s="163" t="str">
        <f>IF(D1184="所費",支出入力表!A1185,"")</f>
        <v/>
      </c>
      <c r="C1184" s="164" t="str">
        <f>IF(D1184="所費",支出入力表!C1185,"")</f>
        <v/>
      </c>
      <c r="D1184" s="165" t="str">
        <f>IF(支出入力表!E1185="所費","所費","")</f>
        <v/>
      </c>
      <c r="E1184" s="165" t="str">
        <f>IF(D1184="","",支出入力表!G1185)</f>
        <v/>
      </c>
      <c r="F1184" s="196" t="str">
        <f>IF(E1184="","",VLOOKUP(E1184,プルダウン用リスト!$L$1:$M$14,2,FALSE))</f>
        <v/>
      </c>
      <c r="G1184" s="164" t="str">
        <f>IF(D1184="所費",VLOOKUP(D1184,支出入力表!E1185:$M$2000,4,FALSE),"")</f>
        <v/>
      </c>
      <c r="H1184" s="164" t="str">
        <f>IF(D1184="所費",VLOOKUP(D1184,支出入力表!E1185:$M$2000,5,FALSE),"")</f>
        <v/>
      </c>
      <c r="I1184" s="166" t="str">
        <f>IF(D1184="所費",VLOOKUP(D1184,支出入力表!E1185:$M$2000,6,FALSE),"")</f>
        <v/>
      </c>
      <c r="J1184" s="167" t="str">
        <f>IF(D1184="所費",VLOOKUP(D1184,支出入力表!E1185:$M$2000,7,FALSE),"")</f>
        <v/>
      </c>
      <c r="K1184" s="167" t="str">
        <f>IF(D1184="所費",VLOOKUP(D1184,支出入力表!E1185:$M$2000,8,FALSE),"")</f>
        <v/>
      </c>
      <c r="L1184" s="168" t="str">
        <f>IF(D1184="所費",VLOOKUP(D1184,支出入力表!E1185:$M$2000,9,FALSE),"")</f>
        <v/>
      </c>
      <c r="M1184" s="30"/>
    </row>
    <row r="1185" spans="2:13" x14ac:dyDescent="0.55000000000000004">
      <c r="B1185" s="163" t="str">
        <f>IF(D1185="所費",支出入力表!A1186,"")</f>
        <v/>
      </c>
      <c r="C1185" s="164" t="str">
        <f>IF(D1185="所費",支出入力表!C1186,"")</f>
        <v/>
      </c>
      <c r="D1185" s="165" t="str">
        <f>IF(支出入力表!E1186="所費","所費","")</f>
        <v/>
      </c>
      <c r="E1185" s="165" t="str">
        <f>IF(D1185="","",支出入力表!G1186)</f>
        <v/>
      </c>
      <c r="F1185" s="196" t="str">
        <f>IF(E1185="","",VLOOKUP(E1185,プルダウン用リスト!$L$1:$M$14,2,FALSE))</f>
        <v/>
      </c>
      <c r="G1185" s="164" t="str">
        <f>IF(D1185="所費",VLOOKUP(D1185,支出入力表!E1186:$M$2000,4,FALSE),"")</f>
        <v/>
      </c>
      <c r="H1185" s="164" t="str">
        <f>IF(D1185="所費",VLOOKUP(D1185,支出入力表!E1186:$M$2000,5,FALSE),"")</f>
        <v/>
      </c>
      <c r="I1185" s="166" t="str">
        <f>IF(D1185="所費",VLOOKUP(D1185,支出入力表!E1186:$M$2000,6,FALSE),"")</f>
        <v/>
      </c>
      <c r="J1185" s="167" t="str">
        <f>IF(D1185="所費",VLOOKUP(D1185,支出入力表!E1186:$M$2000,7,FALSE),"")</f>
        <v/>
      </c>
      <c r="K1185" s="167" t="str">
        <f>IF(D1185="所費",VLOOKUP(D1185,支出入力表!E1186:$M$2000,8,FALSE),"")</f>
        <v/>
      </c>
      <c r="L1185" s="168" t="str">
        <f>IF(D1185="所費",VLOOKUP(D1185,支出入力表!E1186:$M$2000,9,FALSE),"")</f>
        <v/>
      </c>
      <c r="M1185" s="30"/>
    </row>
    <row r="1186" spans="2:13" x14ac:dyDescent="0.55000000000000004">
      <c r="B1186" s="163" t="str">
        <f>IF(D1186="所費",支出入力表!A1187,"")</f>
        <v/>
      </c>
      <c r="C1186" s="164" t="str">
        <f>IF(D1186="所費",支出入力表!C1187,"")</f>
        <v/>
      </c>
      <c r="D1186" s="165" t="str">
        <f>IF(支出入力表!E1187="所費","所費","")</f>
        <v/>
      </c>
      <c r="E1186" s="165" t="str">
        <f>IF(D1186="","",支出入力表!G1187)</f>
        <v/>
      </c>
      <c r="F1186" s="196" t="str">
        <f>IF(E1186="","",VLOOKUP(E1186,プルダウン用リスト!$L$1:$M$14,2,FALSE))</f>
        <v/>
      </c>
      <c r="G1186" s="164" t="str">
        <f>IF(D1186="所費",VLOOKUP(D1186,支出入力表!E1187:$M$2000,4,FALSE),"")</f>
        <v/>
      </c>
      <c r="H1186" s="164" t="str">
        <f>IF(D1186="所費",VLOOKUP(D1186,支出入力表!E1187:$M$2000,5,FALSE),"")</f>
        <v/>
      </c>
      <c r="I1186" s="166" t="str">
        <f>IF(D1186="所費",VLOOKUP(D1186,支出入力表!E1187:$M$2000,6,FALSE),"")</f>
        <v/>
      </c>
      <c r="J1186" s="167" t="str">
        <f>IF(D1186="所費",VLOOKUP(D1186,支出入力表!E1187:$M$2000,7,FALSE),"")</f>
        <v/>
      </c>
      <c r="K1186" s="167" t="str">
        <f>IF(D1186="所費",VLOOKUP(D1186,支出入力表!E1187:$M$2000,8,FALSE),"")</f>
        <v/>
      </c>
      <c r="L1186" s="168" t="str">
        <f>IF(D1186="所費",VLOOKUP(D1186,支出入力表!E1187:$M$2000,9,FALSE),"")</f>
        <v/>
      </c>
      <c r="M1186" s="30"/>
    </row>
    <row r="1187" spans="2:13" x14ac:dyDescent="0.55000000000000004">
      <c r="B1187" s="163" t="str">
        <f>IF(D1187="所費",支出入力表!A1188,"")</f>
        <v/>
      </c>
      <c r="C1187" s="164" t="str">
        <f>IF(D1187="所費",支出入力表!C1188,"")</f>
        <v/>
      </c>
      <c r="D1187" s="165" t="str">
        <f>IF(支出入力表!E1188="所費","所費","")</f>
        <v/>
      </c>
      <c r="E1187" s="165" t="str">
        <f>IF(D1187="","",支出入力表!G1188)</f>
        <v/>
      </c>
      <c r="F1187" s="196" t="str">
        <f>IF(E1187="","",VLOOKUP(E1187,プルダウン用リスト!$L$1:$M$14,2,FALSE))</f>
        <v/>
      </c>
      <c r="G1187" s="164" t="str">
        <f>IF(D1187="所費",VLOOKUP(D1187,支出入力表!E1188:$M$2000,4,FALSE),"")</f>
        <v/>
      </c>
      <c r="H1187" s="164" t="str">
        <f>IF(D1187="所費",VLOOKUP(D1187,支出入力表!E1188:$M$2000,5,FALSE),"")</f>
        <v/>
      </c>
      <c r="I1187" s="166" t="str">
        <f>IF(D1187="所費",VLOOKUP(D1187,支出入力表!E1188:$M$2000,6,FALSE),"")</f>
        <v/>
      </c>
      <c r="J1187" s="167" t="str">
        <f>IF(D1187="所費",VLOOKUP(D1187,支出入力表!E1188:$M$2000,7,FALSE),"")</f>
        <v/>
      </c>
      <c r="K1187" s="167" t="str">
        <f>IF(D1187="所費",VLOOKUP(D1187,支出入力表!E1188:$M$2000,8,FALSE),"")</f>
        <v/>
      </c>
      <c r="L1187" s="168" t="str">
        <f>IF(D1187="所費",VLOOKUP(D1187,支出入力表!E1188:$M$2000,9,FALSE),"")</f>
        <v/>
      </c>
      <c r="M1187" s="30"/>
    </row>
    <row r="1188" spans="2:13" x14ac:dyDescent="0.55000000000000004">
      <c r="B1188" s="163" t="str">
        <f>IF(D1188="所費",支出入力表!A1189,"")</f>
        <v/>
      </c>
      <c r="C1188" s="164" t="str">
        <f>IF(D1188="所費",支出入力表!C1189,"")</f>
        <v/>
      </c>
      <c r="D1188" s="165" t="str">
        <f>IF(支出入力表!E1189="所費","所費","")</f>
        <v/>
      </c>
      <c r="E1188" s="165" t="str">
        <f>IF(D1188="","",支出入力表!G1189)</f>
        <v/>
      </c>
      <c r="F1188" s="196" t="str">
        <f>IF(E1188="","",VLOOKUP(E1188,プルダウン用リスト!$L$1:$M$14,2,FALSE))</f>
        <v/>
      </c>
      <c r="G1188" s="164" t="str">
        <f>IF(D1188="所費",VLOOKUP(D1188,支出入力表!E1189:$M$2000,4,FALSE),"")</f>
        <v/>
      </c>
      <c r="H1188" s="164" t="str">
        <f>IF(D1188="所費",VLOOKUP(D1188,支出入力表!E1189:$M$2000,5,FALSE),"")</f>
        <v/>
      </c>
      <c r="I1188" s="166" t="str">
        <f>IF(D1188="所費",VLOOKUP(D1188,支出入力表!E1189:$M$2000,6,FALSE),"")</f>
        <v/>
      </c>
      <c r="J1188" s="167" t="str">
        <f>IF(D1188="所費",VLOOKUP(D1188,支出入力表!E1189:$M$2000,7,FALSE),"")</f>
        <v/>
      </c>
      <c r="K1188" s="167" t="str">
        <f>IF(D1188="所費",VLOOKUP(D1188,支出入力表!E1189:$M$2000,8,FALSE),"")</f>
        <v/>
      </c>
      <c r="L1188" s="168" t="str">
        <f>IF(D1188="所費",VLOOKUP(D1188,支出入力表!E1189:$M$2000,9,FALSE),"")</f>
        <v/>
      </c>
      <c r="M1188" s="30"/>
    </row>
    <row r="1189" spans="2:13" x14ac:dyDescent="0.55000000000000004">
      <c r="B1189" s="163" t="str">
        <f>IF(D1189="所費",支出入力表!A1190,"")</f>
        <v/>
      </c>
      <c r="C1189" s="164" t="str">
        <f>IF(D1189="所費",支出入力表!C1190,"")</f>
        <v/>
      </c>
      <c r="D1189" s="165" t="str">
        <f>IF(支出入力表!E1190="所費","所費","")</f>
        <v/>
      </c>
      <c r="E1189" s="165" t="str">
        <f>IF(D1189="","",支出入力表!G1190)</f>
        <v/>
      </c>
      <c r="F1189" s="196" t="str">
        <f>IF(E1189="","",VLOOKUP(E1189,プルダウン用リスト!$L$1:$M$14,2,FALSE))</f>
        <v/>
      </c>
      <c r="G1189" s="164" t="str">
        <f>IF(D1189="所費",VLOOKUP(D1189,支出入力表!E1190:$M$2000,4,FALSE),"")</f>
        <v/>
      </c>
      <c r="H1189" s="164" t="str">
        <f>IF(D1189="所費",VLOOKUP(D1189,支出入力表!E1190:$M$2000,5,FALSE),"")</f>
        <v/>
      </c>
      <c r="I1189" s="166" t="str">
        <f>IF(D1189="所費",VLOOKUP(D1189,支出入力表!E1190:$M$2000,6,FALSE),"")</f>
        <v/>
      </c>
      <c r="J1189" s="167" t="str">
        <f>IF(D1189="所費",VLOOKUP(D1189,支出入力表!E1190:$M$2000,7,FALSE),"")</f>
        <v/>
      </c>
      <c r="K1189" s="167" t="str">
        <f>IF(D1189="所費",VLOOKUP(D1189,支出入力表!E1190:$M$2000,8,FALSE),"")</f>
        <v/>
      </c>
      <c r="L1189" s="168" t="str">
        <f>IF(D1189="所費",VLOOKUP(D1189,支出入力表!E1190:$M$2000,9,FALSE),"")</f>
        <v/>
      </c>
      <c r="M1189" s="30"/>
    </row>
    <row r="1190" spans="2:13" x14ac:dyDescent="0.55000000000000004">
      <c r="B1190" s="163" t="str">
        <f>IF(D1190="所費",支出入力表!A1191,"")</f>
        <v/>
      </c>
      <c r="C1190" s="164" t="str">
        <f>IF(D1190="所費",支出入力表!C1191,"")</f>
        <v/>
      </c>
      <c r="D1190" s="165" t="str">
        <f>IF(支出入力表!E1191="所費","所費","")</f>
        <v/>
      </c>
      <c r="E1190" s="165" t="str">
        <f>IF(D1190="","",支出入力表!G1191)</f>
        <v/>
      </c>
      <c r="F1190" s="196" t="str">
        <f>IF(E1190="","",VLOOKUP(E1190,プルダウン用リスト!$L$1:$M$14,2,FALSE))</f>
        <v/>
      </c>
      <c r="G1190" s="164" t="str">
        <f>IF(D1190="所費",VLOOKUP(D1190,支出入力表!E1191:$M$2000,4,FALSE),"")</f>
        <v/>
      </c>
      <c r="H1190" s="164" t="str">
        <f>IF(D1190="所費",VLOOKUP(D1190,支出入力表!E1191:$M$2000,5,FALSE),"")</f>
        <v/>
      </c>
      <c r="I1190" s="166" t="str">
        <f>IF(D1190="所費",VLOOKUP(D1190,支出入力表!E1191:$M$2000,6,FALSE),"")</f>
        <v/>
      </c>
      <c r="J1190" s="167" t="str">
        <f>IF(D1190="所費",VLOOKUP(D1190,支出入力表!E1191:$M$2000,7,FALSE),"")</f>
        <v/>
      </c>
      <c r="K1190" s="167" t="str">
        <f>IF(D1190="所費",VLOOKUP(D1190,支出入力表!E1191:$M$2000,8,FALSE),"")</f>
        <v/>
      </c>
      <c r="L1190" s="168" t="str">
        <f>IF(D1190="所費",VLOOKUP(D1190,支出入力表!E1191:$M$2000,9,FALSE),"")</f>
        <v/>
      </c>
      <c r="M1190" s="30"/>
    </row>
    <row r="1191" spans="2:13" x14ac:dyDescent="0.55000000000000004">
      <c r="B1191" s="163" t="str">
        <f>IF(D1191="所費",支出入力表!A1192,"")</f>
        <v/>
      </c>
      <c r="C1191" s="164" t="str">
        <f>IF(D1191="所費",支出入力表!C1192,"")</f>
        <v/>
      </c>
      <c r="D1191" s="165" t="str">
        <f>IF(支出入力表!E1192="所費","所費","")</f>
        <v/>
      </c>
      <c r="E1191" s="165" t="str">
        <f>IF(D1191="","",支出入力表!G1192)</f>
        <v/>
      </c>
      <c r="F1191" s="196" t="str">
        <f>IF(E1191="","",VLOOKUP(E1191,プルダウン用リスト!$L$1:$M$14,2,FALSE))</f>
        <v/>
      </c>
      <c r="G1191" s="164" t="str">
        <f>IF(D1191="所費",VLOOKUP(D1191,支出入力表!E1192:$M$2000,4,FALSE),"")</f>
        <v/>
      </c>
      <c r="H1191" s="164" t="str">
        <f>IF(D1191="所費",VLOOKUP(D1191,支出入力表!E1192:$M$2000,5,FALSE),"")</f>
        <v/>
      </c>
      <c r="I1191" s="166" t="str">
        <f>IF(D1191="所費",VLOOKUP(D1191,支出入力表!E1192:$M$2000,6,FALSE),"")</f>
        <v/>
      </c>
      <c r="J1191" s="167" t="str">
        <f>IF(D1191="所費",VLOOKUP(D1191,支出入力表!E1192:$M$2000,7,FALSE),"")</f>
        <v/>
      </c>
      <c r="K1191" s="167" t="str">
        <f>IF(D1191="所費",VLOOKUP(D1191,支出入力表!E1192:$M$2000,8,FALSE),"")</f>
        <v/>
      </c>
      <c r="L1191" s="168" t="str">
        <f>IF(D1191="所費",VLOOKUP(D1191,支出入力表!E1192:$M$2000,9,FALSE),"")</f>
        <v/>
      </c>
      <c r="M1191" s="30"/>
    </row>
    <row r="1192" spans="2:13" x14ac:dyDescent="0.55000000000000004">
      <c r="B1192" s="163" t="str">
        <f>IF(D1192="所費",支出入力表!A1193,"")</f>
        <v/>
      </c>
      <c r="C1192" s="164" t="str">
        <f>IF(D1192="所費",支出入力表!C1193,"")</f>
        <v/>
      </c>
      <c r="D1192" s="165" t="str">
        <f>IF(支出入力表!E1193="所費","所費","")</f>
        <v/>
      </c>
      <c r="E1192" s="165" t="str">
        <f>IF(D1192="","",支出入力表!G1193)</f>
        <v/>
      </c>
      <c r="F1192" s="196" t="str">
        <f>IF(E1192="","",VLOOKUP(E1192,プルダウン用リスト!$L$1:$M$14,2,FALSE))</f>
        <v/>
      </c>
      <c r="G1192" s="164" t="str">
        <f>IF(D1192="所費",VLOOKUP(D1192,支出入力表!E1193:$M$2000,4,FALSE),"")</f>
        <v/>
      </c>
      <c r="H1192" s="164" t="str">
        <f>IF(D1192="所費",VLOOKUP(D1192,支出入力表!E1193:$M$2000,5,FALSE),"")</f>
        <v/>
      </c>
      <c r="I1192" s="166" t="str">
        <f>IF(D1192="所費",VLOOKUP(D1192,支出入力表!E1193:$M$2000,6,FALSE),"")</f>
        <v/>
      </c>
      <c r="J1192" s="167" t="str">
        <f>IF(D1192="所費",VLOOKUP(D1192,支出入力表!E1193:$M$2000,7,FALSE),"")</f>
        <v/>
      </c>
      <c r="K1192" s="167" t="str">
        <f>IF(D1192="所費",VLOOKUP(D1192,支出入力表!E1193:$M$2000,8,FALSE),"")</f>
        <v/>
      </c>
      <c r="L1192" s="168" t="str">
        <f>IF(D1192="所費",VLOOKUP(D1192,支出入力表!E1193:$M$2000,9,FALSE),"")</f>
        <v/>
      </c>
      <c r="M1192" s="30"/>
    </row>
    <row r="1193" spans="2:13" x14ac:dyDescent="0.55000000000000004">
      <c r="B1193" s="163" t="str">
        <f>IF(D1193="所費",支出入力表!A1194,"")</f>
        <v/>
      </c>
      <c r="C1193" s="164" t="str">
        <f>IF(D1193="所費",支出入力表!C1194,"")</f>
        <v/>
      </c>
      <c r="D1193" s="165" t="str">
        <f>IF(支出入力表!E1194="所費","所費","")</f>
        <v/>
      </c>
      <c r="E1193" s="165" t="str">
        <f>IF(D1193="","",支出入力表!G1194)</f>
        <v/>
      </c>
      <c r="F1193" s="196" t="str">
        <f>IF(E1193="","",VLOOKUP(E1193,プルダウン用リスト!$L$1:$M$14,2,FALSE))</f>
        <v/>
      </c>
      <c r="G1193" s="164" t="str">
        <f>IF(D1193="所費",VLOOKUP(D1193,支出入力表!E1194:$M$2000,4,FALSE),"")</f>
        <v/>
      </c>
      <c r="H1193" s="164" t="str">
        <f>IF(D1193="所費",VLOOKUP(D1193,支出入力表!E1194:$M$2000,5,FALSE),"")</f>
        <v/>
      </c>
      <c r="I1193" s="166" t="str">
        <f>IF(D1193="所費",VLOOKUP(D1193,支出入力表!E1194:$M$2000,6,FALSE),"")</f>
        <v/>
      </c>
      <c r="J1193" s="167" t="str">
        <f>IF(D1193="所費",VLOOKUP(D1193,支出入力表!E1194:$M$2000,7,FALSE),"")</f>
        <v/>
      </c>
      <c r="K1193" s="167" t="str">
        <f>IF(D1193="所費",VLOOKUP(D1193,支出入力表!E1194:$M$2000,8,FALSE),"")</f>
        <v/>
      </c>
      <c r="L1193" s="168" t="str">
        <f>IF(D1193="所費",VLOOKUP(D1193,支出入力表!E1194:$M$2000,9,FALSE),"")</f>
        <v/>
      </c>
      <c r="M1193" s="30"/>
    </row>
    <row r="1194" spans="2:13" x14ac:dyDescent="0.55000000000000004">
      <c r="B1194" s="163" t="str">
        <f>IF(D1194="所費",支出入力表!A1195,"")</f>
        <v/>
      </c>
      <c r="C1194" s="164" t="str">
        <f>IF(D1194="所費",支出入力表!C1195,"")</f>
        <v/>
      </c>
      <c r="D1194" s="165" t="str">
        <f>IF(支出入力表!E1195="所費","所費","")</f>
        <v/>
      </c>
      <c r="E1194" s="165" t="str">
        <f>IF(D1194="","",支出入力表!G1195)</f>
        <v/>
      </c>
      <c r="F1194" s="196" t="str">
        <f>IF(E1194="","",VLOOKUP(E1194,プルダウン用リスト!$L$1:$M$14,2,FALSE))</f>
        <v/>
      </c>
      <c r="G1194" s="164" t="str">
        <f>IF(D1194="所費",VLOOKUP(D1194,支出入力表!E1195:$M$2000,4,FALSE),"")</f>
        <v/>
      </c>
      <c r="H1194" s="164" t="str">
        <f>IF(D1194="所費",VLOOKUP(D1194,支出入力表!E1195:$M$2000,5,FALSE),"")</f>
        <v/>
      </c>
      <c r="I1194" s="166" t="str">
        <f>IF(D1194="所費",VLOOKUP(D1194,支出入力表!E1195:$M$2000,6,FALSE),"")</f>
        <v/>
      </c>
      <c r="J1194" s="167" t="str">
        <f>IF(D1194="所費",VLOOKUP(D1194,支出入力表!E1195:$M$2000,7,FALSE),"")</f>
        <v/>
      </c>
      <c r="K1194" s="167" t="str">
        <f>IF(D1194="所費",VLOOKUP(D1194,支出入力表!E1195:$M$2000,8,FALSE),"")</f>
        <v/>
      </c>
      <c r="L1194" s="168" t="str">
        <f>IF(D1194="所費",VLOOKUP(D1194,支出入力表!E1195:$M$2000,9,FALSE),"")</f>
        <v/>
      </c>
      <c r="M1194" s="30"/>
    </row>
    <row r="1195" spans="2:13" x14ac:dyDescent="0.55000000000000004">
      <c r="B1195" s="163" t="str">
        <f>IF(D1195="所費",支出入力表!A1196,"")</f>
        <v/>
      </c>
      <c r="C1195" s="164" t="str">
        <f>IF(D1195="所費",支出入力表!C1196,"")</f>
        <v/>
      </c>
      <c r="D1195" s="165" t="str">
        <f>IF(支出入力表!E1196="所費","所費","")</f>
        <v/>
      </c>
      <c r="E1195" s="165" t="str">
        <f>IF(D1195="","",支出入力表!G1196)</f>
        <v/>
      </c>
      <c r="F1195" s="196" t="str">
        <f>IF(E1195="","",VLOOKUP(E1195,プルダウン用リスト!$L$1:$M$14,2,FALSE))</f>
        <v/>
      </c>
      <c r="G1195" s="164" t="str">
        <f>IF(D1195="所費",VLOOKUP(D1195,支出入力表!E1196:$M$2000,4,FALSE),"")</f>
        <v/>
      </c>
      <c r="H1195" s="164" t="str">
        <f>IF(D1195="所費",VLOOKUP(D1195,支出入力表!E1196:$M$2000,5,FALSE),"")</f>
        <v/>
      </c>
      <c r="I1195" s="166" t="str">
        <f>IF(D1195="所費",VLOOKUP(D1195,支出入力表!E1196:$M$2000,6,FALSE),"")</f>
        <v/>
      </c>
      <c r="J1195" s="167" t="str">
        <f>IF(D1195="所費",VLOOKUP(D1195,支出入力表!E1196:$M$2000,7,FALSE),"")</f>
        <v/>
      </c>
      <c r="K1195" s="167" t="str">
        <f>IF(D1195="所費",VLOOKUP(D1195,支出入力表!E1196:$M$2000,8,FALSE),"")</f>
        <v/>
      </c>
      <c r="L1195" s="168" t="str">
        <f>IF(D1195="所費",VLOOKUP(D1195,支出入力表!E1196:$M$2000,9,FALSE),"")</f>
        <v/>
      </c>
      <c r="M1195" s="30"/>
    </row>
    <row r="1196" spans="2:13" x14ac:dyDescent="0.55000000000000004">
      <c r="B1196" s="163" t="str">
        <f>IF(D1196="所費",支出入力表!A1197,"")</f>
        <v/>
      </c>
      <c r="C1196" s="164" t="str">
        <f>IF(D1196="所費",支出入力表!C1197,"")</f>
        <v/>
      </c>
      <c r="D1196" s="165" t="str">
        <f>IF(支出入力表!E1197="所費","所費","")</f>
        <v/>
      </c>
      <c r="E1196" s="165" t="str">
        <f>IF(D1196="","",支出入力表!G1197)</f>
        <v/>
      </c>
      <c r="F1196" s="196" t="str">
        <f>IF(E1196="","",VLOOKUP(E1196,プルダウン用リスト!$L$1:$M$14,2,FALSE))</f>
        <v/>
      </c>
      <c r="G1196" s="164" t="str">
        <f>IF(D1196="所費",VLOOKUP(D1196,支出入力表!E1197:$M$2000,4,FALSE),"")</f>
        <v/>
      </c>
      <c r="H1196" s="164" t="str">
        <f>IF(D1196="所費",VLOOKUP(D1196,支出入力表!E1197:$M$2000,5,FALSE),"")</f>
        <v/>
      </c>
      <c r="I1196" s="166" t="str">
        <f>IF(D1196="所費",VLOOKUP(D1196,支出入力表!E1197:$M$2000,6,FALSE),"")</f>
        <v/>
      </c>
      <c r="J1196" s="167" t="str">
        <f>IF(D1196="所費",VLOOKUP(D1196,支出入力表!E1197:$M$2000,7,FALSE),"")</f>
        <v/>
      </c>
      <c r="K1196" s="167" t="str">
        <f>IF(D1196="所費",VLOOKUP(D1196,支出入力表!E1197:$M$2000,8,FALSE),"")</f>
        <v/>
      </c>
      <c r="L1196" s="168" t="str">
        <f>IF(D1196="所費",VLOOKUP(D1196,支出入力表!E1197:$M$2000,9,FALSE),"")</f>
        <v/>
      </c>
      <c r="M1196" s="30"/>
    </row>
    <row r="1197" spans="2:13" x14ac:dyDescent="0.55000000000000004">
      <c r="B1197" s="163" t="str">
        <f>IF(D1197="所費",支出入力表!A1198,"")</f>
        <v/>
      </c>
      <c r="C1197" s="164" t="str">
        <f>IF(D1197="所費",支出入力表!C1198,"")</f>
        <v/>
      </c>
      <c r="D1197" s="165" t="str">
        <f>IF(支出入力表!E1198="所費","所費","")</f>
        <v/>
      </c>
      <c r="E1197" s="165" t="str">
        <f>IF(D1197="","",支出入力表!G1198)</f>
        <v/>
      </c>
      <c r="F1197" s="196" t="str">
        <f>IF(E1197="","",VLOOKUP(E1197,プルダウン用リスト!$L$1:$M$14,2,FALSE))</f>
        <v/>
      </c>
      <c r="G1197" s="164" t="str">
        <f>IF(D1197="所費",VLOOKUP(D1197,支出入力表!E1198:$M$2000,4,FALSE),"")</f>
        <v/>
      </c>
      <c r="H1197" s="164" t="str">
        <f>IF(D1197="所費",VLOOKUP(D1197,支出入力表!E1198:$M$2000,5,FALSE),"")</f>
        <v/>
      </c>
      <c r="I1197" s="166" t="str">
        <f>IF(D1197="所費",VLOOKUP(D1197,支出入力表!E1198:$M$2000,6,FALSE),"")</f>
        <v/>
      </c>
      <c r="J1197" s="167" t="str">
        <f>IF(D1197="所費",VLOOKUP(D1197,支出入力表!E1198:$M$2000,7,FALSE),"")</f>
        <v/>
      </c>
      <c r="K1197" s="167" t="str">
        <f>IF(D1197="所費",VLOOKUP(D1197,支出入力表!E1198:$M$2000,8,FALSE),"")</f>
        <v/>
      </c>
      <c r="L1197" s="168" t="str">
        <f>IF(D1197="所費",VLOOKUP(D1197,支出入力表!E1198:$M$2000,9,FALSE),"")</f>
        <v/>
      </c>
      <c r="M1197" s="30"/>
    </row>
    <row r="1198" spans="2:13" x14ac:dyDescent="0.55000000000000004">
      <c r="B1198" s="163" t="str">
        <f>IF(D1198="所費",支出入力表!A1199,"")</f>
        <v/>
      </c>
      <c r="C1198" s="164" t="str">
        <f>IF(D1198="所費",支出入力表!C1199,"")</f>
        <v/>
      </c>
      <c r="D1198" s="165" t="str">
        <f>IF(支出入力表!E1199="所費","所費","")</f>
        <v/>
      </c>
      <c r="E1198" s="165" t="str">
        <f>IF(D1198="","",支出入力表!G1199)</f>
        <v/>
      </c>
      <c r="F1198" s="196" t="str">
        <f>IF(E1198="","",VLOOKUP(E1198,プルダウン用リスト!$L$1:$M$14,2,FALSE))</f>
        <v/>
      </c>
      <c r="G1198" s="164" t="str">
        <f>IF(D1198="所費",VLOOKUP(D1198,支出入力表!E1199:$M$2000,4,FALSE),"")</f>
        <v/>
      </c>
      <c r="H1198" s="164" t="str">
        <f>IF(D1198="所費",VLOOKUP(D1198,支出入力表!E1199:$M$2000,5,FALSE),"")</f>
        <v/>
      </c>
      <c r="I1198" s="166" t="str">
        <f>IF(D1198="所費",VLOOKUP(D1198,支出入力表!E1199:$M$2000,6,FALSE),"")</f>
        <v/>
      </c>
      <c r="J1198" s="167" t="str">
        <f>IF(D1198="所費",VLOOKUP(D1198,支出入力表!E1199:$M$2000,7,FALSE),"")</f>
        <v/>
      </c>
      <c r="K1198" s="167" t="str">
        <f>IF(D1198="所費",VLOOKUP(D1198,支出入力表!E1199:$M$2000,8,FALSE),"")</f>
        <v/>
      </c>
      <c r="L1198" s="168" t="str">
        <f>IF(D1198="所費",VLOOKUP(D1198,支出入力表!E1199:$M$2000,9,FALSE),"")</f>
        <v/>
      </c>
      <c r="M1198" s="30"/>
    </row>
    <row r="1199" spans="2:13" x14ac:dyDescent="0.55000000000000004">
      <c r="B1199" s="163" t="str">
        <f>IF(D1199="所費",支出入力表!A1200,"")</f>
        <v/>
      </c>
      <c r="C1199" s="164" t="str">
        <f>IF(D1199="所費",支出入力表!C1200,"")</f>
        <v/>
      </c>
      <c r="D1199" s="165" t="str">
        <f>IF(支出入力表!E1200="所費","所費","")</f>
        <v/>
      </c>
      <c r="E1199" s="165" t="str">
        <f>IF(D1199="","",支出入力表!G1200)</f>
        <v/>
      </c>
      <c r="F1199" s="196" t="str">
        <f>IF(E1199="","",VLOOKUP(E1199,プルダウン用リスト!$L$1:$M$14,2,FALSE))</f>
        <v/>
      </c>
      <c r="G1199" s="164" t="str">
        <f>IF(D1199="所費",VLOOKUP(D1199,支出入力表!E1200:$M$2000,4,FALSE),"")</f>
        <v/>
      </c>
      <c r="H1199" s="164" t="str">
        <f>IF(D1199="所費",VLOOKUP(D1199,支出入力表!E1200:$M$2000,5,FALSE),"")</f>
        <v/>
      </c>
      <c r="I1199" s="166" t="str">
        <f>IF(D1199="所費",VLOOKUP(D1199,支出入力表!E1200:$M$2000,6,FALSE),"")</f>
        <v/>
      </c>
      <c r="J1199" s="167" t="str">
        <f>IF(D1199="所費",VLOOKUP(D1199,支出入力表!E1200:$M$2000,7,FALSE),"")</f>
        <v/>
      </c>
      <c r="K1199" s="167" t="str">
        <f>IF(D1199="所費",VLOOKUP(D1199,支出入力表!E1200:$M$2000,8,FALSE),"")</f>
        <v/>
      </c>
      <c r="L1199" s="168" t="str">
        <f>IF(D1199="所費",VLOOKUP(D1199,支出入力表!E1200:$M$2000,9,FALSE),"")</f>
        <v/>
      </c>
      <c r="M1199" s="30"/>
    </row>
    <row r="1200" spans="2:13" x14ac:dyDescent="0.55000000000000004">
      <c r="B1200" s="163" t="str">
        <f>IF(D1200="所費",支出入力表!A1201,"")</f>
        <v/>
      </c>
      <c r="C1200" s="164" t="str">
        <f>IF(D1200="所費",支出入力表!C1201,"")</f>
        <v/>
      </c>
      <c r="D1200" s="165" t="str">
        <f>IF(支出入力表!E1201="所費","所費","")</f>
        <v/>
      </c>
      <c r="E1200" s="165" t="str">
        <f>IF(D1200="","",支出入力表!G1201)</f>
        <v/>
      </c>
      <c r="F1200" s="196" t="str">
        <f>IF(E1200="","",VLOOKUP(E1200,プルダウン用リスト!$L$1:$M$14,2,FALSE))</f>
        <v/>
      </c>
      <c r="G1200" s="164" t="str">
        <f>IF(D1200="所費",VLOOKUP(D1200,支出入力表!E1201:$M$2000,4,FALSE),"")</f>
        <v/>
      </c>
      <c r="H1200" s="164" t="str">
        <f>IF(D1200="所費",VLOOKUP(D1200,支出入力表!E1201:$M$2000,5,FALSE),"")</f>
        <v/>
      </c>
      <c r="I1200" s="166" t="str">
        <f>IF(D1200="所費",VLOOKUP(D1200,支出入力表!E1201:$M$2000,6,FALSE),"")</f>
        <v/>
      </c>
      <c r="J1200" s="167" t="str">
        <f>IF(D1200="所費",VLOOKUP(D1200,支出入力表!E1201:$M$2000,7,FALSE),"")</f>
        <v/>
      </c>
      <c r="K1200" s="167" t="str">
        <f>IF(D1200="所費",VLOOKUP(D1200,支出入力表!E1201:$M$2000,8,FALSE),"")</f>
        <v/>
      </c>
      <c r="L1200" s="168" t="str">
        <f>IF(D1200="所費",VLOOKUP(D1200,支出入力表!E1201:$M$2000,9,FALSE),"")</f>
        <v/>
      </c>
      <c r="M1200" s="30"/>
    </row>
    <row r="1201" spans="2:13" x14ac:dyDescent="0.55000000000000004">
      <c r="B1201" s="163" t="str">
        <f>IF(D1201="所費",支出入力表!A1202,"")</f>
        <v/>
      </c>
      <c r="C1201" s="164" t="str">
        <f>IF(D1201="所費",支出入力表!C1202,"")</f>
        <v/>
      </c>
      <c r="D1201" s="165" t="str">
        <f>IF(支出入力表!E1202="所費","所費","")</f>
        <v/>
      </c>
      <c r="E1201" s="165" t="str">
        <f>IF(D1201="","",支出入力表!G1202)</f>
        <v/>
      </c>
      <c r="F1201" s="196" t="str">
        <f>IF(E1201="","",VLOOKUP(E1201,プルダウン用リスト!$L$1:$M$14,2,FALSE))</f>
        <v/>
      </c>
      <c r="G1201" s="164" t="str">
        <f>IF(D1201="所費",VLOOKUP(D1201,支出入力表!E1202:$M$2000,4,FALSE),"")</f>
        <v/>
      </c>
      <c r="H1201" s="164" t="str">
        <f>IF(D1201="所費",VLOOKUP(D1201,支出入力表!E1202:$M$2000,5,FALSE),"")</f>
        <v/>
      </c>
      <c r="I1201" s="166" t="str">
        <f>IF(D1201="所費",VLOOKUP(D1201,支出入力表!E1202:$M$2000,6,FALSE),"")</f>
        <v/>
      </c>
      <c r="J1201" s="167" t="str">
        <f>IF(D1201="所費",VLOOKUP(D1201,支出入力表!E1202:$M$2000,7,FALSE),"")</f>
        <v/>
      </c>
      <c r="K1201" s="167" t="str">
        <f>IF(D1201="所費",VLOOKUP(D1201,支出入力表!E1202:$M$2000,8,FALSE),"")</f>
        <v/>
      </c>
      <c r="L1201" s="168" t="str">
        <f>IF(D1201="所費",VLOOKUP(D1201,支出入力表!E1202:$M$2000,9,FALSE),"")</f>
        <v/>
      </c>
      <c r="M1201" s="30"/>
    </row>
    <row r="1202" spans="2:13" x14ac:dyDescent="0.55000000000000004">
      <c r="B1202" s="163" t="str">
        <f>IF(D1202="所費",支出入力表!A1203,"")</f>
        <v/>
      </c>
      <c r="C1202" s="164" t="str">
        <f>IF(D1202="所費",支出入力表!C1203,"")</f>
        <v/>
      </c>
      <c r="D1202" s="165" t="str">
        <f>IF(支出入力表!E1203="所費","所費","")</f>
        <v/>
      </c>
      <c r="E1202" s="165" t="str">
        <f>IF(D1202="","",支出入力表!G1203)</f>
        <v/>
      </c>
      <c r="F1202" s="196" t="str">
        <f>IF(E1202="","",VLOOKUP(E1202,プルダウン用リスト!$L$1:$M$14,2,FALSE))</f>
        <v/>
      </c>
      <c r="G1202" s="164" t="str">
        <f>IF(D1202="所費",VLOOKUP(D1202,支出入力表!E1203:$M$2000,4,FALSE),"")</f>
        <v/>
      </c>
      <c r="H1202" s="164" t="str">
        <f>IF(D1202="所費",VLOOKUP(D1202,支出入力表!E1203:$M$2000,5,FALSE),"")</f>
        <v/>
      </c>
      <c r="I1202" s="166" t="str">
        <f>IF(D1202="所費",VLOOKUP(D1202,支出入力表!E1203:$M$2000,6,FALSE),"")</f>
        <v/>
      </c>
      <c r="J1202" s="167" t="str">
        <f>IF(D1202="所費",VLOOKUP(D1202,支出入力表!E1203:$M$2000,7,FALSE),"")</f>
        <v/>
      </c>
      <c r="K1202" s="167" t="str">
        <f>IF(D1202="所費",VLOOKUP(D1202,支出入力表!E1203:$M$2000,8,FALSE),"")</f>
        <v/>
      </c>
      <c r="L1202" s="168" t="str">
        <f>IF(D1202="所費",VLOOKUP(D1202,支出入力表!E1203:$M$2000,9,FALSE),"")</f>
        <v/>
      </c>
      <c r="M1202" s="30"/>
    </row>
    <row r="1203" spans="2:13" x14ac:dyDescent="0.55000000000000004">
      <c r="B1203" s="163" t="str">
        <f>IF(D1203="所費",支出入力表!A1204,"")</f>
        <v/>
      </c>
      <c r="C1203" s="164" t="str">
        <f>IF(D1203="所費",支出入力表!C1204,"")</f>
        <v/>
      </c>
      <c r="D1203" s="165" t="str">
        <f>IF(支出入力表!E1204="所費","所費","")</f>
        <v/>
      </c>
      <c r="E1203" s="165" t="str">
        <f>IF(D1203="","",支出入力表!G1204)</f>
        <v/>
      </c>
      <c r="F1203" s="196" t="str">
        <f>IF(E1203="","",VLOOKUP(E1203,プルダウン用リスト!$L$1:$M$14,2,FALSE))</f>
        <v/>
      </c>
      <c r="G1203" s="164" t="str">
        <f>IF(D1203="所費",VLOOKUP(D1203,支出入力表!E1204:$M$2000,4,FALSE),"")</f>
        <v/>
      </c>
      <c r="H1203" s="164" t="str">
        <f>IF(D1203="所費",VLOOKUP(D1203,支出入力表!E1204:$M$2000,5,FALSE),"")</f>
        <v/>
      </c>
      <c r="I1203" s="166" t="str">
        <f>IF(D1203="所費",VLOOKUP(D1203,支出入力表!E1204:$M$2000,6,FALSE),"")</f>
        <v/>
      </c>
      <c r="J1203" s="167" t="str">
        <f>IF(D1203="所費",VLOOKUP(D1203,支出入力表!E1204:$M$2000,7,FALSE),"")</f>
        <v/>
      </c>
      <c r="K1203" s="167" t="str">
        <f>IF(D1203="所費",VLOOKUP(D1203,支出入力表!E1204:$M$2000,8,FALSE),"")</f>
        <v/>
      </c>
      <c r="L1203" s="168" t="str">
        <f>IF(D1203="所費",VLOOKUP(D1203,支出入力表!E1204:$M$2000,9,FALSE),"")</f>
        <v/>
      </c>
      <c r="M1203" s="30"/>
    </row>
    <row r="1204" spans="2:13" x14ac:dyDescent="0.55000000000000004">
      <c r="B1204" s="163" t="str">
        <f>IF(D1204="所費",支出入力表!A1205,"")</f>
        <v/>
      </c>
      <c r="C1204" s="164" t="str">
        <f>IF(D1204="所費",支出入力表!C1205,"")</f>
        <v/>
      </c>
      <c r="D1204" s="165" t="str">
        <f>IF(支出入力表!E1205="所費","所費","")</f>
        <v/>
      </c>
      <c r="E1204" s="165" t="str">
        <f>IF(D1204="","",支出入力表!G1205)</f>
        <v/>
      </c>
      <c r="F1204" s="196" t="str">
        <f>IF(E1204="","",VLOOKUP(E1204,プルダウン用リスト!$L$1:$M$14,2,FALSE))</f>
        <v/>
      </c>
      <c r="G1204" s="164" t="str">
        <f>IF(D1204="所費",VLOOKUP(D1204,支出入力表!E1205:$M$2000,4,FALSE),"")</f>
        <v/>
      </c>
      <c r="H1204" s="164" t="str">
        <f>IF(D1204="所費",VLOOKUP(D1204,支出入力表!E1205:$M$2000,5,FALSE),"")</f>
        <v/>
      </c>
      <c r="I1204" s="166" t="str">
        <f>IF(D1204="所費",VLOOKUP(D1204,支出入力表!E1205:$M$2000,6,FALSE),"")</f>
        <v/>
      </c>
      <c r="J1204" s="167" t="str">
        <f>IF(D1204="所費",VLOOKUP(D1204,支出入力表!E1205:$M$2000,7,FALSE),"")</f>
        <v/>
      </c>
      <c r="K1204" s="167" t="str">
        <f>IF(D1204="所費",VLOOKUP(D1204,支出入力表!E1205:$M$2000,8,FALSE),"")</f>
        <v/>
      </c>
      <c r="L1204" s="168" t="str">
        <f>IF(D1204="所費",VLOOKUP(D1204,支出入力表!E1205:$M$2000,9,FALSE),"")</f>
        <v/>
      </c>
      <c r="M1204" s="30"/>
    </row>
    <row r="1205" spans="2:13" x14ac:dyDescent="0.55000000000000004">
      <c r="B1205" s="163" t="str">
        <f>IF(D1205="所費",支出入力表!A1206,"")</f>
        <v/>
      </c>
      <c r="C1205" s="164" t="str">
        <f>IF(D1205="所費",支出入力表!C1206,"")</f>
        <v/>
      </c>
      <c r="D1205" s="165" t="str">
        <f>IF(支出入力表!E1206="所費","所費","")</f>
        <v/>
      </c>
      <c r="E1205" s="165" t="str">
        <f>IF(D1205="","",支出入力表!G1206)</f>
        <v/>
      </c>
      <c r="F1205" s="196" t="str">
        <f>IF(E1205="","",VLOOKUP(E1205,プルダウン用リスト!$L$1:$M$14,2,FALSE))</f>
        <v/>
      </c>
      <c r="G1205" s="164" t="str">
        <f>IF(D1205="所費",VLOOKUP(D1205,支出入力表!E1206:$M$2000,4,FALSE),"")</f>
        <v/>
      </c>
      <c r="H1205" s="164" t="str">
        <f>IF(D1205="所費",VLOOKUP(D1205,支出入力表!E1206:$M$2000,5,FALSE),"")</f>
        <v/>
      </c>
      <c r="I1205" s="166" t="str">
        <f>IF(D1205="所費",VLOOKUP(D1205,支出入力表!E1206:$M$2000,6,FALSE),"")</f>
        <v/>
      </c>
      <c r="J1205" s="167" t="str">
        <f>IF(D1205="所費",VLOOKUP(D1205,支出入力表!E1206:$M$2000,7,FALSE),"")</f>
        <v/>
      </c>
      <c r="K1205" s="167" t="str">
        <f>IF(D1205="所費",VLOOKUP(D1205,支出入力表!E1206:$M$2000,8,FALSE),"")</f>
        <v/>
      </c>
      <c r="L1205" s="168" t="str">
        <f>IF(D1205="所費",VLOOKUP(D1205,支出入力表!E1206:$M$2000,9,FALSE),"")</f>
        <v/>
      </c>
      <c r="M1205" s="30"/>
    </row>
    <row r="1206" spans="2:13" x14ac:dyDescent="0.55000000000000004">
      <c r="B1206" s="163" t="str">
        <f>IF(D1206="所費",支出入力表!A1207,"")</f>
        <v/>
      </c>
      <c r="C1206" s="164" t="str">
        <f>IF(D1206="所費",支出入力表!C1207,"")</f>
        <v/>
      </c>
      <c r="D1206" s="165" t="str">
        <f>IF(支出入力表!E1207="所費","所費","")</f>
        <v/>
      </c>
      <c r="E1206" s="165" t="str">
        <f>IF(D1206="","",支出入力表!G1207)</f>
        <v/>
      </c>
      <c r="F1206" s="196" t="str">
        <f>IF(E1206="","",VLOOKUP(E1206,プルダウン用リスト!$L$1:$M$14,2,FALSE))</f>
        <v/>
      </c>
      <c r="G1206" s="164" t="str">
        <f>IF(D1206="所費",VLOOKUP(D1206,支出入力表!E1207:$M$2000,4,FALSE),"")</f>
        <v/>
      </c>
      <c r="H1206" s="164" t="str">
        <f>IF(D1206="所費",VLOOKUP(D1206,支出入力表!E1207:$M$2000,5,FALSE),"")</f>
        <v/>
      </c>
      <c r="I1206" s="166" t="str">
        <f>IF(D1206="所費",VLOOKUP(D1206,支出入力表!E1207:$M$2000,6,FALSE),"")</f>
        <v/>
      </c>
      <c r="J1206" s="167" t="str">
        <f>IF(D1206="所費",VLOOKUP(D1206,支出入力表!E1207:$M$2000,7,FALSE),"")</f>
        <v/>
      </c>
      <c r="K1206" s="167" t="str">
        <f>IF(D1206="所費",VLOOKUP(D1206,支出入力表!E1207:$M$2000,8,FALSE),"")</f>
        <v/>
      </c>
      <c r="L1206" s="168" t="str">
        <f>IF(D1206="所費",VLOOKUP(D1206,支出入力表!E1207:$M$2000,9,FALSE),"")</f>
        <v/>
      </c>
      <c r="M1206" s="30"/>
    </row>
    <row r="1207" spans="2:13" x14ac:dyDescent="0.55000000000000004">
      <c r="B1207" s="163" t="str">
        <f>IF(D1207="所費",支出入力表!A1208,"")</f>
        <v/>
      </c>
      <c r="C1207" s="164" t="str">
        <f>IF(D1207="所費",支出入力表!C1208,"")</f>
        <v/>
      </c>
      <c r="D1207" s="165" t="str">
        <f>IF(支出入力表!E1208="所費","所費","")</f>
        <v/>
      </c>
      <c r="E1207" s="165" t="str">
        <f>IF(D1207="","",支出入力表!G1208)</f>
        <v/>
      </c>
      <c r="F1207" s="196" t="str">
        <f>IF(E1207="","",VLOOKUP(E1207,プルダウン用リスト!$L$1:$M$14,2,FALSE))</f>
        <v/>
      </c>
      <c r="G1207" s="164" t="str">
        <f>IF(D1207="所費",VLOOKUP(D1207,支出入力表!E1208:$M$2000,4,FALSE),"")</f>
        <v/>
      </c>
      <c r="H1207" s="164" t="str">
        <f>IF(D1207="所費",VLOOKUP(D1207,支出入力表!E1208:$M$2000,5,FALSE),"")</f>
        <v/>
      </c>
      <c r="I1207" s="166" t="str">
        <f>IF(D1207="所費",VLOOKUP(D1207,支出入力表!E1208:$M$2000,6,FALSE),"")</f>
        <v/>
      </c>
      <c r="J1207" s="167" t="str">
        <f>IF(D1207="所費",VLOOKUP(D1207,支出入力表!E1208:$M$2000,7,FALSE),"")</f>
        <v/>
      </c>
      <c r="K1207" s="167" t="str">
        <f>IF(D1207="所費",VLOOKUP(D1207,支出入力表!E1208:$M$2000,8,FALSE),"")</f>
        <v/>
      </c>
      <c r="L1207" s="168" t="str">
        <f>IF(D1207="所費",VLOOKUP(D1207,支出入力表!E1208:$M$2000,9,FALSE),"")</f>
        <v/>
      </c>
      <c r="M1207" s="30"/>
    </row>
    <row r="1208" spans="2:13" x14ac:dyDescent="0.55000000000000004">
      <c r="B1208" s="163" t="str">
        <f>IF(D1208="所費",支出入力表!A1209,"")</f>
        <v/>
      </c>
      <c r="C1208" s="164" t="str">
        <f>IF(D1208="所費",支出入力表!C1209,"")</f>
        <v/>
      </c>
      <c r="D1208" s="165" t="str">
        <f>IF(支出入力表!E1209="所費","所費","")</f>
        <v/>
      </c>
      <c r="E1208" s="165" t="str">
        <f>IF(D1208="","",支出入力表!G1209)</f>
        <v/>
      </c>
      <c r="F1208" s="196" t="str">
        <f>IF(E1208="","",VLOOKUP(E1208,プルダウン用リスト!$L$1:$M$14,2,FALSE))</f>
        <v/>
      </c>
      <c r="G1208" s="164" t="str">
        <f>IF(D1208="所費",VLOOKUP(D1208,支出入力表!E1209:$M$2000,4,FALSE),"")</f>
        <v/>
      </c>
      <c r="H1208" s="164" t="str">
        <f>IF(D1208="所費",VLOOKUP(D1208,支出入力表!E1209:$M$2000,5,FALSE),"")</f>
        <v/>
      </c>
      <c r="I1208" s="166" t="str">
        <f>IF(D1208="所費",VLOOKUP(D1208,支出入力表!E1209:$M$2000,6,FALSE),"")</f>
        <v/>
      </c>
      <c r="J1208" s="167" t="str">
        <f>IF(D1208="所費",VLOOKUP(D1208,支出入力表!E1209:$M$2000,7,FALSE),"")</f>
        <v/>
      </c>
      <c r="K1208" s="167" t="str">
        <f>IF(D1208="所費",VLOOKUP(D1208,支出入力表!E1209:$M$2000,8,FALSE),"")</f>
        <v/>
      </c>
      <c r="L1208" s="168" t="str">
        <f>IF(D1208="所費",VLOOKUP(D1208,支出入力表!E1209:$M$2000,9,FALSE),"")</f>
        <v/>
      </c>
      <c r="M1208" s="30"/>
    </row>
    <row r="1209" spans="2:13" x14ac:dyDescent="0.55000000000000004">
      <c r="B1209" s="163" t="str">
        <f>IF(D1209="所費",支出入力表!A1210,"")</f>
        <v/>
      </c>
      <c r="C1209" s="164" t="str">
        <f>IF(D1209="所費",支出入力表!C1210,"")</f>
        <v/>
      </c>
      <c r="D1209" s="165" t="str">
        <f>IF(支出入力表!E1210="所費","所費","")</f>
        <v/>
      </c>
      <c r="E1209" s="165" t="str">
        <f>IF(D1209="","",支出入力表!G1210)</f>
        <v/>
      </c>
      <c r="F1209" s="196" t="str">
        <f>IF(E1209="","",VLOOKUP(E1209,プルダウン用リスト!$L$1:$M$14,2,FALSE))</f>
        <v/>
      </c>
      <c r="G1209" s="164" t="str">
        <f>IF(D1209="所費",VLOOKUP(D1209,支出入力表!E1210:$M$2000,4,FALSE),"")</f>
        <v/>
      </c>
      <c r="H1209" s="164" t="str">
        <f>IF(D1209="所費",VLOOKUP(D1209,支出入力表!E1210:$M$2000,5,FALSE),"")</f>
        <v/>
      </c>
      <c r="I1209" s="166" t="str">
        <f>IF(D1209="所費",VLOOKUP(D1209,支出入力表!E1210:$M$2000,6,FALSE),"")</f>
        <v/>
      </c>
      <c r="J1209" s="167" t="str">
        <f>IF(D1209="所費",VLOOKUP(D1209,支出入力表!E1210:$M$2000,7,FALSE),"")</f>
        <v/>
      </c>
      <c r="K1209" s="167" t="str">
        <f>IF(D1209="所費",VLOOKUP(D1209,支出入力表!E1210:$M$2000,8,FALSE),"")</f>
        <v/>
      </c>
      <c r="L1209" s="168" t="str">
        <f>IF(D1209="所費",VLOOKUP(D1209,支出入力表!E1210:$M$2000,9,FALSE),"")</f>
        <v/>
      </c>
      <c r="M1209" s="30"/>
    </row>
    <row r="1210" spans="2:13" x14ac:dyDescent="0.55000000000000004">
      <c r="B1210" s="163" t="str">
        <f>IF(D1210="所費",支出入力表!A1211,"")</f>
        <v/>
      </c>
      <c r="C1210" s="164" t="str">
        <f>IF(D1210="所費",支出入力表!C1211,"")</f>
        <v/>
      </c>
      <c r="D1210" s="165" t="str">
        <f>IF(支出入力表!E1211="所費","所費","")</f>
        <v/>
      </c>
      <c r="E1210" s="165" t="str">
        <f>IF(D1210="","",支出入力表!G1211)</f>
        <v/>
      </c>
      <c r="F1210" s="196" t="str">
        <f>IF(E1210="","",VLOOKUP(E1210,プルダウン用リスト!$L$1:$M$14,2,FALSE))</f>
        <v/>
      </c>
      <c r="G1210" s="164" t="str">
        <f>IF(D1210="所費",VLOOKUP(D1210,支出入力表!E1211:$M$2000,4,FALSE),"")</f>
        <v/>
      </c>
      <c r="H1210" s="164" t="str">
        <f>IF(D1210="所費",VLOOKUP(D1210,支出入力表!E1211:$M$2000,5,FALSE),"")</f>
        <v/>
      </c>
      <c r="I1210" s="166" t="str">
        <f>IF(D1210="所費",VLOOKUP(D1210,支出入力表!E1211:$M$2000,6,FALSE),"")</f>
        <v/>
      </c>
      <c r="J1210" s="167" t="str">
        <f>IF(D1210="所費",VLOOKUP(D1210,支出入力表!E1211:$M$2000,7,FALSE),"")</f>
        <v/>
      </c>
      <c r="K1210" s="167" t="str">
        <f>IF(D1210="所費",VLOOKUP(D1210,支出入力表!E1211:$M$2000,8,FALSE),"")</f>
        <v/>
      </c>
      <c r="L1210" s="168" t="str">
        <f>IF(D1210="所費",VLOOKUP(D1210,支出入力表!E1211:$M$2000,9,FALSE),"")</f>
        <v/>
      </c>
      <c r="M1210" s="30"/>
    </row>
    <row r="1211" spans="2:13" x14ac:dyDescent="0.55000000000000004">
      <c r="B1211" s="163" t="str">
        <f>IF(D1211="所費",支出入力表!A1212,"")</f>
        <v/>
      </c>
      <c r="C1211" s="164" t="str">
        <f>IF(D1211="所費",支出入力表!C1212,"")</f>
        <v/>
      </c>
      <c r="D1211" s="165" t="str">
        <f>IF(支出入力表!E1212="所費","所費","")</f>
        <v/>
      </c>
      <c r="E1211" s="165" t="str">
        <f>IF(D1211="","",支出入力表!G1212)</f>
        <v/>
      </c>
      <c r="F1211" s="196" t="str">
        <f>IF(E1211="","",VLOOKUP(E1211,プルダウン用リスト!$L$1:$M$14,2,FALSE))</f>
        <v/>
      </c>
      <c r="G1211" s="164" t="str">
        <f>IF(D1211="所費",VLOOKUP(D1211,支出入力表!E1212:$M$2000,4,FALSE),"")</f>
        <v/>
      </c>
      <c r="H1211" s="164" t="str">
        <f>IF(D1211="所費",VLOOKUP(D1211,支出入力表!E1212:$M$2000,5,FALSE),"")</f>
        <v/>
      </c>
      <c r="I1211" s="166" t="str">
        <f>IF(D1211="所費",VLOOKUP(D1211,支出入力表!E1212:$M$2000,6,FALSE),"")</f>
        <v/>
      </c>
      <c r="J1211" s="167" t="str">
        <f>IF(D1211="所費",VLOOKUP(D1211,支出入力表!E1212:$M$2000,7,FALSE),"")</f>
        <v/>
      </c>
      <c r="K1211" s="167" t="str">
        <f>IF(D1211="所費",VLOOKUP(D1211,支出入力表!E1212:$M$2000,8,FALSE),"")</f>
        <v/>
      </c>
      <c r="L1211" s="168" t="str">
        <f>IF(D1211="所費",VLOOKUP(D1211,支出入力表!E1212:$M$2000,9,FALSE),"")</f>
        <v/>
      </c>
      <c r="M1211" s="30"/>
    </row>
    <row r="1212" spans="2:13" x14ac:dyDescent="0.55000000000000004">
      <c r="B1212" s="163" t="str">
        <f>IF(D1212="所費",支出入力表!A1213,"")</f>
        <v/>
      </c>
      <c r="C1212" s="164" t="str">
        <f>IF(D1212="所費",支出入力表!C1213,"")</f>
        <v/>
      </c>
      <c r="D1212" s="165" t="str">
        <f>IF(支出入力表!E1213="所費","所費","")</f>
        <v/>
      </c>
      <c r="E1212" s="165" t="str">
        <f>IF(D1212="","",支出入力表!G1213)</f>
        <v/>
      </c>
      <c r="F1212" s="196" t="str">
        <f>IF(E1212="","",VLOOKUP(E1212,プルダウン用リスト!$L$1:$M$14,2,FALSE))</f>
        <v/>
      </c>
      <c r="G1212" s="164" t="str">
        <f>IF(D1212="所費",VLOOKUP(D1212,支出入力表!E1213:$M$2000,4,FALSE),"")</f>
        <v/>
      </c>
      <c r="H1212" s="164" t="str">
        <f>IF(D1212="所費",VLOOKUP(D1212,支出入力表!E1213:$M$2000,5,FALSE),"")</f>
        <v/>
      </c>
      <c r="I1212" s="166" t="str">
        <f>IF(D1212="所費",VLOOKUP(D1212,支出入力表!E1213:$M$2000,6,FALSE),"")</f>
        <v/>
      </c>
      <c r="J1212" s="167" t="str">
        <f>IF(D1212="所費",VLOOKUP(D1212,支出入力表!E1213:$M$2000,7,FALSE),"")</f>
        <v/>
      </c>
      <c r="K1212" s="167" t="str">
        <f>IF(D1212="所費",VLOOKUP(D1212,支出入力表!E1213:$M$2000,8,FALSE),"")</f>
        <v/>
      </c>
      <c r="L1212" s="168" t="str">
        <f>IF(D1212="所費",VLOOKUP(D1212,支出入力表!E1213:$M$2000,9,FALSE),"")</f>
        <v/>
      </c>
      <c r="M1212" s="30"/>
    </row>
    <row r="1213" spans="2:13" x14ac:dyDescent="0.55000000000000004">
      <c r="B1213" s="163" t="str">
        <f>IF(D1213="所費",支出入力表!A1214,"")</f>
        <v/>
      </c>
      <c r="C1213" s="164" t="str">
        <f>IF(D1213="所費",支出入力表!C1214,"")</f>
        <v/>
      </c>
      <c r="D1213" s="165" t="str">
        <f>IF(支出入力表!E1214="所費","所費","")</f>
        <v/>
      </c>
      <c r="E1213" s="165" t="str">
        <f>IF(D1213="","",支出入力表!G1214)</f>
        <v/>
      </c>
      <c r="F1213" s="196" t="str">
        <f>IF(E1213="","",VLOOKUP(E1213,プルダウン用リスト!$L$1:$M$14,2,FALSE))</f>
        <v/>
      </c>
      <c r="G1213" s="164" t="str">
        <f>IF(D1213="所費",VLOOKUP(D1213,支出入力表!E1214:$M$2000,4,FALSE),"")</f>
        <v/>
      </c>
      <c r="H1213" s="164" t="str">
        <f>IF(D1213="所費",VLOOKUP(D1213,支出入力表!E1214:$M$2000,5,FALSE),"")</f>
        <v/>
      </c>
      <c r="I1213" s="166" t="str">
        <f>IF(D1213="所費",VLOOKUP(D1213,支出入力表!E1214:$M$2000,6,FALSE),"")</f>
        <v/>
      </c>
      <c r="J1213" s="167" t="str">
        <f>IF(D1213="所費",VLOOKUP(D1213,支出入力表!E1214:$M$2000,7,FALSE),"")</f>
        <v/>
      </c>
      <c r="K1213" s="167" t="str">
        <f>IF(D1213="所費",VLOOKUP(D1213,支出入力表!E1214:$M$2000,8,FALSE),"")</f>
        <v/>
      </c>
      <c r="L1213" s="168" t="str">
        <f>IF(D1213="所費",VLOOKUP(D1213,支出入力表!E1214:$M$2000,9,FALSE),"")</f>
        <v/>
      </c>
      <c r="M1213" s="30"/>
    </row>
    <row r="1214" spans="2:13" x14ac:dyDescent="0.55000000000000004">
      <c r="B1214" s="163" t="str">
        <f>IF(D1214="所費",支出入力表!A1215,"")</f>
        <v/>
      </c>
      <c r="C1214" s="164" t="str">
        <f>IF(D1214="所費",支出入力表!C1215,"")</f>
        <v/>
      </c>
      <c r="D1214" s="165" t="str">
        <f>IF(支出入力表!E1215="所費","所費","")</f>
        <v/>
      </c>
      <c r="E1214" s="165" t="str">
        <f>IF(D1214="","",支出入力表!G1215)</f>
        <v/>
      </c>
      <c r="F1214" s="196" t="str">
        <f>IF(E1214="","",VLOOKUP(E1214,プルダウン用リスト!$L$1:$M$14,2,FALSE))</f>
        <v/>
      </c>
      <c r="G1214" s="164" t="str">
        <f>IF(D1214="所費",VLOOKUP(D1214,支出入力表!E1215:$M$2000,4,FALSE),"")</f>
        <v/>
      </c>
      <c r="H1214" s="164" t="str">
        <f>IF(D1214="所費",VLOOKUP(D1214,支出入力表!E1215:$M$2000,5,FALSE),"")</f>
        <v/>
      </c>
      <c r="I1214" s="166" t="str">
        <f>IF(D1214="所費",VLOOKUP(D1214,支出入力表!E1215:$M$2000,6,FALSE),"")</f>
        <v/>
      </c>
      <c r="J1214" s="167" t="str">
        <f>IF(D1214="所費",VLOOKUP(D1214,支出入力表!E1215:$M$2000,7,FALSE),"")</f>
        <v/>
      </c>
      <c r="K1214" s="167" t="str">
        <f>IF(D1214="所費",VLOOKUP(D1214,支出入力表!E1215:$M$2000,8,FALSE),"")</f>
        <v/>
      </c>
      <c r="L1214" s="168" t="str">
        <f>IF(D1214="所費",VLOOKUP(D1214,支出入力表!E1215:$M$2000,9,FALSE),"")</f>
        <v/>
      </c>
      <c r="M1214" s="30"/>
    </row>
    <row r="1215" spans="2:13" x14ac:dyDescent="0.55000000000000004">
      <c r="B1215" s="163" t="str">
        <f>IF(D1215="所費",支出入力表!A1216,"")</f>
        <v/>
      </c>
      <c r="C1215" s="164" t="str">
        <f>IF(D1215="所費",支出入力表!C1216,"")</f>
        <v/>
      </c>
      <c r="D1215" s="165" t="str">
        <f>IF(支出入力表!E1216="所費","所費","")</f>
        <v/>
      </c>
      <c r="E1215" s="165" t="str">
        <f>IF(D1215="","",支出入力表!G1216)</f>
        <v/>
      </c>
      <c r="F1215" s="196" t="str">
        <f>IF(E1215="","",VLOOKUP(E1215,プルダウン用リスト!$L$1:$M$14,2,FALSE))</f>
        <v/>
      </c>
      <c r="G1215" s="164" t="str">
        <f>IF(D1215="所費",VLOOKUP(D1215,支出入力表!E1216:$M$2000,4,FALSE),"")</f>
        <v/>
      </c>
      <c r="H1215" s="164" t="str">
        <f>IF(D1215="所費",VLOOKUP(D1215,支出入力表!E1216:$M$2000,5,FALSE),"")</f>
        <v/>
      </c>
      <c r="I1215" s="166" t="str">
        <f>IF(D1215="所費",VLOOKUP(D1215,支出入力表!E1216:$M$2000,6,FALSE),"")</f>
        <v/>
      </c>
      <c r="J1215" s="167" t="str">
        <f>IF(D1215="所費",VLOOKUP(D1215,支出入力表!E1216:$M$2000,7,FALSE),"")</f>
        <v/>
      </c>
      <c r="K1215" s="167" t="str">
        <f>IF(D1215="所費",VLOOKUP(D1215,支出入力表!E1216:$M$2000,8,FALSE),"")</f>
        <v/>
      </c>
      <c r="L1215" s="168" t="str">
        <f>IF(D1215="所費",VLOOKUP(D1215,支出入力表!E1216:$M$2000,9,FALSE),"")</f>
        <v/>
      </c>
      <c r="M1215" s="30"/>
    </row>
    <row r="1216" spans="2:13" x14ac:dyDescent="0.55000000000000004">
      <c r="B1216" s="163" t="str">
        <f>IF(D1216="所費",支出入力表!A1217,"")</f>
        <v/>
      </c>
      <c r="C1216" s="164" t="str">
        <f>IF(D1216="所費",支出入力表!C1217,"")</f>
        <v/>
      </c>
      <c r="D1216" s="165" t="str">
        <f>IF(支出入力表!E1217="所費","所費","")</f>
        <v/>
      </c>
      <c r="E1216" s="165" t="str">
        <f>IF(D1216="","",支出入力表!G1217)</f>
        <v/>
      </c>
      <c r="F1216" s="196" t="str">
        <f>IF(E1216="","",VLOOKUP(E1216,プルダウン用リスト!$L$1:$M$14,2,FALSE))</f>
        <v/>
      </c>
      <c r="G1216" s="164" t="str">
        <f>IF(D1216="所費",VLOOKUP(D1216,支出入力表!E1217:$M$2000,4,FALSE),"")</f>
        <v/>
      </c>
      <c r="H1216" s="164" t="str">
        <f>IF(D1216="所費",VLOOKUP(D1216,支出入力表!E1217:$M$2000,5,FALSE),"")</f>
        <v/>
      </c>
      <c r="I1216" s="166" t="str">
        <f>IF(D1216="所費",VLOOKUP(D1216,支出入力表!E1217:$M$2000,6,FALSE),"")</f>
        <v/>
      </c>
      <c r="J1216" s="167" t="str">
        <f>IF(D1216="所費",VLOOKUP(D1216,支出入力表!E1217:$M$2000,7,FALSE),"")</f>
        <v/>
      </c>
      <c r="K1216" s="167" t="str">
        <f>IF(D1216="所費",VLOOKUP(D1216,支出入力表!E1217:$M$2000,8,FALSE),"")</f>
        <v/>
      </c>
      <c r="L1216" s="168" t="str">
        <f>IF(D1216="所費",VLOOKUP(D1216,支出入力表!E1217:$M$2000,9,FALSE),"")</f>
        <v/>
      </c>
      <c r="M1216" s="30"/>
    </row>
    <row r="1217" spans="2:13" x14ac:dyDescent="0.55000000000000004">
      <c r="B1217" s="163" t="str">
        <f>IF(D1217="所費",支出入力表!A1218,"")</f>
        <v/>
      </c>
      <c r="C1217" s="164" t="str">
        <f>IF(D1217="所費",支出入力表!C1218,"")</f>
        <v/>
      </c>
      <c r="D1217" s="165" t="str">
        <f>IF(支出入力表!E1218="所費","所費","")</f>
        <v/>
      </c>
      <c r="E1217" s="165" t="str">
        <f>IF(D1217="","",支出入力表!G1218)</f>
        <v/>
      </c>
      <c r="F1217" s="196" t="str">
        <f>IF(E1217="","",VLOOKUP(E1217,プルダウン用リスト!$L$1:$M$14,2,FALSE))</f>
        <v/>
      </c>
      <c r="G1217" s="164" t="str">
        <f>IF(D1217="所費",VLOOKUP(D1217,支出入力表!E1218:$M$2000,4,FALSE),"")</f>
        <v/>
      </c>
      <c r="H1217" s="164" t="str">
        <f>IF(D1217="所費",VLOOKUP(D1217,支出入力表!E1218:$M$2000,5,FALSE),"")</f>
        <v/>
      </c>
      <c r="I1217" s="166" t="str">
        <f>IF(D1217="所費",VLOOKUP(D1217,支出入力表!E1218:$M$2000,6,FALSE),"")</f>
        <v/>
      </c>
      <c r="J1217" s="167" t="str">
        <f>IF(D1217="所費",VLOOKUP(D1217,支出入力表!E1218:$M$2000,7,FALSE),"")</f>
        <v/>
      </c>
      <c r="K1217" s="167" t="str">
        <f>IF(D1217="所費",VLOOKUP(D1217,支出入力表!E1218:$M$2000,8,FALSE),"")</f>
        <v/>
      </c>
      <c r="L1217" s="168" t="str">
        <f>IF(D1217="所費",VLOOKUP(D1217,支出入力表!E1218:$M$2000,9,FALSE),"")</f>
        <v/>
      </c>
      <c r="M1217" s="30"/>
    </row>
    <row r="1218" spans="2:13" x14ac:dyDescent="0.55000000000000004">
      <c r="B1218" s="163" t="str">
        <f>IF(D1218="所費",支出入力表!A1219,"")</f>
        <v/>
      </c>
      <c r="C1218" s="164" t="str">
        <f>IF(D1218="所費",支出入力表!C1219,"")</f>
        <v/>
      </c>
      <c r="D1218" s="165" t="str">
        <f>IF(支出入力表!E1219="所費","所費","")</f>
        <v/>
      </c>
      <c r="E1218" s="165" t="str">
        <f>IF(D1218="","",支出入力表!G1219)</f>
        <v/>
      </c>
      <c r="F1218" s="196" t="str">
        <f>IF(E1218="","",VLOOKUP(E1218,プルダウン用リスト!$L$1:$M$14,2,FALSE))</f>
        <v/>
      </c>
      <c r="G1218" s="164" t="str">
        <f>IF(D1218="所費",VLOOKUP(D1218,支出入力表!E1219:$M$2000,4,FALSE),"")</f>
        <v/>
      </c>
      <c r="H1218" s="164" t="str">
        <f>IF(D1218="所費",VLOOKUP(D1218,支出入力表!E1219:$M$2000,5,FALSE),"")</f>
        <v/>
      </c>
      <c r="I1218" s="166" t="str">
        <f>IF(D1218="所費",VLOOKUP(D1218,支出入力表!E1219:$M$2000,6,FALSE),"")</f>
        <v/>
      </c>
      <c r="J1218" s="167" t="str">
        <f>IF(D1218="所費",VLOOKUP(D1218,支出入力表!E1219:$M$2000,7,FALSE),"")</f>
        <v/>
      </c>
      <c r="K1218" s="167" t="str">
        <f>IF(D1218="所費",VLOOKUP(D1218,支出入力表!E1219:$M$2000,8,FALSE),"")</f>
        <v/>
      </c>
      <c r="L1218" s="168" t="str">
        <f>IF(D1218="所費",VLOOKUP(D1218,支出入力表!E1219:$M$2000,9,FALSE),"")</f>
        <v/>
      </c>
      <c r="M1218" s="30"/>
    </row>
    <row r="1219" spans="2:13" x14ac:dyDescent="0.55000000000000004">
      <c r="B1219" s="163" t="str">
        <f>IF(D1219="所費",支出入力表!A1220,"")</f>
        <v/>
      </c>
      <c r="C1219" s="164" t="str">
        <f>IF(D1219="所費",支出入力表!C1220,"")</f>
        <v/>
      </c>
      <c r="D1219" s="165" t="str">
        <f>IF(支出入力表!E1220="所費","所費","")</f>
        <v/>
      </c>
      <c r="E1219" s="165" t="str">
        <f>IF(D1219="","",支出入力表!G1220)</f>
        <v/>
      </c>
      <c r="F1219" s="196" t="str">
        <f>IF(E1219="","",VLOOKUP(E1219,プルダウン用リスト!$L$1:$M$14,2,FALSE))</f>
        <v/>
      </c>
      <c r="G1219" s="164" t="str">
        <f>IF(D1219="所費",VLOOKUP(D1219,支出入力表!E1220:$M$2000,4,FALSE),"")</f>
        <v/>
      </c>
      <c r="H1219" s="164" t="str">
        <f>IF(D1219="所費",VLOOKUP(D1219,支出入力表!E1220:$M$2000,5,FALSE),"")</f>
        <v/>
      </c>
      <c r="I1219" s="166" t="str">
        <f>IF(D1219="所費",VLOOKUP(D1219,支出入力表!E1220:$M$2000,6,FALSE),"")</f>
        <v/>
      </c>
      <c r="J1219" s="167" t="str">
        <f>IF(D1219="所費",VLOOKUP(D1219,支出入力表!E1220:$M$2000,7,FALSE),"")</f>
        <v/>
      </c>
      <c r="K1219" s="167" t="str">
        <f>IF(D1219="所費",VLOOKUP(D1219,支出入力表!E1220:$M$2000,8,FALSE),"")</f>
        <v/>
      </c>
      <c r="L1219" s="168" t="str">
        <f>IF(D1219="所費",VLOOKUP(D1219,支出入力表!E1220:$M$2000,9,FALSE),"")</f>
        <v/>
      </c>
      <c r="M1219" s="30"/>
    </row>
    <row r="1220" spans="2:13" x14ac:dyDescent="0.55000000000000004">
      <c r="B1220" s="163" t="str">
        <f>IF(D1220="所費",支出入力表!A1221,"")</f>
        <v/>
      </c>
      <c r="C1220" s="164" t="str">
        <f>IF(D1220="所費",支出入力表!C1221,"")</f>
        <v/>
      </c>
      <c r="D1220" s="165" t="str">
        <f>IF(支出入力表!E1221="所費","所費","")</f>
        <v/>
      </c>
      <c r="E1220" s="165" t="str">
        <f>IF(D1220="","",支出入力表!G1221)</f>
        <v/>
      </c>
      <c r="F1220" s="196" t="str">
        <f>IF(E1220="","",VLOOKUP(E1220,プルダウン用リスト!$L$1:$M$14,2,FALSE))</f>
        <v/>
      </c>
      <c r="G1220" s="164" t="str">
        <f>IF(D1220="所費",VLOOKUP(D1220,支出入力表!E1221:$M$2000,4,FALSE),"")</f>
        <v/>
      </c>
      <c r="H1220" s="164" t="str">
        <f>IF(D1220="所費",VLOOKUP(D1220,支出入力表!E1221:$M$2000,5,FALSE),"")</f>
        <v/>
      </c>
      <c r="I1220" s="166" t="str">
        <f>IF(D1220="所費",VLOOKUP(D1220,支出入力表!E1221:$M$2000,6,FALSE),"")</f>
        <v/>
      </c>
      <c r="J1220" s="167" t="str">
        <f>IF(D1220="所費",VLOOKUP(D1220,支出入力表!E1221:$M$2000,7,FALSE),"")</f>
        <v/>
      </c>
      <c r="K1220" s="167" t="str">
        <f>IF(D1220="所費",VLOOKUP(D1220,支出入力表!E1221:$M$2000,8,FALSE),"")</f>
        <v/>
      </c>
      <c r="L1220" s="168" t="str">
        <f>IF(D1220="所費",VLOOKUP(D1220,支出入力表!E1221:$M$2000,9,FALSE),"")</f>
        <v/>
      </c>
      <c r="M1220" s="30"/>
    </row>
    <row r="1221" spans="2:13" x14ac:dyDescent="0.55000000000000004">
      <c r="B1221" s="163" t="str">
        <f>IF(D1221="所費",支出入力表!A1222,"")</f>
        <v/>
      </c>
      <c r="C1221" s="164" t="str">
        <f>IF(D1221="所費",支出入力表!C1222,"")</f>
        <v/>
      </c>
      <c r="D1221" s="165" t="str">
        <f>IF(支出入力表!E1222="所費","所費","")</f>
        <v/>
      </c>
      <c r="E1221" s="165" t="str">
        <f>IF(D1221="","",支出入力表!G1222)</f>
        <v/>
      </c>
      <c r="F1221" s="196" t="str">
        <f>IF(E1221="","",VLOOKUP(E1221,プルダウン用リスト!$L$1:$M$14,2,FALSE))</f>
        <v/>
      </c>
      <c r="G1221" s="164" t="str">
        <f>IF(D1221="所費",VLOOKUP(D1221,支出入力表!E1222:$M$2000,4,FALSE),"")</f>
        <v/>
      </c>
      <c r="H1221" s="164" t="str">
        <f>IF(D1221="所費",VLOOKUP(D1221,支出入力表!E1222:$M$2000,5,FALSE),"")</f>
        <v/>
      </c>
      <c r="I1221" s="166" t="str">
        <f>IF(D1221="所費",VLOOKUP(D1221,支出入力表!E1222:$M$2000,6,FALSE),"")</f>
        <v/>
      </c>
      <c r="J1221" s="167" t="str">
        <f>IF(D1221="所費",VLOOKUP(D1221,支出入力表!E1222:$M$2000,7,FALSE),"")</f>
        <v/>
      </c>
      <c r="K1221" s="167" t="str">
        <f>IF(D1221="所費",VLOOKUP(D1221,支出入力表!E1222:$M$2000,8,FALSE),"")</f>
        <v/>
      </c>
      <c r="L1221" s="168" t="str">
        <f>IF(D1221="所費",VLOOKUP(D1221,支出入力表!E1222:$M$2000,9,FALSE),"")</f>
        <v/>
      </c>
      <c r="M1221" s="30"/>
    </row>
    <row r="1222" spans="2:13" x14ac:dyDescent="0.55000000000000004">
      <c r="B1222" s="163" t="str">
        <f>IF(D1222="所費",支出入力表!A1223,"")</f>
        <v/>
      </c>
      <c r="C1222" s="164" t="str">
        <f>IF(D1222="所費",支出入力表!C1223,"")</f>
        <v/>
      </c>
      <c r="D1222" s="165" t="str">
        <f>IF(支出入力表!E1223="所費","所費","")</f>
        <v/>
      </c>
      <c r="E1222" s="165" t="str">
        <f>IF(D1222="","",支出入力表!G1223)</f>
        <v/>
      </c>
      <c r="F1222" s="196" t="str">
        <f>IF(E1222="","",VLOOKUP(E1222,プルダウン用リスト!$L$1:$M$14,2,FALSE))</f>
        <v/>
      </c>
      <c r="G1222" s="164" t="str">
        <f>IF(D1222="所費",VLOOKUP(D1222,支出入力表!E1223:$M$2000,4,FALSE),"")</f>
        <v/>
      </c>
      <c r="H1222" s="164" t="str">
        <f>IF(D1222="所費",VLOOKUP(D1222,支出入力表!E1223:$M$2000,5,FALSE),"")</f>
        <v/>
      </c>
      <c r="I1222" s="166" t="str">
        <f>IF(D1222="所費",VLOOKUP(D1222,支出入力表!E1223:$M$2000,6,FALSE),"")</f>
        <v/>
      </c>
      <c r="J1222" s="167" t="str">
        <f>IF(D1222="所費",VLOOKUP(D1222,支出入力表!E1223:$M$2000,7,FALSE),"")</f>
        <v/>
      </c>
      <c r="K1222" s="167" t="str">
        <f>IF(D1222="所費",VLOOKUP(D1222,支出入力表!E1223:$M$2000,8,FALSE),"")</f>
        <v/>
      </c>
      <c r="L1222" s="168" t="str">
        <f>IF(D1222="所費",VLOOKUP(D1222,支出入力表!E1223:$M$2000,9,FALSE),"")</f>
        <v/>
      </c>
      <c r="M1222" s="30"/>
    </row>
    <row r="1223" spans="2:13" x14ac:dyDescent="0.55000000000000004">
      <c r="B1223" s="163" t="str">
        <f>IF(D1223="所費",支出入力表!A1224,"")</f>
        <v/>
      </c>
      <c r="C1223" s="164" t="str">
        <f>IF(D1223="所費",支出入力表!C1224,"")</f>
        <v/>
      </c>
      <c r="D1223" s="165" t="str">
        <f>IF(支出入力表!E1224="所費","所費","")</f>
        <v/>
      </c>
      <c r="E1223" s="165" t="str">
        <f>IF(D1223="","",支出入力表!G1224)</f>
        <v/>
      </c>
      <c r="F1223" s="196" t="str">
        <f>IF(E1223="","",VLOOKUP(E1223,プルダウン用リスト!$L$1:$M$14,2,FALSE))</f>
        <v/>
      </c>
      <c r="G1223" s="164" t="str">
        <f>IF(D1223="所費",VLOOKUP(D1223,支出入力表!E1224:$M$2000,4,FALSE),"")</f>
        <v/>
      </c>
      <c r="H1223" s="164" t="str">
        <f>IF(D1223="所費",VLOOKUP(D1223,支出入力表!E1224:$M$2000,5,FALSE),"")</f>
        <v/>
      </c>
      <c r="I1223" s="166" t="str">
        <f>IF(D1223="所費",VLOOKUP(D1223,支出入力表!E1224:$M$2000,6,FALSE),"")</f>
        <v/>
      </c>
      <c r="J1223" s="167" t="str">
        <f>IF(D1223="所費",VLOOKUP(D1223,支出入力表!E1224:$M$2000,7,FALSE),"")</f>
        <v/>
      </c>
      <c r="K1223" s="167" t="str">
        <f>IF(D1223="所費",VLOOKUP(D1223,支出入力表!E1224:$M$2000,8,FALSE),"")</f>
        <v/>
      </c>
      <c r="L1223" s="168" t="str">
        <f>IF(D1223="所費",VLOOKUP(D1223,支出入力表!E1224:$M$2000,9,FALSE),"")</f>
        <v/>
      </c>
      <c r="M1223" s="30"/>
    </row>
    <row r="1224" spans="2:13" x14ac:dyDescent="0.55000000000000004">
      <c r="B1224" s="163" t="str">
        <f>IF(D1224="所費",支出入力表!A1225,"")</f>
        <v/>
      </c>
      <c r="C1224" s="164" t="str">
        <f>IF(D1224="所費",支出入力表!C1225,"")</f>
        <v/>
      </c>
      <c r="D1224" s="165" t="str">
        <f>IF(支出入力表!E1225="所費","所費","")</f>
        <v/>
      </c>
      <c r="E1224" s="165" t="str">
        <f>IF(D1224="","",支出入力表!G1225)</f>
        <v/>
      </c>
      <c r="F1224" s="196" t="str">
        <f>IF(E1224="","",VLOOKUP(E1224,プルダウン用リスト!$L$1:$M$14,2,FALSE))</f>
        <v/>
      </c>
      <c r="G1224" s="164" t="str">
        <f>IF(D1224="所費",VLOOKUP(D1224,支出入力表!E1225:$M$2000,4,FALSE),"")</f>
        <v/>
      </c>
      <c r="H1224" s="164" t="str">
        <f>IF(D1224="所費",VLOOKUP(D1224,支出入力表!E1225:$M$2000,5,FALSE),"")</f>
        <v/>
      </c>
      <c r="I1224" s="166" t="str">
        <f>IF(D1224="所費",VLOOKUP(D1224,支出入力表!E1225:$M$2000,6,FALSE),"")</f>
        <v/>
      </c>
      <c r="J1224" s="167" t="str">
        <f>IF(D1224="所費",VLOOKUP(D1224,支出入力表!E1225:$M$2000,7,FALSE),"")</f>
        <v/>
      </c>
      <c r="K1224" s="167" t="str">
        <f>IF(D1224="所費",VLOOKUP(D1224,支出入力表!E1225:$M$2000,8,FALSE),"")</f>
        <v/>
      </c>
      <c r="L1224" s="168" t="str">
        <f>IF(D1224="所費",VLOOKUP(D1224,支出入力表!E1225:$M$2000,9,FALSE),"")</f>
        <v/>
      </c>
      <c r="M1224" s="30"/>
    </row>
    <row r="1225" spans="2:13" x14ac:dyDescent="0.55000000000000004">
      <c r="B1225" s="163" t="str">
        <f>IF(D1225="所費",支出入力表!A1226,"")</f>
        <v/>
      </c>
      <c r="C1225" s="164" t="str">
        <f>IF(D1225="所費",支出入力表!C1226,"")</f>
        <v/>
      </c>
      <c r="D1225" s="165" t="str">
        <f>IF(支出入力表!E1226="所費","所費","")</f>
        <v/>
      </c>
      <c r="E1225" s="165" t="str">
        <f>IF(D1225="","",支出入力表!G1226)</f>
        <v/>
      </c>
      <c r="F1225" s="196" t="str">
        <f>IF(E1225="","",VLOOKUP(E1225,プルダウン用リスト!$L$1:$M$14,2,FALSE))</f>
        <v/>
      </c>
      <c r="G1225" s="164" t="str">
        <f>IF(D1225="所費",VLOOKUP(D1225,支出入力表!E1226:$M$2000,4,FALSE),"")</f>
        <v/>
      </c>
      <c r="H1225" s="164" t="str">
        <f>IF(D1225="所費",VLOOKUP(D1225,支出入力表!E1226:$M$2000,5,FALSE),"")</f>
        <v/>
      </c>
      <c r="I1225" s="166" t="str">
        <f>IF(D1225="所費",VLOOKUP(D1225,支出入力表!E1226:$M$2000,6,FALSE),"")</f>
        <v/>
      </c>
      <c r="J1225" s="167" t="str">
        <f>IF(D1225="所費",VLOOKUP(D1225,支出入力表!E1226:$M$2000,7,FALSE),"")</f>
        <v/>
      </c>
      <c r="K1225" s="167" t="str">
        <f>IF(D1225="所費",VLOOKUP(D1225,支出入力表!E1226:$M$2000,8,FALSE),"")</f>
        <v/>
      </c>
      <c r="L1225" s="168" t="str">
        <f>IF(D1225="所費",VLOOKUP(D1225,支出入力表!E1226:$M$2000,9,FALSE),"")</f>
        <v/>
      </c>
      <c r="M1225" s="30"/>
    </row>
    <row r="1226" spans="2:13" x14ac:dyDescent="0.55000000000000004">
      <c r="B1226" s="163" t="str">
        <f>IF(D1226="所費",支出入力表!A1227,"")</f>
        <v/>
      </c>
      <c r="C1226" s="164" t="str">
        <f>IF(D1226="所費",支出入力表!C1227,"")</f>
        <v/>
      </c>
      <c r="D1226" s="165" t="str">
        <f>IF(支出入力表!E1227="所費","所費","")</f>
        <v/>
      </c>
      <c r="E1226" s="165" t="str">
        <f>IF(D1226="","",支出入力表!G1227)</f>
        <v/>
      </c>
      <c r="F1226" s="196" t="str">
        <f>IF(E1226="","",VLOOKUP(E1226,プルダウン用リスト!$L$1:$M$14,2,FALSE))</f>
        <v/>
      </c>
      <c r="G1226" s="164" t="str">
        <f>IF(D1226="所費",VLOOKUP(D1226,支出入力表!E1227:$M$2000,4,FALSE),"")</f>
        <v/>
      </c>
      <c r="H1226" s="164" t="str">
        <f>IF(D1226="所費",VLOOKUP(D1226,支出入力表!E1227:$M$2000,5,FALSE),"")</f>
        <v/>
      </c>
      <c r="I1226" s="166" t="str">
        <f>IF(D1226="所費",VLOOKUP(D1226,支出入力表!E1227:$M$2000,6,FALSE),"")</f>
        <v/>
      </c>
      <c r="J1226" s="167" t="str">
        <f>IF(D1226="所費",VLOOKUP(D1226,支出入力表!E1227:$M$2000,7,FALSE),"")</f>
        <v/>
      </c>
      <c r="K1226" s="167" t="str">
        <f>IF(D1226="所費",VLOOKUP(D1226,支出入力表!E1227:$M$2000,8,FALSE),"")</f>
        <v/>
      </c>
      <c r="L1226" s="168" t="str">
        <f>IF(D1226="所費",VLOOKUP(D1226,支出入力表!E1227:$M$2000,9,FALSE),"")</f>
        <v/>
      </c>
      <c r="M1226" s="30"/>
    </row>
    <row r="1227" spans="2:13" x14ac:dyDescent="0.55000000000000004">
      <c r="B1227" s="163" t="str">
        <f>IF(D1227="所費",支出入力表!A1228,"")</f>
        <v/>
      </c>
      <c r="C1227" s="164" t="str">
        <f>IF(D1227="所費",支出入力表!C1228,"")</f>
        <v/>
      </c>
      <c r="D1227" s="165" t="str">
        <f>IF(支出入力表!E1228="所費","所費","")</f>
        <v/>
      </c>
      <c r="E1227" s="165" t="str">
        <f>IF(D1227="","",支出入力表!G1228)</f>
        <v/>
      </c>
      <c r="F1227" s="196" t="str">
        <f>IF(E1227="","",VLOOKUP(E1227,プルダウン用リスト!$L$1:$M$14,2,FALSE))</f>
        <v/>
      </c>
      <c r="G1227" s="164" t="str">
        <f>IF(D1227="所費",VLOOKUP(D1227,支出入力表!E1228:$M$2000,4,FALSE),"")</f>
        <v/>
      </c>
      <c r="H1227" s="164" t="str">
        <f>IF(D1227="所費",VLOOKUP(D1227,支出入力表!E1228:$M$2000,5,FALSE),"")</f>
        <v/>
      </c>
      <c r="I1227" s="166" t="str">
        <f>IF(D1227="所費",VLOOKUP(D1227,支出入力表!E1228:$M$2000,6,FALSE),"")</f>
        <v/>
      </c>
      <c r="J1227" s="167" t="str">
        <f>IF(D1227="所費",VLOOKUP(D1227,支出入力表!E1228:$M$2000,7,FALSE),"")</f>
        <v/>
      </c>
      <c r="K1227" s="167" t="str">
        <f>IF(D1227="所費",VLOOKUP(D1227,支出入力表!E1228:$M$2000,8,FALSE),"")</f>
        <v/>
      </c>
      <c r="L1227" s="168" t="str">
        <f>IF(D1227="所費",VLOOKUP(D1227,支出入力表!E1228:$M$2000,9,FALSE),"")</f>
        <v/>
      </c>
      <c r="M1227" s="30"/>
    </row>
    <row r="1228" spans="2:13" x14ac:dyDescent="0.55000000000000004">
      <c r="B1228" s="163" t="str">
        <f>IF(D1228="所費",支出入力表!A1229,"")</f>
        <v/>
      </c>
      <c r="C1228" s="164" t="str">
        <f>IF(D1228="所費",支出入力表!C1229,"")</f>
        <v/>
      </c>
      <c r="D1228" s="165" t="str">
        <f>IF(支出入力表!E1229="所費","所費","")</f>
        <v/>
      </c>
      <c r="E1228" s="165" t="str">
        <f>IF(D1228="","",支出入力表!G1229)</f>
        <v/>
      </c>
      <c r="F1228" s="196" t="str">
        <f>IF(E1228="","",VLOOKUP(E1228,プルダウン用リスト!$L$1:$M$14,2,FALSE))</f>
        <v/>
      </c>
      <c r="G1228" s="164" t="str">
        <f>IF(D1228="所費",VLOOKUP(D1228,支出入力表!E1229:$M$2000,4,FALSE),"")</f>
        <v/>
      </c>
      <c r="H1228" s="164" t="str">
        <f>IF(D1228="所費",VLOOKUP(D1228,支出入力表!E1229:$M$2000,5,FALSE),"")</f>
        <v/>
      </c>
      <c r="I1228" s="166" t="str">
        <f>IF(D1228="所費",VLOOKUP(D1228,支出入力表!E1229:$M$2000,6,FALSE),"")</f>
        <v/>
      </c>
      <c r="J1228" s="167" t="str">
        <f>IF(D1228="所費",VLOOKUP(D1228,支出入力表!E1229:$M$2000,7,FALSE),"")</f>
        <v/>
      </c>
      <c r="K1228" s="167" t="str">
        <f>IF(D1228="所費",VLOOKUP(D1228,支出入力表!E1229:$M$2000,8,FALSE),"")</f>
        <v/>
      </c>
      <c r="L1228" s="168" t="str">
        <f>IF(D1228="所費",VLOOKUP(D1228,支出入力表!E1229:$M$2000,9,FALSE),"")</f>
        <v/>
      </c>
      <c r="M1228" s="30"/>
    </row>
    <row r="1229" spans="2:13" x14ac:dyDescent="0.55000000000000004">
      <c r="B1229" s="163" t="str">
        <f>IF(D1229="所費",支出入力表!A1230,"")</f>
        <v/>
      </c>
      <c r="C1229" s="164" t="str">
        <f>IF(D1229="所費",支出入力表!C1230,"")</f>
        <v/>
      </c>
      <c r="D1229" s="165" t="str">
        <f>IF(支出入力表!E1230="所費","所費","")</f>
        <v/>
      </c>
      <c r="E1229" s="165" t="str">
        <f>IF(D1229="","",支出入力表!G1230)</f>
        <v/>
      </c>
      <c r="F1229" s="196" t="str">
        <f>IF(E1229="","",VLOOKUP(E1229,プルダウン用リスト!$L$1:$M$14,2,FALSE))</f>
        <v/>
      </c>
      <c r="G1229" s="164" t="str">
        <f>IF(D1229="所費",VLOOKUP(D1229,支出入力表!E1230:$M$2000,4,FALSE),"")</f>
        <v/>
      </c>
      <c r="H1229" s="164" t="str">
        <f>IF(D1229="所費",VLOOKUP(D1229,支出入力表!E1230:$M$2000,5,FALSE),"")</f>
        <v/>
      </c>
      <c r="I1229" s="166" t="str">
        <f>IF(D1229="所費",VLOOKUP(D1229,支出入力表!E1230:$M$2000,6,FALSE),"")</f>
        <v/>
      </c>
      <c r="J1229" s="167" t="str">
        <f>IF(D1229="所費",VLOOKUP(D1229,支出入力表!E1230:$M$2000,7,FALSE),"")</f>
        <v/>
      </c>
      <c r="K1229" s="167" t="str">
        <f>IF(D1229="所費",VLOOKUP(D1229,支出入力表!E1230:$M$2000,8,FALSE),"")</f>
        <v/>
      </c>
      <c r="L1229" s="168" t="str">
        <f>IF(D1229="所費",VLOOKUP(D1229,支出入力表!E1230:$M$2000,9,FALSE),"")</f>
        <v/>
      </c>
      <c r="M1229" s="30"/>
    </row>
    <row r="1230" spans="2:13" x14ac:dyDescent="0.55000000000000004">
      <c r="B1230" s="163" t="str">
        <f>IF(D1230="所費",支出入力表!A1231,"")</f>
        <v/>
      </c>
      <c r="C1230" s="164" t="str">
        <f>IF(D1230="所費",支出入力表!C1231,"")</f>
        <v/>
      </c>
      <c r="D1230" s="165" t="str">
        <f>IF(支出入力表!E1231="所費","所費","")</f>
        <v/>
      </c>
      <c r="E1230" s="165" t="str">
        <f>IF(D1230="","",支出入力表!G1231)</f>
        <v/>
      </c>
      <c r="F1230" s="196" t="str">
        <f>IF(E1230="","",VLOOKUP(E1230,プルダウン用リスト!$L$1:$M$14,2,FALSE))</f>
        <v/>
      </c>
      <c r="G1230" s="164" t="str">
        <f>IF(D1230="所費",VLOOKUP(D1230,支出入力表!E1231:$M$2000,4,FALSE),"")</f>
        <v/>
      </c>
      <c r="H1230" s="164" t="str">
        <f>IF(D1230="所費",VLOOKUP(D1230,支出入力表!E1231:$M$2000,5,FALSE),"")</f>
        <v/>
      </c>
      <c r="I1230" s="166" t="str">
        <f>IF(D1230="所費",VLOOKUP(D1230,支出入力表!E1231:$M$2000,6,FALSE),"")</f>
        <v/>
      </c>
      <c r="J1230" s="167" t="str">
        <f>IF(D1230="所費",VLOOKUP(D1230,支出入力表!E1231:$M$2000,7,FALSE),"")</f>
        <v/>
      </c>
      <c r="K1230" s="167" t="str">
        <f>IF(D1230="所費",VLOOKUP(D1230,支出入力表!E1231:$M$2000,8,FALSE),"")</f>
        <v/>
      </c>
      <c r="L1230" s="168" t="str">
        <f>IF(D1230="所費",VLOOKUP(D1230,支出入力表!E1231:$M$2000,9,FALSE),"")</f>
        <v/>
      </c>
      <c r="M1230" s="30"/>
    </row>
    <row r="1231" spans="2:13" x14ac:dyDescent="0.55000000000000004">
      <c r="B1231" s="163" t="str">
        <f>IF(D1231="所費",支出入力表!A1232,"")</f>
        <v/>
      </c>
      <c r="C1231" s="164" t="str">
        <f>IF(D1231="所費",支出入力表!C1232,"")</f>
        <v/>
      </c>
      <c r="D1231" s="165" t="str">
        <f>IF(支出入力表!E1232="所費","所費","")</f>
        <v/>
      </c>
      <c r="E1231" s="165" t="str">
        <f>IF(D1231="","",支出入力表!G1232)</f>
        <v/>
      </c>
      <c r="F1231" s="196" t="str">
        <f>IF(E1231="","",VLOOKUP(E1231,プルダウン用リスト!$L$1:$M$14,2,FALSE))</f>
        <v/>
      </c>
      <c r="G1231" s="164" t="str">
        <f>IF(D1231="所費",VLOOKUP(D1231,支出入力表!E1232:$M$2000,4,FALSE),"")</f>
        <v/>
      </c>
      <c r="H1231" s="164" t="str">
        <f>IF(D1231="所費",VLOOKUP(D1231,支出入力表!E1232:$M$2000,5,FALSE),"")</f>
        <v/>
      </c>
      <c r="I1231" s="166" t="str">
        <f>IF(D1231="所費",VLOOKUP(D1231,支出入力表!E1232:$M$2000,6,FALSE),"")</f>
        <v/>
      </c>
      <c r="J1231" s="167" t="str">
        <f>IF(D1231="所費",VLOOKUP(D1231,支出入力表!E1232:$M$2000,7,FALSE),"")</f>
        <v/>
      </c>
      <c r="K1231" s="167" t="str">
        <f>IF(D1231="所費",VLOOKUP(D1231,支出入力表!E1232:$M$2000,8,FALSE),"")</f>
        <v/>
      </c>
      <c r="L1231" s="168" t="str">
        <f>IF(D1231="所費",VLOOKUP(D1231,支出入力表!E1232:$M$2000,9,FALSE),"")</f>
        <v/>
      </c>
      <c r="M1231" s="30"/>
    </row>
    <row r="1232" spans="2:13" x14ac:dyDescent="0.55000000000000004">
      <c r="B1232" s="163" t="str">
        <f>IF(D1232="所費",支出入力表!A1233,"")</f>
        <v/>
      </c>
      <c r="C1232" s="164" t="str">
        <f>IF(D1232="所費",支出入力表!C1233,"")</f>
        <v/>
      </c>
      <c r="D1232" s="165" t="str">
        <f>IF(支出入力表!E1233="所費","所費","")</f>
        <v/>
      </c>
      <c r="E1232" s="165" t="str">
        <f>IF(D1232="","",支出入力表!G1233)</f>
        <v/>
      </c>
      <c r="F1232" s="196" t="str">
        <f>IF(E1232="","",VLOOKUP(E1232,プルダウン用リスト!$L$1:$M$14,2,FALSE))</f>
        <v/>
      </c>
      <c r="G1232" s="164" t="str">
        <f>IF(D1232="所費",VLOOKUP(D1232,支出入力表!E1233:$M$2000,4,FALSE),"")</f>
        <v/>
      </c>
      <c r="H1232" s="164" t="str">
        <f>IF(D1232="所費",VLOOKUP(D1232,支出入力表!E1233:$M$2000,5,FALSE),"")</f>
        <v/>
      </c>
      <c r="I1232" s="166" t="str">
        <f>IF(D1232="所費",VLOOKUP(D1232,支出入力表!E1233:$M$2000,6,FALSE),"")</f>
        <v/>
      </c>
      <c r="J1232" s="167" t="str">
        <f>IF(D1232="所費",VLOOKUP(D1232,支出入力表!E1233:$M$2000,7,FALSE),"")</f>
        <v/>
      </c>
      <c r="K1232" s="167" t="str">
        <f>IF(D1232="所費",VLOOKUP(D1232,支出入力表!E1233:$M$2000,8,FALSE),"")</f>
        <v/>
      </c>
      <c r="L1232" s="168" t="str">
        <f>IF(D1232="所費",VLOOKUP(D1232,支出入力表!E1233:$M$2000,9,FALSE),"")</f>
        <v/>
      </c>
      <c r="M1232" s="30"/>
    </row>
    <row r="1233" spans="2:13" x14ac:dyDescent="0.55000000000000004">
      <c r="B1233" s="163" t="str">
        <f>IF(D1233="所費",支出入力表!A1234,"")</f>
        <v/>
      </c>
      <c r="C1233" s="164" t="str">
        <f>IF(D1233="所費",支出入力表!C1234,"")</f>
        <v/>
      </c>
      <c r="D1233" s="165" t="str">
        <f>IF(支出入力表!E1234="所費","所費","")</f>
        <v/>
      </c>
      <c r="E1233" s="165" t="str">
        <f>IF(D1233="","",支出入力表!G1234)</f>
        <v/>
      </c>
      <c r="F1233" s="196" t="str">
        <f>IF(E1233="","",VLOOKUP(E1233,プルダウン用リスト!$L$1:$M$14,2,FALSE))</f>
        <v/>
      </c>
      <c r="G1233" s="164" t="str">
        <f>IF(D1233="所費",VLOOKUP(D1233,支出入力表!E1234:$M$2000,4,FALSE),"")</f>
        <v/>
      </c>
      <c r="H1233" s="164" t="str">
        <f>IF(D1233="所費",VLOOKUP(D1233,支出入力表!E1234:$M$2000,5,FALSE),"")</f>
        <v/>
      </c>
      <c r="I1233" s="166" t="str">
        <f>IF(D1233="所費",VLOOKUP(D1233,支出入力表!E1234:$M$2000,6,FALSE),"")</f>
        <v/>
      </c>
      <c r="J1233" s="167" t="str">
        <f>IF(D1233="所費",VLOOKUP(D1233,支出入力表!E1234:$M$2000,7,FALSE),"")</f>
        <v/>
      </c>
      <c r="K1233" s="167" t="str">
        <f>IF(D1233="所費",VLOOKUP(D1233,支出入力表!E1234:$M$2000,8,FALSE),"")</f>
        <v/>
      </c>
      <c r="L1233" s="168" t="str">
        <f>IF(D1233="所費",VLOOKUP(D1233,支出入力表!E1234:$M$2000,9,FALSE),"")</f>
        <v/>
      </c>
      <c r="M1233" s="30"/>
    </row>
    <row r="1234" spans="2:13" x14ac:dyDescent="0.55000000000000004">
      <c r="B1234" s="163" t="str">
        <f>IF(D1234="所費",支出入力表!A1235,"")</f>
        <v/>
      </c>
      <c r="C1234" s="164" t="str">
        <f>IF(D1234="所費",支出入力表!C1235,"")</f>
        <v/>
      </c>
      <c r="D1234" s="165" t="str">
        <f>IF(支出入力表!E1235="所費","所費","")</f>
        <v/>
      </c>
      <c r="E1234" s="165" t="str">
        <f>IF(D1234="","",支出入力表!G1235)</f>
        <v/>
      </c>
      <c r="F1234" s="196" t="str">
        <f>IF(E1234="","",VLOOKUP(E1234,プルダウン用リスト!$L$1:$M$14,2,FALSE))</f>
        <v/>
      </c>
      <c r="G1234" s="164" t="str">
        <f>IF(D1234="所費",VLOOKUP(D1234,支出入力表!E1235:$M$2000,4,FALSE),"")</f>
        <v/>
      </c>
      <c r="H1234" s="164" t="str">
        <f>IF(D1234="所費",VLOOKUP(D1234,支出入力表!E1235:$M$2000,5,FALSE),"")</f>
        <v/>
      </c>
      <c r="I1234" s="166" t="str">
        <f>IF(D1234="所費",VLOOKUP(D1234,支出入力表!E1235:$M$2000,6,FALSE),"")</f>
        <v/>
      </c>
      <c r="J1234" s="167" t="str">
        <f>IF(D1234="所費",VLOOKUP(D1234,支出入力表!E1235:$M$2000,7,FALSE),"")</f>
        <v/>
      </c>
      <c r="K1234" s="167" t="str">
        <f>IF(D1234="所費",VLOOKUP(D1234,支出入力表!E1235:$M$2000,8,FALSE),"")</f>
        <v/>
      </c>
      <c r="L1234" s="168" t="str">
        <f>IF(D1234="所費",VLOOKUP(D1234,支出入力表!E1235:$M$2000,9,FALSE),"")</f>
        <v/>
      </c>
      <c r="M1234" s="30"/>
    </row>
    <row r="1235" spans="2:13" x14ac:dyDescent="0.55000000000000004">
      <c r="B1235" s="163" t="str">
        <f>IF(D1235="所費",支出入力表!A1236,"")</f>
        <v/>
      </c>
      <c r="C1235" s="164" t="str">
        <f>IF(D1235="所費",支出入力表!C1236,"")</f>
        <v/>
      </c>
      <c r="D1235" s="165" t="str">
        <f>IF(支出入力表!E1236="所費","所費","")</f>
        <v/>
      </c>
      <c r="E1235" s="165" t="str">
        <f>IF(D1235="","",支出入力表!G1236)</f>
        <v/>
      </c>
      <c r="F1235" s="196" t="str">
        <f>IF(E1235="","",VLOOKUP(E1235,プルダウン用リスト!$L$1:$M$14,2,FALSE))</f>
        <v/>
      </c>
      <c r="G1235" s="164" t="str">
        <f>IF(D1235="所費",VLOOKUP(D1235,支出入力表!E1236:$M$2000,4,FALSE),"")</f>
        <v/>
      </c>
      <c r="H1235" s="164" t="str">
        <f>IF(D1235="所費",VLOOKUP(D1235,支出入力表!E1236:$M$2000,5,FALSE),"")</f>
        <v/>
      </c>
      <c r="I1235" s="166" t="str">
        <f>IF(D1235="所費",VLOOKUP(D1235,支出入力表!E1236:$M$2000,6,FALSE),"")</f>
        <v/>
      </c>
      <c r="J1235" s="167" t="str">
        <f>IF(D1235="所費",VLOOKUP(D1235,支出入力表!E1236:$M$2000,7,FALSE),"")</f>
        <v/>
      </c>
      <c r="K1235" s="167" t="str">
        <f>IF(D1235="所費",VLOOKUP(D1235,支出入力表!E1236:$M$2000,8,FALSE),"")</f>
        <v/>
      </c>
      <c r="L1235" s="168" t="str">
        <f>IF(D1235="所費",VLOOKUP(D1235,支出入力表!E1236:$M$2000,9,FALSE),"")</f>
        <v/>
      </c>
      <c r="M1235" s="30"/>
    </row>
    <row r="1236" spans="2:13" x14ac:dyDescent="0.55000000000000004">
      <c r="B1236" s="163" t="str">
        <f>IF(D1236="所費",支出入力表!A1237,"")</f>
        <v/>
      </c>
      <c r="C1236" s="164" t="str">
        <f>IF(D1236="所費",支出入力表!C1237,"")</f>
        <v/>
      </c>
      <c r="D1236" s="165" t="str">
        <f>IF(支出入力表!E1237="所費","所費","")</f>
        <v/>
      </c>
      <c r="E1236" s="165" t="str">
        <f>IF(D1236="","",支出入力表!G1237)</f>
        <v/>
      </c>
      <c r="F1236" s="196" t="str">
        <f>IF(E1236="","",VLOOKUP(E1236,プルダウン用リスト!$L$1:$M$14,2,FALSE))</f>
        <v/>
      </c>
      <c r="G1236" s="164" t="str">
        <f>IF(D1236="所費",VLOOKUP(D1236,支出入力表!E1237:$M$2000,4,FALSE),"")</f>
        <v/>
      </c>
      <c r="H1236" s="164" t="str">
        <f>IF(D1236="所費",VLOOKUP(D1236,支出入力表!E1237:$M$2000,5,FALSE),"")</f>
        <v/>
      </c>
      <c r="I1236" s="166" t="str">
        <f>IF(D1236="所費",VLOOKUP(D1236,支出入力表!E1237:$M$2000,6,FALSE),"")</f>
        <v/>
      </c>
      <c r="J1236" s="167" t="str">
        <f>IF(D1236="所費",VLOOKUP(D1236,支出入力表!E1237:$M$2000,7,FALSE),"")</f>
        <v/>
      </c>
      <c r="K1236" s="167" t="str">
        <f>IF(D1236="所費",VLOOKUP(D1236,支出入力表!E1237:$M$2000,8,FALSE),"")</f>
        <v/>
      </c>
      <c r="L1236" s="168" t="str">
        <f>IF(D1236="所費",VLOOKUP(D1236,支出入力表!E1237:$M$2000,9,FALSE),"")</f>
        <v/>
      </c>
      <c r="M1236" s="30"/>
    </row>
    <row r="1237" spans="2:13" x14ac:dyDescent="0.55000000000000004">
      <c r="B1237" s="163" t="str">
        <f>IF(D1237="所費",支出入力表!A1238,"")</f>
        <v/>
      </c>
      <c r="C1237" s="164" t="str">
        <f>IF(D1237="所費",支出入力表!C1238,"")</f>
        <v/>
      </c>
      <c r="D1237" s="165" t="str">
        <f>IF(支出入力表!E1238="所費","所費","")</f>
        <v/>
      </c>
      <c r="E1237" s="165" t="str">
        <f>IF(D1237="","",支出入力表!G1238)</f>
        <v/>
      </c>
      <c r="F1237" s="196" t="str">
        <f>IF(E1237="","",VLOOKUP(E1237,プルダウン用リスト!$L$1:$M$14,2,FALSE))</f>
        <v/>
      </c>
      <c r="G1237" s="164" t="str">
        <f>IF(D1237="所費",VLOOKUP(D1237,支出入力表!E1238:$M$2000,4,FALSE),"")</f>
        <v/>
      </c>
      <c r="H1237" s="164" t="str">
        <f>IF(D1237="所費",VLOOKUP(D1237,支出入力表!E1238:$M$2000,5,FALSE),"")</f>
        <v/>
      </c>
      <c r="I1237" s="166" t="str">
        <f>IF(D1237="所費",VLOOKUP(D1237,支出入力表!E1238:$M$2000,6,FALSE),"")</f>
        <v/>
      </c>
      <c r="J1237" s="167" t="str">
        <f>IF(D1237="所費",VLOOKUP(D1237,支出入力表!E1238:$M$2000,7,FALSE),"")</f>
        <v/>
      </c>
      <c r="K1237" s="167" t="str">
        <f>IF(D1237="所費",VLOOKUP(D1237,支出入力表!E1238:$M$2000,8,FALSE),"")</f>
        <v/>
      </c>
      <c r="L1237" s="168" t="str">
        <f>IF(D1237="所費",VLOOKUP(D1237,支出入力表!E1238:$M$2000,9,FALSE),"")</f>
        <v/>
      </c>
      <c r="M1237" s="30"/>
    </row>
    <row r="1238" spans="2:13" x14ac:dyDescent="0.55000000000000004">
      <c r="B1238" s="163" t="str">
        <f>IF(D1238="所費",支出入力表!A1239,"")</f>
        <v/>
      </c>
      <c r="C1238" s="164" t="str">
        <f>IF(D1238="所費",支出入力表!C1239,"")</f>
        <v/>
      </c>
      <c r="D1238" s="165" t="str">
        <f>IF(支出入力表!E1239="所費","所費","")</f>
        <v/>
      </c>
      <c r="E1238" s="165" t="str">
        <f>IF(D1238="","",支出入力表!G1239)</f>
        <v/>
      </c>
      <c r="F1238" s="196" t="str">
        <f>IF(E1238="","",VLOOKUP(E1238,プルダウン用リスト!$L$1:$M$14,2,FALSE))</f>
        <v/>
      </c>
      <c r="G1238" s="164" t="str">
        <f>IF(D1238="所費",VLOOKUP(D1238,支出入力表!E1239:$M$2000,4,FALSE),"")</f>
        <v/>
      </c>
      <c r="H1238" s="164" t="str">
        <f>IF(D1238="所費",VLOOKUP(D1238,支出入力表!E1239:$M$2000,5,FALSE),"")</f>
        <v/>
      </c>
      <c r="I1238" s="166" t="str">
        <f>IF(D1238="所費",VLOOKUP(D1238,支出入力表!E1239:$M$2000,6,FALSE),"")</f>
        <v/>
      </c>
      <c r="J1238" s="167" t="str">
        <f>IF(D1238="所費",VLOOKUP(D1238,支出入力表!E1239:$M$2000,7,FALSE),"")</f>
        <v/>
      </c>
      <c r="K1238" s="167" t="str">
        <f>IF(D1238="所費",VLOOKUP(D1238,支出入力表!E1239:$M$2000,8,FALSE),"")</f>
        <v/>
      </c>
      <c r="L1238" s="168" t="str">
        <f>IF(D1238="所費",VLOOKUP(D1238,支出入力表!E1239:$M$2000,9,FALSE),"")</f>
        <v/>
      </c>
      <c r="M1238" s="30"/>
    </row>
    <row r="1239" spans="2:13" x14ac:dyDescent="0.55000000000000004">
      <c r="B1239" s="163" t="str">
        <f>IF(D1239="所費",支出入力表!A1240,"")</f>
        <v/>
      </c>
      <c r="C1239" s="164" t="str">
        <f>IF(D1239="所費",支出入力表!C1240,"")</f>
        <v/>
      </c>
      <c r="D1239" s="165" t="str">
        <f>IF(支出入力表!E1240="所費","所費","")</f>
        <v/>
      </c>
      <c r="E1239" s="165" t="str">
        <f>IF(D1239="","",支出入力表!G1240)</f>
        <v/>
      </c>
      <c r="F1239" s="196" t="str">
        <f>IF(E1239="","",VLOOKUP(E1239,プルダウン用リスト!$L$1:$M$14,2,FALSE))</f>
        <v/>
      </c>
      <c r="G1239" s="164" t="str">
        <f>IF(D1239="所費",VLOOKUP(D1239,支出入力表!E1240:$M$2000,4,FALSE),"")</f>
        <v/>
      </c>
      <c r="H1239" s="164" t="str">
        <f>IF(D1239="所費",VLOOKUP(D1239,支出入力表!E1240:$M$2000,5,FALSE),"")</f>
        <v/>
      </c>
      <c r="I1239" s="166" t="str">
        <f>IF(D1239="所費",VLOOKUP(D1239,支出入力表!E1240:$M$2000,6,FALSE),"")</f>
        <v/>
      </c>
      <c r="J1239" s="167" t="str">
        <f>IF(D1239="所費",VLOOKUP(D1239,支出入力表!E1240:$M$2000,7,FALSE),"")</f>
        <v/>
      </c>
      <c r="K1239" s="167" t="str">
        <f>IF(D1239="所費",VLOOKUP(D1239,支出入力表!E1240:$M$2000,8,FALSE),"")</f>
        <v/>
      </c>
      <c r="L1239" s="168" t="str">
        <f>IF(D1239="所費",VLOOKUP(D1239,支出入力表!E1240:$M$2000,9,FALSE),"")</f>
        <v/>
      </c>
      <c r="M1239" s="30"/>
    </row>
    <row r="1240" spans="2:13" x14ac:dyDescent="0.55000000000000004">
      <c r="B1240" s="163" t="str">
        <f>IF(D1240="所費",支出入力表!A1241,"")</f>
        <v/>
      </c>
      <c r="C1240" s="164" t="str">
        <f>IF(D1240="所費",支出入力表!C1241,"")</f>
        <v/>
      </c>
      <c r="D1240" s="165" t="str">
        <f>IF(支出入力表!E1241="所費","所費","")</f>
        <v/>
      </c>
      <c r="E1240" s="165" t="str">
        <f>IF(D1240="","",支出入力表!G1241)</f>
        <v/>
      </c>
      <c r="F1240" s="196" t="str">
        <f>IF(E1240="","",VLOOKUP(E1240,プルダウン用リスト!$L$1:$M$14,2,FALSE))</f>
        <v/>
      </c>
      <c r="G1240" s="164" t="str">
        <f>IF(D1240="所費",VLOOKUP(D1240,支出入力表!E1241:$M$2000,4,FALSE),"")</f>
        <v/>
      </c>
      <c r="H1240" s="164" t="str">
        <f>IF(D1240="所費",VLOOKUP(D1240,支出入力表!E1241:$M$2000,5,FALSE),"")</f>
        <v/>
      </c>
      <c r="I1240" s="166" t="str">
        <f>IF(D1240="所費",VLOOKUP(D1240,支出入力表!E1241:$M$2000,6,FALSE),"")</f>
        <v/>
      </c>
      <c r="J1240" s="167" t="str">
        <f>IF(D1240="所費",VLOOKUP(D1240,支出入力表!E1241:$M$2000,7,FALSE),"")</f>
        <v/>
      </c>
      <c r="K1240" s="167" t="str">
        <f>IF(D1240="所費",VLOOKUP(D1240,支出入力表!E1241:$M$2000,8,FALSE),"")</f>
        <v/>
      </c>
      <c r="L1240" s="168" t="str">
        <f>IF(D1240="所費",VLOOKUP(D1240,支出入力表!E1241:$M$2000,9,FALSE),"")</f>
        <v/>
      </c>
      <c r="M1240" s="30"/>
    </row>
    <row r="1241" spans="2:13" x14ac:dyDescent="0.55000000000000004">
      <c r="B1241" s="163" t="str">
        <f>IF(D1241="所費",支出入力表!A1242,"")</f>
        <v/>
      </c>
      <c r="C1241" s="164" t="str">
        <f>IF(D1241="所費",支出入力表!C1242,"")</f>
        <v/>
      </c>
      <c r="D1241" s="165" t="str">
        <f>IF(支出入力表!E1242="所費","所費","")</f>
        <v/>
      </c>
      <c r="E1241" s="165" t="str">
        <f>IF(D1241="","",支出入力表!G1242)</f>
        <v/>
      </c>
      <c r="F1241" s="196" t="str">
        <f>IF(E1241="","",VLOOKUP(E1241,プルダウン用リスト!$L$1:$M$14,2,FALSE))</f>
        <v/>
      </c>
      <c r="G1241" s="164" t="str">
        <f>IF(D1241="所費",VLOOKUP(D1241,支出入力表!E1242:$M$2000,4,FALSE),"")</f>
        <v/>
      </c>
      <c r="H1241" s="164" t="str">
        <f>IF(D1241="所費",VLOOKUP(D1241,支出入力表!E1242:$M$2000,5,FALSE),"")</f>
        <v/>
      </c>
      <c r="I1241" s="166" t="str">
        <f>IF(D1241="所費",VLOOKUP(D1241,支出入力表!E1242:$M$2000,6,FALSE),"")</f>
        <v/>
      </c>
      <c r="J1241" s="167" t="str">
        <f>IF(D1241="所費",VLOOKUP(D1241,支出入力表!E1242:$M$2000,7,FALSE),"")</f>
        <v/>
      </c>
      <c r="K1241" s="167" t="str">
        <f>IF(D1241="所費",VLOOKUP(D1241,支出入力表!E1242:$M$2000,8,FALSE),"")</f>
        <v/>
      </c>
      <c r="L1241" s="168" t="str">
        <f>IF(D1241="所費",VLOOKUP(D1241,支出入力表!E1242:$M$2000,9,FALSE),"")</f>
        <v/>
      </c>
      <c r="M1241" s="30"/>
    </row>
    <row r="1242" spans="2:13" x14ac:dyDescent="0.55000000000000004">
      <c r="B1242" s="163" t="str">
        <f>IF(D1242="所費",支出入力表!A1243,"")</f>
        <v/>
      </c>
      <c r="C1242" s="164" t="str">
        <f>IF(D1242="所費",支出入力表!C1243,"")</f>
        <v/>
      </c>
      <c r="D1242" s="165" t="str">
        <f>IF(支出入力表!E1243="所費","所費","")</f>
        <v/>
      </c>
      <c r="E1242" s="165" t="str">
        <f>IF(D1242="","",支出入力表!G1243)</f>
        <v/>
      </c>
      <c r="F1242" s="196" t="str">
        <f>IF(E1242="","",VLOOKUP(E1242,プルダウン用リスト!$L$1:$M$14,2,FALSE))</f>
        <v/>
      </c>
      <c r="G1242" s="164" t="str">
        <f>IF(D1242="所費",VLOOKUP(D1242,支出入力表!E1243:$M$2000,4,FALSE),"")</f>
        <v/>
      </c>
      <c r="H1242" s="164" t="str">
        <f>IF(D1242="所費",VLOOKUP(D1242,支出入力表!E1243:$M$2000,5,FALSE),"")</f>
        <v/>
      </c>
      <c r="I1242" s="166" t="str">
        <f>IF(D1242="所費",VLOOKUP(D1242,支出入力表!E1243:$M$2000,6,FALSE),"")</f>
        <v/>
      </c>
      <c r="J1242" s="167" t="str">
        <f>IF(D1242="所費",VLOOKUP(D1242,支出入力表!E1243:$M$2000,7,FALSE),"")</f>
        <v/>
      </c>
      <c r="K1242" s="167" t="str">
        <f>IF(D1242="所費",VLOOKUP(D1242,支出入力表!E1243:$M$2000,8,FALSE),"")</f>
        <v/>
      </c>
      <c r="L1242" s="168" t="str">
        <f>IF(D1242="所費",VLOOKUP(D1242,支出入力表!E1243:$M$2000,9,FALSE),"")</f>
        <v/>
      </c>
      <c r="M1242" s="30"/>
    </row>
    <row r="1243" spans="2:13" x14ac:dyDescent="0.55000000000000004">
      <c r="B1243" s="163" t="str">
        <f>IF(D1243="所費",支出入力表!A1244,"")</f>
        <v/>
      </c>
      <c r="C1243" s="164" t="str">
        <f>IF(D1243="所費",支出入力表!C1244,"")</f>
        <v/>
      </c>
      <c r="D1243" s="165" t="str">
        <f>IF(支出入力表!E1244="所費","所費","")</f>
        <v/>
      </c>
      <c r="E1243" s="165" t="str">
        <f>IF(D1243="","",支出入力表!G1244)</f>
        <v/>
      </c>
      <c r="F1243" s="196" t="str">
        <f>IF(E1243="","",VLOOKUP(E1243,プルダウン用リスト!$L$1:$M$14,2,FALSE))</f>
        <v/>
      </c>
      <c r="G1243" s="164" t="str">
        <f>IF(D1243="所費",VLOOKUP(D1243,支出入力表!E1244:$M$2000,4,FALSE),"")</f>
        <v/>
      </c>
      <c r="H1243" s="164" t="str">
        <f>IF(D1243="所費",VLOOKUP(D1243,支出入力表!E1244:$M$2000,5,FALSE),"")</f>
        <v/>
      </c>
      <c r="I1243" s="166" t="str">
        <f>IF(D1243="所費",VLOOKUP(D1243,支出入力表!E1244:$M$2000,6,FALSE),"")</f>
        <v/>
      </c>
      <c r="J1243" s="167" t="str">
        <f>IF(D1243="所費",VLOOKUP(D1243,支出入力表!E1244:$M$2000,7,FALSE),"")</f>
        <v/>
      </c>
      <c r="K1243" s="167" t="str">
        <f>IF(D1243="所費",VLOOKUP(D1243,支出入力表!E1244:$M$2000,8,FALSE),"")</f>
        <v/>
      </c>
      <c r="L1243" s="168" t="str">
        <f>IF(D1243="所費",VLOOKUP(D1243,支出入力表!E1244:$M$2000,9,FALSE),"")</f>
        <v/>
      </c>
      <c r="M1243" s="30"/>
    </row>
    <row r="1244" spans="2:13" x14ac:dyDescent="0.55000000000000004">
      <c r="B1244" s="163" t="str">
        <f>IF(D1244="所費",支出入力表!A1245,"")</f>
        <v/>
      </c>
      <c r="C1244" s="164" t="str">
        <f>IF(D1244="所費",支出入力表!C1245,"")</f>
        <v/>
      </c>
      <c r="D1244" s="165" t="str">
        <f>IF(支出入力表!E1245="所費","所費","")</f>
        <v/>
      </c>
      <c r="E1244" s="165" t="str">
        <f>IF(D1244="","",支出入力表!G1245)</f>
        <v/>
      </c>
      <c r="F1244" s="196" t="str">
        <f>IF(E1244="","",VLOOKUP(E1244,プルダウン用リスト!$L$1:$M$14,2,FALSE))</f>
        <v/>
      </c>
      <c r="G1244" s="164" t="str">
        <f>IF(D1244="所費",VLOOKUP(D1244,支出入力表!E1245:$M$2000,4,FALSE),"")</f>
        <v/>
      </c>
      <c r="H1244" s="164" t="str">
        <f>IF(D1244="所費",VLOOKUP(D1244,支出入力表!E1245:$M$2000,5,FALSE),"")</f>
        <v/>
      </c>
      <c r="I1244" s="166" t="str">
        <f>IF(D1244="所費",VLOOKUP(D1244,支出入力表!E1245:$M$2000,6,FALSE),"")</f>
        <v/>
      </c>
      <c r="J1244" s="167" t="str">
        <f>IF(D1244="所費",VLOOKUP(D1244,支出入力表!E1245:$M$2000,7,FALSE),"")</f>
        <v/>
      </c>
      <c r="K1244" s="167" t="str">
        <f>IF(D1244="所費",VLOOKUP(D1244,支出入力表!E1245:$M$2000,8,FALSE),"")</f>
        <v/>
      </c>
      <c r="L1244" s="168" t="str">
        <f>IF(D1244="所費",VLOOKUP(D1244,支出入力表!E1245:$M$2000,9,FALSE),"")</f>
        <v/>
      </c>
      <c r="M1244" s="30"/>
    </row>
    <row r="1245" spans="2:13" x14ac:dyDescent="0.55000000000000004">
      <c r="B1245" s="163" t="str">
        <f>IF(D1245="所費",支出入力表!A1246,"")</f>
        <v/>
      </c>
      <c r="C1245" s="164" t="str">
        <f>IF(D1245="所費",支出入力表!C1246,"")</f>
        <v/>
      </c>
      <c r="D1245" s="165" t="str">
        <f>IF(支出入力表!E1246="所費","所費","")</f>
        <v/>
      </c>
      <c r="E1245" s="165" t="str">
        <f>IF(D1245="","",支出入力表!G1246)</f>
        <v/>
      </c>
      <c r="F1245" s="196" t="str">
        <f>IF(E1245="","",VLOOKUP(E1245,プルダウン用リスト!$L$1:$M$14,2,FALSE))</f>
        <v/>
      </c>
      <c r="G1245" s="164" t="str">
        <f>IF(D1245="所費",VLOOKUP(D1245,支出入力表!E1246:$M$2000,4,FALSE),"")</f>
        <v/>
      </c>
      <c r="H1245" s="164" t="str">
        <f>IF(D1245="所費",VLOOKUP(D1245,支出入力表!E1246:$M$2000,5,FALSE),"")</f>
        <v/>
      </c>
      <c r="I1245" s="166" t="str">
        <f>IF(D1245="所費",VLOOKUP(D1245,支出入力表!E1246:$M$2000,6,FALSE),"")</f>
        <v/>
      </c>
      <c r="J1245" s="167" t="str">
        <f>IF(D1245="所費",VLOOKUP(D1245,支出入力表!E1246:$M$2000,7,FALSE),"")</f>
        <v/>
      </c>
      <c r="K1245" s="167" t="str">
        <f>IF(D1245="所費",VLOOKUP(D1245,支出入力表!E1246:$M$2000,8,FALSE),"")</f>
        <v/>
      </c>
      <c r="L1245" s="168" t="str">
        <f>IF(D1245="所費",VLOOKUP(D1245,支出入力表!E1246:$M$2000,9,FALSE),"")</f>
        <v/>
      </c>
      <c r="M1245" s="30"/>
    </row>
    <row r="1246" spans="2:13" x14ac:dyDescent="0.55000000000000004">
      <c r="B1246" s="163" t="str">
        <f>IF(D1246="所費",支出入力表!A1247,"")</f>
        <v/>
      </c>
      <c r="C1246" s="164" t="str">
        <f>IF(D1246="所費",支出入力表!C1247,"")</f>
        <v/>
      </c>
      <c r="D1246" s="165" t="str">
        <f>IF(支出入力表!E1247="所費","所費","")</f>
        <v/>
      </c>
      <c r="E1246" s="165" t="str">
        <f>IF(D1246="","",支出入力表!G1247)</f>
        <v/>
      </c>
      <c r="F1246" s="196" t="str">
        <f>IF(E1246="","",VLOOKUP(E1246,プルダウン用リスト!$L$1:$M$14,2,FALSE))</f>
        <v/>
      </c>
      <c r="G1246" s="164" t="str">
        <f>IF(D1246="所費",VLOOKUP(D1246,支出入力表!E1247:$M$2000,4,FALSE),"")</f>
        <v/>
      </c>
      <c r="H1246" s="164" t="str">
        <f>IF(D1246="所費",VLOOKUP(D1246,支出入力表!E1247:$M$2000,5,FALSE),"")</f>
        <v/>
      </c>
      <c r="I1246" s="166" t="str">
        <f>IF(D1246="所費",VLOOKUP(D1246,支出入力表!E1247:$M$2000,6,FALSE),"")</f>
        <v/>
      </c>
      <c r="J1246" s="167" t="str">
        <f>IF(D1246="所費",VLOOKUP(D1246,支出入力表!E1247:$M$2000,7,FALSE),"")</f>
        <v/>
      </c>
      <c r="K1246" s="167" t="str">
        <f>IF(D1246="所費",VLOOKUP(D1246,支出入力表!E1247:$M$2000,8,FALSE),"")</f>
        <v/>
      </c>
      <c r="L1246" s="168" t="str">
        <f>IF(D1246="所費",VLOOKUP(D1246,支出入力表!E1247:$M$2000,9,FALSE),"")</f>
        <v/>
      </c>
      <c r="M1246" s="30"/>
    </row>
    <row r="1247" spans="2:13" x14ac:dyDescent="0.55000000000000004">
      <c r="B1247" s="163" t="str">
        <f>IF(D1247="所費",支出入力表!A1248,"")</f>
        <v/>
      </c>
      <c r="C1247" s="164" t="str">
        <f>IF(D1247="所費",支出入力表!C1248,"")</f>
        <v/>
      </c>
      <c r="D1247" s="165" t="str">
        <f>IF(支出入力表!E1248="所費","所費","")</f>
        <v/>
      </c>
      <c r="E1247" s="165" t="str">
        <f>IF(D1247="","",支出入力表!G1248)</f>
        <v/>
      </c>
      <c r="F1247" s="196" t="str">
        <f>IF(E1247="","",VLOOKUP(E1247,プルダウン用リスト!$L$1:$M$14,2,FALSE))</f>
        <v/>
      </c>
      <c r="G1247" s="164" t="str">
        <f>IF(D1247="所費",VLOOKUP(D1247,支出入力表!E1248:$M$2000,4,FALSE),"")</f>
        <v/>
      </c>
      <c r="H1247" s="164" t="str">
        <f>IF(D1247="所費",VLOOKUP(D1247,支出入力表!E1248:$M$2000,5,FALSE),"")</f>
        <v/>
      </c>
      <c r="I1247" s="166" t="str">
        <f>IF(D1247="所費",VLOOKUP(D1247,支出入力表!E1248:$M$2000,6,FALSE),"")</f>
        <v/>
      </c>
      <c r="J1247" s="167" t="str">
        <f>IF(D1247="所費",VLOOKUP(D1247,支出入力表!E1248:$M$2000,7,FALSE),"")</f>
        <v/>
      </c>
      <c r="K1247" s="167" t="str">
        <f>IF(D1247="所費",VLOOKUP(D1247,支出入力表!E1248:$M$2000,8,FALSE),"")</f>
        <v/>
      </c>
      <c r="L1247" s="168" t="str">
        <f>IF(D1247="所費",VLOOKUP(D1247,支出入力表!E1248:$M$2000,9,FALSE),"")</f>
        <v/>
      </c>
      <c r="M1247" s="30"/>
    </row>
    <row r="1248" spans="2:13" x14ac:dyDescent="0.55000000000000004">
      <c r="B1248" s="163" t="str">
        <f>IF(D1248="所費",支出入力表!A1249,"")</f>
        <v/>
      </c>
      <c r="C1248" s="164" t="str">
        <f>IF(D1248="所費",支出入力表!C1249,"")</f>
        <v/>
      </c>
      <c r="D1248" s="165" t="str">
        <f>IF(支出入力表!E1249="所費","所費","")</f>
        <v/>
      </c>
      <c r="E1248" s="165" t="str">
        <f>IF(D1248="","",支出入力表!G1249)</f>
        <v/>
      </c>
      <c r="F1248" s="196" t="str">
        <f>IF(E1248="","",VLOOKUP(E1248,プルダウン用リスト!$L$1:$M$14,2,FALSE))</f>
        <v/>
      </c>
      <c r="G1248" s="164" t="str">
        <f>IF(D1248="所費",VLOOKUP(D1248,支出入力表!E1249:$M$2000,4,FALSE),"")</f>
        <v/>
      </c>
      <c r="H1248" s="164" t="str">
        <f>IF(D1248="所費",VLOOKUP(D1248,支出入力表!E1249:$M$2000,5,FALSE),"")</f>
        <v/>
      </c>
      <c r="I1248" s="166" t="str">
        <f>IF(D1248="所費",VLOOKUP(D1248,支出入力表!E1249:$M$2000,6,FALSE),"")</f>
        <v/>
      </c>
      <c r="J1248" s="167" t="str">
        <f>IF(D1248="所費",VLOOKUP(D1248,支出入力表!E1249:$M$2000,7,FALSE),"")</f>
        <v/>
      </c>
      <c r="K1248" s="167" t="str">
        <f>IF(D1248="所費",VLOOKUP(D1248,支出入力表!E1249:$M$2000,8,FALSE),"")</f>
        <v/>
      </c>
      <c r="L1248" s="168" t="str">
        <f>IF(D1248="所費",VLOOKUP(D1248,支出入力表!E1249:$M$2000,9,FALSE),"")</f>
        <v/>
      </c>
      <c r="M1248" s="30"/>
    </row>
    <row r="1249" spans="2:13" x14ac:dyDescent="0.55000000000000004">
      <c r="B1249" s="163" t="str">
        <f>IF(D1249="所費",支出入力表!A1250,"")</f>
        <v/>
      </c>
      <c r="C1249" s="164" t="str">
        <f>IF(D1249="所費",支出入力表!C1250,"")</f>
        <v/>
      </c>
      <c r="D1249" s="165" t="str">
        <f>IF(支出入力表!E1250="所費","所費","")</f>
        <v/>
      </c>
      <c r="E1249" s="165" t="str">
        <f>IF(D1249="","",支出入力表!G1250)</f>
        <v/>
      </c>
      <c r="F1249" s="196" t="str">
        <f>IF(E1249="","",VLOOKUP(E1249,プルダウン用リスト!$L$1:$M$14,2,FALSE))</f>
        <v/>
      </c>
      <c r="G1249" s="164" t="str">
        <f>IF(D1249="所費",VLOOKUP(D1249,支出入力表!E1250:$M$2000,4,FALSE),"")</f>
        <v/>
      </c>
      <c r="H1249" s="164" t="str">
        <f>IF(D1249="所費",VLOOKUP(D1249,支出入力表!E1250:$M$2000,5,FALSE),"")</f>
        <v/>
      </c>
      <c r="I1249" s="166" t="str">
        <f>IF(D1249="所費",VLOOKUP(D1249,支出入力表!E1250:$M$2000,6,FALSE),"")</f>
        <v/>
      </c>
      <c r="J1249" s="167" t="str">
        <f>IF(D1249="所費",VLOOKUP(D1249,支出入力表!E1250:$M$2000,7,FALSE),"")</f>
        <v/>
      </c>
      <c r="K1249" s="167" t="str">
        <f>IF(D1249="所費",VLOOKUP(D1249,支出入力表!E1250:$M$2000,8,FALSE),"")</f>
        <v/>
      </c>
      <c r="L1249" s="168" t="str">
        <f>IF(D1249="所費",VLOOKUP(D1249,支出入力表!E1250:$M$2000,9,FALSE),"")</f>
        <v/>
      </c>
      <c r="M1249" s="30"/>
    </row>
    <row r="1250" spans="2:13" x14ac:dyDescent="0.55000000000000004">
      <c r="B1250" s="163" t="str">
        <f>IF(D1250="所費",支出入力表!A1251,"")</f>
        <v/>
      </c>
      <c r="C1250" s="164" t="str">
        <f>IF(D1250="所費",支出入力表!C1251,"")</f>
        <v/>
      </c>
      <c r="D1250" s="165" t="str">
        <f>IF(支出入力表!E1251="所費","所費","")</f>
        <v/>
      </c>
      <c r="E1250" s="165" t="str">
        <f>IF(D1250="","",支出入力表!G1251)</f>
        <v/>
      </c>
      <c r="F1250" s="196" t="str">
        <f>IF(E1250="","",VLOOKUP(E1250,プルダウン用リスト!$L$1:$M$14,2,FALSE))</f>
        <v/>
      </c>
      <c r="G1250" s="164" t="str">
        <f>IF(D1250="所費",VLOOKUP(D1250,支出入力表!E1251:$M$2000,4,FALSE),"")</f>
        <v/>
      </c>
      <c r="H1250" s="164" t="str">
        <f>IF(D1250="所費",VLOOKUP(D1250,支出入力表!E1251:$M$2000,5,FALSE),"")</f>
        <v/>
      </c>
      <c r="I1250" s="166" t="str">
        <f>IF(D1250="所費",VLOOKUP(D1250,支出入力表!E1251:$M$2000,6,FALSE),"")</f>
        <v/>
      </c>
      <c r="J1250" s="167" t="str">
        <f>IF(D1250="所費",VLOOKUP(D1250,支出入力表!E1251:$M$2000,7,FALSE),"")</f>
        <v/>
      </c>
      <c r="K1250" s="167" t="str">
        <f>IF(D1250="所費",VLOOKUP(D1250,支出入力表!E1251:$M$2000,8,FALSE),"")</f>
        <v/>
      </c>
      <c r="L1250" s="168" t="str">
        <f>IF(D1250="所費",VLOOKUP(D1250,支出入力表!E1251:$M$2000,9,FALSE),"")</f>
        <v/>
      </c>
      <c r="M1250" s="30"/>
    </row>
    <row r="1251" spans="2:13" x14ac:dyDescent="0.55000000000000004">
      <c r="B1251" s="163" t="str">
        <f>IF(D1251="所費",支出入力表!A1252,"")</f>
        <v/>
      </c>
      <c r="C1251" s="164" t="str">
        <f>IF(D1251="所費",支出入力表!C1252,"")</f>
        <v/>
      </c>
      <c r="D1251" s="165" t="str">
        <f>IF(支出入力表!E1252="所費","所費","")</f>
        <v/>
      </c>
      <c r="E1251" s="165" t="str">
        <f>IF(D1251="","",支出入力表!G1252)</f>
        <v/>
      </c>
      <c r="F1251" s="196" t="str">
        <f>IF(E1251="","",VLOOKUP(E1251,プルダウン用リスト!$L$1:$M$14,2,FALSE))</f>
        <v/>
      </c>
      <c r="G1251" s="164" t="str">
        <f>IF(D1251="所費",VLOOKUP(D1251,支出入力表!E1252:$M$2000,4,FALSE),"")</f>
        <v/>
      </c>
      <c r="H1251" s="164" t="str">
        <f>IF(D1251="所費",VLOOKUP(D1251,支出入力表!E1252:$M$2000,5,FALSE),"")</f>
        <v/>
      </c>
      <c r="I1251" s="166" t="str">
        <f>IF(D1251="所費",VLOOKUP(D1251,支出入力表!E1252:$M$2000,6,FALSE),"")</f>
        <v/>
      </c>
      <c r="J1251" s="167" t="str">
        <f>IF(D1251="所費",VLOOKUP(D1251,支出入力表!E1252:$M$2000,7,FALSE),"")</f>
        <v/>
      </c>
      <c r="K1251" s="167" t="str">
        <f>IF(D1251="所費",VLOOKUP(D1251,支出入力表!E1252:$M$2000,8,FALSE),"")</f>
        <v/>
      </c>
      <c r="L1251" s="168" t="str">
        <f>IF(D1251="所費",VLOOKUP(D1251,支出入力表!E1252:$M$2000,9,FALSE),"")</f>
        <v/>
      </c>
      <c r="M1251" s="30"/>
    </row>
    <row r="1252" spans="2:13" x14ac:dyDescent="0.55000000000000004">
      <c r="B1252" s="163" t="str">
        <f>IF(D1252="所費",支出入力表!A1253,"")</f>
        <v/>
      </c>
      <c r="C1252" s="164" t="str">
        <f>IF(D1252="所費",支出入力表!C1253,"")</f>
        <v/>
      </c>
      <c r="D1252" s="165" t="str">
        <f>IF(支出入力表!E1253="所費","所費","")</f>
        <v/>
      </c>
      <c r="E1252" s="165" t="str">
        <f>IF(D1252="","",支出入力表!G1253)</f>
        <v/>
      </c>
      <c r="F1252" s="196" t="str">
        <f>IF(E1252="","",VLOOKUP(E1252,プルダウン用リスト!$L$1:$M$14,2,FALSE))</f>
        <v/>
      </c>
      <c r="G1252" s="164" t="str">
        <f>IF(D1252="所費",VLOOKUP(D1252,支出入力表!E1253:$M$2000,4,FALSE),"")</f>
        <v/>
      </c>
      <c r="H1252" s="164" t="str">
        <f>IF(D1252="所費",VLOOKUP(D1252,支出入力表!E1253:$M$2000,5,FALSE),"")</f>
        <v/>
      </c>
      <c r="I1252" s="166" t="str">
        <f>IF(D1252="所費",VLOOKUP(D1252,支出入力表!E1253:$M$2000,6,FALSE),"")</f>
        <v/>
      </c>
      <c r="J1252" s="167" t="str">
        <f>IF(D1252="所費",VLOOKUP(D1252,支出入力表!E1253:$M$2000,7,FALSE),"")</f>
        <v/>
      </c>
      <c r="K1252" s="167" t="str">
        <f>IF(D1252="所費",VLOOKUP(D1252,支出入力表!E1253:$M$2000,8,FALSE),"")</f>
        <v/>
      </c>
      <c r="L1252" s="168" t="str">
        <f>IF(D1252="所費",VLOOKUP(D1252,支出入力表!E1253:$M$2000,9,FALSE),"")</f>
        <v/>
      </c>
      <c r="M1252" s="30"/>
    </row>
    <row r="1253" spans="2:13" x14ac:dyDescent="0.55000000000000004">
      <c r="B1253" s="163" t="str">
        <f>IF(D1253="所費",支出入力表!A1254,"")</f>
        <v/>
      </c>
      <c r="C1253" s="164" t="str">
        <f>IF(D1253="所費",支出入力表!C1254,"")</f>
        <v/>
      </c>
      <c r="D1253" s="165" t="str">
        <f>IF(支出入力表!E1254="所費","所費","")</f>
        <v/>
      </c>
      <c r="E1253" s="165" t="str">
        <f>IF(D1253="","",支出入力表!G1254)</f>
        <v/>
      </c>
      <c r="F1253" s="196" t="str">
        <f>IF(E1253="","",VLOOKUP(E1253,プルダウン用リスト!$L$1:$M$14,2,FALSE))</f>
        <v/>
      </c>
      <c r="G1253" s="164" t="str">
        <f>IF(D1253="所費",VLOOKUP(D1253,支出入力表!E1254:$M$2000,4,FALSE),"")</f>
        <v/>
      </c>
      <c r="H1253" s="164" t="str">
        <f>IF(D1253="所費",VLOOKUP(D1253,支出入力表!E1254:$M$2000,5,FALSE),"")</f>
        <v/>
      </c>
      <c r="I1253" s="166" t="str">
        <f>IF(D1253="所費",VLOOKUP(D1253,支出入力表!E1254:$M$2000,6,FALSE),"")</f>
        <v/>
      </c>
      <c r="J1253" s="167" t="str">
        <f>IF(D1253="所費",VLOOKUP(D1253,支出入力表!E1254:$M$2000,7,FALSE),"")</f>
        <v/>
      </c>
      <c r="K1253" s="167" t="str">
        <f>IF(D1253="所費",VLOOKUP(D1253,支出入力表!E1254:$M$2000,8,FALSE),"")</f>
        <v/>
      </c>
      <c r="L1253" s="168" t="str">
        <f>IF(D1253="所費",VLOOKUP(D1253,支出入力表!E1254:$M$2000,9,FALSE),"")</f>
        <v/>
      </c>
      <c r="M1253" s="30"/>
    </row>
    <row r="1254" spans="2:13" x14ac:dyDescent="0.55000000000000004">
      <c r="B1254" s="163" t="str">
        <f>IF(D1254="所費",支出入力表!A1255,"")</f>
        <v/>
      </c>
      <c r="C1254" s="164" t="str">
        <f>IF(D1254="所費",支出入力表!C1255,"")</f>
        <v/>
      </c>
      <c r="D1254" s="165" t="str">
        <f>IF(支出入力表!E1255="所費","所費","")</f>
        <v/>
      </c>
      <c r="E1254" s="165" t="str">
        <f>IF(D1254="","",支出入力表!G1255)</f>
        <v/>
      </c>
      <c r="F1254" s="196" t="str">
        <f>IF(E1254="","",VLOOKUP(E1254,プルダウン用リスト!$L$1:$M$14,2,FALSE))</f>
        <v/>
      </c>
      <c r="G1254" s="164" t="str">
        <f>IF(D1254="所費",VLOOKUP(D1254,支出入力表!E1255:$M$2000,4,FALSE),"")</f>
        <v/>
      </c>
      <c r="H1254" s="164" t="str">
        <f>IF(D1254="所費",VLOOKUP(D1254,支出入力表!E1255:$M$2000,5,FALSE),"")</f>
        <v/>
      </c>
      <c r="I1254" s="166" t="str">
        <f>IF(D1254="所費",VLOOKUP(D1254,支出入力表!E1255:$M$2000,6,FALSE),"")</f>
        <v/>
      </c>
      <c r="J1254" s="167" t="str">
        <f>IF(D1254="所費",VLOOKUP(D1254,支出入力表!E1255:$M$2000,7,FALSE),"")</f>
        <v/>
      </c>
      <c r="K1254" s="167" t="str">
        <f>IF(D1254="所費",VLOOKUP(D1254,支出入力表!E1255:$M$2000,8,FALSE),"")</f>
        <v/>
      </c>
      <c r="L1254" s="168" t="str">
        <f>IF(D1254="所費",VLOOKUP(D1254,支出入力表!E1255:$M$2000,9,FALSE),"")</f>
        <v/>
      </c>
      <c r="M1254" s="30"/>
    </row>
    <row r="1255" spans="2:13" x14ac:dyDescent="0.55000000000000004">
      <c r="B1255" s="163" t="str">
        <f>IF(D1255="所費",支出入力表!A1256,"")</f>
        <v/>
      </c>
      <c r="C1255" s="164" t="str">
        <f>IF(D1255="所費",支出入力表!C1256,"")</f>
        <v/>
      </c>
      <c r="D1255" s="165" t="str">
        <f>IF(支出入力表!E1256="所費","所費","")</f>
        <v/>
      </c>
      <c r="E1255" s="165" t="str">
        <f>IF(D1255="","",支出入力表!G1256)</f>
        <v/>
      </c>
      <c r="F1255" s="196" t="str">
        <f>IF(E1255="","",VLOOKUP(E1255,プルダウン用リスト!$L$1:$M$14,2,FALSE))</f>
        <v/>
      </c>
      <c r="G1255" s="164" t="str">
        <f>IF(D1255="所費",VLOOKUP(D1255,支出入力表!E1256:$M$2000,4,FALSE),"")</f>
        <v/>
      </c>
      <c r="H1255" s="164" t="str">
        <f>IF(D1255="所費",VLOOKUP(D1255,支出入力表!E1256:$M$2000,5,FALSE),"")</f>
        <v/>
      </c>
      <c r="I1255" s="166" t="str">
        <f>IF(D1255="所費",VLOOKUP(D1255,支出入力表!E1256:$M$2000,6,FALSE),"")</f>
        <v/>
      </c>
      <c r="J1255" s="167" t="str">
        <f>IF(D1255="所費",VLOOKUP(D1255,支出入力表!E1256:$M$2000,7,FALSE),"")</f>
        <v/>
      </c>
      <c r="K1255" s="167" t="str">
        <f>IF(D1255="所費",VLOOKUP(D1255,支出入力表!E1256:$M$2000,8,FALSE),"")</f>
        <v/>
      </c>
      <c r="L1255" s="168" t="str">
        <f>IF(D1255="所費",VLOOKUP(D1255,支出入力表!E1256:$M$2000,9,FALSE),"")</f>
        <v/>
      </c>
      <c r="M1255" s="30"/>
    </row>
    <row r="1256" spans="2:13" x14ac:dyDescent="0.55000000000000004">
      <c r="B1256" s="163" t="str">
        <f>IF(D1256="所費",支出入力表!A1257,"")</f>
        <v/>
      </c>
      <c r="C1256" s="164" t="str">
        <f>IF(D1256="所費",支出入力表!C1257,"")</f>
        <v/>
      </c>
      <c r="D1256" s="165" t="str">
        <f>IF(支出入力表!E1257="所費","所費","")</f>
        <v/>
      </c>
      <c r="E1256" s="165" t="str">
        <f>IF(D1256="","",支出入力表!G1257)</f>
        <v/>
      </c>
      <c r="F1256" s="196" t="str">
        <f>IF(E1256="","",VLOOKUP(E1256,プルダウン用リスト!$L$1:$M$14,2,FALSE))</f>
        <v/>
      </c>
      <c r="G1256" s="164" t="str">
        <f>IF(D1256="所費",VLOOKUP(D1256,支出入力表!E1257:$M$2000,4,FALSE),"")</f>
        <v/>
      </c>
      <c r="H1256" s="164" t="str">
        <f>IF(D1256="所費",VLOOKUP(D1256,支出入力表!E1257:$M$2000,5,FALSE),"")</f>
        <v/>
      </c>
      <c r="I1256" s="166" t="str">
        <f>IF(D1256="所費",VLOOKUP(D1256,支出入力表!E1257:$M$2000,6,FALSE),"")</f>
        <v/>
      </c>
      <c r="J1256" s="167" t="str">
        <f>IF(D1256="所費",VLOOKUP(D1256,支出入力表!E1257:$M$2000,7,FALSE),"")</f>
        <v/>
      </c>
      <c r="K1256" s="167" t="str">
        <f>IF(D1256="所費",VLOOKUP(D1256,支出入力表!E1257:$M$2000,8,FALSE),"")</f>
        <v/>
      </c>
      <c r="L1256" s="168" t="str">
        <f>IF(D1256="所費",VLOOKUP(D1256,支出入力表!E1257:$M$2000,9,FALSE),"")</f>
        <v/>
      </c>
      <c r="M1256" s="30"/>
    </row>
    <row r="1257" spans="2:13" x14ac:dyDescent="0.55000000000000004">
      <c r="B1257" s="163" t="str">
        <f>IF(D1257="所費",支出入力表!A1258,"")</f>
        <v/>
      </c>
      <c r="C1257" s="164" t="str">
        <f>IF(D1257="所費",支出入力表!C1258,"")</f>
        <v/>
      </c>
      <c r="D1257" s="165" t="str">
        <f>IF(支出入力表!E1258="所費","所費","")</f>
        <v/>
      </c>
      <c r="E1257" s="165" t="str">
        <f>IF(D1257="","",支出入力表!G1258)</f>
        <v/>
      </c>
      <c r="F1257" s="196" t="str">
        <f>IF(E1257="","",VLOOKUP(E1257,プルダウン用リスト!$L$1:$M$14,2,FALSE))</f>
        <v/>
      </c>
      <c r="G1257" s="164" t="str">
        <f>IF(D1257="所費",VLOOKUP(D1257,支出入力表!E1258:$M$2000,4,FALSE),"")</f>
        <v/>
      </c>
      <c r="H1257" s="164" t="str">
        <f>IF(D1257="所費",VLOOKUP(D1257,支出入力表!E1258:$M$2000,5,FALSE),"")</f>
        <v/>
      </c>
      <c r="I1257" s="166" t="str">
        <f>IF(D1257="所費",VLOOKUP(D1257,支出入力表!E1258:$M$2000,6,FALSE),"")</f>
        <v/>
      </c>
      <c r="J1257" s="167" t="str">
        <f>IF(D1257="所費",VLOOKUP(D1257,支出入力表!E1258:$M$2000,7,FALSE),"")</f>
        <v/>
      </c>
      <c r="K1257" s="167" t="str">
        <f>IF(D1257="所費",VLOOKUP(D1257,支出入力表!E1258:$M$2000,8,FALSE),"")</f>
        <v/>
      </c>
      <c r="L1257" s="168" t="str">
        <f>IF(D1257="所費",VLOOKUP(D1257,支出入力表!E1258:$M$2000,9,FALSE),"")</f>
        <v/>
      </c>
      <c r="M1257" s="30"/>
    </row>
    <row r="1258" spans="2:13" x14ac:dyDescent="0.55000000000000004">
      <c r="B1258" s="163" t="str">
        <f>IF(D1258="所費",支出入力表!A1259,"")</f>
        <v/>
      </c>
      <c r="C1258" s="164" t="str">
        <f>IF(D1258="所費",支出入力表!C1259,"")</f>
        <v/>
      </c>
      <c r="D1258" s="165" t="str">
        <f>IF(支出入力表!E1259="所費","所費","")</f>
        <v/>
      </c>
      <c r="E1258" s="165" t="str">
        <f>IF(D1258="","",支出入力表!G1259)</f>
        <v/>
      </c>
      <c r="F1258" s="196" t="str">
        <f>IF(E1258="","",VLOOKUP(E1258,プルダウン用リスト!$L$1:$M$14,2,FALSE))</f>
        <v/>
      </c>
      <c r="G1258" s="164" t="str">
        <f>IF(D1258="所費",VLOOKUP(D1258,支出入力表!E1259:$M$2000,4,FALSE),"")</f>
        <v/>
      </c>
      <c r="H1258" s="164" t="str">
        <f>IF(D1258="所費",VLOOKUP(D1258,支出入力表!E1259:$M$2000,5,FALSE),"")</f>
        <v/>
      </c>
      <c r="I1258" s="166" t="str">
        <f>IF(D1258="所費",VLOOKUP(D1258,支出入力表!E1259:$M$2000,6,FALSE),"")</f>
        <v/>
      </c>
      <c r="J1258" s="167" t="str">
        <f>IF(D1258="所費",VLOOKUP(D1258,支出入力表!E1259:$M$2000,7,FALSE),"")</f>
        <v/>
      </c>
      <c r="K1258" s="167" t="str">
        <f>IF(D1258="所費",VLOOKUP(D1258,支出入力表!E1259:$M$2000,8,FALSE),"")</f>
        <v/>
      </c>
      <c r="L1258" s="168" t="str">
        <f>IF(D1258="所費",VLOOKUP(D1258,支出入力表!E1259:$M$2000,9,FALSE),"")</f>
        <v/>
      </c>
      <c r="M1258" s="30"/>
    </row>
    <row r="1259" spans="2:13" x14ac:dyDescent="0.55000000000000004">
      <c r="B1259" s="163" t="str">
        <f>IF(D1259="所費",支出入力表!A1260,"")</f>
        <v/>
      </c>
      <c r="C1259" s="164" t="str">
        <f>IF(D1259="所費",支出入力表!C1260,"")</f>
        <v/>
      </c>
      <c r="D1259" s="165" t="str">
        <f>IF(支出入力表!E1260="所費","所費","")</f>
        <v/>
      </c>
      <c r="E1259" s="165" t="str">
        <f>IF(D1259="","",支出入力表!G1260)</f>
        <v/>
      </c>
      <c r="F1259" s="196" t="str">
        <f>IF(E1259="","",VLOOKUP(E1259,プルダウン用リスト!$L$1:$M$14,2,FALSE))</f>
        <v/>
      </c>
      <c r="G1259" s="164" t="str">
        <f>IF(D1259="所費",VLOOKUP(D1259,支出入力表!E1260:$M$2000,4,FALSE),"")</f>
        <v/>
      </c>
      <c r="H1259" s="164" t="str">
        <f>IF(D1259="所費",VLOOKUP(D1259,支出入力表!E1260:$M$2000,5,FALSE),"")</f>
        <v/>
      </c>
      <c r="I1259" s="166" t="str">
        <f>IF(D1259="所費",VLOOKUP(D1259,支出入力表!E1260:$M$2000,6,FALSE),"")</f>
        <v/>
      </c>
      <c r="J1259" s="167" t="str">
        <f>IF(D1259="所費",VLOOKUP(D1259,支出入力表!E1260:$M$2000,7,FALSE),"")</f>
        <v/>
      </c>
      <c r="K1259" s="167" t="str">
        <f>IF(D1259="所費",VLOOKUP(D1259,支出入力表!E1260:$M$2000,8,FALSE),"")</f>
        <v/>
      </c>
      <c r="L1259" s="168" t="str">
        <f>IF(D1259="所費",VLOOKUP(D1259,支出入力表!E1260:$M$2000,9,FALSE),"")</f>
        <v/>
      </c>
      <c r="M1259" s="30"/>
    </row>
    <row r="1260" spans="2:13" x14ac:dyDescent="0.55000000000000004">
      <c r="B1260" s="163" t="str">
        <f>IF(D1260="所費",支出入力表!A1261,"")</f>
        <v/>
      </c>
      <c r="C1260" s="164" t="str">
        <f>IF(D1260="所費",支出入力表!C1261,"")</f>
        <v/>
      </c>
      <c r="D1260" s="165" t="str">
        <f>IF(支出入力表!E1261="所費","所費","")</f>
        <v/>
      </c>
      <c r="E1260" s="165" t="str">
        <f>IF(D1260="","",支出入力表!G1261)</f>
        <v/>
      </c>
      <c r="F1260" s="196" t="str">
        <f>IF(E1260="","",VLOOKUP(E1260,プルダウン用リスト!$L$1:$M$14,2,FALSE))</f>
        <v/>
      </c>
      <c r="G1260" s="164" t="str">
        <f>IF(D1260="所費",VLOOKUP(D1260,支出入力表!E1261:$M$2000,4,FALSE),"")</f>
        <v/>
      </c>
      <c r="H1260" s="164" t="str">
        <f>IF(D1260="所費",VLOOKUP(D1260,支出入力表!E1261:$M$2000,5,FALSE),"")</f>
        <v/>
      </c>
      <c r="I1260" s="166" t="str">
        <f>IF(D1260="所費",VLOOKUP(D1260,支出入力表!E1261:$M$2000,6,FALSE),"")</f>
        <v/>
      </c>
      <c r="J1260" s="167" t="str">
        <f>IF(D1260="所費",VLOOKUP(D1260,支出入力表!E1261:$M$2000,7,FALSE),"")</f>
        <v/>
      </c>
      <c r="K1260" s="167" t="str">
        <f>IF(D1260="所費",VLOOKUP(D1260,支出入力表!E1261:$M$2000,8,FALSE),"")</f>
        <v/>
      </c>
      <c r="L1260" s="168" t="str">
        <f>IF(D1260="所費",VLOOKUP(D1260,支出入力表!E1261:$M$2000,9,FALSE),"")</f>
        <v/>
      </c>
      <c r="M1260" s="30"/>
    </row>
    <row r="1261" spans="2:13" x14ac:dyDescent="0.55000000000000004">
      <c r="B1261" s="163" t="str">
        <f>IF(D1261="所費",支出入力表!A1262,"")</f>
        <v/>
      </c>
      <c r="C1261" s="164" t="str">
        <f>IF(D1261="所費",支出入力表!C1262,"")</f>
        <v/>
      </c>
      <c r="D1261" s="165" t="str">
        <f>IF(支出入力表!E1262="所費","所費","")</f>
        <v/>
      </c>
      <c r="E1261" s="165" t="str">
        <f>IF(D1261="","",支出入力表!G1262)</f>
        <v/>
      </c>
      <c r="F1261" s="196" t="str">
        <f>IF(E1261="","",VLOOKUP(E1261,プルダウン用リスト!$L$1:$M$14,2,FALSE))</f>
        <v/>
      </c>
      <c r="G1261" s="164" t="str">
        <f>IF(D1261="所費",VLOOKUP(D1261,支出入力表!E1262:$M$2000,4,FALSE),"")</f>
        <v/>
      </c>
      <c r="H1261" s="164" t="str">
        <f>IF(D1261="所費",VLOOKUP(D1261,支出入力表!E1262:$M$2000,5,FALSE),"")</f>
        <v/>
      </c>
      <c r="I1261" s="166" t="str">
        <f>IF(D1261="所費",VLOOKUP(D1261,支出入力表!E1262:$M$2000,6,FALSE),"")</f>
        <v/>
      </c>
      <c r="J1261" s="167" t="str">
        <f>IF(D1261="所費",VLOOKUP(D1261,支出入力表!E1262:$M$2000,7,FALSE),"")</f>
        <v/>
      </c>
      <c r="K1261" s="167" t="str">
        <f>IF(D1261="所費",VLOOKUP(D1261,支出入力表!E1262:$M$2000,8,FALSE),"")</f>
        <v/>
      </c>
      <c r="L1261" s="168" t="str">
        <f>IF(D1261="所費",VLOOKUP(D1261,支出入力表!E1262:$M$2000,9,FALSE),"")</f>
        <v/>
      </c>
      <c r="M1261" s="30"/>
    </row>
    <row r="1262" spans="2:13" x14ac:dyDescent="0.55000000000000004">
      <c r="B1262" s="163" t="str">
        <f>IF(D1262="所費",支出入力表!A1263,"")</f>
        <v/>
      </c>
      <c r="C1262" s="164" t="str">
        <f>IF(D1262="所費",支出入力表!C1263,"")</f>
        <v/>
      </c>
      <c r="D1262" s="165" t="str">
        <f>IF(支出入力表!E1263="所費","所費","")</f>
        <v/>
      </c>
      <c r="E1262" s="165" t="str">
        <f>IF(D1262="","",支出入力表!G1263)</f>
        <v/>
      </c>
      <c r="F1262" s="196" t="str">
        <f>IF(E1262="","",VLOOKUP(E1262,プルダウン用リスト!$L$1:$M$14,2,FALSE))</f>
        <v/>
      </c>
      <c r="G1262" s="164" t="str">
        <f>IF(D1262="所費",VLOOKUP(D1262,支出入力表!E1263:$M$2000,4,FALSE),"")</f>
        <v/>
      </c>
      <c r="H1262" s="164" t="str">
        <f>IF(D1262="所費",VLOOKUP(D1262,支出入力表!E1263:$M$2000,5,FALSE),"")</f>
        <v/>
      </c>
      <c r="I1262" s="166" t="str">
        <f>IF(D1262="所費",VLOOKUP(D1262,支出入力表!E1263:$M$2000,6,FALSE),"")</f>
        <v/>
      </c>
      <c r="J1262" s="167" t="str">
        <f>IF(D1262="所費",VLOOKUP(D1262,支出入力表!E1263:$M$2000,7,FALSE),"")</f>
        <v/>
      </c>
      <c r="K1262" s="167" t="str">
        <f>IF(D1262="所費",VLOOKUP(D1262,支出入力表!E1263:$M$2000,8,FALSE),"")</f>
        <v/>
      </c>
      <c r="L1262" s="168" t="str">
        <f>IF(D1262="所費",VLOOKUP(D1262,支出入力表!E1263:$M$2000,9,FALSE),"")</f>
        <v/>
      </c>
      <c r="M1262" s="30"/>
    </row>
    <row r="1263" spans="2:13" x14ac:dyDescent="0.55000000000000004">
      <c r="B1263" s="163" t="str">
        <f>IF(D1263="所費",支出入力表!A1264,"")</f>
        <v/>
      </c>
      <c r="C1263" s="164" t="str">
        <f>IF(D1263="所費",支出入力表!C1264,"")</f>
        <v/>
      </c>
      <c r="D1263" s="165" t="str">
        <f>IF(支出入力表!E1264="所費","所費","")</f>
        <v/>
      </c>
      <c r="E1263" s="165" t="str">
        <f>IF(D1263="","",支出入力表!G1264)</f>
        <v/>
      </c>
      <c r="F1263" s="196" t="str">
        <f>IF(E1263="","",VLOOKUP(E1263,プルダウン用リスト!$L$1:$M$14,2,FALSE))</f>
        <v/>
      </c>
      <c r="G1263" s="164" t="str">
        <f>IF(D1263="所費",VLOOKUP(D1263,支出入力表!E1264:$M$2000,4,FALSE),"")</f>
        <v/>
      </c>
      <c r="H1263" s="164" t="str">
        <f>IF(D1263="所費",VLOOKUP(D1263,支出入力表!E1264:$M$2000,5,FALSE),"")</f>
        <v/>
      </c>
      <c r="I1263" s="166" t="str">
        <f>IF(D1263="所費",VLOOKUP(D1263,支出入力表!E1264:$M$2000,6,FALSE),"")</f>
        <v/>
      </c>
      <c r="J1263" s="167" t="str">
        <f>IF(D1263="所費",VLOOKUP(D1263,支出入力表!E1264:$M$2000,7,FALSE),"")</f>
        <v/>
      </c>
      <c r="K1263" s="167" t="str">
        <f>IF(D1263="所費",VLOOKUP(D1263,支出入力表!E1264:$M$2000,8,FALSE),"")</f>
        <v/>
      </c>
      <c r="L1263" s="168" t="str">
        <f>IF(D1263="所費",VLOOKUP(D1263,支出入力表!E1264:$M$2000,9,FALSE),"")</f>
        <v/>
      </c>
      <c r="M1263" s="30"/>
    </row>
    <row r="1264" spans="2:13" x14ac:dyDescent="0.55000000000000004">
      <c r="B1264" s="163" t="str">
        <f>IF(D1264="所費",支出入力表!A1265,"")</f>
        <v/>
      </c>
      <c r="C1264" s="164" t="str">
        <f>IF(D1264="所費",支出入力表!C1265,"")</f>
        <v/>
      </c>
      <c r="D1264" s="165" t="str">
        <f>IF(支出入力表!E1265="所費","所費","")</f>
        <v/>
      </c>
      <c r="E1264" s="165" t="str">
        <f>IF(D1264="","",支出入力表!G1265)</f>
        <v/>
      </c>
      <c r="F1264" s="196" t="str">
        <f>IF(E1264="","",VLOOKUP(E1264,プルダウン用リスト!$L$1:$M$14,2,FALSE))</f>
        <v/>
      </c>
      <c r="G1264" s="164" t="str">
        <f>IF(D1264="所費",VLOOKUP(D1264,支出入力表!E1265:$M$2000,4,FALSE),"")</f>
        <v/>
      </c>
      <c r="H1264" s="164" t="str">
        <f>IF(D1264="所費",VLOOKUP(D1264,支出入力表!E1265:$M$2000,5,FALSE),"")</f>
        <v/>
      </c>
      <c r="I1264" s="166" t="str">
        <f>IF(D1264="所費",VLOOKUP(D1264,支出入力表!E1265:$M$2000,6,FALSE),"")</f>
        <v/>
      </c>
      <c r="J1264" s="167" t="str">
        <f>IF(D1264="所費",VLOOKUP(D1264,支出入力表!E1265:$M$2000,7,FALSE),"")</f>
        <v/>
      </c>
      <c r="K1264" s="167" t="str">
        <f>IF(D1264="所費",VLOOKUP(D1264,支出入力表!E1265:$M$2000,8,FALSE),"")</f>
        <v/>
      </c>
      <c r="L1264" s="168" t="str">
        <f>IF(D1264="所費",VLOOKUP(D1264,支出入力表!E1265:$M$2000,9,FALSE),"")</f>
        <v/>
      </c>
      <c r="M1264" s="30"/>
    </row>
    <row r="1265" spans="2:13" x14ac:dyDescent="0.55000000000000004">
      <c r="B1265" s="163" t="str">
        <f>IF(D1265="所費",支出入力表!A1266,"")</f>
        <v/>
      </c>
      <c r="C1265" s="164" t="str">
        <f>IF(D1265="所費",支出入力表!C1266,"")</f>
        <v/>
      </c>
      <c r="D1265" s="165" t="str">
        <f>IF(支出入力表!E1266="所費","所費","")</f>
        <v/>
      </c>
      <c r="E1265" s="165" t="str">
        <f>IF(D1265="","",支出入力表!G1266)</f>
        <v/>
      </c>
      <c r="F1265" s="196" t="str">
        <f>IF(E1265="","",VLOOKUP(E1265,プルダウン用リスト!$L$1:$M$14,2,FALSE))</f>
        <v/>
      </c>
      <c r="G1265" s="164" t="str">
        <f>IF(D1265="所費",VLOOKUP(D1265,支出入力表!E1266:$M$2000,4,FALSE),"")</f>
        <v/>
      </c>
      <c r="H1265" s="164" t="str">
        <f>IF(D1265="所費",VLOOKUP(D1265,支出入力表!E1266:$M$2000,5,FALSE),"")</f>
        <v/>
      </c>
      <c r="I1265" s="166" t="str">
        <f>IF(D1265="所費",VLOOKUP(D1265,支出入力表!E1266:$M$2000,6,FALSE),"")</f>
        <v/>
      </c>
      <c r="J1265" s="167" t="str">
        <f>IF(D1265="所費",VLOOKUP(D1265,支出入力表!E1266:$M$2000,7,FALSE),"")</f>
        <v/>
      </c>
      <c r="K1265" s="167" t="str">
        <f>IF(D1265="所費",VLOOKUP(D1265,支出入力表!E1266:$M$2000,8,FALSE),"")</f>
        <v/>
      </c>
      <c r="L1265" s="168" t="str">
        <f>IF(D1265="所費",VLOOKUP(D1265,支出入力表!E1266:$M$2000,9,FALSE),"")</f>
        <v/>
      </c>
      <c r="M1265" s="30"/>
    </row>
    <row r="1266" spans="2:13" x14ac:dyDescent="0.55000000000000004">
      <c r="B1266" s="163" t="str">
        <f>IF(D1266="所費",支出入力表!A1267,"")</f>
        <v/>
      </c>
      <c r="C1266" s="164" t="str">
        <f>IF(D1266="所費",支出入力表!C1267,"")</f>
        <v/>
      </c>
      <c r="D1266" s="165" t="str">
        <f>IF(支出入力表!E1267="所費","所費","")</f>
        <v/>
      </c>
      <c r="E1266" s="165" t="str">
        <f>IF(D1266="","",支出入力表!G1267)</f>
        <v/>
      </c>
      <c r="F1266" s="196" t="str">
        <f>IF(E1266="","",VLOOKUP(E1266,プルダウン用リスト!$L$1:$M$14,2,FALSE))</f>
        <v/>
      </c>
      <c r="G1266" s="164" t="str">
        <f>IF(D1266="所費",VLOOKUP(D1266,支出入力表!E1267:$M$2000,4,FALSE),"")</f>
        <v/>
      </c>
      <c r="H1266" s="164" t="str">
        <f>IF(D1266="所費",VLOOKUP(D1266,支出入力表!E1267:$M$2000,5,FALSE),"")</f>
        <v/>
      </c>
      <c r="I1266" s="166" t="str">
        <f>IF(D1266="所費",VLOOKUP(D1266,支出入力表!E1267:$M$2000,6,FALSE),"")</f>
        <v/>
      </c>
      <c r="J1266" s="167" t="str">
        <f>IF(D1266="所費",VLOOKUP(D1266,支出入力表!E1267:$M$2000,7,FALSE),"")</f>
        <v/>
      </c>
      <c r="K1266" s="167" t="str">
        <f>IF(D1266="所費",VLOOKUP(D1266,支出入力表!E1267:$M$2000,8,FALSE),"")</f>
        <v/>
      </c>
      <c r="L1266" s="168" t="str">
        <f>IF(D1266="所費",VLOOKUP(D1266,支出入力表!E1267:$M$2000,9,FALSE),"")</f>
        <v/>
      </c>
      <c r="M1266" s="30"/>
    </row>
    <row r="1267" spans="2:13" x14ac:dyDescent="0.55000000000000004">
      <c r="B1267" s="163" t="str">
        <f>IF(D1267="所費",支出入力表!A1268,"")</f>
        <v/>
      </c>
      <c r="C1267" s="164" t="str">
        <f>IF(D1267="所費",支出入力表!C1268,"")</f>
        <v/>
      </c>
      <c r="D1267" s="165" t="str">
        <f>IF(支出入力表!E1268="所費","所費","")</f>
        <v/>
      </c>
      <c r="E1267" s="165" t="str">
        <f>IF(D1267="","",支出入力表!G1268)</f>
        <v/>
      </c>
      <c r="F1267" s="196" t="str">
        <f>IF(E1267="","",VLOOKUP(E1267,プルダウン用リスト!$L$1:$M$14,2,FALSE))</f>
        <v/>
      </c>
      <c r="G1267" s="164" t="str">
        <f>IF(D1267="所費",VLOOKUP(D1267,支出入力表!E1268:$M$2000,4,FALSE),"")</f>
        <v/>
      </c>
      <c r="H1267" s="164" t="str">
        <f>IF(D1267="所費",VLOOKUP(D1267,支出入力表!E1268:$M$2000,5,FALSE),"")</f>
        <v/>
      </c>
      <c r="I1267" s="166" t="str">
        <f>IF(D1267="所費",VLOOKUP(D1267,支出入力表!E1268:$M$2000,6,FALSE),"")</f>
        <v/>
      </c>
      <c r="J1267" s="167" t="str">
        <f>IF(D1267="所費",VLOOKUP(D1267,支出入力表!E1268:$M$2000,7,FALSE),"")</f>
        <v/>
      </c>
      <c r="K1267" s="167" t="str">
        <f>IF(D1267="所費",VLOOKUP(D1267,支出入力表!E1268:$M$2000,8,FALSE),"")</f>
        <v/>
      </c>
      <c r="L1267" s="168" t="str">
        <f>IF(D1267="所費",VLOOKUP(D1267,支出入力表!E1268:$M$2000,9,FALSE),"")</f>
        <v/>
      </c>
      <c r="M1267" s="30"/>
    </row>
    <row r="1268" spans="2:13" x14ac:dyDescent="0.55000000000000004">
      <c r="B1268" s="163" t="str">
        <f>IF(D1268="所費",支出入力表!A1269,"")</f>
        <v/>
      </c>
      <c r="C1268" s="164" t="str">
        <f>IF(D1268="所費",支出入力表!C1269,"")</f>
        <v/>
      </c>
      <c r="D1268" s="165" t="str">
        <f>IF(支出入力表!E1269="所費","所費","")</f>
        <v/>
      </c>
      <c r="E1268" s="165" t="str">
        <f>IF(D1268="","",支出入力表!G1269)</f>
        <v/>
      </c>
      <c r="F1268" s="196" t="str">
        <f>IF(E1268="","",VLOOKUP(E1268,プルダウン用リスト!$L$1:$M$14,2,FALSE))</f>
        <v/>
      </c>
      <c r="G1268" s="164" t="str">
        <f>IF(D1268="所費",VLOOKUP(D1268,支出入力表!E1269:$M$2000,4,FALSE),"")</f>
        <v/>
      </c>
      <c r="H1268" s="164" t="str">
        <f>IF(D1268="所費",VLOOKUP(D1268,支出入力表!E1269:$M$2000,5,FALSE),"")</f>
        <v/>
      </c>
      <c r="I1268" s="166" t="str">
        <f>IF(D1268="所費",VLOOKUP(D1268,支出入力表!E1269:$M$2000,6,FALSE),"")</f>
        <v/>
      </c>
      <c r="J1268" s="167" t="str">
        <f>IF(D1268="所費",VLOOKUP(D1268,支出入力表!E1269:$M$2000,7,FALSE),"")</f>
        <v/>
      </c>
      <c r="K1268" s="167" t="str">
        <f>IF(D1268="所費",VLOOKUP(D1268,支出入力表!E1269:$M$2000,8,FALSE),"")</f>
        <v/>
      </c>
      <c r="L1268" s="168" t="str">
        <f>IF(D1268="所費",VLOOKUP(D1268,支出入力表!E1269:$M$2000,9,FALSE),"")</f>
        <v/>
      </c>
      <c r="M1268" s="30"/>
    </row>
    <row r="1269" spans="2:13" x14ac:dyDescent="0.55000000000000004">
      <c r="B1269" s="163" t="str">
        <f>IF(D1269="所費",支出入力表!A1270,"")</f>
        <v/>
      </c>
      <c r="C1269" s="164" t="str">
        <f>IF(D1269="所費",支出入力表!C1270,"")</f>
        <v/>
      </c>
      <c r="D1269" s="165" t="str">
        <f>IF(支出入力表!E1270="所費","所費","")</f>
        <v/>
      </c>
      <c r="E1269" s="165" t="str">
        <f>IF(D1269="","",支出入力表!G1270)</f>
        <v/>
      </c>
      <c r="F1269" s="196" t="str">
        <f>IF(E1269="","",VLOOKUP(E1269,プルダウン用リスト!$L$1:$M$14,2,FALSE))</f>
        <v/>
      </c>
      <c r="G1269" s="164" t="str">
        <f>IF(D1269="所費",VLOOKUP(D1269,支出入力表!E1270:$M$2000,4,FALSE),"")</f>
        <v/>
      </c>
      <c r="H1269" s="164" t="str">
        <f>IF(D1269="所費",VLOOKUP(D1269,支出入力表!E1270:$M$2000,5,FALSE),"")</f>
        <v/>
      </c>
      <c r="I1269" s="166" t="str">
        <f>IF(D1269="所費",VLOOKUP(D1269,支出入力表!E1270:$M$2000,6,FALSE),"")</f>
        <v/>
      </c>
      <c r="J1269" s="167" t="str">
        <f>IF(D1269="所費",VLOOKUP(D1269,支出入力表!E1270:$M$2000,7,FALSE),"")</f>
        <v/>
      </c>
      <c r="K1269" s="167" t="str">
        <f>IF(D1269="所費",VLOOKUP(D1269,支出入力表!E1270:$M$2000,8,FALSE),"")</f>
        <v/>
      </c>
      <c r="L1269" s="168" t="str">
        <f>IF(D1269="所費",VLOOKUP(D1269,支出入力表!E1270:$M$2000,9,FALSE),"")</f>
        <v/>
      </c>
      <c r="M1269" s="30"/>
    </row>
    <row r="1270" spans="2:13" x14ac:dyDescent="0.55000000000000004">
      <c r="B1270" s="163" t="str">
        <f>IF(D1270="所費",支出入力表!A1271,"")</f>
        <v/>
      </c>
      <c r="C1270" s="164" t="str">
        <f>IF(D1270="所費",支出入力表!C1271,"")</f>
        <v/>
      </c>
      <c r="D1270" s="165" t="str">
        <f>IF(支出入力表!E1271="所費","所費","")</f>
        <v/>
      </c>
      <c r="E1270" s="165" t="str">
        <f>IF(D1270="","",支出入力表!G1271)</f>
        <v/>
      </c>
      <c r="F1270" s="196" t="str">
        <f>IF(E1270="","",VLOOKUP(E1270,プルダウン用リスト!$L$1:$M$14,2,FALSE))</f>
        <v/>
      </c>
      <c r="G1270" s="164" t="str">
        <f>IF(D1270="所費",VLOOKUP(D1270,支出入力表!E1271:$M$2000,4,FALSE),"")</f>
        <v/>
      </c>
      <c r="H1270" s="164" t="str">
        <f>IF(D1270="所費",VLOOKUP(D1270,支出入力表!E1271:$M$2000,5,FALSE),"")</f>
        <v/>
      </c>
      <c r="I1270" s="166" t="str">
        <f>IF(D1270="所費",VLOOKUP(D1270,支出入力表!E1271:$M$2000,6,FALSE),"")</f>
        <v/>
      </c>
      <c r="J1270" s="167" t="str">
        <f>IF(D1270="所費",VLOOKUP(D1270,支出入力表!E1271:$M$2000,7,FALSE),"")</f>
        <v/>
      </c>
      <c r="K1270" s="167" t="str">
        <f>IF(D1270="所費",VLOOKUP(D1270,支出入力表!E1271:$M$2000,8,FALSE),"")</f>
        <v/>
      </c>
      <c r="L1270" s="168" t="str">
        <f>IF(D1270="所費",VLOOKUP(D1270,支出入力表!E1271:$M$2000,9,FALSE),"")</f>
        <v/>
      </c>
      <c r="M1270" s="30"/>
    </row>
    <row r="1271" spans="2:13" x14ac:dyDescent="0.55000000000000004">
      <c r="B1271" s="163" t="str">
        <f>IF(D1271="所費",支出入力表!A1272,"")</f>
        <v/>
      </c>
      <c r="C1271" s="164" t="str">
        <f>IF(D1271="所費",支出入力表!C1272,"")</f>
        <v/>
      </c>
      <c r="D1271" s="165" t="str">
        <f>IF(支出入力表!E1272="所費","所費","")</f>
        <v/>
      </c>
      <c r="E1271" s="165" t="str">
        <f>IF(D1271="","",支出入力表!G1272)</f>
        <v/>
      </c>
      <c r="F1271" s="196" t="str">
        <f>IF(E1271="","",VLOOKUP(E1271,プルダウン用リスト!$L$1:$M$14,2,FALSE))</f>
        <v/>
      </c>
      <c r="G1271" s="164" t="str">
        <f>IF(D1271="所費",VLOOKUP(D1271,支出入力表!E1272:$M$2000,4,FALSE),"")</f>
        <v/>
      </c>
      <c r="H1271" s="164" t="str">
        <f>IF(D1271="所費",VLOOKUP(D1271,支出入力表!E1272:$M$2000,5,FALSE),"")</f>
        <v/>
      </c>
      <c r="I1271" s="166" t="str">
        <f>IF(D1271="所費",VLOOKUP(D1271,支出入力表!E1272:$M$2000,6,FALSE),"")</f>
        <v/>
      </c>
      <c r="J1271" s="167" t="str">
        <f>IF(D1271="所費",VLOOKUP(D1271,支出入力表!E1272:$M$2000,7,FALSE),"")</f>
        <v/>
      </c>
      <c r="K1271" s="167" t="str">
        <f>IF(D1271="所費",VLOOKUP(D1271,支出入力表!E1272:$M$2000,8,FALSE),"")</f>
        <v/>
      </c>
      <c r="L1271" s="168" t="str">
        <f>IF(D1271="所費",VLOOKUP(D1271,支出入力表!E1272:$M$2000,9,FALSE),"")</f>
        <v/>
      </c>
      <c r="M1271" s="30"/>
    </row>
    <row r="1272" spans="2:13" x14ac:dyDescent="0.55000000000000004">
      <c r="B1272" s="163" t="str">
        <f>IF(D1272="所費",支出入力表!A1273,"")</f>
        <v/>
      </c>
      <c r="C1272" s="164" t="str">
        <f>IF(D1272="所費",支出入力表!C1273,"")</f>
        <v/>
      </c>
      <c r="D1272" s="165" t="str">
        <f>IF(支出入力表!E1273="所費","所費","")</f>
        <v/>
      </c>
      <c r="E1272" s="165" t="str">
        <f>IF(D1272="","",支出入力表!G1273)</f>
        <v/>
      </c>
      <c r="F1272" s="196" t="str">
        <f>IF(E1272="","",VLOOKUP(E1272,プルダウン用リスト!$L$1:$M$14,2,FALSE))</f>
        <v/>
      </c>
      <c r="G1272" s="164" t="str">
        <f>IF(D1272="所費",VLOOKUP(D1272,支出入力表!E1273:$M$2000,4,FALSE),"")</f>
        <v/>
      </c>
      <c r="H1272" s="164" t="str">
        <f>IF(D1272="所費",VLOOKUP(D1272,支出入力表!E1273:$M$2000,5,FALSE),"")</f>
        <v/>
      </c>
      <c r="I1272" s="166" t="str">
        <f>IF(D1272="所費",VLOOKUP(D1272,支出入力表!E1273:$M$2000,6,FALSE),"")</f>
        <v/>
      </c>
      <c r="J1272" s="167" t="str">
        <f>IF(D1272="所費",VLOOKUP(D1272,支出入力表!E1273:$M$2000,7,FALSE),"")</f>
        <v/>
      </c>
      <c r="K1272" s="167" t="str">
        <f>IF(D1272="所費",VLOOKUP(D1272,支出入力表!E1273:$M$2000,8,FALSE),"")</f>
        <v/>
      </c>
      <c r="L1272" s="168" t="str">
        <f>IF(D1272="所費",VLOOKUP(D1272,支出入力表!E1273:$M$2000,9,FALSE),"")</f>
        <v/>
      </c>
      <c r="M1272" s="30"/>
    </row>
    <row r="1273" spans="2:13" x14ac:dyDescent="0.55000000000000004">
      <c r="B1273" s="163" t="str">
        <f>IF(D1273="所費",支出入力表!A1274,"")</f>
        <v/>
      </c>
      <c r="C1273" s="164" t="str">
        <f>IF(D1273="所費",支出入力表!C1274,"")</f>
        <v/>
      </c>
      <c r="D1273" s="165" t="str">
        <f>IF(支出入力表!E1274="所費","所費","")</f>
        <v/>
      </c>
      <c r="E1273" s="165" t="str">
        <f>IF(D1273="","",支出入力表!G1274)</f>
        <v/>
      </c>
      <c r="F1273" s="196" t="str">
        <f>IF(E1273="","",VLOOKUP(E1273,プルダウン用リスト!$L$1:$M$14,2,FALSE))</f>
        <v/>
      </c>
      <c r="G1273" s="164" t="str">
        <f>IF(D1273="所費",VLOOKUP(D1273,支出入力表!E1274:$M$2000,4,FALSE),"")</f>
        <v/>
      </c>
      <c r="H1273" s="164" t="str">
        <f>IF(D1273="所費",VLOOKUP(D1273,支出入力表!E1274:$M$2000,5,FALSE),"")</f>
        <v/>
      </c>
      <c r="I1273" s="166" t="str">
        <f>IF(D1273="所費",VLOOKUP(D1273,支出入力表!E1274:$M$2000,6,FALSE),"")</f>
        <v/>
      </c>
      <c r="J1273" s="167" t="str">
        <f>IF(D1273="所費",VLOOKUP(D1273,支出入力表!E1274:$M$2000,7,FALSE),"")</f>
        <v/>
      </c>
      <c r="K1273" s="167" t="str">
        <f>IF(D1273="所費",VLOOKUP(D1273,支出入力表!E1274:$M$2000,8,FALSE),"")</f>
        <v/>
      </c>
      <c r="L1273" s="168" t="str">
        <f>IF(D1273="所費",VLOOKUP(D1273,支出入力表!E1274:$M$2000,9,FALSE),"")</f>
        <v/>
      </c>
      <c r="M1273" s="30"/>
    </row>
    <row r="1274" spans="2:13" x14ac:dyDescent="0.55000000000000004">
      <c r="B1274" s="163" t="str">
        <f>IF(D1274="所費",支出入力表!A1275,"")</f>
        <v/>
      </c>
      <c r="C1274" s="164" t="str">
        <f>IF(D1274="所費",支出入力表!C1275,"")</f>
        <v/>
      </c>
      <c r="D1274" s="165" t="str">
        <f>IF(支出入力表!E1275="所費","所費","")</f>
        <v/>
      </c>
      <c r="E1274" s="165" t="str">
        <f>IF(D1274="","",支出入力表!G1275)</f>
        <v/>
      </c>
      <c r="F1274" s="196" t="str">
        <f>IF(E1274="","",VLOOKUP(E1274,プルダウン用リスト!$L$1:$M$14,2,FALSE))</f>
        <v/>
      </c>
      <c r="G1274" s="164" t="str">
        <f>IF(D1274="所費",VLOOKUP(D1274,支出入力表!E1275:$M$2000,4,FALSE),"")</f>
        <v/>
      </c>
      <c r="H1274" s="164" t="str">
        <f>IF(D1274="所費",VLOOKUP(D1274,支出入力表!E1275:$M$2000,5,FALSE),"")</f>
        <v/>
      </c>
      <c r="I1274" s="166" t="str">
        <f>IF(D1274="所費",VLOOKUP(D1274,支出入力表!E1275:$M$2000,6,FALSE),"")</f>
        <v/>
      </c>
      <c r="J1274" s="167" t="str">
        <f>IF(D1274="所費",VLOOKUP(D1274,支出入力表!E1275:$M$2000,7,FALSE),"")</f>
        <v/>
      </c>
      <c r="K1274" s="167" t="str">
        <f>IF(D1274="所費",VLOOKUP(D1274,支出入力表!E1275:$M$2000,8,FALSE),"")</f>
        <v/>
      </c>
      <c r="L1274" s="168" t="str">
        <f>IF(D1274="所費",VLOOKUP(D1274,支出入力表!E1275:$M$2000,9,FALSE),"")</f>
        <v/>
      </c>
      <c r="M1274" s="30"/>
    </row>
    <row r="1275" spans="2:13" x14ac:dyDescent="0.55000000000000004">
      <c r="B1275" s="163" t="str">
        <f>IF(D1275="所費",支出入力表!A1276,"")</f>
        <v/>
      </c>
      <c r="C1275" s="164" t="str">
        <f>IF(D1275="所費",支出入力表!C1276,"")</f>
        <v/>
      </c>
      <c r="D1275" s="165" t="str">
        <f>IF(支出入力表!E1276="所費","所費","")</f>
        <v/>
      </c>
      <c r="E1275" s="165" t="str">
        <f>IF(D1275="","",支出入力表!G1276)</f>
        <v/>
      </c>
      <c r="F1275" s="196" t="str">
        <f>IF(E1275="","",VLOOKUP(E1275,プルダウン用リスト!$L$1:$M$14,2,FALSE))</f>
        <v/>
      </c>
      <c r="G1275" s="164" t="str">
        <f>IF(D1275="所費",VLOOKUP(D1275,支出入力表!E1276:$M$2000,4,FALSE),"")</f>
        <v/>
      </c>
      <c r="H1275" s="164" t="str">
        <f>IF(D1275="所費",VLOOKUP(D1275,支出入力表!E1276:$M$2000,5,FALSE),"")</f>
        <v/>
      </c>
      <c r="I1275" s="166" t="str">
        <f>IF(D1275="所費",VLOOKUP(D1275,支出入力表!E1276:$M$2000,6,FALSE),"")</f>
        <v/>
      </c>
      <c r="J1275" s="167" t="str">
        <f>IF(D1275="所費",VLOOKUP(D1275,支出入力表!E1276:$M$2000,7,FALSE),"")</f>
        <v/>
      </c>
      <c r="K1275" s="167" t="str">
        <f>IF(D1275="所費",VLOOKUP(D1275,支出入力表!E1276:$M$2000,8,FALSE),"")</f>
        <v/>
      </c>
      <c r="L1275" s="168" t="str">
        <f>IF(D1275="所費",VLOOKUP(D1275,支出入力表!E1276:$M$2000,9,FALSE),"")</f>
        <v/>
      </c>
      <c r="M1275" s="30"/>
    </row>
    <row r="1276" spans="2:13" x14ac:dyDescent="0.55000000000000004">
      <c r="B1276" s="163" t="str">
        <f>IF(D1276="所費",支出入力表!A1277,"")</f>
        <v/>
      </c>
      <c r="C1276" s="164" t="str">
        <f>IF(D1276="所費",支出入力表!C1277,"")</f>
        <v/>
      </c>
      <c r="D1276" s="165" t="str">
        <f>IF(支出入力表!E1277="所費","所費","")</f>
        <v/>
      </c>
      <c r="E1276" s="165" t="str">
        <f>IF(D1276="","",支出入力表!G1277)</f>
        <v/>
      </c>
      <c r="F1276" s="196" t="str">
        <f>IF(E1276="","",VLOOKUP(E1276,プルダウン用リスト!$L$1:$M$14,2,FALSE))</f>
        <v/>
      </c>
      <c r="G1276" s="164" t="str">
        <f>IF(D1276="所費",VLOOKUP(D1276,支出入力表!E1277:$M$2000,4,FALSE),"")</f>
        <v/>
      </c>
      <c r="H1276" s="164" t="str">
        <f>IF(D1276="所費",VLOOKUP(D1276,支出入力表!E1277:$M$2000,5,FALSE),"")</f>
        <v/>
      </c>
      <c r="I1276" s="166" t="str">
        <f>IF(D1276="所費",VLOOKUP(D1276,支出入力表!E1277:$M$2000,6,FALSE),"")</f>
        <v/>
      </c>
      <c r="J1276" s="167" t="str">
        <f>IF(D1276="所費",VLOOKUP(D1276,支出入力表!E1277:$M$2000,7,FALSE),"")</f>
        <v/>
      </c>
      <c r="K1276" s="167" t="str">
        <f>IF(D1276="所費",VLOOKUP(D1276,支出入力表!E1277:$M$2000,8,FALSE),"")</f>
        <v/>
      </c>
      <c r="L1276" s="168" t="str">
        <f>IF(D1276="所費",VLOOKUP(D1276,支出入力表!E1277:$M$2000,9,FALSE),"")</f>
        <v/>
      </c>
      <c r="M1276" s="30"/>
    </row>
    <row r="1277" spans="2:13" x14ac:dyDescent="0.55000000000000004">
      <c r="B1277" s="163" t="str">
        <f>IF(D1277="所費",支出入力表!A1278,"")</f>
        <v/>
      </c>
      <c r="C1277" s="164" t="str">
        <f>IF(D1277="所費",支出入力表!C1278,"")</f>
        <v/>
      </c>
      <c r="D1277" s="165" t="str">
        <f>IF(支出入力表!E1278="所費","所費","")</f>
        <v/>
      </c>
      <c r="E1277" s="165" t="str">
        <f>IF(D1277="","",支出入力表!G1278)</f>
        <v/>
      </c>
      <c r="F1277" s="196" t="str">
        <f>IF(E1277="","",VLOOKUP(E1277,プルダウン用リスト!$L$1:$M$14,2,FALSE))</f>
        <v/>
      </c>
      <c r="G1277" s="164" t="str">
        <f>IF(D1277="所費",VLOOKUP(D1277,支出入力表!E1278:$M$2000,4,FALSE),"")</f>
        <v/>
      </c>
      <c r="H1277" s="164" t="str">
        <f>IF(D1277="所費",VLOOKUP(D1277,支出入力表!E1278:$M$2000,5,FALSE),"")</f>
        <v/>
      </c>
      <c r="I1277" s="166" t="str">
        <f>IF(D1277="所費",VLOOKUP(D1277,支出入力表!E1278:$M$2000,6,FALSE),"")</f>
        <v/>
      </c>
      <c r="J1277" s="167" t="str">
        <f>IF(D1277="所費",VLOOKUP(D1277,支出入力表!E1278:$M$2000,7,FALSE),"")</f>
        <v/>
      </c>
      <c r="K1277" s="167" t="str">
        <f>IF(D1277="所費",VLOOKUP(D1277,支出入力表!E1278:$M$2000,8,FALSE),"")</f>
        <v/>
      </c>
      <c r="L1277" s="168" t="str">
        <f>IF(D1277="所費",VLOOKUP(D1277,支出入力表!E1278:$M$2000,9,FALSE),"")</f>
        <v/>
      </c>
      <c r="M1277" s="30"/>
    </row>
    <row r="1278" spans="2:13" x14ac:dyDescent="0.55000000000000004">
      <c r="B1278" s="163" t="str">
        <f>IF(D1278="所費",支出入力表!A1279,"")</f>
        <v/>
      </c>
      <c r="C1278" s="164" t="str">
        <f>IF(D1278="所費",支出入力表!C1279,"")</f>
        <v/>
      </c>
      <c r="D1278" s="165" t="str">
        <f>IF(支出入力表!E1279="所費","所費","")</f>
        <v/>
      </c>
      <c r="E1278" s="165" t="str">
        <f>IF(D1278="","",支出入力表!G1279)</f>
        <v/>
      </c>
      <c r="F1278" s="196" t="str">
        <f>IF(E1278="","",VLOOKUP(E1278,プルダウン用リスト!$L$1:$M$14,2,FALSE))</f>
        <v/>
      </c>
      <c r="G1278" s="164" t="str">
        <f>IF(D1278="所費",VLOOKUP(D1278,支出入力表!E1279:$M$2000,4,FALSE),"")</f>
        <v/>
      </c>
      <c r="H1278" s="164" t="str">
        <f>IF(D1278="所費",VLOOKUP(D1278,支出入力表!E1279:$M$2000,5,FALSE),"")</f>
        <v/>
      </c>
      <c r="I1278" s="166" t="str">
        <f>IF(D1278="所費",VLOOKUP(D1278,支出入力表!E1279:$M$2000,6,FALSE),"")</f>
        <v/>
      </c>
      <c r="J1278" s="167" t="str">
        <f>IF(D1278="所費",VLOOKUP(D1278,支出入力表!E1279:$M$2000,7,FALSE),"")</f>
        <v/>
      </c>
      <c r="K1278" s="167" t="str">
        <f>IF(D1278="所費",VLOOKUP(D1278,支出入力表!E1279:$M$2000,8,FALSE),"")</f>
        <v/>
      </c>
      <c r="L1278" s="168" t="str">
        <f>IF(D1278="所費",VLOOKUP(D1278,支出入力表!E1279:$M$2000,9,FALSE),"")</f>
        <v/>
      </c>
      <c r="M1278" s="30"/>
    </row>
    <row r="1279" spans="2:13" x14ac:dyDescent="0.55000000000000004">
      <c r="B1279" s="163" t="str">
        <f>IF(D1279="所費",支出入力表!A1280,"")</f>
        <v/>
      </c>
      <c r="C1279" s="164" t="str">
        <f>IF(D1279="所費",支出入力表!C1280,"")</f>
        <v/>
      </c>
      <c r="D1279" s="165" t="str">
        <f>IF(支出入力表!E1280="所費","所費","")</f>
        <v/>
      </c>
      <c r="E1279" s="165" t="str">
        <f>IF(D1279="","",支出入力表!G1280)</f>
        <v/>
      </c>
      <c r="F1279" s="196" t="str">
        <f>IF(E1279="","",VLOOKUP(E1279,プルダウン用リスト!$L$1:$M$14,2,FALSE))</f>
        <v/>
      </c>
      <c r="G1279" s="164" t="str">
        <f>IF(D1279="所費",VLOOKUP(D1279,支出入力表!E1280:$M$2000,4,FALSE),"")</f>
        <v/>
      </c>
      <c r="H1279" s="164" t="str">
        <f>IF(D1279="所費",VLOOKUP(D1279,支出入力表!E1280:$M$2000,5,FALSE),"")</f>
        <v/>
      </c>
      <c r="I1279" s="166" t="str">
        <f>IF(D1279="所費",VLOOKUP(D1279,支出入力表!E1280:$M$2000,6,FALSE),"")</f>
        <v/>
      </c>
      <c r="J1279" s="167" t="str">
        <f>IF(D1279="所費",VLOOKUP(D1279,支出入力表!E1280:$M$2000,7,FALSE),"")</f>
        <v/>
      </c>
      <c r="K1279" s="167" t="str">
        <f>IF(D1279="所費",VLOOKUP(D1279,支出入力表!E1280:$M$2000,8,FALSE),"")</f>
        <v/>
      </c>
      <c r="L1279" s="168" t="str">
        <f>IF(D1279="所費",VLOOKUP(D1279,支出入力表!E1280:$M$2000,9,FALSE),"")</f>
        <v/>
      </c>
      <c r="M1279" s="30"/>
    </row>
    <row r="1280" spans="2:13" x14ac:dyDescent="0.55000000000000004">
      <c r="B1280" s="163" t="str">
        <f>IF(D1280="所費",支出入力表!A1281,"")</f>
        <v/>
      </c>
      <c r="C1280" s="164" t="str">
        <f>IF(D1280="所費",支出入力表!C1281,"")</f>
        <v/>
      </c>
      <c r="D1280" s="165" t="str">
        <f>IF(支出入力表!E1281="所費","所費","")</f>
        <v/>
      </c>
      <c r="E1280" s="165" t="str">
        <f>IF(D1280="","",支出入力表!G1281)</f>
        <v/>
      </c>
      <c r="F1280" s="196" t="str">
        <f>IF(E1280="","",VLOOKUP(E1280,プルダウン用リスト!$L$1:$M$14,2,FALSE))</f>
        <v/>
      </c>
      <c r="G1280" s="164" t="str">
        <f>IF(D1280="所費",VLOOKUP(D1280,支出入力表!E1281:$M$2000,4,FALSE),"")</f>
        <v/>
      </c>
      <c r="H1280" s="164" t="str">
        <f>IF(D1280="所費",VLOOKUP(D1280,支出入力表!E1281:$M$2000,5,FALSE),"")</f>
        <v/>
      </c>
      <c r="I1280" s="166" t="str">
        <f>IF(D1280="所費",VLOOKUP(D1280,支出入力表!E1281:$M$2000,6,FALSE),"")</f>
        <v/>
      </c>
      <c r="J1280" s="167" t="str">
        <f>IF(D1280="所費",VLOOKUP(D1280,支出入力表!E1281:$M$2000,7,FALSE),"")</f>
        <v/>
      </c>
      <c r="K1280" s="167" t="str">
        <f>IF(D1280="所費",VLOOKUP(D1280,支出入力表!E1281:$M$2000,8,FALSE),"")</f>
        <v/>
      </c>
      <c r="L1280" s="168" t="str">
        <f>IF(D1280="所費",VLOOKUP(D1280,支出入力表!E1281:$M$2000,9,FALSE),"")</f>
        <v/>
      </c>
      <c r="M1280" s="30"/>
    </row>
    <row r="1281" spans="2:13" x14ac:dyDescent="0.55000000000000004">
      <c r="B1281" s="163" t="str">
        <f>IF(D1281="所費",支出入力表!A1282,"")</f>
        <v/>
      </c>
      <c r="C1281" s="164" t="str">
        <f>IF(D1281="所費",支出入力表!C1282,"")</f>
        <v/>
      </c>
      <c r="D1281" s="165" t="str">
        <f>IF(支出入力表!E1282="所費","所費","")</f>
        <v/>
      </c>
      <c r="E1281" s="165" t="str">
        <f>IF(D1281="","",支出入力表!G1282)</f>
        <v/>
      </c>
      <c r="F1281" s="196" t="str">
        <f>IF(E1281="","",VLOOKUP(E1281,プルダウン用リスト!$L$1:$M$14,2,FALSE))</f>
        <v/>
      </c>
      <c r="G1281" s="164" t="str">
        <f>IF(D1281="所費",VLOOKUP(D1281,支出入力表!E1282:$M$2000,4,FALSE),"")</f>
        <v/>
      </c>
      <c r="H1281" s="164" t="str">
        <f>IF(D1281="所費",VLOOKUP(D1281,支出入力表!E1282:$M$2000,5,FALSE),"")</f>
        <v/>
      </c>
      <c r="I1281" s="166" t="str">
        <f>IF(D1281="所費",VLOOKUP(D1281,支出入力表!E1282:$M$2000,6,FALSE),"")</f>
        <v/>
      </c>
      <c r="J1281" s="167" t="str">
        <f>IF(D1281="所費",VLOOKUP(D1281,支出入力表!E1282:$M$2000,7,FALSE),"")</f>
        <v/>
      </c>
      <c r="K1281" s="167" t="str">
        <f>IF(D1281="所費",VLOOKUP(D1281,支出入力表!E1282:$M$2000,8,FALSE),"")</f>
        <v/>
      </c>
      <c r="L1281" s="168" t="str">
        <f>IF(D1281="所費",VLOOKUP(D1281,支出入力表!E1282:$M$2000,9,FALSE),"")</f>
        <v/>
      </c>
      <c r="M1281" s="30"/>
    </row>
    <row r="1282" spans="2:13" x14ac:dyDescent="0.55000000000000004">
      <c r="B1282" s="163" t="str">
        <f>IF(D1282="所費",支出入力表!A1283,"")</f>
        <v/>
      </c>
      <c r="C1282" s="164" t="str">
        <f>IF(D1282="所費",支出入力表!C1283,"")</f>
        <v/>
      </c>
      <c r="D1282" s="165" t="str">
        <f>IF(支出入力表!E1283="所費","所費","")</f>
        <v/>
      </c>
      <c r="E1282" s="165" t="str">
        <f>IF(D1282="","",支出入力表!G1283)</f>
        <v/>
      </c>
      <c r="F1282" s="196" t="str">
        <f>IF(E1282="","",VLOOKUP(E1282,プルダウン用リスト!$L$1:$M$14,2,FALSE))</f>
        <v/>
      </c>
      <c r="G1282" s="164" t="str">
        <f>IF(D1282="所費",VLOOKUP(D1282,支出入力表!E1283:$M$2000,4,FALSE),"")</f>
        <v/>
      </c>
      <c r="H1282" s="164" t="str">
        <f>IF(D1282="所費",VLOOKUP(D1282,支出入力表!E1283:$M$2000,5,FALSE),"")</f>
        <v/>
      </c>
      <c r="I1282" s="166" t="str">
        <f>IF(D1282="所費",VLOOKUP(D1282,支出入力表!E1283:$M$2000,6,FALSE),"")</f>
        <v/>
      </c>
      <c r="J1282" s="167" t="str">
        <f>IF(D1282="所費",VLOOKUP(D1282,支出入力表!E1283:$M$2000,7,FALSE),"")</f>
        <v/>
      </c>
      <c r="K1282" s="167" t="str">
        <f>IF(D1282="所費",VLOOKUP(D1282,支出入力表!E1283:$M$2000,8,FALSE),"")</f>
        <v/>
      </c>
      <c r="L1282" s="168" t="str">
        <f>IF(D1282="所費",VLOOKUP(D1282,支出入力表!E1283:$M$2000,9,FALSE),"")</f>
        <v/>
      </c>
      <c r="M1282" s="30"/>
    </row>
    <row r="1283" spans="2:13" x14ac:dyDescent="0.55000000000000004">
      <c r="B1283" s="163" t="str">
        <f>IF(D1283="所費",支出入力表!A1284,"")</f>
        <v/>
      </c>
      <c r="C1283" s="164" t="str">
        <f>IF(D1283="所費",支出入力表!C1284,"")</f>
        <v/>
      </c>
      <c r="D1283" s="165" t="str">
        <f>IF(支出入力表!E1284="所費","所費","")</f>
        <v/>
      </c>
      <c r="E1283" s="165" t="str">
        <f>IF(D1283="","",支出入力表!G1284)</f>
        <v/>
      </c>
      <c r="F1283" s="196" t="str">
        <f>IF(E1283="","",VLOOKUP(E1283,プルダウン用リスト!$L$1:$M$14,2,FALSE))</f>
        <v/>
      </c>
      <c r="G1283" s="164" t="str">
        <f>IF(D1283="所費",VLOOKUP(D1283,支出入力表!E1284:$M$2000,4,FALSE),"")</f>
        <v/>
      </c>
      <c r="H1283" s="164" t="str">
        <f>IF(D1283="所費",VLOOKUP(D1283,支出入力表!E1284:$M$2000,5,FALSE),"")</f>
        <v/>
      </c>
      <c r="I1283" s="166" t="str">
        <f>IF(D1283="所費",VLOOKUP(D1283,支出入力表!E1284:$M$2000,6,FALSE),"")</f>
        <v/>
      </c>
      <c r="J1283" s="167" t="str">
        <f>IF(D1283="所費",VLOOKUP(D1283,支出入力表!E1284:$M$2000,7,FALSE),"")</f>
        <v/>
      </c>
      <c r="K1283" s="167" t="str">
        <f>IF(D1283="所費",VLOOKUP(D1283,支出入力表!E1284:$M$2000,8,FALSE),"")</f>
        <v/>
      </c>
      <c r="L1283" s="168" t="str">
        <f>IF(D1283="所費",VLOOKUP(D1283,支出入力表!E1284:$M$2000,9,FALSE),"")</f>
        <v/>
      </c>
      <c r="M1283" s="30"/>
    </row>
    <row r="1284" spans="2:13" x14ac:dyDescent="0.55000000000000004">
      <c r="B1284" s="163" t="str">
        <f>IF(D1284="所費",支出入力表!A1285,"")</f>
        <v/>
      </c>
      <c r="C1284" s="164" t="str">
        <f>IF(D1284="所費",支出入力表!C1285,"")</f>
        <v/>
      </c>
      <c r="D1284" s="165" t="str">
        <f>IF(支出入力表!E1285="所費","所費","")</f>
        <v/>
      </c>
      <c r="E1284" s="165" t="str">
        <f>IF(D1284="","",支出入力表!G1285)</f>
        <v/>
      </c>
      <c r="F1284" s="196" t="str">
        <f>IF(E1284="","",VLOOKUP(E1284,プルダウン用リスト!$L$1:$M$14,2,FALSE))</f>
        <v/>
      </c>
      <c r="G1284" s="164" t="str">
        <f>IF(D1284="所費",VLOOKUP(D1284,支出入力表!E1285:$M$2000,4,FALSE),"")</f>
        <v/>
      </c>
      <c r="H1284" s="164" t="str">
        <f>IF(D1284="所費",VLOOKUP(D1284,支出入力表!E1285:$M$2000,5,FALSE),"")</f>
        <v/>
      </c>
      <c r="I1284" s="166" t="str">
        <f>IF(D1284="所費",VLOOKUP(D1284,支出入力表!E1285:$M$2000,6,FALSE),"")</f>
        <v/>
      </c>
      <c r="J1284" s="167" t="str">
        <f>IF(D1284="所費",VLOOKUP(D1284,支出入力表!E1285:$M$2000,7,FALSE),"")</f>
        <v/>
      </c>
      <c r="K1284" s="167" t="str">
        <f>IF(D1284="所費",VLOOKUP(D1284,支出入力表!E1285:$M$2000,8,FALSE),"")</f>
        <v/>
      </c>
      <c r="L1284" s="168" t="str">
        <f>IF(D1284="所費",VLOOKUP(D1284,支出入力表!E1285:$M$2000,9,FALSE),"")</f>
        <v/>
      </c>
      <c r="M1284" s="30"/>
    </row>
    <row r="1285" spans="2:13" x14ac:dyDescent="0.55000000000000004">
      <c r="B1285" s="163" t="str">
        <f>IF(D1285="所費",支出入力表!A1286,"")</f>
        <v/>
      </c>
      <c r="C1285" s="164" t="str">
        <f>IF(D1285="所費",支出入力表!C1286,"")</f>
        <v/>
      </c>
      <c r="D1285" s="165" t="str">
        <f>IF(支出入力表!E1286="所費","所費","")</f>
        <v/>
      </c>
      <c r="E1285" s="165" t="str">
        <f>IF(D1285="","",支出入力表!G1286)</f>
        <v/>
      </c>
      <c r="F1285" s="196" t="str">
        <f>IF(E1285="","",VLOOKUP(E1285,プルダウン用リスト!$L$1:$M$14,2,FALSE))</f>
        <v/>
      </c>
      <c r="G1285" s="164" t="str">
        <f>IF(D1285="所費",VLOOKUP(D1285,支出入力表!E1286:$M$2000,4,FALSE),"")</f>
        <v/>
      </c>
      <c r="H1285" s="164" t="str">
        <f>IF(D1285="所費",VLOOKUP(D1285,支出入力表!E1286:$M$2000,5,FALSE),"")</f>
        <v/>
      </c>
      <c r="I1285" s="166" t="str">
        <f>IF(D1285="所費",VLOOKUP(D1285,支出入力表!E1286:$M$2000,6,FALSE),"")</f>
        <v/>
      </c>
      <c r="J1285" s="167" t="str">
        <f>IF(D1285="所費",VLOOKUP(D1285,支出入力表!E1286:$M$2000,7,FALSE),"")</f>
        <v/>
      </c>
      <c r="K1285" s="167" t="str">
        <f>IF(D1285="所費",VLOOKUP(D1285,支出入力表!E1286:$M$2000,8,FALSE),"")</f>
        <v/>
      </c>
      <c r="L1285" s="168" t="str">
        <f>IF(D1285="所費",VLOOKUP(D1285,支出入力表!E1286:$M$2000,9,FALSE),"")</f>
        <v/>
      </c>
      <c r="M1285" s="30"/>
    </row>
    <row r="1286" spans="2:13" x14ac:dyDescent="0.55000000000000004">
      <c r="B1286" s="163" t="str">
        <f>IF(D1286="所費",支出入力表!A1287,"")</f>
        <v/>
      </c>
      <c r="C1286" s="164" t="str">
        <f>IF(D1286="所費",支出入力表!C1287,"")</f>
        <v/>
      </c>
      <c r="D1286" s="165" t="str">
        <f>IF(支出入力表!E1287="所費","所費","")</f>
        <v/>
      </c>
      <c r="E1286" s="165" t="str">
        <f>IF(D1286="","",支出入力表!G1287)</f>
        <v/>
      </c>
      <c r="F1286" s="196" t="str">
        <f>IF(E1286="","",VLOOKUP(E1286,プルダウン用リスト!$L$1:$M$14,2,FALSE))</f>
        <v/>
      </c>
      <c r="G1286" s="164" t="str">
        <f>IF(D1286="所費",VLOOKUP(D1286,支出入力表!E1287:$M$2000,4,FALSE),"")</f>
        <v/>
      </c>
      <c r="H1286" s="164" t="str">
        <f>IF(D1286="所費",VLOOKUP(D1286,支出入力表!E1287:$M$2000,5,FALSE),"")</f>
        <v/>
      </c>
      <c r="I1286" s="166" t="str">
        <f>IF(D1286="所費",VLOOKUP(D1286,支出入力表!E1287:$M$2000,6,FALSE),"")</f>
        <v/>
      </c>
      <c r="J1286" s="167" t="str">
        <f>IF(D1286="所費",VLOOKUP(D1286,支出入力表!E1287:$M$2000,7,FALSE),"")</f>
        <v/>
      </c>
      <c r="K1286" s="167" t="str">
        <f>IF(D1286="所費",VLOOKUP(D1286,支出入力表!E1287:$M$2000,8,FALSE),"")</f>
        <v/>
      </c>
      <c r="L1286" s="168" t="str">
        <f>IF(D1286="所費",VLOOKUP(D1286,支出入力表!E1287:$M$2000,9,FALSE),"")</f>
        <v/>
      </c>
      <c r="M1286" s="30"/>
    </row>
    <row r="1287" spans="2:13" x14ac:dyDescent="0.55000000000000004">
      <c r="B1287" s="163" t="str">
        <f>IF(D1287="所費",支出入力表!A1288,"")</f>
        <v/>
      </c>
      <c r="C1287" s="164" t="str">
        <f>IF(D1287="所費",支出入力表!C1288,"")</f>
        <v/>
      </c>
      <c r="D1287" s="165" t="str">
        <f>IF(支出入力表!E1288="所費","所費","")</f>
        <v/>
      </c>
      <c r="E1287" s="165" t="str">
        <f>IF(D1287="","",支出入力表!G1288)</f>
        <v/>
      </c>
      <c r="F1287" s="196" t="str">
        <f>IF(E1287="","",VLOOKUP(E1287,プルダウン用リスト!$L$1:$M$14,2,FALSE))</f>
        <v/>
      </c>
      <c r="G1287" s="164" t="str">
        <f>IF(D1287="所費",VLOOKUP(D1287,支出入力表!E1288:$M$2000,4,FALSE),"")</f>
        <v/>
      </c>
      <c r="H1287" s="164" t="str">
        <f>IF(D1287="所費",VLOOKUP(D1287,支出入力表!E1288:$M$2000,5,FALSE),"")</f>
        <v/>
      </c>
      <c r="I1287" s="166" t="str">
        <f>IF(D1287="所費",VLOOKUP(D1287,支出入力表!E1288:$M$2000,6,FALSE),"")</f>
        <v/>
      </c>
      <c r="J1287" s="167" t="str">
        <f>IF(D1287="所費",VLOOKUP(D1287,支出入力表!E1288:$M$2000,7,FALSE),"")</f>
        <v/>
      </c>
      <c r="K1287" s="167" t="str">
        <f>IF(D1287="所費",VLOOKUP(D1287,支出入力表!E1288:$M$2000,8,FALSE),"")</f>
        <v/>
      </c>
      <c r="L1287" s="168" t="str">
        <f>IF(D1287="所費",VLOOKUP(D1287,支出入力表!E1288:$M$2000,9,FALSE),"")</f>
        <v/>
      </c>
      <c r="M1287" s="30"/>
    </row>
    <row r="1288" spans="2:13" x14ac:dyDescent="0.55000000000000004">
      <c r="B1288" s="163" t="str">
        <f>IF(D1288="所費",支出入力表!A1289,"")</f>
        <v/>
      </c>
      <c r="C1288" s="164" t="str">
        <f>IF(D1288="所費",支出入力表!C1289,"")</f>
        <v/>
      </c>
      <c r="D1288" s="165" t="str">
        <f>IF(支出入力表!E1289="所費","所費","")</f>
        <v/>
      </c>
      <c r="E1288" s="165" t="str">
        <f>IF(D1288="","",支出入力表!G1289)</f>
        <v/>
      </c>
      <c r="F1288" s="196" t="str">
        <f>IF(E1288="","",VLOOKUP(E1288,プルダウン用リスト!$L$1:$M$14,2,FALSE))</f>
        <v/>
      </c>
      <c r="G1288" s="164" t="str">
        <f>IF(D1288="所費",VLOOKUP(D1288,支出入力表!E1289:$M$2000,4,FALSE),"")</f>
        <v/>
      </c>
      <c r="H1288" s="164" t="str">
        <f>IF(D1288="所費",VLOOKUP(D1288,支出入力表!E1289:$M$2000,5,FALSE),"")</f>
        <v/>
      </c>
      <c r="I1288" s="166" t="str">
        <f>IF(D1288="所費",VLOOKUP(D1288,支出入力表!E1289:$M$2000,6,FALSE),"")</f>
        <v/>
      </c>
      <c r="J1288" s="167" t="str">
        <f>IF(D1288="所費",VLOOKUP(D1288,支出入力表!E1289:$M$2000,7,FALSE),"")</f>
        <v/>
      </c>
      <c r="K1288" s="167" t="str">
        <f>IF(D1288="所費",VLOOKUP(D1288,支出入力表!E1289:$M$2000,8,FALSE),"")</f>
        <v/>
      </c>
      <c r="L1288" s="168" t="str">
        <f>IF(D1288="所費",VLOOKUP(D1288,支出入力表!E1289:$M$2000,9,FALSE),"")</f>
        <v/>
      </c>
      <c r="M1288" s="30"/>
    </row>
    <row r="1289" spans="2:13" x14ac:dyDescent="0.55000000000000004">
      <c r="B1289" s="163" t="str">
        <f>IF(D1289="所費",支出入力表!A1290,"")</f>
        <v/>
      </c>
      <c r="C1289" s="164" t="str">
        <f>IF(D1289="所費",支出入力表!C1290,"")</f>
        <v/>
      </c>
      <c r="D1289" s="165" t="str">
        <f>IF(支出入力表!E1290="所費","所費","")</f>
        <v/>
      </c>
      <c r="E1289" s="165" t="str">
        <f>IF(D1289="","",支出入力表!G1290)</f>
        <v/>
      </c>
      <c r="F1289" s="196" t="str">
        <f>IF(E1289="","",VLOOKUP(E1289,プルダウン用リスト!$L$1:$M$14,2,FALSE))</f>
        <v/>
      </c>
      <c r="G1289" s="164" t="str">
        <f>IF(D1289="所費",VLOOKUP(D1289,支出入力表!E1290:$M$2000,4,FALSE),"")</f>
        <v/>
      </c>
      <c r="H1289" s="164" t="str">
        <f>IF(D1289="所費",VLOOKUP(D1289,支出入力表!E1290:$M$2000,5,FALSE),"")</f>
        <v/>
      </c>
      <c r="I1289" s="166" t="str">
        <f>IF(D1289="所費",VLOOKUP(D1289,支出入力表!E1290:$M$2000,6,FALSE),"")</f>
        <v/>
      </c>
      <c r="J1289" s="167" t="str">
        <f>IF(D1289="所費",VLOOKUP(D1289,支出入力表!E1290:$M$2000,7,FALSE),"")</f>
        <v/>
      </c>
      <c r="K1289" s="167" t="str">
        <f>IF(D1289="所費",VLOOKUP(D1289,支出入力表!E1290:$M$2000,8,FALSE),"")</f>
        <v/>
      </c>
      <c r="L1289" s="168" t="str">
        <f>IF(D1289="所費",VLOOKUP(D1289,支出入力表!E1290:$M$2000,9,FALSE),"")</f>
        <v/>
      </c>
      <c r="M1289" s="30"/>
    </row>
    <row r="1290" spans="2:13" x14ac:dyDescent="0.55000000000000004">
      <c r="B1290" s="163" t="str">
        <f>IF(D1290="所費",支出入力表!A1291,"")</f>
        <v/>
      </c>
      <c r="C1290" s="164" t="str">
        <f>IF(D1290="所費",支出入力表!C1291,"")</f>
        <v/>
      </c>
      <c r="D1290" s="165" t="str">
        <f>IF(支出入力表!E1291="所費","所費","")</f>
        <v/>
      </c>
      <c r="E1290" s="165" t="str">
        <f>IF(D1290="","",支出入力表!G1291)</f>
        <v/>
      </c>
      <c r="F1290" s="196" t="str">
        <f>IF(E1290="","",VLOOKUP(E1290,プルダウン用リスト!$L$1:$M$14,2,FALSE))</f>
        <v/>
      </c>
      <c r="G1290" s="164" t="str">
        <f>IF(D1290="所費",VLOOKUP(D1290,支出入力表!E1291:$M$2000,4,FALSE),"")</f>
        <v/>
      </c>
      <c r="H1290" s="164" t="str">
        <f>IF(D1290="所費",VLOOKUP(D1290,支出入力表!E1291:$M$2000,5,FALSE),"")</f>
        <v/>
      </c>
      <c r="I1290" s="166" t="str">
        <f>IF(D1290="所費",VLOOKUP(D1290,支出入力表!E1291:$M$2000,6,FALSE),"")</f>
        <v/>
      </c>
      <c r="J1290" s="167" t="str">
        <f>IF(D1290="所費",VLOOKUP(D1290,支出入力表!E1291:$M$2000,7,FALSE),"")</f>
        <v/>
      </c>
      <c r="K1290" s="167" t="str">
        <f>IF(D1290="所費",VLOOKUP(D1290,支出入力表!E1291:$M$2000,8,FALSE),"")</f>
        <v/>
      </c>
      <c r="L1290" s="168" t="str">
        <f>IF(D1290="所費",VLOOKUP(D1290,支出入力表!E1291:$M$2000,9,FALSE),"")</f>
        <v/>
      </c>
      <c r="M1290" s="30"/>
    </row>
    <row r="1291" spans="2:13" x14ac:dyDescent="0.55000000000000004">
      <c r="B1291" s="163" t="str">
        <f>IF(D1291="所費",支出入力表!A1292,"")</f>
        <v/>
      </c>
      <c r="C1291" s="164" t="str">
        <f>IF(D1291="所費",支出入力表!C1292,"")</f>
        <v/>
      </c>
      <c r="D1291" s="165" t="str">
        <f>IF(支出入力表!E1292="所費","所費","")</f>
        <v/>
      </c>
      <c r="E1291" s="165" t="str">
        <f>IF(D1291="","",支出入力表!G1292)</f>
        <v/>
      </c>
      <c r="F1291" s="196" t="str">
        <f>IF(E1291="","",VLOOKUP(E1291,プルダウン用リスト!$L$1:$M$14,2,FALSE))</f>
        <v/>
      </c>
      <c r="G1291" s="164" t="str">
        <f>IF(D1291="所費",VLOOKUP(D1291,支出入力表!E1292:$M$2000,4,FALSE),"")</f>
        <v/>
      </c>
      <c r="H1291" s="164" t="str">
        <f>IF(D1291="所費",VLOOKUP(D1291,支出入力表!E1292:$M$2000,5,FALSE),"")</f>
        <v/>
      </c>
      <c r="I1291" s="166" t="str">
        <f>IF(D1291="所費",VLOOKUP(D1291,支出入力表!E1292:$M$2000,6,FALSE),"")</f>
        <v/>
      </c>
      <c r="J1291" s="167" t="str">
        <f>IF(D1291="所費",VLOOKUP(D1291,支出入力表!E1292:$M$2000,7,FALSE),"")</f>
        <v/>
      </c>
      <c r="K1291" s="167" t="str">
        <f>IF(D1291="所費",VLOOKUP(D1291,支出入力表!E1292:$M$2000,8,FALSE),"")</f>
        <v/>
      </c>
      <c r="L1291" s="168" t="str">
        <f>IF(D1291="所費",VLOOKUP(D1291,支出入力表!E1292:$M$2000,9,FALSE),"")</f>
        <v/>
      </c>
      <c r="M1291" s="30"/>
    </row>
    <row r="1292" spans="2:13" x14ac:dyDescent="0.55000000000000004">
      <c r="B1292" s="163" t="str">
        <f>IF(D1292="所費",支出入力表!A1293,"")</f>
        <v/>
      </c>
      <c r="C1292" s="164" t="str">
        <f>IF(D1292="所費",支出入力表!C1293,"")</f>
        <v/>
      </c>
      <c r="D1292" s="165" t="str">
        <f>IF(支出入力表!E1293="所費","所費","")</f>
        <v/>
      </c>
      <c r="E1292" s="165" t="str">
        <f>IF(D1292="","",支出入力表!G1293)</f>
        <v/>
      </c>
      <c r="F1292" s="196" t="str">
        <f>IF(E1292="","",VLOOKUP(E1292,プルダウン用リスト!$L$1:$M$14,2,FALSE))</f>
        <v/>
      </c>
      <c r="G1292" s="164" t="str">
        <f>IF(D1292="所費",VLOOKUP(D1292,支出入力表!E1293:$M$2000,4,FALSE),"")</f>
        <v/>
      </c>
      <c r="H1292" s="164" t="str">
        <f>IF(D1292="所費",VLOOKUP(D1292,支出入力表!E1293:$M$2000,5,FALSE),"")</f>
        <v/>
      </c>
      <c r="I1292" s="166" t="str">
        <f>IF(D1292="所費",VLOOKUP(D1292,支出入力表!E1293:$M$2000,6,FALSE),"")</f>
        <v/>
      </c>
      <c r="J1292" s="167" t="str">
        <f>IF(D1292="所費",VLOOKUP(D1292,支出入力表!E1293:$M$2000,7,FALSE),"")</f>
        <v/>
      </c>
      <c r="K1292" s="167" t="str">
        <f>IF(D1292="所費",VLOOKUP(D1292,支出入力表!E1293:$M$2000,8,FALSE),"")</f>
        <v/>
      </c>
      <c r="L1292" s="168" t="str">
        <f>IF(D1292="所費",VLOOKUP(D1292,支出入力表!E1293:$M$2000,9,FALSE),"")</f>
        <v/>
      </c>
      <c r="M1292" s="30"/>
    </row>
    <row r="1293" spans="2:13" x14ac:dyDescent="0.55000000000000004">
      <c r="B1293" s="163" t="str">
        <f>IF(D1293="所費",支出入力表!A1294,"")</f>
        <v/>
      </c>
      <c r="C1293" s="164" t="str">
        <f>IF(D1293="所費",支出入力表!C1294,"")</f>
        <v/>
      </c>
      <c r="D1293" s="165" t="str">
        <f>IF(支出入力表!E1294="所費","所費","")</f>
        <v/>
      </c>
      <c r="E1293" s="165" t="str">
        <f>IF(D1293="","",支出入力表!G1294)</f>
        <v/>
      </c>
      <c r="F1293" s="196" t="str">
        <f>IF(E1293="","",VLOOKUP(E1293,プルダウン用リスト!$L$1:$M$14,2,FALSE))</f>
        <v/>
      </c>
      <c r="G1293" s="164" t="str">
        <f>IF(D1293="所費",VLOOKUP(D1293,支出入力表!E1294:$M$2000,4,FALSE),"")</f>
        <v/>
      </c>
      <c r="H1293" s="164" t="str">
        <f>IF(D1293="所費",VLOOKUP(D1293,支出入力表!E1294:$M$2000,5,FALSE),"")</f>
        <v/>
      </c>
      <c r="I1293" s="166" t="str">
        <f>IF(D1293="所費",VLOOKUP(D1293,支出入力表!E1294:$M$2000,6,FALSE),"")</f>
        <v/>
      </c>
      <c r="J1293" s="167" t="str">
        <f>IF(D1293="所費",VLOOKUP(D1293,支出入力表!E1294:$M$2000,7,FALSE),"")</f>
        <v/>
      </c>
      <c r="K1293" s="167" t="str">
        <f>IF(D1293="所費",VLOOKUP(D1293,支出入力表!E1294:$M$2000,8,FALSE),"")</f>
        <v/>
      </c>
      <c r="L1293" s="168" t="str">
        <f>IF(D1293="所費",VLOOKUP(D1293,支出入力表!E1294:$M$2000,9,FALSE),"")</f>
        <v/>
      </c>
      <c r="M1293" s="30"/>
    </row>
    <row r="1294" spans="2:13" x14ac:dyDescent="0.55000000000000004">
      <c r="B1294" s="163" t="str">
        <f>IF(D1294="所費",支出入力表!A1295,"")</f>
        <v/>
      </c>
      <c r="C1294" s="164" t="str">
        <f>IF(D1294="所費",支出入力表!C1295,"")</f>
        <v/>
      </c>
      <c r="D1294" s="165" t="str">
        <f>IF(支出入力表!E1295="所費","所費","")</f>
        <v/>
      </c>
      <c r="E1294" s="165" t="str">
        <f>IF(D1294="","",支出入力表!G1295)</f>
        <v/>
      </c>
      <c r="F1294" s="196" t="str">
        <f>IF(E1294="","",VLOOKUP(E1294,プルダウン用リスト!$L$1:$M$14,2,FALSE))</f>
        <v/>
      </c>
      <c r="G1294" s="164" t="str">
        <f>IF(D1294="所費",VLOOKUP(D1294,支出入力表!E1295:$M$2000,4,FALSE),"")</f>
        <v/>
      </c>
      <c r="H1294" s="164" t="str">
        <f>IF(D1294="所費",VLOOKUP(D1294,支出入力表!E1295:$M$2000,5,FALSE),"")</f>
        <v/>
      </c>
      <c r="I1294" s="166" t="str">
        <f>IF(D1294="所費",VLOOKUP(D1294,支出入力表!E1295:$M$2000,6,FALSE),"")</f>
        <v/>
      </c>
      <c r="J1294" s="167" t="str">
        <f>IF(D1294="所費",VLOOKUP(D1294,支出入力表!E1295:$M$2000,7,FALSE),"")</f>
        <v/>
      </c>
      <c r="K1294" s="167" t="str">
        <f>IF(D1294="所費",VLOOKUP(D1294,支出入力表!E1295:$M$2000,8,FALSE),"")</f>
        <v/>
      </c>
      <c r="L1294" s="168" t="str">
        <f>IF(D1294="所費",VLOOKUP(D1294,支出入力表!E1295:$M$2000,9,FALSE),"")</f>
        <v/>
      </c>
      <c r="M1294" s="30"/>
    </row>
    <row r="1295" spans="2:13" x14ac:dyDescent="0.55000000000000004">
      <c r="B1295" s="163" t="str">
        <f>IF(D1295="所費",支出入力表!A1296,"")</f>
        <v/>
      </c>
      <c r="C1295" s="164" t="str">
        <f>IF(D1295="所費",支出入力表!C1296,"")</f>
        <v/>
      </c>
      <c r="D1295" s="165" t="str">
        <f>IF(支出入力表!E1296="所費","所費","")</f>
        <v/>
      </c>
      <c r="E1295" s="165" t="str">
        <f>IF(D1295="","",支出入力表!G1296)</f>
        <v/>
      </c>
      <c r="F1295" s="196" t="str">
        <f>IF(E1295="","",VLOOKUP(E1295,プルダウン用リスト!$L$1:$M$14,2,FALSE))</f>
        <v/>
      </c>
      <c r="G1295" s="164" t="str">
        <f>IF(D1295="所費",VLOOKUP(D1295,支出入力表!E1296:$M$2000,4,FALSE),"")</f>
        <v/>
      </c>
      <c r="H1295" s="164" t="str">
        <f>IF(D1295="所費",VLOOKUP(D1295,支出入力表!E1296:$M$2000,5,FALSE),"")</f>
        <v/>
      </c>
      <c r="I1295" s="166" t="str">
        <f>IF(D1295="所費",VLOOKUP(D1295,支出入力表!E1296:$M$2000,6,FALSE),"")</f>
        <v/>
      </c>
      <c r="J1295" s="167" t="str">
        <f>IF(D1295="所費",VLOOKUP(D1295,支出入力表!E1296:$M$2000,7,FALSE),"")</f>
        <v/>
      </c>
      <c r="K1295" s="167" t="str">
        <f>IF(D1295="所費",VLOOKUP(D1295,支出入力表!E1296:$M$2000,8,FALSE),"")</f>
        <v/>
      </c>
      <c r="L1295" s="168" t="str">
        <f>IF(D1295="所費",VLOOKUP(D1295,支出入力表!E1296:$M$2000,9,FALSE),"")</f>
        <v/>
      </c>
      <c r="M1295" s="30"/>
    </row>
    <row r="1296" spans="2:13" x14ac:dyDescent="0.55000000000000004">
      <c r="B1296" s="163" t="str">
        <f>IF(D1296="所費",支出入力表!A1297,"")</f>
        <v/>
      </c>
      <c r="C1296" s="164" t="str">
        <f>IF(D1296="所費",支出入力表!C1297,"")</f>
        <v/>
      </c>
      <c r="D1296" s="165" t="str">
        <f>IF(支出入力表!E1297="所費","所費","")</f>
        <v/>
      </c>
      <c r="E1296" s="165" t="str">
        <f>IF(D1296="","",支出入力表!G1297)</f>
        <v/>
      </c>
      <c r="F1296" s="196" t="str">
        <f>IF(E1296="","",VLOOKUP(E1296,プルダウン用リスト!$L$1:$M$14,2,FALSE))</f>
        <v/>
      </c>
      <c r="G1296" s="164" t="str">
        <f>IF(D1296="所費",VLOOKUP(D1296,支出入力表!E1297:$M$2000,4,FALSE),"")</f>
        <v/>
      </c>
      <c r="H1296" s="164" t="str">
        <f>IF(D1296="所費",VLOOKUP(D1296,支出入力表!E1297:$M$2000,5,FALSE),"")</f>
        <v/>
      </c>
      <c r="I1296" s="166" t="str">
        <f>IF(D1296="所費",VLOOKUP(D1296,支出入力表!E1297:$M$2000,6,FALSE),"")</f>
        <v/>
      </c>
      <c r="J1296" s="167" t="str">
        <f>IF(D1296="所費",VLOOKUP(D1296,支出入力表!E1297:$M$2000,7,FALSE),"")</f>
        <v/>
      </c>
      <c r="K1296" s="167" t="str">
        <f>IF(D1296="所費",VLOOKUP(D1296,支出入力表!E1297:$M$2000,8,FALSE),"")</f>
        <v/>
      </c>
      <c r="L1296" s="168" t="str">
        <f>IF(D1296="所費",VLOOKUP(D1296,支出入力表!E1297:$M$2000,9,FALSE),"")</f>
        <v/>
      </c>
      <c r="M1296" s="30"/>
    </row>
    <row r="1297" spans="2:13" x14ac:dyDescent="0.55000000000000004">
      <c r="B1297" s="163" t="str">
        <f>IF(D1297="所費",支出入力表!A1298,"")</f>
        <v/>
      </c>
      <c r="C1297" s="164" t="str">
        <f>IF(D1297="所費",支出入力表!C1298,"")</f>
        <v/>
      </c>
      <c r="D1297" s="165" t="str">
        <f>IF(支出入力表!E1298="所費","所費","")</f>
        <v/>
      </c>
      <c r="E1297" s="165" t="str">
        <f>IF(D1297="","",支出入力表!G1298)</f>
        <v/>
      </c>
      <c r="F1297" s="196" t="str">
        <f>IF(E1297="","",VLOOKUP(E1297,プルダウン用リスト!$L$1:$M$14,2,FALSE))</f>
        <v/>
      </c>
      <c r="G1297" s="164" t="str">
        <f>IF(D1297="所費",VLOOKUP(D1297,支出入力表!E1298:$M$2000,4,FALSE),"")</f>
        <v/>
      </c>
      <c r="H1297" s="164" t="str">
        <f>IF(D1297="所費",VLOOKUP(D1297,支出入力表!E1298:$M$2000,5,FALSE),"")</f>
        <v/>
      </c>
      <c r="I1297" s="166" t="str">
        <f>IF(D1297="所費",VLOOKUP(D1297,支出入力表!E1298:$M$2000,6,FALSE),"")</f>
        <v/>
      </c>
      <c r="J1297" s="167" t="str">
        <f>IF(D1297="所費",VLOOKUP(D1297,支出入力表!E1298:$M$2000,7,FALSE),"")</f>
        <v/>
      </c>
      <c r="K1297" s="167" t="str">
        <f>IF(D1297="所費",VLOOKUP(D1297,支出入力表!E1298:$M$2000,8,FALSE),"")</f>
        <v/>
      </c>
      <c r="L1297" s="168" t="str">
        <f>IF(D1297="所費",VLOOKUP(D1297,支出入力表!E1298:$M$2000,9,FALSE),"")</f>
        <v/>
      </c>
      <c r="M1297" s="30"/>
    </row>
    <row r="1298" spans="2:13" x14ac:dyDescent="0.55000000000000004">
      <c r="B1298" s="163" t="str">
        <f>IF(D1298="所費",支出入力表!A1299,"")</f>
        <v/>
      </c>
      <c r="C1298" s="164" t="str">
        <f>IF(D1298="所費",支出入力表!C1299,"")</f>
        <v/>
      </c>
      <c r="D1298" s="165" t="str">
        <f>IF(支出入力表!E1299="所費","所費","")</f>
        <v/>
      </c>
      <c r="E1298" s="165" t="str">
        <f>IF(D1298="","",支出入力表!G1299)</f>
        <v/>
      </c>
      <c r="F1298" s="196" t="str">
        <f>IF(E1298="","",VLOOKUP(E1298,プルダウン用リスト!$L$1:$M$14,2,FALSE))</f>
        <v/>
      </c>
      <c r="G1298" s="164" t="str">
        <f>IF(D1298="所費",VLOOKUP(D1298,支出入力表!E1299:$M$2000,4,FALSE),"")</f>
        <v/>
      </c>
      <c r="H1298" s="164" t="str">
        <f>IF(D1298="所費",VLOOKUP(D1298,支出入力表!E1299:$M$2000,5,FALSE),"")</f>
        <v/>
      </c>
      <c r="I1298" s="166" t="str">
        <f>IF(D1298="所費",VLOOKUP(D1298,支出入力表!E1299:$M$2000,6,FALSE),"")</f>
        <v/>
      </c>
      <c r="J1298" s="167" t="str">
        <f>IF(D1298="所費",VLOOKUP(D1298,支出入力表!E1299:$M$2000,7,FALSE),"")</f>
        <v/>
      </c>
      <c r="K1298" s="167" t="str">
        <f>IF(D1298="所費",VLOOKUP(D1298,支出入力表!E1299:$M$2000,8,FALSE),"")</f>
        <v/>
      </c>
      <c r="L1298" s="168" t="str">
        <f>IF(D1298="所費",VLOOKUP(D1298,支出入力表!E1299:$M$2000,9,FALSE),"")</f>
        <v/>
      </c>
      <c r="M1298" s="30"/>
    </row>
    <row r="1299" spans="2:13" x14ac:dyDescent="0.55000000000000004">
      <c r="B1299" s="163" t="str">
        <f>IF(D1299="所費",支出入力表!A1300,"")</f>
        <v/>
      </c>
      <c r="C1299" s="164" t="str">
        <f>IF(D1299="所費",支出入力表!C1300,"")</f>
        <v/>
      </c>
      <c r="D1299" s="165" t="str">
        <f>IF(支出入力表!E1300="所費","所費","")</f>
        <v/>
      </c>
      <c r="E1299" s="165" t="str">
        <f>IF(D1299="","",支出入力表!G1300)</f>
        <v/>
      </c>
      <c r="F1299" s="196" t="str">
        <f>IF(E1299="","",VLOOKUP(E1299,プルダウン用リスト!$L$1:$M$14,2,FALSE))</f>
        <v/>
      </c>
      <c r="G1299" s="164" t="str">
        <f>IF(D1299="所費",VLOOKUP(D1299,支出入力表!E1300:$M$2000,4,FALSE),"")</f>
        <v/>
      </c>
      <c r="H1299" s="164" t="str">
        <f>IF(D1299="所費",VLOOKUP(D1299,支出入力表!E1300:$M$2000,5,FALSE),"")</f>
        <v/>
      </c>
      <c r="I1299" s="166" t="str">
        <f>IF(D1299="所費",VLOOKUP(D1299,支出入力表!E1300:$M$2000,6,FALSE),"")</f>
        <v/>
      </c>
      <c r="J1299" s="167" t="str">
        <f>IF(D1299="所費",VLOOKUP(D1299,支出入力表!E1300:$M$2000,7,FALSE),"")</f>
        <v/>
      </c>
      <c r="K1299" s="167" t="str">
        <f>IF(D1299="所費",VLOOKUP(D1299,支出入力表!E1300:$M$2000,8,FALSE),"")</f>
        <v/>
      </c>
      <c r="L1299" s="168" t="str">
        <f>IF(D1299="所費",VLOOKUP(D1299,支出入力表!E1300:$M$2000,9,FALSE),"")</f>
        <v/>
      </c>
      <c r="M1299" s="30"/>
    </row>
    <row r="1300" spans="2:13" x14ac:dyDescent="0.55000000000000004">
      <c r="B1300" s="163" t="str">
        <f>IF(D1300="所費",支出入力表!A1301,"")</f>
        <v/>
      </c>
      <c r="C1300" s="164" t="str">
        <f>IF(D1300="所費",支出入力表!C1301,"")</f>
        <v/>
      </c>
      <c r="D1300" s="165" t="str">
        <f>IF(支出入力表!E1301="所費","所費","")</f>
        <v/>
      </c>
      <c r="E1300" s="165" t="str">
        <f>IF(D1300="","",支出入力表!G1301)</f>
        <v/>
      </c>
      <c r="F1300" s="196" t="str">
        <f>IF(E1300="","",VLOOKUP(E1300,プルダウン用リスト!$L$1:$M$14,2,FALSE))</f>
        <v/>
      </c>
      <c r="G1300" s="164" t="str">
        <f>IF(D1300="所費",VLOOKUP(D1300,支出入力表!E1301:$M$2000,4,FALSE),"")</f>
        <v/>
      </c>
      <c r="H1300" s="164" t="str">
        <f>IF(D1300="所費",VLOOKUP(D1300,支出入力表!E1301:$M$2000,5,FALSE),"")</f>
        <v/>
      </c>
      <c r="I1300" s="166" t="str">
        <f>IF(D1300="所費",VLOOKUP(D1300,支出入力表!E1301:$M$2000,6,FALSE),"")</f>
        <v/>
      </c>
      <c r="J1300" s="167" t="str">
        <f>IF(D1300="所費",VLOOKUP(D1300,支出入力表!E1301:$M$2000,7,FALSE),"")</f>
        <v/>
      </c>
      <c r="K1300" s="167" t="str">
        <f>IF(D1300="所費",VLOOKUP(D1300,支出入力表!E1301:$M$2000,8,FALSE),"")</f>
        <v/>
      </c>
      <c r="L1300" s="168" t="str">
        <f>IF(D1300="所費",VLOOKUP(D1300,支出入力表!E1301:$M$2000,9,FALSE),"")</f>
        <v/>
      </c>
      <c r="M1300" s="30"/>
    </row>
    <row r="1301" spans="2:13" x14ac:dyDescent="0.55000000000000004">
      <c r="B1301" s="163" t="str">
        <f>IF(D1301="所費",支出入力表!A1302,"")</f>
        <v/>
      </c>
      <c r="C1301" s="164" t="str">
        <f>IF(D1301="所費",支出入力表!C1302,"")</f>
        <v/>
      </c>
      <c r="D1301" s="165" t="str">
        <f>IF(支出入力表!E1302="所費","所費","")</f>
        <v/>
      </c>
      <c r="E1301" s="165" t="str">
        <f>IF(D1301="","",支出入力表!G1302)</f>
        <v/>
      </c>
      <c r="F1301" s="196" t="str">
        <f>IF(E1301="","",VLOOKUP(E1301,プルダウン用リスト!$L$1:$M$14,2,FALSE))</f>
        <v/>
      </c>
      <c r="G1301" s="164" t="str">
        <f>IF(D1301="所費",VLOOKUP(D1301,支出入力表!E1302:$M$2000,4,FALSE),"")</f>
        <v/>
      </c>
      <c r="H1301" s="164" t="str">
        <f>IF(D1301="所費",VLOOKUP(D1301,支出入力表!E1302:$M$2000,5,FALSE),"")</f>
        <v/>
      </c>
      <c r="I1301" s="166" t="str">
        <f>IF(D1301="所費",VLOOKUP(D1301,支出入力表!E1302:$M$2000,6,FALSE),"")</f>
        <v/>
      </c>
      <c r="J1301" s="167" t="str">
        <f>IF(D1301="所費",VLOOKUP(D1301,支出入力表!E1302:$M$2000,7,FALSE),"")</f>
        <v/>
      </c>
      <c r="K1301" s="167" t="str">
        <f>IF(D1301="所費",VLOOKUP(D1301,支出入力表!E1302:$M$2000,8,FALSE),"")</f>
        <v/>
      </c>
      <c r="L1301" s="168" t="str">
        <f>IF(D1301="所費",VLOOKUP(D1301,支出入力表!E1302:$M$2000,9,FALSE),"")</f>
        <v/>
      </c>
      <c r="M1301" s="30"/>
    </row>
    <row r="1302" spans="2:13" x14ac:dyDescent="0.55000000000000004">
      <c r="B1302" s="163" t="str">
        <f>IF(D1302="所費",支出入力表!A1303,"")</f>
        <v/>
      </c>
      <c r="C1302" s="164" t="str">
        <f>IF(D1302="所費",支出入力表!C1303,"")</f>
        <v/>
      </c>
      <c r="D1302" s="165" t="str">
        <f>IF(支出入力表!E1303="所費","所費","")</f>
        <v/>
      </c>
      <c r="E1302" s="165" t="str">
        <f>IF(D1302="","",支出入力表!G1303)</f>
        <v/>
      </c>
      <c r="F1302" s="196" t="str">
        <f>IF(E1302="","",VLOOKUP(E1302,プルダウン用リスト!$L$1:$M$14,2,FALSE))</f>
        <v/>
      </c>
      <c r="G1302" s="164" t="str">
        <f>IF(D1302="所費",VLOOKUP(D1302,支出入力表!E1303:$M$2000,4,FALSE),"")</f>
        <v/>
      </c>
      <c r="H1302" s="164" t="str">
        <f>IF(D1302="所費",VLOOKUP(D1302,支出入力表!E1303:$M$2000,5,FALSE),"")</f>
        <v/>
      </c>
      <c r="I1302" s="166" t="str">
        <f>IF(D1302="所費",VLOOKUP(D1302,支出入力表!E1303:$M$2000,6,FALSE),"")</f>
        <v/>
      </c>
      <c r="J1302" s="167" t="str">
        <f>IF(D1302="所費",VLOOKUP(D1302,支出入力表!E1303:$M$2000,7,FALSE),"")</f>
        <v/>
      </c>
      <c r="K1302" s="167" t="str">
        <f>IF(D1302="所費",VLOOKUP(D1302,支出入力表!E1303:$M$2000,8,FALSE),"")</f>
        <v/>
      </c>
      <c r="L1302" s="168" t="str">
        <f>IF(D1302="所費",VLOOKUP(D1302,支出入力表!E1303:$M$2000,9,FALSE),"")</f>
        <v/>
      </c>
      <c r="M1302" s="30"/>
    </row>
    <row r="1303" spans="2:13" x14ac:dyDescent="0.55000000000000004">
      <c r="B1303" s="163" t="str">
        <f>IF(D1303="所費",支出入力表!A1304,"")</f>
        <v/>
      </c>
      <c r="C1303" s="164" t="str">
        <f>IF(D1303="所費",支出入力表!C1304,"")</f>
        <v/>
      </c>
      <c r="D1303" s="165" t="str">
        <f>IF(支出入力表!E1304="所費","所費","")</f>
        <v/>
      </c>
      <c r="E1303" s="165" t="str">
        <f>IF(D1303="","",支出入力表!G1304)</f>
        <v/>
      </c>
      <c r="F1303" s="196" t="str">
        <f>IF(E1303="","",VLOOKUP(E1303,プルダウン用リスト!$L$1:$M$14,2,FALSE))</f>
        <v/>
      </c>
      <c r="G1303" s="164" t="str">
        <f>IF(D1303="所費",VLOOKUP(D1303,支出入力表!E1304:$M$2000,4,FALSE),"")</f>
        <v/>
      </c>
      <c r="H1303" s="164" t="str">
        <f>IF(D1303="所費",VLOOKUP(D1303,支出入力表!E1304:$M$2000,5,FALSE),"")</f>
        <v/>
      </c>
      <c r="I1303" s="166" t="str">
        <f>IF(D1303="所費",VLOOKUP(D1303,支出入力表!E1304:$M$2000,6,FALSE),"")</f>
        <v/>
      </c>
      <c r="J1303" s="167" t="str">
        <f>IF(D1303="所費",VLOOKUP(D1303,支出入力表!E1304:$M$2000,7,FALSE),"")</f>
        <v/>
      </c>
      <c r="K1303" s="167" t="str">
        <f>IF(D1303="所費",VLOOKUP(D1303,支出入力表!E1304:$M$2000,8,FALSE),"")</f>
        <v/>
      </c>
      <c r="L1303" s="168" t="str">
        <f>IF(D1303="所費",VLOOKUP(D1303,支出入力表!E1304:$M$2000,9,FALSE),"")</f>
        <v/>
      </c>
      <c r="M1303" s="30"/>
    </row>
    <row r="1304" spans="2:13" x14ac:dyDescent="0.55000000000000004">
      <c r="B1304" s="163" t="str">
        <f>IF(D1304="所費",支出入力表!A1305,"")</f>
        <v/>
      </c>
      <c r="C1304" s="164" t="str">
        <f>IF(D1304="所費",支出入力表!C1305,"")</f>
        <v/>
      </c>
      <c r="D1304" s="165" t="str">
        <f>IF(支出入力表!E1305="所費","所費","")</f>
        <v/>
      </c>
      <c r="E1304" s="165" t="str">
        <f>IF(D1304="","",支出入力表!G1305)</f>
        <v/>
      </c>
      <c r="F1304" s="196" t="str">
        <f>IF(E1304="","",VLOOKUP(E1304,プルダウン用リスト!$L$1:$M$14,2,FALSE))</f>
        <v/>
      </c>
      <c r="G1304" s="164" t="str">
        <f>IF(D1304="所費",VLOOKUP(D1304,支出入力表!E1305:$M$2000,4,FALSE),"")</f>
        <v/>
      </c>
      <c r="H1304" s="164" t="str">
        <f>IF(D1304="所費",VLOOKUP(D1304,支出入力表!E1305:$M$2000,5,FALSE),"")</f>
        <v/>
      </c>
      <c r="I1304" s="166" t="str">
        <f>IF(D1304="所費",VLOOKUP(D1304,支出入力表!E1305:$M$2000,6,FALSE),"")</f>
        <v/>
      </c>
      <c r="J1304" s="167" t="str">
        <f>IF(D1304="所費",VLOOKUP(D1304,支出入力表!E1305:$M$2000,7,FALSE),"")</f>
        <v/>
      </c>
      <c r="K1304" s="167" t="str">
        <f>IF(D1304="所費",VLOOKUP(D1304,支出入力表!E1305:$M$2000,8,FALSE),"")</f>
        <v/>
      </c>
      <c r="L1304" s="168" t="str">
        <f>IF(D1304="所費",VLOOKUP(D1304,支出入力表!E1305:$M$2000,9,FALSE),"")</f>
        <v/>
      </c>
      <c r="M1304" s="30"/>
    </row>
    <row r="1305" spans="2:13" x14ac:dyDescent="0.55000000000000004">
      <c r="B1305" s="163" t="str">
        <f>IF(D1305="所費",支出入力表!A1306,"")</f>
        <v/>
      </c>
      <c r="C1305" s="164" t="str">
        <f>IF(D1305="所費",支出入力表!C1306,"")</f>
        <v/>
      </c>
      <c r="D1305" s="165" t="str">
        <f>IF(支出入力表!E1306="所費","所費","")</f>
        <v/>
      </c>
      <c r="E1305" s="165" t="str">
        <f>IF(D1305="","",支出入力表!G1306)</f>
        <v/>
      </c>
      <c r="F1305" s="196" t="str">
        <f>IF(E1305="","",VLOOKUP(E1305,プルダウン用リスト!$L$1:$M$14,2,FALSE))</f>
        <v/>
      </c>
      <c r="G1305" s="164" t="str">
        <f>IF(D1305="所費",VLOOKUP(D1305,支出入力表!E1306:$M$2000,4,FALSE),"")</f>
        <v/>
      </c>
      <c r="H1305" s="164" t="str">
        <f>IF(D1305="所費",VLOOKUP(D1305,支出入力表!E1306:$M$2000,5,FALSE),"")</f>
        <v/>
      </c>
      <c r="I1305" s="166" t="str">
        <f>IF(D1305="所費",VLOOKUP(D1305,支出入力表!E1306:$M$2000,6,FALSE),"")</f>
        <v/>
      </c>
      <c r="J1305" s="167" t="str">
        <f>IF(D1305="所費",VLOOKUP(D1305,支出入力表!E1306:$M$2000,7,FALSE),"")</f>
        <v/>
      </c>
      <c r="K1305" s="167" t="str">
        <f>IF(D1305="所費",VLOOKUP(D1305,支出入力表!E1306:$M$2000,8,FALSE),"")</f>
        <v/>
      </c>
      <c r="L1305" s="168" t="str">
        <f>IF(D1305="所費",VLOOKUP(D1305,支出入力表!E1306:$M$2000,9,FALSE),"")</f>
        <v/>
      </c>
      <c r="M1305" s="30"/>
    </row>
    <row r="1306" spans="2:13" x14ac:dyDescent="0.55000000000000004">
      <c r="B1306" s="163" t="str">
        <f>IF(D1306="所費",支出入力表!A1307,"")</f>
        <v/>
      </c>
      <c r="C1306" s="164" t="str">
        <f>IF(D1306="所費",支出入力表!C1307,"")</f>
        <v/>
      </c>
      <c r="D1306" s="165" t="str">
        <f>IF(支出入力表!E1307="所費","所費","")</f>
        <v/>
      </c>
      <c r="E1306" s="165" t="str">
        <f>IF(D1306="","",支出入力表!G1307)</f>
        <v/>
      </c>
      <c r="F1306" s="196" t="str">
        <f>IF(E1306="","",VLOOKUP(E1306,プルダウン用リスト!$L$1:$M$14,2,FALSE))</f>
        <v/>
      </c>
      <c r="G1306" s="164" t="str">
        <f>IF(D1306="所費",VLOOKUP(D1306,支出入力表!E1307:$M$2000,4,FALSE),"")</f>
        <v/>
      </c>
      <c r="H1306" s="164" t="str">
        <f>IF(D1306="所費",VLOOKUP(D1306,支出入力表!E1307:$M$2000,5,FALSE),"")</f>
        <v/>
      </c>
      <c r="I1306" s="166" t="str">
        <f>IF(D1306="所費",VLOOKUP(D1306,支出入力表!E1307:$M$2000,6,FALSE),"")</f>
        <v/>
      </c>
      <c r="J1306" s="167" t="str">
        <f>IF(D1306="所費",VLOOKUP(D1306,支出入力表!E1307:$M$2000,7,FALSE),"")</f>
        <v/>
      </c>
      <c r="K1306" s="167" t="str">
        <f>IF(D1306="所費",VLOOKUP(D1306,支出入力表!E1307:$M$2000,8,FALSE),"")</f>
        <v/>
      </c>
      <c r="L1306" s="168" t="str">
        <f>IF(D1306="所費",VLOOKUP(D1306,支出入力表!E1307:$M$2000,9,FALSE),"")</f>
        <v/>
      </c>
      <c r="M1306" s="30"/>
    </row>
    <row r="1307" spans="2:13" x14ac:dyDescent="0.55000000000000004">
      <c r="B1307" s="163" t="str">
        <f>IF(D1307="所費",支出入力表!A1308,"")</f>
        <v/>
      </c>
      <c r="C1307" s="164" t="str">
        <f>IF(D1307="所費",支出入力表!C1308,"")</f>
        <v/>
      </c>
      <c r="D1307" s="165" t="str">
        <f>IF(支出入力表!E1308="所費","所費","")</f>
        <v/>
      </c>
      <c r="E1307" s="165" t="str">
        <f>IF(D1307="","",支出入力表!G1308)</f>
        <v/>
      </c>
      <c r="F1307" s="196" t="str">
        <f>IF(E1307="","",VLOOKUP(E1307,プルダウン用リスト!$L$1:$M$14,2,FALSE))</f>
        <v/>
      </c>
      <c r="G1307" s="164" t="str">
        <f>IF(D1307="所費",VLOOKUP(D1307,支出入力表!E1308:$M$2000,4,FALSE),"")</f>
        <v/>
      </c>
      <c r="H1307" s="164" t="str">
        <f>IF(D1307="所費",VLOOKUP(D1307,支出入力表!E1308:$M$2000,5,FALSE),"")</f>
        <v/>
      </c>
      <c r="I1307" s="166" t="str">
        <f>IF(D1307="所費",VLOOKUP(D1307,支出入力表!E1308:$M$2000,6,FALSE),"")</f>
        <v/>
      </c>
      <c r="J1307" s="167" t="str">
        <f>IF(D1307="所費",VLOOKUP(D1307,支出入力表!E1308:$M$2000,7,FALSE),"")</f>
        <v/>
      </c>
      <c r="K1307" s="167" t="str">
        <f>IF(D1307="所費",VLOOKUP(D1307,支出入力表!E1308:$M$2000,8,FALSE),"")</f>
        <v/>
      </c>
      <c r="L1307" s="168" t="str">
        <f>IF(D1307="所費",VLOOKUP(D1307,支出入力表!E1308:$M$2000,9,FALSE),"")</f>
        <v/>
      </c>
      <c r="M1307" s="30"/>
    </row>
    <row r="1308" spans="2:13" x14ac:dyDescent="0.55000000000000004">
      <c r="B1308" s="163" t="str">
        <f>IF(D1308="所費",支出入力表!A1309,"")</f>
        <v/>
      </c>
      <c r="C1308" s="164" t="str">
        <f>IF(D1308="所費",支出入力表!C1309,"")</f>
        <v/>
      </c>
      <c r="D1308" s="165" t="str">
        <f>IF(支出入力表!E1309="所費","所費","")</f>
        <v/>
      </c>
      <c r="E1308" s="165" t="str">
        <f>IF(D1308="","",支出入力表!G1309)</f>
        <v/>
      </c>
      <c r="F1308" s="196" t="str">
        <f>IF(E1308="","",VLOOKUP(E1308,プルダウン用リスト!$L$1:$M$14,2,FALSE))</f>
        <v/>
      </c>
      <c r="G1308" s="164" t="str">
        <f>IF(D1308="所費",VLOOKUP(D1308,支出入力表!E1309:$M$2000,4,FALSE),"")</f>
        <v/>
      </c>
      <c r="H1308" s="164" t="str">
        <f>IF(D1308="所費",VLOOKUP(D1308,支出入力表!E1309:$M$2000,5,FALSE),"")</f>
        <v/>
      </c>
      <c r="I1308" s="166" t="str">
        <f>IF(D1308="所費",VLOOKUP(D1308,支出入力表!E1309:$M$2000,6,FALSE),"")</f>
        <v/>
      </c>
      <c r="J1308" s="167" t="str">
        <f>IF(D1308="所費",VLOOKUP(D1308,支出入力表!E1309:$M$2000,7,FALSE),"")</f>
        <v/>
      </c>
      <c r="K1308" s="167" t="str">
        <f>IF(D1308="所費",VLOOKUP(D1308,支出入力表!E1309:$M$2000,8,FALSE),"")</f>
        <v/>
      </c>
      <c r="L1308" s="168" t="str">
        <f>IF(D1308="所費",VLOOKUP(D1308,支出入力表!E1309:$M$2000,9,FALSE),"")</f>
        <v/>
      </c>
      <c r="M1308" s="30"/>
    </row>
    <row r="1309" spans="2:13" x14ac:dyDescent="0.55000000000000004">
      <c r="B1309" s="163" t="str">
        <f>IF(D1309="所費",支出入力表!A1310,"")</f>
        <v/>
      </c>
      <c r="C1309" s="164" t="str">
        <f>IF(D1309="所費",支出入力表!C1310,"")</f>
        <v/>
      </c>
      <c r="D1309" s="165" t="str">
        <f>IF(支出入力表!E1310="所費","所費","")</f>
        <v/>
      </c>
      <c r="E1309" s="165" t="str">
        <f>IF(D1309="","",支出入力表!G1310)</f>
        <v/>
      </c>
      <c r="F1309" s="196" t="str">
        <f>IF(E1309="","",VLOOKUP(E1309,プルダウン用リスト!$L$1:$M$14,2,FALSE))</f>
        <v/>
      </c>
      <c r="G1309" s="164" t="str">
        <f>IF(D1309="所費",VLOOKUP(D1309,支出入力表!E1310:$M$2000,4,FALSE),"")</f>
        <v/>
      </c>
      <c r="H1309" s="164" t="str">
        <f>IF(D1309="所費",VLOOKUP(D1309,支出入力表!E1310:$M$2000,5,FALSE),"")</f>
        <v/>
      </c>
      <c r="I1309" s="166" t="str">
        <f>IF(D1309="所費",VLOOKUP(D1309,支出入力表!E1310:$M$2000,6,FALSE),"")</f>
        <v/>
      </c>
      <c r="J1309" s="167" t="str">
        <f>IF(D1309="所費",VLOOKUP(D1309,支出入力表!E1310:$M$2000,7,FALSE),"")</f>
        <v/>
      </c>
      <c r="K1309" s="167" t="str">
        <f>IF(D1309="所費",VLOOKUP(D1309,支出入力表!E1310:$M$2000,8,FALSE),"")</f>
        <v/>
      </c>
      <c r="L1309" s="168" t="str">
        <f>IF(D1309="所費",VLOOKUP(D1309,支出入力表!E1310:$M$2000,9,FALSE),"")</f>
        <v/>
      </c>
      <c r="M1309" s="30"/>
    </row>
    <row r="1310" spans="2:13" x14ac:dyDescent="0.55000000000000004">
      <c r="B1310" s="163" t="str">
        <f>IF(D1310="所費",支出入力表!A1311,"")</f>
        <v/>
      </c>
      <c r="C1310" s="164" t="str">
        <f>IF(D1310="所費",支出入力表!C1311,"")</f>
        <v/>
      </c>
      <c r="D1310" s="165" t="str">
        <f>IF(支出入力表!E1311="所費","所費","")</f>
        <v/>
      </c>
      <c r="E1310" s="165" t="str">
        <f>IF(D1310="","",支出入力表!G1311)</f>
        <v/>
      </c>
      <c r="F1310" s="196" t="str">
        <f>IF(E1310="","",VLOOKUP(E1310,プルダウン用リスト!$L$1:$M$14,2,FALSE))</f>
        <v/>
      </c>
      <c r="G1310" s="164" t="str">
        <f>IF(D1310="所費",VLOOKUP(D1310,支出入力表!E1311:$M$2000,4,FALSE),"")</f>
        <v/>
      </c>
      <c r="H1310" s="164" t="str">
        <f>IF(D1310="所費",VLOOKUP(D1310,支出入力表!E1311:$M$2000,5,FALSE),"")</f>
        <v/>
      </c>
      <c r="I1310" s="166" t="str">
        <f>IF(D1310="所費",VLOOKUP(D1310,支出入力表!E1311:$M$2000,6,FALSE),"")</f>
        <v/>
      </c>
      <c r="J1310" s="167" t="str">
        <f>IF(D1310="所費",VLOOKUP(D1310,支出入力表!E1311:$M$2000,7,FALSE),"")</f>
        <v/>
      </c>
      <c r="K1310" s="167" t="str">
        <f>IF(D1310="所費",VLOOKUP(D1310,支出入力表!E1311:$M$2000,8,FALSE),"")</f>
        <v/>
      </c>
      <c r="L1310" s="168" t="str">
        <f>IF(D1310="所費",VLOOKUP(D1310,支出入力表!E1311:$M$2000,9,FALSE),"")</f>
        <v/>
      </c>
      <c r="M1310" s="30"/>
    </row>
    <row r="1311" spans="2:13" x14ac:dyDescent="0.55000000000000004">
      <c r="B1311" s="163" t="str">
        <f>IF(D1311="所費",支出入力表!A1312,"")</f>
        <v/>
      </c>
      <c r="C1311" s="164" t="str">
        <f>IF(D1311="所費",支出入力表!C1312,"")</f>
        <v/>
      </c>
      <c r="D1311" s="165" t="str">
        <f>IF(支出入力表!E1312="所費","所費","")</f>
        <v/>
      </c>
      <c r="E1311" s="165" t="str">
        <f>IF(D1311="","",支出入力表!G1312)</f>
        <v/>
      </c>
      <c r="F1311" s="196" t="str">
        <f>IF(E1311="","",VLOOKUP(E1311,プルダウン用リスト!$L$1:$M$14,2,FALSE))</f>
        <v/>
      </c>
      <c r="G1311" s="164" t="str">
        <f>IF(D1311="所費",VLOOKUP(D1311,支出入力表!E1312:$M$2000,4,FALSE),"")</f>
        <v/>
      </c>
      <c r="H1311" s="164" t="str">
        <f>IF(D1311="所費",VLOOKUP(D1311,支出入力表!E1312:$M$2000,5,FALSE),"")</f>
        <v/>
      </c>
      <c r="I1311" s="166" t="str">
        <f>IF(D1311="所費",VLOOKUP(D1311,支出入力表!E1312:$M$2000,6,FALSE),"")</f>
        <v/>
      </c>
      <c r="J1311" s="167" t="str">
        <f>IF(D1311="所費",VLOOKUP(D1311,支出入力表!E1312:$M$2000,7,FALSE),"")</f>
        <v/>
      </c>
      <c r="K1311" s="167" t="str">
        <f>IF(D1311="所費",VLOOKUP(D1311,支出入力表!E1312:$M$2000,8,FALSE),"")</f>
        <v/>
      </c>
      <c r="L1311" s="168" t="str">
        <f>IF(D1311="所費",VLOOKUP(D1311,支出入力表!E1312:$M$2000,9,FALSE),"")</f>
        <v/>
      </c>
      <c r="M1311" s="30"/>
    </row>
    <row r="1312" spans="2:13" x14ac:dyDescent="0.55000000000000004">
      <c r="B1312" s="163" t="str">
        <f>IF(D1312="所費",支出入力表!A1313,"")</f>
        <v/>
      </c>
      <c r="C1312" s="164" t="str">
        <f>IF(D1312="所費",支出入力表!C1313,"")</f>
        <v/>
      </c>
      <c r="D1312" s="165" t="str">
        <f>IF(支出入力表!E1313="所費","所費","")</f>
        <v/>
      </c>
      <c r="E1312" s="165" t="str">
        <f>IF(D1312="","",支出入力表!G1313)</f>
        <v/>
      </c>
      <c r="F1312" s="196" t="str">
        <f>IF(E1312="","",VLOOKUP(E1312,プルダウン用リスト!$L$1:$M$14,2,FALSE))</f>
        <v/>
      </c>
      <c r="G1312" s="164" t="str">
        <f>IF(D1312="所費",VLOOKUP(D1312,支出入力表!E1313:$M$2000,4,FALSE),"")</f>
        <v/>
      </c>
      <c r="H1312" s="164" t="str">
        <f>IF(D1312="所費",VLOOKUP(D1312,支出入力表!E1313:$M$2000,5,FALSE),"")</f>
        <v/>
      </c>
      <c r="I1312" s="166" t="str">
        <f>IF(D1312="所費",VLOOKUP(D1312,支出入力表!E1313:$M$2000,6,FALSE),"")</f>
        <v/>
      </c>
      <c r="J1312" s="167" t="str">
        <f>IF(D1312="所費",VLOOKUP(D1312,支出入力表!E1313:$M$2000,7,FALSE),"")</f>
        <v/>
      </c>
      <c r="K1312" s="167" t="str">
        <f>IF(D1312="所費",VLOOKUP(D1312,支出入力表!E1313:$M$2000,8,FALSE),"")</f>
        <v/>
      </c>
      <c r="L1312" s="168" t="str">
        <f>IF(D1312="所費",VLOOKUP(D1312,支出入力表!E1313:$M$2000,9,FALSE),"")</f>
        <v/>
      </c>
      <c r="M1312" s="30"/>
    </row>
    <row r="1313" spans="2:13" x14ac:dyDescent="0.55000000000000004">
      <c r="B1313" s="163" t="str">
        <f>IF(D1313="所費",支出入力表!A1314,"")</f>
        <v/>
      </c>
      <c r="C1313" s="164" t="str">
        <f>IF(D1313="所費",支出入力表!C1314,"")</f>
        <v/>
      </c>
      <c r="D1313" s="165" t="str">
        <f>IF(支出入力表!E1314="所費","所費","")</f>
        <v/>
      </c>
      <c r="E1313" s="165" t="str">
        <f>IF(D1313="","",支出入力表!G1314)</f>
        <v/>
      </c>
      <c r="F1313" s="196" t="str">
        <f>IF(E1313="","",VLOOKUP(E1313,プルダウン用リスト!$L$1:$M$14,2,FALSE))</f>
        <v/>
      </c>
      <c r="G1313" s="164" t="str">
        <f>IF(D1313="所費",VLOOKUP(D1313,支出入力表!E1314:$M$2000,4,FALSE),"")</f>
        <v/>
      </c>
      <c r="H1313" s="164" t="str">
        <f>IF(D1313="所費",VLOOKUP(D1313,支出入力表!E1314:$M$2000,5,FALSE),"")</f>
        <v/>
      </c>
      <c r="I1313" s="166" t="str">
        <f>IF(D1313="所費",VLOOKUP(D1313,支出入力表!E1314:$M$2000,6,FALSE),"")</f>
        <v/>
      </c>
      <c r="J1313" s="167" t="str">
        <f>IF(D1313="所費",VLOOKUP(D1313,支出入力表!E1314:$M$2000,7,FALSE),"")</f>
        <v/>
      </c>
      <c r="K1313" s="167" t="str">
        <f>IF(D1313="所費",VLOOKUP(D1313,支出入力表!E1314:$M$2000,8,FALSE),"")</f>
        <v/>
      </c>
      <c r="L1313" s="168" t="str">
        <f>IF(D1313="所費",VLOOKUP(D1313,支出入力表!E1314:$M$2000,9,FALSE),"")</f>
        <v/>
      </c>
      <c r="M1313" s="30"/>
    </row>
    <row r="1314" spans="2:13" x14ac:dyDescent="0.55000000000000004">
      <c r="B1314" s="163" t="str">
        <f>IF(D1314="所費",支出入力表!A1315,"")</f>
        <v/>
      </c>
      <c r="C1314" s="164" t="str">
        <f>IF(D1314="所費",支出入力表!C1315,"")</f>
        <v/>
      </c>
      <c r="D1314" s="165" t="str">
        <f>IF(支出入力表!E1315="所費","所費","")</f>
        <v/>
      </c>
      <c r="E1314" s="165" t="str">
        <f>IF(D1314="","",支出入力表!G1315)</f>
        <v/>
      </c>
      <c r="F1314" s="196" t="str">
        <f>IF(E1314="","",VLOOKUP(E1314,プルダウン用リスト!$L$1:$M$14,2,FALSE))</f>
        <v/>
      </c>
      <c r="G1314" s="164" t="str">
        <f>IF(D1314="所費",VLOOKUP(D1314,支出入力表!E1315:$M$2000,4,FALSE),"")</f>
        <v/>
      </c>
      <c r="H1314" s="164" t="str">
        <f>IF(D1314="所費",VLOOKUP(D1314,支出入力表!E1315:$M$2000,5,FALSE),"")</f>
        <v/>
      </c>
      <c r="I1314" s="166" t="str">
        <f>IF(D1314="所費",VLOOKUP(D1314,支出入力表!E1315:$M$2000,6,FALSE),"")</f>
        <v/>
      </c>
      <c r="J1314" s="167" t="str">
        <f>IF(D1314="所費",VLOOKUP(D1314,支出入力表!E1315:$M$2000,7,FALSE),"")</f>
        <v/>
      </c>
      <c r="K1314" s="167" t="str">
        <f>IF(D1314="所費",VLOOKUP(D1314,支出入力表!E1315:$M$2000,8,FALSE),"")</f>
        <v/>
      </c>
      <c r="L1314" s="168" t="str">
        <f>IF(D1314="所費",VLOOKUP(D1314,支出入力表!E1315:$M$2000,9,FALSE),"")</f>
        <v/>
      </c>
      <c r="M1314" s="30"/>
    </row>
    <row r="1315" spans="2:13" x14ac:dyDescent="0.55000000000000004">
      <c r="B1315" s="163" t="str">
        <f>IF(D1315="所費",支出入力表!A1316,"")</f>
        <v/>
      </c>
      <c r="C1315" s="164" t="str">
        <f>IF(D1315="所費",支出入力表!C1316,"")</f>
        <v/>
      </c>
      <c r="D1315" s="165" t="str">
        <f>IF(支出入力表!E1316="所費","所費","")</f>
        <v/>
      </c>
      <c r="E1315" s="165" t="str">
        <f>IF(D1315="","",支出入力表!G1316)</f>
        <v/>
      </c>
      <c r="F1315" s="196" t="str">
        <f>IF(E1315="","",VLOOKUP(E1315,プルダウン用リスト!$L$1:$M$14,2,FALSE))</f>
        <v/>
      </c>
      <c r="G1315" s="164" t="str">
        <f>IF(D1315="所費",VLOOKUP(D1315,支出入力表!E1316:$M$2000,4,FALSE),"")</f>
        <v/>
      </c>
      <c r="H1315" s="164" t="str">
        <f>IF(D1315="所費",VLOOKUP(D1315,支出入力表!E1316:$M$2000,5,FALSE),"")</f>
        <v/>
      </c>
      <c r="I1315" s="166" t="str">
        <f>IF(D1315="所費",VLOOKUP(D1315,支出入力表!E1316:$M$2000,6,FALSE),"")</f>
        <v/>
      </c>
      <c r="J1315" s="167" t="str">
        <f>IF(D1315="所費",VLOOKUP(D1315,支出入力表!E1316:$M$2000,7,FALSE),"")</f>
        <v/>
      </c>
      <c r="K1315" s="167" t="str">
        <f>IF(D1315="所費",VLOOKUP(D1315,支出入力表!E1316:$M$2000,8,FALSE),"")</f>
        <v/>
      </c>
      <c r="L1315" s="168" t="str">
        <f>IF(D1315="所費",VLOOKUP(D1315,支出入力表!E1316:$M$2000,9,FALSE),"")</f>
        <v/>
      </c>
      <c r="M1315" s="30"/>
    </row>
    <row r="1316" spans="2:13" x14ac:dyDescent="0.55000000000000004">
      <c r="B1316" s="163" t="str">
        <f>IF(D1316="所費",支出入力表!A1317,"")</f>
        <v/>
      </c>
      <c r="C1316" s="164" t="str">
        <f>IF(D1316="所費",支出入力表!C1317,"")</f>
        <v/>
      </c>
      <c r="D1316" s="165" t="str">
        <f>IF(支出入力表!E1317="所費","所費","")</f>
        <v/>
      </c>
      <c r="E1316" s="165" t="str">
        <f>IF(D1316="","",支出入力表!G1317)</f>
        <v/>
      </c>
      <c r="F1316" s="196" t="str">
        <f>IF(E1316="","",VLOOKUP(E1316,プルダウン用リスト!$L$1:$M$14,2,FALSE))</f>
        <v/>
      </c>
      <c r="G1316" s="164" t="str">
        <f>IF(D1316="所費",VLOOKUP(D1316,支出入力表!E1317:$M$2000,4,FALSE),"")</f>
        <v/>
      </c>
      <c r="H1316" s="164" t="str">
        <f>IF(D1316="所費",VLOOKUP(D1316,支出入力表!E1317:$M$2000,5,FALSE),"")</f>
        <v/>
      </c>
      <c r="I1316" s="166" t="str">
        <f>IF(D1316="所費",VLOOKUP(D1316,支出入力表!E1317:$M$2000,6,FALSE),"")</f>
        <v/>
      </c>
      <c r="J1316" s="167" t="str">
        <f>IF(D1316="所費",VLOOKUP(D1316,支出入力表!E1317:$M$2000,7,FALSE),"")</f>
        <v/>
      </c>
      <c r="K1316" s="167" t="str">
        <f>IF(D1316="所費",VLOOKUP(D1316,支出入力表!E1317:$M$2000,8,FALSE),"")</f>
        <v/>
      </c>
      <c r="L1316" s="168" t="str">
        <f>IF(D1316="所費",VLOOKUP(D1316,支出入力表!E1317:$M$2000,9,FALSE),"")</f>
        <v/>
      </c>
      <c r="M1316" s="30"/>
    </row>
    <row r="1317" spans="2:13" x14ac:dyDescent="0.55000000000000004">
      <c r="B1317" s="163" t="str">
        <f>IF(D1317="所費",支出入力表!A1318,"")</f>
        <v/>
      </c>
      <c r="C1317" s="164" t="str">
        <f>IF(D1317="所費",支出入力表!C1318,"")</f>
        <v/>
      </c>
      <c r="D1317" s="165" t="str">
        <f>IF(支出入力表!E1318="所費","所費","")</f>
        <v/>
      </c>
      <c r="E1317" s="165" t="str">
        <f>IF(D1317="","",支出入力表!G1318)</f>
        <v/>
      </c>
      <c r="F1317" s="196" t="str">
        <f>IF(E1317="","",VLOOKUP(E1317,プルダウン用リスト!$L$1:$M$14,2,FALSE))</f>
        <v/>
      </c>
      <c r="G1317" s="164" t="str">
        <f>IF(D1317="所費",VLOOKUP(D1317,支出入力表!E1318:$M$2000,4,FALSE),"")</f>
        <v/>
      </c>
      <c r="H1317" s="164" t="str">
        <f>IF(D1317="所費",VLOOKUP(D1317,支出入力表!E1318:$M$2000,5,FALSE),"")</f>
        <v/>
      </c>
      <c r="I1317" s="166" t="str">
        <f>IF(D1317="所費",VLOOKUP(D1317,支出入力表!E1318:$M$2000,6,FALSE),"")</f>
        <v/>
      </c>
      <c r="J1317" s="167" t="str">
        <f>IF(D1317="所費",VLOOKUP(D1317,支出入力表!E1318:$M$2000,7,FALSE),"")</f>
        <v/>
      </c>
      <c r="K1317" s="167" t="str">
        <f>IF(D1317="所費",VLOOKUP(D1317,支出入力表!E1318:$M$2000,8,FALSE),"")</f>
        <v/>
      </c>
      <c r="L1317" s="168" t="str">
        <f>IF(D1317="所費",VLOOKUP(D1317,支出入力表!E1318:$M$2000,9,FALSE),"")</f>
        <v/>
      </c>
      <c r="M1317" s="30"/>
    </row>
    <row r="1318" spans="2:13" x14ac:dyDescent="0.55000000000000004">
      <c r="B1318" s="163" t="str">
        <f>IF(D1318="所費",支出入力表!A1319,"")</f>
        <v/>
      </c>
      <c r="C1318" s="164" t="str">
        <f>IF(D1318="所費",支出入力表!C1319,"")</f>
        <v/>
      </c>
      <c r="D1318" s="165" t="str">
        <f>IF(支出入力表!E1319="所費","所費","")</f>
        <v/>
      </c>
      <c r="E1318" s="165" t="str">
        <f>IF(D1318="","",支出入力表!G1319)</f>
        <v/>
      </c>
      <c r="F1318" s="196" t="str">
        <f>IF(E1318="","",VLOOKUP(E1318,プルダウン用リスト!$L$1:$M$14,2,FALSE))</f>
        <v/>
      </c>
      <c r="G1318" s="164" t="str">
        <f>IF(D1318="所費",VLOOKUP(D1318,支出入力表!E1319:$M$2000,4,FALSE),"")</f>
        <v/>
      </c>
      <c r="H1318" s="164" t="str">
        <f>IF(D1318="所費",VLOOKUP(D1318,支出入力表!E1319:$M$2000,5,FALSE),"")</f>
        <v/>
      </c>
      <c r="I1318" s="166" t="str">
        <f>IF(D1318="所費",VLOOKUP(D1318,支出入力表!E1319:$M$2000,6,FALSE),"")</f>
        <v/>
      </c>
      <c r="J1318" s="167" t="str">
        <f>IF(D1318="所費",VLOOKUP(D1318,支出入力表!E1319:$M$2000,7,FALSE),"")</f>
        <v/>
      </c>
      <c r="K1318" s="167" t="str">
        <f>IF(D1318="所費",VLOOKUP(D1318,支出入力表!E1319:$M$2000,8,FALSE),"")</f>
        <v/>
      </c>
      <c r="L1318" s="168" t="str">
        <f>IF(D1318="所費",VLOOKUP(D1318,支出入力表!E1319:$M$2000,9,FALSE),"")</f>
        <v/>
      </c>
      <c r="M1318" s="30"/>
    </row>
    <row r="1319" spans="2:13" x14ac:dyDescent="0.55000000000000004">
      <c r="B1319" s="163" t="str">
        <f>IF(D1319="所費",支出入力表!A1320,"")</f>
        <v/>
      </c>
      <c r="C1319" s="164" t="str">
        <f>IF(D1319="所費",支出入力表!C1320,"")</f>
        <v/>
      </c>
      <c r="D1319" s="165" t="str">
        <f>IF(支出入力表!E1320="所費","所費","")</f>
        <v/>
      </c>
      <c r="E1319" s="165" t="str">
        <f>IF(D1319="","",支出入力表!G1320)</f>
        <v/>
      </c>
      <c r="F1319" s="196" t="str">
        <f>IF(E1319="","",VLOOKUP(E1319,プルダウン用リスト!$L$1:$M$14,2,FALSE))</f>
        <v/>
      </c>
      <c r="G1319" s="164" t="str">
        <f>IF(D1319="所費",VLOOKUP(D1319,支出入力表!E1320:$M$2000,4,FALSE),"")</f>
        <v/>
      </c>
      <c r="H1319" s="164" t="str">
        <f>IF(D1319="所費",VLOOKUP(D1319,支出入力表!E1320:$M$2000,5,FALSE),"")</f>
        <v/>
      </c>
      <c r="I1319" s="166" t="str">
        <f>IF(D1319="所費",VLOOKUP(D1319,支出入力表!E1320:$M$2000,6,FALSE),"")</f>
        <v/>
      </c>
      <c r="J1319" s="167" t="str">
        <f>IF(D1319="所費",VLOOKUP(D1319,支出入力表!E1320:$M$2000,7,FALSE),"")</f>
        <v/>
      </c>
      <c r="K1319" s="167" t="str">
        <f>IF(D1319="所費",VLOOKUP(D1319,支出入力表!E1320:$M$2000,8,FALSE),"")</f>
        <v/>
      </c>
      <c r="L1319" s="168" t="str">
        <f>IF(D1319="所費",VLOOKUP(D1319,支出入力表!E1320:$M$2000,9,FALSE),"")</f>
        <v/>
      </c>
      <c r="M1319" s="30"/>
    </row>
    <row r="1320" spans="2:13" x14ac:dyDescent="0.55000000000000004">
      <c r="B1320" s="163" t="str">
        <f>IF(D1320="所費",支出入力表!A1321,"")</f>
        <v/>
      </c>
      <c r="C1320" s="164" t="str">
        <f>IF(D1320="所費",支出入力表!C1321,"")</f>
        <v/>
      </c>
      <c r="D1320" s="165" t="str">
        <f>IF(支出入力表!E1321="所費","所費","")</f>
        <v/>
      </c>
      <c r="E1320" s="165" t="str">
        <f>IF(D1320="","",支出入力表!G1321)</f>
        <v/>
      </c>
      <c r="F1320" s="196" t="str">
        <f>IF(E1320="","",VLOOKUP(E1320,プルダウン用リスト!$L$1:$M$14,2,FALSE))</f>
        <v/>
      </c>
      <c r="G1320" s="164" t="str">
        <f>IF(D1320="所費",VLOOKUP(D1320,支出入力表!E1321:$M$2000,4,FALSE),"")</f>
        <v/>
      </c>
      <c r="H1320" s="164" t="str">
        <f>IF(D1320="所費",VLOOKUP(D1320,支出入力表!E1321:$M$2000,5,FALSE),"")</f>
        <v/>
      </c>
      <c r="I1320" s="166" t="str">
        <f>IF(D1320="所費",VLOOKUP(D1320,支出入力表!E1321:$M$2000,6,FALSE),"")</f>
        <v/>
      </c>
      <c r="J1320" s="167" t="str">
        <f>IF(D1320="所費",VLOOKUP(D1320,支出入力表!E1321:$M$2000,7,FALSE),"")</f>
        <v/>
      </c>
      <c r="K1320" s="167" t="str">
        <f>IF(D1320="所費",VLOOKUP(D1320,支出入力表!E1321:$M$2000,8,FALSE),"")</f>
        <v/>
      </c>
      <c r="L1320" s="168" t="str">
        <f>IF(D1320="所費",VLOOKUP(D1320,支出入力表!E1321:$M$2000,9,FALSE),"")</f>
        <v/>
      </c>
      <c r="M1320" s="30"/>
    </row>
    <row r="1321" spans="2:13" x14ac:dyDescent="0.55000000000000004">
      <c r="B1321" s="163" t="str">
        <f>IF(D1321="所費",支出入力表!A1322,"")</f>
        <v/>
      </c>
      <c r="C1321" s="164" t="str">
        <f>IF(D1321="所費",支出入力表!C1322,"")</f>
        <v/>
      </c>
      <c r="D1321" s="165" t="str">
        <f>IF(支出入力表!E1322="所費","所費","")</f>
        <v/>
      </c>
      <c r="E1321" s="165" t="str">
        <f>IF(D1321="","",支出入力表!G1322)</f>
        <v/>
      </c>
      <c r="F1321" s="196" t="str">
        <f>IF(E1321="","",VLOOKUP(E1321,プルダウン用リスト!$L$1:$M$14,2,FALSE))</f>
        <v/>
      </c>
      <c r="G1321" s="164" t="str">
        <f>IF(D1321="所費",VLOOKUP(D1321,支出入力表!E1322:$M$2000,4,FALSE),"")</f>
        <v/>
      </c>
      <c r="H1321" s="164" t="str">
        <f>IF(D1321="所費",VLOOKUP(D1321,支出入力表!E1322:$M$2000,5,FALSE),"")</f>
        <v/>
      </c>
      <c r="I1321" s="166" t="str">
        <f>IF(D1321="所費",VLOOKUP(D1321,支出入力表!E1322:$M$2000,6,FALSE),"")</f>
        <v/>
      </c>
      <c r="J1321" s="167" t="str">
        <f>IF(D1321="所費",VLOOKUP(D1321,支出入力表!E1322:$M$2000,7,FALSE),"")</f>
        <v/>
      </c>
      <c r="K1321" s="167" t="str">
        <f>IF(D1321="所費",VLOOKUP(D1321,支出入力表!E1322:$M$2000,8,FALSE),"")</f>
        <v/>
      </c>
      <c r="L1321" s="168" t="str">
        <f>IF(D1321="所費",VLOOKUP(D1321,支出入力表!E1322:$M$2000,9,FALSE),"")</f>
        <v/>
      </c>
      <c r="M1321" s="30"/>
    </row>
    <row r="1322" spans="2:13" x14ac:dyDescent="0.55000000000000004">
      <c r="B1322" s="163" t="str">
        <f>IF(D1322="所費",支出入力表!A1323,"")</f>
        <v/>
      </c>
      <c r="C1322" s="164" t="str">
        <f>IF(D1322="所費",支出入力表!C1323,"")</f>
        <v/>
      </c>
      <c r="D1322" s="165" t="str">
        <f>IF(支出入力表!E1323="所費","所費","")</f>
        <v/>
      </c>
      <c r="E1322" s="165" t="str">
        <f>IF(D1322="","",支出入力表!G1323)</f>
        <v/>
      </c>
      <c r="F1322" s="196" t="str">
        <f>IF(E1322="","",VLOOKUP(E1322,プルダウン用リスト!$L$1:$M$14,2,FALSE))</f>
        <v/>
      </c>
      <c r="G1322" s="164" t="str">
        <f>IF(D1322="所費",VLOOKUP(D1322,支出入力表!E1323:$M$2000,4,FALSE),"")</f>
        <v/>
      </c>
      <c r="H1322" s="164" t="str">
        <f>IF(D1322="所費",VLOOKUP(D1322,支出入力表!E1323:$M$2000,5,FALSE),"")</f>
        <v/>
      </c>
      <c r="I1322" s="166" t="str">
        <f>IF(D1322="所費",VLOOKUP(D1322,支出入力表!E1323:$M$2000,6,FALSE),"")</f>
        <v/>
      </c>
      <c r="J1322" s="167" t="str">
        <f>IF(D1322="所費",VLOOKUP(D1322,支出入力表!E1323:$M$2000,7,FALSE),"")</f>
        <v/>
      </c>
      <c r="K1322" s="167" t="str">
        <f>IF(D1322="所費",VLOOKUP(D1322,支出入力表!E1323:$M$2000,8,FALSE),"")</f>
        <v/>
      </c>
      <c r="L1322" s="168" t="str">
        <f>IF(D1322="所費",VLOOKUP(D1322,支出入力表!E1323:$M$2000,9,FALSE),"")</f>
        <v/>
      </c>
      <c r="M1322" s="30"/>
    </row>
    <row r="1323" spans="2:13" x14ac:dyDescent="0.55000000000000004">
      <c r="B1323" s="163" t="str">
        <f>IF(D1323="所費",支出入力表!A1324,"")</f>
        <v/>
      </c>
      <c r="C1323" s="164" t="str">
        <f>IF(D1323="所費",支出入力表!C1324,"")</f>
        <v/>
      </c>
      <c r="D1323" s="165" t="str">
        <f>IF(支出入力表!E1324="所費","所費","")</f>
        <v/>
      </c>
      <c r="E1323" s="165" t="str">
        <f>IF(D1323="","",支出入力表!G1324)</f>
        <v/>
      </c>
      <c r="F1323" s="196" t="str">
        <f>IF(E1323="","",VLOOKUP(E1323,プルダウン用リスト!$L$1:$M$14,2,FALSE))</f>
        <v/>
      </c>
      <c r="G1323" s="164" t="str">
        <f>IF(D1323="所費",VLOOKUP(D1323,支出入力表!E1324:$M$2000,4,FALSE),"")</f>
        <v/>
      </c>
      <c r="H1323" s="164" t="str">
        <f>IF(D1323="所費",VLOOKUP(D1323,支出入力表!E1324:$M$2000,5,FALSE),"")</f>
        <v/>
      </c>
      <c r="I1323" s="166" t="str">
        <f>IF(D1323="所費",VLOOKUP(D1323,支出入力表!E1324:$M$2000,6,FALSE),"")</f>
        <v/>
      </c>
      <c r="J1323" s="167" t="str">
        <f>IF(D1323="所費",VLOOKUP(D1323,支出入力表!E1324:$M$2000,7,FALSE),"")</f>
        <v/>
      </c>
      <c r="K1323" s="167" t="str">
        <f>IF(D1323="所費",VLOOKUP(D1323,支出入力表!E1324:$M$2000,8,FALSE),"")</f>
        <v/>
      </c>
      <c r="L1323" s="168" t="str">
        <f>IF(D1323="所費",VLOOKUP(D1323,支出入力表!E1324:$M$2000,9,FALSE),"")</f>
        <v/>
      </c>
      <c r="M1323" s="30"/>
    </row>
    <row r="1324" spans="2:13" x14ac:dyDescent="0.55000000000000004">
      <c r="B1324" s="163" t="str">
        <f>IF(D1324="所費",支出入力表!A1325,"")</f>
        <v/>
      </c>
      <c r="C1324" s="164" t="str">
        <f>IF(D1324="所費",支出入力表!C1325,"")</f>
        <v/>
      </c>
      <c r="D1324" s="165" t="str">
        <f>IF(支出入力表!E1325="所費","所費","")</f>
        <v/>
      </c>
      <c r="E1324" s="165" t="str">
        <f>IF(D1324="","",支出入力表!G1325)</f>
        <v/>
      </c>
      <c r="F1324" s="196" t="str">
        <f>IF(E1324="","",VLOOKUP(E1324,プルダウン用リスト!$L$1:$M$14,2,FALSE))</f>
        <v/>
      </c>
      <c r="G1324" s="164" t="str">
        <f>IF(D1324="所費",VLOOKUP(D1324,支出入力表!E1325:$M$2000,4,FALSE),"")</f>
        <v/>
      </c>
      <c r="H1324" s="164" t="str">
        <f>IF(D1324="所費",VLOOKUP(D1324,支出入力表!E1325:$M$2000,5,FALSE),"")</f>
        <v/>
      </c>
      <c r="I1324" s="166" t="str">
        <f>IF(D1324="所費",VLOOKUP(D1324,支出入力表!E1325:$M$2000,6,FALSE),"")</f>
        <v/>
      </c>
      <c r="J1324" s="167" t="str">
        <f>IF(D1324="所費",VLOOKUP(D1324,支出入力表!E1325:$M$2000,7,FALSE),"")</f>
        <v/>
      </c>
      <c r="K1324" s="167" t="str">
        <f>IF(D1324="所費",VLOOKUP(D1324,支出入力表!E1325:$M$2000,8,FALSE),"")</f>
        <v/>
      </c>
      <c r="L1324" s="168" t="str">
        <f>IF(D1324="所費",VLOOKUP(D1324,支出入力表!E1325:$M$2000,9,FALSE),"")</f>
        <v/>
      </c>
      <c r="M1324" s="30"/>
    </row>
    <row r="1325" spans="2:13" x14ac:dyDescent="0.55000000000000004">
      <c r="B1325" s="163" t="str">
        <f>IF(D1325="所費",支出入力表!A1326,"")</f>
        <v/>
      </c>
      <c r="C1325" s="164" t="str">
        <f>IF(D1325="所費",支出入力表!C1326,"")</f>
        <v/>
      </c>
      <c r="D1325" s="165" t="str">
        <f>IF(支出入力表!E1326="所費","所費","")</f>
        <v/>
      </c>
      <c r="E1325" s="165" t="str">
        <f>IF(D1325="","",支出入力表!G1326)</f>
        <v/>
      </c>
      <c r="F1325" s="196" t="str">
        <f>IF(E1325="","",VLOOKUP(E1325,プルダウン用リスト!$L$1:$M$14,2,FALSE))</f>
        <v/>
      </c>
      <c r="G1325" s="164" t="str">
        <f>IF(D1325="所費",VLOOKUP(D1325,支出入力表!E1326:$M$2000,4,FALSE),"")</f>
        <v/>
      </c>
      <c r="H1325" s="164" t="str">
        <f>IF(D1325="所費",VLOOKUP(D1325,支出入力表!E1326:$M$2000,5,FALSE),"")</f>
        <v/>
      </c>
      <c r="I1325" s="166" t="str">
        <f>IF(D1325="所費",VLOOKUP(D1325,支出入力表!E1326:$M$2000,6,FALSE),"")</f>
        <v/>
      </c>
      <c r="J1325" s="167" t="str">
        <f>IF(D1325="所費",VLOOKUP(D1325,支出入力表!E1326:$M$2000,7,FALSE),"")</f>
        <v/>
      </c>
      <c r="K1325" s="167" t="str">
        <f>IF(D1325="所費",VLOOKUP(D1325,支出入力表!E1326:$M$2000,8,FALSE),"")</f>
        <v/>
      </c>
      <c r="L1325" s="168" t="str">
        <f>IF(D1325="所費",VLOOKUP(D1325,支出入力表!E1326:$M$2000,9,FALSE),"")</f>
        <v/>
      </c>
      <c r="M1325" s="30"/>
    </row>
    <row r="1326" spans="2:13" x14ac:dyDescent="0.55000000000000004">
      <c r="B1326" s="163" t="str">
        <f>IF(D1326="所費",支出入力表!A1327,"")</f>
        <v/>
      </c>
      <c r="C1326" s="164" t="str">
        <f>IF(D1326="所費",支出入力表!C1327,"")</f>
        <v/>
      </c>
      <c r="D1326" s="165" t="str">
        <f>IF(支出入力表!E1327="所費","所費","")</f>
        <v/>
      </c>
      <c r="E1326" s="165" t="str">
        <f>IF(D1326="","",支出入力表!G1327)</f>
        <v/>
      </c>
      <c r="F1326" s="196" t="str">
        <f>IF(E1326="","",VLOOKUP(E1326,プルダウン用リスト!$L$1:$M$14,2,FALSE))</f>
        <v/>
      </c>
      <c r="G1326" s="164" t="str">
        <f>IF(D1326="所費",VLOOKUP(D1326,支出入力表!E1327:$M$2000,4,FALSE),"")</f>
        <v/>
      </c>
      <c r="H1326" s="164" t="str">
        <f>IF(D1326="所費",VLOOKUP(D1326,支出入力表!E1327:$M$2000,5,FALSE),"")</f>
        <v/>
      </c>
      <c r="I1326" s="166" t="str">
        <f>IF(D1326="所費",VLOOKUP(D1326,支出入力表!E1327:$M$2000,6,FALSE),"")</f>
        <v/>
      </c>
      <c r="J1326" s="167" t="str">
        <f>IF(D1326="所費",VLOOKUP(D1326,支出入力表!E1327:$M$2000,7,FALSE),"")</f>
        <v/>
      </c>
      <c r="K1326" s="167" t="str">
        <f>IF(D1326="所費",VLOOKUP(D1326,支出入力表!E1327:$M$2000,8,FALSE),"")</f>
        <v/>
      </c>
      <c r="L1326" s="168" t="str">
        <f>IF(D1326="所費",VLOOKUP(D1326,支出入力表!E1327:$M$2000,9,FALSE),"")</f>
        <v/>
      </c>
      <c r="M1326" s="30"/>
    </row>
    <row r="1327" spans="2:13" x14ac:dyDescent="0.55000000000000004">
      <c r="B1327" s="163" t="str">
        <f>IF(D1327="所費",支出入力表!A1328,"")</f>
        <v/>
      </c>
      <c r="C1327" s="164" t="str">
        <f>IF(D1327="所費",支出入力表!C1328,"")</f>
        <v/>
      </c>
      <c r="D1327" s="165" t="str">
        <f>IF(支出入力表!E1328="所費","所費","")</f>
        <v/>
      </c>
      <c r="E1327" s="165" t="str">
        <f>IF(D1327="","",支出入力表!G1328)</f>
        <v/>
      </c>
      <c r="F1327" s="196" t="str">
        <f>IF(E1327="","",VLOOKUP(E1327,プルダウン用リスト!$L$1:$M$14,2,FALSE))</f>
        <v/>
      </c>
      <c r="G1327" s="164" t="str">
        <f>IF(D1327="所費",VLOOKUP(D1327,支出入力表!E1328:$M$2000,4,FALSE),"")</f>
        <v/>
      </c>
      <c r="H1327" s="164" t="str">
        <f>IF(D1327="所費",VLOOKUP(D1327,支出入力表!E1328:$M$2000,5,FALSE),"")</f>
        <v/>
      </c>
      <c r="I1327" s="166" t="str">
        <f>IF(D1327="所費",VLOOKUP(D1327,支出入力表!E1328:$M$2000,6,FALSE),"")</f>
        <v/>
      </c>
      <c r="J1327" s="167" t="str">
        <f>IF(D1327="所費",VLOOKUP(D1327,支出入力表!E1328:$M$2000,7,FALSE),"")</f>
        <v/>
      </c>
      <c r="K1327" s="167" t="str">
        <f>IF(D1327="所費",VLOOKUP(D1327,支出入力表!E1328:$M$2000,8,FALSE),"")</f>
        <v/>
      </c>
      <c r="L1327" s="168" t="str">
        <f>IF(D1327="所費",VLOOKUP(D1327,支出入力表!E1328:$M$2000,9,FALSE),"")</f>
        <v/>
      </c>
      <c r="M1327" s="30"/>
    </row>
    <row r="1328" spans="2:13" x14ac:dyDescent="0.55000000000000004">
      <c r="B1328" s="163" t="str">
        <f>IF(D1328="所費",支出入力表!A1329,"")</f>
        <v/>
      </c>
      <c r="C1328" s="164" t="str">
        <f>IF(D1328="所費",支出入力表!C1329,"")</f>
        <v/>
      </c>
      <c r="D1328" s="165" t="str">
        <f>IF(支出入力表!E1329="所費","所費","")</f>
        <v/>
      </c>
      <c r="E1328" s="165" t="str">
        <f>IF(D1328="","",支出入力表!G1329)</f>
        <v/>
      </c>
      <c r="F1328" s="196" t="str">
        <f>IF(E1328="","",VLOOKUP(E1328,プルダウン用リスト!$L$1:$M$14,2,FALSE))</f>
        <v/>
      </c>
      <c r="G1328" s="164" t="str">
        <f>IF(D1328="所費",VLOOKUP(D1328,支出入力表!E1329:$M$2000,4,FALSE),"")</f>
        <v/>
      </c>
      <c r="H1328" s="164" t="str">
        <f>IF(D1328="所費",VLOOKUP(D1328,支出入力表!E1329:$M$2000,5,FALSE),"")</f>
        <v/>
      </c>
      <c r="I1328" s="166" t="str">
        <f>IF(D1328="所費",VLOOKUP(D1328,支出入力表!E1329:$M$2000,6,FALSE),"")</f>
        <v/>
      </c>
      <c r="J1328" s="167" t="str">
        <f>IF(D1328="所費",VLOOKUP(D1328,支出入力表!E1329:$M$2000,7,FALSE),"")</f>
        <v/>
      </c>
      <c r="K1328" s="167" t="str">
        <f>IF(D1328="所費",VLOOKUP(D1328,支出入力表!E1329:$M$2000,8,FALSE),"")</f>
        <v/>
      </c>
      <c r="L1328" s="168" t="str">
        <f>IF(D1328="所費",VLOOKUP(D1328,支出入力表!E1329:$M$2000,9,FALSE),"")</f>
        <v/>
      </c>
      <c r="M1328" s="30"/>
    </row>
    <row r="1329" spans="2:13" x14ac:dyDescent="0.55000000000000004">
      <c r="B1329" s="163" t="str">
        <f>IF(D1329="所費",支出入力表!A1330,"")</f>
        <v/>
      </c>
      <c r="C1329" s="164" t="str">
        <f>IF(D1329="所費",支出入力表!C1330,"")</f>
        <v/>
      </c>
      <c r="D1329" s="165" t="str">
        <f>IF(支出入力表!E1330="所費","所費","")</f>
        <v/>
      </c>
      <c r="E1329" s="165" t="str">
        <f>IF(D1329="","",支出入力表!G1330)</f>
        <v/>
      </c>
      <c r="F1329" s="196" t="str">
        <f>IF(E1329="","",VLOOKUP(E1329,プルダウン用リスト!$L$1:$M$14,2,FALSE))</f>
        <v/>
      </c>
      <c r="G1329" s="164" t="str">
        <f>IF(D1329="所費",VLOOKUP(D1329,支出入力表!E1330:$M$2000,4,FALSE),"")</f>
        <v/>
      </c>
      <c r="H1329" s="164" t="str">
        <f>IF(D1329="所費",VLOOKUP(D1329,支出入力表!E1330:$M$2000,5,FALSE),"")</f>
        <v/>
      </c>
      <c r="I1329" s="166" t="str">
        <f>IF(D1329="所費",VLOOKUP(D1329,支出入力表!E1330:$M$2000,6,FALSE),"")</f>
        <v/>
      </c>
      <c r="J1329" s="167" t="str">
        <f>IF(D1329="所費",VLOOKUP(D1329,支出入力表!E1330:$M$2000,7,FALSE),"")</f>
        <v/>
      </c>
      <c r="K1329" s="167" t="str">
        <f>IF(D1329="所費",VLOOKUP(D1329,支出入力表!E1330:$M$2000,8,FALSE),"")</f>
        <v/>
      </c>
      <c r="L1329" s="168" t="str">
        <f>IF(D1329="所費",VLOOKUP(D1329,支出入力表!E1330:$M$2000,9,FALSE),"")</f>
        <v/>
      </c>
      <c r="M1329" s="30"/>
    </row>
    <row r="1330" spans="2:13" x14ac:dyDescent="0.55000000000000004">
      <c r="B1330" s="163" t="str">
        <f>IF(D1330="所費",支出入力表!A1331,"")</f>
        <v/>
      </c>
      <c r="C1330" s="164" t="str">
        <f>IF(D1330="所費",支出入力表!C1331,"")</f>
        <v/>
      </c>
      <c r="D1330" s="165" t="str">
        <f>IF(支出入力表!E1331="所費","所費","")</f>
        <v/>
      </c>
      <c r="E1330" s="165" t="str">
        <f>IF(D1330="","",支出入力表!G1331)</f>
        <v/>
      </c>
      <c r="F1330" s="196" t="str">
        <f>IF(E1330="","",VLOOKUP(E1330,プルダウン用リスト!$L$1:$M$14,2,FALSE))</f>
        <v/>
      </c>
      <c r="G1330" s="164" t="str">
        <f>IF(D1330="所費",VLOOKUP(D1330,支出入力表!E1331:$M$2000,4,FALSE),"")</f>
        <v/>
      </c>
      <c r="H1330" s="164" t="str">
        <f>IF(D1330="所費",VLOOKUP(D1330,支出入力表!E1331:$M$2000,5,FALSE),"")</f>
        <v/>
      </c>
      <c r="I1330" s="166" t="str">
        <f>IF(D1330="所費",VLOOKUP(D1330,支出入力表!E1331:$M$2000,6,FALSE),"")</f>
        <v/>
      </c>
      <c r="J1330" s="167" t="str">
        <f>IF(D1330="所費",VLOOKUP(D1330,支出入力表!E1331:$M$2000,7,FALSE),"")</f>
        <v/>
      </c>
      <c r="K1330" s="167" t="str">
        <f>IF(D1330="所費",VLOOKUP(D1330,支出入力表!E1331:$M$2000,8,FALSE),"")</f>
        <v/>
      </c>
      <c r="L1330" s="168" t="str">
        <f>IF(D1330="所費",VLOOKUP(D1330,支出入力表!E1331:$M$2000,9,FALSE),"")</f>
        <v/>
      </c>
      <c r="M1330" s="30"/>
    </row>
    <row r="1331" spans="2:13" x14ac:dyDescent="0.55000000000000004">
      <c r="B1331" s="163" t="str">
        <f>IF(D1331="所費",支出入力表!A1332,"")</f>
        <v/>
      </c>
      <c r="C1331" s="164" t="str">
        <f>IF(D1331="所費",支出入力表!C1332,"")</f>
        <v/>
      </c>
      <c r="D1331" s="165" t="str">
        <f>IF(支出入力表!E1332="所費","所費","")</f>
        <v/>
      </c>
      <c r="E1331" s="165" t="str">
        <f>IF(D1331="","",支出入力表!G1332)</f>
        <v/>
      </c>
      <c r="F1331" s="196" t="str">
        <f>IF(E1331="","",VLOOKUP(E1331,プルダウン用リスト!$L$1:$M$14,2,FALSE))</f>
        <v/>
      </c>
      <c r="G1331" s="164" t="str">
        <f>IF(D1331="所費",VLOOKUP(D1331,支出入力表!E1332:$M$2000,4,FALSE),"")</f>
        <v/>
      </c>
      <c r="H1331" s="164" t="str">
        <f>IF(D1331="所費",VLOOKUP(D1331,支出入力表!E1332:$M$2000,5,FALSE),"")</f>
        <v/>
      </c>
      <c r="I1331" s="166" t="str">
        <f>IF(D1331="所費",VLOOKUP(D1331,支出入力表!E1332:$M$2000,6,FALSE),"")</f>
        <v/>
      </c>
      <c r="J1331" s="167" t="str">
        <f>IF(D1331="所費",VLOOKUP(D1331,支出入力表!E1332:$M$2000,7,FALSE),"")</f>
        <v/>
      </c>
      <c r="K1331" s="167" t="str">
        <f>IF(D1331="所費",VLOOKUP(D1331,支出入力表!E1332:$M$2000,8,FALSE),"")</f>
        <v/>
      </c>
      <c r="L1331" s="168" t="str">
        <f>IF(D1331="所費",VLOOKUP(D1331,支出入力表!E1332:$M$2000,9,FALSE),"")</f>
        <v/>
      </c>
      <c r="M1331" s="30"/>
    </row>
    <row r="1332" spans="2:13" x14ac:dyDescent="0.55000000000000004">
      <c r="B1332" s="163" t="str">
        <f>IF(D1332="所費",支出入力表!A1333,"")</f>
        <v/>
      </c>
      <c r="C1332" s="164" t="str">
        <f>IF(D1332="所費",支出入力表!C1333,"")</f>
        <v/>
      </c>
      <c r="D1332" s="165" t="str">
        <f>IF(支出入力表!E1333="所費","所費","")</f>
        <v/>
      </c>
      <c r="E1332" s="165" t="str">
        <f>IF(D1332="","",支出入力表!G1333)</f>
        <v/>
      </c>
      <c r="F1332" s="196" t="str">
        <f>IF(E1332="","",VLOOKUP(E1332,プルダウン用リスト!$L$1:$M$14,2,FALSE))</f>
        <v/>
      </c>
      <c r="G1332" s="164" t="str">
        <f>IF(D1332="所費",VLOOKUP(D1332,支出入力表!E1333:$M$2000,4,FALSE),"")</f>
        <v/>
      </c>
      <c r="H1332" s="164" t="str">
        <f>IF(D1332="所費",VLOOKUP(D1332,支出入力表!E1333:$M$2000,5,FALSE),"")</f>
        <v/>
      </c>
      <c r="I1332" s="166" t="str">
        <f>IF(D1332="所費",VLOOKUP(D1332,支出入力表!E1333:$M$2000,6,FALSE),"")</f>
        <v/>
      </c>
      <c r="J1332" s="167" t="str">
        <f>IF(D1332="所費",VLOOKUP(D1332,支出入力表!E1333:$M$2000,7,FALSE),"")</f>
        <v/>
      </c>
      <c r="K1332" s="167" t="str">
        <f>IF(D1332="所費",VLOOKUP(D1332,支出入力表!E1333:$M$2000,8,FALSE),"")</f>
        <v/>
      </c>
      <c r="L1332" s="168" t="str">
        <f>IF(D1332="所費",VLOOKUP(D1332,支出入力表!E1333:$M$2000,9,FALSE),"")</f>
        <v/>
      </c>
      <c r="M1332" s="30"/>
    </row>
    <row r="1333" spans="2:13" x14ac:dyDescent="0.55000000000000004">
      <c r="B1333" s="163" t="str">
        <f>IF(D1333="所費",支出入力表!A1334,"")</f>
        <v/>
      </c>
      <c r="C1333" s="164" t="str">
        <f>IF(D1333="所費",支出入力表!C1334,"")</f>
        <v/>
      </c>
      <c r="D1333" s="165" t="str">
        <f>IF(支出入力表!E1334="所費","所費","")</f>
        <v/>
      </c>
      <c r="E1333" s="165" t="str">
        <f>IF(D1333="","",支出入力表!G1334)</f>
        <v/>
      </c>
      <c r="F1333" s="196" t="str">
        <f>IF(E1333="","",VLOOKUP(E1333,プルダウン用リスト!$L$1:$M$14,2,FALSE))</f>
        <v/>
      </c>
      <c r="G1333" s="164" t="str">
        <f>IF(D1333="所費",VLOOKUP(D1333,支出入力表!E1334:$M$2000,4,FALSE),"")</f>
        <v/>
      </c>
      <c r="H1333" s="164" t="str">
        <f>IF(D1333="所費",VLOOKUP(D1333,支出入力表!E1334:$M$2000,5,FALSE),"")</f>
        <v/>
      </c>
      <c r="I1333" s="166" t="str">
        <f>IF(D1333="所費",VLOOKUP(D1333,支出入力表!E1334:$M$2000,6,FALSE),"")</f>
        <v/>
      </c>
      <c r="J1333" s="167" t="str">
        <f>IF(D1333="所費",VLOOKUP(D1333,支出入力表!E1334:$M$2000,7,FALSE),"")</f>
        <v/>
      </c>
      <c r="K1333" s="167" t="str">
        <f>IF(D1333="所費",VLOOKUP(D1333,支出入力表!E1334:$M$2000,8,FALSE),"")</f>
        <v/>
      </c>
      <c r="L1333" s="168" t="str">
        <f>IF(D1333="所費",VLOOKUP(D1333,支出入力表!E1334:$M$2000,9,FALSE),"")</f>
        <v/>
      </c>
      <c r="M1333" s="30"/>
    </row>
    <row r="1334" spans="2:13" x14ac:dyDescent="0.55000000000000004">
      <c r="B1334" s="163" t="str">
        <f>IF(D1334="所費",支出入力表!A1335,"")</f>
        <v/>
      </c>
      <c r="C1334" s="164" t="str">
        <f>IF(D1334="所費",支出入力表!C1335,"")</f>
        <v/>
      </c>
      <c r="D1334" s="165" t="str">
        <f>IF(支出入力表!E1335="所費","所費","")</f>
        <v/>
      </c>
      <c r="E1334" s="165" t="str">
        <f>IF(D1334="","",支出入力表!G1335)</f>
        <v/>
      </c>
      <c r="F1334" s="196" t="str">
        <f>IF(E1334="","",VLOOKUP(E1334,プルダウン用リスト!$L$1:$M$14,2,FALSE))</f>
        <v/>
      </c>
      <c r="G1334" s="164" t="str">
        <f>IF(D1334="所費",VLOOKUP(D1334,支出入力表!E1335:$M$2000,4,FALSE),"")</f>
        <v/>
      </c>
      <c r="H1334" s="164" t="str">
        <f>IF(D1334="所費",VLOOKUP(D1334,支出入力表!E1335:$M$2000,5,FALSE),"")</f>
        <v/>
      </c>
      <c r="I1334" s="166" t="str">
        <f>IF(D1334="所費",VLOOKUP(D1334,支出入力表!E1335:$M$2000,6,FALSE),"")</f>
        <v/>
      </c>
      <c r="J1334" s="167" t="str">
        <f>IF(D1334="所費",VLOOKUP(D1334,支出入力表!E1335:$M$2000,7,FALSE),"")</f>
        <v/>
      </c>
      <c r="K1334" s="167" t="str">
        <f>IF(D1334="所費",VLOOKUP(D1334,支出入力表!E1335:$M$2000,8,FALSE),"")</f>
        <v/>
      </c>
      <c r="L1334" s="168" t="str">
        <f>IF(D1334="所費",VLOOKUP(D1334,支出入力表!E1335:$M$2000,9,FALSE),"")</f>
        <v/>
      </c>
      <c r="M1334" s="30"/>
    </row>
    <row r="1335" spans="2:13" x14ac:dyDescent="0.55000000000000004">
      <c r="B1335" s="163" t="str">
        <f>IF(D1335="所費",支出入力表!A1336,"")</f>
        <v/>
      </c>
      <c r="C1335" s="164" t="str">
        <f>IF(D1335="所費",支出入力表!C1336,"")</f>
        <v/>
      </c>
      <c r="D1335" s="165" t="str">
        <f>IF(支出入力表!E1336="所費","所費","")</f>
        <v/>
      </c>
      <c r="E1335" s="165" t="str">
        <f>IF(D1335="","",支出入力表!G1336)</f>
        <v/>
      </c>
      <c r="F1335" s="196" t="str">
        <f>IF(E1335="","",VLOOKUP(E1335,プルダウン用リスト!$L$1:$M$14,2,FALSE))</f>
        <v/>
      </c>
      <c r="G1335" s="164" t="str">
        <f>IF(D1335="所費",VLOOKUP(D1335,支出入力表!E1336:$M$2000,4,FALSE),"")</f>
        <v/>
      </c>
      <c r="H1335" s="164" t="str">
        <f>IF(D1335="所費",VLOOKUP(D1335,支出入力表!E1336:$M$2000,5,FALSE),"")</f>
        <v/>
      </c>
      <c r="I1335" s="166" t="str">
        <f>IF(D1335="所費",VLOOKUP(D1335,支出入力表!E1336:$M$2000,6,FALSE),"")</f>
        <v/>
      </c>
      <c r="J1335" s="167" t="str">
        <f>IF(D1335="所費",VLOOKUP(D1335,支出入力表!E1336:$M$2000,7,FALSE),"")</f>
        <v/>
      </c>
      <c r="K1335" s="167" t="str">
        <f>IF(D1335="所費",VLOOKUP(D1335,支出入力表!E1336:$M$2000,8,FALSE),"")</f>
        <v/>
      </c>
      <c r="L1335" s="168" t="str">
        <f>IF(D1335="所費",VLOOKUP(D1335,支出入力表!E1336:$M$2000,9,FALSE),"")</f>
        <v/>
      </c>
      <c r="M1335" s="30"/>
    </row>
    <row r="1336" spans="2:13" x14ac:dyDescent="0.55000000000000004">
      <c r="B1336" s="163" t="str">
        <f>IF(D1336="所費",支出入力表!A1337,"")</f>
        <v/>
      </c>
      <c r="C1336" s="164" t="str">
        <f>IF(D1336="所費",支出入力表!C1337,"")</f>
        <v/>
      </c>
      <c r="D1336" s="165" t="str">
        <f>IF(支出入力表!E1337="所費","所費","")</f>
        <v/>
      </c>
      <c r="E1336" s="165" t="str">
        <f>IF(D1336="","",支出入力表!G1337)</f>
        <v/>
      </c>
      <c r="F1336" s="196" t="str">
        <f>IF(E1336="","",VLOOKUP(E1336,プルダウン用リスト!$L$1:$M$14,2,FALSE))</f>
        <v/>
      </c>
      <c r="G1336" s="164" t="str">
        <f>IF(D1336="所費",VLOOKUP(D1336,支出入力表!E1337:$M$2000,4,FALSE),"")</f>
        <v/>
      </c>
      <c r="H1336" s="164" t="str">
        <f>IF(D1336="所費",VLOOKUP(D1336,支出入力表!E1337:$M$2000,5,FALSE),"")</f>
        <v/>
      </c>
      <c r="I1336" s="166" t="str">
        <f>IF(D1336="所費",VLOOKUP(D1336,支出入力表!E1337:$M$2000,6,FALSE),"")</f>
        <v/>
      </c>
      <c r="J1336" s="167" t="str">
        <f>IF(D1336="所費",VLOOKUP(D1336,支出入力表!E1337:$M$2000,7,FALSE),"")</f>
        <v/>
      </c>
      <c r="K1336" s="167" t="str">
        <f>IF(D1336="所費",VLOOKUP(D1336,支出入力表!E1337:$M$2000,8,FALSE),"")</f>
        <v/>
      </c>
      <c r="L1336" s="168" t="str">
        <f>IF(D1336="所費",VLOOKUP(D1336,支出入力表!E1337:$M$2000,9,FALSE),"")</f>
        <v/>
      </c>
      <c r="M1336" s="30"/>
    </row>
    <row r="1337" spans="2:13" x14ac:dyDescent="0.55000000000000004">
      <c r="B1337" s="163" t="str">
        <f>IF(D1337="所費",支出入力表!A1338,"")</f>
        <v/>
      </c>
      <c r="C1337" s="164" t="str">
        <f>IF(D1337="所費",支出入力表!C1338,"")</f>
        <v/>
      </c>
      <c r="D1337" s="165" t="str">
        <f>IF(支出入力表!E1338="所費","所費","")</f>
        <v/>
      </c>
      <c r="E1337" s="165" t="str">
        <f>IF(D1337="","",支出入力表!G1338)</f>
        <v/>
      </c>
      <c r="F1337" s="196" t="str">
        <f>IF(E1337="","",VLOOKUP(E1337,プルダウン用リスト!$L$1:$M$14,2,FALSE))</f>
        <v/>
      </c>
      <c r="G1337" s="164" t="str">
        <f>IF(D1337="所費",VLOOKUP(D1337,支出入力表!E1338:$M$2000,4,FALSE),"")</f>
        <v/>
      </c>
      <c r="H1337" s="164" t="str">
        <f>IF(D1337="所費",VLOOKUP(D1337,支出入力表!E1338:$M$2000,5,FALSE),"")</f>
        <v/>
      </c>
      <c r="I1337" s="166" t="str">
        <f>IF(D1337="所費",VLOOKUP(D1337,支出入力表!E1338:$M$2000,6,FALSE),"")</f>
        <v/>
      </c>
      <c r="J1337" s="167" t="str">
        <f>IF(D1337="所費",VLOOKUP(D1337,支出入力表!E1338:$M$2000,7,FALSE),"")</f>
        <v/>
      </c>
      <c r="K1337" s="167" t="str">
        <f>IF(D1337="所費",VLOOKUP(D1337,支出入力表!E1338:$M$2000,8,FALSE),"")</f>
        <v/>
      </c>
      <c r="L1337" s="168" t="str">
        <f>IF(D1337="所費",VLOOKUP(D1337,支出入力表!E1338:$M$2000,9,FALSE),"")</f>
        <v/>
      </c>
      <c r="M1337" s="30"/>
    </row>
    <row r="1338" spans="2:13" x14ac:dyDescent="0.55000000000000004">
      <c r="B1338" s="163" t="str">
        <f>IF(D1338="所費",支出入力表!A1339,"")</f>
        <v/>
      </c>
      <c r="C1338" s="164" t="str">
        <f>IF(D1338="所費",支出入力表!C1339,"")</f>
        <v/>
      </c>
      <c r="D1338" s="165" t="str">
        <f>IF(支出入力表!E1339="所費","所費","")</f>
        <v/>
      </c>
      <c r="E1338" s="165" t="str">
        <f>IF(D1338="","",支出入力表!G1339)</f>
        <v/>
      </c>
      <c r="F1338" s="196" t="str">
        <f>IF(E1338="","",VLOOKUP(E1338,プルダウン用リスト!$L$1:$M$14,2,FALSE))</f>
        <v/>
      </c>
      <c r="G1338" s="164" t="str">
        <f>IF(D1338="所費",VLOOKUP(D1338,支出入力表!E1339:$M$2000,4,FALSE),"")</f>
        <v/>
      </c>
      <c r="H1338" s="164" t="str">
        <f>IF(D1338="所費",VLOOKUP(D1338,支出入力表!E1339:$M$2000,5,FALSE),"")</f>
        <v/>
      </c>
      <c r="I1338" s="166" t="str">
        <f>IF(D1338="所費",VLOOKUP(D1338,支出入力表!E1339:$M$2000,6,FALSE),"")</f>
        <v/>
      </c>
      <c r="J1338" s="167" t="str">
        <f>IF(D1338="所費",VLOOKUP(D1338,支出入力表!E1339:$M$2000,7,FALSE),"")</f>
        <v/>
      </c>
      <c r="K1338" s="167" t="str">
        <f>IF(D1338="所費",VLOOKUP(D1338,支出入力表!E1339:$M$2000,8,FALSE),"")</f>
        <v/>
      </c>
      <c r="L1338" s="168" t="str">
        <f>IF(D1338="所費",VLOOKUP(D1338,支出入力表!E1339:$M$2000,9,FALSE),"")</f>
        <v/>
      </c>
      <c r="M1338" s="30"/>
    </row>
    <row r="1339" spans="2:13" x14ac:dyDescent="0.55000000000000004">
      <c r="B1339" s="163" t="str">
        <f>IF(D1339="所費",支出入力表!A1340,"")</f>
        <v/>
      </c>
      <c r="C1339" s="164" t="str">
        <f>IF(D1339="所費",支出入力表!C1340,"")</f>
        <v/>
      </c>
      <c r="D1339" s="165" t="str">
        <f>IF(支出入力表!E1340="所費","所費","")</f>
        <v/>
      </c>
      <c r="E1339" s="165" t="str">
        <f>IF(D1339="","",支出入力表!G1340)</f>
        <v/>
      </c>
      <c r="F1339" s="196" t="str">
        <f>IF(E1339="","",VLOOKUP(E1339,プルダウン用リスト!$L$1:$M$14,2,FALSE))</f>
        <v/>
      </c>
      <c r="G1339" s="164" t="str">
        <f>IF(D1339="所費",VLOOKUP(D1339,支出入力表!E1340:$M$2000,4,FALSE),"")</f>
        <v/>
      </c>
      <c r="H1339" s="164" t="str">
        <f>IF(D1339="所費",VLOOKUP(D1339,支出入力表!E1340:$M$2000,5,FALSE),"")</f>
        <v/>
      </c>
      <c r="I1339" s="166" t="str">
        <f>IF(D1339="所費",VLOOKUP(D1339,支出入力表!E1340:$M$2000,6,FALSE),"")</f>
        <v/>
      </c>
      <c r="J1339" s="167" t="str">
        <f>IF(D1339="所費",VLOOKUP(D1339,支出入力表!E1340:$M$2000,7,FALSE),"")</f>
        <v/>
      </c>
      <c r="K1339" s="167" t="str">
        <f>IF(D1339="所費",VLOOKUP(D1339,支出入力表!E1340:$M$2000,8,FALSE),"")</f>
        <v/>
      </c>
      <c r="L1339" s="168" t="str">
        <f>IF(D1339="所費",VLOOKUP(D1339,支出入力表!E1340:$M$2000,9,FALSE),"")</f>
        <v/>
      </c>
      <c r="M1339" s="30"/>
    </row>
    <row r="1340" spans="2:13" x14ac:dyDescent="0.55000000000000004">
      <c r="B1340" s="163" t="str">
        <f>IF(D1340="所費",支出入力表!A1341,"")</f>
        <v/>
      </c>
      <c r="C1340" s="164" t="str">
        <f>IF(D1340="所費",支出入力表!C1341,"")</f>
        <v/>
      </c>
      <c r="D1340" s="165" t="str">
        <f>IF(支出入力表!E1341="所費","所費","")</f>
        <v/>
      </c>
      <c r="E1340" s="165" t="str">
        <f>IF(D1340="","",支出入力表!G1341)</f>
        <v/>
      </c>
      <c r="F1340" s="196" t="str">
        <f>IF(E1340="","",VLOOKUP(E1340,プルダウン用リスト!$L$1:$M$14,2,FALSE))</f>
        <v/>
      </c>
      <c r="G1340" s="164" t="str">
        <f>IF(D1340="所費",VLOOKUP(D1340,支出入力表!E1341:$M$2000,4,FALSE),"")</f>
        <v/>
      </c>
      <c r="H1340" s="164" t="str">
        <f>IF(D1340="所費",VLOOKUP(D1340,支出入力表!E1341:$M$2000,5,FALSE),"")</f>
        <v/>
      </c>
      <c r="I1340" s="166" t="str">
        <f>IF(D1340="所費",VLOOKUP(D1340,支出入力表!E1341:$M$2000,6,FALSE),"")</f>
        <v/>
      </c>
      <c r="J1340" s="167" t="str">
        <f>IF(D1340="所費",VLOOKUP(D1340,支出入力表!E1341:$M$2000,7,FALSE),"")</f>
        <v/>
      </c>
      <c r="K1340" s="167" t="str">
        <f>IF(D1340="所費",VLOOKUP(D1340,支出入力表!E1341:$M$2000,8,FALSE),"")</f>
        <v/>
      </c>
      <c r="L1340" s="168" t="str">
        <f>IF(D1340="所費",VLOOKUP(D1340,支出入力表!E1341:$M$2000,9,FALSE),"")</f>
        <v/>
      </c>
      <c r="M1340" s="30"/>
    </row>
    <row r="1341" spans="2:13" x14ac:dyDescent="0.55000000000000004">
      <c r="B1341" s="163" t="str">
        <f>IF(D1341="所費",支出入力表!A1342,"")</f>
        <v/>
      </c>
      <c r="C1341" s="164" t="str">
        <f>IF(D1341="所費",支出入力表!C1342,"")</f>
        <v/>
      </c>
      <c r="D1341" s="165" t="str">
        <f>IF(支出入力表!E1342="所費","所費","")</f>
        <v/>
      </c>
      <c r="E1341" s="165" t="str">
        <f>IF(D1341="","",支出入力表!G1342)</f>
        <v/>
      </c>
      <c r="F1341" s="196" t="str">
        <f>IF(E1341="","",VLOOKUP(E1341,プルダウン用リスト!$L$1:$M$14,2,FALSE))</f>
        <v/>
      </c>
      <c r="G1341" s="164" t="str">
        <f>IF(D1341="所費",VLOOKUP(D1341,支出入力表!E1342:$M$2000,4,FALSE),"")</f>
        <v/>
      </c>
      <c r="H1341" s="164" t="str">
        <f>IF(D1341="所費",VLOOKUP(D1341,支出入力表!E1342:$M$2000,5,FALSE),"")</f>
        <v/>
      </c>
      <c r="I1341" s="166" t="str">
        <f>IF(D1341="所費",VLOOKUP(D1341,支出入力表!E1342:$M$2000,6,FALSE),"")</f>
        <v/>
      </c>
      <c r="J1341" s="167" t="str">
        <f>IF(D1341="所費",VLOOKUP(D1341,支出入力表!E1342:$M$2000,7,FALSE),"")</f>
        <v/>
      </c>
      <c r="K1341" s="167" t="str">
        <f>IF(D1341="所費",VLOOKUP(D1341,支出入力表!E1342:$M$2000,8,FALSE),"")</f>
        <v/>
      </c>
      <c r="L1341" s="168" t="str">
        <f>IF(D1341="所費",VLOOKUP(D1341,支出入力表!E1342:$M$2000,9,FALSE),"")</f>
        <v/>
      </c>
      <c r="M1341" s="30"/>
    </row>
    <row r="1342" spans="2:13" x14ac:dyDescent="0.55000000000000004">
      <c r="B1342" s="163" t="str">
        <f>IF(D1342="所費",支出入力表!A1343,"")</f>
        <v/>
      </c>
      <c r="C1342" s="164" t="str">
        <f>IF(D1342="所費",支出入力表!C1343,"")</f>
        <v/>
      </c>
      <c r="D1342" s="165" t="str">
        <f>IF(支出入力表!E1343="所費","所費","")</f>
        <v/>
      </c>
      <c r="E1342" s="165" t="str">
        <f>IF(D1342="","",支出入力表!G1343)</f>
        <v/>
      </c>
      <c r="F1342" s="196" t="str">
        <f>IF(E1342="","",VLOOKUP(E1342,プルダウン用リスト!$L$1:$M$14,2,FALSE))</f>
        <v/>
      </c>
      <c r="G1342" s="164" t="str">
        <f>IF(D1342="所費",VLOOKUP(D1342,支出入力表!E1343:$M$2000,4,FALSE),"")</f>
        <v/>
      </c>
      <c r="H1342" s="164" t="str">
        <f>IF(D1342="所費",VLOOKUP(D1342,支出入力表!E1343:$M$2000,5,FALSE),"")</f>
        <v/>
      </c>
      <c r="I1342" s="166" t="str">
        <f>IF(D1342="所費",VLOOKUP(D1342,支出入力表!E1343:$M$2000,6,FALSE),"")</f>
        <v/>
      </c>
      <c r="J1342" s="167" t="str">
        <f>IF(D1342="所費",VLOOKUP(D1342,支出入力表!E1343:$M$2000,7,FALSE),"")</f>
        <v/>
      </c>
      <c r="K1342" s="167" t="str">
        <f>IF(D1342="所費",VLOOKUP(D1342,支出入力表!E1343:$M$2000,8,FALSE),"")</f>
        <v/>
      </c>
      <c r="L1342" s="168" t="str">
        <f>IF(D1342="所費",VLOOKUP(D1342,支出入力表!E1343:$M$2000,9,FALSE),"")</f>
        <v/>
      </c>
      <c r="M1342" s="30"/>
    </row>
    <row r="1343" spans="2:13" x14ac:dyDescent="0.55000000000000004">
      <c r="B1343" s="163" t="str">
        <f>IF(D1343="所費",支出入力表!A1344,"")</f>
        <v/>
      </c>
      <c r="C1343" s="164" t="str">
        <f>IF(D1343="所費",支出入力表!C1344,"")</f>
        <v/>
      </c>
      <c r="D1343" s="165" t="str">
        <f>IF(支出入力表!E1344="所費","所費","")</f>
        <v/>
      </c>
      <c r="E1343" s="165" t="str">
        <f>IF(D1343="","",支出入力表!G1344)</f>
        <v/>
      </c>
      <c r="F1343" s="196" t="str">
        <f>IF(E1343="","",VLOOKUP(E1343,プルダウン用リスト!$L$1:$M$14,2,FALSE))</f>
        <v/>
      </c>
      <c r="G1343" s="164" t="str">
        <f>IF(D1343="所費",VLOOKUP(D1343,支出入力表!E1344:$M$2000,4,FALSE),"")</f>
        <v/>
      </c>
      <c r="H1343" s="164" t="str">
        <f>IF(D1343="所費",VLOOKUP(D1343,支出入力表!E1344:$M$2000,5,FALSE),"")</f>
        <v/>
      </c>
      <c r="I1343" s="166" t="str">
        <f>IF(D1343="所費",VLOOKUP(D1343,支出入力表!E1344:$M$2000,6,FALSE),"")</f>
        <v/>
      </c>
      <c r="J1343" s="167" t="str">
        <f>IF(D1343="所費",VLOOKUP(D1343,支出入力表!E1344:$M$2000,7,FALSE),"")</f>
        <v/>
      </c>
      <c r="K1343" s="167" t="str">
        <f>IF(D1343="所費",VLOOKUP(D1343,支出入力表!E1344:$M$2000,8,FALSE),"")</f>
        <v/>
      </c>
      <c r="L1343" s="168" t="str">
        <f>IF(D1343="所費",VLOOKUP(D1343,支出入力表!E1344:$M$2000,9,FALSE),"")</f>
        <v/>
      </c>
      <c r="M1343" s="30"/>
    </row>
    <row r="1344" spans="2:13" x14ac:dyDescent="0.55000000000000004">
      <c r="B1344" s="163" t="str">
        <f>IF(D1344="所費",支出入力表!A1345,"")</f>
        <v/>
      </c>
      <c r="C1344" s="164" t="str">
        <f>IF(D1344="所費",支出入力表!C1345,"")</f>
        <v/>
      </c>
      <c r="D1344" s="165" t="str">
        <f>IF(支出入力表!E1345="所費","所費","")</f>
        <v/>
      </c>
      <c r="E1344" s="165" t="str">
        <f>IF(D1344="","",支出入力表!G1345)</f>
        <v/>
      </c>
      <c r="F1344" s="196" t="str">
        <f>IF(E1344="","",VLOOKUP(E1344,プルダウン用リスト!$L$1:$M$14,2,FALSE))</f>
        <v/>
      </c>
      <c r="G1344" s="164" t="str">
        <f>IF(D1344="所費",VLOOKUP(D1344,支出入力表!E1345:$M$2000,4,FALSE),"")</f>
        <v/>
      </c>
      <c r="H1344" s="164" t="str">
        <f>IF(D1344="所費",VLOOKUP(D1344,支出入力表!E1345:$M$2000,5,FALSE),"")</f>
        <v/>
      </c>
      <c r="I1344" s="166" t="str">
        <f>IF(D1344="所費",VLOOKUP(D1344,支出入力表!E1345:$M$2000,6,FALSE),"")</f>
        <v/>
      </c>
      <c r="J1344" s="167" t="str">
        <f>IF(D1344="所費",VLOOKUP(D1344,支出入力表!E1345:$M$2000,7,FALSE),"")</f>
        <v/>
      </c>
      <c r="K1344" s="167" t="str">
        <f>IF(D1344="所費",VLOOKUP(D1344,支出入力表!E1345:$M$2000,8,FALSE),"")</f>
        <v/>
      </c>
      <c r="L1344" s="168" t="str">
        <f>IF(D1344="所費",VLOOKUP(D1344,支出入力表!E1345:$M$2000,9,FALSE),"")</f>
        <v/>
      </c>
      <c r="M1344" s="30"/>
    </row>
    <row r="1345" spans="2:13" x14ac:dyDescent="0.55000000000000004">
      <c r="B1345" s="163" t="str">
        <f>IF(D1345="所費",支出入力表!A1346,"")</f>
        <v/>
      </c>
      <c r="C1345" s="164" t="str">
        <f>IF(D1345="所費",支出入力表!C1346,"")</f>
        <v/>
      </c>
      <c r="D1345" s="165" t="str">
        <f>IF(支出入力表!E1346="所費","所費","")</f>
        <v/>
      </c>
      <c r="E1345" s="165" t="str">
        <f>IF(D1345="","",支出入力表!G1346)</f>
        <v/>
      </c>
      <c r="F1345" s="196" t="str">
        <f>IF(E1345="","",VLOOKUP(E1345,プルダウン用リスト!$L$1:$M$14,2,FALSE))</f>
        <v/>
      </c>
      <c r="G1345" s="164" t="str">
        <f>IF(D1345="所費",VLOOKUP(D1345,支出入力表!E1346:$M$2000,4,FALSE),"")</f>
        <v/>
      </c>
      <c r="H1345" s="164" t="str">
        <f>IF(D1345="所費",VLOOKUP(D1345,支出入力表!E1346:$M$2000,5,FALSE),"")</f>
        <v/>
      </c>
      <c r="I1345" s="166" t="str">
        <f>IF(D1345="所費",VLOOKUP(D1345,支出入力表!E1346:$M$2000,6,FALSE),"")</f>
        <v/>
      </c>
      <c r="J1345" s="167" t="str">
        <f>IF(D1345="所費",VLOOKUP(D1345,支出入力表!E1346:$M$2000,7,FALSE),"")</f>
        <v/>
      </c>
      <c r="K1345" s="167" t="str">
        <f>IF(D1345="所費",VLOOKUP(D1345,支出入力表!E1346:$M$2000,8,FALSE),"")</f>
        <v/>
      </c>
      <c r="L1345" s="168" t="str">
        <f>IF(D1345="所費",VLOOKUP(D1345,支出入力表!E1346:$M$2000,9,FALSE),"")</f>
        <v/>
      </c>
      <c r="M1345" s="30"/>
    </row>
    <row r="1346" spans="2:13" x14ac:dyDescent="0.55000000000000004">
      <c r="B1346" s="163" t="str">
        <f>IF(D1346="所費",支出入力表!A1347,"")</f>
        <v/>
      </c>
      <c r="C1346" s="164" t="str">
        <f>IF(D1346="所費",支出入力表!C1347,"")</f>
        <v/>
      </c>
      <c r="D1346" s="165" t="str">
        <f>IF(支出入力表!E1347="所費","所費","")</f>
        <v/>
      </c>
      <c r="E1346" s="165" t="str">
        <f>IF(D1346="","",支出入力表!G1347)</f>
        <v/>
      </c>
      <c r="F1346" s="196" t="str">
        <f>IF(E1346="","",VLOOKUP(E1346,プルダウン用リスト!$L$1:$M$14,2,FALSE))</f>
        <v/>
      </c>
      <c r="G1346" s="164" t="str">
        <f>IF(D1346="所費",VLOOKUP(D1346,支出入力表!E1347:$M$2000,4,FALSE),"")</f>
        <v/>
      </c>
      <c r="H1346" s="164" t="str">
        <f>IF(D1346="所費",VLOOKUP(D1346,支出入力表!E1347:$M$2000,5,FALSE),"")</f>
        <v/>
      </c>
      <c r="I1346" s="166" t="str">
        <f>IF(D1346="所費",VLOOKUP(D1346,支出入力表!E1347:$M$2000,6,FALSE),"")</f>
        <v/>
      </c>
      <c r="J1346" s="167" t="str">
        <f>IF(D1346="所費",VLOOKUP(D1346,支出入力表!E1347:$M$2000,7,FALSE),"")</f>
        <v/>
      </c>
      <c r="K1346" s="167" t="str">
        <f>IF(D1346="所費",VLOOKUP(D1346,支出入力表!E1347:$M$2000,8,FALSE),"")</f>
        <v/>
      </c>
      <c r="L1346" s="168" t="str">
        <f>IF(D1346="所費",VLOOKUP(D1346,支出入力表!E1347:$M$2000,9,FALSE),"")</f>
        <v/>
      </c>
      <c r="M1346" s="30"/>
    </row>
    <row r="1347" spans="2:13" x14ac:dyDescent="0.55000000000000004">
      <c r="B1347" s="163" t="str">
        <f>IF(D1347="所費",支出入力表!A1348,"")</f>
        <v/>
      </c>
      <c r="C1347" s="164" t="str">
        <f>IF(D1347="所費",支出入力表!C1348,"")</f>
        <v/>
      </c>
      <c r="D1347" s="165" t="str">
        <f>IF(支出入力表!E1348="所費","所費","")</f>
        <v/>
      </c>
      <c r="E1347" s="165" t="str">
        <f>IF(D1347="","",支出入力表!G1348)</f>
        <v/>
      </c>
      <c r="F1347" s="196" t="str">
        <f>IF(E1347="","",VLOOKUP(E1347,プルダウン用リスト!$L$1:$M$14,2,FALSE))</f>
        <v/>
      </c>
      <c r="G1347" s="164" t="str">
        <f>IF(D1347="所費",VLOOKUP(D1347,支出入力表!E1348:$M$2000,4,FALSE),"")</f>
        <v/>
      </c>
      <c r="H1347" s="164" t="str">
        <f>IF(D1347="所費",VLOOKUP(D1347,支出入力表!E1348:$M$2000,5,FALSE),"")</f>
        <v/>
      </c>
      <c r="I1347" s="166" t="str">
        <f>IF(D1347="所費",VLOOKUP(D1347,支出入力表!E1348:$M$2000,6,FALSE),"")</f>
        <v/>
      </c>
      <c r="J1347" s="167" t="str">
        <f>IF(D1347="所費",VLOOKUP(D1347,支出入力表!E1348:$M$2000,7,FALSE),"")</f>
        <v/>
      </c>
      <c r="K1347" s="167" t="str">
        <f>IF(D1347="所費",VLOOKUP(D1347,支出入力表!E1348:$M$2000,8,FALSE),"")</f>
        <v/>
      </c>
      <c r="L1347" s="168" t="str">
        <f>IF(D1347="所費",VLOOKUP(D1347,支出入力表!E1348:$M$2000,9,FALSE),"")</f>
        <v/>
      </c>
      <c r="M1347" s="30"/>
    </row>
    <row r="1348" spans="2:13" x14ac:dyDescent="0.55000000000000004">
      <c r="B1348" s="163" t="str">
        <f>IF(D1348="所費",支出入力表!A1349,"")</f>
        <v/>
      </c>
      <c r="C1348" s="164" t="str">
        <f>IF(D1348="所費",支出入力表!C1349,"")</f>
        <v/>
      </c>
      <c r="D1348" s="165" t="str">
        <f>IF(支出入力表!E1349="所費","所費","")</f>
        <v/>
      </c>
      <c r="E1348" s="165" t="str">
        <f>IF(D1348="","",支出入力表!G1349)</f>
        <v/>
      </c>
      <c r="F1348" s="196" t="str">
        <f>IF(E1348="","",VLOOKUP(E1348,プルダウン用リスト!$L$1:$M$14,2,FALSE))</f>
        <v/>
      </c>
      <c r="G1348" s="164" t="str">
        <f>IF(D1348="所費",VLOOKUP(D1348,支出入力表!E1349:$M$2000,4,FALSE),"")</f>
        <v/>
      </c>
      <c r="H1348" s="164" t="str">
        <f>IF(D1348="所費",VLOOKUP(D1348,支出入力表!E1349:$M$2000,5,FALSE),"")</f>
        <v/>
      </c>
      <c r="I1348" s="166" t="str">
        <f>IF(D1348="所費",VLOOKUP(D1348,支出入力表!E1349:$M$2000,6,FALSE),"")</f>
        <v/>
      </c>
      <c r="J1348" s="167" t="str">
        <f>IF(D1348="所費",VLOOKUP(D1348,支出入力表!E1349:$M$2000,7,FALSE),"")</f>
        <v/>
      </c>
      <c r="K1348" s="167" t="str">
        <f>IF(D1348="所費",VLOOKUP(D1348,支出入力表!E1349:$M$2000,8,FALSE),"")</f>
        <v/>
      </c>
      <c r="L1348" s="168" t="str">
        <f>IF(D1348="所費",VLOOKUP(D1348,支出入力表!E1349:$M$2000,9,FALSE),"")</f>
        <v/>
      </c>
      <c r="M1348" s="30"/>
    </row>
    <row r="1349" spans="2:13" x14ac:dyDescent="0.55000000000000004">
      <c r="B1349" s="163" t="str">
        <f>IF(D1349="所費",支出入力表!A1350,"")</f>
        <v/>
      </c>
      <c r="C1349" s="164" t="str">
        <f>IF(D1349="所費",支出入力表!C1350,"")</f>
        <v/>
      </c>
      <c r="D1349" s="165" t="str">
        <f>IF(支出入力表!E1350="所費","所費","")</f>
        <v/>
      </c>
      <c r="E1349" s="165" t="str">
        <f>IF(D1349="","",支出入力表!G1350)</f>
        <v/>
      </c>
      <c r="F1349" s="196" t="str">
        <f>IF(E1349="","",VLOOKUP(E1349,プルダウン用リスト!$L$1:$M$14,2,FALSE))</f>
        <v/>
      </c>
      <c r="G1349" s="164" t="str">
        <f>IF(D1349="所費",VLOOKUP(D1349,支出入力表!E1350:$M$2000,4,FALSE),"")</f>
        <v/>
      </c>
      <c r="H1349" s="164" t="str">
        <f>IF(D1349="所費",VLOOKUP(D1349,支出入力表!E1350:$M$2000,5,FALSE),"")</f>
        <v/>
      </c>
      <c r="I1349" s="166" t="str">
        <f>IF(D1349="所費",VLOOKUP(D1349,支出入力表!E1350:$M$2000,6,FALSE),"")</f>
        <v/>
      </c>
      <c r="J1349" s="167" t="str">
        <f>IF(D1349="所費",VLOOKUP(D1349,支出入力表!E1350:$M$2000,7,FALSE),"")</f>
        <v/>
      </c>
      <c r="K1349" s="167" t="str">
        <f>IF(D1349="所費",VLOOKUP(D1349,支出入力表!E1350:$M$2000,8,FALSE),"")</f>
        <v/>
      </c>
      <c r="L1349" s="168" t="str">
        <f>IF(D1349="所費",VLOOKUP(D1349,支出入力表!E1350:$M$2000,9,FALSE),"")</f>
        <v/>
      </c>
      <c r="M1349" s="30"/>
    </row>
    <row r="1350" spans="2:13" x14ac:dyDescent="0.55000000000000004">
      <c r="B1350" s="163" t="str">
        <f>IF(D1350="所費",支出入力表!A1351,"")</f>
        <v/>
      </c>
      <c r="C1350" s="164" t="str">
        <f>IF(D1350="所費",支出入力表!C1351,"")</f>
        <v/>
      </c>
      <c r="D1350" s="165" t="str">
        <f>IF(支出入力表!E1351="所費","所費","")</f>
        <v/>
      </c>
      <c r="E1350" s="165" t="str">
        <f>IF(D1350="","",支出入力表!G1351)</f>
        <v/>
      </c>
      <c r="F1350" s="196" t="str">
        <f>IF(E1350="","",VLOOKUP(E1350,プルダウン用リスト!$L$1:$M$14,2,FALSE))</f>
        <v/>
      </c>
      <c r="G1350" s="164" t="str">
        <f>IF(D1350="所費",VLOOKUP(D1350,支出入力表!E1351:$M$2000,4,FALSE),"")</f>
        <v/>
      </c>
      <c r="H1350" s="164" t="str">
        <f>IF(D1350="所費",VLOOKUP(D1350,支出入力表!E1351:$M$2000,5,FALSE),"")</f>
        <v/>
      </c>
      <c r="I1350" s="166" t="str">
        <f>IF(D1350="所費",VLOOKUP(D1350,支出入力表!E1351:$M$2000,6,FALSE),"")</f>
        <v/>
      </c>
      <c r="J1350" s="167" t="str">
        <f>IF(D1350="所費",VLOOKUP(D1350,支出入力表!E1351:$M$2000,7,FALSE),"")</f>
        <v/>
      </c>
      <c r="K1350" s="167" t="str">
        <f>IF(D1350="所費",VLOOKUP(D1350,支出入力表!E1351:$M$2000,8,FALSE),"")</f>
        <v/>
      </c>
      <c r="L1350" s="168" t="str">
        <f>IF(D1350="所費",VLOOKUP(D1350,支出入力表!E1351:$M$2000,9,FALSE),"")</f>
        <v/>
      </c>
      <c r="M1350" s="30"/>
    </row>
    <row r="1351" spans="2:13" x14ac:dyDescent="0.55000000000000004">
      <c r="B1351" s="163" t="str">
        <f>IF(D1351="所費",支出入力表!A1352,"")</f>
        <v/>
      </c>
      <c r="C1351" s="164" t="str">
        <f>IF(D1351="所費",支出入力表!C1352,"")</f>
        <v/>
      </c>
      <c r="D1351" s="165" t="str">
        <f>IF(支出入力表!E1352="所費","所費","")</f>
        <v/>
      </c>
      <c r="E1351" s="165" t="str">
        <f>IF(D1351="","",支出入力表!G1352)</f>
        <v/>
      </c>
      <c r="F1351" s="196" t="str">
        <f>IF(E1351="","",VLOOKUP(E1351,プルダウン用リスト!$L$1:$M$14,2,FALSE))</f>
        <v/>
      </c>
      <c r="G1351" s="164" t="str">
        <f>IF(D1351="所費",VLOOKUP(D1351,支出入力表!E1352:$M$2000,4,FALSE),"")</f>
        <v/>
      </c>
      <c r="H1351" s="164" t="str">
        <f>IF(D1351="所費",VLOOKUP(D1351,支出入力表!E1352:$M$2000,5,FALSE),"")</f>
        <v/>
      </c>
      <c r="I1351" s="166" t="str">
        <f>IF(D1351="所費",VLOOKUP(D1351,支出入力表!E1352:$M$2000,6,FALSE),"")</f>
        <v/>
      </c>
      <c r="J1351" s="167" t="str">
        <f>IF(D1351="所費",VLOOKUP(D1351,支出入力表!E1352:$M$2000,7,FALSE),"")</f>
        <v/>
      </c>
      <c r="K1351" s="167" t="str">
        <f>IF(D1351="所費",VLOOKUP(D1351,支出入力表!E1352:$M$2000,8,FALSE),"")</f>
        <v/>
      </c>
      <c r="L1351" s="168" t="str">
        <f>IF(D1351="所費",VLOOKUP(D1351,支出入力表!E1352:$M$2000,9,FALSE),"")</f>
        <v/>
      </c>
      <c r="M1351" s="30"/>
    </row>
    <row r="1352" spans="2:13" x14ac:dyDescent="0.55000000000000004">
      <c r="B1352" s="163" t="str">
        <f>IF(D1352="所費",支出入力表!A1353,"")</f>
        <v/>
      </c>
      <c r="C1352" s="164" t="str">
        <f>IF(D1352="所費",支出入力表!C1353,"")</f>
        <v/>
      </c>
      <c r="D1352" s="165" t="str">
        <f>IF(支出入力表!E1353="所費","所費","")</f>
        <v/>
      </c>
      <c r="E1352" s="165" t="str">
        <f>IF(D1352="","",支出入力表!G1353)</f>
        <v/>
      </c>
      <c r="F1352" s="196" t="str">
        <f>IF(E1352="","",VLOOKUP(E1352,プルダウン用リスト!$L$1:$M$14,2,FALSE))</f>
        <v/>
      </c>
      <c r="G1352" s="164" t="str">
        <f>IF(D1352="所費",VLOOKUP(D1352,支出入力表!E1353:$M$2000,4,FALSE),"")</f>
        <v/>
      </c>
      <c r="H1352" s="164" t="str">
        <f>IF(D1352="所費",VLOOKUP(D1352,支出入力表!E1353:$M$2000,5,FALSE),"")</f>
        <v/>
      </c>
      <c r="I1352" s="166" t="str">
        <f>IF(D1352="所費",VLOOKUP(D1352,支出入力表!E1353:$M$2000,6,FALSE),"")</f>
        <v/>
      </c>
      <c r="J1352" s="167" t="str">
        <f>IF(D1352="所費",VLOOKUP(D1352,支出入力表!E1353:$M$2000,7,FALSE),"")</f>
        <v/>
      </c>
      <c r="K1352" s="167" t="str">
        <f>IF(D1352="所費",VLOOKUP(D1352,支出入力表!E1353:$M$2000,8,FALSE),"")</f>
        <v/>
      </c>
      <c r="L1352" s="168" t="str">
        <f>IF(D1352="所費",VLOOKUP(D1352,支出入力表!E1353:$M$2000,9,FALSE),"")</f>
        <v/>
      </c>
      <c r="M1352" s="30"/>
    </row>
    <row r="1353" spans="2:13" x14ac:dyDescent="0.55000000000000004">
      <c r="B1353" s="163" t="str">
        <f>IF(D1353="所費",支出入力表!A1354,"")</f>
        <v/>
      </c>
      <c r="C1353" s="164" t="str">
        <f>IF(D1353="所費",支出入力表!C1354,"")</f>
        <v/>
      </c>
      <c r="D1353" s="165" t="str">
        <f>IF(支出入力表!E1354="所費","所費","")</f>
        <v/>
      </c>
      <c r="E1353" s="165" t="str">
        <f>IF(D1353="","",支出入力表!G1354)</f>
        <v/>
      </c>
      <c r="F1353" s="196" t="str">
        <f>IF(E1353="","",VLOOKUP(E1353,プルダウン用リスト!$L$1:$M$14,2,FALSE))</f>
        <v/>
      </c>
      <c r="G1353" s="164" t="str">
        <f>IF(D1353="所費",VLOOKUP(D1353,支出入力表!E1354:$M$2000,4,FALSE),"")</f>
        <v/>
      </c>
      <c r="H1353" s="164" t="str">
        <f>IF(D1353="所費",VLOOKUP(D1353,支出入力表!E1354:$M$2000,5,FALSE),"")</f>
        <v/>
      </c>
      <c r="I1353" s="166" t="str">
        <f>IF(D1353="所費",VLOOKUP(D1353,支出入力表!E1354:$M$2000,6,FALSE),"")</f>
        <v/>
      </c>
      <c r="J1353" s="167" t="str">
        <f>IF(D1353="所費",VLOOKUP(D1353,支出入力表!E1354:$M$2000,7,FALSE),"")</f>
        <v/>
      </c>
      <c r="K1353" s="167" t="str">
        <f>IF(D1353="所費",VLOOKUP(D1353,支出入力表!E1354:$M$2000,8,FALSE),"")</f>
        <v/>
      </c>
      <c r="L1353" s="168" t="str">
        <f>IF(D1353="所費",VLOOKUP(D1353,支出入力表!E1354:$M$2000,9,FALSE),"")</f>
        <v/>
      </c>
      <c r="M1353" s="30"/>
    </row>
    <row r="1354" spans="2:13" x14ac:dyDescent="0.55000000000000004">
      <c r="B1354" s="163" t="str">
        <f>IF(D1354="所費",支出入力表!A1355,"")</f>
        <v/>
      </c>
      <c r="C1354" s="164" t="str">
        <f>IF(D1354="所費",支出入力表!C1355,"")</f>
        <v/>
      </c>
      <c r="D1354" s="165" t="str">
        <f>IF(支出入力表!E1355="所費","所費","")</f>
        <v/>
      </c>
      <c r="E1354" s="165" t="str">
        <f>IF(D1354="","",支出入力表!G1355)</f>
        <v/>
      </c>
      <c r="F1354" s="196" t="str">
        <f>IF(E1354="","",VLOOKUP(E1354,プルダウン用リスト!$L$1:$M$14,2,FALSE))</f>
        <v/>
      </c>
      <c r="G1354" s="164" t="str">
        <f>IF(D1354="所費",VLOOKUP(D1354,支出入力表!E1355:$M$2000,4,FALSE),"")</f>
        <v/>
      </c>
      <c r="H1354" s="164" t="str">
        <f>IF(D1354="所費",VLOOKUP(D1354,支出入力表!E1355:$M$2000,5,FALSE),"")</f>
        <v/>
      </c>
      <c r="I1354" s="166" t="str">
        <f>IF(D1354="所費",VLOOKUP(D1354,支出入力表!E1355:$M$2000,6,FALSE),"")</f>
        <v/>
      </c>
      <c r="J1354" s="167" t="str">
        <f>IF(D1354="所費",VLOOKUP(D1354,支出入力表!E1355:$M$2000,7,FALSE),"")</f>
        <v/>
      </c>
      <c r="K1354" s="167" t="str">
        <f>IF(D1354="所費",VLOOKUP(D1354,支出入力表!E1355:$M$2000,8,FALSE),"")</f>
        <v/>
      </c>
      <c r="L1354" s="168" t="str">
        <f>IF(D1354="所費",VLOOKUP(D1354,支出入力表!E1355:$M$2000,9,FALSE),"")</f>
        <v/>
      </c>
      <c r="M1354" s="30"/>
    </row>
    <row r="1355" spans="2:13" x14ac:dyDescent="0.55000000000000004">
      <c r="B1355" s="163" t="str">
        <f>IF(D1355="所費",支出入力表!A1356,"")</f>
        <v/>
      </c>
      <c r="C1355" s="164" t="str">
        <f>IF(D1355="所費",支出入力表!C1356,"")</f>
        <v/>
      </c>
      <c r="D1355" s="165" t="str">
        <f>IF(支出入力表!E1356="所費","所費","")</f>
        <v/>
      </c>
      <c r="E1355" s="165" t="str">
        <f>IF(D1355="","",支出入力表!G1356)</f>
        <v/>
      </c>
      <c r="F1355" s="196" t="str">
        <f>IF(E1355="","",VLOOKUP(E1355,プルダウン用リスト!$L$1:$M$14,2,FALSE))</f>
        <v/>
      </c>
      <c r="G1355" s="164" t="str">
        <f>IF(D1355="所費",VLOOKUP(D1355,支出入力表!E1356:$M$2000,4,FALSE),"")</f>
        <v/>
      </c>
      <c r="H1355" s="164" t="str">
        <f>IF(D1355="所費",VLOOKUP(D1355,支出入力表!E1356:$M$2000,5,FALSE),"")</f>
        <v/>
      </c>
      <c r="I1355" s="166" t="str">
        <f>IF(D1355="所費",VLOOKUP(D1355,支出入力表!E1356:$M$2000,6,FALSE),"")</f>
        <v/>
      </c>
      <c r="J1355" s="167" t="str">
        <f>IF(D1355="所費",VLOOKUP(D1355,支出入力表!E1356:$M$2000,7,FALSE),"")</f>
        <v/>
      </c>
      <c r="K1355" s="167" t="str">
        <f>IF(D1355="所費",VLOOKUP(D1355,支出入力表!E1356:$M$2000,8,FALSE),"")</f>
        <v/>
      </c>
      <c r="L1355" s="168" t="str">
        <f>IF(D1355="所費",VLOOKUP(D1355,支出入力表!E1356:$M$2000,9,FALSE),"")</f>
        <v/>
      </c>
      <c r="M1355" s="30"/>
    </row>
    <row r="1356" spans="2:13" x14ac:dyDescent="0.55000000000000004">
      <c r="B1356" s="163" t="str">
        <f>IF(D1356="所費",支出入力表!A1357,"")</f>
        <v/>
      </c>
      <c r="C1356" s="164" t="str">
        <f>IF(D1356="所費",支出入力表!C1357,"")</f>
        <v/>
      </c>
      <c r="D1356" s="165" t="str">
        <f>IF(支出入力表!E1357="所費","所費","")</f>
        <v/>
      </c>
      <c r="E1356" s="165" t="str">
        <f>IF(D1356="","",支出入力表!G1357)</f>
        <v/>
      </c>
      <c r="F1356" s="196" t="str">
        <f>IF(E1356="","",VLOOKUP(E1356,プルダウン用リスト!$L$1:$M$14,2,FALSE))</f>
        <v/>
      </c>
      <c r="G1356" s="164" t="str">
        <f>IF(D1356="所費",VLOOKUP(D1356,支出入力表!E1357:$M$2000,4,FALSE),"")</f>
        <v/>
      </c>
      <c r="H1356" s="164" t="str">
        <f>IF(D1356="所費",VLOOKUP(D1356,支出入力表!E1357:$M$2000,5,FALSE),"")</f>
        <v/>
      </c>
      <c r="I1356" s="166" t="str">
        <f>IF(D1356="所費",VLOOKUP(D1356,支出入力表!E1357:$M$2000,6,FALSE),"")</f>
        <v/>
      </c>
      <c r="J1356" s="167" t="str">
        <f>IF(D1356="所費",VLOOKUP(D1356,支出入力表!E1357:$M$2000,7,FALSE),"")</f>
        <v/>
      </c>
      <c r="K1356" s="167" t="str">
        <f>IF(D1356="所費",VLOOKUP(D1356,支出入力表!E1357:$M$2000,8,FALSE),"")</f>
        <v/>
      </c>
      <c r="L1356" s="168" t="str">
        <f>IF(D1356="所費",VLOOKUP(D1356,支出入力表!E1357:$M$2000,9,FALSE),"")</f>
        <v/>
      </c>
      <c r="M1356" s="30"/>
    </row>
    <row r="1357" spans="2:13" x14ac:dyDescent="0.55000000000000004">
      <c r="B1357" s="163" t="str">
        <f>IF(D1357="所費",支出入力表!A1358,"")</f>
        <v/>
      </c>
      <c r="C1357" s="164" t="str">
        <f>IF(D1357="所費",支出入力表!C1358,"")</f>
        <v/>
      </c>
      <c r="D1357" s="165" t="str">
        <f>IF(支出入力表!E1358="所費","所費","")</f>
        <v/>
      </c>
      <c r="E1357" s="165" t="str">
        <f>IF(D1357="","",支出入力表!G1358)</f>
        <v/>
      </c>
      <c r="F1357" s="196" t="str">
        <f>IF(E1357="","",VLOOKUP(E1357,プルダウン用リスト!$L$1:$M$14,2,FALSE))</f>
        <v/>
      </c>
      <c r="G1357" s="164" t="str">
        <f>IF(D1357="所費",VLOOKUP(D1357,支出入力表!E1358:$M$2000,4,FALSE),"")</f>
        <v/>
      </c>
      <c r="H1357" s="164" t="str">
        <f>IF(D1357="所費",VLOOKUP(D1357,支出入力表!E1358:$M$2000,5,FALSE),"")</f>
        <v/>
      </c>
      <c r="I1357" s="166" t="str">
        <f>IF(D1357="所費",VLOOKUP(D1357,支出入力表!E1358:$M$2000,6,FALSE),"")</f>
        <v/>
      </c>
      <c r="J1357" s="167" t="str">
        <f>IF(D1357="所費",VLOOKUP(D1357,支出入力表!E1358:$M$2000,7,FALSE),"")</f>
        <v/>
      </c>
      <c r="K1357" s="167" t="str">
        <f>IF(D1357="所費",VLOOKUP(D1357,支出入力表!E1358:$M$2000,8,FALSE),"")</f>
        <v/>
      </c>
      <c r="L1357" s="168" t="str">
        <f>IF(D1357="所費",VLOOKUP(D1357,支出入力表!E1358:$M$2000,9,FALSE),"")</f>
        <v/>
      </c>
      <c r="M1357" s="30"/>
    </row>
    <row r="1358" spans="2:13" x14ac:dyDescent="0.55000000000000004">
      <c r="B1358" s="163" t="str">
        <f>IF(D1358="所費",支出入力表!A1359,"")</f>
        <v/>
      </c>
      <c r="C1358" s="164" t="str">
        <f>IF(D1358="所費",支出入力表!C1359,"")</f>
        <v/>
      </c>
      <c r="D1358" s="165" t="str">
        <f>IF(支出入力表!E1359="所費","所費","")</f>
        <v/>
      </c>
      <c r="E1358" s="165" t="str">
        <f>IF(D1358="","",支出入力表!G1359)</f>
        <v/>
      </c>
      <c r="F1358" s="196" t="str">
        <f>IF(E1358="","",VLOOKUP(E1358,プルダウン用リスト!$L$1:$M$14,2,FALSE))</f>
        <v/>
      </c>
      <c r="G1358" s="164" t="str">
        <f>IF(D1358="所費",VLOOKUP(D1358,支出入力表!E1359:$M$2000,4,FALSE),"")</f>
        <v/>
      </c>
      <c r="H1358" s="164" t="str">
        <f>IF(D1358="所費",VLOOKUP(D1358,支出入力表!E1359:$M$2000,5,FALSE),"")</f>
        <v/>
      </c>
      <c r="I1358" s="166" t="str">
        <f>IF(D1358="所費",VLOOKUP(D1358,支出入力表!E1359:$M$2000,6,FALSE),"")</f>
        <v/>
      </c>
      <c r="J1358" s="167" t="str">
        <f>IF(D1358="所費",VLOOKUP(D1358,支出入力表!E1359:$M$2000,7,FALSE),"")</f>
        <v/>
      </c>
      <c r="K1358" s="167" t="str">
        <f>IF(D1358="所費",VLOOKUP(D1358,支出入力表!E1359:$M$2000,8,FALSE),"")</f>
        <v/>
      </c>
      <c r="L1358" s="168" t="str">
        <f>IF(D1358="所費",VLOOKUP(D1358,支出入力表!E1359:$M$2000,9,FALSE),"")</f>
        <v/>
      </c>
      <c r="M1358" s="30"/>
    </row>
    <row r="1359" spans="2:13" x14ac:dyDescent="0.55000000000000004">
      <c r="B1359" s="163" t="str">
        <f>IF(D1359="所費",支出入力表!A1360,"")</f>
        <v/>
      </c>
      <c r="C1359" s="164" t="str">
        <f>IF(D1359="所費",支出入力表!C1360,"")</f>
        <v/>
      </c>
      <c r="D1359" s="165" t="str">
        <f>IF(支出入力表!E1360="所費","所費","")</f>
        <v/>
      </c>
      <c r="E1359" s="165" t="str">
        <f>IF(D1359="","",支出入力表!G1360)</f>
        <v/>
      </c>
      <c r="F1359" s="196" t="str">
        <f>IF(E1359="","",VLOOKUP(E1359,プルダウン用リスト!$L$1:$M$14,2,FALSE))</f>
        <v/>
      </c>
      <c r="G1359" s="164" t="str">
        <f>IF(D1359="所費",VLOOKUP(D1359,支出入力表!E1360:$M$2000,4,FALSE),"")</f>
        <v/>
      </c>
      <c r="H1359" s="164" t="str">
        <f>IF(D1359="所費",VLOOKUP(D1359,支出入力表!E1360:$M$2000,5,FALSE),"")</f>
        <v/>
      </c>
      <c r="I1359" s="166" t="str">
        <f>IF(D1359="所費",VLOOKUP(D1359,支出入力表!E1360:$M$2000,6,FALSE),"")</f>
        <v/>
      </c>
      <c r="J1359" s="167" t="str">
        <f>IF(D1359="所費",VLOOKUP(D1359,支出入力表!E1360:$M$2000,7,FALSE),"")</f>
        <v/>
      </c>
      <c r="K1359" s="167" t="str">
        <f>IF(D1359="所費",VLOOKUP(D1359,支出入力表!E1360:$M$2000,8,FALSE),"")</f>
        <v/>
      </c>
      <c r="L1359" s="168" t="str">
        <f>IF(D1359="所費",VLOOKUP(D1359,支出入力表!E1360:$M$2000,9,FALSE),"")</f>
        <v/>
      </c>
      <c r="M1359" s="30"/>
    </row>
    <row r="1360" spans="2:13" x14ac:dyDescent="0.55000000000000004">
      <c r="B1360" s="163" t="str">
        <f>IF(D1360="所費",支出入力表!A1361,"")</f>
        <v/>
      </c>
      <c r="C1360" s="164" t="str">
        <f>IF(D1360="所費",支出入力表!C1361,"")</f>
        <v/>
      </c>
      <c r="D1360" s="165" t="str">
        <f>IF(支出入力表!E1361="所費","所費","")</f>
        <v/>
      </c>
      <c r="E1360" s="165" t="str">
        <f>IF(D1360="","",支出入力表!G1361)</f>
        <v/>
      </c>
      <c r="F1360" s="196" t="str">
        <f>IF(E1360="","",VLOOKUP(E1360,プルダウン用リスト!$L$1:$M$14,2,FALSE))</f>
        <v/>
      </c>
      <c r="G1360" s="164" t="str">
        <f>IF(D1360="所費",VLOOKUP(D1360,支出入力表!E1361:$M$2000,4,FALSE),"")</f>
        <v/>
      </c>
      <c r="H1360" s="164" t="str">
        <f>IF(D1360="所費",VLOOKUP(D1360,支出入力表!E1361:$M$2000,5,FALSE),"")</f>
        <v/>
      </c>
      <c r="I1360" s="166" t="str">
        <f>IF(D1360="所費",VLOOKUP(D1360,支出入力表!E1361:$M$2000,6,FALSE),"")</f>
        <v/>
      </c>
      <c r="J1360" s="167" t="str">
        <f>IF(D1360="所費",VLOOKUP(D1360,支出入力表!E1361:$M$2000,7,FALSE),"")</f>
        <v/>
      </c>
      <c r="K1360" s="167" t="str">
        <f>IF(D1360="所費",VLOOKUP(D1360,支出入力表!E1361:$M$2000,8,FALSE),"")</f>
        <v/>
      </c>
      <c r="L1360" s="168" t="str">
        <f>IF(D1360="所費",VLOOKUP(D1360,支出入力表!E1361:$M$2000,9,FALSE),"")</f>
        <v/>
      </c>
      <c r="M1360" s="30"/>
    </row>
    <row r="1361" spans="2:13" x14ac:dyDescent="0.55000000000000004">
      <c r="B1361" s="163" t="str">
        <f>IF(D1361="所費",支出入力表!A1362,"")</f>
        <v/>
      </c>
      <c r="C1361" s="164" t="str">
        <f>IF(D1361="所費",支出入力表!C1362,"")</f>
        <v/>
      </c>
      <c r="D1361" s="165" t="str">
        <f>IF(支出入力表!E1362="所費","所費","")</f>
        <v/>
      </c>
      <c r="E1361" s="165" t="str">
        <f>IF(D1361="","",支出入力表!G1362)</f>
        <v/>
      </c>
      <c r="F1361" s="196" t="str">
        <f>IF(E1361="","",VLOOKUP(E1361,プルダウン用リスト!$L$1:$M$14,2,FALSE))</f>
        <v/>
      </c>
      <c r="G1361" s="164" t="str">
        <f>IF(D1361="所費",VLOOKUP(D1361,支出入力表!E1362:$M$2000,4,FALSE),"")</f>
        <v/>
      </c>
      <c r="H1361" s="164" t="str">
        <f>IF(D1361="所費",VLOOKUP(D1361,支出入力表!E1362:$M$2000,5,FALSE),"")</f>
        <v/>
      </c>
      <c r="I1361" s="166" t="str">
        <f>IF(D1361="所費",VLOOKUP(D1361,支出入力表!E1362:$M$2000,6,FALSE),"")</f>
        <v/>
      </c>
      <c r="J1361" s="167" t="str">
        <f>IF(D1361="所費",VLOOKUP(D1361,支出入力表!E1362:$M$2000,7,FALSE),"")</f>
        <v/>
      </c>
      <c r="K1361" s="167" t="str">
        <f>IF(D1361="所費",VLOOKUP(D1361,支出入力表!E1362:$M$2000,8,FALSE),"")</f>
        <v/>
      </c>
      <c r="L1361" s="168" t="str">
        <f>IF(D1361="所費",VLOOKUP(D1361,支出入力表!E1362:$M$2000,9,FALSE),"")</f>
        <v/>
      </c>
      <c r="M1361" s="30"/>
    </row>
    <row r="1362" spans="2:13" x14ac:dyDescent="0.55000000000000004">
      <c r="B1362" s="163" t="str">
        <f>IF(D1362="所費",支出入力表!A1363,"")</f>
        <v/>
      </c>
      <c r="C1362" s="164" t="str">
        <f>IF(D1362="所費",支出入力表!C1363,"")</f>
        <v/>
      </c>
      <c r="D1362" s="165" t="str">
        <f>IF(支出入力表!E1363="所費","所費","")</f>
        <v/>
      </c>
      <c r="E1362" s="165" t="str">
        <f>IF(D1362="","",支出入力表!G1363)</f>
        <v/>
      </c>
      <c r="F1362" s="196" t="str">
        <f>IF(E1362="","",VLOOKUP(E1362,プルダウン用リスト!$L$1:$M$14,2,FALSE))</f>
        <v/>
      </c>
      <c r="G1362" s="164" t="str">
        <f>IF(D1362="所費",VLOOKUP(D1362,支出入力表!E1363:$M$2000,4,FALSE),"")</f>
        <v/>
      </c>
      <c r="H1362" s="164" t="str">
        <f>IF(D1362="所費",VLOOKUP(D1362,支出入力表!E1363:$M$2000,5,FALSE),"")</f>
        <v/>
      </c>
      <c r="I1362" s="166" t="str">
        <f>IF(D1362="所費",VLOOKUP(D1362,支出入力表!E1363:$M$2000,6,FALSE),"")</f>
        <v/>
      </c>
      <c r="J1362" s="167" t="str">
        <f>IF(D1362="所費",VLOOKUP(D1362,支出入力表!E1363:$M$2000,7,FALSE),"")</f>
        <v/>
      </c>
      <c r="K1362" s="167" t="str">
        <f>IF(D1362="所費",VLOOKUP(D1362,支出入力表!E1363:$M$2000,8,FALSE),"")</f>
        <v/>
      </c>
      <c r="L1362" s="168" t="str">
        <f>IF(D1362="所費",VLOOKUP(D1362,支出入力表!E1363:$M$2000,9,FALSE),"")</f>
        <v/>
      </c>
      <c r="M1362" s="30"/>
    </row>
    <row r="1363" spans="2:13" x14ac:dyDescent="0.55000000000000004">
      <c r="B1363" s="163" t="str">
        <f>IF(D1363="所費",支出入力表!A1364,"")</f>
        <v/>
      </c>
      <c r="C1363" s="164" t="str">
        <f>IF(D1363="所費",支出入力表!C1364,"")</f>
        <v/>
      </c>
      <c r="D1363" s="165" t="str">
        <f>IF(支出入力表!E1364="所費","所費","")</f>
        <v/>
      </c>
      <c r="E1363" s="165" t="str">
        <f>IF(D1363="","",支出入力表!G1364)</f>
        <v/>
      </c>
      <c r="F1363" s="196" t="str">
        <f>IF(E1363="","",VLOOKUP(E1363,プルダウン用リスト!$L$1:$M$14,2,FALSE))</f>
        <v/>
      </c>
      <c r="G1363" s="164" t="str">
        <f>IF(D1363="所費",VLOOKUP(D1363,支出入力表!E1364:$M$2000,4,FALSE),"")</f>
        <v/>
      </c>
      <c r="H1363" s="164" t="str">
        <f>IF(D1363="所費",VLOOKUP(D1363,支出入力表!E1364:$M$2000,5,FALSE),"")</f>
        <v/>
      </c>
      <c r="I1363" s="166" t="str">
        <f>IF(D1363="所費",VLOOKUP(D1363,支出入力表!E1364:$M$2000,6,FALSE),"")</f>
        <v/>
      </c>
      <c r="J1363" s="167" t="str">
        <f>IF(D1363="所費",VLOOKUP(D1363,支出入力表!E1364:$M$2000,7,FALSE),"")</f>
        <v/>
      </c>
      <c r="K1363" s="167" t="str">
        <f>IF(D1363="所費",VLOOKUP(D1363,支出入力表!E1364:$M$2000,8,FALSE),"")</f>
        <v/>
      </c>
      <c r="L1363" s="168" t="str">
        <f>IF(D1363="所費",VLOOKUP(D1363,支出入力表!E1364:$M$2000,9,FALSE),"")</f>
        <v/>
      </c>
      <c r="M1363" s="30"/>
    </row>
    <row r="1364" spans="2:13" x14ac:dyDescent="0.55000000000000004">
      <c r="B1364" s="163" t="str">
        <f>IF(D1364="所費",支出入力表!A1365,"")</f>
        <v/>
      </c>
      <c r="C1364" s="164" t="str">
        <f>IF(D1364="所費",支出入力表!C1365,"")</f>
        <v/>
      </c>
      <c r="D1364" s="165" t="str">
        <f>IF(支出入力表!E1365="所費","所費","")</f>
        <v/>
      </c>
      <c r="E1364" s="165" t="str">
        <f>IF(D1364="","",支出入力表!G1365)</f>
        <v/>
      </c>
      <c r="F1364" s="196" t="str">
        <f>IF(E1364="","",VLOOKUP(E1364,プルダウン用リスト!$L$1:$M$14,2,FALSE))</f>
        <v/>
      </c>
      <c r="G1364" s="164" t="str">
        <f>IF(D1364="所費",VLOOKUP(D1364,支出入力表!E1365:$M$2000,4,FALSE),"")</f>
        <v/>
      </c>
      <c r="H1364" s="164" t="str">
        <f>IF(D1364="所費",VLOOKUP(D1364,支出入力表!E1365:$M$2000,5,FALSE),"")</f>
        <v/>
      </c>
      <c r="I1364" s="166" t="str">
        <f>IF(D1364="所費",VLOOKUP(D1364,支出入力表!E1365:$M$2000,6,FALSE),"")</f>
        <v/>
      </c>
      <c r="J1364" s="167" t="str">
        <f>IF(D1364="所費",VLOOKUP(D1364,支出入力表!E1365:$M$2000,7,FALSE),"")</f>
        <v/>
      </c>
      <c r="K1364" s="167" t="str">
        <f>IF(D1364="所費",VLOOKUP(D1364,支出入力表!E1365:$M$2000,8,FALSE),"")</f>
        <v/>
      </c>
      <c r="L1364" s="168" t="str">
        <f>IF(D1364="所費",VLOOKUP(D1364,支出入力表!E1365:$M$2000,9,FALSE),"")</f>
        <v/>
      </c>
      <c r="M1364" s="30"/>
    </row>
    <row r="1365" spans="2:13" x14ac:dyDescent="0.55000000000000004">
      <c r="B1365" s="163" t="str">
        <f>IF(D1365="所費",支出入力表!A1366,"")</f>
        <v/>
      </c>
      <c r="C1365" s="164" t="str">
        <f>IF(D1365="所費",支出入力表!C1366,"")</f>
        <v/>
      </c>
      <c r="D1365" s="165" t="str">
        <f>IF(支出入力表!E1366="所費","所費","")</f>
        <v/>
      </c>
      <c r="E1365" s="165" t="str">
        <f>IF(D1365="","",支出入力表!G1366)</f>
        <v/>
      </c>
      <c r="F1365" s="196" t="str">
        <f>IF(E1365="","",VLOOKUP(E1365,プルダウン用リスト!$L$1:$M$14,2,FALSE))</f>
        <v/>
      </c>
      <c r="G1365" s="164" t="str">
        <f>IF(D1365="所費",VLOOKUP(D1365,支出入力表!E1366:$M$2000,4,FALSE),"")</f>
        <v/>
      </c>
      <c r="H1365" s="164" t="str">
        <f>IF(D1365="所費",VLOOKUP(D1365,支出入力表!E1366:$M$2000,5,FALSE),"")</f>
        <v/>
      </c>
      <c r="I1365" s="166" t="str">
        <f>IF(D1365="所費",VLOOKUP(D1365,支出入力表!E1366:$M$2000,6,FALSE),"")</f>
        <v/>
      </c>
      <c r="J1365" s="167" t="str">
        <f>IF(D1365="所費",VLOOKUP(D1365,支出入力表!E1366:$M$2000,7,FALSE),"")</f>
        <v/>
      </c>
      <c r="K1365" s="167" t="str">
        <f>IF(D1365="所費",VLOOKUP(D1365,支出入力表!E1366:$M$2000,8,FALSE),"")</f>
        <v/>
      </c>
      <c r="L1365" s="168" t="str">
        <f>IF(D1365="所費",VLOOKUP(D1365,支出入力表!E1366:$M$2000,9,FALSE),"")</f>
        <v/>
      </c>
      <c r="M1365" s="30"/>
    </row>
    <row r="1366" spans="2:13" x14ac:dyDescent="0.55000000000000004">
      <c r="B1366" s="163" t="str">
        <f>IF(D1366="所費",支出入力表!A1367,"")</f>
        <v/>
      </c>
      <c r="C1366" s="164" t="str">
        <f>IF(D1366="所費",支出入力表!C1367,"")</f>
        <v/>
      </c>
      <c r="D1366" s="165" t="str">
        <f>IF(支出入力表!E1367="所費","所費","")</f>
        <v/>
      </c>
      <c r="E1366" s="165" t="str">
        <f>IF(D1366="","",支出入力表!G1367)</f>
        <v/>
      </c>
      <c r="F1366" s="196" t="str">
        <f>IF(E1366="","",VLOOKUP(E1366,プルダウン用リスト!$L$1:$M$14,2,FALSE))</f>
        <v/>
      </c>
      <c r="G1366" s="164" t="str">
        <f>IF(D1366="所費",VLOOKUP(D1366,支出入力表!E1367:$M$2000,4,FALSE),"")</f>
        <v/>
      </c>
      <c r="H1366" s="164" t="str">
        <f>IF(D1366="所費",VLOOKUP(D1366,支出入力表!E1367:$M$2000,5,FALSE),"")</f>
        <v/>
      </c>
      <c r="I1366" s="166" t="str">
        <f>IF(D1366="所費",VLOOKUP(D1366,支出入力表!E1367:$M$2000,6,FALSE),"")</f>
        <v/>
      </c>
      <c r="J1366" s="167" t="str">
        <f>IF(D1366="所費",VLOOKUP(D1366,支出入力表!E1367:$M$2000,7,FALSE),"")</f>
        <v/>
      </c>
      <c r="K1366" s="167" t="str">
        <f>IF(D1366="所費",VLOOKUP(D1366,支出入力表!E1367:$M$2000,8,FALSE),"")</f>
        <v/>
      </c>
      <c r="L1366" s="168" t="str">
        <f>IF(D1366="所費",VLOOKUP(D1366,支出入力表!E1367:$M$2000,9,FALSE),"")</f>
        <v/>
      </c>
      <c r="M1366" s="30"/>
    </row>
    <row r="1367" spans="2:13" x14ac:dyDescent="0.55000000000000004">
      <c r="B1367" s="163" t="str">
        <f>IF(D1367="所費",支出入力表!A1368,"")</f>
        <v/>
      </c>
      <c r="C1367" s="164" t="str">
        <f>IF(D1367="所費",支出入力表!C1368,"")</f>
        <v/>
      </c>
      <c r="D1367" s="165" t="str">
        <f>IF(支出入力表!E1368="所費","所費","")</f>
        <v/>
      </c>
      <c r="E1367" s="165" t="str">
        <f>IF(D1367="","",支出入力表!G1368)</f>
        <v/>
      </c>
      <c r="F1367" s="196" t="str">
        <f>IF(E1367="","",VLOOKUP(E1367,プルダウン用リスト!$L$1:$M$14,2,FALSE))</f>
        <v/>
      </c>
      <c r="G1367" s="164" t="str">
        <f>IF(D1367="所費",VLOOKUP(D1367,支出入力表!E1368:$M$2000,4,FALSE),"")</f>
        <v/>
      </c>
      <c r="H1367" s="164" t="str">
        <f>IF(D1367="所費",VLOOKUP(D1367,支出入力表!E1368:$M$2000,5,FALSE),"")</f>
        <v/>
      </c>
      <c r="I1367" s="166" t="str">
        <f>IF(D1367="所費",VLOOKUP(D1367,支出入力表!E1368:$M$2000,6,FALSE),"")</f>
        <v/>
      </c>
      <c r="J1367" s="167" t="str">
        <f>IF(D1367="所費",VLOOKUP(D1367,支出入力表!E1368:$M$2000,7,FALSE),"")</f>
        <v/>
      </c>
      <c r="K1367" s="167" t="str">
        <f>IF(D1367="所費",VLOOKUP(D1367,支出入力表!E1368:$M$2000,8,FALSE),"")</f>
        <v/>
      </c>
      <c r="L1367" s="168" t="str">
        <f>IF(D1367="所費",VLOOKUP(D1367,支出入力表!E1368:$M$2000,9,FALSE),"")</f>
        <v/>
      </c>
      <c r="M1367" s="30"/>
    </row>
    <row r="1368" spans="2:13" x14ac:dyDescent="0.55000000000000004">
      <c r="B1368" s="163" t="str">
        <f>IF(D1368="所費",支出入力表!A1369,"")</f>
        <v/>
      </c>
      <c r="C1368" s="164" t="str">
        <f>IF(D1368="所費",支出入力表!C1369,"")</f>
        <v/>
      </c>
      <c r="D1368" s="165" t="str">
        <f>IF(支出入力表!E1369="所費","所費","")</f>
        <v/>
      </c>
      <c r="E1368" s="165" t="str">
        <f>IF(D1368="","",支出入力表!G1369)</f>
        <v/>
      </c>
      <c r="F1368" s="196" t="str">
        <f>IF(E1368="","",VLOOKUP(E1368,プルダウン用リスト!$L$1:$M$14,2,FALSE))</f>
        <v/>
      </c>
      <c r="G1368" s="164" t="str">
        <f>IF(D1368="所費",VLOOKUP(D1368,支出入力表!E1369:$M$2000,4,FALSE),"")</f>
        <v/>
      </c>
      <c r="H1368" s="164" t="str">
        <f>IF(D1368="所費",VLOOKUP(D1368,支出入力表!E1369:$M$2000,5,FALSE),"")</f>
        <v/>
      </c>
      <c r="I1368" s="166" t="str">
        <f>IF(D1368="所費",VLOOKUP(D1368,支出入力表!E1369:$M$2000,6,FALSE),"")</f>
        <v/>
      </c>
      <c r="J1368" s="167" t="str">
        <f>IF(D1368="所費",VLOOKUP(D1368,支出入力表!E1369:$M$2000,7,FALSE),"")</f>
        <v/>
      </c>
      <c r="K1368" s="167" t="str">
        <f>IF(D1368="所費",VLOOKUP(D1368,支出入力表!E1369:$M$2000,8,FALSE),"")</f>
        <v/>
      </c>
      <c r="L1368" s="168" t="str">
        <f>IF(D1368="所費",VLOOKUP(D1368,支出入力表!E1369:$M$2000,9,FALSE),"")</f>
        <v/>
      </c>
      <c r="M1368" s="30"/>
    </row>
    <row r="1369" spans="2:13" x14ac:dyDescent="0.55000000000000004">
      <c r="B1369" s="163" t="str">
        <f>IF(D1369="所費",支出入力表!A1370,"")</f>
        <v/>
      </c>
      <c r="C1369" s="164" t="str">
        <f>IF(D1369="所費",支出入力表!C1370,"")</f>
        <v/>
      </c>
      <c r="D1369" s="165" t="str">
        <f>IF(支出入力表!E1370="所費","所費","")</f>
        <v/>
      </c>
      <c r="E1369" s="165" t="str">
        <f>IF(D1369="","",支出入力表!G1370)</f>
        <v/>
      </c>
      <c r="F1369" s="196" t="str">
        <f>IF(E1369="","",VLOOKUP(E1369,プルダウン用リスト!$L$1:$M$14,2,FALSE))</f>
        <v/>
      </c>
      <c r="G1369" s="164" t="str">
        <f>IF(D1369="所費",VLOOKUP(D1369,支出入力表!E1370:$M$2000,4,FALSE),"")</f>
        <v/>
      </c>
      <c r="H1369" s="164" t="str">
        <f>IF(D1369="所費",VLOOKUP(D1369,支出入力表!E1370:$M$2000,5,FALSE),"")</f>
        <v/>
      </c>
      <c r="I1369" s="166" t="str">
        <f>IF(D1369="所費",VLOOKUP(D1369,支出入力表!E1370:$M$2000,6,FALSE),"")</f>
        <v/>
      </c>
      <c r="J1369" s="167" t="str">
        <f>IF(D1369="所費",VLOOKUP(D1369,支出入力表!E1370:$M$2000,7,FALSE),"")</f>
        <v/>
      </c>
      <c r="K1369" s="167" t="str">
        <f>IF(D1369="所費",VLOOKUP(D1369,支出入力表!E1370:$M$2000,8,FALSE),"")</f>
        <v/>
      </c>
      <c r="L1369" s="168" t="str">
        <f>IF(D1369="所費",VLOOKUP(D1369,支出入力表!E1370:$M$2000,9,FALSE),"")</f>
        <v/>
      </c>
      <c r="M1369" s="30"/>
    </row>
    <row r="1370" spans="2:13" x14ac:dyDescent="0.55000000000000004">
      <c r="B1370" s="163" t="str">
        <f>IF(D1370="所費",支出入力表!A1371,"")</f>
        <v/>
      </c>
      <c r="C1370" s="164" t="str">
        <f>IF(D1370="所費",支出入力表!C1371,"")</f>
        <v/>
      </c>
      <c r="D1370" s="165" t="str">
        <f>IF(支出入力表!E1371="所費","所費","")</f>
        <v/>
      </c>
      <c r="E1370" s="165" t="str">
        <f>IF(D1370="","",支出入力表!G1371)</f>
        <v/>
      </c>
      <c r="F1370" s="196" t="str">
        <f>IF(E1370="","",VLOOKUP(E1370,プルダウン用リスト!$L$1:$M$14,2,FALSE))</f>
        <v/>
      </c>
      <c r="G1370" s="164" t="str">
        <f>IF(D1370="所費",VLOOKUP(D1370,支出入力表!E1371:$M$2000,4,FALSE),"")</f>
        <v/>
      </c>
      <c r="H1370" s="164" t="str">
        <f>IF(D1370="所費",VLOOKUP(D1370,支出入力表!E1371:$M$2000,5,FALSE),"")</f>
        <v/>
      </c>
      <c r="I1370" s="166" t="str">
        <f>IF(D1370="所費",VLOOKUP(D1370,支出入力表!E1371:$M$2000,6,FALSE),"")</f>
        <v/>
      </c>
      <c r="J1370" s="167" t="str">
        <f>IF(D1370="所費",VLOOKUP(D1370,支出入力表!E1371:$M$2000,7,FALSE),"")</f>
        <v/>
      </c>
      <c r="K1370" s="167" t="str">
        <f>IF(D1370="所費",VLOOKUP(D1370,支出入力表!E1371:$M$2000,8,FALSE),"")</f>
        <v/>
      </c>
      <c r="L1370" s="168" t="str">
        <f>IF(D1370="所費",VLOOKUP(D1370,支出入力表!E1371:$M$2000,9,FALSE),"")</f>
        <v/>
      </c>
      <c r="M1370" s="30"/>
    </row>
    <row r="1371" spans="2:13" x14ac:dyDescent="0.55000000000000004">
      <c r="B1371" s="163" t="str">
        <f>IF(D1371="所費",支出入力表!A1372,"")</f>
        <v/>
      </c>
      <c r="C1371" s="164" t="str">
        <f>IF(D1371="所費",支出入力表!C1372,"")</f>
        <v/>
      </c>
      <c r="D1371" s="165" t="str">
        <f>IF(支出入力表!E1372="所費","所費","")</f>
        <v/>
      </c>
      <c r="E1371" s="165" t="str">
        <f>IF(D1371="","",支出入力表!G1372)</f>
        <v/>
      </c>
      <c r="F1371" s="196" t="str">
        <f>IF(E1371="","",VLOOKUP(E1371,プルダウン用リスト!$L$1:$M$14,2,FALSE))</f>
        <v/>
      </c>
      <c r="G1371" s="164" t="str">
        <f>IF(D1371="所費",VLOOKUP(D1371,支出入力表!E1372:$M$2000,4,FALSE),"")</f>
        <v/>
      </c>
      <c r="H1371" s="164" t="str">
        <f>IF(D1371="所費",VLOOKUP(D1371,支出入力表!E1372:$M$2000,5,FALSE),"")</f>
        <v/>
      </c>
      <c r="I1371" s="166" t="str">
        <f>IF(D1371="所費",VLOOKUP(D1371,支出入力表!E1372:$M$2000,6,FALSE),"")</f>
        <v/>
      </c>
      <c r="J1371" s="167" t="str">
        <f>IF(D1371="所費",VLOOKUP(D1371,支出入力表!E1372:$M$2000,7,FALSE),"")</f>
        <v/>
      </c>
      <c r="K1371" s="167" t="str">
        <f>IF(D1371="所費",VLOOKUP(D1371,支出入力表!E1372:$M$2000,8,FALSE),"")</f>
        <v/>
      </c>
      <c r="L1371" s="168" t="str">
        <f>IF(D1371="所費",VLOOKUP(D1371,支出入力表!E1372:$M$2000,9,FALSE),"")</f>
        <v/>
      </c>
      <c r="M1371" s="30"/>
    </row>
    <row r="1372" spans="2:13" x14ac:dyDescent="0.55000000000000004">
      <c r="B1372" s="163" t="str">
        <f>IF(D1372="所費",支出入力表!A1373,"")</f>
        <v/>
      </c>
      <c r="C1372" s="164" t="str">
        <f>IF(D1372="所費",支出入力表!C1373,"")</f>
        <v/>
      </c>
      <c r="D1372" s="165" t="str">
        <f>IF(支出入力表!E1373="所費","所費","")</f>
        <v/>
      </c>
      <c r="E1372" s="165" t="str">
        <f>IF(D1372="","",支出入力表!G1373)</f>
        <v/>
      </c>
      <c r="F1372" s="196" t="str">
        <f>IF(E1372="","",VLOOKUP(E1372,プルダウン用リスト!$L$1:$M$14,2,FALSE))</f>
        <v/>
      </c>
      <c r="G1372" s="164" t="str">
        <f>IF(D1372="所費",VLOOKUP(D1372,支出入力表!E1373:$M$2000,4,FALSE),"")</f>
        <v/>
      </c>
      <c r="H1372" s="164" t="str">
        <f>IF(D1372="所費",VLOOKUP(D1372,支出入力表!E1373:$M$2000,5,FALSE),"")</f>
        <v/>
      </c>
      <c r="I1372" s="166" t="str">
        <f>IF(D1372="所費",VLOOKUP(D1372,支出入力表!E1373:$M$2000,6,FALSE),"")</f>
        <v/>
      </c>
      <c r="J1372" s="167" t="str">
        <f>IF(D1372="所費",VLOOKUP(D1372,支出入力表!E1373:$M$2000,7,FALSE),"")</f>
        <v/>
      </c>
      <c r="K1372" s="167" t="str">
        <f>IF(D1372="所費",VLOOKUP(D1372,支出入力表!E1373:$M$2000,8,FALSE),"")</f>
        <v/>
      </c>
      <c r="L1372" s="168" t="str">
        <f>IF(D1372="所費",VLOOKUP(D1372,支出入力表!E1373:$M$2000,9,FALSE),"")</f>
        <v/>
      </c>
      <c r="M1372" s="30"/>
    </row>
    <row r="1373" spans="2:13" x14ac:dyDescent="0.55000000000000004">
      <c r="B1373" s="163" t="str">
        <f>IF(D1373="所費",支出入力表!A1374,"")</f>
        <v/>
      </c>
      <c r="C1373" s="164" t="str">
        <f>IF(D1373="所費",支出入力表!C1374,"")</f>
        <v/>
      </c>
      <c r="D1373" s="165" t="str">
        <f>IF(支出入力表!E1374="所費","所費","")</f>
        <v/>
      </c>
      <c r="E1373" s="165" t="str">
        <f>IF(D1373="","",支出入力表!G1374)</f>
        <v/>
      </c>
      <c r="F1373" s="196" t="str">
        <f>IF(E1373="","",VLOOKUP(E1373,プルダウン用リスト!$L$1:$M$14,2,FALSE))</f>
        <v/>
      </c>
      <c r="G1373" s="164" t="str">
        <f>IF(D1373="所費",VLOOKUP(D1373,支出入力表!E1374:$M$2000,4,FALSE),"")</f>
        <v/>
      </c>
      <c r="H1373" s="164" t="str">
        <f>IF(D1373="所費",VLOOKUP(D1373,支出入力表!E1374:$M$2000,5,FALSE),"")</f>
        <v/>
      </c>
      <c r="I1373" s="166" t="str">
        <f>IF(D1373="所費",VLOOKUP(D1373,支出入力表!E1374:$M$2000,6,FALSE),"")</f>
        <v/>
      </c>
      <c r="J1373" s="167" t="str">
        <f>IF(D1373="所費",VLOOKUP(D1373,支出入力表!E1374:$M$2000,7,FALSE),"")</f>
        <v/>
      </c>
      <c r="K1373" s="167" t="str">
        <f>IF(D1373="所費",VLOOKUP(D1373,支出入力表!E1374:$M$2000,8,FALSE),"")</f>
        <v/>
      </c>
      <c r="L1373" s="168" t="str">
        <f>IF(D1373="所費",VLOOKUP(D1373,支出入力表!E1374:$M$2000,9,FALSE),"")</f>
        <v/>
      </c>
      <c r="M1373" s="30"/>
    </row>
    <row r="1374" spans="2:13" x14ac:dyDescent="0.55000000000000004">
      <c r="B1374" s="163" t="str">
        <f>IF(D1374="所費",支出入力表!A1375,"")</f>
        <v/>
      </c>
      <c r="C1374" s="164" t="str">
        <f>IF(D1374="所費",支出入力表!C1375,"")</f>
        <v/>
      </c>
      <c r="D1374" s="165" t="str">
        <f>IF(支出入力表!E1375="所費","所費","")</f>
        <v/>
      </c>
      <c r="E1374" s="165" t="str">
        <f>IF(D1374="","",支出入力表!G1375)</f>
        <v/>
      </c>
      <c r="F1374" s="196" t="str">
        <f>IF(E1374="","",VLOOKUP(E1374,プルダウン用リスト!$L$1:$M$14,2,FALSE))</f>
        <v/>
      </c>
      <c r="G1374" s="164" t="str">
        <f>IF(D1374="所費",VLOOKUP(D1374,支出入力表!E1375:$M$2000,4,FALSE),"")</f>
        <v/>
      </c>
      <c r="H1374" s="164" t="str">
        <f>IF(D1374="所費",VLOOKUP(D1374,支出入力表!E1375:$M$2000,5,FALSE),"")</f>
        <v/>
      </c>
      <c r="I1374" s="166" t="str">
        <f>IF(D1374="所費",VLOOKUP(D1374,支出入力表!E1375:$M$2000,6,FALSE),"")</f>
        <v/>
      </c>
      <c r="J1374" s="167" t="str">
        <f>IF(D1374="所費",VLOOKUP(D1374,支出入力表!E1375:$M$2000,7,FALSE),"")</f>
        <v/>
      </c>
      <c r="K1374" s="167" t="str">
        <f>IF(D1374="所費",VLOOKUP(D1374,支出入力表!E1375:$M$2000,8,FALSE),"")</f>
        <v/>
      </c>
      <c r="L1374" s="168" t="str">
        <f>IF(D1374="所費",VLOOKUP(D1374,支出入力表!E1375:$M$2000,9,FALSE),"")</f>
        <v/>
      </c>
      <c r="M1374" s="30"/>
    </row>
    <row r="1375" spans="2:13" x14ac:dyDescent="0.55000000000000004">
      <c r="B1375" s="163" t="str">
        <f>IF(D1375="所費",支出入力表!A1376,"")</f>
        <v/>
      </c>
      <c r="C1375" s="164" t="str">
        <f>IF(D1375="所費",支出入力表!C1376,"")</f>
        <v/>
      </c>
      <c r="D1375" s="165" t="str">
        <f>IF(支出入力表!E1376="所費","所費","")</f>
        <v/>
      </c>
      <c r="E1375" s="165" t="str">
        <f>IF(D1375="","",支出入力表!G1376)</f>
        <v/>
      </c>
      <c r="F1375" s="196" t="str">
        <f>IF(E1375="","",VLOOKUP(E1375,プルダウン用リスト!$L$1:$M$14,2,FALSE))</f>
        <v/>
      </c>
      <c r="G1375" s="164" t="str">
        <f>IF(D1375="所費",VLOOKUP(D1375,支出入力表!E1376:$M$2000,4,FALSE),"")</f>
        <v/>
      </c>
      <c r="H1375" s="164" t="str">
        <f>IF(D1375="所費",VLOOKUP(D1375,支出入力表!E1376:$M$2000,5,FALSE),"")</f>
        <v/>
      </c>
      <c r="I1375" s="166" t="str">
        <f>IF(D1375="所費",VLOOKUP(D1375,支出入力表!E1376:$M$2000,6,FALSE),"")</f>
        <v/>
      </c>
      <c r="J1375" s="167" t="str">
        <f>IF(D1375="所費",VLOOKUP(D1375,支出入力表!E1376:$M$2000,7,FALSE),"")</f>
        <v/>
      </c>
      <c r="K1375" s="167" t="str">
        <f>IF(D1375="所費",VLOOKUP(D1375,支出入力表!E1376:$M$2000,8,FALSE),"")</f>
        <v/>
      </c>
      <c r="L1375" s="168" t="str">
        <f>IF(D1375="所費",VLOOKUP(D1375,支出入力表!E1376:$M$2000,9,FALSE),"")</f>
        <v/>
      </c>
      <c r="M1375" s="30"/>
    </row>
    <row r="1376" spans="2:13" x14ac:dyDescent="0.55000000000000004">
      <c r="B1376" s="163" t="str">
        <f>IF(D1376="所費",支出入力表!A1377,"")</f>
        <v/>
      </c>
      <c r="C1376" s="164" t="str">
        <f>IF(D1376="所費",支出入力表!C1377,"")</f>
        <v/>
      </c>
      <c r="D1376" s="165" t="str">
        <f>IF(支出入力表!E1377="所費","所費","")</f>
        <v/>
      </c>
      <c r="E1376" s="165" t="str">
        <f>IF(D1376="","",支出入力表!G1377)</f>
        <v/>
      </c>
      <c r="F1376" s="196" t="str">
        <f>IF(E1376="","",VLOOKUP(E1376,プルダウン用リスト!$L$1:$M$14,2,FALSE))</f>
        <v/>
      </c>
      <c r="G1376" s="164" t="str">
        <f>IF(D1376="所費",VLOOKUP(D1376,支出入力表!E1377:$M$2000,4,FALSE),"")</f>
        <v/>
      </c>
      <c r="H1376" s="164" t="str">
        <f>IF(D1376="所費",VLOOKUP(D1376,支出入力表!E1377:$M$2000,5,FALSE),"")</f>
        <v/>
      </c>
      <c r="I1376" s="166" t="str">
        <f>IF(D1376="所費",VLOOKUP(D1376,支出入力表!E1377:$M$2000,6,FALSE),"")</f>
        <v/>
      </c>
      <c r="J1376" s="167" t="str">
        <f>IF(D1376="所費",VLOOKUP(D1376,支出入力表!E1377:$M$2000,7,FALSE),"")</f>
        <v/>
      </c>
      <c r="K1376" s="167" t="str">
        <f>IF(D1376="所費",VLOOKUP(D1376,支出入力表!E1377:$M$2000,8,FALSE),"")</f>
        <v/>
      </c>
      <c r="L1376" s="168" t="str">
        <f>IF(D1376="所費",VLOOKUP(D1376,支出入力表!E1377:$M$2000,9,FALSE),"")</f>
        <v/>
      </c>
      <c r="M1376" s="30"/>
    </row>
    <row r="1377" spans="2:13" x14ac:dyDescent="0.55000000000000004">
      <c r="B1377" s="163" t="str">
        <f>IF(D1377="所費",支出入力表!A1378,"")</f>
        <v/>
      </c>
      <c r="C1377" s="164" t="str">
        <f>IF(D1377="所費",支出入力表!C1378,"")</f>
        <v/>
      </c>
      <c r="D1377" s="165" t="str">
        <f>IF(支出入力表!E1378="所費","所費","")</f>
        <v/>
      </c>
      <c r="E1377" s="165" t="str">
        <f>IF(D1377="","",支出入力表!G1378)</f>
        <v/>
      </c>
      <c r="F1377" s="196" t="str">
        <f>IF(E1377="","",VLOOKUP(E1377,プルダウン用リスト!$L$1:$M$14,2,FALSE))</f>
        <v/>
      </c>
      <c r="G1377" s="164" t="str">
        <f>IF(D1377="所費",VLOOKUP(D1377,支出入力表!E1378:$M$2000,4,FALSE),"")</f>
        <v/>
      </c>
      <c r="H1377" s="164" t="str">
        <f>IF(D1377="所費",VLOOKUP(D1377,支出入力表!E1378:$M$2000,5,FALSE),"")</f>
        <v/>
      </c>
      <c r="I1377" s="166" t="str">
        <f>IF(D1377="所費",VLOOKUP(D1377,支出入力表!E1378:$M$2000,6,FALSE),"")</f>
        <v/>
      </c>
      <c r="J1377" s="167" t="str">
        <f>IF(D1377="所費",VLOOKUP(D1377,支出入力表!E1378:$M$2000,7,FALSE),"")</f>
        <v/>
      </c>
      <c r="K1377" s="167" t="str">
        <f>IF(D1377="所費",VLOOKUP(D1377,支出入力表!E1378:$M$2000,8,FALSE),"")</f>
        <v/>
      </c>
      <c r="L1377" s="168" t="str">
        <f>IF(D1377="所費",VLOOKUP(D1377,支出入力表!E1378:$M$2000,9,FALSE),"")</f>
        <v/>
      </c>
      <c r="M1377" s="30"/>
    </row>
    <row r="1378" spans="2:13" x14ac:dyDescent="0.55000000000000004">
      <c r="B1378" s="163" t="str">
        <f>IF(D1378="所費",支出入力表!A1379,"")</f>
        <v/>
      </c>
      <c r="C1378" s="164" t="str">
        <f>IF(D1378="所費",支出入力表!C1379,"")</f>
        <v/>
      </c>
      <c r="D1378" s="165" t="str">
        <f>IF(支出入力表!E1379="所費","所費","")</f>
        <v/>
      </c>
      <c r="E1378" s="165" t="str">
        <f>IF(D1378="","",支出入力表!G1379)</f>
        <v/>
      </c>
      <c r="F1378" s="196" t="str">
        <f>IF(E1378="","",VLOOKUP(E1378,プルダウン用リスト!$L$1:$M$14,2,FALSE))</f>
        <v/>
      </c>
      <c r="G1378" s="164" t="str">
        <f>IF(D1378="所費",VLOOKUP(D1378,支出入力表!E1379:$M$2000,4,FALSE),"")</f>
        <v/>
      </c>
      <c r="H1378" s="164" t="str">
        <f>IF(D1378="所費",VLOOKUP(D1378,支出入力表!E1379:$M$2000,5,FALSE),"")</f>
        <v/>
      </c>
      <c r="I1378" s="166" t="str">
        <f>IF(D1378="所費",VLOOKUP(D1378,支出入力表!E1379:$M$2000,6,FALSE),"")</f>
        <v/>
      </c>
      <c r="J1378" s="167" t="str">
        <f>IF(D1378="所費",VLOOKUP(D1378,支出入力表!E1379:$M$2000,7,FALSE),"")</f>
        <v/>
      </c>
      <c r="K1378" s="167" t="str">
        <f>IF(D1378="所費",VLOOKUP(D1378,支出入力表!E1379:$M$2000,8,FALSE),"")</f>
        <v/>
      </c>
      <c r="L1378" s="168" t="str">
        <f>IF(D1378="所費",VLOOKUP(D1378,支出入力表!E1379:$M$2000,9,FALSE),"")</f>
        <v/>
      </c>
      <c r="M1378" s="30"/>
    </row>
    <row r="1379" spans="2:13" x14ac:dyDescent="0.55000000000000004">
      <c r="B1379" s="163" t="str">
        <f>IF(D1379="所費",支出入力表!A1380,"")</f>
        <v/>
      </c>
      <c r="C1379" s="164" t="str">
        <f>IF(D1379="所費",支出入力表!C1380,"")</f>
        <v/>
      </c>
      <c r="D1379" s="165" t="str">
        <f>IF(支出入力表!E1380="所費","所費","")</f>
        <v/>
      </c>
      <c r="E1379" s="165" t="str">
        <f>IF(D1379="","",支出入力表!G1380)</f>
        <v/>
      </c>
      <c r="F1379" s="196" t="str">
        <f>IF(E1379="","",VLOOKUP(E1379,プルダウン用リスト!$L$1:$M$14,2,FALSE))</f>
        <v/>
      </c>
      <c r="G1379" s="164" t="str">
        <f>IF(D1379="所費",VLOOKUP(D1379,支出入力表!E1380:$M$2000,4,FALSE),"")</f>
        <v/>
      </c>
      <c r="H1379" s="164" t="str">
        <f>IF(D1379="所費",VLOOKUP(D1379,支出入力表!E1380:$M$2000,5,FALSE),"")</f>
        <v/>
      </c>
      <c r="I1379" s="166" t="str">
        <f>IF(D1379="所費",VLOOKUP(D1379,支出入力表!E1380:$M$2000,6,FALSE),"")</f>
        <v/>
      </c>
      <c r="J1379" s="167" t="str">
        <f>IF(D1379="所費",VLOOKUP(D1379,支出入力表!E1380:$M$2000,7,FALSE),"")</f>
        <v/>
      </c>
      <c r="K1379" s="167" t="str">
        <f>IF(D1379="所費",VLOOKUP(D1379,支出入力表!E1380:$M$2000,8,FALSE),"")</f>
        <v/>
      </c>
      <c r="L1379" s="168" t="str">
        <f>IF(D1379="所費",VLOOKUP(D1379,支出入力表!E1380:$M$2000,9,FALSE),"")</f>
        <v/>
      </c>
      <c r="M1379" s="30"/>
    </row>
    <row r="1380" spans="2:13" x14ac:dyDescent="0.55000000000000004">
      <c r="B1380" s="163" t="str">
        <f>IF(D1380="所費",支出入力表!A1381,"")</f>
        <v/>
      </c>
      <c r="C1380" s="164" t="str">
        <f>IF(D1380="所費",支出入力表!C1381,"")</f>
        <v/>
      </c>
      <c r="D1380" s="165" t="str">
        <f>IF(支出入力表!E1381="所費","所費","")</f>
        <v/>
      </c>
      <c r="E1380" s="165" t="str">
        <f>IF(D1380="","",支出入力表!G1381)</f>
        <v/>
      </c>
      <c r="F1380" s="196" t="str">
        <f>IF(E1380="","",VLOOKUP(E1380,プルダウン用リスト!$L$1:$M$14,2,FALSE))</f>
        <v/>
      </c>
      <c r="G1380" s="164" t="str">
        <f>IF(D1380="所費",VLOOKUP(D1380,支出入力表!E1381:$M$2000,4,FALSE),"")</f>
        <v/>
      </c>
      <c r="H1380" s="164" t="str">
        <f>IF(D1380="所費",VLOOKUP(D1380,支出入力表!E1381:$M$2000,5,FALSE),"")</f>
        <v/>
      </c>
      <c r="I1380" s="166" t="str">
        <f>IF(D1380="所費",VLOOKUP(D1380,支出入力表!E1381:$M$2000,6,FALSE),"")</f>
        <v/>
      </c>
      <c r="J1380" s="167" t="str">
        <f>IF(D1380="所費",VLOOKUP(D1380,支出入力表!E1381:$M$2000,7,FALSE),"")</f>
        <v/>
      </c>
      <c r="K1380" s="167" t="str">
        <f>IF(D1380="所費",VLOOKUP(D1380,支出入力表!E1381:$M$2000,8,FALSE),"")</f>
        <v/>
      </c>
      <c r="L1380" s="168" t="str">
        <f>IF(D1380="所費",VLOOKUP(D1380,支出入力表!E1381:$M$2000,9,FALSE),"")</f>
        <v/>
      </c>
      <c r="M1380" s="30"/>
    </row>
    <row r="1381" spans="2:13" x14ac:dyDescent="0.55000000000000004">
      <c r="B1381" s="163" t="str">
        <f>IF(D1381="所費",支出入力表!A1382,"")</f>
        <v/>
      </c>
      <c r="C1381" s="164" t="str">
        <f>IF(D1381="所費",支出入力表!C1382,"")</f>
        <v/>
      </c>
      <c r="D1381" s="165" t="str">
        <f>IF(支出入力表!E1382="所費","所費","")</f>
        <v/>
      </c>
      <c r="E1381" s="165" t="str">
        <f>IF(D1381="","",支出入力表!G1382)</f>
        <v/>
      </c>
      <c r="F1381" s="196" t="str">
        <f>IF(E1381="","",VLOOKUP(E1381,プルダウン用リスト!$L$1:$M$14,2,FALSE))</f>
        <v/>
      </c>
      <c r="G1381" s="164" t="str">
        <f>IF(D1381="所費",VLOOKUP(D1381,支出入力表!E1382:$M$2000,4,FALSE),"")</f>
        <v/>
      </c>
      <c r="H1381" s="164" t="str">
        <f>IF(D1381="所費",VLOOKUP(D1381,支出入力表!E1382:$M$2000,5,FALSE),"")</f>
        <v/>
      </c>
      <c r="I1381" s="166" t="str">
        <f>IF(D1381="所費",VLOOKUP(D1381,支出入力表!E1382:$M$2000,6,FALSE),"")</f>
        <v/>
      </c>
      <c r="J1381" s="167" t="str">
        <f>IF(D1381="所費",VLOOKUP(D1381,支出入力表!E1382:$M$2000,7,FALSE),"")</f>
        <v/>
      </c>
      <c r="K1381" s="167" t="str">
        <f>IF(D1381="所費",VLOOKUP(D1381,支出入力表!E1382:$M$2000,8,FALSE),"")</f>
        <v/>
      </c>
      <c r="L1381" s="168" t="str">
        <f>IF(D1381="所費",VLOOKUP(D1381,支出入力表!E1382:$M$2000,9,FALSE),"")</f>
        <v/>
      </c>
      <c r="M1381" s="30"/>
    </row>
    <row r="1382" spans="2:13" x14ac:dyDescent="0.55000000000000004">
      <c r="B1382" s="163" t="str">
        <f>IF(D1382="所費",支出入力表!A1383,"")</f>
        <v/>
      </c>
      <c r="C1382" s="164" t="str">
        <f>IF(D1382="所費",支出入力表!C1383,"")</f>
        <v/>
      </c>
      <c r="D1382" s="165" t="str">
        <f>IF(支出入力表!E1383="所費","所費","")</f>
        <v/>
      </c>
      <c r="E1382" s="165" t="str">
        <f>IF(D1382="","",支出入力表!G1383)</f>
        <v/>
      </c>
      <c r="F1382" s="196" t="str">
        <f>IF(E1382="","",VLOOKUP(E1382,プルダウン用リスト!$L$1:$M$14,2,FALSE))</f>
        <v/>
      </c>
      <c r="G1382" s="164" t="str">
        <f>IF(D1382="所費",VLOOKUP(D1382,支出入力表!E1383:$M$2000,4,FALSE),"")</f>
        <v/>
      </c>
      <c r="H1382" s="164" t="str">
        <f>IF(D1382="所費",VLOOKUP(D1382,支出入力表!E1383:$M$2000,5,FALSE),"")</f>
        <v/>
      </c>
      <c r="I1382" s="166" t="str">
        <f>IF(D1382="所費",VLOOKUP(D1382,支出入力表!E1383:$M$2000,6,FALSE),"")</f>
        <v/>
      </c>
      <c r="J1382" s="167" t="str">
        <f>IF(D1382="所費",VLOOKUP(D1382,支出入力表!E1383:$M$2000,7,FALSE),"")</f>
        <v/>
      </c>
      <c r="K1382" s="167" t="str">
        <f>IF(D1382="所費",VLOOKUP(D1382,支出入力表!E1383:$M$2000,8,FALSE),"")</f>
        <v/>
      </c>
      <c r="L1382" s="168" t="str">
        <f>IF(D1382="所費",VLOOKUP(D1382,支出入力表!E1383:$M$2000,9,FALSE),"")</f>
        <v/>
      </c>
      <c r="M1382" s="30"/>
    </row>
    <row r="1383" spans="2:13" x14ac:dyDescent="0.55000000000000004">
      <c r="B1383" s="163" t="str">
        <f>IF(D1383="所費",支出入力表!A1384,"")</f>
        <v/>
      </c>
      <c r="C1383" s="164" t="str">
        <f>IF(D1383="所費",支出入力表!C1384,"")</f>
        <v/>
      </c>
      <c r="D1383" s="165" t="str">
        <f>IF(支出入力表!E1384="所費","所費","")</f>
        <v/>
      </c>
      <c r="E1383" s="165" t="str">
        <f>IF(D1383="","",支出入力表!G1384)</f>
        <v/>
      </c>
      <c r="F1383" s="196" t="str">
        <f>IF(E1383="","",VLOOKUP(E1383,プルダウン用リスト!$L$1:$M$14,2,FALSE))</f>
        <v/>
      </c>
      <c r="G1383" s="164" t="str">
        <f>IF(D1383="所費",VLOOKUP(D1383,支出入力表!E1384:$M$2000,4,FALSE),"")</f>
        <v/>
      </c>
      <c r="H1383" s="164" t="str">
        <f>IF(D1383="所費",VLOOKUP(D1383,支出入力表!E1384:$M$2000,5,FALSE),"")</f>
        <v/>
      </c>
      <c r="I1383" s="166" t="str">
        <f>IF(D1383="所費",VLOOKUP(D1383,支出入力表!E1384:$M$2000,6,FALSE),"")</f>
        <v/>
      </c>
      <c r="J1383" s="167" t="str">
        <f>IF(D1383="所費",VLOOKUP(D1383,支出入力表!E1384:$M$2000,7,FALSE),"")</f>
        <v/>
      </c>
      <c r="K1383" s="167" t="str">
        <f>IF(D1383="所費",VLOOKUP(D1383,支出入力表!E1384:$M$2000,8,FALSE),"")</f>
        <v/>
      </c>
      <c r="L1383" s="168" t="str">
        <f>IF(D1383="所費",VLOOKUP(D1383,支出入力表!E1384:$M$2000,9,FALSE),"")</f>
        <v/>
      </c>
      <c r="M1383" s="30"/>
    </row>
    <row r="1384" spans="2:13" x14ac:dyDescent="0.55000000000000004">
      <c r="B1384" s="163" t="str">
        <f>IF(D1384="所費",支出入力表!A1385,"")</f>
        <v/>
      </c>
      <c r="C1384" s="164" t="str">
        <f>IF(D1384="所費",支出入力表!C1385,"")</f>
        <v/>
      </c>
      <c r="D1384" s="165" t="str">
        <f>IF(支出入力表!E1385="所費","所費","")</f>
        <v/>
      </c>
      <c r="E1384" s="165" t="str">
        <f>IF(D1384="","",支出入力表!G1385)</f>
        <v/>
      </c>
      <c r="F1384" s="196" t="str">
        <f>IF(E1384="","",VLOOKUP(E1384,プルダウン用リスト!$L$1:$M$14,2,FALSE))</f>
        <v/>
      </c>
      <c r="G1384" s="164" t="str">
        <f>IF(D1384="所費",VLOOKUP(D1384,支出入力表!E1385:$M$2000,4,FALSE),"")</f>
        <v/>
      </c>
      <c r="H1384" s="164" t="str">
        <f>IF(D1384="所費",VLOOKUP(D1384,支出入力表!E1385:$M$2000,5,FALSE),"")</f>
        <v/>
      </c>
      <c r="I1384" s="166" t="str">
        <f>IF(D1384="所費",VLOOKUP(D1384,支出入力表!E1385:$M$2000,6,FALSE),"")</f>
        <v/>
      </c>
      <c r="J1384" s="167" t="str">
        <f>IF(D1384="所費",VLOOKUP(D1384,支出入力表!E1385:$M$2000,7,FALSE),"")</f>
        <v/>
      </c>
      <c r="K1384" s="167" t="str">
        <f>IF(D1384="所費",VLOOKUP(D1384,支出入力表!E1385:$M$2000,8,FALSE),"")</f>
        <v/>
      </c>
      <c r="L1384" s="168" t="str">
        <f>IF(D1384="所費",VLOOKUP(D1384,支出入力表!E1385:$M$2000,9,FALSE),"")</f>
        <v/>
      </c>
      <c r="M1384" s="30"/>
    </row>
    <row r="1385" spans="2:13" x14ac:dyDescent="0.55000000000000004">
      <c r="B1385" s="163" t="str">
        <f>IF(D1385="所費",支出入力表!A1386,"")</f>
        <v/>
      </c>
      <c r="C1385" s="164" t="str">
        <f>IF(D1385="所費",支出入力表!C1386,"")</f>
        <v/>
      </c>
      <c r="D1385" s="165" t="str">
        <f>IF(支出入力表!E1386="所費","所費","")</f>
        <v/>
      </c>
      <c r="E1385" s="165" t="str">
        <f>IF(D1385="","",支出入力表!G1386)</f>
        <v/>
      </c>
      <c r="F1385" s="196" t="str">
        <f>IF(E1385="","",VLOOKUP(E1385,プルダウン用リスト!$L$1:$M$14,2,FALSE))</f>
        <v/>
      </c>
      <c r="G1385" s="164" t="str">
        <f>IF(D1385="所費",VLOOKUP(D1385,支出入力表!E1386:$M$2000,4,FALSE),"")</f>
        <v/>
      </c>
      <c r="H1385" s="164" t="str">
        <f>IF(D1385="所費",VLOOKUP(D1385,支出入力表!E1386:$M$2000,5,FALSE),"")</f>
        <v/>
      </c>
      <c r="I1385" s="166" t="str">
        <f>IF(D1385="所費",VLOOKUP(D1385,支出入力表!E1386:$M$2000,6,FALSE),"")</f>
        <v/>
      </c>
      <c r="J1385" s="167" t="str">
        <f>IF(D1385="所費",VLOOKUP(D1385,支出入力表!E1386:$M$2000,7,FALSE),"")</f>
        <v/>
      </c>
      <c r="K1385" s="167" t="str">
        <f>IF(D1385="所費",VLOOKUP(D1385,支出入力表!E1386:$M$2000,8,FALSE),"")</f>
        <v/>
      </c>
      <c r="L1385" s="168" t="str">
        <f>IF(D1385="所費",VLOOKUP(D1385,支出入力表!E1386:$M$2000,9,FALSE),"")</f>
        <v/>
      </c>
      <c r="M1385" s="30"/>
    </row>
    <row r="1386" spans="2:13" x14ac:dyDescent="0.55000000000000004">
      <c r="B1386" s="163" t="str">
        <f>IF(D1386="所費",支出入力表!A1387,"")</f>
        <v/>
      </c>
      <c r="C1386" s="164" t="str">
        <f>IF(D1386="所費",支出入力表!C1387,"")</f>
        <v/>
      </c>
      <c r="D1386" s="165" t="str">
        <f>IF(支出入力表!E1387="所費","所費","")</f>
        <v/>
      </c>
      <c r="E1386" s="165" t="str">
        <f>IF(D1386="","",支出入力表!G1387)</f>
        <v/>
      </c>
      <c r="F1386" s="196" t="str">
        <f>IF(E1386="","",VLOOKUP(E1386,プルダウン用リスト!$L$1:$M$14,2,FALSE))</f>
        <v/>
      </c>
      <c r="G1386" s="164" t="str">
        <f>IF(D1386="所費",VLOOKUP(D1386,支出入力表!E1387:$M$2000,4,FALSE),"")</f>
        <v/>
      </c>
      <c r="H1386" s="164" t="str">
        <f>IF(D1386="所費",VLOOKUP(D1386,支出入力表!E1387:$M$2000,5,FALSE),"")</f>
        <v/>
      </c>
      <c r="I1386" s="166" t="str">
        <f>IF(D1386="所費",VLOOKUP(D1386,支出入力表!E1387:$M$2000,6,FALSE),"")</f>
        <v/>
      </c>
      <c r="J1386" s="167" t="str">
        <f>IF(D1386="所費",VLOOKUP(D1386,支出入力表!E1387:$M$2000,7,FALSE),"")</f>
        <v/>
      </c>
      <c r="K1386" s="167" t="str">
        <f>IF(D1386="所費",VLOOKUP(D1386,支出入力表!E1387:$M$2000,8,FALSE),"")</f>
        <v/>
      </c>
      <c r="L1386" s="168" t="str">
        <f>IF(D1386="所費",VLOOKUP(D1386,支出入力表!E1387:$M$2000,9,FALSE),"")</f>
        <v/>
      </c>
      <c r="M1386" s="30"/>
    </row>
    <row r="1387" spans="2:13" x14ac:dyDescent="0.55000000000000004">
      <c r="B1387" s="163" t="str">
        <f>IF(D1387="所費",支出入力表!A1388,"")</f>
        <v/>
      </c>
      <c r="C1387" s="164" t="str">
        <f>IF(D1387="所費",支出入力表!C1388,"")</f>
        <v/>
      </c>
      <c r="D1387" s="165" t="str">
        <f>IF(支出入力表!E1388="所費","所費","")</f>
        <v/>
      </c>
      <c r="E1387" s="165" t="str">
        <f>IF(D1387="","",支出入力表!G1388)</f>
        <v/>
      </c>
      <c r="F1387" s="196" t="str">
        <f>IF(E1387="","",VLOOKUP(E1387,プルダウン用リスト!$L$1:$M$14,2,FALSE))</f>
        <v/>
      </c>
      <c r="G1387" s="164" t="str">
        <f>IF(D1387="所費",VLOOKUP(D1387,支出入力表!E1388:$M$2000,4,FALSE),"")</f>
        <v/>
      </c>
      <c r="H1387" s="164" t="str">
        <f>IF(D1387="所費",VLOOKUP(D1387,支出入力表!E1388:$M$2000,5,FALSE),"")</f>
        <v/>
      </c>
      <c r="I1387" s="166" t="str">
        <f>IF(D1387="所費",VLOOKUP(D1387,支出入力表!E1388:$M$2000,6,FALSE),"")</f>
        <v/>
      </c>
      <c r="J1387" s="167" t="str">
        <f>IF(D1387="所費",VLOOKUP(D1387,支出入力表!E1388:$M$2000,7,FALSE),"")</f>
        <v/>
      </c>
      <c r="K1387" s="167" t="str">
        <f>IF(D1387="所費",VLOOKUP(D1387,支出入力表!E1388:$M$2000,8,FALSE),"")</f>
        <v/>
      </c>
      <c r="L1387" s="168" t="str">
        <f>IF(D1387="所費",VLOOKUP(D1387,支出入力表!E1388:$M$2000,9,FALSE),"")</f>
        <v/>
      </c>
      <c r="M1387" s="30"/>
    </row>
    <row r="1388" spans="2:13" x14ac:dyDescent="0.55000000000000004">
      <c r="B1388" s="163" t="str">
        <f>IF(D1388="所費",支出入力表!A1389,"")</f>
        <v/>
      </c>
      <c r="C1388" s="164" t="str">
        <f>IF(D1388="所費",支出入力表!C1389,"")</f>
        <v/>
      </c>
      <c r="D1388" s="165" t="str">
        <f>IF(支出入力表!E1389="所費","所費","")</f>
        <v/>
      </c>
      <c r="E1388" s="165" t="str">
        <f>IF(D1388="","",支出入力表!G1389)</f>
        <v/>
      </c>
      <c r="F1388" s="196" t="str">
        <f>IF(E1388="","",VLOOKUP(E1388,プルダウン用リスト!$L$1:$M$14,2,FALSE))</f>
        <v/>
      </c>
      <c r="G1388" s="164" t="str">
        <f>IF(D1388="所費",VLOOKUP(D1388,支出入力表!E1389:$M$2000,4,FALSE),"")</f>
        <v/>
      </c>
      <c r="H1388" s="164" t="str">
        <f>IF(D1388="所費",VLOOKUP(D1388,支出入力表!E1389:$M$2000,5,FALSE),"")</f>
        <v/>
      </c>
      <c r="I1388" s="166" t="str">
        <f>IF(D1388="所費",VLOOKUP(D1388,支出入力表!E1389:$M$2000,6,FALSE),"")</f>
        <v/>
      </c>
      <c r="J1388" s="167" t="str">
        <f>IF(D1388="所費",VLOOKUP(D1388,支出入力表!E1389:$M$2000,7,FALSE),"")</f>
        <v/>
      </c>
      <c r="K1388" s="167" t="str">
        <f>IF(D1388="所費",VLOOKUP(D1388,支出入力表!E1389:$M$2000,8,FALSE),"")</f>
        <v/>
      </c>
      <c r="L1388" s="168" t="str">
        <f>IF(D1388="所費",VLOOKUP(D1388,支出入力表!E1389:$M$2000,9,FALSE),"")</f>
        <v/>
      </c>
      <c r="M1388" s="30"/>
    </row>
    <row r="1389" spans="2:13" x14ac:dyDescent="0.55000000000000004">
      <c r="B1389" s="163" t="str">
        <f>IF(D1389="所費",支出入力表!A1390,"")</f>
        <v/>
      </c>
      <c r="C1389" s="164" t="str">
        <f>IF(D1389="所費",支出入力表!C1390,"")</f>
        <v/>
      </c>
      <c r="D1389" s="165" t="str">
        <f>IF(支出入力表!E1390="所費","所費","")</f>
        <v/>
      </c>
      <c r="E1389" s="165" t="str">
        <f>IF(D1389="","",支出入力表!G1390)</f>
        <v/>
      </c>
      <c r="F1389" s="196" t="str">
        <f>IF(E1389="","",VLOOKUP(E1389,プルダウン用リスト!$L$1:$M$14,2,FALSE))</f>
        <v/>
      </c>
      <c r="G1389" s="164" t="str">
        <f>IF(D1389="所費",VLOOKUP(D1389,支出入力表!E1390:$M$2000,4,FALSE),"")</f>
        <v/>
      </c>
      <c r="H1389" s="164" t="str">
        <f>IF(D1389="所費",VLOOKUP(D1389,支出入力表!E1390:$M$2000,5,FALSE),"")</f>
        <v/>
      </c>
      <c r="I1389" s="166" t="str">
        <f>IF(D1389="所費",VLOOKUP(D1389,支出入力表!E1390:$M$2000,6,FALSE),"")</f>
        <v/>
      </c>
      <c r="J1389" s="167" t="str">
        <f>IF(D1389="所費",VLOOKUP(D1389,支出入力表!E1390:$M$2000,7,FALSE),"")</f>
        <v/>
      </c>
      <c r="K1389" s="167" t="str">
        <f>IF(D1389="所費",VLOOKUP(D1389,支出入力表!E1390:$M$2000,8,FALSE),"")</f>
        <v/>
      </c>
      <c r="L1389" s="168" t="str">
        <f>IF(D1389="所費",VLOOKUP(D1389,支出入力表!E1390:$M$2000,9,FALSE),"")</f>
        <v/>
      </c>
      <c r="M1389" s="30"/>
    </row>
    <row r="1390" spans="2:13" x14ac:dyDescent="0.55000000000000004">
      <c r="B1390" s="163" t="str">
        <f>IF(D1390="所費",支出入力表!A1391,"")</f>
        <v/>
      </c>
      <c r="C1390" s="164" t="str">
        <f>IF(D1390="所費",支出入力表!C1391,"")</f>
        <v/>
      </c>
      <c r="D1390" s="165" t="str">
        <f>IF(支出入力表!E1391="所費","所費","")</f>
        <v/>
      </c>
      <c r="E1390" s="165" t="str">
        <f>IF(D1390="","",支出入力表!G1391)</f>
        <v/>
      </c>
      <c r="F1390" s="196" t="str">
        <f>IF(E1390="","",VLOOKUP(E1390,プルダウン用リスト!$L$1:$M$14,2,FALSE))</f>
        <v/>
      </c>
      <c r="G1390" s="164" t="str">
        <f>IF(D1390="所費",VLOOKUP(D1390,支出入力表!E1391:$M$2000,4,FALSE),"")</f>
        <v/>
      </c>
      <c r="H1390" s="164" t="str">
        <f>IF(D1390="所費",VLOOKUP(D1390,支出入力表!E1391:$M$2000,5,FALSE),"")</f>
        <v/>
      </c>
      <c r="I1390" s="166" t="str">
        <f>IF(D1390="所費",VLOOKUP(D1390,支出入力表!E1391:$M$2000,6,FALSE),"")</f>
        <v/>
      </c>
      <c r="J1390" s="167" t="str">
        <f>IF(D1390="所費",VLOOKUP(D1390,支出入力表!E1391:$M$2000,7,FALSE),"")</f>
        <v/>
      </c>
      <c r="K1390" s="167" t="str">
        <f>IF(D1390="所費",VLOOKUP(D1390,支出入力表!E1391:$M$2000,8,FALSE),"")</f>
        <v/>
      </c>
      <c r="L1390" s="168" t="str">
        <f>IF(D1390="所費",VLOOKUP(D1390,支出入力表!E1391:$M$2000,9,FALSE),"")</f>
        <v/>
      </c>
      <c r="M1390" s="30"/>
    </row>
    <row r="1391" spans="2:13" x14ac:dyDescent="0.55000000000000004">
      <c r="B1391" s="163" t="str">
        <f>IF(D1391="所費",支出入力表!A1392,"")</f>
        <v/>
      </c>
      <c r="C1391" s="164" t="str">
        <f>IF(D1391="所費",支出入力表!C1392,"")</f>
        <v/>
      </c>
      <c r="D1391" s="165" t="str">
        <f>IF(支出入力表!E1392="所費","所費","")</f>
        <v/>
      </c>
      <c r="E1391" s="165" t="str">
        <f>IF(D1391="","",支出入力表!G1392)</f>
        <v/>
      </c>
      <c r="F1391" s="196" t="str">
        <f>IF(E1391="","",VLOOKUP(E1391,プルダウン用リスト!$L$1:$M$14,2,FALSE))</f>
        <v/>
      </c>
      <c r="G1391" s="164" t="str">
        <f>IF(D1391="所費",VLOOKUP(D1391,支出入力表!E1392:$M$2000,4,FALSE),"")</f>
        <v/>
      </c>
      <c r="H1391" s="164" t="str">
        <f>IF(D1391="所費",VLOOKUP(D1391,支出入力表!E1392:$M$2000,5,FALSE),"")</f>
        <v/>
      </c>
      <c r="I1391" s="166" t="str">
        <f>IF(D1391="所費",VLOOKUP(D1391,支出入力表!E1392:$M$2000,6,FALSE),"")</f>
        <v/>
      </c>
      <c r="J1391" s="167" t="str">
        <f>IF(D1391="所費",VLOOKUP(D1391,支出入力表!E1392:$M$2000,7,FALSE),"")</f>
        <v/>
      </c>
      <c r="K1391" s="167" t="str">
        <f>IF(D1391="所費",VLOOKUP(D1391,支出入力表!E1392:$M$2000,8,FALSE),"")</f>
        <v/>
      </c>
      <c r="L1391" s="168" t="str">
        <f>IF(D1391="所費",VLOOKUP(D1391,支出入力表!E1392:$M$2000,9,FALSE),"")</f>
        <v/>
      </c>
      <c r="M1391" s="30"/>
    </row>
    <row r="1392" spans="2:13" x14ac:dyDescent="0.55000000000000004">
      <c r="B1392" s="163" t="str">
        <f>IF(D1392="所費",支出入力表!A1393,"")</f>
        <v/>
      </c>
      <c r="C1392" s="164" t="str">
        <f>IF(D1392="所費",支出入力表!C1393,"")</f>
        <v/>
      </c>
      <c r="D1392" s="165" t="str">
        <f>IF(支出入力表!E1393="所費","所費","")</f>
        <v/>
      </c>
      <c r="E1392" s="165" t="str">
        <f>IF(D1392="","",支出入力表!G1393)</f>
        <v/>
      </c>
      <c r="F1392" s="196" t="str">
        <f>IF(E1392="","",VLOOKUP(E1392,プルダウン用リスト!$L$1:$M$14,2,FALSE))</f>
        <v/>
      </c>
      <c r="G1392" s="164" t="str">
        <f>IF(D1392="所費",VLOOKUP(D1392,支出入力表!E1393:$M$2000,4,FALSE),"")</f>
        <v/>
      </c>
      <c r="H1392" s="164" t="str">
        <f>IF(D1392="所費",VLOOKUP(D1392,支出入力表!E1393:$M$2000,5,FALSE),"")</f>
        <v/>
      </c>
      <c r="I1392" s="166" t="str">
        <f>IF(D1392="所費",VLOOKUP(D1392,支出入力表!E1393:$M$2000,6,FALSE),"")</f>
        <v/>
      </c>
      <c r="J1392" s="167" t="str">
        <f>IF(D1392="所費",VLOOKUP(D1392,支出入力表!E1393:$M$2000,7,FALSE),"")</f>
        <v/>
      </c>
      <c r="K1392" s="167" t="str">
        <f>IF(D1392="所費",VLOOKUP(D1392,支出入力表!E1393:$M$2000,8,FALSE),"")</f>
        <v/>
      </c>
      <c r="L1392" s="168" t="str">
        <f>IF(D1392="所費",VLOOKUP(D1392,支出入力表!E1393:$M$2000,9,FALSE),"")</f>
        <v/>
      </c>
      <c r="M1392" s="30"/>
    </row>
    <row r="1393" spans="2:13" x14ac:dyDescent="0.55000000000000004">
      <c r="B1393" s="163" t="str">
        <f>IF(D1393="所費",支出入力表!A1394,"")</f>
        <v/>
      </c>
      <c r="C1393" s="164" t="str">
        <f>IF(D1393="所費",支出入力表!C1394,"")</f>
        <v/>
      </c>
      <c r="D1393" s="165" t="str">
        <f>IF(支出入力表!E1394="所費","所費","")</f>
        <v/>
      </c>
      <c r="E1393" s="165" t="str">
        <f>IF(D1393="","",支出入力表!G1394)</f>
        <v/>
      </c>
      <c r="F1393" s="196" t="str">
        <f>IF(E1393="","",VLOOKUP(E1393,プルダウン用リスト!$L$1:$M$14,2,FALSE))</f>
        <v/>
      </c>
      <c r="G1393" s="164" t="str">
        <f>IF(D1393="所費",VLOOKUP(D1393,支出入力表!E1394:$M$2000,4,FALSE),"")</f>
        <v/>
      </c>
      <c r="H1393" s="164" t="str">
        <f>IF(D1393="所費",VLOOKUP(D1393,支出入力表!E1394:$M$2000,5,FALSE),"")</f>
        <v/>
      </c>
      <c r="I1393" s="166" t="str">
        <f>IF(D1393="所費",VLOOKUP(D1393,支出入力表!E1394:$M$2000,6,FALSE),"")</f>
        <v/>
      </c>
      <c r="J1393" s="167" t="str">
        <f>IF(D1393="所費",VLOOKUP(D1393,支出入力表!E1394:$M$2000,7,FALSE),"")</f>
        <v/>
      </c>
      <c r="K1393" s="167" t="str">
        <f>IF(D1393="所費",VLOOKUP(D1393,支出入力表!E1394:$M$2000,8,FALSE),"")</f>
        <v/>
      </c>
      <c r="L1393" s="168" t="str">
        <f>IF(D1393="所費",VLOOKUP(D1393,支出入力表!E1394:$M$2000,9,FALSE),"")</f>
        <v/>
      </c>
      <c r="M1393" s="30"/>
    </row>
    <row r="1394" spans="2:13" x14ac:dyDescent="0.55000000000000004">
      <c r="B1394" s="163" t="str">
        <f>IF(D1394="所費",支出入力表!A1395,"")</f>
        <v/>
      </c>
      <c r="C1394" s="164" t="str">
        <f>IF(D1394="所費",支出入力表!C1395,"")</f>
        <v/>
      </c>
      <c r="D1394" s="165" t="str">
        <f>IF(支出入力表!E1395="所費","所費","")</f>
        <v/>
      </c>
      <c r="E1394" s="165" t="str">
        <f>IF(D1394="","",支出入力表!G1395)</f>
        <v/>
      </c>
      <c r="F1394" s="196" t="str">
        <f>IF(E1394="","",VLOOKUP(E1394,プルダウン用リスト!$L$1:$M$14,2,FALSE))</f>
        <v/>
      </c>
      <c r="G1394" s="164" t="str">
        <f>IF(D1394="所費",VLOOKUP(D1394,支出入力表!E1395:$M$2000,4,FALSE),"")</f>
        <v/>
      </c>
      <c r="H1394" s="164" t="str">
        <f>IF(D1394="所費",VLOOKUP(D1394,支出入力表!E1395:$M$2000,5,FALSE),"")</f>
        <v/>
      </c>
      <c r="I1394" s="166" t="str">
        <f>IF(D1394="所費",VLOOKUP(D1394,支出入力表!E1395:$M$2000,6,FALSE),"")</f>
        <v/>
      </c>
      <c r="J1394" s="167" t="str">
        <f>IF(D1394="所費",VLOOKUP(D1394,支出入力表!E1395:$M$2000,7,FALSE),"")</f>
        <v/>
      </c>
      <c r="K1394" s="167" t="str">
        <f>IF(D1394="所費",VLOOKUP(D1394,支出入力表!E1395:$M$2000,8,FALSE),"")</f>
        <v/>
      </c>
      <c r="L1394" s="168" t="str">
        <f>IF(D1394="所費",VLOOKUP(D1394,支出入力表!E1395:$M$2000,9,FALSE),"")</f>
        <v/>
      </c>
      <c r="M1394" s="30"/>
    </row>
    <row r="1395" spans="2:13" x14ac:dyDescent="0.55000000000000004">
      <c r="B1395" s="163" t="str">
        <f>IF(D1395="所費",支出入力表!A1396,"")</f>
        <v/>
      </c>
      <c r="C1395" s="164" t="str">
        <f>IF(D1395="所費",支出入力表!C1396,"")</f>
        <v/>
      </c>
      <c r="D1395" s="165" t="str">
        <f>IF(支出入力表!E1396="所費","所費","")</f>
        <v/>
      </c>
      <c r="E1395" s="165" t="str">
        <f>IF(D1395="","",支出入力表!G1396)</f>
        <v/>
      </c>
      <c r="F1395" s="196" t="str">
        <f>IF(E1395="","",VLOOKUP(E1395,プルダウン用リスト!$L$1:$M$14,2,FALSE))</f>
        <v/>
      </c>
      <c r="G1395" s="164" t="str">
        <f>IF(D1395="所費",VLOOKUP(D1395,支出入力表!E1396:$M$2000,4,FALSE),"")</f>
        <v/>
      </c>
      <c r="H1395" s="164" t="str">
        <f>IF(D1395="所費",VLOOKUP(D1395,支出入力表!E1396:$M$2000,5,FALSE),"")</f>
        <v/>
      </c>
      <c r="I1395" s="166" t="str">
        <f>IF(D1395="所費",VLOOKUP(D1395,支出入力表!E1396:$M$2000,6,FALSE),"")</f>
        <v/>
      </c>
      <c r="J1395" s="167" t="str">
        <f>IF(D1395="所費",VLOOKUP(D1395,支出入力表!E1396:$M$2000,7,FALSE),"")</f>
        <v/>
      </c>
      <c r="K1395" s="167" t="str">
        <f>IF(D1395="所費",VLOOKUP(D1395,支出入力表!E1396:$M$2000,8,FALSE),"")</f>
        <v/>
      </c>
      <c r="L1395" s="168" t="str">
        <f>IF(D1395="所費",VLOOKUP(D1395,支出入力表!E1396:$M$2000,9,FALSE),"")</f>
        <v/>
      </c>
      <c r="M1395" s="30"/>
    </row>
    <row r="1396" spans="2:13" x14ac:dyDescent="0.55000000000000004">
      <c r="B1396" s="163" t="str">
        <f>IF(D1396="所費",支出入力表!A1397,"")</f>
        <v/>
      </c>
      <c r="C1396" s="164" t="str">
        <f>IF(D1396="所費",支出入力表!C1397,"")</f>
        <v/>
      </c>
      <c r="D1396" s="165" t="str">
        <f>IF(支出入力表!E1397="所費","所費","")</f>
        <v/>
      </c>
      <c r="E1396" s="165" t="str">
        <f>IF(D1396="","",支出入力表!G1397)</f>
        <v/>
      </c>
      <c r="F1396" s="196" t="str">
        <f>IF(E1396="","",VLOOKUP(E1396,プルダウン用リスト!$L$1:$M$14,2,FALSE))</f>
        <v/>
      </c>
      <c r="G1396" s="164" t="str">
        <f>IF(D1396="所費",VLOOKUP(D1396,支出入力表!E1397:$M$2000,4,FALSE),"")</f>
        <v/>
      </c>
      <c r="H1396" s="164" t="str">
        <f>IF(D1396="所費",VLOOKUP(D1396,支出入力表!E1397:$M$2000,5,FALSE),"")</f>
        <v/>
      </c>
      <c r="I1396" s="166" t="str">
        <f>IF(D1396="所費",VLOOKUP(D1396,支出入力表!E1397:$M$2000,6,FALSE),"")</f>
        <v/>
      </c>
      <c r="J1396" s="167" t="str">
        <f>IF(D1396="所費",VLOOKUP(D1396,支出入力表!E1397:$M$2000,7,FALSE),"")</f>
        <v/>
      </c>
      <c r="K1396" s="167" t="str">
        <f>IF(D1396="所費",VLOOKUP(D1396,支出入力表!E1397:$M$2000,8,FALSE),"")</f>
        <v/>
      </c>
      <c r="L1396" s="168" t="str">
        <f>IF(D1396="所費",VLOOKUP(D1396,支出入力表!E1397:$M$2000,9,FALSE),"")</f>
        <v/>
      </c>
      <c r="M1396" s="30"/>
    </row>
    <row r="1397" spans="2:13" x14ac:dyDescent="0.55000000000000004">
      <c r="B1397" s="163" t="str">
        <f>IF(D1397="所費",支出入力表!A1398,"")</f>
        <v/>
      </c>
      <c r="C1397" s="164" t="str">
        <f>IF(D1397="所費",支出入力表!C1398,"")</f>
        <v/>
      </c>
      <c r="D1397" s="165" t="str">
        <f>IF(支出入力表!E1398="所費","所費","")</f>
        <v/>
      </c>
      <c r="E1397" s="165" t="str">
        <f>IF(D1397="","",支出入力表!G1398)</f>
        <v/>
      </c>
      <c r="F1397" s="196" t="str">
        <f>IF(E1397="","",VLOOKUP(E1397,プルダウン用リスト!$L$1:$M$14,2,FALSE))</f>
        <v/>
      </c>
      <c r="G1397" s="164" t="str">
        <f>IF(D1397="所費",VLOOKUP(D1397,支出入力表!E1398:$M$2000,4,FALSE),"")</f>
        <v/>
      </c>
      <c r="H1397" s="164" t="str">
        <f>IF(D1397="所費",VLOOKUP(D1397,支出入力表!E1398:$M$2000,5,FALSE),"")</f>
        <v/>
      </c>
      <c r="I1397" s="166" t="str">
        <f>IF(D1397="所費",VLOOKUP(D1397,支出入力表!E1398:$M$2000,6,FALSE),"")</f>
        <v/>
      </c>
      <c r="J1397" s="167" t="str">
        <f>IF(D1397="所費",VLOOKUP(D1397,支出入力表!E1398:$M$2000,7,FALSE),"")</f>
        <v/>
      </c>
      <c r="K1397" s="167" t="str">
        <f>IF(D1397="所費",VLOOKUP(D1397,支出入力表!E1398:$M$2000,8,FALSE),"")</f>
        <v/>
      </c>
      <c r="L1397" s="168" t="str">
        <f>IF(D1397="所費",VLOOKUP(D1397,支出入力表!E1398:$M$2000,9,FALSE),"")</f>
        <v/>
      </c>
      <c r="M1397" s="30"/>
    </row>
    <row r="1398" spans="2:13" x14ac:dyDescent="0.55000000000000004">
      <c r="B1398" s="163" t="str">
        <f>IF(D1398="所費",支出入力表!A1399,"")</f>
        <v/>
      </c>
      <c r="C1398" s="164" t="str">
        <f>IF(D1398="所費",支出入力表!C1399,"")</f>
        <v/>
      </c>
      <c r="D1398" s="165" t="str">
        <f>IF(支出入力表!E1399="所費","所費","")</f>
        <v/>
      </c>
      <c r="E1398" s="165" t="str">
        <f>IF(D1398="","",支出入力表!G1399)</f>
        <v/>
      </c>
      <c r="F1398" s="196" t="str">
        <f>IF(E1398="","",VLOOKUP(E1398,プルダウン用リスト!$L$1:$M$14,2,FALSE))</f>
        <v/>
      </c>
      <c r="G1398" s="164" t="str">
        <f>IF(D1398="所費",VLOOKUP(D1398,支出入力表!E1399:$M$2000,4,FALSE),"")</f>
        <v/>
      </c>
      <c r="H1398" s="164" t="str">
        <f>IF(D1398="所費",VLOOKUP(D1398,支出入力表!E1399:$M$2000,5,FALSE),"")</f>
        <v/>
      </c>
      <c r="I1398" s="166" t="str">
        <f>IF(D1398="所費",VLOOKUP(D1398,支出入力表!E1399:$M$2000,6,FALSE),"")</f>
        <v/>
      </c>
      <c r="J1398" s="167" t="str">
        <f>IF(D1398="所費",VLOOKUP(D1398,支出入力表!E1399:$M$2000,7,FALSE),"")</f>
        <v/>
      </c>
      <c r="K1398" s="167" t="str">
        <f>IF(D1398="所費",VLOOKUP(D1398,支出入力表!E1399:$M$2000,8,FALSE),"")</f>
        <v/>
      </c>
      <c r="L1398" s="168" t="str">
        <f>IF(D1398="所費",VLOOKUP(D1398,支出入力表!E1399:$M$2000,9,FALSE),"")</f>
        <v/>
      </c>
      <c r="M1398" s="30"/>
    </row>
    <row r="1399" spans="2:13" x14ac:dyDescent="0.55000000000000004">
      <c r="B1399" s="163" t="str">
        <f>IF(D1399="所費",支出入力表!A1400,"")</f>
        <v/>
      </c>
      <c r="C1399" s="164" t="str">
        <f>IF(D1399="所費",支出入力表!C1400,"")</f>
        <v/>
      </c>
      <c r="D1399" s="165" t="str">
        <f>IF(支出入力表!E1400="所費","所費","")</f>
        <v/>
      </c>
      <c r="E1399" s="165" t="str">
        <f>IF(D1399="","",支出入力表!G1400)</f>
        <v/>
      </c>
      <c r="F1399" s="196" t="str">
        <f>IF(E1399="","",VLOOKUP(E1399,プルダウン用リスト!$L$1:$M$14,2,FALSE))</f>
        <v/>
      </c>
      <c r="G1399" s="164" t="str">
        <f>IF(D1399="所費",VLOOKUP(D1399,支出入力表!E1400:$M$2000,4,FALSE),"")</f>
        <v/>
      </c>
      <c r="H1399" s="164" t="str">
        <f>IF(D1399="所費",VLOOKUP(D1399,支出入力表!E1400:$M$2000,5,FALSE),"")</f>
        <v/>
      </c>
      <c r="I1399" s="166" t="str">
        <f>IF(D1399="所費",VLOOKUP(D1399,支出入力表!E1400:$M$2000,6,FALSE),"")</f>
        <v/>
      </c>
      <c r="J1399" s="167" t="str">
        <f>IF(D1399="所費",VLOOKUP(D1399,支出入力表!E1400:$M$2000,7,FALSE),"")</f>
        <v/>
      </c>
      <c r="K1399" s="167" t="str">
        <f>IF(D1399="所費",VLOOKUP(D1399,支出入力表!E1400:$M$2000,8,FALSE),"")</f>
        <v/>
      </c>
      <c r="L1399" s="168" t="str">
        <f>IF(D1399="所費",VLOOKUP(D1399,支出入力表!E1400:$M$2000,9,FALSE),"")</f>
        <v/>
      </c>
      <c r="M1399" s="30"/>
    </row>
    <row r="1400" spans="2:13" x14ac:dyDescent="0.55000000000000004">
      <c r="B1400" s="163" t="str">
        <f>IF(D1400="所費",支出入力表!A1401,"")</f>
        <v/>
      </c>
      <c r="C1400" s="164" t="str">
        <f>IF(D1400="所費",支出入力表!C1401,"")</f>
        <v/>
      </c>
      <c r="D1400" s="165" t="str">
        <f>IF(支出入力表!E1401="所費","所費","")</f>
        <v/>
      </c>
      <c r="E1400" s="165" t="str">
        <f>IF(D1400="","",支出入力表!G1401)</f>
        <v/>
      </c>
      <c r="F1400" s="196" t="str">
        <f>IF(E1400="","",VLOOKUP(E1400,プルダウン用リスト!$L$1:$M$14,2,FALSE))</f>
        <v/>
      </c>
      <c r="G1400" s="164" t="str">
        <f>IF(D1400="所費",VLOOKUP(D1400,支出入力表!E1401:$M$2000,4,FALSE),"")</f>
        <v/>
      </c>
      <c r="H1400" s="164" t="str">
        <f>IF(D1400="所費",VLOOKUP(D1400,支出入力表!E1401:$M$2000,5,FALSE),"")</f>
        <v/>
      </c>
      <c r="I1400" s="166" t="str">
        <f>IF(D1400="所費",VLOOKUP(D1400,支出入力表!E1401:$M$2000,6,FALSE),"")</f>
        <v/>
      </c>
      <c r="J1400" s="167" t="str">
        <f>IF(D1400="所費",VLOOKUP(D1400,支出入力表!E1401:$M$2000,7,FALSE),"")</f>
        <v/>
      </c>
      <c r="K1400" s="167" t="str">
        <f>IF(D1400="所費",VLOOKUP(D1400,支出入力表!E1401:$M$2000,8,FALSE),"")</f>
        <v/>
      </c>
      <c r="L1400" s="168" t="str">
        <f>IF(D1400="所費",VLOOKUP(D1400,支出入力表!E1401:$M$2000,9,FALSE),"")</f>
        <v/>
      </c>
      <c r="M1400" s="30"/>
    </row>
    <row r="1401" spans="2:13" x14ac:dyDescent="0.55000000000000004">
      <c r="B1401" s="163" t="str">
        <f>IF(D1401="所費",支出入力表!A1402,"")</f>
        <v/>
      </c>
      <c r="C1401" s="164" t="str">
        <f>IF(D1401="所費",支出入力表!C1402,"")</f>
        <v/>
      </c>
      <c r="D1401" s="165" t="str">
        <f>IF(支出入力表!E1402="所費","所費","")</f>
        <v/>
      </c>
      <c r="E1401" s="165" t="str">
        <f>IF(D1401="","",支出入力表!G1402)</f>
        <v/>
      </c>
      <c r="F1401" s="196" t="str">
        <f>IF(E1401="","",VLOOKUP(E1401,プルダウン用リスト!$L$1:$M$14,2,FALSE))</f>
        <v/>
      </c>
      <c r="G1401" s="164" t="str">
        <f>IF(D1401="所費",VLOOKUP(D1401,支出入力表!E1402:$M$2000,4,FALSE),"")</f>
        <v/>
      </c>
      <c r="H1401" s="164" t="str">
        <f>IF(D1401="所費",VLOOKUP(D1401,支出入力表!E1402:$M$2000,5,FALSE),"")</f>
        <v/>
      </c>
      <c r="I1401" s="166" t="str">
        <f>IF(D1401="所費",VLOOKUP(D1401,支出入力表!E1402:$M$2000,6,FALSE),"")</f>
        <v/>
      </c>
      <c r="J1401" s="167" t="str">
        <f>IF(D1401="所費",VLOOKUP(D1401,支出入力表!E1402:$M$2000,7,FALSE),"")</f>
        <v/>
      </c>
      <c r="K1401" s="167" t="str">
        <f>IF(D1401="所費",VLOOKUP(D1401,支出入力表!E1402:$M$2000,8,FALSE),"")</f>
        <v/>
      </c>
      <c r="L1401" s="168" t="str">
        <f>IF(D1401="所費",VLOOKUP(D1401,支出入力表!E1402:$M$2000,9,FALSE),"")</f>
        <v/>
      </c>
      <c r="M1401" s="30"/>
    </row>
    <row r="1402" spans="2:13" x14ac:dyDescent="0.55000000000000004">
      <c r="B1402" s="163" t="str">
        <f>IF(D1402="所費",支出入力表!A1403,"")</f>
        <v/>
      </c>
      <c r="C1402" s="164" t="str">
        <f>IF(D1402="所費",支出入力表!C1403,"")</f>
        <v/>
      </c>
      <c r="D1402" s="165" t="str">
        <f>IF(支出入力表!E1403="所費","所費","")</f>
        <v/>
      </c>
      <c r="E1402" s="165" t="str">
        <f>IF(D1402="","",支出入力表!G1403)</f>
        <v/>
      </c>
      <c r="F1402" s="196" t="str">
        <f>IF(E1402="","",VLOOKUP(E1402,プルダウン用リスト!$L$1:$M$14,2,FALSE))</f>
        <v/>
      </c>
      <c r="G1402" s="164" t="str">
        <f>IF(D1402="所費",VLOOKUP(D1402,支出入力表!E1403:$M$2000,4,FALSE),"")</f>
        <v/>
      </c>
      <c r="H1402" s="164" t="str">
        <f>IF(D1402="所費",VLOOKUP(D1402,支出入力表!E1403:$M$2000,5,FALSE),"")</f>
        <v/>
      </c>
      <c r="I1402" s="166" t="str">
        <f>IF(D1402="所費",VLOOKUP(D1402,支出入力表!E1403:$M$2000,6,FALSE),"")</f>
        <v/>
      </c>
      <c r="J1402" s="167" t="str">
        <f>IF(D1402="所費",VLOOKUP(D1402,支出入力表!E1403:$M$2000,7,FALSE),"")</f>
        <v/>
      </c>
      <c r="K1402" s="167" t="str">
        <f>IF(D1402="所費",VLOOKUP(D1402,支出入力表!E1403:$M$2000,8,FALSE),"")</f>
        <v/>
      </c>
      <c r="L1402" s="168" t="str">
        <f>IF(D1402="所費",VLOOKUP(D1402,支出入力表!E1403:$M$2000,9,FALSE),"")</f>
        <v/>
      </c>
      <c r="M1402" s="30"/>
    </row>
    <row r="1403" spans="2:13" x14ac:dyDescent="0.55000000000000004">
      <c r="B1403" s="163" t="str">
        <f>IF(D1403="所費",支出入力表!A1404,"")</f>
        <v/>
      </c>
      <c r="C1403" s="164" t="str">
        <f>IF(D1403="所費",支出入力表!C1404,"")</f>
        <v/>
      </c>
      <c r="D1403" s="165" t="str">
        <f>IF(支出入力表!E1404="所費","所費","")</f>
        <v/>
      </c>
      <c r="E1403" s="165" t="str">
        <f>IF(D1403="","",支出入力表!G1404)</f>
        <v/>
      </c>
      <c r="F1403" s="196" t="str">
        <f>IF(E1403="","",VLOOKUP(E1403,プルダウン用リスト!$L$1:$M$14,2,FALSE))</f>
        <v/>
      </c>
      <c r="G1403" s="164" t="str">
        <f>IF(D1403="所費",VLOOKUP(D1403,支出入力表!E1404:$M$2000,4,FALSE),"")</f>
        <v/>
      </c>
      <c r="H1403" s="164" t="str">
        <f>IF(D1403="所費",VLOOKUP(D1403,支出入力表!E1404:$M$2000,5,FALSE),"")</f>
        <v/>
      </c>
      <c r="I1403" s="166" t="str">
        <f>IF(D1403="所費",VLOOKUP(D1403,支出入力表!E1404:$M$2000,6,FALSE),"")</f>
        <v/>
      </c>
      <c r="J1403" s="167" t="str">
        <f>IF(D1403="所費",VLOOKUP(D1403,支出入力表!E1404:$M$2000,7,FALSE),"")</f>
        <v/>
      </c>
      <c r="K1403" s="167" t="str">
        <f>IF(D1403="所費",VLOOKUP(D1403,支出入力表!E1404:$M$2000,8,FALSE),"")</f>
        <v/>
      </c>
      <c r="L1403" s="168" t="str">
        <f>IF(D1403="所費",VLOOKUP(D1403,支出入力表!E1404:$M$2000,9,FALSE),"")</f>
        <v/>
      </c>
      <c r="M1403" s="30"/>
    </row>
    <row r="1404" spans="2:13" x14ac:dyDescent="0.55000000000000004">
      <c r="B1404" s="163" t="str">
        <f>IF(D1404="所費",支出入力表!A1405,"")</f>
        <v/>
      </c>
      <c r="C1404" s="164" t="str">
        <f>IF(D1404="所費",支出入力表!C1405,"")</f>
        <v/>
      </c>
      <c r="D1404" s="165" t="str">
        <f>IF(支出入力表!E1405="所費","所費","")</f>
        <v/>
      </c>
      <c r="E1404" s="165" t="str">
        <f>IF(D1404="","",支出入力表!G1405)</f>
        <v/>
      </c>
      <c r="F1404" s="196" t="str">
        <f>IF(E1404="","",VLOOKUP(E1404,プルダウン用リスト!$L$1:$M$14,2,FALSE))</f>
        <v/>
      </c>
      <c r="G1404" s="164" t="str">
        <f>IF(D1404="所費",VLOOKUP(D1404,支出入力表!E1405:$M$2000,4,FALSE),"")</f>
        <v/>
      </c>
      <c r="H1404" s="164" t="str">
        <f>IF(D1404="所費",VLOOKUP(D1404,支出入力表!E1405:$M$2000,5,FALSE),"")</f>
        <v/>
      </c>
      <c r="I1404" s="166" t="str">
        <f>IF(D1404="所費",VLOOKUP(D1404,支出入力表!E1405:$M$2000,6,FALSE),"")</f>
        <v/>
      </c>
      <c r="J1404" s="167" t="str">
        <f>IF(D1404="所費",VLOOKUP(D1404,支出入力表!E1405:$M$2000,7,FALSE),"")</f>
        <v/>
      </c>
      <c r="K1404" s="167" t="str">
        <f>IF(D1404="所費",VLOOKUP(D1404,支出入力表!E1405:$M$2000,8,FALSE),"")</f>
        <v/>
      </c>
      <c r="L1404" s="168" t="str">
        <f>IF(D1404="所費",VLOOKUP(D1404,支出入力表!E1405:$M$2000,9,FALSE),"")</f>
        <v/>
      </c>
      <c r="M1404" s="30"/>
    </row>
    <row r="1405" spans="2:13" x14ac:dyDescent="0.55000000000000004">
      <c r="B1405" s="163" t="str">
        <f>IF(D1405="所費",支出入力表!A1406,"")</f>
        <v/>
      </c>
      <c r="C1405" s="164" t="str">
        <f>IF(D1405="所費",支出入力表!C1406,"")</f>
        <v/>
      </c>
      <c r="D1405" s="165" t="str">
        <f>IF(支出入力表!E1406="所費","所費","")</f>
        <v/>
      </c>
      <c r="E1405" s="165" t="str">
        <f>IF(D1405="","",支出入力表!G1406)</f>
        <v/>
      </c>
      <c r="F1405" s="196" t="str">
        <f>IF(E1405="","",VLOOKUP(E1405,プルダウン用リスト!$L$1:$M$14,2,FALSE))</f>
        <v/>
      </c>
      <c r="G1405" s="164" t="str">
        <f>IF(D1405="所費",VLOOKUP(D1405,支出入力表!E1406:$M$2000,4,FALSE),"")</f>
        <v/>
      </c>
      <c r="H1405" s="164" t="str">
        <f>IF(D1405="所費",VLOOKUP(D1405,支出入力表!E1406:$M$2000,5,FALSE),"")</f>
        <v/>
      </c>
      <c r="I1405" s="166" t="str">
        <f>IF(D1405="所費",VLOOKUP(D1405,支出入力表!E1406:$M$2000,6,FALSE),"")</f>
        <v/>
      </c>
      <c r="J1405" s="167" t="str">
        <f>IF(D1405="所費",VLOOKUP(D1405,支出入力表!E1406:$M$2000,7,FALSE),"")</f>
        <v/>
      </c>
      <c r="K1405" s="167" t="str">
        <f>IF(D1405="所費",VLOOKUP(D1405,支出入力表!E1406:$M$2000,8,FALSE),"")</f>
        <v/>
      </c>
      <c r="L1405" s="168" t="str">
        <f>IF(D1405="所費",VLOOKUP(D1405,支出入力表!E1406:$M$2000,9,FALSE),"")</f>
        <v/>
      </c>
      <c r="M1405" s="30"/>
    </row>
    <row r="1406" spans="2:13" x14ac:dyDescent="0.55000000000000004">
      <c r="B1406" s="163" t="str">
        <f>IF(D1406="所費",支出入力表!A1407,"")</f>
        <v/>
      </c>
      <c r="C1406" s="164" t="str">
        <f>IF(D1406="所費",支出入力表!C1407,"")</f>
        <v/>
      </c>
      <c r="D1406" s="165" t="str">
        <f>IF(支出入力表!E1407="所費","所費","")</f>
        <v/>
      </c>
      <c r="E1406" s="165" t="str">
        <f>IF(D1406="","",支出入力表!G1407)</f>
        <v/>
      </c>
      <c r="F1406" s="196" t="str">
        <f>IF(E1406="","",VLOOKUP(E1406,プルダウン用リスト!$L$1:$M$14,2,FALSE))</f>
        <v/>
      </c>
      <c r="G1406" s="164" t="str">
        <f>IF(D1406="所費",VLOOKUP(D1406,支出入力表!E1407:$M$2000,4,FALSE),"")</f>
        <v/>
      </c>
      <c r="H1406" s="164" t="str">
        <f>IF(D1406="所費",VLOOKUP(D1406,支出入力表!E1407:$M$2000,5,FALSE),"")</f>
        <v/>
      </c>
      <c r="I1406" s="166" t="str">
        <f>IF(D1406="所費",VLOOKUP(D1406,支出入力表!E1407:$M$2000,6,FALSE),"")</f>
        <v/>
      </c>
      <c r="J1406" s="167" t="str">
        <f>IF(D1406="所費",VLOOKUP(D1406,支出入力表!E1407:$M$2000,7,FALSE),"")</f>
        <v/>
      </c>
      <c r="K1406" s="167" t="str">
        <f>IF(D1406="所費",VLOOKUP(D1406,支出入力表!E1407:$M$2000,8,FALSE),"")</f>
        <v/>
      </c>
      <c r="L1406" s="168" t="str">
        <f>IF(D1406="所費",VLOOKUP(D1406,支出入力表!E1407:$M$2000,9,FALSE),"")</f>
        <v/>
      </c>
      <c r="M1406" s="30"/>
    </row>
    <row r="1407" spans="2:13" x14ac:dyDescent="0.55000000000000004">
      <c r="B1407" s="163" t="str">
        <f>IF(D1407="所費",支出入力表!A1408,"")</f>
        <v/>
      </c>
      <c r="C1407" s="164" t="str">
        <f>IF(D1407="所費",支出入力表!C1408,"")</f>
        <v/>
      </c>
      <c r="D1407" s="165" t="str">
        <f>IF(支出入力表!E1408="所費","所費","")</f>
        <v/>
      </c>
      <c r="E1407" s="165" t="str">
        <f>IF(D1407="","",支出入力表!G1408)</f>
        <v/>
      </c>
      <c r="F1407" s="196" t="str">
        <f>IF(E1407="","",VLOOKUP(E1407,プルダウン用リスト!$L$1:$M$14,2,FALSE))</f>
        <v/>
      </c>
      <c r="G1407" s="164" t="str">
        <f>IF(D1407="所費",VLOOKUP(D1407,支出入力表!E1408:$M$2000,4,FALSE),"")</f>
        <v/>
      </c>
      <c r="H1407" s="164" t="str">
        <f>IF(D1407="所費",VLOOKUP(D1407,支出入力表!E1408:$M$2000,5,FALSE),"")</f>
        <v/>
      </c>
      <c r="I1407" s="166" t="str">
        <f>IF(D1407="所費",VLOOKUP(D1407,支出入力表!E1408:$M$2000,6,FALSE),"")</f>
        <v/>
      </c>
      <c r="J1407" s="167" t="str">
        <f>IF(D1407="所費",VLOOKUP(D1407,支出入力表!E1408:$M$2000,7,FALSE),"")</f>
        <v/>
      </c>
      <c r="K1407" s="167" t="str">
        <f>IF(D1407="所費",VLOOKUP(D1407,支出入力表!E1408:$M$2000,8,FALSE),"")</f>
        <v/>
      </c>
      <c r="L1407" s="168" t="str">
        <f>IF(D1407="所費",VLOOKUP(D1407,支出入力表!E1408:$M$2000,9,FALSE),"")</f>
        <v/>
      </c>
      <c r="M1407" s="30"/>
    </row>
    <row r="1408" spans="2:13" x14ac:dyDescent="0.55000000000000004">
      <c r="B1408" s="163" t="str">
        <f>IF(D1408="所費",支出入力表!A1409,"")</f>
        <v/>
      </c>
      <c r="C1408" s="164" t="str">
        <f>IF(D1408="所費",支出入力表!C1409,"")</f>
        <v/>
      </c>
      <c r="D1408" s="165" t="str">
        <f>IF(支出入力表!E1409="所費","所費","")</f>
        <v/>
      </c>
      <c r="E1408" s="165" t="str">
        <f>IF(D1408="","",支出入力表!G1409)</f>
        <v/>
      </c>
      <c r="F1408" s="196" t="str">
        <f>IF(E1408="","",VLOOKUP(E1408,プルダウン用リスト!$L$1:$M$14,2,FALSE))</f>
        <v/>
      </c>
      <c r="G1408" s="164" t="str">
        <f>IF(D1408="所費",VLOOKUP(D1408,支出入力表!E1409:$M$2000,4,FALSE),"")</f>
        <v/>
      </c>
      <c r="H1408" s="164" t="str">
        <f>IF(D1408="所費",VLOOKUP(D1408,支出入力表!E1409:$M$2000,5,FALSE),"")</f>
        <v/>
      </c>
      <c r="I1408" s="166" t="str">
        <f>IF(D1408="所費",VLOOKUP(D1408,支出入力表!E1409:$M$2000,6,FALSE),"")</f>
        <v/>
      </c>
      <c r="J1408" s="167" t="str">
        <f>IF(D1408="所費",VLOOKUP(D1408,支出入力表!E1409:$M$2000,7,FALSE),"")</f>
        <v/>
      </c>
      <c r="K1408" s="167" t="str">
        <f>IF(D1408="所費",VLOOKUP(D1408,支出入力表!E1409:$M$2000,8,FALSE),"")</f>
        <v/>
      </c>
      <c r="L1408" s="168" t="str">
        <f>IF(D1408="所費",VLOOKUP(D1408,支出入力表!E1409:$M$2000,9,FALSE),"")</f>
        <v/>
      </c>
      <c r="M1408" s="30"/>
    </row>
    <row r="1409" spans="2:13" x14ac:dyDescent="0.55000000000000004">
      <c r="B1409" s="163" t="str">
        <f>IF(D1409="所費",支出入力表!A1410,"")</f>
        <v/>
      </c>
      <c r="C1409" s="164" t="str">
        <f>IF(D1409="所費",支出入力表!C1410,"")</f>
        <v/>
      </c>
      <c r="D1409" s="165" t="str">
        <f>IF(支出入力表!E1410="所費","所費","")</f>
        <v/>
      </c>
      <c r="E1409" s="165" t="str">
        <f>IF(D1409="","",支出入力表!G1410)</f>
        <v/>
      </c>
      <c r="F1409" s="196" t="str">
        <f>IF(E1409="","",VLOOKUP(E1409,プルダウン用リスト!$L$1:$M$14,2,FALSE))</f>
        <v/>
      </c>
      <c r="G1409" s="164" t="str">
        <f>IF(D1409="所費",VLOOKUP(D1409,支出入力表!E1410:$M$2000,4,FALSE),"")</f>
        <v/>
      </c>
      <c r="H1409" s="164" t="str">
        <f>IF(D1409="所費",VLOOKUP(D1409,支出入力表!E1410:$M$2000,5,FALSE),"")</f>
        <v/>
      </c>
      <c r="I1409" s="166" t="str">
        <f>IF(D1409="所費",VLOOKUP(D1409,支出入力表!E1410:$M$2000,6,FALSE),"")</f>
        <v/>
      </c>
      <c r="J1409" s="167" t="str">
        <f>IF(D1409="所費",VLOOKUP(D1409,支出入力表!E1410:$M$2000,7,FALSE),"")</f>
        <v/>
      </c>
      <c r="K1409" s="167" t="str">
        <f>IF(D1409="所費",VLOOKUP(D1409,支出入力表!E1410:$M$2000,8,FALSE),"")</f>
        <v/>
      </c>
      <c r="L1409" s="168" t="str">
        <f>IF(D1409="所費",VLOOKUP(D1409,支出入力表!E1410:$M$2000,9,FALSE),"")</f>
        <v/>
      </c>
      <c r="M1409" s="30"/>
    </row>
    <row r="1410" spans="2:13" x14ac:dyDescent="0.55000000000000004">
      <c r="B1410" s="163" t="str">
        <f>IF(D1410="所費",支出入力表!A1411,"")</f>
        <v/>
      </c>
      <c r="C1410" s="164" t="str">
        <f>IF(D1410="所費",支出入力表!C1411,"")</f>
        <v/>
      </c>
      <c r="D1410" s="165" t="str">
        <f>IF(支出入力表!E1411="所費","所費","")</f>
        <v/>
      </c>
      <c r="E1410" s="165" t="str">
        <f>IF(D1410="","",支出入力表!G1411)</f>
        <v/>
      </c>
      <c r="F1410" s="196" t="str">
        <f>IF(E1410="","",VLOOKUP(E1410,プルダウン用リスト!$L$1:$M$14,2,FALSE))</f>
        <v/>
      </c>
      <c r="G1410" s="164" t="str">
        <f>IF(D1410="所費",VLOOKUP(D1410,支出入力表!E1411:$M$2000,4,FALSE),"")</f>
        <v/>
      </c>
      <c r="H1410" s="164" t="str">
        <f>IF(D1410="所費",VLOOKUP(D1410,支出入力表!E1411:$M$2000,5,FALSE),"")</f>
        <v/>
      </c>
      <c r="I1410" s="166" t="str">
        <f>IF(D1410="所費",VLOOKUP(D1410,支出入力表!E1411:$M$2000,6,FALSE),"")</f>
        <v/>
      </c>
      <c r="J1410" s="167" t="str">
        <f>IF(D1410="所費",VLOOKUP(D1410,支出入力表!E1411:$M$2000,7,FALSE),"")</f>
        <v/>
      </c>
      <c r="K1410" s="167" t="str">
        <f>IF(D1410="所費",VLOOKUP(D1410,支出入力表!E1411:$M$2000,8,FALSE),"")</f>
        <v/>
      </c>
      <c r="L1410" s="168" t="str">
        <f>IF(D1410="所費",VLOOKUP(D1410,支出入力表!E1411:$M$2000,9,FALSE),"")</f>
        <v/>
      </c>
      <c r="M1410" s="30"/>
    </row>
    <row r="1411" spans="2:13" x14ac:dyDescent="0.55000000000000004">
      <c r="B1411" s="163" t="str">
        <f>IF(D1411="所費",支出入力表!A1412,"")</f>
        <v/>
      </c>
      <c r="C1411" s="164" t="str">
        <f>IF(D1411="所費",支出入力表!C1412,"")</f>
        <v/>
      </c>
      <c r="D1411" s="165" t="str">
        <f>IF(支出入力表!E1412="所費","所費","")</f>
        <v/>
      </c>
      <c r="E1411" s="165" t="str">
        <f>IF(D1411="","",支出入力表!G1412)</f>
        <v/>
      </c>
      <c r="F1411" s="196" t="str">
        <f>IF(E1411="","",VLOOKUP(E1411,プルダウン用リスト!$L$1:$M$14,2,FALSE))</f>
        <v/>
      </c>
      <c r="G1411" s="164" t="str">
        <f>IF(D1411="所費",VLOOKUP(D1411,支出入力表!E1412:$M$2000,4,FALSE),"")</f>
        <v/>
      </c>
      <c r="H1411" s="164" t="str">
        <f>IF(D1411="所費",VLOOKUP(D1411,支出入力表!E1412:$M$2000,5,FALSE),"")</f>
        <v/>
      </c>
      <c r="I1411" s="166" t="str">
        <f>IF(D1411="所費",VLOOKUP(D1411,支出入力表!E1412:$M$2000,6,FALSE),"")</f>
        <v/>
      </c>
      <c r="J1411" s="167" t="str">
        <f>IF(D1411="所費",VLOOKUP(D1411,支出入力表!E1412:$M$2000,7,FALSE),"")</f>
        <v/>
      </c>
      <c r="K1411" s="167" t="str">
        <f>IF(D1411="所費",VLOOKUP(D1411,支出入力表!E1412:$M$2000,8,FALSE),"")</f>
        <v/>
      </c>
      <c r="L1411" s="168" t="str">
        <f>IF(D1411="所費",VLOOKUP(D1411,支出入力表!E1412:$M$2000,9,FALSE),"")</f>
        <v/>
      </c>
      <c r="M1411" s="30"/>
    </row>
    <row r="1412" spans="2:13" x14ac:dyDescent="0.55000000000000004">
      <c r="B1412" s="163" t="str">
        <f>IF(D1412="所費",支出入力表!A1413,"")</f>
        <v/>
      </c>
      <c r="C1412" s="164" t="str">
        <f>IF(D1412="所費",支出入力表!C1413,"")</f>
        <v/>
      </c>
      <c r="D1412" s="165" t="str">
        <f>IF(支出入力表!E1413="所費","所費","")</f>
        <v/>
      </c>
      <c r="E1412" s="165" t="str">
        <f>IF(D1412="","",支出入力表!G1413)</f>
        <v/>
      </c>
      <c r="F1412" s="196" t="str">
        <f>IF(E1412="","",VLOOKUP(E1412,プルダウン用リスト!$L$1:$M$14,2,FALSE))</f>
        <v/>
      </c>
      <c r="G1412" s="164" t="str">
        <f>IF(D1412="所費",VLOOKUP(D1412,支出入力表!E1413:$M$2000,4,FALSE),"")</f>
        <v/>
      </c>
      <c r="H1412" s="164" t="str">
        <f>IF(D1412="所費",VLOOKUP(D1412,支出入力表!E1413:$M$2000,5,FALSE),"")</f>
        <v/>
      </c>
      <c r="I1412" s="166" t="str">
        <f>IF(D1412="所費",VLOOKUP(D1412,支出入力表!E1413:$M$2000,6,FALSE),"")</f>
        <v/>
      </c>
      <c r="J1412" s="167" t="str">
        <f>IF(D1412="所費",VLOOKUP(D1412,支出入力表!E1413:$M$2000,7,FALSE),"")</f>
        <v/>
      </c>
      <c r="K1412" s="167" t="str">
        <f>IF(D1412="所費",VLOOKUP(D1412,支出入力表!E1413:$M$2000,8,FALSE),"")</f>
        <v/>
      </c>
      <c r="L1412" s="168" t="str">
        <f>IF(D1412="所費",VLOOKUP(D1412,支出入力表!E1413:$M$2000,9,FALSE),"")</f>
        <v/>
      </c>
      <c r="M1412" s="30"/>
    </row>
    <row r="1413" spans="2:13" x14ac:dyDescent="0.55000000000000004">
      <c r="B1413" s="163" t="str">
        <f>IF(D1413="所費",支出入力表!A1414,"")</f>
        <v/>
      </c>
      <c r="C1413" s="164" t="str">
        <f>IF(D1413="所費",支出入力表!C1414,"")</f>
        <v/>
      </c>
      <c r="D1413" s="165" t="str">
        <f>IF(支出入力表!E1414="所費","所費","")</f>
        <v/>
      </c>
      <c r="E1413" s="165" t="str">
        <f>IF(D1413="","",支出入力表!G1414)</f>
        <v/>
      </c>
      <c r="F1413" s="196" t="str">
        <f>IF(E1413="","",VLOOKUP(E1413,プルダウン用リスト!$L$1:$M$14,2,FALSE))</f>
        <v/>
      </c>
      <c r="G1413" s="164" t="str">
        <f>IF(D1413="所費",VLOOKUP(D1413,支出入力表!E1414:$M$2000,4,FALSE),"")</f>
        <v/>
      </c>
      <c r="H1413" s="164" t="str">
        <f>IF(D1413="所費",VLOOKUP(D1413,支出入力表!E1414:$M$2000,5,FALSE),"")</f>
        <v/>
      </c>
      <c r="I1413" s="166" t="str">
        <f>IF(D1413="所費",VLOOKUP(D1413,支出入力表!E1414:$M$2000,6,FALSE),"")</f>
        <v/>
      </c>
      <c r="J1413" s="167" t="str">
        <f>IF(D1413="所費",VLOOKUP(D1413,支出入力表!E1414:$M$2000,7,FALSE),"")</f>
        <v/>
      </c>
      <c r="K1413" s="167" t="str">
        <f>IF(D1413="所費",VLOOKUP(D1413,支出入力表!E1414:$M$2000,8,FALSE),"")</f>
        <v/>
      </c>
      <c r="L1413" s="168" t="str">
        <f>IF(D1413="所費",VLOOKUP(D1413,支出入力表!E1414:$M$2000,9,FALSE),"")</f>
        <v/>
      </c>
      <c r="M1413" s="30"/>
    </row>
    <row r="1414" spans="2:13" x14ac:dyDescent="0.55000000000000004">
      <c r="B1414" s="163" t="str">
        <f>IF(D1414="所費",支出入力表!A1415,"")</f>
        <v/>
      </c>
      <c r="C1414" s="164" t="str">
        <f>IF(D1414="所費",支出入力表!C1415,"")</f>
        <v/>
      </c>
      <c r="D1414" s="165" t="str">
        <f>IF(支出入力表!E1415="所費","所費","")</f>
        <v/>
      </c>
      <c r="E1414" s="165" t="str">
        <f>IF(D1414="","",支出入力表!G1415)</f>
        <v/>
      </c>
      <c r="F1414" s="196" t="str">
        <f>IF(E1414="","",VLOOKUP(E1414,プルダウン用リスト!$L$1:$M$14,2,FALSE))</f>
        <v/>
      </c>
      <c r="G1414" s="164" t="str">
        <f>IF(D1414="所費",VLOOKUP(D1414,支出入力表!E1415:$M$2000,4,FALSE),"")</f>
        <v/>
      </c>
      <c r="H1414" s="164" t="str">
        <f>IF(D1414="所費",VLOOKUP(D1414,支出入力表!E1415:$M$2000,5,FALSE),"")</f>
        <v/>
      </c>
      <c r="I1414" s="166" t="str">
        <f>IF(D1414="所費",VLOOKUP(D1414,支出入力表!E1415:$M$2000,6,FALSE),"")</f>
        <v/>
      </c>
      <c r="J1414" s="167" t="str">
        <f>IF(D1414="所費",VLOOKUP(D1414,支出入力表!E1415:$M$2000,7,FALSE),"")</f>
        <v/>
      </c>
      <c r="K1414" s="167" t="str">
        <f>IF(D1414="所費",VLOOKUP(D1414,支出入力表!E1415:$M$2000,8,FALSE),"")</f>
        <v/>
      </c>
      <c r="L1414" s="168" t="str">
        <f>IF(D1414="所費",VLOOKUP(D1414,支出入力表!E1415:$M$2000,9,FALSE),"")</f>
        <v/>
      </c>
      <c r="M1414" s="30"/>
    </row>
    <row r="1415" spans="2:13" x14ac:dyDescent="0.55000000000000004">
      <c r="B1415" s="163" t="str">
        <f>IF(D1415="所費",支出入力表!A1416,"")</f>
        <v/>
      </c>
      <c r="C1415" s="164" t="str">
        <f>IF(D1415="所費",支出入力表!C1416,"")</f>
        <v/>
      </c>
      <c r="D1415" s="165" t="str">
        <f>IF(支出入力表!E1416="所費","所費","")</f>
        <v/>
      </c>
      <c r="E1415" s="165" t="str">
        <f>IF(D1415="","",支出入力表!G1416)</f>
        <v/>
      </c>
      <c r="F1415" s="196" t="str">
        <f>IF(E1415="","",VLOOKUP(E1415,プルダウン用リスト!$L$1:$M$14,2,FALSE))</f>
        <v/>
      </c>
      <c r="G1415" s="164" t="str">
        <f>IF(D1415="所費",VLOOKUP(D1415,支出入力表!E1416:$M$2000,4,FALSE),"")</f>
        <v/>
      </c>
      <c r="H1415" s="164" t="str">
        <f>IF(D1415="所費",VLOOKUP(D1415,支出入力表!E1416:$M$2000,5,FALSE),"")</f>
        <v/>
      </c>
      <c r="I1415" s="166" t="str">
        <f>IF(D1415="所費",VLOOKUP(D1415,支出入力表!E1416:$M$2000,6,FALSE),"")</f>
        <v/>
      </c>
      <c r="J1415" s="167" t="str">
        <f>IF(D1415="所費",VLOOKUP(D1415,支出入力表!E1416:$M$2000,7,FALSE),"")</f>
        <v/>
      </c>
      <c r="K1415" s="167" t="str">
        <f>IF(D1415="所費",VLOOKUP(D1415,支出入力表!E1416:$M$2000,8,FALSE),"")</f>
        <v/>
      </c>
      <c r="L1415" s="168" t="str">
        <f>IF(D1415="所費",VLOOKUP(D1415,支出入力表!E1416:$M$2000,9,FALSE),"")</f>
        <v/>
      </c>
      <c r="M1415" s="30"/>
    </row>
    <row r="1416" spans="2:13" x14ac:dyDescent="0.55000000000000004">
      <c r="B1416" s="163" t="str">
        <f>IF(D1416="所費",支出入力表!A1417,"")</f>
        <v/>
      </c>
      <c r="C1416" s="164" t="str">
        <f>IF(D1416="所費",支出入力表!C1417,"")</f>
        <v/>
      </c>
      <c r="D1416" s="165" t="str">
        <f>IF(支出入力表!E1417="所費","所費","")</f>
        <v/>
      </c>
      <c r="E1416" s="165" t="str">
        <f>IF(D1416="","",支出入力表!G1417)</f>
        <v/>
      </c>
      <c r="F1416" s="196" t="str">
        <f>IF(E1416="","",VLOOKUP(E1416,プルダウン用リスト!$L$1:$M$14,2,FALSE))</f>
        <v/>
      </c>
      <c r="G1416" s="164" t="str">
        <f>IF(D1416="所費",VLOOKUP(D1416,支出入力表!E1417:$M$2000,4,FALSE),"")</f>
        <v/>
      </c>
      <c r="H1416" s="164" t="str">
        <f>IF(D1416="所費",VLOOKUP(D1416,支出入力表!E1417:$M$2000,5,FALSE),"")</f>
        <v/>
      </c>
      <c r="I1416" s="166" t="str">
        <f>IF(D1416="所費",VLOOKUP(D1416,支出入力表!E1417:$M$2000,6,FALSE),"")</f>
        <v/>
      </c>
      <c r="J1416" s="167" t="str">
        <f>IF(D1416="所費",VLOOKUP(D1416,支出入力表!E1417:$M$2000,7,FALSE),"")</f>
        <v/>
      </c>
      <c r="K1416" s="167" t="str">
        <f>IF(D1416="所費",VLOOKUP(D1416,支出入力表!E1417:$M$2000,8,FALSE),"")</f>
        <v/>
      </c>
      <c r="L1416" s="168" t="str">
        <f>IF(D1416="所費",VLOOKUP(D1416,支出入力表!E1417:$M$2000,9,FALSE),"")</f>
        <v/>
      </c>
      <c r="M1416" s="30"/>
    </row>
    <row r="1417" spans="2:13" x14ac:dyDescent="0.55000000000000004">
      <c r="B1417" s="163" t="str">
        <f>IF(D1417="所費",支出入力表!A1418,"")</f>
        <v/>
      </c>
      <c r="C1417" s="164" t="str">
        <f>IF(D1417="所費",支出入力表!C1418,"")</f>
        <v/>
      </c>
      <c r="D1417" s="165" t="str">
        <f>IF(支出入力表!E1418="所費","所費","")</f>
        <v/>
      </c>
      <c r="E1417" s="165" t="str">
        <f>IF(D1417="","",支出入力表!G1418)</f>
        <v/>
      </c>
      <c r="F1417" s="196" t="str">
        <f>IF(E1417="","",VLOOKUP(E1417,プルダウン用リスト!$L$1:$M$14,2,FALSE))</f>
        <v/>
      </c>
      <c r="G1417" s="164" t="str">
        <f>IF(D1417="所費",VLOOKUP(D1417,支出入力表!E1418:$M$2000,4,FALSE),"")</f>
        <v/>
      </c>
      <c r="H1417" s="164" t="str">
        <f>IF(D1417="所費",VLOOKUP(D1417,支出入力表!E1418:$M$2000,5,FALSE),"")</f>
        <v/>
      </c>
      <c r="I1417" s="166" t="str">
        <f>IF(D1417="所費",VLOOKUP(D1417,支出入力表!E1418:$M$2000,6,FALSE),"")</f>
        <v/>
      </c>
      <c r="J1417" s="167" t="str">
        <f>IF(D1417="所費",VLOOKUP(D1417,支出入力表!E1418:$M$2000,7,FALSE),"")</f>
        <v/>
      </c>
      <c r="K1417" s="167" t="str">
        <f>IF(D1417="所費",VLOOKUP(D1417,支出入力表!E1418:$M$2000,8,FALSE),"")</f>
        <v/>
      </c>
      <c r="L1417" s="168" t="str">
        <f>IF(D1417="所費",VLOOKUP(D1417,支出入力表!E1418:$M$2000,9,FALSE),"")</f>
        <v/>
      </c>
      <c r="M1417" s="30"/>
    </row>
    <row r="1418" spans="2:13" x14ac:dyDescent="0.55000000000000004">
      <c r="B1418" s="163" t="str">
        <f>IF(D1418="所費",支出入力表!A1419,"")</f>
        <v/>
      </c>
      <c r="C1418" s="164" t="str">
        <f>IF(D1418="所費",支出入力表!C1419,"")</f>
        <v/>
      </c>
      <c r="D1418" s="165" t="str">
        <f>IF(支出入力表!E1419="所費","所費","")</f>
        <v/>
      </c>
      <c r="E1418" s="165" t="str">
        <f>IF(D1418="","",支出入力表!G1419)</f>
        <v/>
      </c>
      <c r="F1418" s="196" t="str">
        <f>IF(E1418="","",VLOOKUP(E1418,プルダウン用リスト!$L$1:$M$14,2,FALSE))</f>
        <v/>
      </c>
      <c r="G1418" s="164" t="str">
        <f>IF(D1418="所費",VLOOKUP(D1418,支出入力表!E1419:$M$2000,4,FALSE),"")</f>
        <v/>
      </c>
      <c r="H1418" s="164" t="str">
        <f>IF(D1418="所費",VLOOKUP(D1418,支出入力表!E1419:$M$2000,5,FALSE),"")</f>
        <v/>
      </c>
      <c r="I1418" s="166" t="str">
        <f>IF(D1418="所費",VLOOKUP(D1418,支出入力表!E1419:$M$2000,6,FALSE),"")</f>
        <v/>
      </c>
      <c r="J1418" s="167" t="str">
        <f>IF(D1418="所費",VLOOKUP(D1418,支出入力表!E1419:$M$2000,7,FALSE),"")</f>
        <v/>
      </c>
      <c r="K1418" s="167" t="str">
        <f>IF(D1418="所費",VLOOKUP(D1418,支出入力表!E1419:$M$2000,8,FALSE),"")</f>
        <v/>
      </c>
      <c r="L1418" s="168" t="str">
        <f>IF(D1418="所費",VLOOKUP(D1418,支出入力表!E1419:$M$2000,9,FALSE),"")</f>
        <v/>
      </c>
      <c r="M1418" s="30"/>
    </row>
    <row r="1419" spans="2:13" x14ac:dyDescent="0.55000000000000004">
      <c r="B1419" s="163" t="str">
        <f>IF(D1419="所費",支出入力表!A1420,"")</f>
        <v/>
      </c>
      <c r="C1419" s="164" t="str">
        <f>IF(D1419="所費",支出入力表!C1420,"")</f>
        <v/>
      </c>
      <c r="D1419" s="165" t="str">
        <f>IF(支出入力表!E1420="所費","所費","")</f>
        <v/>
      </c>
      <c r="E1419" s="165" t="str">
        <f>IF(D1419="","",支出入力表!G1420)</f>
        <v/>
      </c>
      <c r="F1419" s="196" t="str">
        <f>IF(E1419="","",VLOOKUP(E1419,プルダウン用リスト!$L$1:$M$14,2,FALSE))</f>
        <v/>
      </c>
      <c r="G1419" s="164" t="str">
        <f>IF(D1419="所費",VLOOKUP(D1419,支出入力表!E1420:$M$2000,4,FALSE),"")</f>
        <v/>
      </c>
      <c r="H1419" s="164" t="str">
        <f>IF(D1419="所費",VLOOKUP(D1419,支出入力表!E1420:$M$2000,5,FALSE),"")</f>
        <v/>
      </c>
      <c r="I1419" s="166" t="str">
        <f>IF(D1419="所費",VLOOKUP(D1419,支出入力表!E1420:$M$2000,6,FALSE),"")</f>
        <v/>
      </c>
      <c r="J1419" s="167" t="str">
        <f>IF(D1419="所費",VLOOKUP(D1419,支出入力表!E1420:$M$2000,7,FALSE),"")</f>
        <v/>
      </c>
      <c r="K1419" s="167" t="str">
        <f>IF(D1419="所費",VLOOKUP(D1419,支出入力表!E1420:$M$2000,8,FALSE),"")</f>
        <v/>
      </c>
      <c r="L1419" s="168" t="str">
        <f>IF(D1419="所費",VLOOKUP(D1419,支出入力表!E1420:$M$2000,9,FALSE),"")</f>
        <v/>
      </c>
      <c r="M1419" s="30"/>
    </row>
    <row r="1420" spans="2:13" x14ac:dyDescent="0.55000000000000004">
      <c r="B1420" s="163" t="str">
        <f>IF(D1420="所費",支出入力表!A1421,"")</f>
        <v/>
      </c>
      <c r="C1420" s="164" t="str">
        <f>IF(D1420="所費",支出入力表!C1421,"")</f>
        <v/>
      </c>
      <c r="D1420" s="165" t="str">
        <f>IF(支出入力表!E1421="所費","所費","")</f>
        <v/>
      </c>
      <c r="E1420" s="165" t="str">
        <f>IF(D1420="","",支出入力表!G1421)</f>
        <v/>
      </c>
      <c r="F1420" s="196" t="str">
        <f>IF(E1420="","",VLOOKUP(E1420,プルダウン用リスト!$L$1:$M$14,2,FALSE))</f>
        <v/>
      </c>
      <c r="G1420" s="164" t="str">
        <f>IF(D1420="所費",VLOOKUP(D1420,支出入力表!E1421:$M$2000,4,FALSE),"")</f>
        <v/>
      </c>
      <c r="H1420" s="164" t="str">
        <f>IF(D1420="所費",VLOOKUP(D1420,支出入力表!E1421:$M$2000,5,FALSE),"")</f>
        <v/>
      </c>
      <c r="I1420" s="166" t="str">
        <f>IF(D1420="所費",VLOOKUP(D1420,支出入力表!E1421:$M$2000,6,FALSE),"")</f>
        <v/>
      </c>
      <c r="J1420" s="167" t="str">
        <f>IF(D1420="所費",VLOOKUP(D1420,支出入力表!E1421:$M$2000,7,FALSE),"")</f>
        <v/>
      </c>
      <c r="K1420" s="167" t="str">
        <f>IF(D1420="所費",VLOOKUP(D1420,支出入力表!E1421:$M$2000,8,FALSE),"")</f>
        <v/>
      </c>
      <c r="L1420" s="168" t="str">
        <f>IF(D1420="所費",VLOOKUP(D1420,支出入力表!E1421:$M$2000,9,FALSE),"")</f>
        <v/>
      </c>
      <c r="M1420" s="30"/>
    </row>
    <row r="1421" spans="2:13" x14ac:dyDescent="0.55000000000000004">
      <c r="B1421" s="163" t="str">
        <f>IF(D1421="所費",支出入力表!A1422,"")</f>
        <v/>
      </c>
      <c r="C1421" s="164" t="str">
        <f>IF(D1421="所費",支出入力表!C1422,"")</f>
        <v/>
      </c>
      <c r="D1421" s="165" t="str">
        <f>IF(支出入力表!E1422="所費","所費","")</f>
        <v/>
      </c>
      <c r="E1421" s="165" t="str">
        <f>IF(D1421="","",支出入力表!G1422)</f>
        <v/>
      </c>
      <c r="F1421" s="196" t="str">
        <f>IF(E1421="","",VLOOKUP(E1421,プルダウン用リスト!$L$1:$M$14,2,FALSE))</f>
        <v/>
      </c>
      <c r="G1421" s="164" t="str">
        <f>IF(D1421="所費",VLOOKUP(D1421,支出入力表!E1422:$M$2000,4,FALSE),"")</f>
        <v/>
      </c>
      <c r="H1421" s="164" t="str">
        <f>IF(D1421="所費",VLOOKUP(D1421,支出入力表!E1422:$M$2000,5,FALSE),"")</f>
        <v/>
      </c>
      <c r="I1421" s="166" t="str">
        <f>IF(D1421="所費",VLOOKUP(D1421,支出入力表!E1422:$M$2000,6,FALSE),"")</f>
        <v/>
      </c>
      <c r="J1421" s="167" t="str">
        <f>IF(D1421="所費",VLOOKUP(D1421,支出入力表!E1422:$M$2000,7,FALSE),"")</f>
        <v/>
      </c>
      <c r="K1421" s="167" t="str">
        <f>IF(D1421="所費",VLOOKUP(D1421,支出入力表!E1422:$M$2000,8,FALSE),"")</f>
        <v/>
      </c>
      <c r="L1421" s="168" t="str">
        <f>IF(D1421="所費",VLOOKUP(D1421,支出入力表!E1422:$M$2000,9,FALSE),"")</f>
        <v/>
      </c>
      <c r="M1421" s="30"/>
    </row>
    <row r="1422" spans="2:13" x14ac:dyDescent="0.55000000000000004">
      <c r="B1422" s="163" t="str">
        <f>IF(D1422="所費",支出入力表!A1423,"")</f>
        <v/>
      </c>
      <c r="C1422" s="164" t="str">
        <f>IF(D1422="所費",支出入力表!C1423,"")</f>
        <v/>
      </c>
      <c r="D1422" s="165" t="str">
        <f>IF(支出入力表!E1423="所費","所費","")</f>
        <v/>
      </c>
      <c r="E1422" s="165" t="str">
        <f>IF(D1422="","",支出入力表!G1423)</f>
        <v/>
      </c>
      <c r="F1422" s="196" t="str">
        <f>IF(E1422="","",VLOOKUP(E1422,プルダウン用リスト!$L$1:$M$14,2,FALSE))</f>
        <v/>
      </c>
      <c r="G1422" s="164" t="str">
        <f>IF(D1422="所費",VLOOKUP(D1422,支出入力表!E1423:$M$2000,4,FALSE),"")</f>
        <v/>
      </c>
      <c r="H1422" s="164" t="str">
        <f>IF(D1422="所費",VLOOKUP(D1422,支出入力表!E1423:$M$2000,5,FALSE),"")</f>
        <v/>
      </c>
      <c r="I1422" s="166" t="str">
        <f>IF(D1422="所費",VLOOKUP(D1422,支出入力表!E1423:$M$2000,6,FALSE),"")</f>
        <v/>
      </c>
      <c r="J1422" s="167" t="str">
        <f>IF(D1422="所費",VLOOKUP(D1422,支出入力表!E1423:$M$2000,7,FALSE),"")</f>
        <v/>
      </c>
      <c r="K1422" s="167" t="str">
        <f>IF(D1422="所費",VLOOKUP(D1422,支出入力表!E1423:$M$2000,8,FALSE),"")</f>
        <v/>
      </c>
      <c r="L1422" s="168" t="str">
        <f>IF(D1422="所費",VLOOKUP(D1422,支出入力表!E1423:$M$2000,9,FALSE),"")</f>
        <v/>
      </c>
      <c r="M1422" s="30"/>
    </row>
    <row r="1423" spans="2:13" x14ac:dyDescent="0.55000000000000004">
      <c r="B1423" s="163" t="str">
        <f>IF(D1423="所費",支出入力表!A1424,"")</f>
        <v/>
      </c>
      <c r="C1423" s="164" t="str">
        <f>IF(D1423="所費",支出入力表!C1424,"")</f>
        <v/>
      </c>
      <c r="D1423" s="165" t="str">
        <f>IF(支出入力表!E1424="所費","所費","")</f>
        <v/>
      </c>
      <c r="E1423" s="165" t="str">
        <f>IF(D1423="","",支出入力表!G1424)</f>
        <v/>
      </c>
      <c r="F1423" s="196" t="str">
        <f>IF(E1423="","",VLOOKUP(E1423,プルダウン用リスト!$L$1:$M$14,2,FALSE))</f>
        <v/>
      </c>
      <c r="G1423" s="164" t="str">
        <f>IF(D1423="所費",VLOOKUP(D1423,支出入力表!E1424:$M$2000,4,FALSE),"")</f>
        <v/>
      </c>
      <c r="H1423" s="164" t="str">
        <f>IF(D1423="所費",VLOOKUP(D1423,支出入力表!E1424:$M$2000,5,FALSE),"")</f>
        <v/>
      </c>
      <c r="I1423" s="166" t="str">
        <f>IF(D1423="所費",VLOOKUP(D1423,支出入力表!E1424:$M$2000,6,FALSE),"")</f>
        <v/>
      </c>
      <c r="J1423" s="167" t="str">
        <f>IF(D1423="所費",VLOOKUP(D1423,支出入力表!E1424:$M$2000,7,FALSE),"")</f>
        <v/>
      </c>
      <c r="K1423" s="167" t="str">
        <f>IF(D1423="所費",VLOOKUP(D1423,支出入力表!E1424:$M$2000,8,FALSE),"")</f>
        <v/>
      </c>
      <c r="L1423" s="168" t="str">
        <f>IF(D1423="所費",VLOOKUP(D1423,支出入力表!E1424:$M$2000,9,FALSE),"")</f>
        <v/>
      </c>
      <c r="M1423" s="30"/>
    </row>
    <row r="1424" spans="2:13" x14ac:dyDescent="0.55000000000000004">
      <c r="B1424" s="163" t="str">
        <f>IF(D1424="所費",支出入力表!A1425,"")</f>
        <v/>
      </c>
      <c r="C1424" s="164" t="str">
        <f>IF(D1424="所費",支出入力表!C1425,"")</f>
        <v/>
      </c>
      <c r="D1424" s="165" t="str">
        <f>IF(支出入力表!E1425="所費","所費","")</f>
        <v/>
      </c>
      <c r="E1424" s="165" t="str">
        <f>IF(D1424="","",支出入力表!G1425)</f>
        <v/>
      </c>
      <c r="F1424" s="196" t="str">
        <f>IF(E1424="","",VLOOKUP(E1424,プルダウン用リスト!$L$1:$M$14,2,FALSE))</f>
        <v/>
      </c>
      <c r="G1424" s="164" t="str">
        <f>IF(D1424="所費",VLOOKUP(D1424,支出入力表!E1425:$M$2000,4,FALSE),"")</f>
        <v/>
      </c>
      <c r="H1424" s="164" t="str">
        <f>IF(D1424="所費",VLOOKUP(D1424,支出入力表!E1425:$M$2000,5,FALSE),"")</f>
        <v/>
      </c>
      <c r="I1424" s="166" t="str">
        <f>IF(D1424="所費",VLOOKUP(D1424,支出入力表!E1425:$M$2000,6,FALSE),"")</f>
        <v/>
      </c>
      <c r="J1424" s="167" t="str">
        <f>IF(D1424="所費",VLOOKUP(D1424,支出入力表!E1425:$M$2000,7,FALSE),"")</f>
        <v/>
      </c>
      <c r="K1424" s="167" t="str">
        <f>IF(D1424="所費",VLOOKUP(D1424,支出入力表!E1425:$M$2000,8,FALSE),"")</f>
        <v/>
      </c>
      <c r="L1424" s="168" t="str">
        <f>IF(D1424="所費",VLOOKUP(D1424,支出入力表!E1425:$M$2000,9,FALSE),"")</f>
        <v/>
      </c>
      <c r="M1424" s="30"/>
    </row>
    <row r="1425" spans="2:13" x14ac:dyDescent="0.55000000000000004">
      <c r="B1425" s="163" t="str">
        <f>IF(D1425="所費",支出入力表!A1426,"")</f>
        <v/>
      </c>
      <c r="C1425" s="164" t="str">
        <f>IF(D1425="所費",支出入力表!C1426,"")</f>
        <v/>
      </c>
      <c r="D1425" s="165" t="str">
        <f>IF(支出入力表!E1426="所費","所費","")</f>
        <v/>
      </c>
      <c r="E1425" s="165" t="str">
        <f>IF(D1425="","",支出入力表!G1426)</f>
        <v/>
      </c>
      <c r="F1425" s="196" t="str">
        <f>IF(E1425="","",VLOOKUP(E1425,プルダウン用リスト!$L$1:$M$14,2,FALSE))</f>
        <v/>
      </c>
      <c r="G1425" s="164" t="str">
        <f>IF(D1425="所費",VLOOKUP(D1425,支出入力表!E1426:$M$2000,4,FALSE),"")</f>
        <v/>
      </c>
      <c r="H1425" s="164" t="str">
        <f>IF(D1425="所費",VLOOKUP(D1425,支出入力表!E1426:$M$2000,5,FALSE),"")</f>
        <v/>
      </c>
      <c r="I1425" s="166" t="str">
        <f>IF(D1425="所費",VLOOKUP(D1425,支出入力表!E1426:$M$2000,6,FALSE),"")</f>
        <v/>
      </c>
      <c r="J1425" s="167" t="str">
        <f>IF(D1425="所費",VLOOKUP(D1425,支出入力表!E1426:$M$2000,7,FALSE),"")</f>
        <v/>
      </c>
      <c r="K1425" s="167" t="str">
        <f>IF(D1425="所費",VLOOKUP(D1425,支出入力表!E1426:$M$2000,8,FALSE),"")</f>
        <v/>
      </c>
      <c r="L1425" s="168" t="str">
        <f>IF(D1425="所費",VLOOKUP(D1425,支出入力表!E1426:$M$2000,9,FALSE),"")</f>
        <v/>
      </c>
      <c r="M1425" s="30"/>
    </row>
    <row r="1426" spans="2:13" x14ac:dyDescent="0.55000000000000004">
      <c r="B1426" s="163" t="str">
        <f>IF(D1426="所費",支出入力表!A1427,"")</f>
        <v/>
      </c>
      <c r="C1426" s="164" t="str">
        <f>IF(D1426="所費",支出入力表!C1427,"")</f>
        <v/>
      </c>
      <c r="D1426" s="165" t="str">
        <f>IF(支出入力表!E1427="所費","所費","")</f>
        <v/>
      </c>
      <c r="E1426" s="165" t="str">
        <f>IF(D1426="","",支出入力表!G1427)</f>
        <v/>
      </c>
      <c r="F1426" s="196" t="str">
        <f>IF(E1426="","",VLOOKUP(E1426,プルダウン用リスト!$L$1:$M$14,2,FALSE))</f>
        <v/>
      </c>
      <c r="G1426" s="164" t="str">
        <f>IF(D1426="所費",VLOOKUP(D1426,支出入力表!E1427:$M$2000,4,FALSE),"")</f>
        <v/>
      </c>
      <c r="H1426" s="164" t="str">
        <f>IF(D1426="所費",VLOOKUP(D1426,支出入力表!E1427:$M$2000,5,FALSE),"")</f>
        <v/>
      </c>
      <c r="I1426" s="166" t="str">
        <f>IF(D1426="所費",VLOOKUP(D1426,支出入力表!E1427:$M$2000,6,FALSE),"")</f>
        <v/>
      </c>
      <c r="J1426" s="167" t="str">
        <f>IF(D1426="所費",VLOOKUP(D1426,支出入力表!E1427:$M$2000,7,FALSE),"")</f>
        <v/>
      </c>
      <c r="K1426" s="167" t="str">
        <f>IF(D1426="所費",VLOOKUP(D1426,支出入力表!E1427:$M$2000,8,FALSE),"")</f>
        <v/>
      </c>
      <c r="L1426" s="168" t="str">
        <f>IF(D1426="所費",VLOOKUP(D1426,支出入力表!E1427:$M$2000,9,FALSE),"")</f>
        <v/>
      </c>
      <c r="M1426" s="30"/>
    </row>
    <row r="1427" spans="2:13" x14ac:dyDescent="0.55000000000000004">
      <c r="B1427" s="163" t="str">
        <f>IF(D1427="所費",支出入力表!A1428,"")</f>
        <v/>
      </c>
      <c r="C1427" s="164" t="str">
        <f>IF(D1427="所費",支出入力表!C1428,"")</f>
        <v/>
      </c>
      <c r="D1427" s="165" t="str">
        <f>IF(支出入力表!E1428="所費","所費","")</f>
        <v/>
      </c>
      <c r="E1427" s="165" t="str">
        <f>IF(D1427="","",支出入力表!G1428)</f>
        <v/>
      </c>
      <c r="F1427" s="196" t="str">
        <f>IF(E1427="","",VLOOKUP(E1427,プルダウン用リスト!$L$1:$M$14,2,FALSE))</f>
        <v/>
      </c>
      <c r="G1427" s="164" t="str">
        <f>IF(D1427="所費",VLOOKUP(D1427,支出入力表!E1428:$M$2000,4,FALSE),"")</f>
        <v/>
      </c>
      <c r="H1427" s="164" t="str">
        <f>IF(D1427="所費",VLOOKUP(D1427,支出入力表!E1428:$M$2000,5,FALSE),"")</f>
        <v/>
      </c>
      <c r="I1427" s="166" t="str">
        <f>IF(D1427="所費",VLOOKUP(D1427,支出入力表!E1428:$M$2000,6,FALSE),"")</f>
        <v/>
      </c>
      <c r="J1427" s="167" t="str">
        <f>IF(D1427="所費",VLOOKUP(D1427,支出入力表!E1428:$M$2000,7,FALSE),"")</f>
        <v/>
      </c>
      <c r="K1427" s="167" t="str">
        <f>IF(D1427="所費",VLOOKUP(D1427,支出入力表!E1428:$M$2000,8,FALSE),"")</f>
        <v/>
      </c>
      <c r="L1427" s="168" t="str">
        <f>IF(D1427="所費",VLOOKUP(D1427,支出入力表!E1428:$M$2000,9,FALSE),"")</f>
        <v/>
      </c>
      <c r="M1427" s="30"/>
    </row>
    <row r="1428" spans="2:13" x14ac:dyDescent="0.55000000000000004">
      <c r="B1428" s="163" t="str">
        <f>IF(D1428="所費",支出入力表!A1429,"")</f>
        <v/>
      </c>
      <c r="C1428" s="164" t="str">
        <f>IF(D1428="所費",支出入力表!C1429,"")</f>
        <v/>
      </c>
      <c r="D1428" s="165" t="str">
        <f>IF(支出入力表!E1429="所費","所費","")</f>
        <v/>
      </c>
      <c r="E1428" s="165" t="str">
        <f>IF(D1428="","",支出入力表!G1429)</f>
        <v/>
      </c>
      <c r="F1428" s="196" t="str">
        <f>IF(E1428="","",VLOOKUP(E1428,プルダウン用リスト!$L$1:$M$14,2,FALSE))</f>
        <v/>
      </c>
      <c r="G1428" s="164" t="str">
        <f>IF(D1428="所費",VLOOKUP(D1428,支出入力表!E1429:$M$2000,4,FALSE),"")</f>
        <v/>
      </c>
      <c r="H1428" s="164" t="str">
        <f>IF(D1428="所費",VLOOKUP(D1428,支出入力表!E1429:$M$2000,5,FALSE),"")</f>
        <v/>
      </c>
      <c r="I1428" s="166" t="str">
        <f>IF(D1428="所費",VLOOKUP(D1428,支出入力表!E1429:$M$2000,6,FALSE),"")</f>
        <v/>
      </c>
      <c r="J1428" s="167" t="str">
        <f>IF(D1428="所費",VLOOKUP(D1428,支出入力表!E1429:$M$2000,7,FALSE),"")</f>
        <v/>
      </c>
      <c r="K1428" s="167" t="str">
        <f>IF(D1428="所費",VLOOKUP(D1428,支出入力表!E1429:$M$2000,8,FALSE),"")</f>
        <v/>
      </c>
      <c r="L1428" s="168" t="str">
        <f>IF(D1428="所費",VLOOKUP(D1428,支出入力表!E1429:$M$2000,9,FALSE),"")</f>
        <v/>
      </c>
      <c r="M1428" s="30"/>
    </row>
    <row r="1429" spans="2:13" x14ac:dyDescent="0.55000000000000004">
      <c r="B1429" s="163" t="str">
        <f>IF(D1429="所費",支出入力表!A1430,"")</f>
        <v/>
      </c>
      <c r="C1429" s="164" t="str">
        <f>IF(D1429="所費",支出入力表!C1430,"")</f>
        <v/>
      </c>
      <c r="D1429" s="165" t="str">
        <f>IF(支出入力表!E1430="所費","所費","")</f>
        <v/>
      </c>
      <c r="E1429" s="165" t="str">
        <f>IF(D1429="","",支出入力表!G1430)</f>
        <v/>
      </c>
      <c r="F1429" s="196" t="str">
        <f>IF(E1429="","",VLOOKUP(E1429,プルダウン用リスト!$L$1:$M$14,2,FALSE))</f>
        <v/>
      </c>
      <c r="G1429" s="164" t="str">
        <f>IF(D1429="所費",VLOOKUP(D1429,支出入力表!E1430:$M$2000,4,FALSE),"")</f>
        <v/>
      </c>
      <c r="H1429" s="164" t="str">
        <f>IF(D1429="所費",VLOOKUP(D1429,支出入力表!E1430:$M$2000,5,FALSE),"")</f>
        <v/>
      </c>
      <c r="I1429" s="166" t="str">
        <f>IF(D1429="所費",VLOOKUP(D1429,支出入力表!E1430:$M$2000,6,FALSE),"")</f>
        <v/>
      </c>
      <c r="J1429" s="167" t="str">
        <f>IF(D1429="所費",VLOOKUP(D1429,支出入力表!E1430:$M$2000,7,FALSE),"")</f>
        <v/>
      </c>
      <c r="K1429" s="167" t="str">
        <f>IF(D1429="所費",VLOOKUP(D1429,支出入力表!E1430:$M$2000,8,FALSE),"")</f>
        <v/>
      </c>
      <c r="L1429" s="168" t="str">
        <f>IF(D1429="所費",VLOOKUP(D1429,支出入力表!E1430:$M$2000,9,FALSE),"")</f>
        <v/>
      </c>
      <c r="M1429" s="30"/>
    </row>
    <row r="1430" spans="2:13" x14ac:dyDescent="0.55000000000000004">
      <c r="B1430" s="163" t="str">
        <f>IF(D1430="所費",支出入力表!A1431,"")</f>
        <v/>
      </c>
      <c r="C1430" s="164" t="str">
        <f>IF(D1430="所費",支出入力表!C1431,"")</f>
        <v/>
      </c>
      <c r="D1430" s="165" t="str">
        <f>IF(支出入力表!E1431="所費","所費","")</f>
        <v/>
      </c>
      <c r="E1430" s="165" t="str">
        <f>IF(D1430="","",支出入力表!G1431)</f>
        <v/>
      </c>
      <c r="F1430" s="196" t="str">
        <f>IF(E1430="","",VLOOKUP(E1430,プルダウン用リスト!$L$1:$M$14,2,FALSE))</f>
        <v/>
      </c>
      <c r="G1430" s="164" t="str">
        <f>IF(D1430="所費",VLOOKUP(D1430,支出入力表!E1431:$M$2000,4,FALSE),"")</f>
        <v/>
      </c>
      <c r="H1430" s="164" t="str">
        <f>IF(D1430="所費",VLOOKUP(D1430,支出入力表!E1431:$M$2000,5,FALSE),"")</f>
        <v/>
      </c>
      <c r="I1430" s="166" t="str">
        <f>IF(D1430="所費",VLOOKUP(D1430,支出入力表!E1431:$M$2000,6,FALSE),"")</f>
        <v/>
      </c>
      <c r="J1430" s="167" t="str">
        <f>IF(D1430="所費",VLOOKUP(D1430,支出入力表!E1431:$M$2000,7,FALSE),"")</f>
        <v/>
      </c>
      <c r="K1430" s="167" t="str">
        <f>IF(D1430="所費",VLOOKUP(D1430,支出入力表!E1431:$M$2000,8,FALSE),"")</f>
        <v/>
      </c>
      <c r="L1430" s="168" t="str">
        <f>IF(D1430="所費",VLOOKUP(D1430,支出入力表!E1431:$M$2000,9,FALSE),"")</f>
        <v/>
      </c>
      <c r="M1430" s="30"/>
    </row>
    <row r="1431" spans="2:13" x14ac:dyDescent="0.55000000000000004">
      <c r="B1431" s="163" t="str">
        <f>IF(D1431="所費",支出入力表!A1432,"")</f>
        <v/>
      </c>
      <c r="C1431" s="164" t="str">
        <f>IF(D1431="所費",支出入力表!C1432,"")</f>
        <v/>
      </c>
      <c r="D1431" s="165" t="str">
        <f>IF(支出入力表!E1432="所費","所費","")</f>
        <v/>
      </c>
      <c r="E1431" s="165" t="str">
        <f>IF(D1431="","",支出入力表!G1432)</f>
        <v/>
      </c>
      <c r="F1431" s="196" t="str">
        <f>IF(E1431="","",VLOOKUP(E1431,プルダウン用リスト!$L$1:$M$14,2,FALSE))</f>
        <v/>
      </c>
      <c r="G1431" s="164" t="str">
        <f>IF(D1431="所費",VLOOKUP(D1431,支出入力表!E1432:$M$2000,4,FALSE),"")</f>
        <v/>
      </c>
      <c r="H1431" s="164" t="str">
        <f>IF(D1431="所費",VLOOKUP(D1431,支出入力表!E1432:$M$2000,5,FALSE),"")</f>
        <v/>
      </c>
      <c r="I1431" s="166" t="str">
        <f>IF(D1431="所費",VLOOKUP(D1431,支出入力表!E1432:$M$2000,6,FALSE),"")</f>
        <v/>
      </c>
      <c r="J1431" s="167" t="str">
        <f>IF(D1431="所費",VLOOKUP(D1431,支出入力表!E1432:$M$2000,7,FALSE),"")</f>
        <v/>
      </c>
      <c r="K1431" s="167" t="str">
        <f>IF(D1431="所費",VLOOKUP(D1431,支出入力表!E1432:$M$2000,8,FALSE),"")</f>
        <v/>
      </c>
      <c r="L1431" s="168" t="str">
        <f>IF(D1431="所費",VLOOKUP(D1431,支出入力表!E1432:$M$2000,9,FALSE),"")</f>
        <v/>
      </c>
      <c r="M1431" s="30"/>
    </row>
    <row r="1432" spans="2:13" x14ac:dyDescent="0.55000000000000004">
      <c r="B1432" s="163" t="str">
        <f>IF(D1432="所費",支出入力表!A1433,"")</f>
        <v/>
      </c>
      <c r="C1432" s="164" t="str">
        <f>IF(D1432="所費",支出入力表!C1433,"")</f>
        <v/>
      </c>
      <c r="D1432" s="165" t="str">
        <f>IF(支出入力表!E1433="所費","所費","")</f>
        <v/>
      </c>
      <c r="E1432" s="165" t="str">
        <f>IF(D1432="","",支出入力表!G1433)</f>
        <v/>
      </c>
      <c r="F1432" s="196" t="str">
        <f>IF(E1432="","",VLOOKUP(E1432,プルダウン用リスト!$L$1:$M$14,2,FALSE))</f>
        <v/>
      </c>
      <c r="G1432" s="164" t="str">
        <f>IF(D1432="所費",VLOOKUP(D1432,支出入力表!E1433:$M$2000,4,FALSE),"")</f>
        <v/>
      </c>
      <c r="H1432" s="164" t="str">
        <f>IF(D1432="所費",VLOOKUP(D1432,支出入力表!E1433:$M$2000,5,FALSE),"")</f>
        <v/>
      </c>
      <c r="I1432" s="166" t="str">
        <f>IF(D1432="所費",VLOOKUP(D1432,支出入力表!E1433:$M$2000,6,FALSE),"")</f>
        <v/>
      </c>
      <c r="J1432" s="167" t="str">
        <f>IF(D1432="所費",VLOOKUP(D1432,支出入力表!E1433:$M$2000,7,FALSE),"")</f>
        <v/>
      </c>
      <c r="K1432" s="167" t="str">
        <f>IF(D1432="所費",VLOOKUP(D1432,支出入力表!E1433:$M$2000,8,FALSE),"")</f>
        <v/>
      </c>
      <c r="L1432" s="168" t="str">
        <f>IF(D1432="所費",VLOOKUP(D1432,支出入力表!E1433:$M$2000,9,FALSE),"")</f>
        <v/>
      </c>
      <c r="M1432" s="30"/>
    </row>
    <row r="1433" spans="2:13" x14ac:dyDescent="0.55000000000000004">
      <c r="B1433" s="163" t="str">
        <f>IF(D1433="所費",支出入力表!A1434,"")</f>
        <v/>
      </c>
      <c r="C1433" s="164" t="str">
        <f>IF(D1433="所費",支出入力表!C1434,"")</f>
        <v/>
      </c>
      <c r="D1433" s="165" t="str">
        <f>IF(支出入力表!E1434="所費","所費","")</f>
        <v/>
      </c>
      <c r="E1433" s="165" t="str">
        <f>IF(D1433="","",支出入力表!G1434)</f>
        <v/>
      </c>
      <c r="F1433" s="196" t="str">
        <f>IF(E1433="","",VLOOKUP(E1433,プルダウン用リスト!$L$1:$M$14,2,FALSE))</f>
        <v/>
      </c>
      <c r="G1433" s="164" t="str">
        <f>IF(D1433="所費",VLOOKUP(D1433,支出入力表!E1434:$M$2000,4,FALSE),"")</f>
        <v/>
      </c>
      <c r="H1433" s="164" t="str">
        <f>IF(D1433="所費",VLOOKUP(D1433,支出入力表!E1434:$M$2000,5,FALSE),"")</f>
        <v/>
      </c>
      <c r="I1433" s="166" t="str">
        <f>IF(D1433="所費",VLOOKUP(D1433,支出入力表!E1434:$M$2000,6,FALSE),"")</f>
        <v/>
      </c>
      <c r="J1433" s="167" t="str">
        <f>IF(D1433="所費",VLOOKUP(D1433,支出入力表!E1434:$M$2000,7,FALSE),"")</f>
        <v/>
      </c>
      <c r="K1433" s="167" t="str">
        <f>IF(D1433="所費",VLOOKUP(D1433,支出入力表!E1434:$M$2000,8,FALSE),"")</f>
        <v/>
      </c>
      <c r="L1433" s="168" t="str">
        <f>IF(D1433="所費",VLOOKUP(D1433,支出入力表!E1434:$M$2000,9,FALSE),"")</f>
        <v/>
      </c>
      <c r="M1433" s="30"/>
    </row>
    <row r="1434" spans="2:13" x14ac:dyDescent="0.55000000000000004">
      <c r="B1434" s="163" t="str">
        <f>IF(D1434="所費",支出入力表!A1435,"")</f>
        <v/>
      </c>
      <c r="C1434" s="164" t="str">
        <f>IF(D1434="所費",支出入力表!C1435,"")</f>
        <v/>
      </c>
      <c r="D1434" s="165" t="str">
        <f>IF(支出入力表!E1435="所費","所費","")</f>
        <v/>
      </c>
      <c r="E1434" s="165" t="str">
        <f>IF(D1434="","",支出入力表!G1435)</f>
        <v/>
      </c>
      <c r="F1434" s="196" t="str">
        <f>IF(E1434="","",VLOOKUP(E1434,プルダウン用リスト!$L$1:$M$14,2,FALSE))</f>
        <v/>
      </c>
      <c r="G1434" s="164" t="str">
        <f>IF(D1434="所費",VLOOKUP(D1434,支出入力表!E1435:$M$2000,4,FALSE),"")</f>
        <v/>
      </c>
      <c r="H1434" s="164" t="str">
        <f>IF(D1434="所費",VLOOKUP(D1434,支出入力表!E1435:$M$2000,5,FALSE),"")</f>
        <v/>
      </c>
      <c r="I1434" s="166" t="str">
        <f>IF(D1434="所費",VLOOKUP(D1434,支出入力表!E1435:$M$2000,6,FALSE),"")</f>
        <v/>
      </c>
      <c r="J1434" s="167" t="str">
        <f>IF(D1434="所費",VLOOKUP(D1434,支出入力表!E1435:$M$2000,7,FALSE),"")</f>
        <v/>
      </c>
      <c r="K1434" s="167" t="str">
        <f>IF(D1434="所費",VLOOKUP(D1434,支出入力表!E1435:$M$2000,8,FALSE),"")</f>
        <v/>
      </c>
      <c r="L1434" s="168" t="str">
        <f>IF(D1434="所費",VLOOKUP(D1434,支出入力表!E1435:$M$2000,9,FALSE),"")</f>
        <v/>
      </c>
      <c r="M1434" s="30"/>
    </row>
    <row r="1435" spans="2:13" x14ac:dyDescent="0.55000000000000004">
      <c r="B1435" s="163" t="str">
        <f>IF(D1435="所費",支出入力表!A1436,"")</f>
        <v/>
      </c>
      <c r="C1435" s="164" t="str">
        <f>IF(D1435="所費",支出入力表!C1436,"")</f>
        <v/>
      </c>
      <c r="D1435" s="165" t="str">
        <f>IF(支出入力表!E1436="所費","所費","")</f>
        <v/>
      </c>
      <c r="E1435" s="165" t="str">
        <f>IF(D1435="","",支出入力表!G1436)</f>
        <v/>
      </c>
      <c r="F1435" s="196" t="str">
        <f>IF(E1435="","",VLOOKUP(E1435,プルダウン用リスト!$L$1:$M$14,2,FALSE))</f>
        <v/>
      </c>
      <c r="G1435" s="164" t="str">
        <f>IF(D1435="所費",VLOOKUP(D1435,支出入力表!E1436:$M$2000,4,FALSE),"")</f>
        <v/>
      </c>
      <c r="H1435" s="164" t="str">
        <f>IF(D1435="所費",VLOOKUP(D1435,支出入力表!E1436:$M$2000,5,FALSE),"")</f>
        <v/>
      </c>
      <c r="I1435" s="166" t="str">
        <f>IF(D1435="所費",VLOOKUP(D1435,支出入力表!E1436:$M$2000,6,FALSE),"")</f>
        <v/>
      </c>
      <c r="J1435" s="167" t="str">
        <f>IF(D1435="所費",VLOOKUP(D1435,支出入力表!E1436:$M$2000,7,FALSE),"")</f>
        <v/>
      </c>
      <c r="K1435" s="167" t="str">
        <f>IF(D1435="所費",VLOOKUP(D1435,支出入力表!E1436:$M$2000,8,FALSE),"")</f>
        <v/>
      </c>
      <c r="L1435" s="168" t="str">
        <f>IF(D1435="所費",VLOOKUP(D1435,支出入力表!E1436:$M$2000,9,FALSE),"")</f>
        <v/>
      </c>
      <c r="M1435" s="30"/>
    </row>
    <row r="1436" spans="2:13" x14ac:dyDescent="0.55000000000000004">
      <c r="B1436" s="163" t="str">
        <f>IF(D1436="所費",支出入力表!A1437,"")</f>
        <v/>
      </c>
      <c r="C1436" s="164" t="str">
        <f>IF(D1436="所費",支出入力表!C1437,"")</f>
        <v/>
      </c>
      <c r="D1436" s="165" t="str">
        <f>IF(支出入力表!E1437="所費","所費","")</f>
        <v/>
      </c>
      <c r="E1436" s="165" t="str">
        <f>IF(D1436="","",支出入力表!G1437)</f>
        <v/>
      </c>
      <c r="F1436" s="196" t="str">
        <f>IF(E1436="","",VLOOKUP(E1436,プルダウン用リスト!$L$1:$M$14,2,FALSE))</f>
        <v/>
      </c>
      <c r="G1436" s="164" t="str">
        <f>IF(D1436="所費",VLOOKUP(D1436,支出入力表!E1437:$M$2000,4,FALSE),"")</f>
        <v/>
      </c>
      <c r="H1436" s="164" t="str">
        <f>IF(D1436="所費",VLOOKUP(D1436,支出入力表!E1437:$M$2000,5,FALSE),"")</f>
        <v/>
      </c>
      <c r="I1436" s="166" t="str">
        <f>IF(D1436="所費",VLOOKUP(D1436,支出入力表!E1437:$M$2000,6,FALSE),"")</f>
        <v/>
      </c>
      <c r="J1436" s="167" t="str">
        <f>IF(D1436="所費",VLOOKUP(D1436,支出入力表!E1437:$M$2000,7,FALSE),"")</f>
        <v/>
      </c>
      <c r="K1436" s="167" t="str">
        <f>IF(D1436="所費",VLOOKUP(D1436,支出入力表!E1437:$M$2000,8,FALSE),"")</f>
        <v/>
      </c>
      <c r="L1436" s="168" t="str">
        <f>IF(D1436="所費",VLOOKUP(D1436,支出入力表!E1437:$M$2000,9,FALSE),"")</f>
        <v/>
      </c>
      <c r="M1436" s="30"/>
    </row>
    <row r="1437" spans="2:13" x14ac:dyDescent="0.55000000000000004">
      <c r="B1437" s="163" t="str">
        <f>IF(D1437="所費",支出入力表!A1438,"")</f>
        <v/>
      </c>
      <c r="C1437" s="164" t="str">
        <f>IF(D1437="所費",支出入力表!C1438,"")</f>
        <v/>
      </c>
      <c r="D1437" s="165" t="str">
        <f>IF(支出入力表!E1438="所費","所費","")</f>
        <v/>
      </c>
      <c r="E1437" s="165" t="str">
        <f>IF(D1437="","",支出入力表!G1438)</f>
        <v/>
      </c>
      <c r="F1437" s="196" t="str">
        <f>IF(E1437="","",VLOOKUP(E1437,プルダウン用リスト!$L$1:$M$14,2,FALSE))</f>
        <v/>
      </c>
      <c r="G1437" s="164" t="str">
        <f>IF(D1437="所費",VLOOKUP(D1437,支出入力表!E1438:$M$2000,4,FALSE),"")</f>
        <v/>
      </c>
      <c r="H1437" s="164" t="str">
        <f>IF(D1437="所費",VLOOKUP(D1437,支出入力表!E1438:$M$2000,5,FALSE),"")</f>
        <v/>
      </c>
      <c r="I1437" s="166" t="str">
        <f>IF(D1437="所費",VLOOKUP(D1437,支出入力表!E1438:$M$2000,6,FALSE),"")</f>
        <v/>
      </c>
      <c r="J1437" s="167" t="str">
        <f>IF(D1437="所費",VLOOKUP(D1437,支出入力表!E1438:$M$2000,7,FALSE),"")</f>
        <v/>
      </c>
      <c r="K1437" s="167" t="str">
        <f>IF(D1437="所費",VLOOKUP(D1437,支出入力表!E1438:$M$2000,8,FALSE),"")</f>
        <v/>
      </c>
      <c r="L1437" s="168" t="str">
        <f>IF(D1437="所費",VLOOKUP(D1437,支出入力表!E1438:$M$2000,9,FALSE),"")</f>
        <v/>
      </c>
      <c r="M1437" s="30"/>
    </row>
    <row r="1438" spans="2:13" x14ac:dyDescent="0.55000000000000004">
      <c r="B1438" s="163" t="str">
        <f>IF(D1438="所費",支出入力表!A1439,"")</f>
        <v/>
      </c>
      <c r="C1438" s="164" t="str">
        <f>IF(D1438="所費",支出入力表!C1439,"")</f>
        <v/>
      </c>
      <c r="D1438" s="165" t="str">
        <f>IF(支出入力表!E1439="所費","所費","")</f>
        <v/>
      </c>
      <c r="E1438" s="165" t="str">
        <f>IF(D1438="","",支出入力表!G1439)</f>
        <v/>
      </c>
      <c r="F1438" s="196" t="str">
        <f>IF(E1438="","",VLOOKUP(E1438,プルダウン用リスト!$L$1:$M$14,2,FALSE))</f>
        <v/>
      </c>
      <c r="G1438" s="164" t="str">
        <f>IF(D1438="所費",VLOOKUP(D1438,支出入力表!E1439:$M$2000,4,FALSE),"")</f>
        <v/>
      </c>
      <c r="H1438" s="164" t="str">
        <f>IF(D1438="所費",VLOOKUP(D1438,支出入力表!E1439:$M$2000,5,FALSE),"")</f>
        <v/>
      </c>
      <c r="I1438" s="166" t="str">
        <f>IF(D1438="所費",VLOOKUP(D1438,支出入力表!E1439:$M$2000,6,FALSE),"")</f>
        <v/>
      </c>
      <c r="J1438" s="167" t="str">
        <f>IF(D1438="所費",VLOOKUP(D1438,支出入力表!E1439:$M$2000,7,FALSE),"")</f>
        <v/>
      </c>
      <c r="K1438" s="167" t="str">
        <f>IF(D1438="所費",VLOOKUP(D1438,支出入力表!E1439:$M$2000,8,FALSE),"")</f>
        <v/>
      </c>
      <c r="L1438" s="168" t="str">
        <f>IF(D1438="所費",VLOOKUP(D1438,支出入力表!E1439:$M$2000,9,FALSE),"")</f>
        <v/>
      </c>
      <c r="M1438" s="30"/>
    </row>
    <row r="1439" spans="2:13" x14ac:dyDescent="0.55000000000000004">
      <c r="B1439" s="163" t="str">
        <f>IF(D1439="所費",支出入力表!A1440,"")</f>
        <v/>
      </c>
      <c r="C1439" s="164" t="str">
        <f>IF(D1439="所費",支出入力表!C1440,"")</f>
        <v/>
      </c>
      <c r="D1439" s="165" t="str">
        <f>IF(支出入力表!E1440="所費","所費","")</f>
        <v/>
      </c>
      <c r="E1439" s="165" t="str">
        <f>IF(D1439="","",支出入力表!G1440)</f>
        <v/>
      </c>
      <c r="F1439" s="196" t="str">
        <f>IF(E1439="","",VLOOKUP(E1439,プルダウン用リスト!$L$1:$M$14,2,FALSE))</f>
        <v/>
      </c>
      <c r="G1439" s="164" t="str">
        <f>IF(D1439="所費",VLOOKUP(D1439,支出入力表!E1440:$M$2000,4,FALSE),"")</f>
        <v/>
      </c>
      <c r="H1439" s="164" t="str">
        <f>IF(D1439="所費",VLOOKUP(D1439,支出入力表!E1440:$M$2000,5,FALSE),"")</f>
        <v/>
      </c>
      <c r="I1439" s="166" t="str">
        <f>IF(D1439="所費",VLOOKUP(D1439,支出入力表!E1440:$M$2000,6,FALSE),"")</f>
        <v/>
      </c>
      <c r="J1439" s="167" t="str">
        <f>IF(D1439="所費",VLOOKUP(D1439,支出入力表!E1440:$M$2000,7,FALSE),"")</f>
        <v/>
      </c>
      <c r="K1439" s="167" t="str">
        <f>IF(D1439="所費",VLOOKUP(D1439,支出入力表!E1440:$M$2000,8,FALSE),"")</f>
        <v/>
      </c>
      <c r="L1439" s="168" t="str">
        <f>IF(D1439="所費",VLOOKUP(D1439,支出入力表!E1440:$M$2000,9,FALSE),"")</f>
        <v/>
      </c>
      <c r="M1439" s="30"/>
    </row>
    <row r="1440" spans="2:13" x14ac:dyDescent="0.55000000000000004">
      <c r="B1440" s="163" t="str">
        <f>IF(D1440="所費",支出入力表!A1441,"")</f>
        <v/>
      </c>
      <c r="C1440" s="164" t="str">
        <f>IF(D1440="所費",支出入力表!C1441,"")</f>
        <v/>
      </c>
      <c r="D1440" s="165" t="str">
        <f>IF(支出入力表!E1441="所費","所費","")</f>
        <v/>
      </c>
      <c r="E1440" s="165" t="str">
        <f>IF(D1440="","",支出入力表!G1441)</f>
        <v/>
      </c>
      <c r="F1440" s="196" t="str">
        <f>IF(E1440="","",VLOOKUP(E1440,プルダウン用リスト!$L$1:$M$14,2,FALSE))</f>
        <v/>
      </c>
      <c r="G1440" s="164" t="str">
        <f>IF(D1440="所費",VLOOKUP(D1440,支出入力表!E1441:$M$2000,4,FALSE),"")</f>
        <v/>
      </c>
      <c r="H1440" s="164" t="str">
        <f>IF(D1440="所費",VLOOKUP(D1440,支出入力表!E1441:$M$2000,5,FALSE),"")</f>
        <v/>
      </c>
      <c r="I1440" s="166" t="str">
        <f>IF(D1440="所費",VLOOKUP(D1440,支出入力表!E1441:$M$2000,6,FALSE),"")</f>
        <v/>
      </c>
      <c r="J1440" s="167" t="str">
        <f>IF(D1440="所費",VLOOKUP(D1440,支出入力表!E1441:$M$2000,7,FALSE),"")</f>
        <v/>
      </c>
      <c r="K1440" s="167" t="str">
        <f>IF(D1440="所費",VLOOKUP(D1440,支出入力表!E1441:$M$2000,8,FALSE),"")</f>
        <v/>
      </c>
      <c r="L1440" s="168" t="str">
        <f>IF(D1440="所費",VLOOKUP(D1440,支出入力表!E1441:$M$2000,9,FALSE),"")</f>
        <v/>
      </c>
      <c r="M1440" s="30"/>
    </row>
    <row r="1441" spans="2:13" x14ac:dyDescent="0.55000000000000004">
      <c r="B1441" s="163" t="str">
        <f>IF(D1441="所費",支出入力表!A1442,"")</f>
        <v/>
      </c>
      <c r="C1441" s="164" t="str">
        <f>IF(D1441="所費",支出入力表!C1442,"")</f>
        <v/>
      </c>
      <c r="D1441" s="165" t="str">
        <f>IF(支出入力表!E1442="所費","所費","")</f>
        <v/>
      </c>
      <c r="E1441" s="165" t="str">
        <f>IF(D1441="","",支出入力表!G1442)</f>
        <v/>
      </c>
      <c r="F1441" s="196" t="str">
        <f>IF(E1441="","",VLOOKUP(E1441,プルダウン用リスト!$L$1:$M$14,2,FALSE))</f>
        <v/>
      </c>
      <c r="G1441" s="164" t="str">
        <f>IF(D1441="所費",VLOOKUP(D1441,支出入力表!E1442:$M$2000,4,FALSE),"")</f>
        <v/>
      </c>
      <c r="H1441" s="164" t="str">
        <f>IF(D1441="所費",VLOOKUP(D1441,支出入力表!E1442:$M$2000,5,FALSE),"")</f>
        <v/>
      </c>
      <c r="I1441" s="166" t="str">
        <f>IF(D1441="所費",VLOOKUP(D1441,支出入力表!E1442:$M$2000,6,FALSE),"")</f>
        <v/>
      </c>
      <c r="J1441" s="167" t="str">
        <f>IF(D1441="所費",VLOOKUP(D1441,支出入力表!E1442:$M$2000,7,FALSE),"")</f>
        <v/>
      </c>
      <c r="K1441" s="167" t="str">
        <f>IF(D1441="所費",VLOOKUP(D1441,支出入力表!E1442:$M$2000,8,FALSE),"")</f>
        <v/>
      </c>
      <c r="L1441" s="168" t="str">
        <f>IF(D1441="所費",VLOOKUP(D1441,支出入力表!E1442:$M$2000,9,FALSE),"")</f>
        <v/>
      </c>
      <c r="M1441" s="30"/>
    </row>
    <row r="1442" spans="2:13" x14ac:dyDescent="0.55000000000000004">
      <c r="B1442" s="163" t="str">
        <f>IF(D1442="所費",支出入力表!A1443,"")</f>
        <v/>
      </c>
      <c r="C1442" s="164" t="str">
        <f>IF(D1442="所費",支出入力表!C1443,"")</f>
        <v/>
      </c>
      <c r="D1442" s="165" t="str">
        <f>IF(支出入力表!E1443="所費","所費","")</f>
        <v/>
      </c>
      <c r="E1442" s="165" t="str">
        <f>IF(D1442="","",支出入力表!G1443)</f>
        <v/>
      </c>
      <c r="F1442" s="196" t="str">
        <f>IF(E1442="","",VLOOKUP(E1442,プルダウン用リスト!$L$1:$M$14,2,FALSE))</f>
        <v/>
      </c>
      <c r="G1442" s="164" t="str">
        <f>IF(D1442="所費",VLOOKUP(D1442,支出入力表!E1443:$M$2000,4,FALSE),"")</f>
        <v/>
      </c>
      <c r="H1442" s="164" t="str">
        <f>IF(D1442="所費",VLOOKUP(D1442,支出入力表!E1443:$M$2000,5,FALSE),"")</f>
        <v/>
      </c>
      <c r="I1442" s="166" t="str">
        <f>IF(D1442="所費",VLOOKUP(D1442,支出入力表!E1443:$M$2000,6,FALSE),"")</f>
        <v/>
      </c>
      <c r="J1442" s="167" t="str">
        <f>IF(D1442="所費",VLOOKUP(D1442,支出入力表!E1443:$M$2000,7,FALSE),"")</f>
        <v/>
      </c>
      <c r="K1442" s="167" t="str">
        <f>IF(D1442="所費",VLOOKUP(D1442,支出入力表!E1443:$M$2000,8,FALSE),"")</f>
        <v/>
      </c>
      <c r="L1442" s="168" t="str">
        <f>IF(D1442="所費",VLOOKUP(D1442,支出入力表!E1443:$M$2000,9,FALSE),"")</f>
        <v/>
      </c>
      <c r="M1442" s="30"/>
    </row>
    <row r="1443" spans="2:13" x14ac:dyDescent="0.55000000000000004">
      <c r="B1443" s="163" t="str">
        <f>IF(D1443="所費",支出入力表!A1444,"")</f>
        <v/>
      </c>
      <c r="C1443" s="164" t="str">
        <f>IF(D1443="所費",支出入力表!C1444,"")</f>
        <v/>
      </c>
      <c r="D1443" s="165" t="str">
        <f>IF(支出入力表!E1444="所費","所費","")</f>
        <v/>
      </c>
      <c r="E1443" s="165" t="str">
        <f>IF(D1443="","",支出入力表!G1444)</f>
        <v/>
      </c>
      <c r="F1443" s="196" t="str">
        <f>IF(E1443="","",VLOOKUP(E1443,プルダウン用リスト!$L$1:$M$14,2,FALSE))</f>
        <v/>
      </c>
      <c r="G1443" s="164" t="str">
        <f>IF(D1443="所費",VLOOKUP(D1443,支出入力表!E1444:$M$2000,4,FALSE),"")</f>
        <v/>
      </c>
      <c r="H1443" s="164" t="str">
        <f>IF(D1443="所費",VLOOKUP(D1443,支出入力表!E1444:$M$2000,5,FALSE),"")</f>
        <v/>
      </c>
      <c r="I1443" s="166" t="str">
        <f>IF(D1443="所費",VLOOKUP(D1443,支出入力表!E1444:$M$2000,6,FALSE),"")</f>
        <v/>
      </c>
      <c r="J1443" s="167" t="str">
        <f>IF(D1443="所費",VLOOKUP(D1443,支出入力表!E1444:$M$2000,7,FALSE),"")</f>
        <v/>
      </c>
      <c r="K1443" s="167" t="str">
        <f>IF(D1443="所費",VLOOKUP(D1443,支出入力表!E1444:$M$2000,8,FALSE),"")</f>
        <v/>
      </c>
      <c r="L1443" s="168" t="str">
        <f>IF(D1443="所費",VLOOKUP(D1443,支出入力表!E1444:$M$2000,9,FALSE),"")</f>
        <v/>
      </c>
      <c r="M1443" s="30"/>
    </row>
    <row r="1444" spans="2:13" x14ac:dyDescent="0.55000000000000004">
      <c r="B1444" s="163" t="str">
        <f>IF(D1444="所費",支出入力表!A1445,"")</f>
        <v/>
      </c>
      <c r="C1444" s="164" t="str">
        <f>IF(D1444="所費",支出入力表!C1445,"")</f>
        <v/>
      </c>
      <c r="D1444" s="165" t="str">
        <f>IF(支出入力表!E1445="所費","所費","")</f>
        <v/>
      </c>
      <c r="E1444" s="165" t="str">
        <f>IF(D1444="","",支出入力表!G1445)</f>
        <v/>
      </c>
      <c r="F1444" s="196" t="str">
        <f>IF(E1444="","",VLOOKUP(E1444,プルダウン用リスト!$L$1:$M$14,2,FALSE))</f>
        <v/>
      </c>
      <c r="G1444" s="164" t="str">
        <f>IF(D1444="所費",VLOOKUP(D1444,支出入力表!E1445:$M$2000,4,FALSE),"")</f>
        <v/>
      </c>
      <c r="H1444" s="164" t="str">
        <f>IF(D1444="所費",VLOOKUP(D1444,支出入力表!E1445:$M$2000,5,FALSE),"")</f>
        <v/>
      </c>
      <c r="I1444" s="166" t="str">
        <f>IF(D1444="所費",VLOOKUP(D1444,支出入力表!E1445:$M$2000,6,FALSE),"")</f>
        <v/>
      </c>
      <c r="J1444" s="167" t="str">
        <f>IF(D1444="所費",VLOOKUP(D1444,支出入力表!E1445:$M$2000,7,FALSE),"")</f>
        <v/>
      </c>
      <c r="K1444" s="167" t="str">
        <f>IF(D1444="所費",VLOOKUP(D1444,支出入力表!E1445:$M$2000,8,FALSE),"")</f>
        <v/>
      </c>
      <c r="L1444" s="168" t="str">
        <f>IF(D1444="所費",VLOOKUP(D1444,支出入力表!E1445:$M$2000,9,FALSE),"")</f>
        <v/>
      </c>
      <c r="M1444" s="30"/>
    </row>
    <row r="1445" spans="2:13" x14ac:dyDescent="0.55000000000000004">
      <c r="B1445" s="163" t="str">
        <f>IF(D1445="所費",支出入力表!A1446,"")</f>
        <v/>
      </c>
      <c r="C1445" s="164" t="str">
        <f>IF(D1445="所費",支出入力表!C1446,"")</f>
        <v/>
      </c>
      <c r="D1445" s="165" t="str">
        <f>IF(支出入力表!E1446="所費","所費","")</f>
        <v/>
      </c>
      <c r="E1445" s="165" t="str">
        <f>IF(D1445="","",支出入力表!G1446)</f>
        <v/>
      </c>
      <c r="F1445" s="196" t="str">
        <f>IF(E1445="","",VLOOKUP(E1445,プルダウン用リスト!$L$1:$M$14,2,FALSE))</f>
        <v/>
      </c>
      <c r="G1445" s="164" t="str">
        <f>IF(D1445="所費",VLOOKUP(D1445,支出入力表!E1446:$M$2000,4,FALSE),"")</f>
        <v/>
      </c>
      <c r="H1445" s="164" t="str">
        <f>IF(D1445="所費",VLOOKUP(D1445,支出入力表!E1446:$M$2000,5,FALSE),"")</f>
        <v/>
      </c>
      <c r="I1445" s="166" t="str">
        <f>IF(D1445="所費",VLOOKUP(D1445,支出入力表!E1446:$M$2000,6,FALSE),"")</f>
        <v/>
      </c>
      <c r="J1445" s="167" t="str">
        <f>IF(D1445="所費",VLOOKUP(D1445,支出入力表!E1446:$M$2000,7,FALSE),"")</f>
        <v/>
      </c>
      <c r="K1445" s="167" t="str">
        <f>IF(D1445="所費",VLOOKUP(D1445,支出入力表!E1446:$M$2000,8,FALSE),"")</f>
        <v/>
      </c>
      <c r="L1445" s="168" t="str">
        <f>IF(D1445="所費",VLOOKUP(D1445,支出入力表!E1446:$M$2000,9,FALSE),"")</f>
        <v/>
      </c>
      <c r="M1445" s="30"/>
    </row>
    <row r="1446" spans="2:13" x14ac:dyDescent="0.55000000000000004">
      <c r="B1446" s="163" t="str">
        <f>IF(D1446="所費",支出入力表!A1447,"")</f>
        <v/>
      </c>
      <c r="C1446" s="164" t="str">
        <f>IF(D1446="所費",支出入力表!C1447,"")</f>
        <v/>
      </c>
      <c r="D1446" s="165" t="str">
        <f>IF(支出入力表!E1447="所費","所費","")</f>
        <v/>
      </c>
      <c r="E1446" s="165" t="str">
        <f>IF(D1446="","",支出入力表!G1447)</f>
        <v/>
      </c>
      <c r="F1446" s="196" t="str">
        <f>IF(E1446="","",VLOOKUP(E1446,プルダウン用リスト!$L$1:$M$14,2,FALSE))</f>
        <v/>
      </c>
      <c r="G1446" s="164" t="str">
        <f>IF(D1446="所費",VLOOKUP(D1446,支出入力表!E1447:$M$2000,4,FALSE),"")</f>
        <v/>
      </c>
      <c r="H1446" s="164" t="str">
        <f>IF(D1446="所費",VLOOKUP(D1446,支出入力表!E1447:$M$2000,5,FALSE),"")</f>
        <v/>
      </c>
      <c r="I1446" s="166" t="str">
        <f>IF(D1446="所費",VLOOKUP(D1446,支出入力表!E1447:$M$2000,6,FALSE),"")</f>
        <v/>
      </c>
      <c r="J1446" s="167" t="str">
        <f>IF(D1446="所費",VLOOKUP(D1446,支出入力表!E1447:$M$2000,7,FALSE),"")</f>
        <v/>
      </c>
      <c r="K1446" s="167" t="str">
        <f>IF(D1446="所費",VLOOKUP(D1446,支出入力表!E1447:$M$2000,8,FALSE),"")</f>
        <v/>
      </c>
      <c r="L1446" s="168" t="str">
        <f>IF(D1446="所費",VLOOKUP(D1446,支出入力表!E1447:$M$2000,9,FALSE),"")</f>
        <v/>
      </c>
      <c r="M1446" s="30"/>
    </row>
    <row r="1447" spans="2:13" x14ac:dyDescent="0.55000000000000004">
      <c r="B1447" s="163" t="str">
        <f>IF(D1447="所費",支出入力表!A1448,"")</f>
        <v/>
      </c>
      <c r="C1447" s="164" t="str">
        <f>IF(D1447="所費",支出入力表!C1448,"")</f>
        <v/>
      </c>
      <c r="D1447" s="165" t="str">
        <f>IF(支出入力表!E1448="所費","所費","")</f>
        <v/>
      </c>
      <c r="E1447" s="165" t="str">
        <f>IF(D1447="","",支出入力表!G1448)</f>
        <v/>
      </c>
      <c r="F1447" s="196" t="str">
        <f>IF(E1447="","",VLOOKUP(E1447,プルダウン用リスト!$L$1:$M$14,2,FALSE))</f>
        <v/>
      </c>
      <c r="G1447" s="164" t="str">
        <f>IF(D1447="所費",VLOOKUP(D1447,支出入力表!E1448:$M$2000,4,FALSE),"")</f>
        <v/>
      </c>
      <c r="H1447" s="164" t="str">
        <f>IF(D1447="所費",VLOOKUP(D1447,支出入力表!E1448:$M$2000,5,FALSE),"")</f>
        <v/>
      </c>
      <c r="I1447" s="166" t="str">
        <f>IF(D1447="所費",VLOOKUP(D1447,支出入力表!E1448:$M$2000,6,FALSE),"")</f>
        <v/>
      </c>
      <c r="J1447" s="167" t="str">
        <f>IF(D1447="所費",VLOOKUP(D1447,支出入力表!E1448:$M$2000,7,FALSE),"")</f>
        <v/>
      </c>
      <c r="K1447" s="167" t="str">
        <f>IF(D1447="所費",VLOOKUP(D1447,支出入力表!E1448:$M$2000,8,FALSE),"")</f>
        <v/>
      </c>
      <c r="L1447" s="168" t="str">
        <f>IF(D1447="所費",VLOOKUP(D1447,支出入力表!E1448:$M$2000,9,FALSE),"")</f>
        <v/>
      </c>
      <c r="M1447" s="30"/>
    </row>
    <row r="1448" spans="2:13" x14ac:dyDescent="0.55000000000000004">
      <c r="B1448" s="163" t="str">
        <f>IF(D1448="所費",支出入力表!A1449,"")</f>
        <v/>
      </c>
      <c r="C1448" s="164" t="str">
        <f>IF(D1448="所費",支出入力表!C1449,"")</f>
        <v/>
      </c>
      <c r="D1448" s="165" t="str">
        <f>IF(支出入力表!E1449="所費","所費","")</f>
        <v/>
      </c>
      <c r="E1448" s="165" t="str">
        <f>IF(D1448="","",支出入力表!G1449)</f>
        <v/>
      </c>
      <c r="F1448" s="196" t="str">
        <f>IF(E1448="","",VLOOKUP(E1448,プルダウン用リスト!$L$1:$M$14,2,FALSE))</f>
        <v/>
      </c>
      <c r="G1448" s="164" t="str">
        <f>IF(D1448="所費",VLOOKUP(D1448,支出入力表!E1449:$M$2000,4,FALSE),"")</f>
        <v/>
      </c>
      <c r="H1448" s="164" t="str">
        <f>IF(D1448="所費",VLOOKUP(D1448,支出入力表!E1449:$M$2000,5,FALSE),"")</f>
        <v/>
      </c>
      <c r="I1448" s="166" t="str">
        <f>IF(D1448="所費",VLOOKUP(D1448,支出入力表!E1449:$M$2000,6,FALSE),"")</f>
        <v/>
      </c>
      <c r="J1448" s="167" t="str">
        <f>IF(D1448="所費",VLOOKUP(D1448,支出入力表!E1449:$M$2000,7,FALSE),"")</f>
        <v/>
      </c>
      <c r="K1448" s="167" t="str">
        <f>IF(D1448="所費",VLOOKUP(D1448,支出入力表!E1449:$M$2000,8,FALSE),"")</f>
        <v/>
      </c>
      <c r="L1448" s="168" t="str">
        <f>IF(D1448="所費",VLOOKUP(D1448,支出入力表!E1449:$M$2000,9,FALSE),"")</f>
        <v/>
      </c>
      <c r="M1448" s="30"/>
    </row>
    <row r="1449" spans="2:13" x14ac:dyDescent="0.55000000000000004">
      <c r="B1449" s="163" t="str">
        <f>IF(D1449="所費",支出入力表!A1450,"")</f>
        <v/>
      </c>
      <c r="C1449" s="164" t="str">
        <f>IF(D1449="所費",支出入力表!C1450,"")</f>
        <v/>
      </c>
      <c r="D1449" s="165" t="str">
        <f>IF(支出入力表!E1450="所費","所費","")</f>
        <v/>
      </c>
      <c r="E1449" s="165" t="str">
        <f>IF(D1449="","",支出入力表!G1450)</f>
        <v/>
      </c>
      <c r="F1449" s="196" t="str">
        <f>IF(E1449="","",VLOOKUP(E1449,プルダウン用リスト!$L$1:$M$14,2,FALSE))</f>
        <v/>
      </c>
      <c r="G1449" s="164" t="str">
        <f>IF(D1449="所費",VLOOKUP(D1449,支出入力表!E1450:$M$2000,4,FALSE),"")</f>
        <v/>
      </c>
      <c r="H1449" s="164" t="str">
        <f>IF(D1449="所費",VLOOKUP(D1449,支出入力表!E1450:$M$2000,5,FALSE),"")</f>
        <v/>
      </c>
      <c r="I1449" s="166" t="str">
        <f>IF(D1449="所費",VLOOKUP(D1449,支出入力表!E1450:$M$2000,6,FALSE),"")</f>
        <v/>
      </c>
      <c r="J1449" s="167" t="str">
        <f>IF(D1449="所費",VLOOKUP(D1449,支出入力表!E1450:$M$2000,7,FALSE),"")</f>
        <v/>
      </c>
      <c r="K1449" s="167" t="str">
        <f>IF(D1449="所費",VLOOKUP(D1449,支出入力表!E1450:$M$2000,8,FALSE),"")</f>
        <v/>
      </c>
      <c r="L1449" s="168" t="str">
        <f>IF(D1449="所費",VLOOKUP(D1449,支出入力表!E1450:$M$2000,9,FALSE),"")</f>
        <v/>
      </c>
      <c r="M1449" s="30"/>
    </row>
    <row r="1450" spans="2:13" x14ac:dyDescent="0.55000000000000004">
      <c r="B1450" s="163" t="str">
        <f>IF(D1450="所費",支出入力表!A1451,"")</f>
        <v/>
      </c>
      <c r="C1450" s="164" t="str">
        <f>IF(D1450="所費",支出入力表!C1451,"")</f>
        <v/>
      </c>
      <c r="D1450" s="165" t="str">
        <f>IF(支出入力表!E1451="所費","所費","")</f>
        <v/>
      </c>
      <c r="E1450" s="165" t="str">
        <f>IF(D1450="","",支出入力表!G1451)</f>
        <v/>
      </c>
      <c r="F1450" s="196" t="str">
        <f>IF(E1450="","",VLOOKUP(E1450,プルダウン用リスト!$L$1:$M$14,2,FALSE))</f>
        <v/>
      </c>
      <c r="G1450" s="164" t="str">
        <f>IF(D1450="所費",VLOOKUP(D1450,支出入力表!E1451:$M$2000,4,FALSE),"")</f>
        <v/>
      </c>
      <c r="H1450" s="164" t="str">
        <f>IF(D1450="所費",VLOOKUP(D1450,支出入力表!E1451:$M$2000,5,FALSE),"")</f>
        <v/>
      </c>
      <c r="I1450" s="166" t="str">
        <f>IF(D1450="所費",VLOOKUP(D1450,支出入力表!E1451:$M$2000,6,FALSE),"")</f>
        <v/>
      </c>
      <c r="J1450" s="167" t="str">
        <f>IF(D1450="所費",VLOOKUP(D1450,支出入力表!E1451:$M$2000,7,FALSE),"")</f>
        <v/>
      </c>
      <c r="K1450" s="167" t="str">
        <f>IF(D1450="所費",VLOOKUP(D1450,支出入力表!E1451:$M$2000,8,FALSE),"")</f>
        <v/>
      </c>
      <c r="L1450" s="168" t="str">
        <f>IF(D1450="所費",VLOOKUP(D1450,支出入力表!E1451:$M$2000,9,FALSE),"")</f>
        <v/>
      </c>
      <c r="M1450" s="30"/>
    </row>
    <row r="1451" spans="2:13" x14ac:dyDescent="0.55000000000000004">
      <c r="B1451" s="163" t="str">
        <f>IF(D1451="所費",支出入力表!A1452,"")</f>
        <v/>
      </c>
      <c r="C1451" s="164" t="str">
        <f>IF(D1451="所費",支出入力表!C1452,"")</f>
        <v/>
      </c>
      <c r="D1451" s="165" t="str">
        <f>IF(支出入力表!E1452="所費","所費","")</f>
        <v/>
      </c>
      <c r="E1451" s="165" t="str">
        <f>IF(D1451="","",支出入力表!G1452)</f>
        <v/>
      </c>
      <c r="F1451" s="196" t="str">
        <f>IF(E1451="","",VLOOKUP(E1451,プルダウン用リスト!$L$1:$M$14,2,FALSE))</f>
        <v/>
      </c>
      <c r="G1451" s="164" t="str">
        <f>IF(D1451="所費",VLOOKUP(D1451,支出入力表!E1452:$M$2000,4,FALSE),"")</f>
        <v/>
      </c>
      <c r="H1451" s="164" t="str">
        <f>IF(D1451="所費",VLOOKUP(D1451,支出入力表!E1452:$M$2000,5,FALSE),"")</f>
        <v/>
      </c>
      <c r="I1451" s="166" t="str">
        <f>IF(D1451="所費",VLOOKUP(D1451,支出入力表!E1452:$M$2000,6,FALSE),"")</f>
        <v/>
      </c>
      <c r="J1451" s="167" t="str">
        <f>IF(D1451="所費",VLOOKUP(D1451,支出入力表!E1452:$M$2000,7,FALSE),"")</f>
        <v/>
      </c>
      <c r="K1451" s="167" t="str">
        <f>IF(D1451="所費",VLOOKUP(D1451,支出入力表!E1452:$M$2000,8,FALSE),"")</f>
        <v/>
      </c>
      <c r="L1451" s="168" t="str">
        <f>IF(D1451="所費",VLOOKUP(D1451,支出入力表!E1452:$M$2000,9,FALSE),"")</f>
        <v/>
      </c>
      <c r="M1451" s="30"/>
    </row>
    <row r="1452" spans="2:13" x14ac:dyDescent="0.55000000000000004">
      <c r="B1452" s="163" t="str">
        <f>IF(D1452="所費",支出入力表!A1453,"")</f>
        <v/>
      </c>
      <c r="C1452" s="164" t="str">
        <f>IF(D1452="所費",支出入力表!C1453,"")</f>
        <v/>
      </c>
      <c r="D1452" s="165" t="str">
        <f>IF(支出入力表!E1453="所費","所費","")</f>
        <v/>
      </c>
      <c r="E1452" s="165" t="str">
        <f>IF(D1452="","",支出入力表!G1453)</f>
        <v/>
      </c>
      <c r="F1452" s="196" t="str">
        <f>IF(E1452="","",VLOOKUP(E1452,プルダウン用リスト!$L$1:$M$14,2,FALSE))</f>
        <v/>
      </c>
      <c r="G1452" s="164" t="str">
        <f>IF(D1452="所費",VLOOKUP(D1452,支出入力表!E1453:$M$2000,4,FALSE),"")</f>
        <v/>
      </c>
      <c r="H1452" s="164" t="str">
        <f>IF(D1452="所費",VLOOKUP(D1452,支出入力表!E1453:$M$2000,5,FALSE),"")</f>
        <v/>
      </c>
      <c r="I1452" s="166" t="str">
        <f>IF(D1452="所費",VLOOKUP(D1452,支出入力表!E1453:$M$2000,6,FALSE),"")</f>
        <v/>
      </c>
      <c r="J1452" s="167" t="str">
        <f>IF(D1452="所費",VLOOKUP(D1452,支出入力表!E1453:$M$2000,7,FALSE),"")</f>
        <v/>
      </c>
      <c r="K1452" s="167" t="str">
        <f>IF(D1452="所費",VLOOKUP(D1452,支出入力表!E1453:$M$2000,8,FALSE),"")</f>
        <v/>
      </c>
      <c r="L1452" s="168" t="str">
        <f>IF(D1452="所費",VLOOKUP(D1452,支出入力表!E1453:$M$2000,9,FALSE),"")</f>
        <v/>
      </c>
      <c r="M1452" s="30"/>
    </row>
    <row r="1453" spans="2:13" x14ac:dyDescent="0.55000000000000004">
      <c r="B1453" s="163" t="str">
        <f>IF(D1453="所費",支出入力表!A1454,"")</f>
        <v/>
      </c>
      <c r="C1453" s="164" t="str">
        <f>IF(D1453="所費",支出入力表!C1454,"")</f>
        <v/>
      </c>
      <c r="D1453" s="165" t="str">
        <f>IF(支出入力表!E1454="所費","所費","")</f>
        <v/>
      </c>
      <c r="E1453" s="165" t="str">
        <f>IF(D1453="","",支出入力表!G1454)</f>
        <v/>
      </c>
      <c r="F1453" s="196" t="str">
        <f>IF(E1453="","",VLOOKUP(E1453,プルダウン用リスト!$L$1:$M$14,2,FALSE))</f>
        <v/>
      </c>
      <c r="G1453" s="164" t="str">
        <f>IF(D1453="所費",VLOOKUP(D1453,支出入力表!E1454:$M$2000,4,FALSE),"")</f>
        <v/>
      </c>
      <c r="H1453" s="164" t="str">
        <f>IF(D1453="所費",VLOOKUP(D1453,支出入力表!E1454:$M$2000,5,FALSE),"")</f>
        <v/>
      </c>
      <c r="I1453" s="166" t="str">
        <f>IF(D1453="所費",VLOOKUP(D1453,支出入力表!E1454:$M$2000,6,FALSE),"")</f>
        <v/>
      </c>
      <c r="J1453" s="167" t="str">
        <f>IF(D1453="所費",VLOOKUP(D1453,支出入力表!E1454:$M$2000,7,FALSE),"")</f>
        <v/>
      </c>
      <c r="K1453" s="167" t="str">
        <f>IF(D1453="所費",VLOOKUP(D1453,支出入力表!E1454:$M$2000,8,FALSE),"")</f>
        <v/>
      </c>
      <c r="L1453" s="168" t="str">
        <f>IF(D1453="所費",VLOOKUP(D1453,支出入力表!E1454:$M$2000,9,FALSE),"")</f>
        <v/>
      </c>
      <c r="M1453" s="30"/>
    </row>
    <row r="1454" spans="2:13" x14ac:dyDescent="0.55000000000000004">
      <c r="B1454" s="163" t="str">
        <f>IF(D1454="所費",支出入力表!A1455,"")</f>
        <v/>
      </c>
      <c r="C1454" s="164" t="str">
        <f>IF(D1454="所費",支出入力表!C1455,"")</f>
        <v/>
      </c>
      <c r="D1454" s="165" t="str">
        <f>IF(支出入力表!E1455="所費","所費","")</f>
        <v/>
      </c>
      <c r="E1454" s="165" t="str">
        <f>IF(D1454="","",支出入力表!G1455)</f>
        <v/>
      </c>
      <c r="F1454" s="196" t="str">
        <f>IF(E1454="","",VLOOKUP(E1454,プルダウン用リスト!$L$1:$M$14,2,FALSE))</f>
        <v/>
      </c>
      <c r="G1454" s="164" t="str">
        <f>IF(D1454="所費",VLOOKUP(D1454,支出入力表!E1455:$M$2000,4,FALSE),"")</f>
        <v/>
      </c>
      <c r="H1454" s="164" t="str">
        <f>IF(D1454="所費",VLOOKUP(D1454,支出入力表!E1455:$M$2000,5,FALSE),"")</f>
        <v/>
      </c>
      <c r="I1454" s="166" t="str">
        <f>IF(D1454="所費",VLOOKUP(D1454,支出入力表!E1455:$M$2000,6,FALSE),"")</f>
        <v/>
      </c>
      <c r="J1454" s="167" t="str">
        <f>IF(D1454="所費",VLOOKUP(D1454,支出入力表!E1455:$M$2000,7,FALSE),"")</f>
        <v/>
      </c>
      <c r="K1454" s="167" t="str">
        <f>IF(D1454="所費",VLOOKUP(D1454,支出入力表!E1455:$M$2000,8,FALSE),"")</f>
        <v/>
      </c>
      <c r="L1454" s="168" t="str">
        <f>IF(D1454="所費",VLOOKUP(D1454,支出入力表!E1455:$M$2000,9,FALSE),"")</f>
        <v/>
      </c>
      <c r="M1454" s="30"/>
    </row>
    <row r="1455" spans="2:13" x14ac:dyDescent="0.55000000000000004">
      <c r="B1455" s="163" t="str">
        <f>IF(D1455="所費",支出入力表!A1456,"")</f>
        <v/>
      </c>
      <c r="C1455" s="164" t="str">
        <f>IF(D1455="所費",支出入力表!C1456,"")</f>
        <v/>
      </c>
      <c r="D1455" s="165" t="str">
        <f>IF(支出入力表!E1456="所費","所費","")</f>
        <v/>
      </c>
      <c r="E1455" s="165" t="str">
        <f>IF(D1455="","",支出入力表!G1456)</f>
        <v/>
      </c>
      <c r="F1455" s="196" t="str">
        <f>IF(E1455="","",VLOOKUP(E1455,プルダウン用リスト!$L$1:$M$14,2,FALSE))</f>
        <v/>
      </c>
      <c r="G1455" s="164" t="str">
        <f>IF(D1455="所費",VLOOKUP(D1455,支出入力表!E1456:$M$2000,4,FALSE),"")</f>
        <v/>
      </c>
      <c r="H1455" s="164" t="str">
        <f>IF(D1455="所費",VLOOKUP(D1455,支出入力表!E1456:$M$2000,5,FALSE),"")</f>
        <v/>
      </c>
      <c r="I1455" s="166" t="str">
        <f>IF(D1455="所費",VLOOKUP(D1455,支出入力表!E1456:$M$2000,6,FALSE),"")</f>
        <v/>
      </c>
      <c r="J1455" s="167" t="str">
        <f>IF(D1455="所費",VLOOKUP(D1455,支出入力表!E1456:$M$2000,7,FALSE),"")</f>
        <v/>
      </c>
      <c r="K1455" s="167" t="str">
        <f>IF(D1455="所費",VLOOKUP(D1455,支出入力表!E1456:$M$2000,8,FALSE),"")</f>
        <v/>
      </c>
      <c r="L1455" s="168" t="str">
        <f>IF(D1455="所費",VLOOKUP(D1455,支出入力表!E1456:$M$2000,9,FALSE),"")</f>
        <v/>
      </c>
      <c r="M1455" s="30"/>
    </row>
    <row r="1456" spans="2:13" x14ac:dyDescent="0.55000000000000004">
      <c r="B1456" s="163" t="str">
        <f>IF(D1456="所費",支出入力表!A1457,"")</f>
        <v/>
      </c>
      <c r="C1456" s="164" t="str">
        <f>IF(D1456="所費",支出入力表!C1457,"")</f>
        <v/>
      </c>
      <c r="D1456" s="165" t="str">
        <f>IF(支出入力表!E1457="所費","所費","")</f>
        <v/>
      </c>
      <c r="E1456" s="165" t="str">
        <f>IF(D1456="","",支出入力表!G1457)</f>
        <v/>
      </c>
      <c r="F1456" s="196" t="str">
        <f>IF(E1456="","",VLOOKUP(E1456,プルダウン用リスト!$L$1:$M$14,2,FALSE))</f>
        <v/>
      </c>
      <c r="G1456" s="164" t="str">
        <f>IF(D1456="所費",VLOOKUP(D1456,支出入力表!E1457:$M$2000,4,FALSE),"")</f>
        <v/>
      </c>
      <c r="H1456" s="164" t="str">
        <f>IF(D1456="所費",VLOOKUP(D1456,支出入力表!E1457:$M$2000,5,FALSE),"")</f>
        <v/>
      </c>
      <c r="I1456" s="166" t="str">
        <f>IF(D1456="所費",VLOOKUP(D1456,支出入力表!E1457:$M$2000,6,FALSE),"")</f>
        <v/>
      </c>
      <c r="J1456" s="167" t="str">
        <f>IF(D1456="所費",VLOOKUP(D1456,支出入力表!E1457:$M$2000,7,FALSE),"")</f>
        <v/>
      </c>
      <c r="K1456" s="167" t="str">
        <f>IF(D1456="所費",VLOOKUP(D1456,支出入力表!E1457:$M$2000,8,FALSE),"")</f>
        <v/>
      </c>
      <c r="L1456" s="168" t="str">
        <f>IF(D1456="所費",VLOOKUP(D1456,支出入力表!E1457:$M$2000,9,FALSE),"")</f>
        <v/>
      </c>
      <c r="M1456" s="30"/>
    </row>
    <row r="1457" spans="2:13" x14ac:dyDescent="0.55000000000000004">
      <c r="B1457" s="163" t="str">
        <f>IF(D1457="所費",支出入力表!A1458,"")</f>
        <v/>
      </c>
      <c r="C1457" s="164" t="str">
        <f>IF(D1457="所費",支出入力表!C1458,"")</f>
        <v/>
      </c>
      <c r="D1457" s="165" t="str">
        <f>IF(支出入力表!E1458="所費","所費","")</f>
        <v/>
      </c>
      <c r="E1457" s="165" t="str">
        <f>IF(D1457="","",支出入力表!G1458)</f>
        <v/>
      </c>
      <c r="F1457" s="196" t="str">
        <f>IF(E1457="","",VLOOKUP(E1457,プルダウン用リスト!$L$1:$M$14,2,FALSE))</f>
        <v/>
      </c>
      <c r="G1457" s="164" t="str">
        <f>IF(D1457="所費",VLOOKUP(D1457,支出入力表!E1458:$M$2000,4,FALSE),"")</f>
        <v/>
      </c>
      <c r="H1457" s="164" t="str">
        <f>IF(D1457="所費",VLOOKUP(D1457,支出入力表!E1458:$M$2000,5,FALSE),"")</f>
        <v/>
      </c>
      <c r="I1457" s="166" t="str">
        <f>IF(D1457="所費",VLOOKUP(D1457,支出入力表!E1458:$M$2000,6,FALSE),"")</f>
        <v/>
      </c>
      <c r="J1457" s="167" t="str">
        <f>IF(D1457="所費",VLOOKUP(D1457,支出入力表!E1458:$M$2000,7,FALSE),"")</f>
        <v/>
      </c>
      <c r="K1457" s="167" t="str">
        <f>IF(D1457="所費",VLOOKUP(D1457,支出入力表!E1458:$M$2000,8,FALSE),"")</f>
        <v/>
      </c>
      <c r="L1457" s="168" t="str">
        <f>IF(D1457="所費",VLOOKUP(D1457,支出入力表!E1458:$M$2000,9,FALSE),"")</f>
        <v/>
      </c>
      <c r="M1457" s="30"/>
    </row>
    <row r="1458" spans="2:13" x14ac:dyDescent="0.55000000000000004">
      <c r="B1458" s="163" t="str">
        <f>IF(D1458="所費",支出入力表!A1459,"")</f>
        <v/>
      </c>
      <c r="C1458" s="164" t="str">
        <f>IF(D1458="所費",支出入力表!C1459,"")</f>
        <v/>
      </c>
      <c r="D1458" s="165" t="str">
        <f>IF(支出入力表!E1459="所費","所費","")</f>
        <v/>
      </c>
      <c r="E1458" s="165" t="str">
        <f>IF(D1458="","",支出入力表!G1459)</f>
        <v/>
      </c>
      <c r="F1458" s="196" t="str">
        <f>IF(E1458="","",VLOOKUP(E1458,プルダウン用リスト!$L$1:$M$14,2,FALSE))</f>
        <v/>
      </c>
      <c r="G1458" s="164" t="str">
        <f>IF(D1458="所費",VLOOKUP(D1458,支出入力表!E1459:$M$2000,4,FALSE),"")</f>
        <v/>
      </c>
      <c r="H1458" s="164" t="str">
        <f>IF(D1458="所費",VLOOKUP(D1458,支出入力表!E1459:$M$2000,5,FALSE),"")</f>
        <v/>
      </c>
      <c r="I1458" s="166" t="str">
        <f>IF(D1458="所費",VLOOKUP(D1458,支出入力表!E1459:$M$2000,6,FALSE),"")</f>
        <v/>
      </c>
      <c r="J1458" s="167" t="str">
        <f>IF(D1458="所費",VLOOKUP(D1458,支出入力表!E1459:$M$2000,7,FALSE),"")</f>
        <v/>
      </c>
      <c r="K1458" s="167" t="str">
        <f>IF(D1458="所費",VLOOKUP(D1458,支出入力表!E1459:$M$2000,8,FALSE),"")</f>
        <v/>
      </c>
      <c r="L1458" s="168" t="str">
        <f>IF(D1458="所費",VLOOKUP(D1458,支出入力表!E1459:$M$2000,9,FALSE),"")</f>
        <v/>
      </c>
      <c r="M1458" s="30"/>
    </row>
    <row r="1459" spans="2:13" x14ac:dyDescent="0.55000000000000004">
      <c r="B1459" s="163" t="str">
        <f>IF(D1459="所費",支出入力表!A1460,"")</f>
        <v/>
      </c>
      <c r="C1459" s="164" t="str">
        <f>IF(D1459="所費",支出入力表!C1460,"")</f>
        <v/>
      </c>
      <c r="D1459" s="165" t="str">
        <f>IF(支出入力表!E1460="所費","所費","")</f>
        <v/>
      </c>
      <c r="E1459" s="165" t="str">
        <f>IF(D1459="","",支出入力表!G1460)</f>
        <v/>
      </c>
      <c r="F1459" s="196" t="str">
        <f>IF(E1459="","",VLOOKUP(E1459,プルダウン用リスト!$L$1:$M$14,2,FALSE))</f>
        <v/>
      </c>
      <c r="G1459" s="164" t="str">
        <f>IF(D1459="所費",VLOOKUP(D1459,支出入力表!E1460:$M$2000,4,FALSE),"")</f>
        <v/>
      </c>
      <c r="H1459" s="164" t="str">
        <f>IF(D1459="所費",VLOOKUP(D1459,支出入力表!E1460:$M$2000,5,FALSE),"")</f>
        <v/>
      </c>
      <c r="I1459" s="166" t="str">
        <f>IF(D1459="所費",VLOOKUP(D1459,支出入力表!E1460:$M$2000,6,FALSE),"")</f>
        <v/>
      </c>
      <c r="J1459" s="167" t="str">
        <f>IF(D1459="所費",VLOOKUP(D1459,支出入力表!E1460:$M$2000,7,FALSE),"")</f>
        <v/>
      </c>
      <c r="K1459" s="167" t="str">
        <f>IF(D1459="所費",VLOOKUP(D1459,支出入力表!E1460:$M$2000,8,FALSE),"")</f>
        <v/>
      </c>
      <c r="L1459" s="168" t="str">
        <f>IF(D1459="所費",VLOOKUP(D1459,支出入力表!E1460:$M$2000,9,FALSE),"")</f>
        <v/>
      </c>
      <c r="M1459" s="30"/>
    </row>
    <row r="1460" spans="2:13" x14ac:dyDescent="0.55000000000000004">
      <c r="B1460" s="163" t="str">
        <f>IF(D1460="所費",支出入力表!A1461,"")</f>
        <v/>
      </c>
      <c r="C1460" s="164" t="str">
        <f>IF(D1460="所費",支出入力表!C1461,"")</f>
        <v/>
      </c>
      <c r="D1460" s="165" t="str">
        <f>IF(支出入力表!E1461="所費","所費","")</f>
        <v/>
      </c>
      <c r="E1460" s="165" t="str">
        <f>IF(D1460="","",支出入力表!G1461)</f>
        <v/>
      </c>
      <c r="F1460" s="196" t="str">
        <f>IF(E1460="","",VLOOKUP(E1460,プルダウン用リスト!$L$1:$M$14,2,FALSE))</f>
        <v/>
      </c>
      <c r="G1460" s="164" t="str">
        <f>IF(D1460="所費",VLOOKUP(D1460,支出入力表!E1461:$M$2000,4,FALSE),"")</f>
        <v/>
      </c>
      <c r="H1460" s="164" t="str">
        <f>IF(D1460="所費",VLOOKUP(D1460,支出入力表!E1461:$M$2000,5,FALSE),"")</f>
        <v/>
      </c>
      <c r="I1460" s="166" t="str">
        <f>IF(D1460="所費",VLOOKUP(D1460,支出入力表!E1461:$M$2000,6,FALSE),"")</f>
        <v/>
      </c>
      <c r="J1460" s="167" t="str">
        <f>IF(D1460="所費",VLOOKUP(D1460,支出入力表!E1461:$M$2000,7,FALSE),"")</f>
        <v/>
      </c>
      <c r="K1460" s="167" t="str">
        <f>IF(D1460="所費",VLOOKUP(D1460,支出入力表!E1461:$M$2000,8,FALSE),"")</f>
        <v/>
      </c>
      <c r="L1460" s="168" t="str">
        <f>IF(D1460="所費",VLOOKUP(D1460,支出入力表!E1461:$M$2000,9,FALSE),"")</f>
        <v/>
      </c>
      <c r="M1460" s="30"/>
    </row>
    <row r="1461" spans="2:13" x14ac:dyDescent="0.55000000000000004">
      <c r="B1461" s="163" t="str">
        <f>IF(D1461="所費",支出入力表!A1462,"")</f>
        <v/>
      </c>
      <c r="C1461" s="164" t="str">
        <f>IF(D1461="所費",支出入力表!C1462,"")</f>
        <v/>
      </c>
      <c r="D1461" s="165" t="str">
        <f>IF(支出入力表!E1462="所費","所費","")</f>
        <v/>
      </c>
      <c r="E1461" s="165" t="str">
        <f>IF(D1461="","",支出入力表!G1462)</f>
        <v/>
      </c>
      <c r="F1461" s="196" t="str">
        <f>IF(E1461="","",VLOOKUP(E1461,プルダウン用リスト!$L$1:$M$14,2,FALSE))</f>
        <v/>
      </c>
      <c r="G1461" s="164" t="str">
        <f>IF(D1461="所費",VLOOKUP(D1461,支出入力表!E1462:$M$2000,4,FALSE),"")</f>
        <v/>
      </c>
      <c r="H1461" s="164" t="str">
        <f>IF(D1461="所費",VLOOKUP(D1461,支出入力表!E1462:$M$2000,5,FALSE),"")</f>
        <v/>
      </c>
      <c r="I1461" s="166" t="str">
        <f>IF(D1461="所費",VLOOKUP(D1461,支出入力表!E1462:$M$2000,6,FALSE),"")</f>
        <v/>
      </c>
      <c r="J1461" s="167" t="str">
        <f>IF(D1461="所費",VLOOKUP(D1461,支出入力表!E1462:$M$2000,7,FALSE),"")</f>
        <v/>
      </c>
      <c r="K1461" s="167" t="str">
        <f>IF(D1461="所費",VLOOKUP(D1461,支出入力表!E1462:$M$2000,8,FALSE),"")</f>
        <v/>
      </c>
      <c r="L1461" s="168" t="str">
        <f>IF(D1461="所費",VLOOKUP(D1461,支出入力表!E1462:$M$2000,9,FALSE),"")</f>
        <v/>
      </c>
      <c r="M1461" s="30"/>
    </row>
    <row r="1462" spans="2:13" x14ac:dyDescent="0.55000000000000004">
      <c r="B1462" s="163" t="str">
        <f>IF(D1462="所費",支出入力表!A1463,"")</f>
        <v/>
      </c>
      <c r="C1462" s="164" t="str">
        <f>IF(D1462="所費",支出入力表!C1463,"")</f>
        <v/>
      </c>
      <c r="D1462" s="165" t="str">
        <f>IF(支出入力表!E1463="所費","所費","")</f>
        <v/>
      </c>
      <c r="E1462" s="165" t="str">
        <f>IF(D1462="","",支出入力表!G1463)</f>
        <v/>
      </c>
      <c r="F1462" s="196" t="str">
        <f>IF(E1462="","",VLOOKUP(E1462,プルダウン用リスト!$L$1:$M$14,2,FALSE))</f>
        <v/>
      </c>
      <c r="G1462" s="164" t="str">
        <f>IF(D1462="所費",VLOOKUP(D1462,支出入力表!E1463:$M$2000,4,FALSE),"")</f>
        <v/>
      </c>
      <c r="H1462" s="164" t="str">
        <f>IF(D1462="所費",VLOOKUP(D1462,支出入力表!E1463:$M$2000,5,FALSE),"")</f>
        <v/>
      </c>
      <c r="I1462" s="166" t="str">
        <f>IF(D1462="所費",VLOOKUP(D1462,支出入力表!E1463:$M$2000,6,FALSE),"")</f>
        <v/>
      </c>
      <c r="J1462" s="167" t="str">
        <f>IF(D1462="所費",VLOOKUP(D1462,支出入力表!E1463:$M$2000,7,FALSE),"")</f>
        <v/>
      </c>
      <c r="K1462" s="167" t="str">
        <f>IF(D1462="所費",VLOOKUP(D1462,支出入力表!E1463:$M$2000,8,FALSE),"")</f>
        <v/>
      </c>
      <c r="L1462" s="168" t="str">
        <f>IF(D1462="所費",VLOOKUP(D1462,支出入力表!E1463:$M$2000,9,FALSE),"")</f>
        <v/>
      </c>
      <c r="M1462" s="30"/>
    </row>
    <row r="1463" spans="2:13" x14ac:dyDescent="0.55000000000000004">
      <c r="B1463" s="163" t="str">
        <f>IF(D1463="所費",支出入力表!A1464,"")</f>
        <v/>
      </c>
      <c r="C1463" s="164" t="str">
        <f>IF(D1463="所費",支出入力表!C1464,"")</f>
        <v/>
      </c>
      <c r="D1463" s="165" t="str">
        <f>IF(支出入力表!E1464="所費","所費","")</f>
        <v/>
      </c>
      <c r="E1463" s="165" t="str">
        <f>IF(D1463="","",支出入力表!G1464)</f>
        <v/>
      </c>
      <c r="F1463" s="196" t="str">
        <f>IF(E1463="","",VLOOKUP(E1463,プルダウン用リスト!$L$1:$M$14,2,FALSE))</f>
        <v/>
      </c>
      <c r="G1463" s="164" t="str">
        <f>IF(D1463="所費",VLOOKUP(D1463,支出入力表!E1464:$M$2000,4,FALSE),"")</f>
        <v/>
      </c>
      <c r="H1463" s="164" t="str">
        <f>IF(D1463="所費",VLOOKUP(D1463,支出入力表!E1464:$M$2000,5,FALSE),"")</f>
        <v/>
      </c>
      <c r="I1463" s="166" t="str">
        <f>IF(D1463="所費",VLOOKUP(D1463,支出入力表!E1464:$M$2000,6,FALSE),"")</f>
        <v/>
      </c>
      <c r="J1463" s="167" t="str">
        <f>IF(D1463="所費",VLOOKUP(D1463,支出入力表!E1464:$M$2000,7,FALSE),"")</f>
        <v/>
      </c>
      <c r="K1463" s="167" t="str">
        <f>IF(D1463="所費",VLOOKUP(D1463,支出入力表!E1464:$M$2000,8,FALSE),"")</f>
        <v/>
      </c>
      <c r="L1463" s="168" t="str">
        <f>IF(D1463="所費",VLOOKUP(D1463,支出入力表!E1464:$M$2000,9,FALSE),"")</f>
        <v/>
      </c>
      <c r="M1463" s="30"/>
    </row>
    <row r="1464" spans="2:13" x14ac:dyDescent="0.55000000000000004">
      <c r="B1464" s="163" t="str">
        <f>IF(D1464="所費",支出入力表!A1465,"")</f>
        <v/>
      </c>
      <c r="C1464" s="164" t="str">
        <f>IF(D1464="所費",支出入力表!C1465,"")</f>
        <v/>
      </c>
      <c r="D1464" s="165" t="str">
        <f>IF(支出入力表!E1465="所費","所費","")</f>
        <v/>
      </c>
      <c r="E1464" s="165" t="str">
        <f>IF(D1464="","",支出入力表!G1465)</f>
        <v/>
      </c>
      <c r="F1464" s="196" t="str">
        <f>IF(E1464="","",VLOOKUP(E1464,プルダウン用リスト!$L$1:$M$14,2,FALSE))</f>
        <v/>
      </c>
      <c r="G1464" s="164" t="str">
        <f>IF(D1464="所費",VLOOKUP(D1464,支出入力表!E1465:$M$2000,4,FALSE),"")</f>
        <v/>
      </c>
      <c r="H1464" s="164" t="str">
        <f>IF(D1464="所費",VLOOKUP(D1464,支出入力表!E1465:$M$2000,5,FALSE),"")</f>
        <v/>
      </c>
      <c r="I1464" s="166" t="str">
        <f>IF(D1464="所費",VLOOKUP(D1464,支出入力表!E1465:$M$2000,6,FALSE),"")</f>
        <v/>
      </c>
      <c r="J1464" s="167" t="str">
        <f>IF(D1464="所費",VLOOKUP(D1464,支出入力表!E1465:$M$2000,7,FALSE),"")</f>
        <v/>
      </c>
      <c r="K1464" s="167" t="str">
        <f>IF(D1464="所費",VLOOKUP(D1464,支出入力表!E1465:$M$2000,8,FALSE),"")</f>
        <v/>
      </c>
      <c r="L1464" s="168" t="str">
        <f>IF(D1464="所費",VLOOKUP(D1464,支出入力表!E1465:$M$2000,9,FALSE),"")</f>
        <v/>
      </c>
      <c r="M1464" s="30"/>
    </row>
    <row r="1465" spans="2:13" x14ac:dyDescent="0.55000000000000004">
      <c r="B1465" s="163" t="str">
        <f>IF(D1465="所費",支出入力表!A1466,"")</f>
        <v/>
      </c>
      <c r="C1465" s="164" t="str">
        <f>IF(D1465="所費",支出入力表!C1466,"")</f>
        <v/>
      </c>
      <c r="D1465" s="165" t="str">
        <f>IF(支出入力表!E1466="所費","所費","")</f>
        <v/>
      </c>
      <c r="E1465" s="165" t="str">
        <f>IF(D1465="","",支出入力表!G1466)</f>
        <v/>
      </c>
      <c r="F1465" s="196" t="str">
        <f>IF(E1465="","",VLOOKUP(E1465,プルダウン用リスト!$L$1:$M$14,2,FALSE))</f>
        <v/>
      </c>
      <c r="G1465" s="164" t="str">
        <f>IF(D1465="所費",VLOOKUP(D1465,支出入力表!E1466:$M$2000,4,FALSE),"")</f>
        <v/>
      </c>
      <c r="H1465" s="164" t="str">
        <f>IF(D1465="所費",VLOOKUP(D1465,支出入力表!E1466:$M$2000,5,FALSE),"")</f>
        <v/>
      </c>
      <c r="I1465" s="166" t="str">
        <f>IF(D1465="所費",VLOOKUP(D1465,支出入力表!E1466:$M$2000,6,FALSE),"")</f>
        <v/>
      </c>
      <c r="J1465" s="167" t="str">
        <f>IF(D1465="所費",VLOOKUP(D1465,支出入力表!E1466:$M$2000,7,FALSE),"")</f>
        <v/>
      </c>
      <c r="K1465" s="167" t="str">
        <f>IF(D1465="所費",VLOOKUP(D1465,支出入力表!E1466:$M$2000,8,FALSE),"")</f>
        <v/>
      </c>
      <c r="L1465" s="168" t="str">
        <f>IF(D1465="所費",VLOOKUP(D1465,支出入力表!E1466:$M$2000,9,FALSE),"")</f>
        <v/>
      </c>
      <c r="M1465" s="30"/>
    </row>
    <row r="1466" spans="2:13" x14ac:dyDescent="0.55000000000000004">
      <c r="B1466" s="163" t="str">
        <f>IF(D1466="所費",支出入力表!A1467,"")</f>
        <v/>
      </c>
      <c r="C1466" s="164" t="str">
        <f>IF(D1466="所費",支出入力表!C1467,"")</f>
        <v/>
      </c>
      <c r="D1466" s="165" t="str">
        <f>IF(支出入力表!E1467="所費","所費","")</f>
        <v/>
      </c>
      <c r="E1466" s="165" t="str">
        <f>IF(D1466="","",支出入力表!G1467)</f>
        <v/>
      </c>
      <c r="F1466" s="196" t="str">
        <f>IF(E1466="","",VLOOKUP(E1466,プルダウン用リスト!$L$1:$M$14,2,FALSE))</f>
        <v/>
      </c>
      <c r="G1466" s="164" t="str">
        <f>IF(D1466="所費",VLOOKUP(D1466,支出入力表!E1467:$M$2000,4,FALSE),"")</f>
        <v/>
      </c>
      <c r="H1466" s="164" t="str">
        <f>IF(D1466="所費",VLOOKUP(D1466,支出入力表!E1467:$M$2000,5,FALSE),"")</f>
        <v/>
      </c>
      <c r="I1466" s="166" t="str">
        <f>IF(D1466="所費",VLOOKUP(D1466,支出入力表!E1467:$M$2000,6,FALSE),"")</f>
        <v/>
      </c>
      <c r="J1466" s="167" t="str">
        <f>IF(D1466="所費",VLOOKUP(D1466,支出入力表!E1467:$M$2000,7,FALSE),"")</f>
        <v/>
      </c>
      <c r="K1466" s="167" t="str">
        <f>IF(D1466="所費",VLOOKUP(D1466,支出入力表!E1467:$M$2000,8,FALSE),"")</f>
        <v/>
      </c>
      <c r="L1466" s="168" t="str">
        <f>IF(D1466="所費",VLOOKUP(D1466,支出入力表!E1467:$M$2000,9,FALSE),"")</f>
        <v/>
      </c>
      <c r="M1466" s="30"/>
    </row>
    <row r="1467" spans="2:13" x14ac:dyDescent="0.55000000000000004">
      <c r="B1467" s="163" t="str">
        <f>IF(D1467="所費",支出入力表!A1468,"")</f>
        <v/>
      </c>
      <c r="C1467" s="164" t="str">
        <f>IF(D1467="所費",支出入力表!C1468,"")</f>
        <v/>
      </c>
      <c r="D1467" s="165" t="str">
        <f>IF(支出入力表!E1468="所費","所費","")</f>
        <v/>
      </c>
      <c r="E1467" s="165" t="str">
        <f>IF(D1467="","",支出入力表!G1468)</f>
        <v/>
      </c>
      <c r="F1467" s="196" t="str">
        <f>IF(E1467="","",VLOOKUP(E1467,プルダウン用リスト!$L$1:$M$14,2,FALSE))</f>
        <v/>
      </c>
      <c r="G1467" s="164" t="str">
        <f>IF(D1467="所費",VLOOKUP(D1467,支出入力表!E1468:$M$2000,4,FALSE),"")</f>
        <v/>
      </c>
      <c r="H1467" s="164" t="str">
        <f>IF(D1467="所費",VLOOKUP(D1467,支出入力表!E1468:$M$2000,5,FALSE),"")</f>
        <v/>
      </c>
      <c r="I1467" s="166" t="str">
        <f>IF(D1467="所費",VLOOKUP(D1467,支出入力表!E1468:$M$2000,6,FALSE),"")</f>
        <v/>
      </c>
      <c r="J1467" s="167" t="str">
        <f>IF(D1467="所費",VLOOKUP(D1467,支出入力表!E1468:$M$2000,7,FALSE),"")</f>
        <v/>
      </c>
      <c r="K1467" s="167" t="str">
        <f>IF(D1467="所費",VLOOKUP(D1467,支出入力表!E1468:$M$2000,8,FALSE),"")</f>
        <v/>
      </c>
      <c r="L1467" s="168" t="str">
        <f>IF(D1467="所費",VLOOKUP(D1467,支出入力表!E1468:$M$2000,9,FALSE),"")</f>
        <v/>
      </c>
      <c r="M1467" s="30"/>
    </row>
    <row r="1468" spans="2:13" x14ac:dyDescent="0.55000000000000004">
      <c r="B1468" s="163" t="str">
        <f>IF(D1468="所費",支出入力表!A1469,"")</f>
        <v/>
      </c>
      <c r="C1468" s="164" t="str">
        <f>IF(D1468="所費",支出入力表!C1469,"")</f>
        <v/>
      </c>
      <c r="D1468" s="165" t="str">
        <f>IF(支出入力表!E1469="所費","所費","")</f>
        <v/>
      </c>
      <c r="E1468" s="165" t="str">
        <f>IF(D1468="","",支出入力表!G1469)</f>
        <v/>
      </c>
      <c r="F1468" s="196" t="str">
        <f>IF(E1468="","",VLOOKUP(E1468,プルダウン用リスト!$L$1:$M$14,2,FALSE))</f>
        <v/>
      </c>
      <c r="G1468" s="164" t="str">
        <f>IF(D1468="所費",VLOOKUP(D1468,支出入力表!E1469:$M$2000,4,FALSE),"")</f>
        <v/>
      </c>
      <c r="H1468" s="164" t="str">
        <f>IF(D1468="所費",VLOOKUP(D1468,支出入力表!E1469:$M$2000,5,FALSE),"")</f>
        <v/>
      </c>
      <c r="I1468" s="166" t="str">
        <f>IF(D1468="所費",VLOOKUP(D1468,支出入力表!E1469:$M$2000,6,FALSE),"")</f>
        <v/>
      </c>
      <c r="J1468" s="167" t="str">
        <f>IF(D1468="所費",VLOOKUP(D1468,支出入力表!E1469:$M$2000,7,FALSE),"")</f>
        <v/>
      </c>
      <c r="K1468" s="167" t="str">
        <f>IF(D1468="所費",VLOOKUP(D1468,支出入力表!E1469:$M$2000,8,FALSE),"")</f>
        <v/>
      </c>
      <c r="L1468" s="168" t="str">
        <f>IF(D1468="所費",VLOOKUP(D1468,支出入力表!E1469:$M$2000,9,FALSE),"")</f>
        <v/>
      </c>
      <c r="M1468" s="30"/>
    </row>
    <row r="1469" spans="2:13" x14ac:dyDescent="0.55000000000000004">
      <c r="B1469" s="163" t="str">
        <f>IF(D1469="所費",支出入力表!A1470,"")</f>
        <v/>
      </c>
      <c r="C1469" s="164" t="str">
        <f>IF(D1469="所費",支出入力表!C1470,"")</f>
        <v/>
      </c>
      <c r="D1469" s="165" t="str">
        <f>IF(支出入力表!E1470="所費","所費","")</f>
        <v/>
      </c>
      <c r="E1469" s="165" t="str">
        <f>IF(D1469="","",支出入力表!G1470)</f>
        <v/>
      </c>
      <c r="F1469" s="196" t="str">
        <f>IF(E1469="","",VLOOKUP(E1469,プルダウン用リスト!$L$1:$M$14,2,FALSE))</f>
        <v/>
      </c>
      <c r="G1469" s="164" t="str">
        <f>IF(D1469="所費",VLOOKUP(D1469,支出入力表!E1470:$M$2000,4,FALSE),"")</f>
        <v/>
      </c>
      <c r="H1469" s="164" t="str">
        <f>IF(D1469="所費",VLOOKUP(D1469,支出入力表!E1470:$M$2000,5,FALSE),"")</f>
        <v/>
      </c>
      <c r="I1469" s="166" t="str">
        <f>IF(D1469="所費",VLOOKUP(D1469,支出入力表!E1470:$M$2000,6,FALSE),"")</f>
        <v/>
      </c>
      <c r="J1469" s="167" t="str">
        <f>IF(D1469="所費",VLOOKUP(D1469,支出入力表!E1470:$M$2000,7,FALSE),"")</f>
        <v/>
      </c>
      <c r="K1469" s="167" t="str">
        <f>IF(D1469="所費",VLOOKUP(D1469,支出入力表!E1470:$M$2000,8,FALSE),"")</f>
        <v/>
      </c>
      <c r="L1469" s="168" t="str">
        <f>IF(D1469="所費",VLOOKUP(D1469,支出入力表!E1470:$M$2000,9,FALSE),"")</f>
        <v/>
      </c>
      <c r="M1469" s="30"/>
    </row>
    <row r="1470" spans="2:13" x14ac:dyDescent="0.55000000000000004">
      <c r="B1470" s="163" t="str">
        <f>IF(D1470="所費",支出入力表!A1471,"")</f>
        <v/>
      </c>
      <c r="C1470" s="164" t="str">
        <f>IF(D1470="所費",支出入力表!C1471,"")</f>
        <v/>
      </c>
      <c r="D1470" s="165" t="str">
        <f>IF(支出入力表!E1471="所費","所費","")</f>
        <v/>
      </c>
      <c r="E1470" s="165" t="str">
        <f>IF(D1470="","",支出入力表!G1471)</f>
        <v/>
      </c>
      <c r="F1470" s="196" t="str">
        <f>IF(E1470="","",VLOOKUP(E1470,プルダウン用リスト!$L$1:$M$14,2,FALSE))</f>
        <v/>
      </c>
      <c r="G1470" s="164" t="str">
        <f>IF(D1470="所費",VLOOKUP(D1470,支出入力表!E1471:$M$2000,4,FALSE),"")</f>
        <v/>
      </c>
      <c r="H1470" s="164" t="str">
        <f>IF(D1470="所費",VLOOKUP(D1470,支出入力表!E1471:$M$2000,5,FALSE),"")</f>
        <v/>
      </c>
      <c r="I1470" s="166" t="str">
        <f>IF(D1470="所費",VLOOKUP(D1470,支出入力表!E1471:$M$2000,6,FALSE),"")</f>
        <v/>
      </c>
      <c r="J1470" s="167" t="str">
        <f>IF(D1470="所費",VLOOKUP(D1470,支出入力表!E1471:$M$2000,7,FALSE),"")</f>
        <v/>
      </c>
      <c r="K1470" s="167" t="str">
        <f>IF(D1470="所費",VLOOKUP(D1470,支出入力表!E1471:$M$2000,8,FALSE),"")</f>
        <v/>
      </c>
      <c r="L1470" s="168" t="str">
        <f>IF(D1470="所費",VLOOKUP(D1470,支出入力表!E1471:$M$2000,9,FALSE),"")</f>
        <v/>
      </c>
      <c r="M1470" s="30"/>
    </row>
    <row r="1471" spans="2:13" x14ac:dyDescent="0.55000000000000004">
      <c r="B1471" s="163" t="str">
        <f>IF(D1471="所費",支出入力表!A1472,"")</f>
        <v/>
      </c>
      <c r="C1471" s="164" t="str">
        <f>IF(D1471="所費",支出入力表!C1472,"")</f>
        <v/>
      </c>
      <c r="D1471" s="165" t="str">
        <f>IF(支出入力表!E1472="所費","所費","")</f>
        <v/>
      </c>
      <c r="E1471" s="165" t="str">
        <f>IF(D1471="","",支出入力表!G1472)</f>
        <v/>
      </c>
      <c r="F1471" s="196" t="str">
        <f>IF(E1471="","",VLOOKUP(E1471,プルダウン用リスト!$L$1:$M$14,2,FALSE))</f>
        <v/>
      </c>
      <c r="G1471" s="164" t="str">
        <f>IF(D1471="所費",VLOOKUP(D1471,支出入力表!E1472:$M$2000,4,FALSE),"")</f>
        <v/>
      </c>
      <c r="H1471" s="164" t="str">
        <f>IF(D1471="所費",VLOOKUP(D1471,支出入力表!E1472:$M$2000,5,FALSE),"")</f>
        <v/>
      </c>
      <c r="I1471" s="166" t="str">
        <f>IF(D1471="所費",VLOOKUP(D1471,支出入力表!E1472:$M$2000,6,FALSE),"")</f>
        <v/>
      </c>
      <c r="J1471" s="167" t="str">
        <f>IF(D1471="所費",VLOOKUP(D1471,支出入力表!E1472:$M$2000,7,FALSE),"")</f>
        <v/>
      </c>
      <c r="K1471" s="167" t="str">
        <f>IF(D1471="所費",VLOOKUP(D1471,支出入力表!E1472:$M$2000,8,FALSE),"")</f>
        <v/>
      </c>
      <c r="L1471" s="168" t="str">
        <f>IF(D1471="所費",VLOOKUP(D1471,支出入力表!E1472:$M$2000,9,FALSE),"")</f>
        <v/>
      </c>
      <c r="M1471" s="30"/>
    </row>
    <row r="1472" spans="2:13" x14ac:dyDescent="0.55000000000000004">
      <c r="B1472" s="163" t="str">
        <f>IF(D1472="所費",支出入力表!A1473,"")</f>
        <v/>
      </c>
      <c r="C1472" s="164" t="str">
        <f>IF(D1472="所費",支出入力表!C1473,"")</f>
        <v/>
      </c>
      <c r="D1472" s="165" t="str">
        <f>IF(支出入力表!E1473="所費","所費","")</f>
        <v/>
      </c>
      <c r="E1472" s="165" t="str">
        <f>IF(D1472="","",支出入力表!G1473)</f>
        <v/>
      </c>
      <c r="F1472" s="196" t="str">
        <f>IF(E1472="","",VLOOKUP(E1472,プルダウン用リスト!$L$1:$M$14,2,FALSE))</f>
        <v/>
      </c>
      <c r="G1472" s="164" t="str">
        <f>IF(D1472="所費",VLOOKUP(D1472,支出入力表!E1473:$M$2000,4,FALSE),"")</f>
        <v/>
      </c>
      <c r="H1472" s="164" t="str">
        <f>IF(D1472="所費",VLOOKUP(D1472,支出入力表!E1473:$M$2000,5,FALSE),"")</f>
        <v/>
      </c>
      <c r="I1472" s="166" t="str">
        <f>IF(D1472="所費",VLOOKUP(D1472,支出入力表!E1473:$M$2000,6,FALSE),"")</f>
        <v/>
      </c>
      <c r="J1472" s="167" t="str">
        <f>IF(D1472="所費",VLOOKUP(D1472,支出入力表!E1473:$M$2000,7,FALSE),"")</f>
        <v/>
      </c>
      <c r="K1472" s="167" t="str">
        <f>IF(D1472="所費",VLOOKUP(D1472,支出入力表!E1473:$M$2000,8,FALSE),"")</f>
        <v/>
      </c>
      <c r="L1472" s="168" t="str">
        <f>IF(D1472="所費",VLOOKUP(D1472,支出入力表!E1473:$M$2000,9,FALSE),"")</f>
        <v/>
      </c>
      <c r="M1472" s="30"/>
    </row>
    <row r="1473" spans="2:13" x14ac:dyDescent="0.55000000000000004">
      <c r="B1473" s="163" t="str">
        <f>IF(D1473="所費",支出入力表!A1474,"")</f>
        <v/>
      </c>
      <c r="C1473" s="164" t="str">
        <f>IF(D1473="所費",支出入力表!C1474,"")</f>
        <v/>
      </c>
      <c r="D1473" s="165" t="str">
        <f>IF(支出入力表!E1474="所費","所費","")</f>
        <v/>
      </c>
      <c r="E1473" s="165" t="str">
        <f>IF(D1473="","",支出入力表!G1474)</f>
        <v/>
      </c>
      <c r="F1473" s="196" t="str">
        <f>IF(E1473="","",VLOOKUP(E1473,プルダウン用リスト!$L$1:$M$14,2,FALSE))</f>
        <v/>
      </c>
      <c r="G1473" s="164" t="str">
        <f>IF(D1473="所費",VLOOKUP(D1473,支出入力表!E1474:$M$2000,4,FALSE),"")</f>
        <v/>
      </c>
      <c r="H1473" s="164" t="str">
        <f>IF(D1473="所費",VLOOKUP(D1473,支出入力表!E1474:$M$2000,5,FALSE),"")</f>
        <v/>
      </c>
      <c r="I1473" s="166" t="str">
        <f>IF(D1473="所費",VLOOKUP(D1473,支出入力表!E1474:$M$2000,6,FALSE),"")</f>
        <v/>
      </c>
      <c r="J1473" s="167" t="str">
        <f>IF(D1473="所費",VLOOKUP(D1473,支出入力表!E1474:$M$2000,7,FALSE),"")</f>
        <v/>
      </c>
      <c r="K1473" s="167" t="str">
        <f>IF(D1473="所費",VLOOKUP(D1473,支出入力表!E1474:$M$2000,8,FALSE),"")</f>
        <v/>
      </c>
      <c r="L1473" s="168" t="str">
        <f>IF(D1473="所費",VLOOKUP(D1473,支出入力表!E1474:$M$2000,9,FALSE),"")</f>
        <v/>
      </c>
      <c r="M1473" s="30"/>
    </row>
    <row r="1474" spans="2:13" x14ac:dyDescent="0.55000000000000004">
      <c r="B1474" s="163" t="str">
        <f>IF(D1474="所費",支出入力表!A1475,"")</f>
        <v/>
      </c>
      <c r="C1474" s="164" t="str">
        <f>IF(D1474="所費",支出入力表!C1475,"")</f>
        <v/>
      </c>
      <c r="D1474" s="165" t="str">
        <f>IF(支出入力表!E1475="所費","所費","")</f>
        <v/>
      </c>
      <c r="E1474" s="165" t="str">
        <f>IF(D1474="","",支出入力表!G1475)</f>
        <v/>
      </c>
      <c r="F1474" s="196" t="str">
        <f>IF(E1474="","",VLOOKUP(E1474,プルダウン用リスト!$L$1:$M$14,2,FALSE))</f>
        <v/>
      </c>
      <c r="G1474" s="164" t="str">
        <f>IF(D1474="所費",VLOOKUP(D1474,支出入力表!E1475:$M$2000,4,FALSE),"")</f>
        <v/>
      </c>
      <c r="H1474" s="164" t="str">
        <f>IF(D1474="所費",VLOOKUP(D1474,支出入力表!E1475:$M$2000,5,FALSE),"")</f>
        <v/>
      </c>
      <c r="I1474" s="166" t="str">
        <f>IF(D1474="所費",VLOOKUP(D1474,支出入力表!E1475:$M$2000,6,FALSE),"")</f>
        <v/>
      </c>
      <c r="J1474" s="167" t="str">
        <f>IF(D1474="所費",VLOOKUP(D1474,支出入力表!E1475:$M$2000,7,FALSE),"")</f>
        <v/>
      </c>
      <c r="K1474" s="167" t="str">
        <f>IF(D1474="所費",VLOOKUP(D1474,支出入力表!E1475:$M$2000,8,FALSE),"")</f>
        <v/>
      </c>
      <c r="L1474" s="168" t="str">
        <f>IF(D1474="所費",VLOOKUP(D1474,支出入力表!E1475:$M$2000,9,FALSE),"")</f>
        <v/>
      </c>
      <c r="M1474" s="30"/>
    </row>
    <row r="1475" spans="2:13" x14ac:dyDescent="0.55000000000000004">
      <c r="B1475" s="163" t="str">
        <f>IF(D1475="所費",支出入力表!A1476,"")</f>
        <v/>
      </c>
      <c r="C1475" s="164" t="str">
        <f>IF(D1475="所費",支出入力表!C1476,"")</f>
        <v/>
      </c>
      <c r="D1475" s="165" t="str">
        <f>IF(支出入力表!E1476="所費","所費","")</f>
        <v/>
      </c>
      <c r="E1475" s="165" t="str">
        <f>IF(D1475="","",支出入力表!G1476)</f>
        <v/>
      </c>
      <c r="F1475" s="196" t="str">
        <f>IF(E1475="","",VLOOKUP(E1475,プルダウン用リスト!$L$1:$M$14,2,FALSE))</f>
        <v/>
      </c>
      <c r="G1475" s="164" t="str">
        <f>IF(D1475="所費",VLOOKUP(D1475,支出入力表!E1476:$M$2000,4,FALSE),"")</f>
        <v/>
      </c>
      <c r="H1475" s="164" t="str">
        <f>IF(D1475="所費",VLOOKUP(D1475,支出入力表!E1476:$M$2000,5,FALSE),"")</f>
        <v/>
      </c>
      <c r="I1475" s="166" t="str">
        <f>IF(D1475="所費",VLOOKUP(D1475,支出入力表!E1476:$M$2000,6,FALSE),"")</f>
        <v/>
      </c>
      <c r="J1475" s="167" t="str">
        <f>IF(D1475="所費",VLOOKUP(D1475,支出入力表!E1476:$M$2000,7,FALSE),"")</f>
        <v/>
      </c>
      <c r="K1475" s="167" t="str">
        <f>IF(D1475="所費",VLOOKUP(D1475,支出入力表!E1476:$M$2000,8,FALSE),"")</f>
        <v/>
      </c>
      <c r="L1475" s="168" t="str">
        <f>IF(D1475="所費",VLOOKUP(D1475,支出入力表!E1476:$M$2000,9,FALSE),"")</f>
        <v/>
      </c>
      <c r="M1475" s="30"/>
    </row>
    <row r="1476" spans="2:13" x14ac:dyDescent="0.55000000000000004">
      <c r="B1476" s="163" t="str">
        <f>IF(D1476="所費",支出入力表!A1477,"")</f>
        <v/>
      </c>
      <c r="C1476" s="164" t="str">
        <f>IF(D1476="所費",支出入力表!C1477,"")</f>
        <v/>
      </c>
      <c r="D1476" s="165" t="str">
        <f>IF(支出入力表!E1477="所費","所費","")</f>
        <v/>
      </c>
      <c r="E1476" s="165" t="str">
        <f>IF(D1476="","",支出入力表!G1477)</f>
        <v/>
      </c>
      <c r="F1476" s="196" t="str">
        <f>IF(E1476="","",VLOOKUP(E1476,プルダウン用リスト!$L$1:$M$14,2,FALSE))</f>
        <v/>
      </c>
      <c r="G1476" s="164" t="str">
        <f>IF(D1476="所費",VLOOKUP(D1476,支出入力表!E1477:$M$2000,4,FALSE),"")</f>
        <v/>
      </c>
      <c r="H1476" s="164" t="str">
        <f>IF(D1476="所費",VLOOKUP(D1476,支出入力表!E1477:$M$2000,5,FALSE),"")</f>
        <v/>
      </c>
      <c r="I1476" s="166" t="str">
        <f>IF(D1476="所費",VLOOKUP(D1476,支出入力表!E1477:$M$2000,6,FALSE),"")</f>
        <v/>
      </c>
      <c r="J1476" s="167" t="str">
        <f>IF(D1476="所費",VLOOKUP(D1476,支出入力表!E1477:$M$2000,7,FALSE),"")</f>
        <v/>
      </c>
      <c r="K1476" s="167" t="str">
        <f>IF(D1476="所費",VLOOKUP(D1476,支出入力表!E1477:$M$2000,8,FALSE),"")</f>
        <v/>
      </c>
      <c r="L1476" s="168" t="str">
        <f>IF(D1476="所費",VLOOKUP(D1476,支出入力表!E1477:$M$2000,9,FALSE),"")</f>
        <v/>
      </c>
      <c r="M1476" s="30"/>
    </row>
    <row r="1477" spans="2:13" x14ac:dyDescent="0.55000000000000004">
      <c r="B1477" s="163" t="str">
        <f>IF(D1477="所費",支出入力表!A1478,"")</f>
        <v/>
      </c>
      <c r="C1477" s="164" t="str">
        <f>IF(D1477="所費",支出入力表!C1478,"")</f>
        <v/>
      </c>
      <c r="D1477" s="165" t="str">
        <f>IF(支出入力表!E1478="所費","所費","")</f>
        <v/>
      </c>
      <c r="E1477" s="165" t="str">
        <f>IF(D1477="","",支出入力表!G1478)</f>
        <v/>
      </c>
      <c r="F1477" s="196" t="str">
        <f>IF(E1477="","",VLOOKUP(E1477,プルダウン用リスト!$L$1:$M$14,2,FALSE))</f>
        <v/>
      </c>
      <c r="G1477" s="164" t="str">
        <f>IF(D1477="所費",VLOOKUP(D1477,支出入力表!E1478:$M$2000,4,FALSE),"")</f>
        <v/>
      </c>
      <c r="H1477" s="164" t="str">
        <f>IF(D1477="所費",VLOOKUP(D1477,支出入力表!E1478:$M$2000,5,FALSE),"")</f>
        <v/>
      </c>
      <c r="I1477" s="166" t="str">
        <f>IF(D1477="所費",VLOOKUP(D1477,支出入力表!E1478:$M$2000,6,FALSE),"")</f>
        <v/>
      </c>
      <c r="J1477" s="167" t="str">
        <f>IF(D1477="所費",VLOOKUP(D1477,支出入力表!E1478:$M$2000,7,FALSE),"")</f>
        <v/>
      </c>
      <c r="K1477" s="167" t="str">
        <f>IF(D1477="所費",VLOOKUP(D1477,支出入力表!E1478:$M$2000,8,FALSE),"")</f>
        <v/>
      </c>
      <c r="L1477" s="168" t="str">
        <f>IF(D1477="所費",VLOOKUP(D1477,支出入力表!E1478:$M$2000,9,FALSE),"")</f>
        <v/>
      </c>
      <c r="M1477" s="30"/>
    </row>
    <row r="1478" spans="2:13" x14ac:dyDescent="0.55000000000000004">
      <c r="B1478" s="163" t="str">
        <f>IF(D1478="所費",支出入力表!A1479,"")</f>
        <v/>
      </c>
      <c r="C1478" s="164" t="str">
        <f>IF(D1478="所費",支出入力表!C1479,"")</f>
        <v/>
      </c>
      <c r="D1478" s="165" t="str">
        <f>IF(支出入力表!E1479="所費","所費","")</f>
        <v/>
      </c>
      <c r="E1478" s="165" t="str">
        <f>IF(D1478="","",支出入力表!G1479)</f>
        <v/>
      </c>
      <c r="F1478" s="196" t="str">
        <f>IF(E1478="","",VLOOKUP(E1478,プルダウン用リスト!$L$1:$M$14,2,FALSE))</f>
        <v/>
      </c>
      <c r="G1478" s="164" t="str">
        <f>IF(D1478="所費",VLOOKUP(D1478,支出入力表!E1479:$M$2000,4,FALSE),"")</f>
        <v/>
      </c>
      <c r="H1478" s="164" t="str">
        <f>IF(D1478="所費",VLOOKUP(D1478,支出入力表!E1479:$M$2000,5,FALSE),"")</f>
        <v/>
      </c>
      <c r="I1478" s="166" t="str">
        <f>IF(D1478="所費",VLOOKUP(D1478,支出入力表!E1479:$M$2000,6,FALSE),"")</f>
        <v/>
      </c>
      <c r="J1478" s="167" t="str">
        <f>IF(D1478="所費",VLOOKUP(D1478,支出入力表!E1479:$M$2000,7,FALSE),"")</f>
        <v/>
      </c>
      <c r="K1478" s="167" t="str">
        <f>IF(D1478="所費",VLOOKUP(D1478,支出入力表!E1479:$M$2000,8,FALSE),"")</f>
        <v/>
      </c>
      <c r="L1478" s="168" t="str">
        <f>IF(D1478="所費",VLOOKUP(D1478,支出入力表!E1479:$M$2000,9,FALSE),"")</f>
        <v/>
      </c>
      <c r="M1478" s="30"/>
    </row>
    <row r="1479" spans="2:13" x14ac:dyDescent="0.55000000000000004">
      <c r="B1479" s="163" t="str">
        <f>IF(D1479="所費",支出入力表!A1480,"")</f>
        <v/>
      </c>
      <c r="C1479" s="164" t="str">
        <f>IF(D1479="所費",支出入力表!C1480,"")</f>
        <v/>
      </c>
      <c r="D1479" s="165" t="str">
        <f>IF(支出入力表!E1480="所費","所費","")</f>
        <v/>
      </c>
      <c r="E1479" s="165" t="str">
        <f>IF(D1479="","",支出入力表!G1480)</f>
        <v/>
      </c>
      <c r="F1479" s="196" t="str">
        <f>IF(E1479="","",VLOOKUP(E1479,プルダウン用リスト!$L$1:$M$14,2,FALSE))</f>
        <v/>
      </c>
      <c r="G1479" s="164" t="str">
        <f>IF(D1479="所費",VLOOKUP(D1479,支出入力表!E1480:$M$2000,4,FALSE),"")</f>
        <v/>
      </c>
      <c r="H1479" s="164" t="str">
        <f>IF(D1479="所費",VLOOKUP(D1479,支出入力表!E1480:$M$2000,5,FALSE),"")</f>
        <v/>
      </c>
      <c r="I1479" s="166" t="str">
        <f>IF(D1479="所費",VLOOKUP(D1479,支出入力表!E1480:$M$2000,6,FALSE),"")</f>
        <v/>
      </c>
      <c r="J1479" s="167" t="str">
        <f>IF(D1479="所費",VLOOKUP(D1479,支出入力表!E1480:$M$2000,7,FALSE),"")</f>
        <v/>
      </c>
      <c r="K1479" s="167" t="str">
        <f>IF(D1479="所費",VLOOKUP(D1479,支出入力表!E1480:$M$2000,8,FALSE),"")</f>
        <v/>
      </c>
      <c r="L1479" s="168" t="str">
        <f>IF(D1479="所費",VLOOKUP(D1479,支出入力表!E1480:$M$2000,9,FALSE),"")</f>
        <v/>
      </c>
      <c r="M1479" s="30"/>
    </row>
    <row r="1480" spans="2:13" x14ac:dyDescent="0.55000000000000004">
      <c r="B1480" s="163" t="str">
        <f>IF(D1480="所費",支出入力表!A1481,"")</f>
        <v/>
      </c>
      <c r="C1480" s="164" t="str">
        <f>IF(D1480="所費",支出入力表!C1481,"")</f>
        <v/>
      </c>
      <c r="D1480" s="165" t="str">
        <f>IF(支出入力表!E1481="所費","所費","")</f>
        <v/>
      </c>
      <c r="E1480" s="165" t="str">
        <f>IF(D1480="","",支出入力表!G1481)</f>
        <v/>
      </c>
      <c r="F1480" s="196" t="str">
        <f>IF(E1480="","",VLOOKUP(E1480,プルダウン用リスト!$L$1:$M$14,2,FALSE))</f>
        <v/>
      </c>
      <c r="G1480" s="164" t="str">
        <f>IF(D1480="所費",VLOOKUP(D1480,支出入力表!E1481:$M$2000,4,FALSE),"")</f>
        <v/>
      </c>
      <c r="H1480" s="164" t="str">
        <f>IF(D1480="所費",VLOOKUP(D1480,支出入力表!E1481:$M$2000,5,FALSE),"")</f>
        <v/>
      </c>
      <c r="I1480" s="166" t="str">
        <f>IF(D1480="所費",VLOOKUP(D1480,支出入力表!E1481:$M$2000,6,FALSE),"")</f>
        <v/>
      </c>
      <c r="J1480" s="167" t="str">
        <f>IF(D1480="所費",VLOOKUP(D1480,支出入力表!E1481:$M$2000,7,FALSE),"")</f>
        <v/>
      </c>
      <c r="K1480" s="167" t="str">
        <f>IF(D1480="所費",VLOOKUP(D1480,支出入力表!E1481:$M$2000,8,FALSE),"")</f>
        <v/>
      </c>
      <c r="L1480" s="168" t="str">
        <f>IF(D1480="所費",VLOOKUP(D1480,支出入力表!E1481:$M$2000,9,FALSE),"")</f>
        <v/>
      </c>
      <c r="M1480" s="30"/>
    </row>
    <row r="1481" spans="2:13" x14ac:dyDescent="0.55000000000000004">
      <c r="B1481" s="163" t="str">
        <f>IF(D1481="所費",支出入力表!A1482,"")</f>
        <v/>
      </c>
      <c r="C1481" s="164" t="str">
        <f>IF(D1481="所費",支出入力表!C1482,"")</f>
        <v/>
      </c>
      <c r="D1481" s="165" t="str">
        <f>IF(支出入力表!E1482="所費","所費","")</f>
        <v/>
      </c>
      <c r="E1481" s="165" t="str">
        <f>IF(D1481="","",支出入力表!G1482)</f>
        <v/>
      </c>
      <c r="F1481" s="196" t="str">
        <f>IF(E1481="","",VLOOKUP(E1481,プルダウン用リスト!$L$1:$M$14,2,FALSE))</f>
        <v/>
      </c>
      <c r="G1481" s="164" t="str">
        <f>IF(D1481="所費",VLOOKUP(D1481,支出入力表!E1482:$M$2000,4,FALSE),"")</f>
        <v/>
      </c>
      <c r="H1481" s="164" t="str">
        <f>IF(D1481="所費",VLOOKUP(D1481,支出入力表!E1482:$M$2000,5,FALSE),"")</f>
        <v/>
      </c>
      <c r="I1481" s="166" t="str">
        <f>IF(D1481="所費",VLOOKUP(D1481,支出入力表!E1482:$M$2000,6,FALSE),"")</f>
        <v/>
      </c>
      <c r="J1481" s="167" t="str">
        <f>IF(D1481="所費",VLOOKUP(D1481,支出入力表!E1482:$M$2000,7,FALSE),"")</f>
        <v/>
      </c>
      <c r="K1481" s="167" t="str">
        <f>IF(D1481="所費",VLOOKUP(D1481,支出入力表!E1482:$M$2000,8,FALSE),"")</f>
        <v/>
      </c>
      <c r="L1481" s="168" t="str">
        <f>IF(D1481="所費",VLOOKUP(D1481,支出入力表!E1482:$M$2000,9,FALSE),"")</f>
        <v/>
      </c>
      <c r="M1481" s="30"/>
    </row>
    <row r="1482" spans="2:13" x14ac:dyDescent="0.55000000000000004">
      <c r="B1482" s="163" t="str">
        <f>IF(D1482="所費",支出入力表!A1483,"")</f>
        <v/>
      </c>
      <c r="C1482" s="164" t="str">
        <f>IF(D1482="所費",支出入力表!C1483,"")</f>
        <v/>
      </c>
      <c r="D1482" s="165" t="str">
        <f>IF(支出入力表!E1483="所費","所費","")</f>
        <v/>
      </c>
      <c r="E1482" s="165" t="str">
        <f>IF(D1482="","",支出入力表!G1483)</f>
        <v/>
      </c>
      <c r="F1482" s="196" t="str">
        <f>IF(E1482="","",VLOOKUP(E1482,プルダウン用リスト!$L$1:$M$14,2,FALSE))</f>
        <v/>
      </c>
      <c r="G1482" s="164" t="str">
        <f>IF(D1482="所費",VLOOKUP(D1482,支出入力表!E1483:$M$2000,4,FALSE),"")</f>
        <v/>
      </c>
      <c r="H1482" s="164" t="str">
        <f>IF(D1482="所費",VLOOKUP(D1482,支出入力表!E1483:$M$2000,5,FALSE),"")</f>
        <v/>
      </c>
      <c r="I1482" s="166" t="str">
        <f>IF(D1482="所費",VLOOKUP(D1482,支出入力表!E1483:$M$2000,6,FALSE),"")</f>
        <v/>
      </c>
      <c r="J1482" s="167" t="str">
        <f>IF(D1482="所費",VLOOKUP(D1482,支出入力表!E1483:$M$2000,7,FALSE),"")</f>
        <v/>
      </c>
      <c r="K1482" s="167" t="str">
        <f>IF(D1482="所費",VLOOKUP(D1482,支出入力表!E1483:$M$2000,8,FALSE),"")</f>
        <v/>
      </c>
      <c r="L1482" s="168" t="str">
        <f>IF(D1482="所費",VLOOKUP(D1482,支出入力表!E1483:$M$2000,9,FALSE),"")</f>
        <v/>
      </c>
      <c r="M1482" s="30"/>
    </row>
    <row r="1483" spans="2:13" x14ac:dyDescent="0.55000000000000004">
      <c r="B1483" s="163" t="str">
        <f>IF(D1483="所費",支出入力表!A1484,"")</f>
        <v/>
      </c>
      <c r="C1483" s="164" t="str">
        <f>IF(D1483="所費",支出入力表!C1484,"")</f>
        <v/>
      </c>
      <c r="D1483" s="165" t="str">
        <f>IF(支出入力表!E1484="所費","所費","")</f>
        <v/>
      </c>
      <c r="E1483" s="165" t="str">
        <f>IF(D1483="","",支出入力表!G1484)</f>
        <v/>
      </c>
      <c r="F1483" s="196" t="str">
        <f>IF(E1483="","",VLOOKUP(E1483,プルダウン用リスト!$L$1:$M$14,2,FALSE))</f>
        <v/>
      </c>
      <c r="G1483" s="164" t="str">
        <f>IF(D1483="所費",VLOOKUP(D1483,支出入力表!E1484:$M$2000,4,FALSE),"")</f>
        <v/>
      </c>
      <c r="H1483" s="164" t="str">
        <f>IF(D1483="所費",VLOOKUP(D1483,支出入力表!E1484:$M$2000,5,FALSE),"")</f>
        <v/>
      </c>
      <c r="I1483" s="166" t="str">
        <f>IF(D1483="所費",VLOOKUP(D1483,支出入力表!E1484:$M$2000,6,FALSE),"")</f>
        <v/>
      </c>
      <c r="J1483" s="167" t="str">
        <f>IF(D1483="所費",VLOOKUP(D1483,支出入力表!E1484:$M$2000,7,FALSE),"")</f>
        <v/>
      </c>
      <c r="K1483" s="167" t="str">
        <f>IF(D1483="所費",VLOOKUP(D1483,支出入力表!E1484:$M$2000,8,FALSE),"")</f>
        <v/>
      </c>
      <c r="L1483" s="168" t="str">
        <f>IF(D1483="所費",VLOOKUP(D1483,支出入力表!E1484:$M$2000,9,FALSE),"")</f>
        <v/>
      </c>
      <c r="M1483" s="30"/>
    </row>
    <row r="1484" spans="2:13" x14ac:dyDescent="0.55000000000000004">
      <c r="B1484" s="163" t="str">
        <f>IF(D1484="所費",支出入力表!A1485,"")</f>
        <v/>
      </c>
      <c r="C1484" s="164" t="str">
        <f>IF(D1484="所費",支出入力表!C1485,"")</f>
        <v/>
      </c>
      <c r="D1484" s="165" t="str">
        <f>IF(支出入力表!E1485="所費","所費","")</f>
        <v/>
      </c>
      <c r="E1484" s="165" t="str">
        <f>IF(D1484="","",支出入力表!G1485)</f>
        <v/>
      </c>
      <c r="F1484" s="196" t="str">
        <f>IF(E1484="","",VLOOKUP(E1484,プルダウン用リスト!$L$1:$M$14,2,FALSE))</f>
        <v/>
      </c>
      <c r="G1484" s="164" t="str">
        <f>IF(D1484="所費",VLOOKUP(D1484,支出入力表!E1485:$M$2000,4,FALSE),"")</f>
        <v/>
      </c>
      <c r="H1484" s="164" t="str">
        <f>IF(D1484="所費",VLOOKUP(D1484,支出入力表!E1485:$M$2000,5,FALSE),"")</f>
        <v/>
      </c>
      <c r="I1484" s="166" t="str">
        <f>IF(D1484="所費",VLOOKUP(D1484,支出入力表!E1485:$M$2000,6,FALSE),"")</f>
        <v/>
      </c>
      <c r="J1484" s="167" t="str">
        <f>IF(D1484="所費",VLOOKUP(D1484,支出入力表!E1485:$M$2000,7,FALSE),"")</f>
        <v/>
      </c>
      <c r="K1484" s="167" t="str">
        <f>IF(D1484="所費",VLOOKUP(D1484,支出入力表!E1485:$M$2000,8,FALSE),"")</f>
        <v/>
      </c>
      <c r="L1484" s="168" t="str">
        <f>IF(D1484="所費",VLOOKUP(D1484,支出入力表!E1485:$M$2000,9,FALSE),"")</f>
        <v/>
      </c>
      <c r="M1484" s="30"/>
    </row>
    <row r="1485" spans="2:13" x14ac:dyDescent="0.55000000000000004">
      <c r="B1485" s="163" t="str">
        <f>IF(D1485="所費",支出入力表!A1486,"")</f>
        <v/>
      </c>
      <c r="C1485" s="164" t="str">
        <f>IF(D1485="所費",支出入力表!C1486,"")</f>
        <v/>
      </c>
      <c r="D1485" s="165" t="str">
        <f>IF(支出入力表!E1486="所費","所費","")</f>
        <v/>
      </c>
      <c r="E1485" s="165" t="str">
        <f>IF(D1485="","",支出入力表!G1486)</f>
        <v/>
      </c>
      <c r="F1485" s="196" t="str">
        <f>IF(E1485="","",VLOOKUP(E1485,プルダウン用リスト!$L$1:$M$14,2,FALSE))</f>
        <v/>
      </c>
      <c r="G1485" s="164" t="str">
        <f>IF(D1485="所費",VLOOKUP(D1485,支出入力表!E1486:$M$2000,4,FALSE),"")</f>
        <v/>
      </c>
      <c r="H1485" s="164" t="str">
        <f>IF(D1485="所費",VLOOKUP(D1485,支出入力表!E1486:$M$2000,5,FALSE),"")</f>
        <v/>
      </c>
      <c r="I1485" s="166" t="str">
        <f>IF(D1485="所費",VLOOKUP(D1485,支出入力表!E1486:$M$2000,6,FALSE),"")</f>
        <v/>
      </c>
      <c r="J1485" s="167" t="str">
        <f>IF(D1485="所費",VLOOKUP(D1485,支出入力表!E1486:$M$2000,7,FALSE),"")</f>
        <v/>
      </c>
      <c r="K1485" s="167" t="str">
        <f>IF(D1485="所費",VLOOKUP(D1485,支出入力表!E1486:$M$2000,8,FALSE),"")</f>
        <v/>
      </c>
      <c r="L1485" s="168" t="str">
        <f>IF(D1485="所費",VLOOKUP(D1485,支出入力表!E1486:$M$2000,9,FALSE),"")</f>
        <v/>
      </c>
      <c r="M1485" s="30"/>
    </row>
    <row r="1486" spans="2:13" x14ac:dyDescent="0.55000000000000004">
      <c r="B1486" s="163" t="str">
        <f>IF(D1486="所費",支出入力表!A1487,"")</f>
        <v/>
      </c>
      <c r="C1486" s="164" t="str">
        <f>IF(D1486="所費",支出入力表!C1487,"")</f>
        <v/>
      </c>
      <c r="D1486" s="165" t="str">
        <f>IF(支出入力表!E1487="所費","所費","")</f>
        <v/>
      </c>
      <c r="E1486" s="165" t="str">
        <f>IF(D1486="","",支出入力表!G1487)</f>
        <v/>
      </c>
      <c r="F1486" s="196" t="str">
        <f>IF(E1486="","",VLOOKUP(E1486,プルダウン用リスト!$L$1:$M$14,2,FALSE))</f>
        <v/>
      </c>
      <c r="G1486" s="164" t="str">
        <f>IF(D1486="所費",VLOOKUP(D1486,支出入力表!E1487:$M$2000,4,FALSE),"")</f>
        <v/>
      </c>
      <c r="H1486" s="164" t="str">
        <f>IF(D1486="所費",VLOOKUP(D1486,支出入力表!E1487:$M$2000,5,FALSE),"")</f>
        <v/>
      </c>
      <c r="I1486" s="166" t="str">
        <f>IF(D1486="所費",VLOOKUP(D1486,支出入力表!E1487:$M$2000,6,FALSE),"")</f>
        <v/>
      </c>
      <c r="J1486" s="167" t="str">
        <f>IF(D1486="所費",VLOOKUP(D1486,支出入力表!E1487:$M$2000,7,FALSE),"")</f>
        <v/>
      </c>
      <c r="K1486" s="167" t="str">
        <f>IF(D1486="所費",VLOOKUP(D1486,支出入力表!E1487:$M$2000,8,FALSE),"")</f>
        <v/>
      </c>
      <c r="L1486" s="168" t="str">
        <f>IF(D1486="所費",VLOOKUP(D1486,支出入力表!E1487:$M$2000,9,FALSE),"")</f>
        <v/>
      </c>
      <c r="M1486" s="30"/>
    </row>
    <row r="1487" spans="2:13" x14ac:dyDescent="0.55000000000000004">
      <c r="B1487" s="163" t="str">
        <f>IF(D1487="所費",支出入力表!A1488,"")</f>
        <v/>
      </c>
      <c r="C1487" s="164" t="str">
        <f>IF(D1487="所費",支出入力表!C1488,"")</f>
        <v/>
      </c>
      <c r="D1487" s="165" t="str">
        <f>IF(支出入力表!E1488="所費","所費","")</f>
        <v/>
      </c>
      <c r="E1487" s="165" t="str">
        <f>IF(D1487="","",支出入力表!G1488)</f>
        <v/>
      </c>
      <c r="F1487" s="196" t="str">
        <f>IF(E1487="","",VLOOKUP(E1487,プルダウン用リスト!$L$1:$M$14,2,FALSE))</f>
        <v/>
      </c>
      <c r="G1487" s="164" t="str">
        <f>IF(D1487="所費",VLOOKUP(D1487,支出入力表!E1488:$M$2000,4,FALSE),"")</f>
        <v/>
      </c>
      <c r="H1487" s="164" t="str">
        <f>IF(D1487="所費",VLOOKUP(D1487,支出入力表!E1488:$M$2000,5,FALSE),"")</f>
        <v/>
      </c>
      <c r="I1487" s="166" t="str">
        <f>IF(D1487="所費",VLOOKUP(D1487,支出入力表!E1488:$M$2000,6,FALSE),"")</f>
        <v/>
      </c>
      <c r="J1487" s="167" t="str">
        <f>IF(D1487="所費",VLOOKUP(D1487,支出入力表!E1488:$M$2000,7,FALSE),"")</f>
        <v/>
      </c>
      <c r="K1487" s="167" t="str">
        <f>IF(D1487="所費",VLOOKUP(D1487,支出入力表!E1488:$M$2000,8,FALSE),"")</f>
        <v/>
      </c>
      <c r="L1487" s="168" t="str">
        <f>IF(D1487="所費",VLOOKUP(D1487,支出入力表!E1488:$M$2000,9,FALSE),"")</f>
        <v/>
      </c>
      <c r="M1487" s="30"/>
    </row>
    <row r="1488" spans="2:13" x14ac:dyDescent="0.55000000000000004">
      <c r="B1488" s="163" t="str">
        <f>IF(D1488="所費",支出入力表!A1489,"")</f>
        <v/>
      </c>
      <c r="C1488" s="164" t="str">
        <f>IF(D1488="所費",支出入力表!C1489,"")</f>
        <v/>
      </c>
      <c r="D1488" s="165" t="str">
        <f>IF(支出入力表!E1489="所費","所費","")</f>
        <v/>
      </c>
      <c r="E1488" s="165" t="str">
        <f>IF(D1488="","",支出入力表!G1489)</f>
        <v/>
      </c>
      <c r="F1488" s="196" t="str">
        <f>IF(E1488="","",VLOOKUP(E1488,プルダウン用リスト!$L$1:$M$14,2,FALSE))</f>
        <v/>
      </c>
      <c r="G1488" s="164" t="str">
        <f>IF(D1488="所費",VLOOKUP(D1488,支出入力表!E1489:$M$2000,4,FALSE),"")</f>
        <v/>
      </c>
      <c r="H1488" s="164" t="str">
        <f>IF(D1488="所費",VLOOKUP(D1488,支出入力表!E1489:$M$2000,5,FALSE),"")</f>
        <v/>
      </c>
      <c r="I1488" s="166" t="str">
        <f>IF(D1488="所費",VLOOKUP(D1488,支出入力表!E1489:$M$2000,6,FALSE),"")</f>
        <v/>
      </c>
      <c r="J1488" s="167" t="str">
        <f>IF(D1488="所費",VLOOKUP(D1488,支出入力表!E1489:$M$2000,7,FALSE),"")</f>
        <v/>
      </c>
      <c r="K1488" s="167" t="str">
        <f>IF(D1488="所費",VLOOKUP(D1488,支出入力表!E1489:$M$2000,8,FALSE),"")</f>
        <v/>
      </c>
      <c r="L1488" s="168" t="str">
        <f>IF(D1488="所費",VLOOKUP(D1488,支出入力表!E1489:$M$2000,9,FALSE),"")</f>
        <v/>
      </c>
      <c r="M1488" s="30"/>
    </row>
    <row r="1489" spans="2:13" x14ac:dyDescent="0.55000000000000004">
      <c r="B1489" s="163" t="str">
        <f>IF(D1489="所費",支出入力表!A1490,"")</f>
        <v/>
      </c>
      <c r="C1489" s="164" t="str">
        <f>IF(D1489="所費",支出入力表!C1490,"")</f>
        <v/>
      </c>
      <c r="D1489" s="165" t="str">
        <f>IF(支出入力表!E1490="所費","所費","")</f>
        <v/>
      </c>
      <c r="E1489" s="165" t="str">
        <f>IF(D1489="","",支出入力表!G1490)</f>
        <v/>
      </c>
      <c r="F1489" s="196" t="str">
        <f>IF(E1489="","",VLOOKUP(E1489,プルダウン用リスト!$L$1:$M$14,2,FALSE))</f>
        <v/>
      </c>
      <c r="G1489" s="164" t="str">
        <f>IF(D1489="所費",VLOOKUP(D1489,支出入力表!E1490:$M$2000,4,FALSE),"")</f>
        <v/>
      </c>
      <c r="H1489" s="164" t="str">
        <f>IF(D1489="所費",VLOOKUP(D1489,支出入力表!E1490:$M$2000,5,FALSE),"")</f>
        <v/>
      </c>
      <c r="I1489" s="166" t="str">
        <f>IF(D1489="所費",VLOOKUP(D1489,支出入力表!E1490:$M$2000,6,FALSE),"")</f>
        <v/>
      </c>
      <c r="J1489" s="167" t="str">
        <f>IF(D1489="所費",VLOOKUP(D1489,支出入力表!E1490:$M$2000,7,FALSE),"")</f>
        <v/>
      </c>
      <c r="K1489" s="167" t="str">
        <f>IF(D1489="所費",VLOOKUP(D1489,支出入力表!E1490:$M$2000,8,FALSE),"")</f>
        <v/>
      </c>
      <c r="L1489" s="168" t="str">
        <f>IF(D1489="所費",VLOOKUP(D1489,支出入力表!E1490:$M$2000,9,FALSE),"")</f>
        <v/>
      </c>
      <c r="M1489" s="30"/>
    </row>
    <row r="1490" spans="2:13" x14ac:dyDescent="0.55000000000000004">
      <c r="B1490" s="163" t="str">
        <f>IF(D1490="所費",支出入力表!A1491,"")</f>
        <v/>
      </c>
      <c r="C1490" s="164" t="str">
        <f>IF(D1490="所費",支出入力表!C1491,"")</f>
        <v/>
      </c>
      <c r="D1490" s="165" t="str">
        <f>IF(支出入力表!E1491="所費","所費","")</f>
        <v/>
      </c>
      <c r="E1490" s="165" t="str">
        <f>IF(D1490="","",支出入力表!G1491)</f>
        <v/>
      </c>
      <c r="F1490" s="196" t="str">
        <f>IF(E1490="","",VLOOKUP(E1490,プルダウン用リスト!$L$1:$M$14,2,FALSE))</f>
        <v/>
      </c>
      <c r="G1490" s="164" t="str">
        <f>IF(D1490="所費",VLOOKUP(D1490,支出入力表!E1491:$M$2000,4,FALSE),"")</f>
        <v/>
      </c>
      <c r="H1490" s="164" t="str">
        <f>IF(D1490="所費",VLOOKUP(D1490,支出入力表!E1491:$M$2000,5,FALSE),"")</f>
        <v/>
      </c>
      <c r="I1490" s="166" t="str">
        <f>IF(D1490="所費",VLOOKUP(D1490,支出入力表!E1491:$M$2000,6,FALSE),"")</f>
        <v/>
      </c>
      <c r="J1490" s="167" t="str">
        <f>IF(D1490="所費",VLOOKUP(D1490,支出入力表!E1491:$M$2000,7,FALSE),"")</f>
        <v/>
      </c>
      <c r="K1490" s="167" t="str">
        <f>IF(D1490="所費",VLOOKUP(D1490,支出入力表!E1491:$M$2000,8,FALSE),"")</f>
        <v/>
      </c>
      <c r="L1490" s="168" t="str">
        <f>IF(D1490="所費",VLOOKUP(D1490,支出入力表!E1491:$M$2000,9,FALSE),"")</f>
        <v/>
      </c>
      <c r="M1490" s="30"/>
    </row>
    <row r="1491" spans="2:13" x14ac:dyDescent="0.55000000000000004">
      <c r="B1491" s="163" t="str">
        <f>IF(D1491="所費",支出入力表!A1492,"")</f>
        <v/>
      </c>
      <c r="C1491" s="164" t="str">
        <f>IF(D1491="所費",支出入力表!C1492,"")</f>
        <v/>
      </c>
      <c r="D1491" s="165" t="str">
        <f>IF(支出入力表!E1492="所費","所費","")</f>
        <v/>
      </c>
      <c r="E1491" s="165" t="str">
        <f>IF(D1491="","",支出入力表!G1492)</f>
        <v/>
      </c>
      <c r="F1491" s="196" t="str">
        <f>IF(E1491="","",VLOOKUP(E1491,プルダウン用リスト!$L$1:$M$14,2,FALSE))</f>
        <v/>
      </c>
      <c r="G1491" s="164" t="str">
        <f>IF(D1491="所費",VLOOKUP(D1491,支出入力表!E1492:$M$2000,4,FALSE),"")</f>
        <v/>
      </c>
      <c r="H1491" s="164" t="str">
        <f>IF(D1491="所費",VLOOKUP(D1491,支出入力表!E1492:$M$2000,5,FALSE),"")</f>
        <v/>
      </c>
      <c r="I1491" s="166" t="str">
        <f>IF(D1491="所費",VLOOKUP(D1491,支出入力表!E1492:$M$2000,6,FALSE),"")</f>
        <v/>
      </c>
      <c r="J1491" s="167" t="str">
        <f>IF(D1491="所費",VLOOKUP(D1491,支出入力表!E1492:$M$2000,7,FALSE),"")</f>
        <v/>
      </c>
      <c r="K1491" s="167" t="str">
        <f>IF(D1491="所費",VLOOKUP(D1491,支出入力表!E1492:$M$2000,8,FALSE),"")</f>
        <v/>
      </c>
      <c r="L1491" s="168" t="str">
        <f>IF(D1491="所費",VLOOKUP(D1491,支出入力表!E1492:$M$2000,9,FALSE),"")</f>
        <v/>
      </c>
      <c r="M1491" s="30"/>
    </row>
    <row r="1492" spans="2:13" x14ac:dyDescent="0.55000000000000004">
      <c r="B1492" s="163" t="str">
        <f>IF(D1492="所費",支出入力表!A1493,"")</f>
        <v/>
      </c>
      <c r="C1492" s="164" t="str">
        <f>IF(D1492="所費",支出入力表!C1493,"")</f>
        <v/>
      </c>
      <c r="D1492" s="165" t="str">
        <f>IF(支出入力表!E1493="所費","所費","")</f>
        <v/>
      </c>
      <c r="E1492" s="165" t="str">
        <f>IF(D1492="","",支出入力表!G1493)</f>
        <v/>
      </c>
      <c r="F1492" s="196" t="str">
        <f>IF(E1492="","",VLOOKUP(E1492,プルダウン用リスト!$L$1:$M$14,2,FALSE))</f>
        <v/>
      </c>
      <c r="G1492" s="164" t="str">
        <f>IF(D1492="所費",VLOOKUP(D1492,支出入力表!E1493:$M$2000,4,FALSE),"")</f>
        <v/>
      </c>
      <c r="H1492" s="164" t="str">
        <f>IF(D1492="所費",VLOOKUP(D1492,支出入力表!E1493:$M$2000,5,FALSE),"")</f>
        <v/>
      </c>
      <c r="I1492" s="166" t="str">
        <f>IF(D1492="所費",VLOOKUP(D1492,支出入力表!E1493:$M$2000,6,FALSE),"")</f>
        <v/>
      </c>
      <c r="J1492" s="167" t="str">
        <f>IF(D1492="所費",VLOOKUP(D1492,支出入力表!E1493:$M$2000,7,FALSE),"")</f>
        <v/>
      </c>
      <c r="K1492" s="167" t="str">
        <f>IF(D1492="所費",VLOOKUP(D1492,支出入力表!E1493:$M$2000,8,FALSE),"")</f>
        <v/>
      </c>
      <c r="L1492" s="168" t="str">
        <f>IF(D1492="所費",VLOOKUP(D1492,支出入力表!E1493:$M$2000,9,FALSE),"")</f>
        <v/>
      </c>
      <c r="M1492" s="30"/>
    </row>
    <row r="1493" spans="2:13" x14ac:dyDescent="0.55000000000000004">
      <c r="B1493" s="163" t="str">
        <f>IF(D1493="所費",支出入力表!A1494,"")</f>
        <v/>
      </c>
      <c r="C1493" s="164" t="str">
        <f>IF(D1493="所費",支出入力表!C1494,"")</f>
        <v/>
      </c>
      <c r="D1493" s="165" t="str">
        <f>IF(支出入力表!E1494="所費","所費","")</f>
        <v/>
      </c>
      <c r="E1493" s="165" t="str">
        <f>IF(D1493="","",支出入力表!G1494)</f>
        <v/>
      </c>
      <c r="F1493" s="196" t="str">
        <f>IF(E1493="","",VLOOKUP(E1493,プルダウン用リスト!$L$1:$M$14,2,FALSE))</f>
        <v/>
      </c>
      <c r="G1493" s="164" t="str">
        <f>IF(D1493="所費",VLOOKUP(D1493,支出入力表!E1494:$M$2000,4,FALSE),"")</f>
        <v/>
      </c>
      <c r="H1493" s="164" t="str">
        <f>IF(D1493="所費",VLOOKUP(D1493,支出入力表!E1494:$M$2000,5,FALSE),"")</f>
        <v/>
      </c>
      <c r="I1493" s="166" t="str">
        <f>IF(D1493="所費",VLOOKUP(D1493,支出入力表!E1494:$M$2000,6,FALSE),"")</f>
        <v/>
      </c>
      <c r="J1493" s="167" t="str">
        <f>IF(D1493="所費",VLOOKUP(D1493,支出入力表!E1494:$M$2000,7,FALSE),"")</f>
        <v/>
      </c>
      <c r="K1493" s="167" t="str">
        <f>IF(D1493="所費",VLOOKUP(D1493,支出入力表!E1494:$M$2000,8,FALSE),"")</f>
        <v/>
      </c>
      <c r="L1493" s="168" t="str">
        <f>IF(D1493="所費",VLOOKUP(D1493,支出入力表!E1494:$M$2000,9,FALSE),"")</f>
        <v/>
      </c>
      <c r="M1493" s="30"/>
    </row>
    <row r="1494" spans="2:13" x14ac:dyDescent="0.55000000000000004">
      <c r="B1494" s="163" t="str">
        <f>IF(D1494="所費",支出入力表!A1495,"")</f>
        <v/>
      </c>
      <c r="C1494" s="164" t="str">
        <f>IF(D1494="所費",支出入力表!C1495,"")</f>
        <v/>
      </c>
      <c r="D1494" s="165" t="str">
        <f>IF(支出入力表!E1495="所費","所費","")</f>
        <v/>
      </c>
      <c r="E1494" s="165" t="str">
        <f>IF(D1494="","",支出入力表!G1495)</f>
        <v/>
      </c>
      <c r="F1494" s="196" t="str">
        <f>IF(E1494="","",VLOOKUP(E1494,プルダウン用リスト!$L$1:$M$14,2,FALSE))</f>
        <v/>
      </c>
      <c r="G1494" s="164" t="str">
        <f>IF(D1494="所費",VLOOKUP(D1494,支出入力表!E1495:$M$2000,4,FALSE),"")</f>
        <v/>
      </c>
      <c r="H1494" s="164" t="str">
        <f>IF(D1494="所費",VLOOKUP(D1494,支出入力表!E1495:$M$2000,5,FALSE),"")</f>
        <v/>
      </c>
      <c r="I1494" s="166" t="str">
        <f>IF(D1494="所費",VLOOKUP(D1494,支出入力表!E1495:$M$2000,6,FALSE),"")</f>
        <v/>
      </c>
      <c r="J1494" s="167" t="str">
        <f>IF(D1494="所費",VLOOKUP(D1494,支出入力表!E1495:$M$2000,7,FALSE),"")</f>
        <v/>
      </c>
      <c r="K1494" s="167" t="str">
        <f>IF(D1494="所費",VLOOKUP(D1494,支出入力表!E1495:$M$2000,8,FALSE),"")</f>
        <v/>
      </c>
      <c r="L1494" s="168" t="str">
        <f>IF(D1494="所費",VLOOKUP(D1494,支出入力表!E1495:$M$2000,9,FALSE),"")</f>
        <v/>
      </c>
      <c r="M1494" s="30"/>
    </row>
    <row r="1495" spans="2:13" x14ac:dyDescent="0.55000000000000004">
      <c r="B1495" s="163" t="str">
        <f>IF(D1495="所費",支出入力表!A1496,"")</f>
        <v/>
      </c>
      <c r="C1495" s="164" t="str">
        <f>IF(D1495="所費",支出入力表!C1496,"")</f>
        <v/>
      </c>
      <c r="D1495" s="165" t="str">
        <f>IF(支出入力表!E1496="所費","所費","")</f>
        <v/>
      </c>
      <c r="E1495" s="165" t="str">
        <f>IF(D1495="","",支出入力表!G1496)</f>
        <v/>
      </c>
      <c r="F1495" s="196" t="str">
        <f>IF(E1495="","",VLOOKUP(E1495,プルダウン用リスト!$L$1:$M$14,2,FALSE))</f>
        <v/>
      </c>
      <c r="G1495" s="164" t="str">
        <f>IF(D1495="所費",VLOOKUP(D1495,支出入力表!E1496:$M$2000,4,FALSE),"")</f>
        <v/>
      </c>
      <c r="H1495" s="164" t="str">
        <f>IF(D1495="所費",VLOOKUP(D1495,支出入力表!E1496:$M$2000,5,FALSE),"")</f>
        <v/>
      </c>
      <c r="I1495" s="166" t="str">
        <f>IF(D1495="所費",VLOOKUP(D1495,支出入力表!E1496:$M$2000,6,FALSE),"")</f>
        <v/>
      </c>
      <c r="J1495" s="167" t="str">
        <f>IF(D1495="所費",VLOOKUP(D1495,支出入力表!E1496:$M$2000,7,FALSE),"")</f>
        <v/>
      </c>
      <c r="K1495" s="167" t="str">
        <f>IF(D1495="所費",VLOOKUP(D1495,支出入力表!E1496:$M$2000,8,FALSE),"")</f>
        <v/>
      </c>
      <c r="L1495" s="168" t="str">
        <f>IF(D1495="所費",VLOOKUP(D1495,支出入力表!E1496:$M$2000,9,FALSE),"")</f>
        <v/>
      </c>
      <c r="M1495" s="30"/>
    </row>
    <row r="1496" spans="2:13" x14ac:dyDescent="0.55000000000000004">
      <c r="B1496" s="163" t="str">
        <f>IF(D1496="所費",支出入力表!A1497,"")</f>
        <v/>
      </c>
      <c r="C1496" s="164" t="str">
        <f>IF(D1496="所費",支出入力表!C1497,"")</f>
        <v/>
      </c>
      <c r="D1496" s="165" t="str">
        <f>IF(支出入力表!E1497="所費","所費","")</f>
        <v/>
      </c>
      <c r="E1496" s="165" t="str">
        <f>IF(D1496="","",支出入力表!G1497)</f>
        <v/>
      </c>
      <c r="F1496" s="196" t="str">
        <f>IF(E1496="","",VLOOKUP(E1496,プルダウン用リスト!$L$1:$M$14,2,FALSE))</f>
        <v/>
      </c>
      <c r="G1496" s="164" t="str">
        <f>IF(D1496="所費",VLOOKUP(D1496,支出入力表!E1497:$M$2000,4,FALSE),"")</f>
        <v/>
      </c>
      <c r="H1496" s="164" t="str">
        <f>IF(D1496="所費",VLOOKUP(D1496,支出入力表!E1497:$M$2000,5,FALSE),"")</f>
        <v/>
      </c>
      <c r="I1496" s="166" t="str">
        <f>IF(D1496="所費",VLOOKUP(D1496,支出入力表!E1497:$M$2000,6,FALSE),"")</f>
        <v/>
      </c>
      <c r="J1496" s="167" t="str">
        <f>IF(D1496="所費",VLOOKUP(D1496,支出入力表!E1497:$M$2000,7,FALSE),"")</f>
        <v/>
      </c>
      <c r="K1496" s="167" t="str">
        <f>IF(D1496="所費",VLOOKUP(D1496,支出入力表!E1497:$M$2000,8,FALSE),"")</f>
        <v/>
      </c>
      <c r="L1496" s="168" t="str">
        <f>IF(D1496="所費",VLOOKUP(D1496,支出入力表!E1497:$M$2000,9,FALSE),"")</f>
        <v/>
      </c>
      <c r="M1496" s="30"/>
    </row>
    <row r="1497" spans="2:13" x14ac:dyDescent="0.55000000000000004">
      <c r="B1497" s="163" t="str">
        <f>IF(D1497="所費",支出入力表!A1498,"")</f>
        <v/>
      </c>
      <c r="C1497" s="164" t="str">
        <f>IF(D1497="所費",支出入力表!C1498,"")</f>
        <v/>
      </c>
      <c r="D1497" s="165" t="str">
        <f>IF(支出入力表!E1498="所費","所費","")</f>
        <v/>
      </c>
      <c r="E1497" s="165" t="str">
        <f>IF(D1497="","",支出入力表!G1498)</f>
        <v/>
      </c>
      <c r="F1497" s="196" t="str">
        <f>IF(E1497="","",VLOOKUP(E1497,プルダウン用リスト!$L$1:$M$14,2,FALSE))</f>
        <v/>
      </c>
      <c r="G1497" s="164" t="str">
        <f>IF(D1497="所費",VLOOKUP(D1497,支出入力表!E1498:$M$2000,4,FALSE),"")</f>
        <v/>
      </c>
      <c r="H1497" s="164" t="str">
        <f>IF(D1497="所費",VLOOKUP(D1497,支出入力表!E1498:$M$2000,5,FALSE),"")</f>
        <v/>
      </c>
      <c r="I1497" s="166" t="str">
        <f>IF(D1497="所費",VLOOKUP(D1497,支出入力表!E1498:$M$2000,6,FALSE),"")</f>
        <v/>
      </c>
      <c r="J1497" s="167" t="str">
        <f>IF(D1497="所費",VLOOKUP(D1497,支出入力表!E1498:$M$2000,7,FALSE),"")</f>
        <v/>
      </c>
      <c r="K1497" s="167" t="str">
        <f>IF(D1497="所費",VLOOKUP(D1497,支出入力表!E1498:$M$2000,8,FALSE),"")</f>
        <v/>
      </c>
      <c r="L1497" s="168" t="str">
        <f>IF(D1497="所費",VLOOKUP(D1497,支出入力表!E1498:$M$2000,9,FALSE),"")</f>
        <v/>
      </c>
      <c r="M1497" s="30"/>
    </row>
    <row r="1498" spans="2:13" x14ac:dyDescent="0.55000000000000004">
      <c r="B1498" s="163" t="str">
        <f>IF(D1498="所費",支出入力表!A1499,"")</f>
        <v/>
      </c>
      <c r="C1498" s="164" t="str">
        <f>IF(D1498="所費",支出入力表!C1499,"")</f>
        <v/>
      </c>
      <c r="D1498" s="165" t="str">
        <f>IF(支出入力表!E1499="所費","所費","")</f>
        <v/>
      </c>
      <c r="E1498" s="165" t="str">
        <f>IF(D1498="","",支出入力表!G1499)</f>
        <v/>
      </c>
      <c r="F1498" s="196" t="str">
        <f>IF(E1498="","",VLOOKUP(E1498,プルダウン用リスト!$L$1:$M$14,2,FALSE))</f>
        <v/>
      </c>
      <c r="G1498" s="164" t="str">
        <f>IF(D1498="所費",VLOOKUP(D1498,支出入力表!E1499:$M$2000,4,FALSE),"")</f>
        <v/>
      </c>
      <c r="H1498" s="164" t="str">
        <f>IF(D1498="所費",VLOOKUP(D1498,支出入力表!E1499:$M$2000,5,FALSE),"")</f>
        <v/>
      </c>
      <c r="I1498" s="166" t="str">
        <f>IF(D1498="所費",VLOOKUP(D1498,支出入力表!E1499:$M$2000,6,FALSE),"")</f>
        <v/>
      </c>
      <c r="J1498" s="167" t="str">
        <f>IF(D1498="所費",VLOOKUP(D1498,支出入力表!E1499:$M$2000,7,FALSE),"")</f>
        <v/>
      </c>
      <c r="K1498" s="167" t="str">
        <f>IF(D1498="所費",VLOOKUP(D1498,支出入力表!E1499:$M$2000,8,FALSE),"")</f>
        <v/>
      </c>
      <c r="L1498" s="168" t="str">
        <f>IF(D1498="所費",VLOOKUP(D1498,支出入力表!E1499:$M$2000,9,FALSE),"")</f>
        <v/>
      </c>
      <c r="M1498" s="30"/>
    </row>
    <row r="1499" spans="2:13" x14ac:dyDescent="0.55000000000000004">
      <c r="B1499" s="163" t="str">
        <f>IF(D1499="所費",支出入力表!A1500,"")</f>
        <v/>
      </c>
      <c r="C1499" s="164" t="str">
        <f>IF(D1499="所費",支出入力表!C1500,"")</f>
        <v/>
      </c>
      <c r="D1499" s="165" t="str">
        <f>IF(支出入力表!E1500="所費","所費","")</f>
        <v/>
      </c>
      <c r="E1499" s="165" t="str">
        <f>IF(D1499="","",支出入力表!G1500)</f>
        <v/>
      </c>
      <c r="F1499" s="196" t="str">
        <f>IF(E1499="","",VLOOKUP(E1499,プルダウン用リスト!$L$1:$M$14,2,FALSE))</f>
        <v/>
      </c>
      <c r="G1499" s="164" t="str">
        <f>IF(D1499="所費",VLOOKUP(D1499,支出入力表!E1500:$M$2000,4,FALSE),"")</f>
        <v/>
      </c>
      <c r="H1499" s="164" t="str">
        <f>IF(D1499="所費",VLOOKUP(D1499,支出入力表!E1500:$M$2000,5,FALSE),"")</f>
        <v/>
      </c>
      <c r="I1499" s="166" t="str">
        <f>IF(D1499="所費",VLOOKUP(D1499,支出入力表!E1500:$M$2000,6,FALSE),"")</f>
        <v/>
      </c>
      <c r="J1499" s="167" t="str">
        <f>IF(D1499="所費",VLOOKUP(D1499,支出入力表!E1500:$M$2000,7,FALSE),"")</f>
        <v/>
      </c>
      <c r="K1499" s="167" t="str">
        <f>IF(D1499="所費",VLOOKUP(D1499,支出入力表!E1500:$M$2000,8,FALSE),"")</f>
        <v/>
      </c>
      <c r="L1499" s="168" t="str">
        <f>IF(D1499="所費",VLOOKUP(D1499,支出入力表!E1500:$M$2000,9,FALSE),"")</f>
        <v/>
      </c>
      <c r="M1499" s="30"/>
    </row>
    <row r="1500" spans="2:13" x14ac:dyDescent="0.55000000000000004">
      <c r="B1500" s="163" t="str">
        <f>IF(D1500="所費",支出入力表!A1501,"")</f>
        <v/>
      </c>
      <c r="C1500" s="164" t="str">
        <f>IF(D1500="所費",支出入力表!C1501,"")</f>
        <v/>
      </c>
      <c r="D1500" s="165" t="str">
        <f>IF(支出入力表!E1501="所費","所費","")</f>
        <v/>
      </c>
      <c r="E1500" s="165" t="str">
        <f>IF(D1500="","",支出入力表!G1501)</f>
        <v/>
      </c>
      <c r="F1500" s="196" t="str">
        <f>IF(E1500="","",VLOOKUP(E1500,プルダウン用リスト!$L$1:$M$14,2,FALSE))</f>
        <v/>
      </c>
      <c r="G1500" s="164" t="str">
        <f>IF(D1500="所費",VLOOKUP(D1500,支出入力表!E1501:$M$2000,4,FALSE),"")</f>
        <v/>
      </c>
      <c r="H1500" s="164" t="str">
        <f>IF(D1500="所費",VLOOKUP(D1500,支出入力表!E1501:$M$2000,5,FALSE),"")</f>
        <v/>
      </c>
      <c r="I1500" s="166" t="str">
        <f>IF(D1500="所費",VLOOKUP(D1500,支出入力表!E1501:$M$2000,6,FALSE),"")</f>
        <v/>
      </c>
      <c r="J1500" s="167" t="str">
        <f>IF(D1500="所費",VLOOKUP(D1500,支出入力表!E1501:$M$2000,7,FALSE),"")</f>
        <v/>
      </c>
      <c r="K1500" s="167" t="str">
        <f>IF(D1500="所費",VLOOKUP(D1500,支出入力表!E1501:$M$2000,8,FALSE),"")</f>
        <v/>
      </c>
      <c r="L1500" s="168" t="str">
        <f>IF(D1500="所費",VLOOKUP(D1500,支出入力表!E1501:$M$2000,9,FALSE),"")</f>
        <v/>
      </c>
      <c r="M1500" s="30"/>
    </row>
    <row r="1501" spans="2:13" x14ac:dyDescent="0.55000000000000004">
      <c r="B1501" s="163" t="str">
        <f>IF(D1501="所費",支出入力表!A1502,"")</f>
        <v/>
      </c>
      <c r="C1501" s="164" t="str">
        <f>IF(D1501="所費",支出入力表!C1502,"")</f>
        <v/>
      </c>
      <c r="D1501" s="165" t="str">
        <f>IF(支出入力表!E1502="所費","所費","")</f>
        <v/>
      </c>
      <c r="E1501" s="165" t="str">
        <f>IF(D1501="","",支出入力表!G1502)</f>
        <v/>
      </c>
      <c r="F1501" s="196" t="str">
        <f>IF(E1501="","",VLOOKUP(E1501,プルダウン用リスト!$L$1:$M$14,2,FALSE))</f>
        <v/>
      </c>
      <c r="G1501" s="164" t="str">
        <f>IF(D1501="所費",VLOOKUP(D1501,支出入力表!E1502:$M$2000,4,FALSE),"")</f>
        <v/>
      </c>
      <c r="H1501" s="164" t="str">
        <f>IF(D1501="所費",VLOOKUP(D1501,支出入力表!E1502:$M$2000,5,FALSE),"")</f>
        <v/>
      </c>
      <c r="I1501" s="166" t="str">
        <f>IF(D1501="所費",VLOOKUP(D1501,支出入力表!E1502:$M$2000,6,FALSE),"")</f>
        <v/>
      </c>
      <c r="J1501" s="167" t="str">
        <f>IF(D1501="所費",VLOOKUP(D1501,支出入力表!E1502:$M$2000,7,FALSE),"")</f>
        <v/>
      </c>
      <c r="K1501" s="167" t="str">
        <f>IF(D1501="所費",VLOOKUP(D1501,支出入力表!E1502:$M$2000,8,FALSE),"")</f>
        <v/>
      </c>
      <c r="L1501" s="168" t="str">
        <f>IF(D1501="所費",VLOOKUP(D1501,支出入力表!E1502:$M$2000,9,FALSE),"")</f>
        <v/>
      </c>
      <c r="M1501" s="30"/>
    </row>
    <row r="1502" spans="2:13" x14ac:dyDescent="0.55000000000000004">
      <c r="B1502" s="163" t="str">
        <f>IF(D1502="所費",支出入力表!A1503,"")</f>
        <v/>
      </c>
      <c r="C1502" s="164" t="str">
        <f>IF(D1502="所費",支出入力表!C1503,"")</f>
        <v/>
      </c>
      <c r="D1502" s="165" t="str">
        <f>IF(支出入力表!E1503="所費","所費","")</f>
        <v/>
      </c>
      <c r="E1502" s="165" t="str">
        <f>IF(D1502="","",支出入力表!G1503)</f>
        <v/>
      </c>
      <c r="F1502" s="196" t="str">
        <f>IF(E1502="","",VLOOKUP(E1502,プルダウン用リスト!$L$1:$M$14,2,FALSE))</f>
        <v/>
      </c>
      <c r="G1502" s="164" t="str">
        <f>IF(D1502="所費",VLOOKUP(D1502,支出入力表!E1503:$M$2000,4,FALSE),"")</f>
        <v/>
      </c>
      <c r="H1502" s="164" t="str">
        <f>IF(D1502="所費",VLOOKUP(D1502,支出入力表!E1503:$M$2000,5,FALSE),"")</f>
        <v/>
      </c>
      <c r="I1502" s="166" t="str">
        <f>IF(D1502="所費",VLOOKUP(D1502,支出入力表!E1503:$M$2000,6,FALSE),"")</f>
        <v/>
      </c>
      <c r="J1502" s="167" t="str">
        <f>IF(D1502="所費",VLOOKUP(D1502,支出入力表!E1503:$M$2000,7,FALSE),"")</f>
        <v/>
      </c>
      <c r="K1502" s="167" t="str">
        <f>IF(D1502="所費",VLOOKUP(D1502,支出入力表!E1503:$M$2000,8,FALSE),"")</f>
        <v/>
      </c>
      <c r="L1502" s="168" t="str">
        <f>IF(D1502="所費",VLOOKUP(D1502,支出入力表!E1503:$M$2000,9,FALSE),"")</f>
        <v/>
      </c>
      <c r="M1502" s="30"/>
    </row>
    <row r="1503" spans="2:13" x14ac:dyDescent="0.55000000000000004">
      <c r="B1503" s="163" t="str">
        <f>IF(D1503="所費",支出入力表!A1504,"")</f>
        <v/>
      </c>
      <c r="C1503" s="164" t="str">
        <f>IF(D1503="所費",支出入力表!C1504,"")</f>
        <v/>
      </c>
      <c r="D1503" s="165" t="str">
        <f>IF(支出入力表!E1504="所費","所費","")</f>
        <v/>
      </c>
      <c r="E1503" s="165" t="str">
        <f>IF(D1503="","",支出入力表!G1504)</f>
        <v/>
      </c>
      <c r="F1503" s="196" t="str">
        <f>IF(E1503="","",VLOOKUP(E1503,プルダウン用リスト!$L$1:$M$14,2,FALSE))</f>
        <v/>
      </c>
      <c r="G1503" s="164" t="str">
        <f>IF(D1503="所費",VLOOKUP(D1503,支出入力表!E1504:$M$2000,4,FALSE),"")</f>
        <v/>
      </c>
      <c r="H1503" s="164" t="str">
        <f>IF(D1503="所費",VLOOKUP(D1503,支出入力表!E1504:$M$2000,5,FALSE),"")</f>
        <v/>
      </c>
      <c r="I1503" s="166" t="str">
        <f>IF(D1503="所費",VLOOKUP(D1503,支出入力表!E1504:$M$2000,6,FALSE),"")</f>
        <v/>
      </c>
      <c r="J1503" s="167" t="str">
        <f>IF(D1503="所費",VLOOKUP(D1503,支出入力表!E1504:$M$2000,7,FALSE),"")</f>
        <v/>
      </c>
      <c r="K1503" s="167" t="str">
        <f>IF(D1503="所費",VLOOKUP(D1503,支出入力表!E1504:$M$2000,8,FALSE),"")</f>
        <v/>
      </c>
      <c r="L1503" s="168" t="str">
        <f>IF(D1503="所費",VLOOKUP(D1503,支出入力表!E1504:$M$2000,9,FALSE),"")</f>
        <v/>
      </c>
      <c r="M1503" s="30"/>
    </row>
    <row r="1504" spans="2:13" x14ac:dyDescent="0.55000000000000004">
      <c r="B1504" s="163" t="str">
        <f>IF(D1504="所費",支出入力表!A1505,"")</f>
        <v/>
      </c>
      <c r="C1504" s="164" t="str">
        <f>IF(D1504="所費",支出入力表!C1505,"")</f>
        <v/>
      </c>
      <c r="D1504" s="165" t="str">
        <f>IF(支出入力表!E1505="所費","所費","")</f>
        <v/>
      </c>
      <c r="E1504" s="165" t="str">
        <f>IF(D1504="","",支出入力表!G1505)</f>
        <v/>
      </c>
      <c r="F1504" s="196" t="str">
        <f>IF(E1504="","",VLOOKUP(E1504,プルダウン用リスト!$L$1:$M$14,2,FALSE))</f>
        <v/>
      </c>
      <c r="G1504" s="164" t="str">
        <f>IF(D1504="所費",VLOOKUP(D1504,支出入力表!E1505:$M$2000,4,FALSE),"")</f>
        <v/>
      </c>
      <c r="H1504" s="164" t="str">
        <f>IF(D1504="所費",VLOOKUP(D1504,支出入力表!E1505:$M$2000,5,FALSE),"")</f>
        <v/>
      </c>
      <c r="I1504" s="166" t="str">
        <f>IF(D1504="所費",VLOOKUP(D1504,支出入力表!E1505:$M$2000,6,FALSE),"")</f>
        <v/>
      </c>
      <c r="J1504" s="167" t="str">
        <f>IF(D1504="所費",VLOOKUP(D1504,支出入力表!E1505:$M$2000,7,FALSE),"")</f>
        <v/>
      </c>
      <c r="K1504" s="167" t="str">
        <f>IF(D1504="所費",VLOOKUP(D1504,支出入力表!E1505:$M$2000,8,FALSE),"")</f>
        <v/>
      </c>
      <c r="L1504" s="168" t="str">
        <f>IF(D1504="所費",VLOOKUP(D1504,支出入力表!E1505:$M$2000,9,FALSE),"")</f>
        <v/>
      </c>
      <c r="M1504" s="30"/>
    </row>
    <row r="1505" spans="2:13" x14ac:dyDescent="0.55000000000000004">
      <c r="B1505" s="163" t="str">
        <f>IF(D1505="所費",支出入力表!A1506,"")</f>
        <v/>
      </c>
      <c r="C1505" s="164" t="str">
        <f>IF(D1505="所費",支出入力表!C1506,"")</f>
        <v/>
      </c>
      <c r="D1505" s="165" t="str">
        <f>IF(支出入力表!E1506="所費","所費","")</f>
        <v/>
      </c>
      <c r="E1505" s="165" t="str">
        <f>IF(D1505="","",支出入力表!G1506)</f>
        <v/>
      </c>
      <c r="F1505" s="196" t="str">
        <f>IF(E1505="","",VLOOKUP(E1505,プルダウン用リスト!$L$1:$M$14,2,FALSE))</f>
        <v/>
      </c>
      <c r="G1505" s="164" t="str">
        <f>IF(D1505="所費",VLOOKUP(D1505,支出入力表!E1506:$M$2000,4,FALSE),"")</f>
        <v/>
      </c>
      <c r="H1505" s="164" t="str">
        <f>IF(D1505="所費",VLOOKUP(D1505,支出入力表!E1506:$M$2000,5,FALSE),"")</f>
        <v/>
      </c>
      <c r="I1505" s="166" t="str">
        <f>IF(D1505="所費",VLOOKUP(D1505,支出入力表!E1506:$M$2000,6,FALSE),"")</f>
        <v/>
      </c>
      <c r="J1505" s="167" t="str">
        <f>IF(D1505="所費",VLOOKUP(D1505,支出入力表!E1506:$M$2000,7,FALSE),"")</f>
        <v/>
      </c>
      <c r="K1505" s="167" t="str">
        <f>IF(D1505="所費",VLOOKUP(D1505,支出入力表!E1506:$M$2000,8,FALSE),"")</f>
        <v/>
      </c>
      <c r="L1505" s="168" t="str">
        <f>IF(D1505="所費",VLOOKUP(D1505,支出入力表!E1506:$M$2000,9,FALSE),"")</f>
        <v/>
      </c>
      <c r="M1505" s="30"/>
    </row>
    <row r="1506" spans="2:13" x14ac:dyDescent="0.55000000000000004">
      <c r="B1506" s="163" t="str">
        <f>IF(D1506="所費",支出入力表!A1507,"")</f>
        <v/>
      </c>
      <c r="C1506" s="164" t="str">
        <f>IF(D1506="所費",支出入力表!C1507,"")</f>
        <v/>
      </c>
      <c r="D1506" s="165" t="str">
        <f>IF(支出入力表!E1507="所費","所費","")</f>
        <v/>
      </c>
      <c r="E1506" s="165" t="str">
        <f>IF(D1506="","",支出入力表!G1507)</f>
        <v/>
      </c>
      <c r="F1506" s="196" t="str">
        <f>IF(E1506="","",VLOOKUP(E1506,プルダウン用リスト!$L$1:$M$14,2,FALSE))</f>
        <v/>
      </c>
      <c r="G1506" s="164" t="str">
        <f>IF(D1506="所費",VLOOKUP(D1506,支出入力表!E1507:$M$2000,4,FALSE),"")</f>
        <v/>
      </c>
      <c r="H1506" s="164" t="str">
        <f>IF(D1506="所費",VLOOKUP(D1506,支出入力表!E1507:$M$2000,5,FALSE),"")</f>
        <v/>
      </c>
      <c r="I1506" s="166" t="str">
        <f>IF(D1506="所費",VLOOKUP(D1506,支出入力表!E1507:$M$2000,6,FALSE),"")</f>
        <v/>
      </c>
      <c r="J1506" s="167" t="str">
        <f>IF(D1506="所費",VLOOKUP(D1506,支出入力表!E1507:$M$2000,7,FALSE),"")</f>
        <v/>
      </c>
      <c r="K1506" s="167" t="str">
        <f>IF(D1506="所費",VLOOKUP(D1506,支出入力表!E1507:$M$2000,8,FALSE),"")</f>
        <v/>
      </c>
      <c r="L1506" s="168" t="str">
        <f>IF(D1506="所費",VLOOKUP(D1506,支出入力表!E1507:$M$2000,9,FALSE),"")</f>
        <v/>
      </c>
      <c r="M1506" s="30"/>
    </row>
    <row r="1507" spans="2:13" x14ac:dyDescent="0.55000000000000004">
      <c r="B1507" s="163" t="str">
        <f>IF(D1507="所費",支出入力表!A1508,"")</f>
        <v/>
      </c>
      <c r="C1507" s="164" t="str">
        <f>IF(D1507="所費",支出入力表!C1508,"")</f>
        <v/>
      </c>
      <c r="D1507" s="165" t="str">
        <f>IF(支出入力表!E1508="所費","所費","")</f>
        <v/>
      </c>
      <c r="E1507" s="165" t="str">
        <f>IF(D1507="","",支出入力表!G1508)</f>
        <v/>
      </c>
      <c r="F1507" s="196" t="str">
        <f>IF(E1507="","",VLOOKUP(E1507,プルダウン用リスト!$L$1:$M$14,2,FALSE))</f>
        <v/>
      </c>
      <c r="G1507" s="164" t="str">
        <f>IF(D1507="所費",VLOOKUP(D1507,支出入力表!E1508:$M$2000,4,FALSE),"")</f>
        <v/>
      </c>
      <c r="H1507" s="164" t="str">
        <f>IF(D1507="所費",VLOOKUP(D1507,支出入力表!E1508:$M$2000,5,FALSE),"")</f>
        <v/>
      </c>
      <c r="I1507" s="166" t="str">
        <f>IF(D1507="所費",VLOOKUP(D1507,支出入力表!E1508:$M$2000,6,FALSE),"")</f>
        <v/>
      </c>
      <c r="J1507" s="167" t="str">
        <f>IF(D1507="所費",VLOOKUP(D1507,支出入力表!E1508:$M$2000,7,FALSE),"")</f>
        <v/>
      </c>
      <c r="K1507" s="167" t="str">
        <f>IF(D1507="所費",VLOOKUP(D1507,支出入力表!E1508:$M$2000,8,FALSE),"")</f>
        <v/>
      </c>
      <c r="L1507" s="168" t="str">
        <f>IF(D1507="所費",VLOOKUP(D1507,支出入力表!E1508:$M$2000,9,FALSE),"")</f>
        <v/>
      </c>
      <c r="M1507" s="30"/>
    </row>
    <row r="1508" spans="2:13" x14ac:dyDescent="0.55000000000000004">
      <c r="B1508" s="163" t="str">
        <f>IF(D1508="所費",支出入力表!A1509,"")</f>
        <v/>
      </c>
      <c r="C1508" s="164" t="str">
        <f>IF(D1508="所費",支出入力表!C1509,"")</f>
        <v/>
      </c>
      <c r="D1508" s="165" t="str">
        <f>IF(支出入力表!E1509="所費","所費","")</f>
        <v/>
      </c>
      <c r="E1508" s="165" t="str">
        <f>IF(D1508="","",支出入力表!G1509)</f>
        <v/>
      </c>
      <c r="F1508" s="196" t="str">
        <f>IF(E1508="","",VLOOKUP(E1508,プルダウン用リスト!$L$1:$M$14,2,FALSE))</f>
        <v/>
      </c>
      <c r="G1508" s="164" t="str">
        <f>IF(D1508="所費",VLOOKUP(D1508,支出入力表!E1509:$M$2000,4,FALSE),"")</f>
        <v/>
      </c>
      <c r="H1508" s="164" t="str">
        <f>IF(D1508="所費",VLOOKUP(D1508,支出入力表!E1509:$M$2000,5,FALSE),"")</f>
        <v/>
      </c>
      <c r="I1508" s="166" t="str">
        <f>IF(D1508="所費",VLOOKUP(D1508,支出入力表!E1509:$M$2000,6,FALSE),"")</f>
        <v/>
      </c>
      <c r="J1508" s="167" t="str">
        <f>IF(D1508="所費",VLOOKUP(D1508,支出入力表!E1509:$M$2000,7,FALSE),"")</f>
        <v/>
      </c>
      <c r="K1508" s="167" t="str">
        <f>IF(D1508="所費",VLOOKUP(D1508,支出入力表!E1509:$M$2000,8,FALSE),"")</f>
        <v/>
      </c>
      <c r="L1508" s="168" t="str">
        <f>IF(D1508="所費",VLOOKUP(D1508,支出入力表!E1509:$M$2000,9,FALSE),"")</f>
        <v/>
      </c>
      <c r="M1508" s="30"/>
    </row>
    <row r="1509" spans="2:13" x14ac:dyDescent="0.55000000000000004">
      <c r="B1509" s="163" t="str">
        <f>IF(D1509="所費",支出入力表!A1510,"")</f>
        <v/>
      </c>
      <c r="C1509" s="164" t="str">
        <f>IF(D1509="所費",支出入力表!C1510,"")</f>
        <v/>
      </c>
      <c r="D1509" s="165" t="str">
        <f>IF(支出入力表!E1510="所費","所費","")</f>
        <v/>
      </c>
      <c r="E1509" s="165" t="str">
        <f>IF(D1509="","",支出入力表!G1510)</f>
        <v/>
      </c>
      <c r="F1509" s="196" t="str">
        <f>IF(E1509="","",VLOOKUP(E1509,プルダウン用リスト!$L$1:$M$14,2,FALSE))</f>
        <v/>
      </c>
      <c r="G1509" s="164" t="str">
        <f>IF(D1509="所費",VLOOKUP(D1509,支出入力表!E1510:$M$2000,4,FALSE),"")</f>
        <v/>
      </c>
      <c r="H1509" s="164" t="str">
        <f>IF(D1509="所費",VLOOKUP(D1509,支出入力表!E1510:$M$2000,5,FALSE),"")</f>
        <v/>
      </c>
      <c r="I1509" s="166" t="str">
        <f>IF(D1509="所費",VLOOKUP(D1509,支出入力表!E1510:$M$2000,6,FALSE),"")</f>
        <v/>
      </c>
      <c r="J1509" s="167" t="str">
        <f>IF(D1509="所費",VLOOKUP(D1509,支出入力表!E1510:$M$2000,7,FALSE),"")</f>
        <v/>
      </c>
      <c r="K1509" s="167" t="str">
        <f>IF(D1509="所費",VLOOKUP(D1509,支出入力表!E1510:$M$2000,8,FALSE),"")</f>
        <v/>
      </c>
      <c r="L1509" s="168" t="str">
        <f>IF(D1509="所費",VLOOKUP(D1509,支出入力表!E1510:$M$2000,9,FALSE),"")</f>
        <v/>
      </c>
      <c r="M1509" s="30"/>
    </row>
    <row r="1510" spans="2:13" x14ac:dyDescent="0.55000000000000004">
      <c r="B1510" s="163" t="str">
        <f>IF(D1510="所費",支出入力表!A1511,"")</f>
        <v/>
      </c>
      <c r="C1510" s="164" t="str">
        <f>IF(D1510="所費",支出入力表!C1511,"")</f>
        <v/>
      </c>
      <c r="D1510" s="165" t="str">
        <f>IF(支出入力表!E1511="所費","所費","")</f>
        <v/>
      </c>
      <c r="E1510" s="165" t="str">
        <f>IF(D1510="","",支出入力表!G1511)</f>
        <v/>
      </c>
      <c r="F1510" s="196" t="str">
        <f>IF(E1510="","",VLOOKUP(E1510,プルダウン用リスト!$L$1:$M$14,2,FALSE))</f>
        <v/>
      </c>
      <c r="G1510" s="164" t="str">
        <f>IF(D1510="所費",VLOOKUP(D1510,支出入力表!E1511:$M$2000,4,FALSE),"")</f>
        <v/>
      </c>
      <c r="H1510" s="164" t="str">
        <f>IF(D1510="所費",VLOOKUP(D1510,支出入力表!E1511:$M$2000,5,FALSE),"")</f>
        <v/>
      </c>
      <c r="I1510" s="166" t="str">
        <f>IF(D1510="所費",VLOOKUP(D1510,支出入力表!E1511:$M$2000,6,FALSE),"")</f>
        <v/>
      </c>
      <c r="J1510" s="167" t="str">
        <f>IF(D1510="所費",VLOOKUP(D1510,支出入力表!E1511:$M$2000,7,FALSE),"")</f>
        <v/>
      </c>
      <c r="K1510" s="167" t="str">
        <f>IF(D1510="所費",VLOOKUP(D1510,支出入力表!E1511:$M$2000,8,FALSE),"")</f>
        <v/>
      </c>
      <c r="L1510" s="168" t="str">
        <f>IF(D1510="所費",VLOOKUP(D1510,支出入力表!E1511:$M$2000,9,FALSE),"")</f>
        <v/>
      </c>
      <c r="M1510" s="30"/>
    </row>
    <row r="1511" spans="2:13" x14ac:dyDescent="0.55000000000000004">
      <c r="B1511" s="163" t="str">
        <f>IF(D1511="所費",支出入力表!A1512,"")</f>
        <v/>
      </c>
      <c r="C1511" s="164" t="str">
        <f>IF(D1511="所費",支出入力表!C1512,"")</f>
        <v/>
      </c>
      <c r="D1511" s="165" t="str">
        <f>IF(支出入力表!E1512="所費","所費","")</f>
        <v/>
      </c>
      <c r="E1511" s="165" t="str">
        <f>IF(D1511="","",支出入力表!G1512)</f>
        <v/>
      </c>
      <c r="F1511" s="196" t="str">
        <f>IF(E1511="","",VLOOKUP(E1511,プルダウン用リスト!$L$1:$M$14,2,FALSE))</f>
        <v/>
      </c>
      <c r="G1511" s="164" t="str">
        <f>IF(D1511="所費",VLOOKUP(D1511,支出入力表!E1512:$M$2000,4,FALSE),"")</f>
        <v/>
      </c>
      <c r="H1511" s="164" t="str">
        <f>IF(D1511="所費",VLOOKUP(D1511,支出入力表!E1512:$M$2000,5,FALSE),"")</f>
        <v/>
      </c>
      <c r="I1511" s="166" t="str">
        <f>IF(D1511="所費",VLOOKUP(D1511,支出入力表!E1512:$M$2000,6,FALSE),"")</f>
        <v/>
      </c>
      <c r="J1511" s="167" t="str">
        <f>IF(D1511="所費",VLOOKUP(D1511,支出入力表!E1512:$M$2000,7,FALSE),"")</f>
        <v/>
      </c>
      <c r="K1511" s="167" t="str">
        <f>IF(D1511="所費",VLOOKUP(D1511,支出入力表!E1512:$M$2000,8,FALSE),"")</f>
        <v/>
      </c>
      <c r="L1511" s="168" t="str">
        <f>IF(D1511="所費",VLOOKUP(D1511,支出入力表!E1512:$M$2000,9,FALSE),"")</f>
        <v/>
      </c>
      <c r="M1511" s="30"/>
    </row>
    <row r="1512" spans="2:13" x14ac:dyDescent="0.55000000000000004">
      <c r="B1512" s="163" t="str">
        <f>IF(D1512="所費",支出入力表!A1513,"")</f>
        <v/>
      </c>
      <c r="C1512" s="164" t="str">
        <f>IF(D1512="所費",支出入力表!C1513,"")</f>
        <v/>
      </c>
      <c r="D1512" s="165" t="str">
        <f>IF(支出入力表!E1513="所費","所費","")</f>
        <v/>
      </c>
      <c r="E1512" s="165" t="str">
        <f>IF(D1512="","",支出入力表!G1513)</f>
        <v/>
      </c>
      <c r="F1512" s="196" t="str">
        <f>IF(E1512="","",VLOOKUP(E1512,プルダウン用リスト!$L$1:$M$14,2,FALSE))</f>
        <v/>
      </c>
      <c r="G1512" s="164" t="str">
        <f>IF(D1512="所費",VLOOKUP(D1512,支出入力表!E1513:$M$2000,4,FALSE),"")</f>
        <v/>
      </c>
      <c r="H1512" s="164" t="str">
        <f>IF(D1512="所費",VLOOKUP(D1512,支出入力表!E1513:$M$2000,5,FALSE),"")</f>
        <v/>
      </c>
      <c r="I1512" s="166" t="str">
        <f>IF(D1512="所費",VLOOKUP(D1512,支出入力表!E1513:$M$2000,6,FALSE),"")</f>
        <v/>
      </c>
      <c r="J1512" s="167" t="str">
        <f>IF(D1512="所費",VLOOKUP(D1512,支出入力表!E1513:$M$2000,7,FALSE),"")</f>
        <v/>
      </c>
      <c r="K1512" s="167" t="str">
        <f>IF(D1512="所費",VLOOKUP(D1512,支出入力表!E1513:$M$2000,8,FALSE),"")</f>
        <v/>
      </c>
      <c r="L1512" s="168" t="str">
        <f>IF(D1512="所費",VLOOKUP(D1512,支出入力表!E1513:$M$2000,9,FALSE),"")</f>
        <v/>
      </c>
      <c r="M1512" s="30"/>
    </row>
    <row r="1513" spans="2:13" x14ac:dyDescent="0.55000000000000004">
      <c r="B1513" s="163" t="str">
        <f>IF(D1513="所費",支出入力表!A1514,"")</f>
        <v/>
      </c>
      <c r="C1513" s="164" t="str">
        <f>IF(D1513="所費",支出入力表!C1514,"")</f>
        <v/>
      </c>
      <c r="D1513" s="165" t="str">
        <f>IF(支出入力表!E1514="所費","所費","")</f>
        <v/>
      </c>
      <c r="E1513" s="165" t="str">
        <f>IF(D1513="","",支出入力表!G1514)</f>
        <v/>
      </c>
      <c r="F1513" s="196" t="str">
        <f>IF(E1513="","",VLOOKUP(E1513,プルダウン用リスト!$L$1:$M$14,2,FALSE))</f>
        <v/>
      </c>
      <c r="G1513" s="164" t="str">
        <f>IF(D1513="所費",VLOOKUP(D1513,支出入力表!E1514:$M$2000,4,FALSE),"")</f>
        <v/>
      </c>
      <c r="H1513" s="164" t="str">
        <f>IF(D1513="所費",VLOOKUP(D1513,支出入力表!E1514:$M$2000,5,FALSE),"")</f>
        <v/>
      </c>
      <c r="I1513" s="166" t="str">
        <f>IF(D1513="所費",VLOOKUP(D1513,支出入力表!E1514:$M$2000,6,FALSE),"")</f>
        <v/>
      </c>
      <c r="J1513" s="167" t="str">
        <f>IF(D1513="所費",VLOOKUP(D1513,支出入力表!E1514:$M$2000,7,FALSE),"")</f>
        <v/>
      </c>
      <c r="K1513" s="167" t="str">
        <f>IF(D1513="所費",VLOOKUP(D1513,支出入力表!E1514:$M$2000,8,FALSE),"")</f>
        <v/>
      </c>
      <c r="L1513" s="168" t="str">
        <f>IF(D1513="所費",VLOOKUP(D1513,支出入力表!E1514:$M$2000,9,FALSE),"")</f>
        <v/>
      </c>
      <c r="M1513" s="30"/>
    </row>
    <row r="1514" spans="2:13" x14ac:dyDescent="0.55000000000000004">
      <c r="B1514" s="163" t="str">
        <f>IF(D1514="所費",支出入力表!A1515,"")</f>
        <v/>
      </c>
      <c r="C1514" s="164" t="str">
        <f>IF(D1514="所費",支出入力表!C1515,"")</f>
        <v/>
      </c>
      <c r="D1514" s="165" t="str">
        <f>IF(支出入力表!E1515="所費","所費","")</f>
        <v/>
      </c>
      <c r="E1514" s="165" t="str">
        <f>IF(D1514="","",支出入力表!G1515)</f>
        <v/>
      </c>
      <c r="F1514" s="196" t="str">
        <f>IF(E1514="","",VLOOKUP(E1514,プルダウン用リスト!$L$1:$M$14,2,FALSE))</f>
        <v/>
      </c>
      <c r="G1514" s="164" t="str">
        <f>IF(D1514="所費",VLOOKUP(D1514,支出入力表!E1515:$M$2000,4,FALSE),"")</f>
        <v/>
      </c>
      <c r="H1514" s="164" t="str">
        <f>IF(D1514="所費",VLOOKUP(D1514,支出入力表!E1515:$M$2000,5,FALSE),"")</f>
        <v/>
      </c>
      <c r="I1514" s="166" t="str">
        <f>IF(D1514="所費",VLOOKUP(D1514,支出入力表!E1515:$M$2000,6,FALSE),"")</f>
        <v/>
      </c>
      <c r="J1514" s="167" t="str">
        <f>IF(D1514="所費",VLOOKUP(D1514,支出入力表!E1515:$M$2000,7,FALSE),"")</f>
        <v/>
      </c>
      <c r="K1514" s="167" t="str">
        <f>IF(D1514="所費",VLOOKUP(D1514,支出入力表!E1515:$M$2000,8,FALSE),"")</f>
        <v/>
      </c>
      <c r="L1514" s="168" t="str">
        <f>IF(D1514="所費",VLOOKUP(D1514,支出入力表!E1515:$M$2000,9,FALSE),"")</f>
        <v/>
      </c>
      <c r="M1514" s="30"/>
    </row>
    <row r="1515" spans="2:13" x14ac:dyDescent="0.55000000000000004">
      <c r="B1515" s="163" t="str">
        <f>IF(D1515="所費",支出入力表!A1516,"")</f>
        <v/>
      </c>
      <c r="C1515" s="164" t="str">
        <f>IF(D1515="所費",支出入力表!C1516,"")</f>
        <v/>
      </c>
      <c r="D1515" s="165" t="str">
        <f>IF(支出入力表!E1516="所費","所費","")</f>
        <v/>
      </c>
      <c r="E1515" s="165" t="str">
        <f>IF(D1515="","",支出入力表!G1516)</f>
        <v/>
      </c>
      <c r="F1515" s="196" t="str">
        <f>IF(E1515="","",VLOOKUP(E1515,プルダウン用リスト!$L$1:$M$14,2,FALSE))</f>
        <v/>
      </c>
      <c r="G1515" s="164" t="str">
        <f>IF(D1515="所費",VLOOKUP(D1515,支出入力表!E1516:$M$2000,4,FALSE),"")</f>
        <v/>
      </c>
      <c r="H1515" s="164" t="str">
        <f>IF(D1515="所費",VLOOKUP(D1515,支出入力表!E1516:$M$2000,5,FALSE),"")</f>
        <v/>
      </c>
      <c r="I1515" s="166" t="str">
        <f>IF(D1515="所費",VLOOKUP(D1515,支出入力表!E1516:$M$2000,6,FALSE),"")</f>
        <v/>
      </c>
      <c r="J1515" s="167" t="str">
        <f>IF(D1515="所費",VLOOKUP(D1515,支出入力表!E1516:$M$2000,7,FALSE),"")</f>
        <v/>
      </c>
      <c r="K1515" s="167" t="str">
        <f>IF(D1515="所費",VLOOKUP(D1515,支出入力表!E1516:$M$2000,8,FALSE),"")</f>
        <v/>
      </c>
      <c r="L1515" s="168" t="str">
        <f>IF(D1515="所費",VLOOKUP(D1515,支出入力表!E1516:$M$2000,9,FALSE),"")</f>
        <v/>
      </c>
      <c r="M1515" s="30"/>
    </row>
    <row r="1516" spans="2:13" x14ac:dyDescent="0.55000000000000004">
      <c r="B1516" s="163" t="str">
        <f>IF(D1516="所費",支出入力表!A1517,"")</f>
        <v/>
      </c>
      <c r="C1516" s="164" t="str">
        <f>IF(D1516="所費",支出入力表!C1517,"")</f>
        <v/>
      </c>
      <c r="D1516" s="165" t="str">
        <f>IF(支出入力表!E1517="所費","所費","")</f>
        <v/>
      </c>
      <c r="E1516" s="165" t="str">
        <f>IF(D1516="","",支出入力表!G1517)</f>
        <v/>
      </c>
      <c r="F1516" s="196" t="str">
        <f>IF(E1516="","",VLOOKUP(E1516,プルダウン用リスト!$L$1:$M$14,2,FALSE))</f>
        <v/>
      </c>
      <c r="G1516" s="164" t="str">
        <f>IF(D1516="所費",VLOOKUP(D1516,支出入力表!E1517:$M$2000,4,FALSE),"")</f>
        <v/>
      </c>
      <c r="H1516" s="164" t="str">
        <f>IF(D1516="所費",VLOOKUP(D1516,支出入力表!E1517:$M$2000,5,FALSE),"")</f>
        <v/>
      </c>
      <c r="I1516" s="166" t="str">
        <f>IF(D1516="所費",VLOOKUP(D1516,支出入力表!E1517:$M$2000,6,FALSE),"")</f>
        <v/>
      </c>
      <c r="J1516" s="167" t="str">
        <f>IF(D1516="所費",VLOOKUP(D1516,支出入力表!E1517:$M$2000,7,FALSE),"")</f>
        <v/>
      </c>
      <c r="K1516" s="167" t="str">
        <f>IF(D1516="所費",VLOOKUP(D1516,支出入力表!E1517:$M$2000,8,FALSE),"")</f>
        <v/>
      </c>
      <c r="L1516" s="168" t="str">
        <f>IF(D1516="所費",VLOOKUP(D1516,支出入力表!E1517:$M$2000,9,FALSE),"")</f>
        <v/>
      </c>
      <c r="M1516" s="30"/>
    </row>
    <row r="1517" spans="2:13" x14ac:dyDescent="0.55000000000000004">
      <c r="B1517" s="163" t="str">
        <f>IF(D1517="所費",支出入力表!A1518,"")</f>
        <v/>
      </c>
      <c r="C1517" s="164" t="str">
        <f>IF(D1517="所費",支出入力表!C1518,"")</f>
        <v/>
      </c>
      <c r="D1517" s="165" t="str">
        <f>IF(支出入力表!E1518="所費","所費","")</f>
        <v/>
      </c>
      <c r="E1517" s="165" t="str">
        <f>IF(D1517="","",支出入力表!G1518)</f>
        <v/>
      </c>
      <c r="F1517" s="196" t="str">
        <f>IF(E1517="","",VLOOKUP(E1517,プルダウン用リスト!$L$1:$M$14,2,FALSE))</f>
        <v/>
      </c>
      <c r="G1517" s="164" t="str">
        <f>IF(D1517="所費",VLOOKUP(D1517,支出入力表!E1518:$M$2000,4,FALSE),"")</f>
        <v/>
      </c>
      <c r="H1517" s="164" t="str">
        <f>IF(D1517="所費",VLOOKUP(D1517,支出入力表!E1518:$M$2000,5,FALSE),"")</f>
        <v/>
      </c>
      <c r="I1517" s="166" t="str">
        <f>IF(D1517="所費",VLOOKUP(D1517,支出入力表!E1518:$M$2000,6,FALSE),"")</f>
        <v/>
      </c>
      <c r="J1517" s="167" t="str">
        <f>IF(D1517="所費",VLOOKUP(D1517,支出入力表!E1518:$M$2000,7,FALSE),"")</f>
        <v/>
      </c>
      <c r="K1517" s="167" t="str">
        <f>IF(D1517="所費",VLOOKUP(D1517,支出入力表!E1518:$M$2000,8,FALSE),"")</f>
        <v/>
      </c>
      <c r="L1517" s="168" t="str">
        <f>IF(D1517="所費",VLOOKUP(D1517,支出入力表!E1518:$M$2000,9,FALSE),"")</f>
        <v/>
      </c>
      <c r="M1517" s="30"/>
    </row>
    <row r="1518" spans="2:13" x14ac:dyDescent="0.55000000000000004">
      <c r="B1518" s="163" t="str">
        <f>IF(D1518="所費",支出入力表!A1519,"")</f>
        <v/>
      </c>
      <c r="C1518" s="164" t="str">
        <f>IF(D1518="所費",支出入力表!C1519,"")</f>
        <v/>
      </c>
      <c r="D1518" s="165" t="str">
        <f>IF(支出入力表!E1519="所費","所費","")</f>
        <v/>
      </c>
      <c r="E1518" s="165" t="str">
        <f>IF(D1518="","",支出入力表!G1519)</f>
        <v/>
      </c>
      <c r="F1518" s="196" t="str">
        <f>IF(E1518="","",VLOOKUP(E1518,プルダウン用リスト!$L$1:$M$14,2,FALSE))</f>
        <v/>
      </c>
      <c r="G1518" s="164" t="str">
        <f>IF(D1518="所費",VLOOKUP(D1518,支出入力表!E1519:$M$2000,4,FALSE),"")</f>
        <v/>
      </c>
      <c r="H1518" s="164" t="str">
        <f>IF(D1518="所費",VLOOKUP(D1518,支出入力表!E1519:$M$2000,5,FALSE),"")</f>
        <v/>
      </c>
      <c r="I1518" s="166" t="str">
        <f>IF(D1518="所費",VLOOKUP(D1518,支出入力表!E1519:$M$2000,6,FALSE),"")</f>
        <v/>
      </c>
      <c r="J1518" s="167" t="str">
        <f>IF(D1518="所費",VLOOKUP(D1518,支出入力表!E1519:$M$2000,7,FALSE),"")</f>
        <v/>
      </c>
      <c r="K1518" s="167" t="str">
        <f>IF(D1518="所費",VLOOKUP(D1518,支出入力表!E1519:$M$2000,8,FALSE),"")</f>
        <v/>
      </c>
      <c r="L1518" s="168" t="str">
        <f>IF(D1518="所費",VLOOKUP(D1518,支出入力表!E1519:$M$2000,9,FALSE),"")</f>
        <v/>
      </c>
      <c r="M1518" s="30"/>
    </row>
    <row r="1519" spans="2:13" x14ac:dyDescent="0.55000000000000004">
      <c r="B1519" s="163" t="str">
        <f>IF(D1519="所費",支出入力表!A1520,"")</f>
        <v/>
      </c>
      <c r="C1519" s="164" t="str">
        <f>IF(D1519="所費",支出入力表!C1520,"")</f>
        <v/>
      </c>
      <c r="D1519" s="165" t="str">
        <f>IF(支出入力表!E1520="所費","所費","")</f>
        <v/>
      </c>
      <c r="E1519" s="165" t="str">
        <f>IF(D1519="","",支出入力表!G1520)</f>
        <v/>
      </c>
      <c r="F1519" s="196" t="str">
        <f>IF(E1519="","",VLOOKUP(E1519,プルダウン用リスト!$L$1:$M$14,2,FALSE))</f>
        <v/>
      </c>
      <c r="G1519" s="164" t="str">
        <f>IF(D1519="所費",VLOOKUP(D1519,支出入力表!E1520:$M$2000,4,FALSE),"")</f>
        <v/>
      </c>
      <c r="H1519" s="164" t="str">
        <f>IF(D1519="所費",VLOOKUP(D1519,支出入力表!E1520:$M$2000,5,FALSE),"")</f>
        <v/>
      </c>
      <c r="I1519" s="166" t="str">
        <f>IF(D1519="所費",VLOOKUP(D1519,支出入力表!E1520:$M$2000,6,FALSE),"")</f>
        <v/>
      </c>
      <c r="J1519" s="167" t="str">
        <f>IF(D1519="所費",VLOOKUP(D1519,支出入力表!E1520:$M$2000,7,FALSE),"")</f>
        <v/>
      </c>
      <c r="K1519" s="167" t="str">
        <f>IF(D1519="所費",VLOOKUP(D1519,支出入力表!E1520:$M$2000,8,FALSE),"")</f>
        <v/>
      </c>
      <c r="L1519" s="168" t="str">
        <f>IF(D1519="所費",VLOOKUP(D1519,支出入力表!E1520:$M$2000,9,FALSE),"")</f>
        <v/>
      </c>
      <c r="M1519" s="30"/>
    </row>
    <row r="1520" spans="2:13" x14ac:dyDescent="0.55000000000000004">
      <c r="B1520" s="163" t="str">
        <f>IF(D1520="所費",支出入力表!A1521,"")</f>
        <v/>
      </c>
      <c r="C1520" s="164" t="str">
        <f>IF(D1520="所費",支出入力表!C1521,"")</f>
        <v/>
      </c>
      <c r="D1520" s="165" t="str">
        <f>IF(支出入力表!E1521="所費","所費","")</f>
        <v/>
      </c>
      <c r="E1520" s="165" t="str">
        <f>IF(D1520="","",支出入力表!G1521)</f>
        <v/>
      </c>
      <c r="F1520" s="196" t="str">
        <f>IF(E1520="","",VLOOKUP(E1520,プルダウン用リスト!$L$1:$M$14,2,FALSE))</f>
        <v/>
      </c>
      <c r="G1520" s="164" t="str">
        <f>IF(D1520="所費",VLOOKUP(D1520,支出入力表!E1521:$M$2000,4,FALSE),"")</f>
        <v/>
      </c>
      <c r="H1520" s="164" t="str">
        <f>IF(D1520="所費",VLOOKUP(D1520,支出入力表!E1521:$M$2000,5,FALSE),"")</f>
        <v/>
      </c>
      <c r="I1520" s="166" t="str">
        <f>IF(D1520="所費",VLOOKUP(D1520,支出入力表!E1521:$M$2000,6,FALSE),"")</f>
        <v/>
      </c>
      <c r="J1520" s="167" t="str">
        <f>IF(D1520="所費",VLOOKUP(D1520,支出入力表!E1521:$M$2000,7,FALSE),"")</f>
        <v/>
      </c>
      <c r="K1520" s="167" t="str">
        <f>IF(D1520="所費",VLOOKUP(D1520,支出入力表!E1521:$M$2000,8,FALSE),"")</f>
        <v/>
      </c>
      <c r="L1520" s="168" t="str">
        <f>IF(D1520="所費",VLOOKUP(D1520,支出入力表!E1521:$M$2000,9,FALSE),"")</f>
        <v/>
      </c>
      <c r="M1520" s="30"/>
    </row>
    <row r="1521" spans="2:13" x14ac:dyDescent="0.55000000000000004">
      <c r="B1521" s="163" t="str">
        <f>IF(D1521="所費",支出入力表!A1522,"")</f>
        <v/>
      </c>
      <c r="C1521" s="164" t="str">
        <f>IF(D1521="所費",支出入力表!C1522,"")</f>
        <v/>
      </c>
      <c r="D1521" s="165" t="str">
        <f>IF(支出入力表!E1522="所費","所費","")</f>
        <v/>
      </c>
      <c r="E1521" s="165" t="str">
        <f>IF(D1521="","",支出入力表!G1522)</f>
        <v/>
      </c>
      <c r="F1521" s="196" t="str">
        <f>IF(E1521="","",VLOOKUP(E1521,プルダウン用リスト!$L$1:$M$14,2,FALSE))</f>
        <v/>
      </c>
      <c r="G1521" s="164" t="str">
        <f>IF(D1521="所費",VLOOKUP(D1521,支出入力表!E1522:$M$2000,4,FALSE),"")</f>
        <v/>
      </c>
      <c r="H1521" s="164" t="str">
        <f>IF(D1521="所費",VLOOKUP(D1521,支出入力表!E1522:$M$2000,5,FALSE),"")</f>
        <v/>
      </c>
      <c r="I1521" s="166" t="str">
        <f>IF(D1521="所費",VLOOKUP(D1521,支出入力表!E1522:$M$2000,6,FALSE),"")</f>
        <v/>
      </c>
      <c r="J1521" s="167" t="str">
        <f>IF(D1521="所費",VLOOKUP(D1521,支出入力表!E1522:$M$2000,7,FALSE),"")</f>
        <v/>
      </c>
      <c r="K1521" s="167" t="str">
        <f>IF(D1521="所費",VLOOKUP(D1521,支出入力表!E1522:$M$2000,8,FALSE),"")</f>
        <v/>
      </c>
      <c r="L1521" s="168" t="str">
        <f>IF(D1521="所費",VLOOKUP(D1521,支出入力表!E1522:$M$2000,9,FALSE),"")</f>
        <v/>
      </c>
      <c r="M1521" s="30"/>
    </row>
    <row r="1522" spans="2:13" x14ac:dyDescent="0.55000000000000004">
      <c r="B1522" s="163" t="str">
        <f>IF(D1522="所費",支出入力表!A1523,"")</f>
        <v/>
      </c>
      <c r="C1522" s="164" t="str">
        <f>IF(D1522="所費",支出入力表!C1523,"")</f>
        <v/>
      </c>
      <c r="D1522" s="165" t="str">
        <f>IF(支出入力表!E1523="所費","所費","")</f>
        <v/>
      </c>
      <c r="E1522" s="165" t="str">
        <f>IF(D1522="","",支出入力表!G1523)</f>
        <v/>
      </c>
      <c r="F1522" s="196" t="str">
        <f>IF(E1522="","",VLOOKUP(E1522,プルダウン用リスト!$L$1:$M$14,2,FALSE))</f>
        <v/>
      </c>
      <c r="G1522" s="164" t="str">
        <f>IF(D1522="所費",VLOOKUP(D1522,支出入力表!E1523:$M$2000,4,FALSE),"")</f>
        <v/>
      </c>
      <c r="H1522" s="164" t="str">
        <f>IF(D1522="所費",VLOOKUP(D1522,支出入力表!E1523:$M$2000,5,FALSE),"")</f>
        <v/>
      </c>
      <c r="I1522" s="166" t="str">
        <f>IF(D1522="所費",VLOOKUP(D1522,支出入力表!E1523:$M$2000,6,FALSE),"")</f>
        <v/>
      </c>
      <c r="J1522" s="167" t="str">
        <f>IF(D1522="所費",VLOOKUP(D1522,支出入力表!E1523:$M$2000,7,FALSE),"")</f>
        <v/>
      </c>
      <c r="K1522" s="167" t="str">
        <f>IF(D1522="所費",VLOOKUP(D1522,支出入力表!E1523:$M$2000,8,FALSE),"")</f>
        <v/>
      </c>
      <c r="L1522" s="168" t="str">
        <f>IF(D1522="所費",VLOOKUP(D1522,支出入力表!E1523:$M$2000,9,FALSE),"")</f>
        <v/>
      </c>
      <c r="M1522" s="30"/>
    </row>
    <row r="1523" spans="2:13" x14ac:dyDescent="0.55000000000000004">
      <c r="B1523" s="163" t="str">
        <f>IF(D1523="所費",支出入力表!A1524,"")</f>
        <v/>
      </c>
      <c r="C1523" s="164" t="str">
        <f>IF(D1523="所費",支出入力表!C1524,"")</f>
        <v/>
      </c>
      <c r="D1523" s="165" t="str">
        <f>IF(支出入力表!E1524="所費","所費","")</f>
        <v/>
      </c>
      <c r="E1523" s="165" t="str">
        <f>IF(D1523="","",支出入力表!G1524)</f>
        <v/>
      </c>
      <c r="F1523" s="196" t="str">
        <f>IF(E1523="","",VLOOKUP(E1523,プルダウン用リスト!$L$1:$M$14,2,FALSE))</f>
        <v/>
      </c>
      <c r="G1523" s="164" t="str">
        <f>IF(D1523="所費",VLOOKUP(D1523,支出入力表!E1524:$M$2000,4,FALSE),"")</f>
        <v/>
      </c>
      <c r="H1523" s="164" t="str">
        <f>IF(D1523="所費",VLOOKUP(D1523,支出入力表!E1524:$M$2000,5,FALSE),"")</f>
        <v/>
      </c>
      <c r="I1523" s="166" t="str">
        <f>IF(D1523="所費",VLOOKUP(D1523,支出入力表!E1524:$M$2000,6,FALSE),"")</f>
        <v/>
      </c>
      <c r="J1523" s="167" t="str">
        <f>IF(D1523="所費",VLOOKUP(D1523,支出入力表!E1524:$M$2000,7,FALSE),"")</f>
        <v/>
      </c>
      <c r="K1523" s="167" t="str">
        <f>IF(D1523="所費",VLOOKUP(D1523,支出入力表!E1524:$M$2000,8,FALSE),"")</f>
        <v/>
      </c>
      <c r="L1523" s="168" t="str">
        <f>IF(D1523="所費",VLOOKUP(D1523,支出入力表!E1524:$M$2000,9,FALSE),"")</f>
        <v/>
      </c>
      <c r="M1523" s="30"/>
    </row>
    <row r="1524" spans="2:13" x14ac:dyDescent="0.55000000000000004">
      <c r="B1524" s="163" t="str">
        <f>IF(D1524="所費",支出入力表!A1525,"")</f>
        <v/>
      </c>
      <c r="C1524" s="164" t="str">
        <f>IF(D1524="所費",支出入力表!C1525,"")</f>
        <v/>
      </c>
      <c r="D1524" s="165" t="str">
        <f>IF(支出入力表!E1525="所費","所費","")</f>
        <v/>
      </c>
      <c r="E1524" s="165" t="str">
        <f>IF(D1524="","",支出入力表!G1525)</f>
        <v/>
      </c>
      <c r="F1524" s="196" t="str">
        <f>IF(E1524="","",VLOOKUP(E1524,プルダウン用リスト!$L$1:$M$14,2,FALSE))</f>
        <v/>
      </c>
      <c r="G1524" s="164" t="str">
        <f>IF(D1524="所費",VLOOKUP(D1524,支出入力表!E1525:$M$2000,4,FALSE),"")</f>
        <v/>
      </c>
      <c r="H1524" s="164" t="str">
        <f>IF(D1524="所費",VLOOKUP(D1524,支出入力表!E1525:$M$2000,5,FALSE),"")</f>
        <v/>
      </c>
      <c r="I1524" s="166" t="str">
        <f>IF(D1524="所費",VLOOKUP(D1524,支出入力表!E1525:$M$2000,6,FALSE),"")</f>
        <v/>
      </c>
      <c r="J1524" s="167" t="str">
        <f>IF(D1524="所費",VLOOKUP(D1524,支出入力表!E1525:$M$2000,7,FALSE),"")</f>
        <v/>
      </c>
      <c r="K1524" s="167" t="str">
        <f>IF(D1524="所費",VLOOKUP(D1524,支出入力表!E1525:$M$2000,8,FALSE),"")</f>
        <v/>
      </c>
      <c r="L1524" s="168" t="str">
        <f>IF(D1524="所費",VLOOKUP(D1524,支出入力表!E1525:$M$2000,9,FALSE),"")</f>
        <v/>
      </c>
      <c r="M1524" s="30"/>
    </row>
    <row r="1525" spans="2:13" x14ac:dyDescent="0.55000000000000004">
      <c r="B1525" s="163" t="str">
        <f>IF(D1525="所費",支出入力表!A1526,"")</f>
        <v/>
      </c>
      <c r="C1525" s="164" t="str">
        <f>IF(D1525="所費",支出入力表!C1526,"")</f>
        <v/>
      </c>
      <c r="D1525" s="165" t="str">
        <f>IF(支出入力表!E1526="所費","所費","")</f>
        <v/>
      </c>
      <c r="E1525" s="165" t="str">
        <f>IF(D1525="","",支出入力表!G1526)</f>
        <v/>
      </c>
      <c r="F1525" s="196" t="str">
        <f>IF(E1525="","",VLOOKUP(E1525,プルダウン用リスト!$L$1:$M$14,2,FALSE))</f>
        <v/>
      </c>
      <c r="G1525" s="164" t="str">
        <f>IF(D1525="所費",VLOOKUP(D1525,支出入力表!E1526:$M$2000,4,FALSE),"")</f>
        <v/>
      </c>
      <c r="H1525" s="164" t="str">
        <f>IF(D1525="所費",VLOOKUP(D1525,支出入力表!E1526:$M$2000,5,FALSE),"")</f>
        <v/>
      </c>
      <c r="I1525" s="166" t="str">
        <f>IF(D1525="所費",VLOOKUP(D1525,支出入力表!E1526:$M$2000,6,FALSE),"")</f>
        <v/>
      </c>
      <c r="J1525" s="167" t="str">
        <f>IF(D1525="所費",VLOOKUP(D1525,支出入力表!E1526:$M$2000,7,FALSE),"")</f>
        <v/>
      </c>
      <c r="K1525" s="167" t="str">
        <f>IF(D1525="所費",VLOOKUP(D1525,支出入力表!E1526:$M$2000,8,FALSE),"")</f>
        <v/>
      </c>
      <c r="L1525" s="168" t="str">
        <f>IF(D1525="所費",VLOOKUP(D1525,支出入力表!E1526:$M$2000,9,FALSE),"")</f>
        <v/>
      </c>
      <c r="M1525" s="30"/>
    </row>
    <row r="1526" spans="2:13" x14ac:dyDescent="0.55000000000000004">
      <c r="B1526" s="163" t="str">
        <f>IF(D1526="所費",支出入力表!A1527,"")</f>
        <v/>
      </c>
      <c r="C1526" s="164" t="str">
        <f>IF(D1526="所費",支出入力表!C1527,"")</f>
        <v/>
      </c>
      <c r="D1526" s="165" t="str">
        <f>IF(支出入力表!E1527="所費","所費","")</f>
        <v/>
      </c>
      <c r="E1526" s="165" t="str">
        <f>IF(D1526="","",支出入力表!G1527)</f>
        <v/>
      </c>
      <c r="F1526" s="196" t="str">
        <f>IF(E1526="","",VLOOKUP(E1526,プルダウン用リスト!$L$1:$M$14,2,FALSE))</f>
        <v/>
      </c>
      <c r="G1526" s="164" t="str">
        <f>IF(D1526="所費",VLOOKUP(D1526,支出入力表!E1527:$M$2000,4,FALSE),"")</f>
        <v/>
      </c>
      <c r="H1526" s="164" t="str">
        <f>IF(D1526="所費",VLOOKUP(D1526,支出入力表!E1527:$M$2000,5,FALSE),"")</f>
        <v/>
      </c>
      <c r="I1526" s="166" t="str">
        <f>IF(D1526="所費",VLOOKUP(D1526,支出入力表!E1527:$M$2000,6,FALSE),"")</f>
        <v/>
      </c>
      <c r="J1526" s="167" t="str">
        <f>IF(D1526="所費",VLOOKUP(D1526,支出入力表!E1527:$M$2000,7,FALSE),"")</f>
        <v/>
      </c>
      <c r="K1526" s="167" t="str">
        <f>IF(D1526="所費",VLOOKUP(D1526,支出入力表!E1527:$M$2000,8,FALSE),"")</f>
        <v/>
      </c>
      <c r="L1526" s="168" t="str">
        <f>IF(D1526="所費",VLOOKUP(D1526,支出入力表!E1527:$M$2000,9,FALSE),"")</f>
        <v/>
      </c>
      <c r="M1526" s="30"/>
    </row>
    <row r="1527" spans="2:13" x14ac:dyDescent="0.55000000000000004">
      <c r="B1527" s="163" t="str">
        <f>IF(D1527="所費",支出入力表!A1528,"")</f>
        <v/>
      </c>
      <c r="C1527" s="164" t="str">
        <f>IF(D1527="所費",支出入力表!C1528,"")</f>
        <v/>
      </c>
      <c r="D1527" s="165" t="str">
        <f>IF(支出入力表!E1528="所費","所費","")</f>
        <v/>
      </c>
      <c r="E1527" s="165" t="str">
        <f>IF(D1527="","",支出入力表!G1528)</f>
        <v/>
      </c>
      <c r="F1527" s="196" t="str">
        <f>IF(E1527="","",VLOOKUP(E1527,プルダウン用リスト!$L$1:$M$14,2,FALSE))</f>
        <v/>
      </c>
      <c r="G1527" s="164" t="str">
        <f>IF(D1527="所費",VLOOKUP(D1527,支出入力表!E1528:$M$2000,4,FALSE),"")</f>
        <v/>
      </c>
      <c r="H1527" s="164" t="str">
        <f>IF(D1527="所費",VLOOKUP(D1527,支出入力表!E1528:$M$2000,5,FALSE),"")</f>
        <v/>
      </c>
      <c r="I1527" s="166" t="str">
        <f>IF(D1527="所費",VLOOKUP(D1527,支出入力表!E1528:$M$2000,6,FALSE),"")</f>
        <v/>
      </c>
      <c r="J1527" s="167" t="str">
        <f>IF(D1527="所費",VLOOKUP(D1527,支出入力表!E1528:$M$2000,7,FALSE),"")</f>
        <v/>
      </c>
      <c r="K1527" s="167" t="str">
        <f>IF(D1527="所費",VLOOKUP(D1527,支出入力表!E1528:$M$2000,8,FALSE),"")</f>
        <v/>
      </c>
      <c r="L1527" s="168" t="str">
        <f>IF(D1527="所費",VLOOKUP(D1527,支出入力表!E1528:$M$2000,9,FALSE),"")</f>
        <v/>
      </c>
      <c r="M1527" s="30"/>
    </row>
    <row r="1528" spans="2:13" x14ac:dyDescent="0.55000000000000004">
      <c r="B1528" s="163" t="str">
        <f>IF(D1528="所費",支出入力表!A1529,"")</f>
        <v/>
      </c>
      <c r="C1528" s="164" t="str">
        <f>IF(D1528="所費",支出入力表!C1529,"")</f>
        <v/>
      </c>
      <c r="D1528" s="165" t="str">
        <f>IF(支出入力表!E1529="所費","所費","")</f>
        <v/>
      </c>
      <c r="E1528" s="165" t="str">
        <f>IF(D1528="","",支出入力表!G1529)</f>
        <v/>
      </c>
      <c r="F1528" s="196" t="str">
        <f>IF(E1528="","",VLOOKUP(E1528,プルダウン用リスト!$L$1:$M$14,2,FALSE))</f>
        <v/>
      </c>
      <c r="G1528" s="164" t="str">
        <f>IF(D1528="所費",VLOOKUP(D1528,支出入力表!E1529:$M$2000,4,FALSE),"")</f>
        <v/>
      </c>
      <c r="H1528" s="164" t="str">
        <f>IF(D1528="所費",VLOOKUP(D1528,支出入力表!E1529:$M$2000,5,FALSE),"")</f>
        <v/>
      </c>
      <c r="I1528" s="166" t="str">
        <f>IF(D1528="所費",VLOOKUP(D1528,支出入力表!E1529:$M$2000,6,FALSE),"")</f>
        <v/>
      </c>
      <c r="J1528" s="167" t="str">
        <f>IF(D1528="所費",VLOOKUP(D1528,支出入力表!E1529:$M$2000,7,FALSE),"")</f>
        <v/>
      </c>
      <c r="K1528" s="167" t="str">
        <f>IF(D1528="所費",VLOOKUP(D1528,支出入力表!E1529:$M$2000,8,FALSE),"")</f>
        <v/>
      </c>
      <c r="L1528" s="168" t="str">
        <f>IF(D1528="所費",VLOOKUP(D1528,支出入力表!E1529:$M$2000,9,FALSE),"")</f>
        <v/>
      </c>
      <c r="M1528" s="30"/>
    </row>
    <row r="1529" spans="2:13" x14ac:dyDescent="0.55000000000000004">
      <c r="B1529" s="163" t="str">
        <f>IF(D1529="所費",支出入力表!A1530,"")</f>
        <v/>
      </c>
      <c r="C1529" s="164" t="str">
        <f>IF(D1529="所費",支出入力表!C1530,"")</f>
        <v/>
      </c>
      <c r="D1529" s="165" t="str">
        <f>IF(支出入力表!E1530="所費","所費","")</f>
        <v/>
      </c>
      <c r="E1529" s="165" t="str">
        <f>IF(D1529="","",支出入力表!G1530)</f>
        <v/>
      </c>
      <c r="F1529" s="196" t="str">
        <f>IF(E1529="","",VLOOKUP(E1529,プルダウン用リスト!$L$1:$M$14,2,FALSE))</f>
        <v/>
      </c>
      <c r="G1529" s="164" t="str">
        <f>IF(D1529="所費",VLOOKUP(D1529,支出入力表!E1530:$M$2000,4,FALSE),"")</f>
        <v/>
      </c>
      <c r="H1529" s="164" t="str">
        <f>IF(D1529="所費",VLOOKUP(D1529,支出入力表!E1530:$M$2000,5,FALSE),"")</f>
        <v/>
      </c>
      <c r="I1529" s="166" t="str">
        <f>IF(D1529="所費",VLOOKUP(D1529,支出入力表!E1530:$M$2000,6,FALSE),"")</f>
        <v/>
      </c>
      <c r="J1529" s="167" t="str">
        <f>IF(D1529="所費",VLOOKUP(D1529,支出入力表!E1530:$M$2000,7,FALSE),"")</f>
        <v/>
      </c>
      <c r="K1529" s="167" t="str">
        <f>IF(D1529="所費",VLOOKUP(D1529,支出入力表!E1530:$M$2000,8,FALSE),"")</f>
        <v/>
      </c>
      <c r="L1529" s="168" t="str">
        <f>IF(D1529="所費",VLOOKUP(D1529,支出入力表!E1530:$M$2000,9,FALSE),"")</f>
        <v/>
      </c>
      <c r="M1529" s="30"/>
    </row>
    <row r="1530" spans="2:13" x14ac:dyDescent="0.55000000000000004">
      <c r="B1530" s="163" t="str">
        <f>IF(D1530="所費",支出入力表!A1531,"")</f>
        <v/>
      </c>
      <c r="C1530" s="164" t="str">
        <f>IF(D1530="所費",支出入力表!C1531,"")</f>
        <v/>
      </c>
      <c r="D1530" s="165" t="str">
        <f>IF(支出入力表!E1531="所費","所費","")</f>
        <v/>
      </c>
      <c r="E1530" s="165" t="str">
        <f>IF(D1530="","",支出入力表!G1531)</f>
        <v/>
      </c>
      <c r="F1530" s="196" t="str">
        <f>IF(E1530="","",VLOOKUP(E1530,プルダウン用リスト!$L$1:$M$14,2,FALSE))</f>
        <v/>
      </c>
      <c r="G1530" s="164" t="str">
        <f>IF(D1530="所費",VLOOKUP(D1530,支出入力表!E1531:$M$2000,4,FALSE),"")</f>
        <v/>
      </c>
      <c r="H1530" s="164" t="str">
        <f>IF(D1530="所費",VLOOKUP(D1530,支出入力表!E1531:$M$2000,5,FALSE),"")</f>
        <v/>
      </c>
      <c r="I1530" s="166" t="str">
        <f>IF(D1530="所費",VLOOKUP(D1530,支出入力表!E1531:$M$2000,6,FALSE),"")</f>
        <v/>
      </c>
      <c r="J1530" s="167" t="str">
        <f>IF(D1530="所費",VLOOKUP(D1530,支出入力表!E1531:$M$2000,7,FALSE),"")</f>
        <v/>
      </c>
      <c r="K1530" s="167" t="str">
        <f>IF(D1530="所費",VLOOKUP(D1530,支出入力表!E1531:$M$2000,8,FALSE),"")</f>
        <v/>
      </c>
      <c r="L1530" s="168" t="str">
        <f>IF(D1530="所費",VLOOKUP(D1530,支出入力表!E1531:$M$2000,9,FALSE),"")</f>
        <v/>
      </c>
      <c r="M1530" s="30"/>
    </row>
    <row r="1531" spans="2:13" x14ac:dyDescent="0.55000000000000004">
      <c r="B1531" s="163" t="str">
        <f>IF(D1531="所費",支出入力表!A1532,"")</f>
        <v/>
      </c>
      <c r="C1531" s="164" t="str">
        <f>IF(D1531="所費",支出入力表!C1532,"")</f>
        <v/>
      </c>
      <c r="D1531" s="165" t="str">
        <f>IF(支出入力表!E1532="所費","所費","")</f>
        <v/>
      </c>
      <c r="E1531" s="165" t="str">
        <f>IF(D1531="","",支出入力表!G1532)</f>
        <v/>
      </c>
      <c r="F1531" s="196" t="str">
        <f>IF(E1531="","",VLOOKUP(E1531,プルダウン用リスト!$L$1:$M$14,2,FALSE))</f>
        <v/>
      </c>
      <c r="G1531" s="164" t="str">
        <f>IF(D1531="所費",VLOOKUP(D1531,支出入力表!E1532:$M$2000,4,FALSE),"")</f>
        <v/>
      </c>
      <c r="H1531" s="164" t="str">
        <f>IF(D1531="所費",VLOOKUP(D1531,支出入力表!E1532:$M$2000,5,FALSE),"")</f>
        <v/>
      </c>
      <c r="I1531" s="166" t="str">
        <f>IF(D1531="所費",VLOOKUP(D1531,支出入力表!E1532:$M$2000,6,FALSE),"")</f>
        <v/>
      </c>
      <c r="J1531" s="167" t="str">
        <f>IF(D1531="所費",VLOOKUP(D1531,支出入力表!E1532:$M$2000,7,FALSE),"")</f>
        <v/>
      </c>
      <c r="K1531" s="167" t="str">
        <f>IF(D1531="所費",VLOOKUP(D1531,支出入力表!E1532:$M$2000,8,FALSE),"")</f>
        <v/>
      </c>
      <c r="L1531" s="168" t="str">
        <f>IF(D1531="所費",VLOOKUP(D1531,支出入力表!E1532:$M$2000,9,FALSE),"")</f>
        <v/>
      </c>
      <c r="M1531" s="30"/>
    </row>
    <row r="1532" spans="2:13" x14ac:dyDescent="0.55000000000000004">
      <c r="B1532" s="163" t="str">
        <f>IF(D1532="所費",支出入力表!A1533,"")</f>
        <v/>
      </c>
      <c r="C1532" s="164" t="str">
        <f>IF(D1532="所費",支出入力表!C1533,"")</f>
        <v/>
      </c>
      <c r="D1532" s="165" t="str">
        <f>IF(支出入力表!E1533="所費","所費","")</f>
        <v/>
      </c>
      <c r="E1532" s="165" t="str">
        <f>IF(D1532="","",支出入力表!G1533)</f>
        <v/>
      </c>
      <c r="F1532" s="196" t="str">
        <f>IF(E1532="","",VLOOKUP(E1532,プルダウン用リスト!$L$1:$M$14,2,FALSE))</f>
        <v/>
      </c>
      <c r="G1532" s="164" t="str">
        <f>IF(D1532="所費",VLOOKUP(D1532,支出入力表!E1533:$M$2000,4,FALSE),"")</f>
        <v/>
      </c>
      <c r="H1532" s="164" t="str">
        <f>IF(D1532="所費",VLOOKUP(D1532,支出入力表!E1533:$M$2000,5,FALSE),"")</f>
        <v/>
      </c>
      <c r="I1532" s="166" t="str">
        <f>IF(D1532="所費",VLOOKUP(D1532,支出入力表!E1533:$M$2000,6,FALSE),"")</f>
        <v/>
      </c>
      <c r="J1532" s="167" t="str">
        <f>IF(D1532="所費",VLOOKUP(D1532,支出入力表!E1533:$M$2000,7,FALSE),"")</f>
        <v/>
      </c>
      <c r="K1532" s="167" t="str">
        <f>IF(D1532="所費",VLOOKUP(D1532,支出入力表!E1533:$M$2000,8,FALSE),"")</f>
        <v/>
      </c>
      <c r="L1532" s="168" t="str">
        <f>IF(D1532="所費",VLOOKUP(D1532,支出入力表!E1533:$M$2000,9,FALSE),"")</f>
        <v/>
      </c>
      <c r="M1532" s="30"/>
    </row>
    <row r="1533" spans="2:13" x14ac:dyDescent="0.55000000000000004">
      <c r="B1533" s="163" t="str">
        <f>IF(D1533="所費",支出入力表!A1534,"")</f>
        <v/>
      </c>
      <c r="C1533" s="164" t="str">
        <f>IF(D1533="所費",支出入力表!C1534,"")</f>
        <v/>
      </c>
      <c r="D1533" s="165" t="str">
        <f>IF(支出入力表!E1534="所費","所費","")</f>
        <v/>
      </c>
      <c r="E1533" s="165" t="str">
        <f>IF(D1533="","",支出入力表!G1534)</f>
        <v/>
      </c>
      <c r="F1533" s="196" t="str">
        <f>IF(E1533="","",VLOOKUP(E1533,プルダウン用リスト!$L$1:$M$14,2,FALSE))</f>
        <v/>
      </c>
      <c r="G1533" s="164" t="str">
        <f>IF(D1533="所費",VLOOKUP(D1533,支出入力表!E1534:$M$2000,4,FALSE),"")</f>
        <v/>
      </c>
      <c r="H1533" s="164" t="str">
        <f>IF(D1533="所費",VLOOKUP(D1533,支出入力表!E1534:$M$2000,5,FALSE),"")</f>
        <v/>
      </c>
      <c r="I1533" s="166" t="str">
        <f>IF(D1533="所費",VLOOKUP(D1533,支出入力表!E1534:$M$2000,6,FALSE),"")</f>
        <v/>
      </c>
      <c r="J1533" s="167" t="str">
        <f>IF(D1533="所費",VLOOKUP(D1533,支出入力表!E1534:$M$2000,7,FALSE),"")</f>
        <v/>
      </c>
      <c r="K1533" s="167" t="str">
        <f>IF(D1533="所費",VLOOKUP(D1533,支出入力表!E1534:$M$2000,8,FALSE),"")</f>
        <v/>
      </c>
      <c r="L1533" s="168" t="str">
        <f>IF(D1533="所費",VLOOKUP(D1533,支出入力表!E1534:$M$2000,9,FALSE),"")</f>
        <v/>
      </c>
      <c r="M1533" s="30"/>
    </row>
    <row r="1534" spans="2:13" x14ac:dyDescent="0.55000000000000004">
      <c r="B1534" s="163" t="str">
        <f>IF(D1534="所費",支出入力表!A1535,"")</f>
        <v/>
      </c>
      <c r="C1534" s="164" t="str">
        <f>IF(D1534="所費",支出入力表!C1535,"")</f>
        <v/>
      </c>
      <c r="D1534" s="165" t="str">
        <f>IF(支出入力表!E1535="所費","所費","")</f>
        <v/>
      </c>
      <c r="E1534" s="165" t="str">
        <f>IF(D1534="","",支出入力表!G1535)</f>
        <v/>
      </c>
      <c r="F1534" s="196" t="str">
        <f>IF(E1534="","",VLOOKUP(E1534,プルダウン用リスト!$L$1:$M$14,2,FALSE))</f>
        <v/>
      </c>
      <c r="G1534" s="164" t="str">
        <f>IF(D1534="所費",VLOOKUP(D1534,支出入力表!E1535:$M$2000,4,FALSE),"")</f>
        <v/>
      </c>
      <c r="H1534" s="164" t="str">
        <f>IF(D1534="所費",VLOOKUP(D1534,支出入力表!E1535:$M$2000,5,FALSE),"")</f>
        <v/>
      </c>
      <c r="I1534" s="166" t="str">
        <f>IF(D1534="所費",VLOOKUP(D1534,支出入力表!E1535:$M$2000,6,FALSE),"")</f>
        <v/>
      </c>
      <c r="J1534" s="167" t="str">
        <f>IF(D1534="所費",VLOOKUP(D1534,支出入力表!E1535:$M$2000,7,FALSE),"")</f>
        <v/>
      </c>
      <c r="K1534" s="167" t="str">
        <f>IF(D1534="所費",VLOOKUP(D1534,支出入力表!E1535:$M$2000,8,FALSE),"")</f>
        <v/>
      </c>
      <c r="L1534" s="168" t="str">
        <f>IF(D1534="所費",VLOOKUP(D1534,支出入力表!E1535:$M$2000,9,FALSE),"")</f>
        <v/>
      </c>
      <c r="M1534" s="30"/>
    </row>
    <row r="1535" spans="2:13" x14ac:dyDescent="0.55000000000000004">
      <c r="B1535" s="163" t="str">
        <f>IF(D1535="所費",支出入力表!A1536,"")</f>
        <v/>
      </c>
      <c r="C1535" s="164" t="str">
        <f>IF(D1535="所費",支出入力表!C1536,"")</f>
        <v/>
      </c>
      <c r="D1535" s="165" t="str">
        <f>IF(支出入力表!E1536="所費","所費","")</f>
        <v/>
      </c>
      <c r="E1535" s="165" t="str">
        <f>IF(D1535="","",支出入力表!G1536)</f>
        <v/>
      </c>
      <c r="F1535" s="196" t="str">
        <f>IF(E1535="","",VLOOKUP(E1535,プルダウン用リスト!$L$1:$M$14,2,FALSE))</f>
        <v/>
      </c>
      <c r="G1535" s="164" t="str">
        <f>IF(D1535="所費",VLOOKUP(D1535,支出入力表!E1536:$M$2000,4,FALSE),"")</f>
        <v/>
      </c>
      <c r="H1535" s="164" t="str">
        <f>IF(D1535="所費",VLOOKUP(D1535,支出入力表!E1536:$M$2000,5,FALSE),"")</f>
        <v/>
      </c>
      <c r="I1535" s="166" t="str">
        <f>IF(D1535="所費",VLOOKUP(D1535,支出入力表!E1536:$M$2000,6,FALSE),"")</f>
        <v/>
      </c>
      <c r="J1535" s="167" t="str">
        <f>IF(D1535="所費",VLOOKUP(D1535,支出入力表!E1536:$M$2000,7,FALSE),"")</f>
        <v/>
      </c>
      <c r="K1535" s="167" t="str">
        <f>IF(D1535="所費",VLOOKUP(D1535,支出入力表!E1536:$M$2000,8,FALSE),"")</f>
        <v/>
      </c>
      <c r="L1535" s="168" t="str">
        <f>IF(D1535="所費",VLOOKUP(D1535,支出入力表!E1536:$M$2000,9,FALSE),"")</f>
        <v/>
      </c>
      <c r="M1535" s="30"/>
    </row>
    <row r="1536" spans="2:13" x14ac:dyDescent="0.55000000000000004">
      <c r="B1536" s="163" t="str">
        <f>IF(D1536="所費",支出入力表!A1537,"")</f>
        <v/>
      </c>
      <c r="C1536" s="164" t="str">
        <f>IF(D1536="所費",支出入力表!C1537,"")</f>
        <v/>
      </c>
      <c r="D1536" s="165" t="str">
        <f>IF(支出入力表!E1537="所費","所費","")</f>
        <v/>
      </c>
      <c r="E1536" s="165" t="str">
        <f>IF(D1536="","",支出入力表!G1537)</f>
        <v/>
      </c>
      <c r="F1536" s="196" t="str">
        <f>IF(E1536="","",VLOOKUP(E1536,プルダウン用リスト!$L$1:$M$14,2,FALSE))</f>
        <v/>
      </c>
      <c r="G1536" s="164" t="str">
        <f>IF(D1536="所費",VLOOKUP(D1536,支出入力表!E1537:$M$2000,4,FALSE),"")</f>
        <v/>
      </c>
      <c r="H1536" s="164" t="str">
        <f>IF(D1536="所費",VLOOKUP(D1536,支出入力表!E1537:$M$2000,5,FALSE),"")</f>
        <v/>
      </c>
      <c r="I1536" s="166" t="str">
        <f>IF(D1536="所費",VLOOKUP(D1536,支出入力表!E1537:$M$2000,6,FALSE),"")</f>
        <v/>
      </c>
      <c r="J1536" s="167" t="str">
        <f>IF(D1536="所費",VLOOKUP(D1536,支出入力表!E1537:$M$2000,7,FALSE),"")</f>
        <v/>
      </c>
      <c r="K1536" s="167" t="str">
        <f>IF(D1536="所費",VLOOKUP(D1536,支出入力表!E1537:$M$2000,8,FALSE),"")</f>
        <v/>
      </c>
      <c r="L1536" s="168" t="str">
        <f>IF(D1536="所費",VLOOKUP(D1536,支出入力表!E1537:$M$2000,9,FALSE),"")</f>
        <v/>
      </c>
      <c r="M1536" s="30"/>
    </row>
    <row r="1537" spans="2:13" x14ac:dyDescent="0.55000000000000004">
      <c r="B1537" s="163" t="str">
        <f>IF(D1537="所費",支出入力表!A1538,"")</f>
        <v/>
      </c>
      <c r="C1537" s="164" t="str">
        <f>IF(D1537="所費",支出入力表!C1538,"")</f>
        <v/>
      </c>
      <c r="D1537" s="165" t="str">
        <f>IF(支出入力表!E1538="所費","所費","")</f>
        <v/>
      </c>
      <c r="E1537" s="165" t="str">
        <f>IF(D1537="","",支出入力表!G1538)</f>
        <v/>
      </c>
      <c r="F1537" s="196" t="str">
        <f>IF(E1537="","",VLOOKUP(E1537,プルダウン用リスト!$L$1:$M$14,2,FALSE))</f>
        <v/>
      </c>
      <c r="G1537" s="164" t="str">
        <f>IF(D1537="所費",VLOOKUP(D1537,支出入力表!E1538:$M$2000,4,FALSE),"")</f>
        <v/>
      </c>
      <c r="H1537" s="164" t="str">
        <f>IF(D1537="所費",VLOOKUP(D1537,支出入力表!E1538:$M$2000,5,FALSE),"")</f>
        <v/>
      </c>
      <c r="I1537" s="166" t="str">
        <f>IF(D1537="所費",VLOOKUP(D1537,支出入力表!E1538:$M$2000,6,FALSE),"")</f>
        <v/>
      </c>
      <c r="J1537" s="167" t="str">
        <f>IF(D1537="所費",VLOOKUP(D1537,支出入力表!E1538:$M$2000,7,FALSE),"")</f>
        <v/>
      </c>
      <c r="K1537" s="167" t="str">
        <f>IF(D1537="所費",VLOOKUP(D1537,支出入力表!E1538:$M$2000,8,FALSE),"")</f>
        <v/>
      </c>
      <c r="L1537" s="168" t="str">
        <f>IF(D1537="所費",VLOOKUP(D1537,支出入力表!E1538:$M$2000,9,FALSE),"")</f>
        <v/>
      </c>
      <c r="M1537" s="30"/>
    </row>
    <row r="1538" spans="2:13" x14ac:dyDescent="0.55000000000000004">
      <c r="B1538" s="163" t="str">
        <f>IF(D1538="所費",支出入力表!A1539,"")</f>
        <v/>
      </c>
      <c r="C1538" s="164" t="str">
        <f>IF(D1538="所費",支出入力表!C1539,"")</f>
        <v/>
      </c>
      <c r="D1538" s="165" t="str">
        <f>IF(支出入力表!E1539="所費","所費","")</f>
        <v/>
      </c>
      <c r="E1538" s="165" t="str">
        <f>IF(D1538="","",支出入力表!G1539)</f>
        <v/>
      </c>
      <c r="F1538" s="196" t="str">
        <f>IF(E1538="","",VLOOKUP(E1538,プルダウン用リスト!$L$1:$M$14,2,FALSE))</f>
        <v/>
      </c>
      <c r="G1538" s="164" t="str">
        <f>IF(D1538="所費",VLOOKUP(D1538,支出入力表!E1539:$M$2000,4,FALSE),"")</f>
        <v/>
      </c>
      <c r="H1538" s="164" t="str">
        <f>IF(D1538="所費",VLOOKUP(D1538,支出入力表!E1539:$M$2000,5,FALSE),"")</f>
        <v/>
      </c>
      <c r="I1538" s="166" t="str">
        <f>IF(D1538="所費",VLOOKUP(D1538,支出入力表!E1539:$M$2000,6,FALSE),"")</f>
        <v/>
      </c>
      <c r="J1538" s="167" t="str">
        <f>IF(D1538="所費",VLOOKUP(D1538,支出入力表!E1539:$M$2000,7,FALSE),"")</f>
        <v/>
      </c>
      <c r="K1538" s="167" t="str">
        <f>IF(D1538="所費",VLOOKUP(D1538,支出入力表!E1539:$M$2000,8,FALSE),"")</f>
        <v/>
      </c>
      <c r="L1538" s="168" t="str">
        <f>IF(D1538="所費",VLOOKUP(D1538,支出入力表!E1539:$M$2000,9,FALSE),"")</f>
        <v/>
      </c>
      <c r="M1538" s="30"/>
    </row>
    <row r="1539" spans="2:13" x14ac:dyDescent="0.55000000000000004">
      <c r="B1539" s="163" t="str">
        <f>IF(D1539="所費",支出入力表!A1540,"")</f>
        <v/>
      </c>
      <c r="C1539" s="164" t="str">
        <f>IF(D1539="所費",支出入力表!C1540,"")</f>
        <v/>
      </c>
      <c r="D1539" s="165" t="str">
        <f>IF(支出入力表!E1540="所費","所費","")</f>
        <v/>
      </c>
      <c r="E1539" s="165" t="str">
        <f>IF(D1539="","",支出入力表!G1540)</f>
        <v/>
      </c>
      <c r="F1539" s="196" t="str">
        <f>IF(E1539="","",VLOOKUP(E1539,プルダウン用リスト!$L$1:$M$14,2,FALSE))</f>
        <v/>
      </c>
      <c r="G1539" s="164" t="str">
        <f>IF(D1539="所費",VLOOKUP(D1539,支出入力表!E1540:$M$2000,4,FALSE),"")</f>
        <v/>
      </c>
      <c r="H1539" s="164" t="str">
        <f>IF(D1539="所費",VLOOKUP(D1539,支出入力表!E1540:$M$2000,5,FALSE),"")</f>
        <v/>
      </c>
      <c r="I1539" s="166" t="str">
        <f>IF(D1539="所費",VLOOKUP(D1539,支出入力表!E1540:$M$2000,6,FALSE),"")</f>
        <v/>
      </c>
      <c r="J1539" s="167" t="str">
        <f>IF(D1539="所費",VLOOKUP(D1539,支出入力表!E1540:$M$2000,7,FALSE),"")</f>
        <v/>
      </c>
      <c r="K1539" s="167" t="str">
        <f>IF(D1539="所費",VLOOKUP(D1539,支出入力表!E1540:$M$2000,8,FALSE),"")</f>
        <v/>
      </c>
      <c r="L1539" s="168" t="str">
        <f>IF(D1539="所費",VLOOKUP(D1539,支出入力表!E1540:$M$2000,9,FALSE),"")</f>
        <v/>
      </c>
      <c r="M1539" s="30"/>
    </row>
    <row r="1540" spans="2:13" x14ac:dyDescent="0.55000000000000004">
      <c r="B1540" s="163" t="str">
        <f>IF(D1540="所費",支出入力表!A1541,"")</f>
        <v/>
      </c>
      <c r="C1540" s="164" t="str">
        <f>IF(D1540="所費",支出入力表!C1541,"")</f>
        <v/>
      </c>
      <c r="D1540" s="165" t="str">
        <f>IF(支出入力表!E1541="所費","所費","")</f>
        <v/>
      </c>
      <c r="E1540" s="165" t="str">
        <f>IF(D1540="","",支出入力表!G1541)</f>
        <v/>
      </c>
      <c r="F1540" s="196" t="str">
        <f>IF(E1540="","",VLOOKUP(E1540,プルダウン用リスト!$L$1:$M$14,2,FALSE))</f>
        <v/>
      </c>
      <c r="G1540" s="164" t="str">
        <f>IF(D1540="所費",VLOOKUP(D1540,支出入力表!E1541:$M$2000,4,FALSE),"")</f>
        <v/>
      </c>
      <c r="H1540" s="164" t="str">
        <f>IF(D1540="所費",VLOOKUP(D1540,支出入力表!E1541:$M$2000,5,FALSE),"")</f>
        <v/>
      </c>
      <c r="I1540" s="166" t="str">
        <f>IF(D1540="所費",VLOOKUP(D1540,支出入力表!E1541:$M$2000,6,FALSE),"")</f>
        <v/>
      </c>
      <c r="J1540" s="167" t="str">
        <f>IF(D1540="所費",VLOOKUP(D1540,支出入力表!E1541:$M$2000,7,FALSE),"")</f>
        <v/>
      </c>
      <c r="K1540" s="167" t="str">
        <f>IF(D1540="所費",VLOOKUP(D1540,支出入力表!E1541:$M$2000,8,FALSE),"")</f>
        <v/>
      </c>
      <c r="L1540" s="168" t="str">
        <f>IF(D1540="所費",VLOOKUP(D1540,支出入力表!E1541:$M$2000,9,FALSE),"")</f>
        <v/>
      </c>
      <c r="M1540" s="30"/>
    </row>
    <row r="1541" spans="2:13" x14ac:dyDescent="0.55000000000000004">
      <c r="B1541" s="163" t="str">
        <f>IF(D1541="所費",支出入力表!A1542,"")</f>
        <v/>
      </c>
      <c r="C1541" s="164" t="str">
        <f>IF(D1541="所費",支出入力表!C1542,"")</f>
        <v/>
      </c>
      <c r="D1541" s="165" t="str">
        <f>IF(支出入力表!E1542="所費","所費","")</f>
        <v/>
      </c>
      <c r="E1541" s="165" t="str">
        <f>IF(D1541="","",支出入力表!G1542)</f>
        <v/>
      </c>
      <c r="F1541" s="196" t="str">
        <f>IF(E1541="","",VLOOKUP(E1541,プルダウン用リスト!$L$1:$M$14,2,FALSE))</f>
        <v/>
      </c>
      <c r="G1541" s="164" t="str">
        <f>IF(D1541="所費",VLOOKUP(D1541,支出入力表!E1542:$M$2000,4,FALSE),"")</f>
        <v/>
      </c>
      <c r="H1541" s="164" t="str">
        <f>IF(D1541="所費",VLOOKUP(D1541,支出入力表!E1542:$M$2000,5,FALSE),"")</f>
        <v/>
      </c>
      <c r="I1541" s="166" t="str">
        <f>IF(D1541="所費",VLOOKUP(D1541,支出入力表!E1542:$M$2000,6,FALSE),"")</f>
        <v/>
      </c>
      <c r="J1541" s="167" t="str">
        <f>IF(D1541="所費",VLOOKUP(D1541,支出入力表!E1542:$M$2000,7,FALSE),"")</f>
        <v/>
      </c>
      <c r="K1541" s="167" t="str">
        <f>IF(D1541="所費",VLOOKUP(D1541,支出入力表!E1542:$M$2000,8,FALSE),"")</f>
        <v/>
      </c>
      <c r="L1541" s="168" t="str">
        <f>IF(D1541="所費",VLOOKUP(D1541,支出入力表!E1542:$M$2000,9,FALSE),"")</f>
        <v/>
      </c>
      <c r="M1541" s="30"/>
    </row>
    <row r="1542" spans="2:13" x14ac:dyDescent="0.55000000000000004">
      <c r="B1542" s="163" t="str">
        <f>IF(D1542="所費",支出入力表!A1543,"")</f>
        <v/>
      </c>
      <c r="C1542" s="164" t="str">
        <f>IF(D1542="所費",支出入力表!C1543,"")</f>
        <v/>
      </c>
      <c r="D1542" s="165" t="str">
        <f>IF(支出入力表!E1543="所費","所費","")</f>
        <v/>
      </c>
      <c r="E1542" s="165" t="str">
        <f>IF(D1542="","",支出入力表!G1543)</f>
        <v/>
      </c>
      <c r="F1542" s="196" t="str">
        <f>IF(E1542="","",VLOOKUP(E1542,プルダウン用リスト!$L$1:$M$14,2,FALSE))</f>
        <v/>
      </c>
      <c r="G1542" s="164" t="str">
        <f>IF(D1542="所費",VLOOKUP(D1542,支出入力表!E1543:$M$2000,4,FALSE),"")</f>
        <v/>
      </c>
      <c r="H1542" s="164" t="str">
        <f>IF(D1542="所費",VLOOKUP(D1542,支出入力表!E1543:$M$2000,5,FALSE),"")</f>
        <v/>
      </c>
      <c r="I1542" s="166" t="str">
        <f>IF(D1542="所費",VLOOKUP(D1542,支出入力表!E1543:$M$2000,6,FALSE),"")</f>
        <v/>
      </c>
      <c r="J1542" s="167" t="str">
        <f>IF(D1542="所費",VLOOKUP(D1542,支出入力表!E1543:$M$2000,7,FALSE),"")</f>
        <v/>
      </c>
      <c r="K1542" s="167" t="str">
        <f>IF(D1542="所費",VLOOKUP(D1542,支出入力表!E1543:$M$2000,8,FALSE),"")</f>
        <v/>
      </c>
      <c r="L1542" s="168" t="str">
        <f>IF(D1542="所費",VLOOKUP(D1542,支出入力表!E1543:$M$2000,9,FALSE),"")</f>
        <v/>
      </c>
      <c r="M1542" s="30"/>
    </row>
    <row r="1543" spans="2:13" x14ac:dyDescent="0.55000000000000004">
      <c r="B1543" s="163" t="str">
        <f>IF(D1543="所費",支出入力表!A1544,"")</f>
        <v/>
      </c>
      <c r="C1543" s="164" t="str">
        <f>IF(D1543="所費",支出入力表!C1544,"")</f>
        <v/>
      </c>
      <c r="D1543" s="165" t="str">
        <f>IF(支出入力表!E1544="所費","所費","")</f>
        <v/>
      </c>
      <c r="E1543" s="165" t="str">
        <f>IF(D1543="","",支出入力表!G1544)</f>
        <v/>
      </c>
      <c r="F1543" s="196" t="str">
        <f>IF(E1543="","",VLOOKUP(E1543,プルダウン用リスト!$L$1:$M$14,2,FALSE))</f>
        <v/>
      </c>
      <c r="G1543" s="164" t="str">
        <f>IF(D1543="所費",VLOOKUP(D1543,支出入力表!E1544:$M$2000,4,FALSE),"")</f>
        <v/>
      </c>
      <c r="H1543" s="164" t="str">
        <f>IF(D1543="所費",VLOOKUP(D1543,支出入力表!E1544:$M$2000,5,FALSE),"")</f>
        <v/>
      </c>
      <c r="I1543" s="166" t="str">
        <f>IF(D1543="所費",VLOOKUP(D1543,支出入力表!E1544:$M$2000,6,FALSE),"")</f>
        <v/>
      </c>
      <c r="J1543" s="167" t="str">
        <f>IF(D1543="所費",VLOOKUP(D1543,支出入力表!E1544:$M$2000,7,FALSE),"")</f>
        <v/>
      </c>
      <c r="K1543" s="167" t="str">
        <f>IF(D1543="所費",VLOOKUP(D1543,支出入力表!E1544:$M$2000,8,FALSE),"")</f>
        <v/>
      </c>
      <c r="L1543" s="168" t="str">
        <f>IF(D1543="所費",VLOOKUP(D1543,支出入力表!E1544:$M$2000,9,FALSE),"")</f>
        <v/>
      </c>
      <c r="M1543" s="30"/>
    </row>
    <row r="1544" spans="2:13" x14ac:dyDescent="0.55000000000000004">
      <c r="B1544" s="163" t="str">
        <f>IF(D1544="所費",支出入力表!A1545,"")</f>
        <v/>
      </c>
      <c r="C1544" s="164" t="str">
        <f>IF(D1544="所費",支出入力表!C1545,"")</f>
        <v/>
      </c>
      <c r="D1544" s="165" t="str">
        <f>IF(支出入力表!E1545="所費","所費","")</f>
        <v/>
      </c>
      <c r="E1544" s="165" t="str">
        <f>IF(D1544="","",支出入力表!G1545)</f>
        <v/>
      </c>
      <c r="F1544" s="196" t="str">
        <f>IF(E1544="","",VLOOKUP(E1544,プルダウン用リスト!$L$1:$M$14,2,FALSE))</f>
        <v/>
      </c>
      <c r="G1544" s="164" t="str">
        <f>IF(D1544="所費",VLOOKUP(D1544,支出入力表!E1545:$M$2000,4,FALSE),"")</f>
        <v/>
      </c>
      <c r="H1544" s="164" t="str">
        <f>IF(D1544="所費",VLOOKUP(D1544,支出入力表!E1545:$M$2000,5,FALSE),"")</f>
        <v/>
      </c>
      <c r="I1544" s="166" t="str">
        <f>IF(D1544="所費",VLOOKUP(D1544,支出入力表!E1545:$M$2000,6,FALSE),"")</f>
        <v/>
      </c>
      <c r="J1544" s="167" t="str">
        <f>IF(D1544="所費",VLOOKUP(D1544,支出入力表!E1545:$M$2000,7,FALSE),"")</f>
        <v/>
      </c>
      <c r="K1544" s="167" t="str">
        <f>IF(D1544="所費",VLOOKUP(D1544,支出入力表!E1545:$M$2000,8,FALSE),"")</f>
        <v/>
      </c>
      <c r="L1544" s="168" t="str">
        <f>IF(D1544="所費",VLOOKUP(D1544,支出入力表!E1545:$M$2000,9,FALSE),"")</f>
        <v/>
      </c>
      <c r="M1544" s="30"/>
    </row>
    <row r="1545" spans="2:13" x14ac:dyDescent="0.55000000000000004">
      <c r="B1545" s="163" t="str">
        <f>IF(D1545="所費",支出入力表!A1546,"")</f>
        <v/>
      </c>
      <c r="C1545" s="164" t="str">
        <f>IF(D1545="所費",支出入力表!C1546,"")</f>
        <v/>
      </c>
      <c r="D1545" s="165" t="str">
        <f>IF(支出入力表!E1546="所費","所費","")</f>
        <v/>
      </c>
      <c r="E1545" s="165" t="str">
        <f>IF(D1545="","",支出入力表!G1546)</f>
        <v/>
      </c>
      <c r="F1545" s="196" t="str">
        <f>IF(E1545="","",VLOOKUP(E1545,プルダウン用リスト!$L$1:$M$14,2,FALSE))</f>
        <v/>
      </c>
      <c r="G1545" s="164" t="str">
        <f>IF(D1545="所費",VLOOKUP(D1545,支出入力表!E1546:$M$2000,4,FALSE),"")</f>
        <v/>
      </c>
      <c r="H1545" s="164" t="str">
        <f>IF(D1545="所費",VLOOKUP(D1545,支出入力表!E1546:$M$2000,5,FALSE),"")</f>
        <v/>
      </c>
      <c r="I1545" s="166" t="str">
        <f>IF(D1545="所費",VLOOKUP(D1545,支出入力表!E1546:$M$2000,6,FALSE),"")</f>
        <v/>
      </c>
      <c r="J1545" s="167" t="str">
        <f>IF(D1545="所費",VLOOKUP(D1545,支出入力表!E1546:$M$2000,7,FALSE),"")</f>
        <v/>
      </c>
      <c r="K1545" s="167" t="str">
        <f>IF(D1545="所費",VLOOKUP(D1545,支出入力表!E1546:$M$2000,8,FALSE),"")</f>
        <v/>
      </c>
      <c r="L1545" s="168" t="str">
        <f>IF(D1545="所費",VLOOKUP(D1545,支出入力表!E1546:$M$2000,9,FALSE),"")</f>
        <v/>
      </c>
      <c r="M1545" s="30"/>
    </row>
    <row r="1546" spans="2:13" x14ac:dyDescent="0.55000000000000004">
      <c r="B1546" s="163" t="str">
        <f>IF(D1546="所費",支出入力表!A1547,"")</f>
        <v/>
      </c>
      <c r="C1546" s="164" t="str">
        <f>IF(D1546="所費",支出入力表!C1547,"")</f>
        <v/>
      </c>
      <c r="D1546" s="165" t="str">
        <f>IF(支出入力表!E1547="所費","所費","")</f>
        <v/>
      </c>
      <c r="E1546" s="165" t="str">
        <f>IF(D1546="","",支出入力表!G1547)</f>
        <v/>
      </c>
      <c r="F1546" s="196" t="str">
        <f>IF(E1546="","",VLOOKUP(E1546,プルダウン用リスト!$L$1:$M$14,2,FALSE))</f>
        <v/>
      </c>
      <c r="G1546" s="164" t="str">
        <f>IF(D1546="所費",VLOOKUP(D1546,支出入力表!E1547:$M$2000,4,FALSE),"")</f>
        <v/>
      </c>
      <c r="H1546" s="164" t="str">
        <f>IF(D1546="所費",VLOOKUP(D1546,支出入力表!E1547:$M$2000,5,FALSE),"")</f>
        <v/>
      </c>
      <c r="I1546" s="166" t="str">
        <f>IF(D1546="所費",VLOOKUP(D1546,支出入力表!E1547:$M$2000,6,FALSE),"")</f>
        <v/>
      </c>
      <c r="J1546" s="167" t="str">
        <f>IF(D1546="所費",VLOOKUP(D1546,支出入力表!E1547:$M$2000,7,FALSE),"")</f>
        <v/>
      </c>
      <c r="K1546" s="167" t="str">
        <f>IF(D1546="所費",VLOOKUP(D1546,支出入力表!E1547:$M$2000,8,FALSE),"")</f>
        <v/>
      </c>
      <c r="L1546" s="168" t="str">
        <f>IF(D1546="所費",VLOOKUP(D1546,支出入力表!E1547:$M$2000,9,FALSE),"")</f>
        <v/>
      </c>
      <c r="M1546" s="30"/>
    </row>
    <row r="1547" spans="2:13" x14ac:dyDescent="0.55000000000000004">
      <c r="B1547" s="163" t="str">
        <f>IF(D1547="所費",支出入力表!A1548,"")</f>
        <v/>
      </c>
      <c r="C1547" s="164" t="str">
        <f>IF(D1547="所費",支出入力表!C1548,"")</f>
        <v/>
      </c>
      <c r="D1547" s="165" t="str">
        <f>IF(支出入力表!E1548="所費","所費","")</f>
        <v/>
      </c>
      <c r="E1547" s="165" t="str">
        <f>IF(D1547="","",支出入力表!G1548)</f>
        <v/>
      </c>
      <c r="F1547" s="196" t="str">
        <f>IF(E1547="","",VLOOKUP(E1547,プルダウン用リスト!$L$1:$M$14,2,FALSE))</f>
        <v/>
      </c>
      <c r="G1547" s="164" t="str">
        <f>IF(D1547="所費",VLOOKUP(D1547,支出入力表!E1548:$M$2000,4,FALSE),"")</f>
        <v/>
      </c>
      <c r="H1547" s="164" t="str">
        <f>IF(D1547="所費",VLOOKUP(D1547,支出入力表!E1548:$M$2000,5,FALSE),"")</f>
        <v/>
      </c>
      <c r="I1547" s="166" t="str">
        <f>IF(D1547="所費",VLOOKUP(D1547,支出入力表!E1548:$M$2000,6,FALSE),"")</f>
        <v/>
      </c>
      <c r="J1547" s="167" t="str">
        <f>IF(D1547="所費",VLOOKUP(D1547,支出入力表!E1548:$M$2000,7,FALSE),"")</f>
        <v/>
      </c>
      <c r="K1547" s="167" t="str">
        <f>IF(D1547="所費",VLOOKUP(D1547,支出入力表!E1548:$M$2000,8,FALSE),"")</f>
        <v/>
      </c>
      <c r="L1547" s="168" t="str">
        <f>IF(D1547="所費",VLOOKUP(D1547,支出入力表!E1548:$M$2000,9,FALSE),"")</f>
        <v/>
      </c>
      <c r="M1547" s="30"/>
    </row>
    <row r="1548" spans="2:13" x14ac:dyDescent="0.55000000000000004">
      <c r="B1548" s="163" t="str">
        <f>IF(D1548="所費",支出入力表!A1549,"")</f>
        <v/>
      </c>
      <c r="C1548" s="164" t="str">
        <f>IF(D1548="所費",支出入力表!C1549,"")</f>
        <v/>
      </c>
      <c r="D1548" s="165" t="str">
        <f>IF(支出入力表!E1549="所費","所費","")</f>
        <v/>
      </c>
      <c r="E1548" s="165" t="str">
        <f>IF(D1548="","",支出入力表!G1549)</f>
        <v/>
      </c>
      <c r="F1548" s="196" t="str">
        <f>IF(E1548="","",VLOOKUP(E1548,プルダウン用リスト!$L$1:$M$14,2,FALSE))</f>
        <v/>
      </c>
      <c r="G1548" s="164" t="str">
        <f>IF(D1548="所費",VLOOKUP(D1548,支出入力表!E1549:$M$2000,4,FALSE),"")</f>
        <v/>
      </c>
      <c r="H1548" s="164" t="str">
        <f>IF(D1548="所費",VLOOKUP(D1548,支出入力表!E1549:$M$2000,5,FALSE),"")</f>
        <v/>
      </c>
      <c r="I1548" s="166" t="str">
        <f>IF(D1548="所費",VLOOKUP(D1548,支出入力表!E1549:$M$2000,6,FALSE),"")</f>
        <v/>
      </c>
      <c r="J1548" s="167" t="str">
        <f>IF(D1548="所費",VLOOKUP(D1548,支出入力表!E1549:$M$2000,7,FALSE),"")</f>
        <v/>
      </c>
      <c r="K1548" s="167" t="str">
        <f>IF(D1548="所費",VLOOKUP(D1548,支出入力表!E1549:$M$2000,8,FALSE),"")</f>
        <v/>
      </c>
      <c r="L1548" s="168" t="str">
        <f>IF(D1548="所費",VLOOKUP(D1548,支出入力表!E1549:$M$2000,9,FALSE),"")</f>
        <v/>
      </c>
      <c r="M1548" s="30"/>
    </row>
    <row r="1549" spans="2:13" x14ac:dyDescent="0.55000000000000004">
      <c r="B1549" s="163" t="str">
        <f>IF(D1549="所費",支出入力表!A1550,"")</f>
        <v/>
      </c>
      <c r="C1549" s="164" t="str">
        <f>IF(D1549="所費",支出入力表!C1550,"")</f>
        <v/>
      </c>
      <c r="D1549" s="165" t="str">
        <f>IF(支出入力表!E1550="所費","所費","")</f>
        <v/>
      </c>
      <c r="E1549" s="165" t="str">
        <f>IF(D1549="","",支出入力表!G1550)</f>
        <v/>
      </c>
      <c r="F1549" s="196" t="str">
        <f>IF(E1549="","",VLOOKUP(E1549,プルダウン用リスト!$L$1:$M$14,2,FALSE))</f>
        <v/>
      </c>
      <c r="G1549" s="164" t="str">
        <f>IF(D1549="所費",VLOOKUP(D1549,支出入力表!E1550:$M$2000,4,FALSE),"")</f>
        <v/>
      </c>
      <c r="H1549" s="164" t="str">
        <f>IF(D1549="所費",VLOOKUP(D1549,支出入力表!E1550:$M$2000,5,FALSE),"")</f>
        <v/>
      </c>
      <c r="I1549" s="166" t="str">
        <f>IF(D1549="所費",VLOOKUP(D1549,支出入力表!E1550:$M$2000,6,FALSE),"")</f>
        <v/>
      </c>
      <c r="J1549" s="167" t="str">
        <f>IF(D1549="所費",VLOOKUP(D1549,支出入力表!E1550:$M$2000,7,FALSE),"")</f>
        <v/>
      </c>
      <c r="K1549" s="167" t="str">
        <f>IF(D1549="所費",VLOOKUP(D1549,支出入力表!E1550:$M$2000,8,FALSE),"")</f>
        <v/>
      </c>
      <c r="L1549" s="168" t="str">
        <f>IF(D1549="所費",VLOOKUP(D1549,支出入力表!E1550:$M$2000,9,FALSE),"")</f>
        <v/>
      </c>
      <c r="M1549" s="30"/>
    </row>
    <row r="1550" spans="2:13" x14ac:dyDescent="0.55000000000000004">
      <c r="B1550" s="163" t="str">
        <f>IF(D1550="所費",支出入力表!A1551,"")</f>
        <v/>
      </c>
      <c r="C1550" s="164" t="str">
        <f>IF(D1550="所費",支出入力表!C1551,"")</f>
        <v/>
      </c>
      <c r="D1550" s="165" t="str">
        <f>IF(支出入力表!E1551="所費","所費","")</f>
        <v/>
      </c>
      <c r="E1550" s="165" t="str">
        <f>IF(D1550="","",支出入力表!G1551)</f>
        <v/>
      </c>
      <c r="F1550" s="196" t="str">
        <f>IF(E1550="","",VLOOKUP(E1550,プルダウン用リスト!$L$1:$M$14,2,FALSE))</f>
        <v/>
      </c>
      <c r="G1550" s="164" t="str">
        <f>IF(D1550="所費",VLOOKUP(D1550,支出入力表!E1551:$M$2000,4,FALSE),"")</f>
        <v/>
      </c>
      <c r="H1550" s="164" t="str">
        <f>IF(D1550="所費",VLOOKUP(D1550,支出入力表!E1551:$M$2000,5,FALSE),"")</f>
        <v/>
      </c>
      <c r="I1550" s="166" t="str">
        <f>IF(D1550="所費",VLOOKUP(D1550,支出入力表!E1551:$M$2000,6,FALSE),"")</f>
        <v/>
      </c>
      <c r="J1550" s="167" t="str">
        <f>IF(D1550="所費",VLOOKUP(D1550,支出入力表!E1551:$M$2000,7,FALSE),"")</f>
        <v/>
      </c>
      <c r="K1550" s="167" t="str">
        <f>IF(D1550="所費",VLOOKUP(D1550,支出入力表!E1551:$M$2000,8,FALSE),"")</f>
        <v/>
      </c>
      <c r="L1550" s="168" t="str">
        <f>IF(D1550="所費",VLOOKUP(D1550,支出入力表!E1551:$M$2000,9,FALSE),"")</f>
        <v/>
      </c>
      <c r="M1550" s="30"/>
    </row>
    <row r="1551" spans="2:13" x14ac:dyDescent="0.55000000000000004">
      <c r="B1551" s="163" t="str">
        <f>IF(D1551="所費",支出入力表!A1552,"")</f>
        <v/>
      </c>
      <c r="C1551" s="164" t="str">
        <f>IF(D1551="所費",支出入力表!C1552,"")</f>
        <v/>
      </c>
      <c r="D1551" s="165" t="str">
        <f>IF(支出入力表!E1552="所費","所費","")</f>
        <v/>
      </c>
      <c r="E1551" s="165" t="str">
        <f>IF(D1551="","",支出入力表!G1552)</f>
        <v/>
      </c>
      <c r="F1551" s="196" t="str">
        <f>IF(E1551="","",VLOOKUP(E1551,プルダウン用リスト!$L$1:$M$14,2,FALSE))</f>
        <v/>
      </c>
      <c r="G1551" s="164" t="str">
        <f>IF(D1551="所費",VLOOKUP(D1551,支出入力表!E1552:$M$2000,4,FALSE),"")</f>
        <v/>
      </c>
      <c r="H1551" s="164" t="str">
        <f>IF(D1551="所費",VLOOKUP(D1551,支出入力表!E1552:$M$2000,5,FALSE),"")</f>
        <v/>
      </c>
      <c r="I1551" s="166" t="str">
        <f>IF(D1551="所費",VLOOKUP(D1551,支出入力表!E1552:$M$2000,6,FALSE),"")</f>
        <v/>
      </c>
      <c r="J1551" s="167" t="str">
        <f>IF(D1551="所費",VLOOKUP(D1551,支出入力表!E1552:$M$2000,7,FALSE),"")</f>
        <v/>
      </c>
      <c r="K1551" s="167" t="str">
        <f>IF(D1551="所費",VLOOKUP(D1551,支出入力表!E1552:$M$2000,8,FALSE),"")</f>
        <v/>
      </c>
      <c r="L1551" s="168" t="str">
        <f>IF(D1551="所費",VLOOKUP(D1551,支出入力表!E1552:$M$2000,9,FALSE),"")</f>
        <v/>
      </c>
      <c r="M1551" s="30"/>
    </row>
    <row r="1552" spans="2:13" x14ac:dyDescent="0.55000000000000004">
      <c r="B1552" s="163" t="str">
        <f>IF(D1552="所費",支出入力表!A1553,"")</f>
        <v/>
      </c>
      <c r="C1552" s="164" t="str">
        <f>IF(D1552="所費",支出入力表!C1553,"")</f>
        <v/>
      </c>
      <c r="D1552" s="165" t="str">
        <f>IF(支出入力表!E1553="所費","所費","")</f>
        <v/>
      </c>
      <c r="E1552" s="165" t="str">
        <f>IF(D1552="","",支出入力表!G1553)</f>
        <v/>
      </c>
      <c r="F1552" s="196" t="str">
        <f>IF(E1552="","",VLOOKUP(E1552,プルダウン用リスト!$L$1:$M$14,2,FALSE))</f>
        <v/>
      </c>
      <c r="G1552" s="164" t="str">
        <f>IF(D1552="所費",VLOOKUP(D1552,支出入力表!E1553:$M$2000,4,FALSE),"")</f>
        <v/>
      </c>
      <c r="H1552" s="164" t="str">
        <f>IF(D1552="所費",VLOOKUP(D1552,支出入力表!E1553:$M$2000,5,FALSE),"")</f>
        <v/>
      </c>
      <c r="I1552" s="166" t="str">
        <f>IF(D1552="所費",VLOOKUP(D1552,支出入力表!E1553:$M$2000,6,FALSE),"")</f>
        <v/>
      </c>
      <c r="J1552" s="167" t="str">
        <f>IF(D1552="所費",VLOOKUP(D1552,支出入力表!E1553:$M$2000,7,FALSE),"")</f>
        <v/>
      </c>
      <c r="K1552" s="167" t="str">
        <f>IF(D1552="所費",VLOOKUP(D1552,支出入力表!E1553:$M$2000,8,FALSE),"")</f>
        <v/>
      </c>
      <c r="L1552" s="168" t="str">
        <f>IF(D1552="所費",VLOOKUP(D1552,支出入力表!E1553:$M$2000,9,FALSE),"")</f>
        <v/>
      </c>
      <c r="M1552" s="30"/>
    </row>
    <row r="1553" spans="2:13" x14ac:dyDescent="0.55000000000000004">
      <c r="B1553" s="163" t="str">
        <f>IF(D1553="所費",支出入力表!A1554,"")</f>
        <v/>
      </c>
      <c r="C1553" s="164" t="str">
        <f>IF(D1553="所費",支出入力表!C1554,"")</f>
        <v/>
      </c>
      <c r="D1553" s="165" t="str">
        <f>IF(支出入力表!E1554="所費","所費","")</f>
        <v/>
      </c>
      <c r="E1553" s="165" t="str">
        <f>IF(D1553="","",支出入力表!G1554)</f>
        <v/>
      </c>
      <c r="F1553" s="196" t="str">
        <f>IF(E1553="","",VLOOKUP(E1553,プルダウン用リスト!$L$1:$M$14,2,FALSE))</f>
        <v/>
      </c>
      <c r="G1553" s="164" t="str">
        <f>IF(D1553="所費",VLOOKUP(D1553,支出入力表!E1554:$M$2000,4,FALSE),"")</f>
        <v/>
      </c>
      <c r="H1553" s="164" t="str">
        <f>IF(D1553="所費",VLOOKUP(D1553,支出入力表!E1554:$M$2000,5,FALSE),"")</f>
        <v/>
      </c>
      <c r="I1553" s="166" t="str">
        <f>IF(D1553="所費",VLOOKUP(D1553,支出入力表!E1554:$M$2000,6,FALSE),"")</f>
        <v/>
      </c>
      <c r="J1553" s="167" t="str">
        <f>IF(D1553="所費",VLOOKUP(D1553,支出入力表!E1554:$M$2000,7,FALSE),"")</f>
        <v/>
      </c>
      <c r="K1553" s="167" t="str">
        <f>IF(D1553="所費",VLOOKUP(D1553,支出入力表!E1554:$M$2000,8,FALSE),"")</f>
        <v/>
      </c>
      <c r="L1553" s="168" t="str">
        <f>IF(D1553="所費",VLOOKUP(D1553,支出入力表!E1554:$M$2000,9,FALSE),"")</f>
        <v/>
      </c>
      <c r="M1553" s="30"/>
    </row>
    <row r="1554" spans="2:13" x14ac:dyDescent="0.55000000000000004">
      <c r="B1554" s="163" t="str">
        <f>IF(D1554="所費",支出入力表!A1555,"")</f>
        <v/>
      </c>
      <c r="C1554" s="164" t="str">
        <f>IF(D1554="所費",支出入力表!C1555,"")</f>
        <v/>
      </c>
      <c r="D1554" s="165" t="str">
        <f>IF(支出入力表!E1555="所費","所費","")</f>
        <v/>
      </c>
      <c r="E1554" s="165" t="str">
        <f>IF(D1554="","",支出入力表!G1555)</f>
        <v/>
      </c>
      <c r="F1554" s="196" t="str">
        <f>IF(E1554="","",VLOOKUP(E1554,プルダウン用リスト!$L$1:$M$14,2,FALSE))</f>
        <v/>
      </c>
      <c r="G1554" s="164" t="str">
        <f>IF(D1554="所費",VLOOKUP(D1554,支出入力表!E1555:$M$2000,4,FALSE),"")</f>
        <v/>
      </c>
      <c r="H1554" s="164" t="str">
        <f>IF(D1554="所費",VLOOKUP(D1554,支出入力表!E1555:$M$2000,5,FALSE),"")</f>
        <v/>
      </c>
      <c r="I1554" s="166" t="str">
        <f>IF(D1554="所費",VLOOKUP(D1554,支出入力表!E1555:$M$2000,6,FALSE),"")</f>
        <v/>
      </c>
      <c r="J1554" s="167" t="str">
        <f>IF(D1554="所費",VLOOKUP(D1554,支出入力表!E1555:$M$2000,7,FALSE),"")</f>
        <v/>
      </c>
      <c r="K1554" s="167" t="str">
        <f>IF(D1554="所費",VLOOKUP(D1554,支出入力表!E1555:$M$2000,8,FALSE),"")</f>
        <v/>
      </c>
      <c r="L1554" s="168" t="str">
        <f>IF(D1554="所費",VLOOKUP(D1554,支出入力表!E1555:$M$2000,9,FALSE),"")</f>
        <v/>
      </c>
      <c r="M1554" s="30"/>
    </row>
    <row r="1555" spans="2:13" x14ac:dyDescent="0.55000000000000004">
      <c r="B1555" s="163" t="str">
        <f>IF(D1555="所費",支出入力表!A1556,"")</f>
        <v/>
      </c>
      <c r="C1555" s="164" t="str">
        <f>IF(D1555="所費",支出入力表!C1556,"")</f>
        <v/>
      </c>
      <c r="D1555" s="165" t="str">
        <f>IF(支出入力表!E1556="所費","所費","")</f>
        <v/>
      </c>
      <c r="E1555" s="165" t="str">
        <f>IF(D1555="","",支出入力表!G1556)</f>
        <v/>
      </c>
      <c r="F1555" s="196" t="str">
        <f>IF(E1555="","",VLOOKUP(E1555,プルダウン用リスト!$L$1:$M$14,2,FALSE))</f>
        <v/>
      </c>
      <c r="G1555" s="164" t="str">
        <f>IF(D1555="所費",VLOOKUP(D1555,支出入力表!E1556:$M$2000,4,FALSE),"")</f>
        <v/>
      </c>
      <c r="H1555" s="164" t="str">
        <f>IF(D1555="所費",VLOOKUP(D1555,支出入力表!E1556:$M$2000,5,FALSE),"")</f>
        <v/>
      </c>
      <c r="I1555" s="166" t="str">
        <f>IF(D1555="所費",VLOOKUP(D1555,支出入力表!E1556:$M$2000,6,FALSE),"")</f>
        <v/>
      </c>
      <c r="J1555" s="167" t="str">
        <f>IF(D1555="所費",VLOOKUP(D1555,支出入力表!E1556:$M$2000,7,FALSE),"")</f>
        <v/>
      </c>
      <c r="K1555" s="167" t="str">
        <f>IF(D1555="所費",VLOOKUP(D1555,支出入力表!E1556:$M$2000,8,FALSE),"")</f>
        <v/>
      </c>
      <c r="L1555" s="168" t="str">
        <f>IF(D1555="所費",VLOOKUP(D1555,支出入力表!E1556:$M$2000,9,FALSE),"")</f>
        <v/>
      </c>
      <c r="M1555" s="30"/>
    </row>
    <row r="1556" spans="2:13" x14ac:dyDescent="0.55000000000000004">
      <c r="B1556" s="163" t="str">
        <f>IF(D1556="所費",支出入力表!A1557,"")</f>
        <v/>
      </c>
      <c r="C1556" s="164" t="str">
        <f>IF(D1556="所費",支出入力表!C1557,"")</f>
        <v/>
      </c>
      <c r="D1556" s="165" t="str">
        <f>IF(支出入力表!E1557="所費","所費","")</f>
        <v/>
      </c>
      <c r="E1556" s="165" t="str">
        <f>IF(D1556="","",支出入力表!G1557)</f>
        <v/>
      </c>
      <c r="F1556" s="196" t="str">
        <f>IF(E1556="","",VLOOKUP(E1556,プルダウン用リスト!$L$1:$M$14,2,FALSE))</f>
        <v/>
      </c>
      <c r="G1556" s="164" t="str">
        <f>IF(D1556="所費",VLOOKUP(D1556,支出入力表!E1557:$M$2000,4,FALSE),"")</f>
        <v/>
      </c>
      <c r="H1556" s="164" t="str">
        <f>IF(D1556="所費",VLOOKUP(D1556,支出入力表!E1557:$M$2000,5,FALSE),"")</f>
        <v/>
      </c>
      <c r="I1556" s="166" t="str">
        <f>IF(D1556="所費",VLOOKUP(D1556,支出入力表!E1557:$M$2000,6,FALSE),"")</f>
        <v/>
      </c>
      <c r="J1556" s="167" t="str">
        <f>IF(D1556="所費",VLOOKUP(D1556,支出入力表!E1557:$M$2000,7,FALSE),"")</f>
        <v/>
      </c>
      <c r="K1556" s="167" t="str">
        <f>IF(D1556="所費",VLOOKUP(D1556,支出入力表!E1557:$M$2000,8,FALSE),"")</f>
        <v/>
      </c>
      <c r="L1556" s="168" t="str">
        <f>IF(D1556="所費",VLOOKUP(D1556,支出入力表!E1557:$M$2000,9,FALSE),"")</f>
        <v/>
      </c>
      <c r="M1556" s="30"/>
    </row>
    <row r="1557" spans="2:13" x14ac:dyDescent="0.55000000000000004">
      <c r="B1557" s="163" t="str">
        <f>IF(D1557="所費",支出入力表!A1558,"")</f>
        <v/>
      </c>
      <c r="C1557" s="164" t="str">
        <f>IF(D1557="所費",支出入力表!C1558,"")</f>
        <v/>
      </c>
      <c r="D1557" s="165" t="str">
        <f>IF(支出入力表!E1558="所費","所費","")</f>
        <v/>
      </c>
      <c r="E1557" s="165" t="str">
        <f>IF(D1557="","",支出入力表!G1558)</f>
        <v/>
      </c>
      <c r="F1557" s="196" t="str">
        <f>IF(E1557="","",VLOOKUP(E1557,プルダウン用リスト!$L$1:$M$14,2,FALSE))</f>
        <v/>
      </c>
      <c r="G1557" s="164" t="str">
        <f>IF(D1557="所費",VLOOKUP(D1557,支出入力表!E1558:$M$2000,4,FALSE),"")</f>
        <v/>
      </c>
      <c r="H1557" s="164" t="str">
        <f>IF(D1557="所費",VLOOKUP(D1557,支出入力表!E1558:$M$2000,5,FALSE),"")</f>
        <v/>
      </c>
      <c r="I1557" s="166" t="str">
        <f>IF(D1557="所費",VLOOKUP(D1557,支出入力表!E1558:$M$2000,6,FALSE),"")</f>
        <v/>
      </c>
      <c r="J1557" s="167" t="str">
        <f>IF(D1557="所費",VLOOKUP(D1557,支出入力表!E1558:$M$2000,7,FALSE),"")</f>
        <v/>
      </c>
      <c r="K1557" s="167" t="str">
        <f>IF(D1557="所費",VLOOKUP(D1557,支出入力表!E1558:$M$2000,8,FALSE),"")</f>
        <v/>
      </c>
      <c r="L1557" s="168" t="str">
        <f>IF(D1557="所費",VLOOKUP(D1557,支出入力表!E1558:$M$2000,9,FALSE),"")</f>
        <v/>
      </c>
      <c r="M1557" s="30"/>
    </row>
    <row r="1558" spans="2:13" x14ac:dyDescent="0.55000000000000004">
      <c r="B1558" s="163" t="str">
        <f>IF(D1558="所費",支出入力表!A1559,"")</f>
        <v/>
      </c>
      <c r="C1558" s="164" t="str">
        <f>IF(D1558="所費",支出入力表!C1559,"")</f>
        <v/>
      </c>
      <c r="D1558" s="165" t="str">
        <f>IF(支出入力表!E1559="所費","所費","")</f>
        <v/>
      </c>
      <c r="E1558" s="165" t="str">
        <f>IF(D1558="","",支出入力表!G1559)</f>
        <v/>
      </c>
      <c r="F1558" s="196" t="str">
        <f>IF(E1558="","",VLOOKUP(E1558,プルダウン用リスト!$L$1:$M$14,2,FALSE))</f>
        <v/>
      </c>
      <c r="G1558" s="164" t="str">
        <f>IF(D1558="所費",VLOOKUP(D1558,支出入力表!E1559:$M$2000,4,FALSE),"")</f>
        <v/>
      </c>
      <c r="H1558" s="164" t="str">
        <f>IF(D1558="所費",VLOOKUP(D1558,支出入力表!E1559:$M$2000,5,FALSE),"")</f>
        <v/>
      </c>
      <c r="I1558" s="166" t="str">
        <f>IF(D1558="所費",VLOOKUP(D1558,支出入力表!E1559:$M$2000,6,FALSE),"")</f>
        <v/>
      </c>
      <c r="J1558" s="167" t="str">
        <f>IF(D1558="所費",VLOOKUP(D1558,支出入力表!E1559:$M$2000,7,FALSE),"")</f>
        <v/>
      </c>
      <c r="K1558" s="167" t="str">
        <f>IF(D1558="所費",VLOOKUP(D1558,支出入力表!E1559:$M$2000,8,FALSE),"")</f>
        <v/>
      </c>
      <c r="L1558" s="168" t="str">
        <f>IF(D1558="所費",VLOOKUP(D1558,支出入力表!E1559:$M$2000,9,FALSE),"")</f>
        <v/>
      </c>
      <c r="M1558" s="30"/>
    </row>
    <row r="1559" spans="2:13" x14ac:dyDescent="0.55000000000000004">
      <c r="B1559" s="163" t="str">
        <f>IF(D1559="所費",支出入力表!A1560,"")</f>
        <v/>
      </c>
      <c r="C1559" s="164" t="str">
        <f>IF(D1559="所費",支出入力表!C1560,"")</f>
        <v/>
      </c>
      <c r="D1559" s="165" t="str">
        <f>IF(支出入力表!E1560="所費","所費","")</f>
        <v/>
      </c>
      <c r="E1559" s="165" t="str">
        <f>IF(D1559="","",支出入力表!G1560)</f>
        <v/>
      </c>
      <c r="F1559" s="196" t="str">
        <f>IF(E1559="","",VLOOKUP(E1559,プルダウン用リスト!$L$1:$M$14,2,FALSE))</f>
        <v/>
      </c>
      <c r="G1559" s="164" t="str">
        <f>IF(D1559="所費",VLOOKUP(D1559,支出入力表!E1560:$M$2000,4,FALSE),"")</f>
        <v/>
      </c>
      <c r="H1559" s="164" t="str">
        <f>IF(D1559="所費",VLOOKUP(D1559,支出入力表!E1560:$M$2000,5,FALSE),"")</f>
        <v/>
      </c>
      <c r="I1559" s="166" t="str">
        <f>IF(D1559="所費",VLOOKUP(D1559,支出入力表!E1560:$M$2000,6,FALSE),"")</f>
        <v/>
      </c>
      <c r="J1559" s="167" t="str">
        <f>IF(D1559="所費",VLOOKUP(D1559,支出入力表!E1560:$M$2000,7,FALSE),"")</f>
        <v/>
      </c>
      <c r="K1559" s="167" t="str">
        <f>IF(D1559="所費",VLOOKUP(D1559,支出入力表!E1560:$M$2000,8,FALSE),"")</f>
        <v/>
      </c>
      <c r="L1559" s="168" t="str">
        <f>IF(D1559="所費",VLOOKUP(D1559,支出入力表!E1560:$M$2000,9,FALSE),"")</f>
        <v/>
      </c>
      <c r="M1559" s="30"/>
    </row>
    <row r="1560" spans="2:13" x14ac:dyDescent="0.55000000000000004">
      <c r="B1560" s="163" t="str">
        <f>IF(D1560="所費",支出入力表!A1561,"")</f>
        <v/>
      </c>
      <c r="C1560" s="164" t="str">
        <f>IF(D1560="所費",支出入力表!C1561,"")</f>
        <v/>
      </c>
      <c r="D1560" s="165" t="str">
        <f>IF(支出入力表!E1561="所費","所費","")</f>
        <v/>
      </c>
      <c r="E1560" s="165" t="str">
        <f>IF(D1560="","",支出入力表!G1561)</f>
        <v/>
      </c>
      <c r="F1560" s="196" t="str">
        <f>IF(E1560="","",VLOOKUP(E1560,プルダウン用リスト!$L$1:$M$14,2,FALSE))</f>
        <v/>
      </c>
      <c r="G1560" s="164" t="str">
        <f>IF(D1560="所費",VLOOKUP(D1560,支出入力表!E1561:$M$2000,4,FALSE),"")</f>
        <v/>
      </c>
      <c r="H1560" s="164" t="str">
        <f>IF(D1560="所費",VLOOKUP(D1560,支出入力表!E1561:$M$2000,5,FALSE),"")</f>
        <v/>
      </c>
      <c r="I1560" s="166" t="str">
        <f>IF(D1560="所費",VLOOKUP(D1560,支出入力表!E1561:$M$2000,6,FALSE),"")</f>
        <v/>
      </c>
      <c r="J1560" s="167" t="str">
        <f>IF(D1560="所費",VLOOKUP(D1560,支出入力表!E1561:$M$2000,7,FALSE),"")</f>
        <v/>
      </c>
      <c r="K1560" s="167" t="str">
        <f>IF(D1560="所費",VLOOKUP(D1560,支出入力表!E1561:$M$2000,8,FALSE),"")</f>
        <v/>
      </c>
      <c r="L1560" s="168" t="str">
        <f>IF(D1560="所費",VLOOKUP(D1560,支出入力表!E1561:$M$2000,9,FALSE),"")</f>
        <v/>
      </c>
      <c r="M1560" s="30"/>
    </row>
    <row r="1561" spans="2:13" x14ac:dyDescent="0.55000000000000004">
      <c r="B1561" s="163" t="str">
        <f>IF(D1561="所費",支出入力表!A1562,"")</f>
        <v/>
      </c>
      <c r="C1561" s="164" t="str">
        <f>IF(D1561="所費",支出入力表!C1562,"")</f>
        <v/>
      </c>
      <c r="D1561" s="165" t="str">
        <f>IF(支出入力表!E1562="所費","所費","")</f>
        <v/>
      </c>
      <c r="E1561" s="165" t="str">
        <f>IF(D1561="","",支出入力表!G1562)</f>
        <v/>
      </c>
      <c r="F1561" s="196" t="str">
        <f>IF(E1561="","",VLOOKUP(E1561,プルダウン用リスト!$L$1:$M$14,2,FALSE))</f>
        <v/>
      </c>
      <c r="G1561" s="164" t="str">
        <f>IF(D1561="所費",VLOOKUP(D1561,支出入力表!E1562:$M$2000,4,FALSE),"")</f>
        <v/>
      </c>
      <c r="H1561" s="164" t="str">
        <f>IF(D1561="所費",VLOOKUP(D1561,支出入力表!E1562:$M$2000,5,FALSE),"")</f>
        <v/>
      </c>
      <c r="I1561" s="166" t="str">
        <f>IF(D1561="所費",VLOOKUP(D1561,支出入力表!E1562:$M$2000,6,FALSE),"")</f>
        <v/>
      </c>
      <c r="J1561" s="167" t="str">
        <f>IF(D1561="所費",VLOOKUP(D1561,支出入力表!E1562:$M$2000,7,FALSE),"")</f>
        <v/>
      </c>
      <c r="K1561" s="167" t="str">
        <f>IF(D1561="所費",VLOOKUP(D1561,支出入力表!E1562:$M$2000,8,FALSE),"")</f>
        <v/>
      </c>
      <c r="L1561" s="168" t="str">
        <f>IF(D1561="所費",VLOOKUP(D1561,支出入力表!E1562:$M$2000,9,FALSE),"")</f>
        <v/>
      </c>
      <c r="M1561" s="30"/>
    </row>
    <row r="1562" spans="2:13" x14ac:dyDescent="0.55000000000000004">
      <c r="B1562" s="163" t="str">
        <f>IF(D1562="所費",支出入力表!A1563,"")</f>
        <v/>
      </c>
      <c r="C1562" s="164" t="str">
        <f>IF(D1562="所費",支出入力表!C1563,"")</f>
        <v/>
      </c>
      <c r="D1562" s="165" t="str">
        <f>IF(支出入力表!E1563="所費","所費","")</f>
        <v/>
      </c>
      <c r="E1562" s="165" t="str">
        <f>IF(D1562="","",支出入力表!G1563)</f>
        <v/>
      </c>
      <c r="F1562" s="196" t="str">
        <f>IF(E1562="","",VLOOKUP(E1562,プルダウン用リスト!$L$1:$M$14,2,FALSE))</f>
        <v/>
      </c>
      <c r="G1562" s="164" t="str">
        <f>IF(D1562="所費",VLOOKUP(D1562,支出入力表!E1563:$M$2000,4,FALSE),"")</f>
        <v/>
      </c>
      <c r="H1562" s="164" t="str">
        <f>IF(D1562="所費",VLOOKUP(D1562,支出入力表!E1563:$M$2000,5,FALSE),"")</f>
        <v/>
      </c>
      <c r="I1562" s="166" t="str">
        <f>IF(D1562="所費",VLOOKUP(D1562,支出入力表!E1563:$M$2000,6,FALSE),"")</f>
        <v/>
      </c>
      <c r="J1562" s="167" t="str">
        <f>IF(D1562="所費",VLOOKUP(D1562,支出入力表!E1563:$M$2000,7,FALSE),"")</f>
        <v/>
      </c>
      <c r="K1562" s="167" t="str">
        <f>IF(D1562="所費",VLOOKUP(D1562,支出入力表!E1563:$M$2000,8,FALSE),"")</f>
        <v/>
      </c>
      <c r="L1562" s="168" t="str">
        <f>IF(D1562="所費",VLOOKUP(D1562,支出入力表!E1563:$M$2000,9,FALSE),"")</f>
        <v/>
      </c>
      <c r="M1562" s="30"/>
    </row>
    <row r="1563" spans="2:13" x14ac:dyDescent="0.55000000000000004">
      <c r="B1563" s="163" t="str">
        <f>IF(D1563="所費",支出入力表!A1564,"")</f>
        <v/>
      </c>
      <c r="C1563" s="164" t="str">
        <f>IF(D1563="所費",支出入力表!C1564,"")</f>
        <v/>
      </c>
      <c r="D1563" s="165" t="str">
        <f>IF(支出入力表!E1564="所費","所費","")</f>
        <v/>
      </c>
      <c r="E1563" s="165" t="str">
        <f>IF(D1563="","",支出入力表!G1564)</f>
        <v/>
      </c>
      <c r="F1563" s="196" t="str">
        <f>IF(E1563="","",VLOOKUP(E1563,プルダウン用リスト!$L$1:$M$14,2,FALSE))</f>
        <v/>
      </c>
      <c r="G1563" s="164" t="str">
        <f>IF(D1563="所費",VLOOKUP(D1563,支出入力表!E1564:$M$2000,4,FALSE),"")</f>
        <v/>
      </c>
      <c r="H1563" s="164" t="str">
        <f>IF(D1563="所費",VLOOKUP(D1563,支出入力表!E1564:$M$2000,5,FALSE),"")</f>
        <v/>
      </c>
      <c r="I1563" s="166" t="str">
        <f>IF(D1563="所費",VLOOKUP(D1563,支出入力表!E1564:$M$2000,6,FALSE),"")</f>
        <v/>
      </c>
      <c r="J1563" s="167" t="str">
        <f>IF(D1563="所費",VLOOKUP(D1563,支出入力表!E1564:$M$2000,7,FALSE),"")</f>
        <v/>
      </c>
      <c r="K1563" s="167" t="str">
        <f>IF(D1563="所費",VLOOKUP(D1563,支出入力表!E1564:$M$2000,8,FALSE),"")</f>
        <v/>
      </c>
      <c r="L1563" s="168" t="str">
        <f>IF(D1563="所費",VLOOKUP(D1563,支出入力表!E1564:$M$2000,9,FALSE),"")</f>
        <v/>
      </c>
      <c r="M1563" s="30"/>
    </row>
    <row r="1564" spans="2:13" x14ac:dyDescent="0.55000000000000004">
      <c r="B1564" s="163" t="str">
        <f>IF(D1564="所費",支出入力表!A1565,"")</f>
        <v/>
      </c>
      <c r="C1564" s="164" t="str">
        <f>IF(D1564="所費",支出入力表!C1565,"")</f>
        <v/>
      </c>
      <c r="D1564" s="165" t="str">
        <f>IF(支出入力表!E1565="所費","所費","")</f>
        <v/>
      </c>
      <c r="E1564" s="165" t="str">
        <f>IF(D1564="","",支出入力表!G1565)</f>
        <v/>
      </c>
      <c r="F1564" s="196" t="str">
        <f>IF(E1564="","",VLOOKUP(E1564,プルダウン用リスト!$L$1:$M$14,2,FALSE))</f>
        <v/>
      </c>
      <c r="G1564" s="164" t="str">
        <f>IF(D1564="所費",VLOOKUP(D1564,支出入力表!E1565:$M$2000,4,FALSE),"")</f>
        <v/>
      </c>
      <c r="H1564" s="164" t="str">
        <f>IF(D1564="所費",VLOOKUP(D1564,支出入力表!E1565:$M$2000,5,FALSE),"")</f>
        <v/>
      </c>
      <c r="I1564" s="166" t="str">
        <f>IF(D1564="所費",VLOOKUP(D1564,支出入力表!E1565:$M$2000,6,FALSE),"")</f>
        <v/>
      </c>
      <c r="J1564" s="167" t="str">
        <f>IF(D1564="所費",VLOOKUP(D1564,支出入力表!E1565:$M$2000,7,FALSE),"")</f>
        <v/>
      </c>
      <c r="K1564" s="167" t="str">
        <f>IF(D1564="所費",VLOOKUP(D1564,支出入力表!E1565:$M$2000,8,FALSE),"")</f>
        <v/>
      </c>
      <c r="L1564" s="168" t="str">
        <f>IF(D1564="所費",VLOOKUP(D1564,支出入力表!E1565:$M$2000,9,FALSE),"")</f>
        <v/>
      </c>
      <c r="M1564" s="30"/>
    </row>
    <row r="1565" spans="2:13" x14ac:dyDescent="0.55000000000000004">
      <c r="B1565" s="163" t="str">
        <f>IF(D1565="所費",支出入力表!A1566,"")</f>
        <v/>
      </c>
      <c r="C1565" s="164" t="str">
        <f>IF(D1565="所費",支出入力表!C1566,"")</f>
        <v/>
      </c>
      <c r="D1565" s="165" t="str">
        <f>IF(支出入力表!E1566="所費","所費","")</f>
        <v/>
      </c>
      <c r="E1565" s="165" t="str">
        <f>IF(D1565="","",支出入力表!G1566)</f>
        <v/>
      </c>
      <c r="F1565" s="196" t="str">
        <f>IF(E1565="","",VLOOKUP(E1565,プルダウン用リスト!$L$1:$M$14,2,FALSE))</f>
        <v/>
      </c>
      <c r="G1565" s="164" t="str">
        <f>IF(D1565="所費",VLOOKUP(D1565,支出入力表!E1566:$M$2000,4,FALSE),"")</f>
        <v/>
      </c>
      <c r="H1565" s="164" t="str">
        <f>IF(D1565="所費",VLOOKUP(D1565,支出入力表!E1566:$M$2000,5,FALSE),"")</f>
        <v/>
      </c>
      <c r="I1565" s="166" t="str">
        <f>IF(D1565="所費",VLOOKUP(D1565,支出入力表!E1566:$M$2000,6,FALSE),"")</f>
        <v/>
      </c>
      <c r="J1565" s="167" t="str">
        <f>IF(D1565="所費",VLOOKUP(D1565,支出入力表!E1566:$M$2000,7,FALSE),"")</f>
        <v/>
      </c>
      <c r="K1565" s="167" t="str">
        <f>IF(D1565="所費",VLOOKUP(D1565,支出入力表!E1566:$M$2000,8,FALSE),"")</f>
        <v/>
      </c>
      <c r="L1565" s="168" t="str">
        <f>IF(D1565="所費",VLOOKUP(D1565,支出入力表!E1566:$M$2000,9,FALSE),"")</f>
        <v/>
      </c>
      <c r="M1565" s="30"/>
    </row>
    <row r="1566" spans="2:13" x14ac:dyDescent="0.55000000000000004">
      <c r="B1566" s="163" t="str">
        <f>IF(D1566="所費",支出入力表!A1567,"")</f>
        <v/>
      </c>
      <c r="C1566" s="164" t="str">
        <f>IF(D1566="所費",支出入力表!C1567,"")</f>
        <v/>
      </c>
      <c r="D1566" s="165" t="str">
        <f>IF(支出入力表!E1567="所費","所費","")</f>
        <v/>
      </c>
      <c r="E1566" s="165" t="str">
        <f>IF(D1566="","",支出入力表!G1567)</f>
        <v/>
      </c>
      <c r="F1566" s="196" t="str">
        <f>IF(E1566="","",VLOOKUP(E1566,プルダウン用リスト!$L$1:$M$14,2,FALSE))</f>
        <v/>
      </c>
      <c r="G1566" s="164" t="str">
        <f>IF(D1566="所費",VLOOKUP(D1566,支出入力表!E1567:$M$2000,4,FALSE),"")</f>
        <v/>
      </c>
      <c r="H1566" s="164" t="str">
        <f>IF(D1566="所費",VLOOKUP(D1566,支出入力表!E1567:$M$2000,5,FALSE),"")</f>
        <v/>
      </c>
      <c r="I1566" s="166" t="str">
        <f>IF(D1566="所費",VLOOKUP(D1566,支出入力表!E1567:$M$2000,6,FALSE),"")</f>
        <v/>
      </c>
      <c r="J1566" s="167" t="str">
        <f>IF(D1566="所費",VLOOKUP(D1566,支出入力表!E1567:$M$2000,7,FALSE),"")</f>
        <v/>
      </c>
      <c r="K1566" s="167" t="str">
        <f>IF(D1566="所費",VLOOKUP(D1566,支出入力表!E1567:$M$2000,8,FALSE),"")</f>
        <v/>
      </c>
      <c r="L1566" s="168" t="str">
        <f>IF(D1566="所費",VLOOKUP(D1566,支出入力表!E1567:$M$2000,9,FALSE),"")</f>
        <v/>
      </c>
      <c r="M1566" s="30"/>
    </row>
    <row r="1567" spans="2:13" x14ac:dyDescent="0.55000000000000004">
      <c r="B1567" s="163" t="str">
        <f>IF(D1567="所費",支出入力表!A1568,"")</f>
        <v/>
      </c>
      <c r="C1567" s="164" t="str">
        <f>IF(D1567="所費",支出入力表!C1568,"")</f>
        <v/>
      </c>
      <c r="D1567" s="165" t="str">
        <f>IF(支出入力表!E1568="所費","所費","")</f>
        <v/>
      </c>
      <c r="E1567" s="165" t="str">
        <f>IF(D1567="","",支出入力表!G1568)</f>
        <v/>
      </c>
      <c r="F1567" s="196" t="str">
        <f>IF(E1567="","",VLOOKUP(E1567,プルダウン用リスト!$L$1:$M$14,2,FALSE))</f>
        <v/>
      </c>
      <c r="G1567" s="164" t="str">
        <f>IF(D1567="所費",VLOOKUP(D1567,支出入力表!E1568:$M$2000,4,FALSE),"")</f>
        <v/>
      </c>
      <c r="H1567" s="164" t="str">
        <f>IF(D1567="所費",VLOOKUP(D1567,支出入力表!E1568:$M$2000,5,FALSE),"")</f>
        <v/>
      </c>
      <c r="I1567" s="166" t="str">
        <f>IF(D1567="所費",VLOOKUP(D1567,支出入力表!E1568:$M$2000,6,FALSE),"")</f>
        <v/>
      </c>
      <c r="J1567" s="167" t="str">
        <f>IF(D1567="所費",VLOOKUP(D1567,支出入力表!E1568:$M$2000,7,FALSE),"")</f>
        <v/>
      </c>
      <c r="K1567" s="167" t="str">
        <f>IF(D1567="所費",VLOOKUP(D1567,支出入力表!E1568:$M$2000,8,FALSE),"")</f>
        <v/>
      </c>
      <c r="L1567" s="168" t="str">
        <f>IF(D1567="所費",VLOOKUP(D1567,支出入力表!E1568:$M$2000,9,FALSE),"")</f>
        <v/>
      </c>
      <c r="M1567" s="30"/>
    </row>
    <row r="1568" spans="2:13" x14ac:dyDescent="0.55000000000000004">
      <c r="B1568" s="163" t="str">
        <f>IF(D1568="所費",支出入力表!A1569,"")</f>
        <v/>
      </c>
      <c r="C1568" s="164" t="str">
        <f>IF(D1568="所費",支出入力表!C1569,"")</f>
        <v/>
      </c>
      <c r="D1568" s="165" t="str">
        <f>IF(支出入力表!E1569="所費","所費","")</f>
        <v/>
      </c>
      <c r="E1568" s="165" t="str">
        <f>IF(D1568="","",支出入力表!G1569)</f>
        <v/>
      </c>
      <c r="F1568" s="196" t="str">
        <f>IF(E1568="","",VLOOKUP(E1568,プルダウン用リスト!$L$1:$M$14,2,FALSE))</f>
        <v/>
      </c>
      <c r="G1568" s="164" t="str">
        <f>IF(D1568="所費",VLOOKUP(D1568,支出入力表!E1569:$M$2000,4,FALSE),"")</f>
        <v/>
      </c>
      <c r="H1568" s="164" t="str">
        <f>IF(D1568="所費",VLOOKUP(D1568,支出入力表!E1569:$M$2000,5,FALSE),"")</f>
        <v/>
      </c>
      <c r="I1568" s="166" t="str">
        <f>IF(D1568="所費",VLOOKUP(D1568,支出入力表!E1569:$M$2000,6,FALSE),"")</f>
        <v/>
      </c>
      <c r="J1568" s="167" t="str">
        <f>IF(D1568="所費",VLOOKUP(D1568,支出入力表!E1569:$M$2000,7,FALSE),"")</f>
        <v/>
      </c>
      <c r="K1568" s="167" t="str">
        <f>IF(D1568="所費",VLOOKUP(D1568,支出入力表!E1569:$M$2000,8,FALSE),"")</f>
        <v/>
      </c>
      <c r="L1568" s="168" t="str">
        <f>IF(D1568="所費",VLOOKUP(D1568,支出入力表!E1569:$M$2000,9,FALSE),"")</f>
        <v/>
      </c>
      <c r="M1568" s="30"/>
    </row>
    <row r="1569" spans="2:13" x14ac:dyDescent="0.55000000000000004">
      <c r="B1569" s="163" t="str">
        <f>IF(D1569="所費",支出入力表!A1570,"")</f>
        <v/>
      </c>
      <c r="C1569" s="164" t="str">
        <f>IF(D1569="所費",支出入力表!C1570,"")</f>
        <v/>
      </c>
      <c r="D1569" s="165" t="str">
        <f>IF(支出入力表!E1570="所費","所費","")</f>
        <v/>
      </c>
      <c r="E1569" s="165" t="str">
        <f>IF(D1569="","",支出入力表!G1570)</f>
        <v/>
      </c>
      <c r="F1569" s="196" t="str">
        <f>IF(E1569="","",VLOOKUP(E1569,プルダウン用リスト!$L$1:$M$14,2,FALSE))</f>
        <v/>
      </c>
      <c r="G1569" s="164" t="str">
        <f>IF(D1569="所費",VLOOKUP(D1569,支出入力表!E1570:$M$2000,4,FALSE),"")</f>
        <v/>
      </c>
      <c r="H1569" s="164" t="str">
        <f>IF(D1569="所費",VLOOKUP(D1569,支出入力表!E1570:$M$2000,5,FALSE),"")</f>
        <v/>
      </c>
      <c r="I1569" s="166" t="str">
        <f>IF(D1569="所費",VLOOKUP(D1569,支出入力表!E1570:$M$2000,6,FALSE),"")</f>
        <v/>
      </c>
      <c r="J1569" s="167" t="str">
        <f>IF(D1569="所費",VLOOKUP(D1569,支出入力表!E1570:$M$2000,7,FALSE),"")</f>
        <v/>
      </c>
      <c r="K1569" s="167" t="str">
        <f>IF(D1569="所費",VLOOKUP(D1569,支出入力表!E1570:$M$2000,8,FALSE),"")</f>
        <v/>
      </c>
      <c r="L1569" s="168" t="str">
        <f>IF(D1569="所費",VLOOKUP(D1569,支出入力表!E1570:$M$2000,9,FALSE),"")</f>
        <v/>
      </c>
      <c r="M1569" s="30"/>
    </row>
    <row r="1570" spans="2:13" x14ac:dyDescent="0.55000000000000004">
      <c r="B1570" s="163" t="str">
        <f>IF(D1570="所費",支出入力表!A1571,"")</f>
        <v/>
      </c>
      <c r="C1570" s="164" t="str">
        <f>IF(D1570="所費",支出入力表!C1571,"")</f>
        <v/>
      </c>
      <c r="D1570" s="165" t="str">
        <f>IF(支出入力表!E1571="所費","所費","")</f>
        <v/>
      </c>
      <c r="E1570" s="165" t="str">
        <f>IF(D1570="","",支出入力表!G1571)</f>
        <v/>
      </c>
      <c r="F1570" s="196" t="str">
        <f>IF(E1570="","",VLOOKUP(E1570,プルダウン用リスト!$L$1:$M$14,2,FALSE))</f>
        <v/>
      </c>
      <c r="G1570" s="164" t="str">
        <f>IF(D1570="所費",VLOOKUP(D1570,支出入力表!E1571:$M$2000,4,FALSE),"")</f>
        <v/>
      </c>
      <c r="H1570" s="164" t="str">
        <f>IF(D1570="所費",VLOOKUP(D1570,支出入力表!E1571:$M$2000,5,FALSE),"")</f>
        <v/>
      </c>
      <c r="I1570" s="166" t="str">
        <f>IF(D1570="所費",VLOOKUP(D1570,支出入力表!E1571:$M$2000,6,FALSE),"")</f>
        <v/>
      </c>
      <c r="J1570" s="167" t="str">
        <f>IF(D1570="所費",VLOOKUP(D1570,支出入力表!E1571:$M$2000,7,FALSE),"")</f>
        <v/>
      </c>
      <c r="K1570" s="167" t="str">
        <f>IF(D1570="所費",VLOOKUP(D1570,支出入力表!E1571:$M$2000,8,FALSE),"")</f>
        <v/>
      </c>
      <c r="L1570" s="168" t="str">
        <f>IF(D1570="所費",VLOOKUP(D1570,支出入力表!E1571:$M$2000,9,FALSE),"")</f>
        <v/>
      </c>
      <c r="M1570" s="30"/>
    </row>
    <row r="1571" spans="2:13" x14ac:dyDescent="0.55000000000000004">
      <c r="B1571" s="163" t="str">
        <f>IF(D1571="所費",支出入力表!A1572,"")</f>
        <v/>
      </c>
      <c r="C1571" s="164" t="str">
        <f>IF(D1571="所費",支出入力表!C1572,"")</f>
        <v/>
      </c>
      <c r="D1571" s="165" t="str">
        <f>IF(支出入力表!E1572="所費","所費","")</f>
        <v/>
      </c>
      <c r="E1571" s="165" t="str">
        <f>IF(D1571="","",支出入力表!G1572)</f>
        <v/>
      </c>
      <c r="F1571" s="196" t="str">
        <f>IF(E1571="","",VLOOKUP(E1571,プルダウン用リスト!$L$1:$M$14,2,FALSE))</f>
        <v/>
      </c>
      <c r="G1571" s="164" t="str">
        <f>IF(D1571="所費",VLOOKUP(D1571,支出入力表!E1572:$M$2000,4,FALSE),"")</f>
        <v/>
      </c>
      <c r="H1571" s="164" t="str">
        <f>IF(D1571="所費",VLOOKUP(D1571,支出入力表!E1572:$M$2000,5,FALSE),"")</f>
        <v/>
      </c>
      <c r="I1571" s="166" t="str">
        <f>IF(D1571="所費",VLOOKUP(D1571,支出入力表!E1572:$M$2000,6,FALSE),"")</f>
        <v/>
      </c>
      <c r="J1571" s="167" t="str">
        <f>IF(D1571="所費",VLOOKUP(D1571,支出入力表!E1572:$M$2000,7,FALSE),"")</f>
        <v/>
      </c>
      <c r="K1571" s="167" t="str">
        <f>IF(D1571="所費",VLOOKUP(D1571,支出入力表!E1572:$M$2000,8,FALSE),"")</f>
        <v/>
      </c>
      <c r="L1571" s="168" t="str">
        <f>IF(D1571="所費",VLOOKUP(D1571,支出入力表!E1572:$M$2000,9,FALSE),"")</f>
        <v/>
      </c>
      <c r="M1571" s="30"/>
    </row>
    <row r="1572" spans="2:13" x14ac:dyDescent="0.55000000000000004">
      <c r="B1572" s="163" t="str">
        <f>IF(D1572="所費",支出入力表!A1573,"")</f>
        <v/>
      </c>
      <c r="C1572" s="164" t="str">
        <f>IF(D1572="所費",支出入力表!C1573,"")</f>
        <v/>
      </c>
      <c r="D1572" s="165" t="str">
        <f>IF(支出入力表!E1573="所費","所費","")</f>
        <v/>
      </c>
      <c r="E1572" s="165" t="str">
        <f>IF(D1572="","",支出入力表!G1573)</f>
        <v/>
      </c>
      <c r="F1572" s="196" t="str">
        <f>IF(E1572="","",VLOOKUP(E1572,プルダウン用リスト!$L$1:$M$14,2,FALSE))</f>
        <v/>
      </c>
      <c r="G1572" s="164" t="str">
        <f>IF(D1572="所費",VLOOKUP(D1572,支出入力表!E1573:$M$2000,4,FALSE),"")</f>
        <v/>
      </c>
      <c r="H1572" s="164" t="str">
        <f>IF(D1572="所費",VLOOKUP(D1572,支出入力表!E1573:$M$2000,5,FALSE),"")</f>
        <v/>
      </c>
      <c r="I1572" s="166" t="str">
        <f>IF(D1572="所費",VLOOKUP(D1572,支出入力表!E1573:$M$2000,6,FALSE),"")</f>
        <v/>
      </c>
      <c r="J1572" s="167" t="str">
        <f>IF(D1572="所費",VLOOKUP(D1572,支出入力表!E1573:$M$2000,7,FALSE),"")</f>
        <v/>
      </c>
      <c r="K1572" s="167" t="str">
        <f>IF(D1572="所費",VLOOKUP(D1572,支出入力表!E1573:$M$2000,8,FALSE),"")</f>
        <v/>
      </c>
      <c r="L1572" s="168" t="str">
        <f>IF(D1572="所費",VLOOKUP(D1572,支出入力表!E1573:$M$2000,9,FALSE),"")</f>
        <v/>
      </c>
      <c r="M1572" s="30"/>
    </row>
    <row r="1573" spans="2:13" x14ac:dyDescent="0.55000000000000004">
      <c r="B1573" s="163" t="str">
        <f>IF(D1573="所費",支出入力表!A1574,"")</f>
        <v/>
      </c>
      <c r="C1573" s="164" t="str">
        <f>IF(D1573="所費",支出入力表!C1574,"")</f>
        <v/>
      </c>
      <c r="D1573" s="165" t="str">
        <f>IF(支出入力表!E1574="所費","所費","")</f>
        <v/>
      </c>
      <c r="E1573" s="165" t="str">
        <f>IF(D1573="","",支出入力表!G1574)</f>
        <v/>
      </c>
      <c r="F1573" s="196" t="str">
        <f>IF(E1573="","",VLOOKUP(E1573,プルダウン用リスト!$L$1:$M$14,2,FALSE))</f>
        <v/>
      </c>
      <c r="G1573" s="164" t="str">
        <f>IF(D1573="所費",VLOOKUP(D1573,支出入力表!E1574:$M$2000,4,FALSE),"")</f>
        <v/>
      </c>
      <c r="H1573" s="164" t="str">
        <f>IF(D1573="所費",VLOOKUP(D1573,支出入力表!E1574:$M$2000,5,FALSE),"")</f>
        <v/>
      </c>
      <c r="I1573" s="166" t="str">
        <f>IF(D1573="所費",VLOOKUP(D1573,支出入力表!E1574:$M$2000,6,FALSE),"")</f>
        <v/>
      </c>
      <c r="J1573" s="167" t="str">
        <f>IF(D1573="所費",VLOOKUP(D1573,支出入力表!E1574:$M$2000,7,FALSE),"")</f>
        <v/>
      </c>
      <c r="K1573" s="167" t="str">
        <f>IF(D1573="所費",VLOOKUP(D1573,支出入力表!E1574:$M$2000,8,FALSE),"")</f>
        <v/>
      </c>
      <c r="L1573" s="168" t="str">
        <f>IF(D1573="所費",VLOOKUP(D1573,支出入力表!E1574:$M$2000,9,FALSE),"")</f>
        <v/>
      </c>
      <c r="M1573" s="30"/>
    </row>
    <row r="1574" spans="2:13" x14ac:dyDescent="0.55000000000000004">
      <c r="B1574" s="163" t="str">
        <f>IF(D1574="所費",支出入力表!A1575,"")</f>
        <v/>
      </c>
      <c r="C1574" s="164" t="str">
        <f>IF(D1574="所費",支出入力表!C1575,"")</f>
        <v/>
      </c>
      <c r="D1574" s="165" t="str">
        <f>IF(支出入力表!E1575="所費","所費","")</f>
        <v/>
      </c>
      <c r="E1574" s="165" t="str">
        <f>IF(D1574="","",支出入力表!G1575)</f>
        <v/>
      </c>
      <c r="F1574" s="196" t="str">
        <f>IF(E1574="","",VLOOKUP(E1574,プルダウン用リスト!$L$1:$M$14,2,FALSE))</f>
        <v/>
      </c>
      <c r="G1574" s="164" t="str">
        <f>IF(D1574="所費",VLOOKUP(D1574,支出入力表!E1575:$M$2000,4,FALSE),"")</f>
        <v/>
      </c>
      <c r="H1574" s="164" t="str">
        <f>IF(D1574="所費",VLOOKUP(D1574,支出入力表!E1575:$M$2000,5,FALSE),"")</f>
        <v/>
      </c>
      <c r="I1574" s="166" t="str">
        <f>IF(D1574="所費",VLOOKUP(D1574,支出入力表!E1575:$M$2000,6,FALSE),"")</f>
        <v/>
      </c>
      <c r="J1574" s="167" t="str">
        <f>IF(D1574="所費",VLOOKUP(D1574,支出入力表!E1575:$M$2000,7,FALSE),"")</f>
        <v/>
      </c>
      <c r="K1574" s="167" t="str">
        <f>IF(D1574="所費",VLOOKUP(D1574,支出入力表!E1575:$M$2000,8,FALSE),"")</f>
        <v/>
      </c>
      <c r="L1574" s="168" t="str">
        <f>IF(D1574="所費",VLOOKUP(D1574,支出入力表!E1575:$M$2000,9,FALSE),"")</f>
        <v/>
      </c>
      <c r="M1574" s="30"/>
    </row>
    <row r="1575" spans="2:13" x14ac:dyDescent="0.55000000000000004">
      <c r="B1575" s="163" t="str">
        <f>IF(D1575="所費",支出入力表!A1576,"")</f>
        <v/>
      </c>
      <c r="C1575" s="164" t="str">
        <f>IF(D1575="所費",支出入力表!C1576,"")</f>
        <v/>
      </c>
      <c r="D1575" s="165" t="str">
        <f>IF(支出入力表!E1576="所費","所費","")</f>
        <v/>
      </c>
      <c r="E1575" s="165" t="str">
        <f>IF(D1575="","",支出入力表!G1576)</f>
        <v/>
      </c>
      <c r="F1575" s="196" t="str">
        <f>IF(E1575="","",VLOOKUP(E1575,プルダウン用リスト!$L$1:$M$14,2,FALSE))</f>
        <v/>
      </c>
      <c r="G1575" s="164" t="str">
        <f>IF(D1575="所費",VLOOKUP(D1575,支出入力表!E1576:$M$2000,4,FALSE),"")</f>
        <v/>
      </c>
      <c r="H1575" s="164" t="str">
        <f>IF(D1575="所費",VLOOKUP(D1575,支出入力表!E1576:$M$2000,5,FALSE),"")</f>
        <v/>
      </c>
      <c r="I1575" s="166" t="str">
        <f>IF(D1575="所費",VLOOKUP(D1575,支出入力表!E1576:$M$2000,6,FALSE),"")</f>
        <v/>
      </c>
      <c r="J1575" s="167" t="str">
        <f>IF(D1575="所費",VLOOKUP(D1575,支出入力表!E1576:$M$2000,7,FALSE),"")</f>
        <v/>
      </c>
      <c r="K1575" s="167" t="str">
        <f>IF(D1575="所費",VLOOKUP(D1575,支出入力表!E1576:$M$2000,8,FALSE),"")</f>
        <v/>
      </c>
      <c r="L1575" s="168" t="str">
        <f>IF(D1575="所費",VLOOKUP(D1575,支出入力表!E1576:$M$2000,9,FALSE),"")</f>
        <v/>
      </c>
      <c r="M1575" s="30"/>
    </row>
    <row r="1576" spans="2:13" x14ac:dyDescent="0.55000000000000004">
      <c r="B1576" s="163" t="str">
        <f>IF(D1576="所費",支出入力表!A1577,"")</f>
        <v/>
      </c>
      <c r="C1576" s="164" t="str">
        <f>IF(D1576="所費",支出入力表!C1577,"")</f>
        <v/>
      </c>
      <c r="D1576" s="165" t="str">
        <f>IF(支出入力表!E1577="所費","所費","")</f>
        <v/>
      </c>
      <c r="E1576" s="165" t="str">
        <f>IF(D1576="","",支出入力表!G1577)</f>
        <v/>
      </c>
      <c r="F1576" s="196" t="str">
        <f>IF(E1576="","",VLOOKUP(E1576,プルダウン用リスト!$L$1:$M$14,2,FALSE))</f>
        <v/>
      </c>
      <c r="G1576" s="164" t="str">
        <f>IF(D1576="所費",VLOOKUP(D1576,支出入力表!E1577:$M$2000,4,FALSE),"")</f>
        <v/>
      </c>
      <c r="H1576" s="164" t="str">
        <f>IF(D1576="所費",VLOOKUP(D1576,支出入力表!E1577:$M$2000,5,FALSE),"")</f>
        <v/>
      </c>
      <c r="I1576" s="166" t="str">
        <f>IF(D1576="所費",VLOOKUP(D1576,支出入力表!E1577:$M$2000,6,FALSE),"")</f>
        <v/>
      </c>
      <c r="J1576" s="167" t="str">
        <f>IF(D1576="所費",VLOOKUP(D1576,支出入力表!E1577:$M$2000,7,FALSE),"")</f>
        <v/>
      </c>
      <c r="K1576" s="167" t="str">
        <f>IF(D1576="所費",VLOOKUP(D1576,支出入力表!E1577:$M$2000,8,FALSE),"")</f>
        <v/>
      </c>
      <c r="L1576" s="168" t="str">
        <f>IF(D1576="所費",VLOOKUP(D1576,支出入力表!E1577:$M$2000,9,FALSE),"")</f>
        <v/>
      </c>
      <c r="M1576" s="30"/>
    </row>
    <row r="1577" spans="2:13" x14ac:dyDescent="0.55000000000000004">
      <c r="B1577" s="163" t="str">
        <f>IF(D1577="所費",支出入力表!A1578,"")</f>
        <v/>
      </c>
      <c r="C1577" s="164" t="str">
        <f>IF(D1577="所費",支出入力表!C1578,"")</f>
        <v/>
      </c>
      <c r="D1577" s="165" t="str">
        <f>IF(支出入力表!E1578="所費","所費","")</f>
        <v/>
      </c>
      <c r="E1577" s="165" t="str">
        <f>IF(D1577="","",支出入力表!G1578)</f>
        <v/>
      </c>
      <c r="F1577" s="196" t="str">
        <f>IF(E1577="","",VLOOKUP(E1577,プルダウン用リスト!$L$1:$M$14,2,FALSE))</f>
        <v/>
      </c>
      <c r="G1577" s="164" t="str">
        <f>IF(D1577="所費",VLOOKUP(D1577,支出入力表!E1578:$M$2000,4,FALSE),"")</f>
        <v/>
      </c>
      <c r="H1577" s="164" t="str">
        <f>IF(D1577="所費",VLOOKUP(D1577,支出入力表!E1578:$M$2000,5,FALSE),"")</f>
        <v/>
      </c>
      <c r="I1577" s="166" t="str">
        <f>IF(D1577="所費",VLOOKUP(D1577,支出入力表!E1578:$M$2000,6,FALSE),"")</f>
        <v/>
      </c>
      <c r="J1577" s="167" t="str">
        <f>IF(D1577="所費",VLOOKUP(D1577,支出入力表!E1578:$M$2000,7,FALSE),"")</f>
        <v/>
      </c>
      <c r="K1577" s="167" t="str">
        <f>IF(D1577="所費",VLOOKUP(D1577,支出入力表!E1578:$M$2000,8,FALSE),"")</f>
        <v/>
      </c>
      <c r="L1577" s="168" t="str">
        <f>IF(D1577="所費",VLOOKUP(D1577,支出入力表!E1578:$M$2000,9,FALSE),"")</f>
        <v/>
      </c>
      <c r="M1577" s="30"/>
    </row>
    <row r="1578" spans="2:13" x14ac:dyDescent="0.55000000000000004">
      <c r="B1578" s="163" t="str">
        <f>IF(D1578="所費",支出入力表!A1579,"")</f>
        <v/>
      </c>
      <c r="C1578" s="164" t="str">
        <f>IF(D1578="所費",支出入力表!C1579,"")</f>
        <v/>
      </c>
      <c r="D1578" s="165" t="str">
        <f>IF(支出入力表!E1579="所費","所費","")</f>
        <v/>
      </c>
      <c r="E1578" s="165" t="str">
        <f>IF(D1578="","",支出入力表!G1579)</f>
        <v/>
      </c>
      <c r="F1578" s="196" t="str">
        <f>IF(E1578="","",VLOOKUP(E1578,プルダウン用リスト!$L$1:$M$14,2,FALSE))</f>
        <v/>
      </c>
      <c r="G1578" s="164" t="str">
        <f>IF(D1578="所費",VLOOKUP(D1578,支出入力表!E1579:$M$2000,4,FALSE),"")</f>
        <v/>
      </c>
      <c r="H1578" s="164" t="str">
        <f>IF(D1578="所費",VLOOKUP(D1578,支出入力表!E1579:$M$2000,5,FALSE),"")</f>
        <v/>
      </c>
      <c r="I1578" s="166" t="str">
        <f>IF(D1578="所費",VLOOKUP(D1578,支出入力表!E1579:$M$2000,6,FALSE),"")</f>
        <v/>
      </c>
      <c r="J1578" s="167" t="str">
        <f>IF(D1578="所費",VLOOKUP(D1578,支出入力表!E1579:$M$2000,7,FALSE),"")</f>
        <v/>
      </c>
      <c r="K1578" s="167" t="str">
        <f>IF(D1578="所費",VLOOKUP(D1578,支出入力表!E1579:$M$2000,8,FALSE),"")</f>
        <v/>
      </c>
      <c r="L1578" s="168" t="str">
        <f>IF(D1578="所費",VLOOKUP(D1578,支出入力表!E1579:$M$2000,9,FALSE),"")</f>
        <v/>
      </c>
      <c r="M1578" s="30"/>
    </row>
    <row r="1579" spans="2:13" x14ac:dyDescent="0.55000000000000004">
      <c r="B1579" s="163" t="str">
        <f>IF(D1579="所費",支出入力表!A1580,"")</f>
        <v/>
      </c>
      <c r="C1579" s="164" t="str">
        <f>IF(D1579="所費",支出入力表!C1580,"")</f>
        <v/>
      </c>
      <c r="D1579" s="165" t="str">
        <f>IF(支出入力表!E1580="所費","所費","")</f>
        <v/>
      </c>
      <c r="E1579" s="165" t="str">
        <f>IF(D1579="","",支出入力表!G1580)</f>
        <v/>
      </c>
      <c r="F1579" s="196" t="str">
        <f>IF(E1579="","",VLOOKUP(E1579,プルダウン用リスト!$L$1:$M$14,2,FALSE))</f>
        <v/>
      </c>
      <c r="G1579" s="164" t="str">
        <f>IF(D1579="所費",VLOOKUP(D1579,支出入力表!E1580:$M$2000,4,FALSE),"")</f>
        <v/>
      </c>
      <c r="H1579" s="164" t="str">
        <f>IF(D1579="所費",VLOOKUP(D1579,支出入力表!E1580:$M$2000,5,FALSE),"")</f>
        <v/>
      </c>
      <c r="I1579" s="166" t="str">
        <f>IF(D1579="所費",VLOOKUP(D1579,支出入力表!E1580:$M$2000,6,FALSE),"")</f>
        <v/>
      </c>
      <c r="J1579" s="167" t="str">
        <f>IF(D1579="所費",VLOOKUP(D1579,支出入力表!E1580:$M$2000,7,FALSE),"")</f>
        <v/>
      </c>
      <c r="K1579" s="167" t="str">
        <f>IF(D1579="所費",VLOOKUP(D1579,支出入力表!E1580:$M$2000,8,FALSE),"")</f>
        <v/>
      </c>
      <c r="L1579" s="168" t="str">
        <f>IF(D1579="所費",VLOOKUP(D1579,支出入力表!E1580:$M$2000,9,FALSE),"")</f>
        <v/>
      </c>
      <c r="M1579" s="30"/>
    </row>
    <row r="1580" spans="2:13" x14ac:dyDescent="0.55000000000000004">
      <c r="B1580" s="163" t="str">
        <f>IF(D1580="所費",支出入力表!A1581,"")</f>
        <v/>
      </c>
      <c r="C1580" s="164" t="str">
        <f>IF(D1580="所費",支出入力表!C1581,"")</f>
        <v/>
      </c>
      <c r="D1580" s="165" t="str">
        <f>IF(支出入力表!E1581="所費","所費","")</f>
        <v/>
      </c>
      <c r="E1580" s="165" t="str">
        <f>IF(D1580="","",支出入力表!G1581)</f>
        <v/>
      </c>
      <c r="F1580" s="196" t="str">
        <f>IF(E1580="","",VLOOKUP(E1580,プルダウン用リスト!$L$1:$M$14,2,FALSE))</f>
        <v/>
      </c>
      <c r="G1580" s="164" t="str">
        <f>IF(D1580="所費",VLOOKUP(D1580,支出入力表!E1581:$M$2000,4,FALSE),"")</f>
        <v/>
      </c>
      <c r="H1580" s="164" t="str">
        <f>IF(D1580="所費",VLOOKUP(D1580,支出入力表!E1581:$M$2000,5,FALSE),"")</f>
        <v/>
      </c>
      <c r="I1580" s="166" t="str">
        <f>IF(D1580="所費",VLOOKUP(D1580,支出入力表!E1581:$M$2000,6,FALSE),"")</f>
        <v/>
      </c>
      <c r="J1580" s="167" t="str">
        <f>IF(D1580="所費",VLOOKUP(D1580,支出入力表!E1581:$M$2000,7,FALSE),"")</f>
        <v/>
      </c>
      <c r="K1580" s="167" t="str">
        <f>IF(D1580="所費",VLOOKUP(D1580,支出入力表!E1581:$M$2000,8,FALSE),"")</f>
        <v/>
      </c>
      <c r="L1580" s="168" t="str">
        <f>IF(D1580="所費",VLOOKUP(D1580,支出入力表!E1581:$M$2000,9,FALSE),"")</f>
        <v/>
      </c>
      <c r="M1580" s="30"/>
    </row>
    <row r="1581" spans="2:13" x14ac:dyDescent="0.55000000000000004">
      <c r="B1581" s="163" t="str">
        <f>IF(D1581="所費",支出入力表!A1582,"")</f>
        <v/>
      </c>
      <c r="C1581" s="164" t="str">
        <f>IF(D1581="所費",支出入力表!C1582,"")</f>
        <v/>
      </c>
      <c r="D1581" s="165" t="str">
        <f>IF(支出入力表!E1582="所費","所費","")</f>
        <v/>
      </c>
      <c r="E1581" s="165" t="str">
        <f>IF(D1581="","",支出入力表!G1582)</f>
        <v/>
      </c>
      <c r="F1581" s="196" t="str">
        <f>IF(E1581="","",VLOOKUP(E1581,プルダウン用リスト!$L$1:$M$14,2,FALSE))</f>
        <v/>
      </c>
      <c r="G1581" s="164" t="str">
        <f>IF(D1581="所費",VLOOKUP(D1581,支出入力表!E1582:$M$2000,4,FALSE),"")</f>
        <v/>
      </c>
      <c r="H1581" s="164" t="str">
        <f>IF(D1581="所費",VLOOKUP(D1581,支出入力表!E1582:$M$2000,5,FALSE),"")</f>
        <v/>
      </c>
      <c r="I1581" s="166" t="str">
        <f>IF(D1581="所費",VLOOKUP(D1581,支出入力表!E1582:$M$2000,6,FALSE),"")</f>
        <v/>
      </c>
      <c r="J1581" s="167" t="str">
        <f>IF(D1581="所費",VLOOKUP(D1581,支出入力表!E1582:$M$2000,7,FALSE),"")</f>
        <v/>
      </c>
      <c r="K1581" s="167" t="str">
        <f>IF(D1581="所費",VLOOKUP(D1581,支出入力表!E1582:$M$2000,8,FALSE),"")</f>
        <v/>
      </c>
      <c r="L1581" s="168" t="str">
        <f>IF(D1581="所費",VLOOKUP(D1581,支出入力表!E1582:$M$2000,9,FALSE),"")</f>
        <v/>
      </c>
      <c r="M1581" s="30"/>
    </row>
    <row r="1582" spans="2:13" x14ac:dyDescent="0.55000000000000004">
      <c r="B1582" s="163" t="str">
        <f>IF(D1582="所費",支出入力表!A1583,"")</f>
        <v/>
      </c>
      <c r="C1582" s="164" t="str">
        <f>IF(D1582="所費",支出入力表!C1583,"")</f>
        <v/>
      </c>
      <c r="D1582" s="165" t="str">
        <f>IF(支出入力表!E1583="所費","所費","")</f>
        <v/>
      </c>
      <c r="E1582" s="165" t="str">
        <f>IF(D1582="","",支出入力表!G1583)</f>
        <v/>
      </c>
      <c r="F1582" s="196" t="str">
        <f>IF(E1582="","",VLOOKUP(E1582,プルダウン用リスト!$L$1:$M$14,2,FALSE))</f>
        <v/>
      </c>
      <c r="G1582" s="164" t="str">
        <f>IF(D1582="所費",VLOOKUP(D1582,支出入力表!E1583:$M$2000,4,FALSE),"")</f>
        <v/>
      </c>
      <c r="H1582" s="164" t="str">
        <f>IF(D1582="所費",VLOOKUP(D1582,支出入力表!E1583:$M$2000,5,FALSE),"")</f>
        <v/>
      </c>
      <c r="I1582" s="166" t="str">
        <f>IF(D1582="所費",VLOOKUP(D1582,支出入力表!E1583:$M$2000,6,FALSE),"")</f>
        <v/>
      </c>
      <c r="J1582" s="167" t="str">
        <f>IF(D1582="所費",VLOOKUP(D1582,支出入力表!E1583:$M$2000,7,FALSE),"")</f>
        <v/>
      </c>
      <c r="K1582" s="167" t="str">
        <f>IF(D1582="所費",VLOOKUP(D1582,支出入力表!E1583:$M$2000,8,FALSE),"")</f>
        <v/>
      </c>
      <c r="L1582" s="168" t="str">
        <f>IF(D1582="所費",VLOOKUP(D1582,支出入力表!E1583:$M$2000,9,FALSE),"")</f>
        <v/>
      </c>
      <c r="M1582" s="30"/>
    </row>
    <row r="1583" spans="2:13" x14ac:dyDescent="0.55000000000000004">
      <c r="B1583" s="163" t="str">
        <f>IF(D1583="所費",支出入力表!A1584,"")</f>
        <v/>
      </c>
      <c r="C1583" s="164" t="str">
        <f>IF(D1583="所費",支出入力表!C1584,"")</f>
        <v/>
      </c>
      <c r="D1583" s="165" t="str">
        <f>IF(支出入力表!E1584="所費","所費","")</f>
        <v/>
      </c>
      <c r="E1583" s="165" t="str">
        <f>IF(D1583="","",支出入力表!G1584)</f>
        <v/>
      </c>
      <c r="F1583" s="196" t="str">
        <f>IF(E1583="","",VLOOKUP(E1583,プルダウン用リスト!$L$1:$M$14,2,FALSE))</f>
        <v/>
      </c>
      <c r="G1583" s="164" t="str">
        <f>IF(D1583="所費",VLOOKUP(D1583,支出入力表!E1584:$M$2000,4,FALSE),"")</f>
        <v/>
      </c>
      <c r="H1583" s="164" t="str">
        <f>IF(D1583="所費",VLOOKUP(D1583,支出入力表!E1584:$M$2000,5,FALSE),"")</f>
        <v/>
      </c>
      <c r="I1583" s="166" t="str">
        <f>IF(D1583="所費",VLOOKUP(D1583,支出入力表!E1584:$M$2000,6,FALSE),"")</f>
        <v/>
      </c>
      <c r="J1583" s="167" t="str">
        <f>IF(D1583="所費",VLOOKUP(D1583,支出入力表!E1584:$M$2000,7,FALSE),"")</f>
        <v/>
      </c>
      <c r="K1583" s="167" t="str">
        <f>IF(D1583="所費",VLOOKUP(D1583,支出入力表!E1584:$M$2000,8,FALSE),"")</f>
        <v/>
      </c>
      <c r="L1583" s="168" t="str">
        <f>IF(D1583="所費",VLOOKUP(D1583,支出入力表!E1584:$M$2000,9,FALSE),"")</f>
        <v/>
      </c>
      <c r="M1583" s="30"/>
    </row>
    <row r="1584" spans="2:13" x14ac:dyDescent="0.55000000000000004">
      <c r="B1584" s="163" t="str">
        <f>IF(D1584="所費",支出入力表!A1585,"")</f>
        <v/>
      </c>
      <c r="C1584" s="164" t="str">
        <f>IF(D1584="所費",支出入力表!C1585,"")</f>
        <v/>
      </c>
      <c r="D1584" s="165" t="str">
        <f>IF(支出入力表!E1585="所費","所費","")</f>
        <v/>
      </c>
      <c r="E1584" s="165" t="str">
        <f>IF(D1584="","",支出入力表!G1585)</f>
        <v/>
      </c>
      <c r="F1584" s="196" t="str">
        <f>IF(E1584="","",VLOOKUP(E1584,プルダウン用リスト!$L$1:$M$14,2,FALSE))</f>
        <v/>
      </c>
      <c r="G1584" s="164" t="str">
        <f>IF(D1584="所費",VLOOKUP(D1584,支出入力表!E1585:$M$2000,4,FALSE),"")</f>
        <v/>
      </c>
      <c r="H1584" s="164" t="str">
        <f>IF(D1584="所費",VLOOKUP(D1584,支出入力表!E1585:$M$2000,5,FALSE),"")</f>
        <v/>
      </c>
      <c r="I1584" s="166" t="str">
        <f>IF(D1584="所費",VLOOKUP(D1584,支出入力表!E1585:$M$2000,6,FALSE),"")</f>
        <v/>
      </c>
      <c r="J1584" s="167" t="str">
        <f>IF(D1584="所費",VLOOKUP(D1584,支出入力表!E1585:$M$2000,7,FALSE),"")</f>
        <v/>
      </c>
      <c r="K1584" s="167" t="str">
        <f>IF(D1584="所費",VLOOKUP(D1584,支出入力表!E1585:$M$2000,8,FALSE),"")</f>
        <v/>
      </c>
      <c r="L1584" s="168" t="str">
        <f>IF(D1584="所費",VLOOKUP(D1584,支出入力表!E1585:$M$2000,9,FALSE),"")</f>
        <v/>
      </c>
      <c r="M1584" s="30"/>
    </row>
    <row r="1585" spans="2:13" x14ac:dyDescent="0.55000000000000004">
      <c r="B1585" s="163" t="str">
        <f>IF(D1585="所費",支出入力表!A1586,"")</f>
        <v/>
      </c>
      <c r="C1585" s="164" t="str">
        <f>IF(D1585="所費",支出入力表!C1586,"")</f>
        <v/>
      </c>
      <c r="D1585" s="165" t="str">
        <f>IF(支出入力表!E1586="所費","所費","")</f>
        <v/>
      </c>
      <c r="E1585" s="165" t="str">
        <f>IF(D1585="","",支出入力表!G1586)</f>
        <v/>
      </c>
      <c r="F1585" s="196" t="str">
        <f>IF(E1585="","",VLOOKUP(E1585,プルダウン用リスト!$L$1:$M$14,2,FALSE))</f>
        <v/>
      </c>
      <c r="G1585" s="164" t="str">
        <f>IF(D1585="所費",VLOOKUP(D1585,支出入力表!E1586:$M$2000,4,FALSE),"")</f>
        <v/>
      </c>
      <c r="H1585" s="164" t="str">
        <f>IF(D1585="所費",VLOOKUP(D1585,支出入力表!E1586:$M$2000,5,FALSE),"")</f>
        <v/>
      </c>
      <c r="I1585" s="166" t="str">
        <f>IF(D1585="所費",VLOOKUP(D1585,支出入力表!E1586:$M$2000,6,FALSE),"")</f>
        <v/>
      </c>
      <c r="J1585" s="167" t="str">
        <f>IF(D1585="所費",VLOOKUP(D1585,支出入力表!E1586:$M$2000,7,FALSE),"")</f>
        <v/>
      </c>
      <c r="K1585" s="167" t="str">
        <f>IF(D1585="所費",VLOOKUP(D1585,支出入力表!E1586:$M$2000,8,FALSE),"")</f>
        <v/>
      </c>
      <c r="L1585" s="168" t="str">
        <f>IF(D1585="所費",VLOOKUP(D1585,支出入力表!E1586:$M$2000,9,FALSE),"")</f>
        <v/>
      </c>
      <c r="M1585" s="30"/>
    </row>
    <row r="1586" spans="2:13" x14ac:dyDescent="0.55000000000000004">
      <c r="B1586" s="163" t="str">
        <f>IF(D1586="所費",支出入力表!A1587,"")</f>
        <v/>
      </c>
      <c r="C1586" s="164" t="str">
        <f>IF(D1586="所費",支出入力表!C1587,"")</f>
        <v/>
      </c>
      <c r="D1586" s="165" t="str">
        <f>IF(支出入力表!E1587="所費","所費","")</f>
        <v/>
      </c>
      <c r="E1586" s="165" t="str">
        <f>IF(D1586="","",支出入力表!G1587)</f>
        <v/>
      </c>
      <c r="F1586" s="196" t="str">
        <f>IF(E1586="","",VLOOKUP(E1586,プルダウン用リスト!$L$1:$M$14,2,FALSE))</f>
        <v/>
      </c>
      <c r="G1586" s="164" t="str">
        <f>IF(D1586="所費",VLOOKUP(D1586,支出入力表!E1587:$M$2000,4,FALSE),"")</f>
        <v/>
      </c>
      <c r="H1586" s="164" t="str">
        <f>IF(D1586="所費",VLOOKUP(D1586,支出入力表!E1587:$M$2000,5,FALSE),"")</f>
        <v/>
      </c>
      <c r="I1586" s="166" t="str">
        <f>IF(D1586="所費",VLOOKUP(D1586,支出入力表!E1587:$M$2000,6,FALSE),"")</f>
        <v/>
      </c>
      <c r="J1586" s="167" t="str">
        <f>IF(D1586="所費",VLOOKUP(D1586,支出入力表!E1587:$M$2000,7,FALSE),"")</f>
        <v/>
      </c>
      <c r="K1586" s="167" t="str">
        <f>IF(D1586="所費",VLOOKUP(D1586,支出入力表!E1587:$M$2000,8,FALSE),"")</f>
        <v/>
      </c>
      <c r="L1586" s="168" t="str">
        <f>IF(D1586="所費",VLOOKUP(D1586,支出入力表!E1587:$M$2000,9,FALSE),"")</f>
        <v/>
      </c>
      <c r="M1586" s="30"/>
    </row>
    <row r="1587" spans="2:13" x14ac:dyDescent="0.55000000000000004">
      <c r="B1587" s="163" t="str">
        <f>IF(D1587="所費",支出入力表!A1588,"")</f>
        <v/>
      </c>
      <c r="C1587" s="164" t="str">
        <f>IF(D1587="所費",支出入力表!C1588,"")</f>
        <v/>
      </c>
      <c r="D1587" s="165" t="str">
        <f>IF(支出入力表!E1588="所費","所費","")</f>
        <v/>
      </c>
      <c r="E1587" s="165" t="str">
        <f>IF(D1587="","",支出入力表!G1588)</f>
        <v/>
      </c>
      <c r="F1587" s="196" t="str">
        <f>IF(E1587="","",VLOOKUP(E1587,プルダウン用リスト!$L$1:$M$14,2,FALSE))</f>
        <v/>
      </c>
      <c r="G1587" s="164" t="str">
        <f>IF(D1587="所費",VLOOKUP(D1587,支出入力表!E1588:$M$2000,4,FALSE),"")</f>
        <v/>
      </c>
      <c r="H1587" s="164" t="str">
        <f>IF(D1587="所費",VLOOKUP(D1587,支出入力表!E1588:$M$2000,5,FALSE),"")</f>
        <v/>
      </c>
      <c r="I1587" s="166" t="str">
        <f>IF(D1587="所費",VLOOKUP(D1587,支出入力表!E1588:$M$2000,6,FALSE),"")</f>
        <v/>
      </c>
      <c r="J1587" s="167" t="str">
        <f>IF(D1587="所費",VLOOKUP(D1587,支出入力表!E1588:$M$2000,7,FALSE),"")</f>
        <v/>
      </c>
      <c r="K1587" s="167" t="str">
        <f>IF(D1587="所費",VLOOKUP(D1587,支出入力表!E1588:$M$2000,8,FALSE),"")</f>
        <v/>
      </c>
      <c r="L1587" s="168" t="str">
        <f>IF(D1587="所費",VLOOKUP(D1587,支出入力表!E1588:$M$2000,9,FALSE),"")</f>
        <v/>
      </c>
      <c r="M1587" s="30"/>
    </row>
    <row r="1588" spans="2:13" x14ac:dyDescent="0.55000000000000004">
      <c r="B1588" s="163" t="str">
        <f>IF(D1588="所費",支出入力表!A1589,"")</f>
        <v/>
      </c>
      <c r="C1588" s="164" t="str">
        <f>IF(D1588="所費",支出入力表!C1589,"")</f>
        <v/>
      </c>
      <c r="D1588" s="165" t="str">
        <f>IF(支出入力表!E1589="所費","所費","")</f>
        <v/>
      </c>
      <c r="E1588" s="165" t="str">
        <f>IF(D1588="","",支出入力表!G1589)</f>
        <v/>
      </c>
      <c r="F1588" s="196" t="str">
        <f>IF(E1588="","",VLOOKUP(E1588,プルダウン用リスト!$L$1:$M$14,2,FALSE))</f>
        <v/>
      </c>
      <c r="G1588" s="164" t="str">
        <f>IF(D1588="所費",VLOOKUP(D1588,支出入力表!E1589:$M$2000,4,FALSE),"")</f>
        <v/>
      </c>
      <c r="H1588" s="164" t="str">
        <f>IF(D1588="所費",VLOOKUP(D1588,支出入力表!E1589:$M$2000,5,FALSE),"")</f>
        <v/>
      </c>
      <c r="I1588" s="166" t="str">
        <f>IF(D1588="所費",VLOOKUP(D1588,支出入力表!E1589:$M$2000,6,FALSE),"")</f>
        <v/>
      </c>
      <c r="J1588" s="167" t="str">
        <f>IF(D1588="所費",VLOOKUP(D1588,支出入力表!E1589:$M$2000,7,FALSE),"")</f>
        <v/>
      </c>
      <c r="K1588" s="167" t="str">
        <f>IF(D1588="所費",VLOOKUP(D1588,支出入力表!E1589:$M$2000,8,FALSE),"")</f>
        <v/>
      </c>
      <c r="L1588" s="168" t="str">
        <f>IF(D1588="所費",VLOOKUP(D1588,支出入力表!E1589:$M$2000,9,FALSE),"")</f>
        <v/>
      </c>
      <c r="M1588" s="30"/>
    </row>
    <row r="1589" spans="2:13" x14ac:dyDescent="0.55000000000000004">
      <c r="B1589" s="163" t="str">
        <f>IF(D1589="所費",支出入力表!A1590,"")</f>
        <v/>
      </c>
      <c r="C1589" s="164" t="str">
        <f>IF(D1589="所費",支出入力表!C1590,"")</f>
        <v/>
      </c>
      <c r="D1589" s="165" t="str">
        <f>IF(支出入力表!E1590="所費","所費","")</f>
        <v/>
      </c>
      <c r="E1589" s="165" t="str">
        <f>IF(D1589="","",支出入力表!G1590)</f>
        <v/>
      </c>
      <c r="F1589" s="196" t="str">
        <f>IF(E1589="","",VLOOKUP(E1589,プルダウン用リスト!$L$1:$M$14,2,FALSE))</f>
        <v/>
      </c>
      <c r="G1589" s="164" t="str">
        <f>IF(D1589="所費",VLOOKUP(D1589,支出入力表!E1590:$M$2000,4,FALSE),"")</f>
        <v/>
      </c>
      <c r="H1589" s="164" t="str">
        <f>IF(D1589="所費",VLOOKUP(D1589,支出入力表!E1590:$M$2000,5,FALSE),"")</f>
        <v/>
      </c>
      <c r="I1589" s="166" t="str">
        <f>IF(D1589="所費",VLOOKUP(D1589,支出入力表!E1590:$M$2000,6,FALSE),"")</f>
        <v/>
      </c>
      <c r="J1589" s="167" t="str">
        <f>IF(D1589="所費",VLOOKUP(D1589,支出入力表!E1590:$M$2000,7,FALSE),"")</f>
        <v/>
      </c>
      <c r="K1589" s="167" t="str">
        <f>IF(D1589="所費",VLOOKUP(D1589,支出入力表!E1590:$M$2000,8,FALSE),"")</f>
        <v/>
      </c>
      <c r="L1589" s="168" t="str">
        <f>IF(D1589="所費",VLOOKUP(D1589,支出入力表!E1590:$M$2000,9,FALSE),"")</f>
        <v/>
      </c>
      <c r="M1589" s="30"/>
    </row>
    <row r="1590" spans="2:13" x14ac:dyDescent="0.55000000000000004">
      <c r="B1590" s="163" t="str">
        <f>IF(D1590="所費",支出入力表!A1591,"")</f>
        <v/>
      </c>
      <c r="C1590" s="164" t="str">
        <f>IF(D1590="所費",支出入力表!C1591,"")</f>
        <v/>
      </c>
      <c r="D1590" s="165" t="str">
        <f>IF(支出入力表!E1591="所費","所費","")</f>
        <v/>
      </c>
      <c r="E1590" s="165" t="str">
        <f>IF(D1590="","",支出入力表!G1591)</f>
        <v/>
      </c>
      <c r="F1590" s="196" t="str">
        <f>IF(E1590="","",VLOOKUP(E1590,プルダウン用リスト!$L$1:$M$14,2,FALSE))</f>
        <v/>
      </c>
      <c r="G1590" s="164" t="str">
        <f>IF(D1590="所費",VLOOKUP(D1590,支出入力表!E1591:$M$2000,4,FALSE),"")</f>
        <v/>
      </c>
      <c r="H1590" s="164" t="str">
        <f>IF(D1590="所費",VLOOKUP(D1590,支出入力表!E1591:$M$2000,5,FALSE),"")</f>
        <v/>
      </c>
      <c r="I1590" s="166" t="str">
        <f>IF(D1590="所費",VLOOKUP(D1590,支出入力表!E1591:$M$2000,6,FALSE),"")</f>
        <v/>
      </c>
      <c r="J1590" s="167" t="str">
        <f>IF(D1590="所費",VLOOKUP(D1590,支出入力表!E1591:$M$2000,7,FALSE),"")</f>
        <v/>
      </c>
      <c r="K1590" s="167" t="str">
        <f>IF(D1590="所費",VLOOKUP(D1590,支出入力表!E1591:$M$2000,8,FALSE),"")</f>
        <v/>
      </c>
      <c r="L1590" s="168" t="str">
        <f>IF(D1590="所費",VLOOKUP(D1590,支出入力表!E1591:$M$2000,9,FALSE),"")</f>
        <v/>
      </c>
      <c r="M1590" s="30"/>
    </row>
    <row r="1591" spans="2:13" x14ac:dyDescent="0.55000000000000004">
      <c r="B1591" s="163" t="str">
        <f>IF(D1591="所費",支出入力表!A1592,"")</f>
        <v/>
      </c>
      <c r="C1591" s="164" t="str">
        <f>IF(D1591="所費",支出入力表!C1592,"")</f>
        <v/>
      </c>
      <c r="D1591" s="165" t="str">
        <f>IF(支出入力表!E1592="所費","所費","")</f>
        <v/>
      </c>
      <c r="E1591" s="165" t="str">
        <f>IF(D1591="","",支出入力表!G1592)</f>
        <v/>
      </c>
      <c r="F1591" s="196" t="str">
        <f>IF(E1591="","",VLOOKUP(E1591,プルダウン用リスト!$L$1:$M$14,2,FALSE))</f>
        <v/>
      </c>
      <c r="G1591" s="164" t="str">
        <f>IF(D1591="所費",VLOOKUP(D1591,支出入力表!E1592:$M$2000,4,FALSE),"")</f>
        <v/>
      </c>
      <c r="H1591" s="164" t="str">
        <f>IF(D1591="所費",VLOOKUP(D1591,支出入力表!E1592:$M$2000,5,FALSE),"")</f>
        <v/>
      </c>
      <c r="I1591" s="166" t="str">
        <f>IF(D1591="所費",VLOOKUP(D1591,支出入力表!E1592:$M$2000,6,FALSE),"")</f>
        <v/>
      </c>
      <c r="J1591" s="167" t="str">
        <f>IF(D1591="所費",VLOOKUP(D1591,支出入力表!E1592:$M$2000,7,FALSE),"")</f>
        <v/>
      </c>
      <c r="K1591" s="167" t="str">
        <f>IF(D1591="所費",VLOOKUP(D1591,支出入力表!E1592:$M$2000,8,FALSE),"")</f>
        <v/>
      </c>
      <c r="L1591" s="168" t="str">
        <f>IF(D1591="所費",VLOOKUP(D1591,支出入力表!E1592:$M$2000,9,FALSE),"")</f>
        <v/>
      </c>
      <c r="M1591" s="30"/>
    </row>
    <row r="1592" spans="2:13" x14ac:dyDescent="0.55000000000000004">
      <c r="B1592" s="163" t="str">
        <f>IF(D1592="所費",支出入力表!A1593,"")</f>
        <v/>
      </c>
      <c r="C1592" s="164" t="str">
        <f>IF(D1592="所費",支出入力表!C1593,"")</f>
        <v/>
      </c>
      <c r="D1592" s="165" t="str">
        <f>IF(支出入力表!E1593="所費","所費","")</f>
        <v/>
      </c>
      <c r="E1592" s="165" t="str">
        <f>IF(D1592="","",支出入力表!G1593)</f>
        <v/>
      </c>
      <c r="F1592" s="196" t="str">
        <f>IF(E1592="","",VLOOKUP(E1592,プルダウン用リスト!$L$1:$M$14,2,FALSE))</f>
        <v/>
      </c>
      <c r="G1592" s="164" t="str">
        <f>IF(D1592="所費",VLOOKUP(D1592,支出入力表!E1593:$M$2000,4,FALSE),"")</f>
        <v/>
      </c>
      <c r="H1592" s="164" t="str">
        <f>IF(D1592="所費",VLOOKUP(D1592,支出入力表!E1593:$M$2000,5,FALSE),"")</f>
        <v/>
      </c>
      <c r="I1592" s="166" t="str">
        <f>IF(D1592="所費",VLOOKUP(D1592,支出入力表!E1593:$M$2000,6,FALSE),"")</f>
        <v/>
      </c>
      <c r="J1592" s="167" t="str">
        <f>IF(D1592="所費",VLOOKUP(D1592,支出入力表!E1593:$M$2000,7,FALSE),"")</f>
        <v/>
      </c>
      <c r="K1592" s="167" t="str">
        <f>IF(D1592="所費",VLOOKUP(D1592,支出入力表!E1593:$M$2000,8,FALSE),"")</f>
        <v/>
      </c>
      <c r="L1592" s="168" t="str">
        <f>IF(D1592="所費",VLOOKUP(D1592,支出入力表!E1593:$M$2000,9,FALSE),"")</f>
        <v/>
      </c>
      <c r="M1592" s="30"/>
    </row>
    <row r="1593" spans="2:13" x14ac:dyDescent="0.55000000000000004">
      <c r="B1593" s="163" t="str">
        <f>IF(D1593="所費",支出入力表!A1594,"")</f>
        <v/>
      </c>
      <c r="C1593" s="164" t="str">
        <f>IF(D1593="所費",支出入力表!C1594,"")</f>
        <v/>
      </c>
      <c r="D1593" s="165" t="str">
        <f>IF(支出入力表!E1594="所費","所費","")</f>
        <v/>
      </c>
      <c r="E1593" s="165" t="str">
        <f>IF(D1593="","",支出入力表!G1594)</f>
        <v/>
      </c>
      <c r="F1593" s="196" t="str">
        <f>IF(E1593="","",VLOOKUP(E1593,プルダウン用リスト!$L$1:$M$14,2,FALSE))</f>
        <v/>
      </c>
      <c r="G1593" s="164" t="str">
        <f>IF(D1593="所費",VLOOKUP(D1593,支出入力表!E1594:$M$2000,4,FALSE),"")</f>
        <v/>
      </c>
      <c r="H1593" s="164" t="str">
        <f>IF(D1593="所費",VLOOKUP(D1593,支出入力表!E1594:$M$2000,5,FALSE),"")</f>
        <v/>
      </c>
      <c r="I1593" s="166" t="str">
        <f>IF(D1593="所費",VLOOKUP(D1593,支出入力表!E1594:$M$2000,6,FALSE),"")</f>
        <v/>
      </c>
      <c r="J1593" s="167" t="str">
        <f>IF(D1593="所費",VLOOKUP(D1593,支出入力表!E1594:$M$2000,7,FALSE),"")</f>
        <v/>
      </c>
      <c r="K1593" s="167" t="str">
        <f>IF(D1593="所費",VLOOKUP(D1593,支出入力表!E1594:$M$2000,8,FALSE),"")</f>
        <v/>
      </c>
      <c r="L1593" s="168" t="str">
        <f>IF(D1593="所費",VLOOKUP(D1593,支出入力表!E1594:$M$2000,9,FALSE),"")</f>
        <v/>
      </c>
      <c r="M1593" s="30"/>
    </row>
    <row r="1594" spans="2:13" x14ac:dyDescent="0.55000000000000004">
      <c r="B1594" s="163" t="str">
        <f>IF(D1594="所費",支出入力表!A1595,"")</f>
        <v/>
      </c>
      <c r="C1594" s="164" t="str">
        <f>IF(D1594="所費",支出入力表!C1595,"")</f>
        <v/>
      </c>
      <c r="D1594" s="165" t="str">
        <f>IF(支出入力表!E1595="所費","所費","")</f>
        <v/>
      </c>
      <c r="E1594" s="165" t="str">
        <f>IF(D1594="","",支出入力表!G1595)</f>
        <v/>
      </c>
      <c r="F1594" s="196" t="str">
        <f>IF(E1594="","",VLOOKUP(E1594,プルダウン用リスト!$L$1:$M$14,2,FALSE))</f>
        <v/>
      </c>
      <c r="G1594" s="164" t="str">
        <f>IF(D1594="所費",VLOOKUP(D1594,支出入力表!E1595:$M$2000,4,FALSE),"")</f>
        <v/>
      </c>
      <c r="H1594" s="164" t="str">
        <f>IF(D1594="所費",VLOOKUP(D1594,支出入力表!E1595:$M$2000,5,FALSE),"")</f>
        <v/>
      </c>
      <c r="I1594" s="166" t="str">
        <f>IF(D1594="所費",VLOOKUP(D1594,支出入力表!E1595:$M$2000,6,FALSE),"")</f>
        <v/>
      </c>
      <c r="J1594" s="167" t="str">
        <f>IF(D1594="所費",VLOOKUP(D1594,支出入力表!E1595:$M$2000,7,FALSE),"")</f>
        <v/>
      </c>
      <c r="K1594" s="167" t="str">
        <f>IF(D1594="所費",VLOOKUP(D1594,支出入力表!E1595:$M$2000,8,FALSE),"")</f>
        <v/>
      </c>
      <c r="L1594" s="168" t="str">
        <f>IF(D1594="所費",VLOOKUP(D1594,支出入力表!E1595:$M$2000,9,FALSE),"")</f>
        <v/>
      </c>
      <c r="M1594" s="30"/>
    </row>
    <row r="1595" spans="2:13" x14ac:dyDescent="0.55000000000000004">
      <c r="B1595" s="163" t="str">
        <f>IF(D1595="所費",支出入力表!A1596,"")</f>
        <v/>
      </c>
      <c r="C1595" s="164" t="str">
        <f>IF(D1595="所費",支出入力表!C1596,"")</f>
        <v/>
      </c>
      <c r="D1595" s="165" t="str">
        <f>IF(支出入力表!E1596="所費","所費","")</f>
        <v/>
      </c>
      <c r="E1595" s="165" t="str">
        <f>IF(D1595="","",支出入力表!G1596)</f>
        <v/>
      </c>
      <c r="F1595" s="196" t="str">
        <f>IF(E1595="","",VLOOKUP(E1595,プルダウン用リスト!$L$1:$M$14,2,FALSE))</f>
        <v/>
      </c>
      <c r="G1595" s="164" t="str">
        <f>IF(D1595="所費",VLOOKUP(D1595,支出入力表!E1596:$M$2000,4,FALSE),"")</f>
        <v/>
      </c>
      <c r="H1595" s="164" t="str">
        <f>IF(D1595="所費",VLOOKUP(D1595,支出入力表!E1596:$M$2000,5,FALSE),"")</f>
        <v/>
      </c>
      <c r="I1595" s="166" t="str">
        <f>IF(D1595="所費",VLOOKUP(D1595,支出入力表!E1596:$M$2000,6,FALSE),"")</f>
        <v/>
      </c>
      <c r="J1595" s="167" t="str">
        <f>IF(D1595="所費",VLOOKUP(D1595,支出入力表!E1596:$M$2000,7,FALSE),"")</f>
        <v/>
      </c>
      <c r="K1595" s="167" t="str">
        <f>IF(D1595="所費",VLOOKUP(D1595,支出入力表!E1596:$M$2000,8,FALSE),"")</f>
        <v/>
      </c>
      <c r="L1595" s="168" t="str">
        <f>IF(D1595="所費",VLOOKUP(D1595,支出入力表!E1596:$M$2000,9,FALSE),"")</f>
        <v/>
      </c>
      <c r="M1595" s="30"/>
    </row>
    <row r="1596" spans="2:13" x14ac:dyDescent="0.55000000000000004">
      <c r="B1596" s="163" t="str">
        <f>IF(D1596="所費",支出入力表!A1597,"")</f>
        <v/>
      </c>
      <c r="C1596" s="164" t="str">
        <f>IF(D1596="所費",支出入力表!C1597,"")</f>
        <v/>
      </c>
      <c r="D1596" s="165" t="str">
        <f>IF(支出入力表!E1597="所費","所費","")</f>
        <v/>
      </c>
      <c r="E1596" s="165" t="str">
        <f>IF(D1596="","",支出入力表!G1597)</f>
        <v/>
      </c>
      <c r="F1596" s="196" t="str">
        <f>IF(E1596="","",VLOOKUP(E1596,プルダウン用リスト!$L$1:$M$14,2,FALSE))</f>
        <v/>
      </c>
      <c r="G1596" s="164" t="str">
        <f>IF(D1596="所費",VLOOKUP(D1596,支出入力表!E1597:$M$2000,4,FALSE),"")</f>
        <v/>
      </c>
      <c r="H1596" s="164" t="str">
        <f>IF(D1596="所費",VLOOKUP(D1596,支出入力表!E1597:$M$2000,5,FALSE),"")</f>
        <v/>
      </c>
      <c r="I1596" s="166" t="str">
        <f>IF(D1596="所費",VLOOKUP(D1596,支出入力表!E1597:$M$2000,6,FALSE),"")</f>
        <v/>
      </c>
      <c r="J1596" s="167" t="str">
        <f>IF(D1596="所費",VLOOKUP(D1596,支出入力表!E1597:$M$2000,7,FALSE),"")</f>
        <v/>
      </c>
      <c r="K1596" s="167" t="str">
        <f>IF(D1596="所費",VLOOKUP(D1596,支出入力表!E1597:$M$2000,8,FALSE),"")</f>
        <v/>
      </c>
      <c r="L1596" s="168" t="str">
        <f>IF(D1596="所費",VLOOKUP(D1596,支出入力表!E1597:$M$2000,9,FALSE),"")</f>
        <v/>
      </c>
      <c r="M1596" s="30"/>
    </row>
    <row r="1597" spans="2:13" x14ac:dyDescent="0.55000000000000004">
      <c r="B1597" s="163" t="str">
        <f>IF(D1597="所費",支出入力表!A1598,"")</f>
        <v/>
      </c>
      <c r="C1597" s="164" t="str">
        <f>IF(D1597="所費",支出入力表!C1598,"")</f>
        <v/>
      </c>
      <c r="D1597" s="165" t="str">
        <f>IF(支出入力表!E1598="所費","所費","")</f>
        <v/>
      </c>
      <c r="E1597" s="165" t="str">
        <f>IF(D1597="","",支出入力表!G1598)</f>
        <v/>
      </c>
      <c r="F1597" s="196" t="str">
        <f>IF(E1597="","",VLOOKUP(E1597,プルダウン用リスト!$L$1:$M$14,2,FALSE))</f>
        <v/>
      </c>
      <c r="G1597" s="164" t="str">
        <f>IF(D1597="所費",VLOOKUP(D1597,支出入力表!E1598:$M$2000,4,FALSE),"")</f>
        <v/>
      </c>
      <c r="H1597" s="164" t="str">
        <f>IF(D1597="所費",VLOOKUP(D1597,支出入力表!E1598:$M$2000,5,FALSE),"")</f>
        <v/>
      </c>
      <c r="I1597" s="166" t="str">
        <f>IF(D1597="所費",VLOOKUP(D1597,支出入力表!E1598:$M$2000,6,FALSE),"")</f>
        <v/>
      </c>
      <c r="J1597" s="167" t="str">
        <f>IF(D1597="所費",VLOOKUP(D1597,支出入力表!E1598:$M$2000,7,FALSE),"")</f>
        <v/>
      </c>
      <c r="K1597" s="167" t="str">
        <f>IF(D1597="所費",VLOOKUP(D1597,支出入力表!E1598:$M$2000,8,FALSE),"")</f>
        <v/>
      </c>
      <c r="L1597" s="168" t="str">
        <f>IF(D1597="所費",VLOOKUP(D1597,支出入力表!E1598:$M$2000,9,FALSE),"")</f>
        <v/>
      </c>
      <c r="M1597" s="30"/>
    </row>
    <row r="1598" spans="2:13" x14ac:dyDescent="0.55000000000000004">
      <c r="B1598" s="163" t="str">
        <f>IF(D1598="所費",支出入力表!A1599,"")</f>
        <v/>
      </c>
      <c r="C1598" s="164" t="str">
        <f>IF(D1598="所費",支出入力表!C1599,"")</f>
        <v/>
      </c>
      <c r="D1598" s="165" t="str">
        <f>IF(支出入力表!E1599="所費","所費","")</f>
        <v/>
      </c>
      <c r="E1598" s="165" t="str">
        <f>IF(D1598="","",支出入力表!G1599)</f>
        <v/>
      </c>
      <c r="F1598" s="196" t="str">
        <f>IF(E1598="","",VLOOKUP(E1598,プルダウン用リスト!$L$1:$M$14,2,FALSE))</f>
        <v/>
      </c>
      <c r="G1598" s="164" t="str">
        <f>IF(D1598="所費",VLOOKUP(D1598,支出入力表!E1599:$M$2000,4,FALSE),"")</f>
        <v/>
      </c>
      <c r="H1598" s="164" t="str">
        <f>IF(D1598="所費",VLOOKUP(D1598,支出入力表!E1599:$M$2000,5,FALSE),"")</f>
        <v/>
      </c>
      <c r="I1598" s="166" t="str">
        <f>IF(D1598="所費",VLOOKUP(D1598,支出入力表!E1599:$M$2000,6,FALSE),"")</f>
        <v/>
      </c>
      <c r="J1598" s="167" t="str">
        <f>IF(D1598="所費",VLOOKUP(D1598,支出入力表!E1599:$M$2000,7,FALSE),"")</f>
        <v/>
      </c>
      <c r="K1598" s="167" t="str">
        <f>IF(D1598="所費",VLOOKUP(D1598,支出入力表!E1599:$M$2000,8,FALSE),"")</f>
        <v/>
      </c>
      <c r="L1598" s="168" t="str">
        <f>IF(D1598="所費",VLOOKUP(D1598,支出入力表!E1599:$M$2000,9,FALSE),"")</f>
        <v/>
      </c>
      <c r="M1598" s="30"/>
    </row>
    <row r="1599" spans="2:13" x14ac:dyDescent="0.55000000000000004">
      <c r="B1599" s="163" t="str">
        <f>IF(D1599="所費",支出入力表!A1600,"")</f>
        <v/>
      </c>
      <c r="C1599" s="164" t="str">
        <f>IF(D1599="所費",支出入力表!C1600,"")</f>
        <v/>
      </c>
      <c r="D1599" s="165" t="str">
        <f>IF(支出入力表!E1600="所費","所費","")</f>
        <v/>
      </c>
      <c r="E1599" s="165" t="str">
        <f>IF(D1599="","",支出入力表!G1600)</f>
        <v/>
      </c>
      <c r="F1599" s="196" t="str">
        <f>IF(E1599="","",VLOOKUP(E1599,プルダウン用リスト!$L$1:$M$14,2,FALSE))</f>
        <v/>
      </c>
      <c r="G1599" s="164" t="str">
        <f>IF(D1599="所費",VLOOKUP(D1599,支出入力表!E1600:$M$2000,4,FALSE),"")</f>
        <v/>
      </c>
      <c r="H1599" s="164" t="str">
        <f>IF(D1599="所費",VLOOKUP(D1599,支出入力表!E1600:$M$2000,5,FALSE),"")</f>
        <v/>
      </c>
      <c r="I1599" s="166" t="str">
        <f>IF(D1599="所費",VLOOKUP(D1599,支出入力表!E1600:$M$2000,6,FALSE),"")</f>
        <v/>
      </c>
      <c r="J1599" s="167" t="str">
        <f>IF(D1599="所費",VLOOKUP(D1599,支出入力表!E1600:$M$2000,7,FALSE),"")</f>
        <v/>
      </c>
      <c r="K1599" s="167" t="str">
        <f>IF(D1599="所費",VLOOKUP(D1599,支出入力表!E1600:$M$2000,8,FALSE),"")</f>
        <v/>
      </c>
      <c r="L1599" s="168" t="str">
        <f>IF(D1599="所費",VLOOKUP(D1599,支出入力表!E1600:$M$2000,9,FALSE),"")</f>
        <v/>
      </c>
      <c r="M1599" s="30"/>
    </row>
    <row r="1600" spans="2:13" x14ac:dyDescent="0.55000000000000004">
      <c r="B1600" s="163" t="str">
        <f>IF(D1600="所費",支出入力表!A1601,"")</f>
        <v/>
      </c>
      <c r="C1600" s="164" t="str">
        <f>IF(D1600="所費",支出入力表!C1601,"")</f>
        <v/>
      </c>
      <c r="D1600" s="165" t="str">
        <f>IF(支出入力表!E1601="所費","所費","")</f>
        <v/>
      </c>
      <c r="E1600" s="165" t="str">
        <f>IF(D1600="","",支出入力表!G1601)</f>
        <v/>
      </c>
      <c r="F1600" s="196" t="str">
        <f>IF(E1600="","",VLOOKUP(E1600,プルダウン用リスト!$L$1:$M$14,2,FALSE))</f>
        <v/>
      </c>
      <c r="G1600" s="164" t="str">
        <f>IF(D1600="所費",VLOOKUP(D1600,支出入力表!E1601:$M$2000,4,FALSE),"")</f>
        <v/>
      </c>
      <c r="H1600" s="164" t="str">
        <f>IF(D1600="所費",VLOOKUP(D1600,支出入力表!E1601:$M$2000,5,FALSE),"")</f>
        <v/>
      </c>
      <c r="I1600" s="166" t="str">
        <f>IF(D1600="所費",VLOOKUP(D1600,支出入力表!E1601:$M$2000,6,FALSE),"")</f>
        <v/>
      </c>
      <c r="J1600" s="167" t="str">
        <f>IF(D1600="所費",VLOOKUP(D1600,支出入力表!E1601:$M$2000,7,FALSE),"")</f>
        <v/>
      </c>
      <c r="K1600" s="167" t="str">
        <f>IF(D1600="所費",VLOOKUP(D1600,支出入力表!E1601:$M$2000,8,FALSE),"")</f>
        <v/>
      </c>
      <c r="L1600" s="168" t="str">
        <f>IF(D1600="所費",VLOOKUP(D1600,支出入力表!E1601:$M$2000,9,FALSE),"")</f>
        <v/>
      </c>
      <c r="M1600" s="30"/>
    </row>
    <row r="1601" spans="2:13" x14ac:dyDescent="0.55000000000000004">
      <c r="B1601" s="163" t="str">
        <f>IF(D1601="所費",支出入力表!A1602,"")</f>
        <v/>
      </c>
      <c r="C1601" s="164" t="str">
        <f>IF(D1601="所費",支出入力表!C1602,"")</f>
        <v/>
      </c>
      <c r="D1601" s="165" t="str">
        <f>IF(支出入力表!E1602="所費","所費","")</f>
        <v/>
      </c>
      <c r="E1601" s="165" t="str">
        <f>IF(D1601="","",支出入力表!G1602)</f>
        <v/>
      </c>
      <c r="F1601" s="196" t="str">
        <f>IF(E1601="","",VLOOKUP(E1601,プルダウン用リスト!$L$1:$M$14,2,FALSE))</f>
        <v/>
      </c>
      <c r="G1601" s="164" t="str">
        <f>IF(D1601="所費",VLOOKUP(D1601,支出入力表!E1602:$M$2000,4,FALSE),"")</f>
        <v/>
      </c>
      <c r="H1601" s="164" t="str">
        <f>IF(D1601="所費",VLOOKUP(D1601,支出入力表!E1602:$M$2000,5,FALSE),"")</f>
        <v/>
      </c>
      <c r="I1601" s="166" t="str">
        <f>IF(D1601="所費",VLOOKUP(D1601,支出入力表!E1602:$M$2000,6,FALSE),"")</f>
        <v/>
      </c>
      <c r="J1601" s="167" t="str">
        <f>IF(D1601="所費",VLOOKUP(D1601,支出入力表!E1602:$M$2000,7,FALSE),"")</f>
        <v/>
      </c>
      <c r="K1601" s="167" t="str">
        <f>IF(D1601="所費",VLOOKUP(D1601,支出入力表!E1602:$M$2000,8,FALSE),"")</f>
        <v/>
      </c>
      <c r="L1601" s="168" t="str">
        <f>IF(D1601="所費",VLOOKUP(D1601,支出入力表!E1602:$M$2000,9,FALSE),"")</f>
        <v/>
      </c>
      <c r="M1601" s="30"/>
    </row>
    <row r="1602" spans="2:13" x14ac:dyDescent="0.55000000000000004">
      <c r="B1602" s="163" t="str">
        <f>IF(D1602="所費",支出入力表!A1603,"")</f>
        <v/>
      </c>
      <c r="C1602" s="164" t="str">
        <f>IF(D1602="所費",支出入力表!C1603,"")</f>
        <v/>
      </c>
      <c r="D1602" s="165" t="str">
        <f>IF(支出入力表!E1603="所費","所費","")</f>
        <v/>
      </c>
      <c r="E1602" s="165" t="str">
        <f>IF(D1602="","",支出入力表!G1603)</f>
        <v/>
      </c>
      <c r="F1602" s="196" t="str">
        <f>IF(E1602="","",VLOOKUP(E1602,プルダウン用リスト!$L$1:$M$14,2,FALSE))</f>
        <v/>
      </c>
      <c r="G1602" s="164" t="str">
        <f>IF(D1602="所費",VLOOKUP(D1602,支出入力表!E1603:$M$2000,4,FALSE),"")</f>
        <v/>
      </c>
      <c r="H1602" s="164" t="str">
        <f>IF(D1602="所費",VLOOKUP(D1602,支出入力表!E1603:$M$2000,5,FALSE),"")</f>
        <v/>
      </c>
      <c r="I1602" s="166" t="str">
        <f>IF(D1602="所費",VLOOKUP(D1602,支出入力表!E1603:$M$2000,6,FALSE),"")</f>
        <v/>
      </c>
      <c r="J1602" s="167" t="str">
        <f>IF(D1602="所費",VLOOKUP(D1602,支出入力表!E1603:$M$2000,7,FALSE),"")</f>
        <v/>
      </c>
      <c r="K1602" s="167" t="str">
        <f>IF(D1602="所費",VLOOKUP(D1602,支出入力表!E1603:$M$2000,8,FALSE),"")</f>
        <v/>
      </c>
      <c r="L1602" s="168" t="str">
        <f>IF(D1602="所費",VLOOKUP(D1602,支出入力表!E1603:$M$2000,9,FALSE),"")</f>
        <v/>
      </c>
      <c r="M1602" s="30"/>
    </row>
    <row r="1603" spans="2:13" x14ac:dyDescent="0.55000000000000004">
      <c r="B1603" s="163" t="str">
        <f>IF(D1603="所費",支出入力表!A1604,"")</f>
        <v/>
      </c>
      <c r="C1603" s="164" t="str">
        <f>IF(D1603="所費",支出入力表!C1604,"")</f>
        <v/>
      </c>
      <c r="D1603" s="165" t="str">
        <f>IF(支出入力表!E1604="所費","所費","")</f>
        <v/>
      </c>
      <c r="E1603" s="165" t="str">
        <f>IF(D1603="","",支出入力表!G1604)</f>
        <v/>
      </c>
      <c r="F1603" s="196" t="str">
        <f>IF(E1603="","",VLOOKUP(E1603,プルダウン用リスト!$L$1:$M$14,2,FALSE))</f>
        <v/>
      </c>
      <c r="G1603" s="164" t="str">
        <f>IF(D1603="所費",VLOOKUP(D1603,支出入力表!E1604:$M$2000,4,FALSE),"")</f>
        <v/>
      </c>
      <c r="H1603" s="164" t="str">
        <f>IF(D1603="所費",VLOOKUP(D1603,支出入力表!E1604:$M$2000,5,FALSE),"")</f>
        <v/>
      </c>
      <c r="I1603" s="166" t="str">
        <f>IF(D1603="所費",VLOOKUP(D1603,支出入力表!E1604:$M$2000,6,FALSE),"")</f>
        <v/>
      </c>
      <c r="J1603" s="167" t="str">
        <f>IF(D1603="所費",VLOOKUP(D1603,支出入力表!E1604:$M$2000,7,FALSE),"")</f>
        <v/>
      </c>
      <c r="K1603" s="167" t="str">
        <f>IF(D1603="所費",VLOOKUP(D1603,支出入力表!E1604:$M$2000,8,FALSE),"")</f>
        <v/>
      </c>
      <c r="L1603" s="168" t="str">
        <f>IF(D1603="所費",VLOOKUP(D1603,支出入力表!E1604:$M$2000,9,FALSE),"")</f>
        <v/>
      </c>
      <c r="M1603" s="30"/>
    </row>
    <row r="1604" spans="2:13" x14ac:dyDescent="0.55000000000000004">
      <c r="B1604" s="163" t="str">
        <f>IF(D1604="所費",支出入力表!A1605,"")</f>
        <v/>
      </c>
      <c r="C1604" s="164" t="str">
        <f>IF(D1604="所費",支出入力表!C1605,"")</f>
        <v/>
      </c>
      <c r="D1604" s="165" t="str">
        <f>IF(支出入力表!E1605="所費","所費","")</f>
        <v/>
      </c>
      <c r="E1604" s="165" t="str">
        <f>IF(D1604="","",支出入力表!G1605)</f>
        <v/>
      </c>
      <c r="F1604" s="196" t="str">
        <f>IF(E1604="","",VLOOKUP(E1604,プルダウン用リスト!$L$1:$M$14,2,FALSE))</f>
        <v/>
      </c>
      <c r="G1604" s="164" t="str">
        <f>IF(D1604="所費",VLOOKUP(D1604,支出入力表!E1605:$M$2000,4,FALSE),"")</f>
        <v/>
      </c>
      <c r="H1604" s="164" t="str">
        <f>IF(D1604="所費",VLOOKUP(D1604,支出入力表!E1605:$M$2000,5,FALSE),"")</f>
        <v/>
      </c>
      <c r="I1604" s="166" t="str">
        <f>IF(D1604="所費",VLOOKUP(D1604,支出入力表!E1605:$M$2000,6,FALSE),"")</f>
        <v/>
      </c>
      <c r="J1604" s="167" t="str">
        <f>IF(D1604="所費",VLOOKUP(D1604,支出入力表!E1605:$M$2000,7,FALSE),"")</f>
        <v/>
      </c>
      <c r="K1604" s="167" t="str">
        <f>IF(D1604="所費",VLOOKUP(D1604,支出入力表!E1605:$M$2000,8,FALSE),"")</f>
        <v/>
      </c>
      <c r="L1604" s="168" t="str">
        <f>IF(D1604="所費",VLOOKUP(D1604,支出入力表!E1605:$M$2000,9,FALSE),"")</f>
        <v/>
      </c>
      <c r="M1604" s="30"/>
    </row>
    <row r="1605" spans="2:13" x14ac:dyDescent="0.55000000000000004">
      <c r="B1605" s="163" t="str">
        <f>IF(D1605="所費",支出入力表!A1606,"")</f>
        <v/>
      </c>
      <c r="C1605" s="164" t="str">
        <f>IF(D1605="所費",支出入力表!C1606,"")</f>
        <v/>
      </c>
      <c r="D1605" s="165" t="str">
        <f>IF(支出入力表!E1606="所費","所費","")</f>
        <v/>
      </c>
      <c r="E1605" s="165" t="str">
        <f>IF(D1605="","",支出入力表!G1606)</f>
        <v/>
      </c>
      <c r="F1605" s="196" t="str">
        <f>IF(E1605="","",VLOOKUP(E1605,プルダウン用リスト!$L$1:$M$14,2,FALSE))</f>
        <v/>
      </c>
      <c r="G1605" s="164" t="str">
        <f>IF(D1605="所費",VLOOKUP(D1605,支出入力表!E1606:$M$2000,4,FALSE),"")</f>
        <v/>
      </c>
      <c r="H1605" s="164" t="str">
        <f>IF(D1605="所費",VLOOKUP(D1605,支出入力表!E1606:$M$2000,5,FALSE),"")</f>
        <v/>
      </c>
      <c r="I1605" s="166" t="str">
        <f>IF(D1605="所費",VLOOKUP(D1605,支出入力表!E1606:$M$2000,6,FALSE),"")</f>
        <v/>
      </c>
      <c r="J1605" s="167" t="str">
        <f>IF(D1605="所費",VLOOKUP(D1605,支出入力表!E1606:$M$2000,7,FALSE),"")</f>
        <v/>
      </c>
      <c r="K1605" s="167" t="str">
        <f>IF(D1605="所費",VLOOKUP(D1605,支出入力表!E1606:$M$2000,8,FALSE),"")</f>
        <v/>
      </c>
      <c r="L1605" s="168" t="str">
        <f>IF(D1605="所費",VLOOKUP(D1605,支出入力表!E1606:$M$2000,9,FALSE),"")</f>
        <v/>
      </c>
      <c r="M1605" s="30"/>
    </row>
    <row r="1606" spans="2:13" x14ac:dyDescent="0.55000000000000004">
      <c r="B1606" s="163" t="str">
        <f>IF(D1606="所費",支出入力表!A1607,"")</f>
        <v/>
      </c>
      <c r="C1606" s="164" t="str">
        <f>IF(D1606="所費",支出入力表!C1607,"")</f>
        <v/>
      </c>
      <c r="D1606" s="165" t="str">
        <f>IF(支出入力表!E1607="所費","所費","")</f>
        <v/>
      </c>
      <c r="E1606" s="165" t="str">
        <f>IF(D1606="","",支出入力表!G1607)</f>
        <v/>
      </c>
      <c r="F1606" s="196" t="str">
        <f>IF(E1606="","",VLOOKUP(E1606,プルダウン用リスト!$L$1:$M$14,2,FALSE))</f>
        <v/>
      </c>
      <c r="G1606" s="164" t="str">
        <f>IF(D1606="所費",VLOOKUP(D1606,支出入力表!E1607:$M$2000,4,FALSE),"")</f>
        <v/>
      </c>
      <c r="H1606" s="164" t="str">
        <f>IF(D1606="所費",VLOOKUP(D1606,支出入力表!E1607:$M$2000,5,FALSE),"")</f>
        <v/>
      </c>
      <c r="I1606" s="166" t="str">
        <f>IF(D1606="所費",VLOOKUP(D1606,支出入力表!E1607:$M$2000,6,FALSE),"")</f>
        <v/>
      </c>
      <c r="J1606" s="167" t="str">
        <f>IF(D1606="所費",VLOOKUP(D1606,支出入力表!E1607:$M$2000,7,FALSE),"")</f>
        <v/>
      </c>
      <c r="K1606" s="167" t="str">
        <f>IF(D1606="所費",VLOOKUP(D1606,支出入力表!E1607:$M$2000,8,FALSE),"")</f>
        <v/>
      </c>
      <c r="L1606" s="168" t="str">
        <f>IF(D1606="所費",VLOOKUP(D1606,支出入力表!E1607:$M$2000,9,FALSE),"")</f>
        <v/>
      </c>
      <c r="M1606" s="30"/>
    </row>
    <row r="1607" spans="2:13" x14ac:dyDescent="0.55000000000000004">
      <c r="B1607" s="163" t="str">
        <f>IF(D1607="所費",支出入力表!A1608,"")</f>
        <v/>
      </c>
      <c r="C1607" s="164" t="str">
        <f>IF(D1607="所費",支出入力表!C1608,"")</f>
        <v/>
      </c>
      <c r="D1607" s="165" t="str">
        <f>IF(支出入力表!E1608="所費","所費","")</f>
        <v/>
      </c>
      <c r="E1607" s="165" t="str">
        <f>IF(D1607="","",支出入力表!G1608)</f>
        <v/>
      </c>
      <c r="F1607" s="196" t="str">
        <f>IF(E1607="","",VLOOKUP(E1607,プルダウン用リスト!$L$1:$M$14,2,FALSE))</f>
        <v/>
      </c>
      <c r="G1607" s="164" t="str">
        <f>IF(D1607="所費",VLOOKUP(D1607,支出入力表!E1608:$M$2000,4,FALSE),"")</f>
        <v/>
      </c>
      <c r="H1607" s="164" t="str">
        <f>IF(D1607="所費",VLOOKUP(D1607,支出入力表!E1608:$M$2000,5,FALSE),"")</f>
        <v/>
      </c>
      <c r="I1607" s="166" t="str">
        <f>IF(D1607="所費",VLOOKUP(D1607,支出入力表!E1608:$M$2000,6,FALSE),"")</f>
        <v/>
      </c>
      <c r="J1607" s="167" t="str">
        <f>IF(D1607="所費",VLOOKUP(D1607,支出入力表!E1608:$M$2000,7,FALSE),"")</f>
        <v/>
      </c>
      <c r="K1607" s="167" t="str">
        <f>IF(D1607="所費",VLOOKUP(D1607,支出入力表!E1608:$M$2000,8,FALSE),"")</f>
        <v/>
      </c>
      <c r="L1607" s="168" t="str">
        <f>IF(D1607="所費",VLOOKUP(D1607,支出入力表!E1608:$M$2000,9,FALSE),"")</f>
        <v/>
      </c>
      <c r="M1607" s="30"/>
    </row>
    <row r="1608" spans="2:13" x14ac:dyDescent="0.55000000000000004">
      <c r="B1608" s="163" t="str">
        <f>IF(D1608="所費",支出入力表!A1609,"")</f>
        <v/>
      </c>
      <c r="C1608" s="164" t="str">
        <f>IF(D1608="所費",支出入力表!C1609,"")</f>
        <v/>
      </c>
      <c r="D1608" s="165" t="str">
        <f>IF(支出入力表!E1609="所費","所費","")</f>
        <v/>
      </c>
      <c r="E1608" s="165" t="str">
        <f>IF(D1608="","",支出入力表!G1609)</f>
        <v/>
      </c>
      <c r="F1608" s="196" t="str">
        <f>IF(E1608="","",VLOOKUP(E1608,プルダウン用リスト!$L$1:$M$14,2,FALSE))</f>
        <v/>
      </c>
      <c r="G1608" s="164" t="str">
        <f>IF(D1608="所費",VLOOKUP(D1608,支出入力表!E1609:$M$2000,4,FALSE),"")</f>
        <v/>
      </c>
      <c r="H1608" s="164" t="str">
        <f>IF(D1608="所費",VLOOKUP(D1608,支出入力表!E1609:$M$2000,5,FALSE),"")</f>
        <v/>
      </c>
      <c r="I1608" s="166" t="str">
        <f>IF(D1608="所費",VLOOKUP(D1608,支出入力表!E1609:$M$2000,6,FALSE),"")</f>
        <v/>
      </c>
      <c r="J1608" s="167" t="str">
        <f>IF(D1608="所費",VLOOKUP(D1608,支出入力表!E1609:$M$2000,7,FALSE),"")</f>
        <v/>
      </c>
      <c r="K1608" s="167" t="str">
        <f>IF(D1608="所費",VLOOKUP(D1608,支出入力表!E1609:$M$2000,8,FALSE),"")</f>
        <v/>
      </c>
      <c r="L1608" s="168" t="str">
        <f>IF(D1608="所費",VLOOKUP(D1608,支出入力表!E1609:$M$2000,9,FALSE),"")</f>
        <v/>
      </c>
      <c r="M1608" s="30"/>
    </row>
    <row r="1609" spans="2:13" x14ac:dyDescent="0.55000000000000004">
      <c r="B1609" s="163" t="str">
        <f>IF(D1609="所費",支出入力表!A1610,"")</f>
        <v/>
      </c>
      <c r="C1609" s="164" t="str">
        <f>IF(D1609="所費",支出入力表!C1610,"")</f>
        <v/>
      </c>
      <c r="D1609" s="165" t="str">
        <f>IF(支出入力表!E1610="所費","所費","")</f>
        <v/>
      </c>
      <c r="E1609" s="165" t="str">
        <f>IF(D1609="","",支出入力表!G1610)</f>
        <v/>
      </c>
      <c r="F1609" s="196" t="str">
        <f>IF(E1609="","",VLOOKUP(E1609,プルダウン用リスト!$L$1:$M$14,2,FALSE))</f>
        <v/>
      </c>
      <c r="G1609" s="164" t="str">
        <f>IF(D1609="所費",VLOOKUP(D1609,支出入力表!E1610:$M$2000,4,FALSE),"")</f>
        <v/>
      </c>
      <c r="H1609" s="164" t="str">
        <f>IF(D1609="所費",VLOOKUP(D1609,支出入力表!E1610:$M$2000,5,FALSE),"")</f>
        <v/>
      </c>
      <c r="I1609" s="166" t="str">
        <f>IF(D1609="所費",VLOOKUP(D1609,支出入力表!E1610:$M$2000,6,FALSE),"")</f>
        <v/>
      </c>
      <c r="J1609" s="167" t="str">
        <f>IF(D1609="所費",VLOOKUP(D1609,支出入力表!E1610:$M$2000,7,FALSE),"")</f>
        <v/>
      </c>
      <c r="K1609" s="167" t="str">
        <f>IF(D1609="所費",VLOOKUP(D1609,支出入力表!E1610:$M$2000,8,FALSE),"")</f>
        <v/>
      </c>
      <c r="L1609" s="168" t="str">
        <f>IF(D1609="所費",VLOOKUP(D1609,支出入力表!E1610:$M$2000,9,FALSE),"")</f>
        <v/>
      </c>
      <c r="M1609" s="30"/>
    </row>
    <row r="1610" spans="2:13" x14ac:dyDescent="0.55000000000000004">
      <c r="B1610" s="163" t="str">
        <f>IF(D1610="所費",支出入力表!A1611,"")</f>
        <v/>
      </c>
      <c r="C1610" s="164" t="str">
        <f>IF(D1610="所費",支出入力表!C1611,"")</f>
        <v/>
      </c>
      <c r="D1610" s="165" t="str">
        <f>IF(支出入力表!E1611="所費","所費","")</f>
        <v/>
      </c>
      <c r="E1610" s="165" t="str">
        <f>IF(D1610="","",支出入力表!G1611)</f>
        <v/>
      </c>
      <c r="F1610" s="196" t="str">
        <f>IF(E1610="","",VLOOKUP(E1610,プルダウン用リスト!$L$1:$M$14,2,FALSE))</f>
        <v/>
      </c>
      <c r="G1610" s="164" t="str">
        <f>IF(D1610="所費",VLOOKUP(D1610,支出入力表!E1611:$M$2000,4,FALSE),"")</f>
        <v/>
      </c>
      <c r="H1610" s="164" t="str">
        <f>IF(D1610="所費",VLOOKUP(D1610,支出入力表!E1611:$M$2000,5,FALSE),"")</f>
        <v/>
      </c>
      <c r="I1610" s="166" t="str">
        <f>IF(D1610="所費",VLOOKUP(D1610,支出入力表!E1611:$M$2000,6,FALSE),"")</f>
        <v/>
      </c>
      <c r="J1610" s="167" t="str">
        <f>IF(D1610="所費",VLOOKUP(D1610,支出入力表!E1611:$M$2000,7,FALSE),"")</f>
        <v/>
      </c>
      <c r="K1610" s="167" t="str">
        <f>IF(D1610="所費",VLOOKUP(D1610,支出入力表!E1611:$M$2000,8,FALSE),"")</f>
        <v/>
      </c>
      <c r="L1610" s="168" t="str">
        <f>IF(D1610="所費",VLOOKUP(D1610,支出入力表!E1611:$M$2000,9,FALSE),"")</f>
        <v/>
      </c>
      <c r="M1610" s="30"/>
    </row>
    <row r="1611" spans="2:13" x14ac:dyDescent="0.55000000000000004">
      <c r="B1611" s="163" t="str">
        <f>IF(D1611="所費",支出入力表!A1612,"")</f>
        <v/>
      </c>
      <c r="C1611" s="164" t="str">
        <f>IF(D1611="所費",支出入力表!C1612,"")</f>
        <v/>
      </c>
      <c r="D1611" s="165" t="str">
        <f>IF(支出入力表!E1612="所費","所費","")</f>
        <v/>
      </c>
      <c r="E1611" s="165" t="str">
        <f>IF(D1611="","",支出入力表!G1612)</f>
        <v/>
      </c>
      <c r="F1611" s="196" t="str">
        <f>IF(E1611="","",VLOOKUP(E1611,プルダウン用リスト!$L$1:$M$14,2,FALSE))</f>
        <v/>
      </c>
      <c r="G1611" s="164" t="str">
        <f>IF(D1611="所費",VLOOKUP(D1611,支出入力表!E1612:$M$2000,4,FALSE),"")</f>
        <v/>
      </c>
      <c r="H1611" s="164" t="str">
        <f>IF(D1611="所費",VLOOKUP(D1611,支出入力表!E1612:$M$2000,5,FALSE),"")</f>
        <v/>
      </c>
      <c r="I1611" s="166" t="str">
        <f>IF(D1611="所費",VLOOKUP(D1611,支出入力表!E1612:$M$2000,6,FALSE),"")</f>
        <v/>
      </c>
      <c r="J1611" s="167" t="str">
        <f>IF(D1611="所費",VLOOKUP(D1611,支出入力表!E1612:$M$2000,7,FALSE),"")</f>
        <v/>
      </c>
      <c r="K1611" s="167" t="str">
        <f>IF(D1611="所費",VLOOKUP(D1611,支出入力表!E1612:$M$2000,8,FALSE),"")</f>
        <v/>
      </c>
      <c r="L1611" s="168" t="str">
        <f>IF(D1611="所費",VLOOKUP(D1611,支出入力表!E1612:$M$2000,9,FALSE),"")</f>
        <v/>
      </c>
      <c r="M1611" s="30"/>
    </row>
    <row r="1612" spans="2:13" x14ac:dyDescent="0.55000000000000004">
      <c r="B1612" s="163" t="str">
        <f>IF(D1612="所費",支出入力表!A1613,"")</f>
        <v/>
      </c>
      <c r="C1612" s="164" t="str">
        <f>IF(D1612="所費",支出入力表!C1613,"")</f>
        <v/>
      </c>
      <c r="D1612" s="165" t="str">
        <f>IF(支出入力表!E1613="所費","所費","")</f>
        <v/>
      </c>
      <c r="E1612" s="165" t="str">
        <f>IF(D1612="","",支出入力表!G1613)</f>
        <v/>
      </c>
      <c r="F1612" s="196" t="str">
        <f>IF(E1612="","",VLOOKUP(E1612,プルダウン用リスト!$L$1:$M$14,2,FALSE))</f>
        <v/>
      </c>
      <c r="G1612" s="164" t="str">
        <f>IF(D1612="所費",VLOOKUP(D1612,支出入力表!E1613:$M$2000,4,FALSE),"")</f>
        <v/>
      </c>
      <c r="H1612" s="164" t="str">
        <f>IF(D1612="所費",VLOOKUP(D1612,支出入力表!E1613:$M$2000,5,FALSE),"")</f>
        <v/>
      </c>
      <c r="I1612" s="166" t="str">
        <f>IF(D1612="所費",VLOOKUP(D1612,支出入力表!E1613:$M$2000,6,FALSE),"")</f>
        <v/>
      </c>
      <c r="J1612" s="167" t="str">
        <f>IF(D1612="所費",VLOOKUP(D1612,支出入力表!E1613:$M$2000,7,FALSE),"")</f>
        <v/>
      </c>
      <c r="K1612" s="167" t="str">
        <f>IF(D1612="所費",VLOOKUP(D1612,支出入力表!E1613:$M$2000,8,FALSE),"")</f>
        <v/>
      </c>
      <c r="L1612" s="168" t="str">
        <f>IF(D1612="所費",VLOOKUP(D1612,支出入力表!E1613:$M$2000,9,FALSE),"")</f>
        <v/>
      </c>
      <c r="M1612" s="30"/>
    </row>
    <row r="1613" spans="2:13" x14ac:dyDescent="0.55000000000000004">
      <c r="B1613" s="163" t="str">
        <f>IF(D1613="所費",支出入力表!A1614,"")</f>
        <v/>
      </c>
      <c r="C1613" s="164" t="str">
        <f>IF(D1613="所費",支出入力表!C1614,"")</f>
        <v/>
      </c>
      <c r="D1613" s="165" t="str">
        <f>IF(支出入力表!E1614="所費","所費","")</f>
        <v/>
      </c>
      <c r="E1613" s="165" t="str">
        <f>IF(D1613="","",支出入力表!G1614)</f>
        <v/>
      </c>
      <c r="F1613" s="196" t="str">
        <f>IF(E1613="","",VLOOKUP(E1613,プルダウン用リスト!$L$1:$M$14,2,FALSE))</f>
        <v/>
      </c>
      <c r="G1613" s="164" t="str">
        <f>IF(D1613="所費",VLOOKUP(D1613,支出入力表!E1614:$M$2000,4,FALSE),"")</f>
        <v/>
      </c>
      <c r="H1613" s="164" t="str">
        <f>IF(D1613="所費",VLOOKUP(D1613,支出入力表!E1614:$M$2000,5,FALSE),"")</f>
        <v/>
      </c>
      <c r="I1613" s="166" t="str">
        <f>IF(D1613="所費",VLOOKUP(D1613,支出入力表!E1614:$M$2000,6,FALSE),"")</f>
        <v/>
      </c>
      <c r="J1613" s="167" t="str">
        <f>IF(D1613="所費",VLOOKUP(D1613,支出入力表!E1614:$M$2000,7,FALSE),"")</f>
        <v/>
      </c>
      <c r="K1613" s="167" t="str">
        <f>IF(D1613="所費",VLOOKUP(D1613,支出入力表!E1614:$M$2000,8,FALSE),"")</f>
        <v/>
      </c>
      <c r="L1613" s="168" t="str">
        <f>IF(D1613="所費",VLOOKUP(D1613,支出入力表!E1614:$M$2000,9,FALSE),"")</f>
        <v/>
      </c>
      <c r="M1613" s="30"/>
    </row>
    <row r="1614" spans="2:13" x14ac:dyDescent="0.55000000000000004">
      <c r="B1614" s="163" t="str">
        <f>IF(D1614="所費",支出入力表!A1615,"")</f>
        <v/>
      </c>
      <c r="C1614" s="164" t="str">
        <f>IF(D1614="所費",支出入力表!C1615,"")</f>
        <v/>
      </c>
      <c r="D1614" s="165" t="str">
        <f>IF(支出入力表!E1615="所費","所費","")</f>
        <v/>
      </c>
      <c r="E1614" s="165" t="str">
        <f>IF(D1614="","",支出入力表!G1615)</f>
        <v/>
      </c>
      <c r="F1614" s="196" t="str">
        <f>IF(E1614="","",VLOOKUP(E1614,プルダウン用リスト!$L$1:$M$14,2,FALSE))</f>
        <v/>
      </c>
      <c r="G1614" s="164" t="str">
        <f>IF(D1614="所費",VLOOKUP(D1614,支出入力表!E1615:$M$2000,4,FALSE),"")</f>
        <v/>
      </c>
      <c r="H1614" s="164" t="str">
        <f>IF(D1614="所費",VLOOKUP(D1614,支出入力表!E1615:$M$2000,5,FALSE),"")</f>
        <v/>
      </c>
      <c r="I1614" s="166" t="str">
        <f>IF(D1614="所費",VLOOKUP(D1614,支出入力表!E1615:$M$2000,6,FALSE),"")</f>
        <v/>
      </c>
      <c r="J1614" s="167" t="str">
        <f>IF(D1614="所費",VLOOKUP(D1614,支出入力表!E1615:$M$2000,7,FALSE),"")</f>
        <v/>
      </c>
      <c r="K1614" s="167" t="str">
        <f>IF(D1614="所費",VLOOKUP(D1614,支出入力表!E1615:$M$2000,8,FALSE),"")</f>
        <v/>
      </c>
      <c r="L1614" s="168" t="str">
        <f>IF(D1614="所費",VLOOKUP(D1614,支出入力表!E1615:$M$2000,9,FALSE),"")</f>
        <v/>
      </c>
      <c r="M1614" s="30"/>
    </row>
    <row r="1615" spans="2:13" x14ac:dyDescent="0.55000000000000004">
      <c r="B1615" s="163" t="str">
        <f>IF(D1615="所費",支出入力表!A1616,"")</f>
        <v/>
      </c>
      <c r="C1615" s="164" t="str">
        <f>IF(D1615="所費",支出入力表!C1616,"")</f>
        <v/>
      </c>
      <c r="D1615" s="165" t="str">
        <f>IF(支出入力表!E1616="所費","所費","")</f>
        <v/>
      </c>
      <c r="E1615" s="165" t="str">
        <f>IF(D1615="","",支出入力表!G1616)</f>
        <v/>
      </c>
      <c r="F1615" s="196" t="str">
        <f>IF(E1615="","",VLOOKUP(E1615,プルダウン用リスト!$L$1:$M$14,2,FALSE))</f>
        <v/>
      </c>
      <c r="G1615" s="164" t="str">
        <f>IF(D1615="所費",VLOOKUP(D1615,支出入力表!E1616:$M$2000,4,FALSE),"")</f>
        <v/>
      </c>
      <c r="H1615" s="164" t="str">
        <f>IF(D1615="所費",VLOOKUP(D1615,支出入力表!E1616:$M$2000,5,FALSE),"")</f>
        <v/>
      </c>
      <c r="I1615" s="166" t="str">
        <f>IF(D1615="所費",VLOOKUP(D1615,支出入力表!E1616:$M$2000,6,FALSE),"")</f>
        <v/>
      </c>
      <c r="J1615" s="167" t="str">
        <f>IF(D1615="所費",VLOOKUP(D1615,支出入力表!E1616:$M$2000,7,FALSE),"")</f>
        <v/>
      </c>
      <c r="K1615" s="167" t="str">
        <f>IF(D1615="所費",VLOOKUP(D1615,支出入力表!E1616:$M$2000,8,FALSE),"")</f>
        <v/>
      </c>
      <c r="L1615" s="168" t="str">
        <f>IF(D1615="所費",VLOOKUP(D1615,支出入力表!E1616:$M$2000,9,FALSE),"")</f>
        <v/>
      </c>
      <c r="M1615" s="30"/>
    </row>
    <row r="1616" spans="2:13" x14ac:dyDescent="0.55000000000000004">
      <c r="B1616" s="163" t="str">
        <f>IF(D1616="所費",支出入力表!A1617,"")</f>
        <v/>
      </c>
      <c r="C1616" s="164" t="str">
        <f>IF(D1616="所費",支出入力表!C1617,"")</f>
        <v/>
      </c>
      <c r="D1616" s="165" t="str">
        <f>IF(支出入力表!E1617="所費","所費","")</f>
        <v/>
      </c>
      <c r="E1616" s="165" t="str">
        <f>IF(D1616="","",支出入力表!G1617)</f>
        <v/>
      </c>
      <c r="F1616" s="196" t="str">
        <f>IF(E1616="","",VLOOKUP(E1616,プルダウン用リスト!$L$1:$M$14,2,FALSE))</f>
        <v/>
      </c>
      <c r="G1616" s="164" t="str">
        <f>IF(D1616="所費",VLOOKUP(D1616,支出入力表!E1617:$M$2000,4,FALSE),"")</f>
        <v/>
      </c>
      <c r="H1616" s="164" t="str">
        <f>IF(D1616="所費",VLOOKUP(D1616,支出入力表!E1617:$M$2000,5,FALSE),"")</f>
        <v/>
      </c>
      <c r="I1616" s="166" t="str">
        <f>IF(D1616="所費",VLOOKUP(D1616,支出入力表!E1617:$M$2000,6,FALSE),"")</f>
        <v/>
      </c>
      <c r="J1616" s="167" t="str">
        <f>IF(D1616="所費",VLOOKUP(D1616,支出入力表!E1617:$M$2000,7,FALSE),"")</f>
        <v/>
      </c>
      <c r="K1616" s="167" t="str">
        <f>IF(D1616="所費",VLOOKUP(D1616,支出入力表!E1617:$M$2000,8,FALSE),"")</f>
        <v/>
      </c>
      <c r="L1616" s="168" t="str">
        <f>IF(D1616="所費",VLOOKUP(D1616,支出入力表!E1617:$M$2000,9,FALSE),"")</f>
        <v/>
      </c>
      <c r="M1616" s="30"/>
    </row>
    <row r="1617" spans="2:13" x14ac:dyDescent="0.55000000000000004">
      <c r="B1617" s="163" t="str">
        <f>IF(D1617="所費",支出入力表!A1618,"")</f>
        <v/>
      </c>
      <c r="C1617" s="164" t="str">
        <f>IF(D1617="所費",支出入力表!C1618,"")</f>
        <v/>
      </c>
      <c r="D1617" s="165" t="str">
        <f>IF(支出入力表!E1618="所費","所費","")</f>
        <v/>
      </c>
      <c r="E1617" s="165" t="str">
        <f>IF(D1617="","",支出入力表!G1618)</f>
        <v/>
      </c>
      <c r="F1617" s="196" t="str">
        <f>IF(E1617="","",VLOOKUP(E1617,プルダウン用リスト!$L$1:$M$14,2,FALSE))</f>
        <v/>
      </c>
      <c r="G1617" s="164" t="str">
        <f>IF(D1617="所費",VLOOKUP(D1617,支出入力表!E1618:$M$2000,4,FALSE),"")</f>
        <v/>
      </c>
      <c r="H1617" s="164" t="str">
        <f>IF(D1617="所費",VLOOKUP(D1617,支出入力表!E1618:$M$2000,5,FALSE),"")</f>
        <v/>
      </c>
      <c r="I1617" s="166" t="str">
        <f>IF(D1617="所費",VLOOKUP(D1617,支出入力表!E1618:$M$2000,6,FALSE),"")</f>
        <v/>
      </c>
      <c r="J1617" s="167" t="str">
        <f>IF(D1617="所費",VLOOKUP(D1617,支出入力表!E1618:$M$2000,7,FALSE),"")</f>
        <v/>
      </c>
      <c r="K1617" s="167" t="str">
        <f>IF(D1617="所費",VLOOKUP(D1617,支出入力表!E1618:$M$2000,8,FALSE),"")</f>
        <v/>
      </c>
      <c r="L1617" s="168" t="str">
        <f>IF(D1617="所費",VLOOKUP(D1617,支出入力表!E1618:$M$2000,9,FALSE),"")</f>
        <v/>
      </c>
      <c r="M1617" s="30"/>
    </row>
    <row r="1618" spans="2:13" x14ac:dyDescent="0.55000000000000004">
      <c r="B1618" s="163" t="str">
        <f>IF(D1618="所費",支出入力表!A1619,"")</f>
        <v/>
      </c>
      <c r="C1618" s="164" t="str">
        <f>IF(D1618="所費",支出入力表!C1619,"")</f>
        <v/>
      </c>
      <c r="D1618" s="165" t="str">
        <f>IF(支出入力表!E1619="所費","所費","")</f>
        <v/>
      </c>
      <c r="E1618" s="165" t="str">
        <f>IF(D1618="","",支出入力表!G1619)</f>
        <v/>
      </c>
      <c r="F1618" s="196" t="str">
        <f>IF(E1618="","",VLOOKUP(E1618,プルダウン用リスト!$L$1:$M$14,2,FALSE))</f>
        <v/>
      </c>
      <c r="G1618" s="164" t="str">
        <f>IF(D1618="所費",VLOOKUP(D1618,支出入力表!E1619:$M$2000,4,FALSE),"")</f>
        <v/>
      </c>
      <c r="H1618" s="164" t="str">
        <f>IF(D1618="所費",VLOOKUP(D1618,支出入力表!E1619:$M$2000,5,FALSE),"")</f>
        <v/>
      </c>
      <c r="I1618" s="166" t="str">
        <f>IF(D1618="所費",VLOOKUP(D1618,支出入力表!E1619:$M$2000,6,FALSE),"")</f>
        <v/>
      </c>
      <c r="J1618" s="167" t="str">
        <f>IF(D1618="所費",VLOOKUP(D1618,支出入力表!E1619:$M$2000,7,FALSE),"")</f>
        <v/>
      </c>
      <c r="K1618" s="167" t="str">
        <f>IF(D1618="所費",VLOOKUP(D1618,支出入力表!E1619:$M$2000,8,FALSE),"")</f>
        <v/>
      </c>
      <c r="L1618" s="168" t="str">
        <f>IF(D1618="所費",VLOOKUP(D1618,支出入力表!E1619:$M$2000,9,FALSE),"")</f>
        <v/>
      </c>
      <c r="M1618" s="30"/>
    </row>
    <row r="1619" spans="2:13" x14ac:dyDescent="0.55000000000000004">
      <c r="B1619" s="163" t="str">
        <f>IF(D1619="所費",支出入力表!A1620,"")</f>
        <v/>
      </c>
      <c r="C1619" s="164" t="str">
        <f>IF(D1619="所費",支出入力表!C1620,"")</f>
        <v/>
      </c>
      <c r="D1619" s="165" t="str">
        <f>IF(支出入力表!E1620="所費","所費","")</f>
        <v/>
      </c>
      <c r="E1619" s="165" t="str">
        <f>IF(D1619="","",支出入力表!G1620)</f>
        <v/>
      </c>
      <c r="F1619" s="196" t="str">
        <f>IF(E1619="","",VLOOKUP(E1619,プルダウン用リスト!$L$1:$M$14,2,FALSE))</f>
        <v/>
      </c>
      <c r="G1619" s="164" t="str">
        <f>IF(D1619="所費",VLOOKUP(D1619,支出入力表!E1620:$M$2000,4,FALSE),"")</f>
        <v/>
      </c>
      <c r="H1619" s="164" t="str">
        <f>IF(D1619="所費",VLOOKUP(D1619,支出入力表!E1620:$M$2000,5,FALSE),"")</f>
        <v/>
      </c>
      <c r="I1619" s="166" t="str">
        <f>IF(D1619="所費",VLOOKUP(D1619,支出入力表!E1620:$M$2000,6,FALSE),"")</f>
        <v/>
      </c>
      <c r="J1619" s="167" t="str">
        <f>IF(D1619="所費",VLOOKUP(D1619,支出入力表!E1620:$M$2000,7,FALSE),"")</f>
        <v/>
      </c>
      <c r="K1619" s="167" t="str">
        <f>IF(D1619="所費",VLOOKUP(D1619,支出入力表!E1620:$M$2000,8,FALSE),"")</f>
        <v/>
      </c>
      <c r="L1619" s="168" t="str">
        <f>IF(D1619="所費",VLOOKUP(D1619,支出入力表!E1620:$M$2000,9,FALSE),"")</f>
        <v/>
      </c>
      <c r="M1619" s="30"/>
    </row>
    <row r="1620" spans="2:13" x14ac:dyDescent="0.55000000000000004">
      <c r="B1620" s="163" t="str">
        <f>IF(D1620="所費",支出入力表!A1621,"")</f>
        <v/>
      </c>
      <c r="C1620" s="164" t="str">
        <f>IF(D1620="所費",支出入力表!C1621,"")</f>
        <v/>
      </c>
      <c r="D1620" s="165" t="str">
        <f>IF(支出入力表!E1621="所費","所費","")</f>
        <v/>
      </c>
      <c r="E1620" s="165" t="str">
        <f>IF(D1620="","",支出入力表!G1621)</f>
        <v/>
      </c>
      <c r="F1620" s="196" t="str">
        <f>IF(E1620="","",VLOOKUP(E1620,プルダウン用リスト!$L$1:$M$14,2,FALSE))</f>
        <v/>
      </c>
      <c r="G1620" s="164" t="str">
        <f>IF(D1620="所費",VLOOKUP(D1620,支出入力表!E1621:$M$2000,4,FALSE),"")</f>
        <v/>
      </c>
      <c r="H1620" s="164" t="str">
        <f>IF(D1620="所費",VLOOKUP(D1620,支出入力表!E1621:$M$2000,5,FALSE),"")</f>
        <v/>
      </c>
      <c r="I1620" s="166" t="str">
        <f>IF(D1620="所費",VLOOKUP(D1620,支出入力表!E1621:$M$2000,6,FALSE),"")</f>
        <v/>
      </c>
      <c r="J1620" s="167" t="str">
        <f>IF(D1620="所費",VLOOKUP(D1620,支出入力表!E1621:$M$2000,7,FALSE),"")</f>
        <v/>
      </c>
      <c r="K1620" s="167" t="str">
        <f>IF(D1620="所費",VLOOKUP(D1620,支出入力表!E1621:$M$2000,8,FALSE),"")</f>
        <v/>
      </c>
      <c r="L1620" s="168" t="str">
        <f>IF(D1620="所費",VLOOKUP(D1620,支出入力表!E1621:$M$2000,9,FALSE),"")</f>
        <v/>
      </c>
      <c r="M1620" s="30"/>
    </row>
    <row r="1621" spans="2:13" x14ac:dyDescent="0.55000000000000004">
      <c r="B1621" s="163" t="str">
        <f>IF(D1621="所費",支出入力表!A1622,"")</f>
        <v/>
      </c>
      <c r="C1621" s="164" t="str">
        <f>IF(D1621="所費",支出入力表!C1622,"")</f>
        <v/>
      </c>
      <c r="D1621" s="165" t="str">
        <f>IF(支出入力表!E1622="所費","所費","")</f>
        <v/>
      </c>
      <c r="E1621" s="165" t="str">
        <f>IF(D1621="","",支出入力表!G1622)</f>
        <v/>
      </c>
      <c r="F1621" s="196" t="str">
        <f>IF(E1621="","",VLOOKUP(E1621,プルダウン用リスト!$L$1:$M$14,2,FALSE))</f>
        <v/>
      </c>
      <c r="G1621" s="164" t="str">
        <f>IF(D1621="所費",VLOOKUP(D1621,支出入力表!E1622:$M$2000,4,FALSE),"")</f>
        <v/>
      </c>
      <c r="H1621" s="164" t="str">
        <f>IF(D1621="所費",VLOOKUP(D1621,支出入力表!E1622:$M$2000,5,FALSE),"")</f>
        <v/>
      </c>
      <c r="I1621" s="166" t="str">
        <f>IF(D1621="所費",VLOOKUP(D1621,支出入力表!E1622:$M$2000,6,FALSE),"")</f>
        <v/>
      </c>
      <c r="J1621" s="167" t="str">
        <f>IF(D1621="所費",VLOOKUP(D1621,支出入力表!E1622:$M$2000,7,FALSE),"")</f>
        <v/>
      </c>
      <c r="K1621" s="167" t="str">
        <f>IF(D1621="所費",VLOOKUP(D1621,支出入力表!E1622:$M$2000,8,FALSE),"")</f>
        <v/>
      </c>
      <c r="L1621" s="168" t="str">
        <f>IF(D1621="所費",VLOOKUP(D1621,支出入力表!E1622:$M$2000,9,FALSE),"")</f>
        <v/>
      </c>
      <c r="M1621" s="30"/>
    </row>
    <row r="1622" spans="2:13" x14ac:dyDescent="0.55000000000000004">
      <c r="B1622" s="163" t="str">
        <f>IF(D1622="所費",支出入力表!A1623,"")</f>
        <v/>
      </c>
      <c r="C1622" s="164" t="str">
        <f>IF(D1622="所費",支出入力表!C1623,"")</f>
        <v/>
      </c>
      <c r="D1622" s="165" t="str">
        <f>IF(支出入力表!E1623="所費","所費","")</f>
        <v/>
      </c>
      <c r="E1622" s="165" t="str">
        <f>IF(D1622="","",支出入力表!G1623)</f>
        <v/>
      </c>
      <c r="F1622" s="196" t="str">
        <f>IF(E1622="","",VLOOKUP(E1622,プルダウン用リスト!$L$1:$M$14,2,FALSE))</f>
        <v/>
      </c>
      <c r="G1622" s="164" t="str">
        <f>IF(D1622="所費",VLOOKUP(D1622,支出入力表!E1623:$M$2000,4,FALSE),"")</f>
        <v/>
      </c>
      <c r="H1622" s="164" t="str">
        <f>IF(D1622="所費",VLOOKUP(D1622,支出入力表!E1623:$M$2000,5,FALSE),"")</f>
        <v/>
      </c>
      <c r="I1622" s="166" t="str">
        <f>IF(D1622="所費",VLOOKUP(D1622,支出入力表!E1623:$M$2000,6,FALSE),"")</f>
        <v/>
      </c>
      <c r="J1622" s="167" t="str">
        <f>IF(D1622="所費",VLOOKUP(D1622,支出入力表!E1623:$M$2000,7,FALSE),"")</f>
        <v/>
      </c>
      <c r="K1622" s="167" t="str">
        <f>IF(D1622="所費",VLOOKUP(D1622,支出入力表!E1623:$M$2000,8,FALSE),"")</f>
        <v/>
      </c>
      <c r="L1622" s="168" t="str">
        <f>IF(D1622="所費",VLOOKUP(D1622,支出入力表!E1623:$M$2000,9,FALSE),"")</f>
        <v/>
      </c>
      <c r="M1622" s="30"/>
    </row>
    <row r="1623" spans="2:13" x14ac:dyDescent="0.55000000000000004">
      <c r="B1623" s="163" t="str">
        <f>IF(D1623="所費",支出入力表!A1624,"")</f>
        <v/>
      </c>
      <c r="C1623" s="164" t="str">
        <f>IF(D1623="所費",支出入力表!C1624,"")</f>
        <v/>
      </c>
      <c r="D1623" s="165" t="str">
        <f>IF(支出入力表!E1624="所費","所費","")</f>
        <v/>
      </c>
      <c r="E1623" s="165" t="str">
        <f>IF(D1623="","",支出入力表!G1624)</f>
        <v/>
      </c>
      <c r="F1623" s="196" t="str">
        <f>IF(E1623="","",VLOOKUP(E1623,プルダウン用リスト!$L$1:$M$14,2,FALSE))</f>
        <v/>
      </c>
      <c r="G1623" s="164" t="str">
        <f>IF(D1623="所費",VLOOKUP(D1623,支出入力表!E1624:$M$2000,4,FALSE),"")</f>
        <v/>
      </c>
      <c r="H1623" s="164" t="str">
        <f>IF(D1623="所費",VLOOKUP(D1623,支出入力表!E1624:$M$2000,5,FALSE),"")</f>
        <v/>
      </c>
      <c r="I1623" s="166" t="str">
        <f>IF(D1623="所費",VLOOKUP(D1623,支出入力表!E1624:$M$2000,6,FALSE),"")</f>
        <v/>
      </c>
      <c r="J1623" s="167" t="str">
        <f>IF(D1623="所費",VLOOKUP(D1623,支出入力表!E1624:$M$2000,7,FALSE),"")</f>
        <v/>
      </c>
      <c r="K1623" s="167" t="str">
        <f>IF(D1623="所費",VLOOKUP(D1623,支出入力表!E1624:$M$2000,8,FALSE),"")</f>
        <v/>
      </c>
      <c r="L1623" s="168" t="str">
        <f>IF(D1623="所費",VLOOKUP(D1623,支出入力表!E1624:$M$2000,9,FALSE),"")</f>
        <v/>
      </c>
      <c r="M1623" s="30"/>
    </row>
    <row r="1624" spans="2:13" x14ac:dyDescent="0.55000000000000004">
      <c r="B1624" s="163" t="str">
        <f>IF(D1624="所費",支出入力表!A1625,"")</f>
        <v/>
      </c>
      <c r="C1624" s="164" t="str">
        <f>IF(D1624="所費",支出入力表!C1625,"")</f>
        <v/>
      </c>
      <c r="D1624" s="165" t="str">
        <f>IF(支出入力表!E1625="所費","所費","")</f>
        <v/>
      </c>
      <c r="E1624" s="165" t="str">
        <f>IF(D1624="","",支出入力表!G1625)</f>
        <v/>
      </c>
      <c r="F1624" s="196" t="str">
        <f>IF(E1624="","",VLOOKUP(E1624,プルダウン用リスト!$L$1:$M$14,2,FALSE))</f>
        <v/>
      </c>
      <c r="G1624" s="164" t="str">
        <f>IF(D1624="所費",VLOOKUP(D1624,支出入力表!E1625:$M$2000,4,FALSE),"")</f>
        <v/>
      </c>
      <c r="H1624" s="164" t="str">
        <f>IF(D1624="所費",VLOOKUP(D1624,支出入力表!E1625:$M$2000,5,FALSE),"")</f>
        <v/>
      </c>
      <c r="I1624" s="166" t="str">
        <f>IF(D1624="所費",VLOOKUP(D1624,支出入力表!E1625:$M$2000,6,FALSE),"")</f>
        <v/>
      </c>
      <c r="J1624" s="167" t="str">
        <f>IF(D1624="所費",VLOOKUP(D1624,支出入力表!E1625:$M$2000,7,FALSE),"")</f>
        <v/>
      </c>
      <c r="K1624" s="167" t="str">
        <f>IF(D1624="所費",VLOOKUP(D1624,支出入力表!E1625:$M$2000,8,FALSE),"")</f>
        <v/>
      </c>
      <c r="L1624" s="168" t="str">
        <f>IF(D1624="所費",VLOOKUP(D1624,支出入力表!E1625:$M$2000,9,FALSE),"")</f>
        <v/>
      </c>
      <c r="M1624" s="30"/>
    </row>
    <row r="1625" spans="2:13" x14ac:dyDescent="0.55000000000000004">
      <c r="B1625" s="163" t="str">
        <f>IF(D1625="所費",支出入力表!A1626,"")</f>
        <v/>
      </c>
      <c r="C1625" s="164" t="str">
        <f>IF(D1625="所費",支出入力表!C1626,"")</f>
        <v/>
      </c>
      <c r="D1625" s="165" t="str">
        <f>IF(支出入力表!E1626="所費","所費","")</f>
        <v/>
      </c>
      <c r="E1625" s="165" t="str">
        <f>IF(D1625="","",支出入力表!G1626)</f>
        <v/>
      </c>
      <c r="F1625" s="196" t="str">
        <f>IF(E1625="","",VLOOKUP(E1625,プルダウン用リスト!$L$1:$M$14,2,FALSE))</f>
        <v/>
      </c>
      <c r="G1625" s="164" t="str">
        <f>IF(D1625="所費",VLOOKUP(D1625,支出入力表!E1626:$M$2000,4,FALSE),"")</f>
        <v/>
      </c>
      <c r="H1625" s="164" t="str">
        <f>IF(D1625="所費",VLOOKUP(D1625,支出入力表!E1626:$M$2000,5,FALSE),"")</f>
        <v/>
      </c>
      <c r="I1625" s="166" t="str">
        <f>IF(D1625="所費",VLOOKUP(D1625,支出入力表!E1626:$M$2000,6,FALSE),"")</f>
        <v/>
      </c>
      <c r="J1625" s="167" t="str">
        <f>IF(D1625="所費",VLOOKUP(D1625,支出入力表!E1626:$M$2000,7,FALSE),"")</f>
        <v/>
      </c>
      <c r="K1625" s="167" t="str">
        <f>IF(D1625="所費",VLOOKUP(D1625,支出入力表!E1626:$M$2000,8,FALSE),"")</f>
        <v/>
      </c>
      <c r="L1625" s="168" t="str">
        <f>IF(D1625="所費",VLOOKUP(D1625,支出入力表!E1626:$M$2000,9,FALSE),"")</f>
        <v/>
      </c>
      <c r="M1625" s="30"/>
    </row>
    <row r="1626" spans="2:13" x14ac:dyDescent="0.55000000000000004">
      <c r="B1626" s="163" t="str">
        <f>IF(D1626="所費",支出入力表!A1627,"")</f>
        <v/>
      </c>
      <c r="C1626" s="164" t="str">
        <f>IF(D1626="所費",支出入力表!C1627,"")</f>
        <v/>
      </c>
      <c r="D1626" s="165" t="str">
        <f>IF(支出入力表!E1627="所費","所費","")</f>
        <v/>
      </c>
      <c r="E1626" s="165" t="str">
        <f>IF(D1626="","",支出入力表!G1627)</f>
        <v/>
      </c>
      <c r="F1626" s="196" t="str">
        <f>IF(E1626="","",VLOOKUP(E1626,プルダウン用リスト!$L$1:$M$14,2,FALSE))</f>
        <v/>
      </c>
      <c r="G1626" s="164" t="str">
        <f>IF(D1626="所費",VLOOKUP(D1626,支出入力表!E1627:$M$2000,4,FALSE),"")</f>
        <v/>
      </c>
      <c r="H1626" s="164" t="str">
        <f>IF(D1626="所費",VLOOKUP(D1626,支出入力表!E1627:$M$2000,5,FALSE),"")</f>
        <v/>
      </c>
      <c r="I1626" s="166" t="str">
        <f>IF(D1626="所費",VLOOKUP(D1626,支出入力表!E1627:$M$2000,6,FALSE),"")</f>
        <v/>
      </c>
      <c r="J1626" s="167" t="str">
        <f>IF(D1626="所費",VLOOKUP(D1626,支出入力表!E1627:$M$2000,7,FALSE),"")</f>
        <v/>
      </c>
      <c r="K1626" s="167" t="str">
        <f>IF(D1626="所費",VLOOKUP(D1626,支出入力表!E1627:$M$2000,8,FALSE),"")</f>
        <v/>
      </c>
      <c r="L1626" s="168" t="str">
        <f>IF(D1626="所費",VLOOKUP(D1626,支出入力表!E1627:$M$2000,9,FALSE),"")</f>
        <v/>
      </c>
      <c r="M1626" s="30"/>
    </row>
    <row r="1627" spans="2:13" x14ac:dyDescent="0.55000000000000004">
      <c r="B1627" s="163" t="str">
        <f>IF(D1627="所費",支出入力表!A1628,"")</f>
        <v/>
      </c>
      <c r="C1627" s="164" t="str">
        <f>IF(D1627="所費",支出入力表!C1628,"")</f>
        <v/>
      </c>
      <c r="D1627" s="165" t="str">
        <f>IF(支出入力表!E1628="所費","所費","")</f>
        <v/>
      </c>
      <c r="E1627" s="165" t="str">
        <f>IF(D1627="","",支出入力表!G1628)</f>
        <v/>
      </c>
      <c r="F1627" s="196" t="str">
        <f>IF(E1627="","",VLOOKUP(E1627,プルダウン用リスト!$L$1:$M$14,2,FALSE))</f>
        <v/>
      </c>
      <c r="G1627" s="164" t="str">
        <f>IF(D1627="所費",VLOOKUP(D1627,支出入力表!E1628:$M$2000,4,FALSE),"")</f>
        <v/>
      </c>
      <c r="H1627" s="164" t="str">
        <f>IF(D1627="所費",VLOOKUP(D1627,支出入力表!E1628:$M$2000,5,FALSE),"")</f>
        <v/>
      </c>
      <c r="I1627" s="166" t="str">
        <f>IF(D1627="所費",VLOOKUP(D1627,支出入力表!E1628:$M$2000,6,FALSE),"")</f>
        <v/>
      </c>
      <c r="J1627" s="167" t="str">
        <f>IF(D1627="所費",VLOOKUP(D1627,支出入力表!E1628:$M$2000,7,FALSE),"")</f>
        <v/>
      </c>
      <c r="K1627" s="167" t="str">
        <f>IF(D1627="所費",VLOOKUP(D1627,支出入力表!E1628:$M$2000,8,FALSE),"")</f>
        <v/>
      </c>
      <c r="L1627" s="168" t="str">
        <f>IF(D1627="所費",VLOOKUP(D1627,支出入力表!E1628:$M$2000,9,FALSE),"")</f>
        <v/>
      </c>
      <c r="M1627" s="30"/>
    </row>
    <row r="1628" spans="2:13" x14ac:dyDescent="0.55000000000000004">
      <c r="B1628" s="163" t="str">
        <f>IF(D1628="所費",支出入力表!A1629,"")</f>
        <v/>
      </c>
      <c r="C1628" s="164" t="str">
        <f>IF(D1628="所費",支出入力表!C1629,"")</f>
        <v/>
      </c>
      <c r="D1628" s="165" t="str">
        <f>IF(支出入力表!E1629="所費","所費","")</f>
        <v/>
      </c>
      <c r="E1628" s="165" t="str">
        <f>IF(D1628="","",支出入力表!G1629)</f>
        <v/>
      </c>
      <c r="F1628" s="196" t="str">
        <f>IF(E1628="","",VLOOKUP(E1628,プルダウン用リスト!$L$1:$M$14,2,FALSE))</f>
        <v/>
      </c>
      <c r="G1628" s="164" t="str">
        <f>IF(D1628="所費",VLOOKUP(D1628,支出入力表!E1629:$M$2000,4,FALSE),"")</f>
        <v/>
      </c>
      <c r="H1628" s="164" t="str">
        <f>IF(D1628="所費",VLOOKUP(D1628,支出入力表!E1629:$M$2000,5,FALSE),"")</f>
        <v/>
      </c>
      <c r="I1628" s="166" t="str">
        <f>IF(D1628="所費",VLOOKUP(D1628,支出入力表!E1629:$M$2000,6,FALSE),"")</f>
        <v/>
      </c>
      <c r="J1628" s="167" t="str">
        <f>IF(D1628="所費",VLOOKUP(D1628,支出入力表!E1629:$M$2000,7,FALSE),"")</f>
        <v/>
      </c>
      <c r="K1628" s="167" t="str">
        <f>IF(D1628="所費",VLOOKUP(D1628,支出入力表!E1629:$M$2000,8,FALSE),"")</f>
        <v/>
      </c>
      <c r="L1628" s="168" t="str">
        <f>IF(D1628="所費",VLOOKUP(D1628,支出入力表!E1629:$M$2000,9,FALSE),"")</f>
        <v/>
      </c>
      <c r="M1628" s="30"/>
    </row>
    <row r="1629" spans="2:13" x14ac:dyDescent="0.55000000000000004">
      <c r="B1629" s="163" t="str">
        <f>IF(D1629="所費",支出入力表!A1630,"")</f>
        <v/>
      </c>
      <c r="C1629" s="164" t="str">
        <f>IF(D1629="所費",支出入力表!C1630,"")</f>
        <v/>
      </c>
      <c r="D1629" s="165" t="str">
        <f>IF(支出入力表!E1630="所費","所費","")</f>
        <v/>
      </c>
      <c r="E1629" s="165" t="str">
        <f>IF(D1629="","",支出入力表!G1630)</f>
        <v/>
      </c>
      <c r="F1629" s="196" t="str">
        <f>IF(E1629="","",VLOOKUP(E1629,プルダウン用リスト!$L$1:$M$14,2,FALSE))</f>
        <v/>
      </c>
      <c r="G1629" s="164" t="str">
        <f>IF(D1629="所費",VLOOKUP(D1629,支出入力表!E1630:$M$2000,4,FALSE),"")</f>
        <v/>
      </c>
      <c r="H1629" s="164" t="str">
        <f>IF(D1629="所費",VLOOKUP(D1629,支出入力表!E1630:$M$2000,5,FALSE),"")</f>
        <v/>
      </c>
      <c r="I1629" s="166" t="str">
        <f>IF(D1629="所費",VLOOKUP(D1629,支出入力表!E1630:$M$2000,6,FALSE),"")</f>
        <v/>
      </c>
      <c r="J1629" s="167" t="str">
        <f>IF(D1629="所費",VLOOKUP(D1629,支出入力表!E1630:$M$2000,7,FALSE),"")</f>
        <v/>
      </c>
      <c r="K1629" s="167" t="str">
        <f>IF(D1629="所費",VLOOKUP(D1629,支出入力表!E1630:$M$2000,8,FALSE),"")</f>
        <v/>
      </c>
      <c r="L1629" s="168" t="str">
        <f>IF(D1629="所費",VLOOKUP(D1629,支出入力表!E1630:$M$2000,9,FALSE),"")</f>
        <v/>
      </c>
      <c r="M1629" s="30"/>
    </row>
    <row r="1630" spans="2:13" x14ac:dyDescent="0.55000000000000004">
      <c r="B1630" s="163" t="str">
        <f>IF(D1630="所費",支出入力表!A1631,"")</f>
        <v/>
      </c>
      <c r="C1630" s="164" t="str">
        <f>IF(D1630="所費",支出入力表!C1631,"")</f>
        <v/>
      </c>
      <c r="D1630" s="165" t="str">
        <f>IF(支出入力表!E1631="所費","所費","")</f>
        <v/>
      </c>
      <c r="E1630" s="165" t="str">
        <f>IF(D1630="","",支出入力表!G1631)</f>
        <v/>
      </c>
      <c r="F1630" s="196" t="str">
        <f>IF(E1630="","",VLOOKUP(E1630,プルダウン用リスト!$L$1:$M$14,2,FALSE))</f>
        <v/>
      </c>
      <c r="G1630" s="164" t="str">
        <f>IF(D1630="所費",VLOOKUP(D1630,支出入力表!E1631:$M$2000,4,FALSE),"")</f>
        <v/>
      </c>
      <c r="H1630" s="164" t="str">
        <f>IF(D1630="所費",VLOOKUP(D1630,支出入力表!E1631:$M$2000,5,FALSE),"")</f>
        <v/>
      </c>
      <c r="I1630" s="166" t="str">
        <f>IF(D1630="所費",VLOOKUP(D1630,支出入力表!E1631:$M$2000,6,FALSE),"")</f>
        <v/>
      </c>
      <c r="J1630" s="167" t="str">
        <f>IF(D1630="所費",VLOOKUP(D1630,支出入力表!E1631:$M$2000,7,FALSE),"")</f>
        <v/>
      </c>
      <c r="K1630" s="167" t="str">
        <f>IF(D1630="所費",VLOOKUP(D1630,支出入力表!E1631:$M$2000,8,FALSE),"")</f>
        <v/>
      </c>
      <c r="L1630" s="168" t="str">
        <f>IF(D1630="所費",VLOOKUP(D1630,支出入力表!E1631:$M$2000,9,FALSE),"")</f>
        <v/>
      </c>
      <c r="M1630" s="30"/>
    </row>
    <row r="1631" spans="2:13" x14ac:dyDescent="0.55000000000000004">
      <c r="B1631" s="163" t="str">
        <f>IF(D1631="所費",支出入力表!A1632,"")</f>
        <v/>
      </c>
      <c r="C1631" s="164" t="str">
        <f>IF(D1631="所費",支出入力表!C1632,"")</f>
        <v/>
      </c>
      <c r="D1631" s="165" t="str">
        <f>IF(支出入力表!E1632="所費","所費","")</f>
        <v/>
      </c>
      <c r="E1631" s="165" t="str">
        <f>IF(D1631="","",支出入力表!G1632)</f>
        <v/>
      </c>
      <c r="F1631" s="196" t="str">
        <f>IF(E1631="","",VLOOKUP(E1631,プルダウン用リスト!$L$1:$M$14,2,FALSE))</f>
        <v/>
      </c>
      <c r="G1631" s="164" t="str">
        <f>IF(D1631="所費",VLOOKUP(D1631,支出入力表!E1632:$M$2000,4,FALSE),"")</f>
        <v/>
      </c>
      <c r="H1631" s="164" t="str">
        <f>IF(D1631="所費",VLOOKUP(D1631,支出入力表!E1632:$M$2000,5,FALSE),"")</f>
        <v/>
      </c>
      <c r="I1631" s="166" t="str">
        <f>IF(D1631="所費",VLOOKUP(D1631,支出入力表!E1632:$M$2000,6,FALSE),"")</f>
        <v/>
      </c>
      <c r="J1631" s="167" t="str">
        <f>IF(D1631="所費",VLOOKUP(D1631,支出入力表!E1632:$M$2000,7,FALSE),"")</f>
        <v/>
      </c>
      <c r="K1631" s="167" t="str">
        <f>IF(D1631="所費",VLOOKUP(D1631,支出入力表!E1632:$M$2000,8,FALSE),"")</f>
        <v/>
      </c>
      <c r="L1631" s="168" t="str">
        <f>IF(D1631="所費",VLOOKUP(D1631,支出入力表!E1632:$M$2000,9,FALSE),"")</f>
        <v/>
      </c>
      <c r="M1631" s="30"/>
    </row>
    <row r="1632" spans="2:13" x14ac:dyDescent="0.55000000000000004">
      <c r="B1632" s="163" t="str">
        <f>IF(D1632="所費",支出入力表!A1633,"")</f>
        <v/>
      </c>
      <c r="C1632" s="164" t="str">
        <f>IF(D1632="所費",支出入力表!C1633,"")</f>
        <v/>
      </c>
      <c r="D1632" s="165" t="str">
        <f>IF(支出入力表!E1633="所費","所費","")</f>
        <v/>
      </c>
      <c r="E1632" s="165" t="str">
        <f>IF(D1632="","",支出入力表!G1633)</f>
        <v/>
      </c>
      <c r="F1632" s="196" t="str">
        <f>IF(E1632="","",VLOOKUP(E1632,プルダウン用リスト!$L$1:$M$14,2,FALSE))</f>
        <v/>
      </c>
      <c r="G1632" s="164" t="str">
        <f>IF(D1632="所費",VLOOKUP(D1632,支出入力表!E1633:$M$2000,4,FALSE),"")</f>
        <v/>
      </c>
      <c r="H1632" s="164" t="str">
        <f>IF(D1632="所費",VLOOKUP(D1632,支出入力表!E1633:$M$2000,5,FALSE),"")</f>
        <v/>
      </c>
      <c r="I1632" s="166" t="str">
        <f>IF(D1632="所費",VLOOKUP(D1632,支出入力表!E1633:$M$2000,6,FALSE),"")</f>
        <v/>
      </c>
      <c r="J1632" s="167" t="str">
        <f>IF(D1632="所費",VLOOKUP(D1632,支出入力表!E1633:$M$2000,7,FALSE),"")</f>
        <v/>
      </c>
      <c r="K1632" s="167" t="str">
        <f>IF(D1632="所費",VLOOKUP(D1632,支出入力表!E1633:$M$2000,8,FALSE),"")</f>
        <v/>
      </c>
      <c r="L1632" s="168" t="str">
        <f>IF(D1632="所費",VLOOKUP(D1632,支出入力表!E1633:$M$2000,9,FALSE),"")</f>
        <v/>
      </c>
      <c r="M1632" s="30"/>
    </row>
    <row r="1633" spans="2:13" x14ac:dyDescent="0.55000000000000004">
      <c r="B1633" s="163" t="str">
        <f>IF(D1633="所費",支出入力表!A1634,"")</f>
        <v/>
      </c>
      <c r="C1633" s="164" t="str">
        <f>IF(D1633="所費",支出入力表!C1634,"")</f>
        <v/>
      </c>
      <c r="D1633" s="165" t="str">
        <f>IF(支出入力表!E1634="所費","所費","")</f>
        <v/>
      </c>
      <c r="E1633" s="165" t="str">
        <f>IF(D1633="","",支出入力表!G1634)</f>
        <v/>
      </c>
      <c r="F1633" s="196" t="str">
        <f>IF(E1633="","",VLOOKUP(E1633,プルダウン用リスト!$L$1:$M$14,2,FALSE))</f>
        <v/>
      </c>
      <c r="G1633" s="164" t="str">
        <f>IF(D1633="所費",VLOOKUP(D1633,支出入力表!E1634:$M$2000,4,FALSE),"")</f>
        <v/>
      </c>
      <c r="H1633" s="164" t="str">
        <f>IF(D1633="所費",VLOOKUP(D1633,支出入力表!E1634:$M$2000,5,FALSE),"")</f>
        <v/>
      </c>
      <c r="I1633" s="166" t="str">
        <f>IF(D1633="所費",VLOOKUP(D1633,支出入力表!E1634:$M$2000,6,FALSE),"")</f>
        <v/>
      </c>
      <c r="J1633" s="167" t="str">
        <f>IF(D1633="所費",VLOOKUP(D1633,支出入力表!E1634:$M$2000,7,FALSE),"")</f>
        <v/>
      </c>
      <c r="K1633" s="167" t="str">
        <f>IF(D1633="所費",VLOOKUP(D1633,支出入力表!E1634:$M$2000,8,FALSE),"")</f>
        <v/>
      </c>
      <c r="L1633" s="168" t="str">
        <f>IF(D1633="所費",VLOOKUP(D1633,支出入力表!E1634:$M$2000,9,FALSE),"")</f>
        <v/>
      </c>
      <c r="M1633" s="30"/>
    </row>
    <row r="1634" spans="2:13" x14ac:dyDescent="0.55000000000000004">
      <c r="B1634" s="163" t="str">
        <f>IF(D1634="所費",支出入力表!A1635,"")</f>
        <v/>
      </c>
      <c r="C1634" s="164" t="str">
        <f>IF(D1634="所費",支出入力表!C1635,"")</f>
        <v/>
      </c>
      <c r="D1634" s="165" t="str">
        <f>IF(支出入力表!E1635="所費","所費","")</f>
        <v/>
      </c>
      <c r="E1634" s="165" t="str">
        <f>IF(D1634="","",支出入力表!G1635)</f>
        <v/>
      </c>
      <c r="F1634" s="196" t="str">
        <f>IF(E1634="","",VLOOKUP(E1634,プルダウン用リスト!$L$1:$M$14,2,FALSE))</f>
        <v/>
      </c>
      <c r="G1634" s="164" t="str">
        <f>IF(D1634="所費",VLOOKUP(D1634,支出入力表!E1635:$M$2000,4,FALSE),"")</f>
        <v/>
      </c>
      <c r="H1634" s="164" t="str">
        <f>IF(D1634="所費",VLOOKUP(D1634,支出入力表!E1635:$M$2000,5,FALSE),"")</f>
        <v/>
      </c>
      <c r="I1634" s="166" t="str">
        <f>IF(D1634="所費",VLOOKUP(D1634,支出入力表!E1635:$M$2000,6,FALSE),"")</f>
        <v/>
      </c>
      <c r="J1634" s="167" t="str">
        <f>IF(D1634="所費",VLOOKUP(D1634,支出入力表!E1635:$M$2000,7,FALSE),"")</f>
        <v/>
      </c>
      <c r="K1634" s="167" t="str">
        <f>IF(D1634="所費",VLOOKUP(D1634,支出入力表!E1635:$M$2000,8,FALSE),"")</f>
        <v/>
      </c>
      <c r="L1634" s="168" t="str">
        <f>IF(D1634="所費",VLOOKUP(D1634,支出入力表!E1635:$M$2000,9,FALSE),"")</f>
        <v/>
      </c>
      <c r="M1634" s="30"/>
    </row>
    <row r="1635" spans="2:13" x14ac:dyDescent="0.55000000000000004">
      <c r="B1635" s="163" t="str">
        <f>IF(D1635="所費",支出入力表!A1636,"")</f>
        <v/>
      </c>
      <c r="C1635" s="164" t="str">
        <f>IF(D1635="所費",支出入力表!C1636,"")</f>
        <v/>
      </c>
      <c r="D1635" s="165" t="str">
        <f>IF(支出入力表!E1636="所費","所費","")</f>
        <v/>
      </c>
      <c r="E1635" s="165" t="str">
        <f>IF(D1635="","",支出入力表!G1636)</f>
        <v/>
      </c>
      <c r="F1635" s="196" t="str">
        <f>IF(E1635="","",VLOOKUP(E1635,プルダウン用リスト!$L$1:$M$14,2,FALSE))</f>
        <v/>
      </c>
      <c r="G1635" s="164" t="str">
        <f>IF(D1635="所費",VLOOKUP(D1635,支出入力表!E1636:$M$2000,4,FALSE),"")</f>
        <v/>
      </c>
      <c r="H1635" s="164" t="str">
        <f>IF(D1635="所費",VLOOKUP(D1635,支出入力表!E1636:$M$2000,5,FALSE),"")</f>
        <v/>
      </c>
      <c r="I1635" s="166" t="str">
        <f>IF(D1635="所費",VLOOKUP(D1635,支出入力表!E1636:$M$2000,6,FALSE),"")</f>
        <v/>
      </c>
      <c r="J1635" s="167" t="str">
        <f>IF(D1635="所費",VLOOKUP(D1635,支出入力表!E1636:$M$2000,7,FALSE),"")</f>
        <v/>
      </c>
      <c r="K1635" s="167" t="str">
        <f>IF(D1635="所費",VLOOKUP(D1635,支出入力表!E1636:$M$2000,8,FALSE),"")</f>
        <v/>
      </c>
      <c r="L1635" s="168" t="str">
        <f>IF(D1635="所費",VLOOKUP(D1635,支出入力表!E1636:$M$2000,9,FALSE),"")</f>
        <v/>
      </c>
      <c r="M1635" s="30"/>
    </row>
    <row r="1636" spans="2:13" x14ac:dyDescent="0.55000000000000004">
      <c r="B1636" s="163" t="str">
        <f>IF(D1636="所費",支出入力表!A1637,"")</f>
        <v/>
      </c>
      <c r="C1636" s="164" t="str">
        <f>IF(D1636="所費",支出入力表!C1637,"")</f>
        <v/>
      </c>
      <c r="D1636" s="165" t="str">
        <f>IF(支出入力表!E1637="所費","所費","")</f>
        <v/>
      </c>
      <c r="E1636" s="165" t="str">
        <f>IF(D1636="","",支出入力表!G1637)</f>
        <v/>
      </c>
      <c r="F1636" s="196" t="str">
        <f>IF(E1636="","",VLOOKUP(E1636,プルダウン用リスト!$L$1:$M$14,2,FALSE))</f>
        <v/>
      </c>
      <c r="G1636" s="164" t="str">
        <f>IF(D1636="所費",VLOOKUP(D1636,支出入力表!E1637:$M$2000,4,FALSE),"")</f>
        <v/>
      </c>
      <c r="H1636" s="164" t="str">
        <f>IF(D1636="所費",VLOOKUP(D1636,支出入力表!E1637:$M$2000,5,FALSE),"")</f>
        <v/>
      </c>
      <c r="I1636" s="166" t="str">
        <f>IF(D1636="所費",VLOOKUP(D1636,支出入力表!E1637:$M$2000,6,FALSE),"")</f>
        <v/>
      </c>
      <c r="J1636" s="167" t="str">
        <f>IF(D1636="所費",VLOOKUP(D1636,支出入力表!E1637:$M$2000,7,FALSE),"")</f>
        <v/>
      </c>
      <c r="K1636" s="167" t="str">
        <f>IF(D1636="所費",VLOOKUP(D1636,支出入力表!E1637:$M$2000,8,FALSE),"")</f>
        <v/>
      </c>
      <c r="L1636" s="168" t="str">
        <f>IF(D1636="所費",VLOOKUP(D1636,支出入力表!E1637:$M$2000,9,FALSE),"")</f>
        <v/>
      </c>
      <c r="M1636" s="30"/>
    </row>
    <row r="1637" spans="2:13" x14ac:dyDescent="0.55000000000000004">
      <c r="B1637" s="163" t="str">
        <f>IF(D1637="所費",支出入力表!A1638,"")</f>
        <v/>
      </c>
      <c r="C1637" s="164" t="str">
        <f>IF(D1637="所費",支出入力表!C1638,"")</f>
        <v/>
      </c>
      <c r="D1637" s="165" t="str">
        <f>IF(支出入力表!E1638="所費","所費","")</f>
        <v/>
      </c>
      <c r="E1637" s="165" t="str">
        <f>IF(D1637="","",支出入力表!G1638)</f>
        <v/>
      </c>
      <c r="F1637" s="196" t="str">
        <f>IF(E1637="","",VLOOKUP(E1637,プルダウン用リスト!$L$1:$M$14,2,FALSE))</f>
        <v/>
      </c>
      <c r="G1637" s="164" t="str">
        <f>IF(D1637="所費",VLOOKUP(D1637,支出入力表!E1638:$M$2000,4,FALSE),"")</f>
        <v/>
      </c>
      <c r="H1637" s="164" t="str">
        <f>IF(D1637="所費",VLOOKUP(D1637,支出入力表!E1638:$M$2000,5,FALSE),"")</f>
        <v/>
      </c>
      <c r="I1637" s="166" t="str">
        <f>IF(D1637="所費",VLOOKUP(D1637,支出入力表!E1638:$M$2000,6,FALSE),"")</f>
        <v/>
      </c>
      <c r="J1637" s="167" t="str">
        <f>IF(D1637="所費",VLOOKUP(D1637,支出入力表!E1638:$M$2000,7,FALSE),"")</f>
        <v/>
      </c>
      <c r="K1637" s="167" t="str">
        <f>IF(D1637="所費",VLOOKUP(D1637,支出入力表!E1638:$M$2000,8,FALSE),"")</f>
        <v/>
      </c>
      <c r="L1637" s="168" t="str">
        <f>IF(D1637="所費",VLOOKUP(D1637,支出入力表!E1638:$M$2000,9,FALSE),"")</f>
        <v/>
      </c>
      <c r="M1637" s="30"/>
    </row>
    <row r="1638" spans="2:13" x14ac:dyDescent="0.55000000000000004">
      <c r="B1638" s="163" t="str">
        <f>IF(D1638="所費",支出入力表!A1639,"")</f>
        <v/>
      </c>
      <c r="C1638" s="164" t="str">
        <f>IF(D1638="所費",支出入力表!C1639,"")</f>
        <v/>
      </c>
      <c r="D1638" s="165" t="str">
        <f>IF(支出入力表!E1639="所費","所費","")</f>
        <v/>
      </c>
      <c r="E1638" s="165" t="str">
        <f>IF(D1638="","",支出入力表!G1639)</f>
        <v/>
      </c>
      <c r="F1638" s="196" t="str">
        <f>IF(E1638="","",VLOOKUP(E1638,プルダウン用リスト!$L$1:$M$14,2,FALSE))</f>
        <v/>
      </c>
      <c r="G1638" s="164" t="str">
        <f>IF(D1638="所費",VLOOKUP(D1638,支出入力表!E1639:$M$2000,4,FALSE),"")</f>
        <v/>
      </c>
      <c r="H1638" s="164" t="str">
        <f>IF(D1638="所費",VLOOKUP(D1638,支出入力表!E1639:$M$2000,5,FALSE),"")</f>
        <v/>
      </c>
      <c r="I1638" s="166" t="str">
        <f>IF(D1638="所費",VLOOKUP(D1638,支出入力表!E1639:$M$2000,6,FALSE),"")</f>
        <v/>
      </c>
      <c r="J1638" s="167" t="str">
        <f>IF(D1638="所費",VLOOKUP(D1638,支出入力表!E1639:$M$2000,7,FALSE),"")</f>
        <v/>
      </c>
      <c r="K1638" s="167" t="str">
        <f>IF(D1638="所費",VLOOKUP(D1638,支出入力表!E1639:$M$2000,8,FALSE),"")</f>
        <v/>
      </c>
      <c r="L1638" s="168" t="str">
        <f>IF(D1638="所費",VLOOKUP(D1638,支出入力表!E1639:$M$2000,9,FALSE),"")</f>
        <v/>
      </c>
      <c r="M1638" s="30"/>
    </row>
    <row r="1639" spans="2:13" x14ac:dyDescent="0.55000000000000004">
      <c r="B1639" s="163" t="str">
        <f>IF(D1639="所費",支出入力表!A1640,"")</f>
        <v/>
      </c>
      <c r="C1639" s="164" t="str">
        <f>IF(D1639="所費",支出入力表!C1640,"")</f>
        <v/>
      </c>
      <c r="D1639" s="165" t="str">
        <f>IF(支出入力表!E1640="所費","所費","")</f>
        <v/>
      </c>
      <c r="E1639" s="165" t="str">
        <f>IF(D1639="","",支出入力表!G1640)</f>
        <v/>
      </c>
      <c r="F1639" s="196" t="str">
        <f>IF(E1639="","",VLOOKUP(E1639,プルダウン用リスト!$L$1:$M$14,2,FALSE))</f>
        <v/>
      </c>
      <c r="G1639" s="164" t="str">
        <f>IF(D1639="所費",VLOOKUP(D1639,支出入力表!E1640:$M$2000,4,FALSE),"")</f>
        <v/>
      </c>
      <c r="H1639" s="164" t="str">
        <f>IF(D1639="所費",VLOOKUP(D1639,支出入力表!E1640:$M$2000,5,FALSE),"")</f>
        <v/>
      </c>
      <c r="I1639" s="166" t="str">
        <f>IF(D1639="所費",VLOOKUP(D1639,支出入力表!E1640:$M$2000,6,FALSE),"")</f>
        <v/>
      </c>
      <c r="J1639" s="167" t="str">
        <f>IF(D1639="所費",VLOOKUP(D1639,支出入力表!E1640:$M$2000,7,FALSE),"")</f>
        <v/>
      </c>
      <c r="K1639" s="167" t="str">
        <f>IF(D1639="所費",VLOOKUP(D1639,支出入力表!E1640:$M$2000,8,FALSE),"")</f>
        <v/>
      </c>
      <c r="L1639" s="168" t="str">
        <f>IF(D1639="所費",VLOOKUP(D1639,支出入力表!E1640:$M$2000,9,FALSE),"")</f>
        <v/>
      </c>
      <c r="M1639" s="30"/>
    </row>
    <row r="1640" spans="2:13" x14ac:dyDescent="0.55000000000000004">
      <c r="B1640" s="163" t="str">
        <f>IF(D1640="所費",支出入力表!A1641,"")</f>
        <v/>
      </c>
      <c r="C1640" s="164" t="str">
        <f>IF(D1640="所費",支出入力表!C1641,"")</f>
        <v/>
      </c>
      <c r="D1640" s="165" t="str">
        <f>IF(支出入力表!E1641="所費","所費","")</f>
        <v/>
      </c>
      <c r="E1640" s="165" t="str">
        <f>IF(D1640="","",支出入力表!G1641)</f>
        <v/>
      </c>
      <c r="F1640" s="196" t="str">
        <f>IF(E1640="","",VLOOKUP(E1640,プルダウン用リスト!$L$1:$M$14,2,FALSE))</f>
        <v/>
      </c>
      <c r="G1640" s="164" t="str">
        <f>IF(D1640="所費",VLOOKUP(D1640,支出入力表!E1641:$M$2000,4,FALSE),"")</f>
        <v/>
      </c>
      <c r="H1640" s="164" t="str">
        <f>IF(D1640="所費",VLOOKUP(D1640,支出入力表!E1641:$M$2000,5,FALSE),"")</f>
        <v/>
      </c>
      <c r="I1640" s="166" t="str">
        <f>IF(D1640="所費",VLOOKUP(D1640,支出入力表!E1641:$M$2000,6,FALSE),"")</f>
        <v/>
      </c>
      <c r="J1640" s="167" t="str">
        <f>IF(D1640="所費",VLOOKUP(D1640,支出入力表!E1641:$M$2000,7,FALSE),"")</f>
        <v/>
      </c>
      <c r="K1640" s="167" t="str">
        <f>IF(D1640="所費",VLOOKUP(D1640,支出入力表!E1641:$M$2000,8,FALSE),"")</f>
        <v/>
      </c>
      <c r="L1640" s="168" t="str">
        <f>IF(D1640="所費",VLOOKUP(D1640,支出入力表!E1641:$M$2000,9,FALSE),"")</f>
        <v/>
      </c>
      <c r="M1640" s="30"/>
    </row>
    <row r="1641" spans="2:13" x14ac:dyDescent="0.55000000000000004">
      <c r="B1641" s="163" t="str">
        <f>IF(D1641="所費",支出入力表!A1642,"")</f>
        <v/>
      </c>
      <c r="C1641" s="164" t="str">
        <f>IF(D1641="所費",支出入力表!C1642,"")</f>
        <v/>
      </c>
      <c r="D1641" s="165" t="str">
        <f>IF(支出入力表!E1642="所費","所費","")</f>
        <v/>
      </c>
      <c r="E1641" s="165" t="str">
        <f>IF(D1641="","",支出入力表!G1642)</f>
        <v/>
      </c>
      <c r="F1641" s="196" t="str">
        <f>IF(E1641="","",VLOOKUP(E1641,プルダウン用リスト!$L$1:$M$14,2,FALSE))</f>
        <v/>
      </c>
      <c r="G1641" s="164" t="str">
        <f>IF(D1641="所費",VLOOKUP(D1641,支出入力表!E1642:$M$2000,4,FALSE),"")</f>
        <v/>
      </c>
      <c r="H1641" s="164" t="str">
        <f>IF(D1641="所費",VLOOKUP(D1641,支出入力表!E1642:$M$2000,5,FALSE),"")</f>
        <v/>
      </c>
      <c r="I1641" s="166" t="str">
        <f>IF(D1641="所費",VLOOKUP(D1641,支出入力表!E1642:$M$2000,6,FALSE),"")</f>
        <v/>
      </c>
      <c r="J1641" s="167" t="str">
        <f>IF(D1641="所費",VLOOKUP(D1641,支出入力表!E1642:$M$2000,7,FALSE),"")</f>
        <v/>
      </c>
      <c r="K1641" s="167" t="str">
        <f>IF(D1641="所費",VLOOKUP(D1641,支出入力表!E1642:$M$2000,8,FALSE),"")</f>
        <v/>
      </c>
      <c r="L1641" s="168" t="str">
        <f>IF(D1641="所費",VLOOKUP(D1641,支出入力表!E1642:$M$2000,9,FALSE),"")</f>
        <v/>
      </c>
      <c r="M1641" s="30"/>
    </row>
    <row r="1642" spans="2:13" x14ac:dyDescent="0.55000000000000004">
      <c r="B1642" s="163" t="str">
        <f>IF(D1642="所費",支出入力表!A1643,"")</f>
        <v/>
      </c>
      <c r="C1642" s="164" t="str">
        <f>IF(D1642="所費",支出入力表!C1643,"")</f>
        <v/>
      </c>
      <c r="D1642" s="165" t="str">
        <f>IF(支出入力表!E1643="所費","所費","")</f>
        <v/>
      </c>
      <c r="E1642" s="165" t="str">
        <f>IF(D1642="","",支出入力表!G1643)</f>
        <v/>
      </c>
      <c r="F1642" s="196" t="str">
        <f>IF(E1642="","",VLOOKUP(E1642,プルダウン用リスト!$L$1:$M$14,2,FALSE))</f>
        <v/>
      </c>
      <c r="G1642" s="164" t="str">
        <f>IF(D1642="所費",VLOOKUP(D1642,支出入力表!E1643:$M$2000,4,FALSE),"")</f>
        <v/>
      </c>
      <c r="H1642" s="164" t="str">
        <f>IF(D1642="所費",VLOOKUP(D1642,支出入力表!E1643:$M$2000,5,FALSE),"")</f>
        <v/>
      </c>
      <c r="I1642" s="166" t="str">
        <f>IF(D1642="所費",VLOOKUP(D1642,支出入力表!E1643:$M$2000,6,FALSE),"")</f>
        <v/>
      </c>
      <c r="J1642" s="167" t="str">
        <f>IF(D1642="所費",VLOOKUP(D1642,支出入力表!E1643:$M$2000,7,FALSE),"")</f>
        <v/>
      </c>
      <c r="K1642" s="167" t="str">
        <f>IF(D1642="所費",VLOOKUP(D1642,支出入力表!E1643:$M$2000,8,FALSE),"")</f>
        <v/>
      </c>
      <c r="L1642" s="168" t="str">
        <f>IF(D1642="所費",VLOOKUP(D1642,支出入力表!E1643:$M$2000,9,FALSE),"")</f>
        <v/>
      </c>
      <c r="M1642" s="30"/>
    </row>
    <row r="1643" spans="2:13" x14ac:dyDescent="0.55000000000000004">
      <c r="B1643" s="163" t="str">
        <f>IF(D1643="所費",支出入力表!A1644,"")</f>
        <v/>
      </c>
      <c r="C1643" s="164" t="str">
        <f>IF(D1643="所費",支出入力表!C1644,"")</f>
        <v/>
      </c>
      <c r="D1643" s="165" t="str">
        <f>IF(支出入力表!E1644="所費","所費","")</f>
        <v/>
      </c>
      <c r="E1643" s="165" t="str">
        <f>IF(D1643="","",支出入力表!G1644)</f>
        <v/>
      </c>
      <c r="F1643" s="196" t="str">
        <f>IF(E1643="","",VLOOKUP(E1643,プルダウン用リスト!$L$1:$M$14,2,FALSE))</f>
        <v/>
      </c>
      <c r="G1643" s="164" t="str">
        <f>IF(D1643="所費",VLOOKUP(D1643,支出入力表!E1644:$M$2000,4,FALSE),"")</f>
        <v/>
      </c>
      <c r="H1643" s="164" t="str">
        <f>IF(D1643="所費",VLOOKUP(D1643,支出入力表!E1644:$M$2000,5,FALSE),"")</f>
        <v/>
      </c>
      <c r="I1643" s="166" t="str">
        <f>IF(D1643="所費",VLOOKUP(D1643,支出入力表!E1644:$M$2000,6,FALSE),"")</f>
        <v/>
      </c>
      <c r="J1643" s="167" t="str">
        <f>IF(D1643="所費",VLOOKUP(D1643,支出入力表!E1644:$M$2000,7,FALSE),"")</f>
        <v/>
      </c>
      <c r="K1643" s="167" t="str">
        <f>IF(D1643="所費",VLOOKUP(D1643,支出入力表!E1644:$M$2000,8,FALSE),"")</f>
        <v/>
      </c>
      <c r="L1643" s="168" t="str">
        <f>IF(D1643="所費",VLOOKUP(D1643,支出入力表!E1644:$M$2000,9,FALSE),"")</f>
        <v/>
      </c>
      <c r="M1643" s="30"/>
    </row>
    <row r="1644" spans="2:13" x14ac:dyDescent="0.55000000000000004">
      <c r="B1644" s="163" t="str">
        <f>IF(D1644="所費",支出入力表!A1645,"")</f>
        <v/>
      </c>
      <c r="C1644" s="164" t="str">
        <f>IF(D1644="所費",支出入力表!C1645,"")</f>
        <v/>
      </c>
      <c r="D1644" s="165" t="str">
        <f>IF(支出入力表!E1645="所費","所費","")</f>
        <v/>
      </c>
      <c r="E1644" s="165" t="str">
        <f>IF(D1644="","",支出入力表!G1645)</f>
        <v/>
      </c>
      <c r="F1644" s="196" t="str">
        <f>IF(E1644="","",VLOOKUP(E1644,プルダウン用リスト!$L$1:$M$14,2,FALSE))</f>
        <v/>
      </c>
      <c r="G1644" s="164" t="str">
        <f>IF(D1644="所費",VLOOKUP(D1644,支出入力表!E1645:$M$2000,4,FALSE),"")</f>
        <v/>
      </c>
      <c r="H1644" s="164" t="str">
        <f>IF(D1644="所費",VLOOKUP(D1644,支出入力表!E1645:$M$2000,5,FALSE),"")</f>
        <v/>
      </c>
      <c r="I1644" s="166" t="str">
        <f>IF(D1644="所費",VLOOKUP(D1644,支出入力表!E1645:$M$2000,6,FALSE),"")</f>
        <v/>
      </c>
      <c r="J1644" s="167" t="str">
        <f>IF(D1644="所費",VLOOKUP(D1644,支出入力表!E1645:$M$2000,7,FALSE),"")</f>
        <v/>
      </c>
      <c r="K1644" s="167" t="str">
        <f>IF(D1644="所費",VLOOKUP(D1644,支出入力表!E1645:$M$2000,8,FALSE),"")</f>
        <v/>
      </c>
      <c r="L1644" s="168" t="str">
        <f>IF(D1644="所費",VLOOKUP(D1644,支出入力表!E1645:$M$2000,9,FALSE),"")</f>
        <v/>
      </c>
      <c r="M1644" s="30"/>
    </row>
    <row r="1645" spans="2:13" x14ac:dyDescent="0.55000000000000004">
      <c r="B1645" s="163" t="str">
        <f>IF(D1645="所費",支出入力表!A1646,"")</f>
        <v/>
      </c>
      <c r="C1645" s="164" t="str">
        <f>IF(D1645="所費",支出入力表!C1646,"")</f>
        <v/>
      </c>
      <c r="D1645" s="165" t="str">
        <f>IF(支出入力表!E1646="所費","所費","")</f>
        <v/>
      </c>
      <c r="E1645" s="165" t="str">
        <f>IF(D1645="","",支出入力表!G1646)</f>
        <v/>
      </c>
      <c r="F1645" s="196" t="str">
        <f>IF(E1645="","",VLOOKUP(E1645,プルダウン用リスト!$L$1:$M$14,2,FALSE))</f>
        <v/>
      </c>
      <c r="G1645" s="164" t="str">
        <f>IF(D1645="所費",VLOOKUP(D1645,支出入力表!E1646:$M$2000,4,FALSE),"")</f>
        <v/>
      </c>
      <c r="H1645" s="164" t="str">
        <f>IF(D1645="所費",VLOOKUP(D1645,支出入力表!E1646:$M$2000,5,FALSE),"")</f>
        <v/>
      </c>
      <c r="I1645" s="166" t="str">
        <f>IF(D1645="所費",VLOOKUP(D1645,支出入力表!E1646:$M$2000,6,FALSE),"")</f>
        <v/>
      </c>
      <c r="J1645" s="167" t="str">
        <f>IF(D1645="所費",VLOOKUP(D1645,支出入力表!E1646:$M$2000,7,FALSE),"")</f>
        <v/>
      </c>
      <c r="K1645" s="167" t="str">
        <f>IF(D1645="所費",VLOOKUP(D1645,支出入力表!E1646:$M$2000,8,FALSE),"")</f>
        <v/>
      </c>
      <c r="L1645" s="168" t="str">
        <f>IF(D1645="所費",VLOOKUP(D1645,支出入力表!E1646:$M$2000,9,FALSE),"")</f>
        <v/>
      </c>
      <c r="M1645" s="30"/>
    </row>
    <row r="1646" spans="2:13" x14ac:dyDescent="0.55000000000000004">
      <c r="B1646" s="163" t="str">
        <f>IF(D1646="所費",支出入力表!A1647,"")</f>
        <v/>
      </c>
      <c r="C1646" s="164" t="str">
        <f>IF(D1646="所費",支出入力表!C1647,"")</f>
        <v/>
      </c>
      <c r="D1646" s="165" t="str">
        <f>IF(支出入力表!E1647="所費","所費","")</f>
        <v/>
      </c>
      <c r="E1646" s="165" t="str">
        <f>IF(D1646="","",支出入力表!G1647)</f>
        <v/>
      </c>
      <c r="F1646" s="196" t="str">
        <f>IF(E1646="","",VLOOKUP(E1646,プルダウン用リスト!$L$1:$M$14,2,FALSE))</f>
        <v/>
      </c>
      <c r="G1646" s="164" t="str">
        <f>IF(D1646="所費",VLOOKUP(D1646,支出入力表!E1647:$M$2000,4,FALSE),"")</f>
        <v/>
      </c>
      <c r="H1646" s="164" t="str">
        <f>IF(D1646="所費",VLOOKUP(D1646,支出入力表!E1647:$M$2000,5,FALSE),"")</f>
        <v/>
      </c>
      <c r="I1646" s="166" t="str">
        <f>IF(D1646="所費",VLOOKUP(D1646,支出入力表!E1647:$M$2000,6,FALSE),"")</f>
        <v/>
      </c>
      <c r="J1646" s="167" t="str">
        <f>IF(D1646="所費",VLOOKUP(D1646,支出入力表!E1647:$M$2000,7,FALSE),"")</f>
        <v/>
      </c>
      <c r="K1646" s="167" t="str">
        <f>IF(D1646="所費",VLOOKUP(D1646,支出入力表!E1647:$M$2000,8,FALSE),"")</f>
        <v/>
      </c>
      <c r="L1646" s="168" t="str">
        <f>IF(D1646="所費",VLOOKUP(D1646,支出入力表!E1647:$M$2000,9,FALSE),"")</f>
        <v/>
      </c>
      <c r="M1646" s="30"/>
    </row>
    <row r="1647" spans="2:13" x14ac:dyDescent="0.55000000000000004">
      <c r="B1647" s="163" t="str">
        <f>IF(D1647="所費",支出入力表!A1648,"")</f>
        <v/>
      </c>
      <c r="C1647" s="164" t="str">
        <f>IF(D1647="所費",支出入力表!C1648,"")</f>
        <v/>
      </c>
      <c r="D1647" s="165" t="str">
        <f>IF(支出入力表!E1648="所費","所費","")</f>
        <v/>
      </c>
      <c r="E1647" s="165" t="str">
        <f>IF(D1647="","",支出入力表!G1648)</f>
        <v/>
      </c>
      <c r="F1647" s="196" t="str">
        <f>IF(E1647="","",VLOOKUP(E1647,プルダウン用リスト!$L$1:$M$14,2,FALSE))</f>
        <v/>
      </c>
      <c r="G1647" s="164" t="str">
        <f>IF(D1647="所費",VLOOKUP(D1647,支出入力表!E1648:$M$2000,4,FALSE),"")</f>
        <v/>
      </c>
      <c r="H1647" s="164" t="str">
        <f>IF(D1647="所費",VLOOKUP(D1647,支出入力表!E1648:$M$2000,5,FALSE),"")</f>
        <v/>
      </c>
      <c r="I1647" s="166" t="str">
        <f>IF(D1647="所費",VLOOKUP(D1647,支出入力表!E1648:$M$2000,6,FALSE),"")</f>
        <v/>
      </c>
      <c r="J1647" s="167" t="str">
        <f>IF(D1647="所費",VLOOKUP(D1647,支出入力表!E1648:$M$2000,7,FALSE),"")</f>
        <v/>
      </c>
      <c r="K1647" s="167" t="str">
        <f>IF(D1647="所費",VLOOKUP(D1647,支出入力表!E1648:$M$2000,8,FALSE),"")</f>
        <v/>
      </c>
      <c r="L1647" s="168" t="str">
        <f>IF(D1647="所費",VLOOKUP(D1647,支出入力表!E1648:$M$2000,9,FALSE),"")</f>
        <v/>
      </c>
      <c r="M1647" s="30"/>
    </row>
    <row r="1648" spans="2:13" x14ac:dyDescent="0.55000000000000004">
      <c r="B1648" s="163" t="str">
        <f>IF(D1648="所費",支出入力表!A1649,"")</f>
        <v/>
      </c>
      <c r="C1648" s="164" t="str">
        <f>IF(D1648="所費",支出入力表!C1649,"")</f>
        <v/>
      </c>
      <c r="D1648" s="165" t="str">
        <f>IF(支出入力表!E1649="所費","所費","")</f>
        <v/>
      </c>
      <c r="E1648" s="165" t="str">
        <f>IF(D1648="","",支出入力表!G1649)</f>
        <v/>
      </c>
      <c r="F1648" s="196" t="str">
        <f>IF(E1648="","",VLOOKUP(E1648,プルダウン用リスト!$L$1:$M$14,2,FALSE))</f>
        <v/>
      </c>
      <c r="G1648" s="164" t="str">
        <f>IF(D1648="所費",VLOOKUP(D1648,支出入力表!E1649:$M$2000,4,FALSE),"")</f>
        <v/>
      </c>
      <c r="H1648" s="164" t="str">
        <f>IF(D1648="所費",VLOOKUP(D1648,支出入力表!E1649:$M$2000,5,FALSE),"")</f>
        <v/>
      </c>
      <c r="I1648" s="166" t="str">
        <f>IF(D1648="所費",VLOOKUP(D1648,支出入力表!E1649:$M$2000,6,FALSE),"")</f>
        <v/>
      </c>
      <c r="J1648" s="167" t="str">
        <f>IF(D1648="所費",VLOOKUP(D1648,支出入力表!E1649:$M$2000,7,FALSE),"")</f>
        <v/>
      </c>
      <c r="K1648" s="167" t="str">
        <f>IF(D1648="所費",VLOOKUP(D1648,支出入力表!E1649:$M$2000,8,FALSE),"")</f>
        <v/>
      </c>
      <c r="L1648" s="168" t="str">
        <f>IF(D1648="所費",VLOOKUP(D1648,支出入力表!E1649:$M$2000,9,FALSE),"")</f>
        <v/>
      </c>
      <c r="M1648" s="30"/>
    </row>
    <row r="1649" spans="2:13" x14ac:dyDescent="0.55000000000000004">
      <c r="B1649" s="163" t="str">
        <f>IF(D1649="所費",支出入力表!A1650,"")</f>
        <v/>
      </c>
      <c r="C1649" s="164" t="str">
        <f>IF(D1649="所費",支出入力表!C1650,"")</f>
        <v/>
      </c>
      <c r="D1649" s="165" t="str">
        <f>IF(支出入力表!E1650="所費","所費","")</f>
        <v/>
      </c>
      <c r="E1649" s="165" t="str">
        <f>IF(D1649="","",支出入力表!G1650)</f>
        <v/>
      </c>
      <c r="F1649" s="196" t="str">
        <f>IF(E1649="","",VLOOKUP(E1649,プルダウン用リスト!$L$1:$M$14,2,FALSE))</f>
        <v/>
      </c>
      <c r="G1649" s="164" t="str">
        <f>IF(D1649="所費",VLOOKUP(D1649,支出入力表!E1650:$M$2000,4,FALSE),"")</f>
        <v/>
      </c>
      <c r="H1649" s="164" t="str">
        <f>IF(D1649="所費",VLOOKUP(D1649,支出入力表!E1650:$M$2000,5,FALSE),"")</f>
        <v/>
      </c>
      <c r="I1649" s="166" t="str">
        <f>IF(D1649="所費",VLOOKUP(D1649,支出入力表!E1650:$M$2000,6,FALSE),"")</f>
        <v/>
      </c>
      <c r="J1649" s="167" t="str">
        <f>IF(D1649="所費",VLOOKUP(D1649,支出入力表!E1650:$M$2000,7,FALSE),"")</f>
        <v/>
      </c>
      <c r="K1649" s="167" t="str">
        <f>IF(D1649="所費",VLOOKUP(D1649,支出入力表!E1650:$M$2000,8,FALSE),"")</f>
        <v/>
      </c>
      <c r="L1649" s="168" t="str">
        <f>IF(D1649="所費",VLOOKUP(D1649,支出入力表!E1650:$M$2000,9,FALSE),"")</f>
        <v/>
      </c>
      <c r="M1649" s="30"/>
    </row>
    <row r="1650" spans="2:13" x14ac:dyDescent="0.55000000000000004">
      <c r="B1650" s="163" t="str">
        <f>IF(D1650="所費",支出入力表!A1651,"")</f>
        <v/>
      </c>
      <c r="C1650" s="164" t="str">
        <f>IF(D1650="所費",支出入力表!C1651,"")</f>
        <v/>
      </c>
      <c r="D1650" s="165" t="str">
        <f>IF(支出入力表!E1651="所費","所費","")</f>
        <v/>
      </c>
      <c r="E1650" s="165" t="str">
        <f>IF(D1650="","",支出入力表!G1651)</f>
        <v/>
      </c>
      <c r="F1650" s="196" t="str">
        <f>IF(E1650="","",VLOOKUP(E1650,プルダウン用リスト!$L$1:$M$14,2,FALSE))</f>
        <v/>
      </c>
      <c r="G1650" s="164" t="str">
        <f>IF(D1650="所費",VLOOKUP(D1650,支出入力表!E1651:$M$2000,4,FALSE),"")</f>
        <v/>
      </c>
      <c r="H1650" s="164" t="str">
        <f>IF(D1650="所費",VLOOKUP(D1650,支出入力表!E1651:$M$2000,5,FALSE),"")</f>
        <v/>
      </c>
      <c r="I1650" s="166" t="str">
        <f>IF(D1650="所費",VLOOKUP(D1650,支出入力表!E1651:$M$2000,6,FALSE),"")</f>
        <v/>
      </c>
      <c r="J1650" s="167" t="str">
        <f>IF(D1650="所費",VLOOKUP(D1650,支出入力表!E1651:$M$2000,7,FALSE),"")</f>
        <v/>
      </c>
      <c r="K1650" s="167" t="str">
        <f>IF(D1650="所費",VLOOKUP(D1650,支出入力表!E1651:$M$2000,8,FALSE),"")</f>
        <v/>
      </c>
      <c r="L1650" s="168" t="str">
        <f>IF(D1650="所費",VLOOKUP(D1650,支出入力表!E1651:$M$2000,9,FALSE),"")</f>
        <v/>
      </c>
      <c r="M1650" s="30"/>
    </row>
    <row r="1651" spans="2:13" x14ac:dyDescent="0.55000000000000004">
      <c r="B1651" s="163" t="str">
        <f>IF(D1651="所費",支出入力表!A1652,"")</f>
        <v/>
      </c>
      <c r="C1651" s="164" t="str">
        <f>IF(D1651="所費",支出入力表!C1652,"")</f>
        <v/>
      </c>
      <c r="D1651" s="165" t="str">
        <f>IF(支出入力表!E1652="所費","所費","")</f>
        <v/>
      </c>
      <c r="E1651" s="165" t="str">
        <f>IF(D1651="","",支出入力表!G1652)</f>
        <v/>
      </c>
      <c r="F1651" s="196" t="str">
        <f>IF(E1651="","",VLOOKUP(E1651,プルダウン用リスト!$L$1:$M$14,2,FALSE))</f>
        <v/>
      </c>
      <c r="G1651" s="164" t="str">
        <f>IF(D1651="所費",VLOOKUP(D1651,支出入力表!E1652:$M$2000,4,FALSE),"")</f>
        <v/>
      </c>
      <c r="H1651" s="164" t="str">
        <f>IF(D1651="所費",VLOOKUP(D1651,支出入力表!E1652:$M$2000,5,FALSE),"")</f>
        <v/>
      </c>
      <c r="I1651" s="166" t="str">
        <f>IF(D1651="所費",VLOOKUP(D1651,支出入力表!E1652:$M$2000,6,FALSE),"")</f>
        <v/>
      </c>
      <c r="J1651" s="167" t="str">
        <f>IF(D1651="所費",VLOOKUP(D1651,支出入力表!E1652:$M$2000,7,FALSE),"")</f>
        <v/>
      </c>
      <c r="K1651" s="167" t="str">
        <f>IF(D1651="所費",VLOOKUP(D1651,支出入力表!E1652:$M$2000,8,FALSE),"")</f>
        <v/>
      </c>
      <c r="L1651" s="168" t="str">
        <f>IF(D1651="所費",VLOOKUP(D1651,支出入力表!E1652:$M$2000,9,FALSE),"")</f>
        <v/>
      </c>
      <c r="M1651" s="30"/>
    </row>
    <row r="1652" spans="2:13" x14ac:dyDescent="0.55000000000000004">
      <c r="B1652" s="163" t="str">
        <f>IF(D1652="所費",支出入力表!A1653,"")</f>
        <v/>
      </c>
      <c r="C1652" s="164" t="str">
        <f>IF(D1652="所費",支出入力表!C1653,"")</f>
        <v/>
      </c>
      <c r="D1652" s="165" t="str">
        <f>IF(支出入力表!E1653="所費","所費","")</f>
        <v/>
      </c>
      <c r="E1652" s="165" t="str">
        <f>IF(D1652="","",支出入力表!G1653)</f>
        <v/>
      </c>
      <c r="F1652" s="196" t="str">
        <f>IF(E1652="","",VLOOKUP(E1652,プルダウン用リスト!$L$1:$M$14,2,FALSE))</f>
        <v/>
      </c>
      <c r="G1652" s="164" t="str">
        <f>IF(D1652="所費",VLOOKUP(D1652,支出入力表!E1653:$M$2000,4,FALSE),"")</f>
        <v/>
      </c>
      <c r="H1652" s="164" t="str">
        <f>IF(D1652="所費",VLOOKUP(D1652,支出入力表!E1653:$M$2000,5,FALSE),"")</f>
        <v/>
      </c>
      <c r="I1652" s="166" t="str">
        <f>IF(D1652="所費",VLOOKUP(D1652,支出入力表!E1653:$M$2000,6,FALSE),"")</f>
        <v/>
      </c>
      <c r="J1652" s="167" t="str">
        <f>IF(D1652="所費",VLOOKUP(D1652,支出入力表!E1653:$M$2000,7,FALSE),"")</f>
        <v/>
      </c>
      <c r="K1652" s="167" t="str">
        <f>IF(D1652="所費",VLOOKUP(D1652,支出入力表!E1653:$M$2000,8,FALSE),"")</f>
        <v/>
      </c>
      <c r="L1652" s="168" t="str">
        <f>IF(D1652="所費",VLOOKUP(D1652,支出入力表!E1653:$M$2000,9,FALSE),"")</f>
        <v/>
      </c>
      <c r="M1652" s="30"/>
    </row>
    <row r="1653" spans="2:13" x14ac:dyDescent="0.55000000000000004">
      <c r="B1653" s="163" t="str">
        <f>IF(D1653="所費",支出入力表!A1654,"")</f>
        <v/>
      </c>
      <c r="C1653" s="164" t="str">
        <f>IF(D1653="所費",支出入力表!C1654,"")</f>
        <v/>
      </c>
      <c r="D1653" s="165" t="str">
        <f>IF(支出入力表!E1654="所費","所費","")</f>
        <v/>
      </c>
      <c r="E1653" s="165" t="str">
        <f>IF(D1653="","",支出入力表!G1654)</f>
        <v/>
      </c>
      <c r="F1653" s="196" t="str">
        <f>IF(E1653="","",VLOOKUP(E1653,プルダウン用リスト!$L$1:$M$14,2,FALSE))</f>
        <v/>
      </c>
      <c r="G1653" s="164" t="str">
        <f>IF(D1653="所費",VLOOKUP(D1653,支出入力表!E1654:$M$2000,4,FALSE),"")</f>
        <v/>
      </c>
      <c r="H1653" s="164" t="str">
        <f>IF(D1653="所費",VLOOKUP(D1653,支出入力表!E1654:$M$2000,5,FALSE),"")</f>
        <v/>
      </c>
      <c r="I1653" s="166" t="str">
        <f>IF(D1653="所費",VLOOKUP(D1653,支出入力表!E1654:$M$2000,6,FALSE),"")</f>
        <v/>
      </c>
      <c r="J1653" s="167" t="str">
        <f>IF(D1653="所費",VLOOKUP(D1653,支出入力表!E1654:$M$2000,7,FALSE),"")</f>
        <v/>
      </c>
      <c r="K1653" s="167" t="str">
        <f>IF(D1653="所費",VLOOKUP(D1653,支出入力表!E1654:$M$2000,8,FALSE),"")</f>
        <v/>
      </c>
      <c r="L1653" s="168" t="str">
        <f>IF(D1653="所費",VLOOKUP(D1653,支出入力表!E1654:$M$2000,9,FALSE),"")</f>
        <v/>
      </c>
      <c r="M1653" s="30"/>
    </row>
    <row r="1654" spans="2:13" x14ac:dyDescent="0.55000000000000004">
      <c r="B1654" s="163" t="str">
        <f>IF(D1654="所費",支出入力表!A1655,"")</f>
        <v/>
      </c>
      <c r="C1654" s="164" t="str">
        <f>IF(D1654="所費",支出入力表!C1655,"")</f>
        <v/>
      </c>
      <c r="D1654" s="165" t="str">
        <f>IF(支出入力表!E1655="所費","所費","")</f>
        <v/>
      </c>
      <c r="E1654" s="165" t="str">
        <f>IF(D1654="","",支出入力表!G1655)</f>
        <v/>
      </c>
      <c r="F1654" s="196" t="str">
        <f>IF(E1654="","",VLOOKUP(E1654,プルダウン用リスト!$L$1:$M$14,2,FALSE))</f>
        <v/>
      </c>
      <c r="G1654" s="164" t="str">
        <f>IF(D1654="所費",VLOOKUP(D1654,支出入力表!E1655:$M$2000,4,FALSE),"")</f>
        <v/>
      </c>
      <c r="H1654" s="164" t="str">
        <f>IF(D1654="所費",VLOOKUP(D1654,支出入力表!E1655:$M$2000,5,FALSE),"")</f>
        <v/>
      </c>
      <c r="I1654" s="166" t="str">
        <f>IF(D1654="所費",VLOOKUP(D1654,支出入力表!E1655:$M$2000,6,FALSE),"")</f>
        <v/>
      </c>
      <c r="J1654" s="167" t="str">
        <f>IF(D1654="所費",VLOOKUP(D1654,支出入力表!E1655:$M$2000,7,FALSE),"")</f>
        <v/>
      </c>
      <c r="K1654" s="167" t="str">
        <f>IF(D1654="所費",VLOOKUP(D1654,支出入力表!E1655:$M$2000,8,FALSE),"")</f>
        <v/>
      </c>
      <c r="L1654" s="168" t="str">
        <f>IF(D1654="所費",VLOOKUP(D1654,支出入力表!E1655:$M$2000,9,FALSE),"")</f>
        <v/>
      </c>
      <c r="M1654" s="30"/>
    </row>
    <row r="1655" spans="2:13" x14ac:dyDescent="0.55000000000000004">
      <c r="B1655" s="163" t="str">
        <f>IF(D1655="所費",支出入力表!A1656,"")</f>
        <v/>
      </c>
      <c r="C1655" s="164" t="str">
        <f>IF(D1655="所費",支出入力表!C1656,"")</f>
        <v/>
      </c>
      <c r="D1655" s="165" t="str">
        <f>IF(支出入力表!E1656="所費","所費","")</f>
        <v/>
      </c>
      <c r="E1655" s="165" t="str">
        <f>IF(D1655="","",支出入力表!G1656)</f>
        <v/>
      </c>
      <c r="F1655" s="196" t="str">
        <f>IF(E1655="","",VLOOKUP(E1655,プルダウン用リスト!$L$1:$M$14,2,FALSE))</f>
        <v/>
      </c>
      <c r="G1655" s="164" t="str">
        <f>IF(D1655="所費",VLOOKUP(D1655,支出入力表!E1656:$M$2000,4,FALSE),"")</f>
        <v/>
      </c>
      <c r="H1655" s="164" t="str">
        <f>IF(D1655="所費",VLOOKUP(D1655,支出入力表!E1656:$M$2000,5,FALSE),"")</f>
        <v/>
      </c>
      <c r="I1655" s="166" t="str">
        <f>IF(D1655="所費",VLOOKUP(D1655,支出入力表!E1656:$M$2000,6,FALSE),"")</f>
        <v/>
      </c>
      <c r="J1655" s="167" t="str">
        <f>IF(D1655="所費",VLOOKUP(D1655,支出入力表!E1656:$M$2000,7,FALSE),"")</f>
        <v/>
      </c>
      <c r="K1655" s="167" t="str">
        <f>IF(D1655="所費",VLOOKUP(D1655,支出入力表!E1656:$M$2000,8,FALSE),"")</f>
        <v/>
      </c>
      <c r="L1655" s="168" t="str">
        <f>IF(D1655="所費",VLOOKUP(D1655,支出入力表!E1656:$M$2000,9,FALSE),"")</f>
        <v/>
      </c>
      <c r="M1655" s="30"/>
    </row>
    <row r="1656" spans="2:13" x14ac:dyDescent="0.55000000000000004">
      <c r="B1656" s="163" t="str">
        <f>IF(D1656="所費",支出入力表!A1657,"")</f>
        <v/>
      </c>
      <c r="C1656" s="164" t="str">
        <f>IF(D1656="所費",支出入力表!C1657,"")</f>
        <v/>
      </c>
      <c r="D1656" s="165" t="str">
        <f>IF(支出入力表!E1657="所費","所費","")</f>
        <v/>
      </c>
      <c r="E1656" s="165" t="str">
        <f>IF(D1656="","",支出入力表!G1657)</f>
        <v/>
      </c>
      <c r="F1656" s="196" t="str">
        <f>IF(E1656="","",VLOOKUP(E1656,プルダウン用リスト!$L$1:$M$14,2,FALSE))</f>
        <v/>
      </c>
      <c r="G1656" s="164" t="str">
        <f>IF(D1656="所費",VLOOKUP(D1656,支出入力表!E1657:$M$2000,4,FALSE),"")</f>
        <v/>
      </c>
      <c r="H1656" s="164" t="str">
        <f>IF(D1656="所費",VLOOKUP(D1656,支出入力表!E1657:$M$2000,5,FALSE),"")</f>
        <v/>
      </c>
      <c r="I1656" s="166" t="str">
        <f>IF(D1656="所費",VLOOKUP(D1656,支出入力表!E1657:$M$2000,6,FALSE),"")</f>
        <v/>
      </c>
      <c r="J1656" s="167" t="str">
        <f>IF(D1656="所費",VLOOKUP(D1656,支出入力表!E1657:$M$2000,7,FALSE),"")</f>
        <v/>
      </c>
      <c r="K1656" s="167" t="str">
        <f>IF(D1656="所費",VLOOKUP(D1656,支出入力表!E1657:$M$2000,8,FALSE),"")</f>
        <v/>
      </c>
      <c r="L1656" s="168" t="str">
        <f>IF(D1656="所費",VLOOKUP(D1656,支出入力表!E1657:$M$2000,9,FALSE),"")</f>
        <v/>
      </c>
      <c r="M1656" s="30"/>
    </row>
    <row r="1657" spans="2:13" x14ac:dyDescent="0.55000000000000004">
      <c r="B1657" s="163" t="str">
        <f>IF(D1657="所費",支出入力表!A1658,"")</f>
        <v/>
      </c>
      <c r="C1657" s="164" t="str">
        <f>IF(D1657="所費",支出入力表!C1658,"")</f>
        <v/>
      </c>
      <c r="D1657" s="165" t="str">
        <f>IF(支出入力表!E1658="所費","所費","")</f>
        <v/>
      </c>
      <c r="E1657" s="165" t="str">
        <f>IF(D1657="","",支出入力表!G1658)</f>
        <v/>
      </c>
      <c r="F1657" s="196" t="str">
        <f>IF(E1657="","",VLOOKUP(E1657,プルダウン用リスト!$L$1:$M$14,2,FALSE))</f>
        <v/>
      </c>
      <c r="G1657" s="164" t="str">
        <f>IF(D1657="所費",VLOOKUP(D1657,支出入力表!E1658:$M$2000,4,FALSE),"")</f>
        <v/>
      </c>
      <c r="H1657" s="164" t="str">
        <f>IF(D1657="所費",VLOOKUP(D1657,支出入力表!E1658:$M$2000,5,FALSE),"")</f>
        <v/>
      </c>
      <c r="I1657" s="166" t="str">
        <f>IF(D1657="所費",VLOOKUP(D1657,支出入力表!E1658:$M$2000,6,FALSE),"")</f>
        <v/>
      </c>
      <c r="J1657" s="167" t="str">
        <f>IF(D1657="所費",VLOOKUP(D1657,支出入力表!E1658:$M$2000,7,FALSE),"")</f>
        <v/>
      </c>
      <c r="K1657" s="167" t="str">
        <f>IF(D1657="所費",VLOOKUP(D1657,支出入力表!E1658:$M$2000,8,FALSE),"")</f>
        <v/>
      </c>
      <c r="L1657" s="168" t="str">
        <f>IF(D1657="所費",VLOOKUP(D1657,支出入力表!E1658:$M$2000,9,FALSE),"")</f>
        <v/>
      </c>
      <c r="M1657" s="30"/>
    </row>
    <row r="1658" spans="2:13" x14ac:dyDescent="0.55000000000000004">
      <c r="B1658" s="163" t="str">
        <f>IF(D1658="所費",支出入力表!A1659,"")</f>
        <v/>
      </c>
      <c r="C1658" s="164" t="str">
        <f>IF(D1658="所費",支出入力表!C1659,"")</f>
        <v/>
      </c>
      <c r="D1658" s="165" t="str">
        <f>IF(支出入力表!E1659="所費","所費","")</f>
        <v/>
      </c>
      <c r="E1658" s="165" t="str">
        <f>IF(D1658="","",支出入力表!G1659)</f>
        <v/>
      </c>
      <c r="F1658" s="196" t="str">
        <f>IF(E1658="","",VLOOKUP(E1658,プルダウン用リスト!$L$1:$M$14,2,FALSE))</f>
        <v/>
      </c>
      <c r="G1658" s="164" t="str">
        <f>IF(D1658="所費",VLOOKUP(D1658,支出入力表!E1659:$M$2000,4,FALSE),"")</f>
        <v/>
      </c>
      <c r="H1658" s="164" t="str">
        <f>IF(D1658="所費",VLOOKUP(D1658,支出入力表!E1659:$M$2000,5,FALSE),"")</f>
        <v/>
      </c>
      <c r="I1658" s="166" t="str">
        <f>IF(D1658="所費",VLOOKUP(D1658,支出入力表!E1659:$M$2000,6,FALSE),"")</f>
        <v/>
      </c>
      <c r="J1658" s="167" t="str">
        <f>IF(D1658="所費",VLOOKUP(D1658,支出入力表!E1659:$M$2000,7,FALSE),"")</f>
        <v/>
      </c>
      <c r="K1658" s="167" t="str">
        <f>IF(D1658="所費",VLOOKUP(D1658,支出入力表!E1659:$M$2000,8,FALSE),"")</f>
        <v/>
      </c>
      <c r="L1658" s="168" t="str">
        <f>IF(D1658="所費",VLOOKUP(D1658,支出入力表!E1659:$M$2000,9,FALSE),"")</f>
        <v/>
      </c>
      <c r="M1658" s="30"/>
    </row>
    <row r="1659" spans="2:13" x14ac:dyDescent="0.55000000000000004">
      <c r="B1659" s="163" t="str">
        <f>IF(D1659="所費",支出入力表!A1660,"")</f>
        <v/>
      </c>
      <c r="C1659" s="164" t="str">
        <f>IF(D1659="所費",支出入力表!C1660,"")</f>
        <v/>
      </c>
      <c r="D1659" s="165" t="str">
        <f>IF(支出入力表!E1660="所費","所費","")</f>
        <v/>
      </c>
      <c r="E1659" s="165" t="str">
        <f>IF(D1659="","",支出入力表!G1660)</f>
        <v/>
      </c>
      <c r="F1659" s="196" t="str">
        <f>IF(E1659="","",VLOOKUP(E1659,プルダウン用リスト!$L$1:$M$14,2,FALSE))</f>
        <v/>
      </c>
      <c r="G1659" s="164" t="str">
        <f>IF(D1659="所費",VLOOKUP(D1659,支出入力表!E1660:$M$2000,4,FALSE),"")</f>
        <v/>
      </c>
      <c r="H1659" s="164" t="str">
        <f>IF(D1659="所費",VLOOKUP(D1659,支出入力表!E1660:$M$2000,5,FALSE),"")</f>
        <v/>
      </c>
      <c r="I1659" s="166" t="str">
        <f>IF(D1659="所費",VLOOKUP(D1659,支出入力表!E1660:$M$2000,6,FALSE),"")</f>
        <v/>
      </c>
      <c r="J1659" s="167" t="str">
        <f>IF(D1659="所費",VLOOKUP(D1659,支出入力表!E1660:$M$2000,7,FALSE),"")</f>
        <v/>
      </c>
      <c r="K1659" s="167" t="str">
        <f>IF(D1659="所費",VLOOKUP(D1659,支出入力表!E1660:$M$2000,8,FALSE),"")</f>
        <v/>
      </c>
      <c r="L1659" s="168" t="str">
        <f>IF(D1659="所費",VLOOKUP(D1659,支出入力表!E1660:$M$2000,9,FALSE),"")</f>
        <v/>
      </c>
      <c r="M1659" s="30"/>
    </row>
    <row r="1660" spans="2:13" x14ac:dyDescent="0.55000000000000004">
      <c r="B1660" s="163" t="str">
        <f>IF(D1660="所費",支出入力表!A1661,"")</f>
        <v/>
      </c>
      <c r="C1660" s="164" t="str">
        <f>IF(D1660="所費",支出入力表!C1661,"")</f>
        <v/>
      </c>
      <c r="D1660" s="165" t="str">
        <f>IF(支出入力表!E1661="所費","所費","")</f>
        <v/>
      </c>
      <c r="E1660" s="165" t="str">
        <f>IF(D1660="","",支出入力表!G1661)</f>
        <v/>
      </c>
      <c r="F1660" s="196" t="str">
        <f>IF(E1660="","",VLOOKUP(E1660,プルダウン用リスト!$L$1:$M$14,2,FALSE))</f>
        <v/>
      </c>
      <c r="G1660" s="164" t="str">
        <f>IF(D1660="所費",VLOOKUP(D1660,支出入力表!E1661:$M$2000,4,FALSE),"")</f>
        <v/>
      </c>
      <c r="H1660" s="164" t="str">
        <f>IF(D1660="所費",VLOOKUP(D1660,支出入力表!E1661:$M$2000,5,FALSE),"")</f>
        <v/>
      </c>
      <c r="I1660" s="166" t="str">
        <f>IF(D1660="所費",VLOOKUP(D1660,支出入力表!E1661:$M$2000,6,FALSE),"")</f>
        <v/>
      </c>
      <c r="J1660" s="167" t="str">
        <f>IF(D1660="所費",VLOOKUP(D1660,支出入力表!E1661:$M$2000,7,FALSE),"")</f>
        <v/>
      </c>
      <c r="K1660" s="167" t="str">
        <f>IF(D1660="所費",VLOOKUP(D1660,支出入力表!E1661:$M$2000,8,FALSE),"")</f>
        <v/>
      </c>
      <c r="L1660" s="168" t="str">
        <f>IF(D1660="所費",VLOOKUP(D1660,支出入力表!E1661:$M$2000,9,FALSE),"")</f>
        <v/>
      </c>
      <c r="M1660" s="30"/>
    </row>
    <row r="1661" spans="2:13" x14ac:dyDescent="0.55000000000000004">
      <c r="B1661" s="163" t="str">
        <f>IF(D1661="所費",支出入力表!A1662,"")</f>
        <v/>
      </c>
      <c r="C1661" s="164" t="str">
        <f>IF(D1661="所費",支出入力表!C1662,"")</f>
        <v/>
      </c>
      <c r="D1661" s="165" t="str">
        <f>IF(支出入力表!E1662="所費","所費","")</f>
        <v/>
      </c>
      <c r="E1661" s="165" t="str">
        <f>IF(D1661="","",支出入力表!G1662)</f>
        <v/>
      </c>
      <c r="F1661" s="196" t="str">
        <f>IF(E1661="","",VLOOKUP(E1661,プルダウン用リスト!$L$1:$M$14,2,FALSE))</f>
        <v/>
      </c>
      <c r="G1661" s="164" t="str">
        <f>IF(D1661="所費",VLOOKUP(D1661,支出入力表!E1662:$M$2000,4,FALSE),"")</f>
        <v/>
      </c>
      <c r="H1661" s="164" t="str">
        <f>IF(D1661="所費",VLOOKUP(D1661,支出入力表!E1662:$M$2000,5,FALSE),"")</f>
        <v/>
      </c>
      <c r="I1661" s="166" t="str">
        <f>IF(D1661="所費",VLOOKUP(D1661,支出入力表!E1662:$M$2000,6,FALSE),"")</f>
        <v/>
      </c>
      <c r="J1661" s="167" t="str">
        <f>IF(D1661="所費",VLOOKUP(D1661,支出入力表!E1662:$M$2000,7,FALSE),"")</f>
        <v/>
      </c>
      <c r="K1661" s="167" t="str">
        <f>IF(D1661="所費",VLOOKUP(D1661,支出入力表!E1662:$M$2000,8,FALSE),"")</f>
        <v/>
      </c>
      <c r="L1661" s="168" t="str">
        <f>IF(D1661="所費",VLOOKUP(D1661,支出入力表!E1662:$M$2000,9,FALSE),"")</f>
        <v/>
      </c>
      <c r="M1661" s="30"/>
    </row>
    <row r="1662" spans="2:13" x14ac:dyDescent="0.55000000000000004">
      <c r="B1662" s="163" t="str">
        <f>IF(D1662="所費",支出入力表!A1663,"")</f>
        <v/>
      </c>
      <c r="C1662" s="164" t="str">
        <f>IF(D1662="所費",支出入力表!C1663,"")</f>
        <v/>
      </c>
      <c r="D1662" s="165" t="str">
        <f>IF(支出入力表!E1663="所費","所費","")</f>
        <v/>
      </c>
      <c r="E1662" s="165" t="str">
        <f>IF(D1662="","",支出入力表!G1663)</f>
        <v/>
      </c>
      <c r="F1662" s="196" t="str">
        <f>IF(E1662="","",VLOOKUP(E1662,プルダウン用リスト!$L$1:$M$14,2,FALSE))</f>
        <v/>
      </c>
      <c r="G1662" s="164" t="str">
        <f>IF(D1662="所費",VLOOKUP(D1662,支出入力表!E1663:$M$2000,4,FALSE),"")</f>
        <v/>
      </c>
      <c r="H1662" s="164" t="str">
        <f>IF(D1662="所費",VLOOKUP(D1662,支出入力表!E1663:$M$2000,5,FALSE),"")</f>
        <v/>
      </c>
      <c r="I1662" s="166" t="str">
        <f>IF(D1662="所費",VLOOKUP(D1662,支出入力表!E1663:$M$2000,6,FALSE),"")</f>
        <v/>
      </c>
      <c r="J1662" s="167" t="str">
        <f>IF(D1662="所費",VLOOKUP(D1662,支出入力表!E1663:$M$2000,7,FALSE),"")</f>
        <v/>
      </c>
      <c r="K1662" s="167" t="str">
        <f>IF(D1662="所費",VLOOKUP(D1662,支出入力表!E1663:$M$2000,8,FALSE),"")</f>
        <v/>
      </c>
      <c r="L1662" s="168" t="str">
        <f>IF(D1662="所費",VLOOKUP(D1662,支出入力表!E1663:$M$2000,9,FALSE),"")</f>
        <v/>
      </c>
      <c r="M1662" s="30"/>
    </row>
    <row r="1663" spans="2:13" x14ac:dyDescent="0.55000000000000004">
      <c r="B1663" s="163" t="str">
        <f>IF(D1663="所費",支出入力表!A1664,"")</f>
        <v/>
      </c>
      <c r="C1663" s="164" t="str">
        <f>IF(D1663="所費",支出入力表!C1664,"")</f>
        <v/>
      </c>
      <c r="D1663" s="165" t="str">
        <f>IF(支出入力表!E1664="所費","所費","")</f>
        <v/>
      </c>
      <c r="E1663" s="165" t="str">
        <f>IF(D1663="","",支出入力表!G1664)</f>
        <v/>
      </c>
      <c r="F1663" s="196" t="str">
        <f>IF(E1663="","",VLOOKUP(E1663,プルダウン用リスト!$L$1:$M$14,2,FALSE))</f>
        <v/>
      </c>
      <c r="G1663" s="164" t="str">
        <f>IF(D1663="所費",VLOOKUP(D1663,支出入力表!E1664:$M$2000,4,FALSE),"")</f>
        <v/>
      </c>
      <c r="H1663" s="164" t="str">
        <f>IF(D1663="所費",VLOOKUP(D1663,支出入力表!E1664:$M$2000,5,FALSE),"")</f>
        <v/>
      </c>
      <c r="I1663" s="166" t="str">
        <f>IF(D1663="所費",VLOOKUP(D1663,支出入力表!E1664:$M$2000,6,FALSE),"")</f>
        <v/>
      </c>
      <c r="J1663" s="167" t="str">
        <f>IF(D1663="所費",VLOOKUP(D1663,支出入力表!E1664:$M$2000,7,FALSE),"")</f>
        <v/>
      </c>
      <c r="K1663" s="167" t="str">
        <f>IF(D1663="所費",VLOOKUP(D1663,支出入力表!E1664:$M$2000,8,FALSE),"")</f>
        <v/>
      </c>
      <c r="L1663" s="168" t="str">
        <f>IF(D1663="所費",VLOOKUP(D1663,支出入力表!E1664:$M$2000,9,FALSE),"")</f>
        <v/>
      </c>
      <c r="M1663" s="30"/>
    </row>
    <row r="1664" spans="2:13" x14ac:dyDescent="0.55000000000000004">
      <c r="B1664" s="163" t="str">
        <f>IF(D1664="所費",支出入力表!A1665,"")</f>
        <v/>
      </c>
      <c r="C1664" s="164" t="str">
        <f>IF(D1664="所費",支出入力表!C1665,"")</f>
        <v/>
      </c>
      <c r="D1664" s="165" t="str">
        <f>IF(支出入力表!E1665="所費","所費","")</f>
        <v/>
      </c>
      <c r="E1664" s="165" t="str">
        <f>IF(D1664="","",支出入力表!G1665)</f>
        <v/>
      </c>
      <c r="F1664" s="196" t="str">
        <f>IF(E1664="","",VLOOKUP(E1664,プルダウン用リスト!$L$1:$M$14,2,FALSE))</f>
        <v/>
      </c>
      <c r="G1664" s="164" t="str">
        <f>IF(D1664="所費",VLOOKUP(D1664,支出入力表!E1665:$M$2000,4,FALSE),"")</f>
        <v/>
      </c>
      <c r="H1664" s="164" t="str">
        <f>IF(D1664="所費",VLOOKUP(D1664,支出入力表!E1665:$M$2000,5,FALSE),"")</f>
        <v/>
      </c>
      <c r="I1664" s="166" t="str">
        <f>IF(D1664="所費",VLOOKUP(D1664,支出入力表!E1665:$M$2000,6,FALSE),"")</f>
        <v/>
      </c>
      <c r="J1664" s="167" t="str">
        <f>IF(D1664="所費",VLOOKUP(D1664,支出入力表!E1665:$M$2000,7,FALSE),"")</f>
        <v/>
      </c>
      <c r="K1664" s="167" t="str">
        <f>IF(D1664="所費",VLOOKUP(D1664,支出入力表!E1665:$M$2000,8,FALSE),"")</f>
        <v/>
      </c>
      <c r="L1664" s="168" t="str">
        <f>IF(D1664="所費",VLOOKUP(D1664,支出入力表!E1665:$M$2000,9,FALSE),"")</f>
        <v/>
      </c>
      <c r="M1664" s="30"/>
    </row>
    <row r="1665" spans="2:13" x14ac:dyDescent="0.55000000000000004">
      <c r="B1665" s="163" t="str">
        <f>IF(D1665="所費",支出入力表!A1666,"")</f>
        <v/>
      </c>
      <c r="C1665" s="164" t="str">
        <f>IF(D1665="所費",支出入力表!C1666,"")</f>
        <v/>
      </c>
      <c r="D1665" s="165" t="str">
        <f>IF(支出入力表!E1666="所費","所費","")</f>
        <v/>
      </c>
      <c r="E1665" s="165" t="str">
        <f>IF(D1665="","",支出入力表!G1666)</f>
        <v/>
      </c>
      <c r="F1665" s="196" t="str">
        <f>IF(E1665="","",VLOOKUP(E1665,プルダウン用リスト!$L$1:$M$14,2,FALSE))</f>
        <v/>
      </c>
      <c r="G1665" s="164" t="str">
        <f>IF(D1665="所費",VLOOKUP(D1665,支出入力表!E1666:$M$2000,4,FALSE),"")</f>
        <v/>
      </c>
      <c r="H1665" s="164" t="str">
        <f>IF(D1665="所費",VLOOKUP(D1665,支出入力表!E1666:$M$2000,5,FALSE),"")</f>
        <v/>
      </c>
      <c r="I1665" s="166" t="str">
        <f>IF(D1665="所費",VLOOKUP(D1665,支出入力表!E1666:$M$2000,6,FALSE),"")</f>
        <v/>
      </c>
      <c r="J1665" s="167" t="str">
        <f>IF(D1665="所費",VLOOKUP(D1665,支出入力表!E1666:$M$2000,7,FALSE),"")</f>
        <v/>
      </c>
      <c r="K1665" s="167" t="str">
        <f>IF(D1665="所費",VLOOKUP(D1665,支出入力表!E1666:$M$2000,8,FALSE),"")</f>
        <v/>
      </c>
      <c r="L1665" s="168" t="str">
        <f>IF(D1665="所費",VLOOKUP(D1665,支出入力表!E1666:$M$2000,9,FALSE),"")</f>
        <v/>
      </c>
      <c r="M1665" s="30"/>
    </row>
    <row r="1666" spans="2:13" x14ac:dyDescent="0.55000000000000004">
      <c r="B1666" s="163" t="str">
        <f>IF(D1666="所費",支出入力表!A1667,"")</f>
        <v/>
      </c>
      <c r="C1666" s="164" t="str">
        <f>IF(D1666="所費",支出入力表!C1667,"")</f>
        <v/>
      </c>
      <c r="D1666" s="165" t="str">
        <f>IF(支出入力表!E1667="所費","所費","")</f>
        <v/>
      </c>
      <c r="E1666" s="165" t="str">
        <f>IF(D1666="","",支出入力表!G1667)</f>
        <v/>
      </c>
      <c r="F1666" s="196" t="str">
        <f>IF(E1666="","",VLOOKUP(E1666,プルダウン用リスト!$L$1:$M$14,2,FALSE))</f>
        <v/>
      </c>
      <c r="G1666" s="164" t="str">
        <f>IF(D1666="所費",VLOOKUP(D1666,支出入力表!E1667:$M$2000,4,FALSE),"")</f>
        <v/>
      </c>
      <c r="H1666" s="164" t="str">
        <f>IF(D1666="所費",VLOOKUP(D1666,支出入力表!E1667:$M$2000,5,FALSE),"")</f>
        <v/>
      </c>
      <c r="I1666" s="166" t="str">
        <f>IF(D1666="所費",VLOOKUP(D1666,支出入力表!E1667:$M$2000,6,FALSE),"")</f>
        <v/>
      </c>
      <c r="J1666" s="167" t="str">
        <f>IF(D1666="所費",VLOOKUP(D1666,支出入力表!E1667:$M$2000,7,FALSE),"")</f>
        <v/>
      </c>
      <c r="K1666" s="167" t="str">
        <f>IF(D1666="所費",VLOOKUP(D1666,支出入力表!E1667:$M$2000,8,FALSE),"")</f>
        <v/>
      </c>
      <c r="L1666" s="168" t="str">
        <f>IF(D1666="所費",VLOOKUP(D1666,支出入力表!E1667:$M$2000,9,FALSE),"")</f>
        <v/>
      </c>
      <c r="M1666" s="30"/>
    </row>
    <row r="1667" spans="2:13" x14ac:dyDescent="0.55000000000000004">
      <c r="B1667" s="163" t="str">
        <f>IF(D1667="所費",支出入力表!A1668,"")</f>
        <v/>
      </c>
      <c r="C1667" s="164" t="str">
        <f>IF(D1667="所費",支出入力表!C1668,"")</f>
        <v/>
      </c>
      <c r="D1667" s="165" t="str">
        <f>IF(支出入力表!E1668="所費","所費","")</f>
        <v/>
      </c>
      <c r="E1667" s="165" t="str">
        <f>IF(D1667="","",支出入力表!G1668)</f>
        <v/>
      </c>
      <c r="F1667" s="196" t="str">
        <f>IF(E1667="","",VLOOKUP(E1667,プルダウン用リスト!$L$1:$M$14,2,FALSE))</f>
        <v/>
      </c>
      <c r="G1667" s="164" t="str">
        <f>IF(D1667="所費",VLOOKUP(D1667,支出入力表!E1668:$M$2000,4,FALSE),"")</f>
        <v/>
      </c>
      <c r="H1667" s="164" t="str">
        <f>IF(D1667="所費",VLOOKUP(D1667,支出入力表!E1668:$M$2000,5,FALSE),"")</f>
        <v/>
      </c>
      <c r="I1667" s="166" t="str">
        <f>IF(D1667="所費",VLOOKUP(D1667,支出入力表!E1668:$M$2000,6,FALSE),"")</f>
        <v/>
      </c>
      <c r="J1667" s="167" t="str">
        <f>IF(D1667="所費",VLOOKUP(D1667,支出入力表!E1668:$M$2000,7,FALSE),"")</f>
        <v/>
      </c>
      <c r="K1667" s="167" t="str">
        <f>IF(D1667="所費",VLOOKUP(D1667,支出入力表!E1668:$M$2000,8,FALSE),"")</f>
        <v/>
      </c>
      <c r="L1667" s="168" t="str">
        <f>IF(D1667="所費",VLOOKUP(D1667,支出入力表!E1668:$M$2000,9,FALSE),"")</f>
        <v/>
      </c>
      <c r="M1667" s="30"/>
    </row>
    <row r="1668" spans="2:13" x14ac:dyDescent="0.55000000000000004">
      <c r="B1668" s="163" t="str">
        <f>IF(D1668="所費",支出入力表!A1669,"")</f>
        <v/>
      </c>
      <c r="C1668" s="164" t="str">
        <f>IF(D1668="所費",支出入力表!C1669,"")</f>
        <v/>
      </c>
      <c r="D1668" s="165" t="str">
        <f>IF(支出入力表!E1669="所費","所費","")</f>
        <v/>
      </c>
      <c r="E1668" s="165" t="str">
        <f>IF(D1668="","",支出入力表!G1669)</f>
        <v/>
      </c>
      <c r="F1668" s="196" t="str">
        <f>IF(E1668="","",VLOOKUP(E1668,プルダウン用リスト!$L$1:$M$14,2,FALSE))</f>
        <v/>
      </c>
      <c r="G1668" s="164" t="str">
        <f>IF(D1668="所費",VLOOKUP(D1668,支出入力表!E1669:$M$2000,4,FALSE),"")</f>
        <v/>
      </c>
      <c r="H1668" s="164" t="str">
        <f>IF(D1668="所費",VLOOKUP(D1668,支出入力表!E1669:$M$2000,5,FALSE),"")</f>
        <v/>
      </c>
      <c r="I1668" s="166" t="str">
        <f>IF(D1668="所費",VLOOKUP(D1668,支出入力表!E1669:$M$2000,6,FALSE),"")</f>
        <v/>
      </c>
      <c r="J1668" s="167" t="str">
        <f>IF(D1668="所費",VLOOKUP(D1668,支出入力表!E1669:$M$2000,7,FALSE),"")</f>
        <v/>
      </c>
      <c r="K1668" s="167" t="str">
        <f>IF(D1668="所費",VLOOKUP(D1668,支出入力表!E1669:$M$2000,8,FALSE),"")</f>
        <v/>
      </c>
      <c r="L1668" s="168" t="str">
        <f>IF(D1668="所費",VLOOKUP(D1668,支出入力表!E1669:$M$2000,9,FALSE),"")</f>
        <v/>
      </c>
      <c r="M1668" s="30"/>
    </row>
    <row r="1669" spans="2:13" x14ac:dyDescent="0.55000000000000004">
      <c r="B1669" s="163" t="str">
        <f>IF(D1669="所費",支出入力表!A1670,"")</f>
        <v/>
      </c>
      <c r="C1669" s="164" t="str">
        <f>IF(D1669="所費",支出入力表!C1670,"")</f>
        <v/>
      </c>
      <c r="D1669" s="165" t="str">
        <f>IF(支出入力表!E1670="所費","所費","")</f>
        <v/>
      </c>
      <c r="E1669" s="165" t="str">
        <f>IF(D1669="","",支出入力表!G1670)</f>
        <v/>
      </c>
      <c r="F1669" s="196" t="str">
        <f>IF(E1669="","",VLOOKUP(E1669,プルダウン用リスト!$L$1:$M$14,2,FALSE))</f>
        <v/>
      </c>
      <c r="G1669" s="164" t="str">
        <f>IF(D1669="所費",VLOOKUP(D1669,支出入力表!E1670:$M$2000,4,FALSE),"")</f>
        <v/>
      </c>
      <c r="H1669" s="164" t="str">
        <f>IF(D1669="所費",VLOOKUP(D1669,支出入力表!E1670:$M$2000,5,FALSE),"")</f>
        <v/>
      </c>
      <c r="I1669" s="166" t="str">
        <f>IF(D1669="所費",VLOOKUP(D1669,支出入力表!E1670:$M$2000,6,FALSE),"")</f>
        <v/>
      </c>
      <c r="J1669" s="167" t="str">
        <f>IF(D1669="所費",VLOOKUP(D1669,支出入力表!E1670:$M$2000,7,FALSE),"")</f>
        <v/>
      </c>
      <c r="K1669" s="167" t="str">
        <f>IF(D1669="所費",VLOOKUP(D1669,支出入力表!E1670:$M$2000,8,FALSE),"")</f>
        <v/>
      </c>
      <c r="L1669" s="168" t="str">
        <f>IF(D1669="所費",VLOOKUP(D1669,支出入力表!E1670:$M$2000,9,FALSE),"")</f>
        <v/>
      </c>
      <c r="M1669" s="30"/>
    </row>
    <row r="1670" spans="2:13" x14ac:dyDescent="0.55000000000000004">
      <c r="B1670" s="163" t="str">
        <f>IF(D1670="所費",支出入力表!A1671,"")</f>
        <v/>
      </c>
      <c r="C1670" s="164" t="str">
        <f>IF(D1670="所費",支出入力表!C1671,"")</f>
        <v/>
      </c>
      <c r="D1670" s="165" t="str">
        <f>IF(支出入力表!E1671="所費","所費","")</f>
        <v/>
      </c>
      <c r="E1670" s="165" t="str">
        <f>IF(D1670="","",支出入力表!G1671)</f>
        <v/>
      </c>
      <c r="F1670" s="196" t="str">
        <f>IF(E1670="","",VLOOKUP(E1670,プルダウン用リスト!$L$1:$M$14,2,FALSE))</f>
        <v/>
      </c>
      <c r="G1670" s="164" t="str">
        <f>IF(D1670="所費",VLOOKUP(D1670,支出入力表!E1671:$M$2000,4,FALSE),"")</f>
        <v/>
      </c>
      <c r="H1670" s="164" t="str">
        <f>IF(D1670="所費",VLOOKUP(D1670,支出入力表!E1671:$M$2000,5,FALSE),"")</f>
        <v/>
      </c>
      <c r="I1670" s="166" t="str">
        <f>IF(D1670="所費",VLOOKUP(D1670,支出入力表!E1671:$M$2000,6,FALSE),"")</f>
        <v/>
      </c>
      <c r="J1670" s="167" t="str">
        <f>IF(D1670="所費",VLOOKUP(D1670,支出入力表!E1671:$M$2000,7,FALSE),"")</f>
        <v/>
      </c>
      <c r="K1670" s="167" t="str">
        <f>IF(D1670="所費",VLOOKUP(D1670,支出入力表!E1671:$M$2000,8,FALSE),"")</f>
        <v/>
      </c>
      <c r="L1670" s="168" t="str">
        <f>IF(D1670="所費",VLOOKUP(D1670,支出入力表!E1671:$M$2000,9,FALSE),"")</f>
        <v/>
      </c>
      <c r="M1670" s="30"/>
    </row>
    <row r="1671" spans="2:13" x14ac:dyDescent="0.55000000000000004">
      <c r="B1671" s="163" t="str">
        <f>IF(D1671="所費",支出入力表!A1672,"")</f>
        <v/>
      </c>
      <c r="C1671" s="164" t="str">
        <f>IF(D1671="所費",支出入力表!C1672,"")</f>
        <v/>
      </c>
      <c r="D1671" s="165" t="str">
        <f>IF(支出入力表!E1672="所費","所費","")</f>
        <v/>
      </c>
      <c r="E1671" s="165" t="str">
        <f>IF(D1671="","",支出入力表!G1672)</f>
        <v/>
      </c>
      <c r="F1671" s="196" t="str">
        <f>IF(E1671="","",VLOOKUP(E1671,プルダウン用リスト!$L$1:$M$14,2,FALSE))</f>
        <v/>
      </c>
      <c r="G1671" s="164" t="str">
        <f>IF(D1671="所費",VLOOKUP(D1671,支出入力表!E1672:$M$2000,4,FALSE),"")</f>
        <v/>
      </c>
      <c r="H1671" s="164" t="str">
        <f>IF(D1671="所費",VLOOKUP(D1671,支出入力表!E1672:$M$2000,5,FALSE),"")</f>
        <v/>
      </c>
      <c r="I1671" s="166" t="str">
        <f>IF(D1671="所費",VLOOKUP(D1671,支出入力表!E1672:$M$2000,6,FALSE),"")</f>
        <v/>
      </c>
      <c r="J1671" s="167" t="str">
        <f>IF(D1671="所費",VLOOKUP(D1671,支出入力表!E1672:$M$2000,7,FALSE),"")</f>
        <v/>
      </c>
      <c r="K1671" s="167" t="str">
        <f>IF(D1671="所費",VLOOKUP(D1671,支出入力表!E1672:$M$2000,8,FALSE),"")</f>
        <v/>
      </c>
      <c r="L1671" s="168" t="str">
        <f>IF(D1671="所費",VLOOKUP(D1671,支出入力表!E1672:$M$2000,9,FALSE),"")</f>
        <v/>
      </c>
      <c r="M1671" s="30"/>
    </row>
    <row r="1672" spans="2:13" x14ac:dyDescent="0.55000000000000004">
      <c r="B1672" s="163" t="str">
        <f>IF(D1672="所費",支出入力表!A1673,"")</f>
        <v/>
      </c>
      <c r="C1672" s="164" t="str">
        <f>IF(D1672="所費",支出入力表!C1673,"")</f>
        <v/>
      </c>
      <c r="D1672" s="165" t="str">
        <f>IF(支出入力表!E1673="所費","所費","")</f>
        <v/>
      </c>
      <c r="E1672" s="165" t="str">
        <f>IF(D1672="","",支出入力表!G1673)</f>
        <v/>
      </c>
      <c r="F1672" s="196" t="str">
        <f>IF(E1672="","",VLOOKUP(E1672,プルダウン用リスト!$L$1:$M$14,2,FALSE))</f>
        <v/>
      </c>
      <c r="G1672" s="164" t="str">
        <f>IF(D1672="所費",VLOOKUP(D1672,支出入力表!E1673:$M$2000,4,FALSE),"")</f>
        <v/>
      </c>
      <c r="H1672" s="164" t="str">
        <f>IF(D1672="所費",VLOOKUP(D1672,支出入力表!E1673:$M$2000,5,FALSE),"")</f>
        <v/>
      </c>
      <c r="I1672" s="166" t="str">
        <f>IF(D1672="所費",VLOOKUP(D1672,支出入力表!E1673:$M$2000,6,FALSE),"")</f>
        <v/>
      </c>
      <c r="J1672" s="167" t="str">
        <f>IF(D1672="所費",VLOOKUP(D1672,支出入力表!E1673:$M$2000,7,FALSE),"")</f>
        <v/>
      </c>
      <c r="K1672" s="167" t="str">
        <f>IF(D1672="所費",VLOOKUP(D1672,支出入力表!E1673:$M$2000,8,FALSE),"")</f>
        <v/>
      </c>
      <c r="L1672" s="168" t="str">
        <f>IF(D1672="所費",VLOOKUP(D1672,支出入力表!E1673:$M$2000,9,FALSE),"")</f>
        <v/>
      </c>
      <c r="M1672" s="30"/>
    </row>
    <row r="1673" spans="2:13" x14ac:dyDescent="0.55000000000000004">
      <c r="B1673" s="163" t="str">
        <f>IF(D1673="所費",支出入力表!A1674,"")</f>
        <v/>
      </c>
      <c r="C1673" s="164" t="str">
        <f>IF(D1673="所費",支出入力表!C1674,"")</f>
        <v/>
      </c>
      <c r="D1673" s="165" t="str">
        <f>IF(支出入力表!E1674="所費","所費","")</f>
        <v/>
      </c>
      <c r="E1673" s="165" t="str">
        <f>IF(D1673="","",支出入力表!G1674)</f>
        <v/>
      </c>
      <c r="F1673" s="196" t="str">
        <f>IF(E1673="","",VLOOKUP(E1673,プルダウン用リスト!$L$1:$M$14,2,FALSE))</f>
        <v/>
      </c>
      <c r="G1673" s="164" t="str">
        <f>IF(D1673="所費",VLOOKUP(D1673,支出入力表!E1674:$M$2000,4,FALSE),"")</f>
        <v/>
      </c>
      <c r="H1673" s="164" t="str">
        <f>IF(D1673="所費",VLOOKUP(D1673,支出入力表!E1674:$M$2000,5,FALSE),"")</f>
        <v/>
      </c>
      <c r="I1673" s="166" t="str">
        <f>IF(D1673="所費",VLOOKUP(D1673,支出入力表!E1674:$M$2000,6,FALSE),"")</f>
        <v/>
      </c>
      <c r="J1673" s="167" t="str">
        <f>IF(D1673="所費",VLOOKUP(D1673,支出入力表!E1674:$M$2000,7,FALSE),"")</f>
        <v/>
      </c>
      <c r="K1673" s="167" t="str">
        <f>IF(D1673="所費",VLOOKUP(D1673,支出入力表!E1674:$M$2000,8,FALSE),"")</f>
        <v/>
      </c>
      <c r="L1673" s="168" t="str">
        <f>IF(D1673="所費",VLOOKUP(D1673,支出入力表!E1674:$M$2000,9,FALSE),"")</f>
        <v/>
      </c>
      <c r="M1673" s="30"/>
    </row>
    <row r="1674" spans="2:13" x14ac:dyDescent="0.55000000000000004">
      <c r="B1674" s="163" t="str">
        <f>IF(D1674="所費",支出入力表!A1675,"")</f>
        <v/>
      </c>
      <c r="C1674" s="164" t="str">
        <f>IF(D1674="所費",支出入力表!C1675,"")</f>
        <v/>
      </c>
      <c r="D1674" s="165" t="str">
        <f>IF(支出入力表!E1675="所費","所費","")</f>
        <v/>
      </c>
      <c r="E1674" s="165" t="str">
        <f>IF(D1674="","",支出入力表!G1675)</f>
        <v/>
      </c>
      <c r="F1674" s="196" t="str">
        <f>IF(E1674="","",VLOOKUP(E1674,プルダウン用リスト!$L$1:$M$14,2,FALSE))</f>
        <v/>
      </c>
      <c r="G1674" s="164" t="str">
        <f>IF(D1674="所費",VLOOKUP(D1674,支出入力表!E1675:$M$2000,4,FALSE),"")</f>
        <v/>
      </c>
      <c r="H1674" s="164" t="str">
        <f>IF(D1674="所費",VLOOKUP(D1674,支出入力表!E1675:$M$2000,5,FALSE),"")</f>
        <v/>
      </c>
      <c r="I1674" s="166" t="str">
        <f>IF(D1674="所費",VLOOKUP(D1674,支出入力表!E1675:$M$2000,6,FALSE),"")</f>
        <v/>
      </c>
      <c r="J1674" s="167" t="str">
        <f>IF(D1674="所費",VLOOKUP(D1674,支出入力表!E1675:$M$2000,7,FALSE),"")</f>
        <v/>
      </c>
      <c r="K1674" s="167" t="str">
        <f>IF(D1674="所費",VLOOKUP(D1674,支出入力表!E1675:$M$2000,8,FALSE),"")</f>
        <v/>
      </c>
      <c r="L1674" s="168" t="str">
        <f>IF(D1674="所費",VLOOKUP(D1674,支出入力表!E1675:$M$2000,9,FALSE),"")</f>
        <v/>
      </c>
      <c r="M1674" s="30"/>
    </row>
    <row r="1675" spans="2:13" x14ac:dyDescent="0.55000000000000004">
      <c r="B1675" s="163" t="str">
        <f>IF(D1675="所費",支出入力表!A1676,"")</f>
        <v/>
      </c>
      <c r="C1675" s="164" t="str">
        <f>IF(D1675="所費",支出入力表!C1676,"")</f>
        <v/>
      </c>
      <c r="D1675" s="165" t="str">
        <f>IF(支出入力表!E1676="所費","所費","")</f>
        <v/>
      </c>
      <c r="E1675" s="165" t="str">
        <f>IF(D1675="","",支出入力表!G1676)</f>
        <v/>
      </c>
      <c r="F1675" s="196" t="str">
        <f>IF(E1675="","",VLOOKUP(E1675,プルダウン用リスト!$L$1:$M$14,2,FALSE))</f>
        <v/>
      </c>
      <c r="G1675" s="164" t="str">
        <f>IF(D1675="所費",VLOOKUP(D1675,支出入力表!E1676:$M$2000,4,FALSE),"")</f>
        <v/>
      </c>
      <c r="H1675" s="164" t="str">
        <f>IF(D1675="所費",VLOOKUP(D1675,支出入力表!E1676:$M$2000,5,FALSE),"")</f>
        <v/>
      </c>
      <c r="I1675" s="166" t="str">
        <f>IF(D1675="所費",VLOOKUP(D1675,支出入力表!E1676:$M$2000,6,FALSE),"")</f>
        <v/>
      </c>
      <c r="J1675" s="167" t="str">
        <f>IF(D1675="所費",VLOOKUP(D1675,支出入力表!E1676:$M$2000,7,FALSE),"")</f>
        <v/>
      </c>
      <c r="K1675" s="167" t="str">
        <f>IF(D1675="所費",VLOOKUP(D1675,支出入力表!E1676:$M$2000,8,FALSE),"")</f>
        <v/>
      </c>
      <c r="L1675" s="168" t="str">
        <f>IF(D1675="所費",VLOOKUP(D1675,支出入力表!E1676:$M$2000,9,FALSE),"")</f>
        <v/>
      </c>
      <c r="M1675" s="30"/>
    </row>
    <row r="1676" spans="2:13" x14ac:dyDescent="0.55000000000000004">
      <c r="B1676" s="163" t="str">
        <f>IF(D1676="所費",支出入力表!A1677,"")</f>
        <v/>
      </c>
      <c r="C1676" s="164" t="str">
        <f>IF(D1676="所費",支出入力表!C1677,"")</f>
        <v/>
      </c>
      <c r="D1676" s="165" t="str">
        <f>IF(支出入力表!E1677="所費","所費","")</f>
        <v/>
      </c>
      <c r="E1676" s="165" t="str">
        <f>IF(D1676="","",支出入力表!G1677)</f>
        <v/>
      </c>
      <c r="F1676" s="196" t="str">
        <f>IF(E1676="","",VLOOKUP(E1676,プルダウン用リスト!$L$1:$M$14,2,FALSE))</f>
        <v/>
      </c>
      <c r="G1676" s="164" t="str">
        <f>IF(D1676="所費",VLOOKUP(D1676,支出入力表!E1677:$M$2000,4,FALSE),"")</f>
        <v/>
      </c>
      <c r="H1676" s="164" t="str">
        <f>IF(D1676="所費",VLOOKUP(D1676,支出入力表!E1677:$M$2000,5,FALSE),"")</f>
        <v/>
      </c>
      <c r="I1676" s="166" t="str">
        <f>IF(D1676="所費",VLOOKUP(D1676,支出入力表!E1677:$M$2000,6,FALSE),"")</f>
        <v/>
      </c>
      <c r="J1676" s="167" t="str">
        <f>IF(D1676="所費",VLOOKUP(D1676,支出入力表!E1677:$M$2000,7,FALSE),"")</f>
        <v/>
      </c>
      <c r="K1676" s="167" t="str">
        <f>IF(D1676="所費",VLOOKUP(D1676,支出入力表!E1677:$M$2000,8,FALSE),"")</f>
        <v/>
      </c>
      <c r="L1676" s="168" t="str">
        <f>IF(D1676="所費",VLOOKUP(D1676,支出入力表!E1677:$M$2000,9,FALSE),"")</f>
        <v/>
      </c>
      <c r="M1676" s="30"/>
    </row>
    <row r="1677" spans="2:13" x14ac:dyDescent="0.55000000000000004">
      <c r="B1677" s="163" t="str">
        <f>IF(D1677="所費",支出入力表!A1678,"")</f>
        <v/>
      </c>
      <c r="C1677" s="164" t="str">
        <f>IF(D1677="所費",支出入力表!C1678,"")</f>
        <v/>
      </c>
      <c r="D1677" s="165" t="str">
        <f>IF(支出入力表!E1678="所費","所費","")</f>
        <v/>
      </c>
      <c r="E1677" s="165" t="str">
        <f>IF(D1677="","",支出入力表!G1678)</f>
        <v/>
      </c>
      <c r="F1677" s="196" t="str">
        <f>IF(E1677="","",VLOOKUP(E1677,プルダウン用リスト!$L$1:$M$14,2,FALSE))</f>
        <v/>
      </c>
      <c r="G1677" s="164" t="str">
        <f>IF(D1677="所費",VLOOKUP(D1677,支出入力表!E1678:$M$2000,4,FALSE),"")</f>
        <v/>
      </c>
      <c r="H1677" s="164" t="str">
        <f>IF(D1677="所費",VLOOKUP(D1677,支出入力表!E1678:$M$2000,5,FALSE),"")</f>
        <v/>
      </c>
      <c r="I1677" s="166" t="str">
        <f>IF(D1677="所費",VLOOKUP(D1677,支出入力表!E1678:$M$2000,6,FALSE),"")</f>
        <v/>
      </c>
      <c r="J1677" s="167" t="str">
        <f>IF(D1677="所費",VLOOKUP(D1677,支出入力表!E1678:$M$2000,7,FALSE),"")</f>
        <v/>
      </c>
      <c r="K1677" s="167" t="str">
        <f>IF(D1677="所費",VLOOKUP(D1677,支出入力表!E1678:$M$2000,8,FALSE),"")</f>
        <v/>
      </c>
      <c r="L1677" s="168" t="str">
        <f>IF(D1677="所費",VLOOKUP(D1677,支出入力表!E1678:$M$2000,9,FALSE),"")</f>
        <v/>
      </c>
      <c r="M1677" s="30"/>
    </row>
    <row r="1678" spans="2:13" x14ac:dyDescent="0.55000000000000004">
      <c r="B1678" s="163" t="str">
        <f>IF(D1678="所費",支出入力表!A1679,"")</f>
        <v/>
      </c>
      <c r="C1678" s="164" t="str">
        <f>IF(D1678="所費",支出入力表!C1679,"")</f>
        <v/>
      </c>
      <c r="D1678" s="165" t="str">
        <f>IF(支出入力表!E1679="所費","所費","")</f>
        <v/>
      </c>
      <c r="E1678" s="165" t="str">
        <f>IF(D1678="","",支出入力表!G1679)</f>
        <v/>
      </c>
      <c r="F1678" s="196" t="str">
        <f>IF(E1678="","",VLOOKUP(E1678,プルダウン用リスト!$L$1:$M$14,2,FALSE))</f>
        <v/>
      </c>
      <c r="G1678" s="164" t="str">
        <f>IF(D1678="所費",VLOOKUP(D1678,支出入力表!E1679:$M$2000,4,FALSE),"")</f>
        <v/>
      </c>
      <c r="H1678" s="164" t="str">
        <f>IF(D1678="所費",VLOOKUP(D1678,支出入力表!E1679:$M$2000,5,FALSE),"")</f>
        <v/>
      </c>
      <c r="I1678" s="166" t="str">
        <f>IF(D1678="所費",VLOOKUP(D1678,支出入力表!E1679:$M$2000,6,FALSE),"")</f>
        <v/>
      </c>
      <c r="J1678" s="167" t="str">
        <f>IF(D1678="所費",VLOOKUP(D1678,支出入力表!E1679:$M$2000,7,FALSE),"")</f>
        <v/>
      </c>
      <c r="K1678" s="167" t="str">
        <f>IF(D1678="所費",VLOOKUP(D1678,支出入力表!E1679:$M$2000,8,FALSE),"")</f>
        <v/>
      </c>
      <c r="L1678" s="168" t="str">
        <f>IF(D1678="所費",VLOOKUP(D1678,支出入力表!E1679:$M$2000,9,FALSE),"")</f>
        <v/>
      </c>
      <c r="M1678" s="30"/>
    </row>
    <row r="1679" spans="2:13" x14ac:dyDescent="0.55000000000000004">
      <c r="B1679" s="163" t="str">
        <f>IF(D1679="所費",支出入力表!A1680,"")</f>
        <v/>
      </c>
      <c r="C1679" s="164" t="str">
        <f>IF(D1679="所費",支出入力表!C1680,"")</f>
        <v/>
      </c>
      <c r="D1679" s="165" t="str">
        <f>IF(支出入力表!E1680="所費","所費","")</f>
        <v/>
      </c>
      <c r="E1679" s="165" t="str">
        <f>IF(D1679="","",支出入力表!G1680)</f>
        <v/>
      </c>
      <c r="F1679" s="196" t="str">
        <f>IF(E1679="","",VLOOKUP(E1679,プルダウン用リスト!$L$1:$M$14,2,FALSE))</f>
        <v/>
      </c>
      <c r="G1679" s="164" t="str">
        <f>IF(D1679="所費",VLOOKUP(D1679,支出入力表!E1680:$M$2000,4,FALSE),"")</f>
        <v/>
      </c>
      <c r="H1679" s="164" t="str">
        <f>IF(D1679="所費",VLOOKUP(D1679,支出入力表!E1680:$M$2000,5,FALSE),"")</f>
        <v/>
      </c>
      <c r="I1679" s="166" t="str">
        <f>IF(D1679="所費",VLOOKUP(D1679,支出入力表!E1680:$M$2000,6,FALSE),"")</f>
        <v/>
      </c>
      <c r="J1679" s="167" t="str">
        <f>IF(D1679="所費",VLOOKUP(D1679,支出入力表!E1680:$M$2000,7,FALSE),"")</f>
        <v/>
      </c>
      <c r="K1679" s="167" t="str">
        <f>IF(D1679="所費",VLOOKUP(D1679,支出入力表!E1680:$M$2000,8,FALSE),"")</f>
        <v/>
      </c>
      <c r="L1679" s="168" t="str">
        <f>IF(D1679="所費",VLOOKUP(D1679,支出入力表!E1680:$M$2000,9,FALSE),"")</f>
        <v/>
      </c>
      <c r="M1679" s="30"/>
    </row>
    <row r="1680" spans="2:13" x14ac:dyDescent="0.55000000000000004">
      <c r="B1680" s="163" t="str">
        <f>IF(D1680="所費",支出入力表!A1681,"")</f>
        <v/>
      </c>
      <c r="C1680" s="164" t="str">
        <f>IF(D1680="所費",支出入力表!C1681,"")</f>
        <v/>
      </c>
      <c r="D1680" s="165" t="str">
        <f>IF(支出入力表!E1681="所費","所費","")</f>
        <v/>
      </c>
      <c r="E1680" s="165" t="str">
        <f>IF(D1680="","",支出入力表!G1681)</f>
        <v/>
      </c>
      <c r="F1680" s="196" t="str">
        <f>IF(E1680="","",VLOOKUP(E1680,プルダウン用リスト!$L$1:$M$14,2,FALSE))</f>
        <v/>
      </c>
      <c r="G1680" s="164" t="str">
        <f>IF(D1680="所費",VLOOKUP(D1680,支出入力表!E1681:$M$2000,4,FALSE),"")</f>
        <v/>
      </c>
      <c r="H1680" s="164" t="str">
        <f>IF(D1680="所費",VLOOKUP(D1680,支出入力表!E1681:$M$2000,5,FALSE),"")</f>
        <v/>
      </c>
      <c r="I1680" s="166" t="str">
        <f>IF(D1680="所費",VLOOKUP(D1680,支出入力表!E1681:$M$2000,6,FALSE),"")</f>
        <v/>
      </c>
      <c r="J1680" s="167" t="str">
        <f>IF(D1680="所費",VLOOKUP(D1680,支出入力表!E1681:$M$2000,7,FALSE),"")</f>
        <v/>
      </c>
      <c r="K1680" s="167" t="str">
        <f>IF(D1680="所費",VLOOKUP(D1680,支出入力表!E1681:$M$2000,8,FALSE),"")</f>
        <v/>
      </c>
      <c r="L1680" s="168" t="str">
        <f>IF(D1680="所費",VLOOKUP(D1680,支出入力表!E1681:$M$2000,9,FALSE),"")</f>
        <v/>
      </c>
      <c r="M1680" s="30"/>
    </row>
    <row r="1681" spans="2:13" x14ac:dyDescent="0.55000000000000004">
      <c r="B1681" s="163" t="str">
        <f>IF(D1681="所費",支出入力表!A1682,"")</f>
        <v/>
      </c>
      <c r="C1681" s="164" t="str">
        <f>IF(D1681="所費",支出入力表!C1682,"")</f>
        <v/>
      </c>
      <c r="D1681" s="165" t="str">
        <f>IF(支出入力表!E1682="所費","所費","")</f>
        <v/>
      </c>
      <c r="E1681" s="165" t="str">
        <f>IF(D1681="","",支出入力表!G1682)</f>
        <v/>
      </c>
      <c r="F1681" s="196" t="str">
        <f>IF(E1681="","",VLOOKUP(E1681,プルダウン用リスト!$L$1:$M$14,2,FALSE))</f>
        <v/>
      </c>
      <c r="G1681" s="164" t="str">
        <f>IF(D1681="所費",VLOOKUP(D1681,支出入力表!E1682:$M$2000,4,FALSE),"")</f>
        <v/>
      </c>
      <c r="H1681" s="164" t="str">
        <f>IF(D1681="所費",VLOOKUP(D1681,支出入力表!E1682:$M$2000,5,FALSE),"")</f>
        <v/>
      </c>
      <c r="I1681" s="166" t="str">
        <f>IF(D1681="所費",VLOOKUP(D1681,支出入力表!E1682:$M$2000,6,FALSE),"")</f>
        <v/>
      </c>
      <c r="J1681" s="167" t="str">
        <f>IF(D1681="所費",VLOOKUP(D1681,支出入力表!E1682:$M$2000,7,FALSE),"")</f>
        <v/>
      </c>
      <c r="K1681" s="167" t="str">
        <f>IF(D1681="所費",VLOOKUP(D1681,支出入力表!E1682:$M$2000,8,FALSE),"")</f>
        <v/>
      </c>
      <c r="L1681" s="168" t="str">
        <f>IF(D1681="所費",VLOOKUP(D1681,支出入力表!E1682:$M$2000,9,FALSE),"")</f>
        <v/>
      </c>
      <c r="M1681" s="30"/>
    </row>
    <row r="1682" spans="2:13" x14ac:dyDescent="0.55000000000000004">
      <c r="B1682" s="163" t="str">
        <f>IF(D1682="所費",支出入力表!A1683,"")</f>
        <v/>
      </c>
      <c r="C1682" s="164" t="str">
        <f>IF(D1682="所費",支出入力表!C1683,"")</f>
        <v/>
      </c>
      <c r="D1682" s="165" t="str">
        <f>IF(支出入力表!E1683="所費","所費","")</f>
        <v/>
      </c>
      <c r="E1682" s="165" t="str">
        <f>IF(D1682="","",支出入力表!G1683)</f>
        <v/>
      </c>
      <c r="F1682" s="196" t="str">
        <f>IF(E1682="","",VLOOKUP(E1682,プルダウン用リスト!$L$1:$M$14,2,FALSE))</f>
        <v/>
      </c>
      <c r="G1682" s="164" t="str">
        <f>IF(D1682="所費",VLOOKUP(D1682,支出入力表!E1683:$M$2000,4,FALSE),"")</f>
        <v/>
      </c>
      <c r="H1682" s="164" t="str">
        <f>IF(D1682="所費",VLOOKUP(D1682,支出入力表!E1683:$M$2000,5,FALSE),"")</f>
        <v/>
      </c>
      <c r="I1682" s="166" t="str">
        <f>IF(D1682="所費",VLOOKUP(D1682,支出入力表!E1683:$M$2000,6,FALSE),"")</f>
        <v/>
      </c>
      <c r="J1682" s="167" t="str">
        <f>IF(D1682="所費",VLOOKUP(D1682,支出入力表!E1683:$M$2000,7,FALSE),"")</f>
        <v/>
      </c>
      <c r="K1682" s="167" t="str">
        <f>IF(D1682="所費",VLOOKUP(D1682,支出入力表!E1683:$M$2000,8,FALSE),"")</f>
        <v/>
      </c>
      <c r="L1682" s="168" t="str">
        <f>IF(D1682="所費",VLOOKUP(D1682,支出入力表!E1683:$M$2000,9,FALSE),"")</f>
        <v/>
      </c>
      <c r="M1682" s="30"/>
    </row>
    <row r="1683" spans="2:13" x14ac:dyDescent="0.55000000000000004">
      <c r="B1683" s="163" t="str">
        <f>IF(D1683="所費",支出入力表!A1684,"")</f>
        <v/>
      </c>
      <c r="C1683" s="164" t="str">
        <f>IF(D1683="所費",支出入力表!C1684,"")</f>
        <v/>
      </c>
      <c r="D1683" s="165" t="str">
        <f>IF(支出入力表!E1684="所費","所費","")</f>
        <v/>
      </c>
      <c r="E1683" s="165" t="str">
        <f>IF(D1683="","",支出入力表!G1684)</f>
        <v/>
      </c>
      <c r="F1683" s="196" t="str">
        <f>IF(E1683="","",VLOOKUP(E1683,プルダウン用リスト!$L$1:$M$14,2,FALSE))</f>
        <v/>
      </c>
      <c r="G1683" s="164" t="str">
        <f>IF(D1683="所費",VLOOKUP(D1683,支出入力表!E1684:$M$2000,4,FALSE),"")</f>
        <v/>
      </c>
      <c r="H1683" s="164" t="str">
        <f>IF(D1683="所費",VLOOKUP(D1683,支出入力表!E1684:$M$2000,5,FALSE),"")</f>
        <v/>
      </c>
      <c r="I1683" s="166" t="str">
        <f>IF(D1683="所費",VLOOKUP(D1683,支出入力表!E1684:$M$2000,6,FALSE),"")</f>
        <v/>
      </c>
      <c r="J1683" s="167" t="str">
        <f>IF(D1683="所費",VLOOKUP(D1683,支出入力表!E1684:$M$2000,7,FALSE),"")</f>
        <v/>
      </c>
      <c r="K1683" s="167" t="str">
        <f>IF(D1683="所費",VLOOKUP(D1683,支出入力表!E1684:$M$2000,8,FALSE),"")</f>
        <v/>
      </c>
      <c r="L1683" s="168" t="str">
        <f>IF(D1683="所費",VLOOKUP(D1683,支出入力表!E1684:$M$2000,9,FALSE),"")</f>
        <v/>
      </c>
      <c r="M1683" s="30"/>
    </row>
    <row r="1684" spans="2:13" x14ac:dyDescent="0.55000000000000004">
      <c r="B1684" s="163" t="str">
        <f>IF(D1684="所費",支出入力表!A1685,"")</f>
        <v/>
      </c>
      <c r="C1684" s="164" t="str">
        <f>IF(D1684="所費",支出入力表!C1685,"")</f>
        <v/>
      </c>
      <c r="D1684" s="165" t="str">
        <f>IF(支出入力表!E1685="所費","所費","")</f>
        <v/>
      </c>
      <c r="E1684" s="165" t="str">
        <f>IF(D1684="","",支出入力表!G1685)</f>
        <v/>
      </c>
      <c r="F1684" s="196" t="str">
        <f>IF(E1684="","",VLOOKUP(E1684,プルダウン用リスト!$L$1:$M$14,2,FALSE))</f>
        <v/>
      </c>
      <c r="G1684" s="164" t="str">
        <f>IF(D1684="所費",VLOOKUP(D1684,支出入力表!E1685:$M$2000,4,FALSE),"")</f>
        <v/>
      </c>
      <c r="H1684" s="164" t="str">
        <f>IF(D1684="所費",VLOOKUP(D1684,支出入力表!E1685:$M$2000,5,FALSE),"")</f>
        <v/>
      </c>
      <c r="I1684" s="166" t="str">
        <f>IF(D1684="所費",VLOOKUP(D1684,支出入力表!E1685:$M$2000,6,FALSE),"")</f>
        <v/>
      </c>
      <c r="J1684" s="167" t="str">
        <f>IF(D1684="所費",VLOOKUP(D1684,支出入力表!E1685:$M$2000,7,FALSE),"")</f>
        <v/>
      </c>
      <c r="K1684" s="167" t="str">
        <f>IF(D1684="所費",VLOOKUP(D1684,支出入力表!E1685:$M$2000,8,FALSE),"")</f>
        <v/>
      </c>
      <c r="L1684" s="168" t="str">
        <f>IF(D1684="所費",VLOOKUP(D1684,支出入力表!E1685:$M$2000,9,FALSE),"")</f>
        <v/>
      </c>
      <c r="M1684" s="30"/>
    </row>
    <row r="1685" spans="2:13" x14ac:dyDescent="0.55000000000000004">
      <c r="B1685" s="163" t="str">
        <f>IF(D1685="所費",支出入力表!A1686,"")</f>
        <v/>
      </c>
      <c r="C1685" s="164" t="str">
        <f>IF(D1685="所費",支出入力表!C1686,"")</f>
        <v/>
      </c>
      <c r="D1685" s="165" t="str">
        <f>IF(支出入力表!E1686="所費","所費","")</f>
        <v/>
      </c>
      <c r="E1685" s="165" t="str">
        <f>IF(D1685="","",支出入力表!G1686)</f>
        <v/>
      </c>
      <c r="F1685" s="196" t="str">
        <f>IF(E1685="","",VLOOKUP(E1685,プルダウン用リスト!$L$1:$M$14,2,FALSE))</f>
        <v/>
      </c>
      <c r="G1685" s="164" t="str">
        <f>IF(D1685="所費",VLOOKUP(D1685,支出入力表!E1686:$M$2000,4,FALSE),"")</f>
        <v/>
      </c>
      <c r="H1685" s="164" t="str">
        <f>IF(D1685="所費",VLOOKUP(D1685,支出入力表!E1686:$M$2000,5,FALSE),"")</f>
        <v/>
      </c>
      <c r="I1685" s="166" t="str">
        <f>IF(D1685="所費",VLOOKUP(D1685,支出入力表!E1686:$M$2000,6,FALSE),"")</f>
        <v/>
      </c>
      <c r="J1685" s="167" t="str">
        <f>IF(D1685="所費",VLOOKUP(D1685,支出入力表!E1686:$M$2000,7,FALSE),"")</f>
        <v/>
      </c>
      <c r="K1685" s="167" t="str">
        <f>IF(D1685="所費",VLOOKUP(D1685,支出入力表!E1686:$M$2000,8,FALSE),"")</f>
        <v/>
      </c>
      <c r="L1685" s="168" t="str">
        <f>IF(D1685="所費",VLOOKUP(D1685,支出入力表!E1686:$M$2000,9,FALSE),"")</f>
        <v/>
      </c>
      <c r="M1685" s="30"/>
    </row>
    <row r="1686" spans="2:13" x14ac:dyDescent="0.55000000000000004">
      <c r="B1686" s="163" t="str">
        <f>IF(D1686="所費",支出入力表!A1687,"")</f>
        <v/>
      </c>
      <c r="C1686" s="164" t="str">
        <f>IF(D1686="所費",支出入力表!C1687,"")</f>
        <v/>
      </c>
      <c r="D1686" s="165" t="str">
        <f>IF(支出入力表!E1687="所費","所費","")</f>
        <v/>
      </c>
      <c r="E1686" s="165" t="str">
        <f>IF(D1686="","",支出入力表!G1687)</f>
        <v/>
      </c>
      <c r="F1686" s="196" t="str">
        <f>IF(E1686="","",VLOOKUP(E1686,プルダウン用リスト!$L$1:$M$14,2,FALSE))</f>
        <v/>
      </c>
      <c r="G1686" s="164" t="str">
        <f>IF(D1686="所費",VLOOKUP(D1686,支出入力表!E1687:$M$2000,4,FALSE),"")</f>
        <v/>
      </c>
      <c r="H1686" s="164" t="str">
        <f>IF(D1686="所費",VLOOKUP(D1686,支出入力表!E1687:$M$2000,5,FALSE),"")</f>
        <v/>
      </c>
      <c r="I1686" s="166" t="str">
        <f>IF(D1686="所費",VLOOKUP(D1686,支出入力表!E1687:$M$2000,6,FALSE),"")</f>
        <v/>
      </c>
      <c r="J1686" s="167" t="str">
        <f>IF(D1686="所費",VLOOKUP(D1686,支出入力表!E1687:$M$2000,7,FALSE),"")</f>
        <v/>
      </c>
      <c r="K1686" s="167" t="str">
        <f>IF(D1686="所費",VLOOKUP(D1686,支出入力表!E1687:$M$2000,8,FALSE),"")</f>
        <v/>
      </c>
      <c r="L1686" s="168" t="str">
        <f>IF(D1686="所費",VLOOKUP(D1686,支出入力表!E1687:$M$2000,9,FALSE),"")</f>
        <v/>
      </c>
      <c r="M1686" s="30"/>
    </row>
    <row r="1687" spans="2:13" x14ac:dyDescent="0.55000000000000004">
      <c r="B1687" s="163" t="str">
        <f>IF(D1687="所費",支出入力表!A1688,"")</f>
        <v/>
      </c>
      <c r="C1687" s="164" t="str">
        <f>IF(D1687="所費",支出入力表!C1688,"")</f>
        <v/>
      </c>
      <c r="D1687" s="165" t="str">
        <f>IF(支出入力表!E1688="所費","所費","")</f>
        <v/>
      </c>
      <c r="E1687" s="165" t="str">
        <f>IF(D1687="","",支出入力表!G1688)</f>
        <v/>
      </c>
      <c r="F1687" s="196" t="str">
        <f>IF(E1687="","",VLOOKUP(E1687,プルダウン用リスト!$L$1:$M$14,2,FALSE))</f>
        <v/>
      </c>
      <c r="G1687" s="164" t="str">
        <f>IF(D1687="所費",VLOOKUP(D1687,支出入力表!E1688:$M$2000,4,FALSE),"")</f>
        <v/>
      </c>
      <c r="H1687" s="164" t="str">
        <f>IF(D1687="所費",VLOOKUP(D1687,支出入力表!E1688:$M$2000,5,FALSE),"")</f>
        <v/>
      </c>
      <c r="I1687" s="166" t="str">
        <f>IF(D1687="所費",VLOOKUP(D1687,支出入力表!E1688:$M$2000,6,FALSE),"")</f>
        <v/>
      </c>
      <c r="J1687" s="167" t="str">
        <f>IF(D1687="所費",VLOOKUP(D1687,支出入力表!E1688:$M$2000,7,FALSE),"")</f>
        <v/>
      </c>
      <c r="K1687" s="167" t="str">
        <f>IF(D1687="所費",VLOOKUP(D1687,支出入力表!E1688:$M$2000,8,FALSE),"")</f>
        <v/>
      </c>
      <c r="L1687" s="168" t="str">
        <f>IF(D1687="所費",VLOOKUP(D1687,支出入力表!E1688:$M$2000,9,FALSE),"")</f>
        <v/>
      </c>
      <c r="M1687" s="30"/>
    </row>
    <row r="1688" spans="2:13" x14ac:dyDescent="0.55000000000000004">
      <c r="B1688" s="163" t="str">
        <f>IF(D1688="所費",支出入力表!A1689,"")</f>
        <v/>
      </c>
      <c r="C1688" s="164" t="str">
        <f>IF(D1688="所費",支出入力表!C1689,"")</f>
        <v/>
      </c>
      <c r="D1688" s="165" t="str">
        <f>IF(支出入力表!E1689="所費","所費","")</f>
        <v/>
      </c>
      <c r="E1688" s="165" t="str">
        <f>IF(D1688="","",支出入力表!G1689)</f>
        <v/>
      </c>
      <c r="F1688" s="196" t="str">
        <f>IF(E1688="","",VLOOKUP(E1688,プルダウン用リスト!$L$1:$M$14,2,FALSE))</f>
        <v/>
      </c>
      <c r="G1688" s="164" t="str">
        <f>IF(D1688="所費",VLOOKUP(D1688,支出入力表!E1689:$M$2000,4,FALSE),"")</f>
        <v/>
      </c>
      <c r="H1688" s="164" t="str">
        <f>IF(D1688="所費",VLOOKUP(D1688,支出入力表!E1689:$M$2000,5,FALSE),"")</f>
        <v/>
      </c>
      <c r="I1688" s="166" t="str">
        <f>IF(D1688="所費",VLOOKUP(D1688,支出入力表!E1689:$M$2000,6,FALSE),"")</f>
        <v/>
      </c>
      <c r="J1688" s="167" t="str">
        <f>IF(D1688="所費",VLOOKUP(D1688,支出入力表!E1689:$M$2000,7,FALSE),"")</f>
        <v/>
      </c>
      <c r="K1688" s="167" t="str">
        <f>IF(D1688="所費",VLOOKUP(D1688,支出入力表!E1689:$M$2000,8,FALSE),"")</f>
        <v/>
      </c>
      <c r="L1688" s="168" t="str">
        <f>IF(D1688="所費",VLOOKUP(D1688,支出入力表!E1689:$M$2000,9,FALSE),"")</f>
        <v/>
      </c>
      <c r="M1688" s="30"/>
    </row>
    <row r="1689" spans="2:13" x14ac:dyDescent="0.55000000000000004">
      <c r="B1689" s="163" t="str">
        <f>IF(D1689="所費",支出入力表!A1690,"")</f>
        <v/>
      </c>
      <c r="C1689" s="164" t="str">
        <f>IF(D1689="所費",支出入力表!C1690,"")</f>
        <v/>
      </c>
      <c r="D1689" s="165" t="str">
        <f>IF(支出入力表!E1690="所費","所費","")</f>
        <v/>
      </c>
      <c r="E1689" s="165" t="str">
        <f>IF(D1689="","",支出入力表!G1690)</f>
        <v/>
      </c>
      <c r="F1689" s="196" t="str">
        <f>IF(E1689="","",VLOOKUP(E1689,プルダウン用リスト!$L$1:$M$14,2,FALSE))</f>
        <v/>
      </c>
      <c r="G1689" s="164" t="str">
        <f>IF(D1689="所費",VLOOKUP(D1689,支出入力表!E1690:$M$2000,4,FALSE),"")</f>
        <v/>
      </c>
      <c r="H1689" s="164" t="str">
        <f>IF(D1689="所費",VLOOKUP(D1689,支出入力表!E1690:$M$2000,5,FALSE),"")</f>
        <v/>
      </c>
      <c r="I1689" s="166" t="str">
        <f>IF(D1689="所費",VLOOKUP(D1689,支出入力表!E1690:$M$2000,6,FALSE),"")</f>
        <v/>
      </c>
      <c r="J1689" s="167" t="str">
        <f>IF(D1689="所費",VLOOKUP(D1689,支出入力表!E1690:$M$2000,7,FALSE),"")</f>
        <v/>
      </c>
      <c r="K1689" s="167" t="str">
        <f>IF(D1689="所費",VLOOKUP(D1689,支出入力表!E1690:$M$2000,8,FALSE),"")</f>
        <v/>
      </c>
      <c r="L1689" s="168" t="str">
        <f>IF(D1689="所費",VLOOKUP(D1689,支出入力表!E1690:$M$2000,9,FALSE),"")</f>
        <v/>
      </c>
      <c r="M1689" s="30"/>
    </row>
    <row r="1690" spans="2:13" x14ac:dyDescent="0.55000000000000004">
      <c r="B1690" s="163" t="str">
        <f>IF(D1690="所費",支出入力表!A1691,"")</f>
        <v/>
      </c>
      <c r="C1690" s="164" t="str">
        <f>IF(D1690="所費",支出入力表!C1691,"")</f>
        <v/>
      </c>
      <c r="D1690" s="165" t="str">
        <f>IF(支出入力表!E1691="所費","所費","")</f>
        <v/>
      </c>
      <c r="E1690" s="165" t="str">
        <f>IF(D1690="","",支出入力表!G1691)</f>
        <v/>
      </c>
      <c r="F1690" s="196" t="str">
        <f>IF(E1690="","",VLOOKUP(E1690,プルダウン用リスト!$L$1:$M$14,2,FALSE))</f>
        <v/>
      </c>
      <c r="G1690" s="164" t="str">
        <f>IF(D1690="所費",VLOOKUP(D1690,支出入力表!E1691:$M$2000,4,FALSE),"")</f>
        <v/>
      </c>
      <c r="H1690" s="164" t="str">
        <f>IF(D1690="所費",VLOOKUP(D1690,支出入力表!E1691:$M$2000,5,FALSE),"")</f>
        <v/>
      </c>
      <c r="I1690" s="166" t="str">
        <f>IF(D1690="所費",VLOOKUP(D1690,支出入力表!E1691:$M$2000,6,FALSE),"")</f>
        <v/>
      </c>
      <c r="J1690" s="167" t="str">
        <f>IF(D1690="所費",VLOOKUP(D1690,支出入力表!E1691:$M$2000,7,FALSE),"")</f>
        <v/>
      </c>
      <c r="K1690" s="167" t="str">
        <f>IF(D1690="所費",VLOOKUP(D1690,支出入力表!E1691:$M$2000,8,FALSE),"")</f>
        <v/>
      </c>
      <c r="L1690" s="168" t="str">
        <f>IF(D1690="所費",VLOOKUP(D1690,支出入力表!E1691:$M$2000,9,FALSE),"")</f>
        <v/>
      </c>
      <c r="M1690" s="30"/>
    </row>
    <row r="1691" spans="2:13" x14ac:dyDescent="0.55000000000000004">
      <c r="B1691" s="163" t="str">
        <f>IF(D1691="所費",支出入力表!A1692,"")</f>
        <v/>
      </c>
      <c r="C1691" s="164" t="str">
        <f>IF(D1691="所費",支出入力表!C1692,"")</f>
        <v/>
      </c>
      <c r="D1691" s="165" t="str">
        <f>IF(支出入力表!E1692="所費","所費","")</f>
        <v/>
      </c>
      <c r="E1691" s="165" t="str">
        <f>IF(D1691="","",支出入力表!G1692)</f>
        <v/>
      </c>
      <c r="F1691" s="196" t="str">
        <f>IF(E1691="","",VLOOKUP(E1691,プルダウン用リスト!$L$1:$M$14,2,FALSE))</f>
        <v/>
      </c>
      <c r="G1691" s="164" t="str">
        <f>IF(D1691="所費",VLOOKUP(D1691,支出入力表!E1692:$M$2000,4,FALSE),"")</f>
        <v/>
      </c>
      <c r="H1691" s="164" t="str">
        <f>IF(D1691="所費",VLOOKUP(D1691,支出入力表!E1692:$M$2000,5,FALSE),"")</f>
        <v/>
      </c>
      <c r="I1691" s="166" t="str">
        <f>IF(D1691="所費",VLOOKUP(D1691,支出入力表!E1692:$M$2000,6,FALSE),"")</f>
        <v/>
      </c>
      <c r="J1691" s="167" t="str">
        <f>IF(D1691="所費",VLOOKUP(D1691,支出入力表!E1692:$M$2000,7,FALSE),"")</f>
        <v/>
      </c>
      <c r="K1691" s="167" t="str">
        <f>IF(D1691="所費",VLOOKUP(D1691,支出入力表!E1692:$M$2000,8,FALSE),"")</f>
        <v/>
      </c>
      <c r="L1691" s="168" t="str">
        <f>IF(D1691="所費",VLOOKUP(D1691,支出入力表!E1692:$M$2000,9,FALSE),"")</f>
        <v/>
      </c>
      <c r="M1691" s="30"/>
    </row>
    <row r="1692" spans="2:13" x14ac:dyDescent="0.55000000000000004">
      <c r="B1692" s="163" t="str">
        <f>IF(D1692="所費",支出入力表!A1693,"")</f>
        <v/>
      </c>
      <c r="C1692" s="164" t="str">
        <f>IF(D1692="所費",支出入力表!C1693,"")</f>
        <v/>
      </c>
      <c r="D1692" s="165" t="str">
        <f>IF(支出入力表!E1693="所費","所費","")</f>
        <v/>
      </c>
      <c r="E1692" s="165" t="str">
        <f>IF(D1692="","",支出入力表!G1693)</f>
        <v/>
      </c>
      <c r="F1692" s="196" t="str">
        <f>IF(E1692="","",VLOOKUP(E1692,プルダウン用リスト!$L$1:$M$14,2,FALSE))</f>
        <v/>
      </c>
      <c r="G1692" s="164" t="str">
        <f>IF(D1692="所費",VLOOKUP(D1692,支出入力表!E1693:$M$2000,4,FALSE),"")</f>
        <v/>
      </c>
      <c r="H1692" s="164" t="str">
        <f>IF(D1692="所費",VLOOKUP(D1692,支出入力表!E1693:$M$2000,5,FALSE),"")</f>
        <v/>
      </c>
      <c r="I1692" s="166" t="str">
        <f>IF(D1692="所費",VLOOKUP(D1692,支出入力表!E1693:$M$2000,6,FALSE),"")</f>
        <v/>
      </c>
      <c r="J1692" s="167" t="str">
        <f>IF(D1692="所費",VLOOKUP(D1692,支出入力表!E1693:$M$2000,7,FALSE),"")</f>
        <v/>
      </c>
      <c r="K1692" s="167" t="str">
        <f>IF(D1692="所費",VLOOKUP(D1692,支出入力表!E1693:$M$2000,8,FALSE),"")</f>
        <v/>
      </c>
      <c r="L1692" s="168" t="str">
        <f>IF(D1692="所費",VLOOKUP(D1692,支出入力表!E1693:$M$2000,9,FALSE),"")</f>
        <v/>
      </c>
      <c r="M1692" s="30"/>
    </row>
    <row r="1693" spans="2:13" x14ac:dyDescent="0.55000000000000004">
      <c r="B1693" s="163" t="str">
        <f>IF(D1693="所費",支出入力表!A1694,"")</f>
        <v/>
      </c>
      <c r="C1693" s="164" t="str">
        <f>IF(D1693="所費",支出入力表!C1694,"")</f>
        <v/>
      </c>
      <c r="D1693" s="165" t="str">
        <f>IF(支出入力表!E1694="所費","所費","")</f>
        <v/>
      </c>
      <c r="E1693" s="165" t="str">
        <f>IF(D1693="","",支出入力表!G1694)</f>
        <v/>
      </c>
      <c r="F1693" s="196" t="str">
        <f>IF(E1693="","",VLOOKUP(E1693,プルダウン用リスト!$L$1:$M$14,2,FALSE))</f>
        <v/>
      </c>
      <c r="G1693" s="164" t="str">
        <f>IF(D1693="所費",VLOOKUP(D1693,支出入力表!E1694:$M$2000,4,FALSE),"")</f>
        <v/>
      </c>
      <c r="H1693" s="164" t="str">
        <f>IF(D1693="所費",VLOOKUP(D1693,支出入力表!E1694:$M$2000,5,FALSE),"")</f>
        <v/>
      </c>
      <c r="I1693" s="166" t="str">
        <f>IF(D1693="所費",VLOOKUP(D1693,支出入力表!E1694:$M$2000,6,FALSE),"")</f>
        <v/>
      </c>
      <c r="J1693" s="167" t="str">
        <f>IF(D1693="所費",VLOOKUP(D1693,支出入力表!E1694:$M$2000,7,FALSE),"")</f>
        <v/>
      </c>
      <c r="K1693" s="167" t="str">
        <f>IF(D1693="所費",VLOOKUP(D1693,支出入力表!E1694:$M$2000,8,FALSE),"")</f>
        <v/>
      </c>
      <c r="L1693" s="168" t="str">
        <f>IF(D1693="所費",VLOOKUP(D1693,支出入力表!E1694:$M$2000,9,FALSE),"")</f>
        <v/>
      </c>
      <c r="M1693" s="30"/>
    </row>
    <row r="1694" spans="2:13" x14ac:dyDescent="0.55000000000000004">
      <c r="B1694" s="163" t="str">
        <f>IF(D1694="所費",支出入力表!A1695,"")</f>
        <v/>
      </c>
      <c r="C1694" s="164" t="str">
        <f>IF(D1694="所費",支出入力表!C1695,"")</f>
        <v/>
      </c>
      <c r="D1694" s="165" t="str">
        <f>IF(支出入力表!E1695="所費","所費","")</f>
        <v/>
      </c>
      <c r="E1694" s="165" t="str">
        <f>IF(D1694="","",支出入力表!G1695)</f>
        <v/>
      </c>
      <c r="F1694" s="196" t="str">
        <f>IF(E1694="","",VLOOKUP(E1694,プルダウン用リスト!$L$1:$M$14,2,FALSE))</f>
        <v/>
      </c>
      <c r="G1694" s="164" t="str">
        <f>IF(D1694="所費",VLOOKUP(D1694,支出入力表!E1695:$M$2000,4,FALSE),"")</f>
        <v/>
      </c>
      <c r="H1694" s="164" t="str">
        <f>IF(D1694="所費",VLOOKUP(D1694,支出入力表!E1695:$M$2000,5,FALSE),"")</f>
        <v/>
      </c>
      <c r="I1694" s="166" t="str">
        <f>IF(D1694="所費",VLOOKUP(D1694,支出入力表!E1695:$M$2000,6,FALSE),"")</f>
        <v/>
      </c>
      <c r="J1694" s="167" t="str">
        <f>IF(D1694="所費",VLOOKUP(D1694,支出入力表!E1695:$M$2000,7,FALSE),"")</f>
        <v/>
      </c>
      <c r="K1694" s="167" t="str">
        <f>IF(D1694="所費",VLOOKUP(D1694,支出入力表!E1695:$M$2000,8,FALSE),"")</f>
        <v/>
      </c>
      <c r="L1694" s="168" t="str">
        <f>IF(D1694="所費",VLOOKUP(D1694,支出入力表!E1695:$M$2000,9,FALSE),"")</f>
        <v/>
      </c>
      <c r="M1694" s="30"/>
    </row>
    <row r="1695" spans="2:13" x14ac:dyDescent="0.55000000000000004">
      <c r="B1695" s="163" t="str">
        <f>IF(D1695="所費",支出入力表!A1696,"")</f>
        <v/>
      </c>
      <c r="C1695" s="164" t="str">
        <f>IF(D1695="所費",支出入力表!C1696,"")</f>
        <v/>
      </c>
      <c r="D1695" s="165" t="str">
        <f>IF(支出入力表!E1696="所費","所費","")</f>
        <v/>
      </c>
      <c r="E1695" s="165" t="str">
        <f>IF(D1695="","",支出入力表!G1696)</f>
        <v/>
      </c>
      <c r="F1695" s="196" t="str">
        <f>IF(E1695="","",VLOOKUP(E1695,プルダウン用リスト!$L$1:$M$14,2,FALSE))</f>
        <v/>
      </c>
      <c r="G1695" s="164" t="str">
        <f>IF(D1695="所費",VLOOKUP(D1695,支出入力表!E1696:$M$2000,4,FALSE),"")</f>
        <v/>
      </c>
      <c r="H1695" s="164" t="str">
        <f>IF(D1695="所費",VLOOKUP(D1695,支出入力表!E1696:$M$2000,5,FALSE),"")</f>
        <v/>
      </c>
      <c r="I1695" s="166" t="str">
        <f>IF(D1695="所費",VLOOKUP(D1695,支出入力表!E1696:$M$2000,6,FALSE),"")</f>
        <v/>
      </c>
      <c r="J1695" s="167" t="str">
        <f>IF(D1695="所費",VLOOKUP(D1695,支出入力表!E1696:$M$2000,7,FALSE),"")</f>
        <v/>
      </c>
      <c r="K1695" s="167" t="str">
        <f>IF(D1695="所費",VLOOKUP(D1695,支出入力表!E1696:$M$2000,8,FALSE),"")</f>
        <v/>
      </c>
      <c r="L1695" s="168" t="str">
        <f>IF(D1695="所費",VLOOKUP(D1695,支出入力表!E1696:$M$2000,9,FALSE),"")</f>
        <v/>
      </c>
      <c r="M1695" s="30"/>
    </row>
    <row r="1696" spans="2:13" x14ac:dyDescent="0.55000000000000004">
      <c r="B1696" s="163" t="str">
        <f>IF(D1696="所費",支出入力表!A1697,"")</f>
        <v/>
      </c>
      <c r="C1696" s="164" t="str">
        <f>IF(D1696="所費",支出入力表!C1697,"")</f>
        <v/>
      </c>
      <c r="D1696" s="165" t="str">
        <f>IF(支出入力表!E1697="所費","所費","")</f>
        <v/>
      </c>
      <c r="E1696" s="165" t="str">
        <f>IF(D1696="","",支出入力表!G1697)</f>
        <v/>
      </c>
      <c r="F1696" s="196" t="str">
        <f>IF(E1696="","",VLOOKUP(E1696,プルダウン用リスト!$L$1:$M$14,2,FALSE))</f>
        <v/>
      </c>
      <c r="G1696" s="164" t="str">
        <f>IF(D1696="所費",VLOOKUP(D1696,支出入力表!E1697:$M$2000,4,FALSE),"")</f>
        <v/>
      </c>
      <c r="H1696" s="164" t="str">
        <f>IF(D1696="所費",VLOOKUP(D1696,支出入力表!E1697:$M$2000,5,FALSE),"")</f>
        <v/>
      </c>
      <c r="I1696" s="166" t="str">
        <f>IF(D1696="所費",VLOOKUP(D1696,支出入力表!E1697:$M$2000,6,FALSE),"")</f>
        <v/>
      </c>
      <c r="J1696" s="167" t="str">
        <f>IF(D1696="所費",VLOOKUP(D1696,支出入力表!E1697:$M$2000,7,FALSE),"")</f>
        <v/>
      </c>
      <c r="K1696" s="167" t="str">
        <f>IF(D1696="所費",VLOOKUP(D1696,支出入力表!E1697:$M$2000,8,FALSE),"")</f>
        <v/>
      </c>
      <c r="L1696" s="168" t="str">
        <f>IF(D1696="所費",VLOOKUP(D1696,支出入力表!E1697:$M$2000,9,FALSE),"")</f>
        <v/>
      </c>
      <c r="M1696" s="30"/>
    </row>
    <row r="1697" spans="2:13" x14ac:dyDescent="0.55000000000000004">
      <c r="B1697" s="163" t="str">
        <f>IF(D1697="所費",支出入力表!A1698,"")</f>
        <v/>
      </c>
      <c r="C1697" s="164" t="str">
        <f>IF(D1697="所費",支出入力表!C1698,"")</f>
        <v/>
      </c>
      <c r="D1697" s="165" t="str">
        <f>IF(支出入力表!E1698="所費","所費","")</f>
        <v/>
      </c>
      <c r="E1697" s="165" t="str">
        <f>IF(D1697="","",支出入力表!G1698)</f>
        <v/>
      </c>
      <c r="F1697" s="196" t="str">
        <f>IF(E1697="","",VLOOKUP(E1697,プルダウン用リスト!$L$1:$M$14,2,FALSE))</f>
        <v/>
      </c>
      <c r="G1697" s="164" t="str">
        <f>IF(D1697="所費",VLOOKUP(D1697,支出入力表!E1698:$M$2000,4,FALSE),"")</f>
        <v/>
      </c>
      <c r="H1697" s="164" t="str">
        <f>IF(D1697="所費",VLOOKUP(D1697,支出入力表!E1698:$M$2000,5,FALSE),"")</f>
        <v/>
      </c>
      <c r="I1697" s="166" t="str">
        <f>IF(D1697="所費",VLOOKUP(D1697,支出入力表!E1698:$M$2000,6,FALSE),"")</f>
        <v/>
      </c>
      <c r="J1697" s="167" t="str">
        <f>IF(D1697="所費",VLOOKUP(D1697,支出入力表!E1698:$M$2000,7,FALSE),"")</f>
        <v/>
      </c>
      <c r="K1697" s="167" t="str">
        <f>IF(D1697="所費",VLOOKUP(D1697,支出入力表!E1698:$M$2000,8,FALSE),"")</f>
        <v/>
      </c>
      <c r="L1697" s="168" t="str">
        <f>IF(D1697="所費",VLOOKUP(D1697,支出入力表!E1698:$M$2000,9,FALSE),"")</f>
        <v/>
      </c>
      <c r="M1697" s="30"/>
    </row>
    <row r="1698" spans="2:13" x14ac:dyDescent="0.55000000000000004">
      <c r="B1698" s="163" t="str">
        <f>IF(D1698="所費",支出入力表!A1699,"")</f>
        <v/>
      </c>
      <c r="C1698" s="164" t="str">
        <f>IF(D1698="所費",支出入力表!C1699,"")</f>
        <v/>
      </c>
      <c r="D1698" s="165" t="str">
        <f>IF(支出入力表!E1699="所費","所費","")</f>
        <v/>
      </c>
      <c r="E1698" s="165" t="str">
        <f>IF(D1698="","",支出入力表!G1699)</f>
        <v/>
      </c>
      <c r="F1698" s="196" t="str">
        <f>IF(E1698="","",VLOOKUP(E1698,プルダウン用リスト!$L$1:$M$14,2,FALSE))</f>
        <v/>
      </c>
      <c r="G1698" s="164" t="str">
        <f>IF(D1698="所費",VLOOKUP(D1698,支出入力表!E1699:$M$2000,4,FALSE),"")</f>
        <v/>
      </c>
      <c r="H1698" s="164" t="str">
        <f>IF(D1698="所費",VLOOKUP(D1698,支出入力表!E1699:$M$2000,5,FALSE),"")</f>
        <v/>
      </c>
      <c r="I1698" s="166" t="str">
        <f>IF(D1698="所費",VLOOKUP(D1698,支出入力表!E1699:$M$2000,6,FALSE),"")</f>
        <v/>
      </c>
      <c r="J1698" s="167" t="str">
        <f>IF(D1698="所費",VLOOKUP(D1698,支出入力表!E1699:$M$2000,7,FALSE),"")</f>
        <v/>
      </c>
      <c r="K1698" s="167" t="str">
        <f>IF(D1698="所費",VLOOKUP(D1698,支出入力表!E1699:$M$2000,8,FALSE),"")</f>
        <v/>
      </c>
      <c r="L1698" s="168" t="str">
        <f>IF(D1698="所費",VLOOKUP(D1698,支出入力表!E1699:$M$2000,9,FALSE),"")</f>
        <v/>
      </c>
      <c r="M1698" s="30"/>
    </row>
    <row r="1699" spans="2:13" x14ac:dyDescent="0.55000000000000004">
      <c r="B1699" s="163" t="str">
        <f>IF(D1699="所費",支出入力表!A1700,"")</f>
        <v/>
      </c>
      <c r="C1699" s="164" t="str">
        <f>IF(D1699="所費",支出入力表!C1700,"")</f>
        <v/>
      </c>
      <c r="D1699" s="165" t="str">
        <f>IF(支出入力表!E1700="所費","所費","")</f>
        <v/>
      </c>
      <c r="E1699" s="165" t="str">
        <f>IF(D1699="","",支出入力表!G1700)</f>
        <v/>
      </c>
      <c r="F1699" s="196" t="str">
        <f>IF(E1699="","",VLOOKUP(E1699,プルダウン用リスト!$L$1:$M$14,2,FALSE))</f>
        <v/>
      </c>
      <c r="G1699" s="164" t="str">
        <f>IF(D1699="所費",VLOOKUP(D1699,支出入力表!E1700:$M$2000,4,FALSE),"")</f>
        <v/>
      </c>
      <c r="H1699" s="164" t="str">
        <f>IF(D1699="所費",VLOOKUP(D1699,支出入力表!E1700:$M$2000,5,FALSE),"")</f>
        <v/>
      </c>
      <c r="I1699" s="166" t="str">
        <f>IF(D1699="所費",VLOOKUP(D1699,支出入力表!E1700:$M$2000,6,FALSE),"")</f>
        <v/>
      </c>
      <c r="J1699" s="167" t="str">
        <f>IF(D1699="所費",VLOOKUP(D1699,支出入力表!E1700:$M$2000,7,FALSE),"")</f>
        <v/>
      </c>
      <c r="K1699" s="167" t="str">
        <f>IF(D1699="所費",VLOOKUP(D1699,支出入力表!E1700:$M$2000,8,FALSE),"")</f>
        <v/>
      </c>
      <c r="L1699" s="168" t="str">
        <f>IF(D1699="所費",VLOOKUP(D1699,支出入力表!E1700:$M$2000,9,FALSE),"")</f>
        <v/>
      </c>
      <c r="M1699" s="30"/>
    </row>
    <row r="1700" spans="2:13" x14ac:dyDescent="0.55000000000000004">
      <c r="B1700" s="163" t="str">
        <f>IF(D1700="所費",支出入力表!A1701,"")</f>
        <v/>
      </c>
      <c r="C1700" s="164" t="str">
        <f>IF(D1700="所費",支出入力表!C1701,"")</f>
        <v/>
      </c>
      <c r="D1700" s="165" t="str">
        <f>IF(支出入力表!E1701="所費","所費","")</f>
        <v/>
      </c>
      <c r="E1700" s="165" t="str">
        <f>IF(D1700="","",支出入力表!G1701)</f>
        <v/>
      </c>
      <c r="F1700" s="196" t="str">
        <f>IF(E1700="","",VLOOKUP(E1700,プルダウン用リスト!$L$1:$M$14,2,FALSE))</f>
        <v/>
      </c>
      <c r="G1700" s="164" t="str">
        <f>IF(D1700="所費",VLOOKUP(D1700,支出入力表!E1701:$M$2000,4,FALSE),"")</f>
        <v/>
      </c>
      <c r="H1700" s="164" t="str">
        <f>IF(D1700="所費",VLOOKUP(D1700,支出入力表!E1701:$M$2000,5,FALSE),"")</f>
        <v/>
      </c>
      <c r="I1700" s="166" t="str">
        <f>IF(D1700="所費",VLOOKUP(D1700,支出入力表!E1701:$M$2000,6,FALSE),"")</f>
        <v/>
      </c>
      <c r="J1700" s="167" t="str">
        <f>IF(D1700="所費",VLOOKUP(D1700,支出入力表!E1701:$M$2000,7,FALSE),"")</f>
        <v/>
      </c>
      <c r="K1700" s="167" t="str">
        <f>IF(D1700="所費",VLOOKUP(D1700,支出入力表!E1701:$M$2000,8,FALSE),"")</f>
        <v/>
      </c>
      <c r="L1700" s="168" t="str">
        <f>IF(D1700="所費",VLOOKUP(D1700,支出入力表!E1701:$M$2000,9,FALSE),"")</f>
        <v/>
      </c>
      <c r="M1700" s="30"/>
    </row>
    <row r="1701" spans="2:13" x14ac:dyDescent="0.55000000000000004">
      <c r="B1701" s="163" t="str">
        <f>IF(D1701="所費",支出入力表!A1702,"")</f>
        <v/>
      </c>
      <c r="C1701" s="164" t="str">
        <f>IF(D1701="所費",支出入力表!C1702,"")</f>
        <v/>
      </c>
      <c r="D1701" s="165" t="str">
        <f>IF(支出入力表!E1702="所費","所費","")</f>
        <v/>
      </c>
      <c r="E1701" s="165" t="str">
        <f>IF(D1701="","",支出入力表!G1702)</f>
        <v/>
      </c>
      <c r="F1701" s="196" t="str">
        <f>IF(E1701="","",VLOOKUP(E1701,プルダウン用リスト!$L$1:$M$14,2,FALSE))</f>
        <v/>
      </c>
      <c r="G1701" s="164" t="str">
        <f>IF(D1701="所費",VLOOKUP(D1701,支出入力表!E1702:$M$2000,4,FALSE),"")</f>
        <v/>
      </c>
      <c r="H1701" s="164" t="str">
        <f>IF(D1701="所費",VLOOKUP(D1701,支出入力表!E1702:$M$2000,5,FALSE),"")</f>
        <v/>
      </c>
      <c r="I1701" s="166" t="str">
        <f>IF(D1701="所費",VLOOKUP(D1701,支出入力表!E1702:$M$2000,6,FALSE),"")</f>
        <v/>
      </c>
      <c r="J1701" s="167" t="str">
        <f>IF(D1701="所費",VLOOKUP(D1701,支出入力表!E1702:$M$2000,7,FALSE),"")</f>
        <v/>
      </c>
      <c r="K1701" s="167" t="str">
        <f>IF(D1701="所費",VLOOKUP(D1701,支出入力表!E1702:$M$2000,8,FALSE),"")</f>
        <v/>
      </c>
      <c r="L1701" s="168" t="str">
        <f>IF(D1701="所費",VLOOKUP(D1701,支出入力表!E1702:$M$2000,9,FALSE),"")</f>
        <v/>
      </c>
      <c r="M1701" s="30"/>
    </row>
    <row r="1702" spans="2:13" x14ac:dyDescent="0.55000000000000004">
      <c r="B1702" s="163" t="str">
        <f>IF(D1702="所費",支出入力表!A1703,"")</f>
        <v/>
      </c>
      <c r="C1702" s="164" t="str">
        <f>IF(D1702="所費",支出入力表!C1703,"")</f>
        <v/>
      </c>
      <c r="D1702" s="165" t="str">
        <f>IF(支出入力表!E1703="所費","所費","")</f>
        <v/>
      </c>
      <c r="E1702" s="165" t="str">
        <f>IF(D1702="","",支出入力表!G1703)</f>
        <v/>
      </c>
      <c r="F1702" s="196" t="str">
        <f>IF(E1702="","",VLOOKUP(E1702,プルダウン用リスト!$L$1:$M$14,2,FALSE))</f>
        <v/>
      </c>
      <c r="G1702" s="164" t="str">
        <f>IF(D1702="所費",VLOOKUP(D1702,支出入力表!E1703:$M$2000,4,FALSE),"")</f>
        <v/>
      </c>
      <c r="H1702" s="164" t="str">
        <f>IF(D1702="所費",VLOOKUP(D1702,支出入力表!E1703:$M$2000,5,FALSE),"")</f>
        <v/>
      </c>
      <c r="I1702" s="166" t="str">
        <f>IF(D1702="所費",VLOOKUP(D1702,支出入力表!E1703:$M$2000,6,FALSE),"")</f>
        <v/>
      </c>
      <c r="J1702" s="167" t="str">
        <f>IF(D1702="所費",VLOOKUP(D1702,支出入力表!E1703:$M$2000,7,FALSE),"")</f>
        <v/>
      </c>
      <c r="K1702" s="167" t="str">
        <f>IF(D1702="所費",VLOOKUP(D1702,支出入力表!E1703:$M$2000,8,FALSE),"")</f>
        <v/>
      </c>
      <c r="L1702" s="168" t="str">
        <f>IF(D1702="所費",VLOOKUP(D1702,支出入力表!E1703:$M$2000,9,FALSE),"")</f>
        <v/>
      </c>
      <c r="M1702" s="30"/>
    </row>
    <row r="1703" spans="2:13" x14ac:dyDescent="0.55000000000000004">
      <c r="B1703" s="163" t="str">
        <f>IF(D1703="所費",支出入力表!A1704,"")</f>
        <v/>
      </c>
      <c r="C1703" s="164" t="str">
        <f>IF(D1703="所費",支出入力表!C1704,"")</f>
        <v/>
      </c>
      <c r="D1703" s="165" t="str">
        <f>IF(支出入力表!E1704="所費","所費","")</f>
        <v/>
      </c>
      <c r="E1703" s="165" t="str">
        <f>IF(D1703="","",支出入力表!G1704)</f>
        <v/>
      </c>
      <c r="F1703" s="196" t="str">
        <f>IF(E1703="","",VLOOKUP(E1703,プルダウン用リスト!$L$1:$M$14,2,FALSE))</f>
        <v/>
      </c>
      <c r="G1703" s="164" t="str">
        <f>IF(D1703="所費",VLOOKUP(D1703,支出入力表!E1704:$M$2000,4,FALSE),"")</f>
        <v/>
      </c>
      <c r="H1703" s="164" t="str">
        <f>IF(D1703="所費",VLOOKUP(D1703,支出入力表!E1704:$M$2000,5,FALSE),"")</f>
        <v/>
      </c>
      <c r="I1703" s="166" t="str">
        <f>IF(D1703="所費",VLOOKUP(D1703,支出入力表!E1704:$M$2000,6,FALSE),"")</f>
        <v/>
      </c>
      <c r="J1703" s="167" t="str">
        <f>IF(D1703="所費",VLOOKUP(D1703,支出入力表!E1704:$M$2000,7,FALSE),"")</f>
        <v/>
      </c>
      <c r="K1703" s="167" t="str">
        <f>IF(D1703="所費",VLOOKUP(D1703,支出入力表!E1704:$M$2000,8,FALSE),"")</f>
        <v/>
      </c>
      <c r="L1703" s="168" t="str">
        <f>IF(D1703="所費",VLOOKUP(D1703,支出入力表!E1704:$M$2000,9,FALSE),"")</f>
        <v/>
      </c>
      <c r="M1703" s="30"/>
    </row>
    <row r="1704" spans="2:13" x14ac:dyDescent="0.55000000000000004">
      <c r="B1704" s="163" t="str">
        <f>IF(D1704="所費",支出入力表!A1705,"")</f>
        <v/>
      </c>
      <c r="C1704" s="164" t="str">
        <f>IF(D1704="所費",支出入力表!C1705,"")</f>
        <v/>
      </c>
      <c r="D1704" s="165" t="str">
        <f>IF(支出入力表!E1705="所費","所費","")</f>
        <v/>
      </c>
      <c r="E1704" s="165" t="str">
        <f>IF(D1704="","",支出入力表!G1705)</f>
        <v/>
      </c>
      <c r="F1704" s="196" t="str">
        <f>IF(E1704="","",VLOOKUP(E1704,プルダウン用リスト!$L$1:$M$14,2,FALSE))</f>
        <v/>
      </c>
      <c r="G1704" s="164" t="str">
        <f>IF(D1704="所費",VLOOKUP(D1704,支出入力表!E1705:$M$2000,4,FALSE),"")</f>
        <v/>
      </c>
      <c r="H1704" s="164" t="str">
        <f>IF(D1704="所費",VLOOKUP(D1704,支出入力表!E1705:$M$2000,5,FALSE),"")</f>
        <v/>
      </c>
      <c r="I1704" s="166" t="str">
        <f>IF(D1704="所費",VLOOKUP(D1704,支出入力表!E1705:$M$2000,6,FALSE),"")</f>
        <v/>
      </c>
      <c r="J1704" s="167" t="str">
        <f>IF(D1704="所費",VLOOKUP(D1704,支出入力表!E1705:$M$2000,7,FALSE),"")</f>
        <v/>
      </c>
      <c r="K1704" s="167" t="str">
        <f>IF(D1704="所費",VLOOKUP(D1704,支出入力表!E1705:$M$2000,8,FALSE),"")</f>
        <v/>
      </c>
      <c r="L1704" s="168" t="str">
        <f>IF(D1704="所費",VLOOKUP(D1704,支出入力表!E1705:$M$2000,9,FALSE),"")</f>
        <v/>
      </c>
      <c r="M1704" s="30"/>
    </row>
    <row r="1705" spans="2:13" x14ac:dyDescent="0.55000000000000004">
      <c r="B1705" s="163" t="str">
        <f>IF(D1705="所費",支出入力表!A1706,"")</f>
        <v/>
      </c>
      <c r="C1705" s="164" t="str">
        <f>IF(D1705="所費",支出入力表!C1706,"")</f>
        <v/>
      </c>
      <c r="D1705" s="165" t="str">
        <f>IF(支出入力表!E1706="所費","所費","")</f>
        <v/>
      </c>
      <c r="E1705" s="165" t="str">
        <f>IF(D1705="","",支出入力表!G1706)</f>
        <v/>
      </c>
      <c r="F1705" s="196" t="str">
        <f>IF(E1705="","",VLOOKUP(E1705,プルダウン用リスト!$L$1:$M$14,2,FALSE))</f>
        <v/>
      </c>
      <c r="G1705" s="164" t="str">
        <f>IF(D1705="所費",VLOOKUP(D1705,支出入力表!E1706:$M$2000,4,FALSE),"")</f>
        <v/>
      </c>
      <c r="H1705" s="164" t="str">
        <f>IF(D1705="所費",VLOOKUP(D1705,支出入力表!E1706:$M$2000,5,FALSE),"")</f>
        <v/>
      </c>
      <c r="I1705" s="166" t="str">
        <f>IF(D1705="所費",VLOOKUP(D1705,支出入力表!E1706:$M$2000,6,FALSE),"")</f>
        <v/>
      </c>
      <c r="J1705" s="167" t="str">
        <f>IF(D1705="所費",VLOOKUP(D1705,支出入力表!E1706:$M$2000,7,FALSE),"")</f>
        <v/>
      </c>
      <c r="K1705" s="167" t="str">
        <f>IF(D1705="所費",VLOOKUP(D1705,支出入力表!E1706:$M$2000,8,FALSE),"")</f>
        <v/>
      </c>
      <c r="L1705" s="168" t="str">
        <f>IF(D1705="所費",VLOOKUP(D1705,支出入力表!E1706:$M$2000,9,FALSE),"")</f>
        <v/>
      </c>
      <c r="M1705" s="30"/>
    </row>
    <row r="1706" spans="2:13" x14ac:dyDescent="0.55000000000000004">
      <c r="B1706" s="163" t="str">
        <f>IF(D1706="所費",支出入力表!A1707,"")</f>
        <v/>
      </c>
      <c r="C1706" s="164" t="str">
        <f>IF(D1706="所費",支出入力表!C1707,"")</f>
        <v/>
      </c>
      <c r="D1706" s="165" t="str">
        <f>IF(支出入力表!E1707="所費","所費","")</f>
        <v/>
      </c>
      <c r="E1706" s="165" t="str">
        <f>IF(D1706="","",支出入力表!G1707)</f>
        <v/>
      </c>
      <c r="F1706" s="196" t="str">
        <f>IF(E1706="","",VLOOKUP(E1706,プルダウン用リスト!$L$1:$M$14,2,FALSE))</f>
        <v/>
      </c>
      <c r="G1706" s="164" t="str">
        <f>IF(D1706="所費",VLOOKUP(D1706,支出入力表!E1707:$M$2000,4,FALSE),"")</f>
        <v/>
      </c>
      <c r="H1706" s="164" t="str">
        <f>IF(D1706="所費",VLOOKUP(D1706,支出入力表!E1707:$M$2000,5,FALSE),"")</f>
        <v/>
      </c>
      <c r="I1706" s="166" t="str">
        <f>IF(D1706="所費",VLOOKUP(D1706,支出入力表!E1707:$M$2000,6,FALSE),"")</f>
        <v/>
      </c>
      <c r="J1706" s="167" t="str">
        <f>IF(D1706="所費",VLOOKUP(D1706,支出入力表!E1707:$M$2000,7,FALSE),"")</f>
        <v/>
      </c>
      <c r="K1706" s="167" t="str">
        <f>IF(D1706="所費",VLOOKUP(D1706,支出入力表!E1707:$M$2000,8,FALSE),"")</f>
        <v/>
      </c>
      <c r="L1706" s="168" t="str">
        <f>IF(D1706="所費",VLOOKUP(D1706,支出入力表!E1707:$M$2000,9,FALSE),"")</f>
        <v/>
      </c>
      <c r="M1706" s="30"/>
    </row>
    <row r="1707" spans="2:13" x14ac:dyDescent="0.55000000000000004">
      <c r="B1707" s="163" t="str">
        <f>IF(D1707="所費",支出入力表!A1708,"")</f>
        <v/>
      </c>
      <c r="C1707" s="164" t="str">
        <f>IF(D1707="所費",支出入力表!C1708,"")</f>
        <v/>
      </c>
      <c r="D1707" s="165" t="str">
        <f>IF(支出入力表!E1708="所費","所費","")</f>
        <v/>
      </c>
      <c r="E1707" s="165" t="str">
        <f>IF(D1707="","",支出入力表!G1708)</f>
        <v/>
      </c>
      <c r="F1707" s="196" t="str">
        <f>IF(E1707="","",VLOOKUP(E1707,プルダウン用リスト!$L$1:$M$14,2,FALSE))</f>
        <v/>
      </c>
      <c r="G1707" s="164" t="str">
        <f>IF(D1707="所費",VLOOKUP(D1707,支出入力表!E1708:$M$2000,4,FALSE),"")</f>
        <v/>
      </c>
      <c r="H1707" s="164" t="str">
        <f>IF(D1707="所費",VLOOKUP(D1707,支出入力表!E1708:$M$2000,5,FALSE),"")</f>
        <v/>
      </c>
      <c r="I1707" s="166" t="str">
        <f>IF(D1707="所費",VLOOKUP(D1707,支出入力表!E1708:$M$2000,6,FALSE),"")</f>
        <v/>
      </c>
      <c r="J1707" s="167" t="str">
        <f>IF(D1707="所費",VLOOKUP(D1707,支出入力表!E1708:$M$2000,7,FALSE),"")</f>
        <v/>
      </c>
      <c r="K1707" s="167" t="str">
        <f>IF(D1707="所費",VLOOKUP(D1707,支出入力表!E1708:$M$2000,8,FALSE),"")</f>
        <v/>
      </c>
      <c r="L1707" s="168" t="str">
        <f>IF(D1707="所費",VLOOKUP(D1707,支出入力表!E1708:$M$2000,9,FALSE),"")</f>
        <v/>
      </c>
      <c r="M1707" s="30"/>
    </row>
    <row r="1708" spans="2:13" x14ac:dyDescent="0.55000000000000004">
      <c r="B1708" s="163" t="str">
        <f>IF(D1708="所費",支出入力表!A1709,"")</f>
        <v/>
      </c>
      <c r="C1708" s="164" t="str">
        <f>IF(D1708="所費",支出入力表!C1709,"")</f>
        <v/>
      </c>
      <c r="D1708" s="165" t="str">
        <f>IF(支出入力表!E1709="所費","所費","")</f>
        <v/>
      </c>
      <c r="E1708" s="165" t="str">
        <f>IF(D1708="","",支出入力表!G1709)</f>
        <v/>
      </c>
      <c r="F1708" s="196" t="str">
        <f>IF(E1708="","",VLOOKUP(E1708,プルダウン用リスト!$L$1:$M$14,2,FALSE))</f>
        <v/>
      </c>
      <c r="G1708" s="164" t="str">
        <f>IF(D1708="所費",VLOOKUP(D1708,支出入力表!E1709:$M$2000,4,FALSE),"")</f>
        <v/>
      </c>
      <c r="H1708" s="164" t="str">
        <f>IF(D1708="所費",VLOOKUP(D1708,支出入力表!E1709:$M$2000,5,FALSE),"")</f>
        <v/>
      </c>
      <c r="I1708" s="166" t="str">
        <f>IF(D1708="所費",VLOOKUP(D1708,支出入力表!E1709:$M$2000,6,FALSE),"")</f>
        <v/>
      </c>
      <c r="J1708" s="167" t="str">
        <f>IF(D1708="所費",VLOOKUP(D1708,支出入力表!E1709:$M$2000,7,FALSE),"")</f>
        <v/>
      </c>
      <c r="K1708" s="167" t="str">
        <f>IF(D1708="所費",VLOOKUP(D1708,支出入力表!E1709:$M$2000,8,FALSE),"")</f>
        <v/>
      </c>
      <c r="L1708" s="168" t="str">
        <f>IF(D1708="所費",VLOOKUP(D1708,支出入力表!E1709:$M$2000,9,FALSE),"")</f>
        <v/>
      </c>
      <c r="M1708" s="30"/>
    </row>
    <row r="1709" spans="2:13" x14ac:dyDescent="0.55000000000000004">
      <c r="B1709" s="163" t="str">
        <f>IF(D1709="所費",支出入力表!A1710,"")</f>
        <v/>
      </c>
      <c r="C1709" s="164" t="str">
        <f>IF(D1709="所費",支出入力表!C1710,"")</f>
        <v/>
      </c>
      <c r="D1709" s="165" t="str">
        <f>IF(支出入力表!E1710="所費","所費","")</f>
        <v/>
      </c>
      <c r="E1709" s="165" t="str">
        <f>IF(D1709="","",支出入力表!G1710)</f>
        <v/>
      </c>
      <c r="F1709" s="196" t="str">
        <f>IF(E1709="","",VLOOKUP(E1709,プルダウン用リスト!$L$1:$M$14,2,FALSE))</f>
        <v/>
      </c>
      <c r="G1709" s="164" t="str">
        <f>IF(D1709="所費",VLOOKUP(D1709,支出入力表!E1710:$M$2000,4,FALSE),"")</f>
        <v/>
      </c>
      <c r="H1709" s="164" t="str">
        <f>IF(D1709="所費",VLOOKUP(D1709,支出入力表!E1710:$M$2000,5,FALSE),"")</f>
        <v/>
      </c>
      <c r="I1709" s="166" t="str">
        <f>IF(D1709="所費",VLOOKUP(D1709,支出入力表!E1710:$M$2000,6,FALSE),"")</f>
        <v/>
      </c>
      <c r="J1709" s="167" t="str">
        <f>IF(D1709="所費",VLOOKUP(D1709,支出入力表!E1710:$M$2000,7,FALSE),"")</f>
        <v/>
      </c>
      <c r="K1709" s="167" t="str">
        <f>IF(D1709="所費",VLOOKUP(D1709,支出入力表!E1710:$M$2000,8,FALSE),"")</f>
        <v/>
      </c>
      <c r="L1709" s="168" t="str">
        <f>IF(D1709="所費",VLOOKUP(D1709,支出入力表!E1710:$M$2000,9,FALSE),"")</f>
        <v/>
      </c>
      <c r="M1709" s="30"/>
    </row>
    <row r="1710" spans="2:13" x14ac:dyDescent="0.55000000000000004">
      <c r="B1710" s="163" t="str">
        <f>IF(D1710="所費",支出入力表!A1711,"")</f>
        <v/>
      </c>
      <c r="C1710" s="164" t="str">
        <f>IF(D1710="所費",支出入力表!C1711,"")</f>
        <v/>
      </c>
      <c r="D1710" s="165" t="str">
        <f>IF(支出入力表!E1711="所費","所費","")</f>
        <v/>
      </c>
      <c r="E1710" s="165" t="str">
        <f>IF(D1710="","",支出入力表!G1711)</f>
        <v/>
      </c>
      <c r="F1710" s="196" t="str">
        <f>IF(E1710="","",VLOOKUP(E1710,プルダウン用リスト!$L$1:$M$14,2,FALSE))</f>
        <v/>
      </c>
      <c r="G1710" s="164" t="str">
        <f>IF(D1710="所費",VLOOKUP(D1710,支出入力表!E1711:$M$2000,4,FALSE),"")</f>
        <v/>
      </c>
      <c r="H1710" s="164" t="str">
        <f>IF(D1710="所費",VLOOKUP(D1710,支出入力表!E1711:$M$2000,5,FALSE),"")</f>
        <v/>
      </c>
      <c r="I1710" s="166" t="str">
        <f>IF(D1710="所費",VLOOKUP(D1710,支出入力表!E1711:$M$2000,6,FALSE),"")</f>
        <v/>
      </c>
      <c r="J1710" s="167" t="str">
        <f>IF(D1710="所費",VLOOKUP(D1710,支出入力表!E1711:$M$2000,7,FALSE),"")</f>
        <v/>
      </c>
      <c r="K1710" s="167" t="str">
        <f>IF(D1710="所費",VLOOKUP(D1710,支出入力表!E1711:$M$2000,8,FALSE),"")</f>
        <v/>
      </c>
      <c r="L1710" s="168" t="str">
        <f>IF(D1710="所費",VLOOKUP(D1710,支出入力表!E1711:$M$2000,9,FALSE),"")</f>
        <v/>
      </c>
      <c r="M1710" s="30"/>
    </row>
    <row r="1711" spans="2:13" x14ac:dyDescent="0.55000000000000004">
      <c r="B1711" s="163" t="str">
        <f>IF(D1711="所費",支出入力表!A1712,"")</f>
        <v/>
      </c>
      <c r="C1711" s="164" t="str">
        <f>IF(D1711="所費",支出入力表!C1712,"")</f>
        <v/>
      </c>
      <c r="D1711" s="165" t="str">
        <f>IF(支出入力表!E1712="所費","所費","")</f>
        <v/>
      </c>
      <c r="E1711" s="165" t="str">
        <f>IF(D1711="","",支出入力表!G1712)</f>
        <v/>
      </c>
      <c r="F1711" s="196" t="str">
        <f>IF(E1711="","",VLOOKUP(E1711,プルダウン用リスト!$L$1:$M$14,2,FALSE))</f>
        <v/>
      </c>
      <c r="G1711" s="164" t="str">
        <f>IF(D1711="所費",VLOOKUP(D1711,支出入力表!E1712:$M$2000,4,FALSE),"")</f>
        <v/>
      </c>
      <c r="H1711" s="164" t="str">
        <f>IF(D1711="所費",VLOOKUP(D1711,支出入力表!E1712:$M$2000,5,FALSE),"")</f>
        <v/>
      </c>
      <c r="I1711" s="166" t="str">
        <f>IF(D1711="所費",VLOOKUP(D1711,支出入力表!E1712:$M$2000,6,FALSE),"")</f>
        <v/>
      </c>
      <c r="J1711" s="167" t="str">
        <f>IF(D1711="所費",VLOOKUP(D1711,支出入力表!E1712:$M$2000,7,FALSE),"")</f>
        <v/>
      </c>
      <c r="K1711" s="167" t="str">
        <f>IF(D1711="所費",VLOOKUP(D1711,支出入力表!E1712:$M$2000,8,FALSE),"")</f>
        <v/>
      </c>
      <c r="L1711" s="168" t="str">
        <f>IF(D1711="所費",VLOOKUP(D1711,支出入力表!E1712:$M$2000,9,FALSE),"")</f>
        <v/>
      </c>
      <c r="M1711" s="30"/>
    </row>
    <row r="1712" spans="2:13" x14ac:dyDescent="0.55000000000000004">
      <c r="B1712" s="163" t="str">
        <f>IF(D1712="所費",支出入力表!A1713,"")</f>
        <v/>
      </c>
      <c r="C1712" s="164" t="str">
        <f>IF(D1712="所費",支出入力表!C1713,"")</f>
        <v/>
      </c>
      <c r="D1712" s="165" t="str">
        <f>IF(支出入力表!E1713="所費","所費","")</f>
        <v/>
      </c>
      <c r="E1712" s="165" t="str">
        <f>IF(D1712="","",支出入力表!G1713)</f>
        <v/>
      </c>
      <c r="F1712" s="196" t="str">
        <f>IF(E1712="","",VLOOKUP(E1712,プルダウン用リスト!$L$1:$M$14,2,FALSE))</f>
        <v/>
      </c>
      <c r="G1712" s="164" t="str">
        <f>IF(D1712="所費",VLOOKUP(D1712,支出入力表!E1713:$M$2000,4,FALSE),"")</f>
        <v/>
      </c>
      <c r="H1712" s="164" t="str">
        <f>IF(D1712="所費",VLOOKUP(D1712,支出入力表!E1713:$M$2000,5,FALSE),"")</f>
        <v/>
      </c>
      <c r="I1712" s="166" t="str">
        <f>IF(D1712="所費",VLOOKUP(D1712,支出入力表!E1713:$M$2000,6,FALSE),"")</f>
        <v/>
      </c>
      <c r="J1712" s="167" t="str">
        <f>IF(D1712="所費",VLOOKUP(D1712,支出入力表!E1713:$M$2000,7,FALSE),"")</f>
        <v/>
      </c>
      <c r="K1712" s="167" t="str">
        <f>IF(D1712="所費",VLOOKUP(D1712,支出入力表!E1713:$M$2000,8,FALSE),"")</f>
        <v/>
      </c>
      <c r="L1712" s="168" t="str">
        <f>IF(D1712="所費",VLOOKUP(D1712,支出入力表!E1713:$M$2000,9,FALSE),"")</f>
        <v/>
      </c>
      <c r="M1712" s="30"/>
    </row>
    <row r="1713" spans="2:13" x14ac:dyDescent="0.55000000000000004">
      <c r="B1713" s="163" t="str">
        <f>IF(D1713="所費",支出入力表!A1714,"")</f>
        <v/>
      </c>
      <c r="C1713" s="164" t="str">
        <f>IF(D1713="所費",支出入力表!C1714,"")</f>
        <v/>
      </c>
      <c r="D1713" s="165" t="str">
        <f>IF(支出入力表!E1714="所費","所費","")</f>
        <v/>
      </c>
      <c r="E1713" s="165" t="str">
        <f>IF(D1713="","",支出入力表!G1714)</f>
        <v/>
      </c>
      <c r="F1713" s="196" t="str">
        <f>IF(E1713="","",VLOOKUP(E1713,プルダウン用リスト!$L$1:$M$14,2,FALSE))</f>
        <v/>
      </c>
      <c r="G1713" s="164" t="str">
        <f>IF(D1713="所費",VLOOKUP(D1713,支出入力表!E1714:$M$2000,4,FALSE),"")</f>
        <v/>
      </c>
      <c r="H1713" s="164" t="str">
        <f>IF(D1713="所費",VLOOKUP(D1713,支出入力表!E1714:$M$2000,5,FALSE),"")</f>
        <v/>
      </c>
      <c r="I1713" s="166" t="str">
        <f>IF(D1713="所費",VLOOKUP(D1713,支出入力表!E1714:$M$2000,6,FALSE),"")</f>
        <v/>
      </c>
      <c r="J1713" s="167" t="str">
        <f>IF(D1713="所費",VLOOKUP(D1713,支出入力表!E1714:$M$2000,7,FALSE),"")</f>
        <v/>
      </c>
      <c r="K1713" s="167" t="str">
        <f>IF(D1713="所費",VLOOKUP(D1713,支出入力表!E1714:$M$2000,8,FALSE),"")</f>
        <v/>
      </c>
      <c r="L1713" s="168" t="str">
        <f>IF(D1713="所費",VLOOKUP(D1713,支出入力表!E1714:$M$2000,9,FALSE),"")</f>
        <v/>
      </c>
      <c r="M1713" s="30"/>
    </row>
    <row r="1714" spans="2:13" x14ac:dyDescent="0.55000000000000004">
      <c r="B1714" s="163" t="str">
        <f>IF(D1714="所費",支出入力表!A1715,"")</f>
        <v/>
      </c>
      <c r="C1714" s="164" t="str">
        <f>IF(D1714="所費",支出入力表!C1715,"")</f>
        <v/>
      </c>
      <c r="D1714" s="165" t="str">
        <f>IF(支出入力表!E1715="所費","所費","")</f>
        <v/>
      </c>
      <c r="E1714" s="165" t="str">
        <f>IF(D1714="","",支出入力表!G1715)</f>
        <v/>
      </c>
      <c r="F1714" s="196" t="str">
        <f>IF(E1714="","",VLOOKUP(E1714,プルダウン用リスト!$L$1:$M$14,2,FALSE))</f>
        <v/>
      </c>
      <c r="G1714" s="164" t="str">
        <f>IF(D1714="所費",VLOOKUP(D1714,支出入力表!E1715:$M$2000,4,FALSE),"")</f>
        <v/>
      </c>
      <c r="H1714" s="164" t="str">
        <f>IF(D1714="所費",VLOOKUP(D1714,支出入力表!E1715:$M$2000,5,FALSE),"")</f>
        <v/>
      </c>
      <c r="I1714" s="166" t="str">
        <f>IF(D1714="所費",VLOOKUP(D1714,支出入力表!E1715:$M$2000,6,FALSE),"")</f>
        <v/>
      </c>
      <c r="J1714" s="167" t="str">
        <f>IF(D1714="所費",VLOOKUP(D1714,支出入力表!E1715:$M$2000,7,FALSE),"")</f>
        <v/>
      </c>
      <c r="K1714" s="167" t="str">
        <f>IF(D1714="所費",VLOOKUP(D1714,支出入力表!E1715:$M$2000,8,FALSE),"")</f>
        <v/>
      </c>
      <c r="L1714" s="168" t="str">
        <f>IF(D1714="所費",VLOOKUP(D1714,支出入力表!E1715:$M$2000,9,FALSE),"")</f>
        <v/>
      </c>
      <c r="M1714" s="30"/>
    </row>
    <row r="1715" spans="2:13" x14ac:dyDescent="0.55000000000000004">
      <c r="B1715" s="163" t="str">
        <f>IF(D1715="所費",支出入力表!A1716,"")</f>
        <v/>
      </c>
      <c r="C1715" s="164" t="str">
        <f>IF(D1715="所費",支出入力表!C1716,"")</f>
        <v/>
      </c>
      <c r="D1715" s="165" t="str">
        <f>IF(支出入力表!E1716="所費","所費","")</f>
        <v/>
      </c>
      <c r="E1715" s="165" t="str">
        <f>IF(D1715="","",支出入力表!G1716)</f>
        <v/>
      </c>
      <c r="F1715" s="196" t="str">
        <f>IF(E1715="","",VLOOKUP(E1715,プルダウン用リスト!$L$1:$M$14,2,FALSE))</f>
        <v/>
      </c>
      <c r="G1715" s="164" t="str">
        <f>IF(D1715="所費",VLOOKUP(D1715,支出入力表!E1716:$M$2000,4,FALSE),"")</f>
        <v/>
      </c>
      <c r="H1715" s="164" t="str">
        <f>IF(D1715="所費",VLOOKUP(D1715,支出入力表!E1716:$M$2000,5,FALSE),"")</f>
        <v/>
      </c>
      <c r="I1715" s="166" t="str">
        <f>IF(D1715="所費",VLOOKUP(D1715,支出入力表!E1716:$M$2000,6,FALSE),"")</f>
        <v/>
      </c>
      <c r="J1715" s="167" t="str">
        <f>IF(D1715="所費",VLOOKUP(D1715,支出入力表!E1716:$M$2000,7,FALSE),"")</f>
        <v/>
      </c>
      <c r="K1715" s="167" t="str">
        <f>IF(D1715="所費",VLOOKUP(D1715,支出入力表!E1716:$M$2000,8,FALSE),"")</f>
        <v/>
      </c>
      <c r="L1715" s="168" t="str">
        <f>IF(D1715="所費",VLOOKUP(D1715,支出入力表!E1716:$M$2000,9,FALSE),"")</f>
        <v/>
      </c>
      <c r="M1715" s="30"/>
    </row>
    <row r="1716" spans="2:13" x14ac:dyDescent="0.55000000000000004">
      <c r="B1716" s="163" t="str">
        <f>IF(D1716="所費",支出入力表!A1717,"")</f>
        <v/>
      </c>
      <c r="C1716" s="164" t="str">
        <f>IF(D1716="所費",支出入力表!C1717,"")</f>
        <v/>
      </c>
      <c r="D1716" s="165" t="str">
        <f>IF(支出入力表!E1717="所費","所費","")</f>
        <v/>
      </c>
      <c r="E1716" s="165" t="str">
        <f>IF(D1716="","",支出入力表!G1717)</f>
        <v/>
      </c>
      <c r="F1716" s="196" t="str">
        <f>IF(E1716="","",VLOOKUP(E1716,プルダウン用リスト!$L$1:$M$14,2,FALSE))</f>
        <v/>
      </c>
      <c r="G1716" s="164" t="str">
        <f>IF(D1716="所費",VLOOKUP(D1716,支出入力表!E1717:$M$2000,4,FALSE),"")</f>
        <v/>
      </c>
      <c r="H1716" s="164" t="str">
        <f>IF(D1716="所費",VLOOKUP(D1716,支出入力表!E1717:$M$2000,5,FALSE),"")</f>
        <v/>
      </c>
      <c r="I1716" s="166" t="str">
        <f>IF(D1716="所費",VLOOKUP(D1716,支出入力表!E1717:$M$2000,6,FALSE),"")</f>
        <v/>
      </c>
      <c r="J1716" s="167" t="str">
        <f>IF(D1716="所費",VLOOKUP(D1716,支出入力表!E1717:$M$2000,7,FALSE),"")</f>
        <v/>
      </c>
      <c r="K1716" s="167" t="str">
        <f>IF(D1716="所費",VLOOKUP(D1716,支出入力表!E1717:$M$2000,8,FALSE),"")</f>
        <v/>
      </c>
      <c r="L1716" s="168" t="str">
        <f>IF(D1716="所費",VLOOKUP(D1716,支出入力表!E1717:$M$2000,9,FALSE),"")</f>
        <v/>
      </c>
      <c r="M1716" s="30"/>
    </row>
    <row r="1717" spans="2:13" x14ac:dyDescent="0.55000000000000004">
      <c r="B1717" s="163" t="str">
        <f>IF(D1717="所費",支出入力表!A1718,"")</f>
        <v/>
      </c>
      <c r="C1717" s="164" t="str">
        <f>IF(D1717="所費",支出入力表!C1718,"")</f>
        <v/>
      </c>
      <c r="D1717" s="165" t="str">
        <f>IF(支出入力表!E1718="所費","所費","")</f>
        <v/>
      </c>
      <c r="E1717" s="165" t="str">
        <f>IF(D1717="","",支出入力表!G1718)</f>
        <v/>
      </c>
      <c r="F1717" s="196" t="str">
        <f>IF(E1717="","",VLOOKUP(E1717,プルダウン用リスト!$L$1:$M$14,2,FALSE))</f>
        <v/>
      </c>
      <c r="G1717" s="164" t="str">
        <f>IF(D1717="所費",VLOOKUP(D1717,支出入力表!E1718:$M$2000,4,FALSE),"")</f>
        <v/>
      </c>
      <c r="H1717" s="164" t="str">
        <f>IF(D1717="所費",VLOOKUP(D1717,支出入力表!E1718:$M$2000,5,FALSE),"")</f>
        <v/>
      </c>
      <c r="I1717" s="166" t="str">
        <f>IF(D1717="所費",VLOOKUP(D1717,支出入力表!E1718:$M$2000,6,FALSE),"")</f>
        <v/>
      </c>
      <c r="J1717" s="167" t="str">
        <f>IF(D1717="所費",VLOOKUP(D1717,支出入力表!E1718:$M$2000,7,FALSE),"")</f>
        <v/>
      </c>
      <c r="K1717" s="167" t="str">
        <f>IF(D1717="所費",VLOOKUP(D1717,支出入力表!E1718:$M$2000,8,FALSE),"")</f>
        <v/>
      </c>
      <c r="L1717" s="168" t="str">
        <f>IF(D1717="所費",VLOOKUP(D1717,支出入力表!E1718:$M$2000,9,FALSE),"")</f>
        <v/>
      </c>
      <c r="M1717" s="30"/>
    </row>
    <row r="1718" spans="2:13" x14ac:dyDescent="0.55000000000000004">
      <c r="B1718" s="163" t="str">
        <f>IF(D1718="所費",支出入力表!A1719,"")</f>
        <v/>
      </c>
      <c r="C1718" s="164" t="str">
        <f>IF(D1718="所費",支出入力表!C1719,"")</f>
        <v/>
      </c>
      <c r="D1718" s="165" t="str">
        <f>IF(支出入力表!E1719="所費","所費","")</f>
        <v/>
      </c>
      <c r="E1718" s="165" t="str">
        <f>IF(D1718="","",支出入力表!G1719)</f>
        <v/>
      </c>
      <c r="F1718" s="196" t="str">
        <f>IF(E1718="","",VLOOKUP(E1718,プルダウン用リスト!$L$1:$M$14,2,FALSE))</f>
        <v/>
      </c>
      <c r="G1718" s="164" t="str">
        <f>IF(D1718="所費",VLOOKUP(D1718,支出入力表!E1719:$M$2000,4,FALSE),"")</f>
        <v/>
      </c>
      <c r="H1718" s="164" t="str">
        <f>IF(D1718="所費",VLOOKUP(D1718,支出入力表!E1719:$M$2000,5,FALSE),"")</f>
        <v/>
      </c>
      <c r="I1718" s="166" t="str">
        <f>IF(D1718="所費",VLOOKUP(D1718,支出入力表!E1719:$M$2000,6,FALSE),"")</f>
        <v/>
      </c>
      <c r="J1718" s="167" t="str">
        <f>IF(D1718="所費",VLOOKUP(D1718,支出入力表!E1719:$M$2000,7,FALSE),"")</f>
        <v/>
      </c>
      <c r="K1718" s="167" t="str">
        <f>IF(D1718="所費",VLOOKUP(D1718,支出入力表!E1719:$M$2000,8,FALSE),"")</f>
        <v/>
      </c>
      <c r="L1718" s="168" t="str">
        <f>IF(D1718="所費",VLOOKUP(D1718,支出入力表!E1719:$M$2000,9,FALSE),"")</f>
        <v/>
      </c>
      <c r="M1718" s="30"/>
    </row>
    <row r="1719" spans="2:13" x14ac:dyDescent="0.55000000000000004">
      <c r="B1719" s="163" t="str">
        <f>IF(D1719="所費",支出入力表!A1720,"")</f>
        <v/>
      </c>
      <c r="C1719" s="164" t="str">
        <f>IF(D1719="所費",支出入力表!C1720,"")</f>
        <v/>
      </c>
      <c r="D1719" s="165" t="str">
        <f>IF(支出入力表!E1720="所費","所費","")</f>
        <v/>
      </c>
      <c r="E1719" s="165" t="str">
        <f>IF(D1719="","",支出入力表!G1720)</f>
        <v/>
      </c>
      <c r="F1719" s="196" t="str">
        <f>IF(E1719="","",VLOOKUP(E1719,プルダウン用リスト!$L$1:$M$14,2,FALSE))</f>
        <v/>
      </c>
      <c r="G1719" s="164" t="str">
        <f>IF(D1719="所費",VLOOKUP(D1719,支出入力表!E1720:$M$2000,4,FALSE),"")</f>
        <v/>
      </c>
      <c r="H1719" s="164" t="str">
        <f>IF(D1719="所費",VLOOKUP(D1719,支出入力表!E1720:$M$2000,5,FALSE),"")</f>
        <v/>
      </c>
      <c r="I1719" s="166" t="str">
        <f>IF(D1719="所費",VLOOKUP(D1719,支出入力表!E1720:$M$2000,6,FALSE),"")</f>
        <v/>
      </c>
      <c r="J1719" s="167" t="str">
        <f>IF(D1719="所費",VLOOKUP(D1719,支出入力表!E1720:$M$2000,7,FALSE),"")</f>
        <v/>
      </c>
      <c r="K1719" s="167" t="str">
        <f>IF(D1719="所費",VLOOKUP(D1719,支出入力表!E1720:$M$2000,8,FALSE),"")</f>
        <v/>
      </c>
      <c r="L1719" s="168" t="str">
        <f>IF(D1719="所費",VLOOKUP(D1719,支出入力表!E1720:$M$2000,9,FALSE),"")</f>
        <v/>
      </c>
      <c r="M1719" s="30"/>
    </row>
    <row r="1720" spans="2:13" x14ac:dyDescent="0.55000000000000004">
      <c r="B1720" s="163" t="str">
        <f>IF(D1720="所費",支出入力表!A1721,"")</f>
        <v/>
      </c>
      <c r="C1720" s="164" t="str">
        <f>IF(D1720="所費",支出入力表!C1721,"")</f>
        <v/>
      </c>
      <c r="D1720" s="165" t="str">
        <f>IF(支出入力表!E1721="所費","所費","")</f>
        <v/>
      </c>
      <c r="E1720" s="165" t="str">
        <f>IF(D1720="","",支出入力表!G1721)</f>
        <v/>
      </c>
      <c r="F1720" s="196" t="str">
        <f>IF(E1720="","",VLOOKUP(E1720,プルダウン用リスト!$L$1:$M$14,2,FALSE))</f>
        <v/>
      </c>
      <c r="G1720" s="164" t="str">
        <f>IF(D1720="所費",VLOOKUP(D1720,支出入力表!E1721:$M$2000,4,FALSE),"")</f>
        <v/>
      </c>
      <c r="H1720" s="164" t="str">
        <f>IF(D1720="所費",VLOOKUP(D1720,支出入力表!E1721:$M$2000,5,FALSE),"")</f>
        <v/>
      </c>
      <c r="I1720" s="166" t="str">
        <f>IF(D1720="所費",VLOOKUP(D1720,支出入力表!E1721:$M$2000,6,FALSE),"")</f>
        <v/>
      </c>
      <c r="J1720" s="167" t="str">
        <f>IF(D1720="所費",VLOOKUP(D1720,支出入力表!E1721:$M$2000,7,FALSE),"")</f>
        <v/>
      </c>
      <c r="K1720" s="167" t="str">
        <f>IF(D1720="所費",VLOOKUP(D1720,支出入力表!E1721:$M$2000,8,FALSE),"")</f>
        <v/>
      </c>
      <c r="L1720" s="168" t="str">
        <f>IF(D1720="所費",VLOOKUP(D1720,支出入力表!E1721:$M$2000,9,FALSE),"")</f>
        <v/>
      </c>
      <c r="M1720" s="30"/>
    </row>
    <row r="1721" spans="2:13" x14ac:dyDescent="0.55000000000000004">
      <c r="B1721" s="163" t="str">
        <f>IF(D1721="所費",支出入力表!A1722,"")</f>
        <v/>
      </c>
      <c r="C1721" s="164" t="str">
        <f>IF(D1721="所費",支出入力表!C1722,"")</f>
        <v/>
      </c>
      <c r="D1721" s="165" t="str">
        <f>IF(支出入力表!E1722="所費","所費","")</f>
        <v/>
      </c>
      <c r="E1721" s="165" t="str">
        <f>IF(D1721="","",支出入力表!G1722)</f>
        <v/>
      </c>
      <c r="F1721" s="196" t="str">
        <f>IF(E1721="","",VLOOKUP(E1721,プルダウン用リスト!$L$1:$M$14,2,FALSE))</f>
        <v/>
      </c>
      <c r="G1721" s="164" t="str">
        <f>IF(D1721="所費",VLOOKUP(D1721,支出入力表!E1722:$M$2000,4,FALSE),"")</f>
        <v/>
      </c>
      <c r="H1721" s="164" t="str">
        <f>IF(D1721="所費",VLOOKUP(D1721,支出入力表!E1722:$M$2000,5,FALSE),"")</f>
        <v/>
      </c>
      <c r="I1721" s="166" t="str">
        <f>IF(D1721="所費",VLOOKUP(D1721,支出入力表!E1722:$M$2000,6,FALSE),"")</f>
        <v/>
      </c>
      <c r="J1721" s="167" t="str">
        <f>IF(D1721="所費",VLOOKUP(D1721,支出入力表!E1722:$M$2000,7,FALSE),"")</f>
        <v/>
      </c>
      <c r="K1721" s="167" t="str">
        <f>IF(D1721="所費",VLOOKUP(D1721,支出入力表!E1722:$M$2000,8,FALSE),"")</f>
        <v/>
      </c>
      <c r="L1721" s="168" t="str">
        <f>IF(D1721="所費",VLOOKUP(D1721,支出入力表!E1722:$M$2000,9,FALSE),"")</f>
        <v/>
      </c>
      <c r="M1721" s="30"/>
    </row>
    <row r="1722" spans="2:13" x14ac:dyDescent="0.55000000000000004">
      <c r="B1722" s="163" t="str">
        <f>IF(D1722="所費",支出入力表!A1723,"")</f>
        <v/>
      </c>
      <c r="C1722" s="164" t="str">
        <f>IF(D1722="所費",支出入力表!C1723,"")</f>
        <v/>
      </c>
      <c r="D1722" s="165" t="str">
        <f>IF(支出入力表!E1723="所費","所費","")</f>
        <v/>
      </c>
      <c r="E1722" s="165" t="str">
        <f>IF(D1722="","",支出入力表!G1723)</f>
        <v/>
      </c>
      <c r="F1722" s="196" t="str">
        <f>IF(E1722="","",VLOOKUP(E1722,プルダウン用リスト!$L$1:$M$14,2,FALSE))</f>
        <v/>
      </c>
      <c r="G1722" s="164" t="str">
        <f>IF(D1722="所費",VLOOKUP(D1722,支出入力表!E1723:$M$2000,4,FALSE),"")</f>
        <v/>
      </c>
      <c r="H1722" s="164" t="str">
        <f>IF(D1722="所費",VLOOKUP(D1722,支出入力表!E1723:$M$2000,5,FALSE),"")</f>
        <v/>
      </c>
      <c r="I1722" s="166" t="str">
        <f>IF(D1722="所費",VLOOKUP(D1722,支出入力表!E1723:$M$2000,6,FALSE),"")</f>
        <v/>
      </c>
      <c r="J1722" s="167" t="str">
        <f>IF(D1722="所費",VLOOKUP(D1722,支出入力表!E1723:$M$2000,7,FALSE),"")</f>
        <v/>
      </c>
      <c r="K1722" s="167" t="str">
        <f>IF(D1722="所費",VLOOKUP(D1722,支出入力表!E1723:$M$2000,8,FALSE),"")</f>
        <v/>
      </c>
      <c r="L1722" s="168" t="str">
        <f>IF(D1722="所費",VLOOKUP(D1722,支出入力表!E1723:$M$2000,9,FALSE),"")</f>
        <v/>
      </c>
      <c r="M1722" s="30"/>
    </row>
    <row r="1723" spans="2:13" x14ac:dyDescent="0.55000000000000004">
      <c r="B1723" s="163" t="str">
        <f>IF(D1723="所費",支出入力表!A1724,"")</f>
        <v/>
      </c>
      <c r="C1723" s="164" t="str">
        <f>IF(D1723="所費",支出入力表!C1724,"")</f>
        <v/>
      </c>
      <c r="D1723" s="165" t="str">
        <f>IF(支出入力表!E1724="所費","所費","")</f>
        <v/>
      </c>
      <c r="E1723" s="165" t="str">
        <f>IF(D1723="","",支出入力表!G1724)</f>
        <v/>
      </c>
      <c r="F1723" s="196" t="str">
        <f>IF(E1723="","",VLOOKUP(E1723,プルダウン用リスト!$L$1:$M$14,2,FALSE))</f>
        <v/>
      </c>
      <c r="G1723" s="164" t="str">
        <f>IF(D1723="所費",VLOOKUP(D1723,支出入力表!E1724:$M$2000,4,FALSE),"")</f>
        <v/>
      </c>
      <c r="H1723" s="164" t="str">
        <f>IF(D1723="所費",VLOOKUP(D1723,支出入力表!E1724:$M$2000,5,FALSE),"")</f>
        <v/>
      </c>
      <c r="I1723" s="166" t="str">
        <f>IF(D1723="所費",VLOOKUP(D1723,支出入力表!E1724:$M$2000,6,FALSE),"")</f>
        <v/>
      </c>
      <c r="J1723" s="167" t="str">
        <f>IF(D1723="所費",VLOOKUP(D1723,支出入力表!E1724:$M$2000,7,FALSE),"")</f>
        <v/>
      </c>
      <c r="K1723" s="167" t="str">
        <f>IF(D1723="所費",VLOOKUP(D1723,支出入力表!E1724:$M$2000,8,FALSE),"")</f>
        <v/>
      </c>
      <c r="L1723" s="168" t="str">
        <f>IF(D1723="所費",VLOOKUP(D1723,支出入力表!E1724:$M$2000,9,FALSE),"")</f>
        <v/>
      </c>
      <c r="M1723" s="30"/>
    </row>
    <row r="1724" spans="2:13" x14ac:dyDescent="0.55000000000000004">
      <c r="B1724" s="163" t="str">
        <f>IF(D1724="所費",支出入力表!A1725,"")</f>
        <v/>
      </c>
      <c r="C1724" s="164" t="str">
        <f>IF(D1724="所費",支出入力表!C1725,"")</f>
        <v/>
      </c>
      <c r="D1724" s="165" t="str">
        <f>IF(支出入力表!E1725="所費","所費","")</f>
        <v/>
      </c>
      <c r="E1724" s="165" t="str">
        <f>IF(D1724="","",支出入力表!G1725)</f>
        <v/>
      </c>
      <c r="F1724" s="196" t="str">
        <f>IF(E1724="","",VLOOKUP(E1724,プルダウン用リスト!$L$1:$M$14,2,FALSE))</f>
        <v/>
      </c>
      <c r="G1724" s="164" t="str">
        <f>IF(D1724="所費",VLOOKUP(D1724,支出入力表!E1725:$M$2000,4,FALSE),"")</f>
        <v/>
      </c>
      <c r="H1724" s="164" t="str">
        <f>IF(D1724="所費",VLOOKUP(D1724,支出入力表!E1725:$M$2000,5,FALSE),"")</f>
        <v/>
      </c>
      <c r="I1724" s="166" t="str">
        <f>IF(D1724="所費",VLOOKUP(D1724,支出入力表!E1725:$M$2000,6,FALSE),"")</f>
        <v/>
      </c>
      <c r="J1724" s="167" t="str">
        <f>IF(D1724="所費",VLOOKUP(D1724,支出入力表!E1725:$M$2000,7,FALSE),"")</f>
        <v/>
      </c>
      <c r="K1724" s="167" t="str">
        <f>IF(D1724="所費",VLOOKUP(D1724,支出入力表!E1725:$M$2000,8,FALSE),"")</f>
        <v/>
      </c>
      <c r="L1724" s="168" t="str">
        <f>IF(D1724="所費",VLOOKUP(D1724,支出入力表!E1725:$M$2000,9,FALSE),"")</f>
        <v/>
      </c>
      <c r="M1724" s="30"/>
    </row>
    <row r="1725" spans="2:13" x14ac:dyDescent="0.55000000000000004">
      <c r="B1725" s="163" t="str">
        <f>IF(D1725="所費",支出入力表!A1726,"")</f>
        <v/>
      </c>
      <c r="C1725" s="164" t="str">
        <f>IF(D1725="所費",支出入力表!C1726,"")</f>
        <v/>
      </c>
      <c r="D1725" s="165" t="str">
        <f>IF(支出入力表!E1726="所費","所費","")</f>
        <v/>
      </c>
      <c r="E1725" s="165" t="str">
        <f>IF(D1725="","",支出入力表!G1726)</f>
        <v/>
      </c>
      <c r="F1725" s="196" t="str">
        <f>IF(E1725="","",VLOOKUP(E1725,プルダウン用リスト!$L$1:$M$14,2,FALSE))</f>
        <v/>
      </c>
      <c r="G1725" s="164" t="str">
        <f>IF(D1725="所費",VLOOKUP(D1725,支出入力表!E1726:$M$2000,4,FALSE),"")</f>
        <v/>
      </c>
      <c r="H1725" s="164" t="str">
        <f>IF(D1725="所費",VLOOKUP(D1725,支出入力表!E1726:$M$2000,5,FALSE),"")</f>
        <v/>
      </c>
      <c r="I1725" s="166" t="str">
        <f>IF(D1725="所費",VLOOKUP(D1725,支出入力表!E1726:$M$2000,6,FALSE),"")</f>
        <v/>
      </c>
      <c r="J1725" s="167" t="str">
        <f>IF(D1725="所費",VLOOKUP(D1725,支出入力表!E1726:$M$2000,7,FALSE),"")</f>
        <v/>
      </c>
      <c r="K1725" s="167" t="str">
        <f>IF(D1725="所費",VLOOKUP(D1725,支出入力表!E1726:$M$2000,8,FALSE),"")</f>
        <v/>
      </c>
      <c r="L1725" s="168" t="str">
        <f>IF(D1725="所費",VLOOKUP(D1725,支出入力表!E1726:$M$2000,9,FALSE),"")</f>
        <v/>
      </c>
      <c r="M1725" s="30"/>
    </row>
    <row r="1726" spans="2:13" x14ac:dyDescent="0.55000000000000004">
      <c r="B1726" s="163" t="str">
        <f>IF(D1726="所費",支出入力表!A1727,"")</f>
        <v/>
      </c>
      <c r="C1726" s="164" t="str">
        <f>IF(D1726="所費",支出入力表!C1727,"")</f>
        <v/>
      </c>
      <c r="D1726" s="165" t="str">
        <f>IF(支出入力表!E1727="所費","所費","")</f>
        <v/>
      </c>
      <c r="E1726" s="165" t="str">
        <f>IF(D1726="","",支出入力表!G1727)</f>
        <v/>
      </c>
      <c r="F1726" s="196" t="str">
        <f>IF(E1726="","",VLOOKUP(E1726,プルダウン用リスト!$L$1:$M$14,2,FALSE))</f>
        <v/>
      </c>
      <c r="G1726" s="164" t="str">
        <f>IF(D1726="所費",VLOOKUP(D1726,支出入力表!E1727:$M$2000,4,FALSE),"")</f>
        <v/>
      </c>
      <c r="H1726" s="164" t="str">
        <f>IF(D1726="所費",VLOOKUP(D1726,支出入力表!E1727:$M$2000,5,FALSE),"")</f>
        <v/>
      </c>
      <c r="I1726" s="166" t="str">
        <f>IF(D1726="所費",VLOOKUP(D1726,支出入力表!E1727:$M$2000,6,FALSE),"")</f>
        <v/>
      </c>
      <c r="J1726" s="167" t="str">
        <f>IF(D1726="所費",VLOOKUP(D1726,支出入力表!E1727:$M$2000,7,FALSE),"")</f>
        <v/>
      </c>
      <c r="K1726" s="167" t="str">
        <f>IF(D1726="所費",VLOOKUP(D1726,支出入力表!E1727:$M$2000,8,FALSE),"")</f>
        <v/>
      </c>
      <c r="L1726" s="168" t="str">
        <f>IF(D1726="所費",VLOOKUP(D1726,支出入力表!E1727:$M$2000,9,FALSE),"")</f>
        <v/>
      </c>
      <c r="M1726" s="30"/>
    </row>
    <row r="1727" spans="2:13" x14ac:dyDescent="0.55000000000000004">
      <c r="B1727" s="163" t="str">
        <f>IF(D1727="所費",支出入力表!A1728,"")</f>
        <v/>
      </c>
      <c r="C1727" s="164" t="str">
        <f>IF(D1727="所費",支出入力表!C1728,"")</f>
        <v/>
      </c>
      <c r="D1727" s="165" t="str">
        <f>IF(支出入力表!E1728="所費","所費","")</f>
        <v/>
      </c>
      <c r="E1727" s="165" t="str">
        <f>IF(D1727="","",支出入力表!G1728)</f>
        <v/>
      </c>
      <c r="F1727" s="196" t="str">
        <f>IF(E1727="","",VLOOKUP(E1727,プルダウン用リスト!$L$1:$M$14,2,FALSE))</f>
        <v/>
      </c>
      <c r="G1727" s="164" t="str">
        <f>IF(D1727="所費",VLOOKUP(D1727,支出入力表!E1728:$M$2000,4,FALSE),"")</f>
        <v/>
      </c>
      <c r="H1727" s="164" t="str">
        <f>IF(D1727="所費",VLOOKUP(D1727,支出入力表!E1728:$M$2000,5,FALSE),"")</f>
        <v/>
      </c>
      <c r="I1727" s="166" t="str">
        <f>IF(D1727="所費",VLOOKUP(D1727,支出入力表!E1728:$M$2000,6,FALSE),"")</f>
        <v/>
      </c>
      <c r="J1727" s="167" t="str">
        <f>IF(D1727="所費",VLOOKUP(D1727,支出入力表!E1728:$M$2000,7,FALSE),"")</f>
        <v/>
      </c>
      <c r="K1727" s="167" t="str">
        <f>IF(D1727="所費",VLOOKUP(D1727,支出入力表!E1728:$M$2000,8,FALSE),"")</f>
        <v/>
      </c>
      <c r="L1727" s="168" t="str">
        <f>IF(D1727="所費",VLOOKUP(D1727,支出入力表!E1728:$M$2000,9,FALSE),"")</f>
        <v/>
      </c>
      <c r="M1727" s="30"/>
    </row>
    <row r="1728" spans="2:13" x14ac:dyDescent="0.55000000000000004">
      <c r="B1728" s="163" t="str">
        <f>IF(D1728="所費",支出入力表!A1729,"")</f>
        <v/>
      </c>
      <c r="C1728" s="164" t="str">
        <f>IF(D1728="所費",支出入力表!C1729,"")</f>
        <v/>
      </c>
      <c r="D1728" s="165" t="str">
        <f>IF(支出入力表!E1729="所費","所費","")</f>
        <v/>
      </c>
      <c r="E1728" s="165" t="str">
        <f>IF(D1728="","",支出入力表!G1729)</f>
        <v/>
      </c>
      <c r="F1728" s="196" t="str">
        <f>IF(E1728="","",VLOOKUP(E1728,プルダウン用リスト!$L$1:$M$14,2,FALSE))</f>
        <v/>
      </c>
      <c r="G1728" s="164" t="str">
        <f>IF(D1728="所費",VLOOKUP(D1728,支出入力表!E1729:$M$2000,4,FALSE),"")</f>
        <v/>
      </c>
      <c r="H1728" s="164" t="str">
        <f>IF(D1728="所費",VLOOKUP(D1728,支出入力表!E1729:$M$2000,5,FALSE),"")</f>
        <v/>
      </c>
      <c r="I1728" s="166" t="str">
        <f>IF(D1728="所費",VLOOKUP(D1728,支出入力表!E1729:$M$2000,6,FALSE),"")</f>
        <v/>
      </c>
      <c r="J1728" s="167" t="str">
        <f>IF(D1728="所費",VLOOKUP(D1728,支出入力表!E1729:$M$2000,7,FALSE),"")</f>
        <v/>
      </c>
      <c r="K1728" s="167" t="str">
        <f>IF(D1728="所費",VLOOKUP(D1728,支出入力表!E1729:$M$2000,8,FALSE),"")</f>
        <v/>
      </c>
      <c r="L1728" s="168" t="str">
        <f>IF(D1728="所費",VLOOKUP(D1728,支出入力表!E1729:$M$2000,9,FALSE),"")</f>
        <v/>
      </c>
      <c r="M1728" s="30"/>
    </row>
    <row r="1729" spans="2:13" x14ac:dyDescent="0.55000000000000004">
      <c r="B1729" s="163" t="str">
        <f>IF(D1729="所費",支出入力表!A1730,"")</f>
        <v/>
      </c>
      <c r="C1729" s="164" t="str">
        <f>IF(D1729="所費",支出入力表!C1730,"")</f>
        <v/>
      </c>
      <c r="D1729" s="165" t="str">
        <f>IF(支出入力表!E1730="所費","所費","")</f>
        <v/>
      </c>
      <c r="E1729" s="165" t="str">
        <f>IF(D1729="","",支出入力表!G1730)</f>
        <v/>
      </c>
      <c r="F1729" s="196" t="str">
        <f>IF(E1729="","",VLOOKUP(E1729,プルダウン用リスト!$L$1:$M$14,2,FALSE))</f>
        <v/>
      </c>
      <c r="G1729" s="164" t="str">
        <f>IF(D1729="所費",VLOOKUP(D1729,支出入力表!E1730:$M$2000,4,FALSE),"")</f>
        <v/>
      </c>
      <c r="H1729" s="164" t="str">
        <f>IF(D1729="所費",VLOOKUP(D1729,支出入力表!E1730:$M$2000,5,FALSE),"")</f>
        <v/>
      </c>
      <c r="I1729" s="166" t="str">
        <f>IF(D1729="所費",VLOOKUP(D1729,支出入力表!E1730:$M$2000,6,FALSE),"")</f>
        <v/>
      </c>
      <c r="J1729" s="167" t="str">
        <f>IF(D1729="所費",VLOOKUP(D1729,支出入力表!E1730:$M$2000,7,FALSE),"")</f>
        <v/>
      </c>
      <c r="K1729" s="167" t="str">
        <f>IF(D1729="所費",VLOOKUP(D1729,支出入力表!E1730:$M$2000,8,FALSE),"")</f>
        <v/>
      </c>
      <c r="L1729" s="168" t="str">
        <f>IF(D1729="所費",VLOOKUP(D1729,支出入力表!E1730:$M$2000,9,FALSE),"")</f>
        <v/>
      </c>
      <c r="M1729" s="30"/>
    </row>
    <row r="1730" spans="2:13" x14ac:dyDescent="0.55000000000000004">
      <c r="B1730" s="163" t="str">
        <f>IF(D1730="所費",支出入力表!A1731,"")</f>
        <v/>
      </c>
      <c r="C1730" s="164" t="str">
        <f>IF(D1730="所費",支出入力表!C1731,"")</f>
        <v/>
      </c>
      <c r="D1730" s="165" t="str">
        <f>IF(支出入力表!E1731="所費","所費","")</f>
        <v/>
      </c>
      <c r="E1730" s="165" t="str">
        <f>IF(D1730="","",支出入力表!G1731)</f>
        <v/>
      </c>
      <c r="F1730" s="196" t="str">
        <f>IF(E1730="","",VLOOKUP(E1730,プルダウン用リスト!$L$1:$M$14,2,FALSE))</f>
        <v/>
      </c>
      <c r="G1730" s="164" t="str">
        <f>IF(D1730="所費",VLOOKUP(D1730,支出入力表!E1731:$M$2000,4,FALSE),"")</f>
        <v/>
      </c>
      <c r="H1730" s="164" t="str">
        <f>IF(D1730="所費",VLOOKUP(D1730,支出入力表!E1731:$M$2000,5,FALSE),"")</f>
        <v/>
      </c>
      <c r="I1730" s="166" t="str">
        <f>IF(D1730="所費",VLOOKUP(D1730,支出入力表!E1731:$M$2000,6,FALSE),"")</f>
        <v/>
      </c>
      <c r="J1730" s="167" t="str">
        <f>IF(D1730="所費",VLOOKUP(D1730,支出入力表!E1731:$M$2000,7,FALSE),"")</f>
        <v/>
      </c>
      <c r="K1730" s="167" t="str">
        <f>IF(D1730="所費",VLOOKUP(D1730,支出入力表!E1731:$M$2000,8,FALSE),"")</f>
        <v/>
      </c>
      <c r="L1730" s="168" t="str">
        <f>IF(D1730="所費",VLOOKUP(D1730,支出入力表!E1731:$M$2000,9,FALSE),"")</f>
        <v/>
      </c>
      <c r="M1730" s="30"/>
    </row>
    <row r="1731" spans="2:13" x14ac:dyDescent="0.55000000000000004">
      <c r="B1731" s="163" t="str">
        <f>IF(D1731="所費",支出入力表!A1732,"")</f>
        <v/>
      </c>
      <c r="C1731" s="164" t="str">
        <f>IF(D1731="所費",支出入力表!C1732,"")</f>
        <v/>
      </c>
      <c r="D1731" s="165" t="str">
        <f>IF(支出入力表!E1732="所費","所費","")</f>
        <v/>
      </c>
      <c r="E1731" s="165" t="str">
        <f>IF(D1731="","",支出入力表!G1732)</f>
        <v/>
      </c>
      <c r="F1731" s="196" t="str">
        <f>IF(E1731="","",VLOOKUP(E1731,プルダウン用リスト!$L$1:$M$14,2,FALSE))</f>
        <v/>
      </c>
      <c r="G1731" s="164" t="str">
        <f>IF(D1731="所費",VLOOKUP(D1731,支出入力表!E1732:$M$2000,4,FALSE),"")</f>
        <v/>
      </c>
      <c r="H1731" s="164" t="str">
        <f>IF(D1731="所費",VLOOKUP(D1731,支出入力表!E1732:$M$2000,5,FALSE),"")</f>
        <v/>
      </c>
      <c r="I1731" s="166" t="str">
        <f>IF(D1731="所費",VLOOKUP(D1731,支出入力表!E1732:$M$2000,6,FALSE),"")</f>
        <v/>
      </c>
      <c r="J1731" s="167" t="str">
        <f>IF(D1731="所費",VLOOKUP(D1731,支出入力表!E1732:$M$2000,7,FALSE),"")</f>
        <v/>
      </c>
      <c r="K1731" s="167" t="str">
        <f>IF(D1731="所費",VLOOKUP(D1731,支出入力表!E1732:$M$2000,8,FALSE),"")</f>
        <v/>
      </c>
      <c r="L1731" s="168" t="str">
        <f>IF(D1731="所費",VLOOKUP(D1731,支出入力表!E1732:$M$2000,9,FALSE),"")</f>
        <v/>
      </c>
      <c r="M1731" s="30"/>
    </row>
    <row r="1732" spans="2:13" x14ac:dyDescent="0.55000000000000004">
      <c r="B1732" s="163" t="str">
        <f>IF(D1732="所費",支出入力表!A1733,"")</f>
        <v/>
      </c>
      <c r="C1732" s="164" t="str">
        <f>IF(D1732="所費",支出入力表!C1733,"")</f>
        <v/>
      </c>
      <c r="D1732" s="165" t="str">
        <f>IF(支出入力表!E1733="所費","所費","")</f>
        <v/>
      </c>
      <c r="E1732" s="165" t="str">
        <f>IF(D1732="","",支出入力表!G1733)</f>
        <v/>
      </c>
      <c r="F1732" s="196" t="str">
        <f>IF(E1732="","",VLOOKUP(E1732,プルダウン用リスト!$L$1:$M$14,2,FALSE))</f>
        <v/>
      </c>
      <c r="G1732" s="164" t="str">
        <f>IF(D1732="所費",VLOOKUP(D1732,支出入力表!E1733:$M$2000,4,FALSE),"")</f>
        <v/>
      </c>
      <c r="H1732" s="164" t="str">
        <f>IF(D1732="所費",VLOOKUP(D1732,支出入力表!E1733:$M$2000,5,FALSE),"")</f>
        <v/>
      </c>
      <c r="I1732" s="166" t="str">
        <f>IF(D1732="所費",VLOOKUP(D1732,支出入力表!E1733:$M$2000,6,FALSE),"")</f>
        <v/>
      </c>
      <c r="J1732" s="167" t="str">
        <f>IF(D1732="所費",VLOOKUP(D1732,支出入力表!E1733:$M$2000,7,FALSE),"")</f>
        <v/>
      </c>
      <c r="K1732" s="167" t="str">
        <f>IF(D1732="所費",VLOOKUP(D1732,支出入力表!E1733:$M$2000,8,FALSE),"")</f>
        <v/>
      </c>
      <c r="L1732" s="168" t="str">
        <f>IF(D1732="所費",VLOOKUP(D1732,支出入力表!E1733:$M$2000,9,FALSE),"")</f>
        <v/>
      </c>
      <c r="M1732" s="30"/>
    </row>
    <row r="1733" spans="2:13" x14ac:dyDescent="0.55000000000000004">
      <c r="B1733" s="163" t="str">
        <f>IF(D1733="所費",支出入力表!A1734,"")</f>
        <v/>
      </c>
      <c r="C1733" s="164" t="str">
        <f>IF(D1733="所費",支出入力表!C1734,"")</f>
        <v/>
      </c>
      <c r="D1733" s="165" t="str">
        <f>IF(支出入力表!E1734="所費","所費","")</f>
        <v/>
      </c>
      <c r="E1733" s="165" t="str">
        <f>IF(D1733="","",支出入力表!G1734)</f>
        <v/>
      </c>
      <c r="F1733" s="196" t="str">
        <f>IF(E1733="","",VLOOKUP(E1733,プルダウン用リスト!$L$1:$M$14,2,FALSE))</f>
        <v/>
      </c>
      <c r="G1733" s="164" t="str">
        <f>IF(D1733="所費",VLOOKUP(D1733,支出入力表!E1734:$M$2000,4,FALSE),"")</f>
        <v/>
      </c>
      <c r="H1733" s="164" t="str">
        <f>IF(D1733="所費",VLOOKUP(D1733,支出入力表!E1734:$M$2000,5,FALSE),"")</f>
        <v/>
      </c>
      <c r="I1733" s="166" t="str">
        <f>IF(D1733="所費",VLOOKUP(D1733,支出入力表!E1734:$M$2000,6,FALSE),"")</f>
        <v/>
      </c>
      <c r="J1733" s="167" t="str">
        <f>IF(D1733="所費",VLOOKUP(D1733,支出入力表!E1734:$M$2000,7,FALSE),"")</f>
        <v/>
      </c>
      <c r="K1733" s="167" t="str">
        <f>IF(D1733="所費",VLOOKUP(D1733,支出入力表!E1734:$M$2000,8,FALSE),"")</f>
        <v/>
      </c>
      <c r="L1733" s="168" t="str">
        <f>IF(D1733="所費",VLOOKUP(D1733,支出入力表!E1734:$M$2000,9,FALSE),"")</f>
        <v/>
      </c>
      <c r="M1733" s="30"/>
    </row>
    <row r="1734" spans="2:13" x14ac:dyDescent="0.55000000000000004">
      <c r="B1734" s="163" t="str">
        <f>IF(D1734="所費",支出入力表!A1735,"")</f>
        <v/>
      </c>
      <c r="C1734" s="164" t="str">
        <f>IF(D1734="所費",支出入力表!C1735,"")</f>
        <v/>
      </c>
      <c r="D1734" s="165" t="str">
        <f>IF(支出入力表!E1735="所費","所費","")</f>
        <v/>
      </c>
      <c r="E1734" s="165" t="str">
        <f>IF(D1734="","",支出入力表!G1735)</f>
        <v/>
      </c>
      <c r="F1734" s="196" t="str">
        <f>IF(E1734="","",VLOOKUP(E1734,プルダウン用リスト!$L$1:$M$14,2,FALSE))</f>
        <v/>
      </c>
      <c r="G1734" s="164" t="str">
        <f>IF(D1734="所費",VLOOKUP(D1734,支出入力表!E1735:$M$2000,4,FALSE),"")</f>
        <v/>
      </c>
      <c r="H1734" s="164" t="str">
        <f>IF(D1734="所費",VLOOKUP(D1734,支出入力表!E1735:$M$2000,5,FALSE),"")</f>
        <v/>
      </c>
      <c r="I1734" s="166" t="str">
        <f>IF(D1734="所費",VLOOKUP(D1734,支出入力表!E1735:$M$2000,6,FALSE),"")</f>
        <v/>
      </c>
      <c r="J1734" s="167" t="str">
        <f>IF(D1734="所費",VLOOKUP(D1734,支出入力表!E1735:$M$2000,7,FALSE),"")</f>
        <v/>
      </c>
      <c r="K1734" s="167" t="str">
        <f>IF(D1734="所費",VLOOKUP(D1734,支出入力表!E1735:$M$2000,8,FALSE),"")</f>
        <v/>
      </c>
      <c r="L1734" s="168" t="str">
        <f>IF(D1734="所費",VLOOKUP(D1734,支出入力表!E1735:$M$2000,9,FALSE),"")</f>
        <v/>
      </c>
      <c r="M1734" s="30"/>
    </row>
    <row r="1735" spans="2:13" x14ac:dyDescent="0.55000000000000004">
      <c r="B1735" s="163" t="str">
        <f>IF(D1735="所費",支出入力表!A1736,"")</f>
        <v/>
      </c>
      <c r="C1735" s="164" t="str">
        <f>IF(D1735="所費",支出入力表!C1736,"")</f>
        <v/>
      </c>
      <c r="D1735" s="165" t="str">
        <f>IF(支出入力表!E1736="所費","所費","")</f>
        <v/>
      </c>
      <c r="E1735" s="165" t="str">
        <f>IF(D1735="","",支出入力表!G1736)</f>
        <v/>
      </c>
      <c r="F1735" s="196" t="str">
        <f>IF(E1735="","",VLOOKUP(E1735,プルダウン用リスト!$L$1:$M$14,2,FALSE))</f>
        <v/>
      </c>
      <c r="G1735" s="164" t="str">
        <f>IF(D1735="所費",VLOOKUP(D1735,支出入力表!E1736:$M$2000,4,FALSE),"")</f>
        <v/>
      </c>
      <c r="H1735" s="164" t="str">
        <f>IF(D1735="所費",VLOOKUP(D1735,支出入力表!E1736:$M$2000,5,FALSE),"")</f>
        <v/>
      </c>
      <c r="I1735" s="166" t="str">
        <f>IF(D1735="所費",VLOOKUP(D1735,支出入力表!E1736:$M$2000,6,FALSE),"")</f>
        <v/>
      </c>
      <c r="J1735" s="167" t="str">
        <f>IF(D1735="所費",VLOOKUP(D1735,支出入力表!E1736:$M$2000,7,FALSE),"")</f>
        <v/>
      </c>
      <c r="K1735" s="167" t="str">
        <f>IF(D1735="所費",VLOOKUP(D1735,支出入力表!E1736:$M$2000,8,FALSE),"")</f>
        <v/>
      </c>
      <c r="L1735" s="168" t="str">
        <f>IF(D1735="所費",VLOOKUP(D1735,支出入力表!E1736:$M$2000,9,FALSE),"")</f>
        <v/>
      </c>
      <c r="M1735" s="30"/>
    </row>
    <row r="1736" spans="2:13" x14ac:dyDescent="0.55000000000000004">
      <c r="B1736" s="163" t="str">
        <f>IF(D1736="所費",支出入力表!A1737,"")</f>
        <v/>
      </c>
      <c r="C1736" s="164" t="str">
        <f>IF(D1736="所費",支出入力表!C1737,"")</f>
        <v/>
      </c>
      <c r="D1736" s="165" t="str">
        <f>IF(支出入力表!E1737="所費","所費","")</f>
        <v/>
      </c>
      <c r="E1736" s="165" t="str">
        <f>IF(D1736="","",支出入力表!G1737)</f>
        <v/>
      </c>
      <c r="F1736" s="196" t="str">
        <f>IF(E1736="","",VLOOKUP(E1736,プルダウン用リスト!$L$1:$M$14,2,FALSE))</f>
        <v/>
      </c>
      <c r="G1736" s="164" t="str">
        <f>IF(D1736="所費",VLOOKUP(D1736,支出入力表!E1737:$M$2000,4,FALSE),"")</f>
        <v/>
      </c>
      <c r="H1736" s="164" t="str">
        <f>IF(D1736="所費",VLOOKUP(D1736,支出入力表!E1737:$M$2000,5,FALSE),"")</f>
        <v/>
      </c>
      <c r="I1736" s="166" t="str">
        <f>IF(D1736="所費",VLOOKUP(D1736,支出入力表!E1737:$M$2000,6,FALSE),"")</f>
        <v/>
      </c>
      <c r="J1736" s="167" t="str">
        <f>IF(D1736="所費",VLOOKUP(D1736,支出入力表!E1737:$M$2000,7,FALSE),"")</f>
        <v/>
      </c>
      <c r="K1736" s="167" t="str">
        <f>IF(D1736="所費",VLOOKUP(D1736,支出入力表!E1737:$M$2000,8,FALSE),"")</f>
        <v/>
      </c>
      <c r="L1736" s="168" t="str">
        <f>IF(D1736="所費",VLOOKUP(D1736,支出入力表!E1737:$M$2000,9,FALSE),"")</f>
        <v/>
      </c>
      <c r="M1736" s="30"/>
    </row>
    <row r="1737" spans="2:13" x14ac:dyDescent="0.55000000000000004">
      <c r="B1737" s="163" t="str">
        <f>IF(D1737="所費",支出入力表!A1738,"")</f>
        <v/>
      </c>
      <c r="C1737" s="164" t="str">
        <f>IF(D1737="所費",支出入力表!C1738,"")</f>
        <v/>
      </c>
      <c r="D1737" s="165" t="str">
        <f>IF(支出入力表!E1738="所費","所費","")</f>
        <v/>
      </c>
      <c r="E1737" s="165" t="str">
        <f>IF(D1737="","",支出入力表!G1738)</f>
        <v/>
      </c>
      <c r="F1737" s="196" t="str">
        <f>IF(E1737="","",VLOOKUP(E1737,プルダウン用リスト!$L$1:$M$14,2,FALSE))</f>
        <v/>
      </c>
      <c r="G1737" s="164" t="str">
        <f>IF(D1737="所費",VLOOKUP(D1737,支出入力表!E1738:$M$2000,4,FALSE),"")</f>
        <v/>
      </c>
      <c r="H1737" s="164" t="str">
        <f>IF(D1737="所費",VLOOKUP(D1737,支出入力表!E1738:$M$2000,5,FALSE),"")</f>
        <v/>
      </c>
      <c r="I1737" s="166" t="str">
        <f>IF(D1737="所費",VLOOKUP(D1737,支出入力表!E1738:$M$2000,6,FALSE),"")</f>
        <v/>
      </c>
      <c r="J1737" s="167" t="str">
        <f>IF(D1737="所費",VLOOKUP(D1737,支出入力表!E1738:$M$2000,7,FALSE),"")</f>
        <v/>
      </c>
      <c r="K1737" s="167" t="str">
        <f>IF(D1737="所費",VLOOKUP(D1737,支出入力表!E1738:$M$2000,8,FALSE),"")</f>
        <v/>
      </c>
      <c r="L1737" s="168" t="str">
        <f>IF(D1737="所費",VLOOKUP(D1737,支出入力表!E1738:$M$2000,9,FALSE),"")</f>
        <v/>
      </c>
      <c r="M1737" s="30"/>
    </row>
    <row r="1738" spans="2:13" x14ac:dyDescent="0.55000000000000004">
      <c r="B1738" s="163" t="str">
        <f>IF(D1738="所費",支出入力表!A1739,"")</f>
        <v/>
      </c>
      <c r="C1738" s="164" t="str">
        <f>IF(D1738="所費",支出入力表!C1739,"")</f>
        <v/>
      </c>
      <c r="D1738" s="165" t="str">
        <f>IF(支出入力表!E1739="所費","所費","")</f>
        <v/>
      </c>
      <c r="E1738" s="165" t="str">
        <f>IF(D1738="","",支出入力表!G1739)</f>
        <v/>
      </c>
      <c r="F1738" s="196" t="str">
        <f>IF(E1738="","",VLOOKUP(E1738,プルダウン用リスト!$L$1:$M$14,2,FALSE))</f>
        <v/>
      </c>
      <c r="G1738" s="164" t="str">
        <f>IF(D1738="所費",VLOOKUP(D1738,支出入力表!E1739:$M$2000,4,FALSE),"")</f>
        <v/>
      </c>
      <c r="H1738" s="164" t="str">
        <f>IF(D1738="所費",VLOOKUP(D1738,支出入力表!E1739:$M$2000,5,FALSE),"")</f>
        <v/>
      </c>
      <c r="I1738" s="166" t="str">
        <f>IF(D1738="所費",VLOOKUP(D1738,支出入力表!E1739:$M$2000,6,FALSE),"")</f>
        <v/>
      </c>
      <c r="J1738" s="167" t="str">
        <f>IF(D1738="所費",VLOOKUP(D1738,支出入力表!E1739:$M$2000,7,FALSE),"")</f>
        <v/>
      </c>
      <c r="K1738" s="167" t="str">
        <f>IF(D1738="所費",VLOOKUP(D1738,支出入力表!E1739:$M$2000,8,FALSE),"")</f>
        <v/>
      </c>
      <c r="L1738" s="168" t="str">
        <f>IF(D1738="所費",VLOOKUP(D1738,支出入力表!E1739:$M$2000,9,FALSE),"")</f>
        <v/>
      </c>
      <c r="M1738" s="30"/>
    </row>
    <row r="1739" spans="2:13" x14ac:dyDescent="0.55000000000000004">
      <c r="B1739" s="163" t="str">
        <f>IF(D1739="所費",支出入力表!A1740,"")</f>
        <v/>
      </c>
      <c r="C1739" s="164" t="str">
        <f>IF(D1739="所費",支出入力表!C1740,"")</f>
        <v/>
      </c>
      <c r="D1739" s="165" t="str">
        <f>IF(支出入力表!E1740="所費","所費","")</f>
        <v/>
      </c>
      <c r="E1739" s="165" t="str">
        <f>IF(D1739="","",支出入力表!G1740)</f>
        <v/>
      </c>
      <c r="F1739" s="196" t="str">
        <f>IF(E1739="","",VLOOKUP(E1739,プルダウン用リスト!$L$1:$M$14,2,FALSE))</f>
        <v/>
      </c>
      <c r="G1739" s="164" t="str">
        <f>IF(D1739="所費",VLOOKUP(D1739,支出入力表!E1740:$M$2000,4,FALSE),"")</f>
        <v/>
      </c>
      <c r="H1739" s="164" t="str">
        <f>IF(D1739="所費",VLOOKUP(D1739,支出入力表!E1740:$M$2000,5,FALSE),"")</f>
        <v/>
      </c>
      <c r="I1739" s="166" t="str">
        <f>IF(D1739="所費",VLOOKUP(D1739,支出入力表!E1740:$M$2000,6,FALSE),"")</f>
        <v/>
      </c>
      <c r="J1739" s="167" t="str">
        <f>IF(D1739="所費",VLOOKUP(D1739,支出入力表!E1740:$M$2000,7,FALSE),"")</f>
        <v/>
      </c>
      <c r="K1739" s="167" t="str">
        <f>IF(D1739="所費",VLOOKUP(D1739,支出入力表!E1740:$M$2000,8,FALSE),"")</f>
        <v/>
      </c>
      <c r="L1739" s="168" t="str">
        <f>IF(D1739="所費",VLOOKUP(D1739,支出入力表!E1740:$M$2000,9,FALSE),"")</f>
        <v/>
      </c>
      <c r="M1739" s="30"/>
    </row>
    <row r="1740" spans="2:13" x14ac:dyDescent="0.55000000000000004">
      <c r="B1740" s="163" t="str">
        <f>IF(D1740="所費",支出入力表!A1741,"")</f>
        <v/>
      </c>
      <c r="C1740" s="164" t="str">
        <f>IF(D1740="所費",支出入力表!C1741,"")</f>
        <v/>
      </c>
      <c r="D1740" s="165" t="str">
        <f>IF(支出入力表!E1741="所費","所費","")</f>
        <v/>
      </c>
      <c r="E1740" s="165" t="str">
        <f>IF(D1740="","",支出入力表!G1741)</f>
        <v/>
      </c>
      <c r="F1740" s="196" t="str">
        <f>IF(E1740="","",VLOOKUP(E1740,プルダウン用リスト!$L$1:$M$14,2,FALSE))</f>
        <v/>
      </c>
      <c r="G1740" s="164" t="str">
        <f>IF(D1740="所費",VLOOKUP(D1740,支出入力表!E1741:$M$2000,4,FALSE),"")</f>
        <v/>
      </c>
      <c r="H1740" s="164" t="str">
        <f>IF(D1740="所費",VLOOKUP(D1740,支出入力表!E1741:$M$2000,5,FALSE),"")</f>
        <v/>
      </c>
      <c r="I1740" s="166" t="str">
        <f>IF(D1740="所費",VLOOKUP(D1740,支出入力表!E1741:$M$2000,6,FALSE),"")</f>
        <v/>
      </c>
      <c r="J1740" s="167" t="str">
        <f>IF(D1740="所費",VLOOKUP(D1740,支出入力表!E1741:$M$2000,7,FALSE),"")</f>
        <v/>
      </c>
      <c r="K1740" s="167" t="str">
        <f>IF(D1740="所費",VLOOKUP(D1740,支出入力表!E1741:$M$2000,8,FALSE),"")</f>
        <v/>
      </c>
      <c r="L1740" s="168" t="str">
        <f>IF(D1740="所費",VLOOKUP(D1740,支出入力表!E1741:$M$2000,9,FALSE),"")</f>
        <v/>
      </c>
      <c r="M1740" s="30"/>
    </row>
    <row r="1741" spans="2:13" x14ac:dyDescent="0.55000000000000004">
      <c r="B1741" s="163" t="str">
        <f>IF(D1741="所費",支出入力表!A1742,"")</f>
        <v/>
      </c>
      <c r="C1741" s="164" t="str">
        <f>IF(D1741="所費",支出入力表!C1742,"")</f>
        <v/>
      </c>
      <c r="D1741" s="165" t="str">
        <f>IF(支出入力表!E1742="所費","所費","")</f>
        <v/>
      </c>
      <c r="E1741" s="165" t="str">
        <f>IF(D1741="","",支出入力表!G1742)</f>
        <v/>
      </c>
      <c r="F1741" s="196" t="str">
        <f>IF(E1741="","",VLOOKUP(E1741,プルダウン用リスト!$L$1:$M$14,2,FALSE))</f>
        <v/>
      </c>
      <c r="G1741" s="164" t="str">
        <f>IF(D1741="所費",VLOOKUP(D1741,支出入力表!E1742:$M$2000,4,FALSE),"")</f>
        <v/>
      </c>
      <c r="H1741" s="164" t="str">
        <f>IF(D1741="所費",VLOOKUP(D1741,支出入力表!E1742:$M$2000,5,FALSE),"")</f>
        <v/>
      </c>
      <c r="I1741" s="166" t="str">
        <f>IF(D1741="所費",VLOOKUP(D1741,支出入力表!E1742:$M$2000,6,FALSE),"")</f>
        <v/>
      </c>
      <c r="J1741" s="167" t="str">
        <f>IF(D1741="所費",VLOOKUP(D1741,支出入力表!E1742:$M$2000,7,FALSE),"")</f>
        <v/>
      </c>
      <c r="K1741" s="167" t="str">
        <f>IF(D1741="所費",VLOOKUP(D1741,支出入力表!E1742:$M$2000,8,FALSE),"")</f>
        <v/>
      </c>
      <c r="L1741" s="168" t="str">
        <f>IF(D1741="所費",VLOOKUP(D1741,支出入力表!E1742:$M$2000,9,FALSE),"")</f>
        <v/>
      </c>
      <c r="M1741" s="30"/>
    </row>
    <row r="1742" spans="2:13" x14ac:dyDescent="0.55000000000000004">
      <c r="B1742" s="163" t="str">
        <f>IF(D1742="所費",支出入力表!A1743,"")</f>
        <v/>
      </c>
      <c r="C1742" s="164" t="str">
        <f>IF(D1742="所費",支出入力表!C1743,"")</f>
        <v/>
      </c>
      <c r="D1742" s="165" t="str">
        <f>IF(支出入力表!E1743="所費","所費","")</f>
        <v/>
      </c>
      <c r="E1742" s="165" t="str">
        <f>IF(D1742="","",支出入力表!G1743)</f>
        <v/>
      </c>
      <c r="F1742" s="196" t="str">
        <f>IF(E1742="","",VLOOKUP(E1742,プルダウン用リスト!$L$1:$M$14,2,FALSE))</f>
        <v/>
      </c>
      <c r="G1742" s="164" t="str">
        <f>IF(D1742="所費",VLOOKUP(D1742,支出入力表!E1743:$M$2000,4,FALSE),"")</f>
        <v/>
      </c>
      <c r="H1742" s="164" t="str">
        <f>IF(D1742="所費",VLOOKUP(D1742,支出入力表!E1743:$M$2000,5,FALSE),"")</f>
        <v/>
      </c>
      <c r="I1742" s="166" t="str">
        <f>IF(D1742="所費",VLOOKUP(D1742,支出入力表!E1743:$M$2000,6,FALSE),"")</f>
        <v/>
      </c>
      <c r="J1742" s="167" t="str">
        <f>IF(D1742="所費",VLOOKUP(D1742,支出入力表!E1743:$M$2000,7,FALSE),"")</f>
        <v/>
      </c>
      <c r="K1742" s="167" t="str">
        <f>IF(D1742="所費",VLOOKUP(D1742,支出入力表!E1743:$M$2000,8,FALSE),"")</f>
        <v/>
      </c>
      <c r="L1742" s="168" t="str">
        <f>IF(D1742="所費",VLOOKUP(D1742,支出入力表!E1743:$M$2000,9,FALSE),"")</f>
        <v/>
      </c>
      <c r="M1742" s="30"/>
    </row>
    <row r="1743" spans="2:13" x14ac:dyDescent="0.55000000000000004">
      <c r="B1743" s="163" t="str">
        <f>IF(D1743="所費",支出入力表!A1744,"")</f>
        <v/>
      </c>
      <c r="C1743" s="164" t="str">
        <f>IF(D1743="所費",支出入力表!C1744,"")</f>
        <v/>
      </c>
      <c r="D1743" s="165" t="str">
        <f>IF(支出入力表!E1744="所費","所費","")</f>
        <v/>
      </c>
      <c r="E1743" s="165" t="str">
        <f>IF(D1743="","",支出入力表!G1744)</f>
        <v/>
      </c>
      <c r="F1743" s="196" t="str">
        <f>IF(E1743="","",VLOOKUP(E1743,プルダウン用リスト!$L$1:$M$14,2,FALSE))</f>
        <v/>
      </c>
      <c r="G1743" s="164" t="str">
        <f>IF(D1743="所費",VLOOKUP(D1743,支出入力表!E1744:$M$2000,4,FALSE),"")</f>
        <v/>
      </c>
      <c r="H1743" s="164" t="str">
        <f>IF(D1743="所費",VLOOKUP(D1743,支出入力表!E1744:$M$2000,5,FALSE),"")</f>
        <v/>
      </c>
      <c r="I1743" s="166" t="str">
        <f>IF(D1743="所費",VLOOKUP(D1743,支出入力表!E1744:$M$2000,6,FALSE),"")</f>
        <v/>
      </c>
      <c r="J1743" s="167" t="str">
        <f>IF(D1743="所費",VLOOKUP(D1743,支出入力表!E1744:$M$2000,7,FALSE),"")</f>
        <v/>
      </c>
      <c r="K1743" s="167" t="str">
        <f>IF(D1743="所費",VLOOKUP(D1743,支出入力表!E1744:$M$2000,8,FALSE),"")</f>
        <v/>
      </c>
      <c r="L1743" s="168" t="str">
        <f>IF(D1743="所費",VLOOKUP(D1743,支出入力表!E1744:$M$2000,9,FALSE),"")</f>
        <v/>
      </c>
      <c r="M1743" s="30"/>
    </row>
    <row r="1744" spans="2:13" x14ac:dyDescent="0.55000000000000004">
      <c r="B1744" s="163" t="str">
        <f>IF(D1744="所費",支出入力表!A1745,"")</f>
        <v/>
      </c>
      <c r="C1744" s="164" t="str">
        <f>IF(D1744="所費",支出入力表!C1745,"")</f>
        <v/>
      </c>
      <c r="D1744" s="165" t="str">
        <f>IF(支出入力表!E1745="所費","所費","")</f>
        <v/>
      </c>
      <c r="E1744" s="165" t="str">
        <f>IF(D1744="","",支出入力表!G1745)</f>
        <v/>
      </c>
      <c r="F1744" s="196" t="str">
        <f>IF(E1744="","",VLOOKUP(E1744,プルダウン用リスト!$L$1:$M$14,2,FALSE))</f>
        <v/>
      </c>
      <c r="G1744" s="164" t="str">
        <f>IF(D1744="所費",VLOOKUP(D1744,支出入力表!E1745:$M$2000,4,FALSE),"")</f>
        <v/>
      </c>
      <c r="H1744" s="164" t="str">
        <f>IF(D1744="所費",VLOOKUP(D1744,支出入力表!E1745:$M$2000,5,FALSE),"")</f>
        <v/>
      </c>
      <c r="I1744" s="166" t="str">
        <f>IF(D1744="所費",VLOOKUP(D1744,支出入力表!E1745:$M$2000,6,FALSE),"")</f>
        <v/>
      </c>
      <c r="J1744" s="167" t="str">
        <f>IF(D1744="所費",VLOOKUP(D1744,支出入力表!E1745:$M$2000,7,FALSE),"")</f>
        <v/>
      </c>
      <c r="K1744" s="167" t="str">
        <f>IF(D1744="所費",VLOOKUP(D1744,支出入力表!E1745:$M$2000,8,FALSE),"")</f>
        <v/>
      </c>
      <c r="L1744" s="168" t="str">
        <f>IF(D1744="所費",VLOOKUP(D1744,支出入力表!E1745:$M$2000,9,FALSE),"")</f>
        <v/>
      </c>
      <c r="M1744" s="30"/>
    </row>
    <row r="1745" spans="2:13" x14ac:dyDescent="0.55000000000000004">
      <c r="B1745" s="163" t="str">
        <f>IF(D1745="所費",支出入力表!A1746,"")</f>
        <v/>
      </c>
      <c r="C1745" s="164" t="str">
        <f>IF(D1745="所費",支出入力表!C1746,"")</f>
        <v/>
      </c>
      <c r="D1745" s="165" t="str">
        <f>IF(支出入力表!E1746="所費","所費","")</f>
        <v/>
      </c>
      <c r="E1745" s="165" t="str">
        <f>IF(D1745="","",支出入力表!G1746)</f>
        <v/>
      </c>
      <c r="F1745" s="196" t="str">
        <f>IF(E1745="","",VLOOKUP(E1745,プルダウン用リスト!$L$1:$M$14,2,FALSE))</f>
        <v/>
      </c>
      <c r="G1745" s="164" t="str">
        <f>IF(D1745="所費",VLOOKUP(D1745,支出入力表!E1746:$M$2000,4,FALSE),"")</f>
        <v/>
      </c>
      <c r="H1745" s="164" t="str">
        <f>IF(D1745="所費",VLOOKUP(D1745,支出入力表!E1746:$M$2000,5,FALSE),"")</f>
        <v/>
      </c>
      <c r="I1745" s="166" t="str">
        <f>IF(D1745="所費",VLOOKUP(D1745,支出入力表!E1746:$M$2000,6,FALSE),"")</f>
        <v/>
      </c>
      <c r="J1745" s="167" t="str">
        <f>IF(D1745="所費",VLOOKUP(D1745,支出入力表!E1746:$M$2000,7,FALSE),"")</f>
        <v/>
      </c>
      <c r="K1745" s="167" t="str">
        <f>IF(D1745="所費",VLOOKUP(D1745,支出入力表!E1746:$M$2000,8,FALSE),"")</f>
        <v/>
      </c>
      <c r="L1745" s="168" t="str">
        <f>IF(D1745="所費",VLOOKUP(D1745,支出入力表!E1746:$M$2000,9,FALSE),"")</f>
        <v/>
      </c>
      <c r="M1745" s="30"/>
    </row>
    <row r="1746" spans="2:13" x14ac:dyDescent="0.55000000000000004">
      <c r="B1746" s="163" t="str">
        <f>IF(D1746="所費",支出入力表!A1747,"")</f>
        <v/>
      </c>
      <c r="C1746" s="164" t="str">
        <f>IF(D1746="所費",支出入力表!C1747,"")</f>
        <v/>
      </c>
      <c r="D1746" s="165" t="str">
        <f>IF(支出入力表!E1747="所費","所費","")</f>
        <v/>
      </c>
      <c r="E1746" s="165" t="str">
        <f>IF(D1746="","",支出入力表!G1747)</f>
        <v/>
      </c>
      <c r="F1746" s="196" t="str">
        <f>IF(E1746="","",VLOOKUP(E1746,プルダウン用リスト!$L$1:$M$14,2,FALSE))</f>
        <v/>
      </c>
      <c r="G1746" s="164" t="str">
        <f>IF(D1746="所費",VLOOKUP(D1746,支出入力表!E1747:$M$2000,4,FALSE),"")</f>
        <v/>
      </c>
      <c r="H1746" s="164" t="str">
        <f>IF(D1746="所費",VLOOKUP(D1746,支出入力表!E1747:$M$2000,5,FALSE),"")</f>
        <v/>
      </c>
      <c r="I1746" s="166" t="str">
        <f>IF(D1746="所費",VLOOKUP(D1746,支出入力表!E1747:$M$2000,6,FALSE),"")</f>
        <v/>
      </c>
      <c r="J1746" s="167" t="str">
        <f>IF(D1746="所費",VLOOKUP(D1746,支出入力表!E1747:$M$2000,7,FALSE),"")</f>
        <v/>
      </c>
      <c r="K1746" s="167" t="str">
        <f>IF(D1746="所費",VLOOKUP(D1746,支出入力表!E1747:$M$2000,8,FALSE),"")</f>
        <v/>
      </c>
      <c r="L1746" s="168" t="str">
        <f>IF(D1746="所費",VLOOKUP(D1746,支出入力表!E1747:$M$2000,9,FALSE),"")</f>
        <v/>
      </c>
      <c r="M1746" s="30"/>
    </row>
    <row r="1747" spans="2:13" x14ac:dyDescent="0.55000000000000004">
      <c r="B1747" s="163" t="str">
        <f>IF(D1747="所費",支出入力表!A1748,"")</f>
        <v/>
      </c>
      <c r="C1747" s="164" t="str">
        <f>IF(D1747="所費",支出入力表!C1748,"")</f>
        <v/>
      </c>
      <c r="D1747" s="165" t="str">
        <f>IF(支出入力表!E1748="所費","所費","")</f>
        <v/>
      </c>
      <c r="E1747" s="165" t="str">
        <f>IF(D1747="","",支出入力表!G1748)</f>
        <v/>
      </c>
      <c r="F1747" s="196" t="str">
        <f>IF(E1747="","",VLOOKUP(E1747,プルダウン用リスト!$L$1:$M$14,2,FALSE))</f>
        <v/>
      </c>
      <c r="G1747" s="164" t="str">
        <f>IF(D1747="所費",VLOOKUP(D1747,支出入力表!E1748:$M$2000,4,FALSE),"")</f>
        <v/>
      </c>
      <c r="H1747" s="164" t="str">
        <f>IF(D1747="所費",VLOOKUP(D1747,支出入力表!E1748:$M$2000,5,FALSE),"")</f>
        <v/>
      </c>
      <c r="I1747" s="166" t="str">
        <f>IF(D1747="所費",VLOOKUP(D1747,支出入力表!E1748:$M$2000,6,FALSE),"")</f>
        <v/>
      </c>
      <c r="J1747" s="167" t="str">
        <f>IF(D1747="所費",VLOOKUP(D1747,支出入力表!E1748:$M$2000,7,FALSE),"")</f>
        <v/>
      </c>
      <c r="K1747" s="167" t="str">
        <f>IF(D1747="所費",VLOOKUP(D1747,支出入力表!E1748:$M$2000,8,FALSE),"")</f>
        <v/>
      </c>
      <c r="L1747" s="168" t="str">
        <f>IF(D1747="所費",VLOOKUP(D1747,支出入力表!E1748:$M$2000,9,FALSE),"")</f>
        <v/>
      </c>
      <c r="M1747" s="30"/>
    </row>
    <row r="1748" spans="2:13" x14ac:dyDescent="0.55000000000000004">
      <c r="B1748" s="163" t="str">
        <f>IF(D1748="所費",支出入力表!A1749,"")</f>
        <v/>
      </c>
      <c r="C1748" s="164" t="str">
        <f>IF(D1748="所費",支出入力表!C1749,"")</f>
        <v/>
      </c>
      <c r="D1748" s="165" t="str">
        <f>IF(支出入力表!E1749="所費","所費","")</f>
        <v/>
      </c>
      <c r="E1748" s="165" t="str">
        <f>IF(D1748="","",支出入力表!G1749)</f>
        <v/>
      </c>
      <c r="F1748" s="196" t="str">
        <f>IF(E1748="","",VLOOKUP(E1748,プルダウン用リスト!$L$1:$M$14,2,FALSE))</f>
        <v/>
      </c>
      <c r="G1748" s="164" t="str">
        <f>IF(D1748="所費",VLOOKUP(D1748,支出入力表!E1749:$M$2000,4,FALSE),"")</f>
        <v/>
      </c>
      <c r="H1748" s="164" t="str">
        <f>IF(D1748="所費",VLOOKUP(D1748,支出入力表!E1749:$M$2000,5,FALSE),"")</f>
        <v/>
      </c>
      <c r="I1748" s="166" t="str">
        <f>IF(D1748="所費",VLOOKUP(D1748,支出入力表!E1749:$M$2000,6,FALSE),"")</f>
        <v/>
      </c>
      <c r="J1748" s="167" t="str">
        <f>IF(D1748="所費",VLOOKUP(D1748,支出入力表!E1749:$M$2000,7,FALSE),"")</f>
        <v/>
      </c>
      <c r="K1748" s="167" t="str">
        <f>IF(D1748="所費",VLOOKUP(D1748,支出入力表!E1749:$M$2000,8,FALSE),"")</f>
        <v/>
      </c>
      <c r="L1748" s="168" t="str">
        <f>IF(D1748="所費",VLOOKUP(D1748,支出入力表!E1749:$M$2000,9,FALSE),"")</f>
        <v/>
      </c>
      <c r="M1748" s="30"/>
    </row>
    <row r="1749" spans="2:13" x14ac:dyDescent="0.55000000000000004">
      <c r="B1749" s="163" t="str">
        <f>IF(D1749="所費",支出入力表!A1750,"")</f>
        <v/>
      </c>
      <c r="C1749" s="164" t="str">
        <f>IF(D1749="所費",支出入力表!C1750,"")</f>
        <v/>
      </c>
      <c r="D1749" s="165" t="str">
        <f>IF(支出入力表!E1750="所費","所費","")</f>
        <v/>
      </c>
      <c r="E1749" s="165" t="str">
        <f>IF(D1749="","",支出入力表!G1750)</f>
        <v/>
      </c>
      <c r="F1749" s="196" t="str">
        <f>IF(E1749="","",VLOOKUP(E1749,プルダウン用リスト!$L$1:$M$14,2,FALSE))</f>
        <v/>
      </c>
      <c r="G1749" s="164" t="str">
        <f>IF(D1749="所費",VLOOKUP(D1749,支出入力表!E1750:$M$2000,4,FALSE),"")</f>
        <v/>
      </c>
      <c r="H1749" s="164" t="str">
        <f>IF(D1749="所費",VLOOKUP(D1749,支出入力表!E1750:$M$2000,5,FALSE),"")</f>
        <v/>
      </c>
      <c r="I1749" s="166" t="str">
        <f>IF(D1749="所費",VLOOKUP(D1749,支出入力表!E1750:$M$2000,6,FALSE),"")</f>
        <v/>
      </c>
      <c r="J1749" s="167" t="str">
        <f>IF(D1749="所費",VLOOKUP(D1749,支出入力表!E1750:$M$2000,7,FALSE),"")</f>
        <v/>
      </c>
      <c r="K1749" s="167" t="str">
        <f>IF(D1749="所費",VLOOKUP(D1749,支出入力表!E1750:$M$2000,8,FALSE),"")</f>
        <v/>
      </c>
      <c r="L1749" s="168" t="str">
        <f>IF(D1749="所費",VLOOKUP(D1749,支出入力表!E1750:$M$2000,9,FALSE),"")</f>
        <v/>
      </c>
      <c r="M1749" s="30"/>
    </row>
    <row r="1750" spans="2:13" x14ac:dyDescent="0.55000000000000004">
      <c r="B1750" s="163" t="str">
        <f>IF(D1750="所費",支出入力表!A1751,"")</f>
        <v/>
      </c>
      <c r="C1750" s="164" t="str">
        <f>IF(D1750="所費",支出入力表!C1751,"")</f>
        <v/>
      </c>
      <c r="D1750" s="165" t="str">
        <f>IF(支出入力表!E1751="所費","所費","")</f>
        <v/>
      </c>
      <c r="E1750" s="165" t="str">
        <f>IF(D1750="","",支出入力表!G1751)</f>
        <v/>
      </c>
      <c r="F1750" s="196" t="str">
        <f>IF(E1750="","",VLOOKUP(E1750,プルダウン用リスト!$L$1:$M$14,2,FALSE))</f>
        <v/>
      </c>
      <c r="G1750" s="164" t="str">
        <f>IF(D1750="所費",VLOOKUP(D1750,支出入力表!E1751:$M$2000,4,FALSE),"")</f>
        <v/>
      </c>
      <c r="H1750" s="164" t="str">
        <f>IF(D1750="所費",VLOOKUP(D1750,支出入力表!E1751:$M$2000,5,FALSE),"")</f>
        <v/>
      </c>
      <c r="I1750" s="166" t="str">
        <f>IF(D1750="所費",VLOOKUP(D1750,支出入力表!E1751:$M$2000,6,FALSE),"")</f>
        <v/>
      </c>
      <c r="J1750" s="167" t="str">
        <f>IF(D1750="所費",VLOOKUP(D1750,支出入力表!E1751:$M$2000,7,FALSE),"")</f>
        <v/>
      </c>
      <c r="K1750" s="167" t="str">
        <f>IF(D1750="所費",VLOOKUP(D1750,支出入力表!E1751:$M$2000,8,FALSE),"")</f>
        <v/>
      </c>
      <c r="L1750" s="168" t="str">
        <f>IF(D1750="所費",VLOOKUP(D1750,支出入力表!E1751:$M$2000,9,FALSE),"")</f>
        <v/>
      </c>
      <c r="M1750" s="30"/>
    </row>
    <row r="1751" spans="2:13" x14ac:dyDescent="0.55000000000000004">
      <c r="B1751" s="163" t="str">
        <f>IF(D1751="所費",支出入力表!A1752,"")</f>
        <v/>
      </c>
      <c r="C1751" s="164" t="str">
        <f>IF(D1751="所費",支出入力表!C1752,"")</f>
        <v/>
      </c>
      <c r="D1751" s="165" t="str">
        <f>IF(支出入力表!E1752="所費","所費","")</f>
        <v/>
      </c>
      <c r="E1751" s="165" t="str">
        <f>IF(D1751="","",支出入力表!G1752)</f>
        <v/>
      </c>
      <c r="F1751" s="196" t="str">
        <f>IF(E1751="","",VLOOKUP(E1751,プルダウン用リスト!$L$1:$M$14,2,FALSE))</f>
        <v/>
      </c>
      <c r="G1751" s="164" t="str">
        <f>IF(D1751="所費",VLOOKUP(D1751,支出入力表!E1752:$M$2000,4,FALSE),"")</f>
        <v/>
      </c>
      <c r="H1751" s="164" t="str">
        <f>IF(D1751="所費",VLOOKUP(D1751,支出入力表!E1752:$M$2000,5,FALSE),"")</f>
        <v/>
      </c>
      <c r="I1751" s="166" t="str">
        <f>IF(D1751="所費",VLOOKUP(D1751,支出入力表!E1752:$M$2000,6,FALSE),"")</f>
        <v/>
      </c>
      <c r="J1751" s="167" t="str">
        <f>IF(D1751="所費",VLOOKUP(D1751,支出入力表!E1752:$M$2000,7,FALSE),"")</f>
        <v/>
      </c>
      <c r="K1751" s="167" t="str">
        <f>IF(D1751="所費",VLOOKUP(D1751,支出入力表!E1752:$M$2000,8,FALSE),"")</f>
        <v/>
      </c>
      <c r="L1751" s="168" t="str">
        <f>IF(D1751="所費",VLOOKUP(D1751,支出入力表!E1752:$M$2000,9,FALSE),"")</f>
        <v/>
      </c>
      <c r="M1751" s="30"/>
    </row>
    <row r="1752" spans="2:13" x14ac:dyDescent="0.55000000000000004">
      <c r="B1752" s="163" t="str">
        <f>IF(D1752="所費",支出入力表!A1753,"")</f>
        <v/>
      </c>
      <c r="C1752" s="164" t="str">
        <f>IF(D1752="所費",支出入力表!C1753,"")</f>
        <v/>
      </c>
      <c r="D1752" s="165" t="str">
        <f>IF(支出入力表!E1753="所費","所費","")</f>
        <v/>
      </c>
      <c r="E1752" s="165" t="str">
        <f>IF(D1752="","",支出入力表!G1753)</f>
        <v/>
      </c>
      <c r="F1752" s="196" t="str">
        <f>IF(E1752="","",VLOOKUP(E1752,プルダウン用リスト!$L$1:$M$14,2,FALSE))</f>
        <v/>
      </c>
      <c r="G1752" s="164" t="str">
        <f>IF(D1752="所費",VLOOKUP(D1752,支出入力表!E1753:$M$2000,4,FALSE),"")</f>
        <v/>
      </c>
      <c r="H1752" s="164" t="str">
        <f>IF(D1752="所費",VLOOKUP(D1752,支出入力表!E1753:$M$2000,5,FALSE),"")</f>
        <v/>
      </c>
      <c r="I1752" s="166" t="str">
        <f>IF(D1752="所費",VLOOKUP(D1752,支出入力表!E1753:$M$2000,6,FALSE),"")</f>
        <v/>
      </c>
      <c r="J1752" s="167" t="str">
        <f>IF(D1752="所費",VLOOKUP(D1752,支出入力表!E1753:$M$2000,7,FALSE),"")</f>
        <v/>
      </c>
      <c r="K1752" s="167" t="str">
        <f>IF(D1752="所費",VLOOKUP(D1752,支出入力表!E1753:$M$2000,8,FALSE),"")</f>
        <v/>
      </c>
      <c r="L1752" s="168" t="str">
        <f>IF(D1752="所費",VLOOKUP(D1752,支出入力表!E1753:$M$2000,9,FALSE),"")</f>
        <v/>
      </c>
      <c r="M1752" s="30"/>
    </row>
    <row r="1753" spans="2:13" x14ac:dyDescent="0.55000000000000004">
      <c r="B1753" s="163" t="str">
        <f>IF(D1753="所費",支出入力表!A1754,"")</f>
        <v/>
      </c>
      <c r="C1753" s="164" t="str">
        <f>IF(D1753="所費",支出入力表!C1754,"")</f>
        <v/>
      </c>
      <c r="D1753" s="165" t="str">
        <f>IF(支出入力表!E1754="所費","所費","")</f>
        <v/>
      </c>
      <c r="E1753" s="165" t="str">
        <f>IF(D1753="","",支出入力表!G1754)</f>
        <v/>
      </c>
      <c r="F1753" s="196" t="str">
        <f>IF(E1753="","",VLOOKUP(E1753,プルダウン用リスト!$L$1:$M$14,2,FALSE))</f>
        <v/>
      </c>
      <c r="G1753" s="164" t="str">
        <f>IF(D1753="所費",VLOOKUP(D1753,支出入力表!E1754:$M$2000,4,FALSE),"")</f>
        <v/>
      </c>
      <c r="H1753" s="164" t="str">
        <f>IF(D1753="所費",VLOOKUP(D1753,支出入力表!E1754:$M$2000,5,FALSE),"")</f>
        <v/>
      </c>
      <c r="I1753" s="166" t="str">
        <f>IF(D1753="所費",VLOOKUP(D1753,支出入力表!E1754:$M$2000,6,FALSE),"")</f>
        <v/>
      </c>
      <c r="J1753" s="167" t="str">
        <f>IF(D1753="所費",VLOOKUP(D1753,支出入力表!E1754:$M$2000,7,FALSE),"")</f>
        <v/>
      </c>
      <c r="K1753" s="167" t="str">
        <f>IF(D1753="所費",VLOOKUP(D1753,支出入力表!E1754:$M$2000,8,FALSE),"")</f>
        <v/>
      </c>
      <c r="L1753" s="168" t="str">
        <f>IF(D1753="所費",VLOOKUP(D1753,支出入力表!E1754:$M$2000,9,FALSE),"")</f>
        <v/>
      </c>
      <c r="M1753" s="30"/>
    </row>
    <row r="1754" spans="2:13" x14ac:dyDescent="0.55000000000000004">
      <c r="B1754" s="163" t="str">
        <f>IF(D1754="所費",支出入力表!A1755,"")</f>
        <v/>
      </c>
      <c r="C1754" s="164" t="str">
        <f>IF(D1754="所費",支出入力表!C1755,"")</f>
        <v/>
      </c>
      <c r="D1754" s="165" t="str">
        <f>IF(支出入力表!E1755="所費","所費","")</f>
        <v/>
      </c>
      <c r="E1754" s="165" t="str">
        <f>IF(D1754="","",支出入力表!G1755)</f>
        <v/>
      </c>
      <c r="F1754" s="196" t="str">
        <f>IF(E1754="","",VLOOKUP(E1754,プルダウン用リスト!$L$1:$M$14,2,FALSE))</f>
        <v/>
      </c>
      <c r="G1754" s="164" t="str">
        <f>IF(D1754="所費",VLOOKUP(D1754,支出入力表!E1755:$M$2000,4,FALSE),"")</f>
        <v/>
      </c>
      <c r="H1754" s="164" t="str">
        <f>IF(D1754="所費",VLOOKUP(D1754,支出入力表!E1755:$M$2000,5,FALSE),"")</f>
        <v/>
      </c>
      <c r="I1754" s="166" t="str">
        <f>IF(D1754="所費",VLOOKUP(D1754,支出入力表!E1755:$M$2000,6,FALSE),"")</f>
        <v/>
      </c>
      <c r="J1754" s="167" t="str">
        <f>IF(D1754="所費",VLOOKUP(D1754,支出入力表!E1755:$M$2000,7,FALSE),"")</f>
        <v/>
      </c>
      <c r="K1754" s="167" t="str">
        <f>IF(D1754="所費",VLOOKUP(D1754,支出入力表!E1755:$M$2000,8,FALSE),"")</f>
        <v/>
      </c>
      <c r="L1754" s="168" t="str">
        <f>IF(D1754="所費",VLOOKUP(D1754,支出入力表!E1755:$M$2000,9,FALSE),"")</f>
        <v/>
      </c>
      <c r="M1754" s="30"/>
    </row>
    <row r="1755" spans="2:13" x14ac:dyDescent="0.55000000000000004">
      <c r="B1755" s="163" t="str">
        <f>IF(D1755="所費",支出入力表!A1756,"")</f>
        <v/>
      </c>
      <c r="C1755" s="164" t="str">
        <f>IF(D1755="所費",支出入力表!C1756,"")</f>
        <v/>
      </c>
      <c r="D1755" s="165" t="str">
        <f>IF(支出入力表!E1756="所費","所費","")</f>
        <v/>
      </c>
      <c r="E1755" s="165" t="str">
        <f>IF(D1755="","",支出入力表!G1756)</f>
        <v/>
      </c>
      <c r="F1755" s="196" t="str">
        <f>IF(E1755="","",VLOOKUP(E1755,プルダウン用リスト!$L$1:$M$14,2,FALSE))</f>
        <v/>
      </c>
      <c r="G1755" s="164" t="str">
        <f>IF(D1755="所費",VLOOKUP(D1755,支出入力表!E1756:$M$2000,4,FALSE),"")</f>
        <v/>
      </c>
      <c r="H1755" s="164" t="str">
        <f>IF(D1755="所費",VLOOKUP(D1755,支出入力表!E1756:$M$2000,5,FALSE),"")</f>
        <v/>
      </c>
      <c r="I1755" s="166" t="str">
        <f>IF(D1755="所費",VLOOKUP(D1755,支出入力表!E1756:$M$2000,6,FALSE),"")</f>
        <v/>
      </c>
      <c r="J1755" s="167" t="str">
        <f>IF(D1755="所費",VLOOKUP(D1755,支出入力表!E1756:$M$2000,7,FALSE),"")</f>
        <v/>
      </c>
      <c r="K1755" s="167" t="str">
        <f>IF(D1755="所費",VLOOKUP(D1755,支出入力表!E1756:$M$2000,8,FALSE),"")</f>
        <v/>
      </c>
      <c r="L1755" s="168" t="str">
        <f>IF(D1755="所費",VLOOKUP(D1755,支出入力表!E1756:$M$2000,9,FALSE),"")</f>
        <v/>
      </c>
      <c r="M1755" s="30"/>
    </row>
    <row r="1756" spans="2:13" x14ac:dyDescent="0.55000000000000004">
      <c r="B1756" s="163" t="str">
        <f>IF(D1756="所費",支出入力表!A1757,"")</f>
        <v/>
      </c>
      <c r="C1756" s="164" t="str">
        <f>IF(D1756="所費",支出入力表!C1757,"")</f>
        <v/>
      </c>
      <c r="D1756" s="165" t="str">
        <f>IF(支出入力表!E1757="所費","所費","")</f>
        <v/>
      </c>
      <c r="E1756" s="165" t="str">
        <f>IF(D1756="","",支出入力表!G1757)</f>
        <v/>
      </c>
      <c r="F1756" s="196" t="str">
        <f>IF(E1756="","",VLOOKUP(E1756,プルダウン用リスト!$L$1:$M$14,2,FALSE))</f>
        <v/>
      </c>
      <c r="G1756" s="164" t="str">
        <f>IF(D1756="所費",VLOOKUP(D1756,支出入力表!E1757:$M$2000,4,FALSE),"")</f>
        <v/>
      </c>
      <c r="H1756" s="164" t="str">
        <f>IF(D1756="所費",VLOOKUP(D1756,支出入力表!E1757:$M$2000,5,FALSE),"")</f>
        <v/>
      </c>
      <c r="I1756" s="166" t="str">
        <f>IF(D1756="所費",VLOOKUP(D1756,支出入力表!E1757:$M$2000,6,FALSE),"")</f>
        <v/>
      </c>
      <c r="J1756" s="167" t="str">
        <f>IF(D1756="所費",VLOOKUP(D1756,支出入力表!E1757:$M$2000,7,FALSE),"")</f>
        <v/>
      </c>
      <c r="K1756" s="167" t="str">
        <f>IF(D1756="所費",VLOOKUP(D1756,支出入力表!E1757:$M$2000,8,FALSE),"")</f>
        <v/>
      </c>
      <c r="L1756" s="168" t="str">
        <f>IF(D1756="所費",VLOOKUP(D1756,支出入力表!E1757:$M$2000,9,FALSE),"")</f>
        <v/>
      </c>
      <c r="M1756" s="30"/>
    </row>
    <row r="1757" spans="2:13" x14ac:dyDescent="0.55000000000000004">
      <c r="B1757" s="163" t="str">
        <f>IF(D1757="所費",支出入力表!A1758,"")</f>
        <v/>
      </c>
      <c r="C1757" s="164" t="str">
        <f>IF(D1757="所費",支出入力表!C1758,"")</f>
        <v/>
      </c>
      <c r="D1757" s="165" t="str">
        <f>IF(支出入力表!E1758="所費","所費","")</f>
        <v/>
      </c>
      <c r="E1757" s="165" t="str">
        <f>IF(D1757="","",支出入力表!G1758)</f>
        <v/>
      </c>
      <c r="F1757" s="196" t="str">
        <f>IF(E1757="","",VLOOKUP(E1757,プルダウン用リスト!$L$1:$M$14,2,FALSE))</f>
        <v/>
      </c>
      <c r="G1757" s="164" t="str">
        <f>IF(D1757="所費",VLOOKUP(D1757,支出入力表!E1758:$M$2000,4,FALSE),"")</f>
        <v/>
      </c>
      <c r="H1757" s="164" t="str">
        <f>IF(D1757="所費",VLOOKUP(D1757,支出入力表!E1758:$M$2000,5,FALSE),"")</f>
        <v/>
      </c>
      <c r="I1757" s="166" t="str">
        <f>IF(D1757="所費",VLOOKUP(D1757,支出入力表!E1758:$M$2000,6,FALSE),"")</f>
        <v/>
      </c>
      <c r="J1757" s="167" t="str">
        <f>IF(D1757="所費",VLOOKUP(D1757,支出入力表!E1758:$M$2000,7,FALSE),"")</f>
        <v/>
      </c>
      <c r="K1757" s="167" t="str">
        <f>IF(D1757="所費",VLOOKUP(D1757,支出入力表!E1758:$M$2000,8,FALSE),"")</f>
        <v/>
      </c>
      <c r="L1757" s="168" t="str">
        <f>IF(D1757="所費",VLOOKUP(D1757,支出入力表!E1758:$M$2000,9,FALSE),"")</f>
        <v/>
      </c>
      <c r="M1757" s="30"/>
    </row>
    <row r="1758" spans="2:13" x14ac:dyDescent="0.55000000000000004">
      <c r="B1758" s="163" t="str">
        <f>IF(D1758="所費",支出入力表!A1759,"")</f>
        <v/>
      </c>
      <c r="C1758" s="164" t="str">
        <f>IF(D1758="所費",支出入力表!C1759,"")</f>
        <v/>
      </c>
      <c r="D1758" s="165" t="str">
        <f>IF(支出入力表!E1759="所費","所費","")</f>
        <v/>
      </c>
      <c r="E1758" s="165" t="str">
        <f>IF(D1758="","",支出入力表!G1759)</f>
        <v/>
      </c>
      <c r="F1758" s="196" t="str">
        <f>IF(E1758="","",VLOOKUP(E1758,プルダウン用リスト!$L$1:$M$14,2,FALSE))</f>
        <v/>
      </c>
      <c r="G1758" s="164" t="str">
        <f>IF(D1758="所費",VLOOKUP(D1758,支出入力表!E1759:$M$2000,4,FALSE),"")</f>
        <v/>
      </c>
      <c r="H1758" s="164" t="str">
        <f>IF(D1758="所費",VLOOKUP(D1758,支出入力表!E1759:$M$2000,5,FALSE),"")</f>
        <v/>
      </c>
      <c r="I1758" s="166" t="str">
        <f>IF(D1758="所費",VLOOKUP(D1758,支出入力表!E1759:$M$2000,6,FALSE),"")</f>
        <v/>
      </c>
      <c r="J1758" s="167" t="str">
        <f>IF(D1758="所費",VLOOKUP(D1758,支出入力表!E1759:$M$2000,7,FALSE),"")</f>
        <v/>
      </c>
      <c r="K1758" s="167" t="str">
        <f>IF(D1758="所費",VLOOKUP(D1758,支出入力表!E1759:$M$2000,8,FALSE),"")</f>
        <v/>
      </c>
      <c r="L1758" s="168" t="str">
        <f>IF(D1758="所費",VLOOKUP(D1758,支出入力表!E1759:$M$2000,9,FALSE),"")</f>
        <v/>
      </c>
      <c r="M1758" s="30"/>
    </row>
    <row r="1759" spans="2:13" x14ac:dyDescent="0.55000000000000004">
      <c r="B1759" s="163" t="str">
        <f>IF(D1759="所費",支出入力表!A1760,"")</f>
        <v/>
      </c>
      <c r="C1759" s="164" t="str">
        <f>IF(D1759="所費",支出入力表!C1760,"")</f>
        <v/>
      </c>
      <c r="D1759" s="165" t="str">
        <f>IF(支出入力表!E1760="所費","所費","")</f>
        <v/>
      </c>
      <c r="E1759" s="165" t="str">
        <f>IF(D1759="","",支出入力表!G1760)</f>
        <v/>
      </c>
      <c r="F1759" s="196" t="str">
        <f>IF(E1759="","",VLOOKUP(E1759,プルダウン用リスト!$L$1:$M$14,2,FALSE))</f>
        <v/>
      </c>
      <c r="G1759" s="164" t="str">
        <f>IF(D1759="所費",VLOOKUP(D1759,支出入力表!E1760:$M$2000,4,FALSE),"")</f>
        <v/>
      </c>
      <c r="H1759" s="164" t="str">
        <f>IF(D1759="所費",VLOOKUP(D1759,支出入力表!E1760:$M$2000,5,FALSE),"")</f>
        <v/>
      </c>
      <c r="I1759" s="166" t="str">
        <f>IF(D1759="所費",VLOOKUP(D1759,支出入力表!E1760:$M$2000,6,FALSE),"")</f>
        <v/>
      </c>
      <c r="J1759" s="167" t="str">
        <f>IF(D1759="所費",VLOOKUP(D1759,支出入力表!E1760:$M$2000,7,FALSE),"")</f>
        <v/>
      </c>
      <c r="K1759" s="167" t="str">
        <f>IF(D1759="所費",VLOOKUP(D1759,支出入力表!E1760:$M$2000,8,FALSE),"")</f>
        <v/>
      </c>
      <c r="L1759" s="168" t="str">
        <f>IF(D1759="所費",VLOOKUP(D1759,支出入力表!E1760:$M$2000,9,FALSE),"")</f>
        <v/>
      </c>
      <c r="M1759" s="30"/>
    </row>
    <row r="1760" spans="2:13" x14ac:dyDescent="0.55000000000000004">
      <c r="B1760" s="163" t="str">
        <f>IF(D1760="所費",支出入力表!A1761,"")</f>
        <v/>
      </c>
      <c r="C1760" s="164" t="str">
        <f>IF(D1760="所費",支出入力表!C1761,"")</f>
        <v/>
      </c>
      <c r="D1760" s="165" t="str">
        <f>IF(支出入力表!E1761="所費","所費","")</f>
        <v/>
      </c>
      <c r="E1760" s="165" t="str">
        <f>IF(D1760="","",支出入力表!G1761)</f>
        <v/>
      </c>
      <c r="F1760" s="196" t="str">
        <f>IF(E1760="","",VLOOKUP(E1760,プルダウン用リスト!$L$1:$M$14,2,FALSE))</f>
        <v/>
      </c>
      <c r="G1760" s="164" t="str">
        <f>IF(D1760="所費",VLOOKUP(D1760,支出入力表!E1761:$M$2000,4,FALSE),"")</f>
        <v/>
      </c>
      <c r="H1760" s="164" t="str">
        <f>IF(D1760="所費",VLOOKUP(D1760,支出入力表!E1761:$M$2000,5,FALSE),"")</f>
        <v/>
      </c>
      <c r="I1760" s="166" t="str">
        <f>IF(D1760="所費",VLOOKUP(D1760,支出入力表!E1761:$M$2000,6,FALSE),"")</f>
        <v/>
      </c>
      <c r="J1760" s="167" t="str">
        <f>IF(D1760="所費",VLOOKUP(D1760,支出入力表!E1761:$M$2000,7,FALSE),"")</f>
        <v/>
      </c>
      <c r="K1760" s="167" t="str">
        <f>IF(D1760="所費",VLOOKUP(D1760,支出入力表!E1761:$M$2000,8,FALSE),"")</f>
        <v/>
      </c>
      <c r="L1760" s="168" t="str">
        <f>IF(D1760="所費",VLOOKUP(D1760,支出入力表!E1761:$M$2000,9,FALSE),"")</f>
        <v/>
      </c>
      <c r="M1760" s="30"/>
    </row>
    <row r="1761" spans="2:13" x14ac:dyDescent="0.55000000000000004">
      <c r="B1761" s="163" t="str">
        <f>IF(D1761="所費",支出入力表!A1762,"")</f>
        <v/>
      </c>
      <c r="C1761" s="164" t="str">
        <f>IF(D1761="所費",支出入力表!C1762,"")</f>
        <v/>
      </c>
      <c r="D1761" s="165" t="str">
        <f>IF(支出入力表!E1762="所費","所費","")</f>
        <v/>
      </c>
      <c r="E1761" s="165" t="str">
        <f>IF(D1761="","",支出入力表!G1762)</f>
        <v/>
      </c>
      <c r="F1761" s="196" t="str">
        <f>IF(E1761="","",VLOOKUP(E1761,プルダウン用リスト!$L$1:$M$14,2,FALSE))</f>
        <v/>
      </c>
      <c r="G1761" s="164" t="str">
        <f>IF(D1761="所費",VLOOKUP(D1761,支出入力表!E1762:$M$2000,4,FALSE),"")</f>
        <v/>
      </c>
      <c r="H1761" s="164" t="str">
        <f>IF(D1761="所費",VLOOKUP(D1761,支出入力表!E1762:$M$2000,5,FALSE),"")</f>
        <v/>
      </c>
      <c r="I1761" s="166" t="str">
        <f>IF(D1761="所費",VLOOKUP(D1761,支出入力表!E1762:$M$2000,6,FALSE),"")</f>
        <v/>
      </c>
      <c r="J1761" s="167" t="str">
        <f>IF(D1761="所費",VLOOKUP(D1761,支出入力表!E1762:$M$2000,7,FALSE),"")</f>
        <v/>
      </c>
      <c r="K1761" s="167" t="str">
        <f>IF(D1761="所費",VLOOKUP(D1761,支出入力表!E1762:$M$2000,8,FALSE),"")</f>
        <v/>
      </c>
      <c r="L1761" s="168" t="str">
        <f>IF(D1761="所費",VLOOKUP(D1761,支出入力表!E1762:$M$2000,9,FALSE),"")</f>
        <v/>
      </c>
      <c r="M1761" s="30"/>
    </row>
    <row r="1762" spans="2:13" x14ac:dyDescent="0.55000000000000004">
      <c r="B1762" s="163" t="str">
        <f>IF(D1762="所費",支出入力表!A1763,"")</f>
        <v/>
      </c>
      <c r="C1762" s="164" t="str">
        <f>IF(D1762="所費",支出入力表!C1763,"")</f>
        <v/>
      </c>
      <c r="D1762" s="165" t="str">
        <f>IF(支出入力表!E1763="所費","所費","")</f>
        <v/>
      </c>
      <c r="E1762" s="165" t="str">
        <f>IF(D1762="","",支出入力表!G1763)</f>
        <v/>
      </c>
      <c r="F1762" s="196" t="str">
        <f>IF(E1762="","",VLOOKUP(E1762,プルダウン用リスト!$L$1:$M$14,2,FALSE))</f>
        <v/>
      </c>
      <c r="G1762" s="164" t="str">
        <f>IF(D1762="所費",VLOOKUP(D1762,支出入力表!E1763:$M$2000,4,FALSE),"")</f>
        <v/>
      </c>
      <c r="H1762" s="164" t="str">
        <f>IF(D1762="所費",VLOOKUP(D1762,支出入力表!E1763:$M$2000,5,FALSE),"")</f>
        <v/>
      </c>
      <c r="I1762" s="166" t="str">
        <f>IF(D1762="所費",VLOOKUP(D1762,支出入力表!E1763:$M$2000,6,FALSE),"")</f>
        <v/>
      </c>
      <c r="J1762" s="167" t="str">
        <f>IF(D1762="所費",VLOOKUP(D1762,支出入力表!E1763:$M$2000,7,FALSE),"")</f>
        <v/>
      </c>
      <c r="K1762" s="167" t="str">
        <f>IF(D1762="所費",VLOOKUP(D1762,支出入力表!E1763:$M$2000,8,FALSE),"")</f>
        <v/>
      </c>
      <c r="L1762" s="168" t="str">
        <f>IF(D1762="所費",VLOOKUP(D1762,支出入力表!E1763:$M$2000,9,FALSE),"")</f>
        <v/>
      </c>
      <c r="M1762" s="30"/>
    </row>
    <row r="1763" spans="2:13" x14ac:dyDescent="0.55000000000000004">
      <c r="B1763" s="163" t="str">
        <f>IF(D1763="所費",支出入力表!A1764,"")</f>
        <v/>
      </c>
      <c r="C1763" s="164" t="str">
        <f>IF(D1763="所費",支出入力表!C1764,"")</f>
        <v/>
      </c>
      <c r="D1763" s="165" t="str">
        <f>IF(支出入力表!E1764="所費","所費","")</f>
        <v/>
      </c>
      <c r="E1763" s="165" t="str">
        <f>IF(D1763="","",支出入力表!G1764)</f>
        <v/>
      </c>
      <c r="F1763" s="196" t="str">
        <f>IF(E1763="","",VLOOKUP(E1763,プルダウン用リスト!$L$1:$M$14,2,FALSE))</f>
        <v/>
      </c>
      <c r="G1763" s="164" t="str">
        <f>IF(D1763="所費",VLOOKUP(D1763,支出入力表!E1764:$M$2000,4,FALSE),"")</f>
        <v/>
      </c>
      <c r="H1763" s="164" t="str">
        <f>IF(D1763="所費",VLOOKUP(D1763,支出入力表!E1764:$M$2000,5,FALSE),"")</f>
        <v/>
      </c>
      <c r="I1763" s="166" t="str">
        <f>IF(D1763="所費",VLOOKUP(D1763,支出入力表!E1764:$M$2000,6,FALSE),"")</f>
        <v/>
      </c>
      <c r="J1763" s="167" t="str">
        <f>IF(D1763="所費",VLOOKUP(D1763,支出入力表!E1764:$M$2000,7,FALSE),"")</f>
        <v/>
      </c>
      <c r="K1763" s="167" t="str">
        <f>IF(D1763="所費",VLOOKUP(D1763,支出入力表!E1764:$M$2000,8,FALSE),"")</f>
        <v/>
      </c>
      <c r="L1763" s="168" t="str">
        <f>IF(D1763="所費",VLOOKUP(D1763,支出入力表!E1764:$M$2000,9,FALSE),"")</f>
        <v/>
      </c>
      <c r="M1763" s="30"/>
    </row>
    <row r="1764" spans="2:13" x14ac:dyDescent="0.55000000000000004">
      <c r="B1764" s="163" t="str">
        <f>IF(D1764="所費",支出入力表!A1765,"")</f>
        <v/>
      </c>
      <c r="C1764" s="164" t="str">
        <f>IF(D1764="所費",支出入力表!C1765,"")</f>
        <v/>
      </c>
      <c r="D1764" s="165" t="str">
        <f>IF(支出入力表!E1765="所費","所費","")</f>
        <v/>
      </c>
      <c r="E1764" s="165" t="str">
        <f>IF(D1764="","",支出入力表!G1765)</f>
        <v/>
      </c>
      <c r="F1764" s="196" t="str">
        <f>IF(E1764="","",VLOOKUP(E1764,プルダウン用リスト!$L$1:$M$14,2,FALSE))</f>
        <v/>
      </c>
      <c r="G1764" s="164" t="str">
        <f>IF(D1764="所費",VLOOKUP(D1764,支出入力表!E1765:$M$2000,4,FALSE),"")</f>
        <v/>
      </c>
      <c r="H1764" s="164" t="str">
        <f>IF(D1764="所費",VLOOKUP(D1764,支出入力表!E1765:$M$2000,5,FALSE),"")</f>
        <v/>
      </c>
      <c r="I1764" s="166" t="str">
        <f>IF(D1764="所費",VLOOKUP(D1764,支出入力表!E1765:$M$2000,6,FALSE),"")</f>
        <v/>
      </c>
      <c r="J1764" s="167" t="str">
        <f>IF(D1764="所費",VLOOKUP(D1764,支出入力表!E1765:$M$2000,7,FALSE),"")</f>
        <v/>
      </c>
      <c r="K1764" s="167" t="str">
        <f>IF(D1764="所費",VLOOKUP(D1764,支出入力表!E1765:$M$2000,8,FALSE),"")</f>
        <v/>
      </c>
      <c r="L1764" s="168" t="str">
        <f>IF(D1764="所費",VLOOKUP(D1764,支出入力表!E1765:$M$2000,9,FALSE),"")</f>
        <v/>
      </c>
      <c r="M1764" s="30"/>
    </row>
    <row r="1765" spans="2:13" x14ac:dyDescent="0.55000000000000004">
      <c r="B1765" s="163" t="str">
        <f>IF(D1765="所費",支出入力表!A1766,"")</f>
        <v/>
      </c>
      <c r="C1765" s="164" t="str">
        <f>IF(D1765="所費",支出入力表!C1766,"")</f>
        <v/>
      </c>
      <c r="D1765" s="165" t="str">
        <f>IF(支出入力表!E1766="所費","所費","")</f>
        <v/>
      </c>
      <c r="E1765" s="165" t="str">
        <f>IF(D1765="","",支出入力表!G1766)</f>
        <v/>
      </c>
      <c r="F1765" s="196" t="str">
        <f>IF(E1765="","",VLOOKUP(E1765,プルダウン用リスト!$L$1:$M$14,2,FALSE))</f>
        <v/>
      </c>
      <c r="G1765" s="164" t="str">
        <f>IF(D1765="所費",VLOOKUP(D1765,支出入力表!E1766:$M$2000,4,FALSE),"")</f>
        <v/>
      </c>
      <c r="H1765" s="164" t="str">
        <f>IF(D1765="所費",VLOOKUP(D1765,支出入力表!E1766:$M$2000,5,FALSE),"")</f>
        <v/>
      </c>
      <c r="I1765" s="166" t="str">
        <f>IF(D1765="所費",VLOOKUP(D1765,支出入力表!E1766:$M$2000,6,FALSE),"")</f>
        <v/>
      </c>
      <c r="J1765" s="167" t="str">
        <f>IF(D1765="所費",VLOOKUP(D1765,支出入力表!E1766:$M$2000,7,FALSE),"")</f>
        <v/>
      </c>
      <c r="K1765" s="167" t="str">
        <f>IF(D1765="所費",VLOOKUP(D1765,支出入力表!E1766:$M$2000,8,FALSE),"")</f>
        <v/>
      </c>
      <c r="L1765" s="168" t="str">
        <f>IF(D1765="所費",VLOOKUP(D1765,支出入力表!E1766:$M$2000,9,FALSE),"")</f>
        <v/>
      </c>
      <c r="M1765" s="30"/>
    </row>
    <row r="1766" spans="2:13" x14ac:dyDescent="0.55000000000000004">
      <c r="B1766" s="163" t="str">
        <f>IF(D1766="所費",支出入力表!A1767,"")</f>
        <v/>
      </c>
      <c r="C1766" s="164" t="str">
        <f>IF(D1766="所費",支出入力表!C1767,"")</f>
        <v/>
      </c>
      <c r="D1766" s="165" t="str">
        <f>IF(支出入力表!E1767="所費","所費","")</f>
        <v/>
      </c>
      <c r="E1766" s="165" t="str">
        <f>IF(D1766="","",支出入力表!G1767)</f>
        <v/>
      </c>
      <c r="F1766" s="196" t="str">
        <f>IF(E1766="","",VLOOKUP(E1766,プルダウン用リスト!$L$1:$M$14,2,FALSE))</f>
        <v/>
      </c>
      <c r="G1766" s="164" t="str">
        <f>IF(D1766="所費",VLOOKUP(D1766,支出入力表!E1767:$M$2000,4,FALSE),"")</f>
        <v/>
      </c>
      <c r="H1766" s="164" t="str">
        <f>IF(D1766="所費",VLOOKUP(D1766,支出入力表!E1767:$M$2000,5,FALSE),"")</f>
        <v/>
      </c>
      <c r="I1766" s="166" t="str">
        <f>IF(D1766="所費",VLOOKUP(D1766,支出入力表!E1767:$M$2000,6,FALSE),"")</f>
        <v/>
      </c>
      <c r="J1766" s="167" t="str">
        <f>IF(D1766="所費",VLOOKUP(D1766,支出入力表!E1767:$M$2000,7,FALSE),"")</f>
        <v/>
      </c>
      <c r="K1766" s="167" t="str">
        <f>IF(D1766="所費",VLOOKUP(D1766,支出入力表!E1767:$M$2000,8,FALSE),"")</f>
        <v/>
      </c>
      <c r="L1766" s="168" t="str">
        <f>IF(D1766="所費",VLOOKUP(D1766,支出入力表!E1767:$M$2000,9,FALSE),"")</f>
        <v/>
      </c>
      <c r="M1766" s="30"/>
    </row>
    <row r="1767" spans="2:13" x14ac:dyDescent="0.55000000000000004">
      <c r="B1767" s="163" t="str">
        <f>IF(D1767="所費",支出入力表!A1768,"")</f>
        <v/>
      </c>
      <c r="C1767" s="164" t="str">
        <f>IF(D1767="所費",支出入力表!C1768,"")</f>
        <v/>
      </c>
      <c r="D1767" s="165" t="str">
        <f>IF(支出入力表!E1768="所費","所費","")</f>
        <v/>
      </c>
      <c r="E1767" s="165" t="str">
        <f>IF(D1767="","",支出入力表!G1768)</f>
        <v/>
      </c>
      <c r="F1767" s="196" t="str">
        <f>IF(E1767="","",VLOOKUP(E1767,プルダウン用リスト!$L$1:$M$14,2,FALSE))</f>
        <v/>
      </c>
      <c r="G1767" s="164" t="str">
        <f>IF(D1767="所費",VLOOKUP(D1767,支出入力表!E1768:$M$2000,4,FALSE),"")</f>
        <v/>
      </c>
      <c r="H1767" s="164" t="str">
        <f>IF(D1767="所費",VLOOKUP(D1767,支出入力表!E1768:$M$2000,5,FALSE),"")</f>
        <v/>
      </c>
      <c r="I1767" s="166" t="str">
        <f>IF(D1767="所費",VLOOKUP(D1767,支出入力表!E1768:$M$2000,6,FALSE),"")</f>
        <v/>
      </c>
      <c r="J1767" s="167" t="str">
        <f>IF(D1767="所費",VLOOKUP(D1767,支出入力表!E1768:$M$2000,7,FALSE),"")</f>
        <v/>
      </c>
      <c r="K1767" s="167" t="str">
        <f>IF(D1767="所費",VLOOKUP(D1767,支出入力表!E1768:$M$2000,8,FALSE),"")</f>
        <v/>
      </c>
      <c r="L1767" s="168" t="str">
        <f>IF(D1767="所費",VLOOKUP(D1767,支出入力表!E1768:$M$2000,9,FALSE),"")</f>
        <v/>
      </c>
      <c r="M1767" s="30"/>
    </row>
    <row r="1768" spans="2:13" x14ac:dyDescent="0.55000000000000004">
      <c r="B1768" s="163" t="str">
        <f>IF(D1768="所費",支出入力表!A1769,"")</f>
        <v/>
      </c>
      <c r="C1768" s="164" t="str">
        <f>IF(D1768="所費",支出入力表!C1769,"")</f>
        <v/>
      </c>
      <c r="D1768" s="165" t="str">
        <f>IF(支出入力表!E1769="所費","所費","")</f>
        <v/>
      </c>
      <c r="E1768" s="165" t="str">
        <f>IF(D1768="","",支出入力表!G1769)</f>
        <v/>
      </c>
      <c r="F1768" s="196" t="str">
        <f>IF(E1768="","",VLOOKUP(E1768,プルダウン用リスト!$L$1:$M$14,2,FALSE))</f>
        <v/>
      </c>
      <c r="G1768" s="164" t="str">
        <f>IF(D1768="所費",VLOOKUP(D1768,支出入力表!E1769:$M$2000,4,FALSE),"")</f>
        <v/>
      </c>
      <c r="H1768" s="164" t="str">
        <f>IF(D1768="所費",VLOOKUP(D1768,支出入力表!E1769:$M$2000,5,FALSE),"")</f>
        <v/>
      </c>
      <c r="I1768" s="166" t="str">
        <f>IF(D1768="所費",VLOOKUP(D1768,支出入力表!E1769:$M$2000,6,FALSE),"")</f>
        <v/>
      </c>
      <c r="J1768" s="167" t="str">
        <f>IF(D1768="所費",VLOOKUP(D1768,支出入力表!E1769:$M$2000,7,FALSE),"")</f>
        <v/>
      </c>
      <c r="K1768" s="167" t="str">
        <f>IF(D1768="所費",VLOOKUP(D1768,支出入力表!E1769:$M$2000,8,FALSE),"")</f>
        <v/>
      </c>
      <c r="L1768" s="168" t="str">
        <f>IF(D1768="所費",VLOOKUP(D1768,支出入力表!E1769:$M$2000,9,FALSE),"")</f>
        <v/>
      </c>
      <c r="M1768" s="30"/>
    </row>
    <row r="1769" spans="2:13" x14ac:dyDescent="0.55000000000000004">
      <c r="B1769" s="163" t="str">
        <f>IF(D1769="所費",支出入力表!A1770,"")</f>
        <v/>
      </c>
      <c r="C1769" s="164" t="str">
        <f>IF(D1769="所費",支出入力表!C1770,"")</f>
        <v/>
      </c>
      <c r="D1769" s="165" t="str">
        <f>IF(支出入力表!E1770="所費","所費","")</f>
        <v/>
      </c>
      <c r="E1769" s="165" t="str">
        <f>IF(D1769="","",支出入力表!G1770)</f>
        <v/>
      </c>
      <c r="F1769" s="196" t="str">
        <f>IF(E1769="","",VLOOKUP(E1769,プルダウン用リスト!$L$1:$M$14,2,FALSE))</f>
        <v/>
      </c>
      <c r="G1769" s="164" t="str">
        <f>IF(D1769="所費",VLOOKUP(D1769,支出入力表!E1770:$M$2000,4,FALSE),"")</f>
        <v/>
      </c>
      <c r="H1769" s="164" t="str">
        <f>IF(D1769="所費",VLOOKUP(D1769,支出入力表!E1770:$M$2000,5,FALSE),"")</f>
        <v/>
      </c>
      <c r="I1769" s="166" t="str">
        <f>IF(D1769="所費",VLOOKUP(D1769,支出入力表!E1770:$M$2000,6,FALSE),"")</f>
        <v/>
      </c>
      <c r="J1769" s="167" t="str">
        <f>IF(D1769="所費",VLOOKUP(D1769,支出入力表!E1770:$M$2000,7,FALSE),"")</f>
        <v/>
      </c>
      <c r="K1769" s="167" t="str">
        <f>IF(D1769="所費",VLOOKUP(D1769,支出入力表!E1770:$M$2000,8,FALSE),"")</f>
        <v/>
      </c>
      <c r="L1769" s="168" t="str">
        <f>IF(D1769="所費",VLOOKUP(D1769,支出入力表!E1770:$M$2000,9,FALSE),"")</f>
        <v/>
      </c>
      <c r="M1769" s="30"/>
    </row>
    <row r="1770" spans="2:13" x14ac:dyDescent="0.55000000000000004">
      <c r="B1770" s="163" t="str">
        <f>IF(D1770="所費",支出入力表!A1771,"")</f>
        <v/>
      </c>
      <c r="C1770" s="164" t="str">
        <f>IF(D1770="所費",支出入力表!C1771,"")</f>
        <v/>
      </c>
      <c r="D1770" s="165" t="str">
        <f>IF(支出入力表!E1771="所費","所費","")</f>
        <v/>
      </c>
      <c r="E1770" s="165" t="str">
        <f>IF(D1770="","",支出入力表!G1771)</f>
        <v/>
      </c>
      <c r="F1770" s="196" t="str">
        <f>IF(E1770="","",VLOOKUP(E1770,プルダウン用リスト!$L$1:$M$14,2,FALSE))</f>
        <v/>
      </c>
      <c r="G1770" s="164" t="str">
        <f>IF(D1770="所費",VLOOKUP(D1770,支出入力表!E1771:$M$2000,4,FALSE),"")</f>
        <v/>
      </c>
      <c r="H1770" s="164" t="str">
        <f>IF(D1770="所費",VLOOKUP(D1770,支出入力表!E1771:$M$2000,5,FALSE),"")</f>
        <v/>
      </c>
      <c r="I1770" s="166" t="str">
        <f>IF(D1770="所費",VLOOKUP(D1770,支出入力表!E1771:$M$2000,6,FALSE),"")</f>
        <v/>
      </c>
      <c r="J1770" s="167" t="str">
        <f>IF(D1770="所費",VLOOKUP(D1770,支出入力表!E1771:$M$2000,7,FALSE),"")</f>
        <v/>
      </c>
      <c r="K1770" s="167" t="str">
        <f>IF(D1770="所費",VLOOKUP(D1770,支出入力表!E1771:$M$2000,8,FALSE),"")</f>
        <v/>
      </c>
      <c r="L1770" s="168" t="str">
        <f>IF(D1770="所費",VLOOKUP(D1770,支出入力表!E1771:$M$2000,9,FALSE),"")</f>
        <v/>
      </c>
      <c r="M1770" s="30"/>
    </row>
    <row r="1771" spans="2:13" x14ac:dyDescent="0.55000000000000004">
      <c r="B1771" s="163" t="str">
        <f>IF(D1771="所費",支出入力表!A1772,"")</f>
        <v/>
      </c>
      <c r="C1771" s="164" t="str">
        <f>IF(D1771="所費",支出入力表!C1772,"")</f>
        <v/>
      </c>
      <c r="D1771" s="165" t="str">
        <f>IF(支出入力表!E1772="所費","所費","")</f>
        <v/>
      </c>
      <c r="E1771" s="165" t="str">
        <f>IF(D1771="","",支出入力表!G1772)</f>
        <v/>
      </c>
      <c r="F1771" s="196" t="str">
        <f>IF(E1771="","",VLOOKUP(E1771,プルダウン用リスト!$L$1:$M$14,2,FALSE))</f>
        <v/>
      </c>
      <c r="G1771" s="164" t="str">
        <f>IF(D1771="所費",VLOOKUP(D1771,支出入力表!E1772:$M$2000,4,FALSE),"")</f>
        <v/>
      </c>
      <c r="H1771" s="164" t="str">
        <f>IF(D1771="所費",VLOOKUP(D1771,支出入力表!E1772:$M$2000,5,FALSE),"")</f>
        <v/>
      </c>
      <c r="I1771" s="166" t="str">
        <f>IF(D1771="所費",VLOOKUP(D1771,支出入力表!E1772:$M$2000,6,FALSE),"")</f>
        <v/>
      </c>
      <c r="J1771" s="167" t="str">
        <f>IF(D1771="所費",VLOOKUP(D1771,支出入力表!E1772:$M$2000,7,FALSE),"")</f>
        <v/>
      </c>
      <c r="K1771" s="167" t="str">
        <f>IF(D1771="所費",VLOOKUP(D1771,支出入力表!E1772:$M$2000,8,FALSE),"")</f>
        <v/>
      </c>
      <c r="L1771" s="168" t="str">
        <f>IF(D1771="所費",VLOOKUP(D1771,支出入力表!E1772:$M$2000,9,FALSE),"")</f>
        <v/>
      </c>
      <c r="M1771" s="30"/>
    </row>
    <row r="1772" spans="2:13" x14ac:dyDescent="0.55000000000000004">
      <c r="B1772" s="163" t="str">
        <f>IF(D1772="所費",支出入力表!A1773,"")</f>
        <v/>
      </c>
      <c r="C1772" s="164" t="str">
        <f>IF(D1772="所費",支出入力表!C1773,"")</f>
        <v/>
      </c>
      <c r="D1772" s="165" t="str">
        <f>IF(支出入力表!E1773="所費","所費","")</f>
        <v/>
      </c>
      <c r="E1772" s="165" t="str">
        <f>IF(D1772="","",支出入力表!G1773)</f>
        <v/>
      </c>
      <c r="F1772" s="196" t="str">
        <f>IF(E1772="","",VLOOKUP(E1772,プルダウン用リスト!$L$1:$M$14,2,FALSE))</f>
        <v/>
      </c>
      <c r="G1772" s="164" t="str">
        <f>IF(D1772="所費",VLOOKUP(D1772,支出入力表!E1773:$M$2000,4,FALSE),"")</f>
        <v/>
      </c>
      <c r="H1772" s="164" t="str">
        <f>IF(D1772="所費",VLOOKUP(D1772,支出入力表!E1773:$M$2000,5,FALSE),"")</f>
        <v/>
      </c>
      <c r="I1772" s="166" t="str">
        <f>IF(D1772="所費",VLOOKUP(D1772,支出入力表!E1773:$M$2000,6,FALSE),"")</f>
        <v/>
      </c>
      <c r="J1772" s="167" t="str">
        <f>IF(D1772="所費",VLOOKUP(D1772,支出入力表!E1773:$M$2000,7,FALSE),"")</f>
        <v/>
      </c>
      <c r="K1772" s="167" t="str">
        <f>IF(D1772="所費",VLOOKUP(D1772,支出入力表!E1773:$M$2000,8,FALSE),"")</f>
        <v/>
      </c>
      <c r="L1772" s="168" t="str">
        <f>IF(D1772="所費",VLOOKUP(D1772,支出入力表!E1773:$M$2000,9,FALSE),"")</f>
        <v/>
      </c>
      <c r="M1772" s="30"/>
    </row>
    <row r="1773" spans="2:13" x14ac:dyDescent="0.55000000000000004">
      <c r="B1773" s="163" t="str">
        <f>IF(D1773="所費",支出入力表!A1774,"")</f>
        <v/>
      </c>
      <c r="C1773" s="164" t="str">
        <f>IF(D1773="所費",支出入力表!C1774,"")</f>
        <v/>
      </c>
      <c r="D1773" s="165" t="str">
        <f>IF(支出入力表!E1774="所費","所費","")</f>
        <v/>
      </c>
      <c r="E1773" s="165" t="str">
        <f>IF(D1773="","",支出入力表!G1774)</f>
        <v/>
      </c>
      <c r="F1773" s="196" t="str">
        <f>IF(E1773="","",VLOOKUP(E1773,プルダウン用リスト!$L$1:$M$14,2,FALSE))</f>
        <v/>
      </c>
      <c r="G1773" s="164" t="str">
        <f>IF(D1773="所費",VLOOKUP(D1773,支出入力表!E1774:$M$2000,4,FALSE),"")</f>
        <v/>
      </c>
      <c r="H1773" s="164" t="str">
        <f>IF(D1773="所費",VLOOKUP(D1773,支出入力表!E1774:$M$2000,5,FALSE),"")</f>
        <v/>
      </c>
      <c r="I1773" s="166" t="str">
        <f>IF(D1773="所費",VLOOKUP(D1773,支出入力表!E1774:$M$2000,6,FALSE),"")</f>
        <v/>
      </c>
      <c r="J1773" s="167" t="str">
        <f>IF(D1773="所費",VLOOKUP(D1773,支出入力表!E1774:$M$2000,7,FALSE),"")</f>
        <v/>
      </c>
      <c r="K1773" s="167" t="str">
        <f>IF(D1773="所費",VLOOKUP(D1773,支出入力表!E1774:$M$2000,8,FALSE),"")</f>
        <v/>
      </c>
      <c r="L1773" s="168" t="str">
        <f>IF(D1773="所費",VLOOKUP(D1773,支出入力表!E1774:$M$2000,9,FALSE),"")</f>
        <v/>
      </c>
      <c r="M1773" s="30"/>
    </row>
    <row r="1774" spans="2:13" x14ac:dyDescent="0.55000000000000004">
      <c r="B1774" s="163" t="str">
        <f>IF(D1774="所費",支出入力表!A1775,"")</f>
        <v/>
      </c>
      <c r="C1774" s="164" t="str">
        <f>IF(D1774="所費",支出入力表!C1775,"")</f>
        <v/>
      </c>
      <c r="D1774" s="165" t="str">
        <f>IF(支出入力表!E1775="所費","所費","")</f>
        <v/>
      </c>
      <c r="E1774" s="165" t="str">
        <f>IF(D1774="","",支出入力表!G1775)</f>
        <v/>
      </c>
      <c r="F1774" s="196" t="str">
        <f>IF(E1774="","",VLOOKUP(E1774,プルダウン用リスト!$L$1:$M$14,2,FALSE))</f>
        <v/>
      </c>
      <c r="G1774" s="164" t="str">
        <f>IF(D1774="所費",VLOOKUP(D1774,支出入力表!E1775:$M$2000,4,FALSE),"")</f>
        <v/>
      </c>
      <c r="H1774" s="164" t="str">
        <f>IF(D1774="所費",VLOOKUP(D1774,支出入力表!E1775:$M$2000,5,FALSE),"")</f>
        <v/>
      </c>
      <c r="I1774" s="166" t="str">
        <f>IF(D1774="所費",VLOOKUP(D1774,支出入力表!E1775:$M$2000,6,FALSE),"")</f>
        <v/>
      </c>
      <c r="J1774" s="167" t="str">
        <f>IF(D1774="所費",VLOOKUP(D1774,支出入力表!E1775:$M$2000,7,FALSE),"")</f>
        <v/>
      </c>
      <c r="K1774" s="167" t="str">
        <f>IF(D1774="所費",VLOOKUP(D1774,支出入力表!E1775:$M$2000,8,FALSE),"")</f>
        <v/>
      </c>
      <c r="L1774" s="168" t="str">
        <f>IF(D1774="所費",VLOOKUP(D1774,支出入力表!E1775:$M$2000,9,FALSE),"")</f>
        <v/>
      </c>
      <c r="M1774" s="30"/>
    </row>
    <row r="1775" spans="2:13" x14ac:dyDescent="0.55000000000000004">
      <c r="B1775" s="163" t="str">
        <f>IF(D1775="所費",支出入力表!A1776,"")</f>
        <v/>
      </c>
      <c r="C1775" s="164" t="str">
        <f>IF(D1775="所費",支出入力表!C1776,"")</f>
        <v/>
      </c>
      <c r="D1775" s="165" t="str">
        <f>IF(支出入力表!E1776="所費","所費","")</f>
        <v/>
      </c>
      <c r="E1775" s="165" t="str">
        <f>IF(D1775="","",支出入力表!G1776)</f>
        <v/>
      </c>
      <c r="F1775" s="196" t="str">
        <f>IF(E1775="","",VLOOKUP(E1775,プルダウン用リスト!$L$1:$M$14,2,FALSE))</f>
        <v/>
      </c>
      <c r="G1775" s="164" t="str">
        <f>IF(D1775="所費",VLOOKUP(D1775,支出入力表!E1776:$M$2000,4,FALSE),"")</f>
        <v/>
      </c>
      <c r="H1775" s="164" t="str">
        <f>IF(D1775="所費",VLOOKUP(D1775,支出入力表!E1776:$M$2000,5,FALSE),"")</f>
        <v/>
      </c>
      <c r="I1775" s="166" t="str">
        <f>IF(D1775="所費",VLOOKUP(D1775,支出入力表!E1776:$M$2000,6,FALSE),"")</f>
        <v/>
      </c>
      <c r="J1775" s="167" t="str">
        <f>IF(D1775="所費",VLOOKUP(D1775,支出入力表!E1776:$M$2000,7,FALSE),"")</f>
        <v/>
      </c>
      <c r="K1775" s="167" t="str">
        <f>IF(D1775="所費",VLOOKUP(D1775,支出入力表!E1776:$M$2000,8,FALSE),"")</f>
        <v/>
      </c>
      <c r="L1775" s="168" t="str">
        <f>IF(D1775="所費",VLOOKUP(D1775,支出入力表!E1776:$M$2000,9,FALSE),"")</f>
        <v/>
      </c>
      <c r="M1775" s="30"/>
    </row>
    <row r="1776" spans="2:13" x14ac:dyDescent="0.55000000000000004">
      <c r="B1776" s="163" t="str">
        <f>IF(D1776="所費",支出入力表!A1777,"")</f>
        <v/>
      </c>
      <c r="C1776" s="164" t="str">
        <f>IF(D1776="所費",支出入力表!C1777,"")</f>
        <v/>
      </c>
      <c r="D1776" s="165" t="str">
        <f>IF(支出入力表!E1777="所費","所費","")</f>
        <v/>
      </c>
      <c r="E1776" s="165" t="str">
        <f>IF(D1776="","",支出入力表!G1777)</f>
        <v/>
      </c>
      <c r="F1776" s="196" t="str">
        <f>IF(E1776="","",VLOOKUP(E1776,プルダウン用リスト!$L$1:$M$14,2,FALSE))</f>
        <v/>
      </c>
      <c r="G1776" s="164" t="str">
        <f>IF(D1776="所費",VLOOKUP(D1776,支出入力表!E1777:$M$2000,4,FALSE),"")</f>
        <v/>
      </c>
      <c r="H1776" s="164" t="str">
        <f>IF(D1776="所費",VLOOKUP(D1776,支出入力表!E1777:$M$2000,5,FALSE),"")</f>
        <v/>
      </c>
      <c r="I1776" s="166" t="str">
        <f>IF(D1776="所費",VLOOKUP(D1776,支出入力表!E1777:$M$2000,6,FALSE),"")</f>
        <v/>
      </c>
      <c r="J1776" s="167" t="str">
        <f>IF(D1776="所費",VLOOKUP(D1776,支出入力表!E1777:$M$2000,7,FALSE),"")</f>
        <v/>
      </c>
      <c r="K1776" s="167" t="str">
        <f>IF(D1776="所費",VLOOKUP(D1776,支出入力表!E1777:$M$2000,8,FALSE),"")</f>
        <v/>
      </c>
      <c r="L1776" s="168" t="str">
        <f>IF(D1776="所費",VLOOKUP(D1776,支出入力表!E1777:$M$2000,9,FALSE),"")</f>
        <v/>
      </c>
      <c r="M1776" s="30"/>
    </row>
    <row r="1777" spans="2:13" x14ac:dyDescent="0.55000000000000004">
      <c r="B1777" s="163" t="str">
        <f>IF(D1777="所費",支出入力表!A1778,"")</f>
        <v/>
      </c>
      <c r="C1777" s="164" t="str">
        <f>IF(D1777="所費",支出入力表!C1778,"")</f>
        <v/>
      </c>
      <c r="D1777" s="165" t="str">
        <f>IF(支出入力表!E1778="所費","所費","")</f>
        <v/>
      </c>
      <c r="E1777" s="165" t="str">
        <f>IF(D1777="","",支出入力表!G1778)</f>
        <v/>
      </c>
      <c r="F1777" s="196" t="str">
        <f>IF(E1777="","",VLOOKUP(E1777,プルダウン用リスト!$L$1:$M$14,2,FALSE))</f>
        <v/>
      </c>
      <c r="G1777" s="164" t="str">
        <f>IF(D1777="所費",VLOOKUP(D1777,支出入力表!E1778:$M$2000,4,FALSE),"")</f>
        <v/>
      </c>
      <c r="H1777" s="164" t="str">
        <f>IF(D1777="所費",VLOOKUP(D1777,支出入力表!E1778:$M$2000,5,FALSE),"")</f>
        <v/>
      </c>
      <c r="I1777" s="166" t="str">
        <f>IF(D1777="所費",VLOOKUP(D1777,支出入力表!E1778:$M$2000,6,FALSE),"")</f>
        <v/>
      </c>
      <c r="J1777" s="167" t="str">
        <f>IF(D1777="所費",VLOOKUP(D1777,支出入力表!E1778:$M$2000,7,FALSE),"")</f>
        <v/>
      </c>
      <c r="K1777" s="167" t="str">
        <f>IF(D1777="所費",VLOOKUP(D1777,支出入力表!E1778:$M$2000,8,FALSE),"")</f>
        <v/>
      </c>
      <c r="L1777" s="168" t="str">
        <f>IF(D1777="所費",VLOOKUP(D1777,支出入力表!E1778:$M$2000,9,FALSE),"")</f>
        <v/>
      </c>
      <c r="M1777" s="30"/>
    </row>
    <row r="1778" spans="2:13" x14ac:dyDescent="0.55000000000000004">
      <c r="B1778" s="163" t="str">
        <f>IF(D1778="所費",支出入力表!A1779,"")</f>
        <v/>
      </c>
      <c r="C1778" s="164" t="str">
        <f>IF(D1778="所費",支出入力表!C1779,"")</f>
        <v/>
      </c>
      <c r="D1778" s="165" t="str">
        <f>IF(支出入力表!E1779="所費","所費","")</f>
        <v/>
      </c>
      <c r="E1778" s="165" t="str">
        <f>IF(D1778="","",支出入力表!G1779)</f>
        <v/>
      </c>
      <c r="F1778" s="196" t="str">
        <f>IF(E1778="","",VLOOKUP(E1778,プルダウン用リスト!$L$1:$M$14,2,FALSE))</f>
        <v/>
      </c>
      <c r="G1778" s="164" t="str">
        <f>IF(D1778="所費",VLOOKUP(D1778,支出入力表!E1779:$M$2000,4,FALSE),"")</f>
        <v/>
      </c>
      <c r="H1778" s="164" t="str">
        <f>IF(D1778="所費",VLOOKUP(D1778,支出入力表!E1779:$M$2000,5,FALSE),"")</f>
        <v/>
      </c>
      <c r="I1778" s="166" t="str">
        <f>IF(D1778="所費",VLOOKUP(D1778,支出入力表!E1779:$M$2000,6,FALSE),"")</f>
        <v/>
      </c>
      <c r="J1778" s="167" t="str">
        <f>IF(D1778="所費",VLOOKUP(D1778,支出入力表!E1779:$M$2000,7,FALSE),"")</f>
        <v/>
      </c>
      <c r="K1778" s="167" t="str">
        <f>IF(D1778="所費",VLOOKUP(D1778,支出入力表!E1779:$M$2000,8,FALSE),"")</f>
        <v/>
      </c>
      <c r="L1778" s="168" t="str">
        <f>IF(D1778="所費",VLOOKUP(D1778,支出入力表!E1779:$M$2000,9,FALSE),"")</f>
        <v/>
      </c>
      <c r="M1778" s="30"/>
    </row>
    <row r="1779" spans="2:13" x14ac:dyDescent="0.55000000000000004">
      <c r="B1779" s="163" t="str">
        <f>IF(D1779="所費",支出入力表!A1780,"")</f>
        <v/>
      </c>
      <c r="C1779" s="164" t="str">
        <f>IF(D1779="所費",支出入力表!C1780,"")</f>
        <v/>
      </c>
      <c r="D1779" s="165" t="str">
        <f>IF(支出入力表!E1780="所費","所費","")</f>
        <v/>
      </c>
      <c r="E1779" s="165" t="str">
        <f>IF(D1779="","",支出入力表!G1780)</f>
        <v/>
      </c>
      <c r="F1779" s="196" t="str">
        <f>IF(E1779="","",VLOOKUP(E1779,プルダウン用リスト!$L$1:$M$14,2,FALSE))</f>
        <v/>
      </c>
      <c r="G1779" s="164" t="str">
        <f>IF(D1779="所費",VLOOKUP(D1779,支出入力表!E1780:$M$2000,4,FALSE),"")</f>
        <v/>
      </c>
      <c r="H1779" s="164" t="str">
        <f>IF(D1779="所費",VLOOKUP(D1779,支出入力表!E1780:$M$2000,5,FALSE),"")</f>
        <v/>
      </c>
      <c r="I1779" s="166" t="str">
        <f>IF(D1779="所費",VLOOKUP(D1779,支出入力表!E1780:$M$2000,6,FALSE),"")</f>
        <v/>
      </c>
      <c r="J1779" s="167" t="str">
        <f>IF(D1779="所費",VLOOKUP(D1779,支出入力表!E1780:$M$2000,7,FALSE),"")</f>
        <v/>
      </c>
      <c r="K1779" s="167" t="str">
        <f>IF(D1779="所費",VLOOKUP(D1779,支出入力表!E1780:$M$2000,8,FALSE),"")</f>
        <v/>
      </c>
      <c r="L1779" s="168" t="str">
        <f>IF(D1779="所費",VLOOKUP(D1779,支出入力表!E1780:$M$2000,9,FALSE),"")</f>
        <v/>
      </c>
      <c r="M1779" s="30"/>
    </row>
    <row r="1780" spans="2:13" x14ac:dyDescent="0.55000000000000004">
      <c r="B1780" s="163" t="str">
        <f>IF(D1780="所費",支出入力表!A1781,"")</f>
        <v/>
      </c>
      <c r="C1780" s="164" t="str">
        <f>IF(D1780="所費",支出入力表!C1781,"")</f>
        <v/>
      </c>
      <c r="D1780" s="165" t="str">
        <f>IF(支出入力表!E1781="所費","所費","")</f>
        <v/>
      </c>
      <c r="E1780" s="165" t="str">
        <f>IF(D1780="","",支出入力表!G1781)</f>
        <v/>
      </c>
      <c r="F1780" s="196" t="str">
        <f>IF(E1780="","",VLOOKUP(E1780,プルダウン用リスト!$L$1:$M$14,2,FALSE))</f>
        <v/>
      </c>
      <c r="G1780" s="164" t="str">
        <f>IF(D1780="所費",VLOOKUP(D1780,支出入力表!E1781:$M$2000,4,FALSE),"")</f>
        <v/>
      </c>
      <c r="H1780" s="164" t="str">
        <f>IF(D1780="所費",VLOOKUP(D1780,支出入力表!E1781:$M$2000,5,FALSE),"")</f>
        <v/>
      </c>
      <c r="I1780" s="166" t="str">
        <f>IF(D1780="所費",VLOOKUP(D1780,支出入力表!E1781:$M$2000,6,FALSE),"")</f>
        <v/>
      </c>
      <c r="J1780" s="167" t="str">
        <f>IF(D1780="所費",VLOOKUP(D1780,支出入力表!E1781:$M$2000,7,FALSE),"")</f>
        <v/>
      </c>
      <c r="K1780" s="167" t="str">
        <f>IF(D1780="所費",VLOOKUP(D1780,支出入力表!E1781:$M$2000,8,FALSE),"")</f>
        <v/>
      </c>
      <c r="L1780" s="168" t="str">
        <f>IF(D1780="所費",VLOOKUP(D1780,支出入力表!E1781:$M$2000,9,FALSE),"")</f>
        <v/>
      </c>
      <c r="M1780" s="30"/>
    </row>
    <row r="1781" spans="2:13" x14ac:dyDescent="0.55000000000000004">
      <c r="B1781" s="163" t="str">
        <f>IF(D1781="所費",支出入力表!A1782,"")</f>
        <v/>
      </c>
      <c r="C1781" s="164" t="str">
        <f>IF(D1781="所費",支出入力表!C1782,"")</f>
        <v/>
      </c>
      <c r="D1781" s="165" t="str">
        <f>IF(支出入力表!E1782="所費","所費","")</f>
        <v/>
      </c>
      <c r="E1781" s="165" t="str">
        <f>IF(D1781="","",支出入力表!G1782)</f>
        <v/>
      </c>
      <c r="F1781" s="196" t="str">
        <f>IF(E1781="","",VLOOKUP(E1781,プルダウン用リスト!$L$1:$M$14,2,FALSE))</f>
        <v/>
      </c>
      <c r="G1781" s="164" t="str">
        <f>IF(D1781="所費",VLOOKUP(D1781,支出入力表!E1782:$M$2000,4,FALSE),"")</f>
        <v/>
      </c>
      <c r="H1781" s="164" t="str">
        <f>IF(D1781="所費",VLOOKUP(D1781,支出入力表!E1782:$M$2000,5,FALSE),"")</f>
        <v/>
      </c>
      <c r="I1781" s="166" t="str">
        <f>IF(D1781="所費",VLOOKUP(D1781,支出入力表!E1782:$M$2000,6,FALSE),"")</f>
        <v/>
      </c>
      <c r="J1781" s="167" t="str">
        <f>IF(D1781="所費",VLOOKUP(D1781,支出入力表!E1782:$M$2000,7,FALSE),"")</f>
        <v/>
      </c>
      <c r="K1781" s="167" t="str">
        <f>IF(D1781="所費",VLOOKUP(D1781,支出入力表!E1782:$M$2000,8,FALSE),"")</f>
        <v/>
      </c>
      <c r="L1781" s="168" t="str">
        <f>IF(D1781="所費",VLOOKUP(D1781,支出入力表!E1782:$M$2000,9,FALSE),"")</f>
        <v/>
      </c>
      <c r="M1781" s="30"/>
    </row>
    <row r="1782" spans="2:13" x14ac:dyDescent="0.55000000000000004">
      <c r="B1782" s="163" t="str">
        <f>IF(D1782="所費",支出入力表!A1783,"")</f>
        <v/>
      </c>
      <c r="C1782" s="164" t="str">
        <f>IF(D1782="所費",支出入力表!C1783,"")</f>
        <v/>
      </c>
      <c r="D1782" s="165" t="str">
        <f>IF(支出入力表!E1783="所費","所費","")</f>
        <v/>
      </c>
      <c r="E1782" s="165" t="str">
        <f>IF(D1782="","",支出入力表!G1783)</f>
        <v/>
      </c>
      <c r="F1782" s="196" t="str">
        <f>IF(E1782="","",VLOOKUP(E1782,プルダウン用リスト!$L$1:$M$14,2,FALSE))</f>
        <v/>
      </c>
      <c r="G1782" s="164" t="str">
        <f>IF(D1782="所費",VLOOKUP(D1782,支出入力表!E1783:$M$2000,4,FALSE),"")</f>
        <v/>
      </c>
      <c r="H1782" s="164" t="str">
        <f>IF(D1782="所費",VLOOKUP(D1782,支出入力表!E1783:$M$2000,5,FALSE),"")</f>
        <v/>
      </c>
      <c r="I1782" s="166" t="str">
        <f>IF(D1782="所費",VLOOKUP(D1782,支出入力表!E1783:$M$2000,6,FALSE),"")</f>
        <v/>
      </c>
      <c r="J1782" s="167" t="str">
        <f>IF(D1782="所費",VLOOKUP(D1782,支出入力表!E1783:$M$2000,7,FALSE),"")</f>
        <v/>
      </c>
      <c r="K1782" s="167" t="str">
        <f>IF(D1782="所費",VLOOKUP(D1782,支出入力表!E1783:$M$2000,8,FALSE),"")</f>
        <v/>
      </c>
      <c r="L1782" s="168" t="str">
        <f>IF(D1782="所費",VLOOKUP(D1782,支出入力表!E1783:$M$2000,9,FALSE),"")</f>
        <v/>
      </c>
      <c r="M1782" s="30"/>
    </row>
    <row r="1783" spans="2:13" x14ac:dyDescent="0.55000000000000004">
      <c r="B1783" s="163" t="str">
        <f>IF(D1783="所費",支出入力表!A1784,"")</f>
        <v/>
      </c>
      <c r="C1783" s="164" t="str">
        <f>IF(D1783="所費",支出入力表!C1784,"")</f>
        <v/>
      </c>
      <c r="D1783" s="165" t="str">
        <f>IF(支出入力表!E1784="所費","所費","")</f>
        <v/>
      </c>
      <c r="E1783" s="165" t="str">
        <f>IF(D1783="","",支出入力表!G1784)</f>
        <v/>
      </c>
      <c r="F1783" s="196" t="str">
        <f>IF(E1783="","",VLOOKUP(E1783,プルダウン用リスト!$L$1:$M$14,2,FALSE))</f>
        <v/>
      </c>
      <c r="G1783" s="164" t="str">
        <f>IF(D1783="所費",VLOOKUP(D1783,支出入力表!E1784:$M$2000,4,FALSE),"")</f>
        <v/>
      </c>
      <c r="H1783" s="164" t="str">
        <f>IF(D1783="所費",VLOOKUP(D1783,支出入力表!E1784:$M$2000,5,FALSE),"")</f>
        <v/>
      </c>
      <c r="I1783" s="166" t="str">
        <f>IF(D1783="所費",VLOOKUP(D1783,支出入力表!E1784:$M$2000,6,FALSE),"")</f>
        <v/>
      </c>
      <c r="J1783" s="167" t="str">
        <f>IF(D1783="所費",VLOOKUP(D1783,支出入力表!E1784:$M$2000,7,FALSE),"")</f>
        <v/>
      </c>
      <c r="K1783" s="167" t="str">
        <f>IF(D1783="所費",VLOOKUP(D1783,支出入力表!E1784:$M$2000,8,FALSE),"")</f>
        <v/>
      </c>
      <c r="L1783" s="168" t="str">
        <f>IF(D1783="所費",VLOOKUP(D1783,支出入力表!E1784:$M$2000,9,FALSE),"")</f>
        <v/>
      </c>
      <c r="M1783" s="30"/>
    </row>
    <row r="1784" spans="2:13" x14ac:dyDescent="0.55000000000000004">
      <c r="B1784" s="163" t="str">
        <f>IF(D1784="所費",支出入力表!A1785,"")</f>
        <v/>
      </c>
      <c r="C1784" s="164" t="str">
        <f>IF(D1784="所費",支出入力表!C1785,"")</f>
        <v/>
      </c>
      <c r="D1784" s="165" t="str">
        <f>IF(支出入力表!E1785="所費","所費","")</f>
        <v/>
      </c>
      <c r="E1784" s="165" t="str">
        <f>IF(D1784="","",支出入力表!G1785)</f>
        <v/>
      </c>
      <c r="F1784" s="196" t="str">
        <f>IF(E1784="","",VLOOKUP(E1784,プルダウン用リスト!$L$1:$M$14,2,FALSE))</f>
        <v/>
      </c>
      <c r="G1784" s="164" t="str">
        <f>IF(D1784="所費",VLOOKUP(D1784,支出入力表!E1785:$M$2000,4,FALSE),"")</f>
        <v/>
      </c>
      <c r="H1784" s="164" t="str">
        <f>IF(D1784="所費",VLOOKUP(D1784,支出入力表!E1785:$M$2000,5,FALSE),"")</f>
        <v/>
      </c>
      <c r="I1784" s="166" t="str">
        <f>IF(D1784="所費",VLOOKUP(D1784,支出入力表!E1785:$M$2000,6,FALSE),"")</f>
        <v/>
      </c>
      <c r="J1784" s="167" t="str">
        <f>IF(D1784="所費",VLOOKUP(D1784,支出入力表!E1785:$M$2000,7,FALSE),"")</f>
        <v/>
      </c>
      <c r="K1784" s="167" t="str">
        <f>IF(D1784="所費",VLOOKUP(D1784,支出入力表!E1785:$M$2000,8,FALSE),"")</f>
        <v/>
      </c>
      <c r="L1784" s="168" t="str">
        <f>IF(D1784="所費",VLOOKUP(D1784,支出入力表!E1785:$M$2000,9,FALSE),"")</f>
        <v/>
      </c>
      <c r="M1784" s="30"/>
    </row>
    <row r="1785" spans="2:13" x14ac:dyDescent="0.55000000000000004">
      <c r="B1785" s="163" t="str">
        <f>IF(D1785="所費",支出入力表!A1786,"")</f>
        <v/>
      </c>
      <c r="C1785" s="164" t="str">
        <f>IF(D1785="所費",支出入力表!C1786,"")</f>
        <v/>
      </c>
      <c r="D1785" s="165" t="str">
        <f>IF(支出入力表!E1786="所費","所費","")</f>
        <v/>
      </c>
      <c r="E1785" s="165" t="str">
        <f>IF(D1785="","",支出入力表!G1786)</f>
        <v/>
      </c>
      <c r="F1785" s="196" t="str">
        <f>IF(E1785="","",VLOOKUP(E1785,プルダウン用リスト!$L$1:$M$14,2,FALSE))</f>
        <v/>
      </c>
      <c r="G1785" s="164" t="str">
        <f>IF(D1785="所費",VLOOKUP(D1785,支出入力表!E1786:$M$2000,4,FALSE),"")</f>
        <v/>
      </c>
      <c r="H1785" s="164" t="str">
        <f>IF(D1785="所費",VLOOKUP(D1785,支出入力表!E1786:$M$2000,5,FALSE),"")</f>
        <v/>
      </c>
      <c r="I1785" s="166" t="str">
        <f>IF(D1785="所費",VLOOKUP(D1785,支出入力表!E1786:$M$2000,6,FALSE),"")</f>
        <v/>
      </c>
      <c r="J1785" s="167" t="str">
        <f>IF(D1785="所費",VLOOKUP(D1785,支出入力表!E1786:$M$2000,7,FALSE),"")</f>
        <v/>
      </c>
      <c r="K1785" s="167" t="str">
        <f>IF(D1785="所費",VLOOKUP(D1785,支出入力表!E1786:$M$2000,8,FALSE),"")</f>
        <v/>
      </c>
      <c r="L1785" s="168" t="str">
        <f>IF(D1785="所費",VLOOKUP(D1785,支出入力表!E1786:$M$2000,9,FALSE),"")</f>
        <v/>
      </c>
      <c r="M1785" s="30"/>
    </row>
    <row r="1786" spans="2:13" x14ac:dyDescent="0.55000000000000004">
      <c r="B1786" s="163" t="str">
        <f>IF(D1786="所費",支出入力表!A1787,"")</f>
        <v/>
      </c>
      <c r="C1786" s="164" t="str">
        <f>IF(D1786="所費",支出入力表!C1787,"")</f>
        <v/>
      </c>
      <c r="D1786" s="165" t="str">
        <f>IF(支出入力表!E1787="所費","所費","")</f>
        <v/>
      </c>
      <c r="E1786" s="165" t="str">
        <f>IF(D1786="","",支出入力表!G1787)</f>
        <v/>
      </c>
      <c r="F1786" s="196" t="str">
        <f>IF(E1786="","",VLOOKUP(E1786,プルダウン用リスト!$L$1:$M$14,2,FALSE))</f>
        <v/>
      </c>
      <c r="G1786" s="164" t="str">
        <f>IF(D1786="所費",VLOOKUP(D1786,支出入力表!E1787:$M$2000,4,FALSE),"")</f>
        <v/>
      </c>
      <c r="H1786" s="164" t="str">
        <f>IF(D1786="所費",VLOOKUP(D1786,支出入力表!E1787:$M$2000,5,FALSE),"")</f>
        <v/>
      </c>
      <c r="I1786" s="166" t="str">
        <f>IF(D1786="所費",VLOOKUP(D1786,支出入力表!E1787:$M$2000,6,FALSE),"")</f>
        <v/>
      </c>
      <c r="J1786" s="167" t="str">
        <f>IF(D1786="所費",VLOOKUP(D1786,支出入力表!E1787:$M$2000,7,FALSE),"")</f>
        <v/>
      </c>
      <c r="K1786" s="167" t="str">
        <f>IF(D1786="所費",VLOOKUP(D1786,支出入力表!E1787:$M$2000,8,FALSE),"")</f>
        <v/>
      </c>
      <c r="L1786" s="168" t="str">
        <f>IF(D1786="所費",VLOOKUP(D1786,支出入力表!E1787:$M$2000,9,FALSE),"")</f>
        <v/>
      </c>
      <c r="M1786" s="30"/>
    </row>
    <row r="1787" spans="2:13" x14ac:dyDescent="0.55000000000000004">
      <c r="B1787" s="163" t="str">
        <f>IF(D1787="所費",支出入力表!A1788,"")</f>
        <v/>
      </c>
      <c r="C1787" s="164" t="str">
        <f>IF(D1787="所費",支出入力表!C1788,"")</f>
        <v/>
      </c>
      <c r="D1787" s="165" t="str">
        <f>IF(支出入力表!E1788="所費","所費","")</f>
        <v/>
      </c>
      <c r="E1787" s="165" t="str">
        <f>IF(D1787="","",支出入力表!G1788)</f>
        <v/>
      </c>
      <c r="F1787" s="196" t="str">
        <f>IF(E1787="","",VLOOKUP(E1787,プルダウン用リスト!$L$1:$M$14,2,FALSE))</f>
        <v/>
      </c>
      <c r="G1787" s="164" t="str">
        <f>IF(D1787="所費",VLOOKUP(D1787,支出入力表!E1788:$M$2000,4,FALSE),"")</f>
        <v/>
      </c>
      <c r="H1787" s="164" t="str">
        <f>IF(D1787="所費",VLOOKUP(D1787,支出入力表!E1788:$M$2000,5,FALSE),"")</f>
        <v/>
      </c>
      <c r="I1787" s="166" t="str">
        <f>IF(D1787="所費",VLOOKUP(D1787,支出入力表!E1788:$M$2000,6,FALSE),"")</f>
        <v/>
      </c>
      <c r="J1787" s="167" t="str">
        <f>IF(D1787="所費",VLOOKUP(D1787,支出入力表!E1788:$M$2000,7,FALSE),"")</f>
        <v/>
      </c>
      <c r="K1787" s="167" t="str">
        <f>IF(D1787="所費",VLOOKUP(D1787,支出入力表!E1788:$M$2000,8,FALSE),"")</f>
        <v/>
      </c>
      <c r="L1787" s="168" t="str">
        <f>IF(D1787="所費",VLOOKUP(D1787,支出入力表!E1788:$M$2000,9,FALSE),"")</f>
        <v/>
      </c>
      <c r="M1787" s="30"/>
    </row>
    <row r="1788" spans="2:13" x14ac:dyDescent="0.55000000000000004">
      <c r="B1788" s="163" t="str">
        <f>IF(D1788="所費",支出入力表!A1789,"")</f>
        <v/>
      </c>
      <c r="C1788" s="164" t="str">
        <f>IF(D1788="所費",支出入力表!C1789,"")</f>
        <v/>
      </c>
      <c r="D1788" s="165" t="str">
        <f>IF(支出入力表!E1789="所費","所費","")</f>
        <v/>
      </c>
      <c r="E1788" s="165" t="str">
        <f>IF(D1788="","",支出入力表!G1789)</f>
        <v/>
      </c>
      <c r="F1788" s="196" t="str">
        <f>IF(E1788="","",VLOOKUP(E1788,プルダウン用リスト!$L$1:$M$14,2,FALSE))</f>
        <v/>
      </c>
      <c r="G1788" s="164" t="str">
        <f>IF(D1788="所費",VLOOKUP(D1788,支出入力表!E1789:$M$2000,4,FALSE),"")</f>
        <v/>
      </c>
      <c r="H1788" s="164" t="str">
        <f>IF(D1788="所費",VLOOKUP(D1788,支出入力表!E1789:$M$2000,5,FALSE),"")</f>
        <v/>
      </c>
      <c r="I1788" s="166" t="str">
        <f>IF(D1788="所費",VLOOKUP(D1788,支出入力表!E1789:$M$2000,6,FALSE),"")</f>
        <v/>
      </c>
      <c r="J1788" s="167" t="str">
        <f>IF(D1788="所費",VLOOKUP(D1788,支出入力表!E1789:$M$2000,7,FALSE),"")</f>
        <v/>
      </c>
      <c r="K1788" s="167" t="str">
        <f>IF(D1788="所費",VLOOKUP(D1788,支出入力表!E1789:$M$2000,8,FALSE),"")</f>
        <v/>
      </c>
      <c r="L1788" s="168" t="str">
        <f>IF(D1788="所費",VLOOKUP(D1788,支出入力表!E1789:$M$2000,9,FALSE),"")</f>
        <v/>
      </c>
      <c r="M1788" s="30"/>
    </row>
    <row r="1789" spans="2:13" x14ac:dyDescent="0.55000000000000004">
      <c r="B1789" s="163" t="str">
        <f>IF(D1789="所費",支出入力表!A1790,"")</f>
        <v/>
      </c>
      <c r="C1789" s="164" t="str">
        <f>IF(D1789="所費",支出入力表!C1790,"")</f>
        <v/>
      </c>
      <c r="D1789" s="165" t="str">
        <f>IF(支出入力表!E1790="所費","所費","")</f>
        <v/>
      </c>
      <c r="E1789" s="165" t="str">
        <f>IF(D1789="","",支出入力表!G1790)</f>
        <v/>
      </c>
      <c r="F1789" s="196" t="str">
        <f>IF(E1789="","",VLOOKUP(E1789,プルダウン用リスト!$L$1:$M$14,2,FALSE))</f>
        <v/>
      </c>
      <c r="G1789" s="164" t="str">
        <f>IF(D1789="所費",VLOOKUP(D1789,支出入力表!E1790:$M$2000,4,FALSE),"")</f>
        <v/>
      </c>
      <c r="H1789" s="164" t="str">
        <f>IF(D1789="所費",VLOOKUP(D1789,支出入力表!E1790:$M$2000,5,FALSE),"")</f>
        <v/>
      </c>
      <c r="I1789" s="166" t="str">
        <f>IF(D1789="所費",VLOOKUP(D1789,支出入力表!E1790:$M$2000,6,FALSE),"")</f>
        <v/>
      </c>
      <c r="J1789" s="167" t="str">
        <f>IF(D1789="所費",VLOOKUP(D1789,支出入力表!E1790:$M$2000,7,FALSE),"")</f>
        <v/>
      </c>
      <c r="K1789" s="167" t="str">
        <f>IF(D1789="所費",VLOOKUP(D1789,支出入力表!E1790:$M$2000,8,FALSE),"")</f>
        <v/>
      </c>
      <c r="L1789" s="168" t="str">
        <f>IF(D1789="所費",VLOOKUP(D1789,支出入力表!E1790:$M$2000,9,FALSE),"")</f>
        <v/>
      </c>
      <c r="M1789" s="30"/>
    </row>
    <row r="1790" spans="2:13" x14ac:dyDescent="0.55000000000000004">
      <c r="B1790" s="163" t="str">
        <f>IF(D1790="所費",支出入力表!A1791,"")</f>
        <v/>
      </c>
      <c r="C1790" s="164" t="str">
        <f>IF(D1790="所費",支出入力表!C1791,"")</f>
        <v/>
      </c>
      <c r="D1790" s="165" t="str">
        <f>IF(支出入力表!E1791="所費","所費","")</f>
        <v/>
      </c>
      <c r="E1790" s="165" t="str">
        <f>IF(D1790="","",支出入力表!G1791)</f>
        <v/>
      </c>
      <c r="F1790" s="196" t="str">
        <f>IF(E1790="","",VLOOKUP(E1790,プルダウン用リスト!$L$1:$M$14,2,FALSE))</f>
        <v/>
      </c>
      <c r="G1790" s="164" t="str">
        <f>IF(D1790="所費",VLOOKUP(D1790,支出入力表!E1791:$M$2000,4,FALSE),"")</f>
        <v/>
      </c>
      <c r="H1790" s="164" t="str">
        <f>IF(D1790="所費",VLOOKUP(D1790,支出入力表!E1791:$M$2000,5,FALSE),"")</f>
        <v/>
      </c>
      <c r="I1790" s="166" t="str">
        <f>IF(D1790="所費",VLOOKUP(D1790,支出入力表!E1791:$M$2000,6,FALSE),"")</f>
        <v/>
      </c>
      <c r="J1790" s="167" t="str">
        <f>IF(D1790="所費",VLOOKUP(D1790,支出入力表!E1791:$M$2000,7,FALSE),"")</f>
        <v/>
      </c>
      <c r="K1790" s="167" t="str">
        <f>IF(D1790="所費",VLOOKUP(D1790,支出入力表!E1791:$M$2000,8,FALSE),"")</f>
        <v/>
      </c>
      <c r="L1790" s="168" t="str">
        <f>IF(D1790="所費",VLOOKUP(D1790,支出入力表!E1791:$M$2000,9,FALSE),"")</f>
        <v/>
      </c>
      <c r="M1790" s="30"/>
    </row>
    <row r="1791" spans="2:13" x14ac:dyDescent="0.55000000000000004">
      <c r="B1791" s="163" t="str">
        <f>IF(D1791="所費",支出入力表!A1792,"")</f>
        <v/>
      </c>
      <c r="C1791" s="164" t="str">
        <f>IF(D1791="所費",支出入力表!C1792,"")</f>
        <v/>
      </c>
      <c r="D1791" s="165" t="str">
        <f>IF(支出入力表!E1792="所費","所費","")</f>
        <v/>
      </c>
      <c r="E1791" s="165" t="str">
        <f>IF(D1791="","",支出入力表!G1792)</f>
        <v/>
      </c>
      <c r="F1791" s="196" t="str">
        <f>IF(E1791="","",VLOOKUP(E1791,プルダウン用リスト!$L$1:$M$14,2,FALSE))</f>
        <v/>
      </c>
      <c r="G1791" s="164" t="str">
        <f>IF(D1791="所費",VLOOKUP(D1791,支出入力表!E1792:$M$2000,4,FALSE),"")</f>
        <v/>
      </c>
      <c r="H1791" s="164" t="str">
        <f>IF(D1791="所費",VLOOKUP(D1791,支出入力表!E1792:$M$2000,5,FALSE),"")</f>
        <v/>
      </c>
      <c r="I1791" s="166" t="str">
        <f>IF(D1791="所費",VLOOKUP(D1791,支出入力表!E1792:$M$2000,6,FALSE),"")</f>
        <v/>
      </c>
      <c r="J1791" s="167" t="str">
        <f>IF(D1791="所費",VLOOKUP(D1791,支出入力表!E1792:$M$2000,7,FALSE),"")</f>
        <v/>
      </c>
      <c r="K1791" s="167" t="str">
        <f>IF(D1791="所費",VLOOKUP(D1791,支出入力表!E1792:$M$2000,8,FALSE),"")</f>
        <v/>
      </c>
      <c r="L1791" s="168" t="str">
        <f>IF(D1791="所費",VLOOKUP(D1791,支出入力表!E1792:$M$2000,9,FALSE),"")</f>
        <v/>
      </c>
      <c r="M1791" s="30"/>
    </row>
    <row r="1792" spans="2:13" x14ac:dyDescent="0.55000000000000004">
      <c r="B1792" s="163" t="str">
        <f>IF(D1792="所費",支出入力表!A1793,"")</f>
        <v/>
      </c>
      <c r="C1792" s="164" t="str">
        <f>IF(D1792="所費",支出入力表!C1793,"")</f>
        <v/>
      </c>
      <c r="D1792" s="165" t="str">
        <f>IF(支出入力表!E1793="所費","所費","")</f>
        <v/>
      </c>
      <c r="E1792" s="165" t="str">
        <f>IF(D1792="","",支出入力表!G1793)</f>
        <v/>
      </c>
      <c r="F1792" s="196" t="str">
        <f>IF(E1792="","",VLOOKUP(E1792,プルダウン用リスト!$L$1:$M$14,2,FALSE))</f>
        <v/>
      </c>
      <c r="G1792" s="164" t="str">
        <f>IF(D1792="所費",VLOOKUP(D1792,支出入力表!E1793:$M$2000,4,FALSE),"")</f>
        <v/>
      </c>
      <c r="H1792" s="164" t="str">
        <f>IF(D1792="所費",VLOOKUP(D1792,支出入力表!E1793:$M$2000,5,FALSE),"")</f>
        <v/>
      </c>
      <c r="I1792" s="166" t="str">
        <f>IF(D1792="所費",VLOOKUP(D1792,支出入力表!E1793:$M$2000,6,FALSE),"")</f>
        <v/>
      </c>
      <c r="J1792" s="167" t="str">
        <f>IF(D1792="所費",VLOOKUP(D1792,支出入力表!E1793:$M$2000,7,FALSE),"")</f>
        <v/>
      </c>
      <c r="K1792" s="167" t="str">
        <f>IF(D1792="所費",VLOOKUP(D1792,支出入力表!E1793:$M$2000,8,FALSE),"")</f>
        <v/>
      </c>
      <c r="L1792" s="168" t="str">
        <f>IF(D1792="所費",VLOOKUP(D1792,支出入力表!E1793:$M$2000,9,FALSE),"")</f>
        <v/>
      </c>
      <c r="M1792" s="30"/>
    </row>
    <row r="1793" spans="2:13" x14ac:dyDescent="0.55000000000000004">
      <c r="B1793" s="163" t="str">
        <f>IF(D1793="所費",支出入力表!A1794,"")</f>
        <v/>
      </c>
      <c r="C1793" s="164" t="str">
        <f>IF(D1793="所費",支出入力表!C1794,"")</f>
        <v/>
      </c>
      <c r="D1793" s="165" t="str">
        <f>IF(支出入力表!E1794="所費","所費","")</f>
        <v/>
      </c>
      <c r="E1793" s="165" t="str">
        <f>IF(D1793="","",支出入力表!G1794)</f>
        <v/>
      </c>
      <c r="F1793" s="196" t="str">
        <f>IF(E1793="","",VLOOKUP(E1793,プルダウン用リスト!$L$1:$M$14,2,FALSE))</f>
        <v/>
      </c>
      <c r="G1793" s="164" t="str">
        <f>IF(D1793="所費",VLOOKUP(D1793,支出入力表!E1794:$M$2000,4,FALSE),"")</f>
        <v/>
      </c>
      <c r="H1793" s="164" t="str">
        <f>IF(D1793="所費",VLOOKUP(D1793,支出入力表!E1794:$M$2000,5,FALSE),"")</f>
        <v/>
      </c>
      <c r="I1793" s="166" t="str">
        <f>IF(D1793="所費",VLOOKUP(D1793,支出入力表!E1794:$M$2000,6,FALSE),"")</f>
        <v/>
      </c>
      <c r="J1793" s="167" t="str">
        <f>IF(D1793="所費",VLOOKUP(D1793,支出入力表!E1794:$M$2000,7,FALSE),"")</f>
        <v/>
      </c>
      <c r="K1793" s="167" t="str">
        <f>IF(D1793="所費",VLOOKUP(D1793,支出入力表!E1794:$M$2000,8,FALSE),"")</f>
        <v/>
      </c>
      <c r="L1793" s="168" t="str">
        <f>IF(D1793="所費",VLOOKUP(D1793,支出入力表!E1794:$M$2000,9,FALSE),"")</f>
        <v/>
      </c>
      <c r="M1793" s="30"/>
    </row>
    <row r="1794" spans="2:13" x14ac:dyDescent="0.55000000000000004">
      <c r="B1794" s="163" t="str">
        <f>IF(D1794="所費",支出入力表!A1795,"")</f>
        <v/>
      </c>
      <c r="C1794" s="164" t="str">
        <f>IF(D1794="所費",支出入力表!C1795,"")</f>
        <v/>
      </c>
      <c r="D1794" s="165" t="str">
        <f>IF(支出入力表!E1795="所費","所費","")</f>
        <v/>
      </c>
      <c r="E1794" s="165" t="str">
        <f>IF(D1794="","",支出入力表!G1795)</f>
        <v/>
      </c>
      <c r="F1794" s="196" t="str">
        <f>IF(E1794="","",VLOOKUP(E1794,プルダウン用リスト!$L$1:$M$14,2,FALSE))</f>
        <v/>
      </c>
      <c r="G1794" s="164" t="str">
        <f>IF(D1794="所費",VLOOKUP(D1794,支出入力表!E1795:$M$2000,4,FALSE),"")</f>
        <v/>
      </c>
      <c r="H1794" s="164" t="str">
        <f>IF(D1794="所費",VLOOKUP(D1794,支出入力表!E1795:$M$2000,5,FALSE),"")</f>
        <v/>
      </c>
      <c r="I1794" s="166" t="str">
        <f>IF(D1794="所費",VLOOKUP(D1794,支出入力表!E1795:$M$2000,6,FALSE),"")</f>
        <v/>
      </c>
      <c r="J1794" s="167" t="str">
        <f>IF(D1794="所費",VLOOKUP(D1794,支出入力表!E1795:$M$2000,7,FALSE),"")</f>
        <v/>
      </c>
      <c r="K1794" s="167" t="str">
        <f>IF(D1794="所費",VLOOKUP(D1794,支出入力表!E1795:$M$2000,8,FALSE),"")</f>
        <v/>
      </c>
      <c r="L1794" s="168" t="str">
        <f>IF(D1794="所費",VLOOKUP(D1794,支出入力表!E1795:$M$2000,9,FALSE),"")</f>
        <v/>
      </c>
      <c r="M1794" s="30"/>
    </row>
    <row r="1795" spans="2:13" x14ac:dyDescent="0.55000000000000004">
      <c r="B1795" s="163" t="str">
        <f>IF(D1795="所費",支出入力表!A1796,"")</f>
        <v/>
      </c>
      <c r="C1795" s="164" t="str">
        <f>IF(D1795="所費",支出入力表!C1796,"")</f>
        <v/>
      </c>
      <c r="D1795" s="165" t="str">
        <f>IF(支出入力表!E1796="所費","所費","")</f>
        <v/>
      </c>
      <c r="E1795" s="165" t="str">
        <f>IF(D1795="","",支出入力表!G1796)</f>
        <v/>
      </c>
      <c r="F1795" s="196" t="str">
        <f>IF(E1795="","",VLOOKUP(E1795,プルダウン用リスト!$L$1:$M$14,2,FALSE))</f>
        <v/>
      </c>
      <c r="G1795" s="164" t="str">
        <f>IF(D1795="所費",VLOOKUP(D1795,支出入力表!E1796:$M$2000,4,FALSE),"")</f>
        <v/>
      </c>
      <c r="H1795" s="164" t="str">
        <f>IF(D1795="所費",VLOOKUP(D1795,支出入力表!E1796:$M$2000,5,FALSE),"")</f>
        <v/>
      </c>
      <c r="I1795" s="166" t="str">
        <f>IF(D1795="所費",VLOOKUP(D1795,支出入力表!E1796:$M$2000,6,FALSE),"")</f>
        <v/>
      </c>
      <c r="J1795" s="167" t="str">
        <f>IF(D1795="所費",VLOOKUP(D1795,支出入力表!E1796:$M$2000,7,FALSE),"")</f>
        <v/>
      </c>
      <c r="K1795" s="167" t="str">
        <f>IF(D1795="所費",VLOOKUP(D1795,支出入力表!E1796:$M$2000,8,FALSE),"")</f>
        <v/>
      </c>
      <c r="L1795" s="168" t="str">
        <f>IF(D1795="所費",VLOOKUP(D1795,支出入力表!E1796:$M$2000,9,FALSE),"")</f>
        <v/>
      </c>
      <c r="M1795" s="30"/>
    </row>
    <row r="1796" spans="2:13" x14ac:dyDescent="0.55000000000000004">
      <c r="B1796" s="163" t="str">
        <f>IF(D1796="所費",支出入力表!A1797,"")</f>
        <v/>
      </c>
      <c r="C1796" s="164" t="str">
        <f>IF(D1796="所費",支出入力表!C1797,"")</f>
        <v/>
      </c>
      <c r="D1796" s="165" t="str">
        <f>IF(支出入力表!E1797="所費","所費","")</f>
        <v/>
      </c>
      <c r="E1796" s="165" t="str">
        <f>IF(D1796="","",支出入力表!G1797)</f>
        <v/>
      </c>
      <c r="F1796" s="196" t="str">
        <f>IF(E1796="","",VLOOKUP(E1796,プルダウン用リスト!$L$1:$M$14,2,FALSE))</f>
        <v/>
      </c>
      <c r="G1796" s="164" t="str">
        <f>IF(D1796="所費",VLOOKUP(D1796,支出入力表!E1797:$M$2000,4,FALSE),"")</f>
        <v/>
      </c>
      <c r="H1796" s="164" t="str">
        <f>IF(D1796="所費",VLOOKUP(D1796,支出入力表!E1797:$M$2000,5,FALSE),"")</f>
        <v/>
      </c>
      <c r="I1796" s="166" t="str">
        <f>IF(D1796="所費",VLOOKUP(D1796,支出入力表!E1797:$M$2000,6,FALSE),"")</f>
        <v/>
      </c>
      <c r="J1796" s="167" t="str">
        <f>IF(D1796="所費",VLOOKUP(D1796,支出入力表!E1797:$M$2000,7,FALSE),"")</f>
        <v/>
      </c>
      <c r="K1796" s="167" t="str">
        <f>IF(D1796="所費",VLOOKUP(D1796,支出入力表!E1797:$M$2000,8,FALSE),"")</f>
        <v/>
      </c>
      <c r="L1796" s="168" t="str">
        <f>IF(D1796="所費",VLOOKUP(D1796,支出入力表!E1797:$M$2000,9,FALSE),"")</f>
        <v/>
      </c>
      <c r="M1796" s="30"/>
    </row>
    <row r="1797" spans="2:13" x14ac:dyDescent="0.55000000000000004">
      <c r="B1797" s="163" t="str">
        <f>IF(D1797="所費",支出入力表!A1798,"")</f>
        <v/>
      </c>
      <c r="C1797" s="164" t="str">
        <f>IF(D1797="所費",支出入力表!C1798,"")</f>
        <v/>
      </c>
      <c r="D1797" s="165" t="str">
        <f>IF(支出入力表!E1798="所費","所費","")</f>
        <v/>
      </c>
      <c r="E1797" s="165" t="str">
        <f>IF(D1797="","",支出入力表!G1798)</f>
        <v/>
      </c>
      <c r="F1797" s="196" t="str">
        <f>IF(E1797="","",VLOOKUP(E1797,プルダウン用リスト!$L$1:$M$14,2,FALSE))</f>
        <v/>
      </c>
      <c r="G1797" s="164" t="str">
        <f>IF(D1797="所費",VLOOKUP(D1797,支出入力表!E1798:$M$2000,4,FALSE),"")</f>
        <v/>
      </c>
      <c r="H1797" s="164" t="str">
        <f>IF(D1797="所費",VLOOKUP(D1797,支出入力表!E1798:$M$2000,5,FALSE),"")</f>
        <v/>
      </c>
      <c r="I1797" s="166" t="str">
        <f>IF(D1797="所費",VLOOKUP(D1797,支出入力表!E1798:$M$2000,6,FALSE),"")</f>
        <v/>
      </c>
      <c r="J1797" s="167" t="str">
        <f>IF(D1797="所費",VLOOKUP(D1797,支出入力表!E1798:$M$2000,7,FALSE),"")</f>
        <v/>
      </c>
      <c r="K1797" s="167" t="str">
        <f>IF(D1797="所費",VLOOKUP(D1797,支出入力表!E1798:$M$2000,8,FALSE),"")</f>
        <v/>
      </c>
      <c r="L1797" s="168" t="str">
        <f>IF(D1797="所費",VLOOKUP(D1797,支出入力表!E1798:$M$2000,9,FALSE),"")</f>
        <v/>
      </c>
      <c r="M1797" s="30"/>
    </row>
    <row r="1798" spans="2:13" x14ac:dyDescent="0.55000000000000004">
      <c r="B1798" s="163" t="str">
        <f>IF(D1798="所費",支出入力表!A1799,"")</f>
        <v/>
      </c>
      <c r="C1798" s="164" t="str">
        <f>IF(D1798="所費",支出入力表!C1799,"")</f>
        <v/>
      </c>
      <c r="D1798" s="165" t="str">
        <f>IF(支出入力表!E1799="所費","所費","")</f>
        <v/>
      </c>
      <c r="E1798" s="165" t="str">
        <f>IF(D1798="","",支出入力表!G1799)</f>
        <v/>
      </c>
      <c r="F1798" s="196" t="str">
        <f>IF(E1798="","",VLOOKUP(E1798,プルダウン用リスト!$L$1:$M$14,2,FALSE))</f>
        <v/>
      </c>
      <c r="G1798" s="164" t="str">
        <f>IF(D1798="所費",VLOOKUP(D1798,支出入力表!E1799:$M$2000,4,FALSE),"")</f>
        <v/>
      </c>
      <c r="H1798" s="164" t="str">
        <f>IF(D1798="所費",VLOOKUP(D1798,支出入力表!E1799:$M$2000,5,FALSE),"")</f>
        <v/>
      </c>
      <c r="I1798" s="166" t="str">
        <f>IF(D1798="所費",VLOOKUP(D1798,支出入力表!E1799:$M$2000,6,FALSE),"")</f>
        <v/>
      </c>
      <c r="J1798" s="167" t="str">
        <f>IF(D1798="所費",VLOOKUP(D1798,支出入力表!E1799:$M$2000,7,FALSE),"")</f>
        <v/>
      </c>
      <c r="K1798" s="167" t="str">
        <f>IF(D1798="所費",VLOOKUP(D1798,支出入力表!E1799:$M$2000,8,FALSE),"")</f>
        <v/>
      </c>
      <c r="L1798" s="168" t="str">
        <f>IF(D1798="所費",VLOOKUP(D1798,支出入力表!E1799:$M$2000,9,FALSE),"")</f>
        <v/>
      </c>
      <c r="M1798" s="30"/>
    </row>
    <row r="1799" spans="2:13" x14ac:dyDescent="0.55000000000000004">
      <c r="B1799" s="163" t="str">
        <f>IF(D1799="所費",支出入力表!A1800,"")</f>
        <v/>
      </c>
      <c r="C1799" s="164" t="str">
        <f>IF(D1799="所費",支出入力表!C1800,"")</f>
        <v/>
      </c>
      <c r="D1799" s="165" t="str">
        <f>IF(支出入力表!E1800="所費","所費","")</f>
        <v/>
      </c>
      <c r="E1799" s="165" t="str">
        <f>IF(D1799="","",支出入力表!G1800)</f>
        <v/>
      </c>
      <c r="F1799" s="196" t="str">
        <f>IF(E1799="","",VLOOKUP(E1799,プルダウン用リスト!$L$1:$M$14,2,FALSE))</f>
        <v/>
      </c>
      <c r="G1799" s="164" t="str">
        <f>IF(D1799="所費",VLOOKUP(D1799,支出入力表!E1800:$M$2000,4,FALSE),"")</f>
        <v/>
      </c>
      <c r="H1799" s="164" t="str">
        <f>IF(D1799="所費",VLOOKUP(D1799,支出入力表!E1800:$M$2000,5,FALSE),"")</f>
        <v/>
      </c>
      <c r="I1799" s="166" t="str">
        <f>IF(D1799="所費",VLOOKUP(D1799,支出入力表!E1800:$M$2000,6,FALSE),"")</f>
        <v/>
      </c>
      <c r="J1799" s="167" t="str">
        <f>IF(D1799="所費",VLOOKUP(D1799,支出入力表!E1800:$M$2000,7,FALSE),"")</f>
        <v/>
      </c>
      <c r="K1799" s="167" t="str">
        <f>IF(D1799="所費",VLOOKUP(D1799,支出入力表!E1800:$M$2000,8,FALSE),"")</f>
        <v/>
      </c>
      <c r="L1799" s="168" t="str">
        <f>IF(D1799="所費",VLOOKUP(D1799,支出入力表!E1800:$M$2000,9,FALSE),"")</f>
        <v/>
      </c>
      <c r="M1799" s="30"/>
    </row>
    <row r="1800" spans="2:13" x14ac:dyDescent="0.55000000000000004">
      <c r="B1800" s="163" t="str">
        <f>IF(D1800="所費",支出入力表!A1801,"")</f>
        <v/>
      </c>
      <c r="C1800" s="164" t="str">
        <f>IF(D1800="所費",支出入力表!C1801,"")</f>
        <v/>
      </c>
      <c r="D1800" s="165" t="str">
        <f>IF(支出入力表!E1801="所費","所費","")</f>
        <v/>
      </c>
      <c r="E1800" s="165" t="str">
        <f>IF(D1800="","",支出入力表!G1801)</f>
        <v/>
      </c>
      <c r="F1800" s="196" t="str">
        <f>IF(E1800="","",VLOOKUP(E1800,プルダウン用リスト!$L$1:$M$14,2,FALSE))</f>
        <v/>
      </c>
      <c r="G1800" s="164" t="str">
        <f>IF(D1800="所費",VLOOKUP(D1800,支出入力表!E1801:$M$2000,4,FALSE),"")</f>
        <v/>
      </c>
      <c r="H1800" s="164" t="str">
        <f>IF(D1800="所費",VLOOKUP(D1800,支出入力表!E1801:$M$2000,5,FALSE),"")</f>
        <v/>
      </c>
      <c r="I1800" s="166" t="str">
        <f>IF(D1800="所費",VLOOKUP(D1800,支出入力表!E1801:$M$2000,6,FALSE),"")</f>
        <v/>
      </c>
      <c r="J1800" s="167" t="str">
        <f>IF(D1800="所費",VLOOKUP(D1800,支出入力表!E1801:$M$2000,7,FALSE),"")</f>
        <v/>
      </c>
      <c r="K1800" s="167" t="str">
        <f>IF(D1800="所費",VLOOKUP(D1800,支出入力表!E1801:$M$2000,8,FALSE),"")</f>
        <v/>
      </c>
      <c r="L1800" s="168" t="str">
        <f>IF(D1800="所費",VLOOKUP(D1800,支出入力表!E1801:$M$2000,9,FALSE),"")</f>
        <v/>
      </c>
      <c r="M1800" s="30"/>
    </row>
    <row r="1801" spans="2:13" x14ac:dyDescent="0.55000000000000004">
      <c r="B1801" s="163" t="str">
        <f>IF(D1801="所費",支出入力表!A1802,"")</f>
        <v/>
      </c>
      <c r="C1801" s="164" t="str">
        <f>IF(D1801="所費",支出入力表!C1802,"")</f>
        <v/>
      </c>
      <c r="D1801" s="165" t="str">
        <f>IF(支出入力表!E1802="所費","所費","")</f>
        <v/>
      </c>
      <c r="E1801" s="165" t="str">
        <f>IF(D1801="","",支出入力表!G1802)</f>
        <v/>
      </c>
      <c r="F1801" s="196" t="str">
        <f>IF(E1801="","",VLOOKUP(E1801,プルダウン用リスト!$L$1:$M$14,2,FALSE))</f>
        <v/>
      </c>
      <c r="G1801" s="164" t="str">
        <f>IF(D1801="所費",VLOOKUP(D1801,支出入力表!E1802:$M$2000,4,FALSE),"")</f>
        <v/>
      </c>
      <c r="H1801" s="164" t="str">
        <f>IF(D1801="所費",VLOOKUP(D1801,支出入力表!E1802:$M$2000,5,FALSE),"")</f>
        <v/>
      </c>
      <c r="I1801" s="166" t="str">
        <f>IF(D1801="所費",VLOOKUP(D1801,支出入力表!E1802:$M$2000,6,FALSE),"")</f>
        <v/>
      </c>
      <c r="J1801" s="167" t="str">
        <f>IF(D1801="所費",VLOOKUP(D1801,支出入力表!E1802:$M$2000,7,FALSE),"")</f>
        <v/>
      </c>
      <c r="K1801" s="167" t="str">
        <f>IF(D1801="所費",VLOOKUP(D1801,支出入力表!E1802:$M$2000,8,FALSE),"")</f>
        <v/>
      </c>
      <c r="L1801" s="168" t="str">
        <f>IF(D1801="所費",VLOOKUP(D1801,支出入力表!E1802:$M$2000,9,FALSE),"")</f>
        <v/>
      </c>
      <c r="M1801" s="30"/>
    </row>
    <row r="1802" spans="2:13" x14ac:dyDescent="0.55000000000000004">
      <c r="B1802" s="163" t="str">
        <f>IF(D1802="所費",支出入力表!A1803,"")</f>
        <v/>
      </c>
      <c r="C1802" s="164" t="str">
        <f>IF(D1802="所費",支出入力表!C1803,"")</f>
        <v/>
      </c>
      <c r="D1802" s="165" t="str">
        <f>IF(支出入力表!E1803="所費","所費","")</f>
        <v/>
      </c>
      <c r="E1802" s="165" t="str">
        <f>IF(D1802="","",支出入力表!G1803)</f>
        <v/>
      </c>
      <c r="F1802" s="196" t="str">
        <f>IF(E1802="","",VLOOKUP(E1802,プルダウン用リスト!$L$1:$M$14,2,FALSE))</f>
        <v/>
      </c>
      <c r="G1802" s="164" t="str">
        <f>IF(D1802="所費",VLOOKUP(D1802,支出入力表!E1803:$M$2000,4,FALSE),"")</f>
        <v/>
      </c>
      <c r="H1802" s="164" t="str">
        <f>IF(D1802="所費",VLOOKUP(D1802,支出入力表!E1803:$M$2000,5,FALSE),"")</f>
        <v/>
      </c>
      <c r="I1802" s="166" t="str">
        <f>IF(D1802="所費",VLOOKUP(D1802,支出入力表!E1803:$M$2000,6,FALSE),"")</f>
        <v/>
      </c>
      <c r="J1802" s="167" t="str">
        <f>IF(D1802="所費",VLOOKUP(D1802,支出入力表!E1803:$M$2000,7,FALSE),"")</f>
        <v/>
      </c>
      <c r="K1802" s="167" t="str">
        <f>IF(D1802="所費",VLOOKUP(D1802,支出入力表!E1803:$M$2000,8,FALSE),"")</f>
        <v/>
      </c>
      <c r="L1802" s="168" t="str">
        <f>IF(D1802="所費",VLOOKUP(D1802,支出入力表!E1803:$M$2000,9,FALSE),"")</f>
        <v/>
      </c>
      <c r="M1802" s="30"/>
    </row>
    <row r="1803" spans="2:13" x14ac:dyDescent="0.55000000000000004">
      <c r="B1803" s="163" t="str">
        <f>IF(D1803="所費",支出入力表!A1804,"")</f>
        <v/>
      </c>
      <c r="C1803" s="164" t="str">
        <f>IF(D1803="所費",支出入力表!C1804,"")</f>
        <v/>
      </c>
      <c r="D1803" s="165" t="str">
        <f>IF(支出入力表!E1804="所費","所費","")</f>
        <v/>
      </c>
      <c r="E1803" s="165" t="str">
        <f>IF(D1803="","",支出入力表!G1804)</f>
        <v/>
      </c>
      <c r="F1803" s="196" t="str">
        <f>IF(E1803="","",VLOOKUP(E1803,プルダウン用リスト!$L$1:$M$14,2,FALSE))</f>
        <v/>
      </c>
      <c r="G1803" s="164" t="str">
        <f>IF(D1803="所費",VLOOKUP(D1803,支出入力表!E1804:$M$2000,4,FALSE),"")</f>
        <v/>
      </c>
      <c r="H1803" s="164" t="str">
        <f>IF(D1803="所費",VLOOKUP(D1803,支出入力表!E1804:$M$2000,5,FALSE),"")</f>
        <v/>
      </c>
      <c r="I1803" s="166" t="str">
        <f>IF(D1803="所費",VLOOKUP(D1803,支出入力表!E1804:$M$2000,6,FALSE),"")</f>
        <v/>
      </c>
      <c r="J1803" s="167" t="str">
        <f>IF(D1803="所費",VLOOKUP(D1803,支出入力表!E1804:$M$2000,7,FALSE),"")</f>
        <v/>
      </c>
      <c r="K1803" s="167" t="str">
        <f>IF(D1803="所費",VLOOKUP(D1803,支出入力表!E1804:$M$2000,8,FALSE),"")</f>
        <v/>
      </c>
      <c r="L1803" s="168" t="str">
        <f>IF(D1803="所費",VLOOKUP(D1803,支出入力表!E1804:$M$2000,9,FALSE),"")</f>
        <v/>
      </c>
      <c r="M1803" s="30"/>
    </row>
    <row r="1804" spans="2:13" x14ac:dyDescent="0.55000000000000004">
      <c r="B1804" s="163" t="str">
        <f>IF(D1804="所費",支出入力表!A1805,"")</f>
        <v/>
      </c>
      <c r="C1804" s="164" t="str">
        <f>IF(D1804="所費",支出入力表!C1805,"")</f>
        <v/>
      </c>
      <c r="D1804" s="165" t="str">
        <f>IF(支出入力表!E1805="所費","所費","")</f>
        <v/>
      </c>
      <c r="E1804" s="165" t="str">
        <f>IF(D1804="","",支出入力表!G1805)</f>
        <v/>
      </c>
      <c r="F1804" s="196" t="str">
        <f>IF(E1804="","",VLOOKUP(E1804,プルダウン用リスト!$L$1:$M$14,2,FALSE))</f>
        <v/>
      </c>
      <c r="G1804" s="164" t="str">
        <f>IF(D1804="所費",VLOOKUP(D1804,支出入力表!E1805:$M$2000,4,FALSE),"")</f>
        <v/>
      </c>
      <c r="H1804" s="164" t="str">
        <f>IF(D1804="所費",VLOOKUP(D1804,支出入力表!E1805:$M$2000,5,FALSE),"")</f>
        <v/>
      </c>
      <c r="I1804" s="166" t="str">
        <f>IF(D1804="所費",VLOOKUP(D1804,支出入力表!E1805:$M$2000,6,FALSE),"")</f>
        <v/>
      </c>
      <c r="J1804" s="167" t="str">
        <f>IF(D1804="所費",VLOOKUP(D1804,支出入力表!E1805:$M$2000,7,FALSE),"")</f>
        <v/>
      </c>
      <c r="K1804" s="167" t="str">
        <f>IF(D1804="所費",VLOOKUP(D1804,支出入力表!E1805:$M$2000,8,FALSE),"")</f>
        <v/>
      </c>
      <c r="L1804" s="168" t="str">
        <f>IF(D1804="所費",VLOOKUP(D1804,支出入力表!E1805:$M$2000,9,FALSE),"")</f>
        <v/>
      </c>
      <c r="M1804" s="30"/>
    </row>
    <row r="1805" spans="2:13" x14ac:dyDescent="0.55000000000000004">
      <c r="B1805" s="163" t="str">
        <f>IF(D1805="所費",支出入力表!A1806,"")</f>
        <v/>
      </c>
      <c r="C1805" s="164" t="str">
        <f>IF(D1805="所費",支出入力表!C1806,"")</f>
        <v/>
      </c>
      <c r="D1805" s="165" t="str">
        <f>IF(支出入力表!E1806="所費","所費","")</f>
        <v/>
      </c>
      <c r="E1805" s="165" t="str">
        <f>IF(D1805="","",支出入力表!G1806)</f>
        <v/>
      </c>
      <c r="F1805" s="196" t="str">
        <f>IF(E1805="","",VLOOKUP(E1805,プルダウン用リスト!$L$1:$M$14,2,FALSE))</f>
        <v/>
      </c>
      <c r="G1805" s="164" t="str">
        <f>IF(D1805="所費",VLOOKUP(D1805,支出入力表!E1806:$M$2000,4,FALSE),"")</f>
        <v/>
      </c>
      <c r="H1805" s="164" t="str">
        <f>IF(D1805="所費",VLOOKUP(D1805,支出入力表!E1806:$M$2000,5,FALSE),"")</f>
        <v/>
      </c>
      <c r="I1805" s="166" t="str">
        <f>IF(D1805="所費",VLOOKUP(D1805,支出入力表!E1806:$M$2000,6,FALSE),"")</f>
        <v/>
      </c>
      <c r="J1805" s="167" t="str">
        <f>IF(D1805="所費",VLOOKUP(D1805,支出入力表!E1806:$M$2000,7,FALSE),"")</f>
        <v/>
      </c>
      <c r="K1805" s="167" t="str">
        <f>IF(D1805="所費",VLOOKUP(D1805,支出入力表!E1806:$M$2000,8,FALSE),"")</f>
        <v/>
      </c>
      <c r="L1805" s="168" t="str">
        <f>IF(D1805="所費",VLOOKUP(D1805,支出入力表!E1806:$M$2000,9,FALSE),"")</f>
        <v/>
      </c>
      <c r="M1805" s="30"/>
    </row>
    <row r="1806" spans="2:13" x14ac:dyDescent="0.55000000000000004">
      <c r="B1806" s="163" t="str">
        <f>IF(D1806="所費",支出入力表!A1807,"")</f>
        <v/>
      </c>
      <c r="C1806" s="164" t="str">
        <f>IF(D1806="所費",支出入力表!C1807,"")</f>
        <v/>
      </c>
      <c r="D1806" s="165" t="str">
        <f>IF(支出入力表!E1807="所費","所費","")</f>
        <v/>
      </c>
      <c r="E1806" s="165" t="str">
        <f>IF(D1806="","",支出入力表!G1807)</f>
        <v/>
      </c>
      <c r="F1806" s="196" t="str">
        <f>IF(E1806="","",VLOOKUP(E1806,プルダウン用リスト!$L$1:$M$14,2,FALSE))</f>
        <v/>
      </c>
      <c r="G1806" s="164" t="str">
        <f>IF(D1806="所費",VLOOKUP(D1806,支出入力表!E1807:$M$2000,4,FALSE),"")</f>
        <v/>
      </c>
      <c r="H1806" s="164" t="str">
        <f>IF(D1806="所費",VLOOKUP(D1806,支出入力表!E1807:$M$2000,5,FALSE),"")</f>
        <v/>
      </c>
      <c r="I1806" s="166" t="str">
        <f>IF(D1806="所費",VLOOKUP(D1806,支出入力表!E1807:$M$2000,6,FALSE),"")</f>
        <v/>
      </c>
      <c r="J1806" s="167" t="str">
        <f>IF(D1806="所費",VLOOKUP(D1806,支出入力表!E1807:$M$2000,7,FALSE),"")</f>
        <v/>
      </c>
      <c r="K1806" s="167" t="str">
        <f>IF(D1806="所費",VLOOKUP(D1806,支出入力表!E1807:$M$2000,8,FALSE),"")</f>
        <v/>
      </c>
      <c r="L1806" s="168" t="str">
        <f>IF(D1806="所費",VLOOKUP(D1806,支出入力表!E1807:$M$2000,9,FALSE),"")</f>
        <v/>
      </c>
      <c r="M1806" s="30"/>
    </row>
    <row r="1807" spans="2:13" x14ac:dyDescent="0.55000000000000004">
      <c r="B1807" s="163" t="str">
        <f>IF(D1807="所費",支出入力表!A1808,"")</f>
        <v/>
      </c>
      <c r="C1807" s="164" t="str">
        <f>IF(D1807="所費",支出入力表!C1808,"")</f>
        <v/>
      </c>
      <c r="D1807" s="165" t="str">
        <f>IF(支出入力表!E1808="所費","所費","")</f>
        <v/>
      </c>
      <c r="E1807" s="165" t="str">
        <f>IF(D1807="","",支出入力表!G1808)</f>
        <v/>
      </c>
      <c r="F1807" s="196" t="str">
        <f>IF(E1807="","",VLOOKUP(E1807,プルダウン用リスト!$L$1:$M$14,2,FALSE))</f>
        <v/>
      </c>
      <c r="G1807" s="164" t="str">
        <f>IF(D1807="所費",VLOOKUP(D1807,支出入力表!E1808:$M$2000,4,FALSE),"")</f>
        <v/>
      </c>
      <c r="H1807" s="164" t="str">
        <f>IF(D1807="所費",VLOOKUP(D1807,支出入力表!E1808:$M$2000,5,FALSE),"")</f>
        <v/>
      </c>
      <c r="I1807" s="166" t="str">
        <f>IF(D1807="所費",VLOOKUP(D1807,支出入力表!E1808:$M$2000,6,FALSE),"")</f>
        <v/>
      </c>
      <c r="J1807" s="167" t="str">
        <f>IF(D1807="所費",VLOOKUP(D1807,支出入力表!E1808:$M$2000,7,FALSE),"")</f>
        <v/>
      </c>
      <c r="K1807" s="167" t="str">
        <f>IF(D1807="所費",VLOOKUP(D1807,支出入力表!E1808:$M$2000,8,FALSE),"")</f>
        <v/>
      </c>
      <c r="L1807" s="168" t="str">
        <f>IF(D1807="所費",VLOOKUP(D1807,支出入力表!E1808:$M$2000,9,FALSE),"")</f>
        <v/>
      </c>
      <c r="M1807" s="30"/>
    </row>
    <row r="1808" spans="2:13" x14ac:dyDescent="0.55000000000000004">
      <c r="B1808" s="163" t="str">
        <f>IF(D1808="所費",支出入力表!A1809,"")</f>
        <v/>
      </c>
      <c r="C1808" s="164" t="str">
        <f>IF(D1808="所費",支出入力表!C1809,"")</f>
        <v/>
      </c>
      <c r="D1808" s="165" t="str">
        <f>IF(支出入力表!E1809="所費","所費","")</f>
        <v/>
      </c>
      <c r="E1808" s="165" t="str">
        <f>IF(D1808="","",支出入力表!G1809)</f>
        <v/>
      </c>
      <c r="F1808" s="196" t="str">
        <f>IF(E1808="","",VLOOKUP(E1808,プルダウン用リスト!$L$1:$M$14,2,FALSE))</f>
        <v/>
      </c>
      <c r="G1808" s="164" t="str">
        <f>IF(D1808="所費",VLOOKUP(D1808,支出入力表!E1809:$M$2000,4,FALSE),"")</f>
        <v/>
      </c>
      <c r="H1808" s="164" t="str">
        <f>IF(D1808="所費",VLOOKUP(D1808,支出入力表!E1809:$M$2000,5,FALSE),"")</f>
        <v/>
      </c>
      <c r="I1808" s="166" t="str">
        <f>IF(D1808="所費",VLOOKUP(D1808,支出入力表!E1809:$M$2000,6,FALSE),"")</f>
        <v/>
      </c>
      <c r="J1808" s="167" t="str">
        <f>IF(D1808="所費",VLOOKUP(D1808,支出入力表!E1809:$M$2000,7,FALSE),"")</f>
        <v/>
      </c>
      <c r="K1808" s="167" t="str">
        <f>IF(D1808="所費",VLOOKUP(D1808,支出入力表!E1809:$M$2000,8,FALSE),"")</f>
        <v/>
      </c>
      <c r="L1808" s="168" t="str">
        <f>IF(D1808="所費",VLOOKUP(D1808,支出入力表!E1809:$M$2000,9,FALSE),"")</f>
        <v/>
      </c>
      <c r="M1808" s="30"/>
    </row>
    <row r="1809" spans="2:13" x14ac:dyDescent="0.55000000000000004">
      <c r="B1809" s="163" t="str">
        <f>IF(D1809="所費",支出入力表!A1810,"")</f>
        <v/>
      </c>
      <c r="C1809" s="164" t="str">
        <f>IF(D1809="所費",支出入力表!C1810,"")</f>
        <v/>
      </c>
      <c r="D1809" s="165" t="str">
        <f>IF(支出入力表!E1810="所費","所費","")</f>
        <v/>
      </c>
      <c r="E1809" s="165" t="str">
        <f>IF(D1809="","",支出入力表!G1810)</f>
        <v/>
      </c>
      <c r="F1809" s="196" t="str">
        <f>IF(E1809="","",VLOOKUP(E1809,プルダウン用リスト!$L$1:$M$14,2,FALSE))</f>
        <v/>
      </c>
      <c r="G1809" s="164" t="str">
        <f>IF(D1809="所費",VLOOKUP(D1809,支出入力表!E1810:$M$2000,4,FALSE),"")</f>
        <v/>
      </c>
      <c r="H1809" s="164" t="str">
        <f>IF(D1809="所費",VLOOKUP(D1809,支出入力表!E1810:$M$2000,5,FALSE),"")</f>
        <v/>
      </c>
      <c r="I1809" s="166" t="str">
        <f>IF(D1809="所費",VLOOKUP(D1809,支出入力表!E1810:$M$2000,6,FALSE),"")</f>
        <v/>
      </c>
      <c r="J1809" s="167" t="str">
        <f>IF(D1809="所費",VLOOKUP(D1809,支出入力表!E1810:$M$2000,7,FALSE),"")</f>
        <v/>
      </c>
      <c r="K1809" s="167" t="str">
        <f>IF(D1809="所費",VLOOKUP(D1809,支出入力表!E1810:$M$2000,8,FALSE),"")</f>
        <v/>
      </c>
      <c r="L1809" s="168" t="str">
        <f>IF(D1809="所費",VLOOKUP(D1809,支出入力表!E1810:$M$2000,9,FALSE),"")</f>
        <v/>
      </c>
      <c r="M1809" s="30"/>
    </row>
    <row r="1810" spans="2:13" x14ac:dyDescent="0.55000000000000004">
      <c r="B1810" s="163" t="str">
        <f>IF(D1810="所費",支出入力表!A1811,"")</f>
        <v/>
      </c>
      <c r="C1810" s="164" t="str">
        <f>IF(D1810="所費",支出入力表!C1811,"")</f>
        <v/>
      </c>
      <c r="D1810" s="165" t="str">
        <f>IF(支出入力表!E1811="所費","所費","")</f>
        <v/>
      </c>
      <c r="E1810" s="165" t="str">
        <f>IF(D1810="","",支出入力表!G1811)</f>
        <v/>
      </c>
      <c r="F1810" s="196" t="str">
        <f>IF(E1810="","",VLOOKUP(E1810,プルダウン用リスト!$L$1:$M$14,2,FALSE))</f>
        <v/>
      </c>
      <c r="G1810" s="164" t="str">
        <f>IF(D1810="所費",VLOOKUP(D1810,支出入力表!E1811:$M$2000,4,FALSE),"")</f>
        <v/>
      </c>
      <c r="H1810" s="164" t="str">
        <f>IF(D1810="所費",VLOOKUP(D1810,支出入力表!E1811:$M$2000,5,FALSE),"")</f>
        <v/>
      </c>
      <c r="I1810" s="166" t="str">
        <f>IF(D1810="所費",VLOOKUP(D1810,支出入力表!E1811:$M$2000,6,FALSE),"")</f>
        <v/>
      </c>
      <c r="J1810" s="167" t="str">
        <f>IF(D1810="所費",VLOOKUP(D1810,支出入力表!E1811:$M$2000,7,FALSE),"")</f>
        <v/>
      </c>
      <c r="K1810" s="167" t="str">
        <f>IF(D1810="所費",VLOOKUP(D1810,支出入力表!E1811:$M$2000,8,FALSE),"")</f>
        <v/>
      </c>
      <c r="L1810" s="168" t="str">
        <f>IF(D1810="所費",VLOOKUP(D1810,支出入力表!E1811:$M$2000,9,FALSE),"")</f>
        <v/>
      </c>
      <c r="M1810" s="30"/>
    </row>
    <row r="1811" spans="2:13" x14ac:dyDescent="0.55000000000000004">
      <c r="B1811" s="163" t="str">
        <f>IF(D1811="所費",支出入力表!A1812,"")</f>
        <v/>
      </c>
      <c r="C1811" s="164" t="str">
        <f>IF(D1811="所費",支出入力表!C1812,"")</f>
        <v/>
      </c>
      <c r="D1811" s="165" t="str">
        <f>IF(支出入力表!E1812="所費","所費","")</f>
        <v/>
      </c>
      <c r="E1811" s="165" t="str">
        <f>IF(D1811="","",支出入力表!G1812)</f>
        <v/>
      </c>
      <c r="F1811" s="196" t="str">
        <f>IF(E1811="","",VLOOKUP(E1811,プルダウン用リスト!$L$1:$M$14,2,FALSE))</f>
        <v/>
      </c>
      <c r="G1811" s="164" t="str">
        <f>IF(D1811="所費",VLOOKUP(D1811,支出入力表!E1812:$M$2000,4,FALSE),"")</f>
        <v/>
      </c>
      <c r="H1811" s="164" t="str">
        <f>IF(D1811="所費",VLOOKUP(D1811,支出入力表!E1812:$M$2000,5,FALSE),"")</f>
        <v/>
      </c>
      <c r="I1811" s="166" t="str">
        <f>IF(D1811="所費",VLOOKUP(D1811,支出入力表!E1812:$M$2000,6,FALSE),"")</f>
        <v/>
      </c>
      <c r="J1811" s="167" t="str">
        <f>IF(D1811="所費",VLOOKUP(D1811,支出入力表!E1812:$M$2000,7,FALSE),"")</f>
        <v/>
      </c>
      <c r="K1811" s="167" t="str">
        <f>IF(D1811="所費",VLOOKUP(D1811,支出入力表!E1812:$M$2000,8,FALSE),"")</f>
        <v/>
      </c>
      <c r="L1811" s="168" t="str">
        <f>IF(D1811="所費",VLOOKUP(D1811,支出入力表!E1812:$M$2000,9,FALSE),"")</f>
        <v/>
      </c>
      <c r="M1811" s="30"/>
    </row>
    <row r="1812" spans="2:13" x14ac:dyDescent="0.55000000000000004">
      <c r="B1812" s="163" t="str">
        <f>IF(D1812="所費",支出入力表!A1813,"")</f>
        <v/>
      </c>
      <c r="C1812" s="164" t="str">
        <f>IF(D1812="所費",支出入力表!C1813,"")</f>
        <v/>
      </c>
      <c r="D1812" s="165" t="str">
        <f>IF(支出入力表!E1813="所費","所費","")</f>
        <v/>
      </c>
      <c r="E1812" s="165" t="str">
        <f>IF(D1812="","",支出入力表!G1813)</f>
        <v/>
      </c>
      <c r="F1812" s="196" t="str">
        <f>IF(E1812="","",VLOOKUP(E1812,プルダウン用リスト!$L$1:$M$14,2,FALSE))</f>
        <v/>
      </c>
      <c r="G1812" s="164" t="str">
        <f>IF(D1812="所費",VLOOKUP(D1812,支出入力表!E1813:$M$2000,4,FALSE),"")</f>
        <v/>
      </c>
      <c r="H1812" s="164" t="str">
        <f>IF(D1812="所費",VLOOKUP(D1812,支出入力表!E1813:$M$2000,5,FALSE),"")</f>
        <v/>
      </c>
      <c r="I1812" s="166" t="str">
        <f>IF(D1812="所費",VLOOKUP(D1812,支出入力表!E1813:$M$2000,6,FALSE),"")</f>
        <v/>
      </c>
      <c r="J1812" s="167" t="str">
        <f>IF(D1812="所費",VLOOKUP(D1812,支出入力表!E1813:$M$2000,7,FALSE),"")</f>
        <v/>
      </c>
      <c r="K1812" s="167" t="str">
        <f>IF(D1812="所費",VLOOKUP(D1812,支出入力表!E1813:$M$2000,8,FALSE),"")</f>
        <v/>
      </c>
      <c r="L1812" s="168" t="str">
        <f>IF(D1812="所費",VLOOKUP(D1812,支出入力表!E1813:$M$2000,9,FALSE),"")</f>
        <v/>
      </c>
      <c r="M1812" s="30"/>
    </row>
    <row r="1813" spans="2:13" x14ac:dyDescent="0.55000000000000004">
      <c r="B1813" s="163" t="str">
        <f>IF(D1813="所費",支出入力表!A1814,"")</f>
        <v/>
      </c>
      <c r="C1813" s="164" t="str">
        <f>IF(D1813="所費",支出入力表!C1814,"")</f>
        <v/>
      </c>
      <c r="D1813" s="165" t="str">
        <f>IF(支出入力表!E1814="所費","所費","")</f>
        <v/>
      </c>
      <c r="E1813" s="165" t="str">
        <f>IF(D1813="","",支出入力表!G1814)</f>
        <v/>
      </c>
      <c r="F1813" s="196" t="str">
        <f>IF(E1813="","",VLOOKUP(E1813,プルダウン用リスト!$L$1:$M$14,2,FALSE))</f>
        <v/>
      </c>
      <c r="G1813" s="164" t="str">
        <f>IF(D1813="所費",VLOOKUP(D1813,支出入力表!E1814:$M$2000,4,FALSE),"")</f>
        <v/>
      </c>
      <c r="H1813" s="164" t="str">
        <f>IF(D1813="所費",VLOOKUP(D1813,支出入力表!E1814:$M$2000,5,FALSE),"")</f>
        <v/>
      </c>
      <c r="I1813" s="166" t="str">
        <f>IF(D1813="所費",VLOOKUP(D1813,支出入力表!E1814:$M$2000,6,FALSE),"")</f>
        <v/>
      </c>
      <c r="J1813" s="167" t="str">
        <f>IF(D1813="所費",VLOOKUP(D1813,支出入力表!E1814:$M$2000,7,FALSE),"")</f>
        <v/>
      </c>
      <c r="K1813" s="167" t="str">
        <f>IF(D1813="所費",VLOOKUP(D1813,支出入力表!E1814:$M$2000,8,FALSE),"")</f>
        <v/>
      </c>
      <c r="L1813" s="168" t="str">
        <f>IF(D1813="所費",VLOOKUP(D1813,支出入力表!E1814:$M$2000,9,FALSE),"")</f>
        <v/>
      </c>
      <c r="M1813" s="30"/>
    </row>
    <row r="1814" spans="2:13" x14ac:dyDescent="0.55000000000000004">
      <c r="B1814" s="163" t="str">
        <f>IF(D1814="所費",支出入力表!A1815,"")</f>
        <v/>
      </c>
      <c r="C1814" s="164" t="str">
        <f>IF(D1814="所費",支出入力表!C1815,"")</f>
        <v/>
      </c>
      <c r="D1814" s="165" t="str">
        <f>IF(支出入力表!E1815="所費","所費","")</f>
        <v/>
      </c>
      <c r="E1814" s="165" t="str">
        <f>IF(D1814="","",支出入力表!G1815)</f>
        <v/>
      </c>
      <c r="F1814" s="196" t="str">
        <f>IF(E1814="","",VLOOKUP(E1814,プルダウン用リスト!$L$1:$M$14,2,FALSE))</f>
        <v/>
      </c>
      <c r="G1814" s="164" t="str">
        <f>IF(D1814="所費",VLOOKUP(D1814,支出入力表!E1815:$M$2000,4,FALSE),"")</f>
        <v/>
      </c>
      <c r="H1814" s="164" t="str">
        <f>IF(D1814="所費",VLOOKUP(D1814,支出入力表!E1815:$M$2000,5,FALSE),"")</f>
        <v/>
      </c>
      <c r="I1814" s="166" t="str">
        <f>IF(D1814="所費",VLOOKUP(D1814,支出入力表!E1815:$M$2000,6,FALSE),"")</f>
        <v/>
      </c>
      <c r="J1814" s="167" t="str">
        <f>IF(D1814="所費",VLOOKUP(D1814,支出入力表!E1815:$M$2000,7,FALSE),"")</f>
        <v/>
      </c>
      <c r="K1814" s="167" t="str">
        <f>IF(D1814="所費",VLOOKUP(D1814,支出入力表!E1815:$M$2000,8,FALSE),"")</f>
        <v/>
      </c>
      <c r="L1814" s="168" t="str">
        <f>IF(D1814="所費",VLOOKUP(D1814,支出入力表!E1815:$M$2000,9,FALSE),"")</f>
        <v/>
      </c>
      <c r="M1814" s="30"/>
    </row>
    <row r="1815" spans="2:13" x14ac:dyDescent="0.55000000000000004">
      <c r="B1815" s="163" t="str">
        <f>IF(D1815="所費",支出入力表!A1816,"")</f>
        <v/>
      </c>
      <c r="C1815" s="164" t="str">
        <f>IF(D1815="所費",支出入力表!C1816,"")</f>
        <v/>
      </c>
      <c r="D1815" s="165" t="str">
        <f>IF(支出入力表!E1816="所費","所費","")</f>
        <v/>
      </c>
      <c r="E1815" s="165" t="str">
        <f>IF(D1815="","",支出入力表!G1816)</f>
        <v/>
      </c>
      <c r="F1815" s="196" t="str">
        <f>IF(E1815="","",VLOOKUP(E1815,プルダウン用リスト!$L$1:$M$14,2,FALSE))</f>
        <v/>
      </c>
      <c r="G1815" s="164" t="str">
        <f>IF(D1815="所費",VLOOKUP(D1815,支出入力表!E1816:$M$2000,4,FALSE),"")</f>
        <v/>
      </c>
      <c r="H1815" s="164" t="str">
        <f>IF(D1815="所費",VLOOKUP(D1815,支出入力表!E1816:$M$2000,5,FALSE),"")</f>
        <v/>
      </c>
      <c r="I1815" s="166" t="str">
        <f>IF(D1815="所費",VLOOKUP(D1815,支出入力表!E1816:$M$2000,6,FALSE),"")</f>
        <v/>
      </c>
      <c r="J1815" s="167" t="str">
        <f>IF(D1815="所費",VLOOKUP(D1815,支出入力表!E1816:$M$2000,7,FALSE),"")</f>
        <v/>
      </c>
      <c r="K1815" s="167" t="str">
        <f>IF(D1815="所費",VLOOKUP(D1815,支出入力表!E1816:$M$2000,8,FALSE),"")</f>
        <v/>
      </c>
      <c r="L1815" s="168" t="str">
        <f>IF(D1815="所費",VLOOKUP(D1815,支出入力表!E1816:$M$2000,9,FALSE),"")</f>
        <v/>
      </c>
      <c r="M1815" s="30"/>
    </row>
    <row r="1816" spans="2:13" x14ac:dyDescent="0.55000000000000004">
      <c r="B1816" s="163" t="str">
        <f>IF(D1816="所費",支出入力表!A1817,"")</f>
        <v/>
      </c>
      <c r="C1816" s="164" t="str">
        <f>IF(D1816="所費",支出入力表!C1817,"")</f>
        <v/>
      </c>
      <c r="D1816" s="165" t="str">
        <f>IF(支出入力表!E1817="所費","所費","")</f>
        <v/>
      </c>
      <c r="E1816" s="165" t="str">
        <f>IF(D1816="","",支出入力表!G1817)</f>
        <v/>
      </c>
      <c r="F1816" s="196" t="str">
        <f>IF(E1816="","",VLOOKUP(E1816,プルダウン用リスト!$L$1:$M$14,2,FALSE))</f>
        <v/>
      </c>
      <c r="G1816" s="164" t="str">
        <f>IF(D1816="所費",VLOOKUP(D1816,支出入力表!E1817:$M$2000,4,FALSE),"")</f>
        <v/>
      </c>
      <c r="H1816" s="164" t="str">
        <f>IF(D1816="所費",VLOOKUP(D1816,支出入力表!E1817:$M$2000,5,FALSE),"")</f>
        <v/>
      </c>
      <c r="I1816" s="166" t="str">
        <f>IF(D1816="所費",VLOOKUP(D1816,支出入力表!E1817:$M$2000,6,FALSE),"")</f>
        <v/>
      </c>
      <c r="J1816" s="167" t="str">
        <f>IF(D1816="所費",VLOOKUP(D1816,支出入力表!E1817:$M$2000,7,FALSE),"")</f>
        <v/>
      </c>
      <c r="K1816" s="167" t="str">
        <f>IF(D1816="所費",VLOOKUP(D1816,支出入力表!E1817:$M$2000,8,FALSE),"")</f>
        <v/>
      </c>
      <c r="L1816" s="168" t="str">
        <f>IF(D1816="所費",VLOOKUP(D1816,支出入力表!E1817:$M$2000,9,FALSE),"")</f>
        <v/>
      </c>
      <c r="M1816" s="30"/>
    </row>
    <row r="1817" spans="2:13" x14ac:dyDescent="0.55000000000000004">
      <c r="B1817" s="163" t="str">
        <f>IF(D1817="所費",支出入力表!A1818,"")</f>
        <v/>
      </c>
      <c r="C1817" s="164" t="str">
        <f>IF(D1817="所費",支出入力表!C1818,"")</f>
        <v/>
      </c>
      <c r="D1817" s="165" t="str">
        <f>IF(支出入力表!E1818="所費","所費","")</f>
        <v/>
      </c>
      <c r="E1817" s="165" t="str">
        <f>IF(D1817="","",支出入力表!G1818)</f>
        <v/>
      </c>
      <c r="F1817" s="196" t="str">
        <f>IF(E1817="","",VLOOKUP(E1817,プルダウン用リスト!$L$1:$M$14,2,FALSE))</f>
        <v/>
      </c>
      <c r="G1817" s="164" t="str">
        <f>IF(D1817="所費",VLOOKUP(D1817,支出入力表!E1818:$M$2000,4,FALSE),"")</f>
        <v/>
      </c>
      <c r="H1817" s="164" t="str">
        <f>IF(D1817="所費",VLOOKUP(D1817,支出入力表!E1818:$M$2000,5,FALSE),"")</f>
        <v/>
      </c>
      <c r="I1817" s="166" t="str">
        <f>IF(D1817="所費",VLOOKUP(D1817,支出入力表!E1818:$M$2000,6,FALSE),"")</f>
        <v/>
      </c>
      <c r="J1817" s="167" t="str">
        <f>IF(D1817="所費",VLOOKUP(D1817,支出入力表!E1818:$M$2000,7,FALSE),"")</f>
        <v/>
      </c>
      <c r="K1817" s="167" t="str">
        <f>IF(D1817="所費",VLOOKUP(D1817,支出入力表!E1818:$M$2000,8,FALSE),"")</f>
        <v/>
      </c>
      <c r="L1817" s="168" t="str">
        <f>IF(D1817="所費",VLOOKUP(D1817,支出入力表!E1818:$M$2000,9,FALSE),"")</f>
        <v/>
      </c>
      <c r="M1817" s="30"/>
    </row>
    <row r="1818" spans="2:13" x14ac:dyDescent="0.55000000000000004">
      <c r="B1818" s="163" t="str">
        <f>IF(D1818="所費",支出入力表!A1819,"")</f>
        <v/>
      </c>
      <c r="C1818" s="164" t="str">
        <f>IF(D1818="所費",支出入力表!C1819,"")</f>
        <v/>
      </c>
      <c r="D1818" s="165" t="str">
        <f>IF(支出入力表!E1819="所費","所費","")</f>
        <v/>
      </c>
      <c r="E1818" s="165" t="str">
        <f>IF(D1818="","",支出入力表!G1819)</f>
        <v/>
      </c>
      <c r="F1818" s="196" t="str">
        <f>IF(E1818="","",VLOOKUP(E1818,プルダウン用リスト!$L$1:$M$14,2,FALSE))</f>
        <v/>
      </c>
      <c r="G1818" s="164" t="str">
        <f>IF(D1818="所費",VLOOKUP(D1818,支出入力表!E1819:$M$2000,4,FALSE),"")</f>
        <v/>
      </c>
      <c r="H1818" s="164" t="str">
        <f>IF(D1818="所費",VLOOKUP(D1818,支出入力表!E1819:$M$2000,5,FALSE),"")</f>
        <v/>
      </c>
      <c r="I1818" s="166" t="str">
        <f>IF(D1818="所費",VLOOKUP(D1818,支出入力表!E1819:$M$2000,6,FALSE),"")</f>
        <v/>
      </c>
      <c r="J1818" s="167" t="str">
        <f>IF(D1818="所費",VLOOKUP(D1818,支出入力表!E1819:$M$2000,7,FALSE),"")</f>
        <v/>
      </c>
      <c r="K1818" s="167" t="str">
        <f>IF(D1818="所費",VLOOKUP(D1818,支出入力表!E1819:$M$2000,8,FALSE),"")</f>
        <v/>
      </c>
      <c r="L1818" s="168" t="str">
        <f>IF(D1818="所費",VLOOKUP(D1818,支出入力表!E1819:$M$2000,9,FALSE),"")</f>
        <v/>
      </c>
      <c r="M1818" s="30"/>
    </row>
    <row r="1819" spans="2:13" x14ac:dyDescent="0.55000000000000004">
      <c r="B1819" s="163" t="str">
        <f>IF(D1819="所費",支出入力表!A1820,"")</f>
        <v/>
      </c>
      <c r="C1819" s="164" t="str">
        <f>IF(D1819="所費",支出入力表!C1820,"")</f>
        <v/>
      </c>
      <c r="D1819" s="165" t="str">
        <f>IF(支出入力表!E1820="所費","所費","")</f>
        <v/>
      </c>
      <c r="E1819" s="165" t="str">
        <f>IF(D1819="","",支出入力表!G1820)</f>
        <v/>
      </c>
      <c r="F1819" s="196" t="str">
        <f>IF(E1819="","",VLOOKUP(E1819,プルダウン用リスト!$L$1:$M$14,2,FALSE))</f>
        <v/>
      </c>
      <c r="G1819" s="164" t="str">
        <f>IF(D1819="所費",VLOOKUP(D1819,支出入力表!E1820:$M$2000,4,FALSE),"")</f>
        <v/>
      </c>
      <c r="H1819" s="164" t="str">
        <f>IF(D1819="所費",VLOOKUP(D1819,支出入力表!E1820:$M$2000,5,FALSE),"")</f>
        <v/>
      </c>
      <c r="I1819" s="166" t="str">
        <f>IF(D1819="所費",VLOOKUP(D1819,支出入力表!E1820:$M$2000,6,FALSE),"")</f>
        <v/>
      </c>
      <c r="J1819" s="167" t="str">
        <f>IF(D1819="所費",VLOOKUP(D1819,支出入力表!E1820:$M$2000,7,FALSE),"")</f>
        <v/>
      </c>
      <c r="K1819" s="167" t="str">
        <f>IF(D1819="所費",VLOOKUP(D1819,支出入力表!E1820:$M$2000,8,FALSE),"")</f>
        <v/>
      </c>
      <c r="L1819" s="168" t="str">
        <f>IF(D1819="所費",VLOOKUP(D1819,支出入力表!E1820:$M$2000,9,FALSE),"")</f>
        <v/>
      </c>
      <c r="M1819" s="30"/>
    </row>
    <row r="1820" spans="2:13" x14ac:dyDescent="0.55000000000000004">
      <c r="B1820" s="163" t="str">
        <f>IF(D1820="所費",支出入力表!A1821,"")</f>
        <v/>
      </c>
      <c r="C1820" s="164" t="str">
        <f>IF(D1820="所費",支出入力表!C1821,"")</f>
        <v/>
      </c>
      <c r="D1820" s="165" t="str">
        <f>IF(支出入力表!E1821="所費","所費","")</f>
        <v/>
      </c>
      <c r="E1820" s="165" t="str">
        <f>IF(D1820="","",支出入力表!G1821)</f>
        <v/>
      </c>
      <c r="F1820" s="196" t="str">
        <f>IF(E1820="","",VLOOKUP(E1820,プルダウン用リスト!$L$1:$M$14,2,FALSE))</f>
        <v/>
      </c>
      <c r="G1820" s="164" t="str">
        <f>IF(D1820="所費",VLOOKUP(D1820,支出入力表!E1821:$M$2000,4,FALSE),"")</f>
        <v/>
      </c>
      <c r="H1820" s="164" t="str">
        <f>IF(D1820="所費",VLOOKUP(D1820,支出入力表!E1821:$M$2000,5,FALSE),"")</f>
        <v/>
      </c>
      <c r="I1820" s="166" t="str">
        <f>IF(D1820="所費",VLOOKUP(D1820,支出入力表!E1821:$M$2000,6,FALSE),"")</f>
        <v/>
      </c>
      <c r="J1820" s="167" t="str">
        <f>IF(D1820="所費",VLOOKUP(D1820,支出入力表!E1821:$M$2000,7,FALSE),"")</f>
        <v/>
      </c>
      <c r="K1820" s="167" t="str">
        <f>IF(D1820="所費",VLOOKUP(D1820,支出入力表!E1821:$M$2000,8,FALSE),"")</f>
        <v/>
      </c>
      <c r="L1820" s="168" t="str">
        <f>IF(D1820="所費",VLOOKUP(D1820,支出入力表!E1821:$M$2000,9,FALSE),"")</f>
        <v/>
      </c>
      <c r="M1820" s="30"/>
    </row>
    <row r="1821" spans="2:13" x14ac:dyDescent="0.55000000000000004">
      <c r="B1821" s="163" t="str">
        <f>IF(D1821="所費",支出入力表!A1822,"")</f>
        <v/>
      </c>
      <c r="C1821" s="164" t="str">
        <f>IF(D1821="所費",支出入力表!C1822,"")</f>
        <v/>
      </c>
      <c r="D1821" s="165" t="str">
        <f>IF(支出入力表!E1822="所費","所費","")</f>
        <v/>
      </c>
      <c r="E1821" s="165" t="str">
        <f>IF(D1821="","",支出入力表!G1822)</f>
        <v/>
      </c>
      <c r="F1821" s="196" t="str">
        <f>IF(E1821="","",VLOOKUP(E1821,プルダウン用リスト!$L$1:$M$14,2,FALSE))</f>
        <v/>
      </c>
      <c r="G1821" s="164" t="str">
        <f>IF(D1821="所費",VLOOKUP(D1821,支出入力表!E1822:$M$2000,4,FALSE),"")</f>
        <v/>
      </c>
      <c r="H1821" s="164" t="str">
        <f>IF(D1821="所費",VLOOKUP(D1821,支出入力表!E1822:$M$2000,5,FALSE),"")</f>
        <v/>
      </c>
      <c r="I1821" s="166" t="str">
        <f>IF(D1821="所費",VLOOKUP(D1821,支出入力表!E1822:$M$2000,6,FALSE),"")</f>
        <v/>
      </c>
      <c r="J1821" s="167" t="str">
        <f>IF(D1821="所費",VLOOKUP(D1821,支出入力表!E1822:$M$2000,7,FALSE),"")</f>
        <v/>
      </c>
      <c r="K1821" s="167" t="str">
        <f>IF(D1821="所費",VLOOKUP(D1821,支出入力表!E1822:$M$2000,8,FALSE),"")</f>
        <v/>
      </c>
      <c r="L1821" s="168" t="str">
        <f>IF(D1821="所費",VLOOKUP(D1821,支出入力表!E1822:$M$2000,9,FALSE),"")</f>
        <v/>
      </c>
      <c r="M1821" s="30"/>
    </row>
    <row r="1822" spans="2:13" x14ac:dyDescent="0.55000000000000004">
      <c r="B1822" s="163" t="str">
        <f>IF(D1822="所費",支出入力表!A1823,"")</f>
        <v/>
      </c>
      <c r="C1822" s="164" t="str">
        <f>IF(D1822="所費",支出入力表!C1823,"")</f>
        <v/>
      </c>
      <c r="D1822" s="165" t="str">
        <f>IF(支出入力表!E1823="所費","所費","")</f>
        <v/>
      </c>
      <c r="E1822" s="165" t="str">
        <f>IF(D1822="","",支出入力表!G1823)</f>
        <v/>
      </c>
      <c r="F1822" s="196" t="str">
        <f>IF(E1822="","",VLOOKUP(E1822,プルダウン用リスト!$L$1:$M$14,2,FALSE))</f>
        <v/>
      </c>
      <c r="G1822" s="164" t="str">
        <f>IF(D1822="所費",VLOOKUP(D1822,支出入力表!E1823:$M$2000,4,FALSE),"")</f>
        <v/>
      </c>
      <c r="H1822" s="164" t="str">
        <f>IF(D1822="所費",VLOOKUP(D1822,支出入力表!E1823:$M$2000,5,FALSE),"")</f>
        <v/>
      </c>
      <c r="I1822" s="166" t="str">
        <f>IF(D1822="所費",VLOOKUP(D1822,支出入力表!E1823:$M$2000,6,FALSE),"")</f>
        <v/>
      </c>
      <c r="J1822" s="167" t="str">
        <f>IF(D1822="所費",VLOOKUP(D1822,支出入力表!E1823:$M$2000,7,FALSE),"")</f>
        <v/>
      </c>
      <c r="K1822" s="167" t="str">
        <f>IF(D1822="所費",VLOOKUP(D1822,支出入力表!E1823:$M$2000,8,FALSE),"")</f>
        <v/>
      </c>
      <c r="L1822" s="168" t="str">
        <f>IF(D1822="所費",VLOOKUP(D1822,支出入力表!E1823:$M$2000,9,FALSE),"")</f>
        <v/>
      </c>
      <c r="M1822" s="30"/>
    </row>
    <row r="1823" spans="2:13" x14ac:dyDescent="0.55000000000000004">
      <c r="B1823" s="163" t="str">
        <f>IF(D1823="所費",支出入力表!A1824,"")</f>
        <v/>
      </c>
      <c r="C1823" s="164" t="str">
        <f>IF(D1823="所費",支出入力表!C1824,"")</f>
        <v/>
      </c>
      <c r="D1823" s="165" t="str">
        <f>IF(支出入力表!E1824="所費","所費","")</f>
        <v/>
      </c>
      <c r="E1823" s="165" t="str">
        <f>IF(D1823="","",支出入力表!G1824)</f>
        <v/>
      </c>
      <c r="F1823" s="196" t="str">
        <f>IF(E1823="","",VLOOKUP(E1823,プルダウン用リスト!$L$1:$M$14,2,FALSE))</f>
        <v/>
      </c>
      <c r="G1823" s="164" t="str">
        <f>IF(D1823="所費",VLOOKUP(D1823,支出入力表!E1824:$M$2000,4,FALSE),"")</f>
        <v/>
      </c>
      <c r="H1823" s="164" t="str">
        <f>IF(D1823="所費",VLOOKUP(D1823,支出入力表!E1824:$M$2000,5,FALSE),"")</f>
        <v/>
      </c>
      <c r="I1823" s="166" t="str">
        <f>IF(D1823="所費",VLOOKUP(D1823,支出入力表!E1824:$M$2000,6,FALSE),"")</f>
        <v/>
      </c>
      <c r="J1823" s="167" t="str">
        <f>IF(D1823="所費",VLOOKUP(D1823,支出入力表!E1824:$M$2000,7,FALSE),"")</f>
        <v/>
      </c>
      <c r="K1823" s="167" t="str">
        <f>IF(D1823="所費",VLOOKUP(D1823,支出入力表!E1824:$M$2000,8,FALSE),"")</f>
        <v/>
      </c>
      <c r="L1823" s="168" t="str">
        <f>IF(D1823="所費",VLOOKUP(D1823,支出入力表!E1824:$M$2000,9,FALSE),"")</f>
        <v/>
      </c>
      <c r="M1823" s="30"/>
    </row>
    <row r="1824" spans="2:13" x14ac:dyDescent="0.55000000000000004">
      <c r="B1824" s="163" t="str">
        <f>IF(D1824="所費",支出入力表!A1825,"")</f>
        <v/>
      </c>
      <c r="C1824" s="164" t="str">
        <f>IF(D1824="所費",支出入力表!C1825,"")</f>
        <v/>
      </c>
      <c r="D1824" s="165" t="str">
        <f>IF(支出入力表!E1825="所費","所費","")</f>
        <v/>
      </c>
      <c r="E1824" s="165" t="str">
        <f>IF(D1824="","",支出入力表!G1825)</f>
        <v/>
      </c>
      <c r="F1824" s="196" t="str">
        <f>IF(E1824="","",VLOOKUP(E1824,プルダウン用リスト!$L$1:$M$14,2,FALSE))</f>
        <v/>
      </c>
      <c r="G1824" s="164" t="str">
        <f>IF(D1824="所費",VLOOKUP(D1824,支出入力表!E1825:$M$2000,4,FALSE),"")</f>
        <v/>
      </c>
      <c r="H1824" s="164" t="str">
        <f>IF(D1824="所費",VLOOKUP(D1824,支出入力表!E1825:$M$2000,5,FALSE),"")</f>
        <v/>
      </c>
      <c r="I1824" s="166" t="str">
        <f>IF(D1824="所費",VLOOKUP(D1824,支出入力表!E1825:$M$2000,6,FALSE),"")</f>
        <v/>
      </c>
      <c r="J1824" s="167" t="str">
        <f>IF(D1824="所費",VLOOKUP(D1824,支出入力表!E1825:$M$2000,7,FALSE),"")</f>
        <v/>
      </c>
      <c r="K1824" s="167" t="str">
        <f>IF(D1824="所費",VLOOKUP(D1824,支出入力表!E1825:$M$2000,8,FALSE),"")</f>
        <v/>
      </c>
      <c r="L1824" s="168" t="str">
        <f>IF(D1824="所費",VLOOKUP(D1824,支出入力表!E1825:$M$2000,9,FALSE),"")</f>
        <v/>
      </c>
      <c r="M1824" s="30"/>
    </row>
    <row r="1825" spans="2:13" x14ac:dyDescent="0.55000000000000004">
      <c r="B1825" s="163" t="str">
        <f>IF(D1825="所費",支出入力表!A1826,"")</f>
        <v/>
      </c>
      <c r="C1825" s="164" t="str">
        <f>IF(D1825="所費",支出入力表!C1826,"")</f>
        <v/>
      </c>
      <c r="D1825" s="165" t="str">
        <f>IF(支出入力表!E1826="所費","所費","")</f>
        <v/>
      </c>
      <c r="E1825" s="165" t="str">
        <f>IF(D1825="","",支出入力表!G1826)</f>
        <v/>
      </c>
      <c r="F1825" s="196" t="str">
        <f>IF(E1825="","",VLOOKUP(E1825,プルダウン用リスト!$L$1:$M$14,2,FALSE))</f>
        <v/>
      </c>
      <c r="G1825" s="164" t="str">
        <f>IF(D1825="所費",VLOOKUP(D1825,支出入力表!E1826:$M$2000,4,FALSE),"")</f>
        <v/>
      </c>
      <c r="H1825" s="164" t="str">
        <f>IF(D1825="所費",VLOOKUP(D1825,支出入力表!E1826:$M$2000,5,FALSE),"")</f>
        <v/>
      </c>
      <c r="I1825" s="166" t="str">
        <f>IF(D1825="所費",VLOOKUP(D1825,支出入力表!E1826:$M$2000,6,FALSE),"")</f>
        <v/>
      </c>
      <c r="J1825" s="167" t="str">
        <f>IF(D1825="所費",VLOOKUP(D1825,支出入力表!E1826:$M$2000,7,FALSE),"")</f>
        <v/>
      </c>
      <c r="K1825" s="167" t="str">
        <f>IF(D1825="所費",VLOOKUP(D1825,支出入力表!E1826:$M$2000,8,FALSE),"")</f>
        <v/>
      </c>
      <c r="L1825" s="168" t="str">
        <f>IF(D1825="所費",VLOOKUP(D1825,支出入力表!E1826:$M$2000,9,FALSE),"")</f>
        <v/>
      </c>
      <c r="M1825" s="30"/>
    </row>
    <row r="1826" spans="2:13" x14ac:dyDescent="0.55000000000000004">
      <c r="B1826" s="163" t="str">
        <f>IF(D1826="所費",支出入力表!A1827,"")</f>
        <v/>
      </c>
      <c r="C1826" s="164" t="str">
        <f>IF(D1826="所費",支出入力表!C1827,"")</f>
        <v/>
      </c>
      <c r="D1826" s="165" t="str">
        <f>IF(支出入力表!E1827="所費","所費","")</f>
        <v/>
      </c>
      <c r="E1826" s="165" t="str">
        <f>IF(D1826="","",支出入力表!G1827)</f>
        <v/>
      </c>
      <c r="F1826" s="196" t="str">
        <f>IF(E1826="","",VLOOKUP(E1826,プルダウン用リスト!$L$1:$M$14,2,FALSE))</f>
        <v/>
      </c>
      <c r="G1826" s="164" t="str">
        <f>IF(D1826="所費",VLOOKUP(D1826,支出入力表!E1827:$M$2000,4,FALSE),"")</f>
        <v/>
      </c>
      <c r="H1826" s="164" t="str">
        <f>IF(D1826="所費",VLOOKUP(D1826,支出入力表!E1827:$M$2000,5,FALSE),"")</f>
        <v/>
      </c>
      <c r="I1826" s="166" t="str">
        <f>IF(D1826="所費",VLOOKUP(D1826,支出入力表!E1827:$M$2000,6,FALSE),"")</f>
        <v/>
      </c>
      <c r="J1826" s="167" t="str">
        <f>IF(D1826="所費",VLOOKUP(D1826,支出入力表!E1827:$M$2000,7,FALSE),"")</f>
        <v/>
      </c>
      <c r="K1826" s="167" t="str">
        <f>IF(D1826="所費",VLOOKUP(D1826,支出入力表!E1827:$M$2000,8,FALSE),"")</f>
        <v/>
      </c>
      <c r="L1826" s="168" t="str">
        <f>IF(D1826="所費",VLOOKUP(D1826,支出入力表!E1827:$M$2000,9,FALSE),"")</f>
        <v/>
      </c>
      <c r="M1826" s="30"/>
    </row>
    <row r="1827" spans="2:13" x14ac:dyDescent="0.55000000000000004">
      <c r="B1827" s="163" t="str">
        <f>IF(D1827="所費",支出入力表!A1828,"")</f>
        <v/>
      </c>
      <c r="C1827" s="164" t="str">
        <f>IF(D1827="所費",支出入力表!C1828,"")</f>
        <v/>
      </c>
      <c r="D1827" s="165" t="str">
        <f>IF(支出入力表!E1828="所費","所費","")</f>
        <v/>
      </c>
      <c r="E1827" s="165" t="str">
        <f>IF(D1827="","",支出入力表!G1828)</f>
        <v/>
      </c>
      <c r="F1827" s="196" t="str">
        <f>IF(E1827="","",VLOOKUP(E1827,プルダウン用リスト!$L$1:$M$14,2,FALSE))</f>
        <v/>
      </c>
      <c r="G1827" s="164" t="str">
        <f>IF(D1827="所費",VLOOKUP(D1827,支出入力表!E1828:$M$2000,4,FALSE),"")</f>
        <v/>
      </c>
      <c r="H1827" s="164" t="str">
        <f>IF(D1827="所費",VLOOKUP(D1827,支出入力表!E1828:$M$2000,5,FALSE),"")</f>
        <v/>
      </c>
      <c r="I1827" s="166" t="str">
        <f>IF(D1827="所費",VLOOKUP(D1827,支出入力表!E1828:$M$2000,6,FALSE),"")</f>
        <v/>
      </c>
      <c r="J1827" s="167" t="str">
        <f>IF(D1827="所費",VLOOKUP(D1827,支出入力表!E1828:$M$2000,7,FALSE),"")</f>
        <v/>
      </c>
      <c r="K1827" s="167" t="str">
        <f>IF(D1827="所費",VLOOKUP(D1827,支出入力表!E1828:$M$2000,8,FALSE),"")</f>
        <v/>
      </c>
      <c r="L1827" s="168" t="str">
        <f>IF(D1827="所費",VLOOKUP(D1827,支出入力表!E1828:$M$2000,9,FALSE),"")</f>
        <v/>
      </c>
      <c r="M1827" s="30"/>
    </row>
    <row r="1828" spans="2:13" x14ac:dyDescent="0.55000000000000004">
      <c r="B1828" s="163" t="str">
        <f>IF(D1828="所費",支出入力表!A1829,"")</f>
        <v/>
      </c>
      <c r="C1828" s="164" t="str">
        <f>IF(D1828="所費",支出入力表!C1829,"")</f>
        <v/>
      </c>
      <c r="D1828" s="165" t="str">
        <f>IF(支出入力表!E1829="所費","所費","")</f>
        <v/>
      </c>
      <c r="E1828" s="165" t="str">
        <f>IF(D1828="","",支出入力表!G1829)</f>
        <v/>
      </c>
      <c r="F1828" s="196" t="str">
        <f>IF(E1828="","",VLOOKUP(E1828,プルダウン用リスト!$L$1:$M$14,2,FALSE))</f>
        <v/>
      </c>
      <c r="G1828" s="164" t="str">
        <f>IF(D1828="所費",VLOOKUP(D1828,支出入力表!E1829:$M$2000,4,FALSE),"")</f>
        <v/>
      </c>
      <c r="H1828" s="164" t="str">
        <f>IF(D1828="所費",VLOOKUP(D1828,支出入力表!E1829:$M$2000,5,FALSE),"")</f>
        <v/>
      </c>
      <c r="I1828" s="166" t="str">
        <f>IF(D1828="所費",VLOOKUP(D1828,支出入力表!E1829:$M$2000,6,FALSE),"")</f>
        <v/>
      </c>
      <c r="J1828" s="167" t="str">
        <f>IF(D1828="所費",VLOOKUP(D1828,支出入力表!E1829:$M$2000,7,FALSE),"")</f>
        <v/>
      </c>
      <c r="K1828" s="167" t="str">
        <f>IF(D1828="所費",VLOOKUP(D1828,支出入力表!E1829:$M$2000,8,FALSE),"")</f>
        <v/>
      </c>
      <c r="L1828" s="168" t="str">
        <f>IF(D1828="所費",VLOOKUP(D1828,支出入力表!E1829:$M$2000,9,FALSE),"")</f>
        <v/>
      </c>
      <c r="M1828" s="30"/>
    </row>
    <row r="1829" spans="2:13" x14ac:dyDescent="0.55000000000000004">
      <c r="B1829" s="163" t="str">
        <f>IF(D1829="所費",支出入力表!A1830,"")</f>
        <v/>
      </c>
      <c r="C1829" s="164" t="str">
        <f>IF(D1829="所費",支出入力表!C1830,"")</f>
        <v/>
      </c>
      <c r="D1829" s="165" t="str">
        <f>IF(支出入力表!E1830="所費","所費","")</f>
        <v/>
      </c>
      <c r="E1829" s="165" t="str">
        <f>IF(D1829="","",支出入力表!G1830)</f>
        <v/>
      </c>
      <c r="F1829" s="196" t="str">
        <f>IF(E1829="","",VLOOKUP(E1829,プルダウン用リスト!$L$1:$M$14,2,FALSE))</f>
        <v/>
      </c>
      <c r="G1829" s="164" t="str">
        <f>IF(D1829="所費",VLOOKUP(D1829,支出入力表!E1830:$M$2000,4,FALSE),"")</f>
        <v/>
      </c>
      <c r="H1829" s="164" t="str">
        <f>IF(D1829="所費",VLOOKUP(D1829,支出入力表!E1830:$M$2000,5,FALSE),"")</f>
        <v/>
      </c>
      <c r="I1829" s="166" t="str">
        <f>IF(D1829="所費",VLOOKUP(D1829,支出入力表!E1830:$M$2000,6,FALSE),"")</f>
        <v/>
      </c>
      <c r="J1829" s="167" t="str">
        <f>IF(D1829="所費",VLOOKUP(D1829,支出入力表!E1830:$M$2000,7,FALSE),"")</f>
        <v/>
      </c>
      <c r="K1829" s="167" t="str">
        <f>IF(D1829="所費",VLOOKUP(D1829,支出入力表!E1830:$M$2000,8,FALSE),"")</f>
        <v/>
      </c>
      <c r="L1829" s="168" t="str">
        <f>IF(D1829="所費",VLOOKUP(D1829,支出入力表!E1830:$M$2000,9,FALSE),"")</f>
        <v/>
      </c>
      <c r="M1829" s="30"/>
    </row>
    <row r="1830" spans="2:13" x14ac:dyDescent="0.55000000000000004">
      <c r="B1830" s="163" t="str">
        <f>IF(D1830="所費",支出入力表!A1831,"")</f>
        <v/>
      </c>
      <c r="C1830" s="164" t="str">
        <f>IF(D1830="所費",支出入力表!C1831,"")</f>
        <v/>
      </c>
      <c r="D1830" s="165" t="str">
        <f>IF(支出入力表!E1831="所費","所費","")</f>
        <v/>
      </c>
      <c r="E1830" s="165" t="str">
        <f>IF(D1830="","",支出入力表!G1831)</f>
        <v/>
      </c>
      <c r="F1830" s="196" t="str">
        <f>IF(E1830="","",VLOOKUP(E1830,プルダウン用リスト!$L$1:$M$14,2,FALSE))</f>
        <v/>
      </c>
      <c r="G1830" s="164" t="str">
        <f>IF(D1830="所費",VLOOKUP(D1830,支出入力表!E1831:$M$2000,4,FALSE),"")</f>
        <v/>
      </c>
      <c r="H1830" s="164" t="str">
        <f>IF(D1830="所費",VLOOKUP(D1830,支出入力表!E1831:$M$2000,5,FALSE),"")</f>
        <v/>
      </c>
      <c r="I1830" s="166" t="str">
        <f>IF(D1830="所費",VLOOKUP(D1830,支出入力表!E1831:$M$2000,6,FALSE),"")</f>
        <v/>
      </c>
      <c r="J1830" s="167" t="str">
        <f>IF(D1830="所費",VLOOKUP(D1830,支出入力表!E1831:$M$2000,7,FALSE),"")</f>
        <v/>
      </c>
      <c r="K1830" s="167" t="str">
        <f>IF(D1830="所費",VLOOKUP(D1830,支出入力表!E1831:$M$2000,8,FALSE),"")</f>
        <v/>
      </c>
      <c r="L1830" s="168" t="str">
        <f>IF(D1830="所費",VLOOKUP(D1830,支出入力表!E1831:$M$2000,9,FALSE),"")</f>
        <v/>
      </c>
      <c r="M1830" s="30"/>
    </row>
    <row r="1831" spans="2:13" x14ac:dyDescent="0.55000000000000004">
      <c r="B1831" s="163" t="str">
        <f>IF(D1831="所費",支出入力表!A1832,"")</f>
        <v/>
      </c>
      <c r="C1831" s="164" t="str">
        <f>IF(D1831="所費",支出入力表!C1832,"")</f>
        <v/>
      </c>
      <c r="D1831" s="165" t="str">
        <f>IF(支出入力表!E1832="所費","所費","")</f>
        <v/>
      </c>
      <c r="E1831" s="165" t="str">
        <f>IF(D1831="","",支出入力表!G1832)</f>
        <v/>
      </c>
      <c r="F1831" s="196" t="str">
        <f>IF(E1831="","",VLOOKUP(E1831,プルダウン用リスト!$L$1:$M$14,2,FALSE))</f>
        <v/>
      </c>
      <c r="G1831" s="164" t="str">
        <f>IF(D1831="所費",VLOOKUP(D1831,支出入力表!E1832:$M$2000,4,FALSE),"")</f>
        <v/>
      </c>
      <c r="H1831" s="164" t="str">
        <f>IF(D1831="所費",VLOOKUP(D1831,支出入力表!E1832:$M$2000,5,FALSE),"")</f>
        <v/>
      </c>
      <c r="I1831" s="166" t="str">
        <f>IF(D1831="所費",VLOOKUP(D1831,支出入力表!E1832:$M$2000,6,FALSE),"")</f>
        <v/>
      </c>
      <c r="J1831" s="167" t="str">
        <f>IF(D1831="所費",VLOOKUP(D1831,支出入力表!E1832:$M$2000,7,FALSE),"")</f>
        <v/>
      </c>
      <c r="K1831" s="167" t="str">
        <f>IF(D1831="所費",VLOOKUP(D1831,支出入力表!E1832:$M$2000,8,FALSE),"")</f>
        <v/>
      </c>
      <c r="L1831" s="168" t="str">
        <f>IF(D1831="所費",VLOOKUP(D1831,支出入力表!E1832:$M$2000,9,FALSE),"")</f>
        <v/>
      </c>
      <c r="M1831" s="30"/>
    </row>
    <row r="1832" spans="2:13" x14ac:dyDescent="0.55000000000000004">
      <c r="B1832" s="163" t="str">
        <f>IF(D1832="所費",支出入力表!A1833,"")</f>
        <v/>
      </c>
      <c r="C1832" s="164" t="str">
        <f>IF(D1832="所費",支出入力表!C1833,"")</f>
        <v/>
      </c>
      <c r="D1832" s="165" t="str">
        <f>IF(支出入力表!E1833="所費","所費","")</f>
        <v/>
      </c>
      <c r="E1832" s="165" t="str">
        <f>IF(D1832="","",支出入力表!G1833)</f>
        <v/>
      </c>
      <c r="F1832" s="196" t="str">
        <f>IF(E1832="","",VLOOKUP(E1832,プルダウン用リスト!$L$1:$M$14,2,FALSE))</f>
        <v/>
      </c>
      <c r="G1832" s="164" t="str">
        <f>IF(D1832="所費",VLOOKUP(D1832,支出入力表!E1833:$M$2000,4,FALSE),"")</f>
        <v/>
      </c>
      <c r="H1832" s="164" t="str">
        <f>IF(D1832="所費",VLOOKUP(D1832,支出入力表!E1833:$M$2000,5,FALSE),"")</f>
        <v/>
      </c>
      <c r="I1832" s="166" t="str">
        <f>IF(D1832="所費",VLOOKUP(D1832,支出入力表!E1833:$M$2000,6,FALSE),"")</f>
        <v/>
      </c>
      <c r="J1832" s="167" t="str">
        <f>IF(D1832="所費",VLOOKUP(D1832,支出入力表!E1833:$M$2000,7,FALSE),"")</f>
        <v/>
      </c>
      <c r="K1832" s="167" t="str">
        <f>IF(D1832="所費",VLOOKUP(D1832,支出入力表!E1833:$M$2000,8,FALSE),"")</f>
        <v/>
      </c>
      <c r="L1832" s="168" t="str">
        <f>IF(D1832="所費",VLOOKUP(D1832,支出入力表!E1833:$M$2000,9,FALSE),"")</f>
        <v/>
      </c>
      <c r="M1832" s="30"/>
    </row>
    <row r="1833" spans="2:13" x14ac:dyDescent="0.55000000000000004">
      <c r="B1833" s="163" t="str">
        <f>IF(D1833="所費",支出入力表!A1834,"")</f>
        <v/>
      </c>
      <c r="C1833" s="164" t="str">
        <f>IF(D1833="所費",支出入力表!C1834,"")</f>
        <v/>
      </c>
      <c r="D1833" s="165" t="str">
        <f>IF(支出入力表!E1834="所費","所費","")</f>
        <v/>
      </c>
      <c r="E1833" s="165" t="str">
        <f>IF(D1833="","",支出入力表!G1834)</f>
        <v/>
      </c>
      <c r="F1833" s="196" t="str">
        <f>IF(E1833="","",VLOOKUP(E1833,プルダウン用リスト!$L$1:$M$14,2,FALSE))</f>
        <v/>
      </c>
      <c r="G1833" s="164" t="str">
        <f>IF(D1833="所費",VLOOKUP(D1833,支出入力表!E1834:$M$2000,4,FALSE),"")</f>
        <v/>
      </c>
      <c r="H1833" s="164" t="str">
        <f>IF(D1833="所費",VLOOKUP(D1833,支出入力表!E1834:$M$2000,5,FALSE),"")</f>
        <v/>
      </c>
      <c r="I1833" s="166" t="str">
        <f>IF(D1833="所費",VLOOKUP(D1833,支出入力表!E1834:$M$2000,6,FALSE),"")</f>
        <v/>
      </c>
      <c r="J1833" s="167" t="str">
        <f>IF(D1833="所費",VLOOKUP(D1833,支出入力表!E1834:$M$2000,7,FALSE),"")</f>
        <v/>
      </c>
      <c r="K1833" s="167" t="str">
        <f>IF(D1833="所費",VLOOKUP(D1833,支出入力表!E1834:$M$2000,8,FALSE),"")</f>
        <v/>
      </c>
      <c r="L1833" s="168" t="str">
        <f>IF(D1833="所費",VLOOKUP(D1833,支出入力表!E1834:$M$2000,9,FALSE),"")</f>
        <v/>
      </c>
      <c r="M1833" s="30"/>
    </row>
    <row r="1834" spans="2:13" x14ac:dyDescent="0.55000000000000004">
      <c r="B1834" s="163" t="str">
        <f>IF(D1834="所費",支出入力表!A1835,"")</f>
        <v/>
      </c>
      <c r="C1834" s="164" t="str">
        <f>IF(D1834="所費",支出入力表!C1835,"")</f>
        <v/>
      </c>
      <c r="D1834" s="165" t="str">
        <f>IF(支出入力表!E1835="所費","所費","")</f>
        <v/>
      </c>
      <c r="E1834" s="165" t="str">
        <f>IF(D1834="","",支出入力表!G1835)</f>
        <v/>
      </c>
      <c r="F1834" s="196" t="str">
        <f>IF(E1834="","",VLOOKUP(E1834,プルダウン用リスト!$L$1:$M$14,2,FALSE))</f>
        <v/>
      </c>
      <c r="G1834" s="164" t="str">
        <f>IF(D1834="所費",VLOOKUP(D1834,支出入力表!E1835:$M$2000,4,FALSE),"")</f>
        <v/>
      </c>
      <c r="H1834" s="164" t="str">
        <f>IF(D1834="所費",VLOOKUP(D1834,支出入力表!E1835:$M$2000,5,FALSE),"")</f>
        <v/>
      </c>
      <c r="I1834" s="166" t="str">
        <f>IF(D1834="所費",VLOOKUP(D1834,支出入力表!E1835:$M$2000,6,FALSE),"")</f>
        <v/>
      </c>
      <c r="J1834" s="167" t="str">
        <f>IF(D1834="所費",VLOOKUP(D1834,支出入力表!E1835:$M$2000,7,FALSE),"")</f>
        <v/>
      </c>
      <c r="K1834" s="167" t="str">
        <f>IF(D1834="所費",VLOOKUP(D1834,支出入力表!E1835:$M$2000,8,FALSE),"")</f>
        <v/>
      </c>
      <c r="L1834" s="168" t="str">
        <f>IF(D1834="所費",VLOOKUP(D1834,支出入力表!E1835:$M$2000,9,FALSE),"")</f>
        <v/>
      </c>
      <c r="M1834" s="30"/>
    </row>
    <row r="1835" spans="2:13" x14ac:dyDescent="0.55000000000000004">
      <c r="B1835" s="163" t="str">
        <f>IF(D1835="所費",支出入力表!A1836,"")</f>
        <v/>
      </c>
      <c r="C1835" s="164" t="str">
        <f>IF(D1835="所費",支出入力表!C1836,"")</f>
        <v/>
      </c>
      <c r="D1835" s="165" t="str">
        <f>IF(支出入力表!E1836="所費","所費","")</f>
        <v/>
      </c>
      <c r="E1835" s="165" t="str">
        <f>IF(D1835="","",支出入力表!G1836)</f>
        <v/>
      </c>
      <c r="F1835" s="196" t="str">
        <f>IF(E1835="","",VLOOKUP(E1835,プルダウン用リスト!$L$1:$M$14,2,FALSE))</f>
        <v/>
      </c>
      <c r="G1835" s="164" t="str">
        <f>IF(D1835="所費",VLOOKUP(D1835,支出入力表!E1836:$M$2000,4,FALSE),"")</f>
        <v/>
      </c>
      <c r="H1835" s="164" t="str">
        <f>IF(D1835="所費",VLOOKUP(D1835,支出入力表!E1836:$M$2000,5,FALSE),"")</f>
        <v/>
      </c>
      <c r="I1835" s="166" t="str">
        <f>IF(D1835="所費",VLOOKUP(D1835,支出入力表!E1836:$M$2000,6,FALSE),"")</f>
        <v/>
      </c>
      <c r="J1835" s="167" t="str">
        <f>IF(D1835="所費",VLOOKUP(D1835,支出入力表!E1836:$M$2000,7,FALSE),"")</f>
        <v/>
      </c>
      <c r="K1835" s="167" t="str">
        <f>IF(D1835="所費",VLOOKUP(D1835,支出入力表!E1836:$M$2000,8,FALSE),"")</f>
        <v/>
      </c>
      <c r="L1835" s="168" t="str">
        <f>IF(D1835="所費",VLOOKUP(D1835,支出入力表!E1836:$M$2000,9,FALSE),"")</f>
        <v/>
      </c>
      <c r="M1835" s="30"/>
    </row>
    <row r="1836" spans="2:13" x14ac:dyDescent="0.55000000000000004">
      <c r="B1836" s="163" t="str">
        <f>IF(D1836="所費",支出入力表!A1837,"")</f>
        <v/>
      </c>
      <c r="C1836" s="164" t="str">
        <f>IF(D1836="所費",支出入力表!C1837,"")</f>
        <v/>
      </c>
      <c r="D1836" s="165" t="str">
        <f>IF(支出入力表!E1837="所費","所費","")</f>
        <v/>
      </c>
      <c r="E1836" s="165" t="str">
        <f>IF(D1836="","",支出入力表!G1837)</f>
        <v/>
      </c>
      <c r="F1836" s="196" t="str">
        <f>IF(E1836="","",VLOOKUP(E1836,プルダウン用リスト!$L$1:$M$14,2,FALSE))</f>
        <v/>
      </c>
      <c r="G1836" s="164" t="str">
        <f>IF(D1836="所費",VLOOKUP(D1836,支出入力表!E1837:$M$2000,4,FALSE),"")</f>
        <v/>
      </c>
      <c r="H1836" s="164" t="str">
        <f>IF(D1836="所費",VLOOKUP(D1836,支出入力表!E1837:$M$2000,5,FALSE),"")</f>
        <v/>
      </c>
      <c r="I1836" s="166" t="str">
        <f>IF(D1836="所費",VLOOKUP(D1836,支出入力表!E1837:$M$2000,6,FALSE),"")</f>
        <v/>
      </c>
      <c r="J1836" s="167" t="str">
        <f>IF(D1836="所費",VLOOKUP(D1836,支出入力表!E1837:$M$2000,7,FALSE),"")</f>
        <v/>
      </c>
      <c r="K1836" s="167" t="str">
        <f>IF(D1836="所費",VLOOKUP(D1836,支出入力表!E1837:$M$2000,8,FALSE),"")</f>
        <v/>
      </c>
      <c r="L1836" s="168" t="str">
        <f>IF(D1836="所費",VLOOKUP(D1836,支出入力表!E1837:$M$2000,9,FALSE),"")</f>
        <v/>
      </c>
      <c r="M1836" s="30"/>
    </row>
    <row r="1837" spans="2:13" x14ac:dyDescent="0.55000000000000004">
      <c r="B1837" s="163" t="str">
        <f>IF(D1837="所費",支出入力表!A1838,"")</f>
        <v/>
      </c>
      <c r="C1837" s="164" t="str">
        <f>IF(D1837="所費",支出入力表!C1838,"")</f>
        <v/>
      </c>
      <c r="D1837" s="165" t="str">
        <f>IF(支出入力表!E1838="所費","所費","")</f>
        <v/>
      </c>
      <c r="E1837" s="165" t="str">
        <f>IF(D1837="","",支出入力表!G1838)</f>
        <v/>
      </c>
      <c r="F1837" s="196" t="str">
        <f>IF(E1837="","",VLOOKUP(E1837,プルダウン用リスト!$L$1:$M$14,2,FALSE))</f>
        <v/>
      </c>
      <c r="G1837" s="164" t="str">
        <f>IF(D1837="所費",VLOOKUP(D1837,支出入力表!E1838:$M$2000,4,FALSE),"")</f>
        <v/>
      </c>
      <c r="H1837" s="164" t="str">
        <f>IF(D1837="所費",VLOOKUP(D1837,支出入力表!E1838:$M$2000,5,FALSE),"")</f>
        <v/>
      </c>
      <c r="I1837" s="166" t="str">
        <f>IF(D1837="所費",VLOOKUP(D1837,支出入力表!E1838:$M$2000,6,FALSE),"")</f>
        <v/>
      </c>
      <c r="J1837" s="167" t="str">
        <f>IF(D1837="所費",VLOOKUP(D1837,支出入力表!E1838:$M$2000,7,FALSE),"")</f>
        <v/>
      </c>
      <c r="K1837" s="167" t="str">
        <f>IF(D1837="所費",VLOOKUP(D1837,支出入力表!E1838:$M$2000,8,FALSE),"")</f>
        <v/>
      </c>
      <c r="L1837" s="168" t="str">
        <f>IF(D1837="所費",VLOOKUP(D1837,支出入力表!E1838:$M$2000,9,FALSE),"")</f>
        <v/>
      </c>
      <c r="M1837" s="30"/>
    </row>
    <row r="1838" spans="2:13" x14ac:dyDescent="0.55000000000000004">
      <c r="B1838" s="163" t="str">
        <f>IF(D1838="所費",支出入力表!A1839,"")</f>
        <v/>
      </c>
      <c r="C1838" s="164" t="str">
        <f>IF(D1838="所費",支出入力表!C1839,"")</f>
        <v/>
      </c>
      <c r="D1838" s="165" t="str">
        <f>IF(支出入力表!E1839="所費","所費","")</f>
        <v/>
      </c>
      <c r="E1838" s="165" t="str">
        <f>IF(D1838="","",支出入力表!G1839)</f>
        <v/>
      </c>
      <c r="F1838" s="196" t="str">
        <f>IF(E1838="","",VLOOKUP(E1838,プルダウン用リスト!$L$1:$M$14,2,FALSE))</f>
        <v/>
      </c>
      <c r="G1838" s="164" t="str">
        <f>IF(D1838="所費",VLOOKUP(D1838,支出入力表!E1839:$M$2000,4,FALSE),"")</f>
        <v/>
      </c>
      <c r="H1838" s="164" t="str">
        <f>IF(D1838="所費",VLOOKUP(D1838,支出入力表!E1839:$M$2000,5,FALSE),"")</f>
        <v/>
      </c>
      <c r="I1838" s="166" t="str">
        <f>IF(D1838="所費",VLOOKUP(D1838,支出入力表!E1839:$M$2000,6,FALSE),"")</f>
        <v/>
      </c>
      <c r="J1838" s="167" t="str">
        <f>IF(D1838="所費",VLOOKUP(D1838,支出入力表!E1839:$M$2000,7,FALSE),"")</f>
        <v/>
      </c>
      <c r="K1838" s="167" t="str">
        <f>IF(D1838="所費",VLOOKUP(D1838,支出入力表!E1839:$M$2000,8,FALSE),"")</f>
        <v/>
      </c>
      <c r="L1838" s="168" t="str">
        <f>IF(D1838="所費",VLOOKUP(D1838,支出入力表!E1839:$M$2000,9,FALSE),"")</f>
        <v/>
      </c>
      <c r="M1838" s="30"/>
    </row>
    <row r="1839" spans="2:13" x14ac:dyDescent="0.55000000000000004">
      <c r="B1839" s="163" t="str">
        <f>IF(D1839="所費",支出入力表!A1840,"")</f>
        <v/>
      </c>
      <c r="C1839" s="164" t="str">
        <f>IF(D1839="所費",支出入力表!C1840,"")</f>
        <v/>
      </c>
      <c r="D1839" s="165" t="str">
        <f>IF(支出入力表!E1840="所費","所費","")</f>
        <v/>
      </c>
      <c r="E1839" s="165" t="str">
        <f>IF(D1839="","",支出入力表!G1840)</f>
        <v/>
      </c>
      <c r="F1839" s="196" t="str">
        <f>IF(E1839="","",VLOOKUP(E1839,プルダウン用リスト!$L$1:$M$14,2,FALSE))</f>
        <v/>
      </c>
      <c r="G1839" s="164" t="str">
        <f>IF(D1839="所費",VLOOKUP(D1839,支出入力表!E1840:$M$2000,4,FALSE),"")</f>
        <v/>
      </c>
      <c r="H1839" s="164" t="str">
        <f>IF(D1839="所費",VLOOKUP(D1839,支出入力表!E1840:$M$2000,5,FALSE),"")</f>
        <v/>
      </c>
      <c r="I1839" s="166" t="str">
        <f>IF(D1839="所費",VLOOKUP(D1839,支出入力表!E1840:$M$2000,6,FALSE),"")</f>
        <v/>
      </c>
      <c r="J1839" s="167" t="str">
        <f>IF(D1839="所費",VLOOKUP(D1839,支出入力表!E1840:$M$2000,7,FALSE),"")</f>
        <v/>
      </c>
      <c r="K1839" s="167" t="str">
        <f>IF(D1839="所費",VLOOKUP(D1839,支出入力表!E1840:$M$2000,8,FALSE),"")</f>
        <v/>
      </c>
      <c r="L1839" s="168" t="str">
        <f>IF(D1839="所費",VLOOKUP(D1839,支出入力表!E1840:$M$2000,9,FALSE),"")</f>
        <v/>
      </c>
      <c r="M1839" s="30"/>
    </row>
    <row r="1840" spans="2:13" x14ac:dyDescent="0.55000000000000004">
      <c r="B1840" s="163" t="str">
        <f>IF(D1840="所費",支出入力表!A1841,"")</f>
        <v/>
      </c>
      <c r="C1840" s="164" t="str">
        <f>IF(D1840="所費",支出入力表!C1841,"")</f>
        <v/>
      </c>
      <c r="D1840" s="165" t="str">
        <f>IF(支出入力表!E1841="所費","所費","")</f>
        <v/>
      </c>
      <c r="E1840" s="165" t="str">
        <f>IF(D1840="","",支出入力表!G1841)</f>
        <v/>
      </c>
      <c r="F1840" s="196" t="str">
        <f>IF(E1840="","",VLOOKUP(E1840,プルダウン用リスト!$L$1:$M$14,2,FALSE))</f>
        <v/>
      </c>
      <c r="G1840" s="164" t="str">
        <f>IF(D1840="所費",VLOOKUP(D1840,支出入力表!E1841:$M$2000,4,FALSE),"")</f>
        <v/>
      </c>
      <c r="H1840" s="164" t="str">
        <f>IF(D1840="所費",VLOOKUP(D1840,支出入力表!E1841:$M$2000,5,FALSE),"")</f>
        <v/>
      </c>
      <c r="I1840" s="166" t="str">
        <f>IF(D1840="所費",VLOOKUP(D1840,支出入力表!E1841:$M$2000,6,FALSE),"")</f>
        <v/>
      </c>
      <c r="J1840" s="167" t="str">
        <f>IF(D1840="所費",VLOOKUP(D1840,支出入力表!E1841:$M$2000,7,FALSE),"")</f>
        <v/>
      </c>
      <c r="K1840" s="167" t="str">
        <f>IF(D1840="所費",VLOOKUP(D1840,支出入力表!E1841:$M$2000,8,FALSE),"")</f>
        <v/>
      </c>
      <c r="L1840" s="168" t="str">
        <f>IF(D1840="所費",VLOOKUP(D1840,支出入力表!E1841:$M$2000,9,FALSE),"")</f>
        <v/>
      </c>
      <c r="M1840" s="30"/>
    </row>
    <row r="1841" spans="2:13" x14ac:dyDescent="0.55000000000000004">
      <c r="B1841" s="163" t="str">
        <f>IF(D1841="所費",支出入力表!A1842,"")</f>
        <v/>
      </c>
      <c r="C1841" s="164" t="str">
        <f>IF(D1841="所費",支出入力表!C1842,"")</f>
        <v/>
      </c>
      <c r="D1841" s="165" t="str">
        <f>IF(支出入力表!E1842="所費","所費","")</f>
        <v/>
      </c>
      <c r="E1841" s="165" t="str">
        <f>IF(D1841="","",支出入力表!G1842)</f>
        <v/>
      </c>
      <c r="F1841" s="196" t="str">
        <f>IF(E1841="","",VLOOKUP(E1841,プルダウン用リスト!$L$1:$M$14,2,FALSE))</f>
        <v/>
      </c>
      <c r="G1841" s="164" t="str">
        <f>IF(D1841="所費",VLOOKUP(D1841,支出入力表!E1842:$M$2000,4,FALSE),"")</f>
        <v/>
      </c>
      <c r="H1841" s="164" t="str">
        <f>IF(D1841="所費",VLOOKUP(D1841,支出入力表!E1842:$M$2000,5,FALSE),"")</f>
        <v/>
      </c>
      <c r="I1841" s="166" t="str">
        <f>IF(D1841="所費",VLOOKUP(D1841,支出入力表!E1842:$M$2000,6,FALSE),"")</f>
        <v/>
      </c>
      <c r="J1841" s="167" t="str">
        <f>IF(D1841="所費",VLOOKUP(D1841,支出入力表!E1842:$M$2000,7,FALSE),"")</f>
        <v/>
      </c>
      <c r="K1841" s="167" t="str">
        <f>IF(D1841="所費",VLOOKUP(D1841,支出入力表!E1842:$M$2000,8,FALSE),"")</f>
        <v/>
      </c>
      <c r="L1841" s="168" t="str">
        <f>IF(D1841="所費",VLOOKUP(D1841,支出入力表!E1842:$M$2000,9,FALSE),"")</f>
        <v/>
      </c>
      <c r="M1841" s="30"/>
    </row>
    <row r="1842" spans="2:13" x14ac:dyDescent="0.55000000000000004">
      <c r="B1842" s="163" t="str">
        <f>IF(D1842="所費",支出入力表!A1843,"")</f>
        <v/>
      </c>
      <c r="C1842" s="164" t="str">
        <f>IF(D1842="所費",支出入力表!C1843,"")</f>
        <v/>
      </c>
      <c r="D1842" s="165" t="str">
        <f>IF(支出入力表!E1843="所費","所費","")</f>
        <v/>
      </c>
      <c r="E1842" s="165" t="str">
        <f>IF(D1842="","",支出入力表!G1843)</f>
        <v/>
      </c>
      <c r="F1842" s="196" t="str">
        <f>IF(E1842="","",VLOOKUP(E1842,プルダウン用リスト!$L$1:$M$14,2,FALSE))</f>
        <v/>
      </c>
      <c r="G1842" s="164" t="str">
        <f>IF(D1842="所費",VLOOKUP(D1842,支出入力表!E1843:$M$2000,4,FALSE),"")</f>
        <v/>
      </c>
      <c r="H1842" s="164" t="str">
        <f>IF(D1842="所費",VLOOKUP(D1842,支出入力表!E1843:$M$2000,5,FALSE),"")</f>
        <v/>
      </c>
      <c r="I1842" s="166" t="str">
        <f>IF(D1842="所費",VLOOKUP(D1842,支出入力表!E1843:$M$2000,6,FALSE),"")</f>
        <v/>
      </c>
      <c r="J1842" s="167" t="str">
        <f>IF(D1842="所費",VLOOKUP(D1842,支出入力表!E1843:$M$2000,7,FALSE),"")</f>
        <v/>
      </c>
      <c r="K1842" s="167" t="str">
        <f>IF(D1842="所費",VLOOKUP(D1842,支出入力表!E1843:$M$2000,8,FALSE),"")</f>
        <v/>
      </c>
      <c r="L1842" s="168" t="str">
        <f>IF(D1842="所費",VLOOKUP(D1842,支出入力表!E1843:$M$2000,9,FALSE),"")</f>
        <v/>
      </c>
      <c r="M1842" s="30"/>
    </row>
    <row r="1843" spans="2:13" x14ac:dyDescent="0.55000000000000004">
      <c r="B1843" s="163" t="str">
        <f>IF(D1843="所費",支出入力表!A1844,"")</f>
        <v/>
      </c>
      <c r="C1843" s="164" t="str">
        <f>IF(D1843="所費",支出入力表!C1844,"")</f>
        <v/>
      </c>
      <c r="D1843" s="165" t="str">
        <f>IF(支出入力表!E1844="所費","所費","")</f>
        <v/>
      </c>
      <c r="E1843" s="165" t="str">
        <f>IF(D1843="","",支出入力表!G1844)</f>
        <v/>
      </c>
      <c r="F1843" s="196" t="str">
        <f>IF(E1843="","",VLOOKUP(E1843,プルダウン用リスト!$L$1:$M$14,2,FALSE))</f>
        <v/>
      </c>
      <c r="G1843" s="164" t="str">
        <f>IF(D1843="所費",VLOOKUP(D1843,支出入力表!E1844:$M$2000,4,FALSE),"")</f>
        <v/>
      </c>
      <c r="H1843" s="164" t="str">
        <f>IF(D1843="所費",VLOOKUP(D1843,支出入力表!E1844:$M$2000,5,FALSE),"")</f>
        <v/>
      </c>
      <c r="I1843" s="166" t="str">
        <f>IF(D1843="所費",VLOOKUP(D1843,支出入力表!E1844:$M$2000,6,FALSE),"")</f>
        <v/>
      </c>
      <c r="J1843" s="167" t="str">
        <f>IF(D1843="所費",VLOOKUP(D1843,支出入力表!E1844:$M$2000,7,FALSE),"")</f>
        <v/>
      </c>
      <c r="K1843" s="167" t="str">
        <f>IF(D1843="所費",VLOOKUP(D1843,支出入力表!E1844:$M$2000,8,FALSE),"")</f>
        <v/>
      </c>
      <c r="L1843" s="168" t="str">
        <f>IF(D1843="所費",VLOOKUP(D1843,支出入力表!E1844:$M$2000,9,FALSE),"")</f>
        <v/>
      </c>
      <c r="M1843" s="30"/>
    </row>
    <row r="1844" spans="2:13" x14ac:dyDescent="0.55000000000000004">
      <c r="B1844" s="163" t="str">
        <f>IF(D1844="所費",支出入力表!A1845,"")</f>
        <v/>
      </c>
      <c r="C1844" s="164" t="str">
        <f>IF(D1844="所費",支出入力表!C1845,"")</f>
        <v/>
      </c>
      <c r="D1844" s="165" t="str">
        <f>IF(支出入力表!E1845="所費","所費","")</f>
        <v/>
      </c>
      <c r="E1844" s="165" t="str">
        <f>IF(D1844="","",支出入力表!G1845)</f>
        <v/>
      </c>
      <c r="F1844" s="196" t="str">
        <f>IF(E1844="","",VLOOKUP(E1844,プルダウン用リスト!$L$1:$M$14,2,FALSE))</f>
        <v/>
      </c>
      <c r="G1844" s="164" t="str">
        <f>IF(D1844="所費",VLOOKUP(D1844,支出入力表!E1845:$M$2000,4,FALSE),"")</f>
        <v/>
      </c>
      <c r="H1844" s="164" t="str">
        <f>IF(D1844="所費",VLOOKUP(D1844,支出入力表!E1845:$M$2000,5,FALSE),"")</f>
        <v/>
      </c>
      <c r="I1844" s="166" t="str">
        <f>IF(D1844="所費",VLOOKUP(D1844,支出入力表!E1845:$M$2000,6,FALSE),"")</f>
        <v/>
      </c>
      <c r="J1844" s="167" t="str">
        <f>IF(D1844="所費",VLOOKUP(D1844,支出入力表!E1845:$M$2000,7,FALSE),"")</f>
        <v/>
      </c>
      <c r="K1844" s="167" t="str">
        <f>IF(D1844="所費",VLOOKUP(D1844,支出入力表!E1845:$M$2000,8,FALSE),"")</f>
        <v/>
      </c>
      <c r="L1844" s="168" t="str">
        <f>IF(D1844="所費",VLOOKUP(D1844,支出入力表!E1845:$M$2000,9,FALSE),"")</f>
        <v/>
      </c>
      <c r="M1844" s="30"/>
    </row>
    <row r="1845" spans="2:13" x14ac:dyDescent="0.55000000000000004">
      <c r="B1845" s="163" t="str">
        <f>IF(D1845="所費",支出入力表!A1846,"")</f>
        <v/>
      </c>
      <c r="C1845" s="164" t="str">
        <f>IF(D1845="所費",支出入力表!C1846,"")</f>
        <v/>
      </c>
      <c r="D1845" s="165" t="str">
        <f>IF(支出入力表!E1846="所費","所費","")</f>
        <v/>
      </c>
      <c r="E1845" s="165" t="str">
        <f>IF(D1845="","",支出入力表!G1846)</f>
        <v/>
      </c>
      <c r="F1845" s="196" t="str">
        <f>IF(E1845="","",VLOOKUP(E1845,プルダウン用リスト!$L$1:$M$14,2,FALSE))</f>
        <v/>
      </c>
      <c r="G1845" s="164" t="str">
        <f>IF(D1845="所費",VLOOKUP(D1845,支出入力表!E1846:$M$2000,4,FALSE),"")</f>
        <v/>
      </c>
      <c r="H1845" s="164" t="str">
        <f>IF(D1845="所費",VLOOKUP(D1845,支出入力表!E1846:$M$2000,5,FALSE),"")</f>
        <v/>
      </c>
      <c r="I1845" s="166" t="str">
        <f>IF(D1845="所費",VLOOKUP(D1845,支出入力表!E1846:$M$2000,6,FALSE),"")</f>
        <v/>
      </c>
      <c r="J1845" s="167" t="str">
        <f>IF(D1845="所費",VLOOKUP(D1845,支出入力表!E1846:$M$2000,7,FALSE),"")</f>
        <v/>
      </c>
      <c r="K1845" s="167" t="str">
        <f>IF(D1845="所費",VLOOKUP(D1845,支出入力表!E1846:$M$2000,8,FALSE),"")</f>
        <v/>
      </c>
      <c r="L1845" s="168" t="str">
        <f>IF(D1845="所費",VLOOKUP(D1845,支出入力表!E1846:$M$2000,9,FALSE),"")</f>
        <v/>
      </c>
      <c r="M1845" s="30"/>
    </row>
    <row r="1846" spans="2:13" x14ac:dyDescent="0.55000000000000004">
      <c r="B1846" s="163" t="str">
        <f>IF(D1846="所費",支出入力表!A1847,"")</f>
        <v/>
      </c>
      <c r="C1846" s="164" t="str">
        <f>IF(D1846="所費",支出入力表!C1847,"")</f>
        <v/>
      </c>
      <c r="D1846" s="165" t="str">
        <f>IF(支出入力表!E1847="所費","所費","")</f>
        <v/>
      </c>
      <c r="E1846" s="165" t="str">
        <f>IF(D1846="","",支出入力表!G1847)</f>
        <v/>
      </c>
      <c r="F1846" s="196" t="str">
        <f>IF(E1846="","",VLOOKUP(E1846,プルダウン用リスト!$L$1:$M$14,2,FALSE))</f>
        <v/>
      </c>
      <c r="G1846" s="164" t="str">
        <f>IF(D1846="所費",VLOOKUP(D1846,支出入力表!E1847:$M$2000,4,FALSE),"")</f>
        <v/>
      </c>
      <c r="H1846" s="164" t="str">
        <f>IF(D1846="所費",VLOOKUP(D1846,支出入力表!E1847:$M$2000,5,FALSE),"")</f>
        <v/>
      </c>
      <c r="I1846" s="166" t="str">
        <f>IF(D1846="所費",VLOOKUP(D1846,支出入力表!E1847:$M$2000,6,FALSE),"")</f>
        <v/>
      </c>
      <c r="J1846" s="167" t="str">
        <f>IF(D1846="所費",VLOOKUP(D1846,支出入力表!E1847:$M$2000,7,FALSE),"")</f>
        <v/>
      </c>
      <c r="K1846" s="167" t="str">
        <f>IF(D1846="所費",VLOOKUP(D1846,支出入力表!E1847:$M$2000,8,FALSE),"")</f>
        <v/>
      </c>
      <c r="L1846" s="168" t="str">
        <f>IF(D1846="所費",VLOOKUP(D1846,支出入力表!E1847:$M$2000,9,FALSE),"")</f>
        <v/>
      </c>
      <c r="M1846" s="30"/>
    </row>
    <row r="1847" spans="2:13" x14ac:dyDescent="0.55000000000000004">
      <c r="B1847" s="163" t="str">
        <f>IF(D1847="所費",支出入力表!A1848,"")</f>
        <v/>
      </c>
      <c r="C1847" s="164" t="str">
        <f>IF(D1847="所費",支出入力表!C1848,"")</f>
        <v/>
      </c>
      <c r="D1847" s="165" t="str">
        <f>IF(支出入力表!E1848="所費","所費","")</f>
        <v/>
      </c>
      <c r="E1847" s="165" t="str">
        <f>IF(D1847="","",支出入力表!G1848)</f>
        <v/>
      </c>
      <c r="F1847" s="196" t="str">
        <f>IF(E1847="","",VLOOKUP(E1847,プルダウン用リスト!$L$1:$M$14,2,FALSE))</f>
        <v/>
      </c>
      <c r="G1847" s="164" t="str">
        <f>IF(D1847="所費",VLOOKUP(D1847,支出入力表!E1848:$M$2000,4,FALSE),"")</f>
        <v/>
      </c>
      <c r="H1847" s="164" t="str">
        <f>IF(D1847="所費",VLOOKUP(D1847,支出入力表!E1848:$M$2000,5,FALSE),"")</f>
        <v/>
      </c>
      <c r="I1847" s="166" t="str">
        <f>IF(D1847="所費",VLOOKUP(D1847,支出入力表!E1848:$M$2000,6,FALSE),"")</f>
        <v/>
      </c>
      <c r="J1847" s="167" t="str">
        <f>IF(D1847="所費",VLOOKUP(D1847,支出入力表!E1848:$M$2000,7,FALSE),"")</f>
        <v/>
      </c>
      <c r="K1847" s="167" t="str">
        <f>IF(D1847="所費",VLOOKUP(D1847,支出入力表!E1848:$M$2000,8,FALSE),"")</f>
        <v/>
      </c>
      <c r="L1847" s="168" t="str">
        <f>IF(D1847="所費",VLOOKUP(D1847,支出入力表!E1848:$M$2000,9,FALSE),"")</f>
        <v/>
      </c>
      <c r="M1847" s="30"/>
    </row>
    <row r="1848" spans="2:13" x14ac:dyDescent="0.55000000000000004">
      <c r="B1848" s="163" t="str">
        <f>IF(D1848="所費",支出入力表!A1849,"")</f>
        <v/>
      </c>
      <c r="C1848" s="164" t="str">
        <f>IF(D1848="所費",支出入力表!C1849,"")</f>
        <v/>
      </c>
      <c r="D1848" s="165" t="str">
        <f>IF(支出入力表!E1849="所費","所費","")</f>
        <v/>
      </c>
      <c r="E1848" s="165" t="str">
        <f>IF(D1848="","",支出入力表!G1849)</f>
        <v/>
      </c>
      <c r="F1848" s="196" t="str">
        <f>IF(E1848="","",VLOOKUP(E1848,プルダウン用リスト!$L$1:$M$14,2,FALSE))</f>
        <v/>
      </c>
      <c r="G1848" s="164" t="str">
        <f>IF(D1848="所費",VLOOKUP(D1848,支出入力表!E1849:$M$2000,4,FALSE),"")</f>
        <v/>
      </c>
      <c r="H1848" s="164" t="str">
        <f>IF(D1848="所費",VLOOKUP(D1848,支出入力表!E1849:$M$2000,5,FALSE),"")</f>
        <v/>
      </c>
      <c r="I1848" s="166" t="str">
        <f>IF(D1848="所費",VLOOKUP(D1848,支出入力表!E1849:$M$2000,6,FALSE),"")</f>
        <v/>
      </c>
      <c r="J1848" s="167" t="str">
        <f>IF(D1848="所費",VLOOKUP(D1848,支出入力表!E1849:$M$2000,7,FALSE),"")</f>
        <v/>
      </c>
      <c r="K1848" s="167" t="str">
        <f>IF(D1848="所費",VLOOKUP(D1848,支出入力表!E1849:$M$2000,8,FALSE),"")</f>
        <v/>
      </c>
      <c r="L1848" s="168" t="str">
        <f>IF(D1848="所費",VLOOKUP(D1848,支出入力表!E1849:$M$2000,9,FALSE),"")</f>
        <v/>
      </c>
      <c r="M1848" s="30"/>
    </row>
    <row r="1849" spans="2:13" x14ac:dyDescent="0.55000000000000004">
      <c r="B1849" s="163" t="str">
        <f>IF(D1849="所費",支出入力表!A1850,"")</f>
        <v/>
      </c>
      <c r="C1849" s="164" t="str">
        <f>IF(D1849="所費",支出入力表!C1850,"")</f>
        <v/>
      </c>
      <c r="D1849" s="165" t="str">
        <f>IF(支出入力表!E1850="所費","所費","")</f>
        <v/>
      </c>
      <c r="E1849" s="165" t="str">
        <f>IF(D1849="","",支出入力表!G1850)</f>
        <v/>
      </c>
      <c r="F1849" s="196" t="str">
        <f>IF(E1849="","",VLOOKUP(E1849,プルダウン用リスト!$L$1:$M$14,2,FALSE))</f>
        <v/>
      </c>
      <c r="G1849" s="164" t="str">
        <f>IF(D1849="所費",VLOOKUP(D1849,支出入力表!E1850:$M$2000,4,FALSE),"")</f>
        <v/>
      </c>
      <c r="H1849" s="164" t="str">
        <f>IF(D1849="所費",VLOOKUP(D1849,支出入力表!E1850:$M$2000,5,FALSE),"")</f>
        <v/>
      </c>
      <c r="I1849" s="166" t="str">
        <f>IF(D1849="所費",VLOOKUP(D1849,支出入力表!E1850:$M$2000,6,FALSE),"")</f>
        <v/>
      </c>
      <c r="J1849" s="167" t="str">
        <f>IF(D1849="所費",VLOOKUP(D1849,支出入力表!E1850:$M$2000,7,FALSE),"")</f>
        <v/>
      </c>
      <c r="K1849" s="167" t="str">
        <f>IF(D1849="所費",VLOOKUP(D1849,支出入力表!E1850:$M$2000,8,FALSE),"")</f>
        <v/>
      </c>
      <c r="L1849" s="168" t="str">
        <f>IF(D1849="所費",VLOOKUP(D1849,支出入力表!E1850:$M$2000,9,FALSE),"")</f>
        <v/>
      </c>
      <c r="M1849" s="30"/>
    </row>
    <row r="1850" spans="2:13" x14ac:dyDescent="0.55000000000000004">
      <c r="B1850" s="163" t="str">
        <f>IF(D1850="所費",支出入力表!A1851,"")</f>
        <v/>
      </c>
      <c r="C1850" s="164" t="str">
        <f>IF(D1850="所費",支出入力表!C1851,"")</f>
        <v/>
      </c>
      <c r="D1850" s="165" t="str">
        <f>IF(支出入力表!E1851="所費","所費","")</f>
        <v/>
      </c>
      <c r="E1850" s="165" t="str">
        <f>IF(D1850="","",支出入力表!G1851)</f>
        <v/>
      </c>
      <c r="F1850" s="196" t="str">
        <f>IF(E1850="","",VLOOKUP(E1850,プルダウン用リスト!$L$1:$M$14,2,FALSE))</f>
        <v/>
      </c>
      <c r="G1850" s="164" t="str">
        <f>IF(D1850="所費",VLOOKUP(D1850,支出入力表!E1851:$M$2000,4,FALSE),"")</f>
        <v/>
      </c>
      <c r="H1850" s="164" t="str">
        <f>IF(D1850="所費",VLOOKUP(D1850,支出入力表!E1851:$M$2000,5,FALSE),"")</f>
        <v/>
      </c>
      <c r="I1850" s="166" t="str">
        <f>IF(D1850="所費",VLOOKUP(D1850,支出入力表!E1851:$M$2000,6,FALSE),"")</f>
        <v/>
      </c>
      <c r="J1850" s="167" t="str">
        <f>IF(D1850="所費",VLOOKUP(D1850,支出入力表!E1851:$M$2000,7,FALSE),"")</f>
        <v/>
      </c>
      <c r="K1850" s="167" t="str">
        <f>IF(D1850="所費",VLOOKUP(D1850,支出入力表!E1851:$M$2000,8,FALSE),"")</f>
        <v/>
      </c>
      <c r="L1850" s="168" t="str">
        <f>IF(D1850="所費",VLOOKUP(D1850,支出入力表!E1851:$M$2000,9,FALSE),"")</f>
        <v/>
      </c>
      <c r="M1850" s="30"/>
    </row>
    <row r="1851" spans="2:13" x14ac:dyDescent="0.55000000000000004">
      <c r="B1851" s="163" t="str">
        <f>IF(D1851="所費",支出入力表!A1852,"")</f>
        <v/>
      </c>
      <c r="C1851" s="164" t="str">
        <f>IF(D1851="所費",支出入力表!C1852,"")</f>
        <v/>
      </c>
      <c r="D1851" s="165" t="str">
        <f>IF(支出入力表!E1852="所費","所費","")</f>
        <v/>
      </c>
      <c r="E1851" s="165" t="str">
        <f>IF(D1851="","",支出入力表!G1852)</f>
        <v/>
      </c>
      <c r="F1851" s="196" t="str">
        <f>IF(E1851="","",VLOOKUP(E1851,プルダウン用リスト!$L$1:$M$14,2,FALSE))</f>
        <v/>
      </c>
      <c r="G1851" s="164" t="str">
        <f>IF(D1851="所費",VLOOKUP(D1851,支出入力表!E1852:$M$2000,4,FALSE),"")</f>
        <v/>
      </c>
      <c r="H1851" s="164" t="str">
        <f>IF(D1851="所費",VLOOKUP(D1851,支出入力表!E1852:$M$2000,5,FALSE),"")</f>
        <v/>
      </c>
      <c r="I1851" s="166" t="str">
        <f>IF(D1851="所費",VLOOKUP(D1851,支出入力表!E1852:$M$2000,6,FALSE),"")</f>
        <v/>
      </c>
      <c r="J1851" s="167" t="str">
        <f>IF(D1851="所費",VLOOKUP(D1851,支出入力表!E1852:$M$2000,7,FALSE),"")</f>
        <v/>
      </c>
      <c r="K1851" s="167" t="str">
        <f>IF(D1851="所費",VLOOKUP(D1851,支出入力表!E1852:$M$2000,8,FALSE),"")</f>
        <v/>
      </c>
      <c r="L1851" s="168" t="str">
        <f>IF(D1851="所費",VLOOKUP(D1851,支出入力表!E1852:$M$2000,9,FALSE),"")</f>
        <v/>
      </c>
      <c r="M1851" s="30"/>
    </row>
    <row r="1852" spans="2:13" x14ac:dyDescent="0.55000000000000004">
      <c r="B1852" s="163" t="str">
        <f>IF(D1852="所費",支出入力表!A1853,"")</f>
        <v/>
      </c>
      <c r="C1852" s="164" t="str">
        <f>IF(D1852="所費",支出入力表!C1853,"")</f>
        <v/>
      </c>
      <c r="D1852" s="165" t="str">
        <f>IF(支出入力表!E1853="所費","所費","")</f>
        <v/>
      </c>
      <c r="E1852" s="165" t="str">
        <f>IF(D1852="","",支出入力表!G1853)</f>
        <v/>
      </c>
      <c r="F1852" s="196" t="str">
        <f>IF(E1852="","",VLOOKUP(E1852,プルダウン用リスト!$L$1:$M$14,2,FALSE))</f>
        <v/>
      </c>
      <c r="G1852" s="164" t="str">
        <f>IF(D1852="所費",VLOOKUP(D1852,支出入力表!E1853:$M$2000,4,FALSE),"")</f>
        <v/>
      </c>
      <c r="H1852" s="164" t="str">
        <f>IF(D1852="所費",VLOOKUP(D1852,支出入力表!E1853:$M$2000,5,FALSE),"")</f>
        <v/>
      </c>
      <c r="I1852" s="166" t="str">
        <f>IF(D1852="所費",VLOOKUP(D1852,支出入力表!E1853:$M$2000,6,FALSE),"")</f>
        <v/>
      </c>
      <c r="J1852" s="167" t="str">
        <f>IF(D1852="所費",VLOOKUP(D1852,支出入力表!E1853:$M$2000,7,FALSE),"")</f>
        <v/>
      </c>
      <c r="K1852" s="167" t="str">
        <f>IF(D1852="所費",VLOOKUP(D1852,支出入力表!E1853:$M$2000,8,FALSE),"")</f>
        <v/>
      </c>
      <c r="L1852" s="168" t="str">
        <f>IF(D1852="所費",VLOOKUP(D1852,支出入力表!E1853:$M$2000,9,FALSE),"")</f>
        <v/>
      </c>
      <c r="M1852" s="30"/>
    </row>
    <row r="1853" spans="2:13" x14ac:dyDescent="0.55000000000000004">
      <c r="B1853" s="163" t="str">
        <f>IF(D1853="所費",支出入力表!A1854,"")</f>
        <v/>
      </c>
      <c r="C1853" s="164" t="str">
        <f>IF(D1853="所費",支出入力表!C1854,"")</f>
        <v/>
      </c>
      <c r="D1853" s="165" t="str">
        <f>IF(支出入力表!E1854="所費","所費","")</f>
        <v/>
      </c>
      <c r="E1853" s="165" t="str">
        <f>IF(D1853="","",支出入力表!G1854)</f>
        <v/>
      </c>
      <c r="F1853" s="196" t="str">
        <f>IF(E1853="","",VLOOKUP(E1853,プルダウン用リスト!$L$1:$M$14,2,FALSE))</f>
        <v/>
      </c>
      <c r="G1853" s="164" t="str">
        <f>IF(D1853="所費",VLOOKUP(D1853,支出入力表!E1854:$M$2000,4,FALSE),"")</f>
        <v/>
      </c>
      <c r="H1853" s="164" t="str">
        <f>IF(D1853="所費",VLOOKUP(D1853,支出入力表!E1854:$M$2000,5,FALSE),"")</f>
        <v/>
      </c>
      <c r="I1853" s="166" t="str">
        <f>IF(D1853="所費",VLOOKUP(D1853,支出入力表!E1854:$M$2000,6,FALSE),"")</f>
        <v/>
      </c>
      <c r="J1853" s="167" t="str">
        <f>IF(D1853="所費",VLOOKUP(D1853,支出入力表!E1854:$M$2000,7,FALSE),"")</f>
        <v/>
      </c>
      <c r="K1853" s="167" t="str">
        <f>IF(D1853="所費",VLOOKUP(D1853,支出入力表!E1854:$M$2000,8,FALSE),"")</f>
        <v/>
      </c>
      <c r="L1853" s="168" t="str">
        <f>IF(D1853="所費",VLOOKUP(D1853,支出入力表!E1854:$M$2000,9,FALSE),"")</f>
        <v/>
      </c>
      <c r="M1853" s="30"/>
    </row>
    <row r="1854" spans="2:13" x14ac:dyDescent="0.55000000000000004">
      <c r="B1854" s="163" t="str">
        <f>IF(D1854="所費",支出入力表!A1855,"")</f>
        <v/>
      </c>
      <c r="C1854" s="164" t="str">
        <f>IF(D1854="所費",支出入力表!C1855,"")</f>
        <v/>
      </c>
      <c r="D1854" s="165" t="str">
        <f>IF(支出入力表!E1855="所費","所費","")</f>
        <v/>
      </c>
      <c r="E1854" s="165" t="str">
        <f>IF(D1854="","",支出入力表!G1855)</f>
        <v/>
      </c>
      <c r="F1854" s="196" t="str">
        <f>IF(E1854="","",VLOOKUP(E1854,プルダウン用リスト!$L$1:$M$14,2,FALSE))</f>
        <v/>
      </c>
      <c r="G1854" s="164" t="str">
        <f>IF(D1854="所費",VLOOKUP(D1854,支出入力表!E1855:$M$2000,4,FALSE),"")</f>
        <v/>
      </c>
      <c r="H1854" s="164" t="str">
        <f>IF(D1854="所費",VLOOKUP(D1854,支出入力表!E1855:$M$2000,5,FALSE),"")</f>
        <v/>
      </c>
      <c r="I1854" s="166" t="str">
        <f>IF(D1854="所費",VLOOKUP(D1854,支出入力表!E1855:$M$2000,6,FALSE),"")</f>
        <v/>
      </c>
      <c r="J1854" s="167" t="str">
        <f>IF(D1854="所費",VLOOKUP(D1854,支出入力表!E1855:$M$2000,7,FALSE),"")</f>
        <v/>
      </c>
      <c r="K1854" s="167" t="str">
        <f>IF(D1854="所費",VLOOKUP(D1854,支出入力表!E1855:$M$2000,8,FALSE),"")</f>
        <v/>
      </c>
      <c r="L1854" s="168" t="str">
        <f>IF(D1854="所費",VLOOKUP(D1854,支出入力表!E1855:$M$2000,9,FALSE),"")</f>
        <v/>
      </c>
      <c r="M1854" s="30"/>
    </row>
    <row r="1855" spans="2:13" x14ac:dyDescent="0.55000000000000004">
      <c r="B1855" s="163" t="str">
        <f>IF(D1855="所費",支出入力表!A1856,"")</f>
        <v/>
      </c>
      <c r="C1855" s="164" t="str">
        <f>IF(D1855="所費",支出入力表!C1856,"")</f>
        <v/>
      </c>
      <c r="D1855" s="165" t="str">
        <f>IF(支出入力表!E1856="所費","所費","")</f>
        <v/>
      </c>
      <c r="E1855" s="165" t="str">
        <f>IF(D1855="","",支出入力表!G1856)</f>
        <v/>
      </c>
      <c r="F1855" s="196" t="str">
        <f>IF(E1855="","",VLOOKUP(E1855,プルダウン用リスト!$L$1:$M$14,2,FALSE))</f>
        <v/>
      </c>
      <c r="G1855" s="164" t="str">
        <f>IF(D1855="所費",VLOOKUP(D1855,支出入力表!E1856:$M$2000,4,FALSE),"")</f>
        <v/>
      </c>
      <c r="H1855" s="164" t="str">
        <f>IF(D1855="所費",VLOOKUP(D1855,支出入力表!E1856:$M$2000,5,FALSE),"")</f>
        <v/>
      </c>
      <c r="I1855" s="166" t="str">
        <f>IF(D1855="所費",VLOOKUP(D1855,支出入力表!E1856:$M$2000,6,FALSE),"")</f>
        <v/>
      </c>
      <c r="J1855" s="167" t="str">
        <f>IF(D1855="所費",VLOOKUP(D1855,支出入力表!E1856:$M$2000,7,FALSE),"")</f>
        <v/>
      </c>
      <c r="K1855" s="167" t="str">
        <f>IF(D1855="所費",VLOOKUP(D1855,支出入力表!E1856:$M$2000,8,FALSE),"")</f>
        <v/>
      </c>
      <c r="L1855" s="168" t="str">
        <f>IF(D1855="所費",VLOOKUP(D1855,支出入力表!E1856:$M$2000,9,FALSE),"")</f>
        <v/>
      </c>
      <c r="M1855" s="30"/>
    </row>
    <row r="1856" spans="2:13" x14ac:dyDescent="0.55000000000000004">
      <c r="B1856" s="163" t="str">
        <f>IF(D1856="所費",支出入力表!A1857,"")</f>
        <v/>
      </c>
      <c r="C1856" s="164" t="str">
        <f>IF(D1856="所費",支出入力表!C1857,"")</f>
        <v/>
      </c>
      <c r="D1856" s="165" t="str">
        <f>IF(支出入力表!E1857="所費","所費","")</f>
        <v/>
      </c>
      <c r="E1856" s="165" t="str">
        <f>IF(D1856="","",支出入力表!G1857)</f>
        <v/>
      </c>
      <c r="F1856" s="196" t="str">
        <f>IF(E1856="","",VLOOKUP(E1856,プルダウン用リスト!$L$1:$M$14,2,FALSE))</f>
        <v/>
      </c>
      <c r="G1856" s="164" t="str">
        <f>IF(D1856="所費",VLOOKUP(D1856,支出入力表!E1857:$M$2000,4,FALSE),"")</f>
        <v/>
      </c>
      <c r="H1856" s="164" t="str">
        <f>IF(D1856="所費",VLOOKUP(D1856,支出入力表!E1857:$M$2000,5,FALSE),"")</f>
        <v/>
      </c>
      <c r="I1856" s="166" t="str">
        <f>IF(D1856="所費",VLOOKUP(D1856,支出入力表!E1857:$M$2000,6,FALSE),"")</f>
        <v/>
      </c>
      <c r="J1856" s="167" t="str">
        <f>IF(D1856="所費",VLOOKUP(D1856,支出入力表!E1857:$M$2000,7,FALSE),"")</f>
        <v/>
      </c>
      <c r="K1856" s="167" t="str">
        <f>IF(D1856="所費",VLOOKUP(D1856,支出入力表!E1857:$M$2000,8,FALSE),"")</f>
        <v/>
      </c>
      <c r="L1856" s="168" t="str">
        <f>IF(D1856="所費",VLOOKUP(D1856,支出入力表!E1857:$M$2000,9,FALSE),"")</f>
        <v/>
      </c>
      <c r="M1856" s="30"/>
    </row>
    <row r="1857" spans="2:13" x14ac:dyDescent="0.55000000000000004">
      <c r="B1857" s="163" t="str">
        <f>IF(D1857="所費",支出入力表!A1858,"")</f>
        <v/>
      </c>
      <c r="C1857" s="164" t="str">
        <f>IF(D1857="所費",支出入力表!C1858,"")</f>
        <v/>
      </c>
      <c r="D1857" s="165" t="str">
        <f>IF(支出入力表!E1858="所費","所費","")</f>
        <v/>
      </c>
      <c r="E1857" s="165" t="str">
        <f>IF(D1857="","",支出入力表!G1858)</f>
        <v/>
      </c>
      <c r="F1857" s="196" t="str">
        <f>IF(E1857="","",VLOOKUP(E1857,プルダウン用リスト!$L$1:$M$14,2,FALSE))</f>
        <v/>
      </c>
      <c r="G1857" s="164" t="str">
        <f>IF(D1857="所費",VLOOKUP(D1857,支出入力表!E1858:$M$2000,4,FALSE),"")</f>
        <v/>
      </c>
      <c r="H1857" s="164" t="str">
        <f>IF(D1857="所費",VLOOKUP(D1857,支出入力表!E1858:$M$2000,5,FALSE),"")</f>
        <v/>
      </c>
      <c r="I1857" s="166" t="str">
        <f>IF(D1857="所費",VLOOKUP(D1857,支出入力表!E1858:$M$2000,6,FALSE),"")</f>
        <v/>
      </c>
      <c r="J1857" s="167" t="str">
        <f>IF(D1857="所費",VLOOKUP(D1857,支出入力表!E1858:$M$2000,7,FALSE),"")</f>
        <v/>
      </c>
      <c r="K1857" s="167" t="str">
        <f>IF(D1857="所費",VLOOKUP(D1857,支出入力表!E1858:$M$2000,8,FALSE),"")</f>
        <v/>
      </c>
      <c r="L1857" s="168" t="str">
        <f>IF(D1857="所費",VLOOKUP(D1857,支出入力表!E1858:$M$2000,9,FALSE),"")</f>
        <v/>
      </c>
      <c r="M1857" s="30"/>
    </row>
    <row r="1858" spans="2:13" x14ac:dyDescent="0.55000000000000004">
      <c r="B1858" s="163" t="str">
        <f>IF(D1858="所費",支出入力表!A1859,"")</f>
        <v/>
      </c>
      <c r="C1858" s="164" t="str">
        <f>IF(D1858="所費",支出入力表!C1859,"")</f>
        <v/>
      </c>
      <c r="D1858" s="165" t="str">
        <f>IF(支出入力表!E1859="所費","所費","")</f>
        <v/>
      </c>
      <c r="E1858" s="165" t="str">
        <f>IF(D1858="","",支出入力表!G1859)</f>
        <v/>
      </c>
      <c r="F1858" s="196" t="str">
        <f>IF(E1858="","",VLOOKUP(E1858,プルダウン用リスト!$L$1:$M$14,2,FALSE))</f>
        <v/>
      </c>
      <c r="G1858" s="164" t="str">
        <f>IF(D1858="所費",VLOOKUP(D1858,支出入力表!E1859:$M$2000,4,FALSE),"")</f>
        <v/>
      </c>
      <c r="H1858" s="164" t="str">
        <f>IF(D1858="所費",VLOOKUP(D1858,支出入力表!E1859:$M$2000,5,FALSE),"")</f>
        <v/>
      </c>
      <c r="I1858" s="166" t="str">
        <f>IF(D1858="所費",VLOOKUP(D1858,支出入力表!E1859:$M$2000,6,FALSE),"")</f>
        <v/>
      </c>
      <c r="J1858" s="167" t="str">
        <f>IF(D1858="所費",VLOOKUP(D1858,支出入力表!E1859:$M$2000,7,FALSE),"")</f>
        <v/>
      </c>
      <c r="K1858" s="167" t="str">
        <f>IF(D1858="所費",VLOOKUP(D1858,支出入力表!E1859:$M$2000,8,FALSE),"")</f>
        <v/>
      </c>
      <c r="L1858" s="168" t="str">
        <f>IF(D1858="所費",VLOOKUP(D1858,支出入力表!E1859:$M$2000,9,FALSE),"")</f>
        <v/>
      </c>
      <c r="M1858" s="30"/>
    </row>
    <row r="1859" spans="2:13" x14ac:dyDescent="0.55000000000000004">
      <c r="B1859" s="163" t="str">
        <f>IF(D1859="所費",支出入力表!A1860,"")</f>
        <v/>
      </c>
      <c r="C1859" s="164" t="str">
        <f>IF(D1859="所費",支出入力表!C1860,"")</f>
        <v/>
      </c>
      <c r="D1859" s="165" t="str">
        <f>IF(支出入力表!E1860="所費","所費","")</f>
        <v/>
      </c>
      <c r="E1859" s="165" t="str">
        <f>IF(D1859="","",支出入力表!G1860)</f>
        <v/>
      </c>
      <c r="F1859" s="196" t="str">
        <f>IF(E1859="","",VLOOKUP(E1859,プルダウン用リスト!$L$1:$M$14,2,FALSE))</f>
        <v/>
      </c>
      <c r="G1859" s="164" t="str">
        <f>IF(D1859="所費",VLOOKUP(D1859,支出入力表!E1860:$M$2000,4,FALSE),"")</f>
        <v/>
      </c>
      <c r="H1859" s="164" t="str">
        <f>IF(D1859="所費",VLOOKUP(D1859,支出入力表!E1860:$M$2000,5,FALSE),"")</f>
        <v/>
      </c>
      <c r="I1859" s="166" t="str">
        <f>IF(D1859="所費",VLOOKUP(D1859,支出入力表!E1860:$M$2000,6,FALSE),"")</f>
        <v/>
      </c>
      <c r="J1859" s="167" t="str">
        <f>IF(D1859="所費",VLOOKUP(D1859,支出入力表!E1860:$M$2000,7,FALSE),"")</f>
        <v/>
      </c>
      <c r="K1859" s="167" t="str">
        <f>IF(D1859="所費",VLOOKUP(D1859,支出入力表!E1860:$M$2000,8,FALSE),"")</f>
        <v/>
      </c>
      <c r="L1859" s="168" t="str">
        <f>IF(D1859="所費",VLOOKUP(D1859,支出入力表!E1860:$M$2000,9,FALSE),"")</f>
        <v/>
      </c>
      <c r="M1859" s="30"/>
    </row>
    <row r="1860" spans="2:13" x14ac:dyDescent="0.55000000000000004">
      <c r="B1860" s="163" t="str">
        <f>IF(D1860="所費",支出入力表!A1861,"")</f>
        <v/>
      </c>
      <c r="C1860" s="164" t="str">
        <f>IF(D1860="所費",支出入力表!C1861,"")</f>
        <v/>
      </c>
      <c r="D1860" s="165" t="str">
        <f>IF(支出入力表!E1861="所費","所費","")</f>
        <v/>
      </c>
      <c r="E1860" s="165" t="str">
        <f>IF(D1860="","",支出入力表!G1861)</f>
        <v/>
      </c>
      <c r="F1860" s="196" t="str">
        <f>IF(E1860="","",VLOOKUP(E1860,プルダウン用リスト!$L$1:$M$14,2,FALSE))</f>
        <v/>
      </c>
      <c r="G1860" s="164" t="str">
        <f>IF(D1860="所費",VLOOKUP(D1860,支出入力表!E1861:$M$2000,4,FALSE),"")</f>
        <v/>
      </c>
      <c r="H1860" s="164" t="str">
        <f>IF(D1860="所費",VLOOKUP(D1860,支出入力表!E1861:$M$2000,5,FALSE),"")</f>
        <v/>
      </c>
      <c r="I1860" s="166" t="str">
        <f>IF(D1860="所費",VLOOKUP(D1860,支出入力表!E1861:$M$2000,6,FALSE),"")</f>
        <v/>
      </c>
      <c r="J1860" s="167" t="str">
        <f>IF(D1860="所費",VLOOKUP(D1860,支出入力表!E1861:$M$2000,7,FALSE),"")</f>
        <v/>
      </c>
      <c r="K1860" s="167" t="str">
        <f>IF(D1860="所費",VLOOKUP(D1860,支出入力表!E1861:$M$2000,8,FALSE),"")</f>
        <v/>
      </c>
      <c r="L1860" s="168" t="str">
        <f>IF(D1860="所費",VLOOKUP(D1860,支出入力表!E1861:$M$2000,9,FALSE),"")</f>
        <v/>
      </c>
      <c r="M1860" s="30"/>
    </row>
    <row r="1861" spans="2:13" x14ac:dyDescent="0.55000000000000004">
      <c r="B1861" s="163" t="str">
        <f>IF(D1861="所費",支出入力表!A1862,"")</f>
        <v/>
      </c>
      <c r="C1861" s="164" t="str">
        <f>IF(D1861="所費",支出入力表!C1862,"")</f>
        <v/>
      </c>
      <c r="D1861" s="165" t="str">
        <f>IF(支出入力表!E1862="所費","所費","")</f>
        <v/>
      </c>
      <c r="E1861" s="165" t="str">
        <f>IF(D1861="","",支出入力表!G1862)</f>
        <v/>
      </c>
      <c r="F1861" s="196" t="str">
        <f>IF(E1861="","",VLOOKUP(E1861,プルダウン用リスト!$L$1:$M$14,2,FALSE))</f>
        <v/>
      </c>
      <c r="G1861" s="164" t="str">
        <f>IF(D1861="所費",VLOOKUP(D1861,支出入力表!E1862:$M$2000,4,FALSE),"")</f>
        <v/>
      </c>
      <c r="H1861" s="164" t="str">
        <f>IF(D1861="所費",VLOOKUP(D1861,支出入力表!E1862:$M$2000,5,FALSE),"")</f>
        <v/>
      </c>
      <c r="I1861" s="166" t="str">
        <f>IF(D1861="所費",VLOOKUP(D1861,支出入力表!E1862:$M$2000,6,FALSE),"")</f>
        <v/>
      </c>
      <c r="J1861" s="167" t="str">
        <f>IF(D1861="所費",VLOOKUP(D1861,支出入力表!E1862:$M$2000,7,FALSE),"")</f>
        <v/>
      </c>
      <c r="K1861" s="167" t="str">
        <f>IF(D1861="所費",VLOOKUP(D1861,支出入力表!E1862:$M$2000,8,FALSE),"")</f>
        <v/>
      </c>
      <c r="L1861" s="168" t="str">
        <f>IF(D1861="所費",VLOOKUP(D1861,支出入力表!E1862:$M$2000,9,FALSE),"")</f>
        <v/>
      </c>
      <c r="M1861" s="30"/>
    </row>
    <row r="1862" spans="2:13" x14ac:dyDescent="0.55000000000000004">
      <c r="B1862" s="163" t="str">
        <f>IF(D1862="所費",支出入力表!A1863,"")</f>
        <v/>
      </c>
      <c r="C1862" s="164" t="str">
        <f>IF(D1862="所費",支出入力表!C1863,"")</f>
        <v/>
      </c>
      <c r="D1862" s="165" t="str">
        <f>IF(支出入力表!E1863="所費","所費","")</f>
        <v/>
      </c>
      <c r="E1862" s="165" t="str">
        <f>IF(D1862="","",支出入力表!G1863)</f>
        <v/>
      </c>
      <c r="F1862" s="196" t="str">
        <f>IF(E1862="","",VLOOKUP(E1862,プルダウン用リスト!$L$1:$M$14,2,FALSE))</f>
        <v/>
      </c>
      <c r="G1862" s="164" t="str">
        <f>IF(D1862="所費",VLOOKUP(D1862,支出入力表!E1863:$M$2000,4,FALSE),"")</f>
        <v/>
      </c>
      <c r="H1862" s="164" t="str">
        <f>IF(D1862="所費",VLOOKUP(D1862,支出入力表!E1863:$M$2000,5,FALSE),"")</f>
        <v/>
      </c>
      <c r="I1862" s="166" t="str">
        <f>IF(D1862="所費",VLOOKUP(D1862,支出入力表!E1863:$M$2000,6,FALSE),"")</f>
        <v/>
      </c>
      <c r="J1862" s="167" t="str">
        <f>IF(D1862="所費",VLOOKUP(D1862,支出入力表!E1863:$M$2000,7,FALSE),"")</f>
        <v/>
      </c>
      <c r="K1862" s="167" t="str">
        <f>IF(D1862="所費",VLOOKUP(D1862,支出入力表!E1863:$M$2000,8,FALSE),"")</f>
        <v/>
      </c>
      <c r="L1862" s="168" t="str">
        <f>IF(D1862="所費",VLOOKUP(D1862,支出入力表!E1863:$M$2000,9,FALSE),"")</f>
        <v/>
      </c>
      <c r="M1862" s="30"/>
    </row>
    <row r="1863" spans="2:13" x14ac:dyDescent="0.55000000000000004">
      <c r="B1863" s="163" t="str">
        <f>IF(D1863="所費",支出入力表!A1864,"")</f>
        <v/>
      </c>
      <c r="C1863" s="164" t="str">
        <f>IF(D1863="所費",支出入力表!C1864,"")</f>
        <v/>
      </c>
      <c r="D1863" s="165" t="str">
        <f>IF(支出入力表!E1864="所費","所費","")</f>
        <v/>
      </c>
      <c r="E1863" s="165" t="str">
        <f>IF(D1863="","",支出入力表!G1864)</f>
        <v/>
      </c>
      <c r="F1863" s="196" t="str">
        <f>IF(E1863="","",VLOOKUP(E1863,プルダウン用リスト!$L$1:$M$14,2,FALSE))</f>
        <v/>
      </c>
      <c r="G1863" s="164" t="str">
        <f>IF(D1863="所費",VLOOKUP(D1863,支出入力表!E1864:$M$2000,4,FALSE),"")</f>
        <v/>
      </c>
      <c r="H1863" s="164" t="str">
        <f>IF(D1863="所費",VLOOKUP(D1863,支出入力表!E1864:$M$2000,5,FALSE),"")</f>
        <v/>
      </c>
      <c r="I1863" s="166" t="str">
        <f>IF(D1863="所費",VLOOKUP(D1863,支出入力表!E1864:$M$2000,6,FALSE),"")</f>
        <v/>
      </c>
      <c r="J1863" s="167" t="str">
        <f>IF(D1863="所費",VLOOKUP(D1863,支出入力表!E1864:$M$2000,7,FALSE),"")</f>
        <v/>
      </c>
      <c r="K1863" s="167" t="str">
        <f>IF(D1863="所費",VLOOKUP(D1863,支出入力表!E1864:$M$2000,8,FALSE),"")</f>
        <v/>
      </c>
      <c r="L1863" s="168" t="str">
        <f>IF(D1863="所費",VLOOKUP(D1863,支出入力表!E1864:$M$2000,9,FALSE),"")</f>
        <v/>
      </c>
      <c r="M1863" s="30"/>
    </row>
    <row r="1864" spans="2:13" x14ac:dyDescent="0.55000000000000004">
      <c r="B1864" s="163" t="str">
        <f>IF(D1864="所費",支出入力表!A1865,"")</f>
        <v/>
      </c>
      <c r="C1864" s="164" t="str">
        <f>IF(D1864="所費",支出入力表!C1865,"")</f>
        <v/>
      </c>
      <c r="D1864" s="165" t="str">
        <f>IF(支出入力表!E1865="所費","所費","")</f>
        <v/>
      </c>
      <c r="E1864" s="165" t="str">
        <f>IF(D1864="","",支出入力表!G1865)</f>
        <v/>
      </c>
      <c r="F1864" s="196" t="str">
        <f>IF(E1864="","",VLOOKUP(E1864,プルダウン用リスト!$L$1:$M$14,2,FALSE))</f>
        <v/>
      </c>
      <c r="G1864" s="164" t="str">
        <f>IF(D1864="所費",VLOOKUP(D1864,支出入力表!E1865:$M$2000,4,FALSE),"")</f>
        <v/>
      </c>
      <c r="H1864" s="164" t="str">
        <f>IF(D1864="所費",VLOOKUP(D1864,支出入力表!E1865:$M$2000,5,FALSE),"")</f>
        <v/>
      </c>
      <c r="I1864" s="166" t="str">
        <f>IF(D1864="所費",VLOOKUP(D1864,支出入力表!E1865:$M$2000,6,FALSE),"")</f>
        <v/>
      </c>
      <c r="J1864" s="167" t="str">
        <f>IF(D1864="所費",VLOOKUP(D1864,支出入力表!E1865:$M$2000,7,FALSE),"")</f>
        <v/>
      </c>
      <c r="K1864" s="167" t="str">
        <f>IF(D1864="所費",VLOOKUP(D1864,支出入力表!E1865:$M$2000,8,FALSE),"")</f>
        <v/>
      </c>
      <c r="L1864" s="168" t="str">
        <f>IF(D1864="所費",VLOOKUP(D1864,支出入力表!E1865:$M$2000,9,FALSE),"")</f>
        <v/>
      </c>
      <c r="M1864" s="30"/>
    </row>
    <row r="1865" spans="2:13" x14ac:dyDescent="0.55000000000000004">
      <c r="B1865" s="163" t="str">
        <f>IF(D1865="所費",支出入力表!A1866,"")</f>
        <v/>
      </c>
      <c r="C1865" s="164" t="str">
        <f>IF(D1865="所費",支出入力表!C1866,"")</f>
        <v/>
      </c>
      <c r="D1865" s="165" t="str">
        <f>IF(支出入力表!E1866="所費","所費","")</f>
        <v/>
      </c>
      <c r="E1865" s="165" t="str">
        <f>IF(D1865="","",支出入力表!G1866)</f>
        <v/>
      </c>
      <c r="F1865" s="196" t="str">
        <f>IF(E1865="","",VLOOKUP(E1865,プルダウン用リスト!$L$1:$M$14,2,FALSE))</f>
        <v/>
      </c>
      <c r="G1865" s="164" t="str">
        <f>IF(D1865="所費",VLOOKUP(D1865,支出入力表!E1866:$M$2000,4,FALSE),"")</f>
        <v/>
      </c>
      <c r="H1865" s="164" t="str">
        <f>IF(D1865="所費",VLOOKUP(D1865,支出入力表!E1866:$M$2000,5,FALSE),"")</f>
        <v/>
      </c>
      <c r="I1865" s="166" t="str">
        <f>IF(D1865="所費",VLOOKUP(D1865,支出入力表!E1866:$M$2000,6,FALSE),"")</f>
        <v/>
      </c>
      <c r="J1865" s="167" t="str">
        <f>IF(D1865="所費",VLOOKUP(D1865,支出入力表!E1866:$M$2000,7,FALSE),"")</f>
        <v/>
      </c>
      <c r="K1865" s="167" t="str">
        <f>IF(D1865="所費",VLOOKUP(D1865,支出入力表!E1866:$M$2000,8,FALSE),"")</f>
        <v/>
      </c>
      <c r="L1865" s="168" t="str">
        <f>IF(D1865="所費",VLOOKUP(D1865,支出入力表!E1866:$M$2000,9,FALSE),"")</f>
        <v/>
      </c>
      <c r="M1865" s="30"/>
    </row>
    <row r="1866" spans="2:13" x14ac:dyDescent="0.55000000000000004">
      <c r="B1866" s="163" t="str">
        <f>IF(D1866="所費",支出入力表!A1867,"")</f>
        <v/>
      </c>
      <c r="C1866" s="164" t="str">
        <f>IF(D1866="所費",支出入力表!C1867,"")</f>
        <v/>
      </c>
      <c r="D1866" s="165" t="str">
        <f>IF(支出入力表!E1867="所費","所費","")</f>
        <v/>
      </c>
      <c r="E1866" s="165" t="str">
        <f>IF(D1866="","",支出入力表!G1867)</f>
        <v/>
      </c>
      <c r="F1866" s="196" t="str">
        <f>IF(E1866="","",VLOOKUP(E1866,プルダウン用リスト!$L$1:$M$14,2,FALSE))</f>
        <v/>
      </c>
      <c r="G1866" s="164" t="str">
        <f>IF(D1866="所費",VLOOKUP(D1866,支出入力表!E1867:$M$2000,4,FALSE),"")</f>
        <v/>
      </c>
      <c r="H1866" s="164" t="str">
        <f>IF(D1866="所費",VLOOKUP(D1866,支出入力表!E1867:$M$2000,5,FALSE),"")</f>
        <v/>
      </c>
      <c r="I1866" s="166" t="str">
        <f>IF(D1866="所費",VLOOKUP(D1866,支出入力表!E1867:$M$2000,6,FALSE),"")</f>
        <v/>
      </c>
      <c r="J1866" s="167" t="str">
        <f>IF(D1866="所費",VLOOKUP(D1866,支出入力表!E1867:$M$2000,7,FALSE),"")</f>
        <v/>
      </c>
      <c r="K1866" s="167" t="str">
        <f>IF(D1866="所費",VLOOKUP(D1866,支出入力表!E1867:$M$2000,8,FALSE),"")</f>
        <v/>
      </c>
      <c r="L1866" s="168" t="str">
        <f>IF(D1866="所費",VLOOKUP(D1866,支出入力表!E1867:$M$2000,9,FALSE),"")</f>
        <v/>
      </c>
      <c r="M1866" s="30"/>
    </row>
    <row r="1867" spans="2:13" x14ac:dyDescent="0.55000000000000004">
      <c r="B1867" s="163" t="str">
        <f>IF(D1867="所費",支出入力表!A1868,"")</f>
        <v/>
      </c>
      <c r="C1867" s="164" t="str">
        <f>IF(D1867="所費",支出入力表!C1868,"")</f>
        <v/>
      </c>
      <c r="D1867" s="165" t="str">
        <f>IF(支出入力表!E1868="所費","所費","")</f>
        <v/>
      </c>
      <c r="E1867" s="165" t="str">
        <f>IF(D1867="","",支出入力表!G1868)</f>
        <v/>
      </c>
      <c r="F1867" s="196" t="str">
        <f>IF(E1867="","",VLOOKUP(E1867,プルダウン用リスト!$L$1:$M$14,2,FALSE))</f>
        <v/>
      </c>
      <c r="G1867" s="164" t="str">
        <f>IF(D1867="所費",VLOOKUP(D1867,支出入力表!E1868:$M$2000,4,FALSE),"")</f>
        <v/>
      </c>
      <c r="H1867" s="164" t="str">
        <f>IF(D1867="所費",VLOOKUP(D1867,支出入力表!E1868:$M$2000,5,FALSE),"")</f>
        <v/>
      </c>
      <c r="I1867" s="166" t="str">
        <f>IF(D1867="所費",VLOOKUP(D1867,支出入力表!E1868:$M$2000,6,FALSE),"")</f>
        <v/>
      </c>
      <c r="J1867" s="167" t="str">
        <f>IF(D1867="所費",VLOOKUP(D1867,支出入力表!E1868:$M$2000,7,FALSE),"")</f>
        <v/>
      </c>
      <c r="K1867" s="167" t="str">
        <f>IF(D1867="所費",VLOOKUP(D1867,支出入力表!E1868:$M$2000,8,FALSE),"")</f>
        <v/>
      </c>
      <c r="L1867" s="168" t="str">
        <f>IF(D1867="所費",VLOOKUP(D1867,支出入力表!E1868:$M$2000,9,FALSE),"")</f>
        <v/>
      </c>
      <c r="M1867" s="30"/>
    </row>
    <row r="1868" spans="2:13" x14ac:dyDescent="0.55000000000000004">
      <c r="B1868" s="163" t="str">
        <f>IF(D1868="所費",支出入力表!A1869,"")</f>
        <v/>
      </c>
      <c r="C1868" s="164" t="str">
        <f>IF(D1868="所費",支出入力表!C1869,"")</f>
        <v/>
      </c>
      <c r="D1868" s="165" t="str">
        <f>IF(支出入力表!E1869="所費","所費","")</f>
        <v/>
      </c>
      <c r="E1868" s="165" t="str">
        <f>IF(D1868="","",支出入力表!G1869)</f>
        <v/>
      </c>
      <c r="F1868" s="196" t="str">
        <f>IF(E1868="","",VLOOKUP(E1868,プルダウン用リスト!$L$1:$M$14,2,FALSE))</f>
        <v/>
      </c>
      <c r="G1868" s="164" t="str">
        <f>IF(D1868="所費",VLOOKUP(D1868,支出入力表!E1869:$M$2000,4,FALSE),"")</f>
        <v/>
      </c>
      <c r="H1868" s="164" t="str">
        <f>IF(D1868="所費",VLOOKUP(D1868,支出入力表!E1869:$M$2000,5,FALSE),"")</f>
        <v/>
      </c>
      <c r="I1868" s="166" t="str">
        <f>IF(D1868="所費",VLOOKUP(D1868,支出入力表!E1869:$M$2000,6,FALSE),"")</f>
        <v/>
      </c>
      <c r="J1868" s="167" t="str">
        <f>IF(D1868="所費",VLOOKUP(D1868,支出入力表!E1869:$M$2000,7,FALSE),"")</f>
        <v/>
      </c>
      <c r="K1868" s="167" t="str">
        <f>IF(D1868="所費",VLOOKUP(D1868,支出入力表!E1869:$M$2000,8,FALSE),"")</f>
        <v/>
      </c>
      <c r="L1868" s="168" t="str">
        <f>IF(D1868="所費",VLOOKUP(D1868,支出入力表!E1869:$M$2000,9,FALSE),"")</f>
        <v/>
      </c>
      <c r="M1868" s="30"/>
    </row>
    <row r="1869" spans="2:13" x14ac:dyDescent="0.55000000000000004">
      <c r="B1869" s="163" t="str">
        <f>IF(D1869="所費",支出入力表!A1870,"")</f>
        <v/>
      </c>
      <c r="C1869" s="164" t="str">
        <f>IF(D1869="所費",支出入力表!C1870,"")</f>
        <v/>
      </c>
      <c r="D1869" s="165" t="str">
        <f>IF(支出入力表!E1870="所費","所費","")</f>
        <v/>
      </c>
      <c r="E1869" s="165" t="str">
        <f>IF(D1869="","",支出入力表!G1870)</f>
        <v/>
      </c>
      <c r="F1869" s="196" t="str">
        <f>IF(E1869="","",VLOOKUP(E1869,プルダウン用リスト!$L$1:$M$14,2,FALSE))</f>
        <v/>
      </c>
      <c r="G1869" s="164" t="str">
        <f>IF(D1869="所費",VLOOKUP(D1869,支出入力表!E1870:$M$2000,4,FALSE),"")</f>
        <v/>
      </c>
      <c r="H1869" s="164" t="str">
        <f>IF(D1869="所費",VLOOKUP(D1869,支出入力表!E1870:$M$2000,5,FALSE),"")</f>
        <v/>
      </c>
      <c r="I1869" s="166" t="str">
        <f>IF(D1869="所費",VLOOKUP(D1869,支出入力表!E1870:$M$2000,6,FALSE),"")</f>
        <v/>
      </c>
      <c r="J1869" s="167" t="str">
        <f>IF(D1869="所費",VLOOKUP(D1869,支出入力表!E1870:$M$2000,7,FALSE),"")</f>
        <v/>
      </c>
      <c r="K1869" s="167" t="str">
        <f>IF(D1869="所費",VLOOKUP(D1869,支出入力表!E1870:$M$2000,8,FALSE),"")</f>
        <v/>
      </c>
      <c r="L1869" s="168" t="str">
        <f>IF(D1869="所費",VLOOKUP(D1869,支出入力表!E1870:$M$2000,9,FALSE),"")</f>
        <v/>
      </c>
      <c r="M1869" s="30"/>
    </row>
    <row r="1870" spans="2:13" x14ac:dyDescent="0.55000000000000004">
      <c r="B1870" s="163" t="str">
        <f>IF(D1870="所費",支出入力表!A1871,"")</f>
        <v/>
      </c>
      <c r="C1870" s="164" t="str">
        <f>IF(D1870="所費",支出入力表!C1871,"")</f>
        <v/>
      </c>
      <c r="D1870" s="165" t="str">
        <f>IF(支出入力表!E1871="所費","所費","")</f>
        <v/>
      </c>
      <c r="E1870" s="165" t="str">
        <f>IF(D1870="","",支出入力表!G1871)</f>
        <v/>
      </c>
      <c r="F1870" s="196" t="str">
        <f>IF(E1870="","",VLOOKUP(E1870,プルダウン用リスト!$L$1:$M$14,2,FALSE))</f>
        <v/>
      </c>
      <c r="G1870" s="164" t="str">
        <f>IF(D1870="所費",VLOOKUP(D1870,支出入力表!E1871:$M$2000,4,FALSE),"")</f>
        <v/>
      </c>
      <c r="H1870" s="164" t="str">
        <f>IF(D1870="所費",VLOOKUP(D1870,支出入力表!E1871:$M$2000,5,FALSE),"")</f>
        <v/>
      </c>
      <c r="I1870" s="166" t="str">
        <f>IF(D1870="所費",VLOOKUP(D1870,支出入力表!E1871:$M$2000,6,FALSE),"")</f>
        <v/>
      </c>
      <c r="J1870" s="167" t="str">
        <f>IF(D1870="所費",VLOOKUP(D1870,支出入力表!E1871:$M$2000,7,FALSE),"")</f>
        <v/>
      </c>
      <c r="K1870" s="167" t="str">
        <f>IF(D1870="所費",VLOOKUP(D1870,支出入力表!E1871:$M$2000,8,FALSE),"")</f>
        <v/>
      </c>
      <c r="L1870" s="168" t="str">
        <f>IF(D1870="所費",VLOOKUP(D1870,支出入力表!E1871:$M$2000,9,FALSE),"")</f>
        <v/>
      </c>
      <c r="M1870" s="30"/>
    </row>
    <row r="1871" spans="2:13" x14ac:dyDescent="0.55000000000000004">
      <c r="B1871" s="163" t="str">
        <f>IF(D1871="所費",支出入力表!A1872,"")</f>
        <v/>
      </c>
      <c r="C1871" s="164" t="str">
        <f>IF(D1871="所費",支出入力表!C1872,"")</f>
        <v/>
      </c>
      <c r="D1871" s="165" t="str">
        <f>IF(支出入力表!E1872="所費","所費","")</f>
        <v/>
      </c>
      <c r="E1871" s="165" t="str">
        <f>IF(D1871="","",支出入力表!G1872)</f>
        <v/>
      </c>
      <c r="F1871" s="196" t="str">
        <f>IF(E1871="","",VLOOKUP(E1871,プルダウン用リスト!$L$1:$M$14,2,FALSE))</f>
        <v/>
      </c>
      <c r="G1871" s="164" t="str">
        <f>IF(D1871="所費",VLOOKUP(D1871,支出入力表!E1872:$M$2000,4,FALSE),"")</f>
        <v/>
      </c>
      <c r="H1871" s="164" t="str">
        <f>IF(D1871="所費",VLOOKUP(D1871,支出入力表!E1872:$M$2000,5,FALSE),"")</f>
        <v/>
      </c>
      <c r="I1871" s="166" t="str">
        <f>IF(D1871="所費",VLOOKUP(D1871,支出入力表!E1872:$M$2000,6,FALSE),"")</f>
        <v/>
      </c>
      <c r="J1871" s="167" t="str">
        <f>IF(D1871="所費",VLOOKUP(D1871,支出入力表!E1872:$M$2000,7,FALSE),"")</f>
        <v/>
      </c>
      <c r="K1871" s="167" t="str">
        <f>IF(D1871="所費",VLOOKUP(D1871,支出入力表!E1872:$M$2000,8,FALSE),"")</f>
        <v/>
      </c>
      <c r="L1871" s="168" t="str">
        <f>IF(D1871="所費",VLOOKUP(D1871,支出入力表!E1872:$M$2000,9,FALSE),"")</f>
        <v/>
      </c>
      <c r="M1871" s="30"/>
    </row>
    <row r="1872" spans="2:13" x14ac:dyDescent="0.55000000000000004">
      <c r="B1872" s="163" t="str">
        <f>IF(D1872="所費",支出入力表!A1873,"")</f>
        <v/>
      </c>
      <c r="C1872" s="164" t="str">
        <f>IF(D1872="所費",支出入力表!C1873,"")</f>
        <v/>
      </c>
      <c r="D1872" s="165" t="str">
        <f>IF(支出入力表!E1873="所費","所費","")</f>
        <v/>
      </c>
      <c r="E1872" s="165" t="str">
        <f>IF(D1872="","",支出入力表!G1873)</f>
        <v/>
      </c>
      <c r="F1872" s="196" t="str">
        <f>IF(E1872="","",VLOOKUP(E1872,プルダウン用リスト!$L$1:$M$14,2,FALSE))</f>
        <v/>
      </c>
      <c r="G1872" s="164" t="str">
        <f>IF(D1872="所費",VLOOKUP(D1872,支出入力表!E1873:$M$2000,4,FALSE),"")</f>
        <v/>
      </c>
      <c r="H1872" s="164" t="str">
        <f>IF(D1872="所費",VLOOKUP(D1872,支出入力表!E1873:$M$2000,5,FALSE),"")</f>
        <v/>
      </c>
      <c r="I1872" s="166" t="str">
        <f>IF(D1872="所費",VLOOKUP(D1872,支出入力表!E1873:$M$2000,6,FALSE),"")</f>
        <v/>
      </c>
      <c r="J1872" s="167" t="str">
        <f>IF(D1872="所費",VLOOKUP(D1872,支出入力表!E1873:$M$2000,7,FALSE),"")</f>
        <v/>
      </c>
      <c r="K1872" s="167" t="str">
        <f>IF(D1872="所費",VLOOKUP(D1872,支出入力表!E1873:$M$2000,8,FALSE),"")</f>
        <v/>
      </c>
      <c r="L1872" s="168" t="str">
        <f>IF(D1872="所費",VLOOKUP(D1872,支出入力表!E1873:$M$2000,9,FALSE),"")</f>
        <v/>
      </c>
      <c r="M1872" s="30"/>
    </row>
    <row r="1873" spans="2:13" x14ac:dyDescent="0.55000000000000004">
      <c r="B1873" s="163" t="str">
        <f>IF(D1873="所費",支出入力表!A1874,"")</f>
        <v/>
      </c>
      <c r="C1873" s="164" t="str">
        <f>IF(D1873="所費",支出入力表!C1874,"")</f>
        <v/>
      </c>
      <c r="D1873" s="165" t="str">
        <f>IF(支出入力表!E1874="所費","所費","")</f>
        <v/>
      </c>
      <c r="E1873" s="165" t="str">
        <f>IF(D1873="","",支出入力表!G1874)</f>
        <v/>
      </c>
      <c r="F1873" s="196" t="str">
        <f>IF(E1873="","",VLOOKUP(E1873,プルダウン用リスト!$L$1:$M$14,2,FALSE))</f>
        <v/>
      </c>
      <c r="G1873" s="164" t="str">
        <f>IF(D1873="所費",VLOOKUP(D1873,支出入力表!E1874:$M$2000,4,FALSE),"")</f>
        <v/>
      </c>
      <c r="H1873" s="164" t="str">
        <f>IF(D1873="所費",VLOOKUP(D1873,支出入力表!E1874:$M$2000,5,FALSE),"")</f>
        <v/>
      </c>
      <c r="I1873" s="166" t="str">
        <f>IF(D1873="所費",VLOOKUP(D1873,支出入力表!E1874:$M$2000,6,FALSE),"")</f>
        <v/>
      </c>
      <c r="J1873" s="167" t="str">
        <f>IF(D1873="所費",VLOOKUP(D1873,支出入力表!E1874:$M$2000,7,FALSE),"")</f>
        <v/>
      </c>
      <c r="K1873" s="167" t="str">
        <f>IF(D1873="所費",VLOOKUP(D1873,支出入力表!E1874:$M$2000,8,FALSE),"")</f>
        <v/>
      </c>
      <c r="L1873" s="168" t="str">
        <f>IF(D1873="所費",VLOOKUP(D1873,支出入力表!E1874:$M$2000,9,FALSE),"")</f>
        <v/>
      </c>
      <c r="M1873" s="30"/>
    </row>
    <row r="1874" spans="2:13" x14ac:dyDescent="0.55000000000000004">
      <c r="B1874" s="163" t="str">
        <f>IF(D1874="所費",支出入力表!A1875,"")</f>
        <v/>
      </c>
      <c r="C1874" s="164" t="str">
        <f>IF(D1874="所費",支出入力表!C1875,"")</f>
        <v/>
      </c>
      <c r="D1874" s="165" t="str">
        <f>IF(支出入力表!E1875="所費","所費","")</f>
        <v/>
      </c>
      <c r="E1874" s="165" t="str">
        <f>IF(D1874="","",支出入力表!G1875)</f>
        <v/>
      </c>
      <c r="F1874" s="196" t="str">
        <f>IF(E1874="","",VLOOKUP(E1874,プルダウン用リスト!$L$1:$M$14,2,FALSE))</f>
        <v/>
      </c>
      <c r="G1874" s="164" t="str">
        <f>IF(D1874="所費",VLOOKUP(D1874,支出入力表!E1875:$M$2000,4,FALSE),"")</f>
        <v/>
      </c>
      <c r="H1874" s="164" t="str">
        <f>IF(D1874="所費",VLOOKUP(D1874,支出入力表!E1875:$M$2000,5,FALSE),"")</f>
        <v/>
      </c>
      <c r="I1874" s="166" t="str">
        <f>IF(D1874="所費",VLOOKUP(D1874,支出入力表!E1875:$M$2000,6,FALSE),"")</f>
        <v/>
      </c>
      <c r="J1874" s="167" t="str">
        <f>IF(D1874="所費",VLOOKUP(D1874,支出入力表!E1875:$M$2000,7,FALSE),"")</f>
        <v/>
      </c>
      <c r="K1874" s="167" t="str">
        <f>IF(D1874="所費",VLOOKUP(D1874,支出入力表!E1875:$M$2000,8,FALSE),"")</f>
        <v/>
      </c>
      <c r="L1874" s="168" t="str">
        <f>IF(D1874="所費",VLOOKUP(D1874,支出入力表!E1875:$M$2000,9,FALSE),"")</f>
        <v/>
      </c>
      <c r="M1874" s="30"/>
    </row>
    <row r="1875" spans="2:13" x14ac:dyDescent="0.55000000000000004">
      <c r="B1875" s="163" t="str">
        <f>IF(D1875="所費",支出入力表!A1876,"")</f>
        <v/>
      </c>
      <c r="C1875" s="164" t="str">
        <f>IF(D1875="所費",支出入力表!C1876,"")</f>
        <v/>
      </c>
      <c r="D1875" s="165" t="str">
        <f>IF(支出入力表!E1876="所費","所費","")</f>
        <v/>
      </c>
      <c r="E1875" s="165" t="str">
        <f>IF(D1875="","",支出入力表!G1876)</f>
        <v/>
      </c>
      <c r="F1875" s="196" t="str">
        <f>IF(E1875="","",VLOOKUP(E1875,プルダウン用リスト!$L$1:$M$14,2,FALSE))</f>
        <v/>
      </c>
      <c r="G1875" s="164" t="str">
        <f>IF(D1875="所費",VLOOKUP(D1875,支出入力表!E1876:$M$2000,4,FALSE),"")</f>
        <v/>
      </c>
      <c r="H1875" s="164" t="str">
        <f>IF(D1875="所費",VLOOKUP(D1875,支出入力表!E1876:$M$2000,5,FALSE),"")</f>
        <v/>
      </c>
      <c r="I1875" s="166" t="str">
        <f>IF(D1875="所費",VLOOKUP(D1875,支出入力表!E1876:$M$2000,6,FALSE),"")</f>
        <v/>
      </c>
      <c r="J1875" s="167" t="str">
        <f>IF(D1875="所費",VLOOKUP(D1875,支出入力表!E1876:$M$2000,7,FALSE),"")</f>
        <v/>
      </c>
      <c r="K1875" s="167" t="str">
        <f>IF(D1875="所費",VLOOKUP(D1875,支出入力表!E1876:$M$2000,8,FALSE),"")</f>
        <v/>
      </c>
      <c r="L1875" s="168" t="str">
        <f>IF(D1875="所費",VLOOKUP(D1875,支出入力表!E1876:$M$2000,9,FALSE),"")</f>
        <v/>
      </c>
      <c r="M1875" s="30"/>
    </row>
    <row r="1876" spans="2:13" x14ac:dyDescent="0.55000000000000004">
      <c r="B1876" s="163" t="str">
        <f>IF(D1876="所費",支出入力表!A1877,"")</f>
        <v/>
      </c>
      <c r="C1876" s="164" t="str">
        <f>IF(D1876="所費",支出入力表!C1877,"")</f>
        <v/>
      </c>
      <c r="D1876" s="165" t="str">
        <f>IF(支出入力表!E1877="所費","所費","")</f>
        <v/>
      </c>
      <c r="E1876" s="165" t="str">
        <f>IF(D1876="","",支出入力表!G1877)</f>
        <v/>
      </c>
      <c r="F1876" s="196" t="str">
        <f>IF(E1876="","",VLOOKUP(E1876,プルダウン用リスト!$L$1:$M$14,2,FALSE))</f>
        <v/>
      </c>
      <c r="G1876" s="164" t="str">
        <f>IF(D1876="所費",VLOOKUP(D1876,支出入力表!E1877:$M$2000,4,FALSE),"")</f>
        <v/>
      </c>
      <c r="H1876" s="164" t="str">
        <f>IF(D1876="所費",VLOOKUP(D1876,支出入力表!E1877:$M$2000,5,FALSE),"")</f>
        <v/>
      </c>
      <c r="I1876" s="166" t="str">
        <f>IF(D1876="所費",VLOOKUP(D1876,支出入力表!E1877:$M$2000,6,FALSE),"")</f>
        <v/>
      </c>
      <c r="J1876" s="167" t="str">
        <f>IF(D1876="所費",VLOOKUP(D1876,支出入力表!E1877:$M$2000,7,FALSE),"")</f>
        <v/>
      </c>
      <c r="K1876" s="167" t="str">
        <f>IF(D1876="所費",VLOOKUP(D1876,支出入力表!E1877:$M$2000,8,FALSE),"")</f>
        <v/>
      </c>
      <c r="L1876" s="168" t="str">
        <f>IF(D1876="所費",VLOOKUP(D1876,支出入力表!E1877:$M$2000,9,FALSE),"")</f>
        <v/>
      </c>
      <c r="M1876" s="30"/>
    </row>
    <row r="1877" spans="2:13" x14ac:dyDescent="0.55000000000000004">
      <c r="B1877" s="163" t="str">
        <f>IF(D1877="所費",支出入力表!A1878,"")</f>
        <v/>
      </c>
      <c r="C1877" s="164" t="str">
        <f>IF(D1877="所費",支出入力表!C1878,"")</f>
        <v/>
      </c>
      <c r="D1877" s="165" t="str">
        <f>IF(支出入力表!E1878="所費","所費","")</f>
        <v/>
      </c>
      <c r="E1877" s="165" t="str">
        <f>IF(D1877="","",支出入力表!G1878)</f>
        <v/>
      </c>
      <c r="F1877" s="196" t="str">
        <f>IF(E1877="","",VLOOKUP(E1877,プルダウン用リスト!$L$1:$M$14,2,FALSE))</f>
        <v/>
      </c>
      <c r="G1877" s="164" t="str">
        <f>IF(D1877="所費",VLOOKUP(D1877,支出入力表!E1878:$M$2000,4,FALSE),"")</f>
        <v/>
      </c>
      <c r="H1877" s="164" t="str">
        <f>IF(D1877="所費",VLOOKUP(D1877,支出入力表!E1878:$M$2000,5,FALSE),"")</f>
        <v/>
      </c>
      <c r="I1877" s="166" t="str">
        <f>IF(D1877="所費",VLOOKUP(D1877,支出入力表!E1878:$M$2000,6,FALSE),"")</f>
        <v/>
      </c>
      <c r="J1877" s="167" t="str">
        <f>IF(D1877="所費",VLOOKUP(D1877,支出入力表!E1878:$M$2000,7,FALSE),"")</f>
        <v/>
      </c>
      <c r="K1877" s="167" t="str">
        <f>IF(D1877="所費",VLOOKUP(D1877,支出入力表!E1878:$M$2000,8,FALSE),"")</f>
        <v/>
      </c>
      <c r="L1877" s="168" t="str">
        <f>IF(D1877="所費",VLOOKUP(D1877,支出入力表!E1878:$M$2000,9,FALSE),"")</f>
        <v/>
      </c>
      <c r="M1877" s="30"/>
    </row>
    <row r="1878" spans="2:13" x14ac:dyDescent="0.55000000000000004">
      <c r="B1878" s="163" t="str">
        <f>IF(D1878="所費",支出入力表!A1879,"")</f>
        <v/>
      </c>
      <c r="C1878" s="164" t="str">
        <f>IF(D1878="所費",支出入力表!C1879,"")</f>
        <v/>
      </c>
      <c r="D1878" s="165" t="str">
        <f>IF(支出入力表!E1879="所費","所費","")</f>
        <v/>
      </c>
      <c r="E1878" s="165" t="str">
        <f>IF(D1878="","",支出入力表!G1879)</f>
        <v/>
      </c>
      <c r="F1878" s="196" t="str">
        <f>IF(E1878="","",VLOOKUP(E1878,プルダウン用リスト!$L$1:$M$14,2,FALSE))</f>
        <v/>
      </c>
      <c r="G1878" s="164" t="str">
        <f>IF(D1878="所費",VLOOKUP(D1878,支出入力表!E1879:$M$2000,4,FALSE),"")</f>
        <v/>
      </c>
      <c r="H1878" s="164" t="str">
        <f>IF(D1878="所費",VLOOKUP(D1878,支出入力表!E1879:$M$2000,5,FALSE),"")</f>
        <v/>
      </c>
      <c r="I1878" s="166" t="str">
        <f>IF(D1878="所費",VLOOKUP(D1878,支出入力表!E1879:$M$2000,6,FALSE),"")</f>
        <v/>
      </c>
      <c r="J1878" s="167" t="str">
        <f>IF(D1878="所費",VLOOKUP(D1878,支出入力表!E1879:$M$2000,7,FALSE),"")</f>
        <v/>
      </c>
      <c r="K1878" s="167" t="str">
        <f>IF(D1878="所費",VLOOKUP(D1878,支出入力表!E1879:$M$2000,8,FALSE),"")</f>
        <v/>
      </c>
      <c r="L1878" s="168" t="str">
        <f>IF(D1878="所費",VLOOKUP(D1878,支出入力表!E1879:$M$2000,9,FALSE),"")</f>
        <v/>
      </c>
      <c r="M1878" s="30"/>
    </row>
    <row r="1879" spans="2:13" x14ac:dyDescent="0.55000000000000004">
      <c r="B1879" s="163" t="str">
        <f>IF(D1879="所費",支出入力表!A1880,"")</f>
        <v/>
      </c>
      <c r="C1879" s="164" t="str">
        <f>IF(D1879="所費",支出入力表!C1880,"")</f>
        <v/>
      </c>
      <c r="D1879" s="165" t="str">
        <f>IF(支出入力表!E1880="所費","所費","")</f>
        <v/>
      </c>
      <c r="E1879" s="165" t="str">
        <f>IF(D1879="","",支出入力表!G1880)</f>
        <v/>
      </c>
      <c r="F1879" s="196" t="str">
        <f>IF(E1879="","",VLOOKUP(E1879,プルダウン用リスト!$L$1:$M$14,2,FALSE))</f>
        <v/>
      </c>
      <c r="G1879" s="164" t="str">
        <f>IF(D1879="所費",VLOOKUP(D1879,支出入力表!E1880:$M$2000,4,FALSE),"")</f>
        <v/>
      </c>
      <c r="H1879" s="164" t="str">
        <f>IF(D1879="所費",VLOOKUP(D1879,支出入力表!E1880:$M$2000,5,FALSE),"")</f>
        <v/>
      </c>
      <c r="I1879" s="166" t="str">
        <f>IF(D1879="所費",VLOOKUP(D1879,支出入力表!E1880:$M$2000,6,FALSE),"")</f>
        <v/>
      </c>
      <c r="J1879" s="167" t="str">
        <f>IF(D1879="所費",VLOOKUP(D1879,支出入力表!E1880:$M$2000,7,FALSE),"")</f>
        <v/>
      </c>
      <c r="K1879" s="167" t="str">
        <f>IF(D1879="所費",VLOOKUP(D1879,支出入力表!E1880:$M$2000,8,FALSE),"")</f>
        <v/>
      </c>
      <c r="L1879" s="168" t="str">
        <f>IF(D1879="所費",VLOOKUP(D1879,支出入力表!E1880:$M$2000,9,FALSE),"")</f>
        <v/>
      </c>
      <c r="M1879" s="30"/>
    </row>
    <row r="1880" spans="2:13" x14ac:dyDescent="0.55000000000000004">
      <c r="B1880" s="163" t="str">
        <f>IF(D1880="所費",支出入力表!A1881,"")</f>
        <v/>
      </c>
      <c r="C1880" s="164" t="str">
        <f>IF(D1880="所費",支出入力表!C1881,"")</f>
        <v/>
      </c>
      <c r="D1880" s="165" t="str">
        <f>IF(支出入力表!E1881="所費","所費","")</f>
        <v/>
      </c>
      <c r="E1880" s="165" t="str">
        <f>IF(D1880="","",支出入力表!G1881)</f>
        <v/>
      </c>
      <c r="F1880" s="196" t="str">
        <f>IF(E1880="","",VLOOKUP(E1880,プルダウン用リスト!$L$1:$M$14,2,FALSE))</f>
        <v/>
      </c>
      <c r="G1880" s="164" t="str">
        <f>IF(D1880="所費",VLOOKUP(D1880,支出入力表!E1881:$M$2000,4,FALSE),"")</f>
        <v/>
      </c>
      <c r="H1880" s="164" t="str">
        <f>IF(D1880="所費",VLOOKUP(D1880,支出入力表!E1881:$M$2000,5,FALSE),"")</f>
        <v/>
      </c>
      <c r="I1880" s="166" t="str">
        <f>IF(D1880="所費",VLOOKUP(D1880,支出入力表!E1881:$M$2000,6,FALSE),"")</f>
        <v/>
      </c>
      <c r="J1880" s="167" t="str">
        <f>IF(D1880="所費",VLOOKUP(D1880,支出入力表!E1881:$M$2000,7,FALSE),"")</f>
        <v/>
      </c>
      <c r="K1880" s="167" t="str">
        <f>IF(D1880="所費",VLOOKUP(D1880,支出入力表!E1881:$M$2000,8,FALSE),"")</f>
        <v/>
      </c>
      <c r="L1880" s="168" t="str">
        <f>IF(D1880="所費",VLOOKUP(D1880,支出入力表!E1881:$M$2000,9,FALSE),"")</f>
        <v/>
      </c>
      <c r="M1880" s="30"/>
    </row>
    <row r="1881" spans="2:13" x14ac:dyDescent="0.55000000000000004">
      <c r="B1881" s="163" t="str">
        <f>IF(D1881="所費",支出入力表!A1882,"")</f>
        <v/>
      </c>
      <c r="C1881" s="164" t="str">
        <f>IF(D1881="所費",支出入力表!C1882,"")</f>
        <v/>
      </c>
      <c r="D1881" s="165" t="str">
        <f>IF(支出入力表!E1882="所費","所費","")</f>
        <v/>
      </c>
      <c r="E1881" s="165" t="str">
        <f>IF(D1881="","",支出入力表!G1882)</f>
        <v/>
      </c>
      <c r="F1881" s="196" t="str">
        <f>IF(E1881="","",VLOOKUP(E1881,プルダウン用リスト!$L$1:$M$14,2,FALSE))</f>
        <v/>
      </c>
      <c r="G1881" s="164" t="str">
        <f>IF(D1881="所費",VLOOKUP(D1881,支出入力表!E1882:$M$2000,4,FALSE),"")</f>
        <v/>
      </c>
      <c r="H1881" s="164" t="str">
        <f>IF(D1881="所費",VLOOKUP(D1881,支出入力表!E1882:$M$2000,5,FALSE),"")</f>
        <v/>
      </c>
      <c r="I1881" s="166" t="str">
        <f>IF(D1881="所費",VLOOKUP(D1881,支出入力表!E1882:$M$2000,6,FALSE),"")</f>
        <v/>
      </c>
      <c r="J1881" s="167" t="str">
        <f>IF(D1881="所費",VLOOKUP(D1881,支出入力表!E1882:$M$2000,7,FALSE),"")</f>
        <v/>
      </c>
      <c r="K1881" s="167" t="str">
        <f>IF(D1881="所費",VLOOKUP(D1881,支出入力表!E1882:$M$2000,8,FALSE),"")</f>
        <v/>
      </c>
      <c r="L1881" s="168" t="str">
        <f>IF(D1881="所費",VLOOKUP(D1881,支出入力表!E1882:$M$2000,9,FALSE),"")</f>
        <v/>
      </c>
      <c r="M1881" s="30"/>
    </row>
    <row r="1882" spans="2:13" x14ac:dyDescent="0.55000000000000004">
      <c r="B1882" s="163" t="str">
        <f>IF(D1882="所費",支出入力表!A1883,"")</f>
        <v/>
      </c>
      <c r="C1882" s="164" t="str">
        <f>IF(D1882="所費",支出入力表!C1883,"")</f>
        <v/>
      </c>
      <c r="D1882" s="165" t="str">
        <f>IF(支出入力表!E1883="所費","所費","")</f>
        <v/>
      </c>
      <c r="E1882" s="165" t="str">
        <f>IF(D1882="","",支出入力表!G1883)</f>
        <v/>
      </c>
      <c r="F1882" s="196" t="str">
        <f>IF(E1882="","",VLOOKUP(E1882,プルダウン用リスト!$L$1:$M$14,2,FALSE))</f>
        <v/>
      </c>
      <c r="G1882" s="164" t="str">
        <f>IF(D1882="所費",VLOOKUP(D1882,支出入力表!E1883:$M$2000,4,FALSE),"")</f>
        <v/>
      </c>
      <c r="H1882" s="164" t="str">
        <f>IF(D1882="所費",VLOOKUP(D1882,支出入力表!E1883:$M$2000,5,FALSE),"")</f>
        <v/>
      </c>
      <c r="I1882" s="166" t="str">
        <f>IF(D1882="所費",VLOOKUP(D1882,支出入力表!E1883:$M$2000,6,FALSE),"")</f>
        <v/>
      </c>
      <c r="J1882" s="167" t="str">
        <f>IF(D1882="所費",VLOOKUP(D1882,支出入力表!E1883:$M$2000,7,FALSE),"")</f>
        <v/>
      </c>
      <c r="K1882" s="167" t="str">
        <f>IF(D1882="所費",VLOOKUP(D1882,支出入力表!E1883:$M$2000,8,FALSE),"")</f>
        <v/>
      </c>
      <c r="L1882" s="168" t="str">
        <f>IF(D1882="所費",VLOOKUP(D1882,支出入力表!E1883:$M$2000,9,FALSE),"")</f>
        <v/>
      </c>
      <c r="M1882" s="30"/>
    </row>
    <row r="1883" spans="2:13" x14ac:dyDescent="0.55000000000000004">
      <c r="B1883" s="163" t="str">
        <f>IF(D1883="所費",支出入力表!A1884,"")</f>
        <v/>
      </c>
      <c r="C1883" s="164" t="str">
        <f>IF(D1883="所費",支出入力表!C1884,"")</f>
        <v/>
      </c>
      <c r="D1883" s="165" t="str">
        <f>IF(支出入力表!E1884="所費","所費","")</f>
        <v/>
      </c>
      <c r="E1883" s="165" t="str">
        <f>IF(D1883="","",支出入力表!G1884)</f>
        <v/>
      </c>
      <c r="F1883" s="196" t="str">
        <f>IF(E1883="","",VLOOKUP(E1883,プルダウン用リスト!$L$1:$M$14,2,FALSE))</f>
        <v/>
      </c>
      <c r="G1883" s="164" t="str">
        <f>IF(D1883="所費",VLOOKUP(D1883,支出入力表!E1884:$M$2000,4,FALSE),"")</f>
        <v/>
      </c>
      <c r="H1883" s="164" t="str">
        <f>IF(D1883="所費",VLOOKUP(D1883,支出入力表!E1884:$M$2000,5,FALSE),"")</f>
        <v/>
      </c>
      <c r="I1883" s="166" t="str">
        <f>IF(D1883="所費",VLOOKUP(D1883,支出入力表!E1884:$M$2000,6,FALSE),"")</f>
        <v/>
      </c>
      <c r="J1883" s="167" t="str">
        <f>IF(D1883="所費",VLOOKUP(D1883,支出入力表!E1884:$M$2000,7,FALSE),"")</f>
        <v/>
      </c>
      <c r="K1883" s="167" t="str">
        <f>IF(D1883="所費",VLOOKUP(D1883,支出入力表!E1884:$M$2000,8,FALSE),"")</f>
        <v/>
      </c>
      <c r="L1883" s="168" t="str">
        <f>IF(D1883="所費",VLOOKUP(D1883,支出入力表!E1884:$M$2000,9,FALSE),"")</f>
        <v/>
      </c>
      <c r="M1883" s="30"/>
    </row>
    <row r="1884" spans="2:13" x14ac:dyDescent="0.55000000000000004">
      <c r="B1884" s="163" t="str">
        <f>IF(D1884="所費",支出入力表!A1885,"")</f>
        <v/>
      </c>
      <c r="C1884" s="164" t="str">
        <f>IF(D1884="所費",支出入力表!C1885,"")</f>
        <v/>
      </c>
      <c r="D1884" s="165" t="str">
        <f>IF(支出入力表!E1885="所費","所費","")</f>
        <v/>
      </c>
      <c r="E1884" s="165" t="str">
        <f>IF(D1884="","",支出入力表!G1885)</f>
        <v/>
      </c>
      <c r="F1884" s="196" t="str">
        <f>IF(E1884="","",VLOOKUP(E1884,プルダウン用リスト!$L$1:$M$14,2,FALSE))</f>
        <v/>
      </c>
      <c r="G1884" s="164" t="str">
        <f>IF(D1884="所費",VLOOKUP(D1884,支出入力表!E1885:$M$2000,4,FALSE),"")</f>
        <v/>
      </c>
      <c r="H1884" s="164" t="str">
        <f>IF(D1884="所費",VLOOKUP(D1884,支出入力表!E1885:$M$2000,5,FALSE),"")</f>
        <v/>
      </c>
      <c r="I1884" s="166" t="str">
        <f>IF(D1884="所費",VLOOKUP(D1884,支出入力表!E1885:$M$2000,6,FALSE),"")</f>
        <v/>
      </c>
      <c r="J1884" s="167" t="str">
        <f>IF(D1884="所費",VLOOKUP(D1884,支出入力表!E1885:$M$2000,7,FALSE),"")</f>
        <v/>
      </c>
      <c r="K1884" s="167" t="str">
        <f>IF(D1884="所費",VLOOKUP(D1884,支出入力表!E1885:$M$2000,8,FALSE),"")</f>
        <v/>
      </c>
      <c r="L1884" s="168" t="str">
        <f>IF(D1884="所費",VLOOKUP(D1884,支出入力表!E1885:$M$2000,9,FALSE),"")</f>
        <v/>
      </c>
      <c r="M1884" s="30"/>
    </row>
    <row r="1885" spans="2:13" x14ac:dyDescent="0.55000000000000004">
      <c r="B1885" s="163" t="str">
        <f>IF(D1885="所費",支出入力表!A1886,"")</f>
        <v/>
      </c>
      <c r="C1885" s="164" t="str">
        <f>IF(D1885="所費",支出入力表!C1886,"")</f>
        <v/>
      </c>
      <c r="D1885" s="165" t="str">
        <f>IF(支出入力表!E1886="所費","所費","")</f>
        <v/>
      </c>
      <c r="E1885" s="165" t="str">
        <f>IF(D1885="","",支出入力表!G1886)</f>
        <v/>
      </c>
      <c r="F1885" s="196" t="str">
        <f>IF(E1885="","",VLOOKUP(E1885,プルダウン用リスト!$L$1:$M$14,2,FALSE))</f>
        <v/>
      </c>
      <c r="G1885" s="164" t="str">
        <f>IF(D1885="所費",VLOOKUP(D1885,支出入力表!E1886:$M$2000,4,FALSE),"")</f>
        <v/>
      </c>
      <c r="H1885" s="164" t="str">
        <f>IF(D1885="所費",VLOOKUP(D1885,支出入力表!E1886:$M$2000,5,FALSE),"")</f>
        <v/>
      </c>
      <c r="I1885" s="166" t="str">
        <f>IF(D1885="所費",VLOOKUP(D1885,支出入力表!E1886:$M$2000,6,FALSE),"")</f>
        <v/>
      </c>
      <c r="J1885" s="167" t="str">
        <f>IF(D1885="所費",VLOOKUP(D1885,支出入力表!E1886:$M$2000,7,FALSE),"")</f>
        <v/>
      </c>
      <c r="K1885" s="167" t="str">
        <f>IF(D1885="所費",VLOOKUP(D1885,支出入力表!E1886:$M$2000,8,FALSE),"")</f>
        <v/>
      </c>
      <c r="L1885" s="168" t="str">
        <f>IF(D1885="所費",VLOOKUP(D1885,支出入力表!E1886:$M$2000,9,FALSE),"")</f>
        <v/>
      </c>
      <c r="M1885" s="30"/>
    </row>
    <row r="1886" spans="2:13" x14ac:dyDescent="0.55000000000000004">
      <c r="B1886" s="163" t="str">
        <f>IF(D1886="所費",支出入力表!A1887,"")</f>
        <v/>
      </c>
      <c r="C1886" s="164" t="str">
        <f>IF(D1886="所費",支出入力表!C1887,"")</f>
        <v/>
      </c>
      <c r="D1886" s="165" t="str">
        <f>IF(支出入力表!E1887="所費","所費","")</f>
        <v/>
      </c>
      <c r="E1886" s="165" t="str">
        <f>IF(D1886="","",支出入力表!G1887)</f>
        <v/>
      </c>
      <c r="F1886" s="196" t="str">
        <f>IF(E1886="","",VLOOKUP(E1886,プルダウン用リスト!$L$1:$M$14,2,FALSE))</f>
        <v/>
      </c>
      <c r="G1886" s="164" t="str">
        <f>IF(D1886="所費",VLOOKUP(D1886,支出入力表!E1887:$M$2000,4,FALSE),"")</f>
        <v/>
      </c>
      <c r="H1886" s="164" t="str">
        <f>IF(D1886="所費",VLOOKUP(D1886,支出入力表!E1887:$M$2000,5,FALSE),"")</f>
        <v/>
      </c>
      <c r="I1886" s="166" t="str">
        <f>IF(D1886="所費",VLOOKUP(D1886,支出入力表!E1887:$M$2000,6,FALSE),"")</f>
        <v/>
      </c>
      <c r="J1886" s="167" t="str">
        <f>IF(D1886="所費",VLOOKUP(D1886,支出入力表!E1887:$M$2000,7,FALSE),"")</f>
        <v/>
      </c>
      <c r="K1886" s="167" t="str">
        <f>IF(D1886="所費",VLOOKUP(D1886,支出入力表!E1887:$M$2000,8,FALSE),"")</f>
        <v/>
      </c>
      <c r="L1886" s="168" t="str">
        <f>IF(D1886="所費",VLOOKUP(D1886,支出入力表!E1887:$M$2000,9,FALSE),"")</f>
        <v/>
      </c>
      <c r="M1886" s="30"/>
    </row>
    <row r="1887" spans="2:13" x14ac:dyDescent="0.55000000000000004">
      <c r="B1887" s="163" t="str">
        <f>IF(D1887="所費",支出入力表!A1888,"")</f>
        <v/>
      </c>
      <c r="C1887" s="164" t="str">
        <f>IF(D1887="所費",支出入力表!C1888,"")</f>
        <v/>
      </c>
      <c r="D1887" s="165" t="str">
        <f>IF(支出入力表!E1888="所費","所費","")</f>
        <v/>
      </c>
      <c r="E1887" s="165" t="str">
        <f>IF(D1887="","",支出入力表!G1888)</f>
        <v/>
      </c>
      <c r="F1887" s="196" t="str">
        <f>IF(E1887="","",VLOOKUP(E1887,プルダウン用リスト!$L$1:$M$14,2,FALSE))</f>
        <v/>
      </c>
      <c r="G1887" s="164" t="str">
        <f>IF(D1887="所費",VLOOKUP(D1887,支出入力表!E1888:$M$2000,4,FALSE),"")</f>
        <v/>
      </c>
      <c r="H1887" s="164" t="str">
        <f>IF(D1887="所費",VLOOKUP(D1887,支出入力表!E1888:$M$2000,5,FALSE),"")</f>
        <v/>
      </c>
      <c r="I1887" s="166" t="str">
        <f>IF(D1887="所費",VLOOKUP(D1887,支出入力表!E1888:$M$2000,6,FALSE),"")</f>
        <v/>
      </c>
      <c r="J1887" s="167" t="str">
        <f>IF(D1887="所費",VLOOKUP(D1887,支出入力表!E1888:$M$2000,7,FALSE),"")</f>
        <v/>
      </c>
      <c r="K1887" s="167" t="str">
        <f>IF(D1887="所費",VLOOKUP(D1887,支出入力表!E1888:$M$2000,8,FALSE),"")</f>
        <v/>
      </c>
      <c r="L1887" s="168" t="str">
        <f>IF(D1887="所費",VLOOKUP(D1887,支出入力表!E1888:$M$2000,9,FALSE),"")</f>
        <v/>
      </c>
      <c r="M1887" s="30"/>
    </row>
    <row r="1888" spans="2:13" x14ac:dyDescent="0.55000000000000004">
      <c r="B1888" s="163" t="str">
        <f>IF(D1888="所費",支出入力表!A1889,"")</f>
        <v/>
      </c>
      <c r="C1888" s="164" t="str">
        <f>IF(D1888="所費",支出入力表!C1889,"")</f>
        <v/>
      </c>
      <c r="D1888" s="165" t="str">
        <f>IF(支出入力表!E1889="所費","所費","")</f>
        <v/>
      </c>
      <c r="E1888" s="165" t="str">
        <f>IF(D1888="","",支出入力表!G1889)</f>
        <v/>
      </c>
      <c r="F1888" s="196" t="str">
        <f>IF(E1888="","",VLOOKUP(E1888,プルダウン用リスト!$L$1:$M$14,2,FALSE))</f>
        <v/>
      </c>
      <c r="G1888" s="164" t="str">
        <f>IF(D1888="所費",VLOOKUP(D1888,支出入力表!E1889:$M$2000,4,FALSE),"")</f>
        <v/>
      </c>
      <c r="H1888" s="164" t="str">
        <f>IF(D1888="所費",VLOOKUP(D1888,支出入力表!E1889:$M$2000,5,FALSE),"")</f>
        <v/>
      </c>
      <c r="I1888" s="166" t="str">
        <f>IF(D1888="所費",VLOOKUP(D1888,支出入力表!E1889:$M$2000,6,FALSE),"")</f>
        <v/>
      </c>
      <c r="J1888" s="167" t="str">
        <f>IF(D1888="所費",VLOOKUP(D1888,支出入力表!E1889:$M$2000,7,FALSE),"")</f>
        <v/>
      </c>
      <c r="K1888" s="167" t="str">
        <f>IF(D1888="所費",VLOOKUP(D1888,支出入力表!E1889:$M$2000,8,FALSE),"")</f>
        <v/>
      </c>
      <c r="L1888" s="168" t="str">
        <f>IF(D1888="所費",VLOOKUP(D1888,支出入力表!E1889:$M$2000,9,FALSE),"")</f>
        <v/>
      </c>
      <c r="M1888" s="30"/>
    </row>
    <row r="1889" spans="2:13" x14ac:dyDescent="0.55000000000000004">
      <c r="B1889" s="163" t="str">
        <f>IF(D1889="所費",支出入力表!A1890,"")</f>
        <v/>
      </c>
      <c r="C1889" s="164" t="str">
        <f>IF(D1889="所費",支出入力表!C1890,"")</f>
        <v/>
      </c>
      <c r="D1889" s="165" t="str">
        <f>IF(支出入力表!E1890="所費","所費","")</f>
        <v/>
      </c>
      <c r="E1889" s="165" t="str">
        <f>IF(D1889="","",支出入力表!G1890)</f>
        <v/>
      </c>
      <c r="F1889" s="196" t="str">
        <f>IF(E1889="","",VLOOKUP(E1889,プルダウン用リスト!$L$1:$M$14,2,FALSE))</f>
        <v/>
      </c>
      <c r="G1889" s="164" t="str">
        <f>IF(D1889="所費",VLOOKUP(D1889,支出入力表!E1890:$M$2000,4,FALSE),"")</f>
        <v/>
      </c>
      <c r="H1889" s="164" t="str">
        <f>IF(D1889="所費",VLOOKUP(D1889,支出入力表!E1890:$M$2000,5,FALSE),"")</f>
        <v/>
      </c>
      <c r="I1889" s="166" t="str">
        <f>IF(D1889="所費",VLOOKUP(D1889,支出入力表!E1890:$M$2000,6,FALSE),"")</f>
        <v/>
      </c>
      <c r="J1889" s="167" t="str">
        <f>IF(D1889="所費",VLOOKUP(D1889,支出入力表!E1890:$M$2000,7,FALSE),"")</f>
        <v/>
      </c>
      <c r="K1889" s="167" t="str">
        <f>IF(D1889="所費",VLOOKUP(D1889,支出入力表!E1890:$M$2000,8,FALSE),"")</f>
        <v/>
      </c>
      <c r="L1889" s="168" t="str">
        <f>IF(D1889="所費",VLOOKUP(D1889,支出入力表!E1890:$M$2000,9,FALSE),"")</f>
        <v/>
      </c>
      <c r="M1889" s="30"/>
    </row>
    <row r="1890" spans="2:13" x14ac:dyDescent="0.55000000000000004">
      <c r="B1890" s="163" t="str">
        <f>IF(D1890="所費",支出入力表!A1891,"")</f>
        <v/>
      </c>
      <c r="C1890" s="164" t="str">
        <f>IF(D1890="所費",支出入力表!C1891,"")</f>
        <v/>
      </c>
      <c r="D1890" s="165" t="str">
        <f>IF(支出入力表!E1891="所費","所費","")</f>
        <v/>
      </c>
      <c r="E1890" s="165" t="str">
        <f>IF(D1890="","",支出入力表!G1891)</f>
        <v/>
      </c>
      <c r="F1890" s="196" t="str">
        <f>IF(E1890="","",VLOOKUP(E1890,プルダウン用リスト!$L$1:$M$14,2,FALSE))</f>
        <v/>
      </c>
      <c r="G1890" s="164" t="str">
        <f>IF(D1890="所費",VLOOKUP(D1890,支出入力表!E1891:$M$2000,4,FALSE),"")</f>
        <v/>
      </c>
      <c r="H1890" s="164" t="str">
        <f>IF(D1890="所費",VLOOKUP(D1890,支出入力表!E1891:$M$2000,5,FALSE),"")</f>
        <v/>
      </c>
      <c r="I1890" s="166" t="str">
        <f>IF(D1890="所費",VLOOKUP(D1890,支出入力表!E1891:$M$2000,6,FALSE),"")</f>
        <v/>
      </c>
      <c r="J1890" s="167" t="str">
        <f>IF(D1890="所費",VLOOKUP(D1890,支出入力表!E1891:$M$2000,7,FALSE),"")</f>
        <v/>
      </c>
      <c r="K1890" s="167" t="str">
        <f>IF(D1890="所費",VLOOKUP(D1890,支出入力表!E1891:$M$2000,8,FALSE),"")</f>
        <v/>
      </c>
      <c r="L1890" s="168" t="str">
        <f>IF(D1890="所費",VLOOKUP(D1890,支出入力表!E1891:$M$2000,9,FALSE),"")</f>
        <v/>
      </c>
      <c r="M1890" s="30"/>
    </row>
    <row r="1891" spans="2:13" x14ac:dyDescent="0.55000000000000004">
      <c r="B1891" s="163" t="str">
        <f>IF(D1891="所費",支出入力表!A1892,"")</f>
        <v/>
      </c>
      <c r="C1891" s="164" t="str">
        <f>IF(D1891="所費",支出入力表!C1892,"")</f>
        <v/>
      </c>
      <c r="D1891" s="165" t="str">
        <f>IF(支出入力表!E1892="所費","所費","")</f>
        <v/>
      </c>
      <c r="E1891" s="165" t="str">
        <f>IF(D1891="","",支出入力表!G1892)</f>
        <v/>
      </c>
      <c r="F1891" s="196" t="str">
        <f>IF(E1891="","",VLOOKUP(E1891,プルダウン用リスト!$L$1:$M$14,2,FALSE))</f>
        <v/>
      </c>
      <c r="G1891" s="164" t="str">
        <f>IF(D1891="所費",VLOOKUP(D1891,支出入力表!E1892:$M$2000,4,FALSE),"")</f>
        <v/>
      </c>
      <c r="H1891" s="164" t="str">
        <f>IF(D1891="所費",VLOOKUP(D1891,支出入力表!E1892:$M$2000,5,FALSE),"")</f>
        <v/>
      </c>
      <c r="I1891" s="166" t="str">
        <f>IF(D1891="所費",VLOOKUP(D1891,支出入力表!E1892:$M$2000,6,FALSE),"")</f>
        <v/>
      </c>
      <c r="J1891" s="167" t="str">
        <f>IF(D1891="所費",VLOOKUP(D1891,支出入力表!E1892:$M$2000,7,FALSE),"")</f>
        <v/>
      </c>
      <c r="K1891" s="167" t="str">
        <f>IF(D1891="所費",VLOOKUP(D1891,支出入力表!E1892:$M$2000,8,FALSE),"")</f>
        <v/>
      </c>
      <c r="L1891" s="168" t="str">
        <f>IF(D1891="所費",VLOOKUP(D1891,支出入力表!E1892:$M$2000,9,FALSE),"")</f>
        <v/>
      </c>
      <c r="M1891" s="30"/>
    </row>
    <row r="1892" spans="2:13" x14ac:dyDescent="0.55000000000000004">
      <c r="B1892" s="163" t="str">
        <f>IF(D1892="所費",支出入力表!A1893,"")</f>
        <v/>
      </c>
      <c r="C1892" s="164" t="str">
        <f>IF(D1892="所費",支出入力表!C1893,"")</f>
        <v/>
      </c>
      <c r="D1892" s="165" t="str">
        <f>IF(支出入力表!E1893="所費","所費","")</f>
        <v/>
      </c>
      <c r="E1892" s="165" t="str">
        <f>IF(D1892="","",支出入力表!G1893)</f>
        <v/>
      </c>
      <c r="F1892" s="196" t="str">
        <f>IF(E1892="","",VLOOKUP(E1892,プルダウン用リスト!$L$1:$M$14,2,FALSE))</f>
        <v/>
      </c>
      <c r="G1892" s="164" t="str">
        <f>IF(D1892="所費",VLOOKUP(D1892,支出入力表!E1893:$M$2000,4,FALSE),"")</f>
        <v/>
      </c>
      <c r="H1892" s="164" t="str">
        <f>IF(D1892="所費",VLOOKUP(D1892,支出入力表!E1893:$M$2000,5,FALSE),"")</f>
        <v/>
      </c>
      <c r="I1892" s="166" t="str">
        <f>IF(D1892="所費",VLOOKUP(D1892,支出入力表!E1893:$M$2000,6,FALSE),"")</f>
        <v/>
      </c>
      <c r="J1892" s="167" t="str">
        <f>IF(D1892="所費",VLOOKUP(D1892,支出入力表!E1893:$M$2000,7,FALSE),"")</f>
        <v/>
      </c>
      <c r="K1892" s="167" t="str">
        <f>IF(D1892="所費",VLOOKUP(D1892,支出入力表!E1893:$M$2000,8,FALSE),"")</f>
        <v/>
      </c>
      <c r="L1892" s="168" t="str">
        <f>IF(D1892="所費",VLOOKUP(D1892,支出入力表!E1893:$M$2000,9,FALSE),"")</f>
        <v/>
      </c>
      <c r="M1892" s="30"/>
    </row>
    <row r="1893" spans="2:13" x14ac:dyDescent="0.55000000000000004">
      <c r="B1893" s="163" t="str">
        <f>IF(D1893="所費",支出入力表!A1894,"")</f>
        <v/>
      </c>
      <c r="C1893" s="164" t="str">
        <f>IF(D1893="所費",支出入力表!C1894,"")</f>
        <v/>
      </c>
      <c r="D1893" s="165" t="str">
        <f>IF(支出入力表!E1894="所費","所費","")</f>
        <v/>
      </c>
      <c r="E1893" s="165" t="str">
        <f>IF(D1893="","",支出入力表!G1894)</f>
        <v/>
      </c>
      <c r="F1893" s="196" t="str">
        <f>IF(E1893="","",VLOOKUP(E1893,プルダウン用リスト!$L$1:$M$14,2,FALSE))</f>
        <v/>
      </c>
      <c r="G1893" s="164" t="str">
        <f>IF(D1893="所費",VLOOKUP(D1893,支出入力表!E1894:$M$2000,4,FALSE),"")</f>
        <v/>
      </c>
      <c r="H1893" s="164" t="str">
        <f>IF(D1893="所費",VLOOKUP(D1893,支出入力表!E1894:$M$2000,5,FALSE),"")</f>
        <v/>
      </c>
      <c r="I1893" s="166" t="str">
        <f>IF(D1893="所費",VLOOKUP(D1893,支出入力表!E1894:$M$2000,6,FALSE),"")</f>
        <v/>
      </c>
      <c r="J1893" s="167" t="str">
        <f>IF(D1893="所費",VLOOKUP(D1893,支出入力表!E1894:$M$2000,7,FALSE),"")</f>
        <v/>
      </c>
      <c r="K1893" s="167" t="str">
        <f>IF(D1893="所費",VLOOKUP(D1893,支出入力表!E1894:$M$2000,8,FALSE),"")</f>
        <v/>
      </c>
      <c r="L1893" s="168" t="str">
        <f>IF(D1893="所費",VLOOKUP(D1893,支出入力表!E1894:$M$2000,9,FALSE),"")</f>
        <v/>
      </c>
      <c r="M1893" s="30"/>
    </row>
    <row r="1894" spans="2:13" x14ac:dyDescent="0.55000000000000004">
      <c r="B1894" s="163" t="str">
        <f>IF(D1894="所費",支出入力表!A1895,"")</f>
        <v/>
      </c>
      <c r="C1894" s="164" t="str">
        <f>IF(D1894="所費",支出入力表!C1895,"")</f>
        <v/>
      </c>
      <c r="D1894" s="165" t="str">
        <f>IF(支出入力表!E1895="所費","所費","")</f>
        <v/>
      </c>
      <c r="E1894" s="165" t="str">
        <f>IF(D1894="","",支出入力表!G1895)</f>
        <v/>
      </c>
      <c r="F1894" s="196" t="str">
        <f>IF(E1894="","",VLOOKUP(E1894,プルダウン用リスト!$L$1:$M$14,2,FALSE))</f>
        <v/>
      </c>
      <c r="G1894" s="164" t="str">
        <f>IF(D1894="所費",VLOOKUP(D1894,支出入力表!E1895:$M$2000,4,FALSE),"")</f>
        <v/>
      </c>
      <c r="H1894" s="164" t="str">
        <f>IF(D1894="所費",VLOOKUP(D1894,支出入力表!E1895:$M$2000,5,FALSE),"")</f>
        <v/>
      </c>
      <c r="I1894" s="166" t="str">
        <f>IF(D1894="所費",VLOOKUP(D1894,支出入力表!E1895:$M$2000,6,FALSE),"")</f>
        <v/>
      </c>
      <c r="J1894" s="167" t="str">
        <f>IF(D1894="所費",VLOOKUP(D1894,支出入力表!E1895:$M$2000,7,FALSE),"")</f>
        <v/>
      </c>
      <c r="K1894" s="167" t="str">
        <f>IF(D1894="所費",VLOOKUP(D1894,支出入力表!E1895:$M$2000,8,FALSE),"")</f>
        <v/>
      </c>
      <c r="L1894" s="168" t="str">
        <f>IF(D1894="所費",VLOOKUP(D1894,支出入力表!E1895:$M$2000,9,FALSE),"")</f>
        <v/>
      </c>
      <c r="M1894" s="30"/>
    </row>
    <row r="1895" spans="2:13" x14ac:dyDescent="0.55000000000000004">
      <c r="B1895" s="163" t="str">
        <f>IF(D1895="所費",支出入力表!A1896,"")</f>
        <v/>
      </c>
      <c r="C1895" s="164" t="str">
        <f>IF(D1895="所費",支出入力表!C1896,"")</f>
        <v/>
      </c>
      <c r="D1895" s="165" t="str">
        <f>IF(支出入力表!E1896="所費","所費","")</f>
        <v/>
      </c>
      <c r="E1895" s="165" t="str">
        <f>IF(D1895="","",支出入力表!G1896)</f>
        <v/>
      </c>
      <c r="F1895" s="196" t="str">
        <f>IF(E1895="","",VLOOKUP(E1895,プルダウン用リスト!$L$1:$M$14,2,FALSE))</f>
        <v/>
      </c>
      <c r="G1895" s="164" t="str">
        <f>IF(D1895="所費",VLOOKUP(D1895,支出入力表!E1896:$M$2000,4,FALSE),"")</f>
        <v/>
      </c>
      <c r="H1895" s="164" t="str">
        <f>IF(D1895="所費",VLOOKUP(D1895,支出入力表!E1896:$M$2000,5,FALSE),"")</f>
        <v/>
      </c>
      <c r="I1895" s="166" t="str">
        <f>IF(D1895="所費",VLOOKUP(D1895,支出入力表!E1896:$M$2000,6,FALSE),"")</f>
        <v/>
      </c>
      <c r="J1895" s="167" t="str">
        <f>IF(D1895="所費",VLOOKUP(D1895,支出入力表!E1896:$M$2000,7,FALSE),"")</f>
        <v/>
      </c>
      <c r="K1895" s="167" t="str">
        <f>IF(D1895="所費",VLOOKUP(D1895,支出入力表!E1896:$M$2000,8,FALSE),"")</f>
        <v/>
      </c>
      <c r="L1895" s="168" t="str">
        <f>IF(D1895="所費",VLOOKUP(D1895,支出入力表!E1896:$M$2000,9,FALSE),"")</f>
        <v/>
      </c>
      <c r="M1895" s="30"/>
    </row>
    <row r="1896" spans="2:13" x14ac:dyDescent="0.55000000000000004">
      <c r="B1896" s="163" t="str">
        <f>IF(D1896="所費",支出入力表!A1897,"")</f>
        <v/>
      </c>
      <c r="C1896" s="164" t="str">
        <f>IF(D1896="所費",支出入力表!C1897,"")</f>
        <v/>
      </c>
      <c r="D1896" s="165" t="str">
        <f>IF(支出入力表!E1897="所費","所費","")</f>
        <v/>
      </c>
      <c r="E1896" s="165" t="str">
        <f>IF(D1896="","",支出入力表!G1897)</f>
        <v/>
      </c>
      <c r="F1896" s="196" t="str">
        <f>IF(E1896="","",VLOOKUP(E1896,プルダウン用リスト!$L$1:$M$14,2,FALSE))</f>
        <v/>
      </c>
      <c r="G1896" s="164" t="str">
        <f>IF(D1896="所費",VLOOKUP(D1896,支出入力表!E1897:$M$2000,4,FALSE),"")</f>
        <v/>
      </c>
      <c r="H1896" s="164" t="str">
        <f>IF(D1896="所費",VLOOKUP(D1896,支出入力表!E1897:$M$2000,5,FALSE),"")</f>
        <v/>
      </c>
      <c r="I1896" s="166" t="str">
        <f>IF(D1896="所費",VLOOKUP(D1896,支出入力表!E1897:$M$2000,6,FALSE),"")</f>
        <v/>
      </c>
      <c r="J1896" s="167" t="str">
        <f>IF(D1896="所費",VLOOKUP(D1896,支出入力表!E1897:$M$2000,7,FALSE),"")</f>
        <v/>
      </c>
      <c r="K1896" s="167" t="str">
        <f>IF(D1896="所費",VLOOKUP(D1896,支出入力表!E1897:$M$2000,8,FALSE),"")</f>
        <v/>
      </c>
      <c r="L1896" s="168" t="str">
        <f>IF(D1896="所費",VLOOKUP(D1896,支出入力表!E1897:$M$2000,9,FALSE),"")</f>
        <v/>
      </c>
      <c r="M1896" s="30"/>
    </row>
    <row r="1897" spans="2:13" x14ac:dyDescent="0.55000000000000004">
      <c r="B1897" s="163" t="str">
        <f>IF(D1897="所費",支出入力表!A1898,"")</f>
        <v/>
      </c>
      <c r="C1897" s="164" t="str">
        <f>IF(D1897="所費",支出入力表!C1898,"")</f>
        <v/>
      </c>
      <c r="D1897" s="165" t="str">
        <f>IF(支出入力表!E1898="所費","所費","")</f>
        <v/>
      </c>
      <c r="E1897" s="165" t="str">
        <f>IF(D1897="","",支出入力表!G1898)</f>
        <v/>
      </c>
      <c r="F1897" s="196" t="str">
        <f>IF(E1897="","",VLOOKUP(E1897,プルダウン用リスト!$L$1:$M$14,2,FALSE))</f>
        <v/>
      </c>
      <c r="G1897" s="164" t="str">
        <f>IF(D1897="所費",VLOOKUP(D1897,支出入力表!E1898:$M$2000,4,FALSE),"")</f>
        <v/>
      </c>
      <c r="H1897" s="164" t="str">
        <f>IF(D1897="所費",VLOOKUP(D1897,支出入力表!E1898:$M$2000,5,FALSE),"")</f>
        <v/>
      </c>
      <c r="I1897" s="166" t="str">
        <f>IF(D1897="所費",VLOOKUP(D1897,支出入力表!E1898:$M$2000,6,FALSE),"")</f>
        <v/>
      </c>
      <c r="J1897" s="167" t="str">
        <f>IF(D1897="所費",VLOOKUP(D1897,支出入力表!E1898:$M$2000,7,FALSE),"")</f>
        <v/>
      </c>
      <c r="K1897" s="167" t="str">
        <f>IF(D1897="所費",VLOOKUP(D1897,支出入力表!E1898:$M$2000,8,FALSE),"")</f>
        <v/>
      </c>
      <c r="L1897" s="168" t="str">
        <f>IF(D1897="所費",VLOOKUP(D1897,支出入力表!E1898:$M$2000,9,FALSE),"")</f>
        <v/>
      </c>
      <c r="M1897" s="30"/>
    </row>
    <row r="1898" spans="2:13" x14ac:dyDescent="0.55000000000000004">
      <c r="B1898" s="163" t="str">
        <f>IF(D1898="所費",支出入力表!A1899,"")</f>
        <v/>
      </c>
      <c r="C1898" s="164" t="str">
        <f>IF(D1898="所費",支出入力表!C1899,"")</f>
        <v/>
      </c>
      <c r="D1898" s="165" t="str">
        <f>IF(支出入力表!E1899="所費","所費","")</f>
        <v/>
      </c>
      <c r="E1898" s="165" t="str">
        <f>IF(D1898="","",支出入力表!G1899)</f>
        <v/>
      </c>
      <c r="F1898" s="196" t="str">
        <f>IF(E1898="","",VLOOKUP(E1898,プルダウン用リスト!$L$1:$M$14,2,FALSE))</f>
        <v/>
      </c>
      <c r="G1898" s="164" t="str">
        <f>IF(D1898="所費",VLOOKUP(D1898,支出入力表!E1899:$M$2000,4,FALSE),"")</f>
        <v/>
      </c>
      <c r="H1898" s="164" t="str">
        <f>IF(D1898="所費",VLOOKUP(D1898,支出入力表!E1899:$M$2000,5,FALSE),"")</f>
        <v/>
      </c>
      <c r="I1898" s="166" t="str">
        <f>IF(D1898="所費",VLOOKUP(D1898,支出入力表!E1899:$M$2000,6,FALSE),"")</f>
        <v/>
      </c>
      <c r="J1898" s="167" t="str">
        <f>IF(D1898="所費",VLOOKUP(D1898,支出入力表!E1899:$M$2000,7,FALSE),"")</f>
        <v/>
      </c>
      <c r="K1898" s="167" t="str">
        <f>IF(D1898="所費",VLOOKUP(D1898,支出入力表!E1899:$M$2000,8,FALSE),"")</f>
        <v/>
      </c>
      <c r="L1898" s="168" t="str">
        <f>IF(D1898="所費",VLOOKUP(D1898,支出入力表!E1899:$M$2000,9,FALSE),"")</f>
        <v/>
      </c>
      <c r="M1898" s="30"/>
    </row>
    <row r="1899" spans="2:13" x14ac:dyDescent="0.55000000000000004">
      <c r="B1899" s="163" t="str">
        <f>IF(D1899="所費",支出入力表!A1900,"")</f>
        <v/>
      </c>
      <c r="C1899" s="164" t="str">
        <f>IF(D1899="所費",支出入力表!C1900,"")</f>
        <v/>
      </c>
      <c r="D1899" s="165" t="str">
        <f>IF(支出入力表!E1900="所費","所費","")</f>
        <v/>
      </c>
      <c r="E1899" s="165" t="str">
        <f>IF(D1899="","",支出入力表!G1900)</f>
        <v/>
      </c>
      <c r="F1899" s="196" t="str">
        <f>IF(E1899="","",VLOOKUP(E1899,プルダウン用リスト!$L$1:$M$14,2,FALSE))</f>
        <v/>
      </c>
      <c r="G1899" s="164" t="str">
        <f>IF(D1899="所費",VLOOKUP(D1899,支出入力表!E1900:$M$2000,4,FALSE),"")</f>
        <v/>
      </c>
      <c r="H1899" s="164" t="str">
        <f>IF(D1899="所費",VLOOKUP(D1899,支出入力表!E1900:$M$2000,5,FALSE),"")</f>
        <v/>
      </c>
      <c r="I1899" s="166" t="str">
        <f>IF(D1899="所費",VLOOKUP(D1899,支出入力表!E1900:$M$2000,6,FALSE),"")</f>
        <v/>
      </c>
      <c r="J1899" s="167" t="str">
        <f>IF(D1899="所費",VLOOKUP(D1899,支出入力表!E1900:$M$2000,7,FALSE),"")</f>
        <v/>
      </c>
      <c r="K1899" s="167" t="str">
        <f>IF(D1899="所費",VLOOKUP(D1899,支出入力表!E1900:$M$2000,8,FALSE),"")</f>
        <v/>
      </c>
      <c r="L1899" s="168" t="str">
        <f>IF(D1899="所費",VLOOKUP(D1899,支出入力表!E1900:$M$2000,9,FALSE),"")</f>
        <v/>
      </c>
      <c r="M1899" s="30"/>
    </row>
    <row r="1900" spans="2:13" x14ac:dyDescent="0.55000000000000004">
      <c r="B1900" s="163" t="str">
        <f>IF(D1900="所費",支出入力表!A1901,"")</f>
        <v/>
      </c>
      <c r="C1900" s="164" t="str">
        <f>IF(D1900="所費",支出入力表!C1901,"")</f>
        <v/>
      </c>
      <c r="D1900" s="165" t="str">
        <f>IF(支出入力表!E1901="所費","所費","")</f>
        <v/>
      </c>
      <c r="E1900" s="165" t="str">
        <f>IF(D1900="","",支出入力表!G1901)</f>
        <v/>
      </c>
      <c r="F1900" s="196" t="str">
        <f>IF(E1900="","",VLOOKUP(E1900,プルダウン用リスト!$L$1:$M$14,2,FALSE))</f>
        <v/>
      </c>
      <c r="G1900" s="164" t="str">
        <f>IF(D1900="所費",VLOOKUP(D1900,支出入力表!E1901:$M$2000,4,FALSE),"")</f>
        <v/>
      </c>
      <c r="H1900" s="164" t="str">
        <f>IF(D1900="所費",VLOOKUP(D1900,支出入力表!E1901:$M$2000,5,FALSE),"")</f>
        <v/>
      </c>
      <c r="I1900" s="166" t="str">
        <f>IF(D1900="所費",VLOOKUP(D1900,支出入力表!E1901:$M$2000,6,FALSE),"")</f>
        <v/>
      </c>
      <c r="J1900" s="167" t="str">
        <f>IF(D1900="所費",VLOOKUP(D1900,支出入力表!E1901:$M$2000,7,FALSE),"")</f>
        <v/>
      </c>
      <c r="K1900" s="167" t="str">
        <f>IF(D1900="所費",VLOOKUP(D1900,支出入力表!E1901:$M$2000,8,FALSE),"")</f>
        <v/>
      </c>
      <c r="L1900" s="168" t="str">
        <f>IF(D1900="所費",VLOOKUP(D1900,支出入力表!E1901:$M$2000,9,FALSE),"")</f>
        <v/>
      </c>
      <c r="M1900" s="30"/>
    </row>
    <row r="1901" spans="2:13" x14ac:dyDescent="0.55000000000000004">
      <c r="B1901" s="163" t="str">
        <f>IF(D1901="所費",支出入力表!A1902,"")</f>
        <v/>
      </c>
      <c r="C1901" s="164" t="str">
        <f>IF(D1901="所費",支出入力表!C1902,"")</f>
        <v/>
      </c>
      <c r="D1901" s="165" t="str">
        <f>IF(支出入力表!E1902="所費","所費","")</f>
        <v/>
      </c>
      <c r="E1901" s="165" t="str">
        <f>IF(D1901="","",支出入力表!G1902)</f>
        <v/>
      </c>
      <c r="F1901" s="196" t="str">
        <f>IF(E1901="","",VLOOKUP(E1901,プルダウン用リスト!$L$1:$M$14,2,FALSE))</f>
        <v/>
      </c>
      <c r="G1901" s="164" t="str">
        <f>IF(D1901="所費",VLOOKUP(D1901,支出入力表!E1902:$M$2000,4,FALSE),"")</f>
        <v/>
      </c>
      <c r="H1901" s="164" t="str">
        <f>IF(D1901="所費",VLOOKUP(D1901,支出入力表!E1902:$M$2000,5,FALSE),"")</f>
        <v/>
      </c>
      <c r="I1901" s="166" t="str">
        <f>IF(D1901="所費",VLOOKUP(D1901,支出入力表!E1902:$M$2000,6,FALSE),"")</f>
        <v/>
      </c>
      <c r="J1901" s="167" t="str">
        <f>IF(D1901="所費",VLOOKUP(D1901,支出入力表!E1902:$M$2000,7,FALSE),"")</f>
        <v/>
      </c>
      <c r="K1901" s="167" t="str">
        <f>IF(D1901="所費",VLOOKUP(D1901,支出入力表!E1902:$M$2000,8,FALSE),"")</f>
        <v/>
      </c>
      <c r="L1901" s="168" t="str">
        <f>IF(D1901="所費",VLOOKUP(D1901,支出入力表!E1902:$M$2000,9,FALSE),"")</f>
        <v/>
      </c>
      <c r="M1901" s="30"/>
    </row>
    <row r="1902" spans="2:13" x14ac:dyDescent="0.55000000000000004">
      <c r="B1902" s="163" t="str">
        <f>IF(D1902="所費",支出入力表!A1903,"")</f>
        <v/>
      </c>
      <c r="C1902" s="164" t="str">
        <f>IF(D1902="所費",支出入力表!C1903,"")</f>
        <v/>
      </c>
      <c r="D1902" s="165" t="str">
        <f>IF(支出入力表!E1903="所費","所費","")</f>
        <v/>
      </c>
      <c r="E1902" s="165" t="str">
        <f>IF(D1902="","",支出入力表!G1903)</f>
        <v/>
      </c>
      <c r="F1902" s="196" t="str">
        <f>IF(E1902="","",VLOOKUP(E1902,プルダウン用リスト!$L$1:$M$14,2,FALSE))</f>
        <v/>
      </c>
      <c r="G1902" s="164" t="str">
        <f>IF(D1902="所費",VLOOKUP(D1902,支出入力表!E1903:$M$2000,4,FALSE),"")</f>
        <v/>
      </c>
      <c r="H1902" s="164" t="str">
        <f>IF(D1902="所費",VLOOKUP(D1902,支出入力表!E1903:$M$2000,5,FALSE),"")</f>
        <v/>
      </c>
      <c r="I1902" s="166" t="str">
        <f>IF(D1902="所費",VLOOKUP(D1902,支出入力表!E1903:$M$2000,6,FALSE),"")</f>
        <v/>
      </c>
      <c r="J1902" s="167" t="str">
        <f>IF(D1902="所費",VLOOKUP(D1902,支出入力表!E1903:$M$2000,7,FALSE),"")</f>
        <v/>
      </c>
      <c r="K1902" s="167" t="str">
        <f>IF(D1902="所費",VLOOKUP(D1902,支出入力表!E1903:$M$2000,8,FALSE),"")</f>
        <v/>
      </c>
      <c r="L1902" s="168" t="str">
        <f>IF(D1902="所費",VLOOKUP(D1902,支出入力表!E1903:$M$2000,9,FALSE),"")</f>
        <v/>
      </c>
      <c r="M1902" s="30"/>
    </row>
    <row r="1903" spans="2:13" x14ac:dyDescent="0.55000000000000004">
      <c r="B1903" s="163" t="str">
        <f>IF(D1903="所費",支出入力表!A1904,"")</f>
        <v/>
      </c>
      <c r="C1903" s="164" t="str">
        <f>IF(D1903="所費",支出入力表!C1904,"")</f>
        <v/>
      </c>
      <c r="D1903" s="165" t="str">
        <f>IF(支出入力表!E1904="所費","所費","")</f>
        <v/>
      </c>
      <c r="E1903" s="165" t="str">
        <f>IF(D1903="","",支出入力表!G1904)</f>
        <v/>
      </c>
      <c r="F1903" s="196" t="str">
        <f>IF(E1903="","",VLOOKUP(E1903,プルダウン用リスト!$L$1:$M$14,2,FALSE))</f>
        <v/>
      </c>
      <c r="G1903" s="164" t="str">
        <f>IF(D1903="所費",VLOOKUP(D1903,支出入力表!E1904:$M$2000,4,FALSE),"")</f>
        <v/>
      </c>
      <c r="H1903" s="164" t="str">
        <f>IF(D1903="所費",VLOOKUP(D1903,支出入力表!E1904:$M$2000,5,FALSE),"")</f>
        <v/>
      </c>
      <c r="I1903" s="166" t="str">
        <f>IF(D1903="所費",VLOOKUP(D1903,支出入力表!E1904:$M$2000,6,FALSE),"")</f>
        <v/>
      </c>
      <c r="J1903" s="167" t="str">
        <f>IF(D1903="所費",VLOOKUP(D1903,支出入力表!E1904:$M$2000,7,FALSE),"")</f>
        <v/>
      </c>
      <c r="K1903" s="167" t="str">
        <f>IF(D1903="所費",VLOOKUP(D1903,支出入力表!E1904:$M$2000,8,FALSE),"")</f>
        <v/>
      </c>
      <c r="L1903" s="168" t="str">
        <f>IF(D1903="所費",VLOOKUP(D1903,支出入力表!E1904:$M$2000,9,FALSE),"")</f>
        <v/>
      </c>
      <c r="M1903" s="30"/>
    </row>
    <row r="1904" spans="2:13" x14ac:dyDescent="0.55000000000000004">
      <c r="B1904" s="163" t="str">
        <f>IF(D1904="所費",支出入力表!A1905,"")</f>
        <v/>
      </c>
      <c r="C1904" s="164" t="str">
        <f>IF(D1904="所費",支出入力表!C1905,"")</f>
        <v/>
      </c>
      <c r="D1904" s="165" t="str">
        <f>IF(支出入力表!E1905="所費","所費","")</f>
        <v/>
      </c>
      <c r="E1904" s="165" t="str">
        <f>IF(D1904="","",支出入力表!G1905)</f>
        <v/>
      </c>
      <c r="F1904" s="196" t="str">
        <f>IF(E1904="","",VLOOKUP(E1904,プルダウン用リスト!$L$1:$M$14,2,FALSE))</f>
        <v/>
      </c>
      <c r="G1904" s="164" t="str">
        <f>IF(D1904="所費",VLOOKUP(D1904,支出入力表!E1905:$M$2000,4,FALSE),"")</f>
        <v/>
      </c>
      <c r="H1904" s="164" t="str">
        <f>IF(D1904="所費",VLOOKUP(D1904,支出入力表!E1905:$M$2000,5,FALSE),"")</f>
        <v/>
      </c>
      <c r="I1904" s="166" t="str">
        <f>IF(D1904="所費",VLOOKUP(D1904,支出入力表!E1905:$M$2000,6,FALSE),"")</f>
        <v/>
      </c>
      <c r="J1904" s="167" t="str">
        <f>IF(D1904="所費",VLOOKUP(D1904,支出入力表!E1905:$M$2000,7,FALSE),"")</f>
        <v/>
      </c>
      <c r="K1904" s="167" t="str">
        <f>IF(D1904="所費",VLOOKUP(D1904,支出入力表!E1905:$M$2000,8,FALSE),"")</f>
        <v/>
      </c>
      <c r="L1904" s="168" t="str">
        <f>IF(D1904="所費",VLOOKUP(D1904,支出入力表!E1905:$M$2000,9,FALSE),"")</f>
        <v/>
      </c>
      <c r="M1904" s="30"/>
    </row>
    <row r="1905" spans="2:13" x14ac:dyDescent="0.55000000000000004">
      <c r="B1905" s="163" t="str">
        <f>IF(D1905="所費",支出入力表!A1906,"")</f>
        <v/>
      </c>
      <c r="C1905" s="164" t="str">
        <f>IF(D1905="所費",支出入力表!C1906,"")</f>
        <v/>
      </c>
      <c r="D1905" s="165" t="str">
        <f>IF(支出入力表!E1906="所費","所費","")</f>
        <v/>
      </c>
      <c r="E1905" s="165" t="str">
        <f>IF(D1905="","",支出入力表!G1906)</f>
        <v/>
      </c>
      <c r="F1905" s="196" t="str">
        <f>IF(E1905="","",VLOOKUP(E1905,プルダウン用リスト!$L$1:$M$14,2,FALSE))</f>
        <v/>
      </c>
      <c r="G1905" s="164" t="str">
        <f>IF(D1905="所費",VLOOKUP(D1905,支出入力表!E1906:$M$2000,4,FALSE),"")</f>
        <v/>
      </c>
      <c r="H1905" s="164" t="str">
        <f>IF(D1905="所費",VLOOKUP(D1905,支出入力表!E1906:$M$2000,5,FALSE),"")</f>
        <v/>
      </c>
      <c r="I1905" s="166" t="str">
        <f>IF(D1905="所費",VLOOKUP(D1905,支出入力表!E1906:$M$2000,6,FALSE),"")</f>
        <v/>
      </c>
      <c r="J1905" s="167" t="str">
        <f>IF(D1905="所費",VLOOKUP(D1905,支出入力表!E1906:$M$2000,7,FALSE),"")</f>
        <v/>
      </c>
      <c r="K1905" s="167" t="str">
        <f>IF(D1905="所費",VLOOKUP(D1905,支出入力表!E1906:$M$2000,8,FALSE),"")</f>
        <v/>
      </c>
      <c r="L1905" s="168" t="str">
        <f>IF(D1905="所費",VLOOKUP(D1905,支出入力表!E1906:$M$2000,9,FALSE),"")</f>
        <v/>
      </c>
      <c r="M1905" s="30"/>
    </row>
    <row r="1906" spans="2:13" x14ac:dyDescent="0.55000000000000004">
      <c r="B1906" s="163" t="str">
        <f>IF(D1906="所費",支出入力表!A1907,"")</f>
        <v/>
      </c>
      <c r="C1906" s="164" t="str">
        <f>IF(D1906="所費",支出入力表!C1907,"")</f>
        <v/>
      </c>
      <c r="D1906" s="165" t="str">
        <f>IF(支出入力表!E1907="所費","所費","")</f>
        <v/>
      </c>
      <c r="E1906" s="165" t="str">
        <f>IF(D1906="","",支出入力表!G1907)</f>
        <v/>
      </c>
      <c r="F1906" s="196" t="str">
        <f>IF(E1906="","",VLOOKUP(E1906,プルダウン用リスト!$L$1:$M$14,2,FALSE))</f>
        <v/>
      </c>
      <c r="G1906" s="164" t="str">
        <f>IF(D1906="所費",VLOOKUP(D1906,支出入力表!E1907:$M$2000,4,FALSE),"")</f>
        <v/>
      </c>
      <c r="H1906" s="164" t="str">
        <f>IF(D1906="所費",VLOOKUP(D1906,支出入力表!E1907:$M$2000,5,FALSE),"")</f>
        <v/>
      </c>
      <c r="I1906" s="166" t="str">
        <f>IF(D1906="所費",VLOOKUP(D1906,支出入力表!E1907:$M$2000,6,FALSE),"")</f>
        <v/>
      </c>
      <c r="J1906" s="167" t="str">
        <f>IF(D1906="所費",VLOOKUP(D1906,支出入力表!E1907:$M$2000,7,FALSE),"")</f>
        <v/>
      </c>
      <c r="K1906" s="167" t="str">
        <f>IF(D1906="所費",VLOOKUP(D1906,支出入力表!E1907:$M$2000,8,FALSE),"")</f>
        <v/>
      </c>
      <c r="L1906" s="168" t="str">
        <f>IF(D1906="所費",VLOOKUP(D1906,支出入力表!E1907:$M$2000,9,FALSE),"")</f>
        <v/>
      </c>
      <c r="M1906" s="30"/>
    </row>
    <row r="1907" spans="2:13" x14ac:dyDescent="0.55000000000000004">
      <c r="B1907" s="163" t="str">
        <f>IF(D1907="所費",支出入力表!A1908,"")</f>
        <v/>
      </c>
      <c r="C1907" s="164" t="str">
        <f>IF(D1907="所費",支出入力表!C1908,"")</f>
        <v/>
      </c>
      <c r="D1907" s="165" t="str">
        <f>IF(支出入力表!E1908="所費","所費","")</f>
        <v/>
      </c>
      <c r="E1907" s="165" t="str">
        <f>IF(D1907="","",支出入力表!G1908)</f>
        <v/>
      </c>
      <c r="F1907" s="196" t="str">
        <f>IF(E1907="","",VLOOKUP(E1907,プルダウン用リスト!$L$1:$M$14,2,FALSE))</f>
        <v/>
      </c>
      <c r="G1907" s="164" t="str">
        <f>IF(D1907="所費",VLOOKUP(D1907,支出入力表!E1908:$M$2000,4,FALSE),"")</f>
        <v/>
      </c>
      <c r="H1907" s="164" t="str">
        <f>IF(D1907="所費",VLOOKUP(D1907,支出入力表!E1908:$M$2000,5,FALSE),"")</f>
        <v/>
      </c>
      <c r="I1907" s="166" t="str">
        <f>IF(D1907="所費",VLOOKUP(D1907,支出入力表!E1908:$M$2000,6,FALSE),"")</f>
        <v/>
      </c>
      <c r="J1907" s="167" t="str">
        <f>IF(D1907="所費",VLOOKUP(D1907,支出入力表!E1908:$M$2000,7,FALSE),"")</f>
        <v/>
      </c>
      <c r="K1907" s="167" t="str">
        <f>IF(D1907="所費",VLOOKUP(D1907,支出入力表!E1908:$M$2000,8,FALSE),"")</f>
        <v/>
      </c>
      <c r="L1907" s="168" t="str">
        <f>IF(D1907="所費",VLOOKUP(D1907,支出入力表!E1908:$M$2000,9,FALSE),"")</f>
        <v/>
      </c>
      <c r="M1907" s="30"/>
    </row>
    <row r="1908" spans="2:13" x14ac:dyDescent="0.55000000000000004">
      <c r="B1908" s="163" t="str">
        <f>IF(D1908="所費",支出入力表!A1909,"")</f>
        <v/>
      </c>
      <c r="C1908" s="164" t="str">
        <f>IF(D1908="所費",支出入力表!C1909,"")</f>
        <v/>
      </c>
      <c r="D1908" s="165" t="str">
        <f>IF(支出入力表!E1909="所費","所費","")</f>
        <v/>
      </c>
      <c r="E1908" s="165" t="str">
        <f>IF(D1908="","",支出入力表!G1909)</f>
        <v/>
      </c>
      <c r="F1908" s="196" t="str">
        <f>IF(E1908="","",VLOOKUP(E1908,プルダウン用リスト!$L$1:$M$14,2,FALSE))</f>
        <v/>
      </c>
      <c r="G1908" s="164" t="str">
        <f>IF(D1908="所費",VLOOKUP(D1908,支出入力表!E1909:$M$2000,4,FALSE),"")</f>
        <v/>
      </c>
      <c r="H1908" s="164" t="str">
        <f>IF(D1908="所費",VLOOKUP(D1908,支出入力表!E1909:$M$2000,5,FALSE),"")</f>
        <v/>
      </c>
      <c r="I1908" s="166" t="str">
        <f>IF(D1908="所費",VLOOKUP(D1908,支出入力表!E1909:$M$2000,6,FALSE),"")</f>
        <v/>
      </c>
      <c r="J1908" s="167" t="str">
        <f>IF(D1908="所費",VLOOKUP(D1908,支出入力表!E1909:$M$2000,7,FALSE),"")</f>
        <v/>
      </c>
      <c r="K1908" s="167" t="str">
        <f>IF(D1908="所費",VLOOKUP(D1908,支出入力表!E1909:$M$2000,8,FALSE),"")</f>
        <v/>
      </c>
      <c r="L1908" s="168" t="str">
        <f>IF(D1908="所費",VLOOKUP(D1908,支出入力表!E1909:$M$2000,9,FALSE),"")</f>
        <v/>
      </c>
      <c r="M1908" s="30"/>
    </row>
    <row r="1909" spans="2:13" x14ac:dyDescent="0.55000000000000004">
      <c r="B1909" s="163" t="str">
        <f>IF(D1909="所費",支出入力表!A1910,"")</f>
        <v/>
      </c>
      <c r="C1909" s="164" t="str">
        <f>IF(D1909="所費",支出入力表!C1910,"")</f>
        <v/>
      </c>
      <c r="D1909" s="165" t="str">
        <f>IF(支出入力表!E1910="所費","所費","")</f>
        <v/>
      </c>
      <c r="E1909" s="165" t="str">
        <f>IF(D1909="","",支出入力表!G1910)</f>
        <v/>
      </c>
      <c r="F1909" s="196" t="str">
        <f>IF(E1909="","",VLOOKUP(E1909,プルダウン用リスト!$L$1:$M$14,2,FALSE))</f>
        <v/>
      </c>
      <c r="G1909" s="164" t="str">
        <f>IF(D1909="所費",VLOOKUP(D1909,支出入力表!E1910:$M$2000,4,FALSE),"")</f>
        <v/>
      </c>
      <c r="H1909" s="164" t="str">
        <f>IF(D1909="所費",VLOOKUP(D1909,支出入力表!E1910:$M$2000,5,FALSE),"")</f>
        <v/>
      </c>
      <c r="I1909" s="166" t="str">
        <f>IF(D1909="所費",VLOOKUP(D1909,支出入力表!E1910:$M$2000,6,FALSE),"")</f>
        <v/>
      </c>
      <c r="J1909" s="167" t="str">
        <f>IF(D1909="所費",VLOOKUP(D1909,支出入力表!E1910:$M$2000,7,FALSE),"")</f>
        <v/>
      </c>
      <c r="K1909" s="167" t="str">
        <f>IF(D1909="所費",VLOOKUP(D1909,支出入力表!E1910:$M$2000,8,FALSE),"")</f>
        <v/>
      </c>
      <c r="L1909" s="168" t="str">
        <f>IF(D1909="所費",VLOOKUP(D1909,支出入力表!E1910:$M$2000,9,FALSE),"")</f>
        <v/>
      </c>
      <c r="M1909" s="30"/>
    </row>
    <row r="1910" spans="2:13" x14ac:dyDescent="0.55000000000000004">
      <c r="B1910" s="163" t="str">
        <f>IF(D1910="所費",支出入力表!A1911,"")</f>
        <v/>
      </c>
      <c r="C1910" s="164" t="str">
        <f>IF(D1910="所費",支出入力表!C1911,"")</f>
        <v/>
      </c>
      <c r="D1910" s="165" t="str">
        <f>IF(支出入力表!E1911="所費","所費","")</f>
        <v/>
      </c>
      <c r="E1910" s="165" t="str">
        <f>IF(D1910="","",支出入力表!G1911)</f>
        <v/>
      </c>
      <c r="F1910" s="196" t="str">
        <f>IF(E1910="","",VLOOKUP(E1910,プルダウン用リスト!$L$1:$M$14,2,FALSE))</f>
        <v/>
      </c>
      <c r="G1910" s="164" t="str">
        <f>IF(D1910="所費",VLOOKUP(D1910,支出入力表!E1911:$M$2000,4,FALSE),"")</f>
        <v/>
      </c>
      <c r="H1910" s="164" t="str">
        <f>IF(D1910="所費",VLOOKUP(D1910,支出入力表!E1911:$M$2000,5,FALSE),"")</f>
        <v/>
      </c>
      <c r="I1910" s="166" t="str">
        <f>IF(D1910="所費",VLOOKUP(D1910,支出入力表!E1911:$M$2000,6,FALSE),"")</f>
        <v/>
      </c>
      <c r="J1910" s="167" t="str">
        <f>IF(D1910="所費",VLOOKUP(D1910,支出入力表!E1911:$M$2000,7,FALSE),"")</f>
        <v/>
      </c>
      <c r="K1910" s="167" t="str">
        <f>IF(D1910="所費",VLOOKUP(D1910,支出入力表!E1911:$M$2000,8,FALSE),"")</f>
        <v/>
      </c>
      <c r="L1910" s="168" t="str">
        <f>IF(D1910="所費",VLOOKUP(D1910,支出入力表!E1911:$M$2000,9,FALSE),"")</f>
        <v/>
      </c>
      <c r="M1910" s="30"/>
    </row>
    <row r="1911" spans="2:13" x14ac:dyDescent="0.55000000000000004">
      <c r="B1911" s="163" t="str">
        <f>IF(D1911="所費",支出入力表!A1912,"")</f>
        <v/>
      </c>
      <c r="C1911" s="164" t="str">
        <f>IF(D1911="所費",支出入力表!C1912,"")</f>
        <v/>
      </c>
      <c r="D1911" s="165" t="str">
        <f>IF(支出入力表!E1912="所費","所費","")</f>
        <v/>
      </c>
      <c r="E1911" s="165" t="str">
        <f>IF(D1911="","",支出入力表!G1912)</f>
        <v/>
      </c>
      <c r="F1911" s="196" t="str">
        <f>IF(E1911="","",VLOOKUP(E1911,プルダウン用リスト!$L$1:$M$14,2,FALSE))</f>
        <v/>
      </c>
      <c r="G1911" s="164" t="str">
        <f>IF(D1911="所費",VLOOKUP(D1911,支出入力表!E1912:$M$2000,4,FALSE),"")</f>
        <v/>
      </c>
      <c r="H1911" s="164" t="str">
        <f>IF(D1911="所費",VLOOKUP(D1911,支出入力表!E1912:$M$2000,5,FALSE),"")</f>
        <v/>
      </c>
      <c r="I1911" s="166" t="str">
        <f>IF(D1911="所費",VLOOKUP(D1911,支出入力表!E1912:$M$2000,6,FALSE),"")</f>
        <v/>
      </c>
      <c r="J1911" s="167" t="str">
        <f>IF(D1911="所費",VLOOKUP(D1911,支出入力表!E1912:$M$2000,7,FALSE),"")</f>
        <v/>
      </c>
      <c r="K1911" s="167" t="str">
        <f>IF(D1911="所費",VLOOKUP(D1911,支出入力表!E1912:$M$2000,8,FALSE),"")</f>
        <v/>
      </c>
      <c r="L1911" s="168" t="str">
        <f>IF(D1911="所費",VLOOKUP(D1911,支出入力表!E1912:$M$2000,9,FALSE),"")</f>
        <v/>
      </c>
      <c r="M1911" s="30"/>
    </row>
    <row r="1912" spans="2:13" x14ac:dyDescent="0.55000000000000004">
      <c r="B1912" s="163" t="str">
        <f>IF(D1912="所費",支出入力表!A1913,"")</f>
        <v/>
      </c>
      <c r="C1912" s="164" t="str">
        <f>IF(D1912="所費",支出入力表!C1913,"")</f>
        <v/>
      </c>
      <c r="D1912" s="165" t="str">
        <f>IF(支出入力表!E1913="所費","所費","")</f>
        <v/>
      </c>
      <c r="E1912" s="165" t="str">
        <f>IF(D1912="","",支出入力表!G1913)</f>
        <v/>
      </c>
      <c r="F1912" s="196" t="str">
        <f>IF(E1912="","",VLOOKUP(E1912,プルダウン用リスト!$L$1:$M$14,2,FALSE))</f>
        <v/>
      </c>
      <c r="G1912" s="164" t="str">
        <f>IF(D1912="所費",VLOOKUP(D1912,支出入力表!E1913:$M$2000,4,FALSE),"")</f>
        <v/>
      </c>
      <c r="H1912" s="164" t="str">
        <f>IF(D1912="所費",VLOOKUP(D1912,支出入力表!E1913:$M$2000,5,FALSE),"")</f>
        <v/>
      </c>
      <c r="I1912" s="166" t="str">
        <f>IF(D1912="所費",VLOOKUP(D1912,支出入力表!E1913:$M$2000,6,FALSE),"")</f>
        <v/>
      </c>
      <c r="J1912" s="167" t="str">
        <f>IF(D1912="所費",VLOOKUP(D1912,支出入力表!E1913:$M$2000,7,FALSE),"")</f>
        <v/>
      </c>
      <c r="K1912" s="167" t="str">
        <f>IF(D1912="所費",VLOOKUP(D1912,支出入力表!E1913:$M$2000,8,FALSE),"")</f>
        <v/>
      </c>
      <c r="L1912" s="168" t="str">
        <f>IF(D1912="所費",VLOOKUP(D1912,支出入力表!E1913:$M$2000,9,FALSE),"")</f>
        <v/>
      </c>
      <c r="M1912" s="30"/>
    </row>
    <row r="1913" spans="2:13" x14ac:dyDescent="0.55000000000000004">
      <c r="B1913" s="163" t="str">
        <f>IF(D1913="所費",支出入力表!A1914,"")</f>
        <v/>
      </c>
      <c r="C1913" s="164" t="str">
        <f>IF(D1913="所費",支出入力表!C1914,"")</f>
        <v/>
      </c>
      <c r="D1913" s="165" t="str">
        <f>IF(支出入力表!E1914="所費","所費","")</f>
        <v/>
      </c>
      <c r="E1913" s="165" t="str">
        <f>IF(D1913="","",支出入力表!G1914)</f>
        <v/>
      </c>
      <c r="F1913" s="196" t="str">
        <f>IF(E1913="","",VLOOKUP(E1913,プルダウン用リスト!$L$1:$M$14,2,FALSE))</f>
        <v/>
      </c>
      <c r="G1913" s="164" t="str">
        <f>IF(D1913="所費",VLOOKUP(D1913,支出入力表!E1914:$M$2000,4,FALSE),"")</f>
        <v/>
      </c>
      <c r="H1913" s="164" t="str">
        <f>IF(D1913="所費",VLOOKUP(D1913,支出入力表!E1914:$M$2000,5,FALSE),"")</f>
        <v/>
      </c>
      <c r="I1913" s="166" t="str">
        <f>IF(D1913="所費",VLOOKUP(D1913,支出入力表!E1914:$M$2000,6,FALSE),"")</f>
        <v/>
      </c>
      <c r="J1913" s="167" t="str">
        <f>IF(D1913="所費",VLOOKUP(D1913,支出入力表!E1914:$M$2000,7,FALSE),"")</f>
        <v/>
      </c>
      <c r="K1913" s="167" t="str">
        <f>IF(D1913="所費",VLOOKUP(D1913,支出入力表!E1914:$M$2000,8,FALSE),"")</f>
        <v/>
      </c>
      <c r="L1913" s="168" t="str">
        <f>IF(D1913="所費",VLOOKUP(D1913,支出入力表!E1914:$M$2000,9,FALSE),"")</f>
        <v/>
      </c>
      <c r="M1913" s="30"/>
    </row>
    <row r="1914" spans="2:13" x14ac:dyDescent="0.55000000000000004">
      <c r="B1914" s="163" t="str">
        <f>IF(D1914="所費",支出入力表!A1915,"")</f>
        <v/>
      </c>
      <c r="C1914" s="164" t="str">
        <f>IF(D1914="所費",支出入力表!C1915,"")</f>
        <v/>
      </c>
      <c r="D1914" s="165" t="str">
        <f>IF(支出入力表!E1915="所費","所費","")</f>
        <v/>
      </c>
      <c r="E1914" s="165" t="str">
        <f>IF(D1914="","",支出入力表!G1915)</f>
        <v/>
      </c>
      <c r="F1914" s="196" t="str">
        <f>IF(E1914="","",VLOOKUP(E1914,プルダウン用リスト!$L$1:$M$14,2,FALSE))</f>
        <v/>
      </c>
      <c r="G1914" s="164" t="str">
        <f>IF(D1914="所費",VLOOKUP(D1914,支出入力表!E1915:$M$2000,4,FALSE),"")</f>
        <v/>
      </c>
      <c r="H1914" s="164" t="str">
        <f>IF(D1914="所費",VLOOKUP(D1914,支出入力表!E1915:$M$2000,5,FALSE),"")</f>
        <v/>
      </c>
      <c r="I1914" s="166" t="str">
        <f>IF(D1914="所費",VLOOKUP(D1914,支出入力表!E1915:$M$2000,6,FALSE),"")</f>
        <v/>
      </c>
      <c r="J1914" s="167" t="str">
        <f>IF(D1914="所費",VLOOKUP(D1914,支出入力表!E1915:$M$2000,7,FALSE),"")</f>
        <v/>
      </c>
      <c r="K1914" s="167" t="str">
        <f>IF(D1914="所費",VLOOKUP(D1914,支出入力表!E1915:$M$2000,8,FALSE),"")</f>
        <v/>
      </c>
      <c r="L1914" s="168" t="str">
        <f>IF(D1914="所費",VLOOKUP(D1914,支出入力表!E1915:$M$2000,9,FALSE),"")</f>
        <v/>
      </c>
      <c r="M1914" s="30"/>
    </row>
    <row r="1915" spans="2:13" x14ac:dyDescent="0.55000000000000004">
      <c r="B1915" s="163" t="str">
        <f>IF(D1915="所費",支出入力表!A1916,"")</f>
        <v/>
      </c>
      <c r="C1915" s="164" t="str">
        <f>IF(D1915="所費",支出入力表!C1916,"")</f>
        <v/>
      </c>
      <c r="D1915" s="165" t="str">
        <f>IF(支出入力表!E1916="所費","所費","")</f>
        <v/>
      </c>
      <c r="E1915" s="165" t="str">
        <f>IF(D1915="","",支出入力表!G1916)</f>
        <v/>
      </c>
      <c r="F1915" s="196" t="str">
        <f>IF(E1915="","",VLOOKUP(E1915,プルダウン用リスト!$L$1:$M$14,2,FALSE))</f>
        <v/>
      </c>
      <c r="G1915" s="164" t="str">
        <f>IF(D1915="所費",VLOOKUP(D1915,支出入力表!E1916:$M$2000,4,FALSE),"")</f>
        <v/>
      </c>
      <c r="H1915" s="164" t="str">
        <f>IF(D1915="所費",VLOOKUP(D1915,支出入力表!E1916:$M$2000,5,FALSE),"")</f>
        <v/>
      </c>
      <c r="I1915" s="166" t="str">
        <f>IF(D1915="所費",VLOOKUP(D1915,支出入力表!E1916:$M$2000,6,FALSE),"")</f>
        <v/>
      </c>
      <c r="J1915" s="167" t="str">
        <f>IF(D1915="所費",VLOOKUP(D1915,支出入力表!E1916:$M$2000,7,FALSE),"")</f>
        <v/>
      </c>
      <c r="K1915" s="167" t="str">
        <f>IF(D1915="所費",VLOOKUP(D1915,支出入力表!E1916:$M$2000,8,FALSE),"")</f>
        <v/>
      </c>
      <c r="L1915" s="168" t="str">
        <f>IF(D1915="所費",VLOOKUP(D1915,支出入力表!E1916:$M$2000,9,FALSE),"")</f>
        <v/>
      </c>
      <c r="M1915" s="30"/>
    </row>
    <row r="1916" spans="2:13" x14ac:dyDescent="0.55000000000000004">
      <c r="B1916" s="163" t="str">
        <f>IF(D1916="所費",支出入力表!A1917,"")</f>
        <v/>
      </c>
      <c r="C1916" s="164" t="str">
        <f>IF(D1916="所費",支出入力表!C1917,"")</f>
        <v/>
      </c>
      <c r="D1916" s="165" t="str">
        <f>IF(支出入力表!E1917="所費","所費","")</f>
        <v/>
      </c>
      <c r="E1916" s="165" t="str">
        <f>IF(D1916="","",支出入力表!G1917)</f>
        <v/>
      </c>
      <c r="F1916" s="196" t="str">
        <f>IF(E1916="","",VLOOKUP(E1916,プルダウン用リスト!$L$1:$M$14,2,FALSE))</f>
        <v/>
      </c>
      <c r="G1916" s="164" t="str">
        <f>IF(D1916="所費",VLOOKUP(D1916,支出入力表!E1917:$M$2000,4,FALSE),"")</f>
        <v/>
      </c>
      <c r="H1916" s="164" t="str">
        <f>IF(D1916="所費",VLOOKUP(D1916,支出入力表!E1917:$M$2000,5,FALSE),"")</f>
        <v/>
      </c>
      <c r="I1916" s="166" t="str">
        <f>IF(D1916="所費",VLOOKUP(D1916,支出入力表!E1917:$M$2000,6,FALSE),"")</f>
        <v/>
      </c>
      <c r="J1916" s="167" t="str">
        <f>IF(D1916="所費",VLOOKUP(D1916,支出入力表!E1917:$M$2000,7,FALSE),"")</f>
        <v/>
      </c>
      <c r="K1916" s="167" t="str">
        <f>IF(D1916="所費",VLOOKUP(D1916,支出入力表!E1917:$M$2000,8,FALSE),"")</f>
        <v/>
      </c>
      <c r="L1916" s="168" t="str">
        <f>IF(D1916="所費",VLOOKUP(D1916,支出入力表!E1917:$M$2000,9,FALSE),"")</f>
        <v/>
      </c>
      <c r="M1916" s="30"/>
    </row>
    <row r="1917" spans="2:13" x14ac:dyDescent="0.55000000000000004">
      <c r="B1917" s="163" t="str">
        <f>IF(D1917="所費",支出入力表!A1918,"")</f>
        <v/>
      </c>
      <c r="C1917" s="164" t="str">
        <f>IF(D1917="所費",支出入力表!C1918,"")</f>
        <v/>
      </c>
      <c r="D1917" s="165" t="str">
        <f>IF(支出入力表!E1918="所費","所費","")</f>
        <v/>
      </c>
      <c r="E1917" s="165" t="str">
        <f>IF(D1917="","",支出入力表!G1918)</f>
        <v/>
      </c>
      <c r="F1917" s="196" t="str">
        <f>IF(E1917="","",VLOOKUP(E1917,プルダウン用リスト!$L$1:$M$14,2,FALSE))</f>
        <v/>
      </c>
      <c r="G1917" s="164" t="str">
        <f>IF(D1917="所費",VLOOKUP(D1917,支出入力表!E1918:$M$2000,4,FALSE),"")</f>
        <v/>
      </c>
      <c r="H1917" s="164" t="str">
        <f>IF(D1917="所費",VLOOKUP(D1917,支出入力表!E1918:$M$2000,5,FALSE),"")</f>
        <v/>
      </c>
      <c r="I1917" s="166" t="str">
        <f>IF(D1917="所費",VLOOKUP(D1917,支出入力表!E1918:$M$2000,6,FALSE),"")</f>
        <v/>
      </c>
      <c r="J1917" s="167" t="str">
        <f>IF(D1917="所費",VLOOKUP(D1917,支出入力表!E1918:$M$2000,7,FALSE),"")</f>
        <v/>
      </c>
      <c r="K1917" s="167" t="str">
        <f>IF(D1917="所費",VLOOKUP(D1917,支出入力表!E1918:$M$2000,8,FALSE),"")</f>
        <v/>
      </c>
      <c r="L1917" s="168" t="str">
        <f>IF(D1917="所費",VLOOKUP(D1917,支出入力表!E1918:$M$2000,9,FALSE),"")</f>
        <v/>
      </c>
      <c r="M1917" s="30"/>
    </row>
    <row r="1918" spans="2:13" x14ac:dyDescent="0.55000000000000004">
      <c r="B1918" s="163" t="str">
        <f>IF(D1918="所費",支出入力表!A1919,"")</f>
        <v/>
      </c>
      <c r="C1918" s="164" t="str">
        <f>IF(D1918="所費",支出入力表!C1919,"")</f>
        <v/>
      </c>
      <c r="D1918" s="165" t="str">
        <f>IF(支出入力表!E1919="所費","所費","")</f>
        <v/>
      </c>
      <c r="E1918" s="165" t="str">
        <f>IF(D1918="","",支出入力表!G1919)</f>
        <v/>
      </c>
      <c r="F1918" s="196" t="str">
        <f>IF(E1918="","",VLOOKUP(E1918,プルダウン用リスト!$L$1:$M$14,2,FALSE))</f>
        <v/>
      </c>
      <c r="G1918" s="164" t="str">
        <f>IF(D1918="所費",VLOOKUP(D1918,支出入力表!E1919:$M$2000,4,FALSE),"")</f>
        <v/>
      </c>
      <c r="H1918" s="164" t="str">
        <f>IF(D1918="所費",VLOOKUP(D1918,支出入力表!E1919:$M$2000,5,FALSE),"")</f>
        <v/>
      </c>
      <c r="I1918" s="166" t="str">
        <f>IF(D1918="所費",VLOOKUP(D1918,支出入力表!E1919:$M$2000,6,FALSE),"")</f>
        <v/>
      </c>
      <c r="J1918" s="167" t="str">
        <f>IF(D1918="所費",VLOOKUP(D1918,支出入力表!E1919:$M$2000,7,FALSE),"")</f>
        <v/>
      </c>
      <c r="K1918" s="167" t="str">
        <f>IF(D1918="所費",VLOOKUP(D1918,支出入力表!E1919:$M$2000,8,FALSE),"")</f>
        <v/>
      </c>
      <c r="L1918" s="168" t="str">
        <f>IF(D1918="所費",VLOOKUP(D1918,支出入力表!E1919:$M$2000,9,FALSE),"")</f>
        <v/>
      </c>
      <c r="M1918" s="30"/>
    </row>
    <row r="1919" spans="2:13" x14ac:dyDescent="0.55000000000000004">
      <c r="B1919" s="163" t="str">
        <f>IF(D1919="所費",支出入力表!A1920,"")</f>
        <v/>
      </c>
      <c r="C1919" s="164" t="str">
        <f>IF(D1919="所費",支出入力表!C1920,"")</f>
        <v/>
      </c>
      <c r="D1919" s="165" t="str">
        <f>IF(支出入力表!E1920="所費","所費","")</f>
        <v/>
      </c>
      <c r="E1919" s="165" t="str">
        <f>IF(D1919="","",支出入力表!G1920)</f>
        <v/>
      </c>
      <c r="F1919" s="196" t="str">
        <f>IF(E1919="","",VLOOKUP(E1919,プルダウン用リスト!$L$1:$M$14,2,FALSE))</f>
        <v/>
      </c>
      <c r="G1919" s="164" t="str">
        <f>IF(D1919="所費",VLOOKUP(D1919,支出入力表!E1920:$M$2000,4,FALSE),"")</f>
        <v/>
      </c>
      <c r="H1919" s="164" t="str">
        <f>IF(D1919="所費",VLOOKUP(D1919,支出入力表!E1920:$M$2000,5,FALSE),"")</f>
        <v/>
      </c>
      <c r="I1919" s="166" t="str">
        <f>IF(D1919="所費",VLOOKUP(D1919,支出入力表!E1920:$M$2000,6,FALSE),"")</f>
        <v/>
      </c>
      <c r="J1919" s="167" t="str">
        <f>IF(D1919="所費",VLOOKUP(D1919,支出入力表!E1920:$M$2000,7,FALSE),"")</f>
        <v/>
      </c>
      <c r="K1919" s="167" t="str">
        <f>IF(D1919="所費",VLOOKUP(D1919,支出入力表!E1920:$M$2000,8,FALSE),"")</f>
        <v/>
      </c>
      <c r="L1919" s="168" t="str">
        <f>IF(D1919="所費",VLOOKUP(D1919,支出入力表!E1920:$M$2000,9,FALSE),"")</f>
        <v/>
      </c>
      <c r="M1919" s="30"/>
    </row>
    <row r="1920" spans="2:13" x14ac:dyDescent="0.55000000000000004">
      <c r="B1920" s="163" t="str">
        <f>IF(D1920="所費",支出入力表!A1921,"")</f>
        <v/>
      </c>
      <c r="C1920" s="164" t="str">
        <f>IF(D1920="所費",支出入力表!C1921,"")</f>
        <v/>
      </c>
      <c r="D1920" s="165" t="str">
        <f>IF(支出入力表!E1921="所費","所費","")</f>
        <v/>
      </c>
      <c r="E1920" s="165" t="str">
        <f>IF(D1920="","",支出入力表!G1921)</f>
        <v/>
      </c>
      <c r="F1920" s="196" t="str">
        <f>IF(E1920="","",VLOOKUP(E1920,プルダウン用リスト!$L$1:$M$14,2,FALSE))</f>
        <v/>
      </c>
      <c r="G1920" s="164" t="str">
        <f>IF(D1920="所費",VLOOKUP(D1920,支出入力表!E1921:$M$2000,4,FALSE),"")</f>
        <v/>
      </c>
      <c r="H1920" s="164" t="str">
        <f>IF(D1920="所費",VLOOKUP(D1920,支出入力表!E1921:$M$2000,5,FALSE),"")</f>
        <v/>
      </c>
      <c r="I1920" s="166" t="str">
        <f>IF(D1920="所費",VLOOKUP(D1920,支出入力表!E1921:$M$2000,6,FALSE),"")</f>
        <v/>
      </c>
      <c r="J1920" s="167" t="str">
        <f>IF(D1920="所費",VLOOKUP(D1920,支出入力表!E1921:$M$2000,7,FALSE),"")</f>
        <v/>
      </c>
      <c r="K1920" s="167" t="str">
        <f>IF(D1920="所費",VLOOKUP(D1920,支出入力表!E1921:$M$2000,8,FALSE),"")</f>
        <v/>
      </c>
      <c r="L1920" s="168" t="str">
        <f>IF(D1920="所費",VLOOKUP(D1920,支出入力表!E1921:$M$2000,9,FALSE),"")</f>
        <v/>
      </c>
      <c r="M1920" s="30"/>
    </row>
    <row r="1921" spans="2:13" x14ac:dyDescent="0.55000000000000004">
      <c r="B1921" s="163" t="str">
        <f>IF(D1921="所費",支出入力表!A1922,"")</f>
        <v/>
      </c>
      <c r="C1921" s="164" t="str">
        <f>IF(D1921="所費",支出入力表!C1922,"")</f>
        <v/>
      </c>
      <c r="D1921" s="165" t="str">
        <f>IF(支出入力表!E1922="所費","所費","")</f>
        <v/>
      </c>
      <c r="E1921" s="165" t="str">
        <f>IF(D1921="","",支出入力表!G1922)</f>
        <v/>
      </c>
      <c r="F1921" s="196" t="str">
        <f>IF(E1921="","",VLOOKUP(E1921,プルダウン用リスト!$L$1:$M$14,2,FALSE))</f>
        <v/>
      </c>
      <c r="G1921" s="164" t="str">
        <f>IF(D1921="所費",VLOOKUP(D1921,支出入力表!E1922:$M$2000,4,FALSE),"")</f>
        <v/>
      </c>
      <c r="H1921" s="164" t="str">
        <f>IF(D1921="所費",VLOOKUP(D1921,支出入力表!E1922:$M$2000,5,FALSE),"")</f>
        <v/>
      </c>
      <c r="I1921" s="166" t="str">
        <f>IF(D1921="所費",VLOOKUP(D1921,支出入力表!E1922:$M$2000,6,FALSE),"")</f>
        <v/>
      </c>
      <c r="J1921" s="167" t="str">
        <f>IF(D1921="所費",VLOOKUP(D1921,支出入力表!E1922:$M$2000,7,FALSE),"")</f>
        <v/>
      </c>
      <c r="K1921" s="167" t="str">
        <f>IF(D1921="所費",VLOOKUP(D1921,支出入力表!E1922:$M$2000,8,FALSE),"")</f>
        <v/>
      </c>
      <c r="L1921" s="168" t="str">
        <f>IF(D1921="所費",VLOOKUP(D1921,支出入力表!E1922:$M$2000,9,FALSE),"")</f>
        <v/>
      </c>
      <c r="M1921" s="30"/>
    </row>
    <row r="1922" spans="2:13" x14ac:dyDescent="0.55000000000000004">
      <c r="B1922" s="163" t="str">
        <f>IF(D1922="所費",支出入力表!A1923,"")</f>
        <v/>
      </c>
      <c r="C1922" s="164" t="str">
        <f>IF(D1922="所費",支出入力表!C1923,"")</f>
        <v/>
      </c>
      <c r="D1922" s="165" t="str">
        <f>IF(支出入力表!E1923="所費","所費","")</f>
        <v/>
      </c>
      <c r="E1922" s="165" t="str">
        <f>IF(D1922="","",支出入力表!G1923)</f>
        <v/>
      </c>
      <c r="F1922" s="196" t="str">
        <f>IF(E1922="","",VLOOKUP(E1922,プルダウン用リスト!$L$1:$M$14,2,FALSE))</f>
        <v/>
      </c>
      <c r="G1922" s="164" t="str">
        <f>IF(D1922="所費",VLOOKUP(D1922,支出入力表!E1923:$M$2000,4,FALSE),"")</f>
        <v/>
      </c>
      <c r="H1922" s="164" t="str">
        <f>IF(D1922="所費",VLOOKUP(D1922,支出入力表!E1923:$M$2000,5,FALSE),"")</f>
        <v/>
      </c>
      <c r="I1922" s="166" t="str">
        <f>IF(D1922="所費",VLOOKUP(D1922,支出入力表!E1923:$M$2000,6,FALSE),"")</f>
        <v/>
      </c>
      <c r="J1922" s="167" t="str">
        <f>IF(D1922="所費",VLOOKUP(D1922,支出入力表!E1923:$M$2000,7,FALSE),"")</f>
        <v/>
      </c>
      <c r="K1922" s="167" t="str">
        <f>IF(D1922="所費",VLOOKUP(D1922,支出入力表!E1923:$M$2000,8,FALSE),"")</f>
        <v/>
      </c>
      <c r="L1922" s="168" t="str">
        <f>IF(D1922="所費",VLOOKUP(D1922,支出入力表!E1923:$M$2000,9,FALSE),"")</f>
        <v/>
      </c>
      <c r="M1922" s="30"/>
    </row>
    <row r="1923" spans="2:13" x14ac:dyDescent="0.55000000000000004">
      <c r="B1923" s="163" t="str">
        <f>IF(D1923="所費",支出入力表!A1924,"")</f>
        <v/>
      </c>
      <c r="C1923" s="164" t="str">
        <f>IF(D1923="所費",支出入力表!C1924,"")</f>
        <v/>
      </c>
      <c r="D1923" s="165" t="str">
        <f>IF(支出入力表!E1924="所費","所費","")</f>
        <v/>
      </c>
      <c r="E1923" s="165" t="str">
        <f>IF(D1923="","",支出入力表!G1924)</f>
        <v/>
      </c>
      <c r="F1923" s="196" t="str">
        <f>IF(E1923="","",VLOOKUP(E1923,プルダウン用リスト!$L$1:$M$14,2,FALSE))</f>
        <v/>
      </c>
      <c r="G1923" s="164" t="str">
        <f>IF(D1923="所費",VLOOKUP(D1923,支出入力表!E1924:$M$2000,4,FALSE),"")</f>
        <v/>
      </c>
      <c r="H1923" s="164" t="str">
        <f>IF(D1923="所費",VLOOKUP(D1923,支出入力表!E1924:$M$2000,5,FALSE),"")</f>
        <v/>
      </c>
      <c r="I1923" s="166" t="str">
        <f>IF(D1923="所費",VLOOKUP(D1923,支出入力表!E1924:$M$2000,6,FALSE),"")</f>
        <v/>
      </c>
      <c r="J1923" s="167" t="str">
        <f>IF(D1923="所費",VLOOKUP(D1923,支出入力表!E1924:$M$2000,7,FALSE),"")</f>
        <v/>
      </c>
      <c r="K1923" s="167" t="str">
        <f>IF(D1923="所費",VLOOKUP(D1923,支出入力表!E1924:$M$2000,8,FALSE),"")</f>
        <v/>
      </c>
      <c r="L1923" s="168" t="str">
        <f>IF(D1923="所費",VLOOKUP(D1923,支出入力表!E1924:$M$2000,9,FALSE),"")</f>
        <v/>
      </c>
      <c r="M1923" s="30"/>
    </row>
    <row r="1924" spans="2:13" x14ac:dyDescent="0.55000000000000004">
      <c r="B1924" s="163" t="str">
        <f>IF(D1924="所費",支出入力表!A1925,"")</f>
        <v/>
      </c>
      <c r="C1924" s="164" t="str">
        <f>IF(D1924="所費",支出入力表!C1925,"")</f>
        <v/>
      </c>
      <c r="D1924" s="165" t="str">
        <f>IF(支出入力表!E1925="所費","所費","")</f>
        <v/>
      </c>
      <c r="E1924" s="165" t="str">
        <f>IF(D1924="","",支出入力表!G1925)</f>
        <v/>
      </c>
      <c r="F1924" s="196" t="str">
        <f>IF(E1924="","",VLOOKUP(E1924,プルダウン用リスト!$L$1:$M$14,2,FALSE))</f>
        <v/>
      </c>
      <c r="G1924" s="164" t="str">
        <f>IF(D1924="所費",VLOOKUP(D1924,支出入力表!E1925:$M$2000,4,FALSE),"")</f>
        <v/>
      </c>
      <c r="H1924" s="164" t="str">
        <f>IF(D1924="所費",VLOOKUP(D1924,支出入力表!E1925:$M$2000,5,FALSE),"")</f>
        <v/>
      </c>
      <c r="I1924" s="166" t="str">
        <f>IF(D1924="所費",VLOOKUP(D1924,支出入力表!E1925:$M$2000,6,FALSE),"")</f>
        <v/>
      </c>
      <c r="J1924" s="167" t="str">
        <f>IF(D1924="所費",VLOOKUP(D1924,支出入力表!E1925:$M$2000,7,FALSE),"")</f>
        <v/>
      </c>
      <c r="K1924" s="167" t="str">
        <f>IF(D1924="所費",VLOOKUP(D1924,支出入力表!E1925:$M$2000,8,FALSE),"")</f>
        <v/>
      </c>
      <c r="L1924" s="168" t="str">
        <f>IF(D1924="所費",VLOOKUP(D1924,支出入力表!E1925:$M$2000,9,FALSE),"")</f>
        <v/>
      </c>
      <c r="M1924" s="30"/>
    </row>
    <row r="1925" spans="2:13" x14ac:dyDescent="0.55000000000000004">
      <c r="B1925" s="163" t="str">
        <f>IF(D1925="所費",支出入力表!A1926,"")</f>
        <v/>
      </c>
      <c r="C1925" s="164" t="str">
        <f>IF(D1925="所費",支出入力表!C1926,"")</f>
        <v/>
      </c>
      <c r="D1925" s="165" t="str">
        <f>IF(支出入力表!E1926="所費","所費","")</f>
        <v/>
      </c>
      <c r="E1925" s="165" t="str">
        <f>IF(D1925="","",支出入力表!G1926)</f>
        <v/>
      </c>
      <c r="F1925" s="196" t="str">
        <f>IF(E1925="","",VLOOKUP(E1925,プルダウン用リスト!$L$1:$M$14,2,FALSE))</f>
        <v/>
      </c>
      <c r="G1925" s="164" t="str">
        <f>IF(D1925="所費",VLOOKUP(D1925,支出入力表!E1926:$M$2000,4,FALSE),"")</f>
        <v/>
      </c>
      <c r="H1925" s="164" t="str">
        <f>IF(D1925="所費",VLOOKUP(D1925,支出入力表!E1926:$M$2000,5,FALSE),"")</f>
        <v/>
      </c>
      <c r="I1925" s="166" t="str">
        <f>IF(D1925="所費",VLOOKUP(D1925,支出入力表!E1926:$M$2000,6,FALSE),"")</f>
        <v/>
      </c>
      <c r="J1925" s="167" t="str">
        <f>IF(D1925="所費",VLOOKUP(D1925,支出入力表!E1926:$M$2000,7,FALSE),"")</f>
        <v/>
      </c>
      <c r="K1925" s="167" t="str">
        <f>IF(D1925="所費",VLOOKUP(D1925,支出入力表!E1926:$M$2000,8,FALSE),"")</f>
        <v/>
      </c>
      <c r="L1925" s="168" t="str">
        <f>IF(D1925="所費",VLOOKUP(D1925,支出入力表!E1926:$M$2000,9,FALSE),"")</f>
        <v/>
      </c>
      <c r="M1925" s="30"/>
    </row>
    <row r="1926" spans="2:13" x14ac:dyDescent="0.55000000000000004">
      <c r="B1926" s="163" t="str">
        <f>IF(D1926="所費",支出入力表!A1927,"")</f>
        <v/>
      </c>
      <c r="C1926" s="164" t="str">
        <f>IF(D1926="所費",支出入力表!C1927,"")</f>
        <v/>
      </c>
      <c r="D1926" s="165" t="str">
        <f>IF(支出入力表!E1927="所費","所費","")</f>
        <v/>
      </c>
      <c r="E1926" s="165" t="str">
        <f>IF(D1926="","",支出入力表!G1927)</f>
        <v/>
      </c>
      <c r="F1926" s="196" t="str">
        <f>IF(E1926="","",VLOOKUP(E1926,プルダウン用リスト!$L$1:$M$14,2,FALSE))</f>
        <v/>
      </c>
      <c r="G1926" s="164" t="str">
        <f>IF(D1926="所費",VLOOKUP(D1926,支出入力表!E1927:$M$2000,4,FALSE),"")</f>
        <v/>
      </c>
      <c r="H1926" s="164" t="str">
        <f>IF(D1926="所費",VLOOKUP(D1926,支出入力表!E1927:$M$2000,5,FALSE),"")</f>
        <v/>
      </c>
      <c r="I1926" s="166" t="str">
        <f>IF(D1926="所費",VLOOKUP(D1926,支出入力表!E1927:$M$2000,6,FALSE),"")</f>
        <v/>
      </c>
      <c r="J1926" s="167" t="str">
        <f>IF(D1926="所費",VLOOKUP(D1926,支出入力表!E1927:$M$2000,7,FALSE),"")</f>
        <v/>
      </c>
      <c r="K1926" s="167" t="str">
        <f>IF(D1926="所費",VLOOKUP(D1926,支出入力表!E1927:$M$2000,8,FALSE),"")</f>
        <v/>
      </c>
      <c r="L1926" s="168" t="str">
        <f>IF(D1926="所費",VLOOKUP(D1926,支出入力表!E1927:$M$2000,9,FALSE),"")</f>
        <v/>
      </c>
      <c r="M1926" s="30"/>
    </row>
    <row r="1927" spans="2:13" x14ac:dyDescent="0.55000000000000004">
      <c r="B1927" s="163" t="str">
        <f>IF(D1927="所費",支出入力表!A1928,"")</f>
        <v/>
      </c>
      <c r="C1927" s="164" t="str">
        <f>IF(D1927="所費",支出入力表!C1928,"")</f>
        <v/>
      </c>
      <c r="D1927" s="165" t="str">
        <f>IF(支出入力表!E1928="所費","所費","")</f>
        <v/>
      </c>
      <c r="E1927" s="165" t="str">
        <f>IF(D1927="","",支出入力表!G1928)</f>
        <v/>
      </c>
      <c r="F1927" s="196" t="str">
        <f>IF(E1927="","",VLOOKUP(E1927,プルダウン用リスト!$L$1:$M$14,2,FALSE))</f>
        <v/>
      </c>
      <c r="G1927" s="164" t="str">
        <f>IF(D1927="所費",VLOOKUP(D1927,支出入力表!E1928:$M$2000,4,FALSE),"")</f>
        <v/>
      </c>
      <c r="H1927" s="164" t="str">
        <f>IF(D1927="所費",VLOOKUP(D1927,支出入力表!E1928:$M$2000,5,FALSE),"")</f>
        <v/>
      </c>
      <c r="I1927" s="166" t="str">
        <f>IF(D1927="所費",VLOOKUP(D1927,支出入力表!E1928:$M$2000,6,FALSE),"")</f>
        <v/>
      </c>
      <c r="J1927" s="167" t="str">
        <f>IF(D1927="所費",VLOOKUP(D1927,支出入力表!E1928:$M$2000,7,FALSE),"")</f>
        <v/>
      </c>
      <c r="K1927" s="167" t="str">
        <f>IF(D1927="所費",VLOOKUP(D1927,支出入力表!E1928:$M$2000,8,FALSE),"")</f>
        <v/>
      </c>
      <c r="L1927" s="168" t="str">
        <f>IF(D1927="所費",VLOOKUP(D1927,支出入力表!E1928:$M$2000,9,FALSE),"")</f>
        <v/>
      </c>
      <c r="M1927" s="30"/>
    </row>
    <row r="1928" spans="2:13" x14ac:dyDescent="0.55000000000000004">
      <c r="B1928" s="163" t="str">
        <f>IF(D1928="所費",支出入力表!A1929,"")</f>
        <v/>
      </c>
      <c r="C1928" s="164" t="str">
        <f>IF(D1928="所費",支出入力表!C1929,"")</f>
        <v/>
      </c>
      <c r="D1928" s="165" t="str">
        <f>IF(支出入力表!E1929="所費","所費","")</f>
        <v/>
      </c>
      <c r="E1928" s="165" t="str">
        <f>IF(D1928="","",支出入力表!G1929)</f>
        <v/>
      </c>
      <c r="F1928" s="196" t="str">
        <f>IF(E1928="","",VLOOKUP(E1928,プルダウン用リスト!$L$1:$M$14,2,FALSE))</f>
        <v/>
      </c>
      <c r="G1928" s="164" t="str">
        <f>IF(D1928="所費",VLOOKUP(D1928,支出入力表!E1929:$M$2000,4,FALSE),"")</f>
        <v/>
      </c>
      <c r="H1928" s="164" t="str">
        <f>IF(D1928="所費",VLOOKUP(D1928,支出入力表!E1929:$M$2000,5,FALSE),"")</f>
        <v/>
      </c>
      <c r="I1928" s="166" t="str">
        <f>IF(D1928="所費",VLOOKUP(D1928,支出入力表!E1929:$M$2000,6,FALSE),"")</f>
        <v/>
      </c>
      <c r="J1928" s="167" t="str">
        <f>IF(D1928="所費",VLOOKUP(D1928,支出入力表!E1929:$M$2000,7,FALSE),"")</f>
        <v/>
      </c>
      <c r="K1928" s="167" t="str">
        <f>IF(D1928="所費",VLOOKUP(D1928,支出入力表!E1929:$M$2000,8,FALSE),"")</f>
        <v/>
      </c>
      <c r="L1928" s="168" t="str">
        <f>IF(D1928="所費",VLOOKUP(D1928,支出入力表!E1929:$M$2000,9,FALSE),"")</f>
        <v/>
      </c>
      <c r="M1928" s="30"/>
    </row>
    <row r="1929" spans="2:13" x14ac:dyDescent="0.55000000000000004">
      <c r="B1929" s="163" t="str">
        <f>IF(D1929="所費",支出入力表!A1930,"")</f>
        <v/>
      </c>
      <c r="C1929" s="164" t="str">
        <f>IF(D1929="所費",支出入力表!C1930,"")</f>
        <v/>
      </c>
      <c r="D1929" s="165" t="str">
        <f>IF(支出入力表!E1930="所費","所費","")</f>
        <v/>
      </c>
      <c r="E1929" s="165" t="str">
        <f>IF(D1929="","",支出入力表!G1930)</f>
        <v/>
      </c>
      <c r="F1929" s="196" t="str">
        <f>IF(E1929="","",VLOOKUP(E1929,プルダウン用リスト!$L$1:$M$14,2,FALSE))</f>
        <v/>
      </c>
      <c r="G1929" s="164" t="str">
        <f>IF(D1929="所費",VLOOKUP(D1929,支出入力表!E1930:$M$2000,4,FALSE),"")</f>
        <v/>
      </c>
      <c r="H1929" s="164" t="str">
        <f>IF(D1929="所費",VLOOKUP(D1929,支出入力表!E1930:$M$2000,5,FALSE),"")</f>
        <v/>
      </c>
      <c r="I1929" s="166" t="str">
        <f>IF(D1929="所費",VLOOKUP(D1929,支出入力表!E1930:$M$2000,6,FALSE),"")</f>
        <v/>
      </c>
      <c r="J1929" s="167" t="str">
        <f>IF(D1929="所費",VLOOKUP(D1929,支出入力表!E1930:$M$2000,7,FALSE),"")</f>
        <v/>
      </c>
      <c r="K1929" s="167" t="str">
        <f>IF(D1929="所費",VLOOKUP(D1929,支出入力表!E1930:$M$2000,8,FALSE),"")</f>
        <v/>
      </c>
      <c r="L1929" s="168" t="str">
        <f>IF(D1929="所費",VLOOKUP(D1929,支出入力表!E1930:$M$2000,9,FALSE),"")</f>
        <v/>
      </c>
      <c r="M1929" s="30"/>
    </row>
    <row r="1930" spans="2:13" x14ac:dyDescent="0.55000000000000004">
      <c r="B1930" s="163" t="str">
        <f>IF(D1930="所費",支出入力表!A1931,"")</f>
        <v/>
      </c>
      <c r="C1930" s="164" t="str">
        <f>IF(D1930="所費",支出入力表!C1931,"")</f>
        <v/>
      </c>
      <c r="D1930" s="165" t="str">
        <f>IF(支出入力表!E1931="所費","所費","")</f>
        <v/>
      </c>
      <c r="E1930" s="165" t="str">
        <f>IF(D1930="","",支出入力表!G1931)</f>
        <v/>
      </c>
      <c r="F1930" s="196" t="str">
        <f>IF(E1930="","",VLOOKUP(E1930,プルダウン用リスト!$L$1:$M$14,2,FALSE))</f>
        <v/>
      </c>
      <c r="G1930" s="164" t="str">
        <f>IF(D1930="所費",VLOOKUP(D1930,支出入力表!E1931:$M$2000,4,FALSE),"")</f>
        <v/>
      </c>
      <c r="H1930" s="164" t="str">
        <f>IF(D1930="所費",VLOOKUP(D1930,支出入力表!E1931:$M$2000,5,FALSE),"")</f>
        <v/>
      </c>
      <c r="I1930" s="166" t="str">
        <f>IF(D1930="所費",VLOOKUP(D1930,支出入力表!E1931:$M$2000,6,FALSE),"")</f>
        <v/>
      </c>
      <c r="J1930" s="167" t="str">
        <f>IF(D1930="所費",VLOOKUP(D1930,支出入力表!E1931:$M$2000,7,FALSE),"")</f>
        <v/>
      </c>
      <c r="K1930" s="167" t="str">
        <f>IF(D1930="所費",VLOOKUP(D1930,支出入力表!E1931:$M$2000,8,FALSE),"")</f>
        <v/>
      </c>
      <c r="L1930" s="168" t="str">
        <f>IF(D1930="所費",VLOOKUP(D1930,支出入力表!E1931:$M$2000,9,FALSE),"")</f>
        <v/>
      </c>
      <c r="M1930" s="30"/>
    </row>
    <row r="1931" spans="2:13" x14ac:dyDescent="0.55000000000000004">
      <c r="B1931" s="163" t="str">
        <f>IF(D1931="所費",支出入力表!A1932,"")</f>
        <v/>
      </c>
      <c r="C1931" s="164" t="str">
        <f>IF(D1931="所費",支出入力表!C1932,"")</f>
        <v/>
      </c>
      <c r="D1931" s="165" t="str">
        <f>IF(支出入力表!E1932="所費","所費","")</f>
        <v/>
      </c>
      <c r="E1931" s="165" t="str">
        <f>IF(D1931="","",支出入力表!G1932)</f>
        <v/>
      </c>
      <c r="F1931" s="196" t="str">
        <f>IF(E1931="","",VLOOKUP(E1931,プルダウン用リスト!$L$1:$M$14,2,FALSE))</f>
        <v/>
      </c>
      <c r="G1931" s="164" t="str">
        <f>IF(D1931="所費",VLOOKUP(D1931,支出入力表!E1932:$M$2000,4,FALSE),"")</f>
        <v/>
      </c>
      <c r="H1931" s="164" t="str">
        <f>IF(D1931="所費",VLOOKUP(D1931,支出入力表!E1932:$M$2000,5,FALSE),"")</f>
        <v/>
      </c>
      <c r="I1931" s="166" t="str">
        <f>IF(D1931="所費",VLOOKUP(D1931,支出入力表!E1932:$M$2000,6,FALSE),"")</f>
        <v/>
      </c>
      <c r="J1931" s="167" t="str">
        <f>IF(D1931="所費",VLOOKUP(D1931,支出入力表!E1932:$M$2000,7,FALSE),"")</f>
        <v/>
      </c>
      <c r="K1931" s="167" t="str">
        <f>IF(D1931="所費",VLOOKUP(D1931,支出入力表!E1932:$M$2000,8,FALSE),"")</f>
        <v/>
      </c>
      <c r="L1931" s="168" t="str">
        <f>IF(D1931="所費",VLOOKUP(D1931,支出入力表!E1932:$M$2000,9,FALSE),"")</f>
        <v/>
      </c>
      <c r="M1931" s="30"/>
    </row>
    <row r="1932" spans="2:13" x14ac:dyDescent="0.55000000000000004">
      <c r="B1932" s="163" t="str">
        <f>IF(D1932="所費",支出入力表!A1933,"")</f>
        <v/>
      </c>
      <c r="C1932" s="164" t="str">
        <f>IF(D1932="所費",支出入力表!C1933,"")</f>
        <v/>
      </c>
      <c r="D1932" s="165" t="str">
        <f>IF(支出入力表!E1933="所費","所費","")</f>
        <v/>
      </c>
      <c r="E1932" s="165" t="str">
        <f>IF(D1932="","",支出入力表!G1933)</f>
        <v/>
      </c>
      <c r="F1932" s="196" t="str">
        <f>IF(E1932="","",VLOOKUP(E1932,プルダウン用リスト!$L$1:$M$14,2,FALSE))</f>
        <v/>
      </c>
      <c r="G1932" s="164" t="str">
        <f>IF(D1932="所費",VLOOKUP(D1932,支出入力表!E1933:$M$2000,4,FALSE),"")</f>
        <v/>
      </c>
      <c r="H1932" s="164" t="str">
        <f>IF(D1932="所費",VLOOKUP(D1932,支出入力表!E1933:$M$2000,5,FALSE),"")</f>
        <v/>
      </c>
      <c r="I1932" s="166" t="str">
        <f>IF(D1932="所費",VLOOKUP(D1932,支出入力表!E1933:$M$2000,6,FALSE),"")</f>
        <v/>
      </c>
      <c r="J1932" s="167" t="str">
        <f>IF(D1932="所費",VLOOKUP(D1932,支出入力表!E1933:$M$2000,7,FALSE),"")</f>
        <v/>
      </c>
      <c r="K1932" s="167" t="str">
        <f>IF(D1932="所費",VLOOKUP(D1932,支出入力表!E1933:$M$2000,8,FALSE),"")</f>
        <v/>
      </c>
      <c r="L1932" s="168" t="str">
        <f>IF(D1932="所費",VLOOKUP(D1932,支出入力表!E1933:$M$2000,9,FALSE),"")</f>
        <v/>
      </c>
      <c r="M1932" s="30"/>
    </row>
    <row r="1933" spans="2:13" x14ac:dyDescent="0.55000000000000004">
      <c r="B1933" s="163" t="str">
        <f>IF(D1933="所費",支出入力表!A1934,"")</f>
        <v/>
      </c>
      <c r="C1933" s="164" t="str">
        <f>IF(D1933="所費",支出入力表!C1934,"")</f>
        <v/>
      </c>
      <c r="D1933" s="165" t="str">
        <f>IF(支出入力表!E1934="所費","所費","")</f>
        <v/>
      </c>
      <c r="E1933" s="165" t="str">
        <f>IF(D1933="","",支出入力表!G1934)</f>
        <v/>
      </c>
      <c r="F1933" s="196" t="str">
        <f>IF(E1933="","",VLOOKUP(E1933,プルダウン用リスト!$L$1:$M$14,2,FALSE))</f>
        <v/>
      </c>
      <c r="G1933" s="164" t="str">
        <f>IF(D1933="所費",VLOOKUP(D1933,支出入力表!E1934:$M$2000,4,FALSE),"")</f>
        <v/>
      </c>
      <c r="H1933" s="164" t="str">
        <f>IF(D1933="所費",VLOOKUP(D1933,支出入力表!E1934:$M$2000,5,FALSE),"")</f>
        <v/>
      </c>
      <c r="I1933" s="166" t="str">
        <f>IF(D1933="所費",VLOOKUP(D1933,支出入力表!E1934:$M$2000,6,FALSE),"")</f>
        <v/>
      </c>
      <c r="J1933" s="167" t="str">
        <f>IF(D1933="所費",VLOOKUP(D1933,支出入力表!E1934:$M$2000,7,FALSE),"")</f>
        <v/>
      </c>
      <c r="K1933" s="167" t="str">
        <f>IF(D1933="所費",VLOOKUP(D1933,支出入力表!E1934:$M$2000,8,FALSE),"")</f>
        <v/>
      </c>
      <c r="L1933" s="168" t="str">
        <f>IF(D1933="所費",VLOOKUP(D1933,支出入力表!E1934:$M$2000,9,FALSE),"")</f>
        <v/>
      </c>
      <c r="M1933" s="30"/>
    </row>
    <row r="1934" spans="2:13" x14ac:dyDescent="0.55000000000000004">
      <c r="B1934" s="163" t="str">
        <f>IF(D1934="所費",支出入力表!A1935,"")</f>
        <v/>
      </c>
      <c r="C1934" s="164" t="str">
        <f>IF(D1934="所費",支出入力表!C1935,"")</f>
        <v/>
      </c>
      <c r="D1934" s="165" t="str">
        <f>IF(支出入力表!E1935="所費","所費","")</f>
        <v/>
      </c>
      <c r="E1934" s="165" t="str">
        <f>IF(D1934="","",支出入力表!G1935)</f>
        <v/>
      </c>
      <c r="F1934" s="196" t="str">
        <f>IF(E1934="","",VLOOKUP(E1934,プルダウン用リスト!$L$1:$M$14,2,FALSE))</f>
        <v/>
      </c>
      <c r="G1934" s="164" t="str">
        <f>IF(D1934="所費",VLOOKUP(D1934,支出入力表!E1935:$M$2000,4,FALSE),"")</f>
        <v/>
      </c>
      <c r="H1934" s="164" t="str">
        <f>IF(D1934="所費",VLOOKUP(D1934,支出入力表!E1935:$M$2000,5,FALSE),"")</f>
        <v/>
      </c>
      <c r="I1934" s="166" t="str">
        <f>IF(D1934="所費",VLOOKUP(D1934,支出入力表!E1935:$M$2000,6,FALSE),"")</f>
        <v/>
      </c>
      <c r="J1934" s="167" t="str">
        <f>IF(D1934="所費",VLOOKUP(D1934,支出入力表!E1935:$M$2000,7,FALSE),"")</f>
        <v/>
      </c>
      <c r="K1934" s="167" t="str">
        <f>IF(D1934="所費",VLOOKUP(D1934,支出入力表!E1935:$M$2000,8,FALSE),"")</f>
        <v/>
      </c>
      <c r="L1934" s="168" t="str">
        <f>IF(D1934="所費",VLOOKUP(D1934,支出入力表!E1935:$M$2000,9,FALSE),"")</f>
        <v/>
      </c>
      <c r="M1934" s="30"/>
    </row>
    <row r="1935" spans="2:13" x14ac:dyDescent="0.55000000000000004">
      <c r="B1935" s="163" t="str">
        <f>IF(D1935="所費",支出入力表!A1936,"")</f>
        <v/>
      </c>
      <c r="C1935" s="164" t="str">
        <f>IF(D1935="所費",支出入力表!C1936,"")</f>
        <v/>
      </c>
      <c r="D1935" s="165" t="str">
        <f>IF(支出入力表!E1936="所費","所費","")</f>
        <v/>
      </c>
      <c r="E1935" s="165" t="str">
        <f>IF(D1935="","",支出入力表!G1936)</f>
        <v/>
      </c>
      <c r="F1935" s="196" t="str">
        <f>IF(E1935="","",VLOOKUP(E1935,プルダウン用リスト!$L$1:$M$14,2,FALSE))</f>
        <v/>
      </c>
      <c r="G1935" s="164" t="str">
        <f>IF(D1935="所費",VLOOKUP(D1935,支出入力表!E1936:$M$2000,4,FALSE),"")</f>
        <v/>
      </c>
      <c r="H1935" s="164" t="str">
        <f>IF(D1935="所費",VLOOKUP(D1935,支出入力表!E1936:$M$2000,5,FALSE),"")</f>
        <v/>
      </c>
      <c r="I1935" s="166" t="str">
        <f>IF(D1935="所費",VLOOKUP(D1935,支出入力表!E1936:$M$2000,6,FALSE),"")</f>
        <v/>
      </c>
      <c r="J1935" s="167" t="str">
        <f>IF(D1935="所費",VLOOKUP(D1935,支出入力表!E1936:$M$2000,7,FALSE),"")</f>
        <v/>
      </c>
      <c r="K1935" s="167" t="str">
        <f>IF(D1935="所費",VLOOKUP(D1935,支出入力表!E1936:$M$2000,8,FALSE),"")</f>
        <v/>
      </c>
      <c r="L1935" s="168" t="str">
        <f>IF(D1935="所費",VLOOKUP(D1935,支出入力表!E1936:$M$2000,9,FALSE),"")</f>
        <v/>
      </c>
      <c r="M1935" s="30"/>
    </row>
    <row r="1936" spans="2:13" x14ac:dyDescent="0.55000000000000004">
      <c r="B1936" s="163" t="str">
        <f>IF(D1936="所費",支出入力表!A1937,"")</f>
        <v/>
      </c>
      <c r="C1936" s="164" t="str">
        <f>IF(D1936="所費",支出入力表!C1937,"")</f>
        <v/>
      </c>
      <c r="D1936" s="165" t="str">
        <f>IF(支出入力表!E1937="所費","所費","")</f>
        <v/>
      </c>
      <c r="E1936" s="165" t="str">
        <f>IF(D1936="","",支出入力表!G1937)</f>
        <v/>
      </c>
      <c r="F1936" s="196" t="str">
        <f>IF(E1936="","",VLOOKUP(E1936,プルダウン用リスト!$L$1:$M$14,2,FALSE))</f>
        <v/>
      </c>
      <c r="G1936" s="164" t="str">
        <f>IF(D1936="所費",VLOOKUP(D1936,支出入力表!E1937:$M$2000,4,FALSE),"")</f>
        <v/>
      </c>
      <c r="H1936" s="164" t="str">
        <f>IF(D1936="所費",VLOOKUP(D1936,支出入力表!E1937:$M$2000,5,FALSE),"")</f>
        <v/>
      </c>
      <c r="I1936" s="166" t="str">
        <f>IF(D1936="所費",VLOOKUP(D1936,支出入力表!E1937:$M$2000,6,FALSE),"")</f>
        <v/>
      </c>
      <c r="J1936" s="167" t="str">
        <f>IF(D1936="所費",VLOOKUP(D1936,支出入力表!E1937:$M$2000,7,FALSE),"")</f>
        <v/>
      </c>
      <c r="K1936" s="167" t="str">
        <f>IF(D1936="所費",VLOOKUP(D1936,支出入力表!E1937:$M$2000,8,FALSE),"")</f>
        <v/>
      </c>
      <c r="L1936" s="168" t="str">
        <f>IF(D1936="所費",VLOOKUP(D1936,支出入力表!E1937:$M$2000,9,FALSE),"")</f>
        <v/>
      </c>
      <c r="M1936" s="30"/>
    </row>
    <row r="1937" spans="2:13" x14ac:dyDescent="0.55000000000000004">
      <c r="B1937" s="163" t="str">
        <f>IF(D1937="所費",支出入力表!A1938,"")</f>
        <v/>
      </c>
      <c r="C1937" s="164" t="str">
        <f>IF(D1937="所費",支出入力表!C1938,"")</f>
        <v/>
      </c>
      <c r="D1937" s="165" t="str">
        <f>IF(支出入力表!E1938="所費","所費","")</f>
        <v/>
      </c>
      <c r="E1937" s="165" t="str">
        <f>IF(D1937="","",支出入力表!G1938)</f>
        <v/>
      </c>
      <c r="F1937" s="196" t="str">
        <f>IF(E1937="","",VLOOKUP(E1937,プルダウン用リスト!$L$1:$M$14,2,FALSE))</f>
        <v/>
      </c>
      <c r="G1937" s="164" t="str">
        <f>IF(D1937="所費",VLOOKUP(D1937,支出入力表!E1938:$M$2000,4,FALSE),"")</f>
        <v/>
      </c>
      <c r="H1937" s="164" t="str">
        <f>IF(D1937="所費",VLOOKUP(D1937,支出入力表!E1938:$M$2000,5,FALSE),"")</f>
        <v/>
      </c>
      <c r="I1937" s="166" t="str">
        <f>IF(D1937="所費",VLOOKUP(D1937,支出入力表!E1938:$M$2000,6,FALSE),"")</f>
        <v/>
      </c>
      <c r="J1937" s="167" t="str">
        <f>IF(D1937="所費",VLOOKUP(D1937,支出入力表!E1938:$M$2000,7,FALSE),"")</f>
        <v/>
      </c>
      <c r="K1937" s="167" t="str">
        <f>IF(D1937="所費",VLOOKUP(D1937,支出入力表!E1938:$M$2000,8,FALSE),"")</f>
        <v/>
      </c>
      <c r="L1937" s="168" t="str">
        <f>IF(D1937="所費",VLOOKUP(D1937,支出入力表!E1938:$M$2000,9,FALSE),"")</f>
        <v/>
      </c>
      <c r="M1937" s="30"/>
    </row>
    <row r="1938" spans="2:13" x14ac:dyDescent="0.55000000000000004">
      <c r="B1938" s="163" t="str">
        <f>IF(D1938="所費",支出入力表!A1939,"")</f>
        <v/>
      </c>
      <c r="C1938" s="164" t="str">
        <f>IF(D1938="所費",支出入力表!C1939,"")</f>
        <v/>
      </c>
      <c r="D1938" s="165" t="str">
        <f>IF(支出入力表!E1939="所費","所費","")</f>
        <v/>
      </c>
      <c r="E1938" s="165" t="str">
        <f>IF(D1938="","",支出入力表!G1939)</f>
        <v/>
      </c>
      <c r="F1938" s="196" t="str">
        <f>IF(E1938="","",VLOOKUP(E1938,プルダウン用リスト!$L$1:$M$14,2,FALSE))</f>
        <v/>
      </c>
      <c r="G1938" s="164" t="str">
        <f>IF(D1938="所費",VLOOKUP(D1938,支出入力表!E1939:$M$2000,4,FALSE),"")</f>
        <v/>
      </c>
      <c r="H1938" s="164" t="str">
        <f>IF(D1938="所費",VLOOKUP(D1938,支出入力表!E1939:$M$2000,5,FALSE),"")</f>
        <v/>
      </c>
      <c r="I1938" s="166" t="str">
        <f>IF(D1938="所費",VLOOKUP(D1938,支出入力表!E1939:$M$2000,6,FALSE),"")</f>
        <v/>
      </c>
      <c r="J1938" s="167" t="str">
        <f>IF(D1938="所費",VLOOKUP(D1938,支出入力表!E1939:$M$2000,7,FALSE),"")</f>
        <v/>
      </c>
      <c r="K1938" s="167" t="str">
        <f>IF(D1938="所費",VLOOKUP(D1938,支出入力表!E1939:$M$2000,8,FALSE),"")</f>
        <v/>
      </c>
      <c r="L1938" s="168" t="str">
        <f>IF(D1938="所費",VLOOKUP(D1938,支出入力表!E1939:$M$2000,9,FALSE),"")</f>
        <v/>
      </c>
      <c r="M1938" s="30"/>
    </row>
    <row r="1939" spans="2:13" x14ac:dyDescent="0.55000000000000004">
      <c r="B1939" s="163" t="str">
        <f>IF(D1939="所費",支出入力表!A1940,"")</f>
        <v/>
      </c>
      <c r="C1939" s="164" t="str">
        <f>IF(D1939="所費",支出入力表!C1940,"")</f>
        <v/>
      </c>
      <c r="D1939" s="165" t="str">
        <f>IF(支出入力表!E1940="所費","所費","")</f>
        <v/>
      </c>
      <c r="E1939" s="165" t="str">
        <f>IF(D1939="","",支出入力表!G1940)</f>
        <v/>
      </c>
      <c r="F1939" s="196" t="str">
        <f>IF(E1939="","",VLOOKUP(E1939,プルダウン用リスト!$L$1:$M$14,2,FALSE))</f>
        <v/>
      </c>
      <c r="G1939" s="164" t="str">
        <f>IF(D1939="所費",VLOOKUP(D1939,支出入力表!E1940:$M$2000,4,FALSE),"")</f>
        <v/>
      </c>
      <c r="H1939" s="164" t="str">
        <f>IF(D1939="所費",VLOOKUP(D1939,支出入力表!E1940:$M$2000,5,FALSE),"")</f>
        <v/>
      </c>
      <c r="I1939" s="166" t="str">
        <f>IF(D1939="所費",VLOOKUP(D1939,支出入力表!E1940:$M$2000,6,FALSE),"")</f>
        <v/>
      </c>
      <c r="J1939" s="167" t="str">
        <f>IF(D1939="所費",VLOOKUP(D1939,支出入力表!E1940:$M$2000,7,FALSE),"")</f>
        <v/>
      </c>
      <c r="K1939" s="167" t="str">
        <f>IF(D1939="所費",VLOOKUP(D1939,支出入力表!E1940:$M$2000,8,FALSE),"")</f>
        <v/>
      </c>
      <c r="L1939" s="168" t="str">
        <f>IF(D1939="所費",VLOOKUP(D1939,支出入力表!E1940:$M$2000,9,FALSE),"")</f>
        <v/>
      </c>
      <c r="M1939" s="30"/>
    </row>
    <row r="1940" spans="2:13" x14ac:dyDescent="0.55000000000000004">
      <c r="B1940" s="163" t="str">
        <f>IF(D1940="所費",支出入力表!A1941,"")</f>
        <v/>
      </c>
      <c r="C1940" s="164" t="str">
        <f>IF(D1940="所費",支出入力表!C1941,"")</f>
        <v/>
      </c>
      <c r="D1940" s="165" t="str">
        <f>IF(支出入力表!E1941="所費","所費","")</f>
        <v/>
      </c>
      <c r="E1940" s="165" t="str">
        <f>IF(D1940="","",支出入力表!G1941)</f>
        <v/>
      </c>
      <c r="F1940" s="196" t="str">
        <f>IF(E1940="","",VLOOKUP(E1940,プルダウン用リスト!$L$1:$M$14,2,FALSE))</f>
        <v/>
      </c>
      <c r="G1940" s="164" t="str">
        <f>IF(D1940="所費",VLOOKUP(D1940,支出入力表!E1941:$M$2000,4,FALSE),"")</f>
        <v/>
      </c>
      <c r="H1940" s="164" t="str">
        <f>IF(D1940="所費",VLOOKUP(D1940,支出入力表!E1941:$M$2000,5,FALSE),"")</f>
        <v/>
      </c>
      <c r="I1940" s="166" t="str">
        <f>IF(D1940="所費",VLOOKUP(D1940,支出入力表!E1941:$M$2000,6,FALSE),"")</f>
        <v/>
      </c>
      <c r="J1940" s="167" t="str">
        <f>IF(D1940="所費",VLOOKUP(D1940,支出入力表!E1941:$M$2000,7,FALSE),"")</f>
        <v/>
      </c>
      <c r="K1940" s="167" t="str">
        <f>IF(D1940="所費",VLOOKUP(D1940,支出入力表!E1941:$M$2000,8,FALSE),"")</f>
        <v/>
      </c>
      <c r="L1940" s="168" t="str">
        <f>IF(D1940="所費",VLOOKUP(D1940,支出入力表!E1941:$M$2000,9,FALSE),"")</f>
        <v/>
      </c>
      <c r="M1940" s="30"/>
    </row>
    <row r="1941" spans="2:13" x14ac:dyDescent="0.55000000000000004">
      <c r="B1941" s="163" t="str">
        <f>IF(D1941="所費",支出入力表!A1942,"")</f>
        <v/>
      </c>
      <c r="C1941" s="164" t="str">
        <f>IF(D1941="所費",支出入力表!C1942,"")</f>
        <v/>
      </c>
      <c r="D1941" s="165" t="str">
        <f>IF(支出入力表!E1942="所費","所費","")</f>
        <v/>
      </c>
      <c r="E1941" s="165" t="str">
        <f>IF(D1941="","",支出入力表!G1942)</f>
        <v/>
      </c>
      <c r="F1941" s="196" t="str">
        <f>IF(E1941="","",VLOOKUP(E1941,プルダウン用リスト!$L$1:$M$14,2,FALSE))</f>
        <v/>
      </c>
      <c r="G1941" s="164" t="str">
        <f>IF(D1941="所費",VLOOKUP(D1941,支出入力表!E1942:$M$2000,4,FALSE),"")</f>
        <v/>
      </c>
      <c r="H1941" s="164" t="str">
        <f>IF(D1941="所費",VLOOKUP(D1941,支出入力表!E1942:$M$2000,5,FALSE),"")</f>
        <v/>
      </c>
      <c r="I1941" s="166" t="str">
        <f>IF(D1941="所費",VLOOKUP(D1941,支出入力表!E1942:$M$2000,6,FALSE),"")</f>
        <v/>
      </c>
      <c r="J1941" s="167" t="str">
        <f>IF(D1941="所費",VLOOKUP(D1941,支出入力表!E1942:$M$2000,7,FALSE),"")</f>
        <v/>
      </c>
      <c r="K1941" s="167" t="str">
        <f>IF(D1941="所費",VLOOKUP(D1941,支出入力表!E1942:$M$2000,8,FALSE),"")</f>
        <v/>
      </c>
      <c r="L1941" s="168" t="str">
        <f>IF(D1941="所費",VLOOKUP(D1941,支出入力表!E1942:$M$2000,9,FALSE),"")</f>
        <v/>
      </c>
      <c r="M1941" s="30"/>
    </row>
    <row r="1942" spans="2:13" x14ac:dyDescent="0.55000000000000004">
      <c r="B1942" s="163" t="str">
        <f>IF(D1942="所費",支出入力表!A1943,"")</f>
        <v/>
      </c>
      <c r="C1942" s="164" t="str">
        <f>IF(D1942="所費",支出入力表!C1943,"")</f>
        <v/>
      </c>
      <c r="D1942" s="165" t="str">
        <f>IF(支出入力表!E1943="所費","所費","")</f>
        <v/>
      </c>
      <c r="E1942" s="165" t="str">
        <f>IF(D1942="","",支出入力表!G1943)</f>
        <v/>
      </c>
      <c r="F1942" s="196" t="str">
        <f>IF(E1942="","",VLOOKUP(E1942,プルダウン用リスト!$L$1:$M$14,2,FALSE))</f>
        <v/>
      </c>
      <c r="G1942" s="164" t="str">
        <f>IF(D1942="所費",VLOOKUP(D1942,支出入力表!E1943:$M$2000,4,FALSE),"")</f>
        <v/>
      </c>
      <c r="H1942" s="164" t="str">
        <f>IF(D1942="所費",VLOOKUP(D1942,支出入力表!E1943:$M$2000,5,FALSE),"")</f>
        <v/>
      </c>
      <c r="I1942" s="166" t="str">
        <f>IF(D1942="所費",VLOOKUP(D1942,支出入力表!E1943:$M$2000,6,FALSE),"")</f>
        <v/>
      </c>
      <c r="J1942" s="167" t="str">
        <f>IF(D1942="所費",VLOOKUP(D1942,支出入力表!E1943:$M$2000,7,FALSE),"")</f>
        <v/>
      </c>
      <c r="K1942" s="167" t="str">
        <f>IF(D1942="所費",VLOOKUP(D1942,支出入力表!E1943:$M$2000,8,FALSE),"")</f>
        <v/>
      </c>
      <c r="L1942" s="168" t="str">
        <f>IF(D1942="所費",VLOOKUP(D1942,支出入力表!E1943:$M$2000,9,FALSE),"")</f>
        <v/>
      </c>
      <c r="M1942" s="30"/>
    </row>
    <row r="1943" spans="2:13" x14ac:dyDescent="0.55000000000000004">
      <c r="B1943" s="163" t="str">
        <f>IF(D1943="所費",支出入力表!A1944,"")</f>
        <v/>
      </c>
      <c r="C1943" s="164" t="str">
        <f>IF(D1943="所費",支出入力表!C1944,"")</f>
        <v/>
      </c>
      <c r="D1943" s="165" t="str">
        <f>IF(支出入力表!E1944="所費","所費","")</f>
        <v/>
      </c>
      <c r="E1943" s="165" t="str">
        <f>IF(D1943="","",支出入力表!G1944)</f>
        <v/>
      </c>
      <c r="F1943" s="196" t="str">
        <f>IF(E1943="","",VLOOKUP(E1943,プルダウン用リスト!$L$1:$M$14,2,FALSE))</f>
        <v/>
      </c>
      <c r="G1943" s="164" t="str">
        <f>IF(D1943="所費",VLOOKUP(D1943,支出入力表!E1944:$M$2000,4,FALSE),"")</f>
        <v/>
      </c>
      <c r="H1943" s="164" t="str">
        <f>IF(D1943="所費",VLOOKUP(D1943,支出入力表!E1944:$M$2000,5,FALSE),"")</f>
        <v/>
      </c>
      <c r="I1943" s="166" t="str">
        <f>IF(D1943="所費",VLOOKUP(D1943,支出入力表!E1944:$M$2000,6,FALSE),"")</f>
        <v/>
      </c>
      <c r="J1943" s="167" t="str">
        <f>IF(D1943="所費",VLOOKUP(D1943,支出入力表!E1944:$M$2000,7,FALSE),"")</f>
        <v/>
      </c>
      <c r="K1943" s="167" t="str">
        <f>IF(D1943="所費",VLOOKUP(D1943,支出入力表!E1944:$M$2000,8,FALSE),"")</f>
        <v/>
      </c>
      <c r="L1943" s="168" t="str">
        <f>IF(D1943="所費",VLOOKUP(D1943,支出入力表!E1944:$M$2000,9,FALSE),"")</f>
        <v/>
      </c>
      <c r="M1943" s="30"/>
    </row>
    <row r="1944" spans="2:13" x14ac:dyDescent="0.55000000000000004">
      <c r="B1944" s="163" t="str">
        <f>IF(D1944="所費",支出入力表!A1945,"")</f>
        <v/>
      </c>
      <c r="C1944" s="164" t="str">
        <f>IF(D1944="所費",支出入力表!C1945,"")</f>
        <v/>
      </c>
      <c r="D1944" s="165" t="str">
        <f>IF(支出入力表!E1945="所費","所費","")</f>
        <v/>
      </c>
      <c r="E1944" s="165" t="str">
        <f>IF(D1944="","",支出入力表!G1945)</f>
        <v/>
      </c>
      <c r="F1944" s="196" t="str">
        <f>IF(E1944="","",VLOOKUP(E1944,プルダウン用リスト!$L$1:$M$14,2,FALSE))</f>
        <v/>
      </c>
      <c r="G1944" s="164" t="str">
        <f>IF(D1944="所費",VLOOKUP(D1944,支出入力表!E1945:$M$2000,4,FALSE),"")</f>
        <v/>
      </c>
      <c r="H1944" s="164" t="str">
        <f>IF(D1944="所費",VLOOKUP(D1944,支出入力表!E1945:$M$2000,5,FALSE),"")</f>
        <v/>
      </c>
      <c r="I1944" s="166" t="str">
        <f>IF(D1944="所費",VLOOKUP(D1944,支出入力表!E1945:$M$2000,6,FALSE),"")</f>
        <v/>
      </c>
      <c r="J1944" s="167" t="str">
        <f>IF(D1944="所費",VLOOKUP(D1944,支出入力表!E1945:$M$2000,7,FALSE),"")</f>
        <v/>
      </c>
      <c r="K1944" s="167" t="str">
        <f>IF(D1944="所費",VLOOKUP(D1944,支出入力表!E1945:$M$2000,8,FALSE),"")</f>
        <v/>
      </c>
      <c r="L1944" s="168" t="str">
        <f>IF(D1944="所費",VLOOKUP(D1944,支出入力表!E1945:$M$2000,9,FALSE),"")</f>
        <v/>
      </c>
      <c r="M1944" s="30"/>
    </row>
    <row r="1945" spans="2:13" x14ac:dyDescent="0.55000000000000004">
      <c r="B1945" s="163" t="str">
        <f>IF(D1945="所費",支出入力表!A1946,"")</f>
        <v/>
      </c>
      <c r="C1945" s="164" t="str">
        <f>IF(D1945="所費",支出入力表!C1946,"")</f>
        <v/>
      </c>
      <c r="D1945" s="165" t="str">
        <f>IF(支出入力表!E1946="所費","所費","")</f>
        <v/>
      </c>
      <c r="E1945" s="165" t="str">
        <f>IF(D1945="","",支出入力表!G1946)</f>
        <v/>
      </c>
      <c r="F1945" s="196" t="str">
        <f>IF(E1945="","",VLOOKUP(E1945,プルダウン用リスト!$L$1:$M$14,2,FALSE))</f>
        <v/>
      </c>
      <c r="G1945" s="164" t="str">
        <f>IF(D1945="所費",VLOOKUP(D1945,支出入力表!E1946:$M$2000,4,FALSE),"")</f>
        <v/>
      </c>
      <c r="H1945" s="164" t="str">
        <f>IF(D1945="所費",VLOOKUP(D1945,支出入力表!E1946:$M$2000,5,FALSE),"")</f>
        <v/>
      </c>
      <c r="I1945" s="166" t="str">
        <f>IF(D1945="所費",VLOOKUP(D1945,支出入力表!E1946:$M$2000,6,FALSE),"")</f>
        <v/>
      </c>
      <c r="J1945" s="167" t="str">
        <f>IF(D1945="所費",VLOOKUP(D1945,支出入力表!E1946:$M$2000,7,FALSE),"")</f>
        <v/>
      </c>
      <c r="K1945" s="167" t="str">
        <f>IF(D1945="所費",VLOOKUP(D1945,支出入力表!E1946:$M$2000,8,FALSE),"")</f>
        <v/>
      </c>
      <c r="L1945" s="168" t="str">
        <f>IF(D1945="所費",VLOOKUP(D1945,支出入力表!E1946:$M$2000,9,FALSE),"")</f>
        <v/>
      </c>
      <c r="M1945" s="30"/>
    </row>
    <row r="1946" spans="2:13" x14ac:dyDescent="0.55000000000000004">
      <c r="B1946" s="163" t="str">
        <f>IF(D1946="所費",支出入力表!A1947,"")</f>
        <v/>
      </c>
      <c r="C1946" s="164" t="str">
        <f>IF(D1946="所費",支出入力表!C1947,"")</f>
        <v/>
      </c>
      <c r="D1946" s="165" t="str">
        <f>IF(支出入力表!E1947="所費","所費","")</f>
        <v/>
      </c>
      <c r="E1946" s="165" t="str">
        <f>IF(D1946="","",支出入力表!G1947)</f>
        <v/>
      </c>
      <c r="F1946" s="196" t="str">
        <f>IF(E1946="","",VLOOKUP(E1946,プルダウン用リスト!$L$1:$M$14,2,FALSE))</f>
        <v/>
      </c>
      <c r="G1946" s="164" t="str">
        <f>IF(D1946="所費",VLOOKUP(D1946,支出入力表!E1947:$M$2000,4,FALSE),"")</f>
        <v/>
      </c>
      <c r="H1946" s="164" t="str">
        <f>IF(D1946="所費",VLOOKUP(D1946,支出入力表!E1947:$M$2000,5,FALSE),"")</f>
        <v/>
      </c>
      <c r="I1946" s="166" t="str">
        <f>IF(D1946="所費",VLOOKUP(D1946,支出入力表!E1947:$M$2000,6,FALSE),"")</f>
        <v/>
      </c>
      <c r="J1946" s="167" t="str">
        <f>IF(D1946="所費",VLOOKUP(D1946,支出入力表!E1947:$M$2000,7,FALSE),"")</f>
        <v/>
      </c>
      <c r="K1946" s="167" t="str">
        <f>IF(D1946="所費",VLOOKUP(D1946,支出入力表!E1947:$M$2000,8,FALSE),"")</f>
        <v/>
      </c>
      <c r="L1946" s="168" t="str">
        <f>IF(D1946="所費",VLOOKUP(D1946,支出入力表!E1947:$M$2000,9,FALSE),"")</f>
        <v/>
      </c>
      <c r="M1946" s="30"/>
    </row>
    <row r="1947" spans="2:13" x14ac:dyDescent="0.55000000000000004">
      <c r="B1947" s="163" t="str">
        <f>IF(D1947="所費",支出入力表!A1948,"")</f>
        <v/>
      </c>
      <c r="C1947" s="164" t="str">
        <f>IF(D1947="所費",支出入力表!C1948,"")</f>
        <v/>
      </c>
      <c r="D1947" s="165" t="str">
        <f>IF(支出入力表!E1948="所費","所費","")</f>
        <v/>
      </c>
      <c r="E1947" s="165" t="str">
        <f>IF(D1947="","",支出入力表!G1948)</f>
        <v/>
      </c>
      <c r="F1947" s="196" t="str">
        <f>IF(E1947="","",VLOOKUP(E1947,プルダウン用リスト!$L$1:$M$14,2,FALSE))</f>
        <v/>
      </c>
      <c r="G1947" s="164" t="str">
        <f>IF(D1947="所費",VLOOKUP(D1947,支出入力表!E1948:$M$2000,4,FALSE),"")</f>
        <v/>
      </c>
      <c r="H1947" s="164" t="str">
        <f>IF(D1947="所費",VLOOKUP(D1947,支出入力表!E1948:$M$2000,5,FALSE),"")</f>
        <v/>
      </c>
      <c r="I1947" s="166" t="str">
        <f>IF(D1947="所費",VLOOKUP(D1947,支出入力表!E1948:$M$2000,6,FALSE),"")</f>
        <v/>
      </c>
      <c r="J1947" s="167" t="str">
        <f>IF(D1947="所費",VLOOKUP(D1947,支出入力表!E1948:$M$2000,7,FALSE),"")</f>
        <v/>
      </c>
      <c r="K1947" s="167" t="str">
        <f>IF(D1947="所費",VLOOKUP(D1947,支出入力表!E1948:$M$2000,8,FALSE),"")</f>
        <v/>
      </c>
      <c r="L1947" s="168" t="str">
        <f>IF(D1947="所費",VLOOKUP(D1947,支出入力表!E1948:$M$2000,9,FALSE),"")</f>
        <v/>
      </c>
      <c r="M1947" s="30"/>
    </row>
    <row r="1948" spans="2:13" x14ac:dyDescent="0.55000000000000004">
      <c r="B1948" s="163" t="str">
        <f>IF(D1948="所費",支出入力表!A1949,"")</f>
        <v/>
      </c>
      <c r="C1948" s="164" t="str">
        <f>IF(D1948="所費",支出入力表!C1949,"")</f>
        <v/>
      </c>
      <c r="D1948" s="165" t="str">
        <f>IF(支出入力表!E1949="所費","所費","")</f>
        <v/>
      </c>
      <c r="E1948" s="165" t="str">
        <f>IF(D1948="","",支出入力表!G1949)</f>
        <v/>
      </c>
      <c r="F1948" s="196" t="str">
        <f>IF(E1948="","",VLOOKUP(E1948,プルダウン用リスト!$L$1:$M$14,2,FALSE))</f>
        <v/>
      </c>
      <c r="G1948" s="164" t="str">
        <f>IF(D1948="所費",VLOOKUP(D1948,支出入力表!E1949:$M$2000,4,FALSE),"")</f>
        <v/>
      </c>
      <c r="H1948" s="164" t="str">
        <f>IF(D1948="所費",VLOOKUP(D1948,支出入力表!E1949:$M$2000,5,FALSE),"")</f>
        <v/>
      </c>
      <c r="I1948" s="166" t="str">
        <f>IF(D1948="所費",VLOOKUP(D1948,支出入力表!E1949:$M$2000,6,FALSE),"")</f>
        <v/>
      </c>
      <c r="J1948" s="167" t="str">
        <f>IF(D1948="所費",VLOOKUP(D1948,支出入力表!E1949:$M$2000,7,FALSE),"")</f>
        <v/>
      </c>
      <c r="K1948" s="167" t="str">
        <f>IF(D1948="所費",VLOOKUP(D1948,支出入力表!E1949:$M$2000,8,FALSE),"")</f>
        <v/>
      </c>
      <c r="L1948" s="168" t="str">
        <f>IF(D1948="所費",VLOOKUP(D1948,支出入力表!E1949:$M$2000,9,FALSE),"")</f>
        <v/>
      </c>
      <c r="M1948" s="30"/>
    </row>
    <row r="1949" spans="2:13" x14ac:dyDescent="0.55000000000000004">
      <c r="B1949" s="163" t="str">
        <f>IF(D1949="所費",支出入力表!A1950,"")</f>
        <v/>
      </c>
      <c r="C1949" s="164" t="str">
        <f>IF(D1949="所費",支出入力表!C1950,"")</f>
        <v/>
      </c>
      <c r="D1949" s="165" t="str">
        <f>IF(支出入力表!E1950="所費","所費","")</f>
        <v/>
      </c>
      <c r="E1949" s="165" t="str">
        <f>IF(D1949="","",支出入力表!G1950)</f>
        <v/>
      </c>
      <c r="F1949" s="196" t="str">
        <f>IF(E1949="","",VLOOKUP(E1949,プルダウン用リスト!$L$1:$M$14,2,FALSE))</f>
        <v/>
      </c>
      <c r="G1949" s="164" t="str">
        <f>IF(D1949="所費",VLOOKUP(D1949,支出入力表!E1950:$M$2000,4,FALSE),"")</f>
        <v/>
      </c>
      <c r="H1949" s="164" t="str">
        <f>IF(D1949="所費",VLOOKUP(D1949,支出入力表!E1950:$M$2000,5,FALSE),"")</f>
        <v/>
      </c>
      <c r="I1949" s="166" t="str">
        <f>IF(D1949="所費",VLOOKUP(D1949,支出入力表!E1950:$M$2000,6,FALSE),"")</f>
        <v/>
      </c>
      <c r="J1949" s="167" t="str">
        <f>IF(D1949="所費",VLOOKUP(D1949,支出入力表!E1950:$M$2000,7,FALSE),"")</f>
        <v/>
      </c>
      <c r="K1949" s="167" t="str">
        <f>IF(D1949="所費",VLOOKUP(D1949,支出入力表!E1950:$M$2000,8,FALSE),"")</f>
        <v/>
      </c>
      <c r="L1949" s="168" t="str">
        <f>IF(D1949="所費",VLOOKUP(D1949,支出入力表!E1950:$M$2000,9,FALSE),"")</f>
        <v/>
      </c>
      <c r="M1949" s="30"/>
    </row>
    <row r="1950" spans="2:13" x14ac:dyDescent="0.55000000000000004">
      <c r="B1950" s="163" t="str">
        <f>IF(D1950="所費",支出入力表!A1951,"")</f>
        <v/>
      </c>
      <c r="C1950" s="164" t="str">
        <f>IF(D1950="所費",支出入力表!C1951,"")</f>
        <v/>
      </c>
      <c r="D1950" s="165" t="str">
        <f>IF(支出入力表!E1951="所費","所費","")</f>
        <v/>
      </c>
      <c r="E1950" s="165" t="str">
        <f>IF(D1950="","",支出入力表!G1951)</f>
        <v/>
      </c>
      <c r="F1950" s="196" t="str">
        <f>IF(E1950="","",VLOOKUP(E1950,プルダウン用リスト!$L$1:$M$14,2,FALSE))</f>
        <v/>
      </c>
      <c r="G1950" s="164" t="str">
        <f>IF(D1950="所費",VLOOKUP(D1950,支出入力表!E1951:$M$2000,4,FALSE),"")</f>
        <v/>
      </c>
      <c r="H1950" s="164" t="str">
        <f>IF(D1950="所費",VLOOKUP(D1950,支出入力表!E1951:$M$2000,5,FALSE),"")</f>
        <v/>
      </c>
      <c r="I1950" s="166" t="str">
        <f>IF(D1950="所費",VLOOKUP(D1950,支出入力表!E1951:$M$2000,6,FALSE),"")</f>
        <v/>
      </c>
      <c r="J1950" s="167" t="str">
        <f>IF(D1950="所費",VLOOKUP(D1950,支出入力表!E1951:$M$2000,7,FALSE),"")</f>
        <v/>
      </c>
      <c r="K1950" s="167" t="str">
        <f>IF(D1950="所費",VLOOKUP(D1950,支出入力表!E1951:$M$2000,8,FALSE),"")</f>
        <v/>
      </c>
      <c r="L1950" s="168" t="str">
        <f>IF(D1950="所費",VLOOKUP(D1950,支出入力表!E1951:$M$2000,9,FALSE),"")</f>
        <v/>
      </c>
      <c r="M1950" s="30"/>
    </row>
    <row r="1951" spans="2:13" x14ac:dyDescent="0.55000000000000004">
      <c r="B1951" s="163" t="str">
        <f>IF(D1951="所費",支出入力表!A1952,"")</f>
        <v/>
      </c>
      <c r="C1951" s="164" t="str">
        <f>IF(D1951="所費",支出入力表!C1952,"")</f>
        <v/>
      </c>
      <c r="D1951" s="165" t="str">
        <f>IF(支出入力表!E1952="所費","所費","")</f>
        <v/>
      </c>
      <c r="E1951" s="165" t="str">
        <f>IF(D1951="","",支出入力表!G1952)</f>
        <v/>
      </c>
      <c r="F1951" s="196" t="str">
        <f>IF(E1951="","",VLOOKUP(E1951,プルダウン用リスト!$L$1:$M$14,2,FALSE))</f>
        <v/>
      </c>
      <c r="G1951" s="164" t="str">
        <f>IF(D1951="所費",VLOOKUP(D1951,支出入力表!E1952:$M$2000,4,FALSE),"")</f>
        <v/>
      </c>
      <c r="H1951" s="164" t="str">
        <f>IF(D1951="所費",VLOOKUP(D1951,支出入力表!E1952:$M$2000,5,FALSE),"")</f>
        <v/>
      </c>
      <c r="I1951" s="166" t="str">
        <f>IF(D1951="所費",VLOOKUP(D1951,支出入力表!E1952:$M$2000,6,FALSE),"")</f>
        <v/>
      </c>
      <c r="J1951" s="167" t="str">
        <f>IF(D1951="所費",VLOOKUP(D1951,支出入力表!E1952:$M$2000,7,FALSE),"")</f>
        <v/>
      </c>
      <c r="K1951" s="167" t="str">
        <f>IF(D1951="所費",VLOOKUP(D1951,支出入力表!E1952:$M$2000,8,FALSE),"")</f>
        <v/>
      </c>
      <c r="L1951" s="168" t="str">
        <f>IF(D1951="所費",VLOOKUP(D1951,支出入力表!E1952:$M$2000,9,FALSE),"")</f>
        <v/>
      </c>
      <c r="M1951" s="30"/>
    </row>
    <row r="1952" spans="2:13" x14ac:dyDescent="0.55000000000000004">
      <c r="B1952" s="163" t="str">
        <f>IF(D1952="所費",支出入力表!A1953,"")</f>
        <v/>
      </c>
      <c r="C1952" s="164" t="str">
        <f>IF(D1952="所費",支出入力表!C1953,"")</f>
        <v/>
      </c>
      <c r="D1952" s="165" t="str">
        <f>IF(支出入力表!E1953="所費","所費","")</f>
        <v/>
      </c>
      <c r="E1952" s="165" t="str">
        <f>IF(D1952="","",支出入力表!G1953)</f>
        <v/>
      </c>
      <c r="F1952" s="196" t="str">
        <f>IF(E1952="","",VLOOKUP(E1952,プルダウン用リスト!$L$1:$M$14,2,FALSE))</f>
        <v/>
      </c>
      <c r="G1952" s="164" t="str">
        <f>IF(D1952="所費",VLOOKUP(D1952,支出入力表!E1953:$M$2000,4,FALSE),"")</f>
        <v/>
      </c>
      <c r="H1952" s="164" t="str">
        <f>IF(D1952="所費",VLOOKUP(D1952,支出入力表!E1953:$M$2000,5,FALSE),"")</f>
        <v/>
      </c>
      <c r="I1952" s="166" t="str">
        <f>IF(D1952="所費",VLOOKUP(D1952,支出入力表!E1953:$M$2000,6,FALSE),"")</f>
        <v/>
      </c>
      <c r="J1952" s="167" t="str">
        <f>IF(D1952="所費",VLOOKUP(D1952,支出入力表!E1953:$M$2000,7,FALSE),"")</f>
        <v/>
      </c>
      <c r="K1952" s="167" t="str">
        <f>IF(D1952="所費",VLOOKUP(D1952,支出入力表!E1953:$M$2000,8,FALSE),"")</f>
        <v/>
      </c>
      <c r="L1952" s="168" t="str">
        <f>IF(D1952="所費",VLOOKUP(D1952,支出入力表!E1953:$M$2000,9,FALSE),"")</f>
        <v/>
      </c>
      <c r="M1952" s="30"/>
    </row>
    <row r="1953" spans="2:13" x14ac:dyDescent="0.55000000000000004">
      <c r="B1953" s="163" t="str">
        <f>IF(D1953="所費",支出入力表!A1954,"")</f>
        <v/>
      </c>
      <c r="C1953" s="164" t="str">
        <f>IF(D1953="所費",支出入力表!C1954,"")</f>
        <v/>
      </c>
      <c r="D1953" s="165" t="str">
        <f>IF(支出入力表!E1954="所費","所費","")</f>
        <v/>
      </c>
      <c r="E1953" s="165" t="str">
        <f>IF(D1953="","",支出入力表!G1954)</f>
        <v/>
      </c>
      <c r="F1953" s="196" t="str">
        <f>IF(E1953="","",VLOOKUP(E1953,プルダウン用リスト!$L$1:$M$14,2,FALSE))</f>
        <v/>
      </c>
      <c r="G1953" s="164" t="str">
        <f>IF(D1953="所費",VLOOKUP(D1953,支出入力表!E1954:$M$2000,4,FALSE),"")</f>
        <v/>
      </c>
      <c r="H1953" s="164" t="str">
        <f>IF(D1953="所費",VLOOKUP(D1953,支出入力表!E1954:$M$2000,5,FALSE),"")</f>
        <v/>
      </c>
      <c r="I1953" s="166" t="str">
        <f>IF(D1953="所費",VLOOKUP(D1953,支出入力表!E1954:$M$2000,6,FALSE),"")</f>
        <v/>
      </c>
      <c r="J1953" s="167" t="str">
        <f>IF(D1953="所費",VLOOKUP(D1953,支出入力表!E1954:$M$2000,7,FALSE),"")</f>
        <v/>
      </c>
      <c r="K1953" s="167" t="str">
        <f>IF(D1953="所費",VLOOKUP(D1953,支出入力表!E1954:$M$2000,8,FALSE),"")</f>
        <v/>
      </c>
      <c r="L1953" s="168" t="str">
        <f>IF(D1953="所費",VLOOKUP(D1953,支出入力表!E1954:$M$2000,9,FALSE),"")</f>
        <v/>
      </c>
      <c r="M1953" s="30"/>
    </row>
    <row r="1954" spans="2:13" x14ac:dyDescent="0.55000000000000004">
      <c r="B1954" s="163" t="str">
        <f>IF(D1954="所費",支出入力表!A1955,"")</f>
        <v/>
      </c>
      <c r="C1954" s="164" t="str">
        <f>IF(D1954="所費",支出入力表!C1955,"")</f>
        <v/>
      </c>
      <c r="D1954" s="165" t="str">
        <f>IF(支出入力表!E1955="所費","所費","")</f>
        <v/>
      </c>
      <c r="E1954" s="165" t="str">
        <f>IF(D1954="","",支出入力表!G1955)</f>
        <v/>
      </c>
      <c r="F1954" s="196" t="str">
        <f>IF(E1954="","",VLOOKUP(E1954,プルダウン用リスト!$L$1:$M$14,2,FALSE))</f>
        <v/>
      </c>
      <c r="G1954" s="164" t="str">
        <f>IF(D1954="所費",VLOOKUP(D1954,支出入力表!E1955:$M$2000,4,FALSE),"")</f>
        <v/>
      </c>
      <c r="H1954" s="164" t="str">
        <f>IF(D1954="所費",VLOOKUP(D1954,支出入力表!E1955:$M$2000,5,FALSE),"")</f>
        <v/>
      </c>
      <c r="I1954" s="166" t="str">
        <f>IF(D1954="所費",VLOOKUP(D1954,支出入力表!E1955:$M$2000,6,FALSE),"")</f>
        <v/>
      </c>
      <c r="J1954" s="167" t="str">
        <f>IF(D1954="所費",VLOOKUP(D1954,支出入力表!E1955:$M$2000,7,FALSE),"")</f>
        <v/>
      </c>
      <c r="K1954" s="167" t="str">
        <f>IF(D1954="所費",VLOOKUP(D1954,支出入力表!E1955:$M$2000,8,FALSE),"")</f>
        <v/>
      </c>
      <c r="L1954" s="168" t="str">
        <f>IF(D1954="所費",VLOOKUP(D1954,支出入力表!E1955:$M$2000,9,FALSE),"")</f>
        <v/>
      </c>
      <c r="M1954" s="30"/>
    </row>
    <row r="1955" spans="2:13" x14ac:dyDescent="0.55000000000000004">
      <c r="B1955" s="163" t="str">
        <f>IF(D1955="所費",支出入力表!A1956,"")</f>
        <v/>
      </c>
      <c r="C1955" s="164" t="str">
        <f>IF(D1955="所費",支出入力表!C1956,"")</f>
        <v/>
      </c>
      <c r="D1955" s="165" t="str">
        <f>IF(支出入力表!E1956="所費","所費","")</f>
        <v/>
      </c>
      <c r="E1955" s="165" t="str">
        <f>IF(D1955="","",支出入力表!G1956)</f>
        <v/>
      </c>
      <c r="F1955" s="196" t="str">
        <f>IF(E1955="","",VLOOKUP(E1955,プルダウン用リスト!$L$1:$M$14,2,FALSE))</f>
        <v/>
      </c>
      <c r="G1955" s="164" t="str">
        <f>IF(D1955="所費",VLOOKUP(D1955,支出入力表!E1956:$M$2000,4,FALSE),"")</f>
        <v/>
      </c>
      <c r="H1955" s="164" t="str">
        <f>IF(D1955="所費",VLOOKUP(D1955,支出入力表!E1956:$M$2000,5,FALSE),"")</f>
        <v/>
      </c>
      <c r="I1955" s="166" t="str">
        <f>IF(D1955="所費",VLOOKUP(D1955,支出入力表!E1956:$M$2000,6,FALSE),"")</f>
        <v/>
      </c>
      <c r="J1955" s="167" t="str">
        <f>IF(D1955="所費",VLOOKUP(D1955,支出入力表!E1956:$M$2000,7,FALSE),"")</f>
        <v/>
      </c>
      <c r="K1955" s="167" t="str">
        <f>IF(D1955="所費",VLOOKUP(D1955,支出入力表!E1956:$M$2000,8,FALSE),"")</f>
        <v/>
      </c>
      <c r="L1955" s="168" t="str">
        <f>IF(D1955="所費",VLOOKUP(D1955,支出入力表!E1956:$M$2000,9,FALSE),"")</f>
        <v/>
      </c>
      <c r="M1955" s="30"/>
    </row>
    <row r="1956" spans="2:13" x14ac:dyDescent="0.55000000000000004">
      <c r="B1956" s="163" t="str">
        <f>IF(D1956="所費",支出入力表!A1957,"")</f>
        <v/>
      </c>
      <c r="C1956" s="164" t="str">
        <f>IF(D1956="所費",支出入力表!C1957,"")</f>
        <v/>
      </c>
      <c r="D1956" s="165" t="str">
        <f>IF(支出入力表!E1957="所費","所費","")</f>
        <v/>
      </c>
      <c r="E1956" s="165" t="str">
        <f>IF(D1956="","",支出入力表!G1957)</f>
        <v/>
      </c>
      <c r="F1956" s="196" t="str">
        <f>IF(E1956="","",VLOOKUP(E1956,プルダウン用リスト!$L$1:$M$14,2,FALSE))</f>
        <v/>
      </c>
      <c r="G1956" s="164" t="str">
        <f>IF(D1956="所費",VLOOKUP(D1956,支出入力表!E1957:$M$2000,4,FALSE),"")</f>
        <v/>
      </c>
      <c r="H1956" s="164" t="str">
        <f>IF(D1956="所費",VLOOKUP(D1956,支出入力表!E1957:$M$2000,5,FALSE),"")</f>
        <v/>
      </c>
      <c r="I1956" s="166" t="str">
        <f>IF(D1956="所費",VLOOKUP(D1956,支出入力表!E1957:$M$2000,6,FALSE),"")</f>
        <v/>
      </c>
      <c r="J1956" s="167" t="str">
        <f>IF(D1956="所費",VLOOKUP(D1956,支出入力表!E1957:$M$2000,7,FALSE),"")</f>
        <v/>
      </c>
      <c r="K1956" s="167" t="str">
        <f>IF(D1956="所費",VLOOKUP(D1956,支出入力表!E1957:$M$2000,8,FALSE),"")</f>
        <v/>
      </c>
      <c r="L1956" s="168" t="str">
        <f>IF(D1956="所費",VLOOKUP(D1956,支出入力表!E1957:$M$2000,9,FALSE),"")</f>
        <v/>
      </c>
      <c r="M1956" s="30"/>
    </row>
    <row r="1957" spans="2:13" x14ac:dyDescent="0.55000000000000004">
      <c r="B1957" s="163" t="str">
        <f>IF(D1957="所費",支出入力表!A1958,"")</f>
        <v/>
      </c>
      <c r="C1957" s="164" t="str">
        <f>IF(D1957="所費",支出入力表!C1958,"")</f>
        <v/>
      </c>
      <c r="D1957" s="165" t="str">
        <f>IF(支出入力表!E1958="所費","所費","")</f>
        <v/>
      </c>
      <c r="E1957" s="165" t="str">
        <f>IF(D1957="","",支出入力表!G1958)</f>
        <v/>
      </c>
      <c r="F1957" s="196" t="str">
        <f>IF(E1957="","",VLOOKUP(E1957,プルダウン用リスト!$L$1:$M$14,2,FALSE))</f>
        <v/>
      </c>
      <c r="G1957" s="164" t="str">
        <f>IF(D1957="所費",VLOOKUP(D1957,支出入力表!E1958:$M$2000,4,FALSE),"")</f>
        <v/>
      </c>
      <c r="H1957" s="164" t="str">
        <f>IF(D1957="所費",VLOOKUP(D1957,支出入力表!E1958:$M$2000,5,FALSE),"")</f>
        <v/>
      </c>
      <c r="I1957" s="166" t="str">
        <f>IF(D1957="所費",VLOOKUP(D1957,支出入力表!E1958:$M$2000,6,FALSE),"")</f>
        <v/>
      </c>
      <c r="J1957" s="167" t="str">
        <f>IF(D1957="所費",VLOOKUP(D1957,支出入力表!E1958:$M$2000,7,FALSE),"")</f>
        <v/>
      </c>
      <c r="K1957" s="167" t="str">
        <f>IF(D1957="所費",VLOOKUP(D1957,支出入力表!E1958:$M$2000,8,FALSE),"")</f>
        <v/>
      </c>
      <c r="L1957" s="168" t="str">
        <f>IF(D1957="所費",VLOOKUP(D1957,支出入力表!E1958:$M$2000,9,FALSE),"")</f>
        <v/>
      </c>
      <c r="M1957" s="30"/>
    </row>
    <row r="1958" spans="2:13" x14ac:dyDescent="0.55000000000000004">
      <c r="B1958" s="163" t="str">
        <f>IF(D1958="所費",支出入力表!A1959,"")</f>
        <v/>
      </c>
      <c r="C1958" s="164" t="str">
        <f>IF(D1958="所費",支出入力表!C1959,"")</f>
        <v/>
      </c>
      <c r="D1958" s="165" t="str">
        <f>IF(支出入力表!E1959="所費","所費","")</f>
        <v/>
      </c>
      <c r="E1958" s="165" t="str">
        <f>IF(D1958="","",支出入力表!G1959)</f>
        <v/>
      </c>
      <c r="F1958" s="196" t="str">
        <f>IF(E1958="","",VLOOKUP(E1958,プルダウン用リスト!$L$1:$M$14,2,FALSE))</f>
        <v/>
      </c>
      <c r="G1958" s="164" t="str">
        <f>IF(D1958="所費",VLOOKUP(D1958,支出入力表!E1959:$M$2000,4,FALSE),"")</f>
        <v/>
      </c>
      <c r="H1958" s="164" t="str">
        <f>IF(D1958="所費",VLOOKUP(D1958,支出入力表!E1959:$M$2000,5,FALSE),"")</f>
        <v/>
      </c>
      <c r="I1958" s="166" t="str">
        <f>IF(D1958="所費",VLOOKUP(D1958,支出入力表!E1959:$M$2000,6,FALSE),"")</f>
        <v/>
      </c>
      <c r="J1958" s="167" t="str">
        <f>IF(D1958="所費",VLOOKUP(D1958,支出入力表!E1959:$M$2000,7,FALSE),"")</f>
        <v/>
      </c>
      <c r="K1958" s="167" t="str">
        <f>IF(D1958="所費",VLOOKUP(D1958,支出入力表!E1959:$M$2000,8,FALSE),"")</f>
        <v/>
      </c>
      <c r="L1958" s="168" t="str">
        <f>IF(D1958="所費",VLOOKUP(D1958,支出入力表!E1959:$M$2000,9,FALSE),"")</f>
        <v/>
      </c>
      <c r="M1958" s="30"/>
    </row>
    <row r="1959" spans="2:13" x14ac:dyDescent="0.55000000000000004">
      <c r="B1959" s="163" t="str">
        <f>IF(D1959="所費",支出入力表!A1960,"")</f>
        <v/>
      </c>
      <c r="C1959" s="164" t="str">
        <f>IF(D1959="所費",支出入力表!C1960,"")</f>
        <v/>
      </c>
      <c r="D1959" s="165" t="str">
        <f>IF(支出入力表!E1960="所費","所費","")</f>
        <v/>
      </c>
      <c r="E1959" s="165" t="str">
        <f>IF(D1959="","",支出入力表!G1960)</f>
        <v/>
      </c>
      <c r="F1959" s="196" t="str">
        <f>IF(E1959="","",VLOOKUP(E1959,プルダウン用リスト!$L$1:$M$14,2,FALSE))</f>
        <v/>
      </c>
      <c r="G1959" s="164" t="str">
        <f>IF(D1959="所費",VLOOKUP(D1959,支出入力表!E1960:$M$2000,4,FALSE),"")</f>
        <v/>
      </c>
      <c r="H1959" s="164" t="str">
        <f>IF(D1959="所費",VLOOKUP(D1959,支出入力表!E1960:$M$2000,5,FALSE),"")</f>
        <v/>
      </c>
      <c r="I1959" s="166" t="str">
        <f>IF(D1959="所費",VLOOKUP(D1959,支出入力表!E1960:$M$2000,6,FALSE),"")</f>
        <v/>
      </c>
      <c r="J1959" s="167" t="str">
        <f>IF(D1959="所費",VLOOKUP(D1959,支出入力表!E1960:$M$2000,7,FALSE),"")</f>
        <v/>
      </c>
      <c r="K1959" s="167" t="str">
        <f>IF(D1959="所費",VLOOKUP(D1959,支出入力表!E1960:$M$2000,8,FALSE),"")</f>
        <v/>
      </c>
      <c r="L1959" s="168" t="str">
        <f>IF(D1959="所費",VLOOKUP(D1959,支出入力表!E1960:$M$2000,9,FALSE),"")</f>
        <v/>
      </c>
      <c r="M1959" s="30"/>
    </row>
    <row r="1960" spans="2:13" x14ac:dyDescent="0.55000000000000004">
      <c r="B1960" s="163" t="str">
        <f>IF(D1960="所費",支出入力表!A1961,"")</f>
        <v/>
      </c>
      <c r="C1960" s="164" t="str">
        <f>IF(D1960="所費",支出入力表!C1961,"")</f>
        <v/>
      </c>
      <c r="D1960" s="165" t="str">
        <f>IF(支出入力表!E1961="所費","所費","")</f>
        <v/>
      </c>
      <c r="E1960" s="165" t="str">
        <f>IF(D1960="","",支出入力表!G1961)</f>
        <v/>
      </c>
      <c r="F1960" s="196" t="str">
        <f>IF(E1960="","",VLOOKUP(E1960,プルダウン用リスト!$L$1:$M$14,2,FALSE))</f>
        <v/>
      </c>
      <c r="G1960" s="164" t="str">
        <f>IF(D1960="所費",VLOOKUP(D1960,支出入力表!E1961:$M$2000,4,FALSE),"")</f>
        <v/>
      </c>
      <c r="H1960" s="164" t="str">
        <f>IF(D1960="所費",VLOOKUP(D1960,支出入力表!E1961:$M$2000,5,FALSE),"")</f>
        <v/>
      </c>
      <c r="I1960" s="166" t="str">
        <f>IF(D1960="所費",VLOOKUP(D1960,支出入力表!E1961:$M$2000,6,FALSE),"")</f>
        <v/>
      </c>
      <c r="J1960" s="167" t="str">
        <f>IF(D1960="所費",VLOOKUP(D1960,支出入力表!E1961:$M$2000,7,FALSE),"")</f>
        <v/>
      </c>
      <c r="K1960" s="167" t="str">
        <f>IF(D1960="所費",VLOOKUP(D1960,支出入力表!E1961:$M$2000,8,FALSE),"")</f>
        <v/>
      </c>
      <c r="L1960" s="168" t="str">
        <f>IF(D1960="所費",VLOOKUP(D1960,支出入力表!E1961:$M$2000,9,FALSE),"")</f>
        <v/>
      </c>
      <c r="M1960" s="30"/>
    </row>
    <row r="1961" spans="2:13" x14ac:dyDescent="0.55000000000000004">
      <c r="B1961" s="163" t="str">
        <f>IF(D1961="所費",支出入力表!A1962,"")</f>
        <v/>
      </c>
      <c r="C1961" s="164" t="str">
        <f>IF(D1961="所費",支出入力表!C1962,"")</f>
        <v/>
      </c>
      <c r="D1961" s="165" t="str">
        <f>IF(支出入力表!E1962="所費","所費","")</f>
        <v/>
      </c>
      <c r="E1961" s="165" t="str">
        <f>IF(D1961="","",支出入力表!G1962)</f>
        <v/>
      </c>
      <c r="F1961" s="196" t="str">
        <f>IF(E1961="","",VLOOKUP(E1961,プルダウン用リスト!$L$1:$M$14,2,FALSE))</f>
        <v/>
      </c>
      <c r="G1961" s="164" t="str">
        <f>IF(D1961="所費",VLOOKUP(D1961,支出入力表!E1962:$M$2000,4,FALSE),"")</f>
        <v/>
      </c>
      <c r="H1961" s="164" t="str">
        <f>IF(D1961="所費",VLOOKUP(D1961,支出入力表!E1962:$M$2000,5,FALSE),"")</f>
        <v/>
      </c>
      <c r="I1961" s="166" t="str">
        <f>IF(D1961="所費",VLOOKUP(D1961,支出入力表!E1962:$M$2000,6,FALSE),"")</f>
        <v/>
      </c>
      <c r="J1961" s="167" t="str">
        <f>IF(D1961="所費",VLOOKUP(D1961,支出入力表!E1962:$M$2000,7,FALSE),"")</f>
        <v/>
      </c>
      <c r="K1961" s="167" t="str">
        <f>IF(D1961="所費",VLOOKUP(D1961,支出入力表!E1962:$M$2000,8,FALSE),"")</f>
        <v/>
      </c>
      <c r="L1961" s="168" t="str">
        <f>IF(D1961="所費",VLOOKUP(D1961,支出入力表!E1962:$M$2000,9,FALSE),"")</f>
        <v/>
      </c>
      <c r="M1961" s="30"/>
    </row>
    <row r="1962" spans="2:13" x14ac:dyDescent="0.55000000000000004">
      <c r="B1962" s="163" t="str">
        <f>IF(D1962="所費",支出入力表!A1963,"")</f>
        <v/>
      </c>
      <c r="C1962" s="164" t="str">
        <f>IF(D1962="所費",支出入力表!C1963,"")</f>
        <v/>
      </c>
      <c r="D1962" s="165" t="str">
        <f>IF(支出入力表!E1963="所費","所費","")</f>
        <v/>
      </c>
      <c r="E1962" s="165" t="str">
        <f>IF(D1962="","",支出入力表!G1963)</f>
        <v/>
      </c>
      <c r="F1962" s="196" t="str">
        <f>IF(E1962="","",VLOOKUP(E1962,プルダウン用リスト!$L$1:$M$14,2,FALSE))</f>
        <v/>
      </c>
      <c r="G1962" s="164" t="str">
        <f>IF(D1962="所費",VLOOKUP(D1962,支出入力表!E1963:$M$2000,4,FALSE),"")</f>
        <v/>
      </c>
      <c r="H1962" s="164" t="str">
        <f>IF(D1962="所費",VLOOKUP(D1962,支出入力表!E1963:$M$2000,5,FALSE),"")</f>
        <v/>
      </c>
      <c r="I1962" s="166" t="str">
        <f>IF(D1962="所費",VLOOKUP(D1962,支出入力表!E1963:$M$2000,6,FALSE),"")</f>
        <v/>
      </c>
      <c r="J1962" s="167" t="str">
        <f>IF(D1962="所費",VLOOKUP(D1962,支出入力表!E1963:$M$2000,7,FALSE),"")</f>
        <v/>
      </c>
      <c r="K1962" s="167" t="str">
        <f>IF(D1962="所費",VLOOKUP(D1962,支出入力表!E1963:$M$2000,8,FALSE),"")</f>
        <v/>
      </c>
      <c r="L1962" s="168" t="str">
        <f>IF(D1962="所費",VLOOKUP(D1962,支出入力表!E1963:$M$2000,9,FALSE),"")</f>
        <v/>
      </c>
      <c r="M1962" s="30"/>
    </row>
    <row r="1963" spans="2:13" x14ac:dyDescent="0.55000000000000004">
      <c r="B1963" s="163" t="str">
        <f>IF(D1963="所費",支出入力表!A1964,"")</f>
        <v/>
      </c>
      <c r="C1963" s="164" t="str">
        <f>IF(D1963="所費",支出入力表!C1964,"")</f>
        <v/>
      </c>
      <c r="D1963" s="165" t="str">
        <f>IF(支出入力表!E1964="所費","所費","")</f>
        <v/>
      </c>
      <c r="E1963" s="165" t="str">
        <f>IF(D1963="","",支出入力表!G1964)</f>
        <v/>
      </c>
      <c r="F1963" s="196" t="str">
        <f>IF(E1963="","",VLOOKUP(E1963,プルダウン用リスト!$L$1:$M$14,2,FALSE))</f>
        <v/>
      </c>
      <c r="G1963" s="164" t="str">
        <f>IF(D1963="所費",VLOOKUP(D1963,支出入力表!E1964:$M$2000,4,FALSE),"")</f>
        <v/>
      </c>
      <c r="H1963" s="164" t="str">
        <f>IF(D1963="所費",VLOOKUP(D1963,支出入力表!E1964:$M$2000,5,FALSE),"")</f>
        <v/>
      </c>
      <c r="I1963" s="166" t="str">
        <f>IF(D1963="所費",VLOOKUP(D1963,支出入力表!E1964:$M$2000,6,FALSE),"")</f>
        <v/>
      </c>
      <c r="J1963" s="167" t="str">
        <f>IF(D1963="所費",VLOOKUP(D1963,支出入力表!E1964:$M$2000,7,FALSE),"")</f>
        <v/>
      </c>
      <c r="K1963" s="167" t="str">
        <f>IF(D1963="所費",VLOOKUP(D1963,支出入力表!E1964:$M$2000,8,FALSE),"")</f>
        <v/>
      </c>
      <c r="L1963" s="168" t="str">
        <f>IF(D1963="所費",VLOOKUP(D1963,支出入力表!E1964:$M$2000,9,FALSE),"")</f>
        <v/>
      </c>
      <c r="M1963" s="30"/>
    </row>
    <row r="1964" spans="2:13" x14ac:dyDescent="0.55000000000000004">
      <c r="B1964" s="163" t="str">
        <f>IF(D1964="所費",支出入力表!A1965,"")</f>
        <v/>
      </c>
      <c r="C1964" s="164" t="str">
        <f>IF(D1964="所費",支出入力表!C1965,"")</f>
        <v/>
      </c>
      <c r="D1964" s="165" t="str">
        <f>IF(支出入力表!E1965="所費","所費","")</f>
        <v/>
      </c>
      <c r="E1964" s="165" t="str">
        <f>IF(D1964="","",支出入力表!G1965)</f>
        <v/>
      </c>
      <c r="F1964" s="196" t="str">
        <f>IF(E1964="","",VLOOKUP(E1964,プルダウン用リスト!$L$1:$M$14,2,FALSE))</f>
        <v/>
      </c>
      <c r="G1964" s="164" t="str">
        <f>IF(D1964="所費",VLOOKUP(D1964,支出入力表!E1965:$M$2000,4,FALSE),"")</f>
        <v/>
      </c>
      <c r="H1964" s="164" t="str">
        <f>IF(D1964="所費",VLOOKUP(D1964,支出入力表!E1965:$M$2000,5,FALSE),"")</f>
        <v/>
      </c>
      <c r="I1964" s="166" t="str">
        <f>IF(D1964="所費",VLOOKUP(D1964,支出入力表!E1965:$M$2000,6,FALSE),"")</f>
        <v/>
      </c>
      <c r="J1964" s="167" t="str">
        <f>IF(D1964="所費",VLOOKUP(D1964,支出入力表!E1965:$M$2000,7,FALSE),"")</f>
        <v/>
      </c>
      <c r="K1964" s="167" t="str">
        <f>IF(D1964="所費",VLOOKUP(D1964,支出入力表!E1965:$M$2000,8,FALSE),"")</f>
        <v/>
      </c>
      <c r="L1964" s="168" t="str">
        <f>IF(D1964="所費",VLOOKUP(D1964,支出入力表!E1965:$M$2000,9,FALSE),"")</f>
        <v/>
      </c>
      <c r="M1964" s="30"/>
    </row>
    <row r="1965" spans="2:13" x14ac:dyDescent="0.55000000000000004">
      <c r="B1965" s="163" t="str">
        <f>IF(D1965="所費",支出入力表!A1966,"")</f>
        <v/>
      </c>
      <c r="C1965" s="164" t="str">
        <f>IF(D1965="所費",支出入力表!C1966,"")</f>
        <v/>
      </c>
      <c r="D1965" s="165" t="str">
        <f>IF(支出入力表!E1966="所費","所費","")</f>
        <v/>
      </c>
      <c r="E1965" s="165" t="str">
        <f>IF(D1965="","",支出入力表!G1966)</f>
        <v/>
      </c>
      <c r="F1965" s="196" t="str">
        <f>IF(E1965="","",VLOOKUP(E1965,プルダウン用リスト!$L$1:$M$14,2,FALSE))</f>
        <v/>
      </c>
      <c r="G1965" s="164" t="str">
        <f>IF(D1965="所費",VLOOKUP(D1965,支出入力表!E1966:$M$2000,4,FALSE),"")</f>
        <v/>
      </c>
      <c r="H1965" s="164" t="str">
        <f>IF(D1965="所費",VLOOKUP(D1965,支出入力表!E1966:$M$2000,5,FALSE),"")</f>
        <v/>
      </c>
      <c r="I1965" s="166" t="str">
        <f>IF(D1965="所費",VLOOKUP(D1965,支出入力表!E1966:$M$2000,6,FALSE),"")</f>
        <v/>
      </c>
      <c r="J1965" s="167" t="str">
        <f>IF(D1965="所費",VLOOKUP(D1965,支出入力表!E1966:$M$2000,7,FALSE),"")</f>
        <v/>
      </c>
      <c r="K1965" s="167" t="str">
        <f>IF(D1965="所費",VLOOKUP(D1965,支出入力表!E1966:$M$2000,8,FALSE),"")</f>
        <v/>
      </c>
      <c r="L1965" s="168" t="str">
        <f>IF(D1965="所費",VLOOKUP(D1965,支出入力表!E1966:$M$2000,9,FALSE),"")</f>
        <v/>
      </c>
      <c r="M1965" s="30"/>
    </row>
    <row r="1966" spans="2:13" x14ac:dyDescent="0.55000000000000004">
      <c r="B1966" s="163" t="str">
        <f>IF(D1966="所費",支出入力表!A1967,"")</f>
        <v/>
      </c>
      <c r="C1966" s="164" t="str">
        <f>IF(D1966="所費",支出入力表!C1967,"")</f>
        <v/>
      </c>
      <c r="D1966" s="165" t="str">
        <f>IF(支出入力表!E1967="所費","所費","")</f>
        <v/>
      </c>
      <c r="E1966" s="165" t="str">
        <f>IF(D1966="","",支出入力表!G1967)</f>
        <v/>
      </c>
      <c r="F1966" s="196" t="str">
        <f>IF(E1966="","",VLOOKUP(E1966,プルダウン用リスト!$L$1:$M$14,2,FALSE))</f>
        <v/>
      </c>
      <c r="G1966" s="164" t="str">
        <f>IF(D1966="所費",VLOOKUP(D1966,支出入力表!E1967:$M$2000,4,FALSE),"")</f>
        <v/>
      </c>
      <c r="H1966" s="164" t="str">
        <f>IF(D1966="所費",VLOOKUP(D1966,支出入力表!E1967:$M$2000,5,FALSE),"")</f>
        <v/>
      </c>
      <c r="I1966" s="166" t="str">
        <f>IF(D1966="所費",VLOOKUP(D1966,支出入力表!E1967:$M$2000,6,FALSE),"")</f>
        <v/>
      </c>
      <c r="J1966" s="167" t="str">
        <f>IF(D1966="所費",VLOOKUP(D1966,支出入力表!E1967:$M$2000,7,FALSE),"")</f>
        <v/>
      </c>
      <c r="K1966" s="167" t="str">
        <f>IF(D1966="所費",VLOOKUP(D1966,支出入力表!E1967:$M$2000,8,FALSE),"")</f>
        <v/>
      </c>
      <c r="L1966" s="168" t="str">
        <f>IF(D1966="所費",VLOOKUP(D1966,支出入力表!E1967:$M$2000,9,FALSE),"")</f>
        <v/>
      </c>
      <c r="M1966" s="30"/>
    </row>
    <row r="1967" spans="2:13" x14ac:dyDescent="0.55000000000000004">
      <c r="B1967" s="163" t="str">
        <f>IF(D1967="所費",支出入力表!A1968,"")</f>
        <v/>
      </c>
      <c r="C1967" s="164" t="str">
        <f>IF(D1967="所費",支出入力表!C1968,"")</f>
        <v/>
      </c>
      <c r="D1967" s="165" t="str">
        <f>IF(支出入力表!E1968="所費","所費","")</f>
        <v/>
      </c>
      <c r="E1967" s="165" t="str">
        <f>IF(D1967="","",支出入力表!G1968)</f>
        <v/>
      </c>
      <c r="F1967" s="196" t="str">
        <f>IF(E1967="","",VLOOKUP(E1967,プルダウン用リスト!$L$1:$M$14,2,FALSE))</f>
        <v/>
      </c>
      <c r="G1967" s="164" t="str">
        <f>IF(D1967="所費",VLOOKUP(D1967,支出入力表!E1968:$M$2000,4,FALSE),"")</f>
        <v/>
      </c>
      <c r="H1967" s="164" t="str">
        <f>IF(D1967="所費",VLOOKUP(D1967,支出入力表!E1968:$M$2000,5,FALSE),"")</f>
        <v/>
      </c>
      <c r="I1967" s="166" t="str">
        <f>IF(D1967="所費",VLOOKUP(D1967,支出入力表!E1968:$M$2000,6,FALSE),"")</f>
        <v/>
      </c>
      <c r="J1967" s="167" t="str">
        <f>IF(D1967="所費",VLOOKUP(D1967,支出入力表!E1968:$M$2000,7,FALSE),"")</f>
        <v/>
      </c>
      <c r="K1967" s="167" t="str">
        <f>IF(D1967="所費",VLOOKUP(D1967,支出入力表!E1968:$M$2000,8,FALSE),"")</f>
        <v/>
      </c>
      <c r="L1967" s="168" t="str">
        <f>IF(D1967="所費",VLOOKUP(D1967,支出入力表!E1968:$M$2000,9,FALSE),"")</f>
        <v/>
      </c>
      <c r="M1967" s="30"/>
    </row>
    <row r="1968" spans="2:13" x14ac:dyDescent="0.55000000000000004">
      <c r="B1968" s="163" t="str">
        <f>IF(D1968="所費",支出入力表!A1969,"")</f>
        <v/>
      </c>
      <c r="C1968" s="164" t="str">
        <f>IF(D1968="所費",支出入力表!C1969,"")</f>
        <v/>
      </c>
      <c r="D1968" s="165" t="str">
        <f>IF(支出入力表!E1969="所費","所費","")</f>
        <v/>
      </c>
      <c r="E1968" s="165" t="str">
        <f>IF(D1968="","",支出入力表!G1969)</f>
        <v/>
      </c>
      <c r="F1968" s="196" t="str">
        <f>IF(E1968="","",VLOOKUP(E1968,プルダウン用リスト!$L$1:$M$14,2,FALSE))</f>
        <v/>
      </c>
      <c r="G1968" s="164" t="str">
        <f>IF(D1968="所費",VLOOKUP(D1968,支出入力表!E1969:$M$2000,4,FALSE),"")</f>
        <v/>
      </c>
      <c r="H1968" s="164" t="str">
        <f>IF(D1968="所費",VLOOKUP(D1968,支出入力表!E1969:$M$2000,5,FALSE),"")</f>
        <v/>
      </c>
      <c r="I1968" s="166" t="str">
        <f>IF(D1968="所費",VLOOKUP(D1968,支出入力表!E1969:$M$2000,6,FALSE),"")</f>
        <v/>
      </c>
      <c r="J1968" s="167" t="str">
        <f>IF(D1968="所費",VLOOKUP(D1968,支出入力表!E1969:$M$2000,7,FALSE),"")</f>
        <v/>
      </c>
      <c r="K1968" s="167" t="str">
        <f>IF(D1968="所費",VLOOKUP(D1968,支出入力表!E1969:$M$2000,8,FALSE),"")</f>
        <v/>
      </c>
      <c r="L1968" s="168" t="str">
        <f>IF(D1968="所費",VLOOKUP(D1968,支出入力表!E1969:$M$2000,9,FALSE),"")</f>
        <v/>
      </c>
      <c r="M1968" s="30"/>
    </row>
    <row r="1969" spans="2:13" x14ac:dyDescent="0.55000000000000004">
      <c r="B1969" s="163" t="str">
        <f>IF(D1969="所費",支出入力表!A1970,"")</f>
        <v/>
      </c>
      <c r="C1969" s="164" t="str">
        <f>IF(D1969="所費",支出入力表!C1970,"")</f>
        <v/>
      </c>
      <c r="D1969" s="165" t="str">
        <f>IF(支出入力表!E1970="所費","所費","")</f>
        <v/>
      </c>
      <c r="E1969" s="165" t="str">
        <f>IF(D1969="","",支出入力表!G1970)</f>
        <v/>
      </c>
      <c r="F1969" s="196" t="str">
        <f>IF(E1969="","",VLOOKUP(E1969,プルダウン用リスト!$L$1:$M$14,2,FALSE))</f>
        <v/>
      </c>
      <c r="G1969" s="164" t="str">
        <f>IF(D1969="所費",VLOOKUP(D1969,支出入力表!E1970:$M$2000,4,FALSE),"")</f>
        <v/>
      </c>
      <c r="H1969" s="164" t="str">
        <f>IF(D1969="所費",VLOOKUP(D1969,支出入力表!E1970:$M$2000,5,FALSE),"")</f>
        <v/>
      </c>
      <c r="I1969" s="166" t="str">
        <f>IF(D1969="所費",VLOOKUP(D1969,支出入力表!E1970:$M$2000,6,FALSE),"")</f>
        <v/>
      </c>
      <c r="J1969" s="167" t="str">
        <f>IF(D1969="所費",VLOOKUP(D1969,支出入力表!E1970:$M$2000,7,FALSE),"")</f>
        <v/>
      </c>
      <c r="K1969" s="167" t="str">
        <f>IF(D1969="所費",VLOOKUP(D1969,支出入力表!E1970:$M$2000,8,FALSE),"")</f>
        <v/>
      </c>
      <c r="L1969" s="168" t="str">
        <f>IF(D1969="所費",VLOOKUP(D1969,支出入力表!E1970:$M$2000,9,FALSE),"")</f>
        <v/>
      </c>
      <c r="M1969" s="30"/>
    </row>
    <row r="1970" spans="2:13" x14ac:dyDescent="0.55000000000000004">
      <c r="B1970" s="163" t="str">
        <f>IF(D1970="所費",支出入力表!A1971,"")</f>
        <v/>
      </c>
      <c r="C1970" s="164" t="str">
        <f>IF(D1970="所費",支出入力表!C1971,"")</f>
        <v/>
      </c>
      <c r="D1970" s="165" t="str">
        <f>IF(支出入力表!E1971="所費","所費","")</f>
        <v/>
      </c>
      <c r="E1970" s="165" t="str">
        <f>IF(D1970="","",支出入力表!G1971)</f>
        <v/>
      </c>
      <c r="F1970" s="196" t="str">
        <f>IF(E1970="","",VLOOKUP(E1970,プルダウン用リスト!$L$1:$M$14,2,FALSE))</f>
        <v/>
      </c>
      <c r="G1970" s="164" t="str">
        <f>IF(D1970="所費",VLOOKUP(D1970,支出入力表!E1971:$M$2000,4,FALSE),"")</f>
        <v/>
      </c>
      <c r="H1970" s="164" t="str">
        <f>IF(D1970="所費",VLOOKUP(D1970,支出入力表!E1971:$M$2000,5,FALSE),"")</f>
        <v/>
      </c>
      <c r="I1970" s="166" t="str">
        <f>IF(D1970="所費",VLOOKUP(D1970,支出入力表!E1971:$M$2000,6,FALSE),"")</f>
        <v/>
      </c>
      <c r="J1970" s="167" t="str">
        <f>IF(D1970="所費",VLOOKUP(D1970,支出入力表!E1971:$M$2000,7,FALSE),"")</f>
        <v/>
      </c>
      <c r="K1970" s="167" t="str">
        <f>IF(D1970="所費",VLOOKUP(D1970,支出入力表!E1971:$M$2000,8,FALSE),"")</f>
        <v/>
      </c>
      <c r="L1970" s="168" t="str">
        <f>IF(D1970="所費",VLOOKUP(D1970,支出入力表!E1971:$M$2000,9,FALSE),"")</f>
        <v/>
      </c>
      <c r="M1970" s="30"/>
    </row>
    <row r="1971" spans="2:13" x14ac:dyDescent="0.55000000000000004">
      <c r="B1971" s="163" t="str">
        <f>IF(D1971="所費",支出入力表!A1972,"")</f>
        <v/>
      </c>
      <c r="C1971" s="164" t="str">
        <f>IF(D1971="所費",支出入力表!C1972,"")</f>
        <v/>
      </c>
      <c r="D1971" s="165" t="str">
        <f>IF(支出入力表!E1972="所費","所費","")</f>
        <v/>
      </c>
      <c r="E1971" s="165" t="str">
        <f>IF(D1971="","",支出入力表!G1972)</f>
        <v/>
      </c>
      <c r="F1971" s="196" t="str">
        <f>IF(E1971="","",VLOOKUP(E1971,プルダウン用リスト!$L$1:$M$14,2,FALSE))</f>
        <v/>
      </c>
      <c r="G1971" s="164" t="str">
        <f>IF(D1971="所費",VLOOKUP(D1971,支出入力表!E1972:$M$2000,4,FALSE),"")</f>
        <v/>
      </c>
      <c r="H1971" s="164" t="str">
        <f>IF(D1971="所費",VLOOKUP(D1971,支出入力表!E1972:$M$2000,5,FALSE),"")</f>
        <v/>
      </c>
      <c r="I1971" s="166" t="str">
        <f>IF(D1971="所費",VLOOKUP(D1971,支出入力表!E1972:$M$2000,6,FALSE),"")</f>
        <v/>
      </c>
      <c r="J1971" s="167" t="str">
        <f>IF(D1971="所費",VLOOKUP(D1971,支出入力表!E1972:$M$2000,7,FALSE),"")</f>
        <v/>
      </c>
      <c r="K1971" s="167" t="str">
        <f>IF(D1971="所費",VLOOKUP(D1971,支出入力表!E1972:$M$2000,8,FALSE),"")</f>
        <v/>
      </c>
      <c r="L1971" s="168" t="str">
        <f>IF(D1971="所費",VLOOKUP(D1971,支出入力表!E1972:$M$2000,9,FALSE),"")</f>
        <v/>
      </c>
      <c r="M1971" s="30"/>
    </row>
    <row r="1972" spans="2:13" x14ac:dyDescent="0.55000000000000004">
      <c r="B1972" s="163" t="str">
        <f>IF(D1972="所費",支出入力表!A1973,"")</f>
        <v/>
      </c>
      <c r="C1972" s="164" t="str">
        <f>IF(D1972="所費",支出入力表!C1973,"")</f>
        <v/>
      </c>
      <c r="D1972" s="165" t="str">
        <f>IF(支出入力表!E1973="所費","所費","")</f>
        <v/>
      </c>
      <c r="E1972" s="165" t="str">
        <f>IF(D1972="","",支出入力表!G1973)</f>
        <v/>
      </c>
      <c r="F1972" s="196" t="str">
        <f>IF(E1972="","",VLOOKUP(E1972,プルダウン用リスト!$L$1:$M$14,2,FALSE))</f>
        <v/>
      </c>
      <c r="G1972" s="164" t="str">
        <f>IF(D1972="所費",VLOOKUP(D1972,支出入力表!E1973:$M$2000,4,FALSE),"")</f>
        <v/>
      </c>
      <c r="H1972" s="164" t="str">
        <f>IF(D1972="所費",VLOOKUP(D1972,支出入力表!E1973:$M$2000,5,FALSE),"")</f>
        <v/>
      </c>
      <c r="I1972" s="166" t="str">
        <f>IF(D1972="所費",VLOOKUP(D1972,支出入力表!E1973:$M$2000,6,FALSE),"")</f>
        <v/>
      </c>
      <c r="J1972" s="167" t="str">
        <f>IF(D1972="所費",VLOOKUP(D1972,支出入力表!E1973:$M$2000,7,FALSE),"")</f>
        <v/>
      </c>
      <c r="K1972" s="167" t="str">
        <f>IF(D1972="所費",VLOOKUP(D1972,支出入力表!E1973:$M$2000,8,FALSE),"")</f>
        <v/>
      </c>
      <c r="L1972" s="168" t="str">
        <f>IF(D1972="所費",VLOOKUP(D1972,支出入力表!E1973:$M$2000,9,FALSE),"")</f>
        <v/>
      </c>
      <c r="M1972" s="30"/>
    </row>
    <row r="1973" spans="2:13" x14ac:dyDescent="0.55000000000000004">
      <c r="B1973" s="163" t="str">
        <f>IF(D1973="所費",支出入力表!A1974,"")</f>
        <v/>
      </c>
      <c r="C1973" s="164" t="str">
        <f>IF(D1973="所費",支出入力表!C1974,"")</f>
        <v/>
      </c>
      <c r="D1973" s="165" t="str">
        <f>IF(支出入力表!E1974="所費","所費","")</f>
        <v/>
      </c>
      <c r="E1973" s="165" t="str">
        <f>IF(D1973="","",支出入力表!G1974)</f>
        <v/>
      </c>
      <c r="F1973" s="196" t="str">
        <f>IF(E1973="","",VLOOKUP(E1973,プルダウン用リスト!$L$1:$M$14,2,FALSE))</f>
        <v/>
      </c>
      <c r="G1973" s="164" t="str">
        <f>IF(D1973="所費",VLOOKUP(D1973,支出入力表!E1974:$M$2000,4,FALSE),"")</f>
        <v/>
      </c>
      <c r="H1973" s="164" t="str">
        <f>IF(D1973="所費",VLOOKUP(D1973,支出入力表!E1974:$M$2000,5,FALSE),"")</f>
        <v/>
      </c>
      <c r="I1973" s="166" t="str">
        <f>IF(D1973="所費",VLOOKUP(D1973,支出入力表!E1974:$M$2000,6,FALSE),"")</f>
        <v/>
      </c>
      <c r="J1973" s="167" t="str">
        <f>IF(D1973="所費",VLOOKUP(D1973,支出入力表!E1974:$M$2000,7,FALSE),"")</f>
        <v/>
      </c>
      <c r="K1973" s="167" t="str">
        <f>IF(D1973="所費",VLOOKUP(D1973,支出入力表!E1974:$M$2000,8,FALSE),"")</f>
        <v/>
      </c>
      <c r="L1973" s="168" t="str">
        <f>IF(D1973="所費",VLOOKUP(D1973,支出入力表!E1974:$M$2000,9,FALSE),"")</f>
        <v/>
      </c>
      <c r="M1973" s="30"/>
    </row>
    <row r="1974" spans="2:13" x14ac:dyDescent="0.55000000000000004">
      <c r="B1974" s="163" t="str">
        <f>IF(D1974="所費",支出入力表!A1975,"")</f>
        <v/>
      </c>
      <c r="C1974" s="164" t="str">
        <f>IF(D1974="所費",支出入力表!C1975,"")</f>
        <v/>
      </c>
      <c r="D1974" s="165" t="str">
        <f>IF(支出入力表!E1975="所費","所費","")</f>
        <v/>
      </c>
      <c r="E1974" s="165" t="str">
        <f>IF(D1974="","",支出入力表!G1975)</f>
        <v/>
      </c>
      <c r="F1974" s="196" t="str">
        <f>IF(E1974="","",VLOOKUP(E1974,プルダウン用リスト!$L$1:$M$14,2,FALSE))</f>
        <v/>
      </c>
      <c r="G1974" s="164" t="str">
        <f>IF(D1974="所費",VLOOKUP(D1974,支出入力表!E1975:$M$2000,4,FALSE),"")</f>
        <v/>
      </c>
      <c r="H1974" s="164" t="str">
        <f>IF(D1974="所費",VLOOKUP(D1974,支出入力表!E1975:$M$2000,5,FALSE),"")</f>
        <v/>
      </c>
      <c r="I1974" s="166" t="str">
        <f>IF(D1974="所費",VLOOKUP(D1974,支出入力表!E1975:$M$2000,6,FALSE),"")</f>
        <v/>
      </c>
      <c r="J1974" s="167" t="str">
        <f>IF(D1974="所費",VLOOKUP(D1974,支出入力表!E1975:$M$2000,7,FALSE),"")</f>
        <v/>
      </c>
      <c r="K1974" s="167" t="str">
        <f>IF(D1974="所費",VLOOKUP(D1974,支出入力表!E1975:$M$2000,8,FALSE),"")</f>
        <v/>
      </c>
      <c r="L1974" s="168" t="str">
        <f>IF(D1974="所費",VLOOKUP(D1974,支出入力表!E1975:$M$2000,9,FALSE),"")</f>
        <v/>
      </c>
      <c r="M1974" s="30"/>
    </row>
    <row r="1975" spans="2:13" x14ac:dyDescent="0.55000000000000004">
      <c r="B1975" s="163" t="str">
        <f>IF(D1975="所費",支出入力表!A1976,"")</f>
        <v/>
      </c>
      <c r="C1975" s="164" t="str">
        <f>IF(D1975="所費",支出入力表!C1976,"")</f>
        <v/>
      </c>
      <c r="D1975" s="165" t="str">
        <f>IF(支出入力表!E1976="所費","所費","")</f>
        <v/>
      </c>
      <c r="E1975" s="165" t="str">
        <f>IF(D1975="","",支出入力表!G1976)</f>
        <v/>
      </c>
      <c r="F1975" s="196" t="str">
        <f>IF(E1975="","",VLOOKUP(E1975,プルダウン用リスト!$L$1:$M$14,2,FALSE))</f>
        <v/>
      </c>
      <c r="G1975" s="164" t="str">
        <f>IF(D1975="所費",VLOOKUP(D1975,支出入力表!E1976:$M$2000,4,FALSE),"")</f>
        <v/>
      </c>
      <c r="H1975" s="164" t="str">
        <f>IF(D1975="所費",VLOOKUP(D1975,支出入力表!E1976:$M$2000,5,FALSE),"")</f>
        <v/>
      </c>
      <c r="I1975" s="166" t="str">
        <f>IF(D1975="所費",VLOOKUP(D1975,支出入力表!E1976:$M$2000,6,FALSE),"")</f>
        <v/>
      </c>
      <c r="J1975" s="167" t="str">
        <f>IF(D1975="所費",VLOOKUP(D1975,支出入力表!E1976:$M$2000,7,FALSE),"")</f>
        <v/>
      </c>
      <c r="K1975" s="167" t="str">
        <f>IF(D1975="所費",VLOOKUP(D1975,支出入力表!E1976:$M$2000,8,FALSE),"")</f>
        <v/>
      </c>
      <c r="L1975" s="168" t="str">
        <f>IF(D1975="所費",VLOOKUP(D1975,支出入力表!E1976:$M$2000,9,FALSE),"")</f>
        <v/>
      </c>
      <c r="M1975" s="30"/>
    </row>
    <row r="1976" spans="2:13" x14ac:dyDescent="0.55000000000000004">
      <c r="B1976" s="163" t="str">
        <f>IF(D1976="所費",支出入力表!A1977,"")</f>
        <v/>
      </c>
      <c r="C1976" s="164" t="str">
        <f>IF(D1976="所費",支出入力表!C1977,"")</f>
        <v/>
      </c>
      <c r="D1976" s="165" t="str">
        <f>IF(支出入力表!E1977="所費","所費","")</f>
        <v/>
      </c>
      <c r="E1976" s="165" t="str">
        <f>IF(D1976="","",支出入力表!G1977)</f>
        <v/>
      </c>
      <c r="F1976" s="196" t="str">
        <f>IF(E1976="","",VLOOKUP(E1976,プルダウン用リスト!$L$1:$M$14,2,FALSE))</f>
        <v/>
      </c>
      <c r="G1976" s="164" t="str">
        <f>IF(D1976="所費",VLOOKUP(D1976,支出入力表!E1977:$M$2000,4,FALSE),"")</f>
        <v/>
      </c>
      <c r="H1976" s="164" t="str">
        <f>IF(D1976="所費",VLOOKUP(D1976,支出入力表!E1977:$M$2000,5,FALSE),"")</f>
        <v/>
      </c>
      <c r="I1976" s="166" t="str">
        <f>IF(D1976="所費",VLOOKUP(D1976,支出入力表!E1977:$M$2000,6,FALSE),"")</f>
        <v/>
      </c>
      <c r="J1976" s="167" t="str">
        <f>IF(D1976="所費",VLOOKUP(D1976,支出入力表!E1977:$M$2000,7,FALSE),"")</f>
        <v/>
      </c>
      <c r="K1976" s="167" t="str">
        <f>IF(D1976="所費",VLOOKUP(D1976,支出入力表!E1977:$M$2000,8,FALSE),"")</f>
        <v/>
      </c>
      <c r="L1976" s="168" t="str">
        <f>IF(D1976="所費",VLOOKUP(D1976,支出入力表!E1977:$M$2000,9,FALSE),"")</f>
        <v/>
      </c>
      <c r="M1976" s="30"/>
    </row>
    <row r="1977" spans="2:13" x14ac:dyDescent="0.55000000000000004">
      <c r="B1977" s="163" t="str">
        <f>IF(D1977="所費",支出入力表!A1978,"")</f>
        <v/>
      </c>
      <c r="C1977" s="164" t="str">
        <f>IF(D1977="所費",支出入力表!C1978,"")</f>
        <v/>
      </c>
      <c r="D1977" s="165" t="str">
        <f>IF(支出入力表!E1978="所費","所費","")</f>
        <v/>
      </c>
      <c r="E1977" s="165" t="str">
        <f>IF(D1977="","",支出入力表!G1978)</f>
        <v/>
      </c>
      <c r="F1977" s="196" t="str">
        <f>IF(E1977="","",VLOOKUP(E1977,プルダウン用リスト!$L$1:$M$14,2,FALSE))</f>
        <v/>
      </c>
      <c r="G1977" s="164" t="str">
        <f>IF(D1977="所費",VLOOKUP(D1977,支出入力表!E1978:$M$2000,4,FALSE),"")</f>
        <v/>
      </c>
      <c r="H1977" s="164" t="str">
        <f>IF(D1977="所費",VLOOKUP(D1977,支出入力表!E1978:$M$2000,5,FALSE),"")</f>
        <v/>
      </c>
      <c r="I1977" s="166" t="str">
        <f>IF(D1977="所費",VLOOKUP(D1977,支出入力表!E1978:$M$2000,6,FALSE),"")</f>
        <v/>
      </c>
      <c r="J1977" s="167" t="str">
        <f>IF(D1977="所費",VLOOKUP(D1977,支出入力表!E1978:$M$2000,7,FALSE),"")</f>
        <v/>
      </c>
      <c r="K1977" s="167" t="str">
        <f>IF(D1977="所費",VLOOKUP(D1977,支出入力表!E1978:$M$2000,8,FALSE),"")</f>
        <v/>
      </c>
      <c r="L1977" s="168" t="str">
        <f>IF(D1977="所費",VLOOKUP(D1977,支出入力表!E1978:$M$2000,9,FALSE),"")</f>
        <v/>
      </c>
      <c r="M1977" s="30"/>
    </row>
    <row r="1978" spans="2:13" x14ac:dyDescent="0.55000000000000004">
      <c r="B1978" s="163" t="str">
        <f>IF(D1978="所費",支出入力表!A1979,"")</f>
        <v/>
      </c>
      <c r="C1978" s="164" t="str">
        <f>IF(D1978="所費",支出入力表!C1979,"")</f>
        <v/>
      </c>
      <c r="D1978" s="165" t="str">
        <f>IF(支出入力表!E1979="所費","所費","")</f>
        <v/>
      </c>
      <c r="E1978" s="165" t="str">
        <f>IF(D1978="","",支出入力表!G1979)</f>
        <v/>
      </c>
      <c r="F1978" s="196" t="str">
        <f>IF(E1978="","",VLOOKUP(E1978,プルダウン用リスト!$L$1:$M$14,2,FALSE))</f>
        <v/>
      </c>
      <c r="G1978" s="164" t="str">
        <f>IF(D1978="所費",VLOOKUP(D1978,支出入力表!E1979:$M$2000,4,FALSE),"")</f>
        <v/>
      </c>
      <c r="H1978" s="164" t="str">
        <f>IF(D1978="所費",VLOOKUP(D1978,支出入力表!E1979:$M$2000,5,FALSE),"")</f>
        <v/>
      </c>
      <c r="I1978" s="166" t="str">
        <f>IF(D1978="所費",VLOOKUP(D1978,支出入力表!E1979:$M$2000,6,FALSE),"")</f>
        <v/>
      </c>
      <c r="J1978" s="167" t="str">
        <f>IF(D1978="所費",VLOOKUP(D1978,支出入力表!E1979:$M$2000,7,FALSE),"")</f>
        <v/>
      </c>
      <c r="K1978" s="167" t="str">
        <f>IF(D1978="所費",VLOOKUP(D1978,支出入力表!E1979:$M$2000,8,FALSE),"")</f>
        <v/>
      </c>
      <c r="L1978" s="168" t="str">
        <f>IF(D1978="所費",VLOOKUP(D1978,支出入力表!E1979:$M$2000,9,FALSE),"")</f>
        <v/>
      </c>
      <c r="M1978" s="30"/>
    </row>
    <row r="1979" spans="2:13" x14ac:dyDescent="0.55000000000000004">
      <c r="B1979" s="163" t="str">
        <f>IF(D1979="所費",支出入力表!A1980,"")</f>
        <v/>
      </c>
      <c r="C1979" s="164" t="str">
        <f>IF(D1979="所費",支出入力表!C1980,"")</f>
        <v/>
      </c>
      <c r="D1979" s="165" t="str">
        <f>IF(支出入力表!E1980="所費","所費","")</f>
        <v/>
      </c>
      <c r="E1979" s="165" t="str">
        <f>IF(D1979="","",支出入力表!G1980)</f>
        <v/>
      </c>
      <c r="F1979" s="196" t="str">
        <f>IF(E1979="","",VLOOKUP(E1979,プルダウン用リスト!$L$1:$M$14,2,FALSE))</f>
        <v/>
      </c>
      <c r="G1979" s="164" t="str">
        <f>IF(D1979="所費",VLOOKUP(D1979,支出入力表!E1980:$M$2000,4,FALSE),"")</f>
        <v/>
      </c>
      <c r="H1979" s="164" t="str">
        <f>IF(D1979="所費",VLOOKUP(D1979,支出入力表!E1980:$M$2000,5,FALSE),"")</f>
        <v/>
      </c>
      <c r="I1979" s="166" t="str">
        <f>IF(D1979="所費",VLOOKUP(D1979,支出入力表!E1980:$M$2000,6,FALSE),"")</f>
        <v/>
      </c>
      <c r="J1979" s="167" t="str">
        <f>IF(D1979="所費",VLOOKUP(D1979,支出入力表!E1980:$M$2000,7,FALSE),"")</f>
        <v/>
      </c>
      <c r="K1979" s="167" t="str">
        <f>IF(D1979="所費",VLOOKUP(D1979,支出入力表!E1980:$M$2000,8,FALSE),"")</f>
        <v/>
      </c>
      <c r="L1979" s="168" t="str">
        <f>IF(D1979="所費",VLOOKUP(D1979,支出入力表!E1980:$M$2000,9,FALSE),"")</f>
        <v/>
      </c>
      <c r="M1979" s="30"/>
    </row>
    <row r="1980" spans="2:13" x14ac:dyDescent="0.55000000000000004">
      <c r="B1980" s="163" t="str">
        <f>IF(D1980="所費",支出入力表!A1981,"")</f>
        <v/>
      </c>
      <c r="C1980" s="164" t="str">
        <f>IF(D1980="所費",支出入力表!C1981,"")</f>
        <v/>
      </c>
      <c r="D1980" s="165" t="str">
        <f>IF(支出入力表!E1981="所費","所費","")</f>
        <v/>
      </c>
      <c r="E1980" s="165" t="str">
        <f>IF(D1980="","",支出入力表!G1981)</f>
        <v/>
      </c>
      <c r="F1980" s="196" t="str">
        <f>IF(E1980="","",VLOOKUP(E1980,プルダウン用リスト!$L$1:$M$14,2,FALSE))</f>
        <v/>
      </c>
      <c r="G1980" s="164" t="str">
        <f>IF(D1980="所費",VLOOKUP(D1980,支出入力表!E1981:$M$2000,4,FALSE),"")</f>
        <v/>
      </c>
      <c r="H1980" s="164" t="str">
        <f>IF(D1980="所費",VLOOKUP(D1980,支出入力表!E1981:$M$2000,5,FALSE),"")</f>
        <v/>
      </c>
      <c r="I1980" s="166" t="str">
        <f>IF(D1980="所費",VLOOKUP(D1980,支出入力表!E1981:$M$2000,6,FALSE),"")</f>
        <v/>
      </c>
      <c r="J1980" s="167" t="str">
        <f>IF(D1980="所費",VLOOKUP(D1980,支出入力表!E1981:$M$2000,7,FALSE),"")</f>
        <v/>
      </c>
      <c r="K1980" s="167" t="str">
        <f>IF(D1980="所費",VLOOKUP(D1980,支出入力表!E1981:$M$2000,8,FALSE),"")</f>
        <v/>
      </c>
      <c r="L1980" s="168" t="str">
        <f>IF(D1980="所費",VLOOKUP(D1980,支出入力表!E1981:$M$2000,9,FALSE),"")</f>
        <v/>
      </c>
      <c r="M1980" s="30"/>
    </row>
    <row r="1981" spans="2:13" x14ac:dyDescent="0.55000000000000004">
      <c r="B1981" s="163" t="str">
        <f>IF(D1981="所費",支出入力表!A1982,"")</f>
        <v/>
      </c>
      <c r="C1981" s="164" t="str">
        <f>IF(D1981="所費",支出入力表!C1982,"")</f>
        <v/>
      </c>
      <c r="D1981" s="165" t="str">
        <f>IF(支出入力表!E1982="所費","所費","")</f>
        <v/>
      </c>
      <c r="E1981" s="165" t="str">
        <f>IF(D1981="","",支出入力表!G1982)</f>
        <v/>
      </c>
      <c r="F1981" s="196" t="str">
        <f>IF(E1981="","",VLOOKUP(E1981,プルダウン用リスト!$L$1:$M$14,2,FALSE))</f>
        <v/>
      </c>
      <c r="G1981" s="164" t="str">
        <f>IF(D1981="所費",VLOOKUP(D1981,支出入力表!E1982:$M$2000,4,FALSE),"")</f>
        <v/>
      </c>
      <c r="H1981" s="164" t="str">
        <f>IF(D1981="所費",VLOOKUP(D1981,支出入力表!E1982:$M$2000,5,FALSE),"")</f>
        <v/>
      </c>
      <c r="I1981" s="166" t="str">
        <f>IF(D1981="所費",VLOOKUP(D1981,支出入力表!E1982:$M$2000,6,FALSE),"")</f>
        <v/>
      </c>
      <c r="J1981" s="167" t="str">
        <f>IF(D1981="所費",VLOOKUP(D1981,支出入力表!E1982:$M$2000,7,FALSE),"")</f>
        <v/>
      </c>
      <c r="K1981" s="167" t="str">
        <f>IF(D1981="所費",VLOOKUP(D1981,支出入力表!E1982:$M$2000,8,FALSE),"")</f>
        <v/>
      </c>
      <c r="L1981" s="168" t="str">
        <f>IF(D1981="所費",VLOOKUP(D1981,支出入力表!E1982:$M$2000,9,FALSE),"")</f>
        <v/>
      </c>
      <c r="M1981" s="30"/>
    </row>
    <row r="1982" spans="2:13" x14ac:dyDescent="0.55000000000000004">
      <c r="B1982" s="163" t="str">
        <f>IF(D1982="所費",支出入力表!A1983,"")</f>
        <v/>
      </c>
      <c r="C1982" s="164" t="str">
        <f>IF(D1982="所費",支出入力表!C1983,"")</f>
        <v/>
      </c>
      <c r="D1982" s="165" t="str">
        <f>IF(支出入力表!E1983="所費","所費","")</f>
        <v/>
      </c>
      <c r="E1982" s="165" t="str">
        <f>IF(D1982="","",支出入力表!G1983)</f>
        <v/>
      </c>
      <c r="F1982" s="196" t="str">
        <f>IF(E1982="","",VLOOKUP(E1982,プルダウン用リスト!$L$1:$M$14,2,FALSE))</f>
        <v/>
      </c>
      <c r="G1982" s="164" t="str">
        <f>IF(D1982="所費",VLOOKUP(D1982,支出入力表!E1983:$M$2000,4,FALSE),"")</f>
        <v/>
      </c>
      <c r="H1982" s="164" t="str">
        <f>IF(D1982="所費",VLOOKUP(D1982,支出入力表!E1983:$M$2000,5,FALSE),"")</f>
        <v/>
      </c>
      <c r="I1982" s="166" t="str">
        <f>IF(D1982="所費",VLOOKUP(D1982,支出入力表!E1983:$M$2000,6,FALSE),"")</f>
        <v/>
      </c>
      <c r="J1982" s="167" t="str">
        <f>IF(D1982="所費",VLOOKUP(D1982,支出入力表!E1983:$M$2000,7,FALSE),"")</f>
        <v/>
      </c>
      <c r="K1982" s="167" t="str">
        <f>IF(D1982="所費",VLOOKUP(D1982,支出入力表!E1983:$M$2000,8,FALSE),"")</f>
        <v/>
      </c>
      <c r="L1982" s="168" t="str">
        <f>IF(D1982="所費",VLOOKUP(D1982,支出入力表!E1983:$M$2000,9,FALSE),"")</f>
        <v/>
      </c>
      <c r="M1982" s="30"/>
    </row>
    <row r="1983" spans="2:13" x14ac:dyDescent="0.55000000000000004">
      <c r="B1983" s="163" t="str">
        <f>IF(D1983="所費",支出入力表!A1984,"")</f>
        <v/>
      </c>
      <c r="C1983" s="164" t="str">
        <f>IF(D1983="所費",支出入力表!C1984,"")</f>
        <v/>
      </c>
      <c r="D1983" s="165" t="str">
        <f>IF(支出入力表!E1984="所費","所費","")</f>
        <v/>
      </c>
      <c r="E1983" s="165" t="str">
        <f>IF(D1983="","",支出入力表!G1984)</f>
        <v/>
      </c>
      <c r="F1983" s="196" t="str">
        <f>IF(E1983="","",VLOOKUP(E1983,プルダウン用リスト!$L$1:$M$14,2,FALSE))</f>
        <v/>
      </c>
      <c r="G1983" s="164" t="str">
        <f>IF(D1983="所費",VLOOKUP(D1983,支出入力表!E1984:$M$2000,4,FALSE),"")</f>
        <v/>
      </c>
      <c r="H1983" s="164" t="str">
        <f>IF(D1983="所費",VLOOKUP(D1983,支出入力表!E1984:$M$2000,5,FALSE),"")</f>
        <v/>
      </c>
      <c r="I1983" s="166" t="str">
        <f>IF(D1983="所費",VLOOKUP(D1983,支出入力表!E1984:$M$2000,6,FALSE),"")</f>
        <v/>
      </c>
      <c r="J1983" s="167" t="str">
        <f>IF(D1983="所費",VLOOKUP(D1983,支出入力表!E1984:$M$2000,7,FALSE),"")</f>
        <v/>
      </c>
      <c r="K1983" s="167" t="str">
        <f>IF(D1983="所費",VLOOKUP(D1983,支出入力表!E1984:$M$2000,8,FALSE),"")</f>
        <v/>
      </c>
      <c r="L1983" s="168" t="str">
        <f>IF(D1983="所費",VLOOKUP(D1983,支出入力表!E1984:$M$2000,9,FALSE),"")</f>
        <v/>
      </c>
      <c r="M1983" s="30"/>
    </row>
    <row r="1984" spans="2:13" x14ac:dyDescent="0.55000000000000004">
      <c r="B1984" s="163" t="str">
        <f>IF(D1984="所費",支出入力表!A1985,"")</f>
        <v/>
      </c>
      <c r="C1984" s="164" t="str">
        <f>IF(D1984="所費",支出入力表!C1985,"")</f>
        <v/>
      </c>
      <c r="D1984" s="165" t="str">
        <f>IF(支出入力表!E1985="所費","所費","")</f>
        <v/>
      </c>
      <c r="E1984" s="165" t="str">
        <f>IF(D1984="","",支出入力表!G1985)</f>
        <v/>
      </c>
      <c r="F1984" s="196" t="str">
        <f>IF(E1984="","",VLOOKUP(E1984,プルダウン用リスト!$L$1:$M$14,2,FALSE))</f>
        <v/>
      </c>
      <c r="G1984" s="164" t="str">
        <f>IF(D1984="所費",VLOOKUP(D1984,支出入力表!E1985:$M$2000,4,FALSE),"")</f>
        <v/>
      </c>
      <c r="H1984" s="164" t="str">
        <f>IF(D1984="所費",VLOOKUP(D1984,支出入力表!E1985:$M$2000,5,FALSE),"")</f>
        <v/>
      </c>
      <c r="I1984" s="166" t="str">
        <f>IF(D1984="所費",VLOOKUP(D1984,支出入力表!E1985:$M$2000,6,FALSE),"")</f>
        <v/>
      </c>
      <c r="J1984" s="167" t="str">
        <f>IF(D1984="所費",VLOOKUP(D1984,支出入力表!E1985:$M$2000,7,FALSE),"")</f>
        <v/>
      </c>
      <c r="K1984" s="167" t="str">
        <f>IF(D1984="所費",VLOOKUP(D1984,支出入力表!E1985:$M$2000,8,FALSE),"")</f>
        <v/>
      </c>
      <c r="L1984" s="168" t="str">
        <f>IF(D1984="所費",VLOOKUP(D1984,支出入力表!E1985:$M$2000,9,FALSE),"")</f>
        <v/>
      </c>
      <c r="M1984" s="30"/>
    </row>
    <row r="1985" spans="2:19" x14ac:dyDescent="0.55000000000000004">
      <c r="B1985" s="163" t="str">
        <f>IF(D1985="所費",支出入力表!A1986,"")</f>
        <v/>
      </c>
      <c r="C1985" s="164" t="str">
        <f>IF(D1985="所費",支出入力表!C1986,"")</f>
        <v/>
      </c>
      <c r="D1985" s="165" t="str">
        <f>IF(支出入力表!E1986="所費","所費","")</f>
        <v/>
      </c>
      <c r="E1985" s="165" t="str">
        <f>IF(D1985="","",支出入力表!G1986)</f>
        <v/>
      </c>
      <c r="F1985" s="196" t="str">
        <f>IF(E1985="","",VLOOKUP(E1985,プルダウン用リスト!$L$1:$M$14,2,FALSE))</f>
        <v/>
      </c>
      <c r="G1985" s="164" t="str">
        <f>IF(D1985="所費",VLOOKUP(D1985,支出入力表!E1986:$M$2000,4,FALSE),"")</f>
        <v/>
      </c>
      <c r="H1985" s="164" t="str">
        <f>IF(D1985="所費",VLOOKUP(D1985,支出入力表!E1986:$M$2000,5,FALSE),"")</f>
        <v/>
      </c>
      <c r="I1985" s="166" t="str">
        <f>IF(D1985="所費",VLOOKUP(D1985,支出入力表!E1986:$M$2000,6,FALSE),"")</f>
        <v/>
      </c>
      <c r="J1985" s="167" t="str">
        <f>IF(D1985="所費",VLOOKUP(D1985,支出入力表!E1986:$M$2000,7,FALSE),"")</f>
        <v/>
      </c>
      <c r="K1985" s="167" t="str">
        <f>IF(D1985="所費",VLOOKUP(D1985,支出入力表!E1986:$M$2000,8,FALSE),"")</f>
        <v/>
      </c>
      <c r="L1985" s="168" t="str">
        <f>IF(D1985="所費",VLOOKUP(D1985,支出入力表!E1986:$M$2000,9,FALSE),"")</f>
        <v/>
      </c>
      <c r="M1985" s="30"/>
    </row>
    <row r="1986" spans="2:19" x14ac:dyDescent="0.55000000000000004">
      <c r="B1986" s="163" t="str">
        <f>IF(D1986="所費",支出入力表!A1987,"")</f>
        <v/>
      </c>
      <c r="C1986" s="164" t="str">
        <f>IF(D1986="所費",支出入力表!C1987,"")</f>
        <v/>
      </c>
      <c r="D1986" s="165" t="str">
        <f>IF(支出入力表!E1987="所費","所費","")</f>
        <v/>
      </c>
      <c r="E1986" s="165" t="str">
        <f>IF(D1986="","",支出入力表!G1987)</f>
        <v/>
      </c>
      <c r="F1986" s="196" t="str">
        <f>IF(E1986="","",VLOOKUP(E1986,プルダウン用リスト!$L$1:$M$14,2,FALSE))</f>
        <v/>
      </c>
      <c r="G1986" s="164" t="str">
        <f>IF(D1986="所費",VLOOKUP(D1986,支出入力表!E1987:$M$2000,4,FALSE),"")</f>
        <v/>
      </c>
      <c r="H1986" s="164" t="str">
        <f>IF(D1986="所費",VLOOKUP(D1986,支出入力表!E1987:$M$2000,5,FALSE),"")</f>
        <v/>
      </c>
      <c r="I1986" s="166" t="str">
        <f>IF(D1986="所費",VLOOKUP(D1986,支出入力表!E1987:$M$2000,6,FALSE),"")</f>
        <v/>
      </c>
      <c r="J1986" s="167" t="str">
        <f>IF(D1986="所費",VLOOKUP(D1986,支出入力表!E1987:$M$2000,7,FALSE),"")</f>
        <v/>
      </c>
      <c r="K1986" s="167" t="str">
        <f>IF(D1986="所費",VLOOKUP(D1986,支出入力表!E1987:$M$2000,8,FALSE),"")</f>
        <v/>
      </c>
      <c r="L1986" s="168" t="str">
        <f>IF(D1986="所費",VLOOKUP(D1986,支出入力表!E1987:$M$2000,9,FALSE),"")</f>
        <v/>
      </c>
      <c r="M1986" s="30"/>
    </row>
    <row r="1987" spans="2:19" x14ac:dyDescent="0.55000000000000004">
      <c r="B1987" s="163" t="str">
        <f>IF(D1987="所費",支出入力表!A1988,"")</f>
        <v/>
      </c>
      <c r="C1987" s="164" t="str">
        <f>IF(D1987="所費",支出入力表!C1988,"")</f>
        <v/>
      </c>
      <c r="D1987" s="165" t="str">
        <f>IF(支出入力表!E1988="所費","所費","")</f>
        <v/>
      </c>
      <c r="E1987" s="165" t="str">
        <f>IF(D1987="","",支出入力表!G1988)</f>
        <v/>
      </c>
      <c r="F1987" s="196" t="str">
        <f>IF(E1987="","",VLOOKUP(E1987,プルダウン用リスト!$L$1:$M$14,2,FALSE))</f>
        <v/>
      </c>
      <c r="G1987" s="164" t="str">
        <f>IF(D1987="所費",VLOOKUP(D1987,支出入力表!E1988:$M$2000,4,FALSE),"")</f>
        <v/>
      </c>
      <c r="H1987" s="164" t="str">
        <f>IF(D1987="所費",VLOOKUP(D1987,支出入力表!E1988:$M$2000,5,FALSE),"")</f>
        <v/>
      </c>
      <c r="I1987" s="166" t="str">
        <f>IF(D1987="所費",VLOOKUP(D1987,支出入力表!E1988:$M$2000,6,FALSE),"")</f>
        <v/>
      </c>
      <c r="J1987" s="167" t="str">
        <f>IF(D1987="所費",VLOOKUP(D1987,支出入力表!E1988:$M$2000,7,FALSE),"")</f>
        <v/>
      </c>
      <c r="K1987" s="167" t="str">
        <f>IF(D1987="所費",VLOOKUP(D1987,支出入力表!E1988:$M$2000,8,FALSE),"")</f>
        <v/>
      </c>
      <c r="L1987" s="168" t="str">
        <f>IF(D1987="所費",VLOOKUP(D1987,支出入力表!E1988:$M$2000,9,FALSE),"")</f>
        <v/>
      </c>
      <c r="M1987" s="30"/>
    </row>
    <row r="1988" spans="2:19" x14ac:dyDescent="0.55000000000000004">
      <c r="B1988" s="163" t="str">
        <f>IF(D1988="所費",支出入力表!A1989,"")</f>
        <v/>
      </c>
      <c r="C1988" s="164" t="str">
        <f>IF(D1988="所費",支出入力表!C1989,"")</f>
        <v/>
      </c>
      <c r="D1988" s="165" t="str">
        <f>IF(支出入力表!E1989="所費","所費","")</f>
        <v/>
      </c>
      <c r="E1988" s="165" t="str">
        <f>IF(D1988="","",支出入力表!G1989)</f>
        <v/>
      </c>
      <c r="F1988" s="196" t="str">
        <f>IF(E1988="","",VLOOKUP(E1988,プルダウン用リスト!$L$1:$M$14,2,FALSE))</f>
        <v/>
      </c>
      <c r="G1988" s="164" t="str">
        <f>IF(D1988="所費",VLOOKUP(D1988,支出入力表!E1989:$M$2000,4,FALSE),"")</f>
        <v/>
      </c>
      <c r="H1988" s="164" t="str">
        <f>IF(D1988="所費",VLOOKUP(D1988,支出入力表!E1989:$M$2000,5,FALSE),"")</f>
        <v/>
      </c>
      <c r="I1988" s="166" t="str">
        <f>IF(D1988="所費",VLOOKUP(D1988,支出入力表!E1989:$M$2000,6,FALSE),"")</f>
        <v/>
      </c>
      <c r="J1988" s="167" t="str">
        <f>IF(D1988="所費",VLOOKUP(D1988,支出入力表!E1989:$M$2000,7,FALSE),"")</f>
        <v/>
      </c>
      <c r="K1988" s="167" t="str">
        <f>IF(D1988="所費",VLOOKUP(D1988,支出入力表!E1989:$M$2000,8,FALSE),"")</f>
        <v/>
      </c>
      <c r="L1988" s="168" t="str">
        <f>IF(D1988="所費",VLOOKUP(D1988,支出入力表!E1989:$M$2000,9,FALSE),"")</f>
        <v/>
      </c>
      <c r="M1988" s="30"/>
    </row>
    <row r="1989" spans="2:19" x14ac:dyDescent="0.55000000000000004">
      <c r="B1989" s="163" t="str">
        <f>IF(D1989="所費",支出入力表!A1990,"")</f>
        <v/>
      </c>
      <c r="C1989" s="164" t="str">
        <f>IF(D1989="所費",支出入力表!C1990,"")</f>
        <v/>
      </c>
      <c r="D1989" s="165" t="str">
        <f>IF(支出入力表!E1990="所費","所費","")</f>
        <v/>
      </c>
      <c r="E1989" s="165" t="str">
        <f>IF(D1989="","",支出入力表!G1990)</f>
        <v/>
      </c>
      <c r="F1989" s="196" t="str">
        <f>IF(E1989="","",VLOOKUP(E1989,プルダウン用リスト!$L$1:$M$14,2,FALSE))</f>
        <v/>
      </c>
      <c r="G1989" s="164" t="str">
        <f>IF(D1989="所費",VLOOKUP(D1989,支出入力表!E1990:$M$2000,4,FALSE),"")</f>
        <v/>
      </c>
      <c r="H1989" s="164" t="str">
        <f>IF(D1989="所費",VLOOKUP(D1989,支出入力表!E1990:$M$2000,5,FALSE),"")</f>
        <v/>
      </c>
      <c r="I1989" s="166" t="str">
        <f>IF(D1989="所費",VLOOKUP(D1989,支出入力表!E1990:$M$2000,6,FALSE),"")</f>
        <v/>
      </c>
      <c r="J1989" s="167" t="str">
        <f>IF(D1989="所費",VLOOKUP(D1989,支出入力表!E1990:$M$2000,7,FALSE),"")</f>
        <v/>
      </c>
      <c r="K1989" s="167" t="str">
        <f>IF(D1989="所費",VLOOKUP(D1989,支出入力表!E1990:$M$2000,8,FALSE),"")</f>
        <v/>
      </c>
      <c r="L1989" s="168" t="str">
        <f>IF(D1989="所費",VLOOKUP(D1989,支出入力表!E1990:$M$2000,9,FALSE),"")</f>
        <v/>
      </c>
      <c r="M1989" s="30"/>
    </row>
    <row r="1990" spans="2:19" x14ac:dyDescent="0.55000000000000004">
      <c r="B1990" s="163" t="str">
        <f>IF(D1990="所費",支出入力表!A1991,"")</f>
        <v/>
      </c>
      <c r="C1990" s="164" t="str">
        <f>IF(D1990="所費",支出入力表!C1991,"")</f>
        <v/>
      </c>
      <c r="D1990" s="165" t="str">
        <f>IF(支出入力表!E1991="所費","所費","")</f>
        <v/>
      </c>
      <c r="E1990" s="165" t="str">
        <f>IF(D1990="","",支出入力表!G1991)</f>
        <v/>
      </c>
      <c r="F1990" s="196" t="str">
        <f>IF(E1990="","",VLOOKUP(E1990,プルダウン用リスト!$L$1:$M$14,2,FALSE))</f>
        <v/>
      </c>
      <c r="G1990" s="164" t="str">
        <f>IF(D1990="所費",VLOOKUP(D1990,支出入力表!E1991:$M$2000,4,FALSE),"")</f>
        <v/>
      </c>
      <c r="H1990" s="164" t="str">
        <f>IF(D1990="所費",VLOOKUP(D1990,支出入力表!E1991:$M$2000,5,FALSE),"")</f>
        <v/>
      </c>
      <c r="I1990" s="166" t="str">
        <f>IF(D1990="所費",VLOOKUP(D1990,支出入力表!E1991:$M$2000,6,FALSE),"")</f>
        <v/>
      </c>
      <c r="J1990" s="167" t="str">
        <f>IF(D1990="所費",VLOOKUP(D1990,支出入力表!E1991:$M$2000,7,FALSE),"")</f>
        <v/>
      </c>
      <c r="K1990" s="167" t="str">
        <f>IF(D1990="所費",VLOOKUP(D1990,支出入力表!E1991:$M$2000,8,FALSE),"")</f>
        <v/>
      </c>
      <c r="L1990" s="168" t="str">
        <f>IF(D1990="所費",VLOOKUP(D1990,支出入力表!E1991:$M$2000,9,FALSE),"")</f>
        <v/>
      </c>
      <c r="M1990" s="30"/>
    </row>
    <row r="1991" spans="2:19" x14ac:dyDescent="0.55000000000000004">
      <c r="B1991" s="163" t="str">
        <f>IF(D1991="所費",支出入力表!A1992,"")</f>
        <v/>
      </c>
      <c r="C1991" s="164" t="str">
        <f>IF(D1991="所費",支出入力表!C1992,"")</f>
        <v/>
      </c>
      <c r="D1991" s="165" t="str">
        <f>IF(支出入力表!E1992="所費","所費","")</f>
        <v/>
      </c>
      <c r="E1991" s="165" t="str">
        <f>IF(D1991="","",支出入力表!G1992)</f>
        <v/>
      </c>
      <c r="F1991" s="196" t="str">
        <f>IF(E1991="","",VLOOKUP(E1991,プルダウン用リスト!$L$1:$M$14,2,FALSE))</f>
        <v/>
      </c>
      <c r="G1991" s="164" t="str">
        <f>IF(D1991="所費",VLOOKUP(D1991,支出入力表!E1992:$M$2000,4,FALSE),"")</f>
        <v/>
      </c>
      <c r="H1991" s="164" t="str">
        <f>IF(D1991="所費",VLOOKUP(D1991,支出入力表!E1992:$M$2000,5,FALSE),"")</f>
        <v/>
      </c>
      <c r="I1991" s="166" t="str">
        <f>IF(D1991="所費",VLOOKUP(D1991,支出入力表!E1992:$M$2000,6,FALSE),"")</f>
        <v/>
      </c>
      <c r="J1991" s="167" t="str">
        <f>IF(D1991="所費",VLOOKUP(D1991,支出入力表!E1992:$M$2000,7,FALSE),"")</f>
        <v/>
      </c>
      <c r="K1991" s="167" t="str">
        <f>IF(D1991="所費",VLOOKUP(D1991,支出入力表!E1992:$M$2000,8,FALSE),"")</f>
        <v/>
      </c>
      <c r="L1991" s="168" t="str">
        <f>IF(D1991="所費",VLOOKUP(D1991,支出入力表!E1992:$M$2000,9,FALSE),"")</f>
        <v/>
      </c>
      <c r="M1991" s="30"/>
    </row>
    <row r="1992" spans="2:19" x14ac:dyDescent="0.55000000000000004">
      <c r="B1992" s="163" t="str">
        <f>IF(D1992="所費",支出入力表!A1993,"")</f>
        <v/>
      </c>
      <c r="C1992" s="164" t="str">
        <f>IF(D1992="所費",支出入力表!C1993,"")</f>
        <v/>
      </c>
      <c r="D1992" s="165" t="str">
        <f>IF(支出入力表!E1993="所費","所費","")</f>
        <v/>
      </c>
      <c r="E1992" s="165" t="str">
        <f>IF(D1992="","",支出入力表!G1993)</f>
        <v/>
      </c>
      <c r="F1992" s="196" t="str">
        <f>IF(E1992="","",VLOOKUP(E1992,プルダウン用リスト!$L$1:$M$14,2,FALSE))</f>
        <v/>
      </c>
      <c r="G1992" s="164" t="str">
        <f>IF(D1992="所費",VLOOKUP(D1992,支出入力表!E1993:$M$2000,4,FALSE),"")</f>
        <v/>
      </c>
      <c r="H1992" s="164" t="str">
        <f>IF(D1992="所費",VLOOKUP(D1992,支出入力表!E1993:$M$2000,5,FALSE),"")</f>
        <v/>
      </c>
      <c r="I1992" s="166" t="str">
        <f>IF(D1992="所費",VLOOKUP(D1992,支出入力表!E1993:$M$2000,6,FALSE),"")</f>
        <v/>
      </c>
      <c r="J1992" s="167" t="str">
        <f>IF(D1992="所費",VLOOKUP(D1992,支出入力表!E1993:$M$2000,7,FALSE),"")</f>
        <v/>
      </c>
      <c r="K1992" s="167" t="str">
        <f>IF(D1992="所費",VLOOKUP(D1992,支出入力表!E1993:$M$2000,8,FALSE),"")</f>
        <v/>
      </c>
      <c r="L1992" s="168" t="str">
        <f>IF(D1992="所費",VLOOKUP(D1992,支出入力表!E1993:$M$2000,9,FALSE),"")</f>
        <v/>
      </c>
      <c r="M1992" s="30"/>
    </row>
    <row r="1993" spans="2:19" x14ac:dyDescent="0.55000000000000004">
      <c r="B1993" s="163" t="str">
        <f>IF(D1993="所費",支出入力表!A1994,"")</f>
        <v/>
      </c>
      <c r="C1993" s="164" t="str">
        <f>IF(D1993="所費",支出入力表!C1994,"")</f>
        <v/>
      </c>
      <c r="D1993" s="165" t="str">
        <f>IF(支出入力表!E1994="所費","所費","")</f>
        <v/>
      </c>
      <c r="E1993" s="165" t="str">
        <f>IF(D1993="","",支出入力表!G1994)</f>
        <v/>
      </c>
      <c r="F1993" s="196" t="str">
        <f>IF(E1993="","",VLOOKUP(E1993,プルダウン用リスト!$L$1:$M$14,2,FALSE))</f>
        <v/>
      </c>
      <c r="G1993" s="164" t="str">
        <f>IF(D1993="所費",VLOOKUP(D1993,支出入力表!E1994:$M$2000,4,FALSE),"")</f>
        <v/>
      </c>
      <c r="H1993" s="164" t="str">
        <f>IF(D1993="所費",VLOOKUP(D1993,支出入力表!E1994:$M$2000,5,FALSE),"")</f>
        <v/>
      </c>
      <c r="I1993" s="166" t="str">
        <f>IF(D1993="所費",VLOOKUP(D1993,支出入力表!E1994:$M$2000,6,FALSE),"")</f>
        <v/>
      </c>
      <c r="J1993" s="167" t="str">
        <f>IF(D1993="所費",VLOOKUP(D1993,支出入力表!E1994:$M$2000,7,FALSE),"")</f>
        <v/>
      </c>
      <c r="K1993" s="167" t="str">
        <f>IF(D1993="所費",VLOOKUP(D1993,支出入力表!E1994:$M$2000,8,FALSE),"")</f>
        <v/>
      </c>
      <c r="L1993" s="168" t="str">
        <f>IF(D1993="所費",VLOOKUP(D1993,支出入力表!E1994:$M$2000,9,FALSE),"")</f>
        <v/>
      </c>
      <c r="M1993" s="30"/>
    </row>
    <row r="1994" spans="2:19" x14ac:dyDescent="0.55000000000000004">
      <c r="B1994" s="163" t="str">
        <f>IF(D1994="所費",支出入力表!A1995,"")</f>
        <v/>
      </c>
      <c r="C1994" s="164" t="str">
        <f>IF(D1994="所費",支出入力表!C1995,"")</f>
        <v/>
      </c>
      <c r="D1994" s="165" t="str">
        <f>IF(支出入力表!E1995="所費","所費","")</f>
        <v/>
      </c>
      <c r="E1994" s="165" t="str">
        <f>IF(D1994="","",支出入力表!G1995)</f>
        <v/>
      </c>
      <c r="F1994" s="196" t="str">
        <f>IF(E1994="","",VLOOKUP(E1994,プルダウン用リスト!$L$1:$M$14,2,FALSE))</f>
        <v/>
      </c>
      <c r="G1994" s="164" t="str">
        <f>IF(D1994="所費",VLOOKUP(D1994,支出入力表!E1995:$M$2000,4,FALSE),"")</f>
        <v/>
      </c>
      <c r="H1994" s="164" t="str">
        <f>IF(D1994="所費",VLOOKUP(D1994,支出入力表!E1995:$M$2000,5,FALSE),"")</f>
        <v/>
      </c>
      <c r="I1994" s="166" t="str">
        <f>IF(D1994="所費",VLOOKUP(D1994,支出入力表!E1995:$M$2000,6,FALSE),"")</f>
        <v/>
      </c>
      <c r="J1994" s="167" t="str">
        <f>IF(D1994="所費",VLOOKUP(D1994,支出入力表!E1995:$M$2000,7,FALSE),"")</f>
        <v/>
      </c>
      <c r="K1994" s="167" t="str">
        <f>IF(D1994="所費",VLOOKUP(D1994,支出入力表!E1995:$M$2000,8,FALSE),"")</f>
        <v/>
      </c>
      <c r="L1994" s="168" t="str">
        <f>IF(D1994="所費",VLOOKUP(D1994,支出入力表!E1995:$M$2000,9,FALSE),"")</f>
        <v/>
      </c>
      <c r="M1994" s="30"/>
    </row>
    <row r="1995" spans="2:19" x14ac:dyDescent="0.55000000000000004">
      <c r="B1995" s="163" t="str">
        <f>IF(D1995="所費",支出入力表!A1996,"")</f>
        <v/>
      </c>
      <c r="C1995" s="164" t="str">
        <f>IF(D1995="所費",支出入力表!C1996,"")</f>
        <v/>
      </c>
      <c r="D1995" s="165" t="str">
        <f>IF(支出入力表!E1996="所費","所費","")</f>
        <v/>
      </c>
      <c r="E1995" s="165" t="str">
        <f>IF(D1995="","",支出入力表!G1996)</f>
        <v/>
      </c>
      <c r="F1995" s="196" t="str">
        <f>IF(E1995="","",VLOOKUP(E1995,プルダウン用リスト!$L$1:$M$14,2,FALSE))</f>
        <v/>
      </c>
      <c r="G1995" s="164" t="str">
        <f>IF(D1995="所費",VLOOKUP(D1995,支出入力表!E1996:$M$2000,4,FALSE),"")</f>
        <v/>
      </c>
      <c r="H1995" s="164" t="str">
        <f>IF(D1995="所費",VLOOKUP(D1995,支出入力表!E1996:$M$2000,5,FALSE),"")</f>
        <v/>
      </c>
      <c r="I1995" s="166" t="str">
        <f>IF(D1995="所費",VLOOKUP(D1995,支出入力表!E1996:$M$2000,6,FALSE),"")</f>
        <v/>
      </c>
      <c r="J1995" s="167" t="str">
        <f>IF(D1995="所費",VLOOKUP(D1995,支出入力表!E1996:$M$2000,7,FALSE),"")</f>
        <v/>
      </c>
      <c r="K1995" s="167" t="str">
        <f>IF(D1995="所費",VLOOKUP(D1995,支出入力表!E1996:$M$2000,8,FALSE),"")</f>
        <v/>
      </c>
      <c r="L1995" s="168" t="str">
        <f>IF(D1995="所費",VLOOKUP(D1995,支出入力表!E1996:$M$2000,9,FALSE),"")</f>
        <v/>
      </c>
      <c r="M1995" s="30"/>
    </row>
    <row r="1996" spans="2:19" x14ac:dyDescent="0.55000000000000004">
      <c r="B1996" s="163" t="str">
        <f>IF(D1996="所費",支出入力表!A1997,"")</f>
        <v/>
      </c>
      <c r="C1996" s="164" t="str">
        <f>IF(D1996="所費",支出入力表!C1997,"")</f>
        <v/>
      </c>
      <c r="D1996" s="165" t="str">
        <f>IF(支出入力表!E1997="所費","所費","")</f>
        <v/>
      </c>
      <c r="E1996" s="165" t="str">
        <f>IF(D1996="","",支出入力表!G1997)</f>
        <v/>
      </c>
      <c r="F1996" s="196" t="str">
        <f>IF(E1996="","",VLOOKUP(E1996,プルダウン用リスト!$L$1:$M$14,2,FALSE))</f>
        <v/>
      </c>
      <c r="G1996" s="164" t="str">
        <f>IF(D1996="所費",VLOOKUP(D1996,支出入力表!E1997:$M$2000,4,FALSE),"")</f>
        <v/>
      </c>
      <c r="H1996" s="164" t="str">
        <f>IF(D1996="所費",VLOOKUP(D1996,支出入力表!E1997:$M$2000,5,FALSE),"")</f>
        <v/>
      </c>
      <c r="I1996" s="166" t="str">
        <f>IF(D1996="所費",VLOOKUP(D1996,支出入力表!E1997:$M$2000,6,FALSE),"")</f>
        <v/>
      </c>
      <c r="J1996" s="167" t="str">
        <f>IF(D1996="所費",VLOOKUP(D1996,支出入力表!E1997:$M$2000,7,FALSE),"")</f>
        <v/>
      </c>
      <c r="K1996" s="167" t="str">
        <f>IF(D1996="所費",VLOOKUP(D1996,支出入力表!E1997:$M$2000,8,FALSE),"")</f>
        <v/>
      </c>
      <c r="L1996" s="168" t="str">
        <f>IF(D1996="所費",VLOOKUP(D1996,支出入力表!E1997:$M$2000,9,FALSE),"")</f>
        <v/>
      </c>
      <c r="M1996" s="30"/>
    </row>
    <row r="1997" spans="2:19" x14ac:dyDescent="0.55000000000000004">
      <c r="B1997" s="163" t="str">
        <f>IF(D1997="所費",支出入力表!A1998,"")</f>
        <v/>
      </c>
      <c r="C1997" s="164" t="str">
        <f>IF(D1997="所費",支出入力表!C1998,"")</f>
        <v/>
      </c>
      <c r="D1997" s="165" t="str">
        <f>IF(支出入力表!E1998="所費","所費","")</f>
        <v/>
      </c>
      <c r="E1997" s="165" t="str">
        <f>IF(D1997="","",支出入力表!G1998)</f>
        <v/>
      </c>
      <c r="F1997" s="196" t="str">
        <f>IF(E1997="","",VLOOKUP(E1997,プルダウン用リスト!$L$1:$M$14,2,FALSE))</f>
        <v/>
      </c>
      <c r="G1997" s="164" t="str">
        <f>IF(D1997="所費",VLOOKUP(D1997,支出入力表!E1998:$M$2000,4,FALSE),"")</f>
        <v/>
      </c>
      <c r="H1997" s="164" t="str">
        <f>IF(D1997="所費",VLOOKUP(D1997,支出入力表!E1998:$M$2000,5,FALSE),"")</f>
        <v/>
      </c>
      <c r="I1997" s="166" t="str">
        <f>IF(D1997="所費",VLOOKUP(D1997,支出入力表!E1998:$M$2000,6,FALSE),"")</f>
        <v/>
      </c>
      <c r="J1997" s="167" t="str">
        <f>IF(D1997="所費",VLOOKUP(D1997,支出入力表!E1998:$M$2000,7,FALSE),"")</f>
        <v/>
      </c>
      <c r="K1997" s="167" t="str">
        <f>IF(D1997="所費",VLOOKUP(D1997,支出入力表!E1998:$M$2000,8,FALSE),"")</f>
        <v/>
      </c>
      <c r="L1997" s="168" t="str">
        <f>IF(D1997="所費",VLOOKUP(D1997,支出入力表!E1998:$M$2000,9,FALSE),"")</f>
        <v/>
      </c>
      <c r="M1997" s="30"/>
    </row>
    <row r="1998" spans="2:19" x14ac:dyDescent="0.55000000000000004">
      <c r="B1998" s="163" t="str">
        <f>IF(D1998="所費",支出入力表!A1999,"")</f>
        <v/>
      </c>
      <c r="C1998" s="164" t="str">
        <f>IF(D1998="所費",支出入力表!C1999,"")</f>
        <v/>
      </c>
      <c r="D1998" s="165" t="str">
        <f>IF(支出入力表!E1999="所費","所費","")</f>
        <v/>
      </c>
      <c r="E1998" s="165" t="str">
        <f>IF(D1998="","",支出入力表!G1999)</f>
        <v/>
      </c>
      <c r="F1998" s="196" t="str">
        <f>IF(E1998="","",VLOOKUP(E1998,プルダウン用リスト!$L$1:$M$14,2,FALSE))</f>
        <v/>
      </c>
      <c r="G1998" s="164" t="str">
        <f>IF(D1998="所費",VLOOKUP(D1998,支出入力表!E1999:$M$2000,4,FALSE),"")</f>
        <v/>
      </c>
      <c r="H1998" s="164" t="str">
        <f>IF(D1998="所費",VLOOKUP(D1998,支出入力表!E1999:$M$2000,5,FALSE),"")</f>
        <v/>
      </c>
      <c r="I1998" s="166" t="str">
        <f>IF(D1998="所費",VLOOKUP(D1998,支出入力表!E1999:$M$2000,6,FALSE),"")</f>
        <v/>
      </c>
      <c r="J1998" s="167" t="str">
        <f>IF(D1998="所費",VLOOKUP(D1998,支出入力表!E1999:$M$2000,7,FALSE),"")</f>
        <v/>
      </c>
      <c r="K1998" s="167" t="str">
        <f>IF(D1998="所費",VLOOKUP(D1998,支出入力表!E1999:$M$2000,8,FALSE),"")</f>
        <v/>
      </c>
      <c r="L1998" s="168" t="str">
        <f>IF(D1998="所費",VLOOKUP(D1998,支出入力表!E1999:$M$2000,9,FALSE),"")</f>
        <v/>
      </c>
      <c r="M1998" s="30"/>
    </row>
    <row r="1999" spans="2:19" ht="18.5" thickBot="1" x14ac:dyDescent="0.6">
      <c r="B1999" s="163" t="str">
        <f>IF(D1999="所費",支出入力表!A2000,"")</f>
        <v/>
      </c>
      <c r="C1999" s="164" t="str">
        <f>IF(D1999="所費",支出入力表!C2000,"")</f>
        <v/>
      </c>
      <c r="D1999" s="165" t="str">
        <f>IF(支出入力表!E2000="所費","所費","")</f>
        <v/>
      </c>
      <c r="E1999" s="165" t="str">
        <f>IF(D1999="","",支出入力表!G2000)</f>
        <v/>
      </c>
      <c r="F1999" s="196" t="str">
        <f>IF(E1999="","",VLOOKUP(E1999,プルダウン用リスト!$L$1:$M$14,2,FALSE))</f>
        <v/>
      </c>
      <c r="G1999" s="164" t="str">
        <f>IF(D1999="所費",VLOOKUP(D1999,支出入力表!E2000:$M$2000,4,FALSE),"")</f>
        <v/>
      </c>
      <c r="H1999" s="164" t="str">
        <f>IF(D1999="所費",VLOOKUP(D1999,支出入力表!E2000:$M$2000,5,FALSE),"")</f>
        <v/>
      </c>
      <c r="I1999" s="166" t="str">
        <f>IF(D1999="所費",VLOOKUP(D1999,支出入力表!E2000:$M$2000,6,FALSE),"")</f>
        <v/>
      </c>
      <c r="J1999" s="167" t="str">
        <f>IF(D1999="所費",VLOOKUP(D1999,支出入力表!E2000:$M$2000,7,FALSE),"")</f>
        <v/>
      </c>
      <c r="K1999" s="167" t="str">
        <f>IF(D1999="所費",VLOOKUP(D1999,支出入力表!E2000:$M$2000,8,FALSE),"")</f>
        <v/>
      </c>
      <c r="L1999" s="168" t="str">
        <f>IF(D1999="所費",VLOOKUP(D1999,支出入力表!E2000:$M$2000,9,FALSE),"")</f>
        <v/>
      </c>
      <c r="M1999" s="30"/>
    </row>
    <row r="2000" spans="2:19" ht="19" thickTop="1" thickBot="1" x14ac:dyDescent="0.6">
      <c r="B2000" s="329" t="s">
        <v>59</v>
      </c>
      <c r="C2000" s="330"/>
      <c r="D2000" s="330"/>
      <c r="E2000" s="330"/>
      <c r="F2000" s="330"/>
      <c r="G2000" s="330"/>
      <c r="H2000" s="330"/>
      <c r="I2000" s="330"/>
      <c r="J2000" s="161">
        <f>SUBTOTAL(9,J5:J1999)</f>
        <v>0</v>
      </c>
      <c r="K2000" s="161">
        <f>SUBTOTAL(9,K5:K1999)</f>
        <v>0</v>
      </c>
      <c r="L2000" s="162">
        <f>SUBTOTAL(9,L5:L1999)</f>
        <v>0</v>
      </c>
      <c r="N2000"/>
      <c r="O2000"/>
      <c r="P2000"/>
      <c r="Q2000"/>
      <c r="R2000"/>
      <c r="S2000"/>
    </row>
    <row r="2001" spans="2:19" x14ac:dyDescent="0.55000000000000004">
      <c r="B2001" s="45"/>
      <c r="C2001" s="46"/>
      <c r="D2001" s="46"/>
      <c r="E2001" s="46"/>
      <c r="F2001" s="46"/>
      <c r="G2001" s="46"/>
      <c r="H2001" s="46"/>
      <c r="N2001"/>
      <c r="O2001"/>
      <c r="P2001"/>
      <c r="Q2001"/>
      <c r="R2001"/>
      <c r="S2001"/>
    </row>
    <row r="2003" spans="2:19" x14ac:dyDescent="0.55000000000000004">
      <c r="D2003" s="30"/>
      <c r="N2003"/>
      <c r="O2003"/>
      <c r="P2003"/>
      <c r="Q2003"/>
      <c r="R2003"/>
      <c r="S2003"/>
    </row>
    <row r="2004" spans="2:19" x14ac:dyDescent="0.55000000000000004">
      <c r="C2004" s="30"/>
      <c r="D2004" s="30"/>
      <c r="N2004"/>
      <c r="O2004"/>
      <c r="P2004"/>
      <c r="Q2004"/>
      <c r="R2004"/>
      <c r="S2004"/>
    </row>
    <row r="2005" spans="2:19" x14ac:dyDescent="0.55000000000000004">
      <c r="D2005" s="30"/>
      <c r="N2005"/>
      <c r="O2005"/>
      <c r="P2005"/>
      <c r="Q2005"/>
      <c r="R2005"/>
      <c r="S2005"/>
    </row>
    <row r="2006" spans="2:19" x14ac:dyDescent="0.55000000000000004">
      <c r="C2006" s="30"/>
      <c r="D2006" s="30"/>
      <c r="N2006"/>
      <c r="O2006"/>
      <c r="P2006"/>
      <c r="Q2006"/>
      <c r="R2006"/>
      <c r="S2006"/>
    </row>
  </sheetData>
  <sheetProtection algorithmName="SHA-512" hashValue="75BXwMHngaUpAjPwCWcC0IUprypgfqDM8KWRWlLpqRqPBLUiAskVDl4SGRlO1gd6bcOK/0NR2aowzDgsWjHdDQ==" saltValue="OH16zspPtpHSetGe9pKiQA==" spinCount="100000" sheet="1" scenarios="1" selectLockedCells="1" autoFilter="0"/>
  <autoFilter ref="B4:L2001" xr:uid="{00000000-0009-0000-0000-000006000000}">
    <filterColumn colId="3" showButton="0"/>
  </autoFilter>
  <mergeCells count="7">
    <mergeCell ref="B2000:I2000"/>
    <mergeCell ref="J1:L1"/>
    <mergeCell ref="E4:F4"/>
    <mergeCell ref="I2:L2"/>
    <mergeCell ref="I3:L3"/>
    <mergeCell ref="C2:C3"/>
    <mergeCell ref="B2:B3"/>
  </mergeCells>
  <phoneticPr fontId="4"/>
  <conditionalFormatting sqref="B5:B1999">
    <cfRule type="cellIs" dxfId="24" priority="46" operator="equal">
      <formula>""</formula>
    </cfRule>
  </conditionalFormatting>
  <dataValidations count="1">
    <dataValidation allowBlank="1" showErrorMessage="1" sqref="C2001:I1048576 A1 H2:I1999 D4:G1999 C2:C1999 B2:B1048576 J1:L1048576" xr:uid="{00000000-0002-0000-0600-000000000000}"/>
  </dataValidations>
  <hyperlinks>
    <hyperlink ref="B2" location="メニュー画面!A1" display="メニュー画面へ" xr:uid="{00000000-0004-0000-0600-000000000000}"/>
    <hyperlink ref="C2" location="支出入力表!A1" display="支出入力表へ" xr:uid="{00000000-0004-0000-0600-000001000000}"/>
    <hyperlink ref="B2:B3" location="メニュー画面!B7" display="メニュー画面へ" xr:uid="{00000000-0004-0000-0600-000002000000}"/>
    <hyperlink ref="C2:C3" location="支出入力表!A5" display="支出入力表へ" xr:uid="{00000000-0004-0000-0600-000003000000}"/>
  </hyperlinks>
  <pageMargins left="0.70866141732283472" right="0.70866141732283472" top="0.74803149606299213" bottom="0.74803149606299213" header="0.31496062992125984" footer="0.31496062992125984"/>
  <pageSetup paperSize="9" scale="55" orientation="landscape" r:id="rId1"/>
  <headerFooter>
    <oddFooter>&amp;C&amp;P／&amp;N</oddFooter>
  </headerFooter>
  <colBreaks count="1" manualBreakCount="1">
    <brk id="13" max="1048575" man="1"/>
  </colBreak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7" operator="between" id="{1F201F0A-F7BE-40C1-9BEC-A8EF3CD4374F}">
            <xm:f>プルダウン用リスト!$G$7</xm:f>
            <xm:f>プルダウン用リスト!$H$7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between" id="{87A9A26C-D4C9-4410-8EB8-4B13DCE2F937}">
            <xm:f>プルダウン用リスト!$H$8</xm:f>
            <xm:f>プルダウン用リスト!$G$8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notBetween" id="{5860DBB2-F152-4991-985A-649A82283CD1}">
            <xm:f>プルダウン用リスト!$G$7</xm:f>
            <xm:f>プルダウン用リスト!$G$8</xm:f>
            <x14:dxf>
              <fill>
                <patternFill>
                  <bgColor rgb="FFFF0000"/>
                </patternFill>
              </fill>
            </x14:dxf>
          </x14:cfRule>
          <xm:sqref>B5:B1999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M2001"/>
  <sheetViews>
    <sheetView showGridLines="0" zoomScale="80" zoomScaleNormal="80" workbookViewId="0">
      <pane ySplit="4" topLeftCell="A5" activePane="bottomLeft" state="frozen"/>
      <selection pane="bottomLeft" activeCell="B2" sqref="B2:B3"/>
    </sheetView>
  </sheetViews>
  <sheetFormatPr defaultRowHeight="18" x14ac:dyDescent="0.55000000000000004"/>
  <cols>
    <col min="1" max="1" width="2.08203125" customWidth="1"/>
    <col min="2" max="2" width="15.58203125" style="43" customWidth="1"/>
    <col min="3" max="3" width="24.58203125" style="12" customWidth="1"/>
    <col min="4" max="4" width="8.83203125" style="12" customWidth="1"/>
    <col min="5" max="5" width="16.83203125" style="12" customWidth="1"/>
    <col min="6" max="6" width="22.58203125" style="12" customWidth="1"/>
    <col min="7" max="7" width="29.58203125" style="12" customWidth="1"/>
    <col min="8" max="8" width="10.58203125" style="12" customWidth="1"/>
    <col min="9" max="9" width="14.58203125" style="12" customWidth="1"/>
    <col min="10" max="10" width="2.08203125" style="12" customWidth="1"/>
    <col min="11" max="13" width="8.83203125" hidden="1" customWidth="1"/>
  </cols>
  <sheetData>
    <row r="1" spans="1:13" ht="125.15" customHeight="1" x14ac:dyDescent="0.55000000000000004">
      <c r="A1" s="344" t="s">
        <v>157</v>
      </c>
      <c r="B1" s="344"/>
      <c r="C1" s="344"/>
      <c r="D1" s="40"/>
      <c r="E1" s="30"/>
      <c r="F1" s="30"/>
      <c r="G1" s="30"/>
      <c r="H1" s="41"/>
      <c r="I1" s="157"/>
    </row>
    <row r="2" spans="1:13" x14ac:dyDescent="0.55000000000000004">
      <c r="B2" s="333" t="s">
        <v>93</v>
      </c>
      <c r="C2" s="331" t="s">
        <v>94</v>
      </c>
      <c r="D2" s="349"/>
      <c r="E2" s="349"/>
      <c r="F2" s="349"/>
      <c r="G2" s="42" t="s">
        <v>158</v>
      </c>
      <c r="H2" s="347">
        <f>団体基本情報!D6</f>
        <v>0</v>
      </c>
      <c r="I2" s="347"/>
    </row>
    <row r="3" spans="1:13" ht="18.5" thickBot="1" x14ac:dyDescent="0.6">
      <c r="B3" s="334"/>
      <c r="C3" s="331"/>
      <c r="D3" s="350"/>
      <c r="E3" s="350"/>
      <c r="F3" s="350"/>
      <c r="G3" s="42" t="s">
        <v>159</v>
      </c>
      <c r="H3" s="348">
        <f>団体基本情報!D13</f>
        <v>0</v>
      </c>
      <c r="I3" s="348"/>
    </row>
    <row r="4" spans="1:13" ht="43" customHeight="1" thickBot="1" x14ac:dyDescent="0.6">
      <c r="B4" s="184" t="s">
        <v>42</v>
      </c>
      <c r="C4" s="185" t="s">
        <v>63</v>
      </c>
      <c r="D4" s="185" t="s">
        <v>183</v>
      </c>
      <c r="E4" s="186" t="s">
        <v>181</v>
      </c>
      <c r="F4" s="185" t="s">
        <v>43</v>
      </c>
      <c r="G4" s="185" t="s">
        <v>98</v>
      </c>
      <c r="H4" s="186" t="s">
        <v>45</v>
      </c>
      <c r="I4" s="188" t="s">
        <v>253</v>
      </c>
    </row>
    <row r="5" spans="1:13" x14ac:dyDescent="0.55000000000000004">
      <c r="B5" s="189" t="str">
        <f>IF(K5&gt;0,支出入力表!A6,"")</f>
        <v/>
      </c>
      <c r="C5" s="190" t="str">
        <f>IF(K5&gt;0,支出入力表!C6,"")</f>
        <v/>
      </c>
      <c r="D5" s="191" t="str">
        <f>IF(K5&gt;0,支出入力表!E6,"")</f>
        <v/>
      </c>
      <c r="E5" s="191" t="str">
        <f>IF(K5&gt;0,支出入力表!F6,"")</f>
        <v/>
      </c>
      <c r="F5" s="190" t="str">
        <f>IF(K5&gt;0,VLOOKUP(E5,支出入力表!F6:$M$2000,3,FALSE),"")</f>
        <v/>
      </c>
      <c r="G5" s="190" t="str">
        <f>IF(K5&gt;0,VLOOKUP(E5,支出入力表!F6:$M$2000,4,FALSE),"")</f>
        <v/>
      </c>
      <c r="H5" s="204" t="str">
        <f>IF(K5&gt;0,VLOOKUP(E5,支出入力表!F6:$M$2000,5,FALSE),"")</f>
        <v/>
      </c>
      <c r="I5" s="195" t="str">
        <f t="shared" ref="I5" si="0">IF(K5&gt;0,K5,"")</f>
        <v/>
      </c>
      <c r="K5">
        <f>+L5+M5</f>
        <v>0</v>
      </c>
      <c r="L5">
        <f>IF(+支出入力表!M6="",0,+支出入力表!M6)</f>
        <v>0</v>
      </c>
      <c r="M5">
        <f>IF(支出入力表!S6="",0,支出入力表!S6)</f>
        <v>0</v>
      </c>
    </row>
    <row r="6" spans="1:13" x14ac:dyDescent="0.55000000000000004">
      <c r="B6" s="163" t="str">
        <f>IF(K6&gt;0,支出入力表!A7,"")</f>
        <v/>
      </c>
      <c r="C6" s="164" t="str">
        <f>IF(K6&gt;0,支出入力表!C7,"")</f>
        <v/>
      </c>
      <c r="D6" s="165" t="str">
        <f>IF(K6&gt;0,支出入力表!E7,"")</f>
        <v/>
      </c>
      <c r="E6" s="165" t="str">
        <f>IF(K6&gt;0,支出入力表!F7,"")</f>
        <v/>
      </c>
      <c r="F6" s="164" t="str">
        <f>IF(K6&gt;0,VLOOKUP(E6,支出入力表!F7:$M$2000,3,FALSE),"")</f>
        <v/>
      </c>
      <c r="G6" s="164" t="str">
        <f>IF(K6&gt;0,VLOOKUP(E6,支出入力表!F7:$M$2000,4,FALSE),"")</f>
        <v/>
      </c>
      <c r="H6" s="166" t="str">
        <f>IF(K6&gt;0,VLOOKUP(E6,支出入力表!F7:$M$2000,5,FALSE),"")</f>
        <v/>
      </c>
      <c r="I6" s="168" t="str">
        <f t="shared" ref="I6:I69" si="1">IF(K6&gt;0,K6,"")</f>
        <v/>
      </c>
      <c r="K6">
        <f t="shared" ref="K6:K69" si="2">+L6+M6</f>
        <v>0</v>
      </c>
      <c r="L6">
        <f>IF(+支出入力表!M7="",0,+支出入力表!M7)</f>
        <v>0</v>
      </c>
      <c r="M6">
        <f>IF(支出入力表!S7="",0,支出入力表!S7)</f>
        <v>0</v>
      </c>
    </row>
    <row r="7" spans="1:13" x14ac:dyDescent="0.55000000000000004">
      <c r="B7" s="163" t="str">
        <f>IF(K7&gt;0,支出入力表!A8,"")</f>
        <v/>
      </c>
      <c r="C7" s="164" t="str">
        <f>IF(K7&gt;0,支出入力表!C8,"")</f>
        <v/>
      </c>
      <c r="D7" s="165" t="str">
        <f>IF(K7&gt;0,支出入力表!E8,"")</f>
        <v/>
      </c>
      <c r="E7" s="165" t="str">
        <f>IF(K7&gt;0,支出入力表!F8,"")</f>
        <v/>
      </c>
      <c r="F7" s="164" t="str">
        <f>IF(K7&gt;0,VLOOKUP(E7,支出入力表!F8:$M$2000,3,FALSE),"")</f>
        <v/>
      </c>
      <c r="G7" s="164" t="str">
        <f>IF(K7&gt;0,VLOOKUP(E7,支出入力表!F8:$M$2000,4,FALSE),"")</f>
        <v/>
      </c>
      <c r="H7" s="166" t="str">
        <f>IF(K7&gt;0,VLOOKUP(E7,支出入力表!F8:$M$2000,5,FALSE),"")</f>
        <v/>
      </c>
      <c r="I7" s="168" t="str">
        <f t="shared" si="1"/>
        <v/>
      </c>
      <c r="K7">
        <f t="shared" si="2"/>
        <v>0</v>
      </c>
      <c r="L7">
        <f>IF(+支出入力表!M8="",0,+支出入力表!M8)</f>
        <v>0</v>
      </c>
      <c r="M7">
        <f>IF(支出入力表!S8="",0,支出入力表!S8)</f>
        <v>0</v>
      </c>
    </row>
    <row r="8" spans="1:13" x14ac:dyDescent="0.55000000000000004">
      <c r="B8" s="163" t="str">
        <f>IF(K8&gt;0,支出入力表!A9,"")</f>
        <v/>
      </c>
      <c r="C8" s="164" t="str">
        <f>IF(K8&gt;0,支出入力表!C9,"")</f>
        <v/>
      </c>
      <c r="D8" s="165" t="str">
        <f>IF(K8&gt;0,支出入力表!E9,"")</f>
        <v/>
      </c>
      <c r="E8" s="165" t="str">
        <f>IF(K8&gt;0,支出入力表!F9,"")</f>
        <v/>
      </c>
      <c r="F8" s="164" t="str">
        <f>IF(K8&gt;0,VLOOKUP(E8,支出入力表!F9:$M$2000,3,FALSE),"")</f>
        <v/>
      </c>
      <c r="G8" s="164" t="str">
        <f>IF(K8&gt;0,VLOOKUP(E8,支出入力表!F9:$M$2000,4,FALSE),"")</f>
        <v/>
      </c>
      <c r="H8" s="166" t="str">
        <f>IF(K8&gt;0,VLOOKUP(E8,支出入力表!F9:$M$2000,5,FALSE),"")</f>
        <v/>
      </c>
      <c r="I8" s="168" t="str">
        <f t="shared" si="1"/>
        <v/>
      </c>
      <c r="K8">
        <f t="shared" si="2"/>
        <v>0</v>
      </c>
      <c r="L8">
        <f>IF(+支出入力表!M9="",0,+支出入力表!M9)</f>
        <v>0</v>
      </c>
      <c r="M8">
        <f>IF(支出入力表!S9="",0,支出入力表!S9)</f>
        <v>0</v>
      </c>
    </row>
    <row r="9" spans="1:13" x14ac:dyDescent="0.55000000000000004">
      <c r="B9" s="163" t="str">
        <f>IF(K9&gt;0,支出入力表!A10,"")</f>
        <v/>
      </c>
      <c r="C9" s="164" t="str">
        <f>IF(K9&gt;0,支出入力表!C10,"")</f>
        <v/>
      </c>
      <c r="D9" s="165" t="str">
        <f>IF(K9&gt;0,支出入力表!E10,"")</f>
        <v/>
      </c>
      <c r="E9" s="165" t="str">
        <f>IF(K9&gt;0,支出入力表!F10,"")</f>
        <v/>
      </c>
      <c r="F9" s="164" t="str">
        <f>IF(K9&gt;0,VLOOKUP(E9,支出入力表!F10:$M$2000,3,FALSE),"")</f>
        <v/>
      </c>
      <c r="G9" s="164" t="str">
        <f>IF(K9&gt;0,VLOOKUP(E9,支出入力表!F10:$M$2000,4,FALSE),"")</f>
        <v/>
      </c>
      <c r="H9" s="166" t="str">
        <f>IF(K9&gt;0,VLOOKUP(E9,支出入力表!F10:$M$2000,5,FALSE),"")</f>
        <v/>
      </c>
      <c r="I9" s="168" t="str">
        <f t="shared" si="1"/>
        <v/>
      </c>
      <c r="K9">
        <f t="shared" si="2"/>
        <v>0</v>
      </c>
      <c r="L9">
        <f>IF(+支出入力表!M10="",0,+支出入力表!M10)</f>
        <v>0</v>
      </c>
      <c r="M9">
        <f>IF(支出入力表!S10="",0,支出入力表!S10)</f>
        <v>0</v>
      </c>
    </row>
    <row r="10" spans="1:13" x14ac:dyDescent="0.55000000000000004">
      <c r="B10" s="163" t="str">
        <f>IF(K10&gt;0,支出入力表!A11,"")</f>
        <v/>
      </c>
      <c r="C10" s="164" t="str">
        <f>IF(K10&gt;0,支出入力表!C11,"")</f>
        <v/>
      </c>
      <c r="D10" s="165" t="str">
        <f>IF(K10&gt;0,支出入力表!E11,"")</f>
        <v/>
      </c>
      <c r="E10" s="165" t="str">
        <f>IF(K10&gt;0,支出入力表!F11,"")</f>
        <v/>
      </c>
      <c r="F10" s="164" t="str">
        <f>IF(K10&gt;0,VLOOKUP(E10,支出入力表!F11:$M$2000,3,FALSE),"")</f>
        <v/>
      </c>
      <c r="G10" s="164" t="str">
        <f>IF(K10&gt;0,VLOOKUP(E10,支出入力表!F11:$M$2000,4,FALSE),"")</f>
        <v/>
      </c>
      <c r="H10" s="166" t="str">
        <f>IF(K10&gt;0,VLOOKUP(E10,支出入力表!F11:$M$2000,5,FALSE),"")</f>
        <v/>
      </c>
      <c r="I10" s="168" t="str">
        <f t="shared" si="1"/>
        <v/>
      </c>
      <c r="K10">
        <f t="shared" si="2"/>
        <v>0</v>
      </c>
      <c r="L10">
        <f>IF(+支出入力表!M11="",0,+支出入力表!M11)</f>
        <v>0</v>
      </c>
      <c r="M10">
        <f>IF(支出入力表!S11="",0,支出入力表!S11)</f>
        <v>0</v>
      </c>
    </row>
    <row r="11" spans="1:13" x14ac:dyDescent="0.55000000000000004">
      <c r="B11" s="163" t="str">
        <f>IF(K11&gt;0,支出入力表!A12,"")</f>
        <v/>
      </c>
      <c r="C11" s="164" t="str">
        <f>IF(K11&gt;0,支出入力表!C12,"")</f>
        <v/>
      </c>
      <c r="D11" s="165" t="str">
        <f>IF(K11&gt;0,支出入力表!E12,"")</f>
        <v/>
      </c>
      <c r="E11" s="165" t="str">
        <f>IF(K11&gt;0,支出入力表!F12,"")</f>
        <v/>
      </c>
      <c r="F11" s="164" t="str">
        <f>IF(K11&gt;0,VLOOKUP(E11,支出入力表!F12:$M$2000,3,FALSE),"")</f>
        <v/>
      </c>
      <c r="G11" s="164" t="str">
        <f>IF(K11&gt;0,VLOOKUP(E11,支出入力表!F12:$M$2000,4,FALSE),"")</f>
        <v/>
      </c>
      <c r="H11" s="166" t="str">
        <f>IF(K11&gt;0,VLOOKUP(E11,支出入力表!F12:$M$2000,5,FALSE),"")</f>
        <v/>
      </c>
      <c r="I11" s="168" t="str">
        <f t="shared" si="1"/>
        <v/>
      </c>
      <c r="K11">
        <f t="shared" si="2"/>
        <v>0</v>
      </c>
      <c r="L11">
        <f>IF(+支出入力表!M12="",0,+支出入力表!M12)</f>
        <v>0</v>
      </c>
      <c r="M11">
        <f>IF(支出入力表!S12="",0,支出入力表!S12)</f>
        <v>0</v>
      </c>
    </row>
    <row r="12" spans="1:13" x14ac:dyDescent="0.55000000000000004">
      <c r="B12" s="163" t="str">
        <f>IF(K12&gt;0,支出入力表!A13,"")</f>
        <v/>
      </c>
      <c r="C12" s="164" t="str">
        <f>IF(K12&gt;0,支出入力表!C13,"")</f>
        <v/>
      </c>
      <c r="D12" s="165" t="str">
        <f>IF(K12&gt;0,支出入力表!E13,"")</f>
        <v/>
      </c>
      <c r="E12" s="165" t="str">
        <f>IF(K12&gt;0,支出入力表!F13,"")</f>
        <v/>
      </c>
      <c r="F12" s="164" t="str">
        <f>IF(K12&gt;0,VLOOKUP(E12,支出入力表!F13:$M$2000,3,FALSE),"")</f>
        <v/>
      </c>
      <c r="G12" s="164" t="str">
        <f>IF(K12&gt;0,VLOOKUP(E12,支出入力表!F13:$M$2000,4,FALSE),"")</f>
        <v/>
      </c>
      <c r="H12" s="166" t="str">
        <f>IF(K12&gt;0,VLOOKUP(E12,支出入力表!F13:$M$2000,5,FALSE),"")</f>
        <v/>
      </c>
      <c r="I12" s="168" t="str">
        <f t="shared" si="1"/>
        <v/>
      </c>
      <c r="K12">
        <f t="shared" si="2"/>
        <v>0</v>
      </c>
      <c r="L12">
        <f>IF(+支出入力表!M13="",0,+支出入力表!M13)</f>
        <v>0</v>
      </c>
      <c r="M12">
        <f>IF(支出入力表!S13="",0,支出入力表!S13)</f>
        <v>0</v>
      </c>
    </row>
    <row r="13" spans="1:13" x14ac:dyDescent="0.55000000000000004">
      <c r="B13" s="163" t="str">
        <f>IF(K13&gt;0,支出入力表!A14,"")</f>
        <v/>
      </c>
      <c r="C13" s="164" t="str">
        <f>IF(K13&gt;0,支出入力表!C14,"")</f>
        <v/>
      </c>
      <c r="D13" s="165" t="str">
        <f>IF(K13&gt;0,支出入力表!E14,"")</f>
        <v/>
      </c>
      <c r="E13" s="165" t="str">
        <f>IF(K13&gt;0,支出入力表!F14,"")</f>
        <v/>
      </c>
      <c r="F13" s="164" t="str">
        <f>IF(K13&gt;0,VLOOKUP(E13,支出入力表!F14:$M$2000,3,FALSE),"")</f>
        <v/>
      </c>
      <c r="G13" s="164" t="str">
        <f>IF(K13&gt;0,VLOOKUP(E13,支出入力表!F14:$M$2000,4,FALSE),"")</f>
        <v/>
      </c>
      <c r="H13" s="166" t="str">
        <f>IF(K13&gt;0,VLOOKUP(E13,支出入力表!F14:$M$2000,5,FALSE),"")</f>
        <v/>
      </c>
      <c r="I13" s="168" t="str">
        <f t="shared" si="1"/>
        <v/>
      </c>
      <c r="K13">
        <f t="shared" si="2"/>
        <v>0</v>
      </c>
      <c r="L13">
        <f>IF(+支出入力表!M14="",0,+支出入力表!M14)</f>
        <v>0</v>
      </c>
      <c r="M13">
        <f>IF(支出入力表!S14="",0,支出入力表!S14)</f>
        <v>0</v>
      </c>
    </row>
    <row r="14" spans="1:13" x14ac:dyDescent="0.55000000000000004">
      <c r="B14" s="163" t="str">
        <f>IF(K14&gt;0,支出入力表!A15,"")</f>
        <v/>
      </c>
      <c r="C14" s="164" t="str">
        <f>IF(K14&gt;0,支出入力表!C15,"")</f>
        <v/>
      </c>
      <c r="D14" s="165" t="str">
        <f>IF(K14&gt;0,支出入力表!E15,"")</f>
        <v/>
      </c>
      <c r="E14" s="165" t="str">
        <f>IF(K14&gt;0,支出入力表!F15,"")</f>
        <v/>
      </c>
      <c r="F14" s="164" t="str">
        <f>IF(K14&gt;0,VLOOKUP(E14,支出入力表!F15:$M$2000,3,FALSE),"")</f>
        <v/>
      </c>
      <c r="G14" s="164" t="str">
        <f>IF(K14&gt;0,VLOOKUP(E14,支出入力表!F15:$M$2000,4,FALSE),"")</f>
        <v/>
      </c>
      <c r="H14" s="166" t="str">
        <f>IF(K14&gt;0,VLOOKUP(E14,支出入力表!F15:$M$2000,5,FALSE),"")</f>
        <v/>
      </c>
      <c r="I14" s="168" t="str">
        <f t="shared" si="1"/>
        <v/>
      </c>
      <c r="K14">
        <f t="shared" si="2"/>
        <v>0</v>
      </c>
      <c r="L14">
        <f>IF(+支出入力表!M15="",0,+支出入力表!M15)</f>
        <v>0</v>
      </c>
      <c r="M14">
        <f>IF(支出入力表!S15="",0,支出入力表!S15)</f>
        <v>0</v>
      </c>
    </row>
    <row r="15" spans="1:13" x14ac:dyDescent="0.55000000000000004">
      <c r="B15" s="163" t="str">
        <f>IF(K15&gt;0,支出入力表!A16,"")</f>
        <v/>
      </c>
      <c r="C15" s="164" t="str">
        <f>IF(K15&gt;0,支出入力表!C16,"")</f>
        <v/>
      </c>
      <c r="D15" s="165" t="str">
        <f>IF(K15&gt;0,支出入力表!E16,"")</f>
        <v/>
      </c>
      <c r="E15" s="165" t="str">
        <f>IF(K15&gt;0,支出入力表!F16,"")</f>
        <v/>
      </c>
      <c r="F15" s="164" t="str">
        <f>IF(K15&gt;0,VLOOKUP(E15,支出入力表!F16:$M$2000,3,FALSE),"")</f>
        <v/>
      </c>
      <c r="G15" s="164" t="str">
        <f>IF(K15&gt;0,VLOOKUP(E15,支出入力表!F16:$M$2000,4,FALSE),"")</f>
        <v/>
      </c>
      <c r="H15" s="166" t="str">
        <f>IF(K15&gt;0,VLOOKUP(E15,支出入力表!F16:$M$2000,5,FALSE),"")</f>
        <v/>
      </c>
      <c r="I15" s="168" t="str">
        <f t="shared" si="1"/>
        <v/>
      </c>
      <c r="K15">
        <f t="shared" si="2"/>
        <v>0</v>
      </c>
      <c r="L15">
        <f>IF(+支出入力表!M16="",0,+支出入力表!M16)</f>
        <v>0</v>
      </c>
      <c r="M15">
        <f>IF(支出入力表!S16="",0,支出入力表!S16)</f>
        <v>0</v>
      </c>
    </row>
    <row r="16" spans="1:13" x14ac:dyDescent="0.55000000000000004">
      <c r="B16" s="163" t="str">
        <f>IF(K16&gt;0,支出入力表!A17,"")</f>
        <v/>
      </c>
      <c r="C16" s="164" t="str">
        <f>IF(K16&gt;0,支出入力表!C17,"")</f>
        <v/>
      </c>
      <c r="D16" s="165" t="str">
        <f>IF(K16&gt;0,支出入力表!E17,"")</f>
        <v/>
      </c>
      <c r="E16" s="165" t="str">
        <f>IF(K16&gt;0,支出入力表!F17,"")</f>
        <v/>
      </c>
      <c r="F16" s="164" t="str">
        <f>IF(K16&gt;0,VLOOKUP(E16,支出入力表!F17:$M$2000,3,FALSE),"")</f>
        <v/>
      </c>
      <c r="G16" s="164" t="str">
        <f>IF(K16&gt;0,VLOOKUP(E16,支出入力表!F17:$M$2000,4,FALSE),"")</f>
        <v/>
      </c>
      <c r="H16" s="166" t="str">
        <f>IF(K16&gt;0,VLOOKUP(E16,支出入力表!F17:$M$2000,5,FALSE),"")</f>
        <v/>
      </c>
      <c r="I16" s="168" t="str">
        <f t="shared" si="1"/>
        <v/>
      </c>
      <c r="K16">
        <f t="shared" si="2"/>
        <v>0</v>
      </c>
      <c r="L16">
        <f>IF(+支出入力表!M17="",0,+支出入力表!M17)</f>
        <v>0</v>
      </c>
      <c r="M16">
        <f>IF(支出入力表!S17="",0,支出入力表!S17)</f>
        <v>0</v>
      </c>
    </row>
    <row r="17" spans="2:13" x14ac:dyDescent="0.55000000000000004">
      <c r="B17" s="163" t="str">
        <f>IF(K17&gt;0,支出入力表!A18,"")</f>
        <v/>
      </c>
      <c r="C17" s="164" t="str">
        <f>IF(K17&gt;0,支出入力表!C18,"")</f>
        <v/>
      </c>
      <c r="D17" s="165" t="str">
        <f>IF(K17&gt;0,支出入力表!E18,"")</f>
        <v/>
      </c>
      <c r="E17" s="165" t="str">
        <f>IF(K17&gt;0,支出入力表!F18,"")</f>
        <v/>
      </c>
      <c r="F17" s="164" t="str">
        <f>IF(K17&gt;0,VLOOKUP(E17,支出入力表!F18:$M$2000,3,FALSE),"")</f>
        <v/>
      </c>
      <c r="G17" s="164" t="str">
        <f>IF(K17&gt;0,VLOOKUP(E17,支出入力表!F18:$M$2000,4,FALSE),"")</f>
        <v/>
      </c>
      <c r="H17" s="166" t="str">
        <f>IF(K17&gt;0,VLOOKUP(E17,支出入力表!F18:$M$2000,5,FALSE),"")</f>
        <v/>
      </c>
      <c r="I17" s="168" t="str">
        <f t="shared" si="1"/>
        <v/>
      </c>
      <c r="K17">
        <f t="shared" si="2"/>
        <v>0</v>
      </c>
      <c r="L17">
        <f>IF(+支出入力表!M18="",0,+支出入力表!M18)</f>
        <v>0</v>
      </c>
      <c r="M17">
        <f>IF(支出入力表!S18="",0,支出入力表!S18)</f>
        <v>0</v>
      </c>
    </row>
    <row r="18" spans="2:13" x14ac:dyDescent="0.55000000000000004">
      <c r="B18" s="163" t="str">
        <f>IF(K18&gt;0,支出入力表!A19,"")</f>
        <v/>
      </c>
      <c r="C18" s="164" t="str">
        <f>IF(K18&gt;0,支出入力表!C19,"")</f>
        <v/>
      </c>
      <c r="D18" s="165" t="str">
        <f>IF(K18&gt;0,支出入力表!E19,"")</f>
        <v/>
      </c>
      <c r="E18" s="165" t="str">
        <f>IF(K18&gt;0,支出入力表!F19,"")</f>
        <v/>
      </c>
      <c r="F18" s="164" t="str">
        <f>IF(K18&gt;0,VLOOKUP(E18,支出入力表!F19:$M$2000,3,FALSE),"")</f>
        <v/>
      </c>
      <c r="G18" s="164" t="str">
        <f>IF(K18&gt;0,VLOOKUP(E18,支出入力表!F19:$M$2000,4,FALSE),"")</f>
        <v/>
      </c>
      <c r="H18" s="166" t="str">
        <f>IF(K18&gt;0,VLOOKUP(E18,支出入力表!F19:$M$2000,5,FALSE),"")</f>
        <v/>
      </c>
      <c r="I18" s="168" t="str">
        <f t="shared" si="1"/>
        <v/>
      </c>
      <c r="K18">
        <f t="shared" si="2"/>
        <v>0</v>
      </c>
      <c r="L18">
        <f>IF(+支出入力表!M19="",0,+支出入力表!M19)</f>
        <v>0</v>
      </c>
      <c r="M18">
        <f>IF(支出入力表!S19="",0,支出入力表!S19)</f>
        <v>0</v>
      </c>
    </row>
    <row r="19" spans="2:13" x14ac:dyDescent="0.55000000000000004">
      <c r="B19" s="163" t="str">
        <f>IF(K19&gt;0,支出入力表!A20,"")</f>
        <v/>
      </c>
      <c r="C19" s="164" t="str">
        <f>IF(K19&gt;0,支出入力表!C20,"")</f>
        <v/>
      </c>
      <c r="D19" s="165" t="str">
        <f>IF(K19&gt;0,支出入力表!E20,"")</f>
        <v/>
      </c>
      <c r="E19" s="165" t="str">
        <f>IF(K19&gt;0,支出入力表!F20,"")</f>
        <v/>
      </c>
      <c r="F19" s="164" t="str">
        <f>IF(K19&gt;0,VLOOKUP(E19,支出入力表!F20:$M$2000,3,FALSE),"")</f>
        <v/>
      </c>
      <c r="G19" s="164" t="str">
        <f>IF(K19&gt;0,VLOOKUP(E19,支出入力表!F20:$M$2000,4,FALSE),"")</f>
        <v/>
      </c>
      <c r="H19" s="166" t="str">
        <f>IF(K19&gt;0,VLOOKUP(E19,支出入力表!F20:$M$2000,5,FALSE),"")</f>
        <v/>
      </c>
      <c r="I19" s="168" t="str">
        <f t="shared" si="1"/>
        <v/>
      </c>
      <c r="K19">
        <f t="shared" si="2"/>
        <v>0</v>
      </c>
      <c r="L19">
        <f>IF(+支出入力表!M20="",0,+支出入力表!M20)</f>
        <v>0</v>
      </c>
      <c r="M19">
        <f>IF(支出入力表!S20="",0,支出入力表!S20)</f>
        <v>0</v>
      </c>
    </row>
    <row r="20" spans="2:13" x14ac:dyDescent="0.55000000000000004">
      <c r="B20" s="163" t="str">
        <f>IF(K20&gt;0,支出入力表!A21,"")</f>
        <v/>
      </c>
      <c r="C20" s="164" t="str">
        <f>IF(K20&gt;0,支出入力表!C21,"")</f>
        <v/>
      </c>
      <c r="D20" s="165" t="str">
        <f>IF(K20&gt;0,支出入力表!E21,"")</f>
        <v/>
      </c>
      <c r="E20" s="165" t="str">
        <f>IF(K20&gt;0,支出入力表!F21,"")</f>
        <v/>
      </c>
      <c r="F20" s="164" t="str">
        <f>IF(K20&gt;0,VLOOKUP(E20,支出入力表!F21:$M$2000,3,FALSE),"")</f>
        <v/>
      </c>
      <c r="G20" s="164" t="str">
        <f>IF(K20&gt;0,VLOOKUP(E20,支出入力表!F21:$M$2000,4,FALSE),"")</f>
        <v/>
      </c>
      <c r="H20" s="166" t="str">
        <f>IF(K20&gt;0,VLOOKUP(E20,支出入力表!F21:$M$2000,5,FALSE),"")</f>
        <v/>
      </c>
      <c r="I20" s="168" t="str">
        <f t="shared" si="1"/>
        <v/>
      </c>
      <c r="K20">
        <f t="shared" si="2"/>
        <v>0</v>
      </c>
      <c r="L20">
        <f>IF(+支出入力表!M21="",0,+支出入力表!M21)</f>
        <v>0</v>
      </c>
      <c r="M20">
        <f>IF(支出入力表!S21="",0,支出入力表!S21)</f>
        <v>0</v>
      </c>
    </row>
    <row r="21" spans="2:13" x14ac:dyDescent="0.55000000000000004">
      <c r="B21" s="163" t="str">
        <f>IF(K21&gt;0,支出入力表!A22,"")</f>
        <v/>
      </c>
      <c r="C21" s="164" t="str">
        <f>IF(K21&gt;0,支出入力表!C22,"")</f>
        <v/>
      </c>
      <c r="D21" s="165" t="str">
        <f>IF(K21&gt;0,支出入力表!E22,"")</f>
        <v/>
      </c>
      <c r="E21" s="165" t="str">
        <f>IF(K21&gt;0,支出入力表!F22,"")</f>
        <v/>
      </c>
      <c r="F21" s="164" t="str">
        <f>IF(K21&gt;0,VLOOKUP(E21,支出入力表!F22:$M$2000,3,FALSE),"")</f>
        <v/>
      </c>
      <c r="G21" s="164" t="str">
        <f>IF(K21&gt;0,VLOOKUP(E21,支出入力表!F22:$M$2000,4,FALSE),"")</f>
        <v/>
      </c>
      <c r="H21" s="166" t="str">
        <f>IF(K21&gt;0,VLOOKUP(E21,支出入力表!F22:$M$2000,5,FALSE),"")</f>
        <v/>
      </c>
      <c r="I21" s="168" t="str">
        <f t="shared" si="1"/>
        <v/>
      </c>
      <c r="K21">
        <f t="shared" si="2"/>
        <v>0</v>
      </c>
      <c r="L21">
        <f>IF(+支出入力表!M22="",0,+支出入力表!M22)</f>
        <v>0</v>
      </c>
      <c r="M21">
        <f>IF(支出入力表!S22="",0,支出入力表!S22)</f>
        <v>0</v>
      </c>
    </row>
    <row r="22" spans="2:13" x14ac:dyDescent="0.55000000000000004">
      <c r="B22" s="163" t="str">
        <f>IF(K22&gt;0,支出入力表!A23,"")</f>
        <v/>
      </c>
      <c r="C22" s="164" t="str">
        <f>IF(K22&gt;0,支出入力表!C23,"")</f>
        <v/>
      </c>
      <c r="D22" s="165" t="str">
        <f>IF(K22&gt;0,支出入力表!E23,"")</f>
        <v/>
      </c>
      <c r="E22" s="165" t="str">
        <f>IF(K22&gt;0,支出入力表!F23,"")</f>
        <v/>
      </c>
      <c r="F22" s="164" t="str">
        <f>IF(K22&gt;0,VLOOKUP(E22,支出入力表!F23:$M$2000,3,FALSE),"")</f>
        <v/>
      </c>
      <c r="G22" s="164" t="str">
        <f>IF(K22&gt;0,VLOOKUP(E22,支出入力表!F23:$M$2000,4,FALSE),"")</f>
        <v/>
      </c>
      <c r="H22" s="166" t="str">
        <f>IF(K22&gt;0,VLOOKUP(E22,支出入力表!F23:$M$2000,5,FALSE),"")</f>
        <v/>
      </c>
      <c r="I22" s="168" t="str">
        <f t="shared" si="1"/>
        <v/>
      </c>
      <c r="K22">
        <f t="shared" si="2"/>
        <v>0</v>
      </c>
      <c r="L22">
        <f>IF(+支出入力表!M23="",0,+支出入力表!M23)</f>
        <v>0</v>
      </c>
      <c r="M22">
        <f>IF(支出入力表!S23="",0,支出入力表!S23)</f>
        <v>0</v>
      </c>
    </row>
    <row r="23" spans="2:13" x14ac:dyDescent="0.55000000000000004">
      <c r="B23" s="163" t="str">
        <f>IF(K23&gt;0,支出入力表!A24,"")</f>
        <v/>
      </c>
      <c r="C23" s="164" t="str">
        <f>IF(K23&gt;0,支出入力表!C24,"")</f>
        <v/>
      </c>
      <c r="D23" s="165" t="str">
        <f>IF(K23&gt;0,支出入力表!E24,"")</f>
        <v/>
      </c>
      <c r="E23" s="165" t="str">
        <f>IF(K23&gt;0,支出入力表!F24,"")</f>
        <v/>
      </c>
      <c r="F23" s="164" t="str">
        <f>IF(K23&gt;0,VLOOKUP(E23,支出入力表!F24:$M$2000,3,FALSE),"")</f>
        <v/>
      </c>
      <c r="G23" s="164" t="str">
        <f>IF(K23&gt;0,VLOOKUP(E23,支出入力表!F24:$M$2000,4,FALSE),"")</f>
        <v/>
      </c>
      <c r="H23" s="166" t="str">
        <f>IF(K23&gt;0,VLOOKUP(E23,支出入力表!F24:$M$2000,5,FALSE),"")</f>
        <v/>
      </c>
      <c r="I23" s="168" t="str">
        <f t="shared" si="1"/>
        <v/>
      </c>
      <c r="K23">
        <f t="shared" si="2"/>
        <v>0</v>
      </c>
      <c r="L23">
        <f>IF(+支出入力表!M24="",0,+支出入力表!M24)</f>
        <v>0</v>
      </c>
      <c r="M23">
        <f>IF(支出入力表!S24="",0,支出入力表!S24)</f>
        <v>0</v>
      </c>
    </row>
    <row r="24" spans="2:13" x14ac:dyDescent="0.55000000000000004">
      <c r="B24" s="163" t="str">
        <f>IF(K24&gt;0,支出入力表!A25,"")</f>
        <v/>
      </c>
      <c r="C24" s="164" t="str">
        <f>IF(K24&gt;0,支出入力表!C25,"")</f>
        <v/>
      </c>
      <c r="D24" s="165" t="str">
        <f>IF(K24&gt;0,支出入力表!E25,"")</f>
        <v/>
      </c>
      <c r="E24" s="165" t="str">
        <f>IF(K24&gt;0,支出入力表!F25,"")</f>
        <v/>
      </c>
      <c r="F24" s="164" t="str">
        <f>IF(K24&gt;0,VLOOKUP(E24,支出入力表!F25:$M$2000,3,FALSE),"")</f>
        <v/>
      </c>
      <c r="G24" s="164" t="str">
        <f>IF(K24&gt;0,VLOOKUP(E24,支出入力表!F25:$M$2000,4,FALSE),"")</f>
        <v/>
      </c>
      <c r="H24" s="166" t="str">
        <f>IF(K24&gt;0,VLOOKUP(E24,支出入力表!F25:$M$2000,5,FALSE),"")</f>
        <v/>
      </c>
      <c r="I24" s="168" t="str">
        <f t="shared" si="1"/>
        <v/>
      </c>
      <c r="K24">
        <f t="shared" si="2"/>
        <v>0</v>
      </c>
      <c r="L24">
        <f>IF(+支出入力表!M25="",0,+支出入力表!M25)</f>
        <v>0</v>
      </c>
      <c r="M24">
        <f>IF(支出入力表!S25="",0,支出入力表!S25)</f>
        <v>0</v>
      </c>
    </row>
    <row r="25" spans="2:13" x14ac:dyDescent="0.55000000000000004">
      <c r="B25" s="163" t="str">
        <f>IF(K25&gt;0,支出入力表!A26,"")</f>
        <v/>
      </c>
      <c r="C25" s="164" t="str">
        <f>IF(K25&gt;0,支出入力表!C26,"")</f>
        <v/>
      </c>
      <c r="D25" s="165" t="str">
        <f>IF(K25&gt;0,支出入力表!E26,"")</f>
        <v/>
      </c>
      <c r="E25" s="165" t="str">
        <f>IF(K25&gt;0,支出入力表!F26,"")</f>
        <v/>
      </c>
      <c r="F25" s="164" t="str">
        <f>IF(K25&gt;0,VLOOKUP(E25,支出入力表!F26:$M$2000,3,FALSE),"")</f>
        <v/>
      </c>
      <c r="G25" s="164" t="str">
        <f>IF(K25&gt;0,VLOOKUP(E25,支出入力表!F26:$M$2000,4,FALSE),"")</f>
        <v/>
      </c>
      <c r="H25" s="166" t="str">
        <f>IF(K25&gt;0,VLOOKUP(E25,支出入力表!F26:$M$2000,5,FALSE),"")</f>
        <v/>
      </c>
      <c r="I25" s="168" t="str">
        <f t="shared" si="1"/>
        <v/>
      </c>
      <c r="K25">
        <f t="shared" si="2"/>
        <v>0</v>
      </c>
      <c r="L25">
        <f>IF(+支出入力表!M26="",0,+支出入力表!M26)</f>
        <v>0</v>
      </c>
      <c r="M25">
        <f>IF(支出入力表!S26="",0,支出入力表!S26)</f>
        <v>0</v>
      </c>
    </row>
    <row r="26" spans="2:13" x14ac:dyDescent="0.55000000000000004">
      <c r="B26" s="163" t="str">
        <f>IF(K26&gt;0,支出入力表!A27,"")</f>
        <v/>
      </c>
      <c r="C26" s="164" t="str">
        <f>IF(K26&gt;0,支出入力表!C27,"")</f>
        <v/>
      </c>
      <c r="D26" s="165" t="str">
        <f>IF(K26&gt;0,支出入力表!E27,"")</f>
        <v/>
      </c>
      <c r="E26" s="165" t="str">
        <f>IF(K26&gt;0,支出入力表!F27,"")</f>
        <v/>
      </c>
      <c r="F26" s="164" t="str">
        <f>IF(K26&gt;0,VLOOKUP(E26,支出入力表!F27:$M$2000,3,FALSE),"")</f>
        <v/>
      </c>
      <c r="G26" s="164" t="str">
        <f>IF(K26&gt;0,VLOOKUP(E26,支出入力表!F27:$M$2000,4,FALSE),"")</f>
        <v/>
      </c>
      <c r="H26" s="166" t="str">
        <f>IF(K26&gt;0,VLOOKUP(E26,支出入力表!F27:$M$2000,5,FALSE),"")</f>
        <v/>
      </c>
      <c r="I26" s="168" t="str">
        <f t="shared" si="1"/>
        <v/>
      </c>
      <c r="K26">
        <f t="shared" si="2"/>
        <v>0</v>
      </c>
      <c r="L26">
        <f>IF(+支出入力表!M27="",0,+支出入力表!M27)</f>
        <v>0</v>
      </c>
      <c r="M26">
        <f>IF(支出入力表!S27="",0,支出入力表!S27)</f>
        <v>0</v>
      </c>
    </row>
    <row r="27" spans="2:13" x14ac:dyDescent="0.55000000000000004">
      <c r="B27" s="163" t="str">
        <f>IF(K27&gt;0,支出入力表!A28,"")</f>
        <v/>
      </c>
      <c r="C27" s="164" t="str">
        <f>IF(K27&gt;0,支出入力表!C28,"")</f>
        <v/>
      </c>
      <c r="D27" s="165" t="str">
        <f>IF(K27&gt;0,支出入力表!E28,"")</f>
        <v/>
      </c>
      <c r="E27" s="165" t="str">
        <f>IF(K27&gt;0,支出入力表!F28,"")</f>
        <v/>
      </c>
      <c r="F27" s="164" t="str">
        <f>IF(K27&gt;0,VLOOKUP(E27,支出入力表!F28:$M$2000,3,FALSE),"")</f>
        <v/>
      </c>
      <c r="G27" s="164" t="str">
        <f>IF(K27&gt;0,VLOOKUP(E27,支出入力表!F28:$M$2000,4,FALSE),"")</f>
        <v/>
      </c>
      <c r="H27" s="166" t="str">
        <f>IF(K27&gt;0,VLOOKUP(E27,支出入力表!F28:$M$2000,5,FALSE),"")</f>
        <v/>
      </c>
      <c r="I27" s="168" t="str">
        <f t="shared" si="1"/>
        <v/>
      </c>
      <c r="K27">
        <f t="shared" si="2"/>
        <v>0</v>
      </c>
      <c r="L27">
        <f>IF(+支出入力表!M28="",0,+支出入力表!M28)</f>
        <v>0</v>
      </c>
      <c r="M27">
        <f>IF(支出入力表!S28="",0,支出入力表!S28)</f>
        <v>0</v>
      </c>
    </row>
    <row r="28" spans="2:13" x14ac:dyDescent="0.55000000000000004">
      <c r="B28" s="163" t="str">
        <f>IF(K28&gt;0,支出入力表!A29,"")</f>
        <v/>
      </c>
      <c r="C28" s="164" t="str">
        <f>IF(K28&gt;0,支出入力表!C29,"")</f>
        <v/>
      </c>
      <c r="D28" s="165" t="str">
        <f>IF(K28&gt;0,支出入力表!E29,"")</f>
        <v/>
      </c>
      <c r="E28" s="165" t="str">
        <f>IF(K28&gt;0,支出入力表!F29,"")</f>
        <v/>
      </c>
      <c r="F28" s="164" t="str">
        <f>IF(K28&gt;0,VLOOKUP(E28,支出入力表!F29:$M$2000,3,FALSE),"")</f>
        <v/>
      </c>
      <c r="G28" s="164" t="str">
        <f>IF(K28&gt;0,VLOOKUP(E28,支出入力表!F29:$M$2000,4,FALSE),"")</f>
        <v/>
      </c>
      <c r="H28" s="166" t="str">
        <f>IF(K28&gt;0,VLOOKUP(E28,支出入力表!F29:$M$2000,5,FALSE),"")</f>
        <v/>
      </c>
      <c r="I28" s="168" t="str">
        <f t="shared" si="1"/>
        <v/>
      </c>
      <c r="K28">
        <f t="shared" si="2"/>
        <v>0</v>
      </c>
      <c r="L28">
        <f>IF(+支出入力表!M29="",0,+支出入力表!M29)</f>
        <v>0</v>
      </c>
      <c r="M28">
        <f>IF(支出入力表!S29="",0,支出入力表!S29)</f>
        <v>0</v>
      </c>
    </row>
    <row r="29" spans="2:13" x14ac:dyDescent="0.55000000000000004">
      <c r="B29" s="163" t="str">
        <f>IF(K29&gt;0,支出入力表!A30,"")</f>
        <v/>
      </c>
      <c r="C29" s="164" t="str">
        <f>IF(K29&gt;0,支出入力表!C30,"")</f>
        <v/>
      </c>
      <c r="D29" s="165" t="str">
        <f>IF(K29&gt;0,支出入力表!E30,"")</f>
        <v/>
      </c>
      <c r="E29" s="165" t="str">
        <f>IF(K29&gt;0,支出入力表!F30,"")</f>
        <v/>
      </c>
      <c r="F29" s="164" t="str">
        <f>IF(K29&gt;0,VLOOKUP(E29,支出入力表!F30:$M$2000,3,FALSE),"")</f>
        <v/>
      </c>
      <c r="G29" s="164" t="str">
        <f>IF(K29&gt;0,VLOOKUP(E29,支出入力表!F30:$M$2000,4,FALSE),"")</f>
        <v/>
      </c>
      <c r="H29" s="166" t="str">
        <f>IF(K29&gt;0,VLOOKUP(E29,支出入力表!F30:$M$2000,5,FALSE),"")</f>
        <v/>
      </c>
      <c r="I29" s="168" t="str">
        <f t="shared" si="1"/>
        <v/>
      </c>
      <c r="K29">
        <f t="shared" si="2"/>
        <v>0</v>
      </c>
      <c r="L29">
        <f>IF(+支出入力表!M30="",0,+支出入力表!M30)</f>
        <v>0</v>
      </c>
      <c r="M29">
        <f>IF(支出入力表!S30="",0,支出入力表!S30)</f>
        <v>0</v>
      </c>
    </row>
    <row r="30" spans="2:13" x14ac:dyDescent="0.55000000000000004">
      <c r="B30" s="163" t="str">
        <f>IF(K30&gt;0,支出入力表!A31,"")</f>
        <v/>
      </c>
      <c r="C30" s="164" t="str">
        <f>IF(K30&gt;0,支出入力表!C31,"")</f>
        <v/>
      </c>
      <c r="D30" s="165" t="str">
        <f>IF(K30&gt;0,支出入力表!E31,"")</f>
        <v/>
      </c>
      <c r="E30" s="165" t="str">
        <f>IF(K30&gt;0,支出入力表!F31,"")</f>
        <v/>
      </c>
      <c r="F30" s="164" t="str">
        <f>IF(K30&gt;0,VLOOKUP(E30,支出入力表!F31:$M$2000,3,FALSE),"")</f>
        <v/>
      </c>
      <c r="G30" s="164" t="str">
        <f>IF(K30&gt;0,VLOOKUP(E30,支出入力表!F31:$M$2000,4,FALSE),"")</f>
        <v/>
      </c>
      <c r="H30" s="166" t="str">
        <f>IF(K30&gt;0,VLOOKUP(E30,支出入力表!F31:$M$2000,5,FALSE),"")</f>
        <v/>
      </c>
      <c r="I30" s="168" t="str">
        <f t="shared" si="1"/>
        <v/>
      </c>
      <c r="K30">
        <f t="shared" si="2"/>
        <v>0</v>
      </c>
      <c r="L30">
        <f>IF(+支出入力表!M31="",0,+支出入力表!M31)</f>
        <v>0</v>
      </c>
      <c r="M30">
        <f>IF(支出入力表!S31="",0,支出入力表!S31)</f>
        <v>0</v>
      </c>
    </row>
    <row r="31" spans="2:13" x14ac:dyDescent="0.55000000000000004">
      <c r="B31" s="163" t="str">
        <f>IF(K31&gt;0,支出入力表!A32,"")</f>
        <v/>
      </c>
      <c r="C31" s="164" t="str">
        <f>IF(K31&gt;0,支出入力表!C32,"")</f>
        <v/>
      </c>
      <c r="D31" s="165" t="str">
        <f>IF(K31&gt;0,支出入力表!E32,"")</f>
        <v/>
      </c>
      <c r="E31" s="165" t="str">
        <f>IF(K31&gt;0,支出入力表!F32,"")</f>
        <v/>
      </c>
      <c r="F31" s="164" t="str">
        <f>IF(K31&gt;0,VLOOKUP(E31,支出入力表!F32:$M$2000,3,FALSE),"")</f>
        <v/>
      </c>
      <c r="G31" s="164" t="str">
        <f>IF(K31&gt;0,VLOOKUP(E31,支出入力表!F32:$M$2000,4,FALSE),"")</f>
        <v/>
      </c>
      <c r="H31" s="166" t="str">
        <f>IF(K31&gt;0,VLOOKUP(E31,支出入力表!F32:$M$2000,5,FALSE),"")</f>
        <v/>
      </c>
      <c r="I31" s="168" t="str">
        <f t="shared" si="1"/>
        <v/>
      </c>
      <c r="K31">
        <f t="shared" si="2"/>
        <v>0</v>
      </c>
      <c r="L31">
        <f>IF(+支出入力表!M32="",0,+支出入力表!M32)</f>
        <v>0</v>
      </c>
      <c r="M31">
        <f>IF(支出入力表!S32="",0,支出入力表!S32)</f>
        <v>0</v>
      </c>
    </row>
    <row r="32" spans="2:13" x14ac:dyDescent="0.55000000000000004">
      <c r="B32" s="163" t="str">
        <f>IF(K32&gt;0,支出入力表!A33,"")</f>
        <v/>
      </c>
      <c r="C32" s="164" t="str">
        <f>IF(K32&gt;0,支出入力表!C33,"")</f>
        <v/>
      </c>
      <c r="D32" s="165" t="str">
        <f>IF(K32&gt;0,支出入力表!E33,"")</f>
        <v/>
      </c>
      <c r="E32" s="165" t="str">
        <f>IF(K32&gt;0,支出入力表!F33,"")</f>
        <v/>
      </c>
      <c r="F32" s="164" t="str">
        <f>IF(K32&gt;0,VLOOKUP(E32,支出入力表!F33:$M$2000,3,FALSE),"")</f>
        <v/>
      </c>
      <c r="G32" s="164" t="str">
        <f>IF(K32&gt;0,VLOOKUP(E32,支出入力表!F33:$M$2000,4,FALSE),"")</f>
        <v/>
      </c>
      <c r="H32" s="166" t="str">
        <f>IF(K32&gt;0,VLOOKUP(E32,支出入力表!F33:$M$2000,5,FALSE),"")</f>
        <v/>
      </c>
      <c r="I32" s="168" t="str">
        <f t="shared" si="1"/>
        <v/>
      </c>
      <c r="J32" s="30"/>
      <c r="K32">
        <f t="shared" si="2"/>
        <v>0</v>
      </c>
      <c r="L32">
        <f>IF(+支出入力表!M33="",0,+支出入力表!M33)</f>
        <v>0</v>
      </c>
      <c r="M32">
        <f>IF(支出入力表!S33="",0,支出入力表!S33)</f>
        <v>0</v>
      </c>
    </row>
    <row r="33" spans="2:13" x14ac:dyDescent="0.55000000000000004">
      <c r="B33" s="163" t="str">
        <f>IF(K33&gt;0,支出入力表!A34,"")</f>
        <v/>
      </c>
      <c r="C33" s="164" t="str">
        <f>IF(K33&gt;0,支出入力表!C34,"")</f>
        <v/>
      </c>
      <c r="D33" s="165" t="str">
        <f>IF(K33&gt;0,支出入力表!E34,"")</f>
        <v/>
      </c>
      <c r="E33" s="165" t="str">
        <f>IF(K33&gt;0,支出入力表!F34,"")</f>
        <v/>
      </c>
      <c r="F33" s="164" t="str">
        <f>IF(K33&gt;0,VLOOKUP(E33,支出入力表!F34:$M$2000,3,FALSE),"")</f>
        <v/>
      </c>
      <c r="G33" s="164" t="str">
        <f>IF(K33&gt;0,VLOOKUP(E33,支出入力表!F34:$M$2000,4,FALSE),"")</f>
        <v/>
      </c>
      <c r="H33" s="166" t="str">
        <f>IF(K33&gt;0,VLOOKUP(E33,支出入力表!F34:$M$2000,5,FALSE),"")</f>
        <v/>
      </c>
      <c r="I33" s="168" t="str">
        <f t="shared" si="1"/>
        <v/>
      </c>
      <c r="J33" s="30"/>
      <c r="K33">
        <f t="shared" si="2"/>
        <v>0</v>
      </c>
      <c r="L33">
        <f>IF(+支出入力表!M34="",0,+支出入力表!M34)</f>
        <v>0</v>
      </c>
      <c r="M33">
        <f>IF(支出入力表!S34="",0,支出入力表!S34)</f>
        <v>0</v>
      </c>
    </row>
    <row r="34" spans="2:13" x14ac:dyDescent="0.55000000000000004">
      <c r="B34" s="163" t="str">
        <f>IF(K34&gt;0,支出入力表!A35,"")</f>
        <v/>
      </c>
      <c r="C34" s="164" t="str">
        <f>IF(K34&gt;0,支出入力表!C35,"")</f>
        <v/>
      </c>
      <c r="D34" s="165" t="str">
        <f>IF(K34&gt;0,支出入力表!E35,"")</f>
        <v/>
      </c>
      <c r="E34" s="165" t="str">
        <f>IF(K34&gt;0,支出入力表!F35,"")</f>
        <v/>
      </c>
      <c r="F34" s="164" t="str">
        <f>IF(K34&gt;0,VLOOKUP(E34,支出入力表!F35:$M$2000,3,FALSE),"")</f>
        <v/>
      </c>
      <c r="G34" s="164" t="str">
        <f>IF(K34&gt;0,VLOOKUP(E34,支出入力表!F35:$M$2000,4,FALSE),"")</f>
        <v/>
      </c>
      <c r="H34" s="166" t="str">
        <f>IF(K34&gt;0,VLOOKUP(E34,支出入力表!F35:$M$2000,5,FALSE),"")</f>
        <v/>
      </c>
      <c r="I34" s="168" t="str">
        <f t="shared" si="1"/>
        <v/>
      </c>
      <c r="J34" s="30"/>
      <c r="K34">
        <f t="shared" si="2"/>
        <v>0</v>
      </c>
      <c r="L34">
        <f>IF(+支出入力表!M35="",0,+支出入力表!M35)</f>
        <v>0</v>
      </c>
      <c r="M34">
        <f>IF(支出入力表!S35="",0,支出入力表!S35)</f>
        <v>0</v>
      </c>
    </row>
    <row r="35" spans="2:13" x14ac:dyDescent="0.55000000000000004">
      <c r="B35" s="163" t="str">
        <f>IF(K35&gt;0,支出入力表!A36,"")</f>
        <v/>
      </c>
      <c r="C35" s="164" t="str">
        <f>IF(K35&gt;0,支出入力表!C36,"")</f>
        <v/>
      </c>
      <c r="D35" s="165" t="str">
        <f>IF(K35&gt;0,支出入力表!E36,"")</f>
        <v/>
      </c>
      <c r="E35" s="165" t="str">
        <f>IF(K35&gt;0,支出入力表!F36,"")</f>
        <v/>
      </c>
      <c r="F35" s="164" t="str">
        <f>IF(K35&gt;0,VLOOKUP(E35,支出入力表!F36:$M$2000,3,FALSE),"")</f>
        <v/>
      </c>
      <c r="G35" s="164" t="str">
        <f>IF(K35&gt;0,VLOOKUP(E35,支出入力表!F36:$M$2000,4,FALSE),"")</f>
        <v/>
      </c>
      <c r="H35" s="166" t="str">
        <f>IF(K35&gt;0,VLOOKUP(E35,支出入力表!F36:$M$2000,5,FALSE),"")</f>
        <v/>
      </c>
      <c r="I35" s="168" t="str">
        <f t="shared" si="1"/>
        <v/>
      </c>
      <c r="K35">
        <f t="shared" si="2"/>
        <v>0</v>
      </c>
      <c r="L35">
        <f>IF(+支出入力表!M36="",0,+支出入力表!M36)</f>
        <v>0</v>
      </c>
      <c r="M35">
        <f>IF(支出入力表!S36="",0,支出入力表!S36)</f>
        <v>0</v>
      </c>
    </row>
    <row r="36" spans="2:13" x14ac:dyDescent="0.55000000000000004">
      <c r="B36" s="163" t="str">
        <f>IF(K36&gt;0,支出入力表!A37,"")</f>
        <v/>
      </c>
      <c r="C36" s="164" t="str">
        <f>IF(K36&gt;0,支出入力表!C37,"")</f>
        <v/>
      </c>
      <c r="D36" s="165" t="str">
        <f>IF(K36&gt;0,支出入力表!E37,"")</f>
        <v/>
      </c>
      <c r="E36" s="165" t="str">
        <f>IF(K36&gt;0,支出入力表!F37,"")</f>
        <v/>
      </c>
      <c r="F36" s="164" t="str">
        <f>IF(K36&gt;0,VLOOKUP(E36,支出入力表!F37:$M$2000,3,FALSE),"")</f>
        <v/>
      </c>
      <c r="G36" s="164" t="str">
        <f>IF(K36&gt;0,VLOOKUP(E36,支出入力表!F37:$M$2000,4,FALSE),"")</f>
        <v/>
      </c>
      <c r="H36" s="166" t="str">
        <f>IF(K36&gt;0,VLOOKUP(E36,支出入力表!F37:$M$2000,5,FALSE),"")</f>
        <v/>
      </c>
      <c r="I36" s="168" t="str">
        <f t="shared" si="1"/>
        <v/>
      </c>
      <c r="K36">
        <f t="shared" si="2"/>
        <v>0</v>
      </c>
      <c r="L36">
        <f>IF(+支出入力表!M37="",0,+支出入力表!M37)</f>
        <v>0</v>
      </c>
      <c r="M36">
        <f>IF(支出入力表!S37="",0,支出入力表!S37)</f>
        <v>0</v>
      </c>
    </row>
    <row r="37" spans="2:13" x14ac:dyDescent="0.55000000000000004">
      <c r="B37" s="163" t="str">
        <f>IF(K37&gt;0,支出入力表!A38,"")</f>
        <v/>
      </c>
      <c r="C37" s="164" t="str">
        <f>IF(K37&gt;0,支出入力表!C38,"")</f>
        <v/>
      </c>
      <c r="D37" s="165" t="str">
        <f>IF(K37&gt;0,支出入力表!E38,"")</f>
        <v/>
      </c>
      <c r="E37" s="165" t="str">
        <f>IF(K37&gt;0,支出入力表!F38,"")</f>
        <v/>
      </c>
      <c r="F37" s="164" t="str">
        <f>IF(K37&gt;0,VLOOKUP(E37,支出入力表!F38:$M$2000,3,FALSE),"")</f>
        <v/>
      </c>
      <c r="G37" s="164" t="str">
        <f>IF(K37&gt;0,VLOOKUP(E37,支出入力表!F38:$M$2000,4,FALSE),"")</f>
        <v/>
      </c>
      <c r="H37" s="166" t="str">
        <f>IF(K37&gt;0,VLOOKUP(E37,支出入力表!F38:$M$2000,5,FALSE),"")</f>
        <v/>
      </c>
      <c r="I37" s="168" t="str">
        <f t="shared" si="1"/>
        <v/>
      </c>
      <c r="K37">
        <f t="shared" si="2"/>
        <v>0</v>
      </c>
      <c r="L37">
        <f>IF(+支出入力表!M38="",0,+支出入力表!M38)</f>
        <v>0</v>
      </c>
      <c r="M37">
        <f>IF(支出入力表!S38="",0,支出入力表!S38)</f>
        <v>0</v>
      </c>
    </row>
    <row r="38" spans="2:13" x14ac:dyDescent="0.55000000000000004">
      <c r="B38" s="163" t="str">
        <f>IF(K38&gt;0,支出入力表!A39,"")</f>
        <v/>
      </c>
      <c r="C38" s="164" t="str">
        <f>IF(K38&gt;0,支出入力表!C39,"")</f>
        <v/>
      </c>
      <c r="D38" s="165" t="str">
        <f>IF(K38&gt;0,支出入力表!E39,"")</f>
        <v/>
      </c>
      <c r="E38" s="165" t="str">
        <f>IF(K38&gt;0,支出入力表!F39,"")</f>
        <v/>
      </c>
      <c r="F38" s="164" t="str">
        <f>IF(K38&gt;0,VLOOKUP(E38,支出入力表!F39:$M$2000,3,FALSE),"")</f>
        <v/>
      </c>
      <c r="G38" s="164" t="str">
        <f>IF(K38&gt;0,VLOOKUP(E38,支出入力表!F39:$M$2000,4,FALSE),"")</f>
        <v/>
      </c>
      <c r="H38" s="166" t="str">
        <f>IF(K38&gt;0,VLOOKUP(E38,支出入力表!F39:$M$2000,5,FALSE),"")</f>
        <v/>
      </c>
      <c r="I38" s="168" t="str">
        <f t="shared" si="1"/>
        <v/>
      </c>
      <c r="K38">
        <f t="shared" si="2"/>
        <v>0</v>
      </c>
      <c r="L38">
        <f>IF(+支出入力表!M39="",0,+支出入力表!M39)</f>
        <v>0</v>
      </c>
      <c r="M38">
        <f>IF(支出入力表!S39="",0,支出入力表!S39)</f>
        <v>0</v>
      </c>
    </row>
    <row r="39" spans="2:13" x14ac:dyDescent="0.55000000000000004">
      <c r="B39" s="163" t="str">
        <f>IF(K39&gt;0,支出入力表!A40,"")</f>
        <v/>
      </c>
      <c r="C39" s="164" t="str">
        <f>IF(K39&gt;0,支出入力表!C40,"")</f>
        <v/>
      </c>
      <c r="D39" s="165" t="str">
        <f>IF(K39&gt;0,支出入力表!E40,"")</f>
        <v/>
      </c>
      <c r="E39" s="165" t="str">
        <f>IF(K39&gt;0,支出入力表!F40,"")</f>
        <v/>
      </c>
      <c r="F39" s="164" t="str">
        <f>IF(K39&gt;0,VLOOKUP(E39,支出入力表!F40:$M$2000,3,FALSE),"")</f>
        <v/>
      </c>
      <c r="G39" s="164" t="str">
        <f>IF(K39&gt;0,VLOOKUP(E39,支出入力表!F40:$M$2000,4,FALSE),"")</f>
        <v/>
      </c>
      <c r="H39" s="166" t="str">
        <f>IF(K39&gt;0,VLOOKUP(E39,支出入力表!F40:$M$2000,5,FALSE),"")</f>
        <v/>
      </c>
      <c r="I39" s="168" t="str">
        <f t="shared" si="1"/>
        <v/>
      </c>
      <c r="K39">
        <f t="shared" si="2"/>
        <v>0</v>
      </c>
      <c r="L39">
        <f>IF(+支出入力表!M40="",0,+支出入力表!M40)</f>
        <v>0</v>
      </c>
      <c r="M39">
        <f>IF(支出入力表!S40="",0,支出入力表!S40)</f>
        <v>0</v>
      </c>
    </row>
    <row r="40" spans="2:13" x14ac:dyDescent="0.55000000000000004">
      <c r="B40" s="163" t="str">
        <f>IF(K40&gt;0,支出入力表!A41,"")</f>
        <v/>
      </c>
      <c r="C40" s="164" t="str">
        <f>IF(K40&gt;0,支出入力表!C41,"")</f>
        <v/>
      </c>
      <c r="D40" s="165" t="str">
        <f>IF(K40&gt;0,支出入力表!E41,"")</f>
        <v/>
      </c>
      <c r="E40" s="165" t="str">
        <f>IF(K40&gt;0,支出入力表!F41,"")</f>
        <v/>
      </c>
      <c r="F40" s="164" t="str">
        <f>IF(K40&gt;0,VLOOKUP(E40,支出入力表!F41:$M$2000,3,FALSE),"")</f>
        <v/>
      </c>
      <c r="G40" s="164" t="str">
        <f>IF(K40&gt;0,VLOOKUP(E40,支出入力表!F41:$M$2000,4,FALSE),"")</f>
        <v/>
      </c>
      <c r="H40" s="166" t="str">
        <f>IF(K40&gt;0,VLOOKUP(E40,支出入力表!F41:$M$2000,5,FALSE),"")</f>
        <v/>
      </c>
      <c r="I40" s="168" t="str">
        <f t="shared" si="1"/>
        <v/>
      </c>
      <c r="K40">
        <f t="shared" si="2"/>
        <v>0</v>
      </c>
      <c r="L40">
        <f>IF(+支出入力表!M41="",0,+支出入力表!M41)</f>
        <v>0</v>
      </c>
      <c r="M40">
        <f>IF(支出入力表!S41="",0,支出入力表!S41)</f>
        <v>0</v>
      </c>
    </row>
    <row r="41" spans="2:13" x14ac:dyDescent="0.55000000000000004">
      <c r="B41" s="163" t="str">
        <f>IF(K41&gt;0,支出入力表!A42,"")</f>
        <v/>
      </c>
      <c r="C41" s="164" t="str">
        <f>IF(K41&gt;0,支出入力表!C42,"")</f>
        <v/>
      </c>
      <c r="D41" s="165" t="str">
        <f>IF(K41&gt;0,支出入力表!E42,"")</f>
        <v/>
      </c>
      <c r="E41" s="165" t="str">
        <f>IF(K41&gt;0,支出入力表!F42,"")</f>
        <v/>
      </c>
      <c r="F41" s="164" t="str">
        <f>IF(K41&gt;0,VLOOKUP(E41,支出入力表!F42:$M$2000,3,FALSE),"")</f>
        <v/>
      </c>
      <c r="G41" s="164" t="str">
        <f>IF(K41&gt;0,VLOOKUP(E41,支出入力表!F42:$M$2000,4,FALSE),"")</f>
        <v/>
      </c>
      <c r="H41" s="166" t="str">
        <f>IF(K41&gt;0,VLOOKUP(E41,支出入力表!F42:$M$2000,5,FALSE),"")</f>
        <v/>
      </c>
      <c r="I41" s="168" t="str">
        <f t="shared" si="1"/>
        <v/>
      </c>
      <c r="K41">
        <f t="shared" si="2"/>
        <v>0</v>
      </c>
      <c r="L41">
        <f>IF(+支出入力表!M42="",0,+支出入力表!M42)</f>
        <v>0</v>
      </c>
      <c r="M41">
        <f>IF(支出入力表!S42="",0,支出入力表!S42)</f>
        <v>0</v>
      </c>
    </row>
    <row r="42" spans="2:13" x14ac:dyDescent="0.55000000000000004">
      <c r="B42" s="163" t="str">
        <f>IF(K42&gt;0,支出入力表!A43,"")</f>
        <v/>
      </c>
      <c r="C42" s="164" t="str">
        <f>IF(K42&gt;0,支出入力表!C43,"")</f>
        <v/>
      </c>
      <c r="D42" s="165" t="str">
        <f>IF(K42&gt;0,支出入力表!E43,"")</f>
        <v/>
      </c>
      <c r="E42" s="165" t="str">
        <f>IF(K42&gt;0,支出入力表!F43,"")</f>
        <v/>
      </c>
      <c r="F42" s="164" t="str">
        <f>IF(K42&gt;0,VLOOKUP(E42,支出入力表!F43:$M$2000,3,FALSE),"")</f>
        <v/>
      </c>
      <c r="G42" s="164" t="str">
        <f>IF(K42&gt;0,VLOOKUP(E42,支出入力表!F43:$M$2000,4,FALSE),"")</f>
        <v/>
      </c>
      <c r="H42" s="166" t="str">
        <f>IF(K42&gt;0,VLOOKUP(E42,支出入力表!F43:$M$2000,5,FALSE),"")</f>
        <v/>
      </c>
      <c r="I42" s="168" t="str">
        <f t="shared" si="1"/>
        <v/>
      </c>
      <c r="K42">
        <f t="shared" si="2"/>
        <v>0</v>
      </c>
      <c r="L42">
        <f>IF(+支出入力表!M43="",0,+支出入力表!M43)</f>
        <v>0</v>
      </c>
      <c r="M42">
        <f>IF(支出入力表!S43="",0,支出入力表!S43)</f>
        <v>0</v>
      </c>
    </row>
    <row r="43" spans="2:13" x14ac:dyDescent="0.55000000000000004">
      <c r="B43" s="163" t="str">
        <f>IF(K43&gt;0,支出入力表!A44,"")</f>
        <v/>
      </c>
      <c r="C43" s="164" t="str">
        <f>IF(K43&gt;0,支出入力表!C44,"")</f>
        <v/>
      </c>
      <c r="D43" s="165" t="str">
        <f>IF(K43&gt;0,支出入力表!E44,"")</f>
        <v/>
      </c>
      <c r="E43" s="165" t="str">
        <f>IF(K43&gt;0,支出入力表!F44,"")</f>
        <v/>
      </c>
      <c r="F43" s="164" t="str">
        <f>IF(K43&gt;0,VLOOKUP(E43,支出入力表!F44:$M$2000,3,FALSE),"")</f>
        <v/>
      </c>
      <c r="G43" s="164" t="str">
        <f>IF(K43&gt;0,VLOOKUP(E43,支出入力表!F44:$M$2000,4,FALSE),"")</f>
        <v/>
      </c>
      <c r="H43" s="166" t="str">
        <f>IF(K43&gt;0,VLOOKUP(E43,支出入力表!F44:$M$2000,5,FALSE),"")</f>
        <v/>
      </c>
      <c r="I43" s="168" t="str">
        <f t="shared" si="1"/>
        <v/>
      </c>
      <c r="K43">
        <f t="shared" si="2"/>
        <v>0</v>
      </c>
      <c r="L43">
        <f>IF(+支出入力表!M44="",0,+支出入力表!M44)</f>
        <v>0</v>
      </c>
      <c r="M43">
        <f>IF(支出入力表!S44="",0,支出入力表!S44)</f>
        <v>0</v>
      </c>
    </row>
    <row r="44" spans="2:13" x14ac:dyDescent="0.55000000000000004">
      <c r="B44" s="163" t="str">
        <f>IF(K44&gt;0,支出入力表!A45,"")</f>
        <v/>
      </c>
      <c r="C44" s="164" t="str">
        <f>IF(K44&gt;0,支出入力表!C45,"")</f>
        <v/>
      </c>
      <c r="D44" s="165" t="str">
        <f>IF(K44&gt;0,支出入力表!E45,"")</f>
        <v/>
      </c>
      <c r="E44" s="165" t="str">
        <f>IF(K44&gt;0,支出入力表!F45,"")</f>
        <v/>
      </c>
      <c r="F44" s="164" t="str">
        <f>IF(K44&gt;0,VLOOKUP(E44,支出入力表!F45:$M$2000,3,FALSE),"")</f>
        <v/>
      </c>
      <c r="G44" s="164" t="str">
        <f>IF(K44&gt;0,VLOOKUP(E44,支出入力表!F45:$M$2000,4,FALSE),"")</f>
        <v/>
      </c>
      <c r="H44" s="166" t="str">
        <f>IF(K44&gt;0,VLOOKUP(E44,支出入力表!F45:$M$2000,5,FALSE),"")</f>
        <v/>
      </c>
      <c r="I44" s="168" t="str">
        <f t="shared" si="1"/>
        <v/>
      </c>
      <c r="K44">
        <f t="shared" si="2"/>
        <v>0</v>
      </c>
      <c r="L44">
        <f>IF(+支出入力表!M45="",0,+支出入力表!M45)</f>
        <v>0</v>
      </c>
      <c r="M44">
        <f>IF(支出入力表!S45="",0,支出入力表!S45)</f>
        <v>0</v>
      </c>
    </row>
    <row r="45" spans="2:13" x14ac:dyDescent="0.55000000000000004">
      <c r="B45" s="163" t="str">
        <f>IF(K45&gt;0,支出入力表!A46,"")</f>
        <v/>
      </c>
      <c r="C45" s="164" t="str">
        <f>IF(K45&gt;0,支出入力表!C46,"")</f>
        <v/>
      </c>
      <c r="D45" s="165" t="str">
        <f>IF(K45&gt;0,支出入力表!E46,"")</f>
        <v/>
      </c>
      <c r="E45" s="165" t="str">
        <f>IF(K45&gt;0,支出入力表!F46,"")</f>
        <v/>
      </c>
      <c r="F45" s="164" t="str">
        <f>IF(K45&gt;0,VLOOKUP(E45,支出入力表!F46:$M$2000,3,FALSE),"")</f>
        <v/>
      </c>
      <c r="G45" s="164" t="str">
        <f>IF(K45&gt;0,VLOOKUP(E45,支出入力表!F46:$M$2000,4,FALSE),"")</f>
        <v/>
      </c>
      <c r="H45" s="166" t="str">
        <f>IF(K45&gt;0,VLOOKUP(E45,支出入力表!F46:$M$2000,5,FALSE),"")</f>
        <v/>
      </c>
      <c r="I45" s="168" t="str">
        <f t="shared" si="1"/>
        <v/>
      </c>
      <c r="K45">
        <f t="shared" si="2"/>
        <v>0</v>
      </c>
      <c r="L45">
        <f>IF(+支出入力表!M46="",0,+支出入力表!M46)</f>
        <v>0</v>
      </c>
      <c r="M45">
        <f>IF(支出入力表!S46="",0,支出入力表!S46)</f>
        <v>0</v>
      </c>
    </row>
    <row r="46" spans="2:13" x14ac:dyDescent="0.55000000000000004">
      <c r="B46" s="163" t="str">
        <f>IF(K46&gt;0,支出入力表!A47,"")</f>
        <v/>
      </c>
      <c r="C46" s="164" t="str">
        <f>IF(K46&gt;0,支出入力表!C47,"")</f>
        <v/>
      </c>
      <c r="D46" s="165" t="str">
        <f>IF(K46&gt;0,支出入力表!E47,"")</f>
        <v/>
      </c>
      <c r="E46" s="165" t="str">
        <f>IF(K46&gt;0,支出入力表!F47,"")</f>
        <v/>
      </c>
      <c r="F46" s="164" t="str">
        <f>IF(K46&gt;0,VLOOKUP(E46,支出入力表!F47:$M$2000,3,FALSE),"")</f>
        <v/>
      </c>
      <c r="G46" s="164" t="str">
        <f>IF(K46&gt;0,VLOOKUP(E46,支出入力表!F47:$M$2000,4,FALSE),"")</f>
        <v/>
      </c>
      <c r="H46" s="166" t="str">
        <f>IF(K46&gt;0,VLOOKUP(E46,支出入力表!F47:$M$2000,5,FALSE),"")</f>
        <v/>
      </c>
      <c r="I46" s="168" t="str">
        <f t="shared" si="1"/>
        <v/>
      </c>
      <c r="K46">
        <f t="shared" si="2"/>
        <v>0</v>
      </c>
      <c r="L46">
        <f>IF(+支出入力表!M47="",0,+支出入力表!M47)</f>
        <v>0</v>
      </c>
      <c r="M46">
        <f>IF(支出入力表!S47="",0,支出入力表!S47)</f>
        <v>0</v>
      </c>
    </row>
    <row r="47" spans="2:13" x14ac:dyDescent="0.55000000000000004">
      <c r="B47" s="163" t="str">
        <f>IF(K47&gt;0,支出入力表!A48,"")</f>
        <v/>
      </c>
      <c r="C47" s="164" t="str">
        <f>IF(K47&gt;0,支出入力表!C48,"")</f>
        <v/>
      </c>
      <c r="D47" s="165" t="str">
        <f>IF(K47&gt;0,支出入力表!E48,"")</f>
        <v/>
      </c>
      <c r="E47" s="165" t="str">
        <f>IF(K47&gt;0,支出入力表!F48,"")</f>
        <v/>
      </c>
      <c r="F47" s="164" t="str">
        <f>IF(K47&gt;0,VLOOKUP(E47,支出入力表!F48:$M$2000,3,FALSE),"")</f>
        <v/>
      </c>
      <c r="G47" s="164" t="str">
        <f>IF(K47&gt;0,VLOOKUP(E47,支出入力表!F48:$M$2000,4,FALSE),"")</f>
        <v/>
      </c>
      <c r="H47" s="166" t="str">
        <f>IF(K47&gt;0,VLOOKUP(E47,支出入力表!F48:$M$2000,5,FALSE),"")</f>
        <v/>
      </c>
      <c r="I47" s="168" t="str">
        <f t="shared" si="1"/>
        <v/>
      </c>
      <c r="K47">
        <f t="shared" si="2"/>
        <v>0</v>
      </c>
      <c r="L47">
        <f>IF(+支出入力表!M48="",0,+支出入力表!M48)</f>
        <v>0</v>
      </c>
      <c r="M47">
        <f>IF(支出入力表!S48="",0,支出入力表!S48)</f>
        <v>0</v>
      </c>
    </row>
    <row r="48" spans="2:13" x14ac:dyDescent="0.55000000000000004">
      <c r="B48" s="163" t="str">
        <f>IF(K48&gt;0,支出入力表!A49,"")</f>
        <v/>
      </c>
      <c r="C48" s="164" t="str">
        <f>IF(K48&gt;0,支出入力表!C49,"")</f>
        <v/>
      </c>
      <c r="D48" s="165" t="str">
        <f>IF(K48&gt;0,支出入力表!E49,"")</f>
        <v/>
      </c>
      <c r="E48" s="165" t="str">
        <f>IF(K48&gt;0,支出入力表!F49,"")</f>
        <v/>
      </c>
      <c r="F48" s="164" t="str">
        <f>IF(K48&gt;0,VLOOKUP(E48,支出入力表!F49:$M$2000,3,FALSE),"")</f>
        <v/>
      </c>
      <c r="G48" s="164" t="str">
        <f>IF(K48&gt;0,VLOOKUP(E48,支出入力表!F49:$M$2000,4,FALSE),"")</f>
        <v/>
      </c>
      <c r="H48" s="166" t="str">
        <f>IF(K48&gt;0,VLOOKUP(E48,支出入力表!F49:$M$2000,5,FALSE),"")</f>
        <v/>
      </c>
      <c r="I48" s="168" t="str">
        <f t="shared" si="1"/>
        <v/>
      </c>
      <c r="K48">
        <f t="shared" si="2"/>
        <v>0</v>
      </c>
      <c r="L48">
        <f>IF(+支出入力表!M49="",0,+支出入力表!M49)</f>
        <v>0</v>
      </c>
      <c r="M48">
        <f>IF(支出入力表!S49="",0,支出入力表!S49)</f>
        <v>0</v>
      </c>
    </row>
    <row r="49" spans="2:13" x14ac:dyDescent="0.55000000000000004">
      <c r="B49" s="163" t="str">
        <f>IF(K49&gt;0,支出入力表!A50,"")</f>
        <v/>
      </c>
      <c r="C49" s="164" t="str">
        <f>IF(K49&gt;0,支出入力表!C50,"")</f>
        <v/>
      </c>
      <c r="D49" s="165" t="str">
        <f>IF(K49&gt;0,支出入力表!E50,"")</f>
        <v/>
      </c>
      <c r="E49" s="165" t="str">
        <f>IF(K49&gt;0,支出入力表!F50,"")</f>
        <v/>
      </c>
      <c r="F49" s="164" t="str">
        <f>IF(K49&gt;0,VLOOKUP(E49,支出入力表!F50:$M$2000,3,FALSE),"")</f>
        <v/>
      </c>
      <c r="G49" s="164" t="str">
        <f>IF(K49&gt;0,VLOOKUP(E49,支出入力表!F50:$M$2000,4,FALSE),"")</f>
        <v/>
      </c>
      <c r="H49" s="166" t="str">
        <f>IF(K49&gt;0,VLOOKUP(E49,支出入力表!F50:$M$2000,5,FALSE),"")</f>
        <v/>
      </c>
      <c r="I49" s="168" t="str">
        <f t="shared" si="1"/>
        <v/>
      </c>
      <c r="K49">
        <f t="shared" si="2"/>
        <v>0</v>
      </c>
      <c r="L49">
        <f>IF(+支出入力表!M50="",0,+支出入力表!M50)</f>
        <v>0</v>
      </c>
      <c r="M49">
        <f>IF(支出入力表!S50="",0,支出入力表!S50)</f>
        <v>0</v>
      </c>
    </row>
    <row r="50" spans="2:13" x14ac:dyDescent="0.55000000000000004">
      <c r="B50" s="163" t="str">
        <f>IF(K50&gt;0,支出入力表!A51,"")</f>
        <v/>
      </c>
      <c r="C50" s="164" t="str">
        <f>IF(K50&gt;0,支出入力表!C51,"")</f>
        <v/>
      </c>
      <c r="D50" s="165" t="str">
        <f>IF(K50&gt;0,支出入力表!E51,"")</f>
        <v/>
      </c>
      <c r="E50" s="165" t="str">
        <f>IF(K50&gt;0,支出入力表!F51,"")</f>
        <v/>
      </c>
      <c r="F50" s="164" t="str">
        <f>IF(K50&gt;0,VLOOKUP(E50,支出入力表!F51:$M$2000,3,FALSE),"")</f>
        <v/>
      </c>
      <c r="G50" s="164" t="str">
        <f>IF(K50&gt;0,VLOOKUP(E50,支出入力表!F51:$M$2000,4,FALSE),"")</f>
        <v/>
      </c>
      <c r="H50" s="166" t="str">
        <f>IF(K50&gt;0,VLOOKUP(E50,支出入力表!F51:$M$2000,5,FALSE),"")</f>
        <v/>
      </c>
      <c r="I50" s="168" t="str">
        <f t="shared" si="1"/>
        <v/>
      </c>
      <c r="K50">
        <f t="shared" si="2"/>
        <v>0</v>
      </c>
      <c r="L50">
        <f>IF(+支出入力表!M51="",0,+支出入力表!M51)</f>
        <v>0</v>
      </c>
      <c r="M50">
        <f>IF(支出入力表!S51="",0,支出入力表!S51)</f>
        <v>0</v>
      </c>
    </row>
    <row r="51" spans="2:13" x14ac:dyDescent="0.55000000000000004">
      <c r="B51" s="163" t="str">
        <f>IF(K51&gt;0,支出入力表!A52,"")</f>
        <v/>
      </c>
      <c r="C51" s="164" t="str">
        <f>IF(K51&gt;0,支出入力表!C52,"")</f>
        <v/>
      </c>
      <c r="D51" s="165" t="str">
        <f>IF(K51&gt;0,支出入力表!E52,"")</f>
        <v/>
      </c>
      <c r="E51" s="165" t="str">
        <f>IF(K51&gt;0,支出入力表!F52,"")</f>
        <v/>
      </c>
      <c r="F51" s="164" t="str">
        <f>IF(K51&gt;0,VLOOKUP(E51,支出入力表!F52:$M$2000,3,FALSE),"")</f>
        <v/>
      </c>
      <c r="G51" s="164" t="str">
        <f>IF(K51&gt;0,VLOOKUP(E51,支出入力表!F52:$M$2000,4,FALSE),"")</f>
        <v/>
      </c>
      <c r="H51" s="166" t="str">
        <f>IF(K51&gt;0,VLOOKUP(E51,支出入力表!F52:$M$2000,5,FALSE),"")</f>
        <v/>
      </c>
      <c r="I51" s="168" t="str">
        <f t="shared" si="1"/>
        <v/>
      </c>
      <c r="K51">
        <f t="shared" si="2"/>
        <v>0</v>
      </c>
      <c r="L51">
        <f>IF(+支出入力表!M52="",0,+支出入力表!M52)</f>
        <v>0</v>
      </c>
      <c r="M51">
        <f>IF(支出入力表!S52="",0,支出入力表!S52)</f>
        <v>0</v>
      </c>
    </row>
    <row r="52" spans="2:13" x14ac:dyDescent="0.55000000000000004">
      <c r="B52" s="163" t="str">
        <f>IF(K52&gt;0,支出入力表!A53,"")</f>
        <v/>
      </c>
      <c r="C52" s="164" t="str">
        <f>IF(K52&gt;0,支出入力表!C53,"")</f>
        <v/>
      </c>
      <c r="D52" s="165" t="str">
        <f>IF(K52&gt;0,支出入力表!E53,"")</f>
        <v/>
      </c>
      <c r="E52" s="165" t="str">
        <f>IF(K52&gt;0,支出入力表!F53,"")</f>
        <v/>
      </c>
      <c r="F52" s="164" t="str">
        <f>IF(K52&gt;0,VLOOKUP(E52,支出入力表!F53:$M$2000,3,FALSE),"")</f>
        <v/>
      </c>
      <c r="G52" s="164" t="str">
        <f>IF(K52&gt;0,VLOOKUP(E52,支出入力表!F53:$M$2000,4,FALSE),"")</f>
        <v/>
      </c>
      <c r="H52" s="166" t="str">
        <f>IF(K52&gt;0,VLOOKUP(E52,支出入力表!F53:$M$2000,5,FALSE),"")</f>
        <v/>
      </c>
      <c r="I52" s="168" t="str">
        <f t="shared" si="1"/>
        <v/>
      </c>
      <c r="K52">
        <f t="shared" si="2"/>
        <v>0</v>
      </c>
      <c r="L52">
        <f>IF(+支出入力表!M53="",0,+支出入力表!M53)</f>
        <v>0</v>
      </c>
      <c r="M52">
        <f>IF(支出入力表!S53="",0,支出入力表!S53)</f>
        <v>0</v>
      </c>
    </row>
    <row r="53" spans="2:13" x14ac:dyDescent="0.55000000000000004">
      <c r="B53" s="163" t="str">
        <f>IF(K53&gt;0,支出入力表!A54,"")</f>
        <v/>
      </c>
      <c r="C53" s="164" t="str">
        <f>IF(K53&gt;0,支出入力表!C54,"")</f>
        <v/>
      </c>
      <c r="D53" s="165" t="str">
        <f>IF(K53&gt;0,支出入力表!E54,"")</f>
        <v/>
      </c>
      <c r="E53" s="165" t="str">
        <f>IF(K53&gt;0,支出入力表!F54,"")</f>
        <v/>
      </c>
      <c r="F53" s="164" t="str">
        <f>IF(K53&gt;0,VLOOKUP(E53,支出入力表!F54:$M$2000,3,FALSE),"")</f>
        <v/>
      </c>
      <c r="G53" s="164" t="str">
        <f>IF(K53&gt;0,VLOOKUP(E53,支出入力表!F54:$M$2000,4,FALSE),"")</f>
        <v/>
      </c>
      <c r="H53" s="166" t="str">
        <f>IF(K53&gt;0,VLOOKUP(E53,支出入力表!F54:$M$2000,5,FALSE),"")</f>
        <v/>
      </c>
      <c r="I53" s="168" t="str">
        <f t="shared" si="1"/>
        <v/>
      </c>
      <c r="K53">
        <f t="shared" si="2"/>
        <v>0</v>
      </c>
      <c r="L53">
        <f>IF(+支出入力表!M54="",0,+支出入力表!M54)</f>
        <v>0</v>
      </c>
      <c r="M53">
        <f>IF(支出入力表!S54="",0,支出入力表!S54)</f>
        <v>0</v>
      </c>
    </row>
    <row r="54" spans="2:13" x14ac:dyDescent="0.55000000000000004">
      <c r="B54" s="163" t="str">
        <f>IF(K54&gt;0,支出入力表!A55,"")</f>
        <v/>
      </c>
      <c r="C54" s="164" t="str">
        <f>IF(K54&gt;0,支出入力表!C55,"")</f>
        <v/>
      </c>
      <c r="D54" s="165" t="str">
        <f>IF(K54&gt;0,支出入力表!E55,"")</f>
        <v/>
      </c>
      <c r="E54" s="165" t="str">
        <f>IF(K54&gt;0,支出入力表!F55,"")</f>
        <v/>
      </c>
      <c r="F54" s="164" t="str">
        <f>IF(K54&gt;0,VLOOKUP(E54,支出入力表!F55:$M$2000,3,FALSE),"")</f>
        <v/>
      </c>
      <c r="G54" s="164" t="str">
        <f>IF(K54&gt;0,VLOOKUP(E54,支出入力表!F55:$M$2000,4,FALSE),"")</f>
        <v/>
      </c>
      <c r="H54" s="166" t="str">
        <f>IF(K54&gt;0,VLOOKUP(E54,支出入力表!F55:$M$2000,5,FALSE),"")</f>
        <v/>
      </c>
      <c r="I54" s="168" t="str">
        <f t="shared" si="1"/>
        <v/>
      </c>
      <c r="K54">
        <f t="shared" si="2"/>
        <v>0</v>
      </c>
      <c r="L54">
        <f>IF(+支出入力表!M55="",0,+支出入力表!M55)</f>
        <v>0</v>
      </c>
      <c r="M54">
        <f>IF(支出入力表!S55="",0,支出入力表!S55)</f>
        <v>0</v>
      </c>
    </row>
    <row r="55" spans="2:13" x14ac:dyDescent="0.55000000000000004">
      <c r="B55" s="163" t="str">
        <f>IF(K55&gt;0,支出入力表!A56,"")</f>
        <v/>
      </c>
      <c r="C55" s="164" t="str">
        <f>IF(K55&gt;0,支出入力表!C56,"")</f>
        <v/>
      </c>
      <c r="D55" s="165" t="str">
        <f>IF(K55&gt;0,支出入力表!E56,"")</f>
        <v/>
      </c>
      <c r="E55" s="165" t="str">
        <f>IF(K55&gt;0,支出入力表!F56,"")</f>
        <v/>
      </c>
      <c r="F55" s="164" t="str">
        <f>IF(K55&gt;0,VLOOKUP(E55,支出入力表!F56:$M$2000,3,FALSE),"")</f>
        <v/>
      </c>
      <c r="G55" s="164" t="str">
        <f>IF(K55&gt;0,VLOOKUP(E55,支出入力表!F56:$M$2000,4,FALSE),"")</f>
        <v/>
      </c>
      <c r="H55" s="166" t="str">
        <f>IF(K55&gt;0,VLOOKUP(E55,支出入力表!F56:$M$2000,5,FALSE),"")</f>
        <v/>
      </c>
      <c r="I55" s="168" t="str">
        <f t="shared" si="1"/>
        <v/>
      </c>
      <c r="K55">
        <f t="shared" si="2"/>
        <v>0</v>
      </c>
      <c r="L55">
        <f>IF(+支出入力表!M56="",0,+支出入力表!M56)</f>
        <v>0</v>
      </c>
      <c r="M55">
        <f>IF(支出入力表!S56="",0,支出入力表!S56)</f>
        <v>0</v>
      </c>
    </row>
    <row r="56" spans="2:13" x14ac:dyDescent="0.55000000000000004">
      <c r="B56" s="163" t="str">
        <f>IF(K56&gt;0,支出入力表!A57,"")</f>
        <v/>
      </c>
      <c r="C56" s="164" t="str">
        <f>IF(K56&gt;0,支出入力表!C57,"")</f>
        <v/>
      </c>
      <c r="D56" s="165" t="str">
        <f>IF(K56&gt;0,支出入力表!E57,"")</f>
        <v/>
      </c>
      <c r="E56" s="165" t="str">
        <f>IF(K56&gt;0,支出入力表!F57,"")</f>
        <v/>
      </c>
      <c r="F56" s="164" t="str">
        <f>IF(K56&gt;0,VLOOKUP(E56,支出入力表!F57:$M$2000,3,FALSE),"")</f>
        <v/>
      </c>
      <c r="G56" s="164" t="str">
        <f>IF(K56&gt;0,VLOOKUP(E56,支出入力表!F57:$M$2000,4,FALSE),"")</f>
        <v/>
      </c>
      <c r="H56" s="166" t="str">
        <f>IF(K56&gt;0,VLOOKUP(E56,支出入力表!F57:$M$2000,5,FALSE),"")</f>
        <v/>
      </c>
      <c r="I56" s="168" t="str">
        <f t="shared" si="1"/>
        <v/>
      </c>
      <c r="K56">
        <f t="shared" si="2"/>
        <v>0</v>
      </c>
      <c r="L56">
        <f>IF(+支出入力表!M57="",0,+支出入力表!M57)</f>
        <v>0</v>
      </c>
      <c r="M56">
        <f>IF(支出入力表!S57="",0,支出入力表!S57)</f>
        <v>0</v>
      </c>
    </row>
    <row r="57" spans="2:13" x14ac:dyDescent="0.55000000000000004">
      <c r="B57" s="163" t="str">
        <f>IF(K57&gt;0,支出入力表!A58,"")</f>
        <v/>
      </c>
      <c r="C57" s="164" t="str">
        <f>IF(K57&gt;0,支出入力表!C58,"")</f>
        <v/>
      </c>
      <c r="D57" s="165" t="str">
        <f>IF(K57&gt;0,支出入力表!E58,"")</f>
        <v/>
      </c>
      <c r="E57" s="165" t="str">
        <f>IF(K57&gt;0,支出入力表!F58,"")</f>
        <v/>
      </c>
      <c r="F57" s="164" t="str">
        <f>IF(K57&gt;0,VLOOKUP(E57,支出入力表!F58:$M$2000,3,FALSE),"")</f>
        <v/>
      </c>
      <c r="G57" s="164" t="str">
        <f>IF(K57&gt;0,VLOOKUP(E57,支出入力表!F58:$M$2000,4,FALSE),"")</f>
        <v/>
      </c>
      <c r="H57" s="166" t="str">
        <f>IF(K57&gt;0,VLOOKUP(E57,支出入力表!F58:$M$2000,5,FALSE),"")</f>
        <v/>
      </c>
      <c r="I57" s="168" t="str">
        <f t="shared" si="1"/>
        <v/>
      </c>
      <c r="K57">
        <f t="shared" si="2"/>
        <v>0</v>
      </c>
      <c r="L57">
        <f>IF(+支出入力表!M58="",0,+支出入力表!M58)</f>
        <v>0</v>
      </c>
      <c r="M57">
        <f>IF(支出入力表!S58="",0,支出入力表!S58)</f>
        <v>0</v>
      </c>
    </row>
    <row r="58" spans="2:13" x14ac:dyDescent="0.55000000000000004">
      <c r="B58" s="163" t="str">
        <f>IF(K58&gt;0,支出入力表!A59,"")</f>
        <v/>
      </c>
      <c r="C58" s="164" t="str">
        <f>IF(K58&gt;0,支出入力表!C59,"")</f>
        <v/>
      </c>
      <c r="D58" s="165" t="str">
        <f>IF(K58&gt;0,支出入力表!E59,"")</f>
        <v/>
      </c>
      <c r="E58" s="165" t="str">
        <f>IF(K58&gt;0,支出入力表!F59,"")</f>
        <v/>
      </c>
      <c r="F58" s="164" t="str">
        <f>IF(K58&gt;0,VLOOKUP(E58,支出入力表!F59:$M$2000,3,FALSE),"")</f>
        <v/>
      </c>
      <c r="G58" s="164" t="str">
        <f>IF(K58&gt;0,VLOOKUP(E58,支出入力表!F59:$M$2000,4,FALSE),"")</f>
        <v/>
      </c>
      <c r="H58" s="166" t="str">
        <f>IF(K58&gt;0,VLOOKUP(E58,支出入力表!F59:$M$2000,5,FALSE),"")</f>
        <v/>
      </c>
      <c r="I58" s="168" t="str">
        <f t="shared" si="1"/>
        <v/>
      </c>
      <c r="K58">
        <f t="shared" si="2"/>
        <v>0</v>
      </c>
      <c r="L58">
        <f>IF(+支出入力表!M59="",0,+支出入力表!M59)</f>
        <v>0</v>
      </c>
      <c r="M58">
        <f>IF(支出入力表!S59="",0,支出入力表!S59)</f>
        <v>0</v>
      </c>
    </row>
    <row r="59" spans="2:13" x14ac:dyDescent="0.55000000000000004">
      <c r="B59" s="163" t="str">
        <f>IF(K59&gt;0,支出入力表!A60,"")</f>
        <v/>
      </c>
      <c r="C59" s="164" t="str">
        <f>IF(K59&gt;0,支出入力表!C60,"")</f>
        <v/>
      </c>
      <c r="D59" s="165" t="str">
        <f>IF(K59&gt;0,支出入力表!E60,"")</f>
        <v/>
      </c>
      <c r="E59" s="165" t="str">
        <f>IF(K59&gt;0,支出入力表!F60,"")</f>
        <v/>
      </c>
      <c r="F59" s="164" t="str">
        <f>IF(K59&gt;0,VLOOKUP(E59,支出入力表!F60:$M$2000,3,FALSE),"")</f>
        <v/>
      </c>
      <c r="G59" s="164" t="str">
        <f>IF(K59&gt;0,VLOOKUP(E59,支出入力表!F60:$M$2000,4,FALSE),"")</f>
        <v/>
      </c>
      <c r="H59" s="166" t="str">
        <f>IF(K59&gt;0,VLOOKUP(E59,支出入力表!F60:$M$2000,5,FALSE),"")</f>
        <v/>
      </c>
      <c r="I59" s="168" t="str">
        <f t="shared" si="1"/>
        <v/>
      </c>
      <c r="K59">
        <f t="shared" si="2"/>
        <v>0</v>
      </c>
      <c r="L59">
        <f>IF(+支出入力表!M60="",0,+支出入力表!M60)</f>
        <v>0</v>
      </c>
      <c r="M59">
        <f>IF(支出入力表!S60="",0,支出入力表!S60)</f>
        <v>0</v>
      </c>
    </row>
    <row r="60" spans="2:13" x14ac:dyDescent="0.55000000000000004">
      <c r="B60" s="163" t="str">
        <f>IF(K60&gt;0,支出入力表!A61,"")</f>
        <v/>
      </c>
      <c r="C60" s="164" t="str">
        <f>IF(K60&gt;0,支出入力表!C61,"")</f>
        <v/>
      </c>
      <c r="D60" s="165" t="str">
        <f>IF(K60&gt;0,支出入力表!E61,"")</f>
        <v/>
      </c>
      <c r="E60" s="165" t="str">
        <f>IF(K60&gt;0,支出入力表!F61,"")</f>
        <v/>
      </c>
      <c r="F60" s="164" t="str">
        <f>IF(K60&gt;0,VLOOKUP(E60,支出入力表!F61:$M$2000,3,FALSE),"")</f>
        <v/>
      </c>
      <c r="G60" s="164" t="str">
        <f>IF(K60&gt;0,VLOOKUP(E60,支出入力表!F61:$M$2000,4,FALSE),"")</f>
        <v/>
      </c>
      <c r="H60" s="166" t="str">
        <f>IF(K60&gt;0,VLOOKUP(E60,支出入力表!F61:$M$2000,5,FALSE),"")</f>
        <v/>
      </c>
      <c r="I60" s="168" t="str">
        <f t="shared" si="1"/>
        <v/>
      </c>
      <c r="K60">
        <f t="shared" si="2"/>
        <v>0</v>
      </c>
      <c r="L60">
        <f>IF(+支出入力表!M61="",0,+支出入力表!M61)</f>
        <v>0</v>
      </c>
      <c r="M60">
        <f>IF(支出入力表!S61="",0,支出入力表!S61)</f>
        <v>0</v>
      </c>
    </row>
    <row r="61" spans="2:13" x14ac:dyDescent="0.55000000000000004">
      <c r="B61" s="163" t="str">
        <f>IF(K61&gt;0,支出入力表!A62,"")</f>
        <v/>
      </c>
      <c r="C61" s="164" t="str">
        <f>IF(K61&gt;0,支出入力表!C62,"")</f>
        <v/>
      </c>
      <c r="D61" s="165" t="str">
        <f>IF(K61&gt;0,支出入力表!E62,"")</f>
        <v/>
      </c>
      <c r="E61" s="165" t="str">
        <f>IF(K61&gt;0,支出入力表!F62,"")</f>
        <v/>
      </c>
      <c r="F61" s="164" t="str">
        <f>IF(K61&gt;0,VLOOKUP(E61,支出入力表!F62:$M$2000,3,FALSE),"")</f>
        <v/>
      </c>
      <c r="G61" s="164" t="str">
        <f>IF(K61&gt;0,VLOOKUP(E61,支出入力表!F62:$M$2000,4,FALSE),"")</f>
        <v/>
      </c>
      <c r="H61" s="166" t="str">
        <f>IF(K61&gt;0,VLOOKUP(E61,支出入力表!F62:$M$2000,5,FALSE),"")</f>
        <v/>
      </c>
      <c r="I61" s="168" t="str">
        <f t="shared" si="1"/>
        <v/>
      </c>
      <c r="K61">
        <f t="shared" si="2"/>
        <v>0</v>
      </c>
      <c r="L61">
        <f>IF(+支出入力表!M62="",0,+支出入力表!M62)</f>
        <v>0</v>
      </c>
      <c r="M61">
        <f>IF(支出入力表!S62="",0,支出入力表!S62)</f>
        <v>0</v>
      </c>
    </row>
    <row r="62" spans="2:13" x14ac:dyDescent="0.55000000000000004">
      <c r="B62" s="163" t="str">
        <f>IF(K62&gt;0,支出入力表!A63,"")</f>
        <v/>
      </c>
      <c r="C62" s="164" t="str">
        <f>IF(K62&gt;0,支出入力表!C63,"")</f>
        <v/>
      </c>
      <c r="D62" s="165" t="str">
        <f>IF(K62&gt;0,支出入力表!E63,"")</f>
        <v/>
      </c>
      <c r="E62" s="165" t="str">
        <f>IF(K62&gt;0,支出入力表!F63,"")</f>
        <v/>
      </c>
      <c r="F62" s="164" t="str">
        <f>IF(K62&gt;0,VLOOKUP(E62,支出入力表!F63:$M$2000,3,FALSE),"")</f>
        <v/>
      </c>
      <c r="G62" s="164" t="str">
        <f>IF(K62&gt;0,VLOOKUP(E62,支出入力表!F63:$M$2000,4,FALSE),"")</f>
        <v/>
      </c>
      <c r="H62" s="166" t="str">
        <f>IF(K62&gt;0,VLOOKUP(E62,支出入力表!F63:$M$2000,5,FALSE),"")</f>
        <v/>
      </c>
      <c r="I62" s="168" t="str">
        <f t="shared" si="1"/>
        <v/>
      </c>
      <c r="K62">
        <f t="shared" si="2"/>
        <v>0</v>
      </c>
      <c r="L62">
        <f>IF(+支出入力表!M63="",0,+支出入力表!M63)</f>
        <v>0</v>
      </c>
      <c r="M62">
        <f>IF(支出入力表!S63="",0,支出入力表!S63)</f>
        <v>0</v>
      </c>
    </row>
    <row r="63" spans="2:13" x14ac:dyDescent="0.55000000000000004">
      <c r="B63" s="163" t="str">
        <f>IF(K63&gt;0,支出入力表!A64,"")</f>
        <v/>
      </c>
      <c r="C63" s="164" t="str">
        <f>IF(K63&gt;0,支出入力表!C64,"")</f>
        <v/>
      </c>
      <c r="D63" s="165" t="str">
        <f>IF(K63&gt;0,支出入力表!E64,"")</f>
        <v/>
      </c>
      <c r="E63" s="165" t="str">
        <f>IF(K63&gt;0,支出入力表!F64,"")</f>
        <v/>
      </c>
      <c r="F63" s="164" t="str">
        <f>IF(K63&gt;0,VLOOKUP(E63,支出入力表!F64:$M$2000,3,FALSE),"")</f>
        <v/>
      </c>
      <c r="G63" s="164" t="str">
        <f>IF(K63&gt;0,VLOOKUP(E63,支出入力表!F64:$M$2000,4,FALSE),"")</f>
        <v/>
      </c>
      <c r="H63" s="166" t="str">
        <f>IF(K63&gt;0,VLOOKUP(E63,支出入力表!F64:$M$2000,5,FALSE),"")</f>
        <v/>
      </c>
      <c r="I63" s="168" t="str">
        <f t="shared" si="1"/>
        <v/>
      </c>
      <c r="K63">
        <f t="shared" si="2"/>
        <v>0</v>
      </c>
      <c r="L63">
        <f>IF(+支出入力表!M64="",0,+支出入力表!M64)</f>
        <v>0</v>
      </c>
      <c r="M63">
        <f>IF(支出入力表!S64="",0,支出入力表!S64)</f>
        <v>0</v>
      </c>
    </row>
    <row r="64" spans="2:13" x14ac:dyDescent="0.55000000000000004">
      <c r="B64" s="163" t="str">
        <f>IF(K64&gt;0,支出入力表!A65,"")</f>
        <v/>
      </c>
      <c r="C64" s="164" t="str">
        <f>IF(K64&gt;0,支出入力表!C65,"")</f>
        <v/>
      </c>
      <c r="D64" s="165" t="str">
        <f>IF(K64&gt;0,支出入力表!E65,"")</f>
        <v/>
      </c>
      <c r="E64" s="165" t="str">
        <f>IF(K64&gt;0,支出入力表!F65,"")</f>
        <v/>
      </c>
      <c r="F64" s="164" t="str">
        <f>IF(K64&gt;0,VLOOKUP(E64,支出入力表!F65:$M$2000,3,FALSE),"")</f>
        <v/>
      </c>
      <c r="G64" s="164" t="str">
        <f>IF(K64&gt;0,VLOOKUP(E64,支出入力表!F65:$M$2000,4,FALSE),"")</f>
        <v/>
      </c>
      <c r="H64" s="166" t="str">
        <f>IF(K64&gt;0,VLOOKUP(E64,支出入力表!F65:$M$2000,5,FALSE),"")</f>
        <v/>
      </c>
      <c r="I64" s="168" t="str">
        <f t="shared" si="1"/>
        <v/>
      </c>
      <c r="K64">
        <f t="shared" si="2"/>
        <v>0</v>
      </c>
      <c r="L64">
        <f>IF(+支出入力表!M65="",0,+支出入力表!M65)</f>
        <v>0</v>
      </c>
      <c r="M64">
        <f>IF(支出入力表!S65="",0,支出入力表!S65)</f>
        <v>0</v>
      </c>
    </row>
    <row r="65" spans="2:13" x14ac:dyDescent="0.55000000000000004">
      <c r="B65" s="163" t="str">
        <f>IF(K65&gt;0,支出入力表!A66,"")</f>
        <v/>
      </c>
      <c r="C65" s="164" t="str">
        <f>IF(K65&gt;0,支出入力表!C66,"")</f>
        <v/>
      </c>
      <c r="D65" s="165" t="str">
        <f>IF(K65&gt;0,支出入力表!E66,"")</f>
        <v/>
      </c>
      <c r="E65" s="165" t="str">
        <f>IF(K65&gt;0,支出入力表!F66,"")</f>
        <v/>
      </c>
      <c r="F65" s="164" t="str">
        <f>IF(K65&gt;0,VLOOKUP(E65,支出入力表!F66:$M$2000,3,FALSE),"")</f>
        <v/>
      </c>
      <c r="G65" s="164" t="str">
        <f>IF(K65&gt;0,VLOOKUP(E65,支出入力表!F66:$M$2000,4,FALSE),"")</f>
        <v/>
      </c>
      <c r="H65" s="166" t="str">
        <f>IF(K65&gt;0,VLOOKUP(E65,支出入力表!F66:$M$2000,5,FALSE),"")</f>
        <v/>
      </c>
      <c r="I65" s="168" t="str">
        <f t="shared" si="1"/>
        <v/>
      </c>
      <c r="K65">
        <f t="shared" si="2"/>
        <v>0</v>
      </c>
      <c r="L65">
        <f>IF(+支出入力表!M66="",0,+支出入力表!M66)</f>
        <v>0</v>
      </c>
      <c r="M65">
        <f>IF(支出入力表!S66="",0,支出入力表!S66)</f>
        <v>0</v>
      </c>
    </row>
    <row r="66" spans="2:13" x14ac:dyDescent="0.55000000000000004">
      <c r="B66" s="163" t="str">
        <f>IF(K66&gt;0,支出入力表!A67,"")</f>
        <v/>
      </c>
      <c r="C66" s="164" t="str">
        <f>IF(K66&gt;0,支出入力表!C67,"")</f>
        <v/>
      </c>
      <c r="D66" s="165" t="str">
        <f>IF(K66&gt;0,支出入力表!E67,"")</f>
        <v/>
      </c>
      <c r="E66" s="165" t="str">
        <f>IF(K66&gt;0,支出入力表!F67,"")</f>
        <v/>
      </c>
      <c r="F66" s="164" t="str">
        <f>IF(K66&gt;0,VLOOKUP(E66,支出入力表!F67:$M$2000,3,FALSE),"")</f>
        <v/>
      </c>
      <c r="G66" s="164" t="str">
        <f>IF(K66&gt;0,VLOOKUP(E66,支出入力表!F67:$M$2000,4,FALSE),"")</f>
        <v/>
      </c>
      <c r="H66" s="166" t="str">
        <f>IF(K66&gt;0,VLOOKUP(E66,支出入力表!F67:$M$2000,5,FALSE),"")</f>
        <v/>
      </c>
      <c r="I66" s="168" t="str">
        <f t="shared" si="1"/>
        <v/>
      </c>
      <c r="K66">
        <f t="shared" si="2"/>
        <v>0</v>
      </c>
      <c r="L66">
        <f>IF(+支出入力表!M67="",0,+支出入力表!M67)</f>
        <v>0</v>
      </c>
      <c r="M66">
        <f>IF(支出入力表!S67="",0,支出入力表!S67)</f>
        <v>0</v>
      </c>
    </row>
    <row r="67" spans="2:13" x14ac:dyDescent="0.55000000000000004">
      <c r="B67" s="163" t="str">
        <f>IF(K67&gt;0,支出入力表!A68,"")</f>
        <v/>
      </c>
      <c r="C67" s="164" t="str">
        <f>IF(K67&gt;0,支出入力表!C68,"")</f>
        <v/>
      </c>
      <c r="D67" s="165" t="str">
        <f>IF(K67&gt;0,支出入力表!E68,"")</f>
        <v/>
      </c>
      <c r="E67" s="165" t="str">
        <f>IF(K67&gt;0,支出入力表!F68,"")</f>
        <v/>
      </c>
      <c r="F67" s="164" t="str">
        <f>IF(K67&gt;0,VLOOKUP(E67,支出入力表!F68:$M$2000,3,FALSE),"")</f>
        <v/>
      </c>
      <c r="G67" s="164" t="str">
        <f>IF(K67&gt;0,VLOOKUP(E67,支出入力表!F68:$M$2000,4,FALSE),"")</f>
        <v/>
      </c>
      <c r="H67" s="166" t="str">
        <f>IF(K67&gt;0,VLOOKUP(E67,支出入力表!F68:$M$2000,5,FALSE),"")</f>
        <v/>
      </c>
      <c r="I67" s="168" t="str">
        <f t="shared" si="1"/>
        <v/>
      </c>
      <c r="K67">
        <f t="shared" si="2"/>
        <v>0</v>
      </c>
      <c r="L67">
        <f>IF(+支出入力表!M68="",0,+支出入力表!M68)</f>
        <v>0</v>
      </c>
      <c r="M67">
        <f>IF(支出入力表!S68="",0,支出入力表!S68)</f>
        <v>0</v>
      </c>
    </row>
    <row r="68" spans="2:13" x14ac:dyDescent="0.55000000000000004">
      <c r="B68" s="163" t="str">
        <f>IF(K68&gt;0,支出入力表!A69,"")</f>
        <v/>
      </c>
      <c r="C68" s="164" t="str">
        <f>IF(K68&gt;0,支出入力表!C69,"")</f>
        <v/>
      </c>
      <c r="D68" s="165" t="str">
        <f>IF(K68&gt;0,支出入力表!E69,"")</f>
        <v/>
      </c>
      <c r="E68" s="165" t="str">
        <f>IF(K68&gt;0,支出入力表!F69,"")</f>
        <v/>
      </c>
      <c r="F68" s="164" t="str">
        <f>IF(K68&gt;0,VLOOKUP(E68,支出入力表!F69:$M$2000,3,FALSE),"")</f>
        <v/>
      </c>
      <c r="G68" s="164" t="str">
        <f>IF(K68&gt;0,VLOOKUP(E68,支出入力表!F69:$M$2000,4,FALSE),"")</f>
        <v/>
      </c>
      <c r="H68" s="166" t="str">
        <f>IF(K68&gt;0,VLOOKUP(E68,支出入力表!F69:$M$2000,5,FALSE),"")</f>
        <v/>
      </c>
      <c r="I68" s="168" t="str">
        <f t="shared" si="1"/>
        <v/>
      </c>
      <c r="K68">
        <f t="shared" si="2"/>
        <v>0</v>
      </c>
      <c r="L68">
        <f>IF(+支出入力表!M69="",0,+支出入力表!M69)</f>
        <v>0</v>
      </c>
      <c r="M68">
        <f>IF(支出入力表!S69="",0,支出入力表!S69)</f>
        <v>0</v>
      </c>
    </row>
    <row r="69" spans="2:13" x14ac:dyDescent="0.55000000000000004">
      <c r="B69" s="163" t="str">
        <f>IF(K69&gt;0,支出入力表!A70,"")</f>
        <v/>
      </c>
      <c r="C69" s="164" t="str">
        <f>IF(K69&gt;0,支出入力表!C70,"")</f>
        <v/>
      </c>
      <c r="D69" s="165" t="str">
        <f>IF(K69&gt;0,支出入力表!E70,"")</f>
        <v/>
      </c>
      <c r="E69" s="165" t="str">
        <f>IF(K69&gt;0,支出入力表!F70,"")</f>
        <v/>
      </c>
      <c r="F69" s="164" t="str">
        <f>IF(K69&gt;0,VLOOKUP(E69,支出入力表!F70:$M$2000,3,FALSE),"")</f>
        <v/>
      </c>
      <c r="G69" s="164" t="str">
        <f>IF(K69&gt;0,VLOOKUP(E69,支出入力表!F70:$M$2000,4,FALSE),"")</f>
        <v/>
      </c>
      <c r="H69" s="166" t="str">
        <f>IF(K69&gt;0,VLOOKUP(E69,支出入力表!F70:$M$2000,5,FALSE),"")</f>
        <v/>
      </c>
      <c r="I69" s="168" t="str">
        <f t="shared" si="1"/>
        <v/>
      </c>
      <c r="K69">
        <f t="shared" si="2"/>
        <v>0</v>
      </c>
      <c r="L69">
        <f>IF(+支出入力表!M70="",0,+支出入力表!M70)</f>
        <v>0</v>
      </c>
      <c r="M69">
        <f>IF(支出入力表!S70="",0,支出入力表!S70)</f>
        <v>0</v>
      </c>
    </row>
    <row r="70" spans="2:13" x14ac:dyDescent="0.55000000000000004">
      <c r="B70" s="163" t="str">
        <f>IF(K70&gt;0,支出入力表!A71,"")</f>
        <v/>
      </c>
      <c r="C70" s="164" t="str">
        <f>IF(K70&gt;0,支出入力表!C71,"")</f>
        <v/>
      </c>
      <c r="D70" s="165" t="str">
        <f>IF(K70&gt;0,支出入力表!E71,"")</f>
        <v/>
      </c>
      <c r="E70" s="165" t="str">
        <f>IF(K70&gt;0,支出入力表!F71,"")</f>
        <v/>
      </c>
      <c r="F70" s="164" t="str">
        <f>IF(K70&gt;0,VLOOKUP(E70,支出入力表!F71:$M$2000,3,FALSE),"")</f>
        <v/>
      </c>
      <c r="G70" s="164" t="str">
        <f>IF(K70&gt;0,VLOOKUP(E70,支出入力表!F71:$M$2000,4,FALSE),"")</f>
        <v/>
      </c>
      <c r="H70" s="166" t="str">
        <f>IF(K70&gt;0,VLOOKUP(E70,支出入力表!F71:$M$2000,5,FALSE),"")</f>
        <v/>
      </c>
      <c r="I70" s="168" t="str">
        <f t="shared" ref="I70:I133" si="3">IF(K70&gt;0,K70,"")</f>
        <v/>
      </c>
      <c r="K70">
        <f t="shared" ref="K70:K133" si="4">+L70+M70</f>
        <v>0</v>
      </c>
      <c r="L70">
        <f>IF(+支出入力表!M71="",0,+支出入力表!M71)</f>
        <v>0</v>
      </c>
      <c r="M70">
        <f>IF(支出入力表!S71="",0,支出入力表!S71)</f>
        <v>0</v>
      </c>
    </row>
    <row r="71" spans="2:13" x14ac:dyDescent="0.55000000000000004">
      <c r="B71" s="163" t="str">
        <f>IF(K71&gt;0,支出入力表!A72,"")</f>
        <v/>
      </c>
      <c r="C71" s="164" t="str">
        <f>IF(K71&gt;0,支出入力表!C72,"")</f>
        <v/>
      </c>
      <c r="D71" s="165" t="str">
        <f>IF(K71&gt;0,支出入力表!E72,"")</f>
        <v/>
      </c>
      <c r="E71" s="165" t="str">
        <f>IF(K71&gt;0,支出入力表!F72,"")</f>
        <v/>
      </c>
      <c r="F71" s="164" t="str">
        <f>IF(K71&gt;0,VLOOKUP(E71,支出入力表!F72:$M$2000,3,FALSE),"")</f>
        <v/>
      </c>
      <c r="G71" s="164" t="str">
        <f>IF(K71&gt;0,VLOOKUP(E71,支出入力表!F72:$M$2000,4,FALSE),"")</f>
        <v/>
      </c>
      <c r="H71" s="166" t="str">
        <f>IF(K71&gt;0,VLOOKUP(E71,支出入力表!F72:$M$2000,5,FALSE),"")</f>
        <v/>
      </c>
      <c r="I71" s="168" t="str">
        <f t="shared" si="3"/>
        <v/>
      </c>
      <c r="K71">
        <f t="shared" si="4"/>
        <v>0</v>
      </c>
      <c r="L71">
        <f>IF(+支出入力表!M72="",0,+支出入力表!M72)</f>
        <v>0</v>
      </c>
      <c r="M71">
        <f>IF(支出入力表!S72="",0,支出入力表!S72)</f>
        <v>0</v>
      </c>
    </row>
    <row r="72" spans="2:13" x14ac:dyDescent="0.55000000000000004">
      <c r="B72" s="163" t="str">
        <f>IF(K72&gt;0,支出入力表!A73,"")</f>
        <v/>
      </c>
      <c r="C72" s="164" t="str">
        <f>IF(K72&gt;0,支出入力表!C73,"")</f>
        <v/>
      </c>
      <c r="D72" s="165" t="str">
        <f>IF(K72&gt;0,支出入力表!E73,"")</f>
        <v/>
      </c>
      <c r="E72" s="165" t="str">
        <f>IF(K72&gt;0,支出入力表!F73,"")</f>
        <v/>
      </c>
      <c r="F72" s="164" t="str">
        <f>IF(K72&gt;0,VLOOKUP(E72,支出入力表!F73:$M$2000,3,FALSE),"")</f>
        <v/>
      </c>
      <c r="G72" s="164" t="str">
        <f>IF(K72&gt;0,VLOOKUP(E72,支出入力表!F73:$M$2000,4,FALSE),"")</f>
        <v/>
      </c>
      <c r="H72" s="166" t="str">
        <f>IF(K72&gt;0,VLOOKUP(E72,支出入力表!F73:$M$2000,5,FALSE),"")</f>
        <v/>
      </c>
      <c r="I72" s="168" t="str">
        <f t="shared" si="3"/>
        <v/>
      </c>
      <c r="K72">
        <f t="shared" si="4"/>
        <v>0</v>
      </c>
      <c r="L72">
        <f>IF(+支出入力表!M73="",0,+支出入力表!M73)</f>
        <v>0</v>
      </c>
      <c r="M72">
        <f>IF(支出入力表!S73="",0,支出入力表!S73)</f>
        <v>0</v>
      </c>
    </row>
    <row r="73" spans="2:13" x14ac:dyDescent="0.55000000000000004">
      <c r="B73" s="163" t="str">
        <f>IF(K73&gt;0,支出入力表!A74,"")</f>
        <v/>
      </c>
      <c r="C73" s="164" t="str">
        <f>IF(K73&gt;0,支出入力表!C74,"")</f>
        <v/>
      </c>
      <c r="D73" s="165" t="str">
        <f>IF(K73&gt;0,支出入力表!E74,"")</f>
        <v/>
      </c>
      <c r="E73" s="165" t="str">
        <f>IF(K73&gt;0,支出入力表!F74,"")</f>
        <v/>
      </c>
      <c r="F73" s="164" t="str">
        <f>IF(K73&gt;0,VLOOKUP(E73,支出入力表!F74:$M$2000,3,FALSE),"")</f>
        <v/>
      </c>
      <c r="G73" s="164" t="str">
        <f>IF(K73&gt;0,VLOOKUP(E73,支出入力表!F74:$M$2000,4,FALSE),"")</f>
        <v/>
      </c>
      <c r="H73" s="166" t="str">
        <f>IF(K73&gt;0,VLOOKUP(E73,支出入力表!F74:$M$2000,5,FALSE),"")</f>
        <v/>
      </c>
      <c r="I73" s="168" t="str">
        <f t="shared" si="3"/>
        <v/>
      </c>
      <c r="K73">
        <f t="shared" si="4"/>
        <v>0</v>
      </c>
      <c r="L73">
        <f>IF(+支出入力表!M74="",0,+支出入力表!M74)</f>
        <v>0</v>
      </c>
      <c r="M73">
        <f>IF(支出入力表!S74="",0,支出入力表!S74)</f>
        <v>0</v>
      </c>
    </row>
    <row r="74" spans="2:13" x14ac:dyDescent="0.55000000000000004">
      <c r="B74" s="163" t="str">
        <f>IF(K74&gt;0,支出入力表!A75,"")</f>
        <v/>
      </c>
      <c r="C74" s="164" t="str">
        <f>IF(K74&gt;0,支出入力表!C75,"")</f>
        <v/>
      </c>
      <c r="D74" s="165" t="str">
        <f>IF(K74&gt;0,支出入力表!E75,"")</f>
        <v/>
      </c>
      <c r="E74" s="165" t="str">
        <f>IF(K74&gt;0,支出入力表!F75,"")</f>
        <v/>
      </c>
      <c r="F74" s="164" t="str">
        <f>IF(K74&gt;0,VLOOKUP(E74,支出入力表!F75:$M$2000,3,FALSE),"")</f>
        <v/>
      </c>
      <c r="G74" s="164" t="str">
        <f>IF(K74&gt;0,VLOOKUP(E74,支出入力表!F75:$M$2000,4,FALSE),"")</f>
        <v/>
      </c>
      <c r="H74" s="166" t="str">
        <f>IF(K74&gt;0,VLOOKUP(E74,支出入力表!F75:$M$2000,5,FALSE),"")</f>
        <v/>
      </c>
      <c r="I74" s="168" t="str">
        <f t="shared" si="3"/>
        <v/>
      </c>
      <c r="K74">
        <f t="shared" si="4"/>
        <v>0</v>
      </c>
      <c r="L74">
        <f>IF(+支出入力表!M75="",0,+支出入力表!M75)</f>
        <v>0</v>
      </c>
      <c r="M74">
        <f>IF(支出入力表!S75="",0,支出入力表!S75)</f>
        <v>0</v>
      </c>
    </row>
    <row r="75" spans="2:13" x14ac:dyDescent="0.55000000000000004">
      <c r="B75" s="163" t="str">
        <f>IF(K75&gt;0,支出入力表!A76,"")</f>
        <v/>
      </c>
      <c r="C75" s="164" t="str">
        <f>IF(K75&gt;0,支出入力表!C76,"")</f>
        <v/>
      </c>
      <c r="D75" s="165" t="str">
        <f>IF(K75&gt;0,支出入力表!E76,"")</f>
        <v/>
      </c>
      <c r="E75" s="165" t="str">
        <f>IF(K75&gt;0,支出入力表!F76,"")</f>
        <v/>
      </c>
      <c r="F75" s="164" t="str">
        <f>IF(K75&gt;0,VLOOKUP(E75,支出入力表!F76:$M$2000,3,FALSE),"")</f>
        <v/>
      </c>
      <c r="G75" s="164" t="str">
        <f>IF(K75&gt;0,VLOOKUP(E75,支出入力表!F76:$M$2000,4,FALSE),"")</f>
        <v/>
      </c>
      <c r="H75" s="166" t="str">
        <f>IF(K75&gt;0,VLOOKUP(E75,支出入力表!F76:$M$2000,5,FALSE),"")</f>
        <v/>
      </c>
      <c r="I75" s="168" t="str">
        <f t="shared" si="3"/>
        <v/>
      </c>
      <c r="K75">
        <f t="shared" si="4"/>
        <v>0</v>
      </c>
      <c r="L75">
        <f>IF(+支出入力表!M76="",0,+支出入力表!M76)</f>
        <v>0</v>
      </c>
      <c r="M75">
        <f>IF(支出入力表!S76="",0,支出入力表!S76)</f>
        <v>0</v>
      </c>
    </row>
    <row r="76" spans="2:13" x14ac:dyDescent="0.55000000000000004">
      <c r="B76" s="163" t="str">
        <f>IF(K76&gt;0,支出入力表!A77,"")</f>
        <v/>
      </c>
      <c r="C76" s="164" t="str">
        <f>IF(K76&gt;0,支出入力表!C77,"")</f>
        <v/>
      </c>
      <c r="D76" s="165" t="str">
        <f>IF(K76&gt;0,支出入力表!E77,"")</f>
        <v/>
      </c>
      <c r="E76" s="165" t="str">
        <f>IF(K76&gt;0,支出入力表!F77,"")</f>
        <v/>
      </c>
      <c r="F76" s="164" t="str">
        <f>IF(K76&gt;0,VLOOKUP(E76,支出入力表!F77:$M$2000,3,FALSE),"")</f>
        <v/>
      </c>
      <c r="G76" s="164" t="str">
        <f>IF(K76&gt;0,VLOOKUP(E76,支出入力表!F77:$M$2000,4,FALSE),"")</f>
        <v/>
      </c>
      <c r="H76" s="166" t="str">
        <f>IF(K76&gt;0,VLOOKUP(E76,支出入力表!F77:$M$2000,5,FALSE),"")</f>
        <v/>
      </c>
      <c r="I76" s="168" t="str">
        <f t="shared" si="3"/>
        <v/>
      </c>
      <c r="K76">
        <f t="shared" si="4"/>
        <v>0</v>
      </c>
      <c r="L76">
        <f>IF(+支出入力表!M77="",0,+支出入力表!M77)</f>
        <v>0</v>
      </c>
      <c r="M76">
        <f>IF(支出入力表!S77="",0,支出入力表!S77)</f>
        <v>0</v>
      </c>
    </row>
    <row r="77" spans="2:13" x14ac:dyDescent="0.55000000000000004">
      <c r="B77" s="163" t="str">
        <f>IF(K77&gt;0,支出入力表!A78,"")</f>
        <v/>
      </c>
      <c r="C77" s="164" t="str">
        <f>IF(K77&gt;0,支出入力表!C78,"")</f>
        <v/>
      </c>
      <c r="D77" s="165" t="str">
        <f>IF(K77&gt;0,支出入力表!E78,"")</f>
        <v/>
      </c>
      <c r="E77" s="165" t="str">
        <f>IF(K77&gt;0,支出入力表!F78,"")</f>
        <v/>
      </c>
      <c r="F77" s="164" t="str">
        <f>IF(K77&gt;0,VLOOKUP(E77,支出入力表!F78:$M$2000,3,FALSE),"")</f>
        <v/>
      </c>
      <c r="G77" s="164" t="str">
        <f>IF(K77&gt;0,VLOOKUP(E77,支出入力表!F78:$M$2000,4,FALSE),"")</f>
        <v/>
      </c>
      <c r="H77" s="166" t="str">
        <f>IF(K77&gt;0,VLOOKUP(E77,支出入力表!F78:$M$2000,5,FALSE),"")</f>
        <v/>
      </c>
      <c r="I77" s="168" t="str">
        <f t="shared" si="3"/>
        <v/>
      </c>
      <c r="K77">
        <f t="shared" si="4"/>
        <v>0</v>
      </c>
      <c r="L77">
        <f>IF(+支出入力表!M78="",0,+支出入力表!M78)</f>
        <v>0</v>
      </c>
      <c r="M77">
        <f>IF(支出入力表!S78="",0,支出入力表!S78)</f>
        <v>0</v>
      </c>
    </row>
    <row r="78" spans="2:13" x14ac:dyDescent="0.55000000000000004">
      <c r="B78" s="163" t="str">
        <f>IF(K78&gt;0,支出入力表!A79,"")</f>
        <v/>
      </c>
      <c r="C78" s="164" t="str">
        <f>IF(K78&gt;0,支出入力表!C79,"")</f>
        <v/>
      </c>
      <c r="D78" s="165" t="str">
        <f>IF(K78&gt;0,支出入力表!E79,"")</f>
        <v/>
      </c>
      <c r="E78" s="165" t="str">
        <f>IF(K78&gt;0,支出入力表!F79,"")</f>
        <v/>
      </c>
      <c r="F78" s="164" t="str">
        <f>IF(K78&gt;0,VLOOKUP(E78,支出入力表!F79:$M$2000,3,FALSE),"")</f>
        <v/>
      </c>
      <c r="G78" s="164" t="str">
        <f>IF(K78&gt;0,VLOOKUP(E78,支出入力表!F79:$M$2000,4,FALSE),"")</f>
        <v/>
      </c>
      <c r="H78" s="166" t="str">
        <f>IF(K78&gt;0,VLOOKUP(E78,支出入力表!F79:$M$2000,5,FALSE),"")</f>
        <v/>
      </c>
      <c r="I78" s="168" t="str">
        <f t="shared" si="3"/>
        <v/>
      </c>
      <c r="K78">
        <f t="shared" si="4"/>
        <v>0</v>
      </c>
      <c r="L78">
        <f>IF(+支出入力表!M79="",0,+支出入力表!M79)</f>
        <v>0</v>
      </c>
      <c r="M78">
        <f>IF(支出入力表!S79="",0,支出入力表!S79)</f>
        <v>0</v>
      </c>
    </row>
    <row r="79" spans="2:13" x14ac:dyDescent="0.55000000000000004">
      <c r="B79" s="163" t="str">
        <f>IF(K79&gt;0,支出入力表!A80,"")</f>
        <v/>
      </c>
      <c r="C79" s="164" t="str">
        <f>IF(K79&gt;0,支出入力表!C80,"")</f>
        <v/>
      </c>
      <c r="D79" s="165" t="str">
        <f>IF(K79&gt;0,支出入力表!E80,"")</f>
        <v/>
      </c>
      <c r="E79" s="165" t="str">
        <f>IF(K79&gt;0,支出入力表!F80,"")</f>
        <v/>
      </c>
      <c r="F79" s="164" t="str">
        <f>IF(K79&gt;0,VLOOKUP(E79,支出入力表!F80:$M$2000,3,FALSE),"")</f>
        <v/>
      </c>
      <c r="G79" s="164" t="str">
        <f>IF(K79&gt;0,VLOOKUP(E79,支出入力表!F80:$M$2000,4,FALSE),"")</f>
        <v/>
      </c>
      <c r="H79" s="166" t="str">
        <f>IF(K79&gt;0,VLOOKUP(E79,支出入力表!F80:$M$2000,5,FALSE),"")</f>
        <v/>
      </c>
      <c r="I79" s="168" t="str">
        <f t="shared" si="3"/>
        <v/>
      </c>
      <c r="K79">
        <f t="shared" si="4"/>
        <v>0</v>
      </c>
      <c r="L79">
        <f>IF(+支出入力表!M80="",0,+支出入力表!M80)</f>
        <v>0</v>
      </c>
      <c r="M79">
        <f>IF(支出入力表!S80="",0,支出入力表!S80)</f>
        <v>0</v>
      </c>
    </row>
    <row r="80" spans="2:13" x14ac:dyDescent="0.55000000000000004">
      <c r="B80" s="163" t="str">
        <f>IF(K80&gt;0,支出入力表!A81,"")</f>
        <v/>
      </c>
      <c r="C80" s="164" t="str">
        <f>IF(K80&gt;0,支出入力表!C81,"")</f>
        <v/>
      </c>
      <c r="D80" s="165" t="str">
        <f>IF(K80&gt;0,支出入力表!E81,"")</f>
        <v/>
      </c>
      <c r="E80" s="165" t="str">
        <f>IF(K80&gt;0,支出入力表!F81,"")</f>
        <v/>
      </c>
      <c r="F80" s="164" t="str">
        <f>IF(K80&gt;0,VLOOKUP(E80,支出入力表!F81:$M$2000,3,FALSE),"")</f>
        <v/>
      </c>
      <c r="G80" s="164" t="str">
        <f>IF(K80&gt;0,VLOOKUP(E80,支出入力表!F81:$M$2000,4,FALSE),"")</f>
        <v/>
      </c>
      <c r="H80" s="166" t="str">
        <f>IF(K80&gt;0,VLOOKUP(E80,支出入力表!F81:$M$2000,5,FALSE),"")</f>
        <v/>
      </c>
      <c r="I80" s="168" t="str">
        <f t="shared" si="3"/>
        <v/>
      </c>
      <c r="K80">
        <f t="shared" si="4"/>
        <v>0</v>
      </c>
      <c r="L80">
        <f>IF(+支出入力表!M81="",0,+支出入力表!M81)</f>
        <v>0</v>
      </c>
      <c r="M80">
        <f>IF(支出入力表!S81="",0,支出入力表!S81)</f>
        <v>0</v>
      </c>
    </row>
    <row r="81" spans="2:13" x14ac:dyDescent="0.55000000000000004">
      <c r="B81" s="163" t="str">
        <f>IF(K81&gt;0,支出入力表!A82,"")</f>
        <v/>
      </c>
      <c r="C81" s="164" t="str">
        <f>IF(K81&gt;0,支出入力表!C82,"")</f>
        <v/>
      </c>
      <c r="D81" s="165" t="str">
        <f>IF(K81&gt;0,支出入力表!E82,"")</f>
        <v/>
      </c>
      <c r="E81" s="165" t="str">
        <f>IF(K81&gt;0,支出入力表!F82,"")</f>
        <v/>
      </c>
      <c r="F81" s="164" t="str">
        <f>IF(K81&gt;0,VLOOKUP(E81,支出入力表!F82:$M$2000,3,FALSE),"")</f>
        <v/>
      </c>
      <c r="G81" s="164" t="str">
        <f>IF(K81&gt;0,VLOOKUP(E81,支出入力表!F82:$M$2000,4,FALSE),"")</f>
        <v/>
      </c>
      <c r="H81" s="166" t="str">
        <f>IF(K81&gt;0,VLOOKUP(E81,支出入力表!F82:$M$2000,5,FALSE),"")</f>
        <v/>
      </c>
      <c r="I81" s="168" t="str">
        <f t="shared" si="3"/>
        <v/>
      </c>
      <c r="K81">
        <f t="shared" si="4"/>
        <v>0</v>
      </c>
      <c r="L81">
        <f>IF(+支出入力表!M82="",0,+支出入力表!M82)</f>
        <v>0</v>
      </c>
      <c r="M81">
        <f>IF(支出入力表!S82="",0,支出入力表!S82)</f>
        <v>0</v>
      </c>
    </row>
    <row r="82" spans="2:13" x14ac:dyDescent="0.55000000000000004">
      <c r="B82" s="163" t="str">
        <f>IF(K82&gt;0,支出入力表!A83,"")</f>
        <v/>
      </c>
      <c r="C82" s="164" t="str">
        <f>IF(K82&gt;0,支出入力表!C83,"")</f>
        <v/>
      </c>
      <c r="D82" s="165" t="str">
        <f>IF(K82&gt;0,支出入力表!E83,"")</f>
        <v/>
      </c>
      <c r="E82" s="165" t="str">
        <f>IF(K82&gt;0,支出入力表!F83,"")</f>
        <v/>
      </c>
      <c r="F82" s="164" t="str">
        <f>IF(K82&gt;0,VLOOKUP(E82,支出入力表!F83:$M$2000,3,FALSE),"")</f>
        <v/>
      </c>
      <c r="G82" s="164" t="str">
        <f>IF(K82&gt;0,VLOOKUP(E82,支出入力表!F83:$M$2000,4,FALSE),"")</f>
        <v/>
      </c>
      <c r="H82" s="166" t="str">
        <f>IF(K82&gt;0,VLOOKUP(E82,支出入力表!F83:$M$2000,5,FALSE),"")</f>
        <v/>
      </c>
      <c r="I82" s="168" t="str">
        <f t="shared" si="3"/>
        <v/>
      </c>
      <c r="K82">
        <f t="shared" si="4"/>
        <v>0</v>
      </c>
      <c r="L82">
        <f>IF(+支出入力表!M83="",0,+支出入力表!M83)</f>
        <v>0</v>
      </c>
      <c r="M82">
        <f>IF(支出入力表!S83="",0,支出入力表!S83)</f>
        <v>0</v>
      </c>
    </row>
    <row r="83" spans="2:13" x14ac:dyDescent="0.55000000000000004">
      <c r="B83" s="163" t="str">
        <f>IF(K83&gt;0,支出入力表!A84,"")</f>
        <v/>
      </c>
      <c r="C83" s="164" t="str">
        <f>IF(K83&gt;0,支出入力表!C84,"")</f>
        <v/>
      </c>
      <c r="D83" s="165" t="str">
        <f>IF(K83&gt;0,支出入力表!E84,"")</f>
        <v/>
      </c>
      <c r="E83" s="165" t="str">
        <f>IF(K83&gt;0,支出入力表!F84,"")</f>
        <v/>
      </c>
      <c r="F83" s="164" t="str">
        <f>IF(K83&gt;0,VLOOKUP(E83,支出入力表!F84:$M$2000,3,FALSE),"")</f>
        <v/>
      </c>
      <c r="G83" s="164" t="str">
        <f>IF(K83&gt;0,VLOOKUP(E83,支出入力表!F84:$M$2000,4,FALSE),"")</f>
        <v/>
      </c>
      <c r="H83" s="166" t="str">
        <f>IF(K83&gt;0,VLOOKUP(E83,支出入力表!F84:$M$2000,5,FALSE),"")</f>
        <v/>
      </c>
      <c r="I83" s="168" t="str">
        <f t="shared" si="3"/>
        <v/>
      </c>
      <c r="K83">
        <f t="shared" si="4"/>
        <v>0</v>
      </c>
      <c r="L83">
        <f>IF(+支出入力表!M84="",0,+支出入力表!M84)</f>
        <v>0</v>
      </c>
      <c r="M83">
        <f>IF(支出入力表!S84="",0,支出入力表!S84)</f>
        <v>0</v>
      </c>
    </row>
    <row r="84" spans="2:13" x14ac:dyDescent="0.55000000000000004">
      <c r="B84" s="163" t="str">
        <f>IF(K84&gt;0,支出入力表!A85,"")</f>
        <v/>
      </c>
      <c r="C84" s="164" t="str">
        <f>IF(K84&gt;0,支出入力表!C85,"")</f>
        <v/>
      </c>
      <c r="D84" s="165" t="str">
        <f>IF(K84&gt;0,支出入力表!E85,"")</f>
        <v/>
      </c>
      <c r="E84" s="165" t="str">
        <f>IF(K84&gt;0,支出入力表!F85,"")</f>
        <v/>
      </c>
      <c r="F84" s="164" t="str">
        <f>IF(K84&gt;0,VLOOKUP(E84,支出入力表!F85:$M$2000,3,FALSE),"")</f>
        <v/>
      </c>
      <c r="G84" s="164" t="str">
        <f>IF(K84&gt;0,VLOOKUP(E84,支出入力表!F85:$M$2000,4,FALSE),"")</f>
        <v/>
      </c>
      <c r="H84" s="166" t="str">
        <f>IF(K84&gt;0,VLOOKUP(E84,支出入力表!F85:$M$2000,5,FALSE),"")</f>
        <v/>
      </c>
      <c r="I84" s="168" t="str">
        <f t="shared" si="3"/>
        <v/>
      </c>
      <c r="K84">
        <f t="shared" si="4"/>
        <v>0</v>
      </c>
      <c r="L84">
        <f>IF(+支出入力表!M85="",0,+支出入力表!M85)</f>
        <v>0</v>
      </c>
      <c r="M84">
        <f>IF(支出入力表!S85="",0,支出入力表!S85)</f>
        <v>0</v>
      </c>
    </row>
    <row r="85" spans="2:13" x14ac:dyDescent="0.55000000000000004">
      <c r="B85" s="163" t="str">
        <f>IF(K85&gt;0,支出入力表!A86,"")</f>
        <v/>
      </c>
      <c r="C85" s="164" t="str">
        <f>IF(K85&gt;0,支出入力表!C86,"")</f>
        <v/>
      </c>
      <c r="D85" s="165" t="str">
        <f>IF(K85&gt;0,支出入力表!E86,"")</f>
        <v/>
      </c>
      <c r="E85" s="165" t="str">
        <f>IF(K85&gt;0,支出入力表!F86,"")</f>
        <v/>
      </c>
      <c r="F85" s="164" t="str">
        <f>IF(K85&gt;0,VLOOKUP(E85,支出入力表!F86:$M$2000,3,FALSE),"")</f>
        <v/>
      </c>
      <c r="G85" s="164" t="str">
        <f>IF(K85&gt;0,VLOOKUP(E85,支出入力表!F86:$M$2000,4,FALSE),"")</f>
        <v/>
      </c>
      <c r="H85" s="166" t="str">
        <f>IF(K85&gt;0,VLOOKUP(E85,支出入力表!F86:$M$2000,5,FALSE),"")</f>
        <v/>
      </c>
      <c r="I85" s="168" t="str">
        <f t="shared" si="3"/>
        <v/>
      </c>
      <c r="K85">
        <f t="shared" si="4"/>
        <v>0</v>
      </c>
      <c r="L85">
        <f>IF(+支出入力表!M86="",0,+支出入力表!M86)</f>
        <v>0</v>
      </c>
      <c r="M85">
        <f>IF(支出入力表!S86="",0,支出入力表!S86)</f>
        <v>0</v>
      </c>
    </row>
    <row r="86" spans="2:13" x14ac:dyDescent="0.55000000000000004">
      <c r="B86" s="163" t="str">
        <f>IF(K86&gt;0,支出入力表!A87,"")</f>
        <v/>
      </c>
      <c r="C86" s="164" t="str">
        <f>IF(K86&gt;0,支出入力表!C87,"")</f>
        <v/>
      </c>
      <c r="D86" s="165" t="str">
        <f>IF(K86&gt;0,支出入力表!E87,"")</f>
        <v/>
      </c>
      <c r="E86" s="165" t="str">
        <f>IF(K86&gt;0,支出入力表!F87,"")</f>
        <v/>
      </c>
      <c r="F86" s="164" t="str">
        <f>IF(K86&gt;0,VLOOKUP(E86,支出入力表!F87:$M$2000,3,FALSE),"")</f>
        <v/>
      </c>
      <c r="G86" s="164" t="str">
        <f>IF(K86&gt;0,VLOOKUP(E86,支出入力表!F87:$M$2000,4,FALSE),"")</f>
        <v/>
      </c>
      <c r="H86" s="166" t="str">
        <f>IF(K86&gt;0,VLOOKUP(E86,支出入力表!F87:$M$2000,5,FALSE),"")</f>
        <v/>
      </c>
      <c r="I86" s="168" t="str">
        <f t="shared" si="3"/>
        <v/>
      </c>
      <c r="K86">
        <f t="shared" si="4"/>
        <v>0</v>
      </c>
      <c r="L86">
        <f>IF(+支出入力表!M87="",0,+支出入力表!M87)</f>
        <v>0</v>
      </c>
      <c r="M86">
        <f>IF(支出入力表!S87="",0,支出入力表!S87)</f>
        <v>0</v>
      </c>
    </row>
    <row r="87" spans="2:13" x14ac:dyDescent="0.55000000000000004">
      <c r="B87" s="163" t="str">
        <f>IF(K87&gt;0,支出入力表!A88,"")</f>
        <v/>
      </c>
      <c r="C87" s="164" t="str">
        <f>IF(K87&gt;0,支出入力表!C88,"")</f>
        <v/>
      </c>
      <c r="D87" s="165" t="str">
        <f>IF(K87&gt;0,支出入力表!E88,"")</f>
        <v/>
      </c>
      <c r="E87" s="165" t="str">
        <f>IF(K87&gt;0,支出入力表!F88,"")</f>
        <v/>
      </c>
      <c r="F87" s="164" t="str">
        <f>IF(K87&gt;0,VLOOKUP(E87,支出入力表!F88:$M$2000,3,FALSE),"")</f>
        <v/>
      </c>
      <c r="G87" s="164" t="str">
        <f>IF(K87&gt;0,VLOOKUP(E87,支出入力表!F88:$M$2000,4,FALSE),"")</f>
        <v/>
      </c>
      <c r="H87" s="166" t="str">
        <f>IF(K87&gt;0,VLOOKUP(E87,支出入力表!F88:$M$2000,5,FALSE),"")</f>
        <v/>
      </c>
      <c r="I87" s="168" t="str">
        <f t="shared" si="3"/>
        <v/>
      </c>
      <c r="K87">
        <f t="shared" si="4"/>
        <v>0</v>
      </c>
      <c r="L87">
        <f>IF(+支出入力表!M88="",0,+支出入力表!M88)</f>
        <v>0</v>
      </c>
      <c r="M87">
        <f>IF(支出入力表!S88="",0,支出入力表!S88)</f>
        <v>0</v>
      </c>
    </row>
    <row r="88" spans="2:13" x14ac:dyDescent="0.55000000000000004">
      <c r="B88" s="163" t="str">
        <f>IF(K88&gt;0,支出入力表!A89,"")</f>
        <v/>
      </c>
      <c r="C88" s="164" t="str">
        <f>IF(K88&gt;0,支出入力表!C89,"")</f>
        <v/>
      </c>
      <c r="D88" s="165" t="str">
        <f>IF(K88&gt;0,支出入力表!E89,"")</f>
        <v/>
      </c>
      <c r="E88" s="165" t="str">
        <f>IF(K88&gt;0,支出入力表!F89,"")</f>
        <v/>
      </c>
      <c r="F88" s="164" t="str">
        <f>IF(K88&gt;0,VLOOKUP(E88,支出入力表!F89:$M$2000,3,FALSE),"")</f>
        <v/>
      </c>
      <c r="G88" s="164" t="str">
        <f>IF(K88&gt;0,VLOOKUP(E88,支出入力表!F89:$M$2000,4,FALSE),"")</f>
        <v/>
      </c>
      <c r="H88" s="166" t="str">
        <f>IF(K88&gt;0,VLOOKUP(E88,支出入力表!F89:$M$2000,5,FALSE),"")</f>
        <v/>
      </c>
      <c r="I88" s="168" t="str">
        <f t="shared" si="3"/>
        <v/>
      </c>
      <c r="K88">
        <f t="shared" si="4"/>
        <v>0</v>
      </c>
      <c r="L88">
        <f>IF(+支出入力表!M89="",0,+支出入力表!M89)</f>
        <v>0</v>
      </c>
      <c r="M88">
        <f>IF(支出入力表!S89="",0,支出入力表!S89)</f>
        <v>0</v>
      </c>
    </row>
    <row r="89" spans="2:13" x14ac:dyDescent="0.55000000000000004">
      <c r="B89" s="163" t="str">
        <f>IF(K89&gt;0,支出入力表!A90,"")</f>
        <v/>
      </c>
      <c r="C89" s="164" t="str">
        <f>IF(K89&gt;0,支出入力表!C90,"")</f>
        <v/>
      </c>
      <c r="D89" s="165" t="str">
        <f>IF(K89&gt;0,支出入力表!E90,"")</f>
        <v/>
      </c>
      <c r="E89" s="165" t="str">
        <f>IF(K89&gt;0,支出入力表!F90,"")</f>
        <v/>
      </c>
      <c r="F89" s="164" t="str">
        <f>IF(K89&gt;0,VLOOKUP(E89,支出入力表!F90:$M$2000,3,FALSE),"")</f>
        <v/>
      </c>
      <c r="G89" s="164" t="str">
        <f>IF(K89&gt;0,VLOOKUP(E89,支出入力表!F90:$M$2000,4,FALSE),"")</f>
        <v/>
      </c>
      <c r="H89" s="166" t="str">
        <f>IF(K89&gt;0,VLOOKUP(E89,支出入力表!F90:$M$2000,5,FALSE),"")</f>
        <v/>
      </c>
      <c r="I89" s="168" t="str">
        <f t="shared" si="3"/>
        <v/>
      </c>
      <c r="K89">
        <f t="shared" si="4"/>
        <v>0</v>
      </c>
      <c r="L89">
        <f>IF(+支出入力表!M90="",0,+支出入力表!M90)</f>
        <v>0</v>
      </c>
      <c r="M89">
        <f>IF(支出入力表!S90="",0,支出入力表!S90)</f>
        <v>0</v>
      </c>
    </row>
    <row r="90" spans="2:13" x14ac:dyDescent="0.55000000000000004">
      <c r="B90" s="163" t="str">
        <f>IF(K90&gt;0,支出入力表!A91,"")</f>
        <v/>
      </c>
      <c r="C90" s="164" t="str">
        <f>IF(K90&gt;0,支出入力表!C91,"")</f>
        <v/>
      </c>
      <c r="D90" s="165" t="str">
        <f>IF(K90&gt;0,支出入力表!E91,"")</f>
        <v/>
      </c>
      <c r="E90" s="165" t="str">
        <f>IF(K90&gt;0,支出入力表!F91,"")</f>
        <v/>
      </c>
      <c r="F90" s="164" t="str">
        <f>IF(K90&gt;0,VLOOKUP(E90,支出入力表!F91:$M$2000,3,FALSE),"")</f>
        <v/>
      </c>
      <c r="G90" s="164" t="str">
        <f>IF(K90&gt;0,VLOOKUP(E90,支出入力表!F91:$M$2000,4,FALSE),"")</f>
        <v/>
      </c>
      <c r="H90" s="166" t="str">
        <f>IF(K90&gt;0,VLOOKUP(E90,支出入力表!F91:$M$2000,5,FALSE),"")</f>
        <v/>
      </c>
      <c r="I90" s="168" t="str">
        <f t="shared" si="3"/>
        <v/>
      </c>
      <c r="K90">
        <f t="shared" si="4"/>
        <v>0</v>
      </c>
      <c r="L90">
        <f>IF(+支出入力表!M91="",0,+支出入力表!M91)</f>
        <v>0</v>
      </c>
      <c r="M90">
        <f>IF(支出入力表!S91="",0,支出入力表!S91)</f>
        <v>0</v>
      </c>
    </row>
    <row r="91" spans="2:13" x14ac:dyDescent="0.55000000000000004">
      <c r="B91" s="163" t="str">
        <f>IF(K91&gt;0,支出入力表!A92,"")</f>
        <v/>
      </c>
      <c r="C91" s="164" t="str">
        <f>IF(K91&gt;0,支出入力表!C92,"")</f>
        <v/>
      </c>
      <c r="D91" s="165" t="str">
        <f>IF(K91&gt;0,支出入力表!E92,"")</f>
        <v/>
      </c>
      <c r="E91" s="165" t="str">
        <f>IF(K91&gt;0,支出入力表!F92,"")</f>
        <v/>
      </c>
      <c r="F91" s="164" t="str">
        <f>IF(K91&gt;0,VLOOKUP(E91,支出入力表!F92:$M$2000,3,FALSE),"")</f>
        <v/>
      </c>
      <c r="G91" s="164" t="str">
        <f>IF(K91&gt;0,VLOOKUP(E91,支出入力表!F92:$M$2000,4,FALSE),"")</f>
        <v/>
      </c>
      <c r="H91" s="166" t="str">
        <f>IF(K91&gt;0,VLOOKUP(E91,支出入力表!F92:$M$2000,5,FALSE),"")</f>
        <v/>
      </c>
      <c r="I91" s="168" t="str">
        <f t="shared" si="3"/>
        <v/>
      </c>
      <c r="K91">
        <f t="shared" si="4"/>
        <v>0</v>
      </c>
      <c r="L91">
        <f>IF(+支出入力表!M92="",0,+支出入力表!M92)</f>
        <v>0</v>
      </c>
      <c r="M91">
        <f>IF(支出入力表!S92="",0,支出入力表!S92)</f>
        <v>0</v>
      </c>
    </row>
    <row r="92" spans="2:13" x14ac:dyDescent="0.55000000000000004">
      <c r="B92" s="163" t="str">
        <f>IF(K92&gt;0,支出入力表!A93,"")</f>
        <v/>
      </c>
      <c r="C92" s="164" t="str">
        <f>IF(K92&gt;0,支出入力表!C93,"")</f>
        <v/>
      </c>
      <c r="D92" s="165" t="str">
        <f>IF(K92&gt;0,支出入力表!E93,"")</f>
        <v/>
      </c>
      <c r="E92" s="165" t="str">
        <f>IF(K92&gt;0,支出入力表!F93,"")</f>
        <v/>
      </c>
      <c r="F92" s="164" t="str">
        <f>IF(K92&gt;0,VLOOKUP(E92,支出入力表!F93:$M$2000,3,FALSE),"")</f>
        <v/>
      </c>
      <c r="G92" s="164" t="str">
        <f>IF(K92&gt;0,VLOOKUP(E92,支出入力表!F93:$M$2000,4,FALSE),"")</f>
        <v/>
      </c>
      <c r="H92" s="166" t="str">
        <f>IF(K92&gt;0,VLOOKUP(E92,支出入力表!F93:$M$2000,5,FALSE),"")</f>
        <v/>
      </c>
      <c r="I92" s="168" t="str">
        <f t="shared" si="3"/>
        <v/>
      </c>
      <c r="K92">
        <f t="shared" si="4"/>
        <v>0</v>
      </c>
      <c r="L92">
        <f>IF(+支出入力表!M93="",0,+支出入力表!M93)</f>
        <v>0</v>
      </c>
      <c r="M92">
        <f>IF(支出入力表!S93="",0,支出入力表!S93)</f>
        <v>0</v>
      </c>
    </row>
    <row r="93" spans="2:13" x14ac:dyDescent="0.55000000000000004">
      <c r="B93" s="163" t="str">
        <f>IF(K93&gt;0,支出入力表!A94,"")</f>
        <v/>
      </c>
      <c r="C93" s="164" t="str">
        <f>IF(K93&gt;0,支出入力表!C94,"")</f>
        <v/>
      </c>
      <c r="D93" s="165" t="str">
        <f>IF(K93&gt;0,支出入力表!E94,"")</f>
        <v/>
      </c>
      <c r="E93" s="165" t="str">
        <f>IF(K93&gt;0,支出入力表!F94,"")</f>
        <v/>
      </c>
      <c r="F93" s="164" t="str">
        <f>IF(K93&gt;0,VLOOKUP(E93,支出入力表!F94:$M$2000,3,FALSE),"")</f>
        <v/>
      </c>
      <c r="G93" s="164" t="str">
        <f>IF(K93&gt;0,VLOOKUP(E93,支出入力表!F94:$M$2000,4,FALSE),"")</f>
        <v/>
      </c>
      <c r="H93" s="166" t="str">
        <f>IF(K93&gt;0,VLOOKUP(E93,支出入力表!F94:$M$2000,5,FALSE),"")</f>
        <v/>
      </c>
      <c r="I93" s="168" t="str">
        <f t="shared" si="3"/>
        <v/>
      </c>
      <c r="K93">
        <f t="shared" si="4"/>
        <v>0</v>
      </c>
      <c r="L93">
        <f>IF(+支出入力表!M94="",0,+支出入力表!M94)</f>
        <v>0</v>
      </c>
      <c r="M93">
        <f>IF(支出入力表!S94="",0,支出入力表!S94)</f>
        <v>0</v>
      </c>
    </row>
    <row r="94" spans="2:13" x14ac:dyDescent="0.55000000000000004">
      <c r="B94" s="163" t="str">
        <f>IF(K94&gt;0,支出入力表!A95,"")</f>
        <v/>
      </c>
      <c r="C94" s="164" t="str">
        <f>IF(K94&gt;0,支出入力表!C95,"")</f>
        <v/>
      </c>
      <c r="D94" s="165" t="str">
        <f>IF(K94&gt;0,支出入力表!E95,"")</f>
        <v/>
      </c>
      <c r="E94" s="165" t="str">
        <f>IF(K94&gt;0,支出入力表!F95,"")</f>
        <v/>
      </c>
      <c r="F94" s="164" t="str">
        <f>IF(K94&gt;0,VLOOKUP(E94,支出入力表!F95:$M$2000,3,FALSE),"")</f>
        <v/>
      </c>
      <c r="G94" s="164" t="str">
        <f>IF(K94&gt;0,VLOOKUP(E94,支出入力表!F95:$M$2000,4,FALSE),"")</f>
        <v/>
      </c>
      <c r="H94" s="166" t="str">
        <f>IF(K94&gt;0,VLOOKUP(E94,支出入力表!F95:$M$2000,5,FALSE),"")</f>
        <v/>
      </c>
      <c r="I94" s="168" t="str">
        <f t="shared" si="3"/>
        <v/>
      </c>
      <c r="K94">
        <f t="shared" si="4"/>
        <v>0</v>
      </c>
      <c r="L94">
        <f>IF(+支出入力表!M95="",0,+支出入力表!M95)</f>
        <v>0</v>
      </c>
      <c r="M94">
        <f>IF(支出入力表!S95="",0,支出入力表!S95)</f>
        <v>0</v>
      </c>
    </row>
    <row r="95" spans="2:13" x14ac:dyDescent="0.55000000000000004">
      <c r="B95" s="163" t="str">
        <f>IF(K95&gt;0,支出入力表!A96,"")</f>
        <v/>
      </c>
      <c r="C95" s="164" t="str">
        <f>IF(K95&gt;0,支出入力表!C96,"")</f>
        <v/>
      </c>
      <c r="D95" s="165" t="str">
        <f>IF(K95&gt;0,支出入力表!E96,"")</f>
        <v/>
      </c>
      <c r="E95" s="165" t="str">
        <f>IF(K95&gt;0,支出入力表!F96,"")</f>
        <v/>
      </c>
      <c r="F95" s="164" t="str">
        <f>IF(K95&gt;0,VLOOKUP(E95,支出入力表!F96:$M$2000,3,FALSE),"")</f>
        <v/>
      </c>
      <c r="G95" s="164" t="str">
        <f>IF(K95&gt;0,VLOOKUP(E95,支出入力表!F96:$M$2000,4,FALSE),"")</f>
        <v/>
      </c>
      <c r="H95" s="166" t="str">
        <f>IF(K95&gt;0,VLOOKUP(E95,支出入力表!F96:$M$2000,5,FALSE),"")</f>
        <v/>
      </c>
      <c r="I95" s="168" t="str">
        <f t="shared" si="3"/>
        <v/>
      </c>
      <c r="K95">
        <f t="shared" si="4"/>
        <v>0</v>
      </c>
      <c r="L95">
        <f>IF(+支出入力表!M96="",0,+支出入力表!M96)</f>
        <v>0</v>
      </c>
      <c r="M95">
        <f>IF(支出入力表!S96="",0,支出入力表!S96)</f>
        <v>0</v>
      </c>
    </row>
    <row r="96" spans="2:13" x14ac:dyDescent="0.55000000000000004">
      <c r="B96" s="163" t="str">
        <f>IF(K96&gt;0,支出入力表!A97,"")</f>
        <v/>
      </c>
      <c r="C96" s="164" t="str">
        <f>IF(K96&gt;0,支出入力表!C97,"")</f>
        <v/>
      </c>
      <c r="D96" s="165" t="str">
        <f>IF(K96&gt;0,支出入力表!E97,"")</f>
        <v/>
      </c>
      <c r="E96" s="165" t="str">
        <f>IF(K96&gt;0,支出入力表!F97,"")</f>
        <v/>
      </c>
      <c r="F96" s="164" t="str">
        <f>IF(K96&gt;0,VLOOKUP(E96,支出入力表!F97:$M$2000,3,FALSE),"")</f>
        <v/>
      </c>
      <c r="G96" s="164" t="str">
        <f>IF(K96&gt;0,VLOOKUP(E96,支出入力表!F97:$M$2000,4,FALSE),"")</f>
        <v/>
      </c>
      <c r="H96" s="166" t="str">
        <f>IF(K96&gt;0,VLOOKUP(E96,支出入力表!F97:$M$2000,5,FALSE),"")</f>
        <v/>
      </c>
      <c r="I96" s="168" t="str">
        <f t="shared" si="3"/>
        <v/>
      </c>
      <c r="K96">
        <f t="shared" si="4"/>
        <v>0</v>
      </c>
      <c r="L96">
        <f>IF(+支出入力表!M97="",0,+支出入力表!M97)</f>
        <v>0</v>
      </c>
      <c r="M96">
        <f>IF(支出入力表!S97="",0,支出入力表!S97)</f>
        <v>0</v>
      </c>
    </row>
    <row r="97" spans="2:13" x14ac:dyDescent="0.55000000000000004">
      <c r="B97" s="163" t="str">
        <f>IF(K97&gt;0,支出入力表!A98,"")</f>
        <v/>
      </c>
      <c r="C97" s="164" t="str">
        <f>IF(K97&gt;0,支出入力表!C98,"")</f>
        <v/>
      </c>
      <c r="D97" s="165" t="str">
        <f>IF(K97&gt;0,支出入力表!E98,"")</f>
        <v/>
      </c>
      <c r="E97" s="165" t="str">
        <f>IF(K97&gt;0,支出入力表!F98,"")</f>
        <v/>
      </c>
      <c r="F97" s="164" t="str">
        <f>IF(K97&gt;0,VLOOKUP(E97,支出入力表!F98:$M$2000,3,FALSE),"")</f>
        <v/>
      </c>
      <c r="G97" s="164" t="str">
        <f>IF(K97&gt;0,VLOOKUP(E97,支出入力表!F98:$M$2000,4,FALSE),"")</f>
        <v/>
      </c>
      <c r="H97" s="166" t="str">
        <f>IF(K97&gt;0,VLOOKUP(E97,支出入力表!F98:$M$2000,5,FALSE),"")</f>
        <v/>
      </c>
      <c r="I97" s="168" t="str">
        <f t="shared" si="3"/>
        <v/>
      </c>
      <c r="K97">
        <f t="shared" si="4"/>
        <v>0</v>
      </c>
      <c r="L97">
        <f>IF(+支出入力表!M98="",0,+支出入力表!M98)</f>
        <v>0</v>
      </c>
      <c r="M97">
        <f>IF(支出入力表!S98="",0,支出入力表!S98)</f>
        <v>0</v>
      </c>
    </row>
    <row r="98" spans="2:13" x14ac:dyDescent="0.55000000000000004">
      <c r="B98" s="163" t="str">
        <f>IF(K98&gt;0,支出入力表!A99,"")</f>
        <v/>
      </c>
      <c r="C98" s="164" t="str">
        <f>IF(K98&gt;0,支出入力表!C99,"")</f>
        <v/>
      </c>
      <c r="D98" s="165" t="str">
        <f>IF(K98&gt;0,支出入力表!E99,"")</f>
        <v/>
      </c>
      <c r="E98" s="165" t="str">
        <f>IF(K98&gt;0,支出入力表!F99,"")</f>
        <v/>
      </c>
      <c r="F98" s="164" t="str">
        <f>IF(K98&gt;0,VLOOKUP(E98,支出入力表!F99:$M$2000,3,FALSE),"")</f>
        <v/>
      </c>
      <c r="G98" s="164" t="str">
        <f>IF(K98&gt;0,VLOOKUP(E98,支出入力表!F99:$M$2000,4,FALSE),"")</f>
        <v/>
      </c>
      <c r="H98" s="166" t="str">
        <f>IF(K98&gt;0,VLOOKUP(E98,支出入力表!F99:$M$2000,5,FALSE),"")</f>
        <v/>
      </c>
      <c r="I98" s="168" t="str">
        <f t="shared" si="3"/>
        <v/>
      </c>
      <c r="K98">
        <f t="shared" si="4"/>
        <v>0</v>
      </c>
      <c r="L98">
        <f>IF(+支出入力表!M99="",0,+支出入力表!M99)</f>
        <v>0</v>
      </c>
      <c r="M98">
        <f>IF(支出入力表!S99="",0,支出入力表!S99)</f>
        <v>0</v>
      </c>
    </row>
    <row r="99" spans="2:13" x14ac:dyDescent="0.55000000000000004">
      <c r="B99" s="163" t="str">
        <f>IF(K99&gt;0,支出入力表!A100,"")</f>
        <v/>
      </c>
      <c r="C99" s="164" t="str">
        <f>IF(K99&gt;0,支出入力表!C100,"")</f>
        <v/>
      </c>
      <c r="D99" s="165" t="str">
        <f>IF(K99&gt;0,支出入力表!E100,"")</f>
        <v/>
      </c>
      <c r="E99" s="165" t="str">
        <f>IF(K99&gt;0,支出入力表!F100,"")</f>
        <v/>
      </c>
      <c r="F99" s="164" t="str">
        <f>IF(K99&gt;0,VLOOKUP(E99,支出入力表!F100:$M$2000,3,FALSE),"")</f>
        <v/>
      </c>
      <c r="G99" s="164" t="str">
        <f>IF(K99&gt;0,VLOOKUP(E99,支出入力表!F100:$M$2000,4,FALSE),"")</f>
        <v/>
      </c>
      <c r="H99" s="166" t="str">
        <f>IF(K99&gt;0,VLOOKUP(E99,支出入力表!F100:$M$2000,5,FALSE),"")</f>
        <v/>
      </c>
      <c r="I99" s="168" t="str">
        <f t="shared" si="3"/>
        <v/>
      </c>
      <c r="K99">
        <f t="shared" si="4"/>
        <v>0</v>
      </c>
      <c r="L99">
        <f>IF(+支出入力表!M100="",0,+支出入力表!M100)</f>
        <v>0</v>
      </c>
      <c r="M99">
        <f>IF(支出入力表!S100="",0,支出入力表!S100)</f>
        <v>0</v>
      </c>
    </row>
    <row r="100" spans="2:13" x14ac:dyDescent="0.55000000000000004">
      <c r="B100" s="163" t="str">
        <f>IF(K100&gt;0,支出入力表!A101,"")</f>
        <v/>
      </c>
      <c r="C100" s="164" t="str">
        <f>IF(K100&gt;0,支出入力表!C101,"")</f>
        <v/>
      </c>
      <c r="D100" s="165" t="str">
        <f>IF(K100&gt;0,支出入力表!E101,"")</f>
        <v/>
      </c>
      <c r="E100" s="165" t="str">
        <f>IF(K100&gt;0,支出入力表!F101,"")</f>
        <v/>
      </c>
      <c r="F100" s="164" t="str">
        <f>IF(K100&gt;0,VLOOKUP(E100,支出入力表!F101:$M$2000,3,FALSE),"")</f>
        <v/>
      </c>
      <c r="G100" s="164" t="str">
        <f>IF(K100&gt;0,VLOOKUP(E100,支出入力表!F101:$M$2000,4,FALSE),"")</f>
        <v/>
      </c>
      <c r="H100" s="166" t="str">
        <f>IF(K100&gt;0,VLOOKUP(E100,支出入力表!F101:$M$2000,5,FALSE),"")</f>
        <v/>
      </c>
      <c r="I100" s="168" t="str">
        <f t="shared" si="3"/>
        <v/>
      </c>
      <c r="K100">
        <f t="shared" si="4"/>
        <v>0</v>
      </c>
      <c r="L100">
        <f>IF(+支出入力表!M101="",0,+支出入力表!M101)</f>
        <v>0</v>
      </c>
      <c r="M100">
        <f>IF(支出入力表!S101="",0,支出入力表!S101)</f>
        <v>0</v>
      </c>
    </row>
    <row r="101" spans="2:13" x14ac:dyDescent="0.55000000000000004">
      <c r="B101" s="163" t="str">
        <f>IF(K101&gt;0,支出入力表!A102,"")</f>
        <v/>
      </c>
      <c r="C101" s="164" t="str">
        <f>IF(K101&gt;0,支出入力表!C102,"")</f>
        <v/>
      </c>
      <c r="D101" s="165" t="str">
        <f>IF(K101&gt;0,支出入力表!E102,"")</f>
        <v/>
      </c>
      <c r="E101" s="165" t="str">
        <f>IF(K101&gt;0,支出入力表!F102,"")</f>
        <v/>
      </c>
      <c r="F101" s="164" t="str">
        <f>IF(K101&gt;0,VLOOKUP(E101,支出入力表!F102:$M$2000,3,FALSE),"")</f>
        <v/>
      </c>
      <c r="G101" s="164" t="str">
        <f>IF(K101&gt;0,VLOOKUP(E101,支出入力表!F102:$M$2000,4,FALSE),"")</f>
        <v/>
      </c>
      <c r="H101" s="166" t="str">
        <f>IF(K101&gt;0,VLOOKUP(E101,支出入力表!F102:$M$2000,5,FALSE),"")</f>
        <v/>
      </c>
      <c r="I101" s="168" t="str">
        <f t="shared" si="3"/>
        <v/>
      </c>
      <c r="K101">
        <f t="shared" si="4"/>
        <v>0</v>
      </c>
      <c r="L101">
        <f>IF(+支出入力表!M102="",0,+支出入力表!M102)</f>
        <v>0</v>
      </c>
      <c r="M101">
        <f>IF(支出入力表!S102="",0,支出入力表!S102)</f>
        <v>0</v>
      </c>
    </row>
    <row r="102" spans="2:13" x14ac:dyDescent="0.55000000000000004">
      <c r="B102" s="163" t="str">
        <f>IF(K102&gt;0,支出入力表!A103,"")</f>
        <v/>
      </c>
      <c r="C102" s="164" t="str">
        <f>IF(K102&gt;0,支出入力表!C103,"")</f>
        <v/>
      </c>
      <c r="D102" s="165" t="str">
        <f>IF(K102&gt;0,支出入力表!E103,"")</f>
        <v/>
      </c>
      <c r="E102" s="165" t="str">
        <f>IF(K102&gt;0,支出入力表!F103,"")</f>
        <v/>
      </c>
      <c r="F102" s="164" t="str">
        <f>IF(K102&gt;0,VLOOKUP(E102,支出入力表!F103:$M$2000,3,FALSE),"")</f>
        <v/>
      </c>
      <c r="G102" s="164" t="str">
        <f>IF(K102&gt;0,VLOOKUP(E102,支出入力表!F103:$M$2000,4,FALSE),"")</f>
        <v/>
      </c>
      <c r="H102" s="166" t="str">
        <f>IF(K102&gt;0,VLOOKUP(E102,支出入力表!F103:$M$2000,5,FALSE),"")</f>
        <v/>
      </c>
      <c r="I102" s="168" t="str">
        <f t="shared" si="3"/>
        <v/>
      </c>
      <c r="K102">
        <f t="shared" si="4"/>
        <v>0</v>
      </c>
      <c r="L102">
        <f>IF(+支出入力表!M103="",0,+支出入力表!M103)</f>
        <v>0</v>
      </c>
      <c r="M102">
        <f>IF(支出入力表!S103="",0,支出入力表!S103)</f>
        <v>0</v>
      </c>
    </row>
    <row r="103" spans="2:13" x14ac:dyDescent="0.55000000000000004">
      <c r="B103" s="163" t="str">
        <f>IF(K103&gt;0,支出入力表!A104,"")</f>
        <v/>
      </c>
      <c r="C103" s="164" t="str">
        <f>IF(K103&gt;0,支出入力表!C104,"")</f>
        <v/>
      </c>
      <c r="D103" s="165" t="str">
        <f>IF(K103&gt;0,支出入力表!E104,"")</f>
        <v/>
      </c>
      <c r="E103" s="165" t="str">
        <f>IF(K103&gt;0,支出入力表!F104,"")</f>
        <v/>
      </c>
      <c r="F103" s="164" t="str">
        <f>IF(K103&gt;0,VLOOKUP(E103,支出入力表!F104:$M$2000,3,FALSE),"")</f>
        <v/>
      </c>
      <c r="G103" s="164" t="str">
        <f>IF(K103&gt;0,VLOOKUP(E103,支出入力表!F104:$M$2000,4,FALSE),"")</f>
        <v/>
      </c>
      <c r="H103" s="166" t="str">
        <f>IF(K103&gt;0,VLOOKUP(E103,支出入力表!F104:$M$2000,5,FALSE),"")</f>
        <v/>
      </c>
      <c r="I103" s="168" t="str">
        <f t="shared" si="3"/>
        <v/>
      </c>
      <c r="K103">
        <f t="shared" si="4"/>
        <v>0</v>
      </c>
      <c r="L103">
        <f>IF(+支出入力表!M104="",0,+支出入力表!M104)</f>
        <v>0</v>
      </c>
      <c r="M103">
        <f>IF(支出入力表!S104="",0,支出入力表!S104)</f>
        <v>0</v>
      </c>
    </row>
    <row r="104" spans="2:13" x14ac:dyDescent="0.55000000000000004">
      <c r="B104" s="163" t="str">
        <f>IF(K104&gt;0,支出入力表!A105,"")</f>
        <v/>
      </c>
      <c r="C104" s="164" t="str">
        <f>IF(K104&gt;0,支出入力表!C105,"")</f>
        <v/>
      </c>
      <c r="D104" s="165" t="str">
        <f>IF(K104&gt;0,支出入力表!E105,"")</f>
        <v/>
      </c>
      <c r="E104" s="165" t="str">
        <f>IF(K104&gt;0,支出入力表!F105,"")</f>
        <v/>
      </c>
      <c r="F104" s="164" t="str">
        <f>IF(K104&gt;0,VLOOKUP(E104,支出入力表!F105:$M$2000,3,FALSE),"")</f>
        <v/>
      </c>
      <c r="G104" s="164" t="str">
        <f>IF(K104&gt;0,VLOOKUP(E104,支出入力表!F105:$M$2000,4,FALSE),"")</f>
        <v/>
      </c>
      <c r="H104" s="166" t="str">
        <f>IF(K104&gt;0,VLOOKUP(E104,支出入力表!F105:$M$2000,5,FALSE),"")</f>
        <v/>
      </c>
      <c r="I104" s="168" t="str">
        <f t="shared" si="3"/>
        <v/>
      </c>
      <c r="K104">
        <f t="shared" si="4"/>
        <v>0</v>
      </c>
      <c r="L104">
        <f>IF(+支出入力表!M105="",0,+支出入力表!M105)</f>
        <v>0</v>
      </c>
      <c r="M104">
        <f>IF(支出入力表!S105="",0,支出入力表!S105)</f>
        <v>0</v>
      </c>
    </row>
    <row r="105" spans="2:13" x14ac:dyDescent="0.55000000000000004">
      <c r="B105" s="163" t="str">
        <f>IF(K105&gt;0,支出入力表!A106,"")</f>
        <v/>
      </c>
      <c r="C105" s="164" t="str">
        <f>IF(K105&gt;0,支出入力表!C106,"")</f>
        <v/>
      </c>
      <c r="D105" s="165" t="str">
        <f>IF(K105&gt;0,支出入力表!E106,"")</f>
        <v/>
      </c>
      <c r="E105" s="165" t="str">
        <f>IF(K105&gt;0,支出入力表!F106,"")</f>
        <v/>
      </c>
      <c r="F105" s="164" t="str">
        <f>IF(K105&gt;0,VLOOKUP(E105,支出入力表!F106:$M$2000,3,FALSE),"")</f>
        <v/>
      </c>
      <c r="G105" s="164" t="str">
        <f>IF(K105&gt;0,VLOOKUP(E105,支出入力表!F106:$M$2000,4,FALSE),"")</f>
        <v/>
      </c>
      <c r="H105" s="166" t="str">
        <f>IF(K105&gt;0,VLOOKUP(E105,支出入力表!F106:$M$2000,5,FALSE),"")</f>
        <v/>
      </c>
      <c r="I105" s="168" t="str">
        <f t="shared" si="3"/>
        <v/>
      </c>
      <c r="K105">
        <f t="shared" si="4"/>
        <v>0</v>
      </c>
      <c r="L105">
        <f>IF(+支出入力表!M106="",0,+支出入力表!M106)</f>
        <v>0</v>
      </c>
      <c r="M105">
        <f>IF(支出入力表!S106="",0,支出入力表!S106)</f>
        <v>0</v>
      </c>
    </row>
    <row r="106" spans="2:13" x14ac:dyDescent="0.55000000000000004">
      <c r="B106" s="163" t="str">
        <f>IF(K106&gt;0,支出入力表!A107,"")</f>
        <v/>
      </c>
      <c r="C106" s="164" t="str">
        <f>IF(K106&gt;0,支出入力表!C107,"")</f>
        <v/>
      </c>
      <c r="D106" s="165" t="str">
        <f>IF(K106&gt;0,支出入力表!E107,"")</f>
        <v/>
      </c>
      <c r="E106" s="165" t="str">
        <f>IF(K106&gt;0,支出入力表!F107,"")</f>
        <v/>
      </c>
      <c r="F106" s="164" t="str">
        <f>IF(K106&gt;0,VLOOKUP(E106,支出入力表!F107:$M$2000,3,FALSE),"")</f>
        <v/>
      </c>
      <c r="G106" s="164" t="str">
        <f>IF(K106&gt;0,VLOOKUP(E106,支出入力表!F107:$M$2000,4,FALSE),"")</f>
        <v/>
      </c>
      <c r="H106" s="166" t="str">
        <f>IF(K106&gt;0,VLOOKUP(E106,支出入力表!F107:$M$2000,5,FALSE),"")</f>
        <v/>
      </c>
      <c r="I106" s="168" t="str">
        <f t="shared" si="3"/>
        <v/>
      </c>
      <c r="K106">
        <f t="shared" si="4"/>
        <v>0</v>
      </c>
      <c r="L106">
        <f>IF(+支出入力表!M107="",0,+支出入力表!M107)</f>
        <v>0</v>
      </c>
      <c r="M106">
        <f>IF(支出入力表!S107="",0,支出入力表!S107)</f>
        <v>0</v>
      </c>
    </row>
    <row r="107" spans="2:13" x14ac:dyDescent="0.55000000000000004">
      <c r="B107" s="163" t="str">
        <f>IF(K107&gt;0,支出入力表!A108,"")</f>
        <v/>
      </c>
      <c r="C107" s="164" t="str">
        <f>IF(K107&gt;0,支出入力表!C108,"")</f>
        <v/>
      </c>
      <c r="D107" s="165" t="str">
        <f>IF(K107&gt;0,支出入力表!E108,"")</f>
        <v/>
      </c>
      <c r="E107" s="165" t="str">
        <f>IF(K107&gt;0,支出入力表!F108,"")</f>
        <v/>
      </c>
      <c r="F107" s="164" t="str">
        <f>IF(K107&gt;0,VLOOKUP(E107,支出入力表!F108:$M$2000,3,FALSE),"")</f>
        <v/>
      </c>
      <c r="G107" s="164" t="str">
        <f>IF(K107&gt;0,VLOOKUP(E107,支出入力表!F108:$M$2000,4,FALSE),"")</f>
        <v/>
      </c>
      <c r="H107" s="166" t="str">
        <f>IF(K107&gt;0,VLOOKUP(E107,支出入力表!F108:$M$2000,5,FALSE),"")</f>
        <v/>
      </c>
      <c r="I107" s="168" t="str">
        <f t="shared" si="3"/>
        <v/>
      </c>
      <c r="K107">
        <f t="shared" si="4"/>
        <v>0</v>
      </c>
      <c r="L107">
        <f>IF(+支出入力表!M108="",0,+支出入力表!M108)</f>
        <v>0</v>
      </c>
      <c r="M107">
        <f>IF(支出入力表!S108="",0,支出入力表!S108)</f>
        <v>0</v>
      </c>
    </row>
    <row r="108" spans="2:13" x14ac:dyDescent="0.55000000000000004">
      <c r="B108" s="163" t="str">
        <f>IF(K108&gt;0,支出入力表!A109,"")</f>
        <v/>
      </c>
      <c r="C108" s="164" t="str">
        <f>IF(K108&gt;0,支出入力表!C109,"")</f>
        <v/>
      </c>
      <c r="D108" s="165" t="str">
        <f>IF(K108&gt;0,支出入力表!E109,"")</f>
        <v/>
      </c>
      <c r="E108" s="165" t="str">
        <f>IF(K108&gt;0,支出入力表!F109,"")</f>
        <v/>
      </c>
      <c r="F108" s="164" t="str">
        <f>IF(K108&gt;0,VLOOKUP(E108,支出入力表!F109:$M$2000,3,FALSE),"")</f>
        <v/>
      </c>
      <c r="G108" s="164" t="str">
        <f>IF(K108&gt;0,VLOOKUP(E108,支出入力表!F109:$M$2000,4,FALSE),"")</f>
        <v/>
      </c>
      <c r="H108" s="166" t="str">
        <f>IF(K108&gt;0,VLOOKUP(E108,支出入力表!F109:$M$2000,5,FALSE),"")</f>
        <v/>
      </c>
      <c r="I108" s="168" t="str">
        <f t="shared" si="3"/>
        <v/>
      </c>
      <c r="K108">
        <f t="shared" si="4"/>
        <v>0</v>
      </c>
      <c r="L108">
        <f>IF(+支出入力表!M109="",0,+支出入力表!M109)</f>
        <v>0</v>
      </c>
      <c r="M108">
        <f>IF(支出入力表!S109="",0,支出入力表!S109)</f>
        <v>0</v>
      </c>
    </row>
    <row r="109" spans="2:13" x14ac:dyDescent="0.55000000000000004">
      <c r="B109" s="163" t="str">
        <f>IF(K109&gt;0,支出入力表!A110,"")</f>
        <v/>
      </c>
      <c r="C109" s="164" t="str">
        <f>IF(K109&gt;0,支出入力表!C110,"")</f>
        <v/>
      </c>
      <c r="D109" s="165" t="str">
        <f>IF(K109&gt;0,支出入力表!E110,"")</f>
        <v/>
      </c>
      <c r="E109" s="165" t="str">
        <f>IF(K109&gt;0,支出入力表!F110,"")</f>
        <v/>
      </c>
      <c r="F109" s="164" t="str">
        <f>IF(K109&gt;0,VLOOKUP(E109,支出入力表!F110:$M$2000,3,FALSE),"")</f>
        <v/>
      </c>
      <c r="G109" s="164" t="str">
        <f>IF(K109&gt;0,VLOOKUP(E109,支出入力表!F110:$M$2000,4,FALSE),"")</f>
        <v/>
      </c>
      <c r="H109" s="166" t="str">
        <f>IF(K109&gt;0,VLOOKUP(E109,支出入力表!F110:$M$2000,5,FALSE),"")</f>
        <v/>
      </c>
      <c r="I109" s="168" t="str">
        <f t="shared" si="3"/>
        <v/>
      </c>
      <c r="K109">
        <f t="shared" si="4"/>
        <v>0</v>
      </c>
      <c r="L109">
        <f>IF(+支出入力表!M110="",0,+支出入力表!M110)</f>
        <v>0</v>
      </c>
      <c r="M109">
        <f>IF(支出入力表!S110="",0,支出入力表!S110)</f>
        <v>0</v>
      </c>
    </row>
    <row r="110" spans="2:13" x14ac:dyDescent="0.55000000000000004">
      <c r="B110" s="163" t="str">
        <f>IF(K110&gt;0,支出入力表!A111,"")</f>
        <v/>
      </c>
      <c r="C110" s="164" t="str">
        <f>IF(K110&gt;0,支出入力表!C111,"")</f>
        <v/>
      </c>
      <c r="D110" s="165" t="str">
        <f>IF(K110&gt;0,支出入力表!E111,"")</f>
        <v/>
      </c>
      <c r="E110" s="165" t="str">
        <f>IF(K110&gt;0,支出入力表!F111,"")</f>
        <v/>
      </c>
      <c r="F110" s="164" t="str">
        <f>IF(K110&gt;0,VLOOKUP(E110,支出入力表!F111:$M$2000,3,FALSE),"")</f>
        <v/>
      </c>
      <c r="G110" s="164" t="str">
        <f>IF(K110&gt;0,VLOOKUP(E110,支出入力表!F111:$M$2000,4,FALSE),"")</f>
        <v/>
      </c>
      <c r="H110" s="166" t="str">
        <f>IF(K110&gt;0,VLOOKUP(E110,支出入力表!F111:$M$2000,5,FALSE),"")</f>
        <v/>
      </c>
      <c r="I110" s="168" t="str">
        <f t="shared" si="3"/>
        <v/>
      </c>
      <c r="K110">
        <f t="shared" si="4"/>
        <v>0</v>
      </c>
      <c r="L110">
        <f>IF(+支出入力表!M111="",0,+支出入力表!M111)</f>
        <v>0</v>
      </c>
      <c r="M110">
        <f>IF(支出入力表!S111="",0,支出入力表!S111)</f>
        <v>0</v>
      </c>
    </row>
    <row r="111" spans="2:13" x14ac:dyDescent="0.55000000000000004">
      <c r="B111" s="163" t="str">
        <f>IF(K111&gt;0,支出入力表!A112,"")</f>
        <v/>
      </c>
      <c r="C111" s="164" t="str">
        <f>IF(K111&gt;0,支出入力表!C112,"")</f>
        <v/>
      </c>
      <c r="D111" s="165" t="str">
        <f>IF(K111&gt;0,支出入力表!E112,"")</f>
        <v/>
      </c>
      <c r="E111" s="165" t="str">
        <f>IF(K111&gt;0,支出入力表!F112,"")</f>
        <v/>
      </c>
      <c r="F111" s="164" t="str">
        <f>IF(K111&gt;0,VLOOKUP(E111,支出入力表!F112:$M$2000,3,FALSE),"")</f>
        <v/>
      </c>
      <c r="G111" s="164" t="str">
        <f>IF(K111&gt;0,VLOOKUP(E111,支出入力表!F112:$M$2000,4,FALSE),"")</f>
        <v/>
      </c>
      <c r="H111" s="166" t="str">
        <f>IF(K111&gt;0,VLOOKUP(E111,支出入力表!F112:$M$2000,5,FALSE),"")</f>
        <v/>
      </c>
      <c r="I111" s="168" t="str">
        <f t="shared" si="3"/>
        <v/>
      </c>
      <c r="K111">
        <f t="shared" si="4"/>
        <v>0</v>
      </c>
      <c r="L111">
        <f>IF(+支出入力表!M112="",0,+支出入力表!M112)</f>
        <v>0</v>
      </c>
      <c r="M111">
        <f>IF(支出入力表!S112="",0,支出入力表!S112)</f>
        <v>0</v>
      </c>
    </row>
    <row r="112" spans="2:13" x14ac:dyDescent="0.55000000000000004">
      <c r="B112" s="163" t="str">
        <f>IF(K112&gt;0,支出入力表!A113,"")</f>
        <v/>
      </c>
      <c r="C112" s="164" t="str">
        <f>IF(K112&gt;0,支出入力表!C113,"")</f>
        <v/>
      </c>
      <c r="D112" s="165" t="str">
        <f>IF(K112&gt;0,支出入力表!E113,"")</f>
        <v/>
      </c>
      <c r="E112" s="165" t="str">
        <f>IF(K112&gt;0,支出入力表!F113,"")</f>
        <v/>
      </c>
      <c r="F112" s="164" t="str">
        <f>IF(K112&gt;0,VLOOKUP(E112,支出入力表!F113:$M$2000,3,FALSE),"")</f>
        <v/>
      </c>
      <c r="G112" s="164" t="str">
        <f>IF(K112&gt;0,VLOOKUP(E112,支出入力表!F113:$M$2000,4,FALSE),"")</f>
        <v/>
      </c>
      <c r="H112" s="166" t="str">
        <f>IF(K112&gt;0,VLOOKUP(E112,支出入力表!F113:$M$2000,5,FALSE),"")</f>
        <v/>
      </c>
      <c r="I112" s="168" t="str">
        <f t="shared" si="3"/>
        <v/>
      </c>
      <c r="K112">
        <f t="shared" si="4"/>
        <v>0</v>
      </c>
      <c r="L112">
        <f>IF(+支出入力表!M113="",0,+支出入力表!M113)</f>
        <v>0</v>
      </c>
      <c r="M112">
        <f>IF(支出入力表!S113="",0,支出入力表!S113)</f>
        <v>0</v>
      </c>
    </row>
    <row r="113" spans="2:13" x14ac:dyDescent="0.55000000000000004">
      <c r="B113" s="163" t="str">
        <f>IF(K113&gt;0,支出入力表!A114,"")</f>
        <v/>
      </c>
      <c r="C113" s="164" t="str">
        <f>IF(K113&gt;0,支出入力表!C114,"")</f>
        <v/>
      </c>
      <c r="D113" s="165" t="str">
        <f>IF(K113&gt;0,支出入力表!E114,"")</f>
        <v/>
      </c>
      <c r="E113" s="165" t="str">
        <f>IF(K113&gt;0,支出入力表!F114,"")</f>
        <v/>
      </c>
      <c r="F113" s="164" t="str">
        <f>IF(K113&gt;0,VLOOKUP(E113,支出入力表!F114:$M$2000,3,FALSE),"")</f>
        <v/>
      </c>
      <c r="G113" s="164" t="str">
        <f>IF(K113&gt;0,VLOOKUP(E113,支出入力表!F114:$M$2000,4,FALSE),"")</f>
        <v/>
      </c>
      <c r="H113" s="166" t="str">
        <f>IF(K113&gt;0,VLOOKUP(E113,支出入力表!F114:$M$2000,5,FALSE),"")</f>
        <v/>
      </c>
      <c r="I113" s="168" t="str">
        <f t="shared" si="3"/>
        <v/>
      </c>
      <c r="K113">
        <f t="shared" si="4"/>
        <v>0</v>
      </c>
      <c r="L113">
        <f>IF(+支出入力表!M114="",0,+支出入力表!M114)</f>
        <v>0</v>
      </c>
      <c r="M113">
        <f>IF(支出入力表!S114="",0,支出入力表!S114)</f>
        <v>0</v>
      </c>
    </row>
    <row r="114" spans="2:13" x14ac:dyDescent="0.55000000000000004">
      <c r="B114" s="163" t="str">
        <f>IF(K114&gt;0,支出入力表!A115,"")</f>
        <v/>
      </c>
      <c r="C114" s="164" t="str">
        <f>IF(K114&gt;0,支出入力表!C115,"")</f>
        <v/>
      </c>
      <c r="D114" s="165" t="str">
        <f>IF(K114&gt;0,支出入力表!E115,"")</f>
        <v/>
      </c>
      <c r="E114" s="165" t="str">
        <f>IF(K114&gt;0,支出入力表!F115,"")</f>
        <v/>
      </c>
      <c r="F114" s="164" t="str">
        <f>IF(K114&gt;0,VLOOKUP(E114,支出入力表!F115:$M$2000,3,FALSE),"")</f>
        <v/>
      </c>
      <c r="G114" s="164" t="str">
        <f>IF(K114&gt;0,VLOOKUP(E114,支出入力表!F115:$M$2000,4,FALSE),"")</f>
        <v/>
      </c>
      <c r="H114" s="166" t="str">
        <f>IF(K114&gt;0,VLOOKUP(E114,支出入力表!F115:$M$2000,5,FALSE),"")</f>
        <v/>
      </c>
      <c r="I114" s="168" t="str">
        <f t="shared" si="3"/>
        <v/>
      </c>
      <c r="K114">
        <f t="shared" si="4"/>
        <v>0</v>
      </c>
      <c r="L114">
        <f>IF(+支出入力表!M115="",0,+支出入力表!M115)</f>
        <v>0</v>
      </c>
      <c r="M114">
        <f>IF(支出入力表!S115="",0,支出入力表!S115)</f>
        <v>0</v>
      </c>
    </row>
    <row r="115" spans="2:13" x14ac:dyDescent="0.55000000000000004">
      <c r="B115" s="163" t="str">
        <f>IF(K115&gt;0,支出入力表!A116,"")</f>
        <v/>
      </c>
      <c r="C115" s="164" t="str">
        <f>IF(K115&gt;0,支出入力表!C116,"")</f>
        <v/>
      </c>
      <c r="D115" s="165" t="str">
        <f>IF(K115&gt;0,支出入力表!E116,"")</f>
        <v/>
      </c>
      <c r="E115" s="165" t="str">
        <f>IF(K115&gt;0,支出入力表!F116,"")</f>
        <v/>
      </c>
      <c r="F115" s="164" t="str">
        <f>IF(K115&gt;0,VLOOKUP(E115,支出入力表!F116:$M$2000,3,FALSE),"")</f>
        <v/>
      </c>
      <c r="G115" s="164" t="str">
        <f>IF(K115&gt;0,VLOOKUP(E115,支出入力表!F116:$M$2000,4,FALSE),"")</f>
        <v/>
      </c>
      <c r="H115" s="166" t="str">
        <f>IF(K115&gt;0,VLOOKUP(E115,支出入力表!F116:$M$2000,5,FALSE),"")</f>
        <v/>
      </c>
      <c r="I115" s="168" t="str">
        <f t="shared" si="3"/>
        <v/>
      </c>
      <c r="K115">
        <f t="shared" si="4"/>
        <v>0</v>
      </c>
      <c r="L115">
        <f>IF(+支出入力表!M116="",0,+支出入力表!M116)</f>
        <v>0</v>
      </c>
      <c r="M115">
        <f>IF(支出入力表!S116="",0,支出入力表!S116)</f>
        <v>0</v>
      </c>
    </row>
    <row r="116" spans="2:13" x14ac:dyDescent="0.55000000000000004">
      <c r="B116" s="163" t="str">
        <f>IF(K116&gt;0,支出入力表!A117,"")</f>
        <v/>
      </c>
      <c r="C116" s="164" t="str">
        <f>IF(K116&gt;0,支出入力表!C117,"")</f>
        <v/>
      </c>
      <c r="D116" s="165" t="str">
        <f>IF(K116&gt;0,支出入力表!E117,"")</f>
        <v/>
      </c>
      <c r="E116" s="165" t="str">
        <f>IF(K116&gt;0,支出入力表!F117,"")</f>
        <v/>
      </c>
      <c r="F116" s="164" t="str">
        <f>IF(K116&gt;0,VLOOKUP(E116,支出入力表!F117:$M$2000,3,FALSE),"")</f>
        <v/>
      </c>
      <c r="G116" s="164" t="str">
        <f>IF(K116&gt;0,VLOOKUP(E116,支出入力表!F117:$M$2000,4,FALSE),"")</f>
        <v/>
      </c>
      <c r="H116" s="166" t="str">
        <f>IF(K116&gt;0,VLOOKUP(E116,支出入力表!F117:$M$2000,5,FALSE),"")</f>
        <v/>
      </c>
      <c r="I116" s="168" t="str">
        <f t="shared" si="3"/>
        <v/>
      </c>
      <c r="K116">
        <f t="shared" si="4"/>
        <v>0</v>
      </c>
      <c r="L116">
        <f>IF(+支出入力表!M117="",0,+支出入力表!M117)</f>
        <v>0</v>
      </c>
      <c r="M116">
        <f>IF(支出入力表!S117="",0,支出入力表!S117)</f>
        <v>0</v>
      </c>
    </row>
    <row r="117" spans="2:13" x14ac:dyDescent="0.55000000000000004">
      <c r="B117" s="163" t="str">
        <f>IF(K117&gt;0,支出入力表!A118,"")</f>
        <v/>
      </c>
      <c r="C117" s="164" t="str">
        <f>IF(K117&gt;0,支出入力表!C118,"")</f>
        <v/>
      </c>
      <c r="D117" s="165" t="str">
        <f>IF(K117&gt;0,支出入力表!E118,"")</f>
        <v/>
      </c>
      <c r="E117" s="165" t="str">
        <f>IF(K117&gt;0,支出入力表!F118,"")</f>
        <v/>
      </c>
      <c r="F117" s="164" t="str">
        <f>IF(K117&gt;0,VLOOKUP(E117,支出入力表!F118:$M$2000,3,FALSE),"")</f>
        <v/>
      </c>
      <c r="G117" s="164" t="str">
        <f>IF(K117&gt;0,VLOOKUP(E117,支出入力表!F118:$M$2000,4,FALSE),"")</f>
        <v/>
      </c>
      <c r="H117" s="166" t="str">
        <f>IF(K117&gt;0,VLOOKUP(E117,支出入力表!F118:$M$2000,5,FALSE),"")</f>
        <v/>
      </c>
      <c r="I117" s="168" t="str">
        <f t="shared" si="3"/>
        <v/>
      </c>
      <c r="K117">
        <f t="shared" si="4"/>
        <v>0</v>
      </c>
      <c r="L117">
        <f>IF(+支出入力表!M118="",0,+支出入力表!M118)</f>
        <v>0</v>
      </c>
      <c r="M117">
        <f>IF(支出入力表!S118="",0,支出入力表!S118)</f>
        <v>0</v>
      </c>
    </row>
    <row r="118" spans="2:13" x14ac:dyDescent="0.55000000000000004">
      <c r="B118" s="163" t="str">
        <f>IF(K118&gt;0,支出入力表!A119,"")</f>
        <v/>
      </c>
      <c r="C118" s="164" t="str">
        <f>IF(K118&gt;0,支出入力表!C119,"")</f>
        <v/>
      </c>
      <c r="D118" s="165" t="str">
        <f>IF(K118&gt;0,支出入力表!E119,"")</f>
        <v/>
      </c>
      <c r="E118" s="165" t="str">
        <f>IF(K118&gt;0,支出入力表!F119,"")</f>
        <v/>
      </c>
      <c r="F118" s="164" t="str">
        <f>IF(K118&gt;0,VLOOKUP(E118,支出入力表!F119:$M$2000,3,FALSE),"")</f>
        <v/>
      </c>
      <c r="G118" s="164" t="str">
        <f>IF(K118&gt;0,VLOOKUP(E118,支出入力表!F119:$M$2000,4,FALSE),"")</f>
        <v/>
      </c>
      <c r="H118" s="166" t="str">
        <f>IF(K118&gt;0,VLOOKUP(E118,支出入力表!F119:$M$2000,5,FALSE),"")</f>
        <v/>
      </c>
      <c r="I118" s="168" t="str">
        <f t="shared" si="3"/>
        <v/>
      </c>
      <c r="K118">
        <f t="shared" si="4"/>
        <v>0</v>
      </c>
      <c r="L118">
        <f>IF(+支出入力表!M119="",0,+支出入力表!M119)</f>
        <v>0</v>
      </c>
      <c r="M118">
        <f>IF(支出入力表!S119="",0,支出入力表!S119)</f>
        <v>0</v>
      </c>
    </row>
    <row r="119" spans="2:13" x14ac:dyDescent="0.55000000000000004">
      <c r="B119" s="163" t="str">
        <f>IF(K119&gt;0,支出入力表!A120,"")</f>
        <v/>
      </c>
      <c r="C119" s="164" t="str">
        <f>IF(K119&gt;0,支出入力表!C120,"")</f>
        <v/>
      </c>
      <c r="D119" s="165" t="str">
        <f>IF(K119&gt;0,支出入力表!E120,"")</f>
        <v/>
      </c>
      <c r="E119" s="165" t="str">
        <f>IF(K119&gt;0,支出入力表!F120,"")</f>
        <v/>
      </c>
      <c r="F119" s="164" t="str">
        <f>IF(K119&gt;0,VLOOKUP(E119,支出入力表!F120:$M$2000,3,FALSE),"")</f>
        <v/>
      </c>
      <c r="G119" s="164" t="str">
        <f>IF(K119&gt;0,VLOOKUP(E119,支出入力表!F120:$M$2000,4,FALSE),"")</f>
        <v/>
      </c>
      <c r="H119" s="166" t="str">
        <f>IF(K119&gt;0,VLOOKUP(E119,支出入力表!F120:$M$2000,5,FALSE),"")</f>
        <v/>
      </c>
      <c r="I119" s="168" t="str">
        <f t="shared" si="3"/>
        <v/>
      </c>
      <c r="K119">
        <f t="shared" si="4"/>
        <v>0</v>
      </c>
      <c r="L119">
        <f>IF(+支出入力表!M120="",0,+支出入力表!M120)</f>
        <v>0</v>
      </c>
      <c r="M119">
        <f>IF(支出入力表!S120="",0,支出入力表!S120)</f>
        <v>0</v>
      </c>
    </row>
    <row r="120" spans="2:13" x14ac:dyDescent="0.55000000000000004">
      <c r="B120" s="163" t="str">
        <f>IF(K120&gt;0,支出入力表!A121,"")</f>
        <v/>
      </c>
      <c r="C120" s="164" t="str">
        <f>IF(K120&gt;0,支出入力表!C121,"")</f>
        <v/>
      </c>
      <c r="D120" s="165" t="str">
        <f>IF(K120&gt;0,支出入力表!E121,"")</f>
        <v/>
      </c>
      <c r="E120" s="165" t="str">
        <f>IF(K120&gt;0,支出入力表!F121,"")</f>
        <v/>
      </c>
      <c r="F120" s="164" t="str">
        <f>IF(K120&gt;0,VLOOKUP(E120,支出入力表!F121:$M$2000,3,FALSE),"")</f>
        <v/>
      </c>
      <c r="G120" s="164" t="str">
        <f>IF(K120&gt;0,VLOOKUP(E120,支出入力表!F121:$M$2000,4,FALSE),"")</f>
        <v/>
      </c>
      <c r="H120" s="166" t="str">
        <f>IF(K120&gt;0,VLOOKUP(E120,支出入力表!F121:$M$2000,5,FALSE),"")</f>
        <v/>
      </c>
      <c r="I120" s="168" t="str">
        <f t="shared" si="3"/>
        <v/>
      </c>
      <c r="K120">
        <f t="shared" si="4"/>
        <v>0</v>
      </c>
      <c r="L120">
        <f>IF(+支出入力表!M121="",0,+支出入力表!M121)</f>
        <v>0</v>
      </c>
      <c r="M120">
        <f>IF(支出入力表!S121="",0,支出入力表!S121)</f>
        <v>0</v>
      </c>
    </row>
    <row r="121" spans="2:13" x14ac:dyDescent="0.55000000000000004">
      <c r="B121" s="163" t="str">
        <f>IF(K121&gt;0,支出入力表!A122,"")</f>
        <v/>
      </c>
      <c r="C121" s="164" t="str">
        <f>IF(K121&gt;0,支出入力表!C122,"")</f>
        <v/>
      </c>
      <c r="D121" s="165" t="str">
        <f>IF(K121&gt;0,支出入力表!E122,"")</f>
        <v/>
      </c>
      <c r="E121" s="165" t="str">
        <f>IF(K121&gt;0,支出入力表!F122,"")</f>
        <v/>
      </c>
      <c r="F121" s="164" t="str">
        <f>IF(K121&gt;0,VLOOKUP(E121,支出入力表!F122:$M$2000,3,FALSE),"")</f>
        <v/>
      </c>
      <c r="G121" s="164" t="str">
        <f>IF(K121&gt;0,VLOOKUP(E121,支出入力表!F122:$M$2000,4,FALSE),"")</f>
        <v/>
      </c>
      <c r="H121" s="166" t="str">
        <f>IF(K121&gt;0,VLOOKUP(E121,支出入力表!F122:$M$2000,5,FALSE),"")</f>
        <v/>
      </c>
      <c r="I121" s="168" t="str">
        <f t="shared" si="3"/>
        <v/>
      </c>
      <c r="K121">
        <f t="shared" si="4"/>
        <v>0</v>
      </c>
      <c r="L121">
        <f>IF(+支出入力表!M122="",0,+支出入力表!M122)</f>
        <v>0</v>
      </c>
      <c r="M121">
        <f>IF(支出入力表!S122="",0,支出入力表!S122)</f>
        <v>0</v>
      </c>
    </row>
    <row r="122" spans="2:13" x14ac:dyDescent="0.55000000000000004">
      <c r="B122" s="163" t="str">
        <f>IF(K122&gt;0,支出入力表!A123,"")</f>
        <v/>
      </c>
      <c r="C122" s="164" t="str">
        <f>IF(K122&gt;0,支出入力表!C123,"")</f>
        <v/>
      </c>
      <c r="D122" s="165" t="str">
        <f>IF(K122&gt;0,支出入力表!E123,"")</f>
        <v/>
      </c>
      <c r="E122" s="165" t="str">
        <f>IF(K122&gt;0,支出入力表!F123,"")</f>
        <v/>
      </c>
      <c r="F122" s="164" t="str">
        <f>IF(K122&gt;0,VLOOKUP(E122,支出入力表!F123:$M$2000,3,FALSE),"")</f>
        <v/>
      </c>
      <c r="G122" s="164" t="str">
        <f>IF(K122&gt;0,VLOOKUP(E122,支出入力表!F123:$M$2000,4,FALSE),"")</f>
        <v/>
      </c>
      <c r="H122" s="166" t="str">
        <f>IF(K122&gt;0,VLOOKUP(E122,支出入力表!F123:$M$2000,5,FALSE),"")</f>
        <v/>
      </c>
      <c r="I122" s="168" t="str">
        <f t="shared" si="3"/>
        <v/>
      </c>
      <c r="K122">
        <f t="shared" si="4"/>
        <v>0</v>
      </c>
      <c r="L122">
        <f>IF(+支出入力表!M123="",0,+支出入力表!M123)</f>
        <v>0</v>
      </c>
      <c r="M122">
        <f>IF(支出入力表!S123="",0,支出入力表!S123)</f>
        <v>0</v>
      </c>
    </row>
    <row r="123" spans="2:13" x14ac:dyDescent="0.55000000000000004">
      <c r="B123" s="163" t="str">
        <f>IF(K123&gt;0,支出入力表!A124,"")</f>
        <v/>
      </c>
      <c r="C123" s="164" t="str">
        <f>IF(K123&gt;0,支出入力表!C124,"")</f>
        <v/>
      </c>
      <c r="D123" s="165" t="str">
        <f>IF(K123&gt;0,支出入力表!E124,"")</f>
        <v/>
      </c>
      <c r="E123" s="165" t="str">
        <f>IF(K123&gt;0,支出入力表!F124,"")</f>
        <v/>
      </c>
      <c r="F123" s="164" t="str">
        <f>IF(K123&gt;0,VLOOKUP(E123,支出入力表!F124:$M$2000,3,FALSE),"")</f>
        <v/>
      </c>
      <c r="G123" s="164" t="str">
        <f>IF(K123&gt;0,VLOOKUP(E123,支出入力表!F124:$M$2000,4,FALSE),"")</f>
        <v/>
      </c>
      <c r="H123" s="166" t="str">
        <f>IF(K123&gt;0,VLOOKUP(E123,支出入力表!F124:$M$2000,5,FALSE),"")</f>
        <v/>
      </c>
      <c r="I123" s="168" t="str">
        <f t="shared" si="3"/>
        <v/>
      </c>
      <c r="K123">
        <f t="shared" si="4"/>
        <v>0</v>
      </c>
      <c r="L123">
        <f>IF(+支出入力表!M124="",0,+支出入力表!M124)</f>
        <v>0</v>
      </c>
      <c r="M123">
        <f>IF(支出入力表!S124="",0,支出入力表!S124)</f>
        <v>0</v>
      </c>
    </row>
    <row r="124" spans="2:13" x14ac:dyDescent="0.55000000000000004">
      <c r="B124" s="163" t="str">
        <f>IF(K124&gt;0,支出入力表!A125,"")</f>
        <v/>
      </c>
      <c r="C124" s="164" t="str">
        <f>IF(K124&gt;0,支出入力表!C125,"")</f>
        <v/>
      </c>
      <c r="D124" s="165" t="str">
        <f>IF(K124&gt;0,支出入力表!E125,"")</f>
        <v/>
      </c>
      <c r="E124" s="165" t="str">
        <f>IF(K124&gt;0,支出入力表!F125,"")</f>
        <v/>
      </c>
      <c r="F124" s="164" t="str">
        <f>IF(K124&gt;0,VLOOKUP(E124,支出入力表!F125:$M$2000,3,FALSE),"")</f>
        <v/>
      </c>
      <c r="G124" s="164" t="str">
        <f>IF(K124&gt;0,VLOOKUP(E124,支出入力表!F125:$M$2000,4,FALSE),"")</f>
        <v/>
      </c>
      <c r="H124" s="166" t="str">
        <f>IF(K124&gt;0,VLOOKUP(E124,支出入力表!F125:$M$2000,5,FALSE),"")</f>
        <v/>
      </c>
      <c r="I124" s="168" t="str">
        <f t="shared" si="3"/>
        <v/>
      </c>
      <c r="K124">
        <f t="shared" si="4"/>
        <v>0</v>
      </c>
      <c r="L124">
        <f>IF(+支出入力表!M125="",0,+支出入力表!M125)</f>
        <v>0</v>
      </c>
      <c r="M124">
        <f>IF(支出入力表!S125="",0,支出入力表!S125)</f>
        <v>0</v>
      </c>
    </row>
    <row r="125" spans="2:13" x14ac:dyDescent="0.55000000000000004">
      <c r="B125" s="163" t="str">
        <f>IF(K125&gt;0,支出入力表!A126,"")</f>
        <v/>
      </c>
      <c r="C125" s="164" t="str">
        <f>IF(K125&gt;0,支出入力表!C126,"")</f>
        <v/>
      </c>
      <c r="D125" s="165" t="str">
        <f>IF(K125&gt;0,支出入力表!E126,"")</f>
        <v/>
      </c>
      <c r="E125" s="165" t="str">
        <f>IF(K125&gt;0,支出入力表!F126,"")</f>
        <v/>
      </c>
      <c r="F125" s="164" t="str">
        <f>IF(K125&gt;0,VLOOKUP(E125,支出入力表!F126:$M$2000,3,FALSE),"")</f>
        <v/>
      </c>
      <c r="G125" s="164" t="str">
        <f>IF(K125&gt;0,VLOOKUP(E125,支出入力表!F126:$M$2000,4,FALSE),"")</f>
        <v/>
      </c>
      <c r="H125" s="166" t="str">
        <f>IF(K125&gt;0,VLOOKUP(E125,支出入力表!F126:$M$2000,5,FALSE),"")</f>
        <v/>
      </c>
      <c r="I125" s="168" t="str">
        <f t="shared" si="3"/>
        <v/>
      </c>
      <c r="K125">
        <f t="shared" si="4"/>
        <v>0</v>
      </c>
      <c r="L125">
        <f>IF(+支出入力表!M126="",0,+支出入力表!M126)</f>
        <v>0</v>
      </c>
      <c r="M125">
        <f>IF(支出入力表!S126="",0,支出入力表!S126)</f>
        <v>0</v>
      </c>
    </row>
    <row r="126" spans="2:13" x14ac:dyDescent="0.55000000000000004">
      <c r="B126" s="163" t="str">
        <f>IF(K126&gt;0,支出入力表!A127,"")</f>
        <v/>
      </c>
      <c r="C126" s="164" t="str">
        <f>IF(K126&gt;0,支出入力表!C127,"")</f>
        <v/>
      </c>
      <c r="D126" s="165" t="str">
        <f>IF(K126&gt;0,支出入力表!E127,"")</f>
        <v/>
      </c>
      <c r="E126" s="165" t="str">
        <f>IF(K126&gt;0,支出入力表!F127,"")</f>
        <v/>
      </c>
      <c r="F126" s="164" t="str">
        <f>IF(K126&gt;0,VLOOKUP(E126,支出入力表!F127:$M$2000,3,FALSE),"")</f>
        <v/>
      </c>
      <c r="G126" s="164" t="str">
        <f>IF(K126&gt;0,VLOOKUP(E126,支出入力表!F127:$M$2000,4,FALSE),"")</f>
        <v/>
      </c>
      <c r="H126" s="166" t="str">
        <f>IF(K126&gt;0,VLOOKUP(E126,支出入力表!F127:$M$2000,5,FALSE),"")</f>
        <v/>
      </c>
      <c r="I126" s="168" t="str">
        <f t="shared" si="3"/>
        <v/>
      </c>
      <c r="K126">
        <f t="shared" si="4"/>
        <v>0</v>
      </c>
      <c r="L126">
        <f>IF(+支出入力表!M127="",0,+支出入力表!M127)</f>
        <v>0</v>
      </c>
      <c r="M126">
        <f>IF(支出入力表!S127="",0,支出入力表!S127)</f>
        <v>0</v>
      </c>
    </row>
    <row r="127" spans="2:13" x14ac:dyDescent="0.55000000000000004">
      <c r="B127" s="163" t="str">
        <f>IF(K127&gt;0,支出入力表!A128,"")</f>
        <v/>
      </c>
      <c r="C127" s="164" t="str">
        <f>IF(K127&gt;0,支出入力表!C128,"")</f>
        <v/>
      </c>
      <c r="D127" s="165" t="str">
        <f>IF(K127&gt;0,支出入力表!E128,"")</f>
        <v/>
      </c>
      <c r="E127" s="165" t="str">
        <f>IF(K127&gt;0,支出入力表!F128,"")</f>
        <v/>
      </c>
      <c r="F127" s="164" t="str">
        <f>IF(K127&gt;0,VLOOKUP(E127,支出入力表!F128:$M$2000,3,FALSE),"")</f>
        <v/>
      </c>
      <c r="G127" s="164" t="str">
        <f>IF(K127&gt;0,VLOOKUP(E127,支出入力表!F128:$M$2000,4,FALSE),"")</f>
        <v/>
      </c>
      <c r="H127" s="166" t="str">
        <f>IF(K127&gt;0,VLOOKUP(E127,支出入力表!F128:$M$2000,5,FALSE),"")</f>
        <v/>
      </c>
      <c r="I127" s="168" t="str">
        <f t="shared" si="3"/>
        <v/>
      </c>
      <c r="K127">
        <f t="shared" si="4"/>
        <v>0</v>
      </c>
      <c r="L127">
        <f>IF(+支出入力表!M128="",0,+支出入力表!M128)</f>
        <v>0</v>
      </c>
      <c r="M127">
        <f>IF(支出入力表!S128="",0,支出入力表!S128)</f>
        <v>0</v>
      </c>
    </row>
    <row r="128" spans="2:13" x14ac:dyDescent="0.55000000000000004">
      <c r="B128" s="163" t="str">
        <f>IF(K128&gt;0,支出入力表!A129,"")</f>
        <v/>
      </c>
      <c r="C128" s="164" t="str">
        <f>IF(K128&gt;0,支出入力表!C129,"")</f>
        <v/>
      </c>
      <c r="D128" s="165" t="str">
        <f>IF(K128&gt;0,支出入力表!E129,"")</f>
        <v/>
      </c>
      <c r="E128" s="165" t="str">
        <f>IF(K128&gt;0,支出入力表!F129,"")</f>
        <v/>
      </c>
      <c r="F128" s="164" t="str">
        <f>IF(K128&gt;0,VLOOKUP(E128,支出入力表!F129:$M$2000,3,FALSE),"")</f>
        <v/>
      </c>
      <c r="G128" s="164" t="str">
        <f>IF(K128&gt;0,VLOOKUP(E128,支出入力表!F129:$M$2000,4,FALSE),"")</f>
        <v/>
      </c>
      <c r="H128" s="166" t="str">
        <f>IF(K128&gt;0,VLOOKUP(E128,支出入力表!F129:$M$2000,5,FALSE),"")</f>
        <v/>
      </c>
      <c r="I128" s="168" t="str">
        <f t="shared" si="3"/>
        <v/>
      </c>
      <c r="K128">
        <f t="shared" si="4"/>
        <v>0</v>
      </c>
      <c r="L128">
        <f>IF(+支出入力表!M129="",0,+支出入力表!M129)</f>
        <v>0</v>
      </c>
      <c r="M128">
        <f>IF(支出入力表!S129="",0,支出入力表!S129)</f>
        <v>0</v>
      </c>
    </row>
    <row r="129" spans="2:13" x14ac:dyDescent="0.55000000000000004">
      <c r="B129" s="163" t="str">
        <f>IF(K129&gt;0,支出入力表!A130,"")</f>
        <v/>
      </c>
      <c r="C129" s="164" t="str">
        <f>IF(K129&gt;0,支出入力表!C130,"")</f>
        <v/>
      </c>
      <c r="D129" s="165" t="str">
        <f>IF(K129&gt;0,支出入力表!E130,"")</f>
        <v/>
      </c>
      <c r="E129" s="165" t="str">
        <f>IF(K129&gt;0,支出入力表!F130,"")</f>
        <v/>
      </c>
      <c r="F129" s="164" t="str">
        <f>IF(K129&gt;0,VLOOKUP(E129,支出入力表!F130:$M$2000,3,FALSE),"")</f>
        <v/>
      </c>
      <c r="G129" s="164" t="str">
        <f>IF(K129&gt;0,VLOOKUP(E129,支出入力表!F130:$M$2000,4,FALSE),"")</f>
        <v/>
      </c>
      <c r="H129" s="166" t="str">
        <f>IF(K129&gt;0,VLOOKUP(E129,支出入力表!F130:$M$2000,5,FALSE),"")</f>
        <v/>
      </c>
      <c r="I129" s="168" t="str">
        <f t="shared" si="3"/>
        <v/>
      </c>
      <c r="K129">
        <f t="shared" si="4"/>
        <v>0</v>
      </c>
      <c r="L129">
        <f>IF(+支出入力表!M130="",0,+支出入力表!M130)</f>
        <v>0</v>
      </c>
      <c r="M129">
        <f>IF(支出入力表!S130="",0,支出入力表!S130)</f>
        <v>0</v>
      </c>
    </row>
    <row r="130" spans="2:13" x14ac:dyDescent="0.55000000000000004">
      <c r="B130" s="163" t="str">
        <f>IF(K130&gt;0,支出入力表!A131,"")</f>
        <v/>
      </c>
      <c r="C130" s="164" t="str">
        <f>IF(K130&gt;0,支出入力表!C131,"")</f>
        <v/>
      </c>
      <c r="D130" s="165" t="str">
        <f>IF(K130&gt;0,支出入力表!E131,"")</f>
        <v/>
      </c>
      <c r="E130" s="165" t="str">
        <f>IF(K130&gt;0,支出入力表!F131,"")</f>
        <v/>
      </c>
      <c r="F130" s="164" t="str">
        <f>IF(K130&gt;0,VLOOKUP(E130,支出入力表!F131:$M$2000,3,FALSE),"")</f>
        <v/>
      </c>
      <c r="G130" s="164" t="str">
        <f>IF(K130&gt;0,VLOOKUP(E130,支出入力表!F131:$M$2000,4,FALSE),"")</f>
        <v/>
      </c>
      <c r="H130" s="166" t="str">
        <f>IF(K130&gt;0,VLOOKUP(E130,支出入力表!F131:$M$2000,5,FALSE),"")</f>
        <v/>
      </c>
      <c r="I130" s="168" t="str">
        <f t="shared" si="3"/>
        <v/>
      </c>
      <c r="K130">
        <f t="shared" si="4"/>
        <v>0</v>
      </c>
      <c r="L130">
        <f>IF(+支出入力表!M131="",0,+支出入力表!M131)</f>
        <v>0</v>
      </c>
      <c r="M130">
        <f>IF(支出入力表!S131="",0,支出入力表!S131)</f>
        <v>0</v>
      </c>
    </row>
    <row r="131" spans="2:13" x14ac:dyDescent="0.55000000000000004">
      <c r="B131" s="163" t="str">
        <f>IF(K131&gt;0,支出入力表!A132,"")</f>
        <v/>
      </c>
      <c r="C131" s="164" t="str">
        <f>IF(K131&gt;0,支出入力表!C132,"")</f>
        <v/>
      </c>
      <c r="D131" s="165" t="str">
        <f>IF(K131&gt;0,支出入力表!E132,"")</f>
        <v/>
      </c>
      <c r="E131" s="165" t="str">
        <f>IF(K131&gt;0,支出入力表!F132,"")</f>
        <v/>
      </c>
      <c r="F131" s="164" t="str">
        <f>IF(K131&gt;0,VLOOKUP(E131,支出入力表!F132:$M$2000,3,FALSE),"")</f>
        <v/>
      </c>
      <c r="G131" s="164" t="str">
        <f>IF(K131&gt;0,VLOOKUP(E131,支出入力表!F132:$M$2000,4,FALSE),"")</f>
        <v/>
      </c>
      <c r="H131" s="166" t="str">
        <f>IF(K131&gt;0,VLOOKUP(E131,支出入力表!F132:$M$2000,5,FALSE),"")</f>
        <v/>
      </c>
      <c r="I131" s="168" t="str">
        <f t="shared" si="3"/>
        <v/>
      </c>
      <c r="K131">
        <f t="shared" si="4"/>
        <v>0</v>
      </c>
      <c r="L131">
        <f>IF(+支出入力表!M132="",0,+支出入力表!M132)</f>
        <v>0</v>
      </c>
      <c r="M131">
        <f>IF(支出入力表!S132="",0,支出入力表!S132)</f>
        <v>0</v>
      </c>
    </row>
    <row r="132" spans="2:13" x14ac:dyDescent="0.55000000000000004">
      <c r="B132" s="163" t="str">
        <f>IF(K132&gt;0,支出入力表!A133,"")</f>
        <v/>
      </c>
      <c r="C132" s="164" t="str">
        <f>IF(K132&gt;0,支出入力表!C133,"")</f>
        <v/>
      </c>
      <c r="D132" s="165" t="str">
        <f>IF(K132&gt;0,支出入力表!E133,"")</f>
        <v/>
      </c>
      <c r="E132" s="165" t="str">
        <f>IF(K132&gt;0,支出入力表!F133,"")</f>
        <v/>
      </c>
      <c r="F132" s="164" t="str">
        <f>IF(K132&gt;0,VLOOKUP(E132,支出入力表!F133:$M$2000,3,FALSE),"")</f>
        <v/>
      </c>
      <c r="G132" s="164" t="str">
        <f>IF(K132&gt;0,VLOOKUP(E132,支出入力表!F133:$M$2000,4,FALSE),"")</f>
        <v/>
      </c>
      <c r="H132" s="166" t="str">
        <f>IF(K132&gt;0,VLOOKUP(E132,支出入力表!F133:$M$2000,5,FALSE),"")</f>
        <v/>
      </c>
      <c r="I132" s="168" t="str">
        <f t="shared" si="3"/>
        <v/>
      </c>
      <c r="K132">
        <f t="shared" si="4"/>
        <v>0</v>
      </c>
      <c r="L132">
        <f>IF(+支出入力表!M133="",0,+支出入力表!M133)</f>
        <v>0</v>
      </c>
      <c r="M132">
        <f>IF(支出入力表!S133="",0,支出入力表!S133)</f>
        <v>0</v>
      </c>
    </row>
    <row r="133" spans="2:13" x14ac:dyDescent="0.55000000000000004">
      <c r="B133" s="163" t="str">
        <f>IF(K133&gt;0,支出入力表!A134,"")</f>
        <v/>
      </c>
      <c r="C133" s="164" t="str">
        <f>IF(K133&gt;0,支出入力表!C134,"")</f>
        <v/>
      </c>
      <c r="D133" s="165" t="str">
        <f>IF(K133&gt;0,支出入力表!E134,"")</f>
        <v/>
      </c>
      <c r="E133" s="165" t="str">
        <f>IF(K133&gt;0,支出入力表!F134,"")</f>
        <v/>
      </c>
      <c r="F133" s="164" t="str">
        <f>IF(K133&gt;0,VLOOKUP(E133,支出入力表!F134:$M$2000,3,FALSE),"")</f>
        <v/>
      </c>
      <c r="G133" s="164" t="str">
        <f>IF(K133&gt;0,VLOOKUP(E133,支出入力表!F134:$M$2000,4,FALSE),"")</f>
        <v/>
      </c>
      <c r="H133" s="166" t="str">
        <f>IF(K133&gt;0,VLOOKUP(E133,支出入力表!F134:$M$2000,5,FALSE),"")</f>
        <v/>
      </c>
      <c r="I133" s="168" t="str">
        <f t="shared" si="3"/>
        <v/>
      </c>
      <c r="K133">
        <f t="shared" si="4"/>
        <v>0</v>
      </c>
      <c r="L133">
        <f>IF(+支出入力表!M134="",0,+支出入力表!M134)</f>
        <v>0</v>
      </c>
      <c r="M133">
        <f>IF(支出入力表!S134="",0,支出入力表!S134)</f>
        <v>0</v>
      </c>
    </row>
    <row r="134" spans="2:13" x14ac:dyDescent="0.55000000000000004">
      <c r="B134" s="163" t="str">
        <f>IF(K134&gt;0,支出入力表!A135,"")</f>
        <v/>
      </c>
      <c r="C134" s="164" t="str">
        <f>IF(K134&gt;0,支出入力表!C135,"")</f>
        <v/>
      </c>
      <c r="D134" s="165" t="str">
        <f>IF(K134&gt;0,支出入力表!E135,"")</f>
        <v/>
      </c>
      <c r="E134" s="165" t="str">
        <f>IF(K134&gt;0,支出入力表!F135,"")</f>
        <v/>
      </c>
      <c r="F134" s="164" t="str">
        <f>IF(K134&gt;0,VLOOKUP(E134,支出入力表!F135:$M$2000,3,FALSE),"")</f>
        <v/>
      </c>
      <c r="G134" s="164" t="str">
        <f>IF(K134&gt;0,VLOOKUP(E134,支出入力表!F135:$M$2000,4,FALSE),"")</f>
        <v/>
      </c>
      <c r="H134" s="166" t="str">
        <f>IF(K134&gt;0,VLOOKUP(E134,支出入力表!F135:$M$2000,5,FALSE),"")</f>
        <v/>
      </c>
      <c r="I134" s="168" t="str">
        <f t="shared" ref="I134:I197" si="5">IF(K134&gt;0,K134,"")</f>
        <v/>
      </c>
      <c r="K134">
        <f t="shared" ref="K134:K197" si="6">+L134+M134</f>
        <v>0</v>
      </c>
      <c r="L134">
        <f>IF(+支出入力表!M135="",0,+支出入力表!M135)</f>
        <v>0</v>
      </c>
      <c r="M134">
        <f>IF(支出入力表!S135="",0,支出入力表!S135)</f>
        <v>0</v>
      </c>
    </row>
    <row r="135" spans="2:13" x14ac:dyDescent="0.55000000000000004">
      <c r="B135" s="163" t="str">
        <f>IF(K135&gt;0,支出入力表!A136,"")</f>
        <v/>
      </c>
      <c r="C135" s="164" t="str">
        <f>IF(K135&gt;0,支出入力表!C136,"")</f>
        <v/>
      </c>
      <c r="D135" s="165" t="str">
        <f>IF(K135&gt;0,支出入力表!E136,"")</f>
        <v/>
      </c>
      <c r="E135" s="165" t="str">
        <f>IF(K135&gt;0,支出入力表!F136,"")</f>
        <v/>
      </c>
      <c r="F135" s="164" t="str">
        <f>IF(K135&gt;0,VLOOKUP(E135,支出入力表!F136:$M$2000,3,FALSE),"")</f>
        <v/>
      </c>
      <c r="G135" s="164" t="str">
        <f>IF(K135&gt;0,VLOOKUP(E135,支出入力表!F136:$M$2000,4,FALSE),"")</f>
        <v/>
      </c>
      <c r="H135" s="166" t="str">
        <f>IF(K135&gt;0,VLOOKUP(E135,支出入力表!F136:$M$2000,5,FALSE),"")</f>
        <v/>
      </c>
      <c r="I135" s="168" t="str">
        <f t="shared" si="5"/>
        <v/>
      </c>
      <c r="K135">
        <f t="shared" si="6"/>
        <v>0</v>
      </c>
      <c r="L135">
        <f>IF(+支出入力表!M136="",0,+支出入力表!M136)</f>
        <v>0</v>
      </c>
      <c r="M135">
        <f>IF(支出入力表!S136="",0,支出入力表!S136)</f>
        <v>0</v>
      </c>
    </row>
    <row r="136" spans="2:13" x14ac:dyDescent="0.55000000000000004">
      <c r="B136" s="163" t="str">
        <f>IF(K136&gt;0,支出入力表!A137,"")</f>
        <v/>
      </c>
      <c r="C136" s="164" t="str">
        <f>IF(K136&gt;0,支出入力表!C137,"")</f>
        <v/>
      </c>
      <c r="D136" s="165" t="str">
        <f>IF(K136&gt;0,支出入力表!E137,"")</f>
        <v/>
      </c>
      <c r="E136" s="165" t="str">
        <f>IF(K136&gt;0,支出入力表!F137,"")</f>
        <v/>
      </c>
      <c r="F136" s="164" t="str">
        <f>IF(K136&gt;0,VLOOKUP(E136,支出入力表!F137:$M$2000,3,FALSE),"")</f>
        <v/>
      </c>
      <c r="G136" s="164" t="str">
        <f>IF(K136&gt;0,VLOOKUP(E136,支出入力表!F137:$M$2000,4,FALSE),"")</f>
        <v/>
      </c>
      <c r="H136" s="166" t="str">
        <f>IF(K136&gt;0,VLOOKUP(E136,支出入力表!F137:$M$2000,5,FALSE),"")</f>
        <v/>
      </c>
      <c r="I136" s="168" t="str">
        <f t="shared" si="5"/>
        <v/>
      </c>
      <c r="K136">
        <f t="shared" si="6"/>
        <v>0</v>
      </c>
      <c r="L136">
        <f>IF(+支出入力表!M137="",0,+支出入力表!M137)</f>
        <v>0</v>
      </c>
      <c r="M136">
        <f>IF(支出入力表!S137="",0,支出入力表!S137)</f>
        <v>0</v>
      </c>
    </row>
    <row r="137" spans="2:13" x14ac:dyDescent="0.55000000000000004">
      <c r="B137" s="163" t="str">
        <f>IF(K137&gt;0,支出入力表!A138,"")</f>
        <v/>
      </c>
      <c r="C137" s="164" t="str">
        <f>IF(K137&gt;0,支出入力表!C138,"")</f>
        <v/>
      </c>
      <c r="D137" s="165" t="str">
        <f>IF(K137&gt;0,支出入力表!E138,"")</f>
        <v/>
      </c>
      <c r="E137" s="165" t="str">
        <f>IF(K137&gt;0,支出入力表!F138,"")</f>
        <v/>
      </c>
      <c r="F137" s="164" t="str">
        <f>IF(K137&gt;0,VLOOKUP(E137,支出入力表!F138:$M$2000,3,FALSE),"")</f>
        <v/>
      </c>
      <c r="G137" s="164" t="str">
        <f>IF(K137&gt;0,VLOOKUP(E137,支出入力表!F138:$M$2000,4,FALSE),"")</f>
        <v/>
      </c>
      <c r="H137" s="166" t="str">
        <f>IF(K137&gt;0,VLOOKUP(E137,支出入力表!F138:$M$2000,5,FALSE),"")</f>
        <v/>
      </c>
      <c r="I137" s="168" t="str">
        <f t="shared" si="5"/>
        <v/>
      </c>
      <c r="K137">
        <f t="shared" si="6"/>
        <v>0</v>
      </c>
      <c r="L137">
        <f>IF(+支出入力表!M138="",0,+支出入力表!M138)</f>
        <v>0</v>
      </c>
      <c r="M137">
        <f>IF(支出入力表!S138="",0,支出入力表!S138)</f>
        <v>0</v>
      </c>
    </row>
    <row r="138" spans="2:13" x14ac:dyDescent="0.55000000000000004">
      <c r="B138" s="163" t="str">
        <f>IF(K138&gt;0,支出入力表!A139,"")</f>
        <v/>
      </c>
      <c r="C138" s="164" t="str">
        <f>IF(K138&gt;0,支出入力表!C139,"")</f>
        <v/>
      </c>
      <c r="D138" s="165" t="str">
        <f>IF(K138&gt;0,支出入力表!E139,"")</f>
        <v/>
      </c>
      <c r="E138" s="165" t="str">
        <f>IF(K138&gt;0,支出入力表!F139,"")</f>
        <v/>
      </c>
      <c r="F138" s="164" t="str">
        <f>IF(K138&gt;0,VLOOKUP(E138,支出入力表!F139:$M$2000,3,FALSE),"")</f>
        <v/>
      </c>
      <c r="G138" s="164" t="str">
        <f>IF(K138&gt;0,VLOOKUP(E138,支出入力表!F139:$M$2000,4,FALSE),"")</f>
        <v/>
      </c>
      <c r="H138" s="166" t="str">
        <f>IF(K138&gt;0,VLOOKUP(E138,支出入力表!F139:$M$2000,5,FALSE),"")</f>
        <v/>
      </c>
      <c r="I138" s="168" t="str">
        <f t="shared" si="5"/>
        <v/>
      </c>
      <c r="K138">
        <f t="shared" si="6"/>
        <v>0</v>
      </c>
      <c r="L138">
        <f>IF(+支出入力表!M139="",0,+支出入力表!M139)</f>
        <v>0</v>
      </c>
      <c r="M138">
        <f>IF(支出入力表!S139="",0,支出入力表!S139)</f>
        <v>0</v>
      </c>
    </row>
    <row r="139" spans="2:13" x14ac:dyDescent="0.55000000000000004">
      <c r="B139" s="163" t="str">
        <f>IF(K139&gt;0,支出入力表!A140,"")</f>
        <v/>
      </c>
      <c r="C139" s="164" t="str">
        <f>IF(K139&gt;0,支出入力表!C140,"")</f>
        <v/>
      </c>
      <c r="D139" s="165" t="str">
        <f>IF(K139&gt;0,支出入力表!E140,"")</f>
        <v/>
      </c>
      <c r="E139" s="165" t="str">
        <f>IF(K139&gt;0,支出入力表!F140,"")</f>
        <v/>
      </c>
      <c r="F139" s="164" t="str">
        <f>IF(K139&gt;0,VLOOKUP(E139,支出入力表!F140:$M$2000,3,FALSE),"")</f>
        <v/>
      </c>
      <c r="G139" s="164" t="str">
        <f>IF(K139&gt;0,VLOOKUP(E139,支出入力表!F140:$M$2000,4,FALSE),"")</f>
        <v/>
      </c>
      <c r="H139" s="166" t="str">
        <f>IF(K139&gt;0,VLOOKUP(E139,支出入力表!F140:$M$2000,5,FALSE),"")</f>
        <v/>
      </c>
      <c r="I139" s="168" t="str">
        <f t="shared" si="5"/>
        <v/>
      </c>
      <c r="K139">
        <f t="shared" si="6"/>
        <v>0</v>
      </c>
      <c r="L139">
        <f>IF(+支出入力表!M140="",0,+支出入力表!M140)</f>
        <v>0</v>
      </c>
      <c r="M139">
        <f>IF(支出入力表!S140="",0,支出入力表!S140)</f>
        <v>0</v>
      </c>
    </row>
    <row r="140" spans="2:13" x14ac:dyDescent="0.55000000000000004">
      <c r="B140" s="163" t="str">
        <f>IF(K140&gt;0,支出入力表!A141,"")</f>
        <v/>
      </c>
      <c r="C140" s="164" t="str">
        <f>IF(K140&gt;0,支出入力表!C141,"")</f>
        <v/>
      </c>
      <c r="D140" s="165" t="str">
        <f>IF(K140&gt;0,支出入力表!E141,"")</f>
        <v/>
      </c>
      <c r="E140" s="165" t="str">
        <f>IF(K140&gt;0,支出入力表!F141,"")</f>
        <v/>
      </c>
      <c r="F140" s="164" t="str">
        <f>IF(K140&gt;0,VLOOKUP(E140,支出入力表!F141:$M$2000,3,FALSE),"")</f>
        <v/>
      </c>
      <c r="G140" s="164" t="str">
        <f>IF(K140&gt;0,VLOOKUP(E140,支出入力表!F141:$M$2000,4,FALSE),"")</f>
        <v/>
      </c>
      <c r="H140" s="166" t="str">
        <f>IF(K140&gt;0,VLOOKUP(E140,支出入力表!F141:$M$2000,5,FALSE),"")</f>
        <v/>
      </c>
      <c r="I140" s="168" t="str">
        <f t="shared" si="5"/>
        <v/>
      </c>
      <c r="K140">
        <f t="shared" si="6"/>
        <v>0</v>
      </c>
      <c r="L140">
        <f>IF(+支出入力表!M141="",0,+支出入力表!M141)</f>
        <v>0</v>
      </c>
      <c r="M140">
        <f>IF(支出入力表!S141="",0,支出入力表!S141)</f>
        <v>0</v>
      </c>
    </row>
    <row r="141" spans="2:13" x14ac:dyDescent="0.55000000000000004">
      <c r="B141" s="163" t="str">
        <f>IF(K141&gt;0,支出入力表!A142,"")</f>
        <v/>
      </c>
      <c r="C141" s="164" t="str">
        <f>IF(K141&gt;0,支出入力表!C142,"")</f>
        <v/>
      </c>
      <c r="D141" s="165" t="str">
        <f>IF(K141&gt;0,支出入力表!E142,"")</f>
        <v/>
      </c>
      <c r="E141" s="165" t="str">
        <f>IF(K141&gt;0,支出入力表!F142,"")</f>
        <v/>
      </c>
      <c r="F141" s="164" t="str">
        <f>IF(K141&gt;0,VLOOKUP(E141,支出入力表!F142:$M$2000,3,FALSE),"")</f>
        <v/>
      </c>
      <c r="G141" s="164" t="str">
        <f>IF(K141&gt;0,VLOOKUP(E141,支出入力表!F142:$M$2000,4,FALSE),"")</f>
        <v/>
      </c>
      <c r="H141" s="166" t="str">
        <f>IF(K141&gt;0,VLOOKUP(E141,支出入力表!F142:$M$2000,5,FALSE),"")</f>
        <v/>
      </c>
      <c r="I141" s="168" t="str">
        <f t="shared" si="5"/>
        <v/>
      </c>
      <c r="K141">
        <f t="shared" si="6"/>
        <v>0</v>
      </c>
      <c r="L141">
        <f>IF(+支出入力表!M142="",0,+支出入力表!M142)</f>
        <v>0</v>
      </c>
      <c r="M141">
        <f>IF(支出入力表!S142="",0,支出入力表!S142)</f>
        <v>0</v>
      </c>
    </row>
    <row r="142" spans="2:13" x14ac:dyDescent="0.55000000000000004">
      <c r="B142" s="163" t="str">
        <f>IF(K142&gt;0,支出入力表!A143,"")</f>
        <v/>
      </c>
      <c r="C142" s="164" t="str">
        <f>IF(K142&gt;0,支出入力表!C143,"")</f>
        <v/>
      </c>
      <c r="D142" s="165" t="str">
        <f>IF(K142&gt;0,支出入力表!E143,"")</f>
        <v/>
      </c>
      <c r="E142" s="165" t="str">
        <f>IF(K142&gt;0,支出入力表!F143,"")</f>
        <v/>
      </c>
      <c r="F142" s="164" t="str">
        <f>IF(K142&gt;0,VLOOKUP(E142,支出入力表!F143:$M$2000,3,FALSE),"")</f>
        <v/>
      </c>
      <c r="G142" s="164" t="str">
        <f>IF(K142&gt;0,VLOOKUP(E142,支出入力表!F143:$M$2000,4,FALSE),"")</f>
        <v/>
      </c>
      <c r="H142" s="166" t="str">
        <f>IF(K142&gt;0,VLOOKUP(E142,支出入力表!F143:$M$2000,5,FALSE),"")</f>
        <v/>
      </c>
      <c r="I142" s="168" t="str">
        <f t="shared" si="5"/>
        <v/>
      </c>
      <c r="K142">
        <f t="shared" si="6"/>
        <v>0</v>
      </c>
      <c r="L142">
        <f>IF(+支出入力表!M143="",0,+支出入力表!M143)</f>
        <v>0</v>
      </c>
      <c r="M142">
        <f>IF(支出入力表!S143="",0,支出入力表!S143)</f>
        <v>0</v>
      </c>
    </row>
    <row r="143" spans="2:13" x14ac:dyDescent="0.55000000000000004">
      <c r="B143" s="163" t="str">
        <f>IF(K143&gt;0,支出入力表!A144,"")</f>
        <v/>
      </c>
      <c r="C143" s="164" t="str">
        <f>IF(K143&gt;0,支出入力表!C144,"")</f>
        <v/>
      </c>
      <c r="D143" s="165" t="str">
        <f>IF(K143&gt;0,支出入力表!E144,"")</f>
        <v/>
      </c>
      <c r="E143" s="165" t="str">
        <f>IF(K143&gt;0,支出入力表!F144,"")</f>
        <v/>
      </c>
      <c r="F143" s="164" t="str">
        <f>IF(K143&gt;0,VLOOKUP(E143,支出入力表!F144:$M$2000,3,FALSE),"")</f>
        <v/>
      </c>
      <c r="G143" s="164" t="str">
        <f>IF(K143&gt;0,VLOOKUP(E143,支出入力表!F144:$M$2000,4,FALSE),"")</f>
        <v/>
      </c>
      <c r="H143" s="166" t="str">
        <f>IF(K143&gt;0,VLOOKUP(E143,支出入力表!F144:$M$2000,5,FALSE),"")</f>
        <v/>
      </c>
      <c r="I143" s="168" t="str">
        <f t="shared" si="5"/>
        <v/>
      </c>
      <c r="K143">
        <f t="shared" si="6"/>
        <v>0</v>
      </c>
      <c r="L143">
        <f>IF(+支出入力表!M144="",0,+支出入力表!M144)</f>
        <v>0</v>
      </c>
      <c r="M143">
        <f>IF(支出入力表!S144="",0,支出入力表!S144)</f>
        <v>0</v>
      </c>
    </row>
    <row r="144" spans="2:13" x14ac:dyDescent="0.55000000000000004">
      <c r="B144" s="163" t="str">
        <f>IF(K144&gt;0,支出入力表!A145,"")</f>
        <v/>
      </c>
      <c r="C144" s="164" t="str">
        <f>IF(K144&gt;0,支出入力表!C145,"")</f>
        <v/>
      </c>
      <c r="D144" s="165" t="str">
        <f>IF(K144&gt;0,支出入力表!E145,"")</f>
        <v/>
      </c>
      <c r="E144" s="165" t="str">
        <f>IF(K144&gt;0,支出入力表!F145,"")</f>
        <v/>
      </c>
      <c r="F144" s="164" t="str">
        <f>IF(K144&gt;0,VLOOKUP(E144,支出入力表!F145:$M$2000,3,FALSE),"")</f>
        <v/>
      </c>
      <c r="G144" s="164" t="str">
        <f>IF(K144&gt;0,VLOOKUP(E144,支出入力表!F145:$M$2000,4,FALSE),"")</f>
        <v/>
      </c>
      <c r="H144" s="166" t="str">
        <f>IF(K144&gt;0,VLOOKUP(E144,支出入力表!F145:$M$2000,5,FALSE),"")</f>
        <v/>
      </c>
      <c r="I144" s="168" t="str">
        <f t="shared" si="5"/>
        <v/>
      </c>
      <c r="K144">
        <f t="shared" si="6"/>
        <v>0</v>
      </c>
      <c r="L144">
        <f>IF(+支出入力表!M145="",0,+支出入力表!M145)</f>
        <v>0</v>
      </c>
      <c r="M144">
        <f>IF(支出入力表!S145="",0,支出入力表!S145)</f>
        <v>0</v>
      </c>
    </row>
    <row r="145" spans="2:13" x14ac:dyDescent="0.55000000000000004">
      <c r="B145" s="163" t="str">
        <f>IF(K145&gt;0,支出入力表!A146,"")</f>
        <v/>
      </c>
      <c r="C145" s="164" t="str">
        <f>IF(K145&gt;0,支出入力表!C146,"")</f>
        <v/>
      </c>
      <c r="D145" s="165" t="str">
        <f>IF(K145&gt;0,支出入力表!E146,"")</f>
        <v/>
      </c>
      <c r="E145" s="165" t="str">
        <f>IF(K145&gt;0,支出入力表!F146,"")</f>
        <v/>
      </c>
      <c r="F145" s="164" t="str">
        <f>IF(K145&gt;0,VLOOKUP(E145,支出入力表!F146:$M$2000,3,FALSE),"")</f>
        <v/>
      </c>
      <c r="G145" s="164" t="str">
        <f>IF(K145&gt;0,VLOOKUP(E145,支出入力表!F146:$M$2000,4,FALSE),"")</f>
        <v/>
      </c>
      <c r="H145" s="166" t="str">
        <f>IF(K145&gt;0,VLOOKUP(E145,支出入力表!F146:$M$2000,5,FALSE),"")</f>
        <v/>
      </c>
      <c r="I145" s="168" t="str">
        <f t="shared" si="5"/>
        <v/>
      </c>
      <c r="K145">
        <f t="shared" si="6"/>
        <v>0</v>
      </c>
      <c r="L145">
        <f>IF(+支出入力表!M146="",0,+支出入力表!M146)</f>
        <v>0</v>
      </c>
      <c r="M145">
        <f>IF(支出入力表!S146="",0,支出入力表!S146)</f>
        <v>0</v>
      </c>
    </row>
    <row r="146" spans="2:13" x14ac:dyDescent="0.55000000000000004">
      <c r="B146" s="163" t="str">
        <f>IF(K146&gt;0,支出入力表!A147,"")</f>
        <v/>
      </c>
      <c r="C146" s="164" t="str">
        <f>IF(K146&gt;0,支出入力表!C147,"")</f>
        <v/>
      </c>
      <c r="D146" s="165" t="str">
        <f>IF(K146&gt;0,支出入力表!E147,"")</f>
        <v/>
      </c>
      <c r="E146" s="165" t="str">
        <f>IF(K146&gt;0,支出入力表!F147,"")</f>
        <v/>
      </c>
      <c r="F146" s="164" t="str">
        <f>IF(K146&gt;0,VLOOKUP(E146,支出入力表!F147:$M$2000,3,FALSE),"")</f>
        <v/>
      </c>
      <c r="G146" s="164" t="str">
        <f>IF(K146&gt;0,VLOOKUP(E146,支出入力表!F147:$M$2000,4,FALSE),"")</f>
        <v/>
      </c>
      <c r="H146" s="166" t="str">
        <f>IF(K146&gt;0,VLOOKUP(E146,支出入力表!F147:$M$2000,5,FALSE),"")</f>
        <v/>
      </c>
      <c r="I146" s="168" t="str">
        <f t="shared" si="5"/>
        <v/>
      </c>
      <c r="K146">
        <f t="shared" si="6"/>
        <v>0</v>
      </c>
      <c r="L146">
        <f>IF(+支出入力表!M147="",0,+支出入力表!M147)</f>
        <v>0</v>
      </c>
      <c r="M146">
        <f>IF(支出入力表!S147="",0,支出入力表!S147)</f>
        <v>0</v>
      </c>
    </row>
    <row r="147" spans="2:13" x14ac:dyDescent="0.55000000000000004">
      <c r="B147" s="163" t="str">
        <f>IF(K147&gt;0,支出入力表!A148,"")</f>
        <v/>
      </c>
      <c r="C147" s="164" t="str">
        <f>IF(K147&gt;0,支出入力表!C148,"")</f>
        <v/>
      </c>
      <c r="D147" s="165" t="str">
        <f>IF(K147&gt;0,支出入力表!E148,"")</f>
        <v/>
      </c>
      <c r="E147" s="165" t="str">
        <f>IF(K147&gt;0,支出入力表!F148,"")</f>
        <v/>
      </c>
      <c r="F147" s="164" t="str">
        <f>IF(K147&gt;0,VLOOKUP(E147,支出入力表!F148:$M$2000,3,FALSE),"")</f>
        <v/>
      </c>
      <c r="G147" s="164" t="str">
        <f>IF(K147&gt;0,VLOOKUP(E147,支出入力表!F148:$M$2000,4,FALSE),"")</f>
        <v/>
      </c>
      <c r="H147" s="166" t="str">
        <f>IF(K147&gt;0,VLOOKUP(E147,支出入力表!F148:$M$2000,5,FALSE),"")</f>
        <v/>
      </c>
      <c r="I147" s="168" t="str">
        <f t="shared" si="5"/>
        <v/>
      </c>
      <c r="K147">
        <f t="shared" si="6"/>
        <v>0</v>
      </c>
      <c r="L147">
        <f>IF(+支出入力表!M148="",0,+支出入力表!M148)</f>
        <v>0</v>
      </c>
      <c r="M147">
        <f>IF(支出入力表!S148="",0,支出入力表!S148)</f>
        <v>0</v>
      </c>
    </row>
    <row r="148" spans="2:13" x14ac:dyDescent="0.55000000000000004">
      <c r="B148" s="163" t="str">
        <f>IF(K148&gt;0,支出入力表!A149,"")</f>
        <v/>
      </c>
      <c r="C148" s="164" t="str">
        <f>IF(K148&gt;0,支出入力表!C149,"")</f>
        <v/>
      </c>
      <c r="D148" s="165" t="str">
        <f>IF(K148&gt;0,支出入力表!E149,"")</f>
        <v/>
      </c>
      <c r="E148" s="165" t="str">
        <f>IF(K148&gt;0,支出入力表!F149,"")</f>
        <v/>
      </c>
      <c r="F148" s="164" t="str">
        <f>IF(K148&gt;0,VLOOKUP(E148,支出入力表!F149:$M$2000,3,FALSE),"")</f>
        <v/>
      </c>
      <c r="G148" s="164" t="str">
        <f>IF(K148&gt;0,VLOOKUP(E148,支出入力表!F149:$M$2000,4,FALSE),"")</f>
        <v/>
      </c>
      <c r="H148" s="166" t="str">
        <f>IF(K148&gt;0,VLOOKUP(E148,支出入力表!F149:$M$2000,5,FALSE),"")</f>
        <v/>
      </c>
      <c r="I148" s="168" t="str">
        <f t="shared" si="5"/>
        <v/>
      </c>
      <c r="K148">
        <f t="shared" si="6"/>
        <v>0</v>
      </c>
      <c r="L148">
        <f>IF(+支出入力表!M149="",0,+支出入力表!M149)</f>
        <v>0</v>
      </c>
      <c r="M148">
        <f>IF(支出入力表!S149="",0,支出入力表!S149)</f>
        <v>0</v>
      </c>
    </row>
    <row r="149" spans="2:13" x14ac:dyDescent="0.55000000000000004">
      <c r="B149" s="163" t="str">
        <f>IF(K149&gt;0,支出入力表!A150,"")</f>
        <v/>
      </c>
      <c r="C149" s="164" t="str">
        <f>IF(K149&gt;0,支出入力表!C150,"")</f>
        <v/>
      </c>
      <c r="D149" s="165" t="str">
        <f>IF(K149&gt;0,支出入力表!E150,"")</f>
        <v/>
      </c>
      <c r="E149" s="165" t="str">
        <f>IF(K149&gt;0,支出入力表!F150,"")</f>
        <v/>
      </c>
      <c r="F149" s="164" t="str">
        <f>IF(K149&gt;0,VLOOKUP(E149,支出入力表!F150:$M$2000,3,FALSE),"")</f>
        <v/>
      </c>
      <c r="G149" s="164" t="str">
        <f>IF(K149&gt;0,VLOOKUP(E149,支出入力表!F150:$M$2000,4,FALSE),"")</f>
        <v/>
      </c>
      <c r="H149" s="166" t="str">
        <f>IF(K149&gt;0,VLOOKUP(E149,支出入力表!F150:$M$2000,5,FALSE),"")</f>
        <v/>
      </c>
      <c r="I149" s="168" t="str">
        <f t="shared" si="5"/>
        <v/>
      </c>
      <c r="K149">
        <f t="shared" si="6"/>
        <v>0</v>
      </c>
      <c r="L149">
        <f>IF(+支出入力表!M150="",0,+支出入力表!M150)</f>
        <v>0</v>
      </c>
      <c r="M149">
        <f>IF(支出入力表!S150="",0,支出入力表!S150)</f>
        <v>0</v>
      </c>
    </row>
    <row r="150" spans="2:13" x14ac:dyDescent="0.55000000000000004">
      <c r="B150" s="163" t="str">
        <f>IF(K150&gt;0,支出入力表!A151,"")</f>
        <v/>
      </c>
      <c r="C150" s="164" t="str">
        <f>IF(K150&gt;0,支出入力表!C151,"")</f>
        <v/>
      </c>
      <c r="D150" s="165" t="str">
        <f>IF(K150&gt;0,支出入力表!E151,"")</f>
        <v/>
      </c>
      <c r="E150" s="165" t="str">
        <f>IF(K150&gt;0,支出入力表!F151,"")</f>
        <v/>
      </c>
      <c r="F150" s="164" t="str">
        <f>IF(K150&gt;0,VLOOKUP(E150,支出入力表!F151:$M$2000,3,FALSE),"")</f>
        <v/>
      </c>
      <c r="G150" s="164" t="str">
        <f>IF(K150&gt;0,VLOOKUP(E150,支出入力表!F151:$M$2000,4,FALSE),"")</f>
        <v/>
      </c>
      <c r="H150" s="166" t="str">
        <f>IF(K150&gt;0,VLOOKUP(E150,支出入力表!F151:$M$2000,5,FALSE),"")</f>
        <v/>
      </c>
      <c r="I150" s="168" t="str">
        <f t="shared" si="5"/>
        <v/>
      </c>
      <c r="K150">
        <f t="shared" si="6"/>
        <v>0</v>
      </c>
      <c r="L150">
        <f>IF(+支出入力表!M151="",0,+支出入力表!M151)</f>
        <v>0</v>
      </c>
      <c r="M150">
        <f>IF(支出入力表!S151="",0,支出入力表!S151)</f>
        <v>0</v>
      </c>
    </row>
    <row r="151" spans="2:13" x14ac:dyDescent="0.55000000000000004">
      <c r="B151" s="163" t="str">
        <f>IF(K151&gt;0,支出入力表!A152,"")</f>
        <v/>
      </c>
      <c r="C151" s="164" t="str">
        <f>IF(K151&gt;0,支出入力表!C152,"")</f>
        <v/>
      </c>
      <c r="D151" s="165" t="str">
        <f>IF(K151&gt;0,支出入力表!E152,"")</f>
        <v/>
      </c>
      <c r="E151" s="165" t="str">
        <f>IF(K151&gt;0,支出入力表!F152,"")</f>
        <v/>
      </c>
      <c r="F151" s="164" t="str">
        <f>IF(K151&gt;0,VLOOKUP(E151,支出入力表!F152:$M$2000,3,FALSE),"")</f>
        <v/>
      </c>
      <c r="G151" s="164" t="str">
        <f>IF(K151&gt;0,VLOOKUP(E151,支出入力表!F152:$M$2000,4,FALSE),"")</f>
        <v/>
      </c>
      <c r="H151" s="166" t="str">
        <f>IF(K151&gt;0,VLOOKUP(E151,支出入力表!F152:$M$2000,5,FALSE),"")</f>
        <v/>
      </c>
      <c r="I151" s="168" t="str">
        <f t="shared" si="5"/>
        <v/>
      </c>
      <c r="K151">
        <f t="shared" si="6"/>
        <v>0</v>
      </c>
      <c r="L151">
        <f>IF(+支出入力表!M152="",0,+支出入力表!M152)</f>
        <v>0</v>
      </c>
      <c r="M151">
        <f>IF(支出入力表!S152="",0,支出入力表!S152)</f>
        <v>0</v>
      </c>
    </row>
    <row r="152" spans="2:13" x14ac:dyDescent="0.55000000000000004">
      <c r="B152" s="163" t="str">
        <f>IF(K152&gt;0,支出入力表!A153,"")</f>
        <v/>
      </c>
      <c r="C152" s="164" t="str">
        <f>IF(K152&gt;0,支出入力表!C153,"")</f>
        <v/>
      </c>
      <c r="D152" s="165" t="str">
        <f>IF(K152&gt;0,支出入力表!E153,"")</f>
        <v/>
      </c>
      <c r="E152" s="165" t="str">
        <f>IF(K152&gt;0,支出入力表!F153,"")</f>
        <v/>
      </c>
      <c r="F152" s="164" t="str">
        <f>IF(K152&gt;0,VLOOKUP(E152,支出入力表!F153:$M$2000,3,FALSE),"")</f>
        <v/>
      </c>
      <c r="G152" s="164" t="str">
        <f>IF(K152&gt;0,VLOOKUP(E152,支出入力表!F153:$M$2000,4,FALSE),"")</f>
        <v/>
      </c>
      <c r="H152" s="166" t="str">
        <f>IF(K152&gt;0,VLOOKUP(E152,支出入力表!F153:$M$2000,5,FALSE),"")</f>
        <v/>
      </c>
      <c r="I152" s="168" t="str">
        <f t="shared" si="5"/>
        <v/>
      </c>
      <c r="K152">
        <f t="shared" si="6"/>
        <v>0</v>
      </c>
      <c r="L152">
        <f>IF(+支出入力表!M153="",0,+支出入力表!M153)</f>
        <v>0</v>
      </c>
      <c r="M152">
        <f>IF(支出入力表!S153="",0,支出入力表!S153)</f>
        <v>0</v>
      </c>
    </row>
    <row r="153" spans="2:13" x14ac:dyDescent="0.55000000000000004">
      <c r="B153" s="163" t="str">
        <f>IF(K153&gt;0,支出入力表!A154,"")</f>
        <v/>
      </c>
      <c r="C153" s="164" t="str">
        <f>IF(K153&gt;0,支出入力表!C154,"")</f>
        <v/>
      </c>
      <c r="D153" s="165" t="str">
        <f>IF(K153&gt;0,支出入力表!E154,"")</f>
        <v/>
      </c>
      <c r="E153" s="165" t="str">
        <f>IF(K153&gt;0,支出入力表!F154,"")</f>
        <v/>
      </c>
      <c r="F153" s="164" t="str">
        <f>IF(K153&gt;0,VLOOKUP(E153,支出入力表!F154:$M$2000,3,FALSE),"")</f>
        <v/>
      </c>
      <c r="G153" s="164" t="str">
        <f>IF(K153&gt;0,VLOOKUP(E153,支出入力表!F154:$M$2000,4,FALSE),"")</f>
        <v/>
      </c>
      <c r="H153" s="166" t="str">
        <f>IF(K153&gt;0,VLOOKUP(E153,支出入力表!F154:$M$2000,5,FALSE),"")</f>
        <v/>
      </c>
      <c r="I153" s="168" t="str">
        <f t="shared" si="5"/>
        <v/>
      </c>
      <c r="K153">
        <f t="shared" si="6"/>
        <v>0</v>
      </c>
      <c r="L153">
        <f>IF(+支出入力表!M154="",0,+支出入力表!M154)</f>
        <v>0</v>
      </c>
      <c r="M153">
        <f>IF(支出入力表!S154="",0,支出入力表!S154)</f>
        <v>0</v>
      </c>
    </row>
    <row r="154" spans="2:13" x14ac:dyDescent="0.55000000000000004">
      <c r="B154" s="163" t="str">
        <f>IF(K154&gt;0,支出入力表!A155,"")</f>
        <v/>
      </c>
      <c r="C154" s="164" t="str">
        <f>IF(K154&gt;0,支出入力表!C155,"")</f>
        <v/>
      </c>
      <c r="D154" s="165" t="str">
        <f>IF(K154&gt;0,支出入力表!E155,"")</f>
        <v/>
      </c>
      <c r="E154" s="165" t="str">
        <f>IF(K154&gt;0,支出入力表!F155,"")</f>
        <v/>
      </c>
      <c r="F154" s="164" t="str">
        <f>IF(K154&gt;0,VLOOKUP(E154,支出入力表!F155:$M$2000,3,FALSE),"")</f>
        <v/>
      </c>
      <c r="G154" s="164" t="str">
        <f>IF(K154&gt;0,VLOOKUP(E154,支出入力表!F155:$M$2000,4,FALSE),"")</f>
        <v/>
      </c>
      <c r="H154" s="166" t="str">
        <f>IF(K154&gt;0,VLOOKUP(E154,支出入力表!F155:$M$2000,5,FALSE),"")</f>
        <v/>
      </c>
      <c r="I154" s="168" t="str">
        <f t="shared" si="5"/>
        <v/>
      </c>
      <c r="K154">
        <f t="shared" si="6"/>
        <v>0</v>
      </c>
      <c r="L154">
        <f>IF(+支出入力表!M155="",0,+支出入力表!M155)</f>
        <v>0</v>
      </c>
      <c r="M154">
        <f>IF(支出入力表!S155="",0,支出入力表!S155)</f>
        <v>0</v>
      </c>
    </row>
    <row r="155" spans="2:13" x14ac:dyDescent="0.55000000000000004">
      <c r="B155" s="163" t="str">
        <f>IF(K155&gt;0,支出入力表!A156,"")</f>
        <v/>
      </c>
      <c r="C155" s="164" t="str">
        <f>IF(K155&gt;0,支出入力表!C156,"")</f>
        <v/>
      </c>
      <c r="D155" s="165" t="str">
        <f>IF(K155&gt;0,支出入力表!E156,"")</f>
        <v/>
      </c>
      <c r="E155" s="165" t="str">
        <f>IF(K155&gt;0,支出入力表!F156,"")</f>
        <v/>
      </c>
      <c r="F155" s="164" t="str">
        <f>IF(K155&gt;0,VLOOKUP(E155,支出入力表!F156:$M$2000,3,FALSE),"")</f>
        <v/>
      </c>
      <c r="G155" s="164" t="str">
        <f>IF(K155&gt;0,VLOOKUP(E155,支出入力表!F156:$M$2000,4,FALSE),"")</f>
        <v/>
      </c>
      <c r="H155" s="166" t="str">
        <f>IF(K155&gt;0,VLOOKUP(E155,支出入力表!F156:$M$2000,5,FALSE),"")</f>
        <v/>
      </c>
      <c r="I155" s="168" t="str">
        <f t="shared" si="5"/>
        <v/>
      </c>
      <c r="K155">
        <f t="shared" si="6"/>
        <v>0</v>
      </c>
      <c r="L155">
        <f>IF(+支出入力表!M156="",0,+支出入力表!M156)</f>
        <v>0</v>
      </c>
      <c r="M155">
        <f>IF(支出入力表!S156="",0,支出入力表!S156)</f>
        <v>0</v>
      </c>
    </row>
    <row r="156" spans="2:13" x14ac:dyDescent="0.55000000000000004">
      <c r="B156" s="163" t="str">
        <f>IF(K156&gt;0,支出入力表!A157,"")</f>
        <v/>
      </c>
      <c r="C156" s="164" t="str">
        <f>IF(K156&gt;0,支出入力表!C157,"")</f>
        <v/>
      </c>
      <c r="D156" s="165" t="str">
        <f>IF(K156&gt;0,支出入力表!E157,"")</f>
        <v/>
      </c>
      <c r="E156" s="165" t="str">
        <f>IF(K156&gt;0,支出入力表!F157,"")</f>
        <v/>
      </c>
      <c r="F156" s="164" t="str">
        <f>IF(K156&gt;0,VLOOKUP(E156,支出入力表!F157:$M$2000,3,FALSE),"")</f>
        <v/>
      </c>
      <c r="G156" s="164" t="str">
        <f>IF(K156&gt;0,VLOOKUP(E156,支出入力表!F157:$M$2000,4,FALSE),"")</f>
        <v/>
      </c>
      <c r="H156" s="166" t="str">
        <f>IF(K156&gt;0,VLOOKUP(E156,支出入力表!F157:$M$2000,5,FALSE),"")</f>
        <v/>
      </c>
      <c r="I156" s="168" t="str">
        <f t="shared" si="5"/>
        <v/>
      </c>
      <c r="K156">
        <f t="shared" si="6"/>
        <v>0</v>
      </c>
      <c r="L156">
        <f>IF(+支出入力表!M157="",0,+支出入力表!M157)</f>
        <v>0</v>
      </c>
      <c r="M156">
        <f>IF(支出入力表!S157="",0,支出入力表!S157)</f>
        <v>0</v>
      </c>
    </row>
    <row r="157" spans="2:13" x14ac:dyDescent="0.55000000000000004">
      <c r="B157" s="163" t="str">
        <f>IF(K157&gt;0,支出入力表!A158,"")</f>
        <v/>
      </c>
      <c r="C157" s="164" t="str">
        <f>IF(K157&gt;0,支出入力表!C158,"")</f>
        <v/>
      </c>
      <c r="D157" s="165" t="str">
        <f>IF(K157&gt;0,支出入力表!E158,"")</f>
        <v/>
      </c>
      <c r="E157" s="165" t="str">
        <f>IF(K157&gt;0,支出入力表!F158,"")</f>
        <v/>
      </c>
      <c r="F157" s="164" t="str">
        <f>IF(K157&gt;0,VLOOKUP(E157,支出入力表!F158:$M$2000,3,FALSE),"")</f>
        <v/>
      </c>
      <c r="G157" s="164" t="str">
        <f>IF(K157&gt;0,VLOOKUP(E157,支出入力表!F158:$M$2000,4,FALSE),"")</f>
        <v/>
      </c>
      <c r="H157" s="166" t="str">
        <f>IF(K157&gt;0,VLOOKUP(E157,支出入力表!F158:$M$2000,5,FALSE),"")</f>
        <v/>
      </c>
      <c r="I157" s="168" t="str">
        <f t="shared" si="5"/>
        <v/>
      </c>
      <c r="K157">
        <f t="shared" si="6"/>
        <v>0</v>
      </c>
      <c r="L157">
        <f>IF(+支出入力表!M158="",0,+支出入力表!M158)</f>
        <v>0</v>
      </c>
      <c r="M157">
        <f>IF(支出入力表!S158="",0,支出入力表!S158)</f>
        <v>0</v>
      </c>
    </row>
    <row r="158" spans="2:13" x14ac:dyDescent="0.55000000000000004">
      <c r="B158" s="163" t="str">
        <f>IF(K158&gt;0,支出入力表!A159,"")</f>
        <v/>
      </c>
      <c r="C158" s="164" t="str">
        <f>IF(K158&gt;0,支出入力表!C159,"")</f>
        <v/>
      </c>
      <c r="D158" s="165" t="str">
        <f>IF(K158&gt;0,支出入力表!E159,"")</f>
        <v/>
      </c>
      <c r="E158" s="165" t="str">
        <f>IF(K158&gt;0,支出入力表!F159,"")</f>
        <v/>
      </c>
      <c r="F158" s="164" t="str">
        <f>IF(K158&gt;0,VLOOKUP(E158,支出入力表!F159:$M$2000,3,FALSE),"")</f>
        <v/>
      </c>
      <c r="G158" s="164" t="str">
        <f>IF(K158&gt;0,VLOOKUP(E158,支出入力表!F159:$M$2000,4,FALSE),"")</f>
        <v/>
      </c>
      <c r="H158" s="166" t="str">
        <f>IF(K158&gt;0,VLOOKUP(E158,支出入力表!F159:$M$2000,5,FALSE),"")</f>
        <v/>
      </c>
      <c r="I158" s="168" t="str">
        <f t="shared" si="5"/>
        <v/>
      </c>
      <c r="K158">
        <f t="shared" si="6"/>
        <v>0</v>
      </c>
      <c r="L158">
        <f>IF(+支出入力表!M159="",0,+支出入力表!M159)</f>
        <v>0</v>
      </c>
      <c r="M158">
        <f>IF(支出入力表!S159="",0,支出入力表!S159)</f>
        <v>0</v>
      </c>
    </row>
    <row r="159" spans="2:13" x14ac:dyDescent="0.55000000000000004">
      <c r="B159" s="163" t="str">
        <f>IF(K159&gt;0,支出入力表!A160,"")</f>
        <v/>
      </c>
      <c r="C159" s="164" t="str">
        <f>IF(K159&gt;0,支出入力表!C160,"")</f>
        <v/>
      </c>
      <c r="D159" s="165" t="str">
        <f>IF(K159&gt;0,支出入力表!E160,"")</f>
        <v/>
      </c>
      <c r="E159" s="165" t="str">
        <f>IF(K159&gt;0,支出入力表!F160,"")</f>
        <v/>
      </c>
      <c r="F159" s="164" t="str">
        <f>IF(K159&gt;0,VLOOKUP(E159,支出入力表!F160:$M$2000,3,FALSE),"")</f>
        <v/>
      </c>
      <c r="G159" s="164" t="str">
        <f>IF(K159&gt;0,VLOOKUP(E159,支出入力表!F160:$M$2000,4,FALSE),"")</f>
        <v/>
      </c>
      <c r="H159" s="166" t="str">
        <f>IF(K159&gt;0,VLOOKUP(E159,支出入力表!F160:$M$2000,5,FALSE),"")</f>
        <v/>
      </c>
      <c r="I159" s="168" t="str">
        <f t="shared" si="5"/>
        <v/>
      </c>
      <c r="K159">
        <f t="shared" si="6"/>
        <v>0</v>
      </c>
      <c r="L159">
        <f>IF(+支出入力表!M160="",0,+支出入力表!M160)</f>
        <v>0</v>
      </c>
      <c r="M159">
        <f>IF(支出入力表!S160="",0,支出入力表!S160)</f>
        <v>0</v>
      </c>
    </row>
    <row r="160" spans="2:13" x14ac:dyDescent="0.55000000000000004">
      <c r="B160" s="163" t="str">
        <f>IF(K160&gt;0,支出入力表!A161,"")</f>
        <v/>
      </c>
      <c r="C160" s="164" t="str">
        <f>IF(K160&gt;0,支出入力表!C161,"")</f>
        <v/>
      </c>
      <c r="D160" s="165" t="str">
        <f>IF(K160&gt;0,支出入力表!E161,"")</f>
        <v/>
      </c>
      <c r="E160" s="165" t="str">
        <f>IF(K160&gt;0,支出入力表!F161,"")</f>
        <v/>
      </c>
      <c r="F160" s="164" t="str">
        <f>IF(K160&gt;0,VLOOKUP(E160,支出入力表!F161:$M$2000,3,FALSE),"")</f>
        <v/>
      </c>
      <c r="G160" s="164" t="str">
        <f>IF(K160&gt;0,VLOOKUP(E160,支出入力表!F161:$M$2000,4,FALSE),"")</f>
        <v/>
      </c>
      <c r="H160" s="166" t="str">
        <f>IF(K160&gt;0,VLOOKUP(E160,支出入力表!F161:$M$2000,5,FALSE),"")</f>
        <v/>
      </c>
      <c r="I160" s="168" t="str">
        <f t="shared" si="5"/>
        <v/>
      </c>
      <c r="K160">
        <f t="shared" si="6"/>
        <v>0</v>
      </c>
      <c r="L160">
        <f>IF(+支出入力表!M161="",0,+支出入力表!M161)</f>
        <v>0</v>
      </c>
      <c r="M160">
        <f>IF(支出入力表!S161="",0,支出入力表!S161)</f>
        <v>0</v>
      </c>
    </row>
    <row r="161" spans="2:13" x14ac:dyDescent="0.55000000000000004">
      <c r="B161" s="163" t="str">
        <f>IF(K161&gt;0,支出入力表!A162,"")</f>
        <v/>
      </c>
      <c r="C161" s="164" t="str">
        <f>IF(K161&gt;0,支出入力表!C162,"")</f>
        <v/>
      </c>
      <c r="D161" s="165" t="str">
        <f>IF(K161&gt;0,支出入力表!E162,"")</f>
        <v/>
      </c>
      <c r="E161" s="165" t="str">
        <f>IF(K161&gt;0,支出入力表!F162,"")</f>
        <v/>
      </c>
      <c r="F161" s="164" t="str">
        <f>IF(K161&gt;0,VLOOKUP(E161,支出入力表!F162:$M$2000,3,FALSE),"")</f>
        <v/>
      </c>
      <c r="G161" s="164" t="str">
        <f>IF(K161&gt;0,VLOOKUP(E161,支出入力表!F162:$M$2000,4,FALSE),"")</f>
        <v/>
      </c>
      <c r="H161" s="166" t="str">
        <f>IF(K161&gt;0,VLOOKUP(E161,支出入力表!F162:$M$2000,5,FALSE),"")</f>
        <v/>
      </c>
      <c r="I161" s="168" t="str">
        <f t="shared" si="5"/>
        <v/>
      </c>
      <c r="K161">
        <f t="shared" si="6"/>
        <v>0</v>
      </c>
      <c r="L161">
        <f>IF(+支出入力表!M162="",0,+支出入力表!M162)</f>
        <v>0</v>
      </c>
      <c r="M161">
        <f>IF(支出入力表!S162="",0,支出入力表!S162)</f>
        <v>0</v>
      </c>
    </row>
    <row r="162" spans="2:13" x14ac:dyDescent="0.55000000000000004">
      <c r="B162" s="163" t="str">
        <f>IF(K162&gt;0,支出入力表!A163,"")</f>
        <v/>
      </c>
      <c r="C162" s="164" t="str">
        <f>IF(K162&gt;0,支出入力表!C163,"")</f>
        <v/>
      </c>
      <c r="D162" s="165" t="str">
        <f>IF(K162&gt;0,支出入力表!E163,"")</f>
        <v/>
      </c>
      <c r="E162" s="165" t="str">
        <f>IF(K162&gt;0,支出入力表!F163,"")</f>
        <v/>
      </c>
      <c r="F162" s="164" t="str">
        <f>IF(K162&gt;0,VLOOKUP(E162,支出入力表!F163:$M$2000,3,FALSE),"")</f>
        <v/>
      </c>
      <c r="G162" s="164" t="str">
        <f>IF(K162&gt;0,VLOOKUP(E162,支出入力表!F163:$M$2000,4,FALSE),"")</f>
        <v/>
      </c>
      <c r="H162" s="166" t="str">
        <f>IF(K162&gt;0,VLOOKUP(E162,支出入力表!F163:$M$2000,5,FALSE),"")</f>
        <v/>
      </c>
      <c r="I162" s="168" t="str">
        <f t="shared" si="5"/>
        <v/>
      </c>
      <c r="K162">
        <f t="shared" si="6"/>
        <v>0</v>
      </c>
      <c r="L162">
        <f>IF(+支出入力表!M163="",0,+支出入力表!M163)</f>
        <v>0</v>
      </c>
      <c r="M162">
        <f>IF(支出入力表!S163="",0,支出入力表!S163)</f>
        <v>0</v>
      </c>
    </row>
    <row r="163" spans="2:13" x14ac:dyDescent="0.55000000000000004">
      <c r="B163" s="163" t="str">
        <f>IF(K163&gt;0,支出入力表!A164,"")</f>
        <v/>
      </c>
      <c r="C163" s="164" t="str">
        <f>IF(K163&gt;0,支出入力表!C164,"")</f>
        <v/>
      </c>
      <c r="D163" s="165" t="str">
        <f>IF(K163&gt;0,支出入力表!E164,"")</f>
        <v/>
      </c>
      <c r="E163" s="165" t="str">
        <f>IF(K163&gt;0,支出入力表!F164,"")</f>
        <v/>
      </c>
      <c r="F163" s="164" t="str">
        <f>IF(K163&gt;0,VLOOKUP(E163,支出入力表!F164:$M$2000,3,FALSE),"")</f>
        <v/>
      </c>
      <c r="G163" s="164" t="str">
        <f>IF(K163&gt;0,VLOOKUP(E163,支出入力表!F164:$M$2000,4,FALSE),"")</f>
        <v/>
      </c>
      <c r="H163" s="166" t="str">
        <f>IF(K163&gt;0,VLOOKUP(E163,支出入力表!F164:$M$2000,5,FALSE),"")</f>
        <v/>
      </c>
      <c r="I163" s="168" t="str">
        <f t="shared" si="5"/>
        <v/>
      </c>
      <c r="K163">
        <f t="shared" si="6"/>
        <v>0</v>
      </c>
      <c r="L163">
        <f>IF(+支出入力表!M164="",0,+支出入力表!M164)</f>
        <v>0</v>
      </c>
      <c r="M163">
        <f>IF(支出入力表!S164="",0,支出入力表!S164)</f>
        <v>0</v>
      </c>
    </row>
    <row r="164" spans="2:13" x14ac:dyDescent="0.55000000000000004">
      <c r="B164" s="163" t="str">
        <f>IF(K164&gt;0,支出入力表!A165,"")</f>
        <v/>
      </c>
      <c r="C164" s="164" t="str">
        <f>IF(K164&gt;0,支出入力表!C165,"")</f>
        <v/>
      </c>
      <c r="D164" s="165" t="str">
        <f>IF(K164&gt;0,支出入力表!E165,"")</f>
        <v/>
      </c>
      <c r="E164" s="165" t="str">
        <f>IF(K164&gt;0,支出入力表!F165,"")</f>
        <v/>
      </c>
      <c r="F164" s="164" t="str">
        <f>IF(K164&gt;0,VLOOKUP(E164,支出入力表!F165:$M$2000,3,FALSE),"")</f>
        <v/>
      </c>
      <c r="G164" s="164" t="str">
        <f>IF(K164&gt;0,VLOOKUP(E164,支出入力表!F165:$M$2000,4,FALSE),"")</f>
        <v/>
      </c>
      <c r="H164" s="166" t="str">
        <f>IF(K164&gt;0,VLOOKUP(E164,支出入力表!F165:$M$2000,5,FALSE),"")</f>
        <v/>
      </c>
      <c r="I164" s="168" t="str">
        <f t="shared" si="5"/>
        <v/>
      </c>
      <c r="K164">
        <f t="shared" si="6"/>
        <v>0</v>
      </c>
      <c r="L164">
        <f>IF(+支出入力表!M165="",0,+支出入力表!M165)</f>
        <v>0</v>
      </c>
      <c r="M164">
        <f>IF(支出入力表!S165="",0,支出入力表!S165)</f>
        <v>0</v>
      </c>
    </row>
    <row r="165" spans="2:13" x14ac:dyDescent="0.55000000000000004">
      <c r="B165" s="163" t="str">
        <f>IF(K165&gt;0,支出入力表!A166,"")</f>
        <v/>
      </c>
      <c r="C165" s="164" t="str">
        <f>IF(K165&gt;0,支出入力表!C166,"")</f>
        <v/>
      </c>
      <c r="D165" s="165" t="str">
        <f>IF(K165&gt;0,支出入力表!E166,"")</f>
        <v/>
      </c>
      <c r="E165" s="165" t="str">
        <f>IF(K165&gt;0,支出入力表!F166,"")</f>
        <v/>
      </c>
      <c r="F165" s="164" t="str">
        <f>IF(K165&gt;0,VLOOKUP(E165,支出入力表!F166:$M$2000,3,FALSE),"")</f>
        <v/>
      </c>
      <c r="G165" s="164" t="str">
        <f>IF(K165&gt;0,VLOOKUP(E165,支出入力表!F166:$M$2000,4,FALSE),"")</f>
        <v/>
      </c>
      <c r="H165" s="166" t="str">
        <f>IF(K165&gt;0,VLOOKUP(E165,支出入力表!F166:$M$2000,5,FALSE),"")</f>
        <v/>
      </c>
      <c r="I165" s="168" t="str">
        <f t="shared" si="5"/>
        <v/>
      </c>
      <c r="K165">
        <f t="shared" si="6"/>
        <v>0</v>
      </c>
      <c r="L165">
        <f>IF(+支出入力表!M166="",0,+支出入力表!M166)</f>
        <v>0</v>
      </c>
      <c r="M165">
        <f>IF(支出入力表!S166="",0,支出入力表!S166)</f>
        <v>0</v>
      </c>
    </row>
    <row r="166" spans="2:13" x14ac:dyDescent="0.55000000000000004">
      <c r="B166" s="163" t="str">
        <f>IF(K166&gt;0,支出入力表!A167,"")</f>
        <v/>
      </c>
      <c r="C166" s="164" t="str">
        <f>IF(K166&gt;0,支出入力表!C167,"")</f>
        <v/>
      </c>
      <c r="D166" s="165" t="str">
        <f>IF(K166&gt;0,支出入力表!E167,"")</f>
        <v/>
      </c>
      <c r="E166" s="165" t="str">
        <f>IF(K166&gt;0,支出入力表!F167,"")</f>
        <v/>
      </c>
      <c r="F166" s="164" t="str">
        <f>IF(K166&gt;0,VLOOKUP(E166,支出入力表!F167:$M$2000,3,FALSE),"")</f>
        <v/>
      </c>
      <c r="G166" s="164" t="str">
        <f>IF(K166&gt;0,VLOOKUP(E166,支出入力表!F167:$M$2000,4,FALSE),"")</f>
        <v/>
      </c>
      <c r="H166" s="166" t="str">
        <f>IF(K166&gt;0,VLOOKUP(E166,支出入力表!F167:$M$2000,5,FALSE),"")</f>
        <v/>
      </c>
      <c r="I166" s="168" t="str">
        <f t="shared" si="5"/>
        <v/>
      </c>
      <c r="K166">
        <f t="shared" si="6"/>
        <v>0</v>
      </c>
      <c r="L166">
        <f>IF(+支出入力表!M167="",0,+支出入力表!M167)</f>
        <v>0</v>
      </c>
      <c r="M166">
        <f>IF(支出入力表!S167="",0,支出入力表!S167)</f>
        <v>0</v>
      </c>
    </row>
    <row r="167" spans="2:13" x14ac:dyDescent="0.55000000000000004">
      <c r="B167" s="163" t="str">
        <f>IF(K167&gt;0,支出入力表!A168,"")</f>
        <v/>
      </c>
      <c r="C167" s="164" t="str">
        <f>IF(K167&gt;0,支出入力表!C168,"")</f>
        <v/>
      </c>
      <c r="D167" s="165" t="str">
        <f>IF(K167&gt;0,支出入力表!E168,"")</f>
        <v/>
      </c>
      <c r="E167" s="165" t="str">
        <f>IF(K167&gt;0,支出入力表!F168,"")</f>
        <v/>
      </c>
      <c r="F167" s="164" t="str">
        <f>IF(K167&gt;0,VLOOKUP(E167,支出入力表!F168:$M$2000,3,FALSE),"")</f>
        <v/>
      </c>
      <c r="G167" s="164" t="str">
        <f>IF(K167&gt;0,VLOOKUP(E167,支出入力表!F168:$M$2000,4,FALSE),"")</f>
        <v/>
      </c>
      <c r="H167" s="166" t="str">
        <f>IF(K167&gt;0,VLOOKUP(E167,支出入力表!F168:$M$2000,5,FALSE),"")</f>
        <v/>
      </c>
      <c r="I167" s="168" t="str">
        <f t="shared" si="5"/>
        <v/>
      </c>
      <c r="K167">
        <f t="shared" si="6"/>
        <v>0</v>
      </c>
      <c r="L167">
        <f>IF(+支出入力表!M168="",0,+支出入力表!M168)</f>
        <v>0</v>
      </c>
      <c r="M167">
        <f>IF(支出入力表!S168="",0,支出入力表!S168)</f>
        <v>0</v>
      </c>
    </row>
    <row r="168" spans="2:13" x14ac:dyDescent="0.55000000000000004">
      <c r="B168" s="163" t="str">
        <f>IF(K168&gt;0,支出入力表!A169,"")</f>
        <v/>
      </c>
      <c r="C168" s="164" t="str">
        <f>IF(K168&gt;0,支出入力表!C169,"")</f>
        <v/>
      </c>
      <c r="D168" s="165" t="str">
        <f>IF(K168&gt;0,支出入力表!E169,"")</f>
        <v/>
      </c>
      <c r="E168" s="165" t="str">
        <f>IF(K168&gt;0,支出入力表!F169,"")</f>
        <v/>
      </c>
      <c r="F168" s="164" t="str">
        <f>IF(K168&gt;0,VLOOKUP(E168,支出入力表!F169:$M$2000,3,FALSE),"")</f>
        <v/>
      </c>
      <c r="G168" s="164" t="str">
        <f>IF(K168&gt;0,VLOOKUP(E168,支出入力表!F169:$M$2000,4,FALSE),"")</f>
        <v/>
      </c>
      <c r="H168" s="166" t="str">
        <f>IF(K168&gt;0,VLOOKUP(E168,支出入力表!F169:$M$2000,5,FALSE),"")</f>
        <v/>
      </c>
      <c r="I168" s="168" t="str">
        <f t="shared" si="5"/>
        <v/>
      </c>
      <c r="K168">
        <f t="shared" si="6"/>
        <v>0</v>
      </c>
      <c r="L168">
        <f>IF(+支出入力表!M169="",0,+支出入力表!M169)</f>
        <v>0</v>
      </c>
      <c r="M168">
        <f>IF(支出入力表!S169="",0,支出入力表!S169)</f>
        <v>0</v>
      </c>
    </row>
    <row r="169" spans="2:13" x14ac:dyDescent="0.55000000000000004">
      <c r="B169" s="163" t="str">
        <f>IF(K169&gt;0,支出入力表!A170,"")</f>
        <v/>
      </c>
      <c r="C169" s="164" t="str">
        <f>IF(K169&gt;0,支出入力表!C170,"")</f>
        <v/>
      </c>
      <c r="D169" s="165" t="str">
        <f>IF(K169&gt;0,支出入力表!E170,"")</f>
        <v/>
      </c>
      <c r="E169" s="165" t="str">
        <f>IF(K169&gt;0,支出入力表!F170,"")</f>
        <v/>
      </c>
      <c r="F169" s="164" t="str">
        <f>IF(K169&gt;0,VLOOKUP(E169,支出入力表!F170:$M$2000,3,FALSE),"")</f>
        <v/>
      </c>
      <c r="G169" s="164" t="str">
        <f>IF(K169&gt;0,VLOOKUP(E169,支出入力表!F170:$M$2000,4,FALSE),"")</f>
        <v/>
      </c>
      <c r="H169" s="166" t="str">
        <f>IF(K169&gt;0,VLOOKUP(E169,支出入力表!F170:$M$2000,5,FALSE),"")</f>
        <v/>
      </c>
      <c r="I169" s="168" t="str">
        <f t="shared" si="5"/>
        <v/>
      </c>
      <c r="K169">
        <f t="shared" si="6"/>
        <v>0</v>
      </c>
      <c r="L169">
        <f>IF(+支出入力表!M170="",0,+支出入力表!M170)</f>
        <v>0</v>
      </c>
      <c r="M169">
        <f>IF(支出入力表!S170="",0,支出入力表!S170)</f>
        <v>0</v>
      </c>
    </row>
    <row r="170" spans="2:13" x14ac:dyDescent="0.55000000000000004">
      <c r="B170" s="163" t="str">
        <f>IF(K170&gt;0,支出入力表!A171,"")</f>
        <v/>
      </c>
      <c r="C170" s="164" t="str">
        <f>IF(K170&gt;0,支出入力表!C171,"")</f>
        <v/>
      </c>
      <c r="D170" s="165" t="str">
        <f>IF(K170&gt;0,支出入力表!E171,"")</f>
        <v/>
      </c>
      <c r="E170" s="165" t="str">
        <f>IF(K170&gt;0,支出入力表!F171,"")</f>
        <v/>
      </c>
      <c r="F170" s="164" t="str">
        <f>IF(K170&gt;0,VLOOKUP(E170,支出入力表!F171:$M$2000,3,FALSE),"")</f>
        <v/>
      </c>
      <c r="G170" s="164" t="str">
        <f>IF(K170&gt;0,VLOOKUP(E170,支出入力表!F171:$M$2000,4,FALSE),"")</f>
        <v/>
      </c>
      <c r="H170" s="166" t="str">
        <f>IF(K170&gt;0,VLOOKUP(E170,支出入力表!F171:$M$2000,5,FALSE),"")</f>
        <v/>
      </c>
      <c r="I170" s="168" t="str">
        <f t="shared" si="5"/>
        <v/>
      </c>
      <c r="K170">
        <f t="shared" si="6"/>
        <v>0</v>
      </c>
      <c r="L170">
        <f>IF(+支出入力表!M171="",0,+支出入力表!M171)</f>
        <v>0</v>
      </c>
      <c r="M170">
        <f>IF(支出入力表!S171="",0,支出入力表!S171)</f>
        <v>0</v>
      </c>
    </row>
    <row r="171" spans="2:13" x14ac:dyDescent="0.55000000000000004">
      <c r="B171" s="163" t="str">
        <f>IF(K171&gt;0,支出入力表!A172,"")</f>
        <v/>
      </c>
      <c r="C171" s="164" t="str">
        <f>IF(K171&gt;0,支出入力表!C172,"")</f>
        <v/>
      </c>
      <c r="D171" s="165" t="str">
        <f>IF(K171&gt;0,支出入力表!E172,"")</f>
        <v/>
      </c>
      <c r="E171" s="165" t="str">
        <f>IF(K171&gt;0,支出入力表!F172,"")</f>
        <v/>
      </c>
      <c r="F171" s="164" t="str">
        <f>IF(K171&gt;0,VLOOKUP(E171,支出入力表!F172:$M$2000,3,FALSE),"")</f>
        <v/>
      </c>
      <c r="G171" s="164" t="str">
        <f>IF(K171&gt;0,VLOOKUP(E171,支出入力表!F172:$M$2000,4,FALSE),"")</f>
        <v/>
      </c>
      <c r="H171" s="166" t="str">
        <f>IF(K171&gt;0,VLOOKUP(E171,支出入力表!F172:$M$2000,5,FALSE),"")</f>
        <v/>
      </c>
      <c r="I171" s="168" t="str">
        <f t="shared" si="5"/>
        <v/>
      </c>
      <c r="K171">
        <f t="shared" si="6"/>
        <v>0</v>
      </c>
      <c r="L171">
        <f>IF(+支出入力表!M172="",0,+支出入力表!M172)</f>
        <v>0</v>
      </c>
      <c r="M171">
        <f>IF(支出入力表!S172="",0,支出入力表!S172)</f>
        <v>0</v>
      </c>
    </row>
    <row r="172" spans="2:13" x14ac:dyDescent="0.55000000000000004">
      <c r="B172" s="163" t="str">
        <f>IF(K172&gt;0,支出入力表!A173,"")</f>
        <v/>
      </c>
      <c r="C172" s="164" t="str">
        <f>IF(K172&gt;0,支出入力表!C173,"")</f>
        <v/>
      </c>
      <c r="D172" s="165" t="str">
        <f>IF(K172&gt;0,支出入力表!E173,"")</f>
        <v/>
      </c>
      <c r="E172" s="165" t="str">
        <f>IF(K172&gt;0,支出入力表!F173,"")</f>
        <v/>
      </c>
      <c r="F172" s="164" t="str">
        <f>IF(K172&gt;0,VLOOKUP(E172,支出入力表!F173:$M$2000,3,FALSE),"")</f>
        <v/>
      </c>
      <c r="G172" s="164" t="str">
        <f>IF(K172&gt;0,VLOOKUP(E172,支出入力表!F173:$M$2000,4,FALSE),"")</f>
        <v/>
      </c>
      <c r="H172" s="166" t="str">
        <f>IF(K172&gt;0,VLOOKUP(E172,支出入力表!F173:$M$2000,5,FALSE),"")</f>
        <v/>
      </c>
      <c r="I172" s="168" t="str">
        <f t="shared" si="5"/>
        <v/>
      </c>
      <c r="K172">
        <f t="shared" si="6"/>
        <v>0</v>
      </c>
      <c r="L172">
        <f>IF(+支出入力表!M173="",0,+支出入力表!M173)</f>
        <v>0</v>
      </c>
      <c r="M172">
        <f>IF(支出入力表!S173="",0,支出入力表!S173)</f>
        <v>0</v>
      </c>
    </row>
    <row r="173" spans="2:13" x14ac:dyDescent="0.55000000000000004">
      <c r="B173" s="163" t="str">
        <f>IF(K173&gt;0,支出入力表!A174,"")</f>
        <v/>
      </c>
      <c r="C173" s="164" t="str">
        <f>IF(K173&gt;0,支出入力表!C174,"")</f>
        <v/>
      </c>
      <c r="D173" s="165" t="str">
        <f>IF(K173&gt;0,支出入力表!E174,"")</f>
        <v/>
      </c>
      <c r="E173" s="165" t="str">
        <f>IF(K173&gt;0,支出入力表!F174,"")</f>
        <v/>
      </c>
      <c r="F173" s="164" t="str">
        <f>IF(K173&gt;0,VLOOKUP(E173,支出入力表!F174:$M$2000,3,FALSE),"")</f>
        <v/>
      </c>
      <c r="G173" s="164" t="str">
        <f>IF(K173&gt;0,VLOOKUP(E173,支出入力表!F174:$M$2000,4,FALSE),"")</f>
        <v/>
      </c>
      <c r="H173" s="166" t="str">
        <f>IF(K173&gt;0,VLOOKUP(E173,支出入力表!F174:$M$2000,5,FALSE),"")</f>
        <v/>
      </c>
      <c r="I173" s="168" t="str">
        <f t="shared" si="5"/>
        <v/>
      </c>
      <c r="K173">
        <f t="shared" si="6"/>
        <v>0</v>
      </c>
      <c r="L173">
        <f>IF(+支出入力表!M174="",0,+支出入力表!M174)</f>
        <v>0</v>
      </c>
      <c r="M173">
        <f>IF(支出入力表!S174="",0,支出入力表!S174)</f>
        <v>0</v>
      </c>
    </row>
    <row r="174" spans="2:13" x14ac:dyDescent="0.55000000000000004">
      <c r="B174" s="163" t="str">
        <f>IF(K174&gt;0,支出入力表!A175,"")</f>
        <v/>
      </c>
      <c r="C174" s="164" t="str">
        <f>IF(K174&gt;0,支出入力表!C175,"")</f>
        <v/>
      </c>
      <c r="D174" s="165" t="str">
        <f>IF(K174&gt;0,支出入力表!E175,"")</f>
        <v/>
      </c>
      <c r="E174" s="165" t="str">
        <f>IF(K174&gt;0,支出入力表!F175,"")</f>
        <v/>
      </c>
      <c r="F174" s="164" t="str">
        <f>IF(K174&gt;0,VLOOKUP(E174,支出入力表!F175:$M$2000,3,FALSE),"")</f>
        <v/>
      </c>
      <c r="G174" s="164" t="str">
        <f>IF(K174&gt;0,VLOOKUP(E174,支出入力表!F175:$M$2000,4,FALSE),"")</f>
        <v/>
      </c>
      <c r="H174" s="166" t="str">
        <f>IF(K174&gt;0,VLOOKUP(E174,支出入力表!F175:$M$2000,5,FALSE),"")</f>
        <v/>
      </c>
      <c r="I174" s="168" t="str">
        <f t="shared" si="5"/>
        <v/>
      </c>
      <c r="K174">
        <f t="shared" si="6"/>
        <v>0</v>
      </c>
      <c r="L174">
        <f>IF(+支出入力表!M175="",0,+支出入力表!M175)</f>
        <v>0</v>
      </c>
      <c r="M174">
        <f>IF(支出入力表!S175="",0,支出入力表!S175)</f>
        <v>0</v>
      </c>
    </row>
    <row r="175" spans="2:13" x14ac:dyDescent="0.55000000000000004">
      <c r="B175" s="163" t="str">
        <f>IF(K175&gt;0,支出入力表!A176,"")</f>
        <v/>
      </c>
      <c r="C175" s="164" t="str">
        <f>IF(K175&gt;0,支出入力表!C176,"")</f>
        <v/>
      </c>
      <c r="D175" s="165" t="str">
        <f>IF(K175&gt;0,支出入力表!E176,"")</f>
        <v/>
      </c>
      <c r="E175" s="165" t="str">
        <f>IF(K175&gt;0,支出入力表!F176,"")</f>
        <v/>
      </c>
      <c r="F175" s="164" t="str">
        <f>IF(K175&gt;0,VLOOKUP(E175,支出入力表!F176:$M$2000,3,FALSE),"")</f>
        <v/>
      </c>
      <c r="G175" s="164" t="str">
        <f>IF(K175&gt;0,VLOOKUP(E175,支出入力表!F176:$M$2000,4,FALSE),"")</f>
        <v/>
      </c>
      <c r="H175" s="166" t="str">
        <f>IF(K175&gt;0,VLOOKUP(E175,支出入力表!F176:$M$2000,5,FALSE),"")</f>
        <v/>
      </c>
      <c r="I175" s="168" t="str">
        <f t="shared" si="5"/>
        <v/>
      </c>
      <c r="K175">
        <f t="shared" si="6"/>
        <v>0</v>
      </c>
      <c r="L175">
        <f>IF(+支出入力表!M176="",0,+支出入力表!M176)</f>
        <v>0</v>
      </c>
      <c r="M175">
        <f>IF(支出入力表!S176="",0,支出入力表!S176)</f>
        <v>0</v>
      </c>
    </row>
    <row r="176" spans="2:13" x14ac:dyDescent="0.55000000000000004">
      <c r="B176" s="163" t="str">
        <f>IF(K176&gt;0,支出入力表!A177,"")</f>
        <v/>
      </c>
      <c r="C176" s="164" t="str">
        <f>IF(K176&gt;0,支出入力表!C177,"")</f>
        <v/>
      </c>
      <c r="D176" s="165" t="str">
        <f>IF(K176&gt;0,支出入力表!E177,"")</f>
        <v/>
      </c>
      <c r="E176" s="165" t="str">
        <f>IF(K176&gt;0,支出入力表!F177,"")</f>
        <v/>
      </c>
      <c r="F176" s="164" t="str">
        <f>IF(K176&gt;0,VLOOKUP(E176,支出入力表!F177:$M$2000,3,FALSE),"")</f>
        <v/>
      </c>
      <c r="G176" s="164" t="str">
        <f>IF(K176&gt;0,VLOOKUP(E176,支出入力表!F177:$M$2000,4,FALSE),"")</f>
        <v/>
      </c>
      <c r="H176" s="166" t="str">
        <f>IF(K176&gt;0,VLOOKUP(E176,支出入力表!F177:$M$2000,5,FALSE),"")</f>
        <v/>
      </c>
      <c r="I176" s="168" t="str">
        <f t="shared" si="5"/>
        <v/>
      </c>
      <c r="K176">
        <f t="shared" si="6"/>
        <v>0</v>
      </c>
      <c r="L176">
        <f>IF(+支出入力表!M177="",0,+支出入力表!M177)</f>
        <v>0</v>
      </c>
      <c r="M176">
        <f>IF(支出入力表!S177="",0,支出入力表!S177)</f>
        <v>0</v>
      </c>
    </row>
    <row r="177" spans="2:13" x14ac:dyDescent="0.55000000000000004">
      <c r="B177" s="163" t="str">
        <f>IF(K177&gt;0,支出入力表!A178,"")</f>
        <v/>
      </c>
      <c r="C177" s="164" t="str">
        <f>IF(K177&gt;0,支出入力表!C178,"")</f>
        <v/>
      </c>
      <c r="D177" s="165" t="str">
        <f>IF(K177&gt;0,支出入力表!E178,"")</f>
        <v/>
      </c>
      <c r="E177" s="165" t="str">
        <f>IF(K177&gt;0,支出入力表!F178,"")</f>
        <v/>
      </c>
      <c r="F177" s="164" t="str">
        <f>IF(K177&gt;0,VLOOKUP(E177,支出入力表!F178:$M$2000,3,FALSE),"")</f>
        <v/>
      </c>
      <c r="G177" s="164" t="str">
        <f>IF(K177&gt;0,VLOOKUP(E177,支出入力表!F178:$M$2000,4,FALSE),"")</f>
        <v/>
      </c>
      <c r="H177" s="166" t="str">
        <f>IF(K177&gt;0,VLOOKUP(E177,支出入力表!F178:$M$2000,5,FALSE),"")</f>
        <v/>
      </c>
      <c r="I177" s="168" t="str">
        <f t="shared" si="5"/>
        <v/>
      </c>
      <c r="K177">
        <f t="shared" si="6"/>
        <v>0</v>
      </c>
      <c r="L177">
        <f>IF(+支出入力表!M178="",0,+支出入力表!M178)</f>
        <v>0</v>
      </c>
      <c r="M177">
        <f>IF(支出入力表!S178="",0,支出入力表!S178)</f>
        <v>0</v>
      </c>
    </row>
    <row r="178" spans="2:13" x14ac:dyDescent="0.55000000000000004">
      <c r="B178" s="163" t="str">
        <f>IF(K178&gt;0,支出入力表!A179,"")</f>
        <v/>
      </c>
      <c r="C178" s="164" t="str">
        <f>IF(K178&gt;0,支出入力表!C179,"")</f>
        <v/>
      </c>
      <c r="D178" s="165" t="str">
        <f>IF(K178&gt;0,支出入力表!E179,"")</f>
        <v/>
      </c>
      <c r="E178" s="165" t="str">
        <f>IF(K178&gt;0,支出入力表!F179,"")</f>
        <v/>
      </c>
      <c r="F178" s="164" t="str">
        <f>IF(K178&gt;0,VLOOKUP(E178,支出入力表!F179:$M$2000,3,FALSE),"")</f>
        <v/>
      </c>
      <c r="G178" s="164" t="str">
        <f>IF(K178&gt;0,VLOOKUP(E178,支出入力表!F179:$M$2000,4,FALSE),"")</f>
        <v/>
      </c>
      <c r="H178" s="166" t="str">
        <f>IF(K178&gt;0,VLOOKUP(E178,支出入力表!F179:$M$2000,5,FALSE),"")</f>
        <v/>
      </c>
      <c r="I178" s="168" t="str">
        <f t="shared" si="5"/>
        <v/>
      </c>
      <c r="K178">
        <f t="shared" si="6"/>
        <v>0</v>
      </c>
      <c r="L178">
        <f>IF(+支出入力表!M179="",0,+支出入力表!M179)</f>
        <v>0</v>
      </c>
      <c r="M178">
        <f>IF(支出入力表!S179="",0,支出入力表!S179)</f>
        <v>0</v>
      </c>
    </row>
    <row r="179" spans="2:13" x14ac:dyDescent="0.55000000000000004">
      <c r="B179" s="163" t="str">
        <f>IF(K179&gt;0,支出入力表!A180,"")</f>
        <v/>
      </c>
      <c r="C179" s="164" t="str">
        <f>IF(K179&gt;0,支出入力表!C180,"")</f>
        <v/>
      </c>
      <c r="D179" s="165" t="str">
        <f>IF(K179&gt;0,支出入力表!E180,"")</f>
        <v/>
      </c>
      <c r="E179" s="165" t="str">
        <f>IF(K179&gt;0,支出入力表!F180,"")</f>
        <v/>
      </c>
      <c r="F179" s="164" t="str">
        <f>IF(K179&gt;0,VLOOKUP(E179,支出入力表!F180:$M$2000,3,FALSE),"")</f>
        <v/>
      </c>
      <c r="G179" s="164" t="str">
        <f>IF(K179&gt;0,VLOOKUP(E179,支出入力表!F180:$M$2000,4,FALSE),"")</f>
        <v/>
      </c>
      <c r="H179" s="166" t="str">
        <f>IF(K179&gt;0,VLOOKUP(E179,支出入力表!F180:$M$2000,5,FALSE),"")</f>
        <v/>
      </c>
      <c r="I179" s="168" t="str">
        <f t="shared" si="5"/>
        <v/>
      </c>
      <c r="K179">
        <f t="shared" si="6"/>
        <v>0</v>
      </c>
      <c r="L179">
        <f>IF(+支出入力表!M180="",0,+支出入力表!M180)</f>
        <v>0</v>
      </c>
      <c r="M179">
        <f>IF(支出入力表!S180="",0,支出入力表!S180)</f>
        <v>0</v>
      </c>
    </row>
    <row r="180" spans="2:13" x14ac:dyDescent="0.55000000000000004">
      <c r="B180" s="163" t="str">
        <f>IF(K180&gt;0,支出入力表!A181,"")</f>
        <v/>
      </c>
      <c r="C180" s="164" t="str">
        <f>IF(K180&gt;0,支出入力表!C181,"")</f>
        <v/>
      </c>
      <c r="D180" s="165" t="str">
        <f>IF(K180&gt;0,支出入力表!E181,"")</f>
        <v/>
      </c>
      <c r="E180" s="165" t="str">
        <f>IF(K180&gt;0,支出入力表!F181,"")</f>
        <v/>
      </c>
      <c r="F180" s="164" t="str">
        <f>IF(K180&gt;0,VLOOKUP(E180,支出入力表!F181:$M$2000,3,FALSE),"")</f>
        <v/>
      </c>
      <c r="G180" s="164" t="str">
        <f>IF(K180&gt;0,VLOOKUP(E180,支出入力表!F181:$M$2000,4,FALSE),"")</f>
        <v/>
      </c>
      <c r="H180" s="166" t="str">
        <f>IF(K180&gt;0,VLOOKUP(E180,支出入力表!F181:$M$2000,5,FALSE),"")</f>
        <v/>
      </c>
      <c r="I180" s="168" t="str">
        <f t="shared" si="5"/>
        <v/>
      </c>
      <c r="K180">
        <f t="shared" si="6"/>
        <v>0</v>
      </c>
      <c r="L180">
        <f>IF(+支出入力表!M181="",0,+支出入力表!M181)</f>
        <v>0</v>
      </c>
      <c r="M180">
        <f>IF(支出入力表!S181="",0,支出入力表!S181)</f>
        <v>0</v>
      </c>
    </row>
    <row r="181" spans="2:13" x14ac:dyDescent="0.55000000000000004">
      <c r="B181" s="163" t="str">
        <f>IF(K181&gt;0,支出入力表!A182,"")</f>
        <v/>
      </c>
      <c r="C181" s="164" t="str">
        <f>IF(K181&gt;0,支出入力表!C182,"")</f>
        <v/>
      </c>
      <c r="D181" s="165" t="str">
        <f>IF(K181&gt;0,支出入力表!E182,"")</f>
        <v/>
      </c>
      <c r="E181" s="165" t="str">
        <f>IF(K181&gt;0,支出入力表!F182,"")</f>
        <v/>
      </c>
      <c r="F181" s="164" t="str">
        <f>IF(K181&gt;0,VLOOKUP(E181,支出入力表!F182:$M$2000,3,FALSE),"")</f>
        <v/>
      </c>
      <c r="G181" s="164" t="str">
        <f>IF(K181&gt;0,VLOOKUP(E181,支出入力表!F182:$M$2000,4,FALSE),"")</f>
        <v/>
      </c>
      <c r="H181" s="166" t="str">
        <f>IF(K181&gt;0,VLOOKUP(E181,支出入力表!F182:$M$2000,5,FALSE),"")</f>
        <v/>
      </c>
      <c r="I181" s="168" t="str">
        <f t="shared" si="5"/>
        <v/>
      </c>
      <c r="K181">
        <f t="shared" si="6"/>
        <v>0</v>
      </c>
      <c r="L181">
        <f>IF(+支出入力表!M182="",0,+支出入力表!M182)</f>
        <v>0</v>
      </c>
      <c r="M181">
        <f>IF(支出入力表!S182="",0,支出入力表!S182)</f>
        <v>0</v>
      </c>
    </row>
    <row r="182" spans="2:13" x14ac:dyDescent="0.55000000000000004">
      <c r="B182" s="163" t="str">
        <f>IF(K182&gt;0,支出入力表!A183,"")</f>
        <v/>
      </c>
      <c r="C182" s="164" t="str">
        <f>IF(K182&gt;0,支出入力表!C183,"")</f>
        <v/>
      </c>
      <c r="D182" s="165" t="str">
        <f>IF(K182&gt;0,支出入力表!E183,"")</f>
        <v/>
      </c>
      <c r="E182" s="165" t="str">
        <f>IF(K182&gt;0,支出入力表!F183,"")</f>
        <v/>
      </c>
      <c r="F182" s="164" t="str">
        <f>IF(K182&gt;0,VLOOKUP(E182,支出入力表!F183:$M$2000,3,FALSE),"")</f>
        <v/>
      </c>
      <c r="G182" s="164" t="str">
        <f>IF(K182&gt;0,VLOOKUP(E182,支出入力表!F183:$M$2000,4,FALSE),"")</f>
        <v/>
      </c>
      <c r="H182" s="166" t="str">
        <f>IF(K182&gt;0,VLOOKUP(E182,支出入力表!F183:$M$2000,5,FALSE),"")</f>
        <v/>
      </c>
      <c r="I182" s="168" t="str">
        <f t="shared" si="5"/>
        <v/>
      </c>
      <c r="K182">
        <f t="shared" si="6"/>
        <v>0</v>
      </c>
      <c r="L182">
        <f>IF(+支出入力表!M183="",0,+支出入力表!M183)</f>
        <v>0</v>
      </c>
      <c r="M182">
        <f>IF(支出入力表!S183="",0,支出入力表!S183)</f>
        <v>0</v>
      </c>
    </row>
    <row r="183" spans="2:13" x14ac:dyDescent="0.55000000000000004">
      <c r="B183" s="163" t="str">
        <f>IF(K183&gt;0,支出入力表!A184,"")</f>
        <v/>
      </c>
      <c r="C183" s="164" t="str">
        <f>IF(K183&gt;0,支出入力表!C184,"")</f>
        <v/>
      </c>
      <c r="D183" s="165" t="str">
        <f>IF(K183&gt;0,支出入力表!E184,"")</f>
        <v/>
      </c>
      <c r="E183" s="165" t="str">
        <f>IF(K183&gt;0,支出入力表!F184,"")</f>
        <v/>
      </c>
      <c r="F183" s="164" t="str">
        <f>IF(K183&gt;0,VLOOKUP(E183,支出入力表!F184:$M$2000,3,FALSE),"")</f>
        <v/>
      </c>
      <c r="G183" s="164" t="str">
        <f>IF(K183&gt;0,VLOOKUP(E183,支出入力表!F184:$M$2000,4,FALSE),"")</f>
        <v/>
      </c>
      <c r="H183" s="166" t="str">
        <f>IF(K183&gt;0,VLOOKUP(E183,支出入力表!F184:$M$2000,5,FALSE),"")</f>
        <v/>
      </c>
      <c r="I183" s="168" t="str">
        <f t="shared" si="5"/>
        <v/>
      </c>
      <c r="K183">
        <f t="shared" si="6"/>
        <v>0</v>
      </c>
      <c r="L183">
        <f>IF(+支出入力表!M184="",0,+支出入力表!M184)</f>
        <v>0</v>
      </c>
      <c r="M183">
        <f>IF(支出入力表!S184="",0,支出入力表!S184)</f>
        <v>0</v>
      </c>
    </row>
    <row r="184" spans="2:13" x14ac:dyDescent="0.55000000000000004">
      <c r="B184" s="163" t="str">
        <f>IF(K184&gt;0,支出入力表!A185,"")</f>
        <v/>
      </c>
      <c r="C184" s="164" t="str">
        <f>IF(K184&gt;0,支出入力表!C185,"")</f>
        <v/>
      </c>
      <c r="D184" s="165" t="str">
        <f>IF(K184&gt;0,支出入力表!E185,"")</f>
        <v/>
      </c>
      <c r="E184" s="165" t="str">
        <f>IF(K184&gt;0,支出入力表!F185,"")</f>
        <v/>
      </c>
      <c r="F184" s="164" t="str">
        <f>IF(K184&gt;0,VLOOKUP(E184,支出入力表!F185:$M$2000,3,FALSE),"")</f>
        <v/>
      </c>
      <c r="G184" s="164" t="str">
        <f>IF(K184&gt;0,VLOOKUP(E184,支出入力表!F185:$M$2000,4,FALSE),"")</f>
        <v/>
      </c>
      <c r="H184" s="166" t="str">
        <f>IF(K184&gt;0,VLOOKUP(E184,支出入力表!F185:$M$2000,5,FALSE),"")</f>
        <v/>
      </c>
      <c r="I184" s="168" t="str">
        <f t="shared" si="5"/>
        <v/>
      </c>
      <c r="K184">
        <f t="shared" si="6"/>
        <v>0</v>
      </c>
      <c r="L184">
        <f>IF(+支出入力表!M185="",0,+支出入力表!M185)</f>
        <v>0</v>
      </c>
      <c r="M184">
        <f>IF(支出入力表!S185="",0,支出入力表!S185)</f>
        <v>0</v>
      </c>
    </row>
    <row r="185" spans="2:13" x14ac:dyDescent="0.55000000000000004">
      <c r="B185" s="163" t="str">
        <f>IF(K185&gt;0,支出入力表!A186,"")</f>
        <v/>
      </c>
      <c r="C185" s="164" t="str">
        <f>IF(K185&gt;0,支出入力表!C186,"")</f>
        <v/>
      </c>
      <c r="D185" s="165" t="str">
        <f>IF(K185&gt;0,支出入力表!E186,"")</f>
        <v/>
      </c>
      <c r="E185" s="165" t="str">
        <f>IF(K185&gt;0,支出入力表!F186,"")</f>
        <v/>
      </c>
      <c r="F185" s="164" t="str">
        <f>IF(K185&gt;0,VLOOKUP(E185,支出入力表!F186:$M$2000,3,FALSE),"")</f>
        <v/>
      </c>
      <c r="G185" s="164" t="str">
        <f>IF(K185&gt;0,VLOOKUP(E185,支出入力表!F186:$M$2000,4,FALSE),"")</f>
        <v/>
      </c>
      <c r="H185" s="166" t="str">
        <f>IF(K185&gt;0,VLOOKUP(E185,支出入力表!F186:$M$2000,5,FALSE),"")</f>
        <v/>
      </c>
      <c r="I185" s="168" t="str">
        <f t="shared" si="5"/>
        <v/>
      </c>
      <c r="K185">
        <f t="shared" si="6"/>
        <v>0</v>
      </c>
      <c r="L185">
        <f>IF(+支出入力表!M186="",0,+支出入力表!M186)</f>
        <v>0</v>
      </c>
      <c r="M185">
        <f>IF(支出入力表!S186="",0,支出入力表!S186)</f>
        <v>0</v>
      </c>
    </row>
    <row r="186" spans="2:13" x14ac:dyDescent="0.55000000000000004">
      <c r="B186" s="163" t="str">
        <f>IF(K186&gt;0,支出入力表!A187,"")</f>
        <v/>
      </c>
      <c r="C186" s="164" t="str">
        <f>IF(K186&gt;0,支出入力表!C187,"")</f>
        <v/>
      </c>
      <c r="D186" s="165" t="str">
        <f>IF(K186&gt;0,支出入力表!E187,"")</f>
        <v/>
      </c>
      <c r="E186" s="165" t="str">
        <f>IF(K186&gt;0,支出入力表!F187,"")</f>
        <v/>
      </c>
      <c r="F186" s="164" t="str">
        <f>IF(K186&gt;0,VLOOKUP(E186,支出入力表!F187:$M$2000,3,FALSE),"")</f>
        <v/>
      </c>
      <c r="G186" s="164" t="str">
        <f>IF(K186&gt;0,VLOOKUP(E186,支出入力表!F187:$M$2000,4,FALSE),"")</f>
        <v/>
      </c>
      <c r="H186" s="166" t="str">
        <f>IF(K186&gt;0,VLOOKUP(E186,支出入力表!F187:$M$2000,5,FALSE),"")</f>
        <v/>
      </c>
      <c r="I186" s="168" t="str">
        <f t="shared" si="5"/>
        <v/>
      </c>
      <c r="K186">
        <f t="shared" si="6"/>
        <v>0</v>
      </c>
      <c r="L186">
        <f>IF(+支出入力表!M187="",0,+支出入力表!M187)</f>
        <v>0</v>
      </c>
      <c r="M186">
        <f>IF(支出入力表!S187="",0,支出入力表!S187)</f>
        <v>0</v>
      </c>
    </row>
    <row r="187" spans="2:13" x14ac:dyDescent="0.55000000000000004">
      <c r="B187" s="163" t="str">
        <f>IF(K187&gt;0,支出入力表!A188,"")</f>
        <v/>
      </c>
      <c r="C187" s="164" t="str">
        <f>IF(K187&gt;0,支出入力表!C188,"")</f>
        <v/>
      </c>
      <c r="D187" s="165" t="str">
        <f>IF(K187&gt;0,支出入力表!E188,"")</f>
        <v/>
      </c>
      <c r="E187" s="165" t="str">
        <f>IF(K187&gt;0,支出入力表!F188,"")</f>
        <v/>
      </c>
      <c r="F187" s="164" t="str">
        <f>IF(K187&gt;0,VLOOKUP(E187,支出入力表!F188:$M$2000,3,FALSE),"")</f>
        <v/>
      </c>
      <c r="G187" s="164" t="str">
        <f>IF(K187&gt;0,VLOOKUP(E187,支出入力表!F188:$M$2000,4,FALSE),"")</f>
        <v/>
      </c>
      <c r="H187" s="166" t="str">
        <f>IF(K187&gt;0,VLOOKUP(E187,支出入力表!F188:$M$2000,5,FALSE),"")</f>
        <v/>
      </c>
      <c r="I187" s="168" t="str">
        <f t="shared" si="5"/>
        <v/>
      </c>
      <c r="K187">
        <f t="shared" si="6"/>
        <v>0</v>
      </c>
      <c r="L187">
        <f>IF(+支出入力表!M188="",0,+支出入力表!M188)</f>
        <v>0</v>
      </c>
      <c r="M187">
        <f>IF(支出入力表!S188="",0,支出入力表!S188)</f>
        <v>0</v>
      </c>
    </row>
    <row r="188" spans="2:13" x14ac:dyDescent="0.55000000000000004">
      <c r="B188" s="163" t="str">
        <f>IF(K188&gt;0,支出入力表!A189,"")</f>
        <v/>
      </c>
      <c r="C188" s="164" t="str">
        <f>IF(K188&gt;0,支出入力表!C189,"")</f>
        <v/>
      </c>
      <c r="D188" s="165" t="str">
        <f>IF(K188&gt;0,支出入力表!E189,"")</f>
        <v/>
      </c>
      <c r="E188" s="165" t="str">
        <f>IF(K188&gt;0,支出入力表!F189,"")</f>
        <v/>
      </c>
      <c r="F188" s="164" t="str">
        <f>IF(K188&gt;0,VLOOKUP(E188,支出入力表!F189:$M$2000,3,FALSE),"")</f>
        <v/>
      </c>
      <c r="G188" s="164" t="str">
        <f>IF(K188&gt;0,VLOOKUP(E188,支出入力表!F189:$M$2000,4,FALSE),"")</f>
        <v/>
      </c>
      <c r="H188" s="166" t="str">
        <f>IF(K188&gt;0,VLOOKUP(E188,支出入力表!F189:$M$2000,5,FALSE),"")</f>
        <v/>
      </c>
      <c r="I188" s="168" t="str">
        <f t="shared" si="5"/>
        <v/>
      </c>
      <c r="K188">
        <f t="shared" si="6"/>
        <v>0</v>
      </c>
      <c r="L188">
        <f>IF(+支出入力表!M189="",0,+支出入力表!M189)</f>
        <v>0</v>
      </c>
      <c r="M188">
        <f>IF(支出入力表!S189="",0,支出入力表!S189)</f>
        <v>0</v>
      </c>
    </row>
    <row r="189" spans="2:13" x14ac:dyDescent="0.55000000000000004">
      <c r="B189" s="163" t="str">
        <f>IF(K189&gt;0,支出入力表!A190,"")</f>
        <v/>
      </c>
      <c r="C189" s="164" t="str">
        <f>IF(K189&gt;0,支出入力表!C190,"")</f>
        <v/>
      </c>
      <c r="D189" s="165" t="str">
        <f>IF(K189&gt;0,支出入力表!E190,"")</f>
        <v/>
      </c>
      <c r="E189" s="165" t="str">
        <f>IF(K189&gt;0,支出入力表!F190,"")</f>
        <v/>
      </c>
      <c r="F189" s="164" t="str">
        <f>IF(K189&gt;0,VLOOKUP(E189,支出入力表!F190:$M$2000,3,FALSE),"")</f>
        <v/>
      </c>
      <c r="G189" s="164" t="str">
        <f>IF(K189&gt;0,VLOOKUP(E189,支出入力表!F190:$M$2000,4,FALSE),"")</f>
        <v/>
      </c>
      <c r="H189" s="166" t="str">
        <f>IF(K189&gt;0,VLOOKUP(E189,支出入力表!F190:$M$2000,5,FALSE),"")</f>
        <v/>
      </c>
      <c r="I189" s="168" t="str">
        <f t="shared" si="5"/>
        <v/>
      </c>
      <c r="K189">
        <f t="shared" si="6"/>
        <v>0</v>
      </c>
      <c r="L189">
        <f>IF(+支出入力表!M190="",0,+支出入力表!M190)</f>
        <v>0</v>
      </c>
      <c r="M189">
        <f>IF(支出入力表!S190="",0,支出入力表!S190)</f>
        <v>0</v>
      </c>
    </row>
    <row r="190" spans="2:13" x14ac:dyDescent="0.55000000000000004">
      <c r="B190" s="163" t="str">
        <f>IF(K190&gt;0,支出入力表!A191,"")</f>
        <v/>
      </c>
      <c r="C190" s="164" t="str">
        <f>IF(K190&gt;0,支出入力表!C191,"")</f>
        <v/>
      </c>
      <c r="D190" s="165" t="str">
        <f>IF(K190&gt;0,支出入力表!E191,"")</f>
        <v/>
      </c>
      <c r="E190" s="165" t="str">
        <f>IF(K190&gt;0,支出入力表!F191,"")</f>
        <v/>
      </c>
      <c r="F190" s="164" t="str">
        <f>IF(K190&gt;0,VLOOKUP(E190,支出入力表!F191:$M$2000,3,FALSE),"")</f>
        <v/>
      </c>
      <c r="G190" s="164" t="str">
        <f>IF(K190&gt;0,VLOOKUP(E190,支出入力表!F191:$M$2000,4,FALSE),"")</f>
        <v/>
      </c>
      <c r="H190" s="166" t="str">
        <f>IF(K190&gt;0,VLOOKUP(E190,支出入力表!F191:$M$2000,5,FALSE),"")</f>
        <v/>
      </c>
      <c r="I190" s="168" t="str">
        <f t="shared" si="5"/>
        <v/>
      </c>
      <c r="K190">
        <f t="shared" si="6"/>
        <v>0</v>
      </c>
      <c r="L190">
        <f>IF(+支出入力表!M191="",0,+支出入力表!M191)</f>
        <v>0</v>
      </c>
      <c r="M190">
        <f>IF(支出入力表!S191="",0,支出入力表!S191)</f>
        <v>0</v>
      </c>
    </row>
    <row r="191" spans="2:13" x14ac:dyDescent="0.55000000000000004">
      <c r="B191" s="163" t="str">
        <f>IF(K191&gt;0,支出入力表!A192,"")</f>
        <v/>
      </c>
      <c r="C191" s="164" t="str">
        <f>IF(K191&gt;0,支出入力表!C192,"")</f>
        <v/>
      </c>
      <c r="D191" s="165" t="str">
        <f>IF(K191&gt;0,支出入力表!E192,"")</f>
        <v/>
      </c>
      <c r="E191" s="165" t="str">
        <f>IF(K191&gt;0,支出入力表!F192,"")</f>
        <v/>
      </c>
      <c r="F191" s="164" t="str">
        <f>IF(K191&gt;0,VLOOKUP(E191,支出入力表!F192:$M$2000,3,FALSE),"")</f>
        <v/>
      </c>
      <c r="G191" s="164" t="str">
        <f>IF(K191&gt;0,VLOOKUP(E191,支出入力表!F192:$M$2000,4,FALSE),"")</f>
        <v/>
      </c>
      <c r="H191" s="166" t="str">
        <f>IF(K191&gt;0,VLOOKUP(E191,支出入力表!F192:$M$2000,5,FALSE),"")</f>
        <v/>
      </c>
      <c r="I191" s="168" t="str">
        <f t="shared" si="5"/>
        <v/>
      </c>
      <c r="K191">
        <f t="shared" si="6"/>
        <v>0</v>
      </c>
      <c r="L191">
        <f>IF(+支出入力表!M192="",0,+支出入力表!M192)</f>
        <v>0</v>
      </c>
      <c r="M191">
        <f>IF(支出入力表!S192="",0,支出入力表!S192)</f>
        <v>0</v>
      </c>
    </row>
    <row r="192" spans="2:13" x14ac:dyDescent="0.55000000000000004">
      <c r="B192" s="163" t="str">
        <f>IF(K192&gt;0,支出入力表!A193,"")</f>
        <v/>
      </c>
      <c r="C192" s="164" t="str">
        <f>IF(K192&gt;0,支出入力表!C193,"")</f>
        <v/>
      </c>
      <c r="D192" s="165" t="str">
        <f>IF(K192&gt;0,支出入力表!E193,"")</f>
        <v/>
      </c>
      <c r="E192" s="165" t="str">
        <f>IF(K192&gt;0,支出入力表!F193,"")</f>
        <v/>
      </c>
      <c r="F192" s="164" t="str">
        <f>IF(K192&gt;0,VLOOKUP(E192,支出入力表!F193:$M$2000,3,FALSE),"")</f>
        <v/>
      </c>
      <c r="G192" s="164" t="str">
        <f>IF(K192&gt;0,VLOOKUP(E192,支出入力表!F193:$M$2000,4,FALSE),"")</f>
        <v/>
      </c>
      <c r="H192" s="166" t="str">
        <f>IF(K192&gt;0,VLOOKUP(E192,支出入力表!F193:$M$2000,5,FALSE),"")</f>
        <v/>
      </c>
      <c r="I192" s="168" t="str">
        <f t="shared" si="5"/>
        <v/>
      </c>
      <c r="K192">
        <f t="shared" si="6"/>
        <v>0</v>
      </c>
      <c r="L192">
        <f>IF(+支出入力表!M193="",0,+支出入力表!M193)</f>
        <v>0</v>
      </c>
      <c r="M192">
        <f>IF(支出入力表!S193="",0,支出入力表!S193)</f>
        <v>0</v>
      </c>
    </row>
    <row r="193" spans="2:13" x14ac:dyDescent="0.55000000000000004">
      <c r="B193" s="163" t="str">
        <f>IF(K193&gt;0,支出入力表!A194,"")</f>
        <v/>
      </c>
      <c r="C193" s="164" t="str">
        <f>IF(K193&gt;0,支出入力表!C194,"")</f>
        <v/>
      </c>
      <c r="D193" s="165" t="str">
        <f>IF(K193&gt;0,支出入力表!E194,"")</f>
        <v/>
      </c>
      <c r="E193" s="165" t="str">
        <f>IF(K193&gt;0,支出入力表!F194,"")</f>
        <v/>
      </c>
      <c r="F193" s="164" t="str">
        <f>IF(K193&gt;0,VLOOKUP(E193,支出入力表!F194:$M$2000,3,FALSE),"")</f>
        <v/>
      </c>
      <c r="G193" s="164" t="str">
        <f>IF(K193&gt;0,VLOOKUP(E193,支出入力表!F194:$M$2000,4,FALSE),"")</f>
        <v/>
      </c>
      <c r="H193" s="166" t="str">
        <f>IF(K193&gt;0,VLOOKUP(E193,支出入力表!F194:$M$2000,5,FALSE),"")</f>
        <v/>
      </c>
      <c r="I193" s="168" t="str">
        <f t="shared" si="5"/>
        <v/>
      </c>
      <c r="K193">
        <f t="shared" si="6"/>
        <v>0</v>
      </c>
      <c r="L193">
        <f>IF(+支出入力表!M194="",0,+支出入力表!M194)</f>
        <v>0</v>
      </c>
      <c r="M193">
        <f>IF(支出入力表!S194="",0,支出入力表!S194)</f>
        <v>0</v>
      </c>
    </row>
    <row r="194" spans="2:13" x14ac:dyDescent="0.55000000000000004">
      <c r="B194" s="163" t="str">
        <f>IF(K194&gt;0,支出入力表!A195,"")</f>
        <v/>
      </c>
      <c r="C194" s="164" t="str">
        <f>IF(K194&gt;0,支出入力表!C195,"")</f>
        <v/>
      </c>
      <c r="D194" s="165" t="str">
        <f>IF(K194&gt;0,支出入力表!E195,"")</f>
        <v/>
      </c>
      <c r="E194" s="165" t="str">
        <f>IF(K194&gt;0,支出入力表!F195,"")</f>
        <v/>
      </c>
      <c r="F194" s="164" t="str">
        <f>IF(K194&gt;0,VLOOKUP(E194,支出入力表!F195:$M$2000,3,FALSE),"")</f>
        <v/>
      </c>
      <c r="G194" s="164" t="str">
        <f>IF(K194&gt;0,VLOOKUP(E194,支出入力表!F195:$M$2000,4,FALSE),"")</f>
        <v/>
      </c>
      <c r="H194" s="166" t="str">
        <f>IF(K194&gt;0,VLOOKUP(E194,支出入力表!F195:$M$2000,5,FALSE),"")</f>
        <v/>
      </c>
      <c r="I194" s="168" t="str">
        <f t="shared" si="5"/>
        <v/>
      </c>
      <c r="K194">
        <f t="shared" si="6"/>
        <v>0</v>
      </c>
      <c r="L194">
        <f>IF(+支出入力表!M195="",0,+支出入力表!M195)</f>
        <v>0</v>
      </c>
      <c r="M194">
        <f>IF(支出入力表!S195="",0,支出入力表!S195)</f>
        <v>0</v>
      </c>
    </row>
    <row r="195" spans="2:13" x14ac:dyDescent="0.55000000000000004">
      <c r="B195" s="163" t="str">
        <f>IF(K195&gt;0,支出入力表!A196,"")</f>
        <v/>
      </c>
      <c r="C195" s="164" t="str">
        <f>IF(K195&gt;0,支出入力表!C196,"")</f>
        <v/>
      </c>
      <c r="D195" s="165" t="str">
        <f>IF(K195&gt;0,支出入力表!E196,"")</f>
        <v/>
      </c>
      <c r="E195" s="165" t="str">
        <f>IF(K195&gt;0,支出入力表!F196,"")</f>
        <v/>
      </c>
      <c r="F195" s="164" t="str">
        <f>IF(K195&gt;0,VLOOKUP(E195,支出入力表!F196:$M$2000,3,FALSE),"")</f>
        <v/>
      </c>
      <c r="G195" s="164" t="str">
        <f>IF(K195&gt;0,VLOOKUP(E195,支出入力表!F196:$M$2000,4,FALSE),"")</f>
        <v/>
      </c>
      <c r="H195" s="166" t="str">
        <f>IF(K195&gt;0,VLOOKUP(E195,支出入力表!F196:$M$2000,5,FALSE),"")</f>
        <v/>
      </c>
      <c r="I195" s="168" t="str">
        <f t="shared" si="5"/>
        <v/>
      </c>
      <c r="K195">
        <f t="shared" si="6"/>
        <v>0</v>
      </c>
      <c r="L195">
        <f>IF(+支出入力表!M196="",0,+支出入力表!M196)</f>
        <v>0</v>
      </c>
      <c r="M195">
        <f>IF(支出入力表!S196="",0,支出入力表!S196)</f>
        <v>0</v>
      </c>
    </row>
    <row r="196" spans="2:13" x14ac:dyDescent="0.55000000000000004">
      <c r="B196" s="163" t="str">
        <f>IF(K196&gt;0,支出入力表!A197,"")</f>
        <v/>
      </c>
      <c r="C196" s="164" t="str">
        <f>IF(K196&gt;0,支出入力表!C197,"")</f>
        <v/>
      </c>
      <c r="D196" s="165" t="str">
        <f>IF(K196&gt;0,支出入力表!E197,"")</f>
        <v/>
      </c>
      <c r="E196" s="165" t="str">
        <f>IF(K196&gt;0,支出入力表!F197,"")</f>
        <v/>
      </c>
      <c r="F196" s="164" t="str">
        <f>IF(K196&gt;0,VLOOKUP(E196,支出入力表!F197:$M$2000,3,FALSE),"")</f>
        <v/>
      </c>
      <c r="G196" s="164" t="str">
        <f>IF(K196&gt;0,VLOOKUP(E196,支出入力表!F197:$M$2000,4,FALSE),"")</f>
        <v/>
      </c>
      <c r="H196" s="166" t="str">
        <f>IF(K196&gt;0,VLOOKUP(E196,支出入力表!F197:$M$2000,5,FALSE),"")</f>
        <v/>
      </c>
      <c r="I196" s="168" t="str">
        <f t="shared" si="5"/>
        <v/>
      </c>
      <c r="K196">
        <f t="shared" si="6"/>
        <v>0</v>
      </c>
      <c r="L196">
        <f>IF(+支出入力表!M197="",0,+支出入力表!M197)</f>
        <v>0</v>
      </c>
      <c r="M196">
        <f>IF(支出入力表!S197="",0,支出入力表!S197)</f>
        <v>0</v>
      </c>
    </row>
    <row r="197" spans="2:13" x14ac:dyDescent="0.55000000000000004">
      <c r="B197" s="163" t="str">
        <f>IF(K197&gt;0,支出入力表!A198,"")</f>
        <v/>
      </c>
      <c r="C197" s="164" t="str">
        <f>IF(K197&gt;0,支出入力表!C198,"")</f>
        <v/>
      </c>
      <c r="D197" s="165" t="str">
        <f>IF(K197&gt;0,支出入力表!E198,"")</f>
        <v/>
      </c>
      <c r="E197" s="165" t="str">
        <f>IF(K197&gt;0,支出入力表!F198,"")</f>
        <v/>
      </c>
      <c r="F197" s="164" t="str">
        <f>IF(K197&gt;0,VLOOKUP(E197,支出入力表!F198:$M$2000,3,FALSE),"")</f>
        <v/>
      </c>
      <c r="G197" s="164" t="str">
        <f>IF(K197&gt;0,VLOOKUP(E197,支出入力表!F198:$M$2000,4,FALSE),"")</f>
        <v/>
      </c>
      <c r="H197" s="166" t="str">
        <f>IF(K197&gt;0,VLOOKUP(E197,支出入力表!F198:$M$2000,5,FALSE),"")</f>
        <v/>
      </c>
      <c r="I197" s="168" t="str">
        <f t="shared" si="5"/>
        <v/>
      </c>
      <c r="K197">
        <f t="shared" si="6"/>
        <v>0</v>
      </c>
      <c r="L197">
        <f>IF(+支出入力表!M198="",0,+支出入力表!M198)</f>
        <v>0</v>
      </c>
      <c r="M197">
        <f>IF(支出入力表!S198="",0,支出入力表!S198)</f>
        <v>0</v>
      </c>
    </row>
    <row r="198" spans="2:13" x14ac:dyDescent="0.55000000000000004">
      <c r="B198" s="163" t="str">
        <f>IF(K198&gt;0,支出入力表!A199,"")</f>
        <v/>
      </c>
      <c r="C198" s="164" t="str">
        <f>IF(K198&gt;0,支出入力表!C199,"")</f>
        <v/>
      </c>
      <c r="D198" s="165" t="str">
        <f>IF(K198&gt;0,支出入力表!E199,"")</f>
        <v/>
      </c>
      <c r="E198" s="165" t="str">
        <f>IF(K198&gt;0,支出入力表!F199,"")</f>
        <v/>
      </c>
      <c r="F198" s="164" t="str">
        <f>IF(K198&gt;0,VLOOKUP(E198,支出入力表!F199:$M$2000,3,FALSE),"")</f>
        <v/>
      </c>
      <c r="G198" s="164" t="str">
        <f>IF(K198&gt;0,VLOOKUP(E198,支出入力表!F199:$M$2000,4,FALSE),"")</f>
        <v/>
      </c>
      <c r="H198" s="166" t="str">
        <f>IF(K198&gt;0,VLOOKUP(E198,支出入力表!F199:$M$2000,5,FALSE),"")</f>
        <v/>
      </c>
      <c r="I198" s="168" t="str">
        <f t="shared" ref="I198:I261" si="7">IF(K198&gt;0,K198,"")</f>
        <v/>
      </c>
      <c r="K198">
        <f t="shared" ref="K198:K261" si="8">+L198+M198</f>
        <v>0</v>
      </c>
      <c r="L198">
        <f>IF(+支出入力表!M199="",0,+支出入力表!M199)</f>
        <v>0</v>
      </c>
      <c r="M198">
        <f>IF(支出入力表!S199="",0,支出入力表!S199)</f>
        <v>0</v>
      </c>
    </row>
    <row r="199" spans="2:13" x14ac:dyDescent="0.55000000000000004">
      <c r="B199" s="163" t="str">
        <f>IF(K199&gt;0,支出入力表!A200,"")</f>
        <v/>
      </c>
      <c r="C199" s="164" t="str">
        <f>IF(K199&gt;0,支出入力表!C200,"")</f>
        <v/>
      </c>
      <c r="D199" s="165" t="str">
        <f>IF(K199&gt;0,支出入力表!E200,"")</f>
        <v/>
      </c>
      <c r="E199" s="165" t="str">
        <f>IF(K199&gt;0,支出入力表!F200,"")</f>
        <v/>
      </c>
      <c r="F199" s="164" t="str">
        <f>IF(K199&gt;0,VLOOKUP(E199,支出入力表!F200:$M$2000,3,FALSE),"")</f>
        <v/>
      </c>
      <c r="G199" s="164" t="str">
        <f>IF(K199&gt;0,VLOOKUP(E199,支出入力表!F200:$M$2000,4,FALSE),"")</f>
        <v/>
      </c>
      <c r="H199" s="166" t="str">
        <f>IF(K199&gt;0,VLOOKUP(E199,支出入力表!F200:$M$2000,5,FALSE),"")</f>
        <v/>
      </c>
      <c r="I199" s="168" t="str">
        <f t="shared" si="7"/>
        <v/>
      </c>
      <c r="K199">
        <f t="shared" si="8"/>
        <v>0</v>
      </c>
      <c r="L199">
        <f>IF(+支出入力表!M200="",0,+支出入力表!M200)</f>
        <v>0</v>
      </c>
      <c r="M199">
        <f>IF(支出入力表!S200="",0,支出入力表!S200)</f>
        <v>0</v>
      </c>
    </row>
    <row r="200" spans="2:13" x14ac:dyDescent="0.55000000000000004">
      <c r="B200" s="163" t="str">
        <f>IF(K200&gt;0,支出入力表!A201,"")</f>
        <v/>
      </c>
      <c r="C200" s="164" t="str">
        <f>IF(K200&gt;0,支出入力表!C201,"")</f>
        <v/>
      </c>
      <c r="D200" s="165" t="str">
        <f>IF(K200&gt;0,支出入力表!E201,"")</f>
        <v/>
      </c>
      <c r="E200" s="165" t="str">
        <f>IF(K200&gt;0,支出入力表!F201,"")</f>
        <v/>
      </c>
      <c r="F200" s="164" t="str">
        <f>IF(K200&gt;0,VLOOKUP(E200,支出入力表!F201:$M$2000,3,FALSE),"")</f>
        <v/>
      </c>
      <c r="G200" s="164" t="str">
        <f>IF(K200&gt;0,VLOOKUP(E200,支出入力表!F201:$M$2000,4,FALSE),"")</f>
        <v/>
      </c>
      <c r="H200" s="166" t="str">
        <f>IF(K200&gt;0,VLOOKUP(E200,支出入力表!F201:$M$2000,5,FALSE),"")</f>
        <v/>
      </c>
      <c r="I200" s="168" t="str">
        <f t="shared" si="7"/>
        <v/>
      </c>
      <c r="K200">
        <f t="shared" si="8"/>
        <v>0</v>
      </c>
      <c r="L200">
        <f>IF(+支出入力表!M201="",0,+支出入力表!M201)</f>
        <v>0</v>
      </c>
      <c r="M200">
        <f>IF(支出入力表!S201="",0,支出入力表!S201)</f>
        <v>0</v>
      </c>
    </row>
    <row r="201" spans="2:13" x14ac:dyDescent="0.55000000000000004">
      <c r="B201" s="163" t="str">
        <f>IF(K201&gt;0,支出入力表!A202,"")</f>
        <v/>
      </c>
      <c r="C201" s="164" t="str">
        <f>IF(K201&gt;0,支出入力表!C202,"")</f>
        <v/>
      </c>
      <c r="D201" s="165" t="str">
        <f>IF(K201&gt;0,支出入力表!E202,"")</f>
        <v/>
      </c>
      <c r="E201" s="165" t="str">
        <f>IF(K201&gt;0,支出入力表!F202,"")</f>
        <v/>
      </c>
      <c r="F201" s="164" t="str">
        <f>IF(K201&gt;0,VLOOKUP(E201,支出入力表!F202:$M$2000,3,FALSE),"")</f>
        <v/>
      </c>
      <c r="G201" s="164" t="str">
        <f>IF(K201&gt;0,VLOOKUP(E201,支出入力表!F202:$M$2000,4,FALSE),"")</f>
        <v/>
      </c>
      <c r="H201" s="166" t="str">
        <f>IF(K201&gt;0,VLOOKUP(E201,支出入力表!F202:$M$2000,5,FALSE),"")</f>
        <v/>
      </c>
      <c r="I201" s="168" t="str">
        <f t="shared" si="7"/>
        <v/>
      </c>
      <c r="K201">
        <f t="shared" si="8"/>
        <v>0</v>
      </c>
      <c r="L201">
        <f>IF(+支出入力表!M202="",0,+支出入力表!M202)</f>
        <v>0</v>
      </c>
      <c r="M201">
        <f>IF(支出入力表!S202="",0,支出入力表!S202)</f>
        <v>0</v>
      </c>
    </row>
    <row r="202" spans="2:13" x14ac:dyDescent="0.55000000000000004">
      <c r="B202" s="163" t="str">
        <f>IF(K202&gt;0,支出入力表!A203,"")</f>
        <v/>
      </c>
      <c r="C202" s="164" t="str">
        <f>IF(K202&gt;0,支出入力表!C203,"")</f>
        <v/>
      </c>
      <c r="D202" s="165" t="str">
        <f>IF(K202&gt;0,支出入力表!E203,"")</f>
        <v/>
      </c>
      <c r="E202" s="165" t="str">
        <f>IF(K202&gt;0,支出入力表!F203,"")</f>
        <v/>
      </c>
      <c r="F202" s="164" t="str">
        <f>IF(K202&gt;0,VLOOKUP(E202,支出入力表!F203:$M$2000,3,FALSE),"")</f>
        <v/>
      </c>
      <c r="G202" s="164" t="str">
        <f>IF(K202&gt;0,VLOOKUP(E202,支出入力表!F203:$M$2000,4,FALSE),"")</f>
        <v/>
      </c>
      <c r="H202" s="166" t="str">
        <f>IF(K202&gt;0,VLOOKUP(E202,支出入力表!F203:$M$2000,5,FALSE),"")</f>
        <v/>
      </c>
      <c r="I202" s="168" t="str">
        <f t="shared" si="7"/>
        <v/>
      </c>
      <c r="K202">
        <f t="shared" si="8"/>
        <v>0</v>
      </c>
      <c r="L202">
        <f>IF(+支出入力表!M203="",0,+支出入力表!M203)</f>
        <v>0</v>
      </c>
      <c r="M202">
        <f>IF(支出入力表!S203="",0,支出入力表!S203)</f>
        <v>0</v>
      </c>
    </row>
    <row r="203" spans="2:13" x14ac:dyDescent="0.55000000000000004">
      <c r="B203" s="163" t="str">
        <f>IF(K203&gt;0,支出入力表!A204,"")</f>
        <v/>
      </c>
      <c r="C203" s="164" t="str">
        <f>IF(K203&gt;0,支出入力表!C204,"")</f>
        <v/>
      </c>
      <c r="D203" s="165" t="str">
        <f>IF(K203&gt;0,支出入力表!E204,"")</f>
        <v/>
      </c>
      <c r="E203" s="165" t="str">
        <f>IF(K203&gt;0,支出入力表!F204,"")</f>
        <v/>
      </c>
      <c r="F203" s="164" t="str">
        <f>IF(K203&gt;0,VLOOKUP(E203,支出入力表!F204:$M$2000,3,FALSE),"")</f>
        <v/>
      </c>
      <c r="G203" s="164" t="str">
        <f>IF(K203&gt;0,VLOOKUP(E203,支出入力表!F204:$M$2000,4,FALSE),"")</f>
        <v/>
      </c>
      <c r="H203" s="166" t="str">
        <f>IF(K203&gt;0,VLOOKUP(E203,支出入力表!F204:$M$2000,5,FALSE),"")</f>
        <v/>
      </c>
      <c r="I203" s="168" t="str">
        <f t="shared" si="7"/>
        <v/>
      </c>
      <c r="K203">
        <f t="shared" si="8"/>
        <v>0</v>
      </c>
      <c r="L203">
        <f>IF(+支出入力表!M204="",0,+支出入力表!M204)</f>
        <v>0</v>
      </c>
      <c r="M203">
        <f>IF(支出入力表!S204="",0,支出入力表!S204)</f>
        <v>0</v>
      </c>
    </row>
    <row r="204" spans="2:13" x14ac:dyDescent="0.55000000000000004">
      <c r="B204" s="163" t="str">
        <f>IF(K204&gt;0,支出入力表!A205,"")</f>
        <v/>
      </c>
      <c r="C204" s="164" t="str">
        <f>IF(K204&gt;0,支出入力表!C205,"")</f>
        <v/>
      </c>
      <c r="D204" s="165" t="str">
        <f>IF(K204&gt;0,支出入力表!E205,"")</f>
        <v/>
      </c>
      <c r="E204" s="165" t="str">
        <f>IF(K204&gt;0,支出入力表!F205,"")</f>
        <v/>
      </c>
      <c r="F204" s="164" t="str">
        <f>IF(K204&gt;0,VLOOKUP(E204,支出入力表!F205:$M$2000,3,FALSE),"")</f>
        <v/>
      </c>
      <c r="G204" s="164" t="str">
        <f>IF(K204&gt;0,VLOOKUP(E204,支出入力表!F205:$M$2000,4,FALSE),"")</f>
        <v/>
      </c>
      <c r="H204" s="166" t="str">
        <f>IF(K204&gt;0,VLOOKUP(E204,支出入力表!F205:$M$2000,5,FALSE),"")</f>
        <v/>
      </c>
      <c r="I204" s="168" t="str">
        <f t="shared" si="7"/>
        <v/>
      </c>
      <c r="K204">
        <f t="shared" si="8"/>
        <v>0</v>
      </c>
      <c r="L204">
        <f>IF(+支出入力表!M205="",0,+支出入力表!M205)</f>
        <v>0</v>
      </c>
      <c r="M204">
        <f>IF(支出入力表!S205="",0,支出入力表!S205)</f>
        <v>0</v>
      </c>
    </row>
    <row r="205" spans="2:13" x14ac:dyDescent="0.55000000000000004">
      <c r="B205" s="163" t="str">
        <f>IF(K205&gt;0,支出入力表!A206,"")</f>
        <v/>
      </c>
      <c r="C205" s="164" t="str">
        <f>IF(K205&gt;0,支出入力表!C206,"")</f>
        <v/>
      </c>
      <c r="D205" s="165" t="str">
        <f>IF(K205&gt;0,支出入力表!E206,"")</f>
        <v/>
      </c>
      <c r="E205" s="165" t="str">
        <f>IF(K205&gt;0,支出入力表!F206,"")</f>
        <v/>
      </c>
      <c r="F205" s="164" t="str">
        <f>IF(K205&gt;0,VLOOKUP(E205,支出入力表!F206:$M$2000,3,FALSE),"")</f>
        <v/>
      </c>
      <c r="G205" s="164" t="str">
        <f>IF(K205&gt;0,VLOOKUP(E205,支出入力表!F206:$M$2000,4,FALSE),"")</f>
        <v/>
      </c>
      <c r="H205" s="166" t="str">
        <f>IF(K205&gt;0,VLOOKUP(E205,支出入力表!F206:$M$2000,5,FALSE),"")</f>
        <v/>
      </c>
      <c r="I205" s="168" t="str">
        <f t="shared" si="7"/>
        <v/>
      </c>
      <c r="K205">
        <f t="shared" si="8"/>
        <v>0</v>
      </c>
      <c r="L205">
        <f>IF(+支出入力表!M206="",0,+支出入力表!M206)</f>
        <v>0</v>
      </c>
      <c r="M205">
        <f>IF(支出入力表!S206="",0,支出入力表!S206)</f>
        <v>0</v>
      </c>
    </row>
    <row r="206" spans="2:13" x14ac:dyDescent="0.55000000000000004">
      <c r="B206" s="163" t="str">
        <f>IF(K206&gt;0,支出入力表!A207,"")</f>
        <v/>
      </c>
      <c r="C206" s="164" t="str">
        <f>IF(K206&gt;0,支出入力表!C207,"")</f>
        <v/>
      </c>
      <c r="D206" s="165" t="str">
        <f>IF(K206&gt;0,支出入力表!E207,"")</f>
        <v/>
      </c>
      <c r="E206" s="165" t="str">
        <f>IF(K206&gt;0,支出入力表!F207,"")</f>
        <v/>
      </c>
      <c r="F206" s="164" t="str">
        <f>IF(K206&gt;0,VLOOKUP(E206,支出入力表!F207:$M$2000,3,FALSE),"")</f>
        <v/>
      </c>
      <c r="G206" s="164" t="str">
        <f>IF(K206&gt;0,VLOOKUP(E206,支出入力表!F207:$M$2000,4,FALSE),"")</f>
        <v/>
      </c>
      <c r="H206" s="166" t="str">
        <f>IF(K206&gt;0,VLOOKUP(E206,支出入力表!F207:$M$2000,5,FALSE),"")</f>
        <v/>
      </c>
      <c r="I206" s="168" t="str">
        <f t="shared" si="7"/>
        <v/>
      </c>
      <c r="K206">
        <f t="shared" si="8"/>
        <v>0</v>
      </c>
      <c r="L206">
        <f>IF(+支出入力表!M207="",0,+支出入力表!M207)</f>
        <v>0</v>
      </c>
      <c r="M206">
        <f>IF(支出入力表!S207="",0,支出入力表!S207)</f>
        <v>0</v>
      </c>
    </row>
    <row r="207" spans="2:13" x14ac:dyDescent="0.55000000000000004">
      <c r="B207" s="163" t="str">
        <f>IF(K207&gt;0,支出入力表!A208,"")</f>
        <v/>
      </c>
      <c r="C207" s="164" t="str">
        <f>IF(K207&gt;0,支出入力表!C208,"")</f>
        <v/>
      </c>
      <c r="D207" s="165" t="str">
        <f>IF(K207&gt;0,支出入力表!E208,"")</f>
        <v/>
      </c>
      <c r="E207" s="165" t="str">
        <f>IF(K207&gt;0,支出入力表!F208,"")</f>
        <v/>
      </c>
      <c r="F207" s="164" t="str">
        <f>IF(K207&gt;0,VLOOKUP(E207,支出入力表!F208:$M$2000,3,FALSE),"")</f>
        <v/>
      </c>
      <c r="G207" s="164" t="str">
        <f>IF(K207&gt;0,VLOOKUP(E207,支出入力表!F208:$M$2000,4,FALSE),"")</f>
        <v/>
      </c>
      <c r="H207" s="166" t="str">
        <f>IF(K207&gt;0,VLOOKUP(E207,支出入力表!F208:$M$2000,5,FALSE),"")</f>
        <v/>
      </c>
      <c r="I207" s="168" t="str">
        <f t="shared" si="7"/>
        <v/>
      </c>
      <c r="K207">
        <f t="shared" si="8"/>
        <v>0</v>
      </c>
      <c r="L207">
        <f>IF(+支出入力表!M208="",0,+支出入力表!M208)</f>
        <v>0</v>
      </c>
      <c r="M207">
        <f>IF(支出入力表!S208="",0,支出入力表!S208)</f>
        <v>0</v>
      </c>
    </row>
    <row r="208" spans="2:13" x14ac:dyDescent="0.55000000000000004">
      <c r="B208" s="163" t="str">
        <f>IF(K208&gt;0,支出入力表!A209,"")</f>
        <v/>
      </c>
      <c r="C208" s="164" t="str">
        <f>IF(K208&gt;0,支出入力表!C209,"")</f>
        <v/>
      </c>
      <c r="D208" s="165" t="str">
        <f>IF(K208&gt;0,支出入力表!E209,"")</f>
        <v/>
      </c>
      <c r="E208" s="165" t="str">
        <f>IF(K208&gt;0,支出入力表!F209,"")</f>
        <v/>
      </c>
      <c r="F208" s="164" t="str">
        <f>IF(K208&gt;0,VLOOKUP(E208,支出入力表!F209:$M$2000,3,FALSE),"")</f>
        <v/>
      </c>
      <c r="G208" s="164" t="str">
        <f>IF(K208&gt;0,VLOOKUP(E208,支出入力表!F209:$M$2000,4,FALSE),"")</f>
        <v/>
      </c>
      <c r="H208" s="166" t="str">
        <f>IF(K208&gt;0,VLOOKUP(E208,支出入力表!F209:$M$2000,5,FALSE),"")</f>
        <v/>
      </c>
      <c r="I208" s="168" t="str">
        <f t="shared" si="7"/>
        <v/>
      </c>
      <c r="K208">
        <f t="shared" si="8"/>
        <v>0</v>
      </c>
      <c r="L208">
        <f>IF(+支出入力表!M209="",0,+支出入力表!M209)</f>
        <v>0</v>
      </c>
      <c r="M208">
        <f>IF(支出入力表!S209="",0,支出入力表!S209)</f>
        <v>0</v>
      </c>
    </row>
    <row r="209" spans="2:13" x14ac:dyDescent="0.55000000000000004">
      <c r="B209" s="163" t="str">
        <f>IF(K209&gt;0,支出入力表!A210,"")</f>
        <v/>
      </c>
      <c r="C209" s="164" t="str">
        <f>IF(K209&gt;0,支出入力表!C210,"")</f>
        <v/>
      </c>
      <c r="D209" s="165" t="str">
        <f>IF(K209&gt;0,支出入力表!E210,"")</f>
        <v/>
      </c>
      <c r="E209" s="165" t="str">
        <f>IF(K209&gt;0,支出入力表!F210,"")</f>
        <v/>
      </c>
      <c r="F209" s="164" t="str">
        <f>IF(K209&gt;0,VLOOKUP(E209,支出入力表!F210:$M$2000,3,FALSE),"")</f>
        <v/>
      </c>
      <c r="G209" s="164" t="str">
        <f>IF(K209&gt;0,VLOOKUP(E209,支出入力表!F210:$M$2000,4,FALSE),"")</f>
        <v/>
      </c>
      <c r="H209" s="166" t="str">
        <f>IF(K209&gt;0,VLOOKUP(E209,支出入力表!F210:$M$2000,5,FALSE),"")</f>
        <v/>
      </c>
      <c r="I209" s="168" t="str">
        <f t="shared" si="7"/>
        <v/>
      </c>
      <c r="K209">
        <f t="shared" si="8"/>
        <v>0</v>
      </c>
      <c r="L209">
        <f>IF(+支出入力表!M210="",0,+支出入力表!M210)</f>
        <v>0</v>
      </c>
      <c r="M209">
        <f>IF(支出入力表!S210="",0,支出入力表!S210)</f>
        <v>0</v>
      </c>
    </row>
    <row r="210" spans="2:13" x14ac:dyDescent="0.55000000000000004">
      <c r="B210" s="163" t="str">
        <f>IF(K210&gt;0,支出入力表!A211,"")</f>
        <v/>
      </c>
      <c r="C210" s="164" t="str">
        <f>IF(K210&gt;0,支出入力表!C211,"")</f>
        <v/>
      </c>
      <c r="D210" s="165" t="str">
        <f>IF(K210&gt;0,支出入力表!E211,"")</f>
        <v/>
      </c>
      <c r="E210" s="165" t="str">
        <f>IF(K210&gt;0,支出入力表!F211,"")</f>
        <v/>
      </c>
      <c r="F210" s="164" t="str">
        <f>IF(K210&gt;0,VLOOKUP(E210,支出入力表!F211:$M$2000,3,FALSE),"")</f>
        <v/>
      </c>
      <c r="G210" s="164" t="str">
        <f>IF(K210&gt;0,VLOOKUP(E210,支出入力表!F211:$M$2000,4,FALSE),"")</f>
        <v/>
      </c>
      <c r="H210" s="166" t="str">
        <f>IF(K210&gt;0,VLOOKUP(E210,支出入力表!F211:$M$2000,5,FALSE),"")</f>
        <v/>
      </c>
      <c r="I210" s="168" t="str">
        <f t="shared" si="7"/>
        <v/>
      </c>
      <c r="K210">
        <f t="shared" si="8"/>
        <v>0</v>
      </c>
      <c r="L210">
        <f>IF(+支出入力表!M211="",0,+支出入力表!M211)</f>
        <v>0</v>
      </c>
      <c r="M210">
        <f>IF(支出入力表!S211="",0,支出入力表!S211)</f>
        <v>0</v>
      </c>
    </row>
    <row r="211" spans="2:13" x14ac:dyDescent="0.55000000000000004">
      <c r="B211" s="163" t="str">
        <f>IF(K211&gt;0,支出入力表!A212,"")</f>
        <v/>
      </c>
      <c r="C211" s="164" t="str">
        <f>IF(K211&gt;0,支出入力表!C212,"")</f>
        <v/>
      </c>
      <c r="D211" s="165" t="str">
        <f>IF(K211&gt;0,支出入力表!E212,"")</f>
        <v/>
      </c>
      <c r="E211" s="165" t="str">
        <f>IF(K211&gt;0,支出入力表!F212,"")</f>
        <v/>
      </c>
      <c r="F211" s="164" t="str">
        <f>IF(K211&gt;0,VLOOKUP(E211,支出入力表!F212:$M$2000,3,FALSE),"")</f>
        <v/>
      </c>
      <c r="G211" s="164" t="str">
        <f>IF(K211&gt;0,VLOOKUP(E211,支出入力表!F212:$M$2000,4,FALSE),"")</f>
        <v/>
      </c>
      <c r="H211" s="166" t="str">
        <f>IF(K211&gt;0,VLOOKUP(E211,支出入力表!F212:$M$2000,5,FALSE),"")</f>
        <v/>
      </c>
      <c r="I211" s="168" t="str">
        <f t="shared" si="7"/>
        <v/>
      </c>
      <c r="K211">
        <f t="shared" si="8"/>
        <v>0</v>
      </c>
      <c r="L211">
        <f>IF(+支出入力表!M212="",0,+支出入力表!M212)</f>
        <v>0</v>
      </c>
      <c r="M211">
        <f>IF(支出入力表!S212="",0,支出入力表!S212)</f>
        <v>0</v>
      </c>
    </row>
    <row r="212" spans="2:13" x14ac:dyDescent="0.55000000000000004">
      <c r="B212" s="163" t="str">
        <f>IF(K212&gt;0,支出入力表!A213,"")</f>
        <v/>
      </c>
      <c r="C212" s="164" t="str">
        <f>IF(K212&gt;0,支出入力表!C213,"")</f>
        <v/>
      </c>
      <c r="D212" s="165" t="str">
        <f>IF(K212&gt;0,支出入力表!E213,"")</f>
        <v/>
      </c>
      <c r="E212" s="165" t="str">
        <f>IF(K212&gt;0,支出入力表!F213,"")</f>
        <v/>
      </c>
      <c r="F212" s="164" t="str">
        <f>IF(K212&gt;0,VLOOKUP(E212,支出入力表!F213:$M$2000,3,FALSE),"")</f>
        <v/>
      </c>
      <c r="G212" s="164" t="str">
        <f>IF(K212&gt;0,VLOOKUP(E212,支出入力表!F213:$M$2000,4,FALSE),"")</f>
        <v/>
      </c>
      <c r="H212" s="166" t="str">
        <f>IF(K212&gt;0,VLOOKUP(E212,支出入力表!F213:$M$2000,5,FALSE),"")</f>
        <v/>
      </c>
      <c r="I212" s="168" t="str">
        <f t="shared" si="7"/>
        <v/>
      </c>
      <c r="K212">
        <f t="shared" si="8"/>
        <v>0</v>
      </c>
      <c r="L212">
        <f>IF(+支出入力表!M213="",0,+支出入力表!M213)</f>
        <v>0</v>
      </c>
      <c r="M212">
        <f>IF(支出入力表!S213="",0,支出入力表!S213)</f>
        <v>0</v>
      </c>
    </row>
    <row r="213" spans="2:13" x14ac:dyDescent="0.55000000000000004">
      <c r="B213" s="163" t="str">
        <f>IF(K213&gt;0,支出入力表!A214,"")</f>
        <v/>
      </c>
      <c r="C213" s="164" t="str">
        <f>IF(K213&gt;0,支出入力表!C214,"")</f>
        <v/>
      </c>
      <c r="D213" s="165" t="str">
        <f>IF(K213&gt;0,支出入力表!E214,"")</f>
        <v/>
      </c>
      <c r="E213" s="165" t="str">
        <f>IF(K213&gt;0,支出入力表!F214,"")</f>
        <v/>
      </c>
      <c r="F213" s="164" t="str">
        <f>IF(K213&gt;0,VLOOKUP(E213,支出入力表!F214:$M$2000,3,FALSE),"")</f>
        <v/>
      </c>
      <c r="G213" s="164" t="str">
        <f>IF(K213&gt;0,VLOOKUP(E213,支出入力表!F214:$M$2000,4,FALSE),"")</f>
        <v/>
      </c>
      <c r="H213" s="166" t="str">
        <f>IF(K213&gt;0,VLOOKUP(E213,支出入力表!F214:$M$2000,5,FALSE),"")</f>
        <v/>
      </c>
      <c r="I213" s="168" t="str">
        <f t="shared" si="7"/>
        <v/>
      </c>
      <c r="K213">
        <f t="shared" si="8"/>
        <v>0</v>
      </c>
      <c r="L213">
        <f>IF(+支出入力表!M214="",0,+支出入力表!M214)</f>
        <v>0</v>
      </c>
      <c r="M213">
        <f>IF(支出入力表!S214="",0,支出入力表!S214)</f>
        <v>0</v>
      </c>
    </row>
    <row r="214" spans="2:13" x14ac:dyDescent="0.55000000000000004">
      <c r="B214" s="163" t="str">
        <f>IF(K214&gt;0,支出入力表!A215,"")</f>
        <v/>
      </c>
      <c r="C214" s="164" t="str">
        <f>IF(K214&gt;0,支出入力表!C215,"")</f>
        <v/>
      </c>
      <c r="D214" s="165" t="str">
        <f>IF(K214&gt;0,支出入力表!E215,"")</f>
        <v/>
      </c>
      <c r="E214" s="165" t="str">
        <f>IF(K214&gt;0,支出入力表!F215,"")</f>
        <v/>
      </c>
      <c r="F214" s="164" t="str">
        <f>IF(K214&gt;0,VLOOKUP(E214,支出入力表!F215:$M$2000,3,FALSE),"")</f>
        <v/>
      </c>
      <c r="G214" s="164" t="str">
        <f>IF(K214&gt;0,VLOOKUP(E214,支出入力表!F215:$M$2000,4,FALSE),"")</f>
        <v/>
      </c>
      <c r="H214" s="166" t="str">
        <f>IF(K214&gt;0,VLOOKUP(E214,支出入力表!F215:$M$2000,5,FALSE),"")</f>
        <v/>
      </c>
      <c r="I214" s="168" t="str">
        <f t="shared" si="7"/>
        <v/>
      </c>
      <c r="K214">
        <f t="shared" si="8"/>
        <v>0</v>
      </c>
      <c r="L214">
        <f>IF(+支出入力表!M215="",0,+支出入力表!M215)</f>
        <v>0</v>
      </c>
      <c r="M214">
        <f>IF(支出入力表!S215="",0,支出入力表!S215)</f>
        <v>0</v>
      </c>
    </row>
    <row r="215" spans="2:13" x14ac:dyDescent="0.55000000000000004">
      <c r="B215" s="163" t="str">
        <f>IF(K215&gt;0,支出入力表!A216,"")</f>
        <v/>
      </c>
      <c r="C215" s="164" t="str">
        <f>IF(K215&gt;0,支出入力表!C216,"")</f>
        <v/>
      </c>
      <c r="D215" s="165" t="str">
        <f>IF(K215&gt;0,支出入力表!E216,"")</f>
        <v/>
      </c>
      <c r="E215" s="165" t="str">
        <f>IF(K215&gt;0,支出入力表!F216,"")</f>
        <v/>
      </c>
      <c r="F215" s="164" t="str">
        <f>IF(K215&gt;0,VLOOKUP(E215,支出入力表!F216:$M$2000,3,FALSE),"")</f>
        <v/>
      </c>
      <c r="G215" s="164" t="str">
        <f>IF(K215&gt;0,VLOOKUP(E215,支出入力表!F216:$M$2000,4,FALSE),"")</f>
        <v/>
      </c>
      <c r="H215" s="166" t="str">
        <f>IF(K215&gt;0,VLOOKUP(E215,支出入力表!F216:$M$2000,5,FALSE),"")</f>
        <v/>
      </c>
      <c r="I215" s="168" t="str">
        <f t="shared" si="7"/>
        <v/>
      </c>
      <c r="K215">
        <f t="shared" si="8"/>
        <v>0</v>
      </c>
      <c r="L215">
        <f>IF(+支出入力表!M216="",0,+支出入力表!M216)</f>
        <v>0</v>
      </c>
      <c r="M215">
        <f>IF(支出入力表!S216="",0,支出入力表!S216)</f>
        <v>0</v>
      </c>
    </row>
    <row r="216" spans="2:13" x14ac:dyDescent="0.55000000000000004">
      <c r="B216" s="163" t="str">
        <f>IF(K216&gt;0,支出入力表!A217,"")</f>
        <v/>
      </c>
      <c r="C216" s="164" t="str">
        <f>IF(K216&gt;0,支出入力表!C217,"")</f>
        <v/>
      </c>
      <c r="D216" s="165" t="str">
        <f>IF(K216&gt;0,支出入力表!E217,"")</f>
        <v/>
      </c>
      <c r="E216" s="165" t="str">
        <f>IF(K216&gt;0,支出入力表!F217,"")</f>
        <v/>
      </c>
      <c r="F216" s="164" t="str">
        <f>IF(K216&gt;0,VLOOKUP(E216,支出入力表!F217:$M$2000,3,FALSE),"")</f>
        <v/>
      </c>
      <c r="G216" s="164" t="str">
        <f>IF(K216&gt;0,VLOOKUP(E216,支出入力表!F217:$M$2000,4,FALSE),"")</f>
        <v/>
      </c>
      <c r="H216" s="166" t="str">
        <f>IF(K216&gt;0,VLOOKUP(E216,支出入力表!F217:$M$2000,5,FALSE),"")</f>
        <v/>
      </c>
      <c r="I216" s="168" t="str">
        <f t="shared" si="7"/>
        <v/>
      </c>
      <c r="K216">
        <f t="shared" si="8"/>
        <v>0</v>
      </c>
      <c r="L216">
        <f>IF(+支出入力表!M217="",0,+支出入力表!M217)</f>
        <v>0</v>
      </c>
      <c r="M216">
        <f>IF(支出入力表!S217="",0,支出入力表!S217)</f>
        <v>0</v>
      </c>
    </row>
    <row r="217" spans="2:13" x14ac:dyDescent="0.55000000000000004">
      <c r="B217" s="163" t="str">
        <f>IF(K217&gt;0,支出入力表!A218,"")</f>
        <v/>
      </c>
      <c r="C217" s="164" t="str">
        <f>IF(K217&gt;0,支出入力表!C218,"")</f>
        <v/>
      </c>
      <c r="D217" s="165" t="str">
        <f>IF(K217&gt;0,支出入力表!E218,"")</f>
        <v/>
      </c>
      <c r="E217" s="165" t="str">
        <f>IF(K217&gt;0,支出入力表!F218,"")</f>
        <v/>
      </c>
      <c r="F217" s="164" t="str">
        <f>IF(K217&gt;0,VLOOKUP(E217,支出入力表!F218:$M$2000,3,FALSE),"")</f>
        <v/>
      </c>
      <c r="G217" s="164" t="str">
        <f>IF(K217&gt;0,VLOOKUP(E217,支出入力表!F218:$M$2000,4,FALSE),"")</f>
        <v/>
      </c>
      <c r="H217" s="166" t="str">
        <f>IF(K217&gt;0,VLOOKUP(E217,支出入力表!F218:$M$2000,5,FALSE),"")</f>
        <v/>
      </c>
      <c r="I217" s="168" t="str">
        <f t="shared" si="7"/>
        <v/>
      </c>
      <c r="K217">
        <f t="shared" si="8"/>
        <v>0</v>
      </c>
      <c r="L217">
        <f>IF(+支出入力表!M218="",0,+支出入力表!M218)</f>
        <v>0</v>
      </c>
      <c r="M217">
        <f>IF(支出入力表!S218="",0,支出入力表!S218)</f>
        <v>0</v>
      </c>
    </row>
    <row r="218" spans="2:13" x14ac:dyDescent="0.55000000000000004">
      <c r="B218" s="163" t="str">
        <f>IF(K218&gt;0,支出入力表!A219,"")</f>
        <v/>
      </c>
      <c r="C218" s="164" t="str">
        <f>IF(K218&gt;0,支出入力表!C219,"")</f>
        <v/>
      </c>
      <c r="D218" s="165" t="str">
        <f>IF(K218&gt;0,支出入力表!E219,"")</f>
        <v/>
      </c>
      <c r="E218" s="165" t="str">
        <f>IF(K218&gt;0,支出入力表!F219,"")</f>
        <v/>
      </c>
      <c r="F218" s="164" t="str">
        <f>IF(K218&gt;0,VLOOKUP(E218,支出入力表!F219:$M$2000,3,FALSE),"")</f>
        <v/>
      </c>
      <c r="G218" s="164" t="str">
        <f>IF(K218&gt;0,VLOOKUP(E218,支出入力表!F219:$M$2000,4,FALSE),"")</f>
        <v/>
      </c>
      <c r="H218" s="166" t="str">
        <f>IF(K218&gt;0,VLOOKUP(E218,支出入力表!F219:$M$2000,5,FALSE),"")</f>
        <v/>
      </c>
      <c r="I218" s="168" t="str">
        <f t="shared" si="7"/>
        <v/>
      </c>
      <c r="K218">
        <f t="shared" si="8"/>
        <v>0</v>
      </c>
      <c r="L218">
        <f>IF(+支出入力表!M219="",0,+支出入力表!M219)</f>
        <v>0</v>
      </c>
      <c r="M218">
        <f>IF(支出入力表!S219="",0,支出入力表!S219)</f>
        <v>0</v>
      </c>
    </row>
    <row r="219" spans="2:13" x14ac:dyDescent="0.55000000000000004">
      <c r="B219" s="163" t="str">
        <f>IF(K219&gt;0,支出入力表!A220,"")</f>
        <v/>
      </c>
      <c r="C219" s="164" t="str">
        <f>IF(K219&gt;0,支出入力表!C220,"")</f>
        <v/>
      </c>
      <c r="D219" s="165" t="str">
        <f>IF(K219&gt;0,支出入力表!E220,"")</f>
        <v/>
      </c>
      <c r="E219" s="165" t="str">
        <f>IF(K219&gt;0,支出入力表!F220,"")</f>
        <v/>
      </c>
      <c r="F219" s="164" t="str">
        <f>IF(K219&gt;0,VLOOKUP(E219,支出入力表!F220:$M$2000,3,FALSE),"")</f>
        <v/>
      </c>
      <c r="G219" s="164" t="str">
        <f>IF(K219&gt;0,VLOOKUP(E219,支出入力表!F220:$M$2000,4,FALSE),"")</f>
        <v/>
      </c>
      <c r="H219" s="166" t="str">
        <f>IF(K219&gt;0,VLOOKUP(E219,支出入力表!F220:$M$2000,5,FALSE),"")</f>
        <v/>
      </c>
      <c r="I219" s="168" t="str">
        <f t="shared" si="7"/>
        <v/>
      </c>
      <c r="K219">
        <f t="shared" si="8"/>
        <v>0</v>
      </c>
      <c r="L219">
        <f>IF(+支出入力表!M220="",0,+支出入力表!M220)</f>
        <v>0</v>
      </c>
      <c r="M219">
        <f>IF(支出入力表!S220="",0,支出入力表!S220)</f>
        <v>0</v>
      </c>
    </row>
    <row r="220" spans="2:13" x14ac:dyDescent="0.55000000000000004">
      <c r="B220" s="163" t="str">
        <f>IF(K220&gt;0,支出入力表!A221,"")</f>
        <v/>
      </c>
      <c r="C220" s="164" t="str">
        <f>IF(K220&gt;0,支出入力表!C221,"")</f>
        <v/>
      </c>
      <c r="D220" s="165" t="str">
        <f>IF(K220&gt;0,支出入力表!E221,"")</f>
        <v/>
      </c>
      <c r="E220" s="165" t="str">
        <f>IF(K220&gt;0,支出入力表!F221,"")</f>
        <v/>
      </c>
      <c r="F220" s="164" t="str">
        <f>IF(K220&gt;0,VLOOKUP(E220,支出入力表!F221:$M$2000,3,FALSE),"")</f>
        <v/>
      </c>
      <c r="G220" s="164" t="str">
        <f>IF(K220&gt;0,VLOOKUP(E220,支出入力表!F221:$M$2000,4,FALSE),"")</f>
        <v/>
      </c>
      <c r="H220" s="166" t="str">
        <f>IF(K220&gt;0,VLOOKUP(E220,支出入力表!F221:$M$2000,5,FALSE),"")</f>
        <v/>
      </c>
      <c r="I220" s="168" t="str">
        <f t="shared" si="7"/>
        <v/>
      </c>
      <c r="K220">
        <f t="shared" si="8"/>
        <v>0</v>
      </c>
      <c r="L220">
        <f>IF(+支出入力表!M221="",0,+支出入力表!M221)</f>
        <v>0</v>
      </c>
      <c r="M220">
        <f>IF(支出入力表!S221="",0,支出入力表!S221)</f>
        <v>0</v>
      </c>
    </row>
    <row r="221" spans="2:13" x14ac:dyDescent="0.55000000000000004">
      <c r="B221" s="163" t="str">
        <f>IF(K221&gt;0,支出入力表!A222,"")</f>
        <v/>
      </c>
      <c r="C221" s="164" t="str">
        <f>IF(K221&gt;0,支出入力表!C222,"")</f>
        <v/>
      </c>
      <c r="D221" s="165" t="str">
        <f>IF(K221&gt;0,支出入力表!E222,"")</f>
        <v/>
      </c>
      <c r="E221" s="165" t="str">
        <f>IF(K221&gt;0,支出入力表!F222,"")</f>
        <v/>
      </c>
      <c r="F221" s="164" t="str">
        <f>IF(K221&gt;0,VLOOKUP(E221,支出入力表!F222:$M$2000,3,FALSE),"")</f>
        <v/>
      </c>
      <c r="G221" s="164" t="str">
        <f>IF(K221&gt;0,VLOOKUP(E221,支出入力表!F222:$M$2000,4,FALSE),"")</f>
        <v/>
      </c>
      <c r="H221" s="166" t="str">
        <f>IF(K221&gt;0,VLOOKUP(E221,支出入力表!F222:$M$2000,5,FALSE),"")</f>
        <v/>
      </c>
      <c r="I221" s="168" t="str">
        <f t="shared" si="7"/>
        <v/>
      </c>
      <c r="K221">
        <f t="shared" si="8"/>
        <v>0</v>
      </c>
      <c r="L221">
        <f>IF(+支出入力表!M222="",0,+支出入力表!M222)</f>
        <v>0</v>
      </c>
      <c r="M221">
        <f>IF(支出入力表!S222="",0,支出入力表!S222)</f>
        <v>0</v>
      </c>
    </row>
    <row r="222" spans="2:13" x14ac:dyDescent="0.55000000000000004">
      <c r="B222" s="163" t="str">
        <f>IF(K222&gt;0,支出入力表!A223,"")</f>
        <v/>
      </c>
      <c r="C222" s="164" t="str">
        <f>IF(K222&gt;0,支出入力表!C223,"")</f>
        <v/>
      </c>
      <c r="D222" s="165" t="str">
        <f>IF(K222&gt;0,支出入力表!E223,"")</f>
        <v/>
      </c>
      <c r="E222" s="165" t="str">
        <f>IF(K222&gt;0,支出入力表!F223,"")</f>
        <v/>
      </c>
      <c r="F222" s="164" t="str">
        <f>IF(K222&gt;0,VLOOKUP(E222,支出入力表!F223:$M$2000,3,FALSE),"")</f>
        <v/>
      </c>
      <c r="G222" s="164" t="str">
        <f>IF(K222&gt;0,VLOOKUP(E222,支出入力表!F223:$M$2000,4,FALSE),"")</f>
        <v/>
      </c>
      <c r="H222" s="166" t="str">
        <f>IF(K222&gt;0,VLOOKUP(E222,支出入力表!F223:$M$2000,5,FALSE),"")</f>
        <v/>
      </c>
      <c r="I222" s="168" t="str">
        <f t="shared" si="7"/>
        <v/>
      </c>
      <c r="K222">
        <f t="shared" si="8"/>
        <v>0</v>
      </c>
      <c r="L222">
        <f>IF(+支出入力表!M223="",0,+支出入力表!M223)</f>
        <v>0</v>
      </c>
      <c r="M222">
        <f>IF(支出入力表!S223="",0,支出入力表!S223)</f>
        <v>0</v>
      </c>
    </row>
    <row r="223" spans="2:13" x14ac:dyDescent="0.55000000000000004">
      <c r="B223" s="163" t="str">
        <f>IF(K223&gt;0,支出入力表!A224,"")</f>
        <v/>
      </c>
      <c r="C223" s="164" t="str">
        <f>IF(K223&gt;0,支出入力表!C224,"")</f>
        <v/>
      </c>
      <c r="D223" s="165" t="str">
        <f>IF(K223&gt;0,支出入力表!E224,"")</f>
        <v/>
      </c>
      <c r="E223" s="165" t="str">
        <f>IF(K223&gt;0,支出入力表!F224,"")</f>
        <v/>
      </c>
      <c r="F223" s="164" t="str">
        <f>IF(K223&gt;0,VLOOKUP(E223,支出入力表!F224:$M$2000,3,FALSE),"")</f>
        <v/>
      </c>
      <c r="G223" s="164" t="str">
        <f>IF(K223&gt;0,VLOOKUP(E223,支出入力表!F224:$M$2000,4,FALSE),"")</f>
        <v/>
      </c>
      <c r="H223" s="166" t="str">
        <f>IF(K223&gt;0,VLOOKUP(E223,支出入力表!F224:$M$2000,5,FALSE),"")</f>
        <v/>
      </c>
      <c r="I223" s="168" t="str">
        <f t="shared" si="7"/>
        <v/>
      </c>
      <c r="K223">
        <f t="shared" si="8"/>
        <v>0</v>
      </c>
      <c r="L223">
        <f>IF(+支出入力表!M224="",0,+支出入力表!M224)</f>
        <v>0</v>
      </c>
      <c r="M223">
        <f>IF(支出入力表!S224="",0,支出入力表!S224)</f>
        <v>0</v>
      </c>
    </row>
    <row r="224" spans="2:13" x14ac:dyDescent="0.55000000000000004">
      <c r="B224" s="163" t="str">
        <f>IF(K224&gt;0,支出入力表!A225,"")</f>
        <v/>
      </c>
      <c r="C224" s="164" t="str">
        <f>IF(K224&gt;0,支出入力表!C225,"")</f>
        <v/>
      </c>
      <c r="D224" s="165" t="str">
        <f>IF(K224&gt;0,支出入力表!E225,"")</f>
        <v/>
      </c>
      <c r="E224" s="165" t="str">
        <f>IF(K224&gt;0,支出入力表!F225,"")</f>
        <v/>
      </c>
      <c r="F224" s="164" t="str">
        <f>IF(K224&gt;0,VLOOKUP(E224,支出入力表!F225:$M$2000,3,FALSE),"")</f>
        <v/>
      </c>
      <c r="G224" s="164" t="str">
        <f>IF(K224&gt;0,VLOOKUP(E224,支出入力表!F225:$M$2000,4,FALSE),"")</f>
        <v/>
      </c>
      <c r="H224" s="166" t="str">
        <f>IF(K224&gt;0,VLOOKUP(E224,支出入力表!F225:$M$2000,5,FALSE),"")</f>
        <v/>
      </c>
      <c r="I224" s="168" t="str">
        <f t="shared" si="7"/>
        <v/>
      </c>
      <c r="K224">
        <f t="shared" si="8"/>
        <v>0</v>
      </c>
      <c r="L224">
        <f>IF(+支出入力表!M225="",0,+支出入力表!M225)</f>
        <v>0</v>
      </c>
      <c r="M224">
        <f>IF(支出入力表!S225="",0,支出入力表!S225)</f>
        <v>0</v>
      </c>
    </row>
    <row r="225" spans="2:13" x14ac:dyDescent="0.55000000000000004">
      <c r="B225" s="163" t="str">
        <f>IF(K225&gt;0,支出入力表!A226,"")</f>
        <v/>
      </c>
      <c r="C225" s="164" t="str">
        <f>IF(K225&gt;0,支出入力表!C226,"")</f>
        <v/>
      </c>
      <c r="D225" s="165" t="str">
        <f>IF(K225&gt;0,支出入力表!E226,"")</f>
        <v/>
      </c>
      <c r="E225" s="165" t="str">
        <f>IF(K225&gt;0,支出入力表!F226,"")</f>
        <v/>
      </c>
      <c r="F225" s="164" t="str">
        <f>IF(K225&gt;0,VLOOKUP(E225,支出入力表!F226:$M$2000,3,FALSE),"")</f>
        <v/>
      </c>
      <c r="G225" s="164" t="str">
        <f>IF(K225&gt;0,VLOOKUP(E225,支出入力表!F226:$M$2000,4,FALSE),"")</f>
        <v/>
      </c>
      <c r="H225" s="166" t="str">
        <f>IF(K225&gt;0,VLOOKUP(E225,支出入力表!F226:$M$2000,5,FALSE),"")</f>
        <v/>
      </c>
      <c r="I225" s="168" t="str">
        <f t="shared" si="7"/>
        <v/>
      </c>
      <c r="K225">
        <f t="shared" si="8"/>
        <v>0</v>
      </c>
      <c r="L225">
        <f>IF(+支出入力表!M226="",0,+支出入力表!M226)</f>
        <v>0</v>
      </c>
      <c r="M225">
        <f>IF(支出入力表!S226="",0,支出入力表!S226)</f>
        <v>0</v>
      </c>
    </row>
    <row r="226" spans="2:13" x14ac:dyDescent="0.55000000000000004">
      <c r="B226" s="163" t="str">
        <f>IF(K226&gt;0,支出入力表!A227,"")</f>
        <v/>
      </c>
      <c r="C226" s="164" t="str">
        <f>IF(K226&gt;0,支出入力表!C227,"")</f>
        <v/>
      </c>
      <c r="D226" s="165" t="str">
        <f>IF(K226&gt;0,支出入力表!E227,"")</f>
        <v/>
      </c>
      <c r="E226" s="165" t="str">
        <f>IF(K226&gt;0,支出入力表!F227,"")</f>
        <v/>
      </c>
      <c r="F226" s="164" t="str">
        <f>IF(K226&gt;0,VLOOKUP(E226,支出入力表!F227:$M$2000,3,FALSE),"")</f>
        <v/>
      </c>
      <c r="G226" s="164" t="str">
        <f>IF(K226&gt;0,VLOOKUP(E226,支出入力表!F227:$M$2000,4,FALSE),"")</f>
        <v/>
      </c>
      <c r="H226" s="166" t="str">
        <f>IF(K226&gt;0,VLOOKUP(E226,支出入力表!F227:$M$2000,5,FALSE),"")</f>
        <v/>
      </c>
      <c r="I226" s="168" t="str">
        <f t="shared" si="7"/>
        <v/>
      </c>
      <c r="K226">
        <f t="shared" si="8"/>
        <v>0</v>
      </c>
      <c r="L226">
        <f>IF(+支出入力表!M227="",0,+支出入力表!M227)</f>
        <v>0</v>
      </c>
      <c r="M226">
        <f>IF(支出入力表!S227="",0,支出入力表!S227)</f>
        <v>0</v>
      </c>
    </row>
    <row r="227" spans="2:13" x14ac:dyDescent="0.55000000000000004">
      <c r="B227" s="163" t="str">
        <f>IF(K227&gt;0,支出入力表!A228,"")</f>
        <v/>
      </c>
      <c r="C227" s="164" t="str">
        <f>IF(K227&gt;0,支出入力表!C228,"")</f>
        <v/>
      </c>
      <c r="D227" s="165" t="str">
        <f>IF(K227&gt;0,支出入力表!E228,"")</f>
        <v/>
      </c>
      <c r="E227" s="165" t="str">
        <f>IF(K227&gt;0,支出入力表!F228,"")</f>
        <v/>
      </c>
      <c r="F227" s="164" t="str">
        <f>IF(K227&gt;0,VLOOKUP(E227,支出入力表!F228:$M$2000,3,FALSE),"")</f>
        <v/>
      </c>
      <c r="G227" s="164" t="str">
        <f>IF(K227&gt;0,VLOOKUP(E227,支出入力表!F228:$M$2000,4,FALSE),"")</f>
        <v/>
      </c>
      <c r="H227" s="166" t="str">
        <f>IF(K227&gt;0,VLOOKUP(E227,支出入力表!F228:$M$2000,5,FALSE),"")</f>
        <v/>
      </c>
      <c r="I227" s="168" t="str">
        <f t="shared" si="7"/>
        <v/>
      </c>
      <c r="K227">
        <f t="shared" si="8"/>
        <v>0</v>
      </c>
      <c r="L227">
        <f>IF(+支出入力表!M228="",0,+支出入力表!M228)</f>
        <v>0</v>
      </c>
      <c r="M227">
        <f>IF(支出入力表!S228="",0,支出入力表!S228)</f>
        <v>0</v>
      </c>
    </row>
    <row r="228" spans="2:13" x14ac:dyDescent="0.55000000000000004">
      <c r="B228" s="163" t="str">
        <f>IF(K228&gt;0,支出入力表!A229,"")</f>
        <v/>
      </c>
      <c r="C228" s="164" t="str">
        <f>IF(K228&gt;0,支出入力表!C229,"")</f>
        <v/>
      </c>
      <c r="D228" s="165" t="str">
        <f>IF(K228&gt;0,支出入力表!E229,"")</f>
        <v/>
      </c>
      <c r="E228" s="165" t="str">
        <f>IF(K228&gt;0,支出入力表!F229,"")</f>
        <v/>
      </c>
      <c r="F228" s="164" t="str">
        <f>IF(K228&gt;0,VLOOKUP(E228,支出入力表!F229:$M$2000,3,FALSE),"")</f>
        <v/>
      </c>
      <c r="G228" s="164" t="str">
        <f>IF(K228&gt;0,VLOOKUP(E228,支出入力表!F229:$M$2000,4,FALSE),"")</f>
        <v/>
      </c>
      <c r="H228" s="166" t="str">
        <f>IF(K228&gt;0,VLOOKUP(E228,支出入力表!F229:$M$2000,5,FALSE),"")</f>
        <v/>
      </c>
      <c r="I228" s="168" t="str">
        <f t="shared" si="7"/>
        <v/>
      </c>
      <c r="K228">
        <f t="shared" si="8"/>
        <v>0</v>
      </c>
      <c r="L228">
        <f>IF(+支出入力表!M229="",0,+支出入力表!M229)</f>
        <v>0</v>
      </c>
      <c r="M228">
        <f>IF(支出入力表!S229="",0,支出入力表!S229)</f>
        <v>0</v>
      </c>
    </row>
    <row r="229" spans="2:13" x14ac:dyDescent="0.55000000000000004">
      <c r="B229" s="163" t="str">
        <f>IF(K229&gt;0,支出入力表!A230,"")</f>
        <v/>
      </c>
      <c r="C229" s="164" t="str">
        <f>IF(K229&gt;0,支出入力表!C230,"")</f>
        <v/>
      </c>
      <c r="D229" s="165" t="str">
        <f>IF(K229&gt;0,支出入力表!E230,"")</f>
        <v/>
      </c>
      <c r="E229" s="165" t="str">
        <f>IF(K229&gt;0,支出入力表!F230,"")</f>
        <v/>
      </c>
      <c r="F229" s="164" t="str">
        <f>IF(K229&gt;0,VLOOKUP(E229,支出入力表!F230:$M$2000,3,FALSE),"")</f>
        <v/>
      </c>
      <c r="G229" s="164" t="str">
        <f>IF(K229&gt;0,VLOOKUP(E229,支出入力表!F230:$M$2000,4,FALSE),"")</f>
        <v/>
      </c>
      <c r="H229" s="166" t="str">
        <f>IF(K229&gt;0,VLOOKUP(E229,支出入力表!F230:$M$2000,5,FALSE),"")</f>
        <v/>
      </c>
      <c r="I229" s="168" t="str">
        <f t="shared" si="7"/>
        <v/>
      </c>
      <c r="K229">
        <f t="shared" si="8"/>
        <v>0</v>
      </c>
      <c r="L229">
        <f>IF(+支出入力表!M230="",0,+支出入力表!M230)</f>
        <v>0</v>
      </c>
      <c r="M229">
        <f>IF(支出入力表!S230="",0,支出入力表!S230)</f>
        <v>0</v>
      </c>
    </row>
    <row r="230" spans="2:13" x14ac:dyDescent="0.55000000000000004">
      <c r="B230" s="163" t="str">
        <f>IF(K230&gt;0,支出入力表!A231,"")</f>
        <v/>
      </c>
      <c r="C230" s="164" t="str">
        <f>IF(K230&gt;0,支出入力表!C231,"")</f>
        <v/>
      </c>
      <c r="D230" s="165" t="str">
        <f>IF(K230&gt;0,支出入力表!E231,"")</f>
        <v/>
      </c>
      <c r="E230" s="165" t="str">
        <f>IF(K230&gt;0,支出入力表!F231,"")</f>
        <v/>
      </c>
      <c r="F230" s="164" t="str">
        <f>IF(K230&gt;0,VLOOKUP(E230,支出入力表!F231:$M$2000,3,FALSE),"")</f>
        <v/>
      </c>
      <c r="G230" s="164" t="str">
        <f>IF(K230&gt;0,VLOOKUP(E230,支出入力表!F231:$M$2000,4,FALSE),"")</f>
        <v/>
      </c>
      <c r="H230" s="166" t="str">
        <f>IF(K230&gt;0,VLOOKUP(E230,支出入力表!F231:$M$2000,5,FALSE),"")</f>
        <v/>
      </c>
      <c r="I230" s="168" t="str">
        <f t="shared" si="7"/>
        <v/>
      </c>
      <c r="K230">
        <f t="shared" si="8"/>
        <v>0</v>
      </c>
      <c r="L230">
        <f>IF(+支出入力表!M231="",0,+支出入力表!M231)</f>
        <v>0</v>
      </c>
      <c r="M230">
        <f>IF(支出入力表!S231="",0,支出入力表!S231)</f>
        <v>0</v>
      </c>
    </row>
    <row r="231" spans="2:13" x14ac:dyDescent="0.55000000000000004">
      <c r="B231" s="163" t="str">
        <f>IF(K231&gt;0,支出入力表!A232,"")</f>
        <v/>
      </c>
      <c r="C231" s="164" t="str">
        <f>IF(K231&gt;0,支出入力表!C232,"")</f>
        <v/>
      </c>
      <c r="D231" s="165" t="str">
        <f>IF(K231&gt;0,支出入力表!E232,"")</f>
        <v/>
      </c>
      <c r="E231" s="165" t="str">
        <f>IF(K231&gt;0,支出入力表!F232,"")</f>
        <v/>
      </c>
      <c r="F231" s="164" t="str">
        <f>IF(K231&gt;0,VLOOKUP(E231,支出入力表!F232:$M$2000,3,FALSE),"")</f>
        <v/>
      </c>
      <c r="G231" s="164" t="str">
        <f>IF(K231&gt;0,VLOOKUP(E231,支出入力表!F232:$M$2000,4,FALSE),"")</f>
        <v/>
      </c>
      <c r="H231" s="166" t="str">
        <f>IF(K231&gt;0,VLOOKUP(E231,支出入力表!F232:$M$2000,5,FALSE),"")</f>
        <v/>
      </c>
      <c r="I231" s="168" t="str">
        <f t="shared" si="7"/>
        <v/>
      </c>
      <c r="K231">
        <f t="shared" si="8"/>
        <v>0</v>
      </c>
      <c r="L231">
        <f>IF(+支出入力表!M232="",0,+支出入力表!M232)</f>
        <v>0</v>
      </c>
      <c r="M231">
        <f>IF(支出入力表!S232="",0,支出入力表!S232)</f>
        <v>0</v>
      </c>
    </row>
    <row r="232" spans="2:13" x14ac:dyDescent="0.55000000000000004">
      <c r="B232" s="163" t="str">
        <f>IF(K232&gt;0,支出入力表!A233,"")</f>
        <v/>
      </c>
      <c r="C232" s="164" t="str">
        <f>IF(K232&gt;0,支出入力表!C233,"")</f>
        <v/>
      </c>
      <c r="D232" s="165" t="str">
        <f>IF(K232&gt;0,支出入力表!E233,"")</f>
        <v/>
      </c>
      <c r="E232" s="165" t="str">
        <f>IF(K232&gt;0,支出入力表!F233,"")</f>
        <v/>
      </c>
      <c r="F232" s="164" t="str">
        <f>IF(K232&gt;0,VLOOKUP(E232,支出入力表!F233:$M$2000,3,FALSE),"")</f>
        <v/>
      </c>
      <c r="G232" s="164" t="str">
        <f>IF(K232&gt;0,VLOOKUP(E232,支出入力表!F233:$M$2000,4,FALSE),"")</f>
        <v/>
      </c>
      <c r="H232" s="166" t="str">
        <f>IF(K232&gt;0,VLOOKUP(E232,支出入力表!F233:$M$2000,5,FALSE),"")</f>
        <v/>
      </c>
      <c r="I232" s="168" t="str">
        <f t="shared" si="7"/>
        <v/>
      </c>
      <c r="K232">
        <f t="shared" si="8"/>
        <v>0</v>
      </c>
      <c r="L232">
        <f>IF(+支出入力表!M233="",0,+支出入力表!M233)</f>
        <v>0</v>
      </c>
      <c r="M232">
        <f>IF(支出入力表!S233="",0,支出入力表!S233)</f>
        <v>0</v>
      </c>
    </row>
    <row r="233" spans="2:13" x14ac:dyDescent="0.55000000000000004">
      <c r="B233" s="163" t="str">
        <f>IF(K233&gt;0,支出入力表!A234,"")</f>
        <v/>
      </c>
      <c r="C233" s="164" t="str">
        <f>IF(K233&gt;0,支出入力表!C234,"")</f>
        <v/>
      </c>
      <c r="D233" s="165" t="str">
        <f>IF(K233&gt;0,支出入力表!E234,"")</f>
        <v/>
      </c>
      <c r="E233" s="165" t="str">
        <f>IF(K233&gt;0,支出入力表!F234,"")</f>
        <v/>
      </c>
      <c r="F233" s="164" t="str">
        <f>IF(K233&gt;0,VLOOKUP(E233,支出入力表!F234:$M$2000,3,FALSE),"")</f>
        <v/>
      </c>
      <c r="G233" s="164" t="str">
        <f>IF(K233&gt;0,VLOOKUP(E233,支出入力表!F234:$M$2000,4,FALSE),"")</f>
        <v/>
      </c>
      <c r="H233" s="166" t="str">
        <f>IF(K233&gt;0,VLOOKUP(E233,支出入力表!F234:$M$2000,5,FALSE),"")</f>
        <v/>
      </c>
      <c r="I233" s="168" t="str">
        <f t="shared" si="7"/>
        <v/>
      </c>
      <c r="K233">
        <f t="shared" si="8"/>
        <v>0</v>
      </c>
      <c r="L233">
        <f>IF(+支出入力表!M234="",0,+支出入力表!M234)</f>
        <v>0</v>
      </c>
      <c r="M233">
        <f>IF(支出入力表!S234="",0,支出入力表!S234)</f>
        <v>0</v>
      </c>
    </row>
    <row r="234" spans="2:13" x14ac:dyDescent="0.55000000000000004">
      <c r="B234" s="163" t="str">
        <f>IF(K234&gt;0,支出入力表!A235,"")</f>
        <v/>
      </c>
      <c r="C234" s="164" t="str">
        <f>IF(K234&gt;0,支出入力表!C235,"")</f>
        <v/>
      </c>
      <c r="D234" s="165" t="str">
        <f>IF(K234&gt;0,支出入力表!E235,"")</f>
        <v/>
      </c>
      <c r="E234" s="165" t="str">
        <f>IF(K234&gt;0,支出入力表!F235,"")</f>
        <v/>
      </c>
      <c r="F234" s="164" t="str">
        <f>IF(K234&gt;0,VLOOKUP(E234,支出入力表!F235:$M$2000,3,FALSE),"")</f>
        <v/>
      </c>
      <c r="G234" s="164" t="str">
        <f>IF(K234&gt;0,VLOOKUP(E234,支出入力表!F235:$M$2000,4,FALSE),"")</f>
        <v/>
      </c>
      <c r="H234" s="166" t="str">
        <f>IF(K234&gt;0,VLOOKUP(E234,支出入力表!F235:$M$2000,5,FALSE),"")</f>
        <v/>
      </c>
      <c r="I234" s="168" t="str">
        <f t="shared" si="7"/>
        <v/>
      </c>
      <c r="K234">
        <f t="shared" si="8"/>
        <v>0</v>
      </c>
      <c r="L234">
        <f>IF(+支出入力表!M235="",0,+支出入力表!M235)</f>
        <v>0</v>
      </c>
      <c r="M234">
        <f>IF(支出入力表!S235="",0,支出入力表!S235)</f>
        <v>0</v>
      </c>
    </row>
    <row r="235" spans="2:13" x14ac:dyDescent="0.55000000000000004">
      <c r="B235" s="163" t="str">
        <f>IF(K235&gt;0,支出入力表!A236,"")</f>
        <v/>
      </c>
      <c r="C235" s="164" t="str">
        <f>IF(K235&gt;0,支出入力表!C236,"")</f>
        <v/>
      </c>
      <c r="D235" s="165" t="str">
        <f>IF(K235&gt;0,支出入力表!E236,"")</f>
        <v/>
      </c>
      <c r="E235" s="165" t="str">
        <f>IF(K235&gt;0,支出入力表!F236,"")</f>
        <v/>
      </c>
      <c r="F235" s="164" t="str">
        <f>IF(K235&gt;0,VLOOKUP(E235,支出入力表!F236:$M$2000,3,FALSE),"")</f>
        <v/>
      </c>
      <c r="G235" s="164" t="str">
        <f>IF(K235&gt;0,VLOOKUP(E235,支出入力表!F236:$M$2000,4,FALSE),"")</f>
        <v/>
      </c>
      <c r="H235" s="166" t="str">
        <f>IF(K235&gt;0,VLOOKUP(E235,支出入力表!F236:$M$2000,5,FALSE),"")</f>
        <v/>
      </c>
      <c r="I235" s="168" t="str">
        <f t="shared" si="7"/>
        <v/>
      </c>
      <c r="K235">
        <f t="shared" si="8"/>
        <v>0</v>
      </c>
      <c r="L235">
        <f>IF(+支出入力表!M236="",0,+支出入力表!M236)</f>
        <v>0</v>
      </c>
      <c r="M235">
        <f>IF(支出入力表!S236="",0,支出入力表!S236)</f>
        <v>0</v>
      </c>
    </row>
    <row r="236" spans="2:13" x14ac:dyDescent="0.55000000000000004">
      <c r="B236" s="163" t="str">
        <f>IF(K236&gt;0,支出入力表!A237,"")</f>
        <v/>
      </c>
      <c r="C236" s="164" t="str">
        <f>IF(K236&gt;0,支出入力表!C237,"")</f>
        <v/>
      </c>
      <c r="D236" s="165" t="str">
        <f>IF(K236&gt;0,支出入力表!E237,"")</f>
        <v/>
      </c>
      <c r="E236" s="165" t="str">
        <f>IF(K236&gt;0,支出入力表!F237,"")</f>
        <v/>
      </c>
      <c r="F236" s="164" t="str">
        <f>IF(K236&gt;0,VLOOKUP(E236,支出入力表!F237:$M$2000,3,FALSE),"")</f>
        <v/>
      </c>
      <c r="G236" s="164" t="str">
        <f>IF(K236&gt;0,VLOOKUP(E236,支出入力表!F237:$M$2000,4,FALSE),"")</f>
        <v/>
      </c>
      <c r="H236" s="166" t="str">
        <f>IF(K236&gt;0,VLOOKUP(E236,支出入力表!F237:$M$2000,5,FALSE),"")</f>
        <v/>
      </c>
      <c r="I236" s="168" t="str">
        <f t="shared" si="7"/>
        <v/>
      </c>
      <c r="K236">
        <f t="shared" si="8"/>
        <v>0</v>
      </c>
      <c r="L236">
        <f>IF(+支出入力表!M237="",0,+支出入力表!M237)</f>
        <v>0</v>
      </c>
      <c r="M236">
        <f>IF(支出入力表!S237="",0,支出入力表!S237)</f>
        <v>0</v>
      </c>
    </row>
    <row r="237" spans="2:13" x14ac:dyDescent="0.55000000000000004">
      <c r="B237" s="163" t="str">
        <f>IF(K237&gt;0,支出入力表!A238,"")</f>
        <v/>
      </c>
      <c r="C237" s="164" t="str">
        <f>IF(K237&gt;0,支出入力表!C238,"")</f>
        <v/>
      </c>
      <c r="D237" s="165" t="str">
        <f>IF(K237&gt;0,支出入力表!E238,"")</f>
        <v/>
      </c>
      <c r="E237" s="165" t="str">
        <f>IF(K237&gt;0,支出入力表!F238,"")</f>
        <v/>
      </c>
      <c r="F237" s="164" t="str">
        <f>IF(K237&gt;0,VLOOKUP(E237,支出入力表!F238:$M$2000,3,FALSE),"")</f>
        <v/>
      </c>
      <c r="G237" s="164" t="str">
        <f>IF(K237&gt;0,VLOOKUP(E237,支出入力表!F238:$M$2000,4,FALSE),"")</f>
        <v/>
      </c>
      <c r="H237" s="166" t="str">
        <f>IF(K237&gt;0,VLOOKUP(E237,支出入力表!F238:$M$2000,5,FALSE),"")</f>
        <v/>
      </c>
      <c r="I237" s="168" t="str">
        <f t="shared" si="7"/>
        <v/>
      </c>
      <c r="K237">
        <f t="shared" si="8"/>
        <v>0</v>
      </c>
      <c r="L237">
        <f>IF(+支出入力表!M238="",0,+支出入力表!M238)</f>
        <v>0</v>
      </c>
      <c r="M237">
        <f>IF(支出入力表!S238="",0,支出入力表!S238)</f>
        <v>0</v>
      </c>
    </row>
    <row r="238" spans="2:13" x14ac:dyDescent="0.55000000000000004">
      <c r="B238" s="163" t="str">
        <f>IF(K238&gt;0,支出入力表!A239,"")</f>
        <v/>
      </c>
      <c r="C238" s="164" t="str">
        <f>IF(K238&gt;0,支出入力表!C239,"")</f>
        <v/>
      </c>
      <c r="D238" s="165" t="str">
        <f>IF(K238&gt;0,支出入力表!E239,"")</f>
        <v/>
      </c>
      <c r="E238" s="165" t="str">
        <f>IF(K238&gt;0,支出入力表!F239,"")</f>
        <v/>
      </c>
      <c r="F238" s="164" t="str">
        <f>IF(K238&gt;0,VLOOKUP(E238,支出入力表!F239:$M$2000,3,FALSE),"")</f>
        <v/>
      </c>
      <c r="G238" s="164" t="str">
        <f>IF(K238&gt;0,VLOOKUP(E238,支出入力表!F239:$M$2000,4,FALSE),"")</f>
        <v/>
      </c>
      <c r="H238" s="166" t="str">
        <f>IF(K238&gt;0,VLOOKUP(E238,支出入力表!F239:$M$2000,5,FALSE),"")</f>
        <v/>
      </c>
      <c r="I238" s="168" t="str">
        <f t="shared" si="7"/>
        <v/>
      </c>
      <c r="K238">
        <f t="shared" si="8"/>
        <v>0</v>
      </c>
      <c r="L238">
        <f>IF(+支出入力表!M239="",0,+支出入力表!M239)</f>
        <v>0</v>
      </c>
      <c r="M238">
        <f>IF(支出入力表!S239="",0,支出入力表!S239)</f>
        <v>0</v>
      </c>
    </row>
    <row r="239" spans="2:13" x14ac:dyDescent="0.55000000000000004">
      <c r="B239" s="163" t="str">
        <f>IF(K239&gt;0,支出入力表!A240,"")</f>
        <v/>
      </c>
      <c r="C239" s="164" t="str">
        <f>IF(K239&gt;0,支出入力表!C240,"")</f>
        <v/>
      </c>
      <c r="D239" s="165" t="str">
        <f>IF(K239&gt;0,支出入力表!E240,"")</f>
        <v/>
      </c>
      <c r="E239" s="165" t="str">
        <f>IF(K239&gt;0,支出入力表!F240,"")</f>
        <v/>
      </c>
      <c r="F239" s="164" t="str">
        <f>IF(K239&gt;0,VLOOKUP(E239,支出入力表!F240:$M$2000,3,FALSE),"")</f>
        <v/>
      </c>
      <c r="G239" s="164" t="str">
        <f>IF(K239&gt;0,VLOOKUP(E239,支出入力表!F240:$M$2000,4,FALSE),"")</f>
        <v/>
      </c>
      <c r="H239" s="166" t="str">
        <f>IF(K239&gt;0,VLOOKUP(E239,支出入力表!F240:$M$2000,5,FALSE),"")</f>
        <v/>
      </c>
      <c r="I239" s="168" t="str">
        <f t="shared" si="7"/>
        <v/>
      </c>
      <c r="K239">
        <f t="shared" si="8"/>
        <v>0</v>
      </c>
      <c r="L239">
        <f>IF(+支出入力表!M240="",0,+支出入力表!M240)</f>
        <v>0</v>
      </c>
      <c r="M239">
        <f>IF(支出入力表!S240="",0,支出入力表!S240)</f>
        <v>0</v>
      </c>
    </row>
    <row r="240" spans="2:13" x14ac:dyDescent="0.55000000000000004">
      <c r="B240" s="163" t="str">
        <f>IF(K240&gt;0,支出入力表!A241,"")</f>
        <v/>
      </c>
      <c r="C240" s="164" t="str">
        <f>IF(K240&gt;0,支出入力表!C241,"")</f>
        <v/>
      </c>
      <c r="D240" s="165" t="str">
        <f>IF(K240&gt;0,支出入力表!E241,"")</f>
        <v/>
      </c>
      <c r="E240" s="165" t="str">
        <f>IF(K240&gt;0,支出入力表!F241,"")</f>
        <v/>
      </c>
      <c r="F240" s="164" t="str">
        <f>IF(K240&gt;0,VLOOKUP(E240,支出入力表!F241:$M$2000,3,FALSE),"")</f>
        <v/>
      </c>
      <c r="G240" s="164" t="str">
        <f>IF(K240&gt;0,VLOOKUP(E240,支出入力表!F241:$M$2000,4,FALSE),"")</f>
        <v/>
      </c>
      <c r="H240" s="166" t="str">
        <f>IF(K240&gt;0,VLOOKUP(E240,支出入力表!F241:$M$2000,5,FALSE),"")</f>
        <v/>
      </c>
      <c r="I240" s="168" t="str">
        <f t="shared" si="7"/>
        <v/>
      </c>
      <c r="K240">
        <f t="shared" si="8"/>
        <v>0</v>
      </c>
      <c r="L240">
        <f>IF(+支出入力表!M241="",0,+支出入力表!M241)</f>
        <v>0</v>
      </c>
      <c r="M240">
        <f>IF(支出入力表!S241="",0,支出入力表!S241)</f>
        <v>0</v>
      </c>
    </row>
    <row r="241" spans="2:13" x14ac:dyDescent="0.55000000000000004">
      <c r="B241" s="163" t="str">
        <f>IF(K241&gt;0,支出入力表!A242,"")</f>
        <v/>
      </c>
      <c r="C241" s="164" t="str">
        <f>IF(K241&gt;0,支出入力表!C242,"")</f>
        <v/>
      </c>
      <c r="D241" s="165" t="str">
        <f>IF(K241&gt;0,支出入力表!E242,"")</f>
        <v/>
      </c>
      <c r="E241" s="165" t="str">
        <f>IF(K241&gt;0,支出入力表!F242,"")</f>
        <v/>
      </c>
      <c r="F241" s="164" t="str">
        <f>IF(K241&gt;0,VLOOKUP(E241,支出入力表!F242:$M$2000,3,FALSE),"")</f>
        <v/>
      </c>
      <c r="G241" s="164" t="str">
        <f>IF(K241&gt;0,VLOOKUP(E241,支出入力表!F242:$M$2000,4,FALSE),"")</f>
        <v/>
      </c>
      <c r="H241" s="166" t="str">
        <f>IF(K241&gt;0,VLOOKUP(E241,支出入力表!F242:$M$2000,5,FALSE),"")</f>
        <v/>
      </c>
      <c r="I241" s="168" t="str">
        <f t="shared" si="7"/>
        <v/>
      </c>
      <c r="K241">
        <f t="shared" si="8"/>
        <v>0</v>
      </c>
      <c r="L241">
        <f>IF(+支出入力表!M242="",0,+支出入力表!M242)</f>
        <v>0</v>
      </c>
      <c r="M241">
        <f>IF(支出入力表!S242="",0,支出入力表!S242)</f>
        <v>0</v>
      </c>
    </row>
    <row r="242" spans="2:13" x14ac:dyDescent="0.55000000000000004">
      <c r="B242" s="163" t="str">
        <f>IF(K242&gt;0,支出入力表!A243,"")</f>
        <v/>
      </c>
      <c r="C242" s="164" t="str">
        <f>IF(K242&gt;0,支出入力表!C243,"")</f>
        <v/>
      </c>
      <c r="D242" s="165" t="str">
        <f>IF(K242&gt;0,支出入力表!E243,"")</f>
        <v/>
      </c>
      <c r="E242" s="165" t="str">
        <f>IF(K242&gt;0,支出入力表!F243,"")</f>
        <v/>
      </c>
      <c r="F242" s="164" t="str">
        <f>IF(K242&gt;0,VLOOKUP(E242,支出入力表!F243:$M$2000,3,FALSE),"")</f>
        <v/>
      </c>
      <c r="G242" s="164" t="str">
        <f>IF(K242&gt;0,VLOOKUP(E242,支出入力表!F243:$M$2000,4,FALSE),"")</f>
        <v/>
      </c>
      <c r="H242" s="166" t="str">
        <f>IF(K242&gt;0,VLOOKUP(E242,支出入力表!F243:$M$2000,5,FALSE),"")</f>
        <v/>
      </c>
      <c r="I242" s="168" t="str">
        <f t="shared" si="7"/>
        <v/>
      </c>
      <c r="K242">
        <f t="shared" si="8"/>
        <v>0</v>
      </c>
      <c r="L242">
        <f>IF(+支出入力表!M243="",0,+支出入力表!M243)</f>
        <v>0</v>
      </c>
      <c r="M242">
        <f>IF(支出入力表!S243="",0,支出入力表!S243)</f>
        <v>0</v>
      </c>
    </row>
    <row r="243" spans="2:13" x14ac:dyDescent="0.55000000000000004">
      <c r="B243" s="163" t="str">
        <f>IF(K243&gt;0,支出入力表!A244,"")</f>
        <v/>
      </c>
      <c r="C243" s="164" t="str">
        <f>IF(K243&gt;0,支出入力表!C244,"")</f>
        <v/>
      </c>
      <c r="D243" s="165" t="str">
        <f>IF(K243&gt;0,支出入力表!E244,"")</f>
        <v/>
      </c>
      <c r="E243" s="165" t="str">
        <f>IF(K243&gt;0,支出入力表!F244,"")</f>
        <v/>
      </c>
      <c r="F243" s="164" t="str">
        <f>IF(K243&gt;0,VLOOKUP(E243,支出入力表!F244:$M$2000,3,FALSE),"")</f>
        <v/>
      </c>
      <c r="G243" s="164" t="str">
        <f>IF(K243&gt;0,VLOOKUP(E243,支出入力表!F244:$M$2000,4,FALSE),"")</f>
        <v/>
      </c>
      <c r="H243" s="166" t="str">
        <f>IF(K243&gt;0,VLOOKUP(E243,支出入力表!F244:$M$2000,5,FALSE),"")</f>
        <v/>
      </c>
      <c r="I243" s="168" t="str">
        <f t="shared" si="7"/>
        <v/>
      </c>
      <c r="K243">
        <f t="shared" si="8"/>
        <v>0</v>
      </c>
      <c r="L243">
        <f>IF(+支出入力表!M244="",0,+支出入力表!M244)</f>
        <v>0</v>
      </c>
      <c r="M243">
        <f>IF(支出入力表!S244="",0,支出入力表!S244)</f>
        <v>0</v>
      </c>
    </row>
    <row r="244" spans="2:13" x14ac:dyDescent="0.55000000000000004">
      <c r="B244" s="163" t="str">
        <f>IF(K244&gt;0,支出入力表!A245,"")</f>
        <v/>
      </c>
      <c r="C244" s="164" t="str">
        <f>IF(K244&gt;0,支出入力表!C245,"")</f>
        <v/>
      </c>
      <c r="D244" s="165" t="str">
        <f>IF(K244&gt;0,支出入力表!E245,"")</f>
        <v/>
      </c>
      <c r="E244" s="165" t="str">
        <f>IF(K244&gt;0,支出入力表!F245,"")</f>
        <v/>
      </c>
      <c r="F244" s="164" t="str">
        <f>IF(K244&gt;0,VLOOKUP(E244,支出入力表!F245:$M$2000,3,FALSE),"")</f>
        <v/>
      </c>
      <c r="G244" s="164" t="str">
        <f>IF(K244&gt;0,VLOOKUP(E244,支出入力表!F245:$M$2000,4,FALSE),"")</f>
        <v/>
      </c>
      <c r="H244" s="166" t="str">
        <f>IF(K244&gt;0,VLOOKUP(E244,支出入力表!F245:$M$2000,5,FALSE),"")</f>
        <v/>
      </c>
      <c r="I244" s="168" t="str">
        <f t="shared" si="7"/>
        <v/>
      </c>
      <c r="K244">
        <f t="shared" si="8"/>
        <v>0</v>
      </c>
      <c r="L244">
        <f>IF(+支出入力表!M245="",0,+支出入力表!M245)</f>
        <v>0</v>
      </c>
      <c r="M244">
        <f>IF(支出入力表!S245="",0,支出入力表!S245)</f>
        <v>0</v>
      </c>
    </row>
    <row r="245" spans="2:13" x14ac:dyDescent="0.55000000000000004">
      <c r="B245" s="163" t="str">
        <f>IF(K245&gt;0,支出入力表!A246,"")</f>
        <v/>
      </c>
      <c r="C245" s="164" t="str">
        <f>IF(K245&gt;0,支出入力表!C246,"")</f>
        <v/>
      </c>
      <c r="D245" s="165" t="str">
        <f>IF(K245&gt;0,支出入力表!E246,"")</f>
        <v/>
      </c>
      <c r="E245" s="165" t="str">
        <f>IF(K245&gt;0,支出入力表!F246,"")</f>
        <v/>
      </c>
      <c r="F245" s="164" t="str">
        <f>IF(K245&gt;0,VLOOKUP(E245,支出入力表!F246:$M$2000,3,FALSE),"")</f>
        <v/>
      </c>
      <c r="G245" s="164" t="str">
        <f>IF(K245&gt;0,VLOOKUP(E245,支出入力表!F246:$M$2000,4,FALSE),"")</f>
        <v/>
      </c>
      <c r="H245" s="166" t="str">
        <f>IF(K245&gt;0,VLOOKUP(E245,支出入力表!F246:$M$2000,5,FALSE),"")</f>
        <v/>
      </c>
      <c r="I245" s="168" t="str">
        <f t="shared" si="7"/>
        <v/>
      </c>
      <c r="K245">
        <f t="shared" si="8"/>
        <v>0</v>
      </c>
      <c r="L245">
        <f>IF(+支出入力表!M246="",0,+支出入力表!M246)</f>
        <v>0</v>
      </c>
      <c r="M245">
        <f>IF(支出入力表!S246="",0,支出入力表!S246)</f>
        <v>0</v>
      </c>
    </row>
    <row r="246" spans="2:13" x14ac:dyDescent="0.55000000000000004">
      <c r="B246" s="163" t="str">
        <f>IF(K246&gt;0,支出入力表!A247,"")</f>
        <v/>
      </c>
      <c r="C246" s="164" t="str">
        <f>IF(K246&gt;0,支出入力表!C247,"")</f>
        <v/>
      </c>
      <c r="D246" s="165" t="str">
        <f>IF(K246&gt;0,支出入力表!E247,"")</f>
        <v/>
      </c>
      <c r="E246" s="165" t="str">
        <f>IF(K246&gt;0,支出入力表!F247,"")</f>
        <v/>
      </c>
      <c r="F246" s="164" t="str">
        <f>IF(K246&gt;0,VLOOKUP(E246,支出入力表!F247:$M$2000,3,FALSE),"")</f>
        <v/>
      </c>
      <c r="G246" s="164" t="str">
        <f>IF(K246&gt;0,VLOOKUP(E246,支出入力表!F247:$M$2000,4,FALSE),"")</f>
        <v/>
      </c>
      <c r="H246" s="166" t="str">
        <f>IF(K246&gt;0,VLOOKUP(E246,支出入力表!F247:$M$2000,5,FALSE),"")</f>
        <v/>
      </c>
      <c r="I246" s="168" t="str">
        <f t="shared" si="7"/>
        <v/>
      </c>
      <c r="K246">
        <f t="shared" si="8"/>
        <v>0</v>
      </c>
      <c r="L246">
        <f>IF(+支出入力表!M247="",0,+支出入力表!M247)</f>
        <v>0</v>
      </c>
      <c r="M246">
        <f>IF(支出入力表!S247="",0,支出入力表!S247)</f>
        <v>0</v>
      </c>
    </row>
    <row r="247" spans="2:13" x14ac:dyDescent="0.55000000000000004">
      <c r="B247" s="163" t="str">
        <f>IF(K247&gt;0,支出入力表!A248,"")</f>
        <v/>
      </c>
      <c r="C247" s="164" t="str">
        <f>IF(K247&gt;0,支出入力表!C248,"")</f>
        <v/>
      </c>
      <c r="D247" s="165" t="str">
        <f>IF(K247&gt;0,支出入力表!E248,"")</f>
        <v/>
      </c>
      <c r="E247" s="165" t="str">
        <f>IF(K247&gt;0,支出入力表!F248,"")</f>
        <v/>
      </c>
      <c r="F247" s="164" t="str">
        <f>IF(K247&gt;0,VLOOKUP(E247,支出入力表!F248:$M$2000,3,FALSE),"")</f>
        <v/>
      </c>
      <c r="G247" s="164" t="str">
        <f>IF(K247&gt;0,VLOOKUP(E247,支出入力表!F248:$M$2000,4,FALSE),"")</f>
        <v/>
      </c>
      <c r="H247" s="166" t="str">
        <f>IF(K247&gt;0,VLOOKUP(E247,支出入力表!F248:$M$2000,5,FALSE),"")</f>
        <v/>
      </c>
      <c r="I247" s="168" t="str">
        <f t="shared" si="7"/>
        <v/>
      </c>
      <c r="K247">
        <f t="shared" si="8"/>
        <v>0</v>
      </c>
      <c r="L247">
        <f>IF(+支出入力表!M248="",0,+支出入力表!M248)</f>
        <v>0</v>
      </c>
      <c r="M247">
        <f>IF(支出入力表!S248="",0,支出入力表!S248)</f>
        <v>0</v>
      </c>
    </row>
    <row r="248" spans="2:13" x14ac:dyDescent="0.55000000000000004">
      <c r="B248" s="163" t="str">
        <f>IF(K248&gt;0,支出入力表!A249,"")</f>
        <v/>
      </c>
      <c r="C248" s="164" t="str">
        <f>IF(K248&gt;0,支出入力表!C249,"")</f>
        <v/>
      </c>
      <c r="D248" s="165" t="str">
        <f>IF(K248&gt;0,支出入力表!E249,"")</f>
        <v/>
      </c>
      <c r="E248" s="165" t="str">
        <f>IF(K248&gt;0,支出入力表!F249,"")</f>
        <v/>
      </c>
      <c r="F248" s="164" t="str">
        <f>IF(K248&gt;0,VLOOKUP(E248,支出入力表!F249:$M$2000,3,FALSE),"")</f>
        <v/>
      </c>
      <c r="G248" s="164" t="str">
        <f>IF(K248&gt;0,VLOOKUP(E248,支出入力表!F249:$M$2000,4,FALSE),"")</f>
        <v/>
      </c>
      <c r="H248" s="166" t="str">
        <f>IF(K248&gt;0,VLOOKUP(E248,支出入力表!F249:$M$2000,5,FALSE),"")</f>
        <v/>
      </c>
      <c r="I248" s="168" t="str">
        <f t="shared" si="7"/>
        <v/>
      </c>
      <c r="K248">
        <f t="shared" si="8"/>
        <v>0</v>
      </c>
      <c r="L248">
        <f>IF(+支出入力表!M249="",0,+支出入力表!M249)</f>
        <v>0</v>
      </c>
      <c r="M248">
        <f>IF(支出入力表!S249="",0,支出入力表!S249)</f>
        <v>0</v>
      </c>
    </row>
    <row r="249" spans="2:13" x14ac:dyDescent="0.55000000000000004">
      <c r="B249" s="163" t="str">
        <f>IF(K249&gt;0,支出入力表!A250,"")</f>
        <v/>
      </c>
      <c r="C249" s="164" t="str">
        <f>IF(K249&gt;0,支出入力表!C250,"")</f>
        <v/>
      </c>
      <c r="D249" s="165" t="str">
        <f>IF(K249&gt;0,支出入力表!E250,"")</f>
        <v/>
      </c>
      <c r="E249" s="165" t="str">
        <f>IF(K249&gt;0,支出入力表!F250,"")</f>
        <v/>
      </c>
      <c r="F249" s="164" t="str">
        <f>IF(K249&gt;0,VLOOKUP(E249,支出入力表!F250:$M$2000,3,FALSE),"")</f>
        <v/>
      </c>
      <c r="G249" s="164" t="str">
        <f>IF(K249&gt;0,VLOOKUP(E249,支出入力表!F250:$M$2000,4,FALSE),"")</f>
        <v/>
      </c>
      <c r="H249" s="166" t="str">
        <f>IF(K249&gt;0,VLOOKUP(E249,支出入力表!F250:$M$2000,5,FALSE),"")</f>
        <v/>
      </c>
      <c r="I249" s="168" t="str">
        <f t="shared" si="7"/>
        <v/>
      </c>
      <c r="K249">
        <f t="shared" si="8"/>
        <v>0</v>
      </c>
      <c r="L249">
        <f>IF(+支出入力表!M250="",0,+支出入力表!M250)</f>
        <v>0</v>
      </c>
      <c r="M249">
        <f>IF(支出入力表!S250="",0,支出入力表!S250)</f>
        <v>0</v>
      </c>
    </row>
    <row r="250" spans="2:13" x14ac:dyDescent="0.55000000000000004">
      <c r="B250" s="163" t="str">
        <f>IF(K250&gt;0,支出入力表!A251,"")</f>
        <v/>
      </c>
      <c r="C250" s="164" t="str">
        <f>IF(K250&gt;0,支出入力表!C251,"")</f>
        <v/>
      </c>
      <c r="D250" s="165" t="str">
        <f>IF(K250&gt;0,支出入力表!E251,"")</f>
        <v/>
      </c>
      <c r="E250" s="165" t="str">
        <f>IF(K250&gt;0,支出入力表!F251,"")</f>
        <v/>
      </c>
      <c r="F250" s="164" t="str">
        <f>IF(K250&gt;0,VLOOKUP(E250,支出入力表!F251:$M$2000,3,FALSE),"")</f>
        <v/>
      </c>
      <c r="G250" s="164" t="str">
        <f>IF(K250&gt;0,VLOOKUP(E250,支出入力表!F251:$M$2000,4,FALSE),"")</f>
        <v/>
      </c>
      <c r="H250" s="166" t="str">
        <f>IF(K250&gt;0,VLOOKUP(E250,支出入力表!F251:$M$2000,5,FALSE),"")</f>
        <v/>
      </c>
      <c r="I250" s="168" t="str">
        <f t="shared" si="7"/>
        <v/>
      </c>
      <c r="K250">
        <f t="shared" si="8"/>
        <v>0</v>
      </c>
      <c r="L250">
        <f>IF(+支出入力表!M251="",0,+支出入力表!M251)</f>
        <v>0</v>
      </c>
      <c r="M250">
        <f>IF(支出入力表!S251="",0,支出入力表!S251)</f>
        <v>0</v>
      </c>
    </row>
    <row r="251" spans="2:13" x14ac:dyDescent="0.55000000000000004">
      <c r="B251" s="163" t="str">
        <f>IF(K251&gt;0,支出入力表!A252,"")</f>
        <v/>
      </c>
      <c r="C251" s="164" t="str">
        <f>IF(K251&gt;0,支出入力表!C252,"")</f>
        <v/>
      </c>
      <c r="D251" s="165" t="str">
        <f>IF(K251&gt;0,支出入力表!E252,"")</f>
        <v/>
      </c>
      <c r="E251" s="165" t="str">
        <f>IF(K251&gt;0,支出入力表!F252,"")</f>
        <v/>
      </c>
      <c r="F251" s="164" t="str">
        <f>IF(K251&gt;0,VLOOKUP(E251,支出入力表!F252:$M$2000,3,FALSE),"")</f>
        <v/>
      </c>
      <c r="G251" s="164" t="str">
        <f>IF(K251&gt;0,VLOOKUP(E251,支出入力表!F252:$M$2000,4,FALSE),"")</f>
        <v/>
      </c>
      <c r="H251" s="166" t="str">
        <f>IF(K251&gt;0,VLOOKUP(E251,支出入力表!F252:$M$2000,5,FALSE),"")</f>
        <v/>
      </c>
      <c r="I251" s="168" t="str">
        <f t="shared" si="7"/>
        <v/>
      </c>
      <c r="K251">
        <f t="shared" si="8"/>
        <v>0</v>
      </c>
      <c r="L251">
        <f>IF(+支出入力表!M252="",0,+支出入力表!M252)</f>
        <v>0</v>
      </c>
      <c r="M251">
        <f>IF(支出入力表!S252="",0,支出入力表!S252)</f>
        <v>0</v>
      </c>
    </row>
    <row r="252" spans="2:13" x14ac:dyDescent="0.55000000000000004">
      <c r="B252" s="163" t="str">
        <f>IF(K252&gt;0,支出入力表!A253,"")</f>
        <v/>
      </c>
      <c r="C252" s="164" t="str">
        <f>IF(K252&gt;0,支出入力表!C253,"")</f>
        <v/>
      </c>
      <c r="D252" s="165" t="str">
        <f>IF(K252&gt;0,支出入力表!E253,"")</f>
        <v/>
      </c>
      <c r="E252" s="165" t="str">
        <f>IF(K252&gt;0,支出入力表!F253,"")</f>
        <v/>
      </c>
      <c r="F252" s="164" t="str">
        <f>IF(K252&gt;0,VLOOKUP(E252,支出入力表!F253:$M$2000,3,FALSE),"")</f>
        <v/>
      </c>
      <c r="G252" s="164" t="str">
        <f>IF(K252&gt;0,VLOOKUP(E252,支出入力表!F253:$M$2000,4,FALSE),"")</f>
        <v/>
      </c>
      <c r="H252" s="166" t="str">
        <f>IF(K252&gt;0,VLOOKUP(E252,支出入力表!F253:$M$2000,5,FALSE),"")</f>
        <v/>
      </c>
      <c r="I252" s="168" t="str">
        <f t="shared" si="7"/>
        <v/>
      </c>
      <c r="K252">
        <f t="shared" si="8"/>
        <v>0</v>
      </c>
      <c r="L252">
        <f>IF(+支出入力表!M253="",0,+支出入力表!M253)</f>
        <v>0</v>
      </c>
      <c r="M252">
        <f>IF(支出入力表!S253="",0,支出入力表!S253)</f>
        <v>0</v>
      </c>
    </row>
    <row r="253" spans="2:13" x14ac:dyDescent="0.55000000000000004">
      <c r="B253" s="163" t="str">
        <f>IF(K253&gt;0,支出入力表!A254,"")</f>
        <v/>
      </c>
      <c r="C253" s="164" t="str">
        <f>IF(K253&gt;0,支出入力表!C254,"")</f>
        <v/>
      </c>
      <c r="D253" s="165" t="str">
        <f>IF(K253&gt;0,支出入力表!E254,"")</f>
        <v/>
      </c>
      <c r="E253" s="165" t="str">
        <f>IF(K253&gt;0,支出入力表!F254,"")</f>
        <v/>
      </c>
      <c r="F253" s="164" t="str">
        <f>IF(K253&gt;0,VLOOKUP(E253,支出入力表!F254:$M$2000,3,FALSE),"")</f>
        <v/>
      </c>
      <c r="G253" s="164" t="str">
        <f>IF(K253&gt;0,VLOOKUP(E253,支出入力表!F254:$M$2000,4,FALSE),"")</f>
        <v/>
      </c>
      <c r="H253" s="166" t="str">
        <f>IF(K253&gt;0,VLOOKUP(E253,支出入力表!F254:$M$2000,5,FALSE),"")</f>
        <v/>
      </c>
      <c r="I253" s="168" t="str">
        <f t="shared" si="7"/>
        <v/>
      </c>
      <c r="K253">
        <f t="shared" si="8"/>
        <v>0</v>
      </c>
      <c r="L253">
        <f>IF(+支出入力表!M254="",0,+支出入力表!M254)</f>
        <v>0</v>
      </c>
      <c r="M253">
        <f>IF(支出入力表!S254="",0,支出入力表!S254)</f>
        <v>0</v>
      </c>
    </row>
    <row r="254" spans="2:13" x14ac:dyDescent="0.55000000000000004">
      <c r="B254" s="163" t="str">
        <f>IF(K254&gt;0,支出入力表!A255,"")</f>
        <v/>
      </c>
      <c r="C254" s="164" t="str">
        <f>IF(K254&gt;0,支出入力表!C255,"")</f>
        <v/>
      </c>
      <c r="D254" s="165" t="str">
        <f>IF(K254&gt;0,支出入力表!E255,"")</f>
        <v/>
      </c>
      <c r="E254" s="165" t="str">
        <f>IF(K254&gt;0,支出入力表!F255,"")</f>
        <v/>
      </c>
      <c r="F254" s="164" t="str">
        <f>IF(K254&gt;0,VLOOKUP(E254,支出入力表!F255:$M$2000,3,FALSE),"")</f>
        <v/>
      </c>
      <c r="G254" s="164" t="str">
        <f>IF(K254&gt;0,VLOOKUP(E254,支出入力表!F255:$M$2000,4,FALSE),"")</f>
        <v/>
      </c>
      <c r="H254" s="166" t="str">
        <f>IF(K254&gt;0,VLOOKUP(E254,支出入力表!F255:$M$2000,5,FALSE),"")</f>
        <v/>
      </c>
      <c r="I254" s="168" t="str">
        <f t="shared" si="7"/>
        <v/>
      </c>
      <c r="K254">
        <f t="shared" si="8"/>
        <v>0</v>
      </c>
      <c r="L254">
        <f>IF(+支出入力表!M255="",0,+支出入力表!M255)</f>
        <v>0</v>
      </c>
      <c r="M254">
        <f>IF(支出入力表!S255="",0,支出入力表!S255)</f>
        <v>0</v>
      </c>
    </row>
    <row r="255" spans="2:13" x14ac:dyDescent="0.55000000000000004">
      <c r="B255" s="163" t="str">
        <f>IF(K255&gt;0,支出入力表!A256,"")</f>
        <v/>
      </c>
      <c r="C255" s="164" t="str">
        <f>IF(K255&gt;0,支出入力表!C256,"")</f>
        <v/>
      </c>
      <c r="D255" s="165" t="str">
        <f>IF(K255&gt;0,支出入力表!E256,"")</f>
        <v/>
      </c>
      <c r="E255" s="165" t="str">
        <f>IF(K255&gt;0,支出入力表!F256,"")</f>
        <v/>
      </c>
      <c r="F255" s="164" t="str">
        <f>IF(K255&gt;0,VLOOKUP(E255,支出入力表!F256:$M$2000,3,FALSE),"")</f>
        <v/>
      </c>
      <c r="G255" s="164" t="str">
        <f>IF(K255&gt;0,VLOOKUP(E255,支出入力表!F256:$M$2000,4,FALSE),"")</f>
        <v/>
      </c>
      <c r="H255" s="166" t="str">
        <f>IF(K255&gt;0,VLOOKUP(E255,支出入力表!F256:$M$2000,5,FALSE),"")</f>
        <v/>
      </c>
      <c r="I255" s="168" t="str">
        <f t="shared" si="7"/>
        <v/>
      </c>
      <c r="K255">
        <f t="shared" si="8"/>
        <v>0</v>
      </c>
      <c r="L255">
        <f>IF(+支出入力表!M256="",0,+支出入力表!M256)</f>
        <v>0</v>
      </c>
      <c r="M255">
        <f>IF(支出入力表!S256="",0,支出入力表!S256)</f>
        <v>0</v>
      </c>
    </row>
    <row r="256" spans="2:13" x14ac:dyDescent="0.55000000000000004">
      <c r="B256" s="163" t="str">
        <f>IF(K256&gt;0,支出入力表!A257,"")</f>
        <v/>
      </c>
      <c r="C256" s="164" t="str">
        <f>IF(K256&gt;0,支出入力表!C257,"")</f>
        <v/>
      </c>
      <c r="D256" s="165" t="str">
        <f>IF(K256&gt;0,支出入力表!E257,"")</f>
        <v/>
      </c>
      <c r="E256" s="165" t="str">
        <f>IF(K256&gt;0,支出入力表!F257,"")</f>
        <v/>
      </c>
      <c r="F256" s="164" t="str">
        <f>IF(K256&gt;0,VLOOKUP(E256,支出入力表!F257:$M$2000,3,FALSE),"")</f>
        <v/>
      </c>
      <c r="G256" s="164" t="str">
        <f>IF(K256&gt;0,VLOOKUP(E256,支出入力表!F257:$M$2000,4,FALSE),"")</f>
        <v/>
      </c>
      <c r="H256" s="166" t="str">
        <f>IF(K256&gt;0,VLOOKUP(E256,支出入力表!F257:$M$2000,5,FALSE),"")</f>
        <v/>
      </c>
      <c r="I256" s="168" t="str">
        <f t="shared" si="7"/>
        <v/>
      </c>
      <c r="K256">
        <f t="shared" si="8"/>
        <v>0</v>
      </c>
      <c r="L256">
        <f>IF(+支出入力表!M257="",0,+支出入力表!M257)</f>
        <v>0</v>
      </c>
      <c r="M256">
        <f>IF(支出入力表!S257="",0,支出入力表!S257)</f>
        <v>0</v>
      </c>
    </row>
    <row r="257" spans="2:13" x14ac:dyDescent="0.55000000000000004">
      <c r="B257" s="163" t="str">
        <f>IF(K257&gt;0,支出入力表!A258,"")</f>
        <v/>
      </c>
      <c r="C257" s="164" t="str">
        <f>IF(K257&gt;0,支出入力表!C258,"")</f>
        <v/>
      </c>
      <c r="D257" s="165" t="str">
        <f>IF(K257&gt;0,支出入力表!E258,"")</f>
        <v/>
      </c>
      <c r="E257" s="165" t="str">
        <f>IF(K257&gt;0,支出入力表!F258,"")</f>
        <v/>
      </c>
      <c r="F257" s="164" t="str">
        <f>IF(K257&gt;0,VLOOKUP(E257,支出入力表!F258:$M$2000,3,FALSE),"")</f>
        <v/>
      </c>
      <c r="G257" s="164" t="str">
        <f>IF(K257&gt;0,VLOOKUP(E257,支出入力表!F258:$M$2000,4,FALSE),"")</f>
        <v/>
      </c>
      <c r="H257" s="166" t="str">
        <f>IF(K257&gt;0,VLOOKUP(E257,支出入力表!F258:$M$2000,5,FALSE),"")</f>
        <v/>
      </c>
      <c r="I257" s="168" t="str">
        <f t="shared" si="7"/>
        <v/>
      </c>
      <c r="K257">
        <f t="shared" si="8"/>
        <v>0</v>
      </c>
      <c r="L257">
        <f>IF(+支出入力表!M258="",0,+支出入力表!M258)</f>
        <v>0</v>
      </c>
      <c r="M257">
        <f>IF(支出入力表!S258="",0,支出入力表!S258)</f>
        <v>0</v>
      </c>
    </row>
    <row r="258" spans="2:13" x14ac:dyDescent="0.55000000000000004">
      <c r="B258" s="163" t="str">
        <f>IF(K258&gt;0,支出入力表!A259,"")</f>
        <v/>
      </c>
      <c r="C258" s="164" t="str">
        <f>IF(K258&gt;0,支出入力表!C259,"")</f>
        <v/>
      </c>
      <c r="D258" s="165" t="str">
        <f>IF(K258&gt;0,支出入力表!E259,"")</f>
        <v/>
      </c>
      <c r="E258" s="165" t="str">
        <f>IF(K258&gt;0,支出入力表!F259,"")</f>
        <v/>
      </c>
      <c r="F258" s="164" t="str">
        <f>IF(K258&gt;0,VLOOKUP(E258,支出入力表!F259:$M$2000,3,FALSE),"")</f>
        <v/>
      </c>
      <c r="G258" s="164" t="str">
        <f>IF(K258&gt;0,VLOOKUP(E258,支出入力表!F259:$M$2000,4,FALSE),"")</f>
        <v/>
      </c>
      <c r="H258" s="166" t="str">
        <f>IF(K258&gt;0,VLOOKUP(E258,支出入力表!F259:$M$2000,5,FALSE),"")</f>
        <v/>
      </c>
      <c r="I258" s="168" t="str">
        <f t="shared" si="7"/>
        <v/>
      </c>
      <c r="K258">
        <f t="shared" si="8"/>
        <v>0</v>
      </c>
      <c r="L258">
        <f>IF(+支出入力表!M259="",0,+支出入力表!M259)</f>
        <v>0</v>
      </c>
      <c r="M258">
        <f>IF(支出入力表!S259="",0,支出入力表!S259)</f>
        <v>0</v>
      </c>
    </row>
    <row r="259" spans="2:13" x14ac:dyDescent="0.55000000000000004">
      <c r="B259" s="163" t="str">
        <f>IF(K259&gt;0,支出入力表!A260,"")</f>
        <v/>
      </c>
      <c r="C259" s="164" t="str">
        <f>IF(K259&gt;0,支出入力表!C260,"")</f>
        <v/>
      </c>
      <c r="D259" s="165" t="str">
        <f>IF(K259&gt;0,支出入力表!E260,"")</f>
        <v/>
      </c>
      <c r="E259" s="165" t="str">
        <f>IF(K259&gt;0,支出入力表!F260,"")</f>
        <v/>
      </c>
      <c r="F259" s="164" t="str">
        <f>IF(K259&gt;0,VLOOKUP(E259,支出入力表!F260:$M$2000,3,FALSE),"")</f>
        <v/>
      </c>
      <c r="G259" s="164" t="str">
        <f>IF(K259&gt;0,VLOOKUP(E259,支出入力表!F260:$M$2000,4,FALSE),"")</f>
        <v/>
      </c>
      <c r="H259" s="166" t="str">
        <f>IF(K259&gt;0,VLOOKUP(E259,支出入力表!F260:$M$2000,5,FALSE),"")</f>
        <v/>
      </c>
      <c r="I259" s="168" t="str">
        <f t="shared" si="7"/>
        <v/>
      </c>
      <c r="K259">
        <f t="shared" si="8"/>
        <v>0</v>
      </c>
      <c r="L259">
        <f>IF(+支出入力表!M260="",0,+支出入力表!M260)</f>
        <v>0</v>
      </c>
      <c r="M259">
        <f>IF(支出入力表!S260="",0,支出入力表!S260)</f>
        <v>0</v>
      </c>
    </row>
    <row r="260" spans="2:13" x14ac:dyDescent="0.55000000000000004">
      <c r="B260" s="163" t="str">
        <f>IF(K260&gt;0,支出入力表!A261,"")</f>
        <v/>
      </c>
      <c r="C260" s="164" t="str">
        <f>IF(K260&gt;0,支出入力表!C261,"")</f>
        <v/>
      </c>
      <c r="D260" s="165" t="str">
        <f>IF(K260&gt;0,支出入力表!E261,"")</f>
        <v/>
      </c>
      <c r="E260" s="165" t="str">
        <f>IF(K260&gt;0,支出入力表!F261,"")</f>
        <v/>
      </c>
      <c r="F260" s="164" t="str">
        <f>IF(K260&gt;0,VLOOKUP(E260,支出入力表!F261:$M$2000,3,FALSE),"")</f>
        <v/>
      </c>
      <c r="G260" s="164" t="str">
        <f>IF(K260&gt;0,VLOOKUP(E260,支出入力表!F261:$M$2000,4,FALSE),"")</f>
        <v/>
      </c>
      <c r="H260" s="166" t="str">
        <f>IF(K260&gt;0,VLOOKUP(E260,支出入力表!F261:$M$2000,5,FALSE),"")</f>
        <v/>
      </c>
      <c r="I260" s="168" t="str">
        <f t="shared" si="7"/>
        <v/>
      </c>
      <c r="K260">
        <f t="shared" si="8"/>
        <v>0</v>
      </c>
      <c r="L260">
        <f>IF(+支出入力表!M261="",0,+支出入力表!M261)</f>
        <v>0</v>
      </c>
      <c r="M260">
        <f>IF(支出入力表!S261="",0,支出入力表!S261)</f>
        <v>0</v>
      </c>
    </row>
    <row r="261" spans="2:13" x14ac:dyDescent="0.55000000000000004">
      <c r="B261" s="163" t="str">
        <f>IF(K261&gt;0,支出入力表!A262,"")</f>
        <v/>
      </c>
      <c r="C261" s="164" t="str">
        <f>IF(K261&gt;0,支出入力表!C262,"")</f>
        <v/>
      </c>
      <c r="D261" s="165" t="str">
        <f>IF(K261&gt;0,支出入力表!E262,"")</f>
        <v/>
      </c>
      <c r="E261" s="165" t="str">
        <f>IF(K261&gt;0,支出入力表!F262,"")</f>
        <v/>
      </c>
      <c r="F261" s="164" t="str">
        <f>IF(K261&gt;0,VLOOKUP(E261,支出入力表!F262:$M$2000,3,FALSE),"")</f>
        <v/>
      </c>
      <c r="G261" s="164" t="str">
        <f>IF(K261&gt;0,VLOOKUP(E261,支出入力表!F262:$M$2000,4,FALSE),"")</f>
        <v/>
      </c>
      <c r="H261" s="166" t="str">
        <f>IF(K261&gt;0,VLOOKUP(E261,支出入力表!F262:$M$2000,5,FALSE),"")</f>
        <v/>
      </c>
      <c r="I261" s="168" t="str">
        <f t="shared" si="7"/>
        <v/>
      </c>
      <c r="K261">
        <f t="shared" si="8"/>
        <v>0</v>
      </c>
      <c r="L261">
        <f>IF(+支出入力表!M262="",0,+支出入力表!M262)</f>
        <v>0</v>
      </c>
      <c r="M261">
        <f>IF(支出入力表!S262="",0,支出入力表!S262)</f>
        <v>0</v>
      </c>
    </row>
    <row r="262" spans="2:13" x14ac:dyDescent="0.55000000000000004">
      <c r="B262" s="163" t="str">
        <f>IF(K262&gt;0,支出入力表!A263,"")</f>
        <v/>
      </c>
      <c r="C262" s="164" t="str">
        <f>IF(K262&gt;0,支出入力表!C263,"")</f>
        <v/>
      </c>
      <c r="D262" s="165" t="str">
        <f>IF(K262&gt;0,支出入力表!E263,"")</f>
        <v/>
      </c>
      <c r="E262" s="165" t="str">
        <f>IF(K262&gt;0,支出入力表!F263,"")</f>
        <v/>
      </c>
      <c r="F262" s="164" t="str">
        <f>IF(K262&gt;0,VLOOKUP(E262,支出入力表!F263:$M$2000,3,FALSE),"")</f>
        <v/>
      </c>
      <c r="G262" s="164" t="str">
        <f>IF(K262&gt;0,VLOOKUP(E262,支出入力表!F263:$M$2000,4,FALSE),"")</f>
        <v/>
      </c>
      <c r="H262" s="166" t="str">
        <f>IF(K262&gt;0,VLOOKUP(E262,支出入力表!F263:$M$2000,5,FALSE),"")</f>
        <v/>
      </c>
      <c r="I262" s="168" t="str">
        <f t="shared" ref="I262:I325" si="9">IF(K262&gt;0,K262,"")</f>
        <v/>
      </c>
      <c r="K262">
        <f t="shared" ref="K262:K325" si="10">+L262+M262</f>
        <v>0</v>
      </c>
      <c r="L262">
        <f>IF(+支出入力表!M263="",0,+支出入力表!M263)</f>
        <v>0</v>
      </c>
      <c r="M262">
        <f>IF(支出入力表!S263="",0,支出入力表!S263)</f>
        <v>0</v>
      </c>
    </row>
    <row r="263" spans="2:13" x14ac:dyDescent="0.55000000000000004">
      <c r="B263" s="163" t="str">
        <f>IF(K263&gt;0,支出入力表!A264,"")</f>
        <v/>
      </c>
      <c r="C263" s="164" t="str">
        <f>IF(K263&gt;0,支出入力表!C264,"")</f>
        <v/>
      </c>
      <c r="D263" s="165" t="str">
        <f>IF(K263&gt;0,支出入力表!E264,"")</f>
        <v/>
      </c>
      <c r="E263" s="165" t="str">
        <f>IF(K263&gt;0,支出入力表!F264,"")</f>
        <v/>
      </c>
      <c r="F263" s="164" t="str">
        <f>IF(K263&gt;0,VLOOKUP(E263,支出入力表!F264:$M$2000,3,FALSE),"")</f>
        <v/>
      </c>
      <c r="G263" s="164" t="str">
        <f>IF(K263&gt;0,VLOOKUP(E263,支出入力表!F264:$M$2000,4,FALSE),"")</f>
        <v/>
      </c>
      <c r="H263" s="166" t="str">
        <f>IF(K263&gt;0,VLOOKUP(E263,支出入力表!F264:$M$2000,5,FALSE),"")</f>
        <v/>
      </c>
      <c r="I263" s="168" t="str">
        <f t="shared" si="9"/>
        <v/>
      </c>
      <c r="K263">
        <f t="shared" si="10"/>
        <v>0</v>
      </c>
      <c r="L263">
        <f>IF(+支出入力表!M264="",0,+支出入力表!M264)</f>
        <v>0</v>
      </c>
      <c r="M263">
        <f>IF(支出入力表!S264="",0,支出入力表!S264)</f>
        <v>0</v>
      </c>
    </row>
    <row r="264" spans="2:13" x14ac:dyDescent="0.55000000000000004">
      <c r="B264" s="163" t="str">
        <f>IF(K264&gt;0,支出入力表!A265,"")</f>
        <v/>
      </c>
      <c r="C264" s="164" t="str">
        <f>IF(K264&gt;0,支出入力表!C265,"")</f>
        <v/>
      </c>
      <c r="D264" s="165" t="str">
        <f>IF(K264&gt;0,支出入力表!E265,"")</f>
        <v/>
      </c>
      <c r="E264" s="165" t="str">
        <f>IF(K264&gt;0,支出入力表!F265,"")</f>
        <v/>
      </c>
      <c r="F264" s="164" t="str">
        <f>IF(K264&gt;0,VLOOKUP(E264,支出入力表!F265:$M$2000,3,FALSE),"")</f>
        <v/>
      </c>
      <c r="G264" s="164" t="str">
        <f>IF(K264&gt;0,VLOOKUP(E264,支出入力表!F265:$M$2000,4,FALSE),"")</f>
        <v/>
      </c>
      <c r="H264" s="166" t="str">
        <f>IF(K264&gt;0,VLOOKUP(E264,支出入力表!F265:$M$2000,5,FALSE),"")</f>
        <v/>
      </c>
      <c r="I264" s="168" t="str">
        <f t="shared" si="9"/>
        <v/>
      </c>
      <c r="K264">
        <f t="shared" si="10"/>
        <v>0</v>
      </c>
      <c r="L264">
        <f>IF(+支出入力表!M265="",0,+支出入力表!M265)</f>
        <v>0</v>
      </c>
      <c r="M264">
        <f>IF(支出入力表!S265="",0,支出入力表!S265)</f>
        <v>0</v>
      </c>
    </row>
    <row r="265" spans="2:13" x14ac:dyDescent="0.55000000000000004">
      <c r="B265" s="163" t="str">
        <f>IF(K265&gt;0,支出入力表!A266,"")</f>
        <v/>
      </c>
      <c r="C265" s="164" t="str">
        <f>IF(K265&gt;0,支出入力表!C266,"")</f>
        <v/>
      </c>
      <c r="D265" s="165" t="str">
        <f>IF(K265&gt;0,支出入力表!E266,"")</f>
        <v/>
      </c>
      <c r="E265" s="165" t="str">
        <f>IF(K265&gt;0,支出入力表!F266,"")</f>
        <v/>
      </c>
      <c r="F265" s="164" t="str">
        <f>IF(K265&gt;0,VLOOKUP(E265,支出入力表!F266:$M$2000,3,FALSE),"")</f>
        <v/>
      </c>
      <c r="G265" s="164" t="str">
        <f>IF(K265&gt;0,VLOOKUP(E265,支出入力表!F266:$M$2000,4,FALSE),"")</f>
        <v/>
      </c>
      <c r="H265" s="166" t="str">
        <f>IF(K265&gt;0,VLOOKUP(E265,支出入力表!F266:$M$2000,5,FALSE),"")</f>
        <v/>
      </c>
      <c r="I265" s="168" t="str">
        <f t="shared" si="9"/>
        <v/>
      </c>
      <c r="K265">
        <f t="shared" si="10"/>
        <v>0</v>
      </c>
      <c r="L265">
        <f>IF(+支出入力表!M266="",0,+支出入力表!M266)</f>
        <v>0</v>
      </c>
      <c r="M265">
        <f>IF(支出入力表!S266="",0,支出入力表!S266)</f>
        <v>0</v>
      </c>
    </row>
    <row r="266" spans="2:13" x14ac:dyDescent="0.55000000000000004">
      <c r="B266" s="163" t="str">
        <f>IF(K266&gt;0,支出入力表!A267,"")</f>
        <v/>
      </c>
      <c r="C266" s="164" t="str">
        <f>IF(K266&gt;0,支出入力表!C267,"")</f>
        <v/>
      </c>
      <c r="D266" s="165" t="str">
        <f>IF(K266&gt;0,支出入力表!E267,"")</f>
        <v/>
      </c>
      <c r="E266" s="165" t="str">
        <f>IF(K266&gt;0,支出入力表!F267,"")</f>
        <v/>
      </c>
      <c r="F266" s="164" t="str">
        <f>IF(K266&gt;0,VLOOKUP(E266,支出入力表!F267:$M$2000,3,FALSE),"")</f>
        <v/>
      </c>
      <c r="G266" s="164" t="str">
        <f>IF(K266&gt;0,VLOOKUP(E266,支出入力表!F267:$M$2000,4,FALSE),"")</f>
        <v/>
      </c>
      <c r="H266" s="166" t="str">
        <f>IF(K266&gt;0,VLOOKUP(E266,支出入力表!F267:$M$2000,5,FALSE),"")</f>
        <v/>
      </c>
      <c r="I266" s="168" t="str">
        <f t="shared" si="9"/>
        <v/>
      </c>
      <c r="K266">
        <f t="shared" si="10"/>
        <v>0</v>
      </c>
      <c r="L266">
        <f>IF(+支出入力表!M267="",0,+支出入力表!M267)</f>
        <v>0</v>
      </c>
      <c r="M266">
        <f>IF(支出入力表!S267="",0,支出入力表!S267)</f>
        <v>0</v>
      </c>
    </row>
    <row r="267" spans="2:13" x14ac:dyDescent="0.55000000000000004">
      <c r="B267" s="163" t="str">
        <f>IF(K267&gt;0,支出入力表!A268,"")</f>
        <v/>
      </c>
      <c r="C267" s="164" t="str">
        <f>IF(K267&gt;0,支出入力表!C268,"")</f>
        <v/>
      </c>
      <c r="D267" s="165" t="str">
        <f>IF(K267&gt;0,支出入力表!E268,"")</f>
        <v/>
      </c>
      <c r="E267" s="165" t="str">
        <f>IF(K267&gt;0,支出入力表!F268,"")</f>
        <v/>
      </c>
      <c r="F267" s="164" t="str">
        <f>IF(K267&gt;0,VLOOKUP(E267,支出入力表!F268:$M$2000,3,FALSE),"")</f>
        <v/>
      </c>
      <c r="G267" s="164" t="str">
        <f>IF(K267&gt;0,VLOOKUP(E267,支出入力表!F268:$M$2000,4,FALSE),"")</f>
        <v/>
      </c>
      <c r="H267" s="166" t="str">
        <f>IF(K267&gt;0,VLOOKUP(E267,支出入力表!F268:$M$2000,5,FALSE),"")</f>
        <v/>
      </c>
      <c r="I267" s="168" t="str">
        <f t="shared" si="9"/>
        <v/>
      </c>
      <c r="K267">
        <f t="shared" si="10"/>
        <v>0</v>
      </c>
      <c r="L267">
        <f>IF(+支出入力表!M268="",0,+支出入力表!M268)</f>
        <v>0</v>
      </c>
      <c r="M267">
        <f>IF(支出入力表!S268="",0,支出入力表!S268)</f>
        <v>0</v>
      </c>
    </row>
    <row r="268" spans="2:13" x14ac:dyDescent="0.55000000000000004">
      <c r="B268" s="163" t="str">
        <f>IF(K268&gt;0,支出入力表!A269,"")</f>
        <v/>
      </c>
      <c r="C268" s="164" t="str">
        <f>IF(K268&gt;0,支出入力表!C269,"")</f>
        <v/>
      </c>
      <c r="D268" s="165" t="str">
        <f>IF(K268&gt;0,支出入力表!E269,"")</f>
        <v/>
      </c>
      <c r="E268" s="165" t="str">
        <f>IF(K268&gt;0,支出入力表!F269,"")</f>
        <v/>
      </c>
      <c r="F268" s="164" t="str">
        <f>IF(K268&gt;0,VLOOKUP(E268,支出入力表!F269:$M$2000,3,FALSE),"")</f>
        <v/>
      </c>
      <c r="G268" s="164" t="str">
        <f>IF(K268&gt;0,VLOOKUP(E268,支出入力表!F269:$M$2000,4,FALSE),"")</f>
        <v/>
      </c>
      <c r="H268" s="166" t="str">
        <f>IF(K268&gt;0,VLOOKUP(E268,支出入力表!F269:$M$2000,5,FALSE),"")</f>
        <v/>
      </c>
      <c r="I268" s="168" t="str">
        <f t="shared" si="9"/>
        <v/>
      </c>
      <c r="K268">
        <f t="shared" si="10"/>
        <v>0</v>
      </c>
      <c r="L268">
        <f>IF(+支出入力表!M269="",0,+支出入力表!M269)</f>
        <v>0</v>
      </c>
      <c r="M268">
        <f>IF(支出入力表!S269="",0,支出入力表!S269)</f>
        <v>0</v>
      </c>
    </row>
    <row r="269" spans="2:13" x14ac:dyDescent="0.55000000000000004">
      <c r="B269" s="163" t="str">
        <f>IF(K269&gt;0,支出入力表!A270,"")</f>
        <v/>
      </c>
      <c r="C269" s="164" t="str">
        <f>IF(K269&gt;0,支出入力表!C270,"")</f>
        <v/>
      </c>
      <c r="D269" s="165" t="str">
        <f>IF(K269&gt;0,支出入力表!E270,"")</f>
        <v/>
      </c>
      <c r="E269" s="165" t="str">
        <f>IF(K269&gt;0,支出入力表!F270,"")</f>
        <v/>
      </c>
      <c r="F269" s="164" t="str">
        <f>IF(K269&gt;0,VLOOKUP(E269,支出入力表!F270:$M$2000,3,FALSE),"")</f>
        <v/>
      </c>
      <c r="G269" s="164" t="str">
        <f>IF(K269&gt;0,VLOOKUP(E269,支出入力表!F270:$M$2000,4,FALSE),"")</f>
        <v/>
      </c>
      <c r="H269" s="166" t="str">
        <f>IF(K269&gt;0,VLOOKUP(E269,支出入力表!F270:$M$2000,5,FALSE),"")</f>
        <v/>
      </c>
      <c r="I269" s="168" t="str">
        <f t="shared" si="9"/>
        <v/>
      </c>
      <c r="K269">
        <f t="shared" si="10"/>
        <v>0</v>
      </c>
      <c r="L269">
        <f>IF(+支出入力表!M270="",0,+支出入力表!M270)</f>
        <v>0</v>
      </c>
      <c r="M269">
        <f>IF(支出入力表!S270="",0,支出入力表!S270)</f>
        <v>0</v>
      </c>
    </row>
    <row r="270" spans="2:13" x14ac:dyDescent="0.55000000000000004">
      <c r="B270" s="163" t="str">
        <f>IF(K270&gt;0,支出入力表!A271,"")</f>
        <v/>
      </c>
      <c r="C270" s="164" t="str">
        <f>IF(K270&gt;0,支出入力表!C271,"")</f>
        <v/>
      </c>
      <c r="D270" s="165" t="str">
        <f>IF(K270&gt;0,支出入力表!E271,"")</f>
        <v/>
      </c>
      <c r="E270" s="165" t="str">
        <f>IF(K270&gt;0,支出入力表!F271,"")</f>
        <v/>
      </c>
      <c r="F270" s="164" t="str">
        <f>IF(K270&gt;0,VLOOKUP(E270,支出入力表!F271:$M$2000,3,FALSE),"")</f>
        <v/>
      </c>
      <c r="G270" s="164" t="str">
        <f>IF(K270&gt;0,VLOOKUP(E270,支出入力表!F271:$M$2000,4,FALSE),"")</f>
        <v/>
      </c>
      <c r="H270" s="166" t="str">
        <f>IF(K270&gt;0,VLOOKUP(E270,支出入力表!F271:$M$2000,5,FALSE),"")</f>
        <v/>
      </c>
      <c r="I270" s="168" t="str">
        <f t="shared" si="9"/>
        <v/>
      </c>
      <c r="K270">
        <f t="shared" si="10"/>
        <v>0</v>
      </c>
      <c r="L270">
        <f>IF(+支出入力表!M271="",0,+支出入力表!M271)</f>
        <v>0</v>
      </c>
      <c r="M270">
        <f>IF(支出入力表!S271="",0,支出入力表!S271)</f>
        <v>0</v>
      </c>
    </row>
    <row r="271" spans="2:13" x14ac:dyDescent="0.55000000000000004">
      <c r="B271" s="163" t="str">
        <f>IF(K271&gt;0,支出入力表!A272,"")</f>
        <v/>
      </c>
      <c r="C271" s="164" t="str">
        <f>IF(K271&gt;0,支出入力表!C272,"")</f>
        <v/>
      </c>
      <c r="D271" s="165" t="str">
        <f>IF(K271&gt;0,支出入力表!E272,"")</f>
        <v/>
      </c>
      <c r="E271" s="165" t="str">
        <f>IF(K271&gt;0,支出入力表!F272,"")</f>
        <v/>
      </c>
      <c r="F271" s="164" t="str">
        <f>IF(K271&gt;0,VLOOKUP(E271,支出入力表!F272:$M$2000,3,FALSE),"")</f>
        <v/>
      </c>
      <c r="G271" s="164" t="str">
        <f>IF(K271&gt;0,VLOOKUP(E271,支出入力表!F272:$M$2000,4,FALSE),"")</f>
        <v/>
      </c>
      <c r="H271" s="166" t="str">
        <f>IF(K271&gt;0,VLOOKUP(E271,支出入力表!F272:$M$2000,5,FALSE),"")</f>
        <v/>
      </c>
      <c r="I271" s="168" t="str">
        <f t="shared" si="9"/>
        <v/>
      </c>
      <c r="K271">
        <f t="shared" si="10"/>
        <v>0</v>
      </c>
      <c r="L271">
        <f>IF(+支出入力表!M272="",0,+支出入力表!M272)</f>
        <v>0</v>
      </c>
      <c r="M271">
        <f>IF(支出入力表!S272="",0,支出入力表!S272)</f>
        <v>0</v>
      </c>
    </row>
    <row r="272" spans="2:13" x14ac:dyDescent="0.55000000000000004">
      <c r="B272" s="163" t="str">
        <f>IF(K272&gt;0,支出入力表!A273,"")</f>
        <v/>
      </c>
      <c r="C272" s="164" t="str">
        <f>IF(K272&gt;0,支出入力表!C273,"")</f>
        <v/>
      </c>
      <c r="D272" s="165" t="str">
        <f>IF(K272&gt;0,支出入力表!E273,"")</f>
        <v/>
      </c>
      <c r="E272" s="165" t="str">
        <f>IF(K272&gt;0,支出入力表!F273,"")</f>
        <v/>
      </c>
      <c r="F272" s="164" t="str">
        <f>IF(K272&gt;0,VLOOKUP(E272,支出入力表!F273:$M$2000,3,FALSE),"")</f>
        <v/>
      </c>
      <c r="G272" s="164" t="str">
        <f>IF(K272&gt;0,VLOOKUP(E272,支出入力表!F273:$M$2000,4,FALSE),"")</f>
        <v/>
      </c>
      <c r="H272" s="166" t="str">
        <f>IF(K272&gt;0,VLOOKUP(E272,支出入力表!F273:$M$2000,5,FALSE),"")</f>
        <v/>
      </c>
      <c r="I272" s="168" t="str">
        <f t="shared" si="9"/>
        <v/>
      </c>
      <c r="K272">
        <f t="shared" si="10"/>
        <v>0</v>
      </c>
      <c r="L272">
        <f>IF(+支出入力表!M273="",0,+支出入力表!M273)</f>
        <v>0</v>
      </c>
      <c r="M272">
        <f>IF(支出入力表!S273="",0,支出入力表!S273)</f>
        <v>0</v>
      </c>
    </row>
    <row r="273" spans="2:13" x14ac:dyDescent="0.55000000000000004">
      <c r="B273" s="163" t="str">
        <f>IF(K273&gt;0,支出入力表!A274,"")</f>
        <v/>
      </c>
      <c r="C273" s="164" t="str">
        <f>IF(K273&gt;0,支出入力表!C274,"")</f>
        <v/>
      </c>
      <c r="D273" s="165" t="str">
        <f>IF(K273&gt;0,支出入力表!E274,"")</f>
        <v/>
      </c>
      <c r="E273" s="165" t="str">
        <f>IF(K273&gt;0,支出入力表!F274,"")</f>
        <v/>
      </c>
      <c r="F273" s="164" t="str">
        <f>IF(K273&gt;0,VLOOKUP(E273,支出入力表!F274:$M$2000,3,FALSE),"")</f>
        <v/>
      </c>
      <c r="G273" s="164" t="str">
        <f>IF(K273&gt;0,VLOOKUP(E273,支出入力表!F274:$M$2000,4,FALSE),"")</f>
        <v/>
      </c>
      <c r="H273" s="166" t="str">
        <f>IF(K273&gt;0,VLOOKUP(E273,支出入力表!F274:$M$2000,5,FALSE),"")</f>
        <v/>
      </c>
      <c r="I273" s="168" t="str">
        <f t="shared" si="9"/>
        <v/>
      </c>
      <c r="K273">
        <f t="shared" si="10"/>
        <v>0</v>
      </c>
      <c r="L273">
        <f>IF(+支出入力表!M274="",0,+支出入力表!M274)</f>
        <v>0</v>
      </c>
      <c r="M273">
        <f>IF(支出入力表!S274="",0,支出入力表!S274)</f>
        <v>0</v>
      </c>
    </row>
    <row r="274" spans="2:13" x14ac:dyDescent="0.55000000000000004">
      <c r="B274" s="163" t="str">
        <f>IF(K274&gt;0,支出入力表!A275,"")</f>
        <v/>
      </c>
      <c r="C274" s="164" t="str">
        <f>IF(K274&gt;0,支出入力表!C275,"")</f>
        <v/>
      </c>
      <c r="D274" s="165" t="str">
        <f>IF(K274&gt;0,支出入力表!E275,"")</f>
        <v/>
      </c>
      <c r="E274" s="165" t="str">
        <f>IF(K274&gt;0,支出入力表!F275,"")</f>
        <v/>
      </c>
      <c r="F274" s="164" t="str">
        <f>IF(K274&gt;0,VLOOKUP(E274,支出入力表!F275:$M$2000,3,FALSE),"")</f>
        <v/>
      </c>
      <c r="G274" s="164" t="str">
        <f>IF(K274&gt;0,VLOOKUP(E274,支出入力表!F275:$M$2000,4,FALSE),"")</f>
        <v/>
      </c>
      <c r="H274" s="166" t="str">
        <f>IF(K274&gt;0,VLOOKUP(E274,支出入力表!F275:$M$2000,5,FALSE),"")</f>
        <v/>
      </c>
      <c r="I274" s="168" t="str">
        <f t="shared" si="9"/>
        <v/>
      </c>
      <c r="K274">
        <f t="shared" si="10"/>
        <v>0</v>
      </c>
      <c r="L274">
        <f>IF(+支出入力表!M275="",0,+支出入力表!M275)</f>
        <v>0</v>
      </c>
      <c r="M274">
        <f>IF(支出入力表!S275="",0,支出入力表!S275)</f>
        <v>0</v>
      </c>
    </row>
    <row r="275" spans="2:13" x14ac:dyDescent="0.55000000000000004">
      <c r="B275" s="163" t="str">
        <f>IF(K275&gt;0,支出入力表!A276,"")</f>
        <v/>
      </c>
      <c r="C275" s="164" t="str">
        <f>IF(K275&gt;0,支出入力表!C276,"")</f>
        <v/>
      </c>
      <c r="D275" s="165" t="str">
        <f>IF(K275&gt;0,支出入力表!E276,"")</f>
        <v/>
      </c>
      <c r="E275" s="165" t="str">
        <f>IF(K275&gt;0,支出入力表!F276,"")</f>
        <v/>
      </c>
      <c r="F275" s="164" t="str">
        <f>IF(K275&gt;0,VLOOKUP(E275,支出入力表!F276:$M$2000,3,FALSE),"")</f>
        <v/>
      </c>
      <c r="G275" s="164" t="str">
        <f>IF(K275&gt;0,VLOOKUP(E275,支出入力表!F276:$M$2000,4,FALSE),"")</f>
        <v/>
      </c>
      <c r="H275" s="166" t="str">
        <f>IF(K275&gt;0,VLOOKUP(E275,支出入力表!F276:$M$2000,5,FALSE),"")</f>
        <v/>
      </c>
      <c r="I275" s="168" t="str">
        <f t="shared" si="9"/>
        <v/>
      </c>
      <c r="K275">
        <f t="shared" si="10"/>
        <v>0</v>
      </c>
      <c r="L275">
        <f>IF(+支出入力表!M276="",0,+支出入力表!M276)</f>
        <v>0</v>
      </c>
      <c r="M275">
        <f>IF(支出入力表!S276="",0,支出入力表!S276)</f>
        <v>0</v>
      </c>
    </row>
    <row r="276" spans="2:13" x14ac:dyDescent="0.55000000000000004">
      <c r="B276" s="163" t="str">
        <f>IF(K276&gt;0,支出入力表!A277,"")</f>
        <v/>
      </c>
      <c r="C276" s="164" t="str">
        <f>IF(K276&gt;0,支出入力表!C277,"")</f>
        <v/>
      </c>
      <c r="D276" s="165" t="str">
        <f>IF(K276&gt;0,支出入力表!E277,"")</f>
        <v/>
      </c>
      <c r="E276" s="165" t="str">
        <f>IF(K276&gt;0,支出入力表!F277,"")</f>
        <v/>
      </c>
      <c r="F276" s="164" t="str">
        <f>IF(K276&gt;0,VLOOKUP(E276,支出入力表!F277:$M$2000,3,FALSE),"")</f>
        <v/>
      </c>
      <c r="G276" s="164" t="str">
        <f>IF(K276&gt;0,VLOOKUP(E276,支出入力表!F277:$M$2000,4,FALSE),"")</f>
        <v/>
      </c>
      <c r="H276" s="166" t="str">
        <f>IF(K276&gt;0,VLOOKUP(E276,支出入力表!F277:$M$2000,5,FALSE),"")</f>
        <v/>
      </c>
      <c r="I276" s="168" t="str">
        <f t="shared" si="9"/>
        <v/>
      </c>
      <c r="K276">
        <f t="shared" si="10"/>
        <v>0</v>
      </c>
      <c r="L276">
        <f>IF(+支出入力表!M277="",0,+支出入力表!M277)</f>
        <v>0</v>
      </c>
      <c r="M276">
        <f>IF(支出入力表!S277="",0,支出入力表!S277)</f>
        <v>0</v>
      </c>
    </row>
    <row r="277" spans="2:13" x14ac:dyDescent="0.55000000000000004">
      <c r="B277" s="163" t="str">
        <f>IF(K277&gt;0,支出入力表!A278,"")</f>
        <v/>
      </c>
      <c r="C277" s="164" t="str">
        <f>IF(K277&gt;0,支出入力表!C278,"")</f>
        <v/>
      </c>
      <c r="D277" s="165" t="str">
        <f>IF(K277&gt;0,支出入力表!E278,"")</f>
        <v/>
      </c>
      <c r="E277" s="165" t="str">
        <f>IF(K277&gt;0,支出入力表!F278,"")</f>
        <v/>
      </c>
      <c r="F277" s="164" t="str">
        <f>IF(K277&gt;0,VLOOKUP(E277,支出入力表!F278:$M$2000,3,FALSE),"")</f>
        <v/>
      </c>
      <c r="G277" s="164" t="str">
        <f>IF(K277&gt;0,VLOOKUP(E277,支出入力表!F278:$M$2000,4,FALSE),"")</f>
        <v/>
      </c>
      <c r="H277" s="166" t="str">
        <f>IF(K277&gt;0,VLOOKUP(E277,支出入力表!F278:$M$2000,5,FALSE),"")</f>
        <v/>
      </c>
      <c r="I277" s="168" t="str">
        <f t="shared" si="9"/>
        <v/>
      </c>
      <c r="K277">
        <f t="shared" si="10"/>
        <v>0</v>
      </c>
      <c r="L277">
        <f>IF(+支出入力表!M278="",0,+支出入力表!M278)</f>
        <v>0</v>
      </c>
      <c r="M277">
        <f>IF(支出入力表!S278="",0,支出入力表!S278)</f>
        <v>0</v>
      </c>
    </row>
    <row r="278" spans="2:13" x14ac:dyDescent="0.55000000000000004">
      <c r="B278" s="163" t="str">
        <f>IF(K278&gt;0,支出入力表!A279,"")</f>
        <v/>
      </c>
      <c r="C278" s="164" t="str">
        <f>IF(K278&gt;0,支出入力表!C279,"")</f>
        <v/>
      </c>
      <c r="D278" s="165" t="str">
        <f>IF(K278&gt;0,支出入力表!E279,"")</f>
        <v/>
      </c>
      <c r="E278" s="165" t="str">
        <f>IF(K278&gt;0,支出入力表!F279,"")</f>
        <v/>
      </c>
      <c r="F278" s="164" t="str">
        <f>IF(K278&gt;0,VLOOKUP(E278,支出入力表!F279:$M$2000,3,FALSE),"")</f>
        <v/>
      </c>
      <c r="G278" s="164" t="str">
        <f>IF(K278&gt;0,VLOOKUP(E278,支出入力表!F279:$M$2000,4,FALSE),"")</f>
        <v/>
      </c>
      <c r="H278" s="166" t="str">
        <f>IF(K278&gt;0,VLOOKUP(E278,支出入力表!F279:$M$2000,5,FALSE),"")</f>
        <v/>
      </c>
      <c r="I278" s="168" t="str">
        <f t="shared" si="9"/>
        <v/>
      </c>
      <c r="K278">
        <f t="shared" si="10"/>
        <v>0</v>
      </c>
      <c r="L278">
        <f>IF(+支出入力表!M279="",0,+支出入力表!M279)</f>
        <v>0</v>
      </c>
      <c r="M278">
        <f>IF(支出入力表!S279="",0,支出入力表!S279)</f>
        <v>0</v>
      </c>
    </row>
    <row r="279" spans="2:13" x14ac:dyDescent="0.55000000000000004">
      <c r="B279" s="163" t="str">
        <f>IF(K279&gt;0,支出入力表!A280,"")</f>
        <v/>
      </c>
      <c r="C279" s="164" t="str">
        <f>IF(K279&gt;0,支出入力表!C280,"")</f>
        <v/>
      </c>
      <c r="D279" s="165" t="str">
        <f>IF(K279&gt;0,支出入力表!E280,"")</f>
        <v/>
      </c>
      <c r="E279" s="165" t="str">
        <f>IF(K279&gt;0,支出入力表!F280,"")</f>
        <v/>
      </c>
      <c r="F279" s="164" t="str">
        <f>IF(K279&gt;0,VLOOKUP(E279,支出入力表!F280:$M$2000,3,FALSE),"")</f>
        <v/>
      </c>
      <c r="G279" s="164" t="str">
        <f>IF(K279&gt;0,VLOOKUP(E279,支出入力表!F280:$M$2000,4,FALSE),"")</f>
        <v/>
      </c>
      <c r="H279" s="166" t="str">
        <f>IF(K279&gt;0,VLOOKUP(E279,支出入力表!F280:$M$2000,5,FALSE),"")</f>
        <v/>
      </c>
      <c r="I279" s="168" t="str">
        <f t="shared" si="9"/>
        <v/>
      </c>
      <c r="K279">
        <f t="shared" si="10"/>
        <v>0</v>
      </c>
      <c r="L279">
        <f>IF(+支出入力表!M280="",0,+支出入力表!M280)</f>
        <v>0</v>
      </c>
      <c r="M279">
        <f>IF(支出入力表!S280="",0,支出入力表!S280)</f>
        <v>0</v>
      </c>
    </row>
    <row r="280" spans="2:13" x14ac:dyDescent="0.55000000000000004">
      <c r="B280" s="163" t="str">
        <f>IF(K280&gt;0,支出入力表!A281,"")</f>
        <v/>
      </c>
      <c r="C280" s="164" t="str">
        <f>IF(K280&gt;0,支出入力表!C281,"")</f>
        <v/>
      </c>
      <c r="D280" s="165" t="str">
        <f>IF(K280&gt;0,支出入力表!E281,"")</f>
        <v/>
      </c>
      <c r="E280" s="165" t="str">
        <f>IF(K280&gt;0,支出入力表!F281,"")</f>
        <v/>
      </c>
      <c r="F280" s="164" t="str">
        <f>IF(K280&gt;0,VLOOKUP(E280,支出入力表!F281:$M$2000,3,FALSE),"")</f>
        <v/>
      </c>
      <c r="G280" s="164" t="str">
        <f>IF(K280&gt;0,VLOOKUP(E280,支出入力表!F281:$M$2000,4,FALSE),"")</f>
        <v/>
      </c>
      <c r="H280" s="166" t="str">
        <f>IF(K280&gt;0,VLOOKUP(E280,支出入力表!F281:$M$2000,5,FALSE),"")</f>
        <v/>
      </c>
      <c r="I280" s="168" t="str">
        <f t="shared" si="9"/>
        <v/>
      </c>
      <c r="K280">
        <f t="shared" si="10"/>
        <v>0</v>
      </c>
      <c r="L280">
        <f>IF(+支出入力表!M281="",0,+支出入力表!M281)</f>
        <v>0</v>
      </c>
      <c r="M280">
        <f>IF(支出入力表!S281="",0,支出入力表!S281)</f>
        <v>0</v>
      </c>
    </row>
    <row r="281" spans="2:13" x14ac:dyDescent="0.55000000000000004">
      <c r="B281" s="163" t="str">
        <f>IF(K281&gt;0,支出入力表!A282,"")</f>
        <v/>
      </c>
      <c r="C281" s="164" t="str">
        <f>IF(K281&gt;0,支出入力表!C282,"")</f>
        <v/>
      </c>
      <c r="D281" s="165" t="str">
        <f>IF(K281&gt;0,支出入力表!E282,"")</f>
        <v/>
      </c>
      <c r="E281" s="165" t="str">
        <f>IF(K281&gt;0,支出入力表!F282,"")</f>
        <v/>
      </c>
      <c r="F281" s="164" t="str">
        <f>IF(K281&gt;0,VLOOKUP(E281,支出入力表!F282:$M$2000,3,FALSE),"")</f>
        <v/>
      </c>
      <c r="G281" s="164" t="str">
        <f>IF(K281&gt;0,VLOOKUP(E281,支出入力表!F282:$M$2000,4,FALSE),"")</f>
        <v/>
      </c>
      <c r="H281" s="166" t="str">
        <f>IF(K281&gt;0,VLOOKUP(E281,支出入力表!F282:$M$2000,5,FALSE),"")</f>
        <v/>
      </c>
      <c r="I281" s="168" t="str">
        <f t="shared" si="9"/>
        <v/>
      </c>
      <c r="K281">
        <f t="shared" si="10"/>
        <v>0</v>
      </c>
      <c r="L281">
        <f>IF(+支出入力表!M282="",0,+支出入力表!M282)</f>
        <v>0</v>
      </c>
      <c r="M281">
        <f>IF(支出入力表!S282="",0,支出入力表!S282)</f>
        <v>0</v>
      </c>
    </row>
    <row r="282" spans="2:13" x14ac:dyDescent="0.55000000000000004">
      <c r="B282" s="163" t="str">
        <f>IF(K282&gt;0,支出入力表!A283,"")</f>
        <v/>
      </c>
      <c r="C282" s="164" t="str">
        <f>IF(K282&gt;0,支出入力表!C283,"")</f>
        <v/>
      </c>
      <c r="D282" s="165" t="str">
        <f>IF(K282&gt;0,支出入力表!E283,"")</f>
        <v/>
      </c>
      <c r="E282" s="165" t="str">
        <f>IF(K282&gt;0,支出入力表!F283,"")</f>
        <v/>
      </c>
      <c r="F282" s="164" t="str">
        <f>IF(K282&gt;0,VLOOKUP(E282,支出入力表!F283:$M$2000,3,FALSE),"")</f>
        <v/>
      </c>
      <c r="G282" s="164" t="str">
        <f>IF(K282&gt;0,VLOOKUP(E282,支出入力表!F283:$M$2000,4,FALSE),"")</f>
        <v/>
      </c>
      <c r="H282" s="166" t="str">
        <f>IF(K282&gt;0,VLOOKUP(E282,支出入力表!F283:$M$2000,5,FALSE),"")</f>
        <v/>
      </c>
      <c r="I282" s="168" t="str">
        <f t="shared" si="9"/>
        <v/>
      </c>
      <c r="K282">
        <f t="shared" si="10"/>
        <v>0</v>
      </c>
      <c r="L282">
        <f>IF(+支出入力表!M283="",0,+支出入力表!M283)</f>
        <v>0</v>
      </c>
      <c r="M282">
        <f>IF(支出入力表!S283="",0,支出入力表!S283)</f>
        <v>0</v>
      </c>
    </row>
    <row r="283" spans="2:13" x14ac:dyDescent="0.55000000000000004">
      <c r="B283" s="163" t="str">
        <f>IF(K283&gt;0,支出入力表!A284,"")</f>
        <v/>
      </c>
      <c r="C283" s="164" t="str">
        <f>IF(K283&gt;0,支出入力表!C284,"")</f>
        <v/>
      </c>
      <c r="D283" s="165" t="str">
        <f>IF(K283&gt;0,支出入力表!E284,"")</f>
        <v/>
      </c>
      <c r="E283" s="165" t="str">
        <f>IF(K283&gt;0,支出入力表!F284,"")</f>
        <v/>
      </c>
      <c r="F283" s="164" t="str">
        <f>IF(K283&gt;0,VLOOKUP(E283,支出入力表!F284:$M$2000,3,FALSE),"")</f>
        <v/>
      </c>
      <c r="G283" s="164" t="str">
        <f>IF(K283&gt;0,VLOOKUP(E283,支出入力表!F284:$M$2000,4,FALSE),"")</f>
        <v/>
      </c>
      <c r="H283" s="166" t="str">
        <f>IF(K283&gt;0,VLOOKUP(E283,支出入力表!F284:$M$2000,5,FALSE),"")</f>
        <v/>
      </c>
      <c r="I283" s="168" t="str">
        <f t="shared" si="9"/>
        <v/>
      </c>
      <c r="K283">
        <f t="shared" si="10"/>
        <v>0</v>
      </c>
      <c r="L283">
        <f>IF(+支出入力表!M284="",0,+支出入力表!M284)</f>
        <v>0</v>
      </c>
      <c r="M283">
        <f>IF(支出入力表!S284="",0,支出入力表!S284)</f>
        <v>0</v>
      </c>
    </row>
    <row r="284" spans="2:13" x14ac:dyDescent="0.55000000000000004">
      <c r="B284" s="163" t="str">
        <f>IF(K284&gt;0,支出入力表!A285,"")</f>
        <v/>
      </c>
      <c r="C284" s="164" t="str">
        <f>IF(K284&gt;0,支出入力表!C285,"")</f>
        <v/>
      </c>
      <c r="D284" s="165" t="str">
        <f>IF(K284&gt;0,支出入力表!E285,"")</f>
        <v/>
      </c>
      <c r="E284" s="165" t="str">
        <f>IF(K284&gt;0,支出入力表!F285,"")</f>
        <v/>
      </c>
      <c r="F284" s="164" t="str">
        <f>IF(K284&gt;0,VLOOKUP(E284,支出入力表!F285:$M$2000,3,FALSE),"")</f>
        <v/>
      </c>
      <c r="G284" s="164" t="str">
        <f>IF(K284&gt;0,VLOOKUP(E284,支出入力表!F285:$M$2000,4,FALSE),"")</f>
        <v/>
      </c>
      <c r="H284" s="166" t="str">
        <f>IF(K284&gt;0,VLOOKUP(E284,支出入力表!F285:$M$2000,5,FALSE),"")</f>
        <v/>
      </c>
      <c r="I284" s="168" t="str">
        <f t="shared" si="9"/>
        <v/>
      </c>
      <c r="K284">
        <f t="shared" si="10"/>
        <v>0</v>
      </c>
      <c r="L284">
        <f>IF(+支出入力表!M285="",0,+支出入力表!M285)</f>
        <v>0</v>
      </c>
      <c r="M284">
        <f>IF(支出入力表!S285="",0,支出入力表!S285)</f>
        <v>0</v>
      </c>
    </row>
    <row r="285" spans="2:13" x14ac:dyDescent="0.55000000000000004">
      <c r="B285" s="163" t="str">
        <f>IF(K285&gt;0,支出入力表!A286,"")</f>
        <v/>
      </c>
      <c r="C285" s="164" t="str">
        <f>IF(K285&gt;0,支出入力表!C286,"")</f>
        <v/>
      </c>
      <c r="D285" s="165" t="str">
        <f>IF(K285&gt;0,支出入力表!E286,"")</f>
        <v/>
      </c>
      <c r="E285" s="165" t="str">
        <f>IF(K285&gt;0,支出入力表!F286,"")</f>
        <v/>
      </c>
      <c r="F285" s="164" t="str">
        <f>IF(K285&gt;0,VLOOKUP(E285,支出入力表!F286:$M$2000,3,FALSE),"")</f>
        <v/>
      </c>
      <c r="G285" s="164" t="str">
        <f>IF(K285&gt;0,VLOOKUP(E285,支出入力表!F286:$M$2000,4,FALSE),"")</f>
        <v/>
      </c>
      <c r="H285" s="166" t="str">
        <f>IF(K285&gt;0,VLOOKUP(E285,支出入力表!F286:$M$2000,5,FALSE),"")</f>
        <v/>
      </c>
      <c r="I285" s="168" t="str">
        <f t="shared" si="9"/>
        <v/>
      </c>
      <c r="K285">
        <f t="shared" si="10"/>
        <v>0</v>
      </c>
      <c r="L285">
        <f>IF(+支出入力表!M286="",0,+支出入力表!M286)</f>
        <v>0</v>
      </c>
      <c r="M285">
        <f>IF(支出入力表!S286="",0,支出入力表!S286)</f>
        <v>0</v>
      </c>
    </row>
    <row r="286" spans="2:13" x14ac:dyDescent="0.55000000000000004">
      <c r="B286" s="163" t="str">
        <f>IF(K286&gt;0,支出入力表!A287,"")</f>
        <v/>
      </c>
      <c r="C286" s="164" t="str">
        <f>IF(K286&gt;0,支出入力表!C287,"")</f>
        <v/>
      </c>
      <c r="D286" s="165" t="str">
        <f>IF(K286&gt;0,支出入力表!E287,"")</f>
        <v/>
      </c>
      <c r="E286" s="165" t="str">
        <f>IF(K286&gt;0,支出入力表!F287,"")</f>
        <v/>
      </c>
      <c r="F286" s="164" t="str">
        <f>IF(K286&gt;0,VLOOKUP(E286,支出入力表!F287:$M$2000,3,FALSE),"")</f>
        <v/>
      </c>
      <c r="G286" s="164" t="str">
        <f>IF(K286&gt;0,VLOOKUP(E286,支出入力表!F287:$M$2000,4,FALSE),"")</f>
        <v/>
      </c>
      <c r="H286" s="166" t="str">
        <f>IF(K286&gt;0,VLOOKUP(E286,支出入力表!F287:$M$2000,5,FALSE),"")</f>
        <v/>
      </c>
      <c r="I286" s="168" t="str">
        <f t="shared" si="9"/>
        <v/>
      </c>
      <c r="K286">
        <f t="shared" si="10"/>
        <v>0</v>
      </c>
      <c r="L286">
        <f>IF(+支出入力表!M287="",0,+支出入力表!M287)</f>
        <v>0</v>
      </c>
      <c r="M286">
        <f>IF(支出入力表!S287="",0,支出入力表!S287)</f>
        <v>0</v>
      </c>
    </row>
    <row r="287" spans="2:13" x14ac:dyDescent="0.55000000000000004">
      <c r="B287" s="163" t="str">
        <f>IF(K287&gt;0,支出入力表!A288,"")</f>
        <v/>
      </c>
      <c r="C287" s="164" t="str">
        <f>IF(K287&gt;0,支出入力表!C288,"")</f>
        <v/>
      </c>
      <c r="D287" s="165" t="str">
        <f>IF(K287&gt;0,支出入力表!E288,"")</f>
        <v/>
      </c>
      <c r="E287" s="165" t="str">
        <f>IF(K287&gt;0,支出入力表!F288,"")</f>
        <v/>
      </c>
      <c r="F287" s="164" t="str">
        <f>IF(K287&gt;0,VLOOKUP(E287,支出入力表!F288:$M$2000,3,FALSE),"")</f>
        <v/>
      </c>
      <c r="G287" s="164" t="str">
        <f>IF(K287&gt;0,VLOOKUP(E287,支出入力表!F288:$M$2000,4,FALSE),"")</f>
        <v/>
      </c>
      <c r="H287" s="166" t="str">
        <f>IF(K287&gt;0,VLOOKUP(E287,支出入力表!F288:$M$2000,5,FALSE),"")</f>
        <v/>
      </c>
      <c r="I287" s="168" t="str">
        <f t="shared" si="9"/>
        <v/>
      </c>
      <c r="K287">
        <f t="shared" si="10"/>
        <v>0</v>
      </c>
      <c r="L287">
        <f>IF(+支出入力表!M288="",0,+支出入力表!M288)</f>
        <v>0</v>
      </c>
      <c r="M287">
        <f>IF(支出入力表!S288="",0,支出入力表!S288)</f>
        <v>0</v>
      </c>
    </row>
    <row r="288" spans="2:13" x14ac:dyDescent="0.55000000000000004">
      <c r="B288" s="163" t="str">
        <f>IF(K288&gt;0,支出入力表!A289,"")</f>
        <v/>
      </c>
      <c r="C288" s="164" t="str">
        <f>IF(K288&gt;0,支出入力表!C289,"")</f>
        <v/>
      </c>
      <c r="D288" s="165" t="str">
        <f>IF(K288&gt;0,支出入力表!E289,"")</f>
        <v/>
      </c>
      <c r="E288" s="165" t="str">
        <f>IF(K288&gt;0,支出入力表!F289,"")</f>
        <v/>
      </c>
      <c r="F288" s="164" t="str">
        <f>IF(K288&gt;0,VLOOKUP(E288,支出入力表!F289:$M$2000,3,FALSE),"")</f>
        <v/>
      </c>
      <c r="G288" s="164" t="str">
        <f>IF(K288&gt;0,VLOOKUP(E288,支出入力表!F289:$M$2000,4,FALSE),"")</f>
        <v/>
      </c>
      <c r="H288" s="166" t="str">
        <f>IF(K288&gt;0,VLOOKUP(E288,支出入力表!F289:$M$2000,5,FALSE),"")</f>
        <v/>
      </c>
      <c r="I288" s="168" t="str">
        <f t="shared" si="9"/>
        <v/>
      </c>
      <c r="K288">
        <f t="shared" si="10"/>
        <v>0</v>
      </c>
      <c r="L288">
        <f>IF(+支出入力表!M289="",0,+支出入力表!M289)</f>
        <v>0</v>
      </c>
      <c r="M288">
        <f>IF(支出入力表!S289="",0,支出入力表!S289)</f>
        <v>0</v>
      </c>
    </row>
    <row r="289" spans="2:13" x14ac:dyDescent="0.55000000000000004">
      <c r="B289" s="163" t="str">
        <f>IF(K289&gt;0,支出入力表!A290,"")</f>
        <v/>
      </c>
      <c r="C289" s="164" t="str">
        <f>IF(K289&gt;0,支出入力表!C290,"")</f>
        <v/>
      </c>
      <c r="D289" s="165" t="str">
        <f>IF(K289&gt;0,支出入力表!E290,"")</f>
        <v/>
      </c>
      <c r="E289" s="165" t="str">
        <f>IF(K289&gt;0,支出入力表!F290,"")</f>
        <v/>
      </c>
      <c r="F289" s="164" t="str">
        <f>IF(K289&gt;0,VLOOKUP(E289,支出入力表!F290:$M$2000,3,FALSE),"")</f>
        <v/>
      </c>
      <c r="G289" s="164" t="str">
        <f>IF(K289&gt;0,VLOOKUP(E289,支出入力表!F290:$M$2000,4,FALSE),"")</f>
        <v/>
      </c>
      <c r="H289" s="166" t="str">
        <f>IF(K289&gt;0,VLOOKUP(E289,支出入力表!F290:$M$2000,5,FALSE),"")</f>
        <v/>
      </c>
      <c r="I289" s="168" t="str">
        <f t="shared" si="9"/>
        <v/>
      </c>
      <c r="K289">
        <f t="shared" si="10"/>
        <v>0</v>
      </c>
      <c r="L289">
        <f>IF(+支出入力表!M290="",0,+支出入力表!M290)</f>
        <v>0</v>
      </c>
      <c r="M289">
        <f>IF(支出入力表!S290="",0,支出入力表!S290)</f>
        <v>0</v>
      </c>
    </row>
    <row r="290" spans="2:13" x14ac:dyDescent="0.55000000000000004">
      <c r="B290" s="163" t="str">
        <f>IF(K290&gt;0,支出入力表!A291,"")</f>
        <v/>
      </c>
      <c r="C290" s="164" t="str">
        <f>IF(K290&gt;0,支出入力表!C291,"")</f>
        <v/>
      </c>
      <c r="D290" s="165" t="str">
        <f>IF(K290&gt;0,支出入力表!E291,"")</f>
        <v/>
      </c>
      <c r="E290" s="165" t="str">
        <f>IF(K290&gt;0,支出入力表!F291,"")</f>
        <v/>
      </c>
      <c r="F290" s="164" t="str">
        <f>IF(K290&gt;0,VLOOKUP(E290,支出入力表!F291:$M$2000,3,FALSE),"")</f>
        <v/>
      </c>
      <c r="G290" s="164" t="str">
        <f>IF(K290&gt;0,VLOOKUP(E290,支出入力表!F291:$M$2000,4,FALSE),"")</f>
        <v/>
      </c>
      <c r="H290" s="166" t="str">
        <f>IF(K290&gt;0,VLOOKUP(E290,支出入力表!F291:$M$2000,5,FALSE),"")</f>
        <v/>
      </c>
      <c r="I290" s="168" t="str">
        <f t="shared" si="9"/>
        <v/>
      </c>
      <c r="K290">
        <f t="shared" si="10"/>
        <v>0</v>
      </c>
      <c r="L290">
        <f>IF(+支出入力表!M291="",0,+支出入力表!M291)</f>
        <v>0</v>
      </c>
      <c r="M290">
        <f>IF(支出入力表!S291="",0,支出入力表!S291)</f>
        <v>0</v>
      </c>
    </row>
    <row r="291" spans="2:13" x14ac:dyDescent="0.55000000000000004">
      <c r="B291" s="163" t="str">
        <f>IF(K291&gt;0,支出入力表!A292,"")</f>
        <v/>
      </c>
      <c r="C291" s="164" t="str">
        <f>IF(K291&gt;0,支出入力表!C292,"")</f>
        <v/>
      </c>
      <c r="D291" s="165" t="str">
        <f>IF(K291&gt;0,支出入力表!E292,"")</f>
        <v/>
      </c>
      <c r="E291" s="165" t="str">
        <f>IF(K291&gt;0,支出入力表!F292,"")</f>
        <v/>
      </c>
      <c r="F291" s="164" t="str">
        <f>IF(K291&gt;0,VLOOKUP(E291,支出入力表!F292:$M$2000,3,FALSE),"")</f>
        <v/>
      </c>
      <c r="G291" s="164" t="str">
        <f>IF(K291&gt;0,VLOOKUP(E291,支出入力表!F292:$M$2000,4,FALSE),"")</f>
        <v/>
      </c>
      <c r="H291" s="166" t="str">
        <f>IF(K291&gt;0,VLOOKUP(E291,支出入力表!F292:$M$2000,5,FALSE),"")</f>
        <v/>
      </c>
      <c r="I291" s="168" t="str">
        <f t="shared" si="9"/>
        <v/>
      </c>
      <c r="K291">
        <f t="shared" si="10"/>
        <v>0</v>
      </c>
      <c r="L291">
        <f>IF(+支出入力表!M292="",0,+支出入力表!M292)</f>
        <v>0</v>
      </c>
      <c r="M291">
        <f>IF(支出入力表!S292="",0,支出入力表!S292)</f>
        <v>0</v>
      </c>
    </row>
    <row r="292" spans="2:13" x14ac:dyDescent="0.55000000000000004">
      <c r="B292" s="163" t="str">
        <f>IF(K292&gt;0,支出入力表!A293,"")</f>
        <v/>
      </c>
      <c r="C292" s="164" t="str">
        <f>IF(K292&gt;0,支出入力表!C293,"")</f>
        <v/>
      </c>
      <c r="D292" s="165" t="str">
        <f>IF(K292&gt;0,支出入力表!E293,"")</f>
        <v/>
      </c>
      <c r="E292" s="165" t="str">
        <f>IF(K292&gt;0,支出入力表!F293,"")</f>
        <v/>
      </c>
      <c r="F292" s="164" t="str">
        <f>IF(K292&gt;0,VLOOKUP(E292,支出入力表!F293:$M$2000,3,FALSE),"")</f>
        <v/>
      </c>
      <c r="G292" s="164" t="str">
        <f>IF(K292&gt;0,VLOOKUP(E292,支出入力表!F293:$M$2000,4,FALSE),"")</f>
        <v/>
      </c>
      <c r="H292" s="166" t="str">
        <f>IF(K292&gt;0,VLOOKUP(E292,支出入力表!F293:$M$2000,5,FALSE),"")</f>
        <v/>
      </c>
      <c r="I292" s="168" t="str">
        <f t="shared" si="9"/>
        <v/>
      </c>
      <c r="K292">
        <f t="shared" si="10"/>
        <v>0</v>
      </c>
      <c r="L292">
        <f>IF(+支出入力表!M293="",0,+支出入力表!M293)</f>
        <v>0</v>
      </c>
      <c r="M292">
        <f>IF(支出入力表!S293="",0,支出入力表!S293)</f>
        <v>0</v>
      </c>
    </row>
    <row r="293" spans="2:13" x14ac:dyDescent="0.55000000000000004">
      <c r="B293" s="163" t="str">
        <f>IF(K293&gt;0,支出入力表!A294,"")</f>
        <v/>
      </c>
      <c r="C293" s="164" t="str">
        <f>IF(K293&gt;0,支出入力表!C294,"")</f>
        <v/>
      </c>
      <c r="D293" s="165" t="str">
        <f>IF(K293&gt;0,支出入力表!E294,"")</f>
        <v/>
      </c>
      <c r="E293" s="165" t="str">
        <f>IF(K293&gt;0,支出入力表!F294,"")</f>
        <v/>
      </c>
      <c r="F293" s="164" t="str">
        <f>IF(K293&gt;0,VLOOKUP(E293,支出入力表!F294:$M$2000,3,FALSE),"")</f>
        <v/>
      </c>
      <c r="G293" s="164" t="str">
        <f>IF(K293&gt;0,VLOOKUP(E293,支出入力表!F294:$M$2000,4,FALSE),"")</f>
        <v/>
      </c>
      <c r="H293" s="166" t="str">
        <f>IF(K293&gt;0,VLOOKUP(E293,支出入力表!F294:$M$2000,5,FALSE),"")</f>
        <v/>
      </c>
      <c r="I293" s="168" t="str">
        <f t="shared" si="9"/>
        <v/>
      </c>
      <c r="K293">
        <f t="shared" si="10"/>
        <v>0</v>
      </c>
      <c r="L293">
        <f>IF(+支出入力表!M294="",0,+支出入力表!M294)</f>
        <v>0</v>
      </c>
      <c r="M293">
        <f>IF(支出入力表!S294="",0,支出入力表!S294)</f>
        <v>0</v>
      </c>
    </row>
    <row r="294" spans="2:13" x14ac:dyDescent="0.55000000000000004">
      <c r="B294" s="163" t="str">
        <f>IF(K294&gt;0,支出入力表!A295,"")</f>
        <v/>
      </c>
      <c r="C294" s="164" t="str">
        <f>IF(K294&gt;0,支出入力表!C295,"")</f>
        <v/>
      </c>
      <c r="D294" s="165" t="str">
        <f>IF(K294&gt;0,支出入力表!E295,"")</f>
        <v/>
      </c>
      <c r="E294" s="165" t="str">
        <f>IF(K294&gt;0,支出入力表!F295,"")</f>
        <v/>
      </c>
      <c r="F294" s="164" t="str">
        <f>IF(K294&gt;0,VLOOKUP(E294,支出入力表!F295:$M$2000,3,FALSE),"")</f>
        <v/>
      </c>
      <c r="G294" s="164" t="str">
        <f>IF(K294&gt;0,VLOOKUP(E294,支出入力表!F295:$M$2000,4,FALSE),"")</f>
        <v/>
      </c>
      <c r="H294" s="166" t="str">
        <f>IF(K294&gt;0,VLOOKUP(E294,支出入力表!F295:$M$2000,5,FALSE),"")</f>
        <v/>
      </c>
      <c r="I294" s="168" t="str">
        <f t="shared" si="9"/>
        <v/>
      </c>
      <c r="K294">
        <f t="shared" si="10"/>
        <v>0</v>
      </c>
      <c r="L294">
        <f>IF(+支出入力表!M295="",0,+支出入力表!M295)</f>
        <v>0</v>
      </c>
      <c r="M294">
        <f>IF(支出入力表!S295="",0,支出入力表!S295)</f>
        <v>0</v>
      </c>
    </row>
    <row r="295" spans="2:13" x14ac:dyDescent="0.55000000000000004">
      <c r="B295" s="163" t="str">
        <f>IF(K295&gt;0,支出入力表!A296,"")</f>
        <v/>
      </c>
      <c r="C295" s="164" t="str">
        <f>IF(K295&gt;0,支出入力表!C296,"")</f>
        <v/>
      </c>
      <c r="D295" s="165" t="str">
        <f>IF(K295&gt;0,支出入力表!E296,"")</f>
        <v/>
      </c>
      <c r="E295" s="165" t="str">
        <f>IF(K295&gt;0,支出入力表!F296,"")</f>
        <v/>
      </c>
      <c r="F295" s="164" t="str">
        <f>IF(K295&gt;0,VLOOKUP(E295,支出入力表!F296:$M$2000,3,FALSE),"")</f>
        <v/>
      </c>
      <c r="G295" s="164" t="str">
        <f>IF(K295&gt;0,VLOOKUP(E295,支出入力表!F296:$M$2000,4,FALSE),"")</f>
        <v/>
      </c>
      <c r="H295" s="166" t="str">
        <f>IF(K295&gt;0,VLOOKUP(E295,支出入力表!F296:$M$2000,5,FALSE),"")</f>
        <v/>
      </c>
      <c r="I295" s="168" t="str">
        <f t="shared" si="9"/>
        <v/>
      </c>
      <c r="K295">
        <f t="shared" si="10"/>
        <v>0</v>
      </c>
      <c r="L295">
        <f>IF(+支出入力表!M296="",0,+支出入力表!M296)</f>
        <v>0</v>
      </c>
      <c r="M295">
        <f>IF(支出入力表!S296="",0,支出入力表!S296)</f>
        <v>0</v>
      </c>
    </row>
    <row r="296" spans="2:13" x14ac:dyDescent="0.55000000000000004">
      <c r="B296" s="163" t="str">
        <f>IF(K296&gt;0,支出入力表!A297,"")</f>
        <v/>
      </c>
      <c r="C296" s="164" t="str">
        <f>IF(K296&gt;0,支出入力表!C297,"")</f>
        <v/>
      </c>
      <c r="D296" s="165" t="str">
        <f>IF(K296&gt;0,支出入力表!E297,"")</f>
        <v/>
      </c>
      <c r="E296" s="165" t="str">
        <f>IF(K296&gt;0,支出入力表!F297,"")</f>
        <v/>
      </c>
      <c r="F296" s="164" t="str">
        <f>IF(K296&gt;0,VLOOKUP(E296,支出入力表!F297:$M$2000,3,FALSE),"")</f>
        <v/>
      </c>
      <c r="G296" s="164" t="str">
        <f>IF(K296&gt;0,VLOOKUP(E296,支出入力表!F297:$M$2000,4,FALSE),"")</f>
        <v/>
      </c>
      <c r="H296" s="166" t="str">
        <f>IF(K296&gt;0,VLOOKUP(E296,支出入力表!F297:$M$2000,5,FALSE),"")</f>
        <v/>
      </c>
      <c r="I296" s="168" t="str">
        <f t="shared" si="9"/>
        <v/>
      </c>
      <c r="K296">
        <f t="shared" si="10"/>
        <v>0</v>
      </c>
      <c r="L296">
        <f>IF(+支出入力表!M297="",0,+支出入力表!M297)</f>
        <v>0</v>
      </c>
      <c r="M296">
        <f>IF(支出入力表!S297="",0,支出入力表!S297)</f>
        <v>0</v>
      </c>
    </row>
    <row r="297" spans="2:13" x14ac:dyDescent="0.55000000000000004">
      <c r="B297" s="163" t="str">
        <f>IF(K297&gt;0,支出入力表!A298,"")</f>
        <v/>
      </c>
      <c r="C297" s="164" t="str">
        <f>IF(K297&gt;0,支出入力表!C298,"")</f>
        <v/>
      </c>
      <c r="D297" s="165" t="str">
        <f>IF(K297&gt;0,支出入力表!E298,"")</f>
        <v/>
      </c>
      <c r="E297" s="165" t="str">
        <f>IF(K297&gt;0,支出入力表!F298,"")</f>
        <v/>
      </c>
      <c r="F297" s="164" t="str">
        <f>IF(K297&gt;0,VLOOKUP(E297,支出入力表!F298:$M$2000,3,FALSE),"")</f>
        <v/>
      </c>
      <c r="G297" s="164" t="str">
        <f>IF(K297&gt;0,VLOOKUP(E297,支出入力表!F298:$M$2000,4,FALSE),"")</f>
        <v/>
      </c>
      <c r="H297" s="166" t="str">
        <f>IF(K297&gt;0,VLOOKUP(E297,支出入力表!F298:$M$2000,5,FALSE),"")</f>
        <v/>
      </c>
      <c r="I297" s="168" t="str">
        <f t="shared" si="9"/>
        <v/>
      </c>
      <c r="K297">
        <f t="shared" si="10"/>
        <v>0</v>
      </c>
      <c r="L297">
        <f>IF(+支出入力表!M298="",0,+支出入力表!M298)</f>
        <v>0</v>
      </c>
      <c r="M297">
        <f>IF(支出入力表!S298="",0,支出入力表!S298)</f>
        <v>0</v>
      </c>
    </row>
    <row r="298" spans="2:13" x14ac:dyDescent="0.55000000000000004">
      <c r="B298" s="163" t="str">
        <f>IF(K298&gt;0,支出入力表!A299,"")</f>
        <v/>
      </c>
      <c r="C298" s="164" t="str">
        <f>IF(K298&gt;0,支出入力表!C299,"")</f>
        <v/>
      </c>
      <c r="D298" s="165" t="str">
        <f>IF(K298&gt;0,支出入力表!E299,"")</f>
        <v/>
      </c>
      <c r="E298" s="165" t="str">
        <f>IF(K298&gt;0,支出入力表!F299,"")</f>
        <v/>
      </c>
      <c r="F298" s="164" t="str">
        <f>IF(K298&gt;0,VLOOKUP(E298,支出入力表!F299:$M$2000,3,FALSE),"")</f>
        <v/>
      </c>
      <c r="G298" s="164" t="str">
        <f>IF(K298&gt;0,VLOOKUP(E298,支出入力表!F299:$M$2000,4,FALSE),"")</f>
        <v/>
      </c>
      <c r="H298" s="166" t="str">
        <f>IF(K298&gt;0,VLOOKUP(E298,支出入力表!F299:$M$2000,5,FALSE),"")</f>
        <v/>
      </c>
      <c r="I298" s="168" t="str">
        <f t="shared" si="9"/>
        <v/>
      </c>
      <c r="K298">
        <f t="shared" si="10"/>
        <v>0</v>
      </c>
      <c r="L298">
        <f>IF(+支出入力表!M299="",0,+支出入力表!M299)</f>
        <v>0</v>
      </c>
      <c r="M298">
        <f>IF(支出入力表!S299="",0,支出入力表!S299)</f>
        <v>0</v>
      </c>
    </row>
    <row r="299" spans="2:13" x14ac:dyDescent="0.55000000000000004">
      <c r="B299" s="163" t="str">
        <f>IF(K299&gt;0,支出入力表!A300,"")</f>
        <v/>
      </c>
      <c r="C299" s="164" t="str">
        <f>IF(K299&gt;0,支出入力表!C300,"")</f>
        <v/>
      </c>
      <c r="D299" s="165" t="str">
        <f>IF(K299&gt;0,支出入力表!E300,"")</f>
        <v/>
      </c>
      <c r="E299" s="165" t="str">
        <f>IF(K299&gt;0,支出入力表!F300,"")</f>
        <v/>
      </c>
      <c r="F299" s="164" t="str">
        <f>IF(K299&gt;0,VLOOKUP(E299,支出入力表!F300:$M$2000,3,FALSE),"")</f>
        <v/>
      </c>
      <c r="G299" s="164" t="str">
        <f>IF(K299&gt;0,VLOOKUP(E299,支出入力表!F300:$M$2000,4,FALSE),"")</f>
        <v/>
      </c>
      <c r="H299" s="166" t="str">
        <f>IF(K299&gt;0,VLOOKUP(E299,支出入力表!F300:$M$2000,5,FALSE),"")</f>
        <v/>
      </c>
      <c r="I299" s="168" t="str">
        <f t="shared" si="9"/>
        <v/>
      </c>
      <c r="K299">
        <f t="shared" si="10"/>
        <v>0</v>
      </c>
      <c r="L299">
        <f>IF(+支出入力表!M300="",0,+支出入力表!M300)</f>
        <v>0</v>
      </c>
      <c r="M299">
        <f>IF(支出入力表!S300="",0,支出入力表!S300)</f>
        <v>0</v>
      </c>
    </row>
    <row r="300" spans="2:13" x14ac:dyDescent="0.55000000000000004">
      <c r="B300" s="163" t="str">
        <f>IF(K300&gt;0,支出入力表!A301,"")</f>
        <v/>
      </c>
      <c r="C300" s="164" t="str">
        <f>IF(K300&gt;0,支出入力表!C301,"")</f>
        <v/>
      </c>
      <c r="D300" s="165" t="str">
        <f>IF(K300&gt;0,支出入力表!E301,"")</f>
        <v/>
      </c>
      <c r="E300" s="165" t="str">
        <f>IF(K300&gt;0,支出入力表!F301,"")</f>
        <v/>
      </c>
      <c r="F300" s="164" t="str">
        <f>IF(K300&gt;0,VLOOKUP(E300,支出入力表!F301:$M$2000,3,FALSE),"")</f>
        <v/>
      </c>
      <c r="G300" s="164" t="str">
        <f>IF(K300&gt;0,VLOOKUP(E300,支出入力表!F301:$M$2000,4,FALSE),"")</f>
        <v/>
      </c>
      <c r="H300" s="166" t="str">
        <f>IF(K300&gt;0,VLOOKUP(E300,支出入力表!F301:$M$2000,5,FALSE),"")</f>
        <v/>
      </c>
      <c r="I300" s="168" t="str">
        <f t="shared" si="9"/>
        <v/>
      </c>
      <c r="K300">
        <f t="shared" si="10"/>
        <v>0</v>
      </c>
      <c r="L300">
        <f>IF(+支出入力表!M301="",0,+支出入力表!M301)</f>
        <v>0</v>
      </c>
      <c r="M300">
        <f>IF(支出入力表!S301="",0,支出入力表!S301)</f>
        <v>0</v>
      </c>
    </row>
    <row r="301" spans="2:13" x14ac:dyDescent="0.55000000000000004">
      <c r="B301" s="163" t="str">
        <f>IF(K301&gt;0,支出入力表!A302,"")</f>
        <v/>
      </c>
      <c r="C301" s="164" t="str">
        <f>IF(K301&gt;0,支出入力表!C302,"")</f>
        <v/>
      </c>
      <c r="D301" s="165" t="str">
        <f>IF(K301&gt;0,支出入力表!E302,"")</f>
        <v/>
      </c>
      <c r="E301" s="165" t="str">
        <f>IF(K301&gt;0,支出入力表!F302,"")</f>
        <v/>
      </c>
      <c r="F301" s="164" t="str">
        <f>IF(K301&gt;0,VLOOKUP(E301,支出入力表!F302:$M$2000,3,FALSE),"")</f>
        <v/>
      </c>
      <c r="G301" s="164" t="str">
        <f>IF(K301&gt;0,VLOOKUP(E301,支出入力表!F302:$M$2000,4,FALSE),"")</f>
        <v/>
      </c>
      <c r="H301" s="166" t="str">
        <f>IF(K301&gt;0,VLOOKUP(E301,支出入力表!F302:$M$2000,5,FALSE),"")</f>
        <v/>
      </c>
      <c r="I301" s="168" t="str">
        <f t="shared" si="9"/>
        <v/>
      </c>
      <c r="K301">
        <f t="shared" si="10"/>
        <v>0</v>
      </c>
      <c r="L301">
        <f>IF(+支出入力表!M302="",0,+支出入力表!M302)</f>
        <v>0</v>
      </c>
      <c r="M301">
        <f>IF(支出入力表!S302="",0,支出入力表!S302)</f>
        <v>0</v>
      </c>
    </row>
    <row r="302" spans="2:13" x14ac:dyDescent="0.55000000000000004">
      <c r="B302" s="163" t="str">
        <f>IF(K302&gt;0,支出入力表!A303,"")</f>
        <v/>
      </c>
      <c r="C302" s="164" t="str">
        <f>IF(K302&gt;0,支出入力表!C303,"")</f>
        <v/>
      </c>
      <c r="D302" s="165" t="str">
        <f>IF(K302&gt;0,支出入力表!E303,"")</f>
        <v/>
      </c>
      <c r="E302" s="165" t="str">
        <f>IF(K302&gt;0,支出入力表!F303,"")</f>
        <v/>
      </c>
      <c r="F302" s="164" t="str">
        <f>IF(K302&gt;0,VLOOKUP(E302,支出入力表!F303:$M$2000,3,FALSE),"")</f>
        <v/>
      </c>
      <c r="G302" s="164" t="str">
        <f>IF(K302&gt;0,VLOOKUP(E302,支出入力表!F303:$M$2000,4,FALSE),"")</f>
        <v/>
      </c>
      <c r="H302" s="166" t="str">
        <f>IF(K302&gt;0,VLOOKUP(E302,支出入力表!F303:$M$2000,5,FALSE),"")</f>
        <v/>
      </c>
      <c r="I302" s="168" t="str">
        <f t="shared" si="9"/>
        <v/>
      </c>
      <c r="K302">
        <f t="shared" si="10"/>
        <v>0</v>
      </c>
      <c r="L302">
        <f>IF(+支出入力表!M303="",0,+支出入力表!M303)</f>
        <v>0</v>
      </c>
      <c r="M302">
        <f>IF(支出入力表!S303="",0,支出入力表!S303)</f>
        <v>0</v>
      </c>
    </row>
    <row r="303" spans="2:13" x14ac:dyDescent="0.55000000000000004">
      <c r="B303" s="163" t="str">
        <f>IF(K303&gt;0,支出入力表!A304,"")</f>
        <v/>
      </c>
      <c r="C303" s="164" t="str">
        <f>IF(K303&gt;0,支出入力表!C304,"")</f>
        <v/>
      </c>
      <c r="D303" s="165" t="str">
        <f>IF(K303&gt;0,支出入力表!E304,"")</f>
        <v/>
      </c>
      <c r="E303" s="165" t="str">
        <f>IF(K303&gt;0,支出入力表!F304,"")</f>
        <v/>
      </c>
      <c r="F303" s="164" t="str">
        <f>IF(K303&gt;0,VLOOKUP(E303,支出入力表!F304:$M$2000,3,FALSE),"")</f>
        <v/>
      </c>
      <c r="G303" s="164" t="str">
        <f>IF(K303&gt;0,VLOOKUP(E303,支出入力表!F304:$M$2000,4,FALSE),"")</f>
        <v/>
      </c>
      <c r="H303" s="166" t="str">
        <f>IF(K303&gt;0,VLOOKUP(E303,支出入力表!F304:$M$2000,5,FALSE),"")</f>
        <v/>
      </c>
      <c r="I303" s="168" t="str">
        <f t="shared" si="9"/>
        <v/>
      </c>
      <c r="K303">
        <f t="shared" si="10"/>
        <v>0</v>
      </c>
      <c r="L303">
        <f>IF(+支出入力表!M304="",0,+支出入力表!M304)</f>
        <v>0</v>
      </c>
      <c r="M303">
        <f>IF(支出入力表!S304="",0,支出入力表!S304)</f>
        <v>0</v>
      </c>
    </row>
    <row r="304" spans="2:13" x14ac:dyDescent="0.55000000000000004">
      <c r="B304" s="163" t="str">
        <f>IF(K304&gt;0,支出入力表!A305,"")</f>
        <v/>
      </c>
      <c r="C304" s="164" t="str">
        <f>IF(K304&gt;0,支出入力表!C305,"")</f>
        <v/>
      </c>
      <c r="D304" s="165" t="str">
        <f>IF(K304&gt;0,支出入力表!E305,"")</f>
        <v/>
      </c>
      <c r="E304" s="165" t="str">
        <f>IF(K304&gt;0,支出入力表!F305,"")</f>
        <v/>
      </c>
      <c r="F304" s="164" t="str">
        <f>IF(K304&gt;0,VLOOKUP(E304,支出入力表!F305:$M$2000,3,FALSE),"")</f>
        <v/>
      </c>
      <c r="G304" s="164" t="str">
        <f>IF(K304&gt;0,VLOOKUP(E304,支出入力表!F305:$M$2000,4,FALSE),"")</f>
        <v/>
      </c>
      <c r="H304" s="166" t="str">
        <f>IF(K304&gt;0,VLOOKUP(E304,支出入力表!F305:$M$2000,5,FALSE),"")</f>
        <v/>
      </c>
      <c r="I304" s="168" t="str">
        <f t="shared" si="9"/>
        <v/>
      </c>
      <c r="K304">
        <f t="shared" si="10"/>
        <v>0</v>
      </c>
      <c r="L304">
        <f>IF(+支出入力表!M305="",0,+支出入力表!M305)</f>
        <v>0</v>
      </c>
      <c r="M304">
        <f>IF(支出入力表!S305="",0,支出入力表!S305)</f>
        <v>0</v>
      </c>
    </row>
    <row r="305" spans="2:13" x14ac:dyDescent="0.55000000000000004">
      <c r="B305" s="163" t="str">
        <f>IF(K305&gt;0,支出入力表!A306,"")</f>
        <v/>
      </c>
      <c r="C305" s="164" t="str">
        <f>IF(K305&gt;0,支出入力表!C306,"")</f>
        <v/>
      </c>
      <c r="D305" s="165" t="str">
        <f>IF(K305&gt;0,支出入力表!E306,"")</f>
        <v/>
      </c>
      <c r="E305" s="165" t="str">
        <f>IF(K305&gt;0,支出入力表!F306,"")</f>
        <v/>
      </c>
      <c r="F305" s="164" t="str">
        <f>IF(K305&gt;0,VLOOKUP(E305,支出入力表!F306:$M$2000,3,FALSE),"")</f>
        <v/>
      </c>
      <c r="G305" s="164" t="str">
        <f>IF(K305&gt;0,VLOOKUP(E305,支出入力表!F306:$M$2000,4,FALSE),"")</f>
        <v/>
      </c>
      <c r="H305" s="166" t="str">
        <f>IF(K305&gt;0,VLOOKUP(E305,支出入力表!F306:$M$2000,5,FALSE),"")</f>
        <v/>
      </c>
      <c r="I305" s="168" t="str">
        <f t="shared" si="9"/>
        <v/>
      </c>
      <c r="K305">
        <f t="shared" si="10"/>
        <v>0</v>
      </c>
      <c r="L305">
        <f>IF(+支出入力表!M306="",0,+支出入力表!M306)</f>
        <v>0</v>
      </c>
      <c r="M305">
        <f>IF(支出入力表!S306="",0,支出入力表!S306)</f>
        <v>0</v>
      </c>
    </row>
    <row r="306" spans="2:13" x14ac:dyDescent="0.55000000000000004">
      <c r="B306" s="163" t="str">
        <f>IF(K306&gt;0,支出入力表!A307,"")</f>
        <v/>
      </c>
      <c r="C306" s="164" t="str">
        <f>IF(K306&gt;0,支出入力表!C307,"")</f>
        <v/>
      </c>
      <c r="D306" s="165" t="str">
        <f>IF(K306&gt;0,支出入力表!E307,"")</f>
        <v/>
      </c>
      <c r="E306" s="165" t="str">
        <f>IF(K306&gt;0,支出入力表!F307,"")</f>
        <v/>
      </c>
      <c r="F306" s="164" t="str">
        <f>IF(K306&gt;0,VLOOKUP(E306,支出入力表!F307:$M$2000,3,FALSE),"")</f>
        <v/>
      </c>
      <c r="G306" s="164" t="str">
        <f>IF(K306&gt;0,VLOOKUP(E306,支出入力表!F307:$M$2000,4,FALSE),"")</f>
        <v/>
      </c>
      <c r="H306" s="166" t="str">
        <f>IF(K306&gt;0,VLOOKUP(E306,支出入力表!F307:$M$2000,5,FALSE),"")</f>
        <v/>
      </c>
      <c r="I306" s="168" t="str">
        <f t="shared" si="9"/>
        <v/>
      </c>
      <c r="K306">
        <f t="shared" si="10"/>
        <v>0</v>
      </c>
      <c r="L306">
        <f>IF(+支出入力表!M307="",0,+支出入力表!M307)</f>
        <v>0</v>
      </c>
      <c r="M306">
        <f>IF(支出入力表!S307="",0,支出入力表!S307)</f>
        <v>0</v>
      </c>
    </row>
    <row r="307" spans="2:13" x14ac:dyDescent="0.55000000000000004">
      <c r="B307" s="163" t="str">
        <f>IF(K307&gt;0,支出入力表!A308,"")</f>
        <v/>
      </c>
      <c r="C307" s="164" t="str">
        <f>IF(K307&gt;0,支出入力表!C308,"")</f>
        <v/>
      </c>
      <c r="D307" s="165" t="str">
        <f>IF(K307&gt;0,支出入力表!E308,"")</f>
        <v/>
      </c>
      <c r="E307" s="165" t="str">
        <f>IF(K307&gt;0,支出入力表!F308,"")</f>
        <v/>
      </c>
      <c r="F307" s="164" t="str">
        <f>IF(K307&gt;0,VLOOKUP(E307,支出入力表!F308:$M$2000,3,FALSE),"")</f>
        <v/>
      </c>
      <c r="G307" s="164" t="str">
        <f>IF(K307&gt;0,VLOOKUP(E307,支出入力表!F308:$M$2000,4,FALSE),"")</f>
        <v/>
      </c>
      <c r="H307" s="166" t="str">
        <f>IF(K307&gt;0,VLOOKUP(E307,支出入力表!F308:$M$2000,5,FALSE),"")</f>
        <v/>
      </c>
      <c r="I307" s="168" t="str">
        <f t="shared" si="9"/>
        <v/>
      </c>
      <c r="K307">
        <f t="shared" si="10"/>
        <v>0</v>
      </c>
      <c r="L307">
        <f>IF(+支出入力表!M308="",0,+支出入力表!M308)</f>
        <v>0</v>
      </c>
      <c r="M307">
        <f>IF(支出入力表!S308="",0,支出入力表!S308)</f>
        <v>0</v>
      </c>
    </row>
    <row r="308" spans="2:13" x14ac:dyDescent="0.55000000000000004">
      <c r="B308" s="163" t="str">
        <f>IF(K308&gt;0,支出入力表!A309,"")</f>
        <v/>
      </c>
      <c r="C308" s="164" t="str">
        <f>IF(K308&gt;0,支出入力表!C309,"")</f>
        <v/>
      </c>
      <c r="D308" s="165" t="str">
        <f>IF(K308&gt;0,支出入力表!E309,"")</f>
        <v/>
      </c>
      <c r="E308" s="165" t="str">
        <f>IF(K308&gt;0,支出入力表!F309,"")</f>
        <v/>
      </c>
      <c r="F308" s="164" t="str">
        <f>IF(K308&gt;0,VLOOKUP(E308,支出入力表!F309:$M$2000,3,FALSE),"")</f>
        <v/>
      </c>
      <c r="G308" s="164" t="str">
        <f>IF(K308&gt;0,VLOOKUP(E308,支出入力表!F309:$M$2000,4,FALSE),"")</f>
        <v/>
      </c>
      <c r="H308" s="166" t="str">
        <f>IF(K308&gt;0,VLOOKUP(E308,支出入力表!F309:$M$2000,5,FALSE),"")</f>
        <v/>
      </c>
      <c r="I308" s="168" t="str">
        <f t="shared" si="9"/>
        <v/>
      </c>
      <c r="K308">
        <f t="shared" si="10"/>
        <v>0</v>
      </c>
      <c r="L308">
        <f>IF(+支出入力表!M309="",0,+支出入力表!M309)</f>
        <v>0</v>
      </c>
      <c r="M308">
        <f>IF(支出入力表!S309="",0,支出入力表!S309)</f>
        <v>0</v>
      </c>
    </row>
    <row r="309" spans="2:13" x14ac:dyDescent="0.55000000000000004">
      <c r="B309" s="163" t="str">
        <f>IF(K309&gt;0,支出入力表!A310,"")</f>
        <v/>
      </c>
      <c r="C309" s="164" t="str">
        <f>IF(K309&gt;0,支出入力表!C310,"")</f>
        <v/>
      </c>
      <c r="D309" s="165" t="str">
        <f>IF(K309&gt;0,支出入力表!E310,"")</f>
        <v/>
      </c>
      <c r="E309" s="165" t="str">
        <f>IF(K309&gt;0,支出入力表!F310,"")</f>
        <v/>
      </c>
      <c r="F309" s="164" t="str">
        <f>IF(K309&gt;0,VLOOKUP(E309,支出入力表!F310:$M$2000,3,FALSE),"")</f>
        <v/>
      </c>
      <c r="G309" s="164" t="str">
        <f>IF(K309&gt;0,VLOOKUP(E309,支出入力表!F310:$M$2000,4,FALSE),"")</f>
        <v/>
      </c>
      <c r="H309" s="166" t="str">
        <f>IF(K309&gt;0,VLOOKUP(E309,支出入力表!F310:$M$2000,5,FALSE),"")</f>
        <v/>
      </c>
      <c r="I309" s="168" t="str">
        <f t="shared" si="9"/>
        <v/>
      </c>
      <c r="K309">
        <f t="shared" si="10"/>
        <v>0</v>
      </c>
      <c r="L309">
        <f>IF(+支出入力表!M310="",0,+支出入力表!M310)</f>
        <v>0</v>
      </c>
      <c r="M309">
        <f>IF(支出入力表!S310="",0,支出入力表!S310)</f>
        <v>0</v>
      </c>
    </row>
    <row r="310" spans="2:13" x14ac:dyDescent="0.55000000000000004">
      <c r="B310" s="163" t="str">
        <f>IF(K310&gt;0,支出入力表!A311,"")</f>
        <v/>
      </c>
      <c r="C310" s="164" t="str">
        <f>IF(K310&gt;0,支出入力表!C311,"")</f>
        <v/>
      </c>
      <c r="D310" s="165" t="str">
        <f>IF(K310&gt;0,支出入力表!E311,"")</f>
        <v/>
      </c>
      <c r="E310" s="165" t="str">
        <f>IF(K310&gt;0,支出入力表!F311,"")</f>
        <v/>
      </c>
      <c r="F310" s="164" t="str">
        <f>IF(K310&gt;0,VLOOKUP(E310,支出入力表!F311:$M$2000,3,FALSE),"")</f>
        <v/>
      </c>
      <c r="G310" s="164" t="str">
        <f>IF(K310&gt;0,VLOOKUP(E310,支出入力表!F311:$M$2000,4,FALSE),"")</f>
        <v/>
      </c>
      <c r="H310" s="166" t="str">
        <f>IF(K310&gt;0,VLOOKUP(E310,支出入力表!F311:$M$2000,5,FALSE),"")</f>
        <v/>
      </c>
      <c r="I310" s="168" t="str">
        <f t="shared" si="9"/>
        <v/>
      </c>
      <c r="K310">
        <f t="shared" si="10"/>
        <v>0</v>
      </c>
      <c r="L310">
        <f>IF(+支出入力表!M311="",0,+支出入力表!M311)</f>
        <v>0</v>
      </c>
      <c r="M310">
        <f>IF(支出入力表!S311="",0,支出入力表!S311)</f>
        <v>0</v>
      </c>
    </row>
    <row r="311" spans="2:13" x14ac:dyDescent="0.55000000000000004">
      <c r="B311" s="163" t="str">
        <f>IF(K311&gt;0,支出入力表!A312,"")</f>
        <v/>
      </c>
      <c r="C311" s="164" t="str">
        <f>IF(K311&gt;0,支出入力表!C312,"")</f>
        <v/>
      </c>
      <c r="D311" s="165" t="str">
        <f>IF(K311&gt;0,支出入力表!E312,"")</f>
        <v/>
      </c>
      <c r="E311" s="165" t="str">
        <f>IF(K311&gt;0,支出入力表!F312,"")</f>
        <v/>
      </c>
      <c r="F311" s="164" t="str">
        <f>IF(K311&gt;0,VLOOKUP(E311,支出入力表!F312:$M$2000,3,FALSE),"")</f>
        <v/>
      </c>
      <c r="G311" s="164" t="str">
        <f>IF(K311&gt;0,VLOOKUP(E311,支出入力表!F312:$M$2000,4,FALSE),"")</f>
        <v/>
      </c>
      <c r="H311" s="166" t="str">
        <f>IF(K311&gt;0,VLOOKUP(E311,支出入力表!F312:$M$2000,5,FALSE),"")</f>
        <v/>
      </c>
      <c r="I311" s="168" t="str">
        <f t="shared" si="9"/>
        <v/>
      </c>
      <c r="K311">
        <f t="shared" si="10"/>
        <v>0</v>
      </c>
      <c r="L311">
        <f>IF(+支出入力表!M312="",0,+支出入力表!M312)</f>
        <v>0</v>
      </c>
      <c r="M311">
        <f>IF(支出入力表!S312="",0,支出入力表!S312)</f>
        <v>0</v>
      </c>
    </row>
    <row r="312" spans="2:13" x14ac:dyDescent="0.55000000000000004">
      <c r="B312" s="163" t="str">
        <f>IF(K312&gt;0,支出入力表!A313,"")</f>
        <v/>
      </c>
      <c r="C312" s="164" t="str">
        <f>IF(K312&gt;0,支出入力表!C313,"")</f>
        <v/>
      </c>
      <c r="D312" s="165" t="str">
        <f>IF(K312&gt;0,支出入力表!E313,"")</f>
        <v/>
      </c>
      <c r="E312" s="165" t="str">
        <f>IF(K312&gt;0,支出入力表!F313,"")</f>
        <v/>
      </c>
      <c r="F312" s="164" t="str">
        <f>IF(K312&gt;0,VLOOKUP(E312,支出入力表!F313:$M$2000,3,FALSE),"")</f>
        <v/>
      </c>
      <c r="G312" s="164" t="str">
        <f>IF(K312&gt;0,VLOOKUP(E312,支出入力表!F313:$M$2000,4,FALSE),"")</f>
        <v/>
      </c>
      <c r="H312" s="166" t="str">
        <f>IF(K312&gt;0,VLOOKUP(E312,支出入力表!F313:$M$2000,5,FALSE),"")</f>
        <v/>
      </c>
      <c r="I312" s="168" t="str">
        <f t="shared" si="9"/>
        <v/>
      </c>
      <c r="K312">
        <f t="shared" si="10"/>
        <v>0</v>
      </c>
      <c r="L312">
        <f>IF(+支出入力表!M313="",0,+支出入力表!M313)</f>
        <v>0</v>
      </c>
      <c r="M312">
        <f>IF(支出入力表!S313="",0,支出入力表!S313)</f>
        <v>0</v>
      </c>
    </row>
    <row r="313" spans="2:13" x14ac:dyDescent="0.55000000000000004">
      <c r="B313" s="163" t="str">
        <f>IF(K313&gt;0,支出入力表!A314,"")</f>
        <v/>
      </c>
      <c r="C313" s="164" t="str">
        <f>IF(K313&gt;0,支出入力表!C314,"")</f>
        <v/>
      </c>
      <c r="D313" s="165" t="str">
        <f>IF(K313&gt;0,支出入力表!E314,"")</f>
        <v/>
      </c>
      <c r="E313" s="165" t="str">
        <f>IF(K313&gt;0,支出入力表!F314,"")</f>
        <v/>
      </c>
      <c r="F313" s="164" t="str">
        <f>IF(K313&gt;0,VLOOKUP(E313,支出入力表!F314:$M$2000,3,FALSE),"")</f>
        <v/>
      </c>
      <c r="G313" s="164" t="str">
        <f>IF(K313&gt;0,VLOOKUP(E313,支出入力表!F314:$M$2000,4,FALSE),"")</f>
        <v/>
      </c>
      <c r="H313" s="166" t="str">
        <f>IF(K313&gt;0,VLOOKUP(E313,支出入力表!F314:$M$2000,5,FALSE),"")</f>
        <v/>
      </c>
      <c r="I313" s="168" t="str">
        <f t="shared" si="9"/>
        <v/>
      </c>
      <c r="K313">
        <f t="shared" si="10"/>
        <v>0</v>
      </c>
      <c r="L313">
        <f>IF(+支出入力表!M314="",0,+支出入力表!M314)</f>
        <v>0</v>
      </c>
      <c r="M313">
        <f>IF(支出入力表!S314="",0,支出入力表!S314)</f>
        <v>0</v>
      </c>
    </row>
    <row r="314" spans="2:13" x14ac:dyDescent="0.55000000000000004">
      <c r="B314" s="163" t="str">
        <f>IF(K314&gt;0,支出入力表!A315,"")</f>
        <v/>
      </c>
      <c r="C314" s="164" t="str">
        <f>IF(K314&gt;0,支出入力表!C315,"")</f>
        <v/>
      </c>
      <c r="D314" s="165" t="str">
        <f>IF(K314&gt;0,支出入力表!E315,"")</f>
        <v/>
      </c>
      <c r="E314" s="165" t="str">
        <f>IF(K314&gt;0,支出入力表!F315,"")</f>
        <v/>
      </c>
      <c r="F314" s="164" t="str">
        <f>IF(K314&gt;0,VLOOKUP(E314,支出入力表!F315:$M$2000,3,FALSE),"")</f>
        <v/>
      </c>
      <c r="G314" s="164" t="str">
        <f>IF(K314&gt;0,VLOOKUP(E314,支出入力表!F315:$M$2000,4,FALSE),"")</f>
        <v/>
      </c>
      <c r="H314" s="166" t="str">
        <f>IF(K314&gt;0,VLOOKUP(E314,支出入力表!F315:$M$2000,5,FALSE),"")</f>
        <v/>
      </c>
      <c r="I314" s="168" t="str">
        <f t="shared" si="9"/>
        <v/>
      </c>
      <c r="K314">
        <f t="shared" si="10"/>
        <v>0</v>
      </c>
      <c r="L314">
        <f>IF(+支出入力表!M315="",0,+支出入力表!M315)</f>
        <v>0</v>
      </c>
      <c r="M314">
        <f>IF(支出入力表!S315="",0,支出入力表!S315)</f>
        <v>0</v>
      </c>
    </row>
    <row r="315" spans="2:13" x14ac:dyDescent="0.55000000000000004">
      <c r="B315" s="163" t="str">
        <f>IF(K315&gt;0,支出入力表!A316,"")</f>
        <v/>
      </c>
      <c r="C315" s="164" t="str">
        <f>IF(K315&gt;0,支出入力表!C316,"")</f>
        <v/>
      </c>
      <c r="D315" s="165" t="str">
        <f>IF(K315&gt;0,支出入力表!E316,"")</f>
        <v/>
      </c>
      <c r="E315" s="165" t="str">
        <f>IF(K315&gt;0,支出入力表!F316,"")</f>
        <v/>
      </c>
      <c r="F315" s="164" t="str">
        <f>IF(K315&gt;0,VLOOKUP(E315,支出入力表!F316:$M$2000,3,FALSE),"")</f>
        <v/>
      </c>
      <c r="G315" s="164" t="str">
        <f>IF(K315&gt;0,VLOOKUP(E315,支出入力表!F316:$M$2000,4,FALSE),"")</f>
        <v/>
      </c>
      <c r="H315" s="166" t="str">
        <f>IF(K315&gt;0,VLOOKUP(E315,支出入力表!F316:$M$2000,5,FALSE),"")</f>
        <v/>
      </c>
      <c r="I315" s="168" t="str">
        <f t="shared" si="9"/>
        <v/>
      </c>
      <c r="K315">
        <f t="shared" si="10"/>
        <v>0</v>
      </c>
      <c r="L315">
        <f>IF(+支出入力表!M316="",0,+支出入力表!M316)</f>
        <v>0</v>
      </c>
      <c r="M315">
        <f>IF(支出入力表!S316="",0,支出入力表!S316)</f>
        <v>0</v>
      </c>
    </row>
    <row r="316" spans="2:13" x14ac:dyDescent="0.55000000000000004">
      <c r="B316" s="163" t="str">
        <f>IF(K316&gt;0,支出入力表!A317,"")</f>
        <v/>
      </c>
      <c r="C316" s="164" t="str">
        <f>IF(K316&gt;0,支出入力表!C317,"")</f>
        <v/>
      </c>
      <c r="D316" s="165" t="str">
        <f>IF(K316&gt;0,支出入力表!E317,"")</f>
        <v/>
      </c>
      <c r="E316" s="165" t="str">
        <f>IF(K316&gt;0,支出入力表!F317,"")</f>
        <v/>
      </c>
      <c r="F316" s="164" t="str">
        <f>IF(K316&gt;0,VLOOKUP(E316,支出入力表!F317:$M$2000,3,FALSE),"")</f>
        <v/>
      </c>
      <c r="G316" s="164" t="str">
        <f>IF(K316&gt;0,VLOOKUP(E316,支出入力表!F317:$M$2000,4,FALSE),"")</f>
        <v/>
      </c>
      <c r="H316" s="166" t="str">
        <f>IF(K316&gt;0,VLOOKUP(E316,支出入力表!F317:$M$2000,5,FALSE),"")</f>
        <v/>
      </c>
      <c r="I316" s="168" t="str">
        <f t="shared" si="9"/>
        <v/>
      </c>
      <c r="K316">
        <f t="shared" si="10"/>
        <v>0</v>
      </c>
      <c r="L316">
        <f>IF(+支出入力表!M317="",0,+支出入力表!M317)</f>
        <v>0</v>
      </c>
      <c r="M316">
        <f>IF(支出入力表!S317="",0,支出入力表!S317)</f>
        <v>0</v>
      </c>
    </row>
    <row r="317" spans="2:13" x14ac:dyDescent="0.55000000000000004">
      <c r="B317" s="163" t="str">
        <f>IF(K317&gt;0,支出入力表!A318,"")</f>
        <v/>
      </c>
      <c r="C317" s="164" t="str">
        <f>IF(K317&gt;0,支出入力表!C318,"")</f>
        <v/>
      </c>
      <c r="D317" s="165" t="str">
        <f>IF(K317&gt;0,支出入力表!E318,"")</f>
        <v/>
      </c>
      <c r="E317" s="165" t="str">
        <f>IF(K317&gt;0,支出入力表!F318,"")</f>
        <v/>
      </c>
      <c r="F317" s="164" t="str">
        <f>IF(K317&gt;0,VLOOKUP(E317,支出入力表!F318:$M$2000,3,FALSE),"")</f>
        <v/>
      </c>
      <c r="G317" s="164" t="str">
        <f>IF(K317&gt;0,VLOOKUP(E317,支出入力表!F318:$M$2000,4,FALSE),"")</f>
        <v/>
      </c>
      <c r="H317" s="166" t="str">
        <f>IF(K317&gt;0,VLOOKUP(E317,支出入力表!F318:$M$2000,5,FALSE),"")</f>
        <v/>
      </c>
      <c r="I317" s="168" t="str">
        <f t="shared" si="9"/>
        <v/>
      </c>
      <c r="K317">
        <f t="shared" si="10"/>
        <v>0</v>
      </c>
      <c r="L317">
        <f>IF(+支出入力表!M318="",0,+支出入力表!M318)</f>
        <v>0</v>
      </c>
      <c r="M317">
        <f>IF(支出入力表!S318="",0,支出入力表!S318)</f>
        <v>0</v>
      </c>
    </row>
    <row r="318" spans="2:13" x14ac:dyDescent="0.55000000000000004">
      <c r="B318" s="163" t="str">
        <f>IF(K318&gt;0,支出入力表!A319,"")</f>
        <v/>
      </c>
      <c r="C318" s="164" t="str">
        <f>IF(K318&gt;0,支出入力表!C319,"")</f>
        <v/>
      </c>
      <c r="D318" s="165" t="str">
        <f>IF(K318&gt;0,支出入力表!E319,"")</f>
        <v/>
      </c>
      <c r="E318" s="165" t="str">
        <f>IF(K318&gt;0,支出入力表!F319,"")</f>
        <v/>
      </c>
      <c r="F318" s="164" t="str">
        <f>IF(K318&gt;0,VLOOKUP(E318,支出入力表!F319:$M$2000,3,FALSE),"")</f>
        <v/>
      </c>
      <c r="G318" s="164" t="str">
        <f>IF(K318&gt;0,VLOOKUP(E318,支出入力表!F319:$M$2000,4,FALSE),"")</f>
        <v/>
      </c>
      <c r="H318" s="166" t="str">
        <f>IF(K318&gt;0,VLOOKUP(E318,支出入力表!F319:$M$2000,5,FALSE),"")</f>
        <v/>
      </c>
      <c r="I318" s="168" t="str">
        <f t="shared" si="9"/>
        <v/>
      </c>
      <c r="K318">
        <f t="shared" si="10"/>
        <v>0</v>
      </c>
      <c r="L318">
        <f>IF(+支出入力表!M319="",0,+支出入力表!M319)</f>
        <v>0</v>
      </c>
      <c r="M318">
        <f>IF(支出入力表!S319="",0,支出入力表!S319)</f>
        <v>0</v>
      </c>
    </row>
    <row r="319" spans="2:13" x14ac:dyDescent="0.55000000000000004">
      <c r="B319" s="163" t="str">
        <f>IF(K319&gt;0,支出入力表!A320,"")</f>
        <v/>
      </c>
      <c r="C319" s="164" t="str">
        <f>IF(K319&gt;0,支出入力表!C320,"")</f>
        <v/>
      </c>
      <c r="D319" s="165" t="str">
        <f>IF(K319&gt;0,支出入力表!E320,"")</f>
        <v/>
      </c>
      <c r="E319" s="165" t="str">
        <f>IF(K319&gt;0,支出入力表!F320,"")</f>
        <v/>
      </c>
      <c r="F319" s="164" t="str">
        <f>IF(K319&gt;0,VLOOKUP(E319,支出入力表!F320:$M$2000,3,FALSE),"")</f>
        <v/>
      </c>
      <c r="G319" s="164" t="str">
        <f>IF(K319&gt;0,VLOOKUP(E319,支出入力表!F320:$M$2000,4,FALSE),"")</f>
        <v/>
      </c>
      <c r="H319" s="166" t="str">
        <f>IF(K319&gt;0,VLOOKUP(E319,支出入力表!F320:$M$2000,5,FALSE),"")</f>
        <v/>
      </c>
      <c r="I319" s="168" t="str">
        <f t="shared" si="9"/>
        <v/>
      </c>
      <c r="K319">
        <f t="shared" si="10"/>
        <v>0</v>
      </c>
      <c r="L319">
        <f>IF(+支出入力表!M320="",0,+支出入力表!M320)</f>
        <v>0</v>
      </c>
      <c r="M319">
        <f>IF(支出入力表!S320="",0,支出入力表!S320)</f>
        <v>0</v>
      </c>
    </row>
    <row r="320" spans="2:13" x14ac:dyDescent="0.55000000000000004">
      <c r="B320" s="163" t="str">
        <f>IF(K320&gt;0,支出入力表!A321,"")</f>
        <v/>
      </c>
      <c r="C320" s="164" t="str">
        <f>IF(K320&gt;0,支出入力表!C321,"")</f>
        <v/>
      </c>
      <c r="D320" s="165" t="str">
        <f>IF(K320&gt;0,支出入力表!E321,"")</f>
        <v/>
      </c>
      <c r="E320" s="165" t="str">
        <f>IF(K320&gt;0,支出入力表!F321,"")</f>
        <v/>
      </c>
      <c r="F320" s="164" t="str">
        <f>IF(K320&gt;0,VLOOKUP(E320,支出入力表!F321:$M$2000,3,FALSE),"")</f>
        <v/>
      </c>
      <c r="G320" s="164" t="str">
        <f>IF(K320&gt;0,VLOOKUP(E320,支出入力表!F321:$M$2000,4,FALSE),"")</f>
        <v/>
      </c>
      <c r="H320" s="166" t="str">
        <f>IF(K320&gt;0,VLOOKUP(E320,支出入力表!F321:$M$2000,5,FALSE),"")</f>
        <v/>
      </c>
      <c r="I320" s="168" t="str">
        <f t="shared" si="9"/>
        <v/>
      </c>
      <c r="K320">
        <f t="shared" si="10"/>
        <v>0</v>
      </c>
      <c r="L320">
        <f>IF(+支出入力表!M321="",0,+支出入力表!M321)</f>
        <v>0</v>
      </c>
      <c r="M320">
        <f>IF(支出入力表!S321="",0,支出入力表!S321)</f>
        <v>0</v>
      </c>
    </row>
    <row r="321" spans="2:13" x14ac:dyDescent="0.55000000000000004">
      <c r="B321" s="163" t="str">
        <f>IF(K321&gt;0,支出入力表!A322,"")</f>
        <v/>
      </c>
      <c r="C321" s="164" t="str">
        <f>IF(K321&gt;0,支出入力表!C322,"")</f>
        <v/>
      </c>
      <c r="D321" s="165" t="str">
        <f>IF(K321&gt;0,支出入力表!E322,"")</f>
        <v/>
      </c>
      <c r="E321" s="165" t="str">
        <f>IF(K321&gt;0,支出入力表!F322,"")</f>
        <v/>
      </c>
      <c r="F321" s="164" t="str">
        <f>IF(K321&gt;0,VLOOKUP(E321,支出入力表!F322:$M$2000,3,FALSE),"")</f>
        <v/>
      </c>
      <c r="G321" s="164" t="str">
        <f>IF(K321&gt;0,VLOOKUP(E321,支出入力表!F322:$M$2000,4,FALSE),"")</f>
        <v/>
      </c>
      <c r="H321" s="166" t="str">
        <f>IF(K321&gt;0,VLOOKUP(E321,支出入力表!F322:$M$2000,5,FALSE),"")</f>
        <v/>
      </c>
      <c r="I321" s="168" t="str">
        <f t="shared" si="9"/>
        <v/>
      </c>
      <c r="K321">
        <f t="shared" si="10"/>
        <v>0</v>
      </c>
      <c r="L321">
        <f>IF(+支出入力表!M322="",0,+支出入力表!M322)</f>
        <v>0</v>
      </c>
      <c r="M321">
        <f>IF(支出入力表!S322="",0,支出入力表!S322)</f>
        <v>0</v>
      </c>
    </row>
    <row r="322" spans="2:13" x14ac:dyDescent="0.55000000000000004">
      <c r="B322" s="163" t="str">
        <f>IF(K322&gt;0,支出入力表!A323,"")</f>
        <v/>
      </c>
      <c r="C322" s="164" t="str">
        <f>IF(K322&gt;0,支出入力表!C323,"")</f>
        <v/>
      </c>
      <c r="D322" s="165" t="str">
        <f>IF(K322&gt;0,支出入力表!E323,"")</f>
        <v/>
      </c>
      <c r="E322" s="165" t="str">
        <f>IF(K322&gt;0,支出入力表!F323,"")</f>
        <v/>
      </c>
      <c r="F322" s="164" t="str">
        <f>IF(K322&gt;0,VLOOKUP(E322,支出入力表!F323:$M$2000,3,FALSE),"")</f>
        <v/>
      </c>
      <c r="G322" s="164" t="str">
        <f>IF(K322&gt;0,VLOOKUP(E322,支出入力表!F323:$M$2000,4,FALSE),"")</f>
        <v/>
      </c>
      <c r="H322" s="166" t="str">
        <f>IF(K322&gt;0,VLOOKUP(E322,支出入力表!F323:$M$2000,5,FALSE),"")</f>
        <v/>
      </c>
      <c r="I322" s="168" t="str">
        <f t="shared" si="9"/>
        <v/>
      </c>
      <c r="K322">
        <f t="shared" si="10"/>
        <v>0</v>
      </c>
      <c r="L322">
        <f>IF(+支出入力表!M323="",0,+支出入力表!M323)</f>
        <v>0</v>
      </c>
      <c r="M322">
        <f>IF(支出入力表!S323="",0,支出入力表!S323)</f>
        <v>0</v>
      </c>
    </row>
    <row r="323" spans="2:13" x14ac:dyDescent="0.55000000000000004">
      <c r="B323" s="163" t="str">
        <f>IF(K323&gt;0,支出入力表!A324,"")</f>
        <v/>
      </c>
      <c r="C323" s="164" t="str">
        <f>IF(K323&gt;0,支出入力表!C324,"")</f>
        <v/>
      </c>
      <c r="D323" s="165" t="str">
        <f>IF(K323&gt;0,支出入力表!E324,"")</f>
        <v/>
      </c>
      <c r="E323" s="165" t="str">
        <f>IF(K323&gt;0,支出入力表!F324,"")</f>
        <v/>
      </c>
      <c r="F323" s="164" t="str">
        <f>IF(K323&gt;0,VLOOKUP(E323,支出入力表!F324:$M$2000,3,FALSE),"")</f>
        <v/>
      </c>
      <c r="G323" s="164" t="str">
        <f>IF(K323&gt;0,VLOOKUP(E323,支出入力表!F324:$M$2000,4,FALSE),"")</f>
        <v/>
      </c>
      <c r="H323" s="166" t="str">
        <f>IF(K323&gt;0,VLOOKUP(E323,支出入力表!F324:$M$2000,5,FALSE),"")</f>
        <v/>
      </c>
      <c r="I323" s="168" t="str">
        <f t="shared" si="9"/>
        <v/>
      </c>
      <c r="K323">
        <f t="shared" si="10"/>
        <v>0</v>
      </c>
      <c r="L323">
        <f>IF(+支出入力表!M324="",0,+支出入力表!M324)</f>
        <v>0</v>
      </c>
      <c r="M323">
        <f>IF(支出入力表!S324="",0,支出入力表!S324)</f>
        <v>0</v>
      </c>
    </row>
    <row r="324" spans="2:13" x14ac:dyDescent="0.55000000000000004">
      <c r="B324" s="163" t="str">
        <f>IF(K324&gt;0,支出入力表!A325,"")</f>
        <v/>
      </c>
      <c r="C324" s="164" t="str">
        <f>IF(K324&gt;0,支出入力表!C325,"")</f>
        <v/>
      </c>
      <c r="D324" s="165" t="str">
        <f>IF(K324&gt;0,支出入力表!E325,"")</f>
        <v/>
      </c>
      <c r="E324" s="165" t="str">
        <f>IF(K324&gt;0,支出入力表!F325,"")</f>
        <v/>
      </c>
      <c r="F324" s="164" t="str">
        <f>IF(K324&gt;0,VLOOKUP(E324,支出入力表!F325:$M$2000,3,FALSE),"")</f>
        <v/>
      </c>
      <c r="G324" s="164" t="str">
        <f>IF(K324&gt;0,VLOOKUP(E324,支出入力表!F325:$M$2000,4,FALSE),"")</f>
        <v/>
      </c>
      <c r="H324" s="166" t="str">
        <f>IF(K324&gt;0,VLOOKUP(E324,支出入力表!F325:$M$2000,5,FALSE),"")</f>
        <v/>
      </c>
      <c r="I324" s="168" t="str">
        <f t="shared" si="9"/>
        <v/>
      </c>
      <c r="K324">
        <f t="shared" si="10"/>
        <v>0</v>
      </c>
      <c r="L324">
        <f>IF(+支出入力表!M325="",0,+支出入力表!M325)</f>
        <v>0</v>
      </c>
      <c r="M324">
        <f>IF(支出入力表!S325="",0,支出入力表!S325)</f>
        <v>0</v>
      </c>
    </row>
    <row r="325" spans="2:13" x14ac:dyDescent="0.55000000000000004">
      <c r="B325" s="163" t="str">
        <f>IF(K325&gt;0,支出入力表!A326,"")</f>
        <v/>
      </c>
      <c r="C325" s="164" t="str">
        <f>IF(K325&gt;0,支出入力表!C326,"")</f>
        <v/>
      </c>
      <c r="D325" s="165" t="str">
        <f>IF(K325&gt;0,支出入力表!E326,"")</f>
        <v/>
      </c>
      <c r="E325" s="165" t="str">
        <f>IF(K325&gt;0,支出入力表!F326,"")</f>
        <v/>
      </c>
      <c r="F325" s="164" t="str">
        <f>IF(K325&gt;0,VLOOKUP(E325,支出入力表!F326:$M$2000,3,FALSE),"")</f>
        <v/>
      </c>
      <c r="G325" s="164" t="str">
        <f>IF(K325&gt;0,VLOOKUP(E325,支出入力表!F326:$M$2000,4,FALSE),"")</f>
        <v/>
      </c>
      <c r="H325" s="166" t="str">
        <f>IF(K325&gt;0,VLOOKUP(E325,支出入力表!F326:$M$2000,5,FALSE),"")</f>
        <v/>
      </c>
      <c r="I325" s="168" t="str">
        <f t="shared" si="9"/>
        <v/>
      </c>
      <c r="K325">
        <f t="shared" si="10"/>
        <v>0</v>
      </c>
      <c r="L325">
        <f>IF(+支出入力表!M326="",0,+支出入力表!M326)</f>
        <v>0</v>
      </c>
      <c r="M325">
        <f>IF(支出入力表!S326="",0,支出入力表!S326)</f>
        <v>0</v>
      </c>
    </row>
    <row r="326" spans="2:13" x14ac:dyDescent="0.55000000000000004">
      <c r="B326" s="163" t="str">
        <f>IF(K326&gt;0,支出入力表!A327,"")</f>
        <v/>
      </c>
      <c r="C326" s="164" t="str">
        <f>IF(K326&gt;0,支出入力表!C327,"")</f>
        <v/>
      </c>
      <c r="D326" s="165" t="str">
        <f>IF(K326&gt;0,支出入力表!E327,"")</f>
        <v/>
      </c>
      <c r="E326" s="165" t="str">
        <f>IF(K326&gt;0,支出入力表!F327,"")</f>
        <v/>
      </c>
      <c r="F326" s="164" t="str">
        <f>IF(K326&gt;0,VLOOKUP(E326,支出入力表!F327:$M$2000,3,FALSE),"")</f>
        <v/>
      </c>
      <c r="G326" s="164" t="str">
        <f>IF(K326&gt;0,VLOOKUP(E326,支出入力表!F327:$M$2000,4,FALSE),"")</f>
        <v/>
      </c>
      <c r="H326" s="166" t="str">
        <f>IF(K326&gt;0,VLOOKUP(E326,支出入力表!F327:$M$2000,5,FALSE),"")</f>
        <v/>
      </c>
      <c r="I326" s="168" t="str">
        <f t="shared" ref="I326:I389" si="11">IF(K326&gt;0,K326,"")</f>
        <v/>
      </c>
      <c r="K326">
        <f t="shared" ref="K326:K389" si="12">+L326+M326</f>
        <v>0</v>
      </c>
      <c r="L326">
        <f>IF(+支出入力表!M327="",0,+支出入力表!M327)</f>
        <v>0</v>
      </c>
      <c r="M326">
        <f>IF(支出入力表!S327="",0,支出入力表!S327)</f>
        <v>0</v>
      </c>
    </row>
    <row r="327" spans="2:13" x14ac:dyDescent="0.55000000000000004">
      <c r="B327" s="163" t="str">
        <f>IF(K327&gt;0,支出入力表!A328,"")</f>
        <v/>
      </c>
      <c r="C327" s="164" t="str">
        <f>IF(K327&gt;0,支出入力表!C328,"")</f>
        <v/>
      </c>
      <c r="D327" s="165" t="str">
        <f>IF(K327&gt;0,支出入力表!E328,"")</f>
        <v/>
      </c>
      <c r="E327" s="165" t="str">
        <f>IF(K327&gt;0,支出入力表!F328,"")</f>
        <v/>
      </c>
      <c r="F327" s="164" t="str">
        <f>IF(K327&gt;0,VLOOKUP(E327,支出入力表!F328:$M$2000,3,FALSE),"")</f>
        <v/>
      </c>
      <c r="G327" s="164" t="str">
        <f>IF(K327&gt;0,VLOOKUP(E327,支出入力表!F328:$M$2000,4,FALSE),"")</f>
        <v/>
      </c>
      <c r="H327" s="166" t="str">
        <f>IF(K327&gt;0,VLOOKUP(E327,支出入力表!F328:$M$2000,5,FALSE),"")</f>
        <v/>
      </c>
      <c r="I327" s="168" t="str">
        <f t="shared" si="11"/>
        <v/>
      </c>
      <c r="K327">
        <f t="shared" si="12"/>
        <v>0</v>
      </c>
      <c r="L327">
        <f>IF(+支出入力表!M328="",0,+支出入力表!M328)</f>
        <v>0</v>
      </c>
      <c r="M327">
        <f>IF(支出入力表!S328="",0,支出入力表!S328)</f>
        <v>0</v>
      </c>
    </row>
    <row r="328" spans="2:13" x14ac:dyDescent="0.55000000000000004">
      <c r="B328" s="163" t="str">
        <f>IF(K328&gt;0,支出入力表!A329,"")</f>
        <v/>
      </c>
      <c r="C328" s="164" t="str">
        <f>IF(K328&gt;0,支出入力表!C329,"")</f>
        <v/>
      </c>
      <c r="D328" s="165" t="str">
        <f>IF(K328&gt;0,支出入力表!E329,"")</f>
        <v/>
      </c>
      <c r="E328" s="165" t="str">
        <f>IF(K328&gt;0,支出入力表!F329,"")</f>
        <v/>
      </c>
      <c r="F328" s="164" t="str">
        <f>IF(K328&gt;0,VLOOKUP(E328,支出入力表!F329:$M$2000,3,FALSE),"")</f>
        <v/>
      </c>
      <c r="G328" s="164" t="str">
        <f>IF(K328&gt;0,VLOOKUP(E328,支出入力表!F329:$M$2000,4,FALSE),"")</f>
        <v/>
      </c>
      <c r="H328" s="166" t="str">
        <f>IF(K328&gt;0,VLOOKUP(E328,支出入力表!F329:$M$2000,5,FALSE),"")</f>
        <v/>
      </c>
      <c r="I328" s="168" t="str">
        <f t="shared" si="11"/>
        <v/>
      </c>
      <c r="K328">
        <f t="shared" si="12"/>
        <v>0</v>
      </c>
      <c r="L328">
        <f>IF(+支出入力表!M329="",0,+支出入力表!M329)</f>
        <v>0</v>
      </c>
      <c r="M328">
        <f>IF(支出入力表!S329="",0,支出入力表!S329)</f>
        <v>0</v>
      </c>
    </row>
    <row r="329" spans="2:13" x14ac:dyDescent="0.55000000000000004">
      <c r="B329" s="163" t="str">
        <f>IF(K329&gt;0,支出入力表!A330,"")</f>
        <v/>
      </c>
      <c r="C329" s="164" t="str">
        <f>IF(K329&gt;0,支出入力表!C330,"")</f>
        <v/>
      </c>
      <c r="D329" s="165" t="str">
        <f>IF(K329&gt;0,支出入力表!E330,"")</f>
        <v/>
      </c>
      <c r="E329" s="165" t="str">
        <f>IF(K329&gt;0,支出入力表!F330,"")</f>
        <v/>
      </c>
      <c r="F329" s="164" t="str">
        <f>IF(K329&gt;0,VLOOKUP(E329,支出入力表!F330:$M$2000,3,FALSE),"")</f>
        <v/>
      </c>
      <c r="G329" s="164" t="str">
        <f>IF(K329&gt;0,VLOOKUP(E329,支出入力表!F330:$M$2000,4,FALSE),"")</f>
        <v/>
      </c>
      <c r="H329" s="166" t="str">
        <f>IF(K329&gt;0,VLOOKUP(E329,支出入力表!F330:$M$2000,5,FALSE),"")</f>
        <v/>
      </c>
      <c r="I329" s="168" t="str">
        <f t="shared" si="11"/>
        <v/>
      </c>
      <c r="K329">
        <f t="shared" si="12"/>
        <v>0</v>
      </c>
      <c r="L329">
        <f>IF(+支出入力表!M330="",0,+支出入力表!M330)</f>
        <v>0</v>
      </c>
      <c r="M329">
        <f>IF(支出入力表!S330="",0,支出入力表!S330)</f>
        <v>0</v>
      </c>
    </row>
    <row r="330" spans="2:13" x14ac:dyDescent="0.55000000000000004">
      <c r="B330" s="163" t="str">
        <f>IF(K330&gt;0,支出入力表!A331,"")</f>
        <v/>
      </c>
      <c r="C330" s="164" t="str">
        <f>IF(K330&gt;0,支出入力表!C331,"")</f>
        <v/>
      </c>
      <c r="D330" s="165" t="str">
        <f>IF(K330&gt;0,支出入力表!E331,"")</f>
        <v/>
      </c>
      <c r="E330" s="165" t="str">
        <f>IF(K330&gt;0,支出入力表!F331,"")</f>
        <v/>
      </c>
      <c r="F330" s="164" t="str">
        <f>IF(K330&gt;0,VLOOKUP(E330,支出入力表!F331:$M$2000,3,FALSE),"")</f>
        <v/>
      </c>
      <c r="G330" s="164" t="str">
        <f>IF(K330&gt;0,VLOOKUP(E330,支出入力表!F331:$M$2000,4,FALSE),"")</f>
        <v/>
      </c>
      <c r="H330" s="166" t="str">
        <f>IF(K330&gt;0,VLOOKUP(E330,支出入力表!F331:$M$2000,5,FALSE),"")</f>
        <v/>
      </c>
      <c r="I330" s="168" t="str">
        <f t="shared" si="11"/>
        <v/>
      </c>
      <c r="K330">
        <f t="shared" si="12"/>
        <v>0</v>
      </c>
      <c r="L330">
        <f>IF(+支出入力表!M331="",0,+支出入力表!M331)</f>
        <v>0</v>
      </c>
      <c r="M330">
        <f>IF(支出入力表!S331="",0,支出入力表!S331)</f>
        <v>0</v>
      </c>
    </row>
    <row r="331" spans="2:13" x14ac:dyDescent="0.55000000000000004">
      <c r="B331" s="163" t="str">
        <f>IF(K331&gt;0,支出入力表!A332,"")</f>
        <v/>
      </c>
      <c r="C331" s="164" t="str">
        <f>IF(K331&gt;0,支出入力表!C332,"")</f>
        <v/>
      </c>
      <c r="D331" s="165" t="str">
        <f>IF(K331&gt;0,支出入力表!E332,"")</f>
        <v/>
      </c>
      <c r="E331" s="165" t="str">
        <f>IF(K331&gt;0,支出入力表!F332,"")</f>
        <v/>
      </c>
      <c r="F331" s="164" t="str">
        <f>IF(K331&gt;0,VLOOKUP(E331,支出入力表!F332:$M$2000,3,FALSE),"")</f>
        <v/>
      </c>
      <c r="G331" s="164" t="str">
        <f>IF(K331&gt;0,VLOOKUP(E331,支出入力表!F332:$M$2000,4,FALSE),"")</f>
        <v/>
      </c>
      <c r="H331" s="166" t="str">
        <f>IF(K331&gt;0,VLOOKUP(E331,支出入力表!F332:$M$2000,5,FALSE),"")</f>
        <v/>
      </c>
      <c r="I331" s="168" t="str">
        <f t="shared" si="11"/>
        <v/>
      </c>
      <c r="K331">
        <f t="shared" si="12"/>
        <v>0</v>
      </c>
      <c r="L331">
        <f>IF(+支出入力表!M332="",0,+支出入力表!M332)</f>
        <v>0</v>
      </c>
      <c r="M331">
        <f>IF(支出入力表!S332="",0,支出入力表!S332)</f>
        <v>0</v>
      </c>
    </row>
    <row r="332" spans="2:13" x14ac:dyDescent="0.55000000000000004">
      <c r="B332" s="163" t="str">
        <f>IF(K332&gt;0,支出入力表!A333,"")</f>
        <v/>
      </c>
      <c r="C332" s="164" t="str">
        <f>IF(K332&gt;0,支出入力表!C333,"")</f>
        <v/>
      </c>
      <c r="D332" s="165" t="str">
        <f>IF(K332&gt;0,支出入力表!E333,"")</f>
        <v/>
      </c>
      <c r="E332" s="165" t="str">
        <f>IF(K332&gt;0,支出入力表!F333,"")</f>
        <v/>
      </c>
      <c r="F332" s="164" t="str">
        <f>IF(K332&gt;0,VLOOKUP(E332,支出入力表!F333:$M$2000,3,FALSE),"")</f>
        <v/>
      </c>
      <c r="G332" s="164" t="str">
        <f>IF(K332&gt;0,VLOOKUP(E332,支出入力表!F333:$M$2000,4,FALSE),"")</f>
        <v/>
      </c>
      <c r="H332" s="166" t="str">
        <f>IF(K332&gt;0,VLOOKUP(E332,支出入力表!F333:$M$2000,5,FALSE),"")</f>
        <v/>
      </c>
      <c r="I332" s="168" t="str">
        <f t="shared" si="11"/>
        <v/>
      </c>
      <c r="K332">
        <f t="shared" si="12"/>
        <v>0</v>
      </c>
      <c r="L332">
        <f>IF(+支出入力表!M333="",0,+支出入力表!M333)</f>
        <v>0</v>
      </c>
      <c r="M332">
        <f>IF(支出入力表!S333="",0,支出入力表!S333)</f>
        <v>0</v>
      </c>
    </row>
    <row r="333" spans="2:13" x14ac:dyDescent="0.55000000000000004">
      <c r="B333" s="163" t="str">
        <f>IF(K333&gt;0,支出入力表!A334,"")</f>
        <v/>
      </c>
      <c r="C333" s="164" t="str">
        <f>IF(K333&gt;0,支出入力表!C334,"")</f>
        <v/>
      </c>
      <c r="D333" s="165" t="str">
        <f>IF(K333&gt;0,支出入力表!E334,"")</f>
        <v/>
      </c>
      <c r="E333" s="165" t="str">
        <f>IF(K333&gt;0,支出入力表!F334,"")</f>
        <v/>
      </c>
      <c r="F333" s="164" t="str">
        <f>IF(K333&gt;0,VLOOKUP(E333,支出入力表!F334:$M$2000,3,FALSE),"")</f>
        <v/>
      </c>
      <c r="G333" s="164" t="str">
        <f>IF(K333&gt;0,VLOOKUP(E333,支出入力表!F334:$M$2000,4,FALSE),"")</f>
        <v/>
      </c>
      <c r="H333" s="166" t="str">
        <f>IF(K333&gt;0,VLOOKUP(E333,支出入力表!F334:$M$2000,5,FALSE),"")</f>
        <v/>
      </c>
      <c r="I333" s="168" t="str">
        <f t="shared" si="11"/>
        <v/>
      </c>
      <c r="K333">
        <f t="shared" si="12"/>
        <v>0</v>
      </c>
      <c r="L333">
        <f>IF(+支出入力表!M334="",0,+支出入力表!M334)</f>
        <v>0</v>
      </c>
      <c r="M333">
        <f>IF(支出入力表!S334="",0,支出入力表!S334)</f>
        <v>0</v>
      </c>
    </row>
    <row r="334" spans="2:13" x14ac:dyDescent="0.55000000000000004">
      <c r="B334" s="163" t="str">
        <f>IF(K334&gt;0,支出入力表!A335,"")</f>
        <v/>
      </c>
      <c r="C334" s="164" t="str">
        <f>IF(K334&gt;0,支出入力表!C335,"")</f>
        <v/>
      </c>
      <c r="D334" s="165" t="str">
        <f>IF(K334&gt;0,支出入力表!E335,"")</f>
        <v/>
      </c>
      <c r="E334" s="165" t="str">
        <f>IF(K334&gt;0,支出入力表!F335,"")</f>
        <v/>
      </c>
      <c r="F334" s="164" t="str">
        <f>IF(K334&gt;0,VLOOKUP(E334,支出入力表!F335:$M$2000,3,FALSE),"")</f>
        <v/>
      </c>
      <c r="G334" s="164" t="str">
        <f>IF(K334&gt;0,VLOOKUP(E334,支出入力表!F335:$M$2000,4,FALSE),"")</f>
        <v/>
      </c>
      <c r="H334" s="166" t="str">
        <f>IF(K334&gt;0,VLOOKUP(E334,支出入力表!F335:$M$2000,5,FALSE),"")</f>
        <v/>
      </c>
      <c r="I334" s="168" t="str">
        <f t="shared" si="11"/>
        <v/>
      </c>
      <c r="K334">
        <f t="shared" si="12"/>
        <v>0</v>
      </c>
      <c r="L334">
        <f>IF(+支出入力表!M335="",0,+支出入力表!M335)</f>
        <v>0</v>
      </c>
      <c r="M334">
        <f>IF(支出入力表!S335="",0,支出入力表!S335)</f>
        <v>0</v>
      </c>
    </row>
    <row r="335" spans="2:13" x14ac:dyDescent="0.55000000000000004">
      <c r="B335" s="163" t="str">
        <f>IF(K335&gt;0,支出入力表!A336,"")</f>
        <v/>
      </c>
      <c r="C335" s="164" t="str">
        <f>IF(K335&gt;0,支出入力表!C336,"")</f>
        <v/>
      </c>
      <c r="D335" s="165" t="str">
        <f>IF(K335&gt;0,支出入力表!E336,"")</f>
        <v/>
      </c>
      <c r="E335" s="165" t="str">
        <f>IF(K335&gt;0,支出入力表!F336,"")</f>
        <v/>
      </c>
      <c r="F335" s="164" t="str">
        <f>IF(K335&gt;0,VLOOKUP(E335,支出入力表!F336:$M$2000,3,FALSE),"")</f>
        <v/>
      </c>
      <c r="G335" s="164" t="str">
        <f>IF(K335&gt;0,VLOOKUP(E335,支出入力表!F336:$M$2000,4,FALSE),"")</f>
        <v/>
      </c>
      <c r="H335" s="166" t="str">
        <f>IF(K335&gt;0,VLOOKUP(E335,支出入力表!F336:$M$2000,5,FALSE),"")</f>
        <v/>
      </c>
      <c r="I335" s="168" t="str">
        <f t="shared" si="11"/>
        <v/>
      </c>
      <c r="K335">
        <f t="shared" si="12"/>
        <v>0</v>
      </c>
      <c r="L335">
        <f>IF(+支出入力表!M336="",0,+支出入力表!M336)</f>
        <v>0</v>
      </c>
      <c r="M335">
        <f>IF(支出入力表!S336="",0,支出入力表!S336)</f>
        <v>0</v>
      </c>
    </row>
    <row r="336" spans="2:13" x14ac:dyDescent="0.55000000000000004">
      <c r="B336" s="163" t="str">
        <f>IF(K336&gt;0,支出入力表!A337,"")</f>
        <v/>
      </c>
      <c r="C336" s="164" t="str">
        <f>IF(K336&gt;0,支出入力表!C337,"")</f>
        <v/>
      </c>
      <c r="D336" s="165" t="str">
        <f>IF(K336&gt;0,支出入力表!E337,"")</f>
        <v/>
      </c>
      <c r="E336" s="165" t="str">
        <f>IF(K336&gt;0,支出入力表!F337,"")</f>
        <v/>
      </c>
      <c r="F336" s="164" t="str">
        <f>IF(K336&gt;0,VLOOKUP(E336,支出入力表!F337:$M$2000,3,FALSE),"")</f>
        <v/>
      </c>
      <c r="G336" s="164" t="str">
        <f>IF(K336&gt;0,VLOOKUP(E336,支出入力表!F337:$M$2000,4,FALSE),"")</f>
        <v/>
      </c>
      <c r="H336" s="166" t="str">
        <f>IF(K336&gt;0,VLOOKUP(E336,支出入力表!F337:$M$2000,5,FALSE),"")</f>
        <v/>
      </c>
      <c r="I336" s="168" t="str">
        <f t="shared" si="11"/>
        <v/>
      </c>
      <c r="K336">
        <f t="shared" si="12"/>
        <v>0</v>
      </c>
      <c r="L336">
        <f>IF(+支出入力表!M337="",0,+支出入力表!M337)</f>
        <v>0</v>
      </c>
      <c r="M336">
        <f>IF(支出入力表!S337="",0,支出入力表!S337)</f>
        <v>0</v>
      </c>
    </row>
    <row r="337" spans="2:13" x14ac:dyDescent="0.55000000000000004">
      <c r="B337" s="163" t="str">
        <f>IF(K337&gt;0,支出入力表!A338,"")</f>
        <v/>
      </c>
      <c r="C337" s="164" t="str">
        <f>IF(K337&gt;0,支出入力表!C338,"")</f>
        <v/>
      </c>
      <c r="D337" s="165" t="str">
        <f>IF(K337&gt;0,支出入力表!E338,"")</f>
        <v/>
      </c>
      <c r="E337" s="165" t="str">
        <f>IF(K337&gt;0,支出入力表!F338,"")</f>
        <v/>
      </c>
      <c r="F337" s="164" t="str">
        <f>IF(K337&gt;0,VLOOKUP(E337,支出入力表!F338:$M$2000,3,FALSE),"")</f>
        <v/>
      </c>
      <c r="G337" s="164" t="str">
        <f>IF(K337&gt;0,VLOOKUP(E337,支出入力表!F338:$M$2000,4,FALSE),"")</f>
        <v/>
      </c>
      <c r="H337" s="166" t="str">
        <f>IF(K337&gt;0,VLOOKUP(E337,支出入力表!F338:$M$2000,5,FALSE),"")</f>
        <v/>
      </c>
      <c r="I337" s="168" t="str">
        <f t="shared" si="11"/>
        <v/>
      </c>
      <c r="K337">
        <f t="shared" si="12"/>
        <v>0</v>
      </c>
      <c r="L337">
        <f>IF(+支出入力表!M338="",0,+支出入力表!M338)</f>
        <v>0</v>
      </c>
      <c r="M337">
        <f>IF(支出入力表!S338="",0,支出入力表!S338)</f>
        <v>0</v>
      </c>
    </row>
    <row r="338" spans="2:13" x14ac:dyDescent="0.55000000000000004">
      <c r="B338" s="163" t="str">
        <f>IF(K338&gt;0,支出入力表!A339,"")</f>
        <v/>
      </c>
      <c r="C338" s="164" t="str">
        <f>IF(K338&gt;0,支出入力表!C339,"")</f>
        <v/>
      </c>
      <c r="D338" s="165" t="str">
        <f>IF(K338&gt;0,支出入力表!E339,"")</f>
        <v/>
      </c>
      <c r="E338" s="165" t="str">
        <f>IF(K338&gt;0,支出入力表!F339,"")</f>
        <v/>
      </c>
      <c r="F338" s="164" t="str">
        <f>IF(K338&gt;0,VLOOKUP(E338,支出入力表!F339:$M$2000,3,FALSE),"")</f>
        <v/>
      </c>
      <c r="G338" s="164" t="str">
        <f>IF(K338&gt;0,VLOOKUP(E338,支出入力表!F339:$M$2000,4,FALSE),"")</f>
        <v/>
      </c>
      <c r="H338" s="166" t="str">
        <f>IF(K338&gt;0,VLOOKUP(E338,支出入力表!F339:$M$2000,5,FALSE),"")</f>
        <v/>
      </c>
      <c r="I338" s="168" t="str">
        <f t="shared" si="11"/>
        <v/>
      </c>
      <c r="K338">
        <f t="shared" si="12"/>
        <v>0</v>
      </c>
      <c r="L338">
        <f>IF(+支出入力表!M339="",0,+支出入力表!M339)</f>
        <v>0</v>
      </c>
      <c r="M338">
        <f>IF(支出入力表!S339="",0,支出入力表!S339)</f>
        <v>0</v>
      </c>
    </row>
    <row r="339" spans="2:13" x14ac:dyDescent="0.55000000000000004">
      <c r="B339" s="163" t="str">
        <f>IF(K339&gt;0,支出入力表!A340,"")</f>
        <v/>
      </c>
      <c r="C339" s="164" t="str">
        <f>IF(K339&gt;0,支出入力表!C340,"")</f>
        <v/>
      </c>
      <c r="D339" s="165" t="str">
        <f>IF(K339&gt;0,支出入力表!E340,"")</f>
        <v/>
      </c>
      <c r="E339" s="165" t="str">
        <f>IF(K339&gt;0,支出入力表!F340,"")</f>
        <v/>
      </c>
      <c r="F339" s="164" t="str">
        <f>IF(K339&gt;0,VLOOKUP(E339,支出入力表!F340:$M$2000,3,FALSE),"")</f>
        <v/>
      </c>
      <c r="G339" s="164" t="str">
        <f>IF(K339&gt;0,VLOOKUP(E339,支出入力表!F340:$M$2000,4,FALSE),"")</f>
        <v/>
      </c>
      <c r="H339" s="166" t="str">
        <f>IF(K339&gt;0,VLOOKUP(E339,支出入力表!F340:$M$2000,5,FALSE),"")</f>
        <v/>
      </c>
      <c r="I339" s="168" t="str">
        <f t="shared" si="11"/>
        <v/>
      </c>
      <c r="K339">
        <f t="shared" si="12"/>
        <v>0</v>
      </c>
      <c r="L339">
        <f>IF(+支出入力表!M340="",0,+支出入力表!M340)</f>
        <v>0</v>
      </c>
      <c r="M339">
        <f>IF(支出入力表!S340="",0,支出入力表!S340)</f>
        <v>0</v>
      </c>
    </row>
    <row r="340" spans="2:13" x14ac:dyDescent="0.55000000000000004">
      <c r="B340" s="163" t="str">
        <f>IF(K340&gt;0,支出入力表!A341,"")</f>
        <v/>
      </c>
      <c r="C340" s="164" t="str">
        <f>IF(K340&gt;0,支出入力表!C341,"")</f>
        <v/>
      </c>
      <c r="D340" s="165" t="str">
        <f>IF(K340&gt;0,支出入力表!E341,"")</f>
        <v/>
      </c>
      <c r="E340" s="165" t="str">
        <f>IF(K340&gt;0,支出入力表!F341,"")</f>
        <v/>
      </c>
      <c r="F340" s="164" t="str">
        <f>IF(K340&gt;0,VLOOKUP(E340,支出入力表!F341:$M$2000,3,FALSE),"")</f>
        <v/>
      </c>
      <c r="G340" s="164" t="str">
        <f>IF(K340&gt;0,VLOOKUP(E340,支出入力表!F341:$M$2000,4,FALSE),"")</f>
        <v/>
      </c>
      <c r="H340" s="166" t="str">
        <f>IF(K340&gt;0,VLOOKUP(E340,支出入力表!F341:$M$2000,5,FALSE),"")</f>
        <v/>
      </c>
      <c r="I340" s="168" t="str">
        <f t="shared" si="11"/>
        <v/>
      </c>
      <c r="K340">
        <f t="shared" si="12"/>
        <v>0</v>
      </c>
      <c r="L340">
        <f>IF(+支出入力表!M341="",0,+支出入力表!M341)</f>
        <v>0</v>
      </c>
      <c r="M340">
        <f>IF(支出入力表!S341="",0,支出入力表!S341)</f>
        <v>0</v>
      </c>
    </row>
    <row r="341" spans="2:13" x14ac:dyDescent="0.55000000000000004">
      <c r="B341" s="163" t="str">
        <f>IF(K341&gt;0,支出入力表!A342,"")</f>
        <v/>
      </c>
      <c r="C341" s="164" t="str">
        <f>IF(K341&gt;0,支出入力表!C342,"")</f>
        <v/>
      </c>
      <c r="D341" s="165" t="str">
        <f>IF(K341&gt;0,支出入力表!E342,"")</f>
        <v/>
      </c>
      <c r="E341" s="165" t="str">
        <f>IF(K341&gt;0,支出入力表!F342,"")</f>
        <v/>
      </c>
      <c r="F341" s="164" t="str">
        <f>IF(K341&gt;0,VLOOKUP(E341,支出入力表!F342:$M$2000,3,FALSE),"")</f>
        <v/>
      </c>
      <c r="G341" s="164" t="str">
        <f>IF(K341&gt;0,VLOOKUP(E341,支出入力表!F342:$M$2000,4,FALSE),"")</f>
        <v/>
      </c>
      <c r="H341" s="166" t="str">
        <f>IF(K341&gt;0,VLOOKUP(E341,支出入力表!F342:$M$2000,5,FALSE),"")</f>
        <v/>
      </c>
      <c r="I341" s="168" t="str">
        <f t="shared" si="11"/>
        <v/>
      </c>
      <c r="K341">
        <f t="shared" si="12"/>
        <v>0</v>
      </c>
      <c r="L341">
        <f>IF(+支出入力表!M342="",0,+支出入力表!M342)</f>
        <v>0</v>
      </c>
      <c r="M341">
        <f>IF(支出入力表!S342="",0,支出入力表!S342)</f>
        <v>0</v>
      </c>
    </row>
    <row r="342" spans="2:13" x14ac:dyDescent="0.55000000000000004">
      <c r="B342" s="163" t="str">
        <f>IF(K342&gt;0,支出入力表!A343,"")</f>
        <v/>
      </c>
      <c r="C342" s="164" t="str">
        <f>IF(K342&gt;0,支出入力表!C343,"")</f>
        <v/>
      </c>
      <c r="D342" s="165" t="str">
        <f>IF(K342&gt;0,支出入力表!E343,"")</f>
        <v/>
      </c>
      <c r="E342" s="165" t="str">
        <f>IF(K342&gt;0,支出入力表!F343,"")</f>
        <v/>
      </c>
      <c r="F342" s="164" t="str">
        <f>IF(K342&gt;0,VLOOKUP(E342,支出入力表!F343:$M$2000,3,FALSE),"")</f>
        <v/>
      </c>
      <c r="G342" s="164" t="str">
        <f>IF(K342&gt;0,VLOOKUP(E342,支出入力表!F343:$M$2000,4,FALSE),"")</f>
        <v/>
      </c>
      <c r="H342" s="166" t="str">
        <f>IF(K342&gt;0,VLOOKUP(E342,支出入力表!F343:$M$2000,5,FALSE),"")</f>
        <v/>
      </c>
      <c r="I342" s="168" t="str">
        <f t="shared" si="11"/>
        <v/>
      </c>
      <c r="K342">
        <f t="shared" si="12"/>
        <v>0</v>
      </c>
      <c r="L342">
        <f>IF(+支出入力表!M343="",0,+支出入力表!M343)</f>
        <v>0</v>
      </c>
      <c r="M342">
        <f>IF(支出入力表!S343="",0,支出入力表!S343)</f>
        <v>0</v>
      </c>
    </row>
    <row r="343" spans="2:13" x14ac:dyDescent="0.55000000000000004">
      <c r="B343" s="163" t="str">
        <f>IF(K343&gt;0,支出入力表!A344,"")</f>
        <v/>
      </c>
      <c r="C343" s="164" t="str">
        <f>IF(K343&gt;0,支出入力表!C344,"")</f>
        <v/>
      </c>
      <c r="D343" s="165" t="str">
        <f>IF(K343&gt;0,支出入力表!E344,"")</f>
        <v/>
      </c>
      <c r="E343" s="165" t="str">
        <f>IF(K343&gt;0,支出入力表!F344,"")</f>
        <v/>
      </c>
      <c r="F343" s="164" t="str">
        <f>IF(K343&gt;0,VLOOKUP(E343,支出入力表!F344:$M$2000,3,FALSE),"")</f>
        <v/>
      </c>
      <c r="G343" s="164" t="str">
        <f>IF(K343&gt;0,VLOOKUP(E343,支出入力表!F344:$M$2000,4,FALSE),"")</f>
        <v/>
      </c>
      <c r="H343" s="166" t="str">
        <f>IF(K343&gt;0,VLOOKUP(E343,支出入力表!F344:$M$2000,5,FALSE),"")</f>
        <v/>
      </c>
      <c r="I343" s="168" t="str">
        <f t="shared" si="11"/>
        <v/>
      </c>
      <c r="K343">
        <f t="shared" si="12"/>
        <v>0</v>
      </c>
      <c r="L343">
        <f>IF(+支出入力表!M344="",0,+支出入力表!M344)</f>
        <v>0</v>
      </c>
      <c r="M343">
        <f>IF(支出入力表!S344="",0,支出入力表!S344)</f>
        <v>0</v>
      </c>
    </row>
    <row r="344" spans="2:13" x14ac:dyDescent="0.55000000000000004">
      <c r="B344" s="163" t="str">
        <f>IF(K344&gt;0,支出入力表!A345,"")</f>
        <v/>
      </c>
      <c r="C344" s="164" t="str">
        <f>IF(K344&gt;0,支出入力表!C345,"")</f>
        <v/>
      </c>
      <c r="D344" s="165" t="str">
        <f>IF(K344&gt;0,支出入力表!E345,"")</f>
        <v/>
      </c>
      <c r="E344" s="165" t="str">
        <f>IF(K344&gt;0,支出入力表!F345,"")</f>
        <v/>
      </c>
      <c r="F344" s="164" t="str">
        <f>IF(K344&gt;0,VLOOKUP(E344,支出入力表!F345:$M$2000,3,FALSE),"")</f>
        <v/>
      </c>
      <c r="G344" s="164" t="str">
        <f>IF(K344&gt;0,VLOOKUP(E344,支出入力表!F345:$M$2000,4,FALSE),"")</f>
        <v/>
      </c>
      <c r="H344" s="166" t="str">
        <f>IF(K344&gt;0,VLOOKUP(E344,支出入力表!F345:$M$2000,5,FALSE),"")</f>
        <v/>
      </c>
      <c r="I344" s="168" t="str">
        <f t="shared" si="11"/>
        <v/>
      </c>
      <c r="K344">
        <f t="shared" si="12"/>
        <v>0</v>
      </c>
      <c r="L344">
        <f>IF(+支出入力表!M345="",0,+支出入力表!M345)</f>
        <v>0</v>
      </c>
      <c r="M344">
        <f>IF(支出入力表!S345="",0,支出入力表!S345)</f>
        <v>0</v>
      </c>
    </row>
    <row r="345" spans="2:13" x14ac:dyDescent="0.55000000000000004">
      <c r="B345" s="163" t="str">
        <f>IF(K345&gt;0,支出入力表!A346,"")</f>
        <v/>
      </c>
      <c r="C345" s="164" t="str">
        <f>IF(K345&gt;0,支出入力表!C346,"")</f>
        <v/>
      </c>
      <c r="D345" s="165" t="str">
        <f>IF(K345&gt;0,支出入力表!E346,"")</f>
        <v/>
      </c>
      <c r="E345" s="165" t="str">
        <f>IF(K345&gt;0,支出入力表!F346,"")</f>
        <v/>
      </c>
      <c r="F345" s="164" t="str">
        <f>IF(K345&gt;0,VLOOKUP(E345,支出入力表!F346:$M$2000,3,FALSE),"")</f>
        <v/>
      </c>
      <c r="G345" s="164" t="str">
        <f>IF(K345&gt;0,VLOOKUP(E345,支出入力表!F346:$M$2000,4,FALSE),"")</f>
        <v/>
      </c>
      <c r="H345" s="166" t="str">
        <f>IF(K345&gt;0,VLOOKUP(E345,支出入力表!F346:$M$2000,5,FALSE),"")</f>
        <v/>
      </c>
      <c r="I345" s="168" t="str">
        <f t="shared" si="11"/>
        <v/>
      </c>
      <c r="K345">
        <f t="shared" si="12"/>
        <v>0</v>
      </c>
      <c r="L345">
        <f>IF(+支出入力表!M346="",0,+支出入力表!M346)</f>
        <v>0</v>
      </c>
      <c r="M345">
        <f>IF(支出入力表!S346="",0,支出入力表!S346)</f>
        <v>0</v>
      </c>
    </row>
    <row r="346" spans="2:13" x14ac:dyDescent="0.55000000000000004">
      <c r="B346" s="163" t="str">
        <f>IF(K346&gt;0,支出入力表!A347,"")</f>
        <v/>
      </c>
      <c r="C346" s="164" t="str">
        <f>IF(K346&gt;0,支出入力表!C347,"")</f>
        <v/>
      </c>
      <c r="D346" s="165" t="str">
        <f>IF(K346&gt;0,支出入力表!E347,"")</f>
        <v/>
      </c>
      <c r="E346" s="165" t="str">
        <f>IF(K346&gt;0,支出入力表!F347,"")</f>
        <v/>
      </c>
      <c r="F346" s="164" t="str">
        <f>IF(K346&gt;0,VLOOKUP(E346,支出入力表!F347:$M$2000,3,FALSE),"")</f>
        <v/>
      </c>
      <c r="G346" s="164" t="str">
        <f>IF(K346&gt;0,VLOOKUP(E346,支出入力表!F347:$M$2000,4,FALSE),"")</f>
        <v/>
      </c>
      <c r="H346" s="166" t="str">
        <f>IF(K346&gt;0,VLOOKUP(E346,支出入力表!F347:$M$2000,5,FALSE),"")</f>
        <v/>
      </c>
      <c r="I346" s="168" t="str">
        <f t="shared" si="11"/>
        <v/>
      </c>
      <c r="K346">
        <f t="shared" si="12"/>
        <v>0</v>
      </c>
      <c r="L346">
        <f>IF(+支出入力表!M347="",0,+支出入力表!M347)</f>
        <v>0</v>
      </c>
      <c r="M346">
        <f>IF(支出入力表!S347="",0,支出入力表!S347)</f>
        <v>0</v>
      </c>
    </row>
    <row r="347" spans="2:13" x14ac:dyDescent="0.55000000000000004">
      <c r="B347" s="163" t="str">
        <f>IF(K347&gt;0,支出入力表!A348,"")</f>
        <v/>
      </c>
      <c r="C347" s="164" t="str">
        <f>IF(K347&gt;0,支出入力表!C348,"")</f>
        <v/>
      </c>
      <c r="D347" s="165" t="str">
        <f>IF(K347&gt;0,支出入力表!E348,"")</f>
        <v/>
      </c>
      <c r="E347" s="165" t="str">
        <f>IF(K347&gt;0,支出入力表!F348,"")</f>
        <v/>
      </c>
      <c r="F347" s="164" t="str">
        <f>IF(K347&gt;0,VLOOKUP(E347,支出入力表!F348:$M$2000,3,FALSE),"")</f>
        <v/>
      </c>
      <c r="G347" s="164" t="str">
        <f>IF(K347&gt;0,VLOOKUP(E347,支出入力表!F348:$M$2000,4,FALSE),"")</f>
        <v/>
      </c>
      <c r="H347" s="166" t="str">
        <f>IF(K347&gt;0,VLOOKUP(E347,支出入力表!F348:$M$2000,5,FALSE),"")</f>
        <v/>
      </c>
      <c r="I347" s="168" t="str">
        <f t="shared" si="11"/>
        <v/>
      </c>
      <c r="K347">
        <f t="shared" si="12"/>
        <v>0</v>
      </c>
      <c r="L347">
        <f>IF(+支出入力表!M348="",0,+支出入力表!M348)</f>
        <v>0</v>
      </c>
      <c r="M347">
        <f>IF(支出入力表!S348="",0,支出入力表!S348)</f>
        <v>0</v>
      </c>
    </row>
    <row r="348" spans="2:13" x14ac:dyDescent="0.55000000000000004">
      <c r="B348" s="163" t="str">
        <f>IF(K348&gt;0,支出入力表!A349,"")</f>
        <v/>
      </c>
      <c r="C348" s="164" t="str">
        <f>IF(K348&gt;0,支出入力表!C349,"")</f>
        <v/>
      </c>
      <c r="D348" s="165" t="str">
        <f>IF(K348&gt;0,支出入力表!E349,"")</f>
        <v/>
      </c>
      <c r="E348" s="165" t="str">
        <f>IF(K348&gt;0,支出入力表!F349,"")</f>
        <v/>
      </c>
      <c r="F348" s="164" t="str">
        <f>IF(K348&gt;0,VLOOKUP(E348,支出入力表!F349:$M$2000,3,FALSE),"")</f>
        <v/>
      </c>
      <c r="G348" s="164" t="str">
        <f>IF(K348&gt;0,VLOOKUP(E348,支出入力表!F349:$M$2000,4,FALSE),"")</f>
        <v/>
      </c>
      <c r="H348" s="166" t="str">
        <f>IF(K348&gt;0,VLOOKUP(E348,支出入力表!F349:$M$2000,5,FALSE),"")</f>
        <v/>
      </c>
      <c r="I348" s="168" t="str">
        <f t="shared" si="11"/>
        <v/>
      </c>
      <c r="K348">
        <f t="shared" si="12"/>
        <v>0</v>
      </c>
      <c r="L348">
        <f>IF(+支出入力表!M349="",0,+支出入力表!M349)</f>
        <v>0</v>
      </c>
      <c r="M348">
        <f>IF(支出入力表!S349="",0,支出入力表!S349)</f>
        <v>0</v>
      </c>
    </row>
    <row r="349" spans="2:13" x14ac:dyDescent="0.55000000000000004">
      <c r="B349" s="163" t="str">
        <f>IF(K349&gt;0,支出入力表!A350,"")</f>
        <v/>
      </c>
      <c r="C349" s="164" t="str">
        <f>IF(K349&gt;0,支出入力表!C350,"")</f>
        <v/>
      </c>
      <c r="D349" s="165" t="str">
        <f>IF(K349&gt;0,支出入力表!E350,"")</f>
        <v/>
      </c>
      <c r="E349" s="165" t="str">
        <f>IF(K349&gt;0,支出入力表!F350,"")</f>
        <v/>
      </c>
      <c r="F349" s="164" t="str">
        <f>IF(K349&gt;0,VLOOKUP(E349,支出入力表!F350:$M$2000,3,FALSE),"")</f>
        <v/>
      </c>
      <c r="G349" s="164" t="str">
        <f>IF(K349&gt;0,VLOOKUP(E349,支出入力表!F350:$M$2000,4,FALSE),"")</f>
        <v/>
      </c>
      <c r="H349" s="166" t="str">
        <f>IF(K349&gt;0,VLOOKUP(E349,支出入力表!F350:$M$2000,5,FALSE),"")</f>
        <v/>
      </c>
      <c r="I349" s="168" t="str">
        <f t="shared" si="11"/>
        <v/>
      </c>
      <c r="K349">
        <f t="shared" si="12"/>
        <v>0</v>
      </c>
      <c r="L349">
        <f>IF(+支出入力表!M350="",0,+支出入力表!M350)</f>
        <v>0</v>
      </c>
      <c r="M349">
        <f>IF(支出入力表!S350="",0,支出入力表!S350)</f>
        <v>0</v>
      </c>
    </row>
    <row r="350" spans="2:13" x14ac:dyDescent="0.55000000000000004">
      <c r="B350" s="163" t="str">
        <f>IF(K350&gt;0,支出入力表!A351,"")</f>
        <v/>
      </c>
      <c r="C350" s="164" t="str">
        <f>IF(K350&gt;0,支出入力表!C351,"")</f>
        <v/>
      </c>
      <c r="D350" s="165" t="str">
        <f>IF(K350&gt;0,支出入力表!E351,"")</f>
        <v/>
      </c>
      <c r="E350" s="165" t="str">
        <f>IF(K350&gt;0,支出入力表!F351,"")</f>
        <v/>
      </c>
      <c r="F350" s="164" t="str">
        <f>IF(K350&gt;0,VLOOKUP(E350,支出入力表!F351:$M$2000,3,FALSE),"")</f>
        <v/>
      </c>
      <c r="G350" s="164" t="str">
        <f>IF(K350&gt;0,VLOOKUP(E350,支出入力表!F351:$M$2000,4,FALSE),"")</f>
        <v/>
      </c>
      <c r="H350" s="166" t="str">
        <f>IF(K350&gt;0,VLOOKUP(E350,支出入力表!F351:$M$2000,5,FALSE),"")</f>
        <v/>
      </c>
      <c r="I350" s="168" t="str">
        <f t="shared" si="11"/>
        <v/>
      </c>
      <c r="K350">
        <f t="shared" si="12"/>
        <v>0</v>
      </c>
      <c r="L350">
        <f>IF(+支出入力表!M351="",0,+支出入力表!M351)</f>
        <v>0</v>
      </c>
      <c r="M350">
        <f>IF(支出入力表!S351="",0,支出入力表!S351)</f>
        <v>0</v>
      </c>
    </row>
    <row r="351" spans="2:13" x14ac:dyDescent="0.55000000000000004">
      <c r="B351" s="163" t="str">
        <f>IF(K351&gt;0,支出入力表!A352,"")</f>
        <v/>
      </c>
      <c r="C351" s="164" t="str">
        <f>IF(K351&gt;0,支出入力表!C352,"")</f>
        <v/>
      </c>
      <c r="D351" s="165" t="str">
        <f>IF(K351&gt;0,支出入力表!E352,"")</f>
        <v/>
      </c>
      <c r="E351" s="165" t="str">
        <f>IF(K351&gt;0,支出入力表!F352,"")</f>
        <v/>
      </c>
      <c r="F351" s="164" t="str">
        <f>IF(K351&gt;0,VLOOKUP(E351,支出入力表!F352:$M$2000,3,FALSE),"")</f>
        <v/>
      </c>
      <c r="G351" s="164" t="str">
        <f>IF(K351&gt;0,VLOOKUP(E351,支出入力表!F352:$M$2000,4,FALSE),"")</f>
        <v/>
      </c>
      <c r="H351" s="166" t="str">
        <f>IF(K351&gt;0,VLOOKUP(E351,支出入力表!F352:$M$2000,5,FALSE),"")</f>
        <v/>
      </c>
      <c r="I351" s="168" t="str">
        <f t="shared" si="11"/>
        <v/>
      </c>
      <c r="K351">
        <f t="shared" si="12"/>
        <v>0</v>
      </c>
      <c r="L351">
        <f>IF(+支出入力表!M352="",0,+支出入力表!M352)</f>
        <v>0</v>
      </c>
      <c r="M351">
        <f>IF(支出入力表!S352="",0,支出入力表!S352)</f>
        <v>0</v>
      </c>
    </row>
    <row r="352" spans="2:13" x14ac:dyDescent="0.55000000000000004">
      <c r="B352" s="163" t="str">
        <f>IF(K352&gt;0,支出入力表!A353,"")</f>
        <v/>
      </c>
      <c r="C352" s="164" t="str">
        <f>IF(K352&gt;0,支出入力表!C353,"")</f>
        <v/>
      </c>
      <c r="D352" s="165" t="str">
        <f>IF(K352&gt;0,支出入力表!E353,"")</f>
        <v/>
      </c>
      <c r="E352" s="165" t="str">
        <f>IF(K352&gt;0,支出入力表!F353,"")</f>
        <v/>
      </c>
      <c r="F352" s="164" t="str">
        <f>IF(K352&gt;0,VLOOKUP(E352,支出入力表!F353:$M$2000,3,FALSE),"")</f>
        <v/>
      </c>
      <c r="G352" s="164" t="str">
        <f>IF(K352&gt;0,VLOOKUP(E352,支出入力表!F353:$M$2000,4,FALSE),"")</f>
        <v/>
      </c>
      <c r="H352" s="166" t="str">
        <f>IF(K352&gt;0,VLOOKUP(E352,支出入力表!F353:$M$2000,5,FALSE),"")</f>
        <v/>
      </c>
      <c r="I352" s="168" t="str">
        <f t="shared" si="11"/>
        <v/>
      </c>
      <c r="K352">
        <f t="shared" si="12"/>
        <v>0</v>
      </c>
      <c r="L352">
        <f>IF(+支出入力表!M353="",0,+支出入力表!M353)</f>
        <v>0</v>
      </c>
      <c r="M352">
        <f>IF(支出入力表!S353="",0,支出入力表!S353)</f>
        <v>0</v>
      </c>
    </row>
    <row r="353" spans="2:13" x14ac:dyDescent="0.55000000000000004">
      <c r="B353" s="163" t="str">
        <f>IF(K353&gt;0,支出入力表!A354,"")</f>
        <v/>
      </c>
      <c r="C353" s="164" t="str">
        <f>IF(K353&gt;0,支出入力表!C354,"")</f>
        <v/>
      </c>
      <c r="D353" s="165" t="str">
        <f>IF(K353&gt;0,支出入力表!E354,"")</f>
        <v/>
      </c>
      <c r="E353" s="165" t="str">
        <f>IF(K353&gt;0,支出入力表!F354,"")</f>
        <v/>
      </c>
      <c r="F353" s="164" t="str">
        <f>IF(K353&gt;0,VLOOKUP(E353,支出入力表!F354:$M$2000,3,FALSE),"")</f>
        <v/>
      </c>
      <c r="G353" s="164" t="str">
        <f>IF(K353&gt;0,VLOOKUP(E353,支出入力表!F354:$M$2000,4,FALSE),"")</f>
        <v/>
      </c>
      <c r="H353" s="166" t="str">
        <f>IF(K353&gt;0,VLOOKUP(E353,支出入力表!F354:$M$2000,5,FALSE),"")</f>
        <v/>
      </c>
      <c r="I353" s="168" t="str">
        <f t="shared" si="11"/>
        <v/>
      </c>
      <c r="K353">
        <f t="shared" si="12"/>
        <v>0</v>
      </c>
      <c r="L353">
        <f>IF(+支出入力表!M354="",0,+支出入力表!M354)</f>
        <v>0</v>
      </c>
      <c r="M353">
        <f>IF(支出入力表!S354="",0,支出入力表!S354)</f>
        <v>0</v>
      </c>
    </row>
    <row r="354" spans="2:13" x14ac:dyDescent="0.55000000000000004">
      <c r="B354" s="163" t="str">
        <f>IF(K354&gt;0,支出入力表!A355,"")</f>
        <v/>
      </c>
      <c r="C354" s="164" t="str">
        <f>IF(K354&gt;0,支出入力表!C355,"")</f>
        <v/>
      </c>
      <c r="D354" s="165" t="str">
        <f>IF(K354&gt;0,支出入力表!E355,"")</f>
        <v/>
      </c>
      <c r="E354" s="165" t="str">
        <f>IF(K354&gt;0,支出入力表!F355,"")</f>
        <v/>
      </c>
      <c r="F354" s="164" t="str">
        <f>IF(K354&gt;0,VLOOKUP(E354,支出入力表!F355:$M$2000,3,FALSE),"")</f>
        <v/>
      </c>
      <c r="G354" s="164" t="str">
        <f>IF(K354&gt;0,VLOOKUP(E354,支出入力表!F355:$M$2000,4,FALSE),"")</f>
        <v/>
      </c>
      <c r="H354" s="166" t="str">
        <f>IF(K354&gt;0,VLOOKUP(E354,支出入力表!F355:$M$2000,5,FALSE),"")</f>
        <v/>
      </c>
      <c r="I354" s="168" t="str">
        <f t="shared" si="11"/>
        <v/>
      </c>
      <c r="K354">
        <f t="shared" si="12"/>
        <v>0</v>
      </c>
      <c r="L354">
        <f>IF(+支出入力表!M355="",0,+支出入力表!M355)</f>
        <v>0</v>
      </c>
      <c r="M354">
        <f>IF(支出入力表!S355="",0,支出入力表!S355)</f>
        <v>0</v>
      </c>
    </row>
    <row r="355" spans="2:13" x14ac:dyDescent="0.55000000000000004">
      <c r="B355" s="163" t="str">
        <f>IF(K355&gt;0,支出入力表!A356,"")</f>
        <v/>
      </c>
      <c r="C355" s="164" t="str">
        <f>IF(K355&gt;0,支出入力表!C356,"")</f>
        <v/>
      </c>
      <c r="D355" s="165" t="str">
        <f>IF(K355&gt;0,支出入力表!E356,"")</f>
        <v/>
      </c>
      <c r="E355" s="165" t="str">
        <f>IF(K355&gt;0,支出入力表!F356,"")</f>
        <v/>
      </c>
      <c r="F355" s="164" t="str">
        <f>IF(K355&gt;0,VLOOKUP(E355,支出入力表!F356:$M$2000,3,FALSE),"")</f>
        <v/>
      </c>
      <c r="G355" s="164" t="str">
        <f>IF(K355&gt;0,VLOOKUP(E355,支出入力表!F356:$M$2000,4,FALSE),"")</f>
        <v/>
      </c>
      <c r="H355" s="166" t="str">
        <f>IF(K355&gt;0,VLOOKUP(E355,支出入力表!F356:$M$2000,5,FALSE),"")</f>
        <v/>
      </c>
      <c r="I355" s="168" t="str">
        <f t="shared" si="11"/>
        <v/>
      </c>
      <c r="K355">
        <f t="shared" si="12"/>
        <v>0</v>
      </c>
      <c r="L355">
        <f>IF(+支出入力表!M356="",0,+支出入力表!M356)</f>
        <v>0</v>
      </c>
      <c r="M355">
        <f>IF(支出入力表!S356="",0,支出入力表!S356)</f>
        <v>0</v>
      </c>
    </row>
    <row r="356" spans="2:13" x14ac:dyDescent="0.55000000000000004">
      <c r="B356" s="163" t="str">
        <f>IF(K356&gt;0,支出入力表!A357,"")</f>
        <v/>
      </c>
      <c r="C356" s="164" t="str">
        <f>IF(K356&gt;0,支出入力表!C357,"")</f>
        <v/>
      </c>
      <c r="D356" s="165" t="str">
        <f>IF(K356&gt;0,支出入力表!E357,"")</f>
        <v/>
      </c>
      <c r="E356" s="165" t="str">
        <f>IF(K356&gt;0,支出入力表!F357,"")</f>
        <v/>
      </c>
      <c r="F356" s="164" t="str">
        <f>IF(K356&gt;0,VLOOKUP(E356,支出入力表!F357:$M$2000,3,FALSE),"")</f>
        <v/>
      </c>
      <c r="G356" s="164" t="str">
        <f>IF(K356&gt;0,VLOOKUP(E356,支出入力表!F357:$M$2000,4,FALSE),"")</f>
        <v/>
      </c>
      <c r="H356" s="166" t="str">
        <f>IF(K356&gt;0,VLOOKUP(E356,支出入力表!F357:$M$2000,5,FALSE),"")</f>
        <v/>
      </c>
      <c r="I356" s="168" t="str">
        <f t="shared" si="11"/>
        <v/>
      </c>
      <c r="K356">
        <f t="shared" si="12"/>
        <v>0</v>
      </c>
      <c r="L356">
        <f>IF(+支出入力表!M357="",0,+支出入力表!M357)</f>
        <v>0</v>
      </c>
      <c r="M356">
        <f>IF(支出入力表!S357="",0,支出入力表!S357)</f>
        <v>0</v>
      </c>
    </row>
    <row r="357" spans="2:13" x14ac:dyDescent="0.55000000000000004">
      <c r="B357" s="163" t="str">
        <f>IF(K357&gt;0,支出入力表!A358,"")</f>
        <v/>
      </c>
      <c r="C357" s="164" t="str">
        <f>IF(K357&gt;0,支出入力表!C358,"")</f>
        <v/>
      </c>
      <c r="D357" s="165" t="str">
        <f>IF(K357&gt;0,支出入力表!E358,"")</f>
        <v/>
      </c>
      <c r="E357" s="165" t="str">
        <f>IF(K357&gt;0,支出入力表!F358,"")</f>
        <v/>
      </c>
      <c r="F357" s="164" t="str">
        <f>IF(K357&gt;0,VLOOKUP(E357,支出入力表!F358:$M$2000,3,FALSE),"")</f>
        <v/>
      </c>
      <c r="G357" s="164" t="str">
        <f>IF(K357&gt;0,VLOOKUP(E357,支出入力表!F358:$M$2000,4,FALSE),"")</f>
        <v/>
      </c>
      <c r="H357" s="166" t="str">
        <f>IF(K357&gt;0,VLOOKUP(E357,支出入力表!F358:$M$2000,5,FALSE),"")</f>
        <v/>
      </c>
      <c r="I357" s="168" t="str">
        <f t="shared" si="11"/>
        <v/>
      </c>
      <c r="K357">
        <f t="shared" si="12"/>
        <v>0</v>
      </c>
      <c r="L357">
        <f>IF(+支出入力表!M358="",0,+支出入力表!M358)</f>
        <v>0</v>
      </c>
      <c r="M357">
        <f>IF(支出入力表!S358="",0,支出入力表!S358)</f>
        <v>0</v>
      </c>
    </row>
    <row r="358" spans="2:13" x14ac:dyDescent="0.55000000000000004">
      <c r="B358" s="163" t="str">
        <f>IF(K358&gt;0,支出入力表!A359,"")</f>
        <v/>
      </c>
      <c r="C358" s="164" t="str">
        <f>IF(K358&gt;0,支出入力表!C359,"")</f>
        <v/>
      </c>
      <c r="D358" s="165" t="str">
        <f>IF(K358&gt;0,支出入力表!E359,"")</f>
        <v/>
      </c>
      <c r="E358" s="165" t="str">
        <f>IF(K358&gt;0,支出入力表!F359,"")</f>
        <v/>
      </c>
      <c r="F358" s="164" t="str">
        <f>IF(K358&gt;0,VLOOKUP(E358,支出入力表!F359:$M$2000,3,FALSE),"")</f>
        <v/>
      </c>
      <c r="G358" s="164" t="str">
        <f>IF(K358&gt;0,VLOOKUP(E358,支出入力表!F359:$M$2000,4,FALSE),"")</f>
        <v/>
      </c>
      <c r="H358" s="166" t="str">
        <f>IF(K358&gt;0,VLOOKUP(E358,支出入力表!F359:$M$2000,5,FALSE),"")</f>
        <v/>
      </c>
      <c r="I358" s="168" t="str">
        <f t="shared" si="11"/>
        <v/>
      </c>
      <c r="K358">
        <f t="shared" si="12"/>
        <v>0</v>
      </c>
      <c r="L358">
        <f>IF(+支出入力表!M359="",0,+支出入力表!M359)</f>
        <v>0</v>
      </c>
      <c r="M358">
        <f>IF(支出入力表!S359="",0,支出入力表!S359)</f>
        <v>0</v>
      </c>
    </row>
    <row r="359" spans="2:13" x14ac:dyDescent="0.55000000000000004">
      <c r="B359" s="163" t="str">
        <f>IF(K359&gt;0,支出入力表!A360,"")</f>
        <v/>
      </c>
      <c r="C359" s="164" t="str">
        <f>IF(K359&gt;0,支出入力表!C360,"")</f>
        <v/>
      </c>
      <c r="D359" s="165" t="str">
        <f>IF(K359&gt;0,支出入力表!E360,"")</f>
        <v/>
      </c>
      <c r="E359" s="165" t="str">
        <f>IF(K359&gt;0,支出入力表!F360,"")</f>
        <v/>
      </c>
      <c r="F359" s="164" t="str">
        <f>IF(K359&gt;0,VLOOKUP(E359,支出入力表!F360:$M$2000,3,FALSE),"")</f>
        <v/>
      </c>
      <c r="G359" s="164" t="str">
        <f>IF(K359&gt;0,VLOOKUP(E359,支出入力表!F360:$M$2000,4,FALSE),"")</f>
        <v/>
      </c>
      <c r="H359" s="166" t="str">
        <f>IF(K359&gt;0,VLOOKUP(E359,支出入力表!F360:$M$2000,5,FALSE),"")</f>
        <v/>
      </c>
      <c r="I359" s="168" t="str">
        <f t="shared" si="11"/>
        <v/>
      </c>
      <c r="K359">
        <f t="shared" si="12"/>
        <v>0</v>
      </c>
      <c r="L359">
        <f>IF(+支出入力表!M360="",0,+支出入力表!M360)</f>
        <v>0</v>
      </c>
      <c r="M359">
        <f>IF(支出入力表!S360="",0,支出入力表!S360)</f>
        <v>0</v>
      </c>
    </row>
    <row r="360" spans="2:13" x14ac:dyDescent="0.55000000000000004">
      <c r="B360" s="163" t="str">
        <f>IF(K360&gt;0,支出入力表!A361,"")</f>
        <v/>
      </c>
      <c r="C360" s="164" t="str">
        <f>IF(K360&gt;0,支出入力表!C361,"")</f>
        <v/>
      </c>
      <c r="D360" s="165" t="str">
        <f>IF(K360&gt;0,支出入力表!E361,"")</f>
        <v/>
      </c>
      <c r="E360" s="165" t="str">
        <f>IF(K360&gt;0,支出入力表!F361,"")</f>
        <v/>
      </c>
      <c r="F360" s="164" t="str">
        <f>IF(K360&gt;0,VLOOKUP(E360,支出入力表!F361:$M$2000,3,FALSE),"")</f>
        <v/>
      </c>
      <c r="G360" s="164" t="str">
        <f>IF(K360&gt;0,VLOOKUP(E360,支出入力表!F361:$M$2000,4,FALSE),"")</f>
        <v/>
      </c>
      <c r="H360" s="166" t="str">
        <f>IF(K360&gt;0,VLOOKUP(E360,支出入力表!F361:$M$2000,5,FALSE),"")</f>
        <v/>
      </c>
      <c r="I360" s="168" t="str">
        <f t="shared" si="11"/>
        <v/>
      </c>
      <c r="K360">
        <f t="shared" si="12"/>
        <v>0</v>
      </c>
      <c r="L360">
        <f>IF(+支出入力表!M361="",0,+支出入力表!M361)</f>
        <v>0</v>
      </c>
      <c r="M360">
        <f>IF(支出入力表!S361="",0,支出入力表!S361)</f>
        <v>0</v>
      </c>
    </row>
    <row r="361" spans="2:13" x14ac:dyDescent="0.55000000000000004">
      <c r="B361" s="163" t="str">
        <f>IF(K361&gt;0,支出入力表!A362,"")</f>
        <v/>
      </c>
      <c r="C361" s="164" t="str">
        <f>IF(K361&gt;0,支出入力表!C362,"")</f>
        <v/>
      </c>
      <c r="D361" s="165" t="str">
        <f>IF(K361&gt;0,支出入力表!E362,"")</f>
        <v/>
      </c>
      <c r="E361" s="165" t="str">
        <f>IF(K361&gt;0,支出入力表!F362,"")</f>
        <v/>
      </c>
      <c r="F361" s="164" t="str">
        <f>IF(K361&gt;0,VLOOKUP(E361,支出入力表!F362:$M$2000,3,FALSE),"")</f>
        <v/>
      </c>
      <c r="G361" s="164" t="str">
        <f>IF(K361&gt;0,VLOOKUP(E361,支出入力表!F362:$M$2000,4,FALSE),"")</f>
        <v/>
      </c>
      <c r="H361" s="166" t="str">
        <f>IF(K361&gt;0,VLOOKUP(E361,支出入力表!F362:$M$2000,5,FALSE),"")</f>
        <v/>
      </c>
      <c r="I361" s="168" t="str">
        <f t="shared" si="11"/>
        <v/>
      </c>
      <c r="K361">
        <f t="shared" si="12"/>
        <v>0</v>
      </c>
      <c r="L361">
        <f>IF(+支出入力表!M362="",0,+支出入力表!M362)</f>
        <v>0</v>
      </c>
      <c r="M361">
        <f>IF(支出入力表!S362="",0,支出入力表!S362)</f>
        <v>0</v>
      </c>
    </row>
    <row r="362" spans="2:13" x14ac:dyDescent="0.55000000000000004">
      <c r="B362" s="163" t="str">
        <f>IF(K362&gt;0,支出入力表!A363,"")</f>
        <v/>
      </c>
      <c r="C362" s="164" t="str">
        <f>IF(K362&gt;0,支出入力表!C363,"")</f>
        <v/>
      </c>
      <c r="D362" s="165" t="str">
        <f>IF(K362&gt;0,支出入力表!E363,"")</f>
        <v/>
      </c>
      <c r="E362" s="165" t="str">
        <f>IF(K362&gt;0,支出入力表!F363,"")</f>
        <v/>
      </c>
      <c r="F362" s="164" t="str">
        <f>IF(K362&gt;0,VLOOKUP(E362,支出入力表!F363:$M$2000,3,FALSE),"")</f>
        <v/>
      </c>
      <c r="G362" s="164" t="str">
        <f>IF(K362&gt;0,VLOOKUP(E362,支出入力表!F363:$M$2000,4,FALSE),"")</f>
        <v/>
      </c>
      <c r="H362" s="166" t="str">
        <f>IF(K362&gt;0,VLOOKUP(E362,支出入力表!F363:$M$2000,5,FALSE),"")</f>
        <v/>
      </c>
      <c r="I362" s="168" t="str">
        <f t="shared" si="11"/>
        <v/>
      </c>
      <c r="K362">
        <f t="shared" si="12"/>
        <v>0</v>
      </c>
      <c r="L362">
        <f>IF(+支出入力表!M363="",0,+支出入力表!M363)</f>
        <v>0</v>
      </c>
      <c r="M362">
        <f>IF(支出入力表!S363="",0,支出入力表!S363)</f>
        <v>0</v>
      </c>
    </row>
    <row r="363" spans="2:13" x14ac:dyDescent="0.55000000000000004">
      <c r="B363" s="163" t="str">
        <f>IF(K363&gt;0,支出入力表!A364,"")</f>
        <v/>
      </c>
      <c r="C363" s="164" t="str">
        <f>IF(K363&gt;0,支出入力表!C364,"")</f>
        <v/>
      </c>
      <c r="D363" s="165" t="str">
        <f>IF(K363&gt;0,支出入力表!E364,"")</f>
        <v/>
      </c>
      <c r="E363" s="165" t="str">
        <f>IF(K363&gt;0,支出入力表!F364,"")</f>
        <v/>
      </c>
      <c r="F363" s="164" t="str">
        <f>IF(K363&gt;0,VLOOKUP(E363,支出入力表!F364:$M$2000,3,FALSE),"")</f>
        <v/>
      </c>
      <c r="G363" s="164" t="str">
        <f>IF(K363&gt;0,VLOOKUP(E363,支出入力表!F364:$M$2000,4,FALSE),"")</f>
        <v/>
      </c>
      <c r="H363" s="166" t="str">
        <f>IF(K363&gt;0,VLOOKUP(E363,支出入力表!F364:$M$2000,5,FALSE),"")</f>
        <v/>
      </c>
      <c r="I363" s="168" t="str">
        <f t="shared" si="11"/>
        <v/>
      </c>
      <c r="K363">
        <f t="shared" si="12"/>
        <v>0</v>
      </c>
      <c r="L363">
        <f>IF(+支出入力表!M364="",0,+支出入力表!M364)</f>
        <v>0</v>
      </c>
      <c r="M363">
        <f>IF(支出入力表!S364="",0,支出入力表!S364)</f>
        <v>0</v>
      </c>
    </row>
    <row r="364" spans="2:13" x14ac:dyDescent="0.55000000000000004">
      <c r="B364" s="163" t="str">
        <f>IF(K364&gt;0,支出入力表!A365,"")</f>
        <v/>
      </c>
      <c r="C364" s="164" t="str">
        <f>IF(K364&gt;0,支出入力表!C365,"")</f>
        <v/>
      </c>
      <c r="D364" s="165" t="str">
        <f>IF(K364&gt;0,支出入力表!E365,"")</f>
        <v/>
      </c>
      <c r="E364" s="165" t="str">
        <f>IF(K364&gt;0,支出入力表!F365,"")</f>
        <v/>
      </c>
      <c r="F364" s="164" t="str">
        <f>IF(K364&gt;0,VLOOKUP(E364,支出入力表!F365:$M$2000,3,FALSE),"")</f>
        <v/>
      </c>
      <c r="G364" s="164" t="str">
        <f>IF(K364&gt;0,VLOOKUP(E364,支出入力表!F365:$M$2000,4,FALSE),"")</f>
        <v/>
      </c>
      <c r="H364" s="166" t="str">
        <f>IF(K364&gt;0,VLOOKUP(E364,支出入力表!F365:$M$2000,5,FALSE),"")</f>
        <v/>
      </c>
      <c r="I364" s="168" t="str">
        <f t="shared" si="11"/>
        <v/>
      </c>
      <c r="K364">
        <f t="shared" si="12"/>
        <v>0</v>
      </c>
      <c r="L364">
        <f>IF(+支出入力表!M365="",0,+支出入力表!M365)</f>
        <v>0</v>
      </c>
      <c r="M364">
        <f>IF(支出入力表!S365="",0,支出入力表!S365)</f>
        <v>0</v>
      </c>
    </row>
    <row r="365" spans="2:13" x14ac:dyDescent="0.55000000000000004">
      <c r="B365" s="163" t="str">
        <f>IF(K365&gt;0,支出入力表!A366,"")</f>
        <v/>
      </c>
      <c r="C365" s="164" t="str">
        <f>IF(K365&gt;0,支出入力表!C366,"")</f>
        <v/>
      </c>
      <c r="D365" s="165" t="str">
        <f>IF(K365&gt;0,支出入力表!E366,"")</f>
        <v/>
      </c>
      <c r="E365" s="165" t="str">
        <f>IF(K365&gt;0,支出入力表!F366,"")</f>
        <v/>
      </c>
      <c r="F365" s="164" t="str">
        <f>IF(K365&gt;0,VLOOKUP(E365,支出入力表!F366:$M$2000,3,FALSE),"")</f>
        <v/>
      </c>
      <c r="G365" s="164" t="str">
        <f>IF(K365&gt;0,VLOOKUP(E365,支出入力表!F366:$M$2000,4,FALSE),"")</f>
        <v/>
      </c>
      <c r="H365" s="166" t="str">
        <f>IF(K365&gt;0,VLOOKUP(E365,支出入力表!F366:$M$2000,5,FALSE),"")</f>
        <v/>
      </c>
      <c r="I365" s="168" t="str">
        <f t="shared" si="11"/>
        <v/>
      </c>
      <c r="K365">
        <f t="shared" si="12"/>
        <v>0</v>
      </c>
      <c r="L365">
        <f>IF(+支出入力表!M366="",0,+支出入力表!M366)</f>
        <v>0</v>
      </c>
      <c r="M365">
        <f>IF(支出入力表!S366="",0,支出入力表!S366)</f>
        <v>0</v>
      </c>
    </row>
    <row r="366" spans="2:13" x14ac:dyDescent="0.55000000000000004">
      <c r="B366" s="163" t="str">
        <f>IF(K366&gt;0,支出入力表!A367,"")</f>
        <v/>
      </c>
      <c r="C366" s="164" t="str">
        <f>IF(K366&gt;0,支出入力表!C367,"")</f>
        <v/>
      </c>
      <c r="D366" s="165" t="str">
        <f>IF(K366&gt;0,支出入力表!E367,"")</f>
        <v/>
      </c>
      <c r="E366" s="165" t="str">
        <f>IF(K366&gt;0,支出入力表!F367,"")</f>
        <v/>
      </c>
      <c r="F366" s="164" t="str">
        <f>IF(K366&gt;0,VLOOKUP(E366,支出入力表!F367:$M$2000,3,FALSE),"")</f>
        <v/>
      </c>
      <c r="G366" s="164" t="str">
        <f>IF(K366&gt;0,VLOOKUP(E366,支出入力表!F367:$M$2000,4,FALSE),"")</f>
        <v/>
      </c>
      <c r="H366" s="166" t="str">
        <f>IF(K366&gt;0,VLOOKUP(E366,支出入力表!F367:$M$2000,5,FALSE),"")</f>
        <v/>
      </c>
      <c r="I366" s="168" t="str">
        <f t="shared" si="11"/>
        <v/>
      </c>
      <c r="K366">
        <f t="shared" si="12"/>
        <v>0</v>
      </c>
      <c r="L366">
        <f>IF(+支出入力表!M367="",0,+支出入力表!M367)</f>
        <v>0</v>
      </c>
      <c r="M366">
        <f>IF(支出入力表!S367="",0,支出入力表!S367)</f>
        <v>0</v>
      </c>
    </row>
    <row r="367" spans="2:13" x14ac:dyDescent="0.55000000000000004">
      <c r="B367" s="163" t="str">
        <f>IF(K367&gt;0,支出入力表!A368,"")</f>
        <v/>
      </c>
      <c r="C367" s="164" t="str">
        <f>IF(K367&gt;0,支出入力表!C368,"")</f>
        <v/>
      </c>
      <c r="D367" s="165" t="str">
        <f>IF(K367&gt;0,支出入力表!E368,"")</f>
        <v/>
      </c>
      <c r="E367" s="165" t="str">
        <f>IF(K367&gt;0,支出入力表!F368,"")</f>
        <v/>
      </c>
      <c r="F367" s="164" t="str">
        <f>IF(K367&gt;0,VLOOKUP(E367,支出入力表!F368:$M$2000,3,FALSE),"")</f>
        <v/>
      </c>
      <c r="G367" s="164" t="str">
        <f>IF(K367&gt;0,VLOOKUP(E367,支出入力表!F368:$M$2000,4,FALSE),"")</f>
        <v/>
      </c>
      <c r="H367" s="166" t="str">
        <f>IF(K367&gt;0,VLOOKUP(E367,支出入力表!F368:$M$2000,5,FALSE),"")</f>
        <v/>
      </c>
      <c r="I367" s="168" t="str">
        <f t="shared" si="11"/>
        <v/>
      </c>
      <c r="K367">
        <f t="shared" si="12"/>
        <v>0</v>
      </c>
      <c r="L367">
        <f>IF(+支出入力表!M368="",0,+支出入力表!M368)</f>
        <v>0</v>
      </c>
      <c r="M367">
        <f>IF(支出入力表!S368="",0,支出入力表!S368)</f>
        <v>0</v>
      </c>
    </row>
    <row r="368" spans="2:13" x14ac:dyDescent="0.55000000000000004">
      <c r="B368" s="163" t="str">
        <f>IF(K368&gt;0,支出入力表!A369,"")</f>
        <v/>
      </c>
      <c r="C368" s="164" t="str">
        <f>IF(K368&gt;0,支出入力表!C369,"")</f>
        <v/>
      </c>
      <c r="D368" s="165" t="str">
        <f>IF(K368&gt;0,支出入力表!E369,"")</f>
        <v/>
      </c>
      <c r="E368" s="165" t="str">
        <f>IF(K368&gt;0,支出入力表!F369,"")</f>
        <v/>
      </c>
      <c r="F368" s="164" t="str">
        <f>IF(K368&gt;0,VLOOKUP(E368,支出入力表!F369:$M$2000,3,FALSE),"")</f>
        <v/>
      </c>
      <c r="G368" s="164" t="str">
        <f>IF(K368&gt;0,VLOOKUP(E368,支出入力表!F369:$M$2000,4,FALSE),"")</f>
        <v/>
      </c>
      <c r="H368" s="166" t="str">
        <f>IF(K368&gt;0,VLOOKUP(E368,支出入力表!F369:$M$2000,5,FALSE),"")</f>
        <v/>
      </c>
      <c r="I368" s="168" t="str">
        <f t="shared" si="11"/>
        <v/>
      </c>
      <c r="K368">
        <f t="shared" si="12"/>
        <v>0</v>
      </c>
      <c r="L368">
        <f>IF(+支出入力表!M369="",0,+支出入力表!M369)</f>
        <v>0</v>
      </c>
      <c r="M368">
        <f>IF(支出入力表!S369="",0,支出入力表!S369)</f>
        <v>0</v>
      </c>
    </row>
    <row r="369" spans="2:13" x14ac:dyDescent="0.55000000000000004">
      <c r="B369" s="163" t="str">
        <f>IF(K369&gt;0,支出入力表!A370,"")</f>
        <v/>
      </c>
      <c r="C369" s="164" t="str">
        <f>IF(K369&gt;0,支出入力表!C370,"")</f>
        <v/>
      </c>
      <c r="D369" s="165" t="str">
        <f>IF(K369&gt;0,支出入力表!E370,"")</f>
        <v/>
      </c>
      <c r="E369" s="165" t="str">
        <f>IF(K369&gt;0,支出入力表!F370,"")</f>
        <v/>
      </c>
      <c r="F369" s="164" t="str">
        <f>IF(K369&gt;0,VLOOKUP(E369,支出入力表!F370:$M$2000,3,FALSE),"")</f>
        <v/>
      </c>
      <c r="G369" s="164" t="str">
        <f>IF(K369&gt;0,VLOOKUP(E369,支出入力表!F370:$M$2000,4,FALSE),"")</f>
        <v/>
      </c>
      <c r="H369" s="166" t="str">
        <f>IF(K369&gt;0,VLOOKUP(E369,支出入力表!F370:$M$2000,5,FALSE),"")</f>
        <v/>
      </c>
      <c r="I369" s="168" t="str">
        <f t="shared" si="11"/>
        <v/>
      </c>
      <c r="K369">
        <f t="shared" si="12"/>
        <v>0</v>
      </c>
      <c r="L369">
        <f>IF(+支出入力表!M370="",0,+支出入力表!M370)</f>
        <v>0</v>
      </c>
      <c r="M369">
        <f>IF(支出入力表!S370="",0,支出入力表!S370)</f>
        <v>0</v>
      </c>
    </row>
    <row r="370" spans="2:13" x14ac:dyDescent="0.55000000000000004">
      <c r="B370" s="163" t="str">
        <f>IF(K370&gt;0,支出入力表!A371,"")</f>
        <v/>
      </c>
      <c r="C370" s="164" t="str">
        <f>IF(K370&gt;0,支出入力表!C371,"")</f>
        <v/>
      </c>
      <c r="D370" s="165" t="str">
        <f>IF(K370&gt;0,支出入力表!E371,"")</f>
        <v/>
      </c>
      <c r="E370" s="165" t="str">
        <f>IF(K370&gt;0,支出入力表!F371,"")</f>
        <v/>
      </c>
      <c r="F370" s="164" t="str">
        <f>IF(K370&gt;0,VLOOKUP(E370,支出入力表!F371:$M$2000,3,FALSE),"")</f>
        <v/>
      </c>
      <c r="G370" s="164" t="str">
        <f>IF(K370&gt;0,VLOOKUP(E370,支出入力表!F371:$M$2000,4,FALSE),"")</f>
        <v/>
      </c>
      <c r="H370" s="166" t="str">
        <f>IF(K370&gt;0,VLOOKUP(E370,支出入力表!F371:$M$2000,5,FALSE),"")</f>
        <v/>
      </c>
      <c r="I370" s="168" t="str">
        <f t="shared" si="11"/>
        <v/>
      </c>
      <c r="K370">
        <f t="shared" si="12"/>
        <v>0</v>
      </c>
      <c r="L370">
        <f>IF(+支出入力表!M371="",0,+支出入力表!M371)</f>
        <v>0</v>
      </c>
      <c r="M370">
        <f>IF(支出入力表!S371="",0,支出入力表!S371)</f>
        <v>0</v>
      </c>
    </row>
    <row r="371" spans="2:13" x14ac:dyDescent="0.55000000000000004">
      <c r="B371" s="163" t="str">
        <f>IF(K371&gt;0,支出入力表!A372,"")</f>
        <v/>
      </c>
      <c r="C371" s="164" t="str">
        <f>IF(K371&gt;0,支出入力表!C372,"")</f>
        <v/>
      </c>
      <c r="D371" s="165" t="str">
        <f>IF(K371&gt;0,支出入力表!E372,"")</f>
        <v/>
      </c>
      <c r="E371" s="165" t="str">
        <f>IF(K371&gt;0,支出入力表!F372,"")</f>
        <v/>
      </c>
      <c r="F371" s="164" t="str">
        <f>IF(K371&gt;0,VLOOKUP(E371,支出入力表!F372:$M$2000,3,FALSE),"")</f>
        <v/>
      </c>
      <c r="G371" s="164" t="str">
        <f>IF(K371&gt;0,VLOOKUP(E371,支出入力表!F372:$M$2000,4,FALSE),"")</f>
        <v/>
      </c>
      <c r="H371" s="166" t="str">
        <f>IF(K371&gt;0,VLOOKUP(E371,支出入力表!F372:$M$2000,5,FALSE),"")</f>
        <v/>
      </c>
      <c r="I371" s="168" t="str">
        <f t="shared" si="11"/>
        <v/>
      </c>
      <c r="K371">
        <f t="shared" si="12"/>
        <v>0</v>
      </c>
      <c r="L371">
        <f>IF(+支出入力表!M372="",0,+支出入力表!M372)</f>
        <v>0</v>
      </c>
      <c r="M371">
        <f>IF(支出入力表!S372="",0,支出入力表!S372)</f>
        <v>0</v>
      </c>
    </row>
    <row r="372" spans="2:13" x14ac:dyDescent="0.55000000000000004">
      <c r="B372" s="163" t="str">
        <f>IF(K372&gt;0,支出入力表!A373,"")</f>
        <v/>
      </c>
      <c r="C372" s="164" t="str">
        <f>IF(K372&gt;0,支出入力表!C373,"")</f>
        <v/>
      </c>
      <c r="D372" s="165" t="str">
        <f>IF(K372&gt;0,支出入力表!E373,"")</f>
        <v/>
      </c>
      <c r="E372" s="165" t="str">
        <f>IF(K372&gt;0,支出入力表!F373,"")</f>
        <v/>
      </c>
      <c r="F372" s="164" t="str">
        <f>IF(K372&gt;0,VLOOKUP(E372,支出入力表!F373:$M$2000,3,FALSE),"")</f>
        <v/>
      </c>
      <c r="G372" s="164" t="str">
        <f>IF(K372&gt;0,VLOOKUP(E372,支出入力表!F373:$M$2000,4,FALSE),"")</f>
        <v/>
      </c>
      <c r="H372" s="166" t="str">
        <f>IF(K372&gt;0,VLOOKUP(E372,支出入力表!F373:$M$2000,5,FALSE),"")</f>
        <v/>
      </c>
      <c r="I372" s="168" t="str">
        <f t="shared" si="11"/>
        <v/>
      </c>
      <c r="K372">
        <f t="shared" si="12"/>
        <v>0</v>
      </c>
      <c r="L372">
        <f>IF(+支出入力表!M373="",0,+支出入力表!M373)</f>
        <v>0</v>
      </c>
      <c r="M372">
        <f>IF(支出入力表!S373="",0,支出入力表!S373)</f>
        <v>0</v>
      </c>
    </row>
    <row r="373" spans="2:13" x14ac:dyDescent="0.55000000000000004">
      <c r="B373" s="163" t="str">
        <f>IF(K373&gt;0,支出入力表!A374,"")</f>
        <v/>
      </c>
      <c r="C373" s="164" t="str">
        <f>IF(K373&gt;0,支出入力表!C374,"")</f>
        <v/>
      </c>
      <c r="D373" s="165" t="str">
        <f>IF(K373&gt;0,支出入力表!E374,"")</f>
        <v/>
      </c>
      <c r="E373" s="165" t="str">
        <f>IF(K373&gt;0,支出入力表!F374,"")</f>
        <v/>
      </c>
      <c r="F373" s="164" t="str">
        <f>IF(K373&gt;0,VLOOKUP(E373,支出入力表!F374:$M$2000,3,FALSE),"")</f>
        <v/>
      </c>
      <c r="G373" s="164" t="str">
        <f>IF(K373&gt;0,VLOOKUP(E373,支出入力表!F374:$M$2000,4,FALSE),"")</f>
        <v/>
      </c>
      <c r="H373" s="166" t="str">
        <f>IF(K373&gt;0,VLOOKUP(E373,支出入力表!F374:$M$2000,5,FALSE),"")</f>
        <v/>
      </c>
      <c r="I373" s="168" t="str">
        <f t="shared" si="11"/>
        <v/>
      </c>
      <c r="K373">
        <f t="shared" si="12"/>
        <v>0</v>
      </c>
      <c r="L373">
        <f>IF(+支出入力表!M374="",0,+支出入力表!M374)</f>
        <v>0</v>
      </c>
      <c r="M373">
        <f>IF(支出入力表!S374="",0,支出入力表!S374)</f>
        <v>0</v>
      </c>
    </row>
    <row r="374" spans="2:13" x14ac:dyDescent="0.55000000000000004">
      <c r="B374" s="163" t="str">
        <f>IF(K374&gt;0,支出入力表!A375,"")</f>
        <v/>
      </c>
      <c r="C374" s="164" t="str">
        <f>IF(K374&gt;0,支出入力表!C375,"")</f>
        <v/>
      </c>
      <c r="D374" s="165" t="str">
        <f>IF(K374&gt;0,支出入力表!E375,"")</f>
        <v/>
      </c>
      <c r="E374" s="165" t="str">
        <f>IF(K374&gt;0,支出入力表!F375,"")</f>
        <v/>
      </c>
      <c r="F374" s="164" t="str">
        <f>IF(K374&gt;0,VLOOKUP(E374,支出入力表!F375:$M$2000,3,FALSE),"")</f>
        <v/>
      </c>
      <c r="G374" s="164" t="str">
        <f>IF(K374&gt;0,VLOOKUP(E374,支出入力表!F375:$M$2000,4,FALSE),"")</f>
        <v/>
      </c>
      <c r="H374" s="166" t="str">
        <f>IF(K374&gt;0,VLOOKUP(E374,支出入力表!F375:$M$2000,5,FALSE),"")</f>
        <v/>
      </c>
      <c r="I374" s="168" t="str">
        <f t="shared" si="11"/>
        <v/>
      </c>
      <c r="K374">
        <f t="shared" si="12"/>
        <v>0</v>
      </c>
      <c r="L374">
        <f>IF(+支出入力表!M375="",0,+支出入力表!M375)</f>
        <v>0</v>
      </c>
      <c r="M374">
        <f>IF(支出入力表!S375="",0,支出入力表!S375)</f>
        <v>0</v>
      </c>
    </row>
    <row r="375" spans="2:13" x14ac:dyDescent="0.55000000000000004">
      <c r="B375" s="163" t="str">
        <f>IF(K375&gt;0,支出入力表!A376,"")</f>
        <v/>
      </c>
      <c r="C375" s="164" t="str">
        <f>IF(K375&gt;0,支出入力表!C376,"")</f>
        <v/>
      </c>
      <c r="D375" s="165" t="str">
        <f>IF(K375&gt;0,支出入力表!E376,"")</f>
        <v/>
      </c>
      <c r="E375" s="165" t="str">
        <f>IF(K375&gt;0,支出入力表!F376,"")</f>
        <v/>
      </c>
      <c r="F375" s="164" t="str">
        <f>IF(K375&gt;0,VLOOKUP(E375,支出入力表!F376:$M$2000,3,FALSE),"")</f>
        <v/>
      </c>
      <c r="G375" s="164" t="str">
        <f>IF(K375&gt;0,VLOOKUP(E375,支出入力表!F376:$M$2000,4,FALSE),"")</f>
        <v/>
      </c>
      <c r="H375" s="166" t="str">
        <f>IF(K375&gt;0,VLOOKUP(E375,支出入力表!F376:$M$2000,5,FALSE),"")</f>
        <v/>
      </c>
      <c r="I375" s="168" t="str">
        <f t="shared" si="11"/>
        <v/>
      </c>
      <c r="K375">
        <f t="shared" si="12"/>
        <v>0</v>
      </c>
      <c r="L375">
        <f>IF(+支出入力表!M376="",0,+支出入力表!M376)</f>
        <v>0</v>
      </c>
      <c r="M375">
        <f>IF(支出入力表!S376="",0,支出入力表!S376)</f>
        <v>0</v>
      </c>
    </row>
    <row r="376" spans="2:13" x14ac:dyDescent="0.55000000000000004">
      <c r="B376" s="163" t="str">
        <f>IF(K376&gt;0,支出入力表!A377,"")</f>
        <v/>
      </c>
      <c r="C376" s="164" t="str">
        <f>IF(K376&gt;0,支出入力表!C377,"")</f>
        <v/>
      </c>
      <c r="D376" s="165" t="str">
        <f>IF(K376&gt;0,支出入力表!E377,"")</f>
        <v/>
      </c>
      <c r="E376" s="165" t="str">
        <f>IF(K376&gt;0,支出入力表!F377,"")</f>
        <v/>
      </c>
      <c r="F376" s="164" t="str">
        <f>IF(K376&gt;0,VLOOKUP(E376,支出入力表!F377:$M$2000,3,FALSE),"")</f>
        <v/>
      </c>
      <c r="G376" s="164" t="str">
        <f>IF(K376&gt;0,VLOOKUP(E376,支出入力表!F377:$M$2000,4,FALSE),"")</f>
        <v/>
      </c>
      <c r="H376" s="166" t="str">
        <f>IF(K376&gt;0,VLOOKUP(E376,支出入力表!F377:$M$2000,5,FALSE),"")</f>
        <v/>
      </c>
      <c r="I376" s="168" t="str">
        <f t="shared" si="11"/>
        <v/>
      </c>
      <c r="K376">
        <f t="shared" si="12"/>
        <v>0</v>
      </c>
      <c r="L376">
        <f>IF(+支出入力表!M377="",0,+支出入力表!M377)</f>
        <v>0</v>
      </c>
      <c r="M376">
        <f>IF(支出入力表!S377="",0,支出入力表!S377)</f>
        <v>0</v>
      </c>
    </row>
    <row r="377" spans="2:13" x14ac:dyDescent="0.55000000000000004">
      <c r="B377" s="163" t="str">
        <f>IF(K377&gt;0,支出入力表!A378,"")</f>
        <v/>
      </c>
      <c r="C377" s="164" t="str">
        <f>IF(K377&gt;0,支出入力表!C378,"")</f>
        <v/>
      </c>
      <c r="D377" s="165" t="str">
        <f>IF(K377&gt;0,支出入力表!E378,"")</f>
        <v/>
      </c>
      <c r="E377" s="165" t="str">
        <f>IF(K377&gt;0,支出入力表!F378,"")</f>
        <v/>
      </c>
      <c r="F377" s="164" t="str">
        <f>IF(K377&gt;0,VLOOKUP(E377,支出入力表!F378:$M$2000,3,FALSE),"")</f>
        <v/>
      </c>
      <c r="G377" s="164" t="str">
        <f>IF(K377&gt;0,VLOOKUP(E377,支出入力表!F378:$M$2000,4,FALSE),"")</f>
        <v/>
      </c>
      <c r="H377" s="166" t="str">
        <f>IF(K377&gt;0,VLOOKUP(E377,支出入力表!F378:$M$2000,5,FALSE),"")</f>
        <v/>
      </c>
      <c r="I377" s="168" t="str">
        <f t="shared" si="11"/>
        <v/>
      </c>
      <c r="K377">
        <f t="shared" si="12"/>
        <v>0</v>
      </c>
      <c r="L377">
        <f>IF(+支出入力表!M378="",0,+支出入力表!M378)</f>
        <v>0</v>
      </c>
      <c r="M377">
        <f>IF(支出入力表!S378="",0,支出入力表!S378)</f>
        <v>0</v>
      </c>
    </row>
    <row r="378" spans="2:13" x14ac:dyDescent="0.55000000000000004">
      <c r="B378" s="163" t="str">
        <f>IF(K378&gt;0,支出入力表!A379,"")</f>
        <v/>
      </c>
      <c r="C378" s="164" t="str">
        <f>IF(K378&gt;0,支出入力表!C379,"")</f>
        <v/>
      </c>
      <c r="D378" s="165" t="str">
        <f>IF(K378&gt;0,支出入力表!E379,"")</f>
        <v/>
      </c>
      <c r="E378" s="165" t="str">
        <f>IF(K378&gt;0,支出入力表!F379,"")</f>
        <v/>
      </c>
      <c r="F378" s="164" t="str">
        <f>IF(K378&gt;0,VLOOKUP(E378,支出入力表!F379:$M$2000,3,FALSE),"")</f>
        <v/>
      </c>
      <c r="G378" s="164" t="str">
        <f>IF(K378&gt;0,VLOOKUP(E378,支出入力表!F379:$M$2000,4,FALSE),"")</f>
        <v/>
      </c>
      <c r="H378" s="166" t="str">
        <f>IF(K378&gt;0,VLOOKUP(E378,支出入力表!F379:$M$2000,5,FALSE),"")</f>
        <v/>
      </c>
      <c r="I378" s="168" t="str">
        <f t="shared" si="11"/>
        <v/>
      </c>
      <c r="K378">
        <f t="shared" si="12"/>
        <v>0</v>
      </c>
      <c r="L378">
        <f>IF(+支出入力表!M379="",0,+支出入力表!M379)</f>
        <v>0</v>
      </c>
      <c r="M378">
        <f>IF(支出入力表!S379="",0,支出入力表!S379)</f>
        <v>0</v>
      </c>
    </row>
    <row r="379" spans="2:13" x14ac:dyDescent="0.55000000000000004">
      <c r="B379" s="163" t="str">
        <f>IF(K379&gt;0,支出入力表!A380,"")</f>
        <v/>
      </c>
      <c r="C379" s="164" t="str">
        <f>IF(K379&gt;0,支出入力表!C380,"")</f>
        <v/>
      </c>
      <c r="D379" s="165" t="str">
        <f>IF(K379&gt;0,支出入力表!E380,"")</f>
        <v/>
      </c>
      <c r="E379" s="165" t="str">
        <f>IF(K379&gt;0,支出入力表!F380,"")</f>
        <v/>
      </c>
      <c r="F379" s="164" t="str">
        <f>IF(K379&gt;0,VLOOKUP(E379,支出入力表!F380:$M$2000,3,FALSE),"")</f>
        <v/>
      </c>
      <c r="G379" s="164" t="str">
        <f>IF(K379&gt;0,VLOOKUP(E379,支出入力表!F380:$M$2000,4,FALSE),"")</f>
        <v/>
      </c>
      <c r="H379" s="166" t="str">
        <f>IF(K379&gt;0,VLOOKUP(E379,支出入力表!F380:$M$2000,5,FALSE),"")</f>
        <v/>
      </c>
      <c r="I379" s="168" t="str">
        <f t="shared" si="11"/>
        <v/>
      </c>
      <c r="K379">
        <f t="shared" si="12"/>
        <v>0</v>
      </c>
      <c r="L379">
        <f>IF(+支出入力表!M380="",0,+支出入力表!M380)</f>
        <v>0</v>
      </c>
      <c r="M379">
        <f>IF(支出入力表!S380="",0,支出入力表!S380)</f>
        <v>0</v>
      </c>
    </row>
    <row r="380" spans="2:13" x14ac:dyDescent="0.55000000000000004">
      <c r="B380" s="163" t="str">
        <f>IF(K380&gt;0,支出入力表!A381,"")</f>
        <v/>
      </c>
      <c r="C380" s="164" t="str">
        <f>IF(K380&gt;0,支出入力表!C381,"")</f>
        <v/>
      </c>
      <c r="D380" s="165" t="str">
        <f>IF(K380&gt;0,支出入力表!E381,"")</f>
        <v/>
      </c>
      <c r="E380" s="165" t="str">
        <f>IF(K380&gt;0,支出入力表!F381,"")</f>
        <v/>
      </c>
      <c r="F380" s="164" t="str">
        <f>IF(K380&gt;0,VLOOKUP(E380,支出入力表!F381:$M$2000,3,FALSE),"")</f>
        <v/>
      </c>
      <c r="G380" s="164" t="str">
        <f>IF(K380&gt;0,VLOOKUP(E380,支出入力表!F381:$M$2000,4,FALSE),"")</f>
        <v/>
      </c>
      <c r="H380" s="166" t="str">
        <f>IF(K380&gt;0,VLOOKUP(E380,支出入力表!F381:$M$2000,5,FALSE),"")</f>
        <v/>
      </c>
      <c r="I380" s="168" t="str">
        <f t="shared" si="11"/>
        <v/>
      </c>
      <c r="K380">
        <f t="shared" si="12"/>
        <v>0</v>
      </c>
      <c r="L380">
        <f>IF(+支出入力表!M381="",0,+支出入力表!M381)</f>
        <v>0</v>
      </c>
      <c r="M380">
        <f>IF(支出入力表!S381="",0,支出入力表!S381)</f>
        <v>0</v>
      </c>
    </row>
    <row r="381" spans="2:13" x14ac:dyDescent="0.55000000000000004">
      <c r="B381" s="163" t="str">
        <f>IF(K381&gt;0,支出入力表!A382,"")</f>
        <v/>
      </c>
      <c r="C381" s="164" t="str">
        <f>IF(K381&gt;0,支出入力表!C382,"")</f>
        <v/>
      </c>
      <c r="D381" s="165" t="str">
        <f>IF(K381&gt;0,支出入力表!E382,"")</f>
        <v/>
      </c>
      <c r="E381" s="165" t="str">
        <f>IF(K381&gt;0,支出入力表!F382,"")</f>
        <v/>
      </c>
      <c r="F381" s="164" t="str">
        <f>IF(K381&gt;0,VLOOKUP(E381,支出入力表!F382:$M$2000,3,FALSE),"")</f>
        <v/>
      </c>
      <c r="G381" s="164" t="str">
        <f>IF(K381&gt;0,VLOOKUP(E381,支出入力表!F382:$M$2000,4,FALSE),"")</f>
        <v/>
      </c>
      <c r="H381" s="166" t="str">
        <f>IF(K381&gt;0,VLOOKUP(E381,支出入力表!F382:$M$2000,5,FALSE),"")</f>
        <v/>
      </c>
      <c r="I381" s="168" t="str">
        <f t="shared" si="11"/>
        <v/>
      </c>
      <c r="K381">
        <f t="shared" si="12"/>
        <v>0</v>
      </c>
      <c r="L381">
        <f>IF(+支出入力表!M382="",0,+支出入力表!M382)</f>
        <v>0</v>
      </c>
      <c r="M381">
        <f>IF(支出入力表!S382="",0,支出入力表!S382)</f>
        <v>0</v>
      </c>
    </row>
    <row r="382" spans="2:13" x14ac:dyDescent="0.55000000000000004">
      <c r="B382" s="163" t="str">
        <f>IF(K382&gt;0,支出入力表!A383,"")</f>
        <v/>
      </c>
      <c r="C382" s="164" t="str">
        <f>IF(K382&gt;0,支出入力表!C383,"")</f>
        <v/>
      </c>
      <c r="D382" s="165" t="str">
        <f>IF(K382&gt;0,支出入力表!E383,"")</f>
        <v/>
      </c>
      <c r="E382" s="165" t="str">
        <f>IF(K382&gt;0,支出入力表!F383,"")</f>
        <v/>
      </c>
      <c r="F382" s="164" t="str">
        <f>IF(K382&gt;0,VLOOKUP(E382,支出入力表!F383:$M$2000,3,FALSE),"")</f>
        <v/>
      </c>
      <c r="G382" s="164" t="str">
        <f>IF(K382&gt;0,VLOOKUP(E382,支出入力表!F383:$M$2000,4,FALSE),"")</f>
        <v/>
      </c>
      <c r="H382" s="166" t="str">
        <f>IF(K382&gt;0,VLOOKUP(E382,支出入力表!F383:$M$2000,5,FALSE),"")</f>
        <v/>
      </c>
      <c r="I382" s="168" t="str">
        <f t="shared" si="11"/>
        <v/>
      </c>
      <c r="K382">
        <f t="shared" si="12"/>
        <v>0</v>
      </c>
      <c r="L382">
        <f>IF(+支出入力表!M383="",0,+支出入力表!M383)</f>
        <v>0</v>
      </c>
      <c r="M382">
        <f>IF(支出入力表!S383="",0,支出入力表!S383)</f>
        <v>0</v>
      </c>
    </row>
    <row r="383" spans="2:13" x14ac:dyDescent="0.55000000000000004">
      <c r="B383" s="163" t="str">
        <f>IF(K383&gt;0,支出入力表!A384,"")</f>
        <v/>
      </c>
      <c r="C383" s="164" t="str">
        <f>IF(K383&gt;0,支出入力表!C384,"")</f>
        <v/>
      </c>
      <c r="D383" s="165" t="str">
        <f>IF(K383&gt;0,支出入力表!E384,"")</f>
        <v/>
      </c>
      <c r="E383" s="165" t="str">
        <f>IF(K383&gt;0,支出入力表!F384,"")</f>
        <v/>
      </c>
      <c r="F383" s="164" t="str">
        <f>IF(K383&gt;0,VLOOKUP(E383,支出入力表!F384:$M$2000,3,FALSE),"")</f>
        <v/>
      </c>
      <c r="G383" s="164" t="str">
        <f>IF(K383&gt;0,VLOOKUP(E383,支出入力表!F384:$M$2000,4,FALSE),"")</f>
        <v/>
      </c>
      <c r="H383" s="166" t="str">
        <f>IF(K383&gt;0,VLOOKUP(E383,支出入力表!F384:$M$2000,5,FALSE),"")</f>
        <v/>
      </c>
      <c r="I383" s="168" t="str">
        <f t="shared" si="11"/>
        <v/>
      </c>
      <c r="K383">
        <f t="shared" si="12"/>
        <v>0</v>
      </c>
      <c r="L383">
        <f>IF(+支出入力表!M384="",0,+支出入力表!M384)</f>
        <v>0</v>
      </c>
      <c r="M383">
        <f>IF(支出入力表!S384="",0,支出入力表!S384)</f>
        <v>0</v>
      </c>
    </row>
    <row r="384" spans="2:13" x14ac:dyDescent="0.55000000000000004">
      <c r="B384" s="163" t="str">
        <f>IF(K384&gt;0,支出入力表!A385,"")</f>
        <v/>
      </c>
      <c r="C384" s="164" t="str">
        <f>IF(K384&gt;0,支出入力表!C385,"")</f>
        <v/>
      </c>
      <c r="D384" s="165" t="str">
        <f>IF(K384&gt;0,支出入力表!E385,"")</f>
        <v/>
      </c>
      <c r="E384" s="165" t="str">
        <f>IF(K384&gt;0,支出入力表!F385,"")</f>
        <v/>
      </c>
      <c r="F384" s="164" t="str">
        <f>IF(K384&gt;0,VLOOKUP(E384,支出入力表!F385:$M$2000,3,FALSE),"")</f>
        <v/>
      </c>
      <c r="G384" s="164" t="str">
        <f>IF(K384&gt;0,VLOOKUP(E384,支出入力表!F385:$M$2000,4,FALSE),"")</f>
        <v/>
      </c>
      <c r="H384" s="166" t="str">
        <f>IF(K384&gt;0,VLOOKUP(E384,支出入力表!F385:$M$2000,5,FALSE),"")</f>
        <v/>
      </c>
      <c r="I384" s="168" t="str">
        <f t="shared" si="11"/>
        <v/>
      </c>
      <c r="K384">
        <f t="shared" si="12"/>
        <v>0</v>
      </c>
      <c r="L384">
        <f>IF(+支出入力表!M385="",0,+支出入力表!M385)</f>
        <v>0</v>
      </c>
      <c r="M384">
        <f>IF(支出入力表!S385="",0,支出入力表!S385)</f>
        <v>0</v>
      </c>
    </row>
    <row r="385" spans="2:13" x14ac:dyDescent="0.55000000000000004">
      <c r="B385" s="163" t="str">
        <f>IF(K385&gt;0,支出入力表!A386,"")</f>
        <v/>
      </c>
      <c r="C385" s="164" t="str">
        <f>IF(K385&gt;0,支出入力表!C386,"")</f>
        <v/>
      </c>
      <c r="D385" s="165" t="str">
        <f>IF(K385&gt;0,支出入力表!E386,"")</f>
        <v/>
      </c>
      <c r="E385" s="165" t="str">
        <f>IF(K385&gt;0,支出入力表!F386,"")</f>
        <v/>
      </c>
      <c r="F385" s="164" t="str">
        <f>IF(K385&gt;0,VLOOKUP(E385,支出入力表!F386:$M$2000,3,FALSE),"")</f>
        <v/>
      </c>
      <c r="G385" s="164" t="str">
        <f>IF(K385&gt;0,VLOOKUP(E385,支出入力表!F386:$M$2000,4,FALSE),"")</f>
        <v/>
      </c>
      <c r="H385" s="166" t="str">
        <f>IF(K385&gt;0,VLOOKUP(E385,支出入力表!F386:$M$2000,5,FALSE),"")</f>
        <v/>
      </c>
      <c r="I385" s="168" t="str">
        <f t="shared" si="11"/>
        <v/>
      </c>
      <c r="K385">
        <f t="shared" si="12"/>
        <v>0</v>
      </c>
      <c r="L385">
        <f>IF(+支出入力表!M386="",0,+支出入力表!M386)</f>
        <v>0</v>
      </c>
      <c r="M385">
        <f>IF(支出入力表!S386="",0,支出入力表!S386)</f>
        <v>0</v>
      </c>
    </row>
    <row r="386" spans="2:13" x14ac:dyDescent="0.55000000000000004">
      <c r="B386" s="163" t="str">
        <f>IF(K386&gt;0,支出入力表!A387,"")</f>
        <v/>
      </c>
      <c r="C386" s="164" t="str">
        <f>IF(K386&gt;0,支出入力表!C387,"")</f>
        <v/>
      </c>
      <c r="D386" s="165" t="str">
        <f>IF(K386&gt;0,支出入力表!E387,"")</f>
        <v/>
      </c>
      <c r="E386" s="165" t="str">
        <f>IF(K386&gt;0,支出入力表!F387,"")</f>
        <v/>
      </c>
      <c r="F386" s="164" t="str">
        <f>IF(K386&gt;0,VLOOKUP(E386,支出入力表!F387:$M$2000,3,FALSE),"")</f>
        <v/>
      </c>
      <c r="G386" s="164" t="str">
        <f>IF(K386&gt;0,VLOOKUP(E386,支出入力表!F387:$M$2000,4,FALSE),"")</f>
        <v/>
      </c>
      <c r="H386" s="166" t="str">
        <f>IF(K386&gt;0,VLOOKUP(E386,支出入力表!F387:$M$2000,5,FALSE),"")</f>
        <v/>
      </c>
      <c r="I386" s="168" t="str">
        <f t="shared" si="11"/>
        <v/>
      </c>
      <c r="K386">
        <f t="shared" si="12"/>
        <v>0</v>
      </c>
      <c r="L386">
        <f>IF(+支出入力表!M387="",0,+支出入力表!M387)</f>
        <v>0</v>
      </c>
      <c r="M386">
        <f>IF(支出入力表!S387="",0,支出入力表!S387)</f>
        <v>0</v>
      </c>
    </row>
    <row r="387" spans="2:13" x14ac:dyDescent="0.55000000000000004">
      <c r="B387" s="163" t="str">
        <f>IF(K387&gt;0,支出入力表!A388,"")</f>
        <v/>
      </c>
      <c r="C387" s="164" t="str">
        <f>IF(K387&gt;0,支出入力表!C388,"")</f>
        <v/>
      </c>
      <c r="D387" s="165" t="str">
        <f>IF(K387&gt;0,支出入力表!E388,"")</f>
        <v/>
      </c>
      <c r="E387" s="165" t="str">
        <f>IF(K387&gt;0,支出入力表!F388,"")</f>
        <v/>
      </c>
      <c r="F387" s="164" t="str">
        <f>IF(K387&gt;0,VLOOKUP(E387,支出入力表!F388:$M$2000,3,FALSE),"")</f>
        <v/>
      </c>
      <c r="G387" s="164" t="str">
        <f>IF(K387&gt;0,VLOOKUP(E387,支出入力表!F388:$M$2000,4,FALSE),"")</f>
        <v/>
      </c>
      <c r="H387" s="166" t="str">
        <f>IF(K387&gt;0,VLOOKUP(E387,支出入力表!F388:$M$2000,5,FALSE),"")</f>
        <v/>
      </c>
      <c r="I387" s="168" t="str">
        <f t="shared" si="11"/>
        <v/>
      </c>
      <c r="K387">
        <f t="shared" si="12"/>
        <v>0</v>
      </c>
      <c r="L387">
        <f>IF(+支出入力表!M388="",0,+支出入力表!M388)</f>
        <v>0</v>
      </c>
      <c r="M387">
        <f>IF(支出入力表!S388="",0,支出入力表!S388)</f>
        <v>0</v>
      </c>
    </row>
    <row r="388" spans="2:13" x14ac:dyDescent="0.55000000000000004">
      <c r="B388" s="163" t="str">
        <f>IF(K388&gt;0,支出入力表!A389,"")</f>
        <v/>
      </c>
      <c r="C388" s="164" t="str">
        <f>IF(K388&gt;0,支出入力表!C389,"")</f>
        <v/>
      </c>
      <c r="D388" s="165" t="str">
        <f>IF(K388&gt;0,支出入力表!E389,"")</f>
        <v/>
      </c>
      <c r="E388" s="165" t="str">
        <f>IF(K388&gt;0,支出入力表!F389,"")</f>
        <v/>
      </c>
      <c r="F388" s="164" t="str">
        <f>IF(K388&gt;0,VLOOKUP(E388,支出入力表!F389:$M$2000,3,FALSE),"")</f>
        <v/>
      </c>
      <c r="G388" s="164" t="str">
        <f>IF(K388&gt;0,VLOOKUP(E388,支出入力表!F389:$M$2000,4,FALSE),"")</f>
        <v/>
      </c>
      <c r="H388" s="166" t="str">
        <f>IF(K388&gt;0,VLOOKUP(E388,支出入力表!F389:$M$2000,5,FALSE),"")</f>
        <v/>
      </c>
      <c r="I388" s="168" t="str">
        <f t="shared" si="11"/>
        <v/>
      </c>
      <c r="K388">
        <f t="shared" si="12"/>
        <v>0</v>
      </c>
      <c r="L388">
        <f>IF(+支出入力表!M389="",0,+支出入力表!M389)</f>
        <v>0</v>
      </c>
      <c r="M388">
        <f>IF(支出入力表!S389="",0,支出入力表!S389)</f>
        <v>0</v>
      </c>
    </row>
    <row r="389" spans="2:13" x14ac:dyDescent="0.55000000000000004">
      <c r="B389" s="163" t="str">
        <f>IF(K389&gt;0,支出入力表!A390,"")</f>
        <v/>
      </c>
      <c r="C389" s="164" t="str">
        <f>IF(K389&gt;0,支出入力表!C390,"")</f>
        <v/>
      </c>
      <c r="D389" s="165" t="str">
        <f>IF(K389&gt;0,支出入力表!E390,"")</f>
        <v/>
      </c>
      <c r="E389" s="165" t="str">
        <f>IF(K389&gt;0,支出入力表!F390,"")</f>
        <v/>
      </c>
      <c r="F389" s="164" t="str">
        <f>IF(K389&gt;0,VLOOKUP(E389,支出入力表!F390:$M$2000,3,FALSE),"")</f>
        <v/>
      </c>
      <c r="G389" s="164" t="str">
        <f>IF(K389&gt;0,VLOOKUP(E389,支出入力表!F390:$M$2000,4,FALSE),"")</f>
        <v/>
      </c>
      <c r="H389" s="166" t="str">
        <f>IF(K389&gt;0,VLOOKUP(E389,支出入力表!F390:$M$2000,5,FALSE),"")</f>
        <v/>
      </c>
      <c r="I389" s="168" t="str">
        <f t="shared" si="11"/>
        <v/>
      </c>
      <c r="K389">
        <f t="shared" si="12"/>
        <v>0</v>
      </c>
      <c r="L389">
        <f>IF(+支出入力表!M390="",0,+支出入力表!M390)</f>
        <v>0</v>
      </c>
      <c r="M389">
        <f>IF(支出入力表!S390="",0,支出入力表!S390)</f>
        <v>0</v>
      </c>
    </row>
    <row r="390" spans="2:13" x14ac:dyDescent="0.55000000000000004">
      <c r="B390" s="163" t="str">
        <f>IF(K390&gt;0,支出入力表!A391,"")</f>
        <v/>
      </c>
      <c r="C390" s="164" t="str">
        <f>IF(K390&gt;0,支出入力表!C391,"")</f>
        <v/>
      </c>
      <c r="D390" s="165" t="str">
        <f>IF(K390&gt;0,支出入力表!E391,"")</f>
        <v/>
      </c>
      <c r="E390" s="165" t="str">
        <f>IF(K390&gt;0,支出入力表!F391,"")</f>
        <v/>
      </c>
      <c r="F390" s="164" t="str">
        <f>IF(K390&gt;0,VLOOKUP(E390,支出入力表!F391:$M$2000,3,FALSE),"")</f>
        <v/>
      </c>
      <c r="G390" s="164" t="str">
        <f>IF(K390&gt;0,VLOOKUP(E390,支出入力表!F391:$M$2000,4,FALSE),"")</f>
        <v/>
      </c>
      <c r="H390" s="166" t="str">
        <f>IF(K390&gt;0,VLOOKUP(E390,支出入力表!F391:$M$2000,5,FALSE),"")</f>
        <v/>
      </c>
      <c r="I390" s="168" t="str">
        <f t="shared" ref="I390:I453" si="13">IF(K390&gt;0,K390,"")</f>
        <v/>
      </c>
      <c r="K390">
        <f t="shared" ref="K390:K453" si="14">+L390+M390</f>
        <v>0</v>
      </c>
      <c r="L390">
        <f>IF(+支出入力表!M391="",0,+支出入力表!M391)</f>
        <v>0</v>
      </c>
      <c r="M390">
        <f>IF(支出入力表!S391="",0,支出入力表!S391)</f>
        <v>0</v>
      </c>
    </row>
    <row r="391" spans="2:13" x14ac:dyDescent="0.55000000000000004">
      <c r="B391" s="163" t="str">
        <f>IF(K391&gt;0,支出入力表!A392,"")</f>
        <v/>
      </c>
      <c r="C391" s="164" t="str">
        <f>IF(K391&gt;0,支出入力表!C392,"")</f>
        <v/>
      </c>
      <c r="D391" s="165" t="str">
        <f>IF(K391&gt;0,支出入力表!E392,"")</f>
        <v/>
      </c>
      <c r="E391" s="165" t="str">
        <f>IF(K391&gt;0,支出入力表!F392,"")</f>
        <v/>
      </c>
      <c r="F391" s="164" t="str">
        <f>IF(K391&gt;0,VLOOKUP(E391,支出入力表!F392:$M$2000,3,FALSE),"")</f>
        <v/>
      </c>
      <c r="G391" s="164" t="str">
        <f>IF(K391&gt;0,VLOOKUP(E391,支出入力表!F392:$M$2000,4,FALSE),"")</f>
        <v/>
      </c>
      <c r="H391" s="166" t="str">
        <f>IF(K391&gt;0,VLOOKUP(E391,支出入力表!F392:$M$2000,5,FALSE),"")</f>
        <v/>
      </c>
      <c r="I391" s="168" t="str">
        <f t="shared" si="13"/>
        <v/>
      </c>
      <c r="K391">
        <f t="shared" si="14"/>
        <v>0</v>
      </c>
      <c r="L391">
        <f>IF(+支出入力表!M392="",0,+支出入力表!M392)</f>
        <v>0</v>
      </c>
      <c r="M391">
        <f>IF(支出入力表!S392="",0,支出入力表!S392)</f>
        <v>0</v>
      </c>
    </row>
    <row r="392" spans="2:13" x14ac:dyDescent="0.55000000000000004">
      <c r="B392" s="163" t="str">
        <f>IF(K392&gt;0,支出入力表!A393,"")</f>
        <v/>
      </c>
      <c r="C392" s="164" t="str">
        <f>IF(K392&gt;0,支出入力表!C393,"")</f>
        <v/>
      </c>
      <c r="D392" s="165" t="str">
        <f>IF(K392&gt;0,支出入力表!E393,"")</f>
        <v/>
      </c>
      <c r="E392" s="165" t="str">
        <f>IF(K392&gt;0,支出入力表!F393,"")</f>
        <v/>
      </c>
      <c r="F392" s="164" t="str">
        <f>IF(K392&gt;0,VLOOKUP(E392,支出入力表!F393:$M$2000,3,FALSE),"")</f>
        <v/>
      </c>
      <c r="G392" s="164" t="str">
        <f>IF(K392&gt;0,VLOOKUP(E392,支出入力表!F393:$M$2000,4,FALSE),"")</f>
        <v/>
      </c>
      <c r="H392" s="166" t="str">
        <f>IF(K392&gt;0,VLOOKUP(E392,支出入力表!F393:$M$2000,5,FALSE),"")</f>
        <v/>
      </c>
      <c r="I392" s="168" t="str">
        <f t="shared" si="13"/>
        <v/>
      </c>
      <c r="K392">
        <f t="shared" si="14"/>
        <v>0</v>
      </c>
      <c r="L392">
        <f>IF(+支出入力表!M393="",0,+支出入力表!M393)</f>
        <v>0</v>
      </c>
      <c r="M392">
        <f>IF(支出入力表!S393="",0,支出入力表!S393)</f>
        <v>0</v>
      </c>
    </row>
    <row r="393" spans="2:13" x14ac:dyDescent="0.55000000000000004">
      <c r="B393" s="163" t="str">
        <f>IF(K393&gt;0,支出入力表!A394,"")</f>
        <v/>
      </c>
      <c r="C393" s="164" t="str">
        <f>IF(K393&gt;0,支出入力表!C394,"")</f>
        <v/>
      </c>
      <c r="D393" s="165" t="str">
        <f>IF(K393&gt;0,支出入力表!E394,"")</f>
        <v/>
      </c>
      <c r="E393" s="165" t="str">
        <f>IF(K393&gt;0,支出入力表!F394,"")</f>
        <v/>
      </c>
      <c r="F393" s="164" t="str">
        <f>IF(K393&gt;0,VLOOKUP(E393,支出入力表!F394:$M$2000,3,FALSE),"")</f>
        <v/>
      </c>
      <c r="G393" s="164" t="str">
        <f>IF(K393&gt;0,VLOOKUP(E393,支出入力表!F394:$M$2000,4,FALSE),"")</f>
        <v/>
      </c>
      <c r="H393" s="166" t="str">
        <f>IF(K393&gt;0,VLOOKUP(E393,支出入力表!F394:$M$2000,5,FALSE),"")</f>
        <v/>
      </c>
      <c r="I393" s="168" t="str">
        <f t="shared" si="13"/>
        <v/>
      </c>
      <c r="K393">
        <f t="shared" si="14"/>
        <v>0</v>
      </c>
      <c r="L393">
        <f>IF(+支出入力表!M394="",0,+支出入力表!M394)</f>
        <v>0</v>
      </c>
      <c r="M393">
        <f>IF(支出入力表!S394="",0,支出入力表!S394)</f>
        <v>0</v>
      </c>
    </row>
    <row r="394" spans="2:13" x14ac:dyDescent="0.55000000000000004">
      <c r="B394" s="163" t="str">
        <f>IF(K394&gt;0,支出入力表!A395,"")</f>
        <v/>
      </c>
      <c r="C394" s="164" t="str">
        <f>IF(K394&gt;0,支出入力表!C395,"")</f>
        <v/>
      </c>
      <c r="D394" s="165" t="str">
        <f>IF(K394&gt;0,支出入力表!E395,"")</f>
        <v/>
      </c>
      <c r="E394" s="165" t="str">
        <f>IF(K394&gt;0,支出入力表!F395,"")</f>
        <v/>
      </c>
      <c r="F394" s="164" t="str">
        <f>IF(K394&gt;0,VLOOKUP(E394,支出入力表!F395:$M$2000,3,FALSE),"")</f>
        <v/>
      </c>
      <c r="G394" s="164" t="str">
        <f>IF(K394&gt;0,VLOOKUP(E394,支出入力表!F395:$M$2000,4,FALSE),"")</f>
        <v/>
      </c>
      <c r="H394" s="166" t="str">
        <f>IF(K394&gt;0,VLOOKUP(E394,支出入力表!F395:$M$2000,5,FALSE),"")</f>
        <v/>
      </c>
      <c r="I394" s="168" t="str">
        <f t="shared" si="13"/>
        <v/>
      </c>
      <c r="K394">
        <f t="shared" si="14"/>
        <v>0</v>
      </c>
      <c r="L394">
        <f>IF(+支出入力表!M395="",0,+支出入力表!M395)</f>
        <v>0</v>
      </c>
      <c r="M394">
        <f>IF(支出入力表!S395="",0,支出入力表!S395)</f>
        <v>0</v>
      </c>
    </row>
    <row r="395" spans="2:13" x14ac:dyDescent="0.55000000000000004">
      <c r="B395" s="163" t="str">
        <f>IF(K395&gt;0,支出入力表!A396,"")</f>
        <v/>
      </c>
      <c r="C395" s="164" t="str">
        <f>IF(K395&gt;0,支出入力表!C396,"")</f>
        <v/>
      </c>
      <c r="D395" s="165" t="str">
        <f>IF(K395&gt;0,支出入力表!E396,"")</f>
        <v/>
      </c>
      <c r="E395" s="165" t="str">
        <f>IF(K395&gt;0,支出入力表!F396,"")</f>
        <v/>
      </c>
      <c r="F395" s="164" t="str">
        <f>IF(K395&gt;0,VLOOKUP(E395,支出入力表!F396:$M$2000,3,FALSE),"")</f>
        <v/>
      </c>
      <c r="G395" s="164" t="str">
        <f>IF(K395&gt;0,VLOOKUP(E395,支出入力表!F396:$M$2000,4,FALSE),"")</f>
        <v/>
      </c>
      <c r="H395" s="166" t="str">
        <f>IF(K395&gt;0,VLOOKUP(E395,支出入力表!F396:$M$2000,5,FALSE),"")</f>
        <v/>
      </c>
      <c r="I395" s="168" t="str">
        <f t="shared" si="13"/>
        <v/>
      </c>
      <c r="K395">
        <f t="shared" si="14"/>
        <v>0</v>
      </c>
      <c r="L395">
        <f>IF(+支出入力表!M396="",0,+支出入力表!M396)</f>
        <v>0</v>
      </c>
      <c r="M395">
        <f>IF(支出入力表!S396="",0,支出入力表!S396)</f>
        <v>0</v>
      </c>
    </row>
    <row r="396" spans="2:13" x14ac:dyDescent="0.55000000000000004">
      <c r="B396" s="163" t="str">
        <f>IF(K396&gt;0,支出入力表!A397,"")</f>
        <v/>
      </c>
      <c r="C396" s="164" t="str">
        <f>IF(K396&gt;0,支出入力表!C397,"")</f>
        <v/>
      </c>
      <c r="D396" s="165" t="str">
        <f>IF(K396&gt;0,支出入力表!E397,"")</f>
        <v/>
      </c>
      <c r="E396" s="165" t="str">
        <f>IF(K396&gt;0,支出入力表!F397,"")</f>
        <v/>
      </c>
      <c r="F396" s="164" t="str">
        <f>IF(K396&gt;0,VLOOKUP(E396,支出入力表!F397:$M$2000,3,FALSE),"")</f>
        <v/>
      </c>
      <c r="G396" s="164" t="str">
        <f>IF(K396&gt;0,VLOOKUP(E396,支出入力表!F397:$M$2000,4,FALSE),"")</f>
        <v/>
      </c>
      <c r="H396" s="166" t="str">
        <f>IF(K396&gt;0,VLOOKUP(E396,支出入力表!F397:$M$2000,5,FALSE),"")</f>
        <v/>
      </c>
      <c r="I396" s="168" t="str">
        <f t="shared" si="13"/>
        <v/>
      </c>
      <c r="K396">
        <f t="shared" si="14"/>
        <v>0</v>
      </c>
      <c r="L396">
        <f>IF(+支出入力表!M397="",0,+支出入力表!M397)</f>
        <v>0</v>
      </c>
      <c r="M396">
        <f>IF(支出入力表!S397="",0,支出入力表!S397)</f>
        <v>0</v>
      </c>
    </row>
    <row r="397" spans="2:13" x14ac:dyDescent="0.55000000000000004">
      <c r="B397" s="163" t="str">
        <f>IF(K397&gt;0,支出入力表!A398,"")</f>
        <v/>
      </c>
      <c r="C397" s="164" t="str">
        <f>IF(K397&gt;0,支出入力表!C398,"")</f>
        <v/>
      </c>
      <c r="D397" s="165" t="str">
        <f>IF(K397&gt;0,支出入力表!E398,"")</f>
        <v/>
      </c>
      <c r="E397" s="165" t="str">
        <f>IF(K397&gt;0,支出入力表!F398,"")</f>
        <v/>
      </c>
      <c r="F397" s="164" t="str">
        <f>IF(K397&gt;0,VLOOKUP(E397,支出入力表!F398:$M$2000,3,FALSE),"")</f>
        <v/>
      </c>
      <c r="G397" s="164" t="str">
        <f>IF(K397&gt;0,VLOOKUP(E397,支出入力表!F398:$M$2000,4,FALSE),"")</f>
        <v/>
      </c>
      <c r="H397" s="166" t="str">
        <f>IF(K397&gt;0,VLOOKUP(E397,支出入力表!F398:$M$2000,5,FALSE),"")</f>
        <v/>
      </c>
      <c r="I397" s="168" t="str">
        <f t="shared" si="13"/>
        <v/>
      </c>
      <c r="K397">
        <f t="shared" si="14"/>
        <v>0</v>
      </c>
      <c r="L397">
        <f>IF(+支出入力表!M398="",0,+支出入力表!M398)</f>
        <v>0</v>
      </c>
      <c r="M397">
        <f>IF(支出入力表!S398="",0,支出入力表!S398)</f>
        <v>0</v>
      </c>
    </row>
    <row r="398" spans="2:13" x14ac:dyDescent="0.55000000000000004">
      <c r="B398" s="163" t="str">
        <f>IF(K398&gt;0,支出入力表!A399,"")</f>
        <v/>
      </c>
      <c r="C398" s="164" t="str">
        <f>IF(K398&gt;0,支出入力表!C399,"")</f>
        <v/>
      </c>
      <c r="D398" s="165" t="str">
        <f>IF(K398&gt;0,支出入力表!E399,"")</f>
        <v/>
      </c>
      <c r="E398" s="165" t="str">
        <f>IF(K398&gt;0,支出入力表!F399,"")</f>
        <v/>
      </c>
      <c r="F398" s="164" t="str">
        <f>IF(K398&gt;0,VLOOKUP(E398,支出入力表!F399:$M$2000,3,FALSE),"")</f>
        <v/>
      </c>
      <c r="G398" s="164" t="str">
        <f>IF(K398&gt;0,VLOOKUP(E398,支出入力表!F399:$M$2000,4,FALSE),"")</f>
        <v/>
      </c>
      <c r="H398" s="166" t="str">
        <f>IF(K398&gt;0,VLOOKUP(E398,支出入力表!F399:$M$2000,5,FALSE),"")</f>
        <v/>
      </c>
      <c r="I398" s="168" t="str">
        <f t="shared" si="13"/>
        <v/>
      </c>
      <c r="K398">
        <f t="shared" si="14"/>
        <v>0</v>
      </c>
      <c r="L398">
        <f>IF(+支出入力表!M399="",0,+支出入力表!M399)</f>
        <v>0</v>
      </c>
      <c r="M398">
        <f>IF(支出入力表!S399="",0,支出入力表!S399)</f>
        <v>0</v>
      </c>
    </row>
    <row r="399" spans="2:13" x14ac:dyDescent="0.55000000000000004">
      <c r="B399" s="163" t="str">
        <f>IF(K399&gt;0,支出入力表!A400,"")</f>
        <v/>
      </c>
      <c r="C399" s="164" t="str">
        <f>IF(K399&gt;0,支出入力表!C400,"")</f>
        <v/>
      </c>
      <c r="D399" s="165" t="str">
        <f>IF(K399&gt;0,支出入力表!E400,"")</f>
        <v/>
      </c>
      <c r="E399" s="165" t="str">
        <f>IF(K399&gt;0,支出入力表!F400,"")</f>
        <v/>
      </c>
      <c r="F399" s="164" t="str">
        <f>IF(K399&gt;0,VLOOKUP(E399,支出入力表!F400:$M$2000,3,FALSE),"")</f>
        <v/>
      </c>
      <c r="G399" s="164" t="str">
        <f>IF(K399&gt;0,VLOOKUP(E399,支出入力表!F400:$M$2000,4,FALSE),"")</f>
        <v/>
      </c>
      <c r="H399" s="166" t="str">
        <f>IF(K399&gt;0,VLOOKUP(E399,支出入力表!F400:$M$2000,5,FALSE),"")</f>
        <v/>
      </c>
      <c r="I399" s="168" t="str">
        <f t="shared" si="13"/>
        <v/>
      </c>
      <c r="K399">
        <f t="shared" si="14"/>
        <v>0</v>
      </c>
      <c r="L399">
        <f>IF(+支出入力表!M400="",0,+支出入力表!M400)</f>
        <v>0</v>
      </c>
      <c r="M399">
        <f>IF(支出入力表!S400="",0,支出入力表!S400)</f>
        <v>0</v>
      </c>
    </row>
    <row r="400" spans="2:13" x14ac:dyDescent="0.55000000000000004">
      <c r="B400" s="163" t="str">
        <f>IF(K400&gt;0,支出入力表!A401,"")</f>
        <v/>
      </c>
      <c r="C400" s="164" t="str">
        <f>IF(K400&gt;0,支出入力表!C401,"")</f>
        <v/>
      </c>
      <c r="D400" s="165" t="str">
        <f>IF(K400&gt;0,支出入力表!E401,"")</f>
        <v/>
      </c>
      <c r="E400" s="165" t="str">
        <f>IF(K400&gt;0,支出入力表!F401,"")</f>
        <v/>
      </c>
      <c r="F400" s="164" t="str">
        <f>IF(K400&gt;0,VLOOKUP(E400,支出入力表!F401:$M$2000,3,FALSE),"")</f>
        <v/>
      </c>
      <c r="G400" s="164" t="str">
        <f>IF(K400&gt;0,VLOOKUP(E400,支出入力表!F401:$M$2000,4,FALSE),"")</f>
        <v/>
      </c>
      <c r="H400" s="166" t="str">
        <f>IF(K400&gt;0,VLOOKUP(E400,支出入力表!F401:$M$2000,5,FALSE),"")</f>
        <v/>
      </c>
      <c r="I400" s="168" t="str">
        <f t="shared" si="13"/>
        <v/>
      </c>
      <c r="K400">
        <f t="shared" si="14"/>
        <v>0</v>
      </c>
      <c r="L400">
        <f>IF(+支出入力表!M401="",0,+支出入力表!M401)</f>
        <v>0</v>
      </c>
      <c r="M400">
        <f>IF(支出入力表!S401="",0,支出入力表!S401)</f>
        <v>0</v>
      </c>
    </row>
    <row r="401" spans="2:13" x14ac:dyDescent="0.55000000000000004">
      <c r="B401" s="163" t="str">
        <f>IF(K401&gt;0,支出入力表!A402,"")</f>
        <v/>
      </c>
      <c r="C401" s="164" t="str">
        <f>IF(K401&gt;0,支出入力表!C402,"")</f>
        <v/>
      </c>
      <c r="D401" s="165" t="str">
        <f>IF(K401&gt;0,支出入力表!E402,"")</f>
        <v/>
      </c>
      <c r="E401" s="165" t="str">
        <f>IF(K401&gt;0,支出入力表!F402,"")</f>
        <v/>
      </c>
      <c r="F401" s="164" t="str">
        <f>IF(K401&gt;0,VLOOKUP(E401,支出入力表!F402:$M$2000,3,FALSE),"")</f>
        <v/>
      </c>
      <c r="G401" s="164" t="str">
        <f>IF(K401&gt;0,VLOOKUP(E401,支出入力表!F402:$M$2000,4,FALSE),"")</f>
        <v/>
      </c>
      <c r="H401" s="166" t="str">
        <f>IF(K401&gt;0,VLOOKUP(E401,支出入力表!F402:$M$2000,5,FALSE),"")</f>
        <v/>
      </c>
      <c r="I401" s="168" t="str">
        <f t="shared" si="13"/>
        <v/>
      </c>
      <c r="K401">
        <f t="shared" si="14"/>
        <v>0</v>
      </c>
      <c r="L401">
        <f>IF(+支出入力表!M402="",0,+支出入力表!M402)</f>
        <v>0</v>
      </c>
      <c r="M401">
        <f>IF(支出入力表!S402="",0,支出入力表!S402)</f>
        <v>0</v>
      </c>
    </row>
    <row r="402" spans="2:13" x14ac:dyDescent="0.55000000000000004">
      <c r="B402" s="163" t="str">
        <f>IF(K402&gt;0,支出入力表!A403,"")</f>
        <v/>
      </c>
      <c r="C402" s="164" t="str">
        <f>IF(K402&gt;0,支出入力表!C403,"")</f>
        <v/>
      </c>
      <c r="D402" s="165" t="str">
        <f>IF(K402&gt;0,支出入力表!E403,"")</f>
        <v/>
      </c>
      <c r="E402" s="165" t="str">
        <f>IF(K402&gt;0,支出入力表!F403,"")</f>
        <v/>
      </c>
      <c r="F402" s="164" t="str">
        <f>IF(K402&gt;0,VLOOKUP(E402,支出入力表!F403:$M$2000,3,FALSE),"")</f>
        <v/>
      </c>
      <c r="G402" s="164" t="str">
        <f>IF(K402&gt;0,VLOOKUP(E402,支出入力表!F403:$M$2000,4,FALSE),"")</f>
        <v/>
      </c>
      <c r="H402" s="166" t="str">
        <f>IF(K402&gt;0,VLOOKUP(E402,支出入力表!F403:$M$2000,5,FALSE),"")</f>
        <v/>
      </c>
      <c r="I402" s="168" t="str">
        <f t="shared" si="13"/>
        <v/>
      </c>
      <c r="K402">
        <f t="shared" si="14"/>
        <v>0</v>
      </c>
      <c r="L402">
        <f>IF(+支出入力表!M403="",0,+支出入力表!M403)</f>
        <v>0</v>
      </c>
      <c r="M402">
        <f>IF(支出入力表!S403="",0,支出入力表!S403)</f>
        <v>0</v>
      </c>
    </row>
    <row r="403" spans="2:13" x14ac:dyDescent="0.55000000000000004">
      <c r="B403" s="163" t="str">
        <f>IF(K403&gt;0,支出入力表!A404,"")</f>
        <v/>
      </c>
      <c r="C403" s="164" t="str">
        <f>IF(K403&gt;0,支出入力表!C404,"")</f>
        <v/>
      </c>
      <c r="D403" s="165" t="str">
        <f>IF(K403&gt;0,支出入力表!E404,"")</f>
        <v/>
      </c>
      <c r="E403" s="165" t="str">
        <f>IF(K403&gt;0,支出入力表!F404,"")</f>
        <v/>
      </c>
      <c r="F403" s="164" t="str">
        <f>IF(K403&gt;0,VLOOKUP(E403,支出入力表!F404:$M$2000,3,FALSE),"")</f>
        <v/>
      </c>
      <c r="G403" s="164" t="str">
        <f>IF(K403&gt;0,VLOOKUP(E403,支出入力表!F404:$M$2000,4,FALSE),"")</f>
        <v/>
      </c>
      <c r="H403" s="166" t="str">
        <f>IF(K403&gt;0,VLOOKUP(E403,支出入力表!F404:$M$2000,5,FALSE),"")</f>
        <v/>
      </c>
      <c r="I403" s="168" t="str">
        <f t="shared" si="13"/>
        <v/>
      </c>
      <c r="K403">
        <f t="shared" si="14"/>
        <v>0</v>
      </c>
      <c r="L403">
        <f>IF(+支出入力表!M404="",0,+支出入力表!M404)</f>
        <v>0</v>
      </c>
      <c r="M403">
        <f>IF(支出入力表!S404="",0,支出入力表!S404)</f>
        <v>0</v>
      </c>
    </row>
    <row r="404" spans="2:13" x14ac:dyDescent="0.55000000000000004">
      <c r="B404" s="163" t="str">
        <f>IF(K404&gt;0,支出入力表!A405,"")</f>
        <v/>
      </c>
      <c r="C404" s="164" t="str">
        <f>IF(K404&gt;0,支出入力表!C405,"")</f>
        <v/>
      </c>
      <c r="D404" s="165" t="str">
        <f>IF(K404&gt;0,支出入力表!E405,"")</f>
        <v/>
      </c>
      <c r="E404" s="165" t="str">
        <f>IF(K404&gt;0,支出入力表!F405,"")</f>
        <v/>
      </c>
      <c r="F404" s="164" t="str">
        <f>IF(K404&gt;0,VLOOKUP(E404,支出入力表!F405:$M$2000,3,FALSE),"")</f>
        <v/>
      </c>
      <c r="G404" s="164" t="str">
        <f>IF(K404&gt;0,VLOOKUP(E404,支出入力表!F405:$M$2000,4,FALSE),"")</f>
        <v/>
      </c>
      <c r="H404" s="166" t="str">
        <f>IF(K404&gt;0,VLOOKUP(E404,支出入力表!F405:$M$2000,5,FALSE),"")</f>
        <v/>
      </c>
      <c r="I404" s="168" t="str">
        <f t="shared" si="13"/>
        <v/>
      </c>
      <c r="K404">
        <f t="shared" si="14"/>
        <v>0</v>
      </c>
      <c r="L404">
        <f>IF(+支出入力表!M405="",0,+支出入力表!M405)</f>
        <v>0</v>
      </c>
      <c r="M404">
        <f>IF(支出入力表!S405="",0,支出入力表!S405)</f>
        <v>0</v>
      </c>
    </row>
    <row r="405" spans="2:13" x14ac:dyDescent="0.55000000000000004">
      <c r="B405" s="163" t="str">
        <f>IF(K405&gt;0,支出入力表!A406,"")</f>
        <v/>
      </c>
      <c r="C405" s="164" t="str">
        <f>IF(K405&gt;0,支出入力表!C406,"")</f>
        <v/>
      </c>
      <c r="D405" s="165" t="str">
        <f>IF(K405&gt;0,支出入力表!E406,"")</f>
        <v/>
      </c>
      <c r="E405" s="165" t="str">
        <f>IF(K405&gt;0,支出入力表!F406,"")</f>
        <v/>
      </c>
      <c r="F405" s="164" t="str">
        <f>IF(K405&gt;0,VLOOKUP(E405,支出入力表!F406:$M$2000,3,FALSE),"")</f>
        <v/>
      </c>
      <c r="G405" s="164" t="str">
        <f>IF(K405&gt;0,VLOOKUP(E405,支出入力表!F406:$M$2000,4,FALSE),"")</f>
        <v/>
      </c>
      <c r="H405" s="166" t="str">
        <f>IF(K405&gt;0,VLOOKUP(E405,支出入力表!F406:$M$2000,5,FALSE),"")</f>
        <v/>
      </c>
      <c r="I405" s="168" t="str">
        <f t="shared" si="13"/>
        <v/>
      </c>
      <c r="K405">
        <f t="shared" si="14"/>
        <v>0</v>
      </c>
      <c r="L405">
        <f>IF(+支出入力表!M406="",0,+支出入力表!M406)</f>
        <v>0</v>
      </c>
      <c r="M405">
        <f>IF(支出入力表!S406="",0,支出入力表!S406)</f>
        <v>0</v>
      </c>
    </row>
    <row r="406" spans="2:13" x14ac:dyDescent="0.55000000000000004">
      <c r="B406" s="163" t="str">
        <f>IF(K406&gt;0,支出入力表!A407,"")</f>
        <v/>
      </c>
      <c r="C406" s="164" t="str">
        <f>IF(K406&gt;0,支出入力表!C407,"")</f>
        <v/>
      </c>
      <c r="D406" s="165" t="str">
        <f>IF(K406&gt;0,支出入力表!E407,"")</f>
        <v/>
      </c>
      <c r="E406" s="165" t="str">
        <f>IF(K406&gt;0,支出入力表!F407,"")</f>
        <v/>
      </c>
      <c r="F406" s="164" t="str">
        <f>IF(K406&gt;0,VLOOKUP(E406,支出入力表!F407:$M$2000,3,FALSE),"")</f>
        <v/>
      </c>
      <c r="G406" s="164" t="str">
        <f>IF(K406&gt;0,VLOOKUP(E406,支出入力表!F407:$M$2000,4,FALSE),"")</f>
        <v/>
      </c>
      <c r="H406" s="166" t="str">
        <f>IF(K406&gt;0,VLOOKUP(E406,支出入力表!F407:$M$2000,5,FALSE),"")</f>
        <v/>
      </c>
      <c r="I406" s="168" t="str">
        <f t="shared" si="13"/>
        <v/>
      </c>
      <c r="K406">
        <f t="shared" si="14"/>
        <v>0</v>
      </c>
      <c r="L406">
        <f>IF(+支出入力表!M407="",0,+支出入力表!M407)</f>
        <v>0</v>
      </c>
      <c r="M406">
        <f>IF(支出入力表!S407="",0,支出入力表!S407)</f>
        <v>0</v>
      </c>
    </row>
    <row r="407" spans="2:13" x14ac:dyDescent="0.55000000000000004">
      <c r="B407" s="163" t="str">
        <f>IF(K407&gt;0,支出入力表!A408,"")</f>
        <v/>
      </c>
      <c r="C407" s="164" t="str">
        <f>IF(K407&gt;0,支出入力表!C408,"")</f>
        <v/>
      </c>
      <c r="D407" s="165" t="str">
        <f>IF(K407&gt;0,支出入力表!E408,"")</f>
        <v/>
      </c>
      <c r="E407" s="165" t="str">
        <f>IF(K407&gt;0,支出入力表!F408,"")</f>
        <v/>
      </c>
      <c r="F407" s="164" t="str">
        <f>IF(K407&gt;0,VLOOKUP(E407,支出入力表!F408:$M$2000,3,FALSE),"")</f>
        <v/>
      </c>
      <c r="G407" s="164" t="str">
        <f>IF(K407&gt;0,VLOOKUP(E407,支出入力表!F408:$M$2000,4,FALSE),"")</f>
        <v/>
      </c>
      <c r="H407" s="166" t="str">
        <f>IF(K407&gt;0,VLOOKUP(E407,支出入力表!F408:$M$2000,5,FALSE),"")</f>
        <v/>
      </c>
      <c r="I407" s="168" t="str">
        <f t="shared" si="13"/>
        <v/>
      </c>
      <c r="K407">
        <f t="shared" si="14"/>
        <v>0</v>
      </c>
      <c r="L407">
        <f>IF(+支出入力表!M408="",0,+支出入力表!M408)</f>
        <v>0</v>
      </c>
      <c r="M407">
        <f>IF(支出入力表!S408="",0,支出入力表!S408)</f>
        <v>0</v>
      </c>
    </row>
    <row r="408" spans="2:13" x14ac:dyDescent="0.55000000000000004">
      <c r="B408" s="163" t="str">
        <f>IF(K408&gt;0,支出入力表!A409,"")</f>
        <v/>
      </c>
      <c r="C408" s="164" t="str">
        <f>IF(K408&gt;0,支出入力表!C409,"")</f>
        <v/>
      </c>
      <c r="D408" s="165" t="str">
        <f>IF(K408&gt;0,支出入力表!E409,"")</f>
        <v/>
      </c>
      <c r="E408" s="165" t="str">
        <f>IF(K408&gt;0,支出入力表!F409,"")</f>
        <v/>
      </c>
      <c r="F408" s="164" t="str">
        <f>IF(K408&gt;0,VLOOKUP(E408,支出入力表!F409:$M$2000,3,FALSE),"")</f>
        <v/>
      </c>
      <c r="G408" s="164" t="str">
        <f>IF(K408&gt;0,VLOOKUP(E408,支出入力表!F409:$M$2000,4,FALSE),"")</f>
        <v/>
      </c>
      <c r="H408" s="166" t="str">
        <f>IF(K408&gt;0,VLOOKUP(E408,支出入力表!F409:$M$2000,5,FALSE),"")</f>
        <v/>
      </c>
      <c r="I408" s="168" t="str">
        <f t="shared" si="13"/>
        <v/>
      </c>
      <c r="K408">
        <f t="shared" si="14"/>
        <v>0</v>
      </c>
      <c r="L408">
        <f>IF(+支出入力表!M409="",0,+支出入力表!M409)</f>
        <v>0</v>
      </c>
      <c r="M408">
        <f>IF(支出入力表!S409="",0,支出入力表!S409)</f>
        <v>0</v>
      </c>
    </row>
    <row r="409" spans="2:13" x14ac:dyDescent="0.55000000000000004">
      <c r="B409" s="163" t="str">
        <f>IF(K409&gt;0,支出入力表!A410,"")</f>
        <v/>
      </c>
      <c r="C409" s="164" t="str">
        <f>IF(K409&gt;0,支出入力表!C410,"")</f>
        <v/>
      </c>
      <c r="D409" s="165" t="str">
        <f>IF(K409&gt;0,支出入力表!E410,"")</f>
        <v/>
      </c>
      <c r="E409" s="165" t="str">
        <f>IF(K409&gt;0,支出入力表!F410,"")</f>
        <v/>
      </c>
      <c r="F409" s="164" t="str">
        <f>IF(K409&gt;0,VLOOKUP(E409,支出入力表!F410:$M$2000,3,FALSE),"")</f>
        <v/>
      </c>
      <c r="G409" s="164" t="str">
        <f>IF(K409&gt;0,VLOOKUP(E409,支出入力表!F410:$M$2000,4,FALSE),"")</f>
        <v/>
      </c>
      <c r="H409" s="166" t="str">
        <f>IF(K409&gt;0,VLOOKUP(E409,支出入力表!F410:$M$2000,5,FALSE),"")</f>
        <v/>
      </c>
      <c r="I409" s="168" t="str">
        <f t="shared" si="13"/>
        <v/>
      </c>
      <c r="K409">
        <f t="shared" si="14"/>
        <v>0</v>
      </c>
      <c r="L409">
        <f>IF(+支出入力表!M410="",0,+支出入力表!M410)</f>
        <v>0</v>
      </c>
      <c r="M409">
        <f>IF(支出入力表!S410="",0,支出入力表!S410)</f>
        <v>0</v>
      </c>
    </row>
    <row r="410" spans="2:13" x14ac:dyDescent="0.55000000000000004">
      <c r="B410" s="163" t="str">
        <f>IF(K410&gt;0,支出入力表!A411,"")</f>
        <v/>
      </c>
      <c r="C410" s="164" t="str">
        <f>IF(K410&gt;0,支出入力表!C411,"")</f>
        <v/>
      </c>
      <c r="D410" s="165" t="str">
        <f>IF(K410&gt;0,支出入力表!E411,"")</f>
        <v/>
      </c>
      <c r="E410" s="165" t="str">
        <f>IF(K410&gt;0,支出入力表!F411,"")</f>
        <v/>
      </c>
      <c r="F410" s="164" t="str">
        <f>IF(K410&gt;0,VLOOKUP(E410,支出入力表!F411:$M$2000,3,FALSE),"")</f>
        <v/>
      </c>
      <c r="G410" s="164" t="str">
        <f>IF(K410&gt;0,VLOOKUP(E410,支出入力表!F411:$M$2000,4,FALSE),"")</f>
        <v/>
      </c>
      <c r="H410" s="166" t="str">
        <f>IF(K410&gt;0,VLOOKUP(E410,支出入力表!F411:$M$2000,5,FALSE),"")</f>
        <v/>
      </c>
      <c r="I410" s="168" t="str">
        <f t="shared" si="13"/>
        <v/>
      </c>
      <c r="K410">
        <f t="shared" si="14"/>
        <v>0</v>
      </c>
      <c r="L410">
        <f>IF(+支出入力表!M411="",0,+支出入力表!M411)</f>
        <v>0</v>
      </c>
      <c r="M410">
        <f>IF(支出入力表!S411="",0,支出入力表!S411)</f>
        <v>0</v>
      </c>
    </row>
    <row r="411" spans="2:13" x14ac:dyDescent="0.55000000000000004">
      <c r="B411" s="163" t="str">
        <f>IF(K411&gt;0,支出入力表!A412,"")</f>
        <v/>
      </c>
      <c r="C411" s="164" t="str">
        <f>IF(K411&gt;0,支出入力表!C412,"")</f>
        <v/>
      </c>
      <c r="D411" s="165" t="str">
        <f>IF(K411&gt;0,支出入力表!E412,"")</f>
        <v/>
      </c>
      <c r="E411" s="165" t="str">
        <f>IF(K411&gt;0,支出入力表!F412,"")</f>
        <v/>
      </c>
      <c r="F411" s="164" t="str">
        <f>IF(K411&gt;0,VLOOKUP(E411,支出入力表!F412:$M$2000,3,FALSE),"")</f>
        <v/>
      </c>
      <c r="G411" s="164" t="str">
        <f>IF(K411&gt;0,VLOOKUP(E411,支出入力表!F412:$M$2000,4,FALSE),"")</f>
        <v/>
      </c>
      <c r="H411" s="166" t="str">
        <f>IF(K411&gt;0,VLOOKUP(E411,支出入力表!F412:$M$2000,5,FALSE),"")</f>
        <v/>
      </c>
      <c r="I411" s="168" t="str">
        <f t="shared" si="13"/>
        <v/>
      </c>
      <c r="K411">
        <f t="shared" si="14"/>
        <v>0</v>
      </c>
      <c r="L411">
        <f>IF(+支出入力表!M412="",0,+支出入力表!M412)</f>
        <v>0</v>
      </c>
      <c r="M411">
        <f>IF(支出入力表!S412="",0,支出入力表!S412)</f>
        <v>0</v>
      </c>
    </row>
    <row r="412" spans="2:13" x14ac:dyDescent="0.55000000000000004">
      <c r="B412" s="163" t="str">
        <f>IF(K412&gt;0,支出入力表!A413,"")</f>
        <v/>
      </c>
      <c r="C412" s="164" t="str">
        <f>IF(K412&gt;0,支出入力表!C413,"")</f>
        <v/>
      </c>
      <c r="D412" s="165" t="str">
        <f>IF(K412&gt;0,支出入力表!E413,"")</f>
        <v/>
      </c>
      <c r="E412" s="165" t="str">
        <f>IF(K412&gt;0,支出入力表!F413,"")</f>
        <v/>
      </c>
      <c r="F412" s="164" t="str">
        <f>IF(K412&gt;0,VLOOKUP(E412,支出入力表!F413:$M$2000,3,FALSE),"")</f>
        <v/>
      </c>
      <c r="G412" s="164" t="str">
        <f>IF(K412&gt;0,VLOOKUP(E412,支出入力表!F413:$M$2000,4,FALSE),"")</f>
        <v/>
      </c>
      <c r="H412" s="166" t="str">
        <f>IF(K412&gt;0,VLOOKUP(E412,支出入力表!F413:$M$2000,5,FALSE),"")</f>
        <v/>
      </c>
      <c r="I412" s="168" t="str">
        <f t="shared" si="13"/>
        <v/>
      </c>
      <c r="K412">
        <f t="shared" si="14"/>
        <v>0</v>
      </c>
      <c r="L412">
        <f>IF(+支出入力表!M413="",0,+支出入力表!M413)</f>
        <v>0</v>
      </c>
      <c r="M412">
        <f>IF(支出入力表!S413="",0,支出入力表!S413)</f>
        <v>0</v>
      </c>
    </row>
    <row r="413" spans="2:13" x14ac:dyDescent="0.55000000000000004">
      <c r="B413" s="163" t="str">
        <f>IF(K413&gt;0,支出入力表!A414,"")</f>
        <v/>
      </c>
      <c r="C413" s="164" t="str">
        <f>IF(K413&gt;0,支出入力表!C414,"")</f>
        <v/>
      </c>
      <c r="D413" s="165" t="str">
        <f>IF(K413&gt;0,支出入力表!E414,"")</f>
        <v/>
      </c>
      <c r="E413" s="165" t="str">
        <f>IF(K413&gt;0,支出入力表!F414,"")</f>
        <v/>
      </c>
      <c r="F413" s="164" t="str">
        <f>IF(K413&gt;0,VLOOKUP(E413,支出入力表!F414:$M$2000,3,FALSE),"")</f>
        <v/>
      </c>
      <c r="G413" s="164" t="str">
        <f>IF(K413&gt;0,VLOOKUP(E413,支出入力表!F414:$M$2000,4,FALSE),"")</f>
        <v/>
      </c>
      <c r="H413" s="166" t="str">
        <f>IF(K413&gt;0,VLOOKUP(E413,支出入力表!F414:$M$2000,5,FALSE),"")</f>
        <v/>
      </c>
      <c r="I413" s="168" t="str">
        <f t="shared" si="13"/>
        <v/>
      </c>
      <c r="K413">
        <f t="shared" si="14"/>
        <v>0</v>
      </c>
      <c r="L413">
        <f>IF(+支出入力表!M414="",0,+支出入力表!M414)</f>
        <v>0</v>
      </c>
      <c r="M413">
        <f>IF(支出入力表!S414="",0,支出入力表!S414)</f>
        <v>0</v>
      </c>
    </row>
    <row r="414" spans="2:13" x14ac:dyDescent="0.55000000000000004">
      <c r="B414" s="163" t="str">
        <f>IF(K414&gt;0,支出入力表!A415,"")</f>
        <v/>
      </c>
      <c r="C414" s="164" t="str">
        <f>IF(K414&gt;0,支出入力表!C415,"")</f>
        <v/>
      </c>
      <c r="D414" s="165" t="str">
        <f>IF(K414&gt;0,支出入力表!E415,"")</f>
        <v/>
      </c>
      <c r="E414" s="165" t="str">
        <f>IF(K414&gt;0,支出入力表!F415,"")</f>
        <v/>
      </c>
      <c r="F414" s="164" t="str">
        <f>IF(K414&gt;0,VLOOKUP(E414,支出入力表!F415:$M$2000,3,FALSE),"")</f>
        <v/>
      </c>
      <c r="G414" s="164" t="str">
        <f>IF(K414&gt;0,VLOOKUP(E414,支出入力表!F415:$M$2000,4,FALSE),"")</f>
        <v/>
      </c>
      <c r="H414" s="166" t="str">
        <f>IF(K414&gt;0,VLOOKUP(E414,支出入力表!F415:$M$2000,5,FALSE),"")</f>
        <v/>
      </c>
      <c r="I414" s="168" t="str">
        <f t="shared" si="13"/>
        <v/>
      </c>
      <c r="K414">
        <f t="shared" si="14"/>
        <v>0</v>
      </c>
      <c r="L414">
        <f>IF(+支出入力表!M415="",0,+支出入力表!M415)</f>
        <v>0</v>
      </c>
      <c r="M414">
        <f>IF(支出入力表!S415="",0,支出入力表!S415)</f>
        <v>0</v>
      </c>
    </row>
    <row r="415" spans="2:13" x14ac:dyDescent="0.55000000000000004">
      <c r="B415" s="163" t="str">
        <f>IF(K415&gt;0,支出入力表!A416,"")</f>
        <v/>
      </c>
      <c r="C415" s="164" t="str">
        <f>IF(K415&gt;0,支出入力表!C416,"")</f>
        <v/>
      </c>
      <c r="D415" s="165" t="str">
        <f>IF(K415&gt;0,支出入力表!E416,"")</f>
        <v/>
      </c>
      <c r="E415" s="165" t="str">
        <f>IF(K415&gt;0,支出入力表!F416,"")</f>
        <v/>
      </c>
      <c r="F415" s="164" t="str">
        <f>IF(K415&gt;0,VLOOKUP(E415,支出入力表!F416:$M$2000,3,FALSE),"")</f>
        <v/>
      </c>
      <c r="G415" s="164" t="str">
        <f>IF(K415&gt;0,VLOOKUP(E415,支出入力表!F416:$M$2000,4,FALSE),"")</f>
        <v/>
      </c>
      <c r="H415" s="166" t="str">
        <f>IF(K415&gt;0,VLOOKUP(E415,支出入力表!F416:$M$2000,5,FALSE),"")</f>
        <v/>
      </c>
      <c r="I415" s="168" t="str">
        <f t="shared" si="13"/>
        <v/>
      </c>
      <c r="K415">
        <f t="shared" si="14"/>
        <v>0</v>
      </c>
      <c r="L415">
        <f>IF(+支出入力表!M416="",0,+支出入力表!M416)</f>
        <v>0</v>
      </c>
      <c r="M415">
        <f>IF(支出入力表!S416="",0,支出入力表!S416)</f>
        <v>0</v>
      </c>
    </row>
    <row r="416" spans="2:13" x14ac:dyDescent="0.55000000000000004">
      <c r="B416" s="163" t="str">
        <f>IF(K416&gt;0,支出入力表!A417,"")</f>
        <v/>
      </c>
      <c r="C416" s="164" t="str">
        <f>IF(K416&gt;0,支出入力表!C417,"")</f>
        <v/>
      </c>
      <c r="D416" s="165" t="str">
        <f>IF(K416&gt;0,支出入力表!E417,"")</f>
        <v/>
      </c>
      <c r="E416" s="165" t="str">
        <f>IF(K416&gt;0,支出入力表!F417,"")</f>
        <v/>
      </c>
      <c r="F416" s="164" t="str">
        <f>IF(K416&gt;0,VLOOKUP(E416,支出入力表!F417:$M$2000,3,FALSE),"")</f>
        <v/>
      </c>
      <c r="G416" s="164" t="str">
        <f>IF(K416&gt;0,VLOOKUP(E416,支出入力表!F417:$M$2000,4,FALSE),"")</f>
        <v/>
      </c>
      <c r="H416" s="166" t="str">
        <f>IF(K416&gt;0,VLOOKUP(E416,支出入力表!F417:$M$2000,5,FALSE),"")</f>
        <v/>
      </c>
      <c r="I416" s="168" t="str">
        <f t="shared" si="13"/>
        <v/>
      </c>
      <c r="K416">
        <f t="shared" si="14"/>
        <v>0</v>
      </c>
      <c r="L416">
        <f>IF(+支出入力表!M417="",0,+支出入力表!M417)</f>
        <v>0</v>
      </c>
      <c r="M416">
        <f>IF(支出入力表!S417="",0,支出入力表!S417)</f>
        <v>0</v>
      </c>
    </row>
    <row r="417" spans="2:13" x14ac:dyDescent="0.55000000000000004">
      <c r="B417" s="163" t="str">
        <f>IF(K417&gt;0,支出入力表!A418,"")</f>
        <v/>
      </c>
      <c r="C417" s="164" t="str">
        <f>IF(K417&gt;0,支出入力表!C418,"")</f>
        <v/>
      </c>
      <c r="D417" s="165" t="str">
        <f>IF(K417&gt;0,支出入力表!E418,"")</f>
        <v/>
      </c>
      <c r="E417" s="165" t="str">
        <f>IF(K417&gt;0,支出入力表!F418,"")</f>
        <v/>
      </c>
      <c r="F417" s="164" t="str">
        <f>IF(K417&gt;0,VLOOKUP(E417,支出入力表!F418:$M$2000,3,FALSE),"")</f>
        <v/>
      </c>
      <c r="G417" s="164" t="str">
        <f>IF(K417&gt;0,VLOOKUP(E417,支出入力表!F418:$M$2000,4,FALSE),"")</f>
        <v/>
      </c>
      <c r="H417" s="166" t="str">
        <f>IF(K417&gt;0,VLOOKUP(E417,支出入力表!F418:$M$2000,5,FALSE),"")</f>
        <v/>
      </c>
      <c r="I417" s="168" t="str">
        <f t="shared" si="13"/>
        <v/>
      </c>
      <c r="K417">
        <f t="shared" si="14"/>
        <v>0</v>
      </c>
      <c r="L417">
        <f>IF(+支出入力表!M418="",0,+支出入力表!M418)</f>
        <v>0</v>
      </c>
      <c r="M417">
        <f>IF(支出入力表!S418="",0,支出入力表!S418)</f>
        <v>0</v>
      </c>
    </row>
    <row r="418" spans="2:13" x14ac:dyDescent="0.55000000000000004">
      <c r="B418" s="163" t="str">
        <f>IF(K418&gt;0,支出入力表!A419,"")</f>
        <v/>
      </c>
      <c r="C418" s="164" t="str">
        <f>IF(K418&gt;0,支出入力表!C419,"")</f>
        <v/>
      </c>
      <c r="D418" s="165" t="str">
        <f>IF(K418&gt;0,支出入力表!E419,"")</f>
        <v/>
      </c>
      <c r="E418" s="165" t="str">
        <f>IF(K418&gt;0,支出入力表!F419,"")</f>
        <v/>
      </c>
      <c r="F418" s="164" t="str">
        <f>IF(K418&gt;0,VLOOKUP(E418,支出入力表!F419:$M$2000,3,FALSE),"")</f>
        <v/>
      </c>
      <c r="G418" s="164" t="str">
        <f>IF(K418&gt;0,VLOOKUP(E418,支出入力表!F419:$M$2000,4,FALSE),"")</f>
        <v/>
      </c>
      <c r="H418" s="166" t="str">
        <f>IF(K418&gt;0,VLOOKUP(E418,支出入力表!F419:$M$2000,5,FALSE),"")</f>
        <v/>
      </c>
      <c r="I418" s="168" t="str">
        <f t="shared" si="13"/>
        <v/>
      </c>
      <c r="K418">
        <f t="shared" si="14"/>
        <v>0</v>
      </c>
      <c r="L418">
        <f>IF(+支出入力表!M419="",0,+支出入力表!M419)</f>
        <v>0</v>
      </c>
      <c r="M418">
        <f>IF(支出入力表!S419="",0,支出入力表!S419)</f>
        <v>0</v>
      </c>
    </row>
    <row r="419" spans="2:13" x14ac:dyDescent="0.55000000000000004">
      <c r="B419" s="163" t="str">
        <f>IF(K419&gt;0,支出入力表!A420,"")</f>
        <v/>
      </c>
      <c r="C419" s="164" t="str">
        <f>IF(K419&gt;0,支出入力表!C420,"")</f>
        <v/>
      </c>
      <c r="D419" s="165" t="str">
        <f>IF(K419&gt;0,支出入力表!E420,"")</f>
        <v/>
      </c>
      <c r="E419" s="165" t="str">
        <f>IF(K419&gt;0,支出入力表!F420,"")</f>
        <v/>
      </c>
      <c r="F419" s="164" t="str">
        <f>IF(K419&gt;0,VLOOKUP(E419,支出入力表!F420:$M$2000,3,FALSE),"")</f>
        <v/>
      </c>
      <c r="G419" s="164" t="str">
        <f>IF(K419&gt;0,VLOOKUP(E419,支出入力表!F420:$M$2000,4,FALSE),"")</f>
        <v/>
      </c>
      <c r="H419" s="166" t="str">
        <f>IF(K419&gt;0,VLOOKUP(E419,支出入力表!F420:$M$2000,5,FALSE),"")</f>
        <v/>
      </c>
      <c r="I419" s="168" t="str">
        <f t="shared" si="13"/>
        <v/>
      </c>
      <c r="K419">
        <f t="shared" si="14"/>
        <v>0</v>
      </c>
      <c r="L419">
        <f>IF(+支出入力表!M420="",0,+支出入力表!M420)</f>
        <v>0</v>
      </c>
      <c r="M419">
        <f>IF(支出入力表!S420="",0,支出入力表!S420)</f>
        <v>0</v>
      </c>
    </row>
    <row r="420" spans="2:13" x14ac:dyDescent="0.55000000000000004">
      <c r="B420" s="163" t="str">
        <f>IF(K420&gt;0,支出入力表!A421,"")</f>
        <v/>
      </c>
      <c r="C420" s="164" t="str">
        <f>IF(K420&gt;0,支出入力表!C421,"")</f>
        <v/>
      </c>
      <c r="D420" s="165" t="str">
        <f>IF(K420&gt;0,支出入力表!E421,"")</f>
        <v/>
      </c>
      <c r="E420" s="165" t="str">
        <f>IF(K420&gt;0,支出入力表!F421,"")</f>
        <v/>
      </c>
      <c r="F420" s="164" t="str">
        <f>IF(K420&gt;0,VLOOKUP(E420,支出入力表!F421:$M$2000,3,FALSE),"")</f>
        <v/>
      </c>
      <c r="G420" s="164" t="str">
        <f>IF(K420&gt;0,VLOOKUP(E420,支出入力表!F421:$M$2000,4,FALSE),"")</f>
        <v/>
      </c>
      <c r="H420" s="166" t="str">
        <f>IF(K420&gt;0,VLOOKUP(E420,支出入力表!F421:$M$2000,5,FALSE),"")</f>
        <v/>
      </c>
      <c r="I420" s="168" t="str">
        <f t="shared" si="13"/>
        <v/>
      </c>
      <c r="K420">
        <f t="shared" si="14"/>
        <v>0</v>
      </c>
      <c r="L420">
        <f>IF(+支出入力表!M421="",0,+支出入力表!M421)</f>
        <v>0</v>
      </c>
      <c r="M420">
        <f>IF(支出入力表!S421="",0,支出入力表!S421)</f>
        <v>0</v>
      </c>
    </row>
    <row r="421" spans="2:13" x14ac:dyDescent="0.55000000000000004">
      <c r="B421" s="163" t="str">
        <f>IF(K421&gt;0,支出入力表!A422,"")</f>
        <v/>
      </c>
      <c r="C421" s="164" t="str">
        <f>IF(K421&gt;0,支出入力表!C422,"")</f>
        <v/>
      </c>
      <c r="D421" s="165" t="str">
        <f>IF(K421&gt;0,支出入力表!E422,"")</f>
        <v/>
      </c>
      <c r="E421" s="165" t="str">
        <f>IF(K421&gt;0,支出入力表!F422,"")</f>
        <v/>
      </c>
      <c r="F421" s="164" t="str">
        <f>IF(K421&gt;0,VLOOKUP(E421,支出入力表!F422:$M$2000,3,FALSE),"")</f>
        <v/>
      </c>
      <c r="G421" s="164" t="str">
        <f>IF(K421&gt;0,VLOOKUP(E421,支出入力表!F422:$M$2000,4,FALSE),"")</f>
        <v/>
      </c>
      <c r="H421" s="166" t="str">
        <f>IF(K421&gt;0,VLOOKUP(E421,支出入力表!F422:$M$2000,5,FALSE),"")</f>
        <v/>
      </c>
      <c r="I421" s="168" t="str">
        <f t="shared" si="13"/>
        <v/>
      </c>
      <c r="K421">
        <f t="shared" si="14"/>
        <v>0</v>
      </c>
      <c r="L421">
        <f>IF(+支出入力表!M422="",0,+支出入力表!M422)</f>
        <v>0</v>
      </c>
      <c r="M421">
        <f>IF(支出入力表!S422="",0,支出入力表!S422)</f>
        <v>0</v>
      </c>
    </row>
    <row r="422" spans="2:13" x14ac:dyDescent="0.55000000000000004">
      <c r="B422" s="163" t="str">
        <f>IF(K422&gt;0,支出入力表!A423,"")</f>
        <v/>
      </c>
      <c r="C422" s="164" t="str">
        <f>IF(K422&gt;0,支出入力表!C423,"")</f>
        <v/>
      </c>
      <c r="D422" s="165" t="str">
        <f>IF(K422&gt;0,支出入力表!E423,"")</f>
        <v/>
      </c>
      <c r="E422" s="165" t="str">
        <f>IF(K422&gt;0,支出入力表!F423,"")</f>
        <v/>
      </c>
      <c r="F422" s="164" t="str">
        <f>IF(K422&gt;0,VLOOKUP(E422,支出入力表!F423:$M$2000,3,FALSE),"")</f>
        <v/>
      </c>
      <c r="G422" s="164" t="str">
        <f>IF(K422&gt;0,VLOOKUP(E422,支出入力表!F423:$M$2000,4,FALSE),"")</f>
        <v/>
      </c>
      <c r="H422" s="166" t="str">
        <f>IF(K422&gt;0,VLOOKUP(E422,支出入力表!F423:$M$2000,5,FALSE),"")</f>
        <v/>
      </c>
      <c r="I422" s="168" t="str">
        <f t="shared" si="13"/>
        <v/>
      </c>
      <c r="K422">
        <f t="shared" si="14"/>
        <v>0</v>
      </c>
      <c r="L422">
        <f>IF(+支出入力表!M423="",0,+支出入力表!M423)</f>
        <v>0</v>
      </c>
      <c r="M422">
        <f>IF(支出入力表!S423="",0,支出入力表!S423)</f>
        <v>0</v>
      </c>
    </row>
    <row r="423" spans="2:13" x14ac:dyDescent="0.55000000000000004">
      <c r="B423" s="163" t="str">
        <f>IF(K423&gt;0,支出入力表!A424,"")</f>
        <v/>
      </c>
      <c r="C423" s="164" t="str">
        <f>IF(K423&gt;0,支出入力表!C424,"")</f>
        <v/>
      </c>
      <c r="D423" s="165" t="str">
        <f>IF(K423&gt;0,支出入力表!E424,"")</f>
        <v/>
      </c>
      <c r="E423" s="165" t="str">
        <f>IF(K423&gt;0,支出入力表!F424,"")</f>
        <v/>
      </c>
      <c r="F423" s="164" t="str">
        <f>IF(K423&gt;0,VLOOKUP(E423,支出入力表!F424:$M$2000,3,FALSE),"")</f>
        <v/>
      </c>
      <c r="G423" s="164" t="str">
        <f>IF(K423&gt;0,VLOOKUP(E423,支出入力表!F424:$M$2000,4,FALSE),"")</f>
        <v/>
      </c>
      <c r="H423" s="166" t="str">
        <f>IF(K423&gt;0,VLOOKUP(E423,支出入力表!F424:$M$2000,5,FALSE),"")</f>
        <v/>
      </c>
      <c r="I423" s="168" t="str">
        <f t="shared" si="13"/>
        <v/>
      </c>
      <c r="K423">
        <f t="shared" si="14"/>
        <v>0</v>
      </c>
      <c r="L423">
        <f>IF(+支出入力表!M424="",0,+支出入力表!M424)</f>
        <v>0</v>
      </c>
      <c r="M423">
        <f>IF(支出入力表!S424="",0,支出入力表!S424)</f>
        <v>0</v>
      </c>
    </row>
    <row r="424" spans="2:13" x14ac:dyDescent="0.55000000000000004">
      <c r="B424" s="163" t="str">
        <f>IF(K424&gt;0,支出入力表!A425,"")</f>
        <v/>
      </c>
      <c r="C424" s="164" t="str">
        <f>IF(K424&gt;0,支出入力表!C425,"")</f>
        <v/>
      </c>
      <c r="D424" s="165" t="str">
        <f>IF(K424&gt;0,支出入力表!E425,"")</f>
        <v/>
      </c>
      <c r="E424" s="165" t="str">
        <f>IF(K424&gt;0,支出入力表!F425,"")</f>
        <v/>
      </c>
      <c r="F424" s="164" t="str">
        <f>IF(K424&gt;0,VLOOKUP(E424,支出入力表!F425:$M$2000,3,FALSE),"")</f>
        <v/>
      </c>
      <c r="G424" s="164" t="str">
        <f>IF(K424&gt;0,VLOOKUP(E424,支出入力表!F425:$M$2000,4,FALSE),"")</f>
        <v/>
      </c>
      <c r="H424" s="166" t="str">
        <f>IF(K424&gt;0,VLOOKUP(E424,支出入力表!F425:$M$2000,5,FALSE),"")</f>
        <v/>
      </c>
      <c r="I424" s="168" t="str">
        <f t="shared" si="13"/>
        <v/>
      </c>
      <c r="K424">
        <f t="shared" si="14"/>
        <v>0</v>
      </c>
      <c r="L424">
        <f>IF(+支出入力表!M425="",0,+支出入力表!M425)</f>
        <v>0</v>
      </c>
      <c r="M424">
        <f>IF(支出入力表!S425="",0,支出入力表!S425)</f>
        <v>0</v>
      </c>
    </row>
    <row r="425" spans="2:13" x14ac:dyDescent="0.55000000000000004">
      <c r="B425" s="163" t="str">
        <f>IF(K425&gt;0,支出入力表!A426,"")</f>
        <v/>
      </c>
      <c r="C425" s="164" t="str">
        <f>IF(K425&gt;0,支出入力表!C426,"")</f>
        <v/>
      </c>
      <c r="D425" s="165" t="str">
        <f>IF(K425&gt;0,支出入力表!E426,"")</f>
        <v/>
      </c>
      <c r="E425" s="165" t="str">
        <f>IF(K425&gt;0,支出入力表!F426,"")</f>
        <v/>
      </c>
      <c r="F425" s="164" t="str">
        <f>IF(K425&gt;0,VLOOKUP(E425,支出入力表!F426:$M$2000,3,FALSE),"")</f>
        <v/>
      </c>
      <c r="G425" s="164" t="str">
        <f>IF(K425&gt;0,VLOOKUP(E425,支出入力表!F426:$M$2000,4,FALSE),"")</f>
        <v/>
      </c>
      <c r="H425" s="166" t="str">
        <f>IF(K425&gt;0,VLOOKUP(E425,支出入力表!F426:$M$2000,5,FALSE),"")</f>
        <v/>
      </c>
      <c r="I425" s="168" t="str">
        <f t="shared" si="13"/>
        <v/>
      </c>
      <c r="K425">
        <f t="shared" si="14"/>
        <v>0</v>
      </c>
      <c r="L425">
        <f>IF(+支出入力表!M426="",0,+支出入力表!M426)</f>
        <v>0</v>
      </c>
      <c r="M425">
        <f>IF(支出入力表!S426="",0,支出入力表!S426)</f>
        <v>0</v>
      </c>
    </row>
    <row r="426" spans="2:13" x14ac:dyDescent="0.55000000000000004">
      <c r="B426" s="163" t="str">
        <f>IF(K426&gt;0,支出入力表!A427,"")</f>
        <v/>
      </c>
      <c r="C426" s="164" t="str">
        <f>IF(K426&gt;0,支出入力表!C427,"")</f>
        <v/>
      </c>
      <c r="D426" s="165" t="str">
        <f>IF(K426&gt;0,支出入力表!E427,"")</f>
        <v/>
      </c>
      <c r="E426" s="165" t="str">
        <f>IF(K426&gt;0,支出入力表!F427,"")</f>
        <v/>
      </c>
      <c r="F426" s="164" t="str">
        <f>IF(K426&gt;0,VLOOKUP(E426,支出入力表!F427:$M$2000,3,FALSE),"")</f>
        <v/>
      </c>
      <c r="G426" s="164" t="str">
        <f>IF(K426&gt;0,VLOOKUP(E426,支出入力表!F427:$M$2000,4,FALSE),"")</f>
        <v/>
      </c>
      <c r="H426" s="166" t="str">
        <f>IF(K426&gt;0,VLOOKUP(E426,支出入力表!F427:$M$2000,5,FALSE),"")</f>
        <v/>
      </c>
      <c r="I426" s="168" t="str">
        <f t="shared" si="13"/>
        <v/>
      </c>
      <c r="K426">
        <f t="shared" si="14"/>
        <v>0</v>
      </c>
      <c r="L426">
        <f>IF(+支出入力表!M427="",0,+支出入力表!M427)</f>
        <v>0</v>
      </c>
      <c r="M426">
        <f>IF(支出入力表!S427="",0,支出入力表!S427)</f>
        <v>0</v>
      </c>
    </row>
    <row r="427" spans="2:13" x14ac:dyDescent="0.55000000000000004">
      <c r="B427" s="163" t="str">
        <f>IF(K427&gt;0,支出入力表!A428,"")</f>
        <v/>
      </c>
      <c r="C427" s="164" t="str">
        <f>IF(K427&gt;0,支出入力表!C428,"")</f>
        <v/>
      </c>
      <c r="D427" s="165" t="str">
        <f>IF(K427&gt;0,支出入力表!E428,"")</f>
        <v/>
      </c>
      <c r="E427" s="165" t="str">
        <f>IF(K427&gt;0,支出入力表!F428,"")</f>
        <v/>
      </c>
      <c r="F427" s="164" t="str">
        <f>IF(K427&gt;0,VLOOKUP(E427,支出入力表!F428:$M$2000,3,FALSE),"")</f>
        <v/>
      </c>
      <c r="G427" s="164" t="str">
        <f>IF(K427&gt;0,VLOOKUP(E427,支出入力表!F428:$M$2000,4,FALSE),"")</f>
        <v/>
      </c>
      <c r="H427" s="166" t="str">
        <f>IF(K427&gt;0,VLOOKUP(E427,支出入力表!F428:$M$2000,5,FALSE),"")</f>
        <v/>
      </c>
      <c r="I427" s="168" t="str">
        <f t="shared" si="13"/>
        <v/>
      </c>
      <c r="K427">
        <f t="shared" si="14"/>
        <v>0</v>
      </c>
      <c r="L427">
        <f>IF(+支出入力表!M428="",0,+支出入力表!M428)</f>
        <v>0</v>
      </c>
      <c r="M427">
        <f>IF(支出入力表!S428="",0,支出入力表!S428)</f>
        <v>0</v>
      </c>
    </row>
    <row r="428" spans="2:13" x14ac:dyDescent="0.55000000000000004">
      <c r="B428" s="163" t="str">
        <f>IF(K428&gt;0,支出入力表!A429,"")</f>
        <v/>
      </c>
      <c r="C428" s="164" t="str">
        <f>IF(K428&gt;0,支出入力表!C429,"")</f>
        <v/>
      </c>
      <c r="D428" s="165" t="str">
        <f>IF(K428&gt;0,支出入力表!E429,"")</f>
        <v/>
      </c>
      <c r="E428" s="165" t="str">
        <f>IF(K428&gt;0,支出入力表!F429,"")</f>
        <v/>
      </c>
      <c r="F428" s="164" t="str">
        <f>IF(K428&gt;0,VLOOKUP(E428,支出入力表!F429:$M$2000,3,FALSE),"")</f>
        <v/>
      </c>
      <c r="G428" s="164" t="str">
        <f>IF(K428&gt;0,VLOOKUP(E428,支出入力表!F429:$M$2000,4,FALSE),"")</f>
        <v/>
      </c>
      <c r="H428" s="166" t="str">
        <f>IF(K428&gt;0,VLOOKUP(E428,支出入力表!F429:$M$2000,5,FALSE),"")</f>
        <v/>
      </c>
      <c r="I428" s="168" t="str">
        <f t="shared" si="13"/>
        <v/>
      </c>
      <c r="K428">
        <f t="shared" si="14"/>
        <v>0</v>
      </c>
      <c r="L428">
        <f>IF(+支出入力表!M429="",0,+支出入力表!M429)</f>
        <v>0</v>
      </c>
      <c r="M428">
        <f>IF(支出入力表!S429="",0,支出入力表!S429)</f>
        <v>0</v>
      </c>
    </row>
    <row r="429" spans="2:13" x14ac:dyDescent="0.55000000000000004">
      <c r="B429" s="163" t="str">
        <f>IF(K429&gt;0,支出入力表!A430,"")</f>
        <v/>
      </c>
      <c r="C429" s="164" t="str">
        <f>IF(K429&gt;0,支出入力表!C430,"")</f>
        <v/>
      </c>
      <c r="D429" s="165" t="str">
        <f>IF(K429&gt;0,支出入力表!E430,"")</f>
        <v/>
      </c>
      <c r="E429" s="165" t="str">
        <f>IF(K429&gt;0,支出入力表!F430,"")</f>
        <v/>
      </c>
      <c r="F429" s="164" t="str">
        <f>IF(K429&gt;0,VLOOKUP(E429,支出入力表!F430:$M$2000,3,FALSE),"")</f>
        <v/>
      </c>
      <c r="G429" s="164" t="str">
        <f>IF(K429&gt;0,VLOOKUP(E429,支出入力表!F430:$M$2000,4,FALSE),"")</f>
        <v/>
      </c>
      <c r="H429" s="166" t="str">
        <f>IF(K429&gt;0,VLOOKUP(E429,支出入力表!F430:$M$2000,5,FALSE),"")</f>
        <v/>
      </c>
      <c r="I429" s="168" t="str">
        <f t="shared" si="13"/>
        <v/>
      </c>
      <c r="K429">
        <f t="shared" si="14"/>
        <v>0</v>
      </c>
      <c r="L429">
        <f>IF(+支出入力表!M430="",0,+支出入力表!M430)</f>
        <v>0</v>
      </c>
      <c r="M429">
        <f>IF(支出入力表!S430="",0,支出入力表!S430)</f>
        <v>0</v>
      </c>
    </row>
    <row r="430" spans="2:13" x14ac:dyDescent="0.55000000000000004">
      <c r="B430" s="163" t="str">
        <f>IF(K430&gt;0,支出入力表!A431,"")</f>
        <v/>
      </c>
      <c r="C430" s="164" t="str">
        <f>IF(K430&gt;0,支出入力表!C431,"")</f>
        <v/>
      </c>
      <c r="D430" s="165" t="str">
        <f>IF(K430&gt;0,支出入力表!E431,"")</f>
        <v/>
      </c>
      <c r="E430" s="165" t="str">
        <f>IF(K430&gt;0,支出入力表!F431,"")</f>
        <v/>
      </c>
      <c r="F430" s="164" t="str">
        <f>IF(K430&gt;0,VLOOKUP(E430,支出入力表!F431:$M$2000,3,FALSE),"")</f>
        <v/>
      </c>
      <c r="G430" s="164" t="str">
        <f>IF(K430&gt;0,VLOOKUP(E430,支出入力表!F431:$M$2000,4,FALSE),"")</f>
        <v/>
      </c>
      <c r="H430" s="166" t="str">
        <f>IF(K430&gt;0,VLOOKUP(E430,支出入力表!F431:$M$2000,5,FALSE),"")</f>
        <v/>
      </c>
      <c r="I430" s="168" t="str">
        <f t="shared" si="13"/>
        <v/>
      </c>
      <c r="K430">
        <f t="shared" si="14"/>
        <v>0</v>
      </c>
      <c r="L430">
        <f>IF(+支出入力表!M431="",0,+支出入力表!M431)</f>
        <v>0</v>
      </c>
      <c r="M430">
        <f>IF(支出入力表!S431="",0,支出入力表!S431)</f>
        <v>0</v>
      </c>
    </row>
    <row r="431" spans="2:13" x14ac:dyDescent="0.55000000000000004">
      <c r="B431" s="163" t="str">
        <f>IF(K431&gt;0,支出入力表!A432,"")</f>
        <v/>
      </c>
      <c r="C431" s="164" t="str">
        <f>IF(K431&gt;0,支出入力表!C432,"")</f>
        <v/>
      </c>
      <c r="D431" s="165" t="str">
        <f>IF(K431&gt;0,支出入力表!E432,"")</f>
        <v/>
      </c>
      <c r="E431" s="165" t="str">
        <f>IF(K431&gt;0,支出入力表!F432,"")</f>
        <v/>
      </c>
      <c r="F431" s="164" t="str">
        <f>IF(K431&gt;0,VLOOKUP(E431,支出入力表!F432:$M$2000,3,FALSE),"")</f>
        <v/>
      </c>
      <c r="G431" s="164" t="str">
        <f>IF(K431&gt;0,VLOOKUP(E431,支出入力表!F432:$M$2000,4,FALSE),"")</f>
        <v/>
      </c>
      <c r="H431" s="166" t="str">
        <f>IF(K431&gt;0,VLOOKUP(E431,支出入力表!F432:$M$2000,5,FALSE),"")</f>
        <v/>
      </c>
      <c r="I431" s="168" t="str">
        <f t="shared" si="13"/>
        <v/>
      </c>
      <c r="K431">
        <f t="shared" si="14"/>
        <v>0</v>
      </c>
      <c r="L431">
        <f>IF(+支出入力表!M432="",0,+支出入力表!M432)</f>
        <v>0</v>
      </c>
      <c r="M431">
        <f>IF(支出入力表!S432="",0,支出入力表!S432)</f>
        <v>0</v>
      </c>
    </row>
    <row r="432" spans="2:13" x14ac:dyDescent="0.55000000000000004">
      <c r="B432" s="163" t="str">
        <f>IF(K432&gt;0,支出入力表!A433,"")</f>
        <v/>
      </c>
      <c r="C432" s="164" t="str">
        <f>IF(K432&gt;0,支出入力表!C433,"")</f>
        <v/>
      </c>
      <c r="D432" s="165" t="str">
        <f>IF(K432&gt;0,支出入力表!E433,"")</f>
        <v/>
      </c>
      <c r="E432" s="165" t="str">
        <f>IF(K432&gt;0,支出入力表!F433,"")</f>
        <v/>
      </c>
      <c r="F432" s="164" t="str">
        <f>IF(K432&gt;0,VLOOKUP(E432,支出入力表!F433:$M$2000,3,FALSE),"")</f>
        <v/>
      </c>
      <c r="G432" s="164" t="str">
        <f>IF(K432&gt;0,VLOOKUP(E432,支出入力表!F433:$M$2000,4,FALSE),"")</f>
        <v/>
      </c>
      <c r="H432" s="166" t="str">
        <f>IF(K432&gt;0,VLOOKUP(E432,支出入力表!F433:$M$2000,5,FALSE),"")</f>
        <v/>
      </c>
      <c r="I432" s="168" t="str">
        <f t="shared" si="13"/>
        <v/>
      </c>
      <c r="K432">
        <f t="shared" si="14"/>
        <v>0</v>
      </c>
      <c r="L432">
        <f>IF(+支出入力表!M433="",0,+支出入力表!M433)</f>
        <v>0</v>
      </c>
      <c r="M432">
        <f>IF(支出入力表!S433="",0,支出入力表!S433)</f>
        <v>0</v>
      </c>
    </row>
    <row r="433" spans="2:13" x14ac:dyDescent="0.55000000000000004">
      <c r="B433" s="163" t="str">
        <f>IF(K433&gt;0,支出入力表!A434,"")</f>
        <v/>
      </c>
      <c r="C433" s="164" t="str">
        <f>IF(K433&gt;0,支出入力表!C434,"")</f>
        <v/>
      </c>
      <c r="D433" s="165" t="str">
        <f>IF(K433&gt;0,支出入力表!E434,"")</f>
        <v/>
      </c>
      <c r="E433" s="165" t="str">
        <f>IF(K433&gt;0,支出入力表!F434,"")</f>
        <v/>
      </c>
      <c r="F433" s="164" t="str">
        <f>IF(K433&gt;0,VLOOKUP(E433,支出入力表!F434:$M$2000,3,FALSE),"")</f>
        <v/>
      </c>
      <c r="G433" s="164" t="str">
        <f>IF(K433&gt;0,VLOOKUP(E433,支出入力表!F434:$M$2000,4,FALSE),"")</f>
        <v/>
      </c>
      <c r="H433" s="166" t="str">
        <f>IF(K433&gt;0,VLOOKUP(E433,支出入力表!F434:$M$2000,5,FALSE),"")</f>
        <v/>
      </c>
      <c r="I433" s="168" t="str">
        <f t="shared" si="13"/>
        <v/>
      </c>
      <c r="K433">
        <f t="shared" si="14"/>
        <v>0</v>
      </c>
      <c r="L433">
        <f>IF(+支出入力表!M434="",0,+支出入力表!M434)</f>
        <v>0</v>
      </c>
      <c r="M433">
        <f>IF(支出入力表!S434="",0,支出入力表!S434)</f>
        <v>0</v>
      </c>
    </row>
    <row r="434" spans="2:13" x14ac:dyDescent="0.55000000000000004">
      <c r="B434" s="163" t="str">
        <f>IF(K434&gt;0,支出入力表!A435,"")</f>
        <v/>
      </c>
      <c r="C434" s="164" t="str">
        <f>IF(K434&gt;0,支出入力表!C435,"")</f>
        <v/>
      </c>
      <c r="D434" s="165" t="str">
        <f>IF(K434&gt;0,支出入力表!E435,"")</f>
        <v/>
      </c>
      <c r="E434" s="165" t="str">
        <f>IF(K434&gt;0,支出入力表!F435,"")</f>
        <v/>
      </c>
      <c r="F434" s="164" t="str">
        <f>IF(K434&gt;0,VLOOKUP(E434,支出入力表!F435:$M$2000,3,FALSE),"")</f>
        <v/>
      </c>
      <c r="G434" s="164" t="str">
        <f>IF(K434&gt;0,VLOOKUP(E434,支出入力表!F435:$M$2000,4,FALSE),"")</f>
        <v/>
      </c>
      <c r="H434" s="166" t="str">
        <f>IF(K434&gt;0,VLOOKUP(E434,支出入力表!F435:$M$2000,5,FALSE),"")</f>
        <v/>
      </c>
      <c r="I434" s="168" t="str">
        <f t="shared" si="13"/>
        <v/>
      </c>
      <c r="K434">
        <f t="shared" si="14"/>
        <v>0</v>
      </c>
      <c r="L434">
        <f>IF(+支出入力表!M435="",0,+支出入力表!M435)</f>
        <v>0</v>
      </c>
      <c r="M434">
        <f>IF(支出入力表!S435="",0,支出入力表!S435)</f>
        <v>0</v>
      </c>
    </row>
    <row r="435" spans="2:13" x14ac:dyDescent="0.55000000000000004">
      <c r="B435" s="163" t="str">
        <f>IF(K435&gt;0,支出入力表!A436,"")</f>
        <v/>
      </c>
      <c r="C435" s="164" t="str">
        <f>IF(K435&gt;0,支出入力表!C436,"")</f>
        <v/>
      </c>
      <c r="D435" s="165" t="str">
        <f>IF(K435&gt;0,支出入力表!E436,"")</f>
        <v/>
      </c>
      <c r="E435" s="165" t="str">
        <f>IF(K435&gt;0,支出入力表!F436,"")</f>
        <v/>
      </c>
      <c r="F435" s="164" t="str">
        <f>IF(K435&gt;0,VLOOKUP(E435,支出入力表!F436:$M$2000,3,FALSE),"")</f>
        <v/>
      </c>
      <c r="G435" s="164" t="str">
        <f>IF(K435&gt;0,VLOOKUP(E435,支出入力表!F436:$M$2000,4,FALSE),"")</f>
        <v/>
      </c>
      <c r="H435" s="166" t="str">
        <f>IF(K435&gt;0,VLOOKUP(E435,支出入力表!F436:$M$2000,5,FALSE),"")</f>
        <v/>
      </c>
      <c r="I435" s="168" t="str">
        <f t="shared" si="13"/>
        <v/>
      </c>
      <c r="K435">
        <f t="shared" si="14"/>
        <v>0</v>
      </c>
      <c r="L435">
        <f>IF(+支出入力表!M436="",0,+支出入力表!M436)</f>
        <v>0</v>
      </c>
      <c r="M435">
        <f>IF(支出入力表!S436="",0,支出入力表!S436)</f>
        <v>0</v>
      </c>
    </row>
    <row r="436" spans="2:13" x14ac:dyDescent="0.55000000000000004">
      <c r="B436" s="163" t="str">
        <f>IF(K436&gt;0,支出入力表!A437,"")</f>
        <v/>
      </c>
      <c r="C436" s="164" t="str">
        <f>IF(K436&gt;0,支出入力表!C437,"")</f>
        <v/>
      </c>
      <c r="D436" s="165" t="str">
        <f>IF(K436&gt;0,支出入力表!E437,"")</f>
        <v/>
      </c>
      <c r="E436" s="165" t="str">
        <f>IF(K436&gt;0,支出入力表!F437,"")</f>
        <v/>
      </c>
      <c r="F436" s="164" t="str">
        <f>IF(K436&gt;0,VLOOKUP(E436,支出入力表!F437:$M$2000,3,FALSE),"")</f>
        <v/>
      </c>
      <c r="G436" s="164" t="str">
        <f>IF(K436&gt;0,VLOOKUP(E436,支出入力表!F437:$M$2000,4,FALSE),"")</f>
        <v/>
      </c>
      <c r="H436" s="166" t="str">
        <f>IF(K436&gt;0,VLOOKUP(E436,支出入力表!F437:$M$2000,5,FALSE),"")</f>
        <v/>
      </c>
      <c r="I436" s="168" t="str">
        <f t="shared" si="13"/>
        <v/>
      </c>
      <c r="K436">
        <f t="shared" si="14"/>
        <v>0</v>
      </c>
      <c r="L436">
        <f>IF(+支出入力表!M437="",0,+支出入力表!M437)</f>
        <v>0</v>
      </c>
      <c r="M436">
        <f>IF(支出入力表!S437="",0,支出入力表!S437)</f>
        <v>0</v>
      </c>
    </row>
    <row r="437" spans="2:13" x14ac:dyDescent="0.55000000000000004">
      <c r="B437" s="163" t="str">
        <f>IF(K437&gt;0,支出入力表!A438,"")</f>
        <v/>
      </c>
      <c r="C437" s="164" t="str">
        <f>IF(K437&gt;0,支出入力表!C438,"")</f>
        <v/>
      </c>
      <c r="D437" s="165" t="str">
        <f>IF(K437&gt;0,支出入力表!E438,"")</f>
        <v/>
      </c>
      <c r="E437" s="165" t="str">
        <f>IF(K437&gt;0,支出入力表!F438,"")</f>
        <v/>
      </c>
      <c r="F437" s="164" t="str">
        <f>IF(K437&gt;0,VLOOKUP(E437,支出入力表!F438:$M$2000,3,FALSE),"")</f>
        <v/>
      </c>
      <c r="G437" s="164" t="str">
        <f>IF(K437&gt;0,VLOOKUP(E437,支出入力表!F438:$M$2000,4,FALSE),"")</f>
        <v/>
      </c>
      <c r="H437" s="166" t="str">
        <f>IF(K437&gt;0,VLOOKUP(E437,支出入力表!F438:$M$2000,5,FALSE),"")</f>
        <v/>
      </c>
      <c r="I437" s="168" t="str">
        <f t="shared" si="13"/>
        <v/>
      </c>
      <c r="K437">
        <f t="shared" si="14"/>
        <v>0</v>
      </c>
      <c r="L437">
        <f>IF(+支出入力表!M438="",0,+支出入力表!M438)</f>
        <v>0</v>
      </c>
      <c r="M437">
        <f>IF(支出入力表!S438="",0,支出入力表!S438)</f>
        <v>0</v>
      </c>
    </row>
    <row r="438" spans="2:13" x14ac:dyDescent="0.55000000000000004">
      <c r="B438" s="163" t="str">
        <f>IF(K438&gt;0,支出入力表!A439,"")</f>
        <v/>
      </c>
      <c r="C438" s="164" t="str">
        <f>IF(K438&gt;0,支出入力表!C439,"")</f>
        <v/>
      </c>
      <c r="D438" s="165" t="str">
        <f>IF(K438&gt;0,支出入力表!E439,"")</f>
        <v/>
      </c>
      <c r="E438" s="165" t="str">
        <f>IF(K438&gt;0,支出入力表!F439,"")</f>
        <v/>
      </c>
      <c r="F438" s="164" t="str">
        <f>IF(K438&gt;0,VLOOKUP(E438,支出入力表!F439:$M$2000,3,FALSE),"")</f>
        <v/>
      </c>
      <c r="G438" s="164" t="str">
        <f>IF(K438&gt;0,VLOOKUP(E438,支出入力表!F439:$M$2000,4,FALSE),"")</f>
        <v/>
      </c>
      <c r="H438" s="166" t="str">
        <f>IF(K438&gt;0,VLOOKUP(E438,支出入力表!F439:$M$2000,5,FALSE),"")</f>
        <v/>
      </c>
      <c r="I438" s="168" t="str">
        <f t="shared" si="13"/>
        <v/>
      </c>
      <c r="K438">
        <f t="shared" si="14"/>
        <v>0</v>
      </c>
      <c r="L438">
        <f>IF(+支出入力表!M439="",0,+支出入力表!M439)</f>
        <v>0</v>
      </c>
      <c r="M438">
        <f>IF(支出入力表!S439="",0,支出入力表!S439)</f>
        <v>0</v>
      </c>
    </row>
    <row r="439" spans="2:13" x14ac:dyDescent="0.55000000000000004">
      <c r="B439" s="163" t="str">
        <f>IF(K439&gt;0,支出入力表!A440,"")</f>
        <v/>
      </c>
      <c r="C439" s="164" t="str">
        <f>IF(K439&gt;0,支出入力表!C440,"")</f>
        <v/>
      </c>
      <c r="D439" s="165" t="str">
        <f>IF(K439&gt;0,支出入力表!E440,"")</f>
        <v/>
      </c>
      <c r="E439" s="165" t="str">
        <f>IF(K439&gt;0,支出入力表!F440,"")</f>
        <v/>
      </c>
      <c r="F439" s="164" t="str">
        <f>IF(K439&gt;0,VLOOKUP(E439,支出入力表!F440:$M$2000,3,FALSE),"")</f>
        <v/>
      </c>
      <c r="G439" s="164" t="str">
        <f>IF(K439&gt;0,VLOOKUP(E439,支出入力表!F440:$M$2000,4,FALSE),"")</f>
        <v/>
      </c>
      <c r="H439" s="166" t="str">
        <f>IF(K439&gt;0,VLOOKUP(E439,支出入力表!F440:$M$2000,5,FALSE),"")</f>
        <v/>
      </c>
      <c r="I439" s="168" t="str">
        <f t="shared" si="13"/>
        <v/>
      </c>
      <c r="K439">
        <f t="shared" si="14"/>
        <v>0</v>
      </c>
      <c r="L439">
        <f>IF(+支出入力表!M440="",0,+支出入力表!M440)</f>
        <v>0</v>
      </c>
      <c r="M439">
        <f>IF(支出入力表!S440="",0,支出入力表!S440)</f>
        <v>0</v>
      </c>
    </row>
    <row r="440" spans="2:13" x14ac:dyDescent="0.55000000000000004">
      <c r="B440" s="163" t="str">
        <f>IF(K440&gt;0,支出入力表!A441,"")</f>
        <v/>
      </c>
      <c r="C440" s="164" t="str">
        <f>IF(K440&gt;0,支出入力表!C441,"")</f>
        <v/>
      </c>
      <c r="D440" s="165" t="str">
        <f>IF(K440&gt;0,支出入力表!E441,"")</f>
        <v/>
      </c>
      <c r="E440" s="165" t="str">
        <f>IF(K440&gt;0,支出入力表!F441,"")</f>
        <v/>
      </c>
      <c r="F440" s="164" t="str">
        <f>IF(K440&gt;0,VLOOKUP(E440,支出入力表!F441:$M$2000,3,FALSE),"")</f>
        <v/>
      </c>
      <c r="G440" s="164" t="str">
        <f>IF(K440&gt;0,VLOOKUP(E440,支出入力表!F441:$M$2000,4,FALSE),"")</f>
        <v/>
      </c>
      <c r="H440" s="166" t="str">
        <f>IF(K440&gt;0,VLOOKUP(E440,支出入力表!F441:$M$2000,5,FALSE),"")</f>
        <v/>
      </c>
      <c r="I440" s="168" t="str">
        <f t="shared" si="13"/>
        <v/>
      </c>
      <c r="K440">
        <f t="shared" si="14"/>
        <v>0</v>
      </c>
      <c r="L440">
        <f>IF(+支出入力表!M441="",0,+支出入力表!M441)</f>
        <v>0</v>
      </c>
      <c r="M440">
        <f>IF(支出入力表!S441="",0,支出入力表!S441)</f>
        <v>0</v>
      </c>
    </row>
    <row r="441" spans="2:13" x14ac:dyDescent="0.55000000000000004">
      <c r="B441" s="163" t="str">
        <f>IF(K441&gt;0,支出入力表!A442,"")</f>
        <v/>
      </c>
      <c r="C441" s="164" t="str">
        <f>IF(K441&gt;0,支出入力表!C442,"")</f>
        <v/>
      </c>
      <c r="D441" s="165" t="str">
        <f>IF(K441&gt;0,支出入力表!E442,"")</f>
        <v/>
      </c>
      <c r="E441" s="165" t="str">
        <f>IF(K441&gt;0,支出入力表!F442,"")</f>
        <v/>
      </c>
      <c r="F441" s="164" t="str">
        <f>IF(K441&gt;0,VLOOKUP(E441,支出入力表!F442:$M$2000,3,FALSE),"")</f>
        <v/>
      </c>
      <c r="G441" s="164" t="str">
        <f>IF(K441&gt;0,VLOOKUP(E441,支出入力表!F442:$M$2000,4,FALSE),"")</f>
        <v/>
      </c>
      <c r="H441" s="166" t="str">
        <f>IF(K441&gt;0,VLOOKUP(E441,支出入力表!F442:$M$2000,5,FALSE),"")</f>
        <v/>
      </c>
      <c r="I441" s="168" t="str">
        <f t="shared" si="13"/>
        <v/>
      </c>
      <c r="K441">
        <f t="shared" si="14"/>
        <v>0</v>
      </c>
      <c r="L441">
        <f>IF(+支出入力表!M442="",0,+支出入力表!M442)</f>
        <v>0</v>
      </c>
      <c r="M441">
        <f>IF(支出入力表!S442="",0,支出入力表!S442)</f>
        <v>0</v>
      </c>
    </row>
    <row r="442" spans="2:13" x14ac:dyDescent="0.55000000000000004">
      <c r="B442" s="163" t="str">
        <f>IF(K442&gt;0,支出入力表!A443,"")</f>
        <v/>
      </c>
      <c r="C442" s="164" t="str">
        <f>IF(K442&gt;0,支出入力表!C443,"")</f>
        <v/>
      </c>
      <c r="D442" s="165" t="str">
        <f>IF(K442&gt;0,支出入力表!E443,"")</f>
        <v/>
      </c>
      <c r="E442" s="165" t="str">
        <f>IF(K442&gt;0,支出入力表!F443,"")</f>
        <v/>
      </c>
      <c r="F442" s="164" t="str">
        <f>IF(K442&gt;0,VLOOKUP(E442,支出入力表!F443:$M$2000,3,FALSE),"")</f>
        <v/>
      </c>
      <c r="G442" s="164" t="str">
        <f>IF(K442&gt;0,VLOOKUP(E442,支出入力表!F443:$M$2000,4,FALSE),"")</f>
        <v/>
      </c>
      <c r="H442" s="166" t="str">
        <f>IF(K442&gt;0,VLOOKUP(E442,支出入力表!F443:$M$2000,5,FALSE),"")</f>
        <v/>
      </c>
      <c r="I442" s="168" t="str">
        <f t="shared" si="13"/>
        <v/>
      </c>
      <c r="K442">
        <f t="shared" si="14"/>
        <v>0</v>
      </c>
      <c r="L442">
        <f>IF(+支出入力表!M443="",0,+支出入力表!M443)</f>
        <v>0</v>
      </c>
      <c r="M442">
        <f>IF(支出入力表!S443="",0,支出入力表!S443)</f>
        <v>0</v>
      </c>
    </row>
    <row r="443" spans="2:13" x14ac:dyDescent="0.55000000000000004">
      <c r="B443" s="163" t="str">
        <f>IF(K443&gt;0,支出入力表!A444,"")</f>
        <v/>
      </c>
      <c r="C443" s="164" t="str">
        <f>IF(K443&gt;0,支出入力表!C444,"")</f>
        <v/>
      </c>
      <c r="D443" s="165" t="str">
        <f>IF(K443&gt;0,支出入力表!E444,"")</f>
        <v/>
      </c>
      <c r="E443" s="165" t="str">
        <f>IF(K443&gt;0,支出入力表!F444,"")</f>
        <v/>
      </c>
      <c r="F443" s="164" t="str">
        <f>IF(K443&gt;0,VLOOKUP(E443,支出入力表!F444:$M$2000,3,FALSE),"")</f>
        <v/>
      </c>
      <c r="G443" s="164" t="str">
        <f>IF(K443&gt;0,VLOOKUP(E443,支出入力表!F444:$M$2000,4,FALSE),"")</f>
        <v/>
      </c>
      <c r="H443" s="166" t="str">
        <f>IF(K443&gt;0,VLOOKUP(E443,支出入力表!F444:$M$2000,5,FALSE),"")</f>
        <v/>
      </c>
      <c r="I443" s="168" t="str">
        <f t="shared" si="13"/>
        <v/>
      </c>
      <c r="K443">
        <f t="shared" si="14"/>
        <v>0</v>
      </c>
      <c r="L443">
        <f>IF(+支出入力表!M444="",0,+支出入力表!M444)</f>
        <v>0</v>
      </c>
      <c r="M443">
        <f>IF(支出入力表!S444="",0,支出入力表!S444)</f>
        <v>0</v>
      </c>
    </row>
    <row r="444" spans="2:13" x14ac:dyDescent="0.55000000000000004">
      <c r="B444" s="163" t="str">
        <f>IF(K444&gt;0,支出入力表!A445,"")</f>
        <v/>
      </c>
      <c r="C444" s="164" t="str">
        <f>IF(K444&gt;0,支出入力表!C445,"")</f>
        <v/>
      </c>
      <c r="D444" s="165" t="str">
        <f>IF(K444&gt;0,支出入力表!E445,"")</f>
        <v/>
      </c>
      <c r="E444" s="165" t="str">
        <f>IF(K444&gt;0,支出入力表!F445,"")</f>
        <v/>
      </c>
      <c r="F444" s="164" t="str">
        <f>IF(K444&gt;0,VLOOKUP(E444,支出入力表!F445:$M$2000,3,FALSE),"")</f>
        <v/>
      </c>
      <c r="G444" s="164" t="str">
        <f>IF(K444&gt;0,VLOOKUP(E444,支出入力表!F445:$M$2000,4,FALSE),"")</f>
        <v/>
      </c>
      <c r="H444" s="166" t="str">
        <f>IF(K444&gt;0,VLOOKUP(E444,支出入力表!F445:$M$2000,5,FALSE),"")</f>
        <v/>
      </c>
      <c r="I444" s="168" t="str">
        <f t="shared" si="13"/>
        <v/>
      </c>
      <c r="K444">
        <f t="shared" si="14"/>
        <v>0</v>
      </c>
      <c r="L444">
        <f>IF(+支出入力表!M445="",0,+支出入力表!M445)</f>
        <v>0</v>
      </c>
      <c r="M444">
        <f>IF(支出入力表!S445="",0,支出入力表!S445)</f>
        <v>0</v>
      </c>
    </row>
    <row r="445" spans="2:13" x14ac:dyDescent="0.55000000000000004">
      <c r="B445" s="163" t="str">
        <f>IF(K445&gt;0,支出入力表!A446,"")</f>
        <v/>
      </c>
      <c r="C445" s="164" t="str">
        <f>IF(K445&gt;0,支出入力表!C446,"")</f>
        <v/>
      </c>
      <c r="D445" s="165" t="str">
        <f>IF(K445&gt;0,支出入力表!E446,"")</f>
        <v/>
      </c>
      <c r="E445" s="165" t="str">
        <f>IF(K445&gt;0,支出入力表!F446,"")</f>
        <v/>
      </c>
      <c r="F445" s="164" t="str">
        <f>IF(K445&gt;0,VLOOKUP(E445,支出入力表!F446:$M$2000,3,FALSE),"")</f>
        <v/>
      </c>
      <c r="G445" s="164" t="str">
        <f>IF(K445&gt;0,VLOOKUP(E445,支出入力表!F446:$M$2000,4,FALSE),"")</f>
        <v/>
      </c>
      <c r="H445" s="166" t="str">
        <f>IF(K445&gt;0,VLOOKUP(E445,支出入力表!F446:$M$2000,5,FALSE),"")</f>
        <v/>
      </c>
      <c r="I445" s="168" t="str">
        <f t="shared" si="13"/>
        <v/>
      </c>
      <c r="K445">
        <f t="shared" si="14"/>
        <v>0</v>
      </c>
      <c r="L445">
        <f>IF(+支出入力表!M446="",0,+支出入力表!M446)</f>
        <v>0</v>
      </c>
      <c r="M445">
        <f>IF(支出入力表!S446="",0,支出入力表!S446)</f>
        <v>0</v>
      </c>
    </row>
    <row r="446" spans="2:13" x14ac:dyDescent="0.55000000000000004">
      <c r="B446" s="163" t="str">
        <f>IF(K446&gt;0,支出入力表!A447,"")</f>
        <v/>
      </c>
      <c r="C446" s="164" t="str">
        <f>IF(K446&gt;0,支出入力表!C447,"")</f>
        <v/>
      </c>
      <c r="D446" s="165" t="str">
        <f>IF(K446&gt;0,支出入力表!E447,"")</f>
        <v/>
      </c>
      <c r="E446" s="165" t="str">
        <f>IF(K446&gt;0,支出入力表!F447,"")</f>
        <v/>
      </c>
      <c r="F446" s="164" t="str">
        <f>IF(K446&gt;0,VLOOKUP(E446,支出入力表!F447:$M$2000,3,FALSE),"")</f>
        <v/>
      </c>
      <c r="G446" s="164" t="str">
        <f>IF(K446&gt;0,VLOOKUP(E446,支出入力表!F447:$M$2000,4,FALSE),"")</f>
        <v/>
      </c>
      <c r="H446" s="166" t="str">
        <f>IF(K446&gt;0,VLOOKUP(E446,支出入力表!F447:$M$2000,5,FALSE),"")</f>
        <v/>
      </c>
      <c r="I446" s="168" t="str">
        <f t="shared" si="13"/>
        <v/>
      </c>
      <c r="K446">
        <f t="shared" si="14"/>
        <v>0</v>
      </c>
      <c r="L446">
        <f>IF(+支出入力表!M447="",0,+支出入力表!M447)</f>
        <v>0</v>
      </c>
      <c r="M446">
        <f>IF(支出入力表!S447="",0,支出入力表!S447)</f>
        <v>0</v>
      </c>
    </row>
    <row r="447" spans="2:13" x14ac:dyDescent="0.55000000000000004">
      <c r="B447" s="163" t="str">
        <f>IF(K447&gt;0,支出入力表!A448,"")</f>
        <v/>
      </c>
      <c r="C447" s="164" t="str">
        <f>IF(K447&gt;0,支出入力表!C448,"")</f>
        <v/>
      </c>
      <c r="D447" s="165" t="str">
        <f>IF(K447&gt;0,支出入力表!E448,"")</f>
        <v/>
      </c>
      <c r="E447" s="165" t="str">
        <f>IF(K447&gt;0,支出入力表!F448,"")</f>
        <v/>
      </c>
      <c r="F447" s="164" t="str">
        <f>IF(K447&gt;0,VLOOKUP(E447,支出入力表!F448:$M$2000,3,FALSE),"")</f>
        <v/>
      </c>
      <c r="G447" s="164" t="str">
        <f>IF(K447&gt;0,VLOOKUP(E447,支出入力表!F448:$M$2000,4,FALSE),"")</f>
        <v/>
      </c>
      <c r="H447" s="166" t="str">
        <f>IF(K447&gt;0,VLOOKUP(E447,支出入力表!F448:$M$2000,5,FALSE),"")</f>
        <v/>
      </c>
      <c r="I447" s="168" t="str">
        <f t="shared" si="13"/>
        <v/>
      </c>
      <c r="K447">
        <f t="shared" si="14"/>
        <v>0</v>
      </c>
      <c r="L447">
        <f>IF(+支出入力表!M448="",0,+支出入力表!M448)</f>
        <v>0</v>
      </c>
      <c r="M447">
        <f>IF(支出入力表!S448="",0,支出入力表!S448)</f>
        <v>0</v>
      </c>
    </row>
    <row r="448" spans="2:13" x14ac:dyDescent="0.55000000000000004">
      <c r="B448" s="163" t="str">
        <f>IF(K448&gt;0,支出入力表!A449,"")</f>
        <v/>
      </c>
      <c r="C448" s="164" t="str">
        <f>IF(K448&gt;0,支出入力表!C449,"")</f>
        <v/>
      </c>
      <c r="D448" s="165" t="str">
        <f>IF(K448&gt;0,支出入力表!E449,"")</f>
        <v/>
      </c>
      <c r="E448" s="165" t="str">
        <f>IF(K448&gt;0,支出入力表!F449,"")</f>
        <v/>
      </c>
      <c r="F448" s="164" t="str">
        <f>IF(K448&gt;0,VLOOKUP(E448,支出入力表!F449:$M$2000,3,FALSE),"")</f>
        <v/>
      </c>
      <c r="G448" s="164" t="str">
        <f>IF(K448&gt;0,VLOOKUP(E448,支出入力表!F449:$M$2000,4,FALSE),"")</f>
        <v/>
      </c>
      <c r="H448" s="166" t="str">
        <f>IF(K448&gt;0,VLOOKUP(E448,支出入力表!F449:$M$2000,5,FALSE),"")</f>
        <v/>
      </c>
      <c r="I448" s="168" t="str">
        <f t="shared" si="13"/>
        <v/>
      </c>
      <c r="K448">
        <f t="shared" si="14"/>
        <v>0</v>
      </c>
      <c r="L448">
        <f>IF(+支出入力表!M449="",0,+支出入力表!M449)</f>
        <v>0</v>
      </c>
      <c r="M448">
        <f>IF(支出入力表!S449="",0,支出入力表!S449)</f>
        <v>0</v>
      </c>
    </row>
    <row r="449" spans="2:13" x14ac:dyDescent="0.55000000000000004">
      <c r="B449" s="163" t="str">
        <f>IF(K449&gt;0,支出入力表!A450,"")</f>
        <v/>
      </c>
      <c r="C449" s="164" t="str">
        <f>IF(K449&gt;0,支出入力表!C450,"")</f>
        <v/>
      </c>
      <c r="D449" s="165" t="str">
        <f>IF(K449&gt;0,支出入力表!E450,"")</f>
        <v/>
      </c>
      <c r="E449" s="165" t="str">
        <f>IF(K449&gt;0,支出入力表!F450,"")</f>
        <v/>
      </c>
      <c r="F449" s="164" t="str">
        <f>IF(K449&gt;0,VLOOKUP(E449,支出入力表!F450:$M$2000,3,FALSE),"")</f>
        <v/>
      </c>
      <c r="G449" s="164" t="str">
        <f>IF(K449&gt;0,VLOOKUP(E449,支出入力表!F450:$M$2000,4,FALSE),"")</f>
        <v/>
      </c>
      <c r="H449" s="166" t="str">
        <f>IF(K449&gt;0,VLOOKUP(E449,支出入力表!F450:$M$2000,5,FALSE),"")</f>
        <v/>
      </c>
      <c r="I449" s="168" t="str">
        <f t="shared" si="13"/>
        <v/>
      </c>
      <c r="K449">
        <f t="shared" si="14"/>
        <v>0</v>
      </c>
      <c r="L449">
        <f>IF(+支出入力表!M450="",0,+支出入力表!M450)</f>
        <v>0</v>
      </c>
      <c r="M449">
        <f>IF(支出入力表!S450="",0,支出入力表!S450)</f>
        <v>0</v>
      </c>
    </row>
    <row r="450" spans="2:13" x14ac:dyDescent="0.55000000000000004">
      <c r="B450" s="163" t="str">
        <f>IF(K450&gt;0,支出入力表!A451,"")</f>
        <v/>
      </c>
      <c r="C450" s="164" t="str">
        <f>IF(K450&gt;0,支出入力表!C451,"")</f>
        <v/>
      </c>
      <c r="D450" s="165" t="str">
        <f>IF(K450&gt;0,支出入力表!E451,"")</f>
        <v/>
      </c>
      <c r="E450" s="165" t="str">
        <f>IF(K450&gt;0,支出入力表!F451,"")</f>
        <v/>
      </c>
      <c r="F450" s="164" t="str">
        <f>IF(K450&gt;0,VLOOKUP(E450,支出入力表!F451:$M$2000,3,FALSE),"")</f>
        <v/>
      </c>
      <c r="G450" s="164" t="str">
        <f>IF(K450&gt;0,VLOOKUP(E450,支出入力表!F451:$M$2000,4,FALSE),"")</f>
        <v/>
      </c>
      <c r="H450" s="166" t="str">
        <f>IF(K450&gt;0,VLOOKUP(E450,支出入力表!F451:$M$2000,5,FALSE),"")</f>
        <v/>
      </c>
      <c r="I450" s="168" t="str">
        <f t="shared" si="13"/>
        <v/>
      </c>
      <c r="K450">
        <f t="shared" si="14"/>
        <v>0</v>
      </c>
      <c r="L450">
        <f>IF(+支出入力表!M451="",0,+支出入力表!M451)</f>
        <v>0</v>
      </c>
      <c r="M450">
        <f>IF(支出入力表!S451="",0,支出入力表!S451)</f>
        <v>0</v>
      </c>
    </row>
    <row r="451" spans="2:13" x14ac:dyDescent="0.55000000000000004">
      <c r="B451" s="163" t="str">
        <f>IF(K451&gt;0,支出入力表!A452,"")</f>
        <v/>
      </c>
      <c r="C451" s="164" t="str">
        <f>IF(K451&gt;0,支出入力表!C452,"")</f>
        <v/>
      </c>
      <c r="D451" s="165" t="str">
        <f>IF(K451&gt;0,支出入力表!E452,"")</f>
        <v/>
      </c>
      <c r="E451" s="165" t="str">
        <f>IF(K451&gt;0,支出入力表!F452,"")</f>
        <v/>
      </c>
      <c r="F451" s="164" t="str">
        <f>IF(K451&gt;0,VLOOKUP(E451,支出入力表!F452:$M$2000,3,FALSE),"")</f>
        <v/>
      </c>
      <c r="G451" s="164" t="str">
        <f>IF(K451&gt;0,VLOOKUP(E451,支出入力表!F452:$M$2000,4,FALSE),"")</f>
        <v/>
      </c>
      <c r="H451" s="166" t="str">
        <f>IF(K451&gt;0,VLOOKUP(E451,支出入力表!F452:$M$2000,5,FALSE),"")</f>
        <v/>
      </c>
      <c r="I451" s="168" t="str">
        <f t="shared" si="13"/>
        <v/>
      </c>
      <c r="K451">
        <f t="shared" si="14"/>
        <v>0</v>
      </c>
      <c r="L451">
        <f>IF(+支出入力表!M452="",0,+支出入力表!M452)</f>
        <v>0</v>
      </c>
      <c r="M451">
        <f>IF(支出入力表!S452="",0,支出入力表!S452)</f>
        <v>0</v>
      </c>
    </row>
    <row r="452" spans="2:13" x14ac:dyDescent="0.55000000000000004">
      <c r="B452" s="163" t="str">
        <f>IF(K452&gt;0,支出入力表!A453,"")</f>
        <v/>
      </c>
      <c r="C452" s="164" t="str">
        <f>IF(K452&gt;0,支出入力表!C453,"")</f>
        <v/>
      </c>
      <c r="D452" s="165" t="str">
        <f>IF(K452&gt;0,支出入力表!E453,"")</f>
        <v/>
      </c>
      <c r="E452" s="165" t="str">
        <f>IF(K452&gt;0,支出入力表!F453,"")</f>
        <v/>
      </c>
      <c r="F452" s="164" t="str">
        <f>IF(K452&gt;0,VLOOKUP(E452,支出入力表!F453:$M$2000,3,FALSE),"")</f>
        <v/>
      </c>
      <c r="G452" s="164" t="str">
        <f>IF(K452&gt;0,VLOOKUP(E452,支出入力表!F453:$M$2000,4,FALSE),"")</f>
        <v/>
      </c>
      <c r="H452" s="166" t="str">
        <f>IF(K452&gt;0,VLOOKUP(E452,支出入力表!F453:$M$2000,5,FALSE),"")</f>
        <v/>
      </c>
      <c r="I452" s="168" t="str">
        <f t="shared" si="13"/>
        <v/>
      </c>
      <c r="K452">
        <f t="shared" si="14"/>
        <v>0</v>
      </c>
      <c r="L452">
        <f>IF(+支出入力表!M453="",0,+支出入力表!M453)</f>
        <v>0</v>
      </c>
      <c r="M452">
        <f>IF(支出入力表!S453="",0,支出入力表!S453)</f>
        <v>0</v>
      </c>
    </row>
    <row r="453" spans="2:13" x14ac:dyDescent="0.55000000000000004">
      <c r="B453" s="163" t="str">
        <f>IF(K453&gt;0,支出入力表!A454,"")</f>
        <v/>
      </c>
      <c r="C453" s="164" t="str">
        <f>IF(K453&gt;0,支出入力表!C454,"")</f>
        <v/>
      </c>
      <c r="D453" s="165" t="str">
        <f>IF(K453&gt;0,支出入力表!E454,"")</f>
        <v/>
      </c>
      <c r="E453" s="165" t="str">
        <f>IF(K453&gt;0,支出入力表!F454,"")</f>
        <v/>
      </c>
      <c r="F453" s="164" t="str">
        <f>IF(K453&gt;0,VLOOKUP(E453,支出入力表!F454:$M$2000,3,FALSE),"")</f>
        <v/>
      </c>
      <c r="G453" s="164" t="str">
        <f>IF(K453&gt;0,VLOOKUP(E453,支出入力表!F454:$M$2000,4,FALSE),"")</f>
        <v/>
      </c>
      <c r="H453" s="166" t="str">
        <f>IF(K453&gt;0,VLOOKUP(E453,支出入力表!F454:$M$2000,5,FALSE),"")</f>
        <v/>
      </c>
      <c r="I453" s="168" t="str">
        <f t="shared" si="13"/>
        <v/>
      </c>
      <c r="K453">
        <f t="shared" si="14"/>
        <v>0</v>
      </c>
      <c r="L453">
        <f>IF(+支出入力表!M454="",0,+支出入力表!M454)</f>
        <v>0</v>
      </c>
      <c r="M453">
        <f>IF(支出入力表!S454="",0,支出入力表!S454)</f>
        <v>0</v>
      </c>
    </row>
    <row r="454" spans="2:13" x14ac:dyDescent="0.55000000000000004">
      <c r="B454" s="163" t="str">
        <f>IF(K454&gt;0,支出入力表!A455,"")</f>
        <v/>
      </c>
      <c r="C454" s="164" t="str">
        <f>IF(K454&gt;0,支出入力表!C455,"")</f>
        <v/>
      </c>
      <c r="D454" s="165" t="str">
        <f>IF(K454&gt;0,支出入力表!E455,"")</f>
        <v/>
      </c>
      <c r="E454" s="165" t="str">
        <f>IF(K454&gt;0,支出入力表!F455,"")</f>
        <v/>
      </c>
      <c r="F454" s="164" t="str">
        <f>IF(K454&gt;0,VLOOKUP(E454,支出入力表!F455:$M$2000,3,FALSE),"")</f>
        <v/>
      </c>
      <c r="G454" s="164" t="str">
        <f>IF(K454&gt;0,VLOOKUP(E454,支出入力表!F455:$M$2000,4,FALSE),"")</f>
        <v/>
      </c>
      <c r="H454" s="166" t="str">
        <f>IF(K454&gt;0,VLOOKUP(E454,支出入力表!F455:$M$2000,5,FALSE),"")</f>
        <v/>
      </c>
      <c r="I454" s="168" t="str">
        <f t="shared" ref="I454:I517" si="15">IF(K454&gt;0,K454,"")</f>
        <v/>
      </c>
      <c r="K454">
        <f t="shared" ref="K454:K517" si="16">+L454+M454</f>
        <v>0</v>
      </c>
      <c r="L454">
        <f>IF(+支出入力表!M455="",0,+支出入力表!M455)</f>
        <v>0</v>
      </c>
      <c r="M454">
        <f>IF(支出入力表!S455="",0,支出入力表!S455)</f>
        <v>0</v>
      </c>
    </row>
    <row r="455" spans="2:13" x14ac:dyDescent="0.55000000000000004">
      <c r="B455" s="163" t="str">
        <f>IF(K455&gt;0,支出入力表!A456,"")</f>
        <v/>
      </c>
      <c r="C455" s="164" t="str">
        <f>IF(K455&gt;0,支出入力表!C456,"")</f>
        <v/>
      </c>
      <c r="D455" s="165" t="str">
        <f>IF(K455&gt;0,支出入力表!E456,"")</f>
        <v/>
      </c>
      <c r="E455" s="165" t="str">
        <f>IF(K455&gt;0,支出入力表!F456,"")</f>
        <v/>
      </c>
      <c r="F455" s="164" t="str">
        <f>IF(K455&gt;0,VLOOKUP(E455,支出入力表!F456:$M$2000,3,FALSE),"")</f>
        <v/>
      </c>
      <c r="G455" s="164" t="str">
        <f>IF(K455&gt;0,VLOOKUP(E455,支出入力表!F456:$M$2000,4,FALSE),"")</f>
        <v/>
      </c>
      <c r="H455" s="166" t="str">
        <f>IF(K455&gt;0,VLOOKUP(E455,支出入力表!F456:$M$2000,5,FALSE),"")</f>
        <v/>
      </c>
      <c r="I455" s="168" t="str">
        <f t="shared" si="15"/>
        <v/>
      </c>
      <c r="K455">
        <f t="shared" si="16"/>
        <v>0</v>
      </c>
      <c r="L455">
        <f>IF(+支出入力表!M456="",0,+支出入力表!M456)</f>
        <v>0</v>
      </c>
      <c r="M455">
        <f>IF(支出入力表!S456="",0,支出入力表!S456)</f>
        <v>0</v>
      </c>
    </row>
    <row r="456" spans="2:13" x14ac:dyDescent="0.55000000000000004">
      <c r="B456" s="163" t="str">
        <f>IF(K456&gt;0,支出入力表!A457,"")</f>
        <v/>
      </c>
      <c r="C456" s="164" t="str">
        <f>IF(K456&gt;0,支出入力表!C457,"")</f>
        <v/>
      </c>
      <c r="D456" s="165" t="str">
        <f>IF(K456&gt;0,支出入力表!E457,"")</f>
        <v/>
      </c>
      <c r="E456" s="165" t="str">
        <f>IF(K456&gt;0,支出入力表!F457,"")</f>
        <v/>
      </c>
      <c r="F456" s="164" t="str">
        <f>IF(K456&gt;0,VLOOKUP(E456,支出入力表!F457:$M$2000,3,FALSE),"")</f>
        <v/>
      </c>
      <c r="G456" s="164" t="str">
        <f>IF(K456&gt;0,VLOOKUP(E456,支出入力表!F457:$M$2000,4,FALSE),"")</f>
        <v/>
      </c>
      <c r="H456" s="166" t="str">
        <f>IF(K456&gt;0,VLOOKUP(E456,支出入力表!F457:$M$2000,5,FALSE),"")</f>
        <v/>
      </c>
      <c r="I456" s="168" t="str">
        <f t="shared" si="15"/>
        <v/>
      </c>
      <c r="K456">
        <f t="shared" si="16"/>
        <v>0</v>
      </c>
      <c r="L456">
        <f>IF(+支出入力表!M457="",0,+支出入力表!M457)</f>
        <v>0</v>
      </c>
      <c r="M456">
        <f>IF(支出入力表!S457="",0,支出入力表!S457)</f>
        <v>0</v>
      </c>
    </row>
    <row r="457" spans="2:13" x14ac:dyDescent="0.55000000000000004">
      <c r="B457" s="163" t="str">
        <f>IF(K457&gt;0,支出入力表!A458,"")</f>
        <v/>
      </c>
      <c r="C457" s="164" t="str">
        <f>IF(K457&gt;0,支出入力表!C458,"")</f>
        <v/>
      </c>
      <c r="D457" s="165" t="str">
        <f>IF(K457&gt;0,支出入力表!E458,"")</f>
        <v/>
      </c>
      <c r="E457" s="165" t="str">
        <f>IF(K457&gt;0,支出入力表!F458,"")</f>
        <v/>
      </c>
      <c r="F457" s="164" t="str">
        <f>IF(K457&gt;0,VLOOKUP(E457,支出入力表!F458:$M$2000,3,FALSE),"")</f>
        <v/>
      </c>
      <c r="G457" s="164" t="str">
        <f>IF(K457&gt;0,VLOOKUP(E457,支出入力表!F458:$M$2000,4,FALSE),"")</f>
        <v/>
      </c>
      <c r="H457" s="166" t="str">
        <f>IF(K457&gt;0,VLOOKUP(E457,支出入力表!F458:$M$2000,5,FALSE),"")</f>
        <v/>
      </c>
      <c r="I457" s="168" t="str">
        <f t="shared" si="15"/>
        <v/>
      </c>
      <c r="K457">
        <f t="shared" si="16"/>
        <v>0</v>
      </c>
      <c r="L457">
        <f>IF(+支出入力表!M458="",0,+支出入力表!M458)</f>
        <v>0</v>
      </c>
      <c r="M457">
        <f>IF(支出入力表!S458="",0,支出入力表!S458)</f>
        <v>0</v>
      </c>
    </row>
    <row r="458" spans="2:13" x14ac:dyDescent="0.55000000000000004">
      <c r="B458" s="163" t="str">
        <f>IF(K458&gt;0,支出入力表!A459,"")</f>
        <v/>
      </c>
      <c r="C458" s="164" t="str">
        <f>IF(K458&gt;0,支出入力表!C459,"")</f>
        <v/>
      </c>
      <c r="D458" s="165" t="str">
        <f>IF(K458&gt;0,支出入力表!E459,"")</f>
        <v/>
      </c>
      <c r="E458" s="165" t="str">
        <f>IF(K458&gt;0,支出入力表!F459,"")</f>
        <v/>
      </c>
      <c r="F458" s="164" t="str">
        <f>IF(K458&gt;0,VLOOKUP(E458,支出入力表!F459:$M$2000,3,FALSE),"")</f>
        <v/>
      </c>
      <c r="G458" s="164" t="str">
        <f>IF(K458&gt;0,VLOOKUP(E458,支出入力表!F459:$M$2000,4,FALSE),"")</f>
        <v/>
      </c>
      <c r="H458" s="166" t="str">
        <f>IF(K458&gt;0,VLOOKUP(E458,支出入力表!F459:$M$2000,5,FALSE),"")</f>
        <v/>
      </c>
      <c r="I458" s="168" t="str">
        <f t="shared" si="15"/>
        <v/>
      </c>
      <c r="K458">
        <f t="shared" si="16"/>
        <v>0</v>
      </c>
      <c r="L458">
        <f>IF(+支出入力表!M459="",0,+支出入力表!M459)</f>
        <v>0</v>
      </c>
      <c r="M458">
        <f>IF(支出入力表!S459="",0,支出入力表!S459)</f>
        <v>0</v>
      </c>
    </row>
    <row r="459" spans="2:13" x14ac:dyDescent="0.55000000000000004">
      <c r="B459" s="163" t="str">
        <f>IF(K459&gt;0,支出入力表!A460,"")</f>
        <v/>
      </c>
      <c r="C459" s="164" t="str">
        <f>IF(K459&gt;0,支出入力表!C460,"")</f>
        <v/>
      </c>
      <c r="D459" s="165" t="str">
        <f>IF(K459&gt;0,支出入力表!E460,"")</f>
        <v/>
      </c>
      <c r="E459" s="165" t="str">
        <f>IF(K459&gt;0,支出入力表!F460,"")</f>
        <v/>
      </c>
      <c r="F459" s="164" t="str">
        <f>IF(K459&gt;0,VLOOKUP(E459,支出入力表!F460:$M$2000,3,FALSE),"")</f>
        <v/>
      </c>
      <c r="G459" s="164" t="str">
        <f>IF(K459&gt;0,VLOOKUP(E459,支出入力表!F460:$M$2000,4,FALSE),"")</f>
        <v/>
      </c>
      <c r="H459" s="166" t="str">
        <f>IF(K459&gt;0,VLOOKUP(E459,支出入力表!F460:$M$2000,5,FALSE),"")</f>
        <v/>
      </c>
      <c r="I459" s="168" t="str">
        <f t="shared" si="15"/>
        <v/>
      </c>
      <c r="K459">
        <f t="shared" si="16"/>
        <v>0</v>
      </c>
      <c r="L459">
        <f>IF(+支出入力表!M460="",0,+支出入力表!M460)</f>
        <v>0</v>
      </c>
      <c r="M459">
        <f>IF(支出入力表!S460="",0,支出入力表!S460)</f>
        <v>0</v>
      </c>
    </row>
    <row r="460" spans="2:13" x14ac:dyDescent="0.55000000000000004">
      <c r="B460" s="163" t="str">
        <f>IF(K460&gt;0,支出入力表!A461,"")</f>
        <v/>
      </c>
      <c r="C460" s="164" t="str">
        <f>IF(K460&gt;0,支出入力表!C461,"")</f>
        <v/>
      </c>
      <c r="D460" s="165" t="str">
        <f>IF(K460&gt;0,支出入力表!E461,"")</f>
        <v/>
      </c>
      <c r="E460" s="165" t="str">
        <f>IF(K460&gt;0,支出入力表!F461,"")</f>
        <v/>
      </c>
      <c r="F460" s="164" t="str">
        <f>IF(K460&gt;0,VLOOKUP(E460,支出入力表!F461:$M$2000,3,FALSE),"")</f>
        <v/>
      </c>
      <c r="G460" s="164" t="str">
        <f>IF(K460&gt;0,VLOOKUP(E460,支出入力表!F461:$M$2000,4,FALSE),"")</f>
        <v/>
      </c>
      <c r="H460" s="166" t="str">
        <f>IF(K460&gt;0,VLOOKUP(E460,支出入力表!F461:$M$2000,5,FALSE),"")</f>
        <v/>
      </c>
      <c r="I460" s="168" t="str">
        <f t="shared" si="15"/>
        <v/>
      </c>
      <c r="K460">
        <f t="shared" si="16"/>
        <v>0</v>
      </c>
      <c r="L460">
        <f>IF(+支出入力表!M461="",0,+支出入力表!M461)</f>
        <v>0</v>
      </c>
      <c r="M460">
        <f>IF(支出入力表!S461="",0,支出入力表!S461)</f>
        <v>0</v>
      </c>
    </row>
    <row r="461" spans="2:13" x14ac:dyDescent="0.55000000000000004">
      <c r="B461" s="163" t="str">
        <f>IF(K461&gt;0,支出入力表!A462,"")</f>
        <v/>
      </c>
      <c r="C461" s="164" t="str">
        <f>IF(K461&gt;0,支出入力表!C462,"")</f>
        <v/>
      </c>
      <c r="D461" s="165" t="str">
        <f>IF(K461&gt;0,支出入力表!E462,"")</f>
        <v/>
      </c>
      <c r="E461" s="165" t="str">
        <f>IF(K461&gt;0,支出入力表!F462,"")</f>
        <v/>
      </c>
      <c r="F461" s="164" t="str">
        <f>IF(K461&gt;0,VLOOKUP(E461,支出入力表!F462:$M$2000,3,FALSE),"")</f>
        <v/>
      </c>
      <c r="G461" s="164" t="str">
        <f>IF(K461&gt;0,VLOOKUP(E461,支出入力表!F462:$M$2000,4,FALSE),"")</f>
        <v/>
      </c>
      <c r="H461" s="166" t="str">
        <f>IF(K461&gt;0,VLOOKUP(E461,支出入力表!F462:$M$2000,5,FALSE),"")</f>
        <v/>
      </c>
      <c r="I461" s="168" t="str">
        <f t="shared" si="15"/>
        <v/>
      </c>
      <c r="K461">
        <f t="shared" si="16"/>
        <v>0</v>
      </c>
      <c r="L461">
        <f>IF(+支出入力表!M462="",0,+支出入力表!M462)</f>
        <v>0</v>
      </c>
      <c r="M461">
        <f>IF(支出入力表!S462="",0,支出入力表!S462)</f>
        <v>0</v>
      </c>
    </row>
    <row r="462" spans="2:13" x14ac:dyDescent="0.55000000000000004">
      <c r="B462" s="163" t="str">
        <f>IF(K462&gt;0,支出入力表!A463,"")</f>
        <v/>
      </c>
      <c r="C462" s="164" t="str">
        <f>IF(K462&gt;0,支出入力表!C463,"")</f>
        <v/>
      </c>
      <c r="D462" s="165" t="str">
        <f>IF(K462&gt;0,支出入力表!E463,"")</f>
        <v/>
      </c>
      <c r="E462" s="165" t="str">
        <f>IF(K462&gt;0,支出入力表!F463,"")</f>
        <v/>
      </c>
      <c r="F462" s="164" t="str">
        <f>IF(K462&gt;0,VLOOKUP(E462,支出入力表!F463:$M$2000,3,FALSE),"")</f>
        <v/>
      </c>
      <c r="G462" s="164" t="str">
        <f>IF(K462&gt;0,VLOOKUP(E462,支出入力表!F463:$M$2000,4,FALSE),"")</f>
        <v/>
      </c>
      <c r="H462" s="166" t="str">
        <f>IF(K462&gt;0,VLOOKUP(E462,支出入力表!F463:$M$2000,5,FALSE),"")</f>
        <v/>
      </c>
      <c r="I462" s="168" t="str">
        <f t="shared" si="15"/>
        <v/>
      </c>
      <c r="K462">
        <f t="shared" si="16"/>
        <v>0</v>
      </c>
      <c r="L462">
        <f>IF(+支出入力表!M463="",0,+支出入力表!M463)</f>
        <v>0</v>
      </c>
      <c r="M462">
        <f>IF(支出入力表!S463="",0,支出入力表!S463)</f>
        <v>0</v>
      </c>
    </row>
    <row r="463" spans="2:13" x14ac:dyDescent="0.55000000000000004">
      <c r="B463" s="163" t="str">
        <f>IF(K463&gt;0,支出入力表!A464,"")</f>
        <v/>
      </c>
      <c r="C463" s="164" t="str">
        <f>IF(K463&gt;0,支出入力表!C464,"")</f>
        <v/>
      </c>
      <c r="D463" s="165" t="str">
        <f>IF(K463&gt;0,支出入力表!E464,"")</f>
        <v/>
      </c>
      <c r="E463" s="165" t="str">
        <f>IF(K463&gt;0,支出入力表!F464,"")</f>
        <v/>
      </c>
      <c r="F463" s="164" t="str">
        <f>IF(K463&gt;0,VLOOKUP(E463,支出入力表!F464:$M$2000,3,FALSE),"")</f>
        <v/>
      </c>
      <c r="G463" s="164" t="str">
        <f>IF(K463&gt;0,VLOOKUP(E463,支出入力表!F464:$M$2000,4,FALSE),"")</f>
        <v/>
      </c>
      <c r="H463" s="166" t="str">
        <f>IF(K463&gt;0,VLOOKUP(E463,支出入力表!F464:$M$2000,5,FALSE),"")</f>
        <v/>
      </c>
      <c r="I463" s="168" t="str">
        <f t="shared" si="15"/>
        <v/>
      </c>
      <c r="K463">
        <f t="shared" si="16"/>
        <v>0</v>
      </c>
      <c r="L463">
        <f>IF(+支出入力表!M464="",0,+支出入力表!M464)</f>
        <v>0</v>
      </c>
      <c r="M463">
        <f>IF(支出入力表!S464="",0,支出入力表!S464)</f>
        <v>0</v>
      </c>
    </row>
    <row r="464" spans="2:13" x14ac:dyDescent="0.55000000000000004">
      <c r="B464" s="163" t="str">
        <f>IF(K464&gt;0,支出入力表!A465,"")</f>
        <v/>
      </c>
      <c r="C464" s="164" t="str">
        <f>IF(K464&gt;0,支出入力表!C465,"")</f>
        <v/>
      </c>
      <c r="D464" s="165" t="str">
        <f>IF(K464&gt;0,支出入力表!E465,"")</f>
        <v/>
      </c>
      <c r="E464" s="165" t="str">
        <f>IF(K464&gt;0,支出入力表!F465,"")</f>
        <v/>
      </c>
      <c r="F464" s="164" t="str">
        <f>IF(K464&gt;0,VLOOKUP(E464,支出入力表!F465:$M$2000,3,FALSE),"")</f>
        <v/>
      </c>
      <c r="G464" s="164" t="str">
        <f>IF(K464&gt;0,VLOOKUP(E464,支出入力表!F465:$M$2000,4,FALSE),"")</f>
        <v/>
      </c>
      <c r="H464" s="166" t="str">
        <f>IF(K464&gt;0,VLOOKUP(E464,支出入力表!F465:$M$2000,5,FALSE),"")</f>
        <v/>
      </c>
      <c r="I464" s="168" t="str">
        <f t="shared" si="15"/>
        <v/>
      </c>
      <c r="K464">
        <f t="shared" si="16"/>
        <v>0</v>
      </c>
      <c r="L464">
        <f>IF(+支出入力表!M465="",0,+支出入力表!M465)</f>
        <v>0</v>
      </c>
      <c r="M464">
        <f>IF(支出入力表!S465="",0,支出入力表!S465)</f>
        <v>0</v>
      </c>
    </row>
    <row r="465" spans="2:13" x14ac:dyDescent="0.55000000000000004">
      <c r="B465" s="163" t="str">
        <f>IF(K465&gt;0,支出入力表!A466,"")</f>
        <v/>
      </c>
      <c r="C465" s="164" t="str">
        <f>IF(K465&gt;0,支出入力表!C466,"")</f>
        <v/>
      </c>
      <c r="D465" s="165" t="str">
        <f>IF(K465&gt;0,支出入力表!E466,"")</f>
        <v/>
      </c>
      <c r="E465" s="165" t="str">
        <f>IF(K465&gt;0,支出入力表!F466,"")</f>
        <v/>
      </c>
      <c r="F465" s="164" t="str">
        <f>IF(K465&gt;0,VLOOKUP(E465,支出入力表!F466:$M$2000,3,FALSE),"")</f>
        <v/>
      </c>
      <c r="G465" s="164" t="str">
        <f>IF(K465&gt;0,VLOOKUP(E465,支出入力表!F466:$M$2000,4,FALSE),"")</f>
        <v/>
      </c>
      <c r="H465" s="166" t="str">
        <f>IF(K465&gt;0,VLOOKUP(E465,支出入力表!F466:$M$2000,5,FALSE),"")</f>
        <v/>
      </c>
      <c r="I465" s="168" t="str">
        <f t="shared" si="15"/>
        <v/>
      </c>
      <c r="K465">
        <f t="shared" si="16"/>
        <v>0</v>
      </c>
      <c r="L465">
        <f>IF(+支出入力表!M466="",0,+支出入力表!M466)</f>
        <v>0</v>
      </c>
      <c r="M465">
        <f>IF(支出入力表!S466="",0,支出入力表!S466)</f>
        <v>0</v>
      </c>
    </row>
    <row r="466" spans="2:13" x14ac:dyDescent="0.55000000000000004">
      <c r="B466" s="163" t="str">
        <f>IF(K466&gt;0,支出入力表!A467,"")</f>
        <v/>
      </c>
      <c r="C466" s="164" t="str">
        <f>IF(K466&gt;0,支出入力表!C467,"")</f>
        <v/>
      </c>
      <c r="D466" s="165" t="str">
        <f>IF(K466&gt;0,支出入力表!E467,"")</f>
        <v/>
      </c>
      <c r="E466" s="165" t="str">
        <f>IF(K466&gt;0,支出入力表!F467,"")</f>
        <v/>
      </c>
      <c r="F466" s="164" t="str">
        <f>IF(K466&gt;0,VLOOKUP(E466,支出入力表!F467:$M$2000,3,FALSE),"")</f>
        <v/>
      </c>
      <c r="G466" s="164" t="str">
        <f>IF(K466&gt;0,VLOOKUP(E466,支出入力表!F467:$M$2000,4,FALSE),"")</f>
        <v/>
      </c>
      <c r="H466" s="166" t="str">
        <f>IF(K466&gt;0,VLOOKUP(E466,支出入力表!F467:$M$2000,5,FALSE),"")</f>
        <v/>
      </c>
      <c r="I466" s="168" t="str">
        <f t="shared" si="15"/>
        <v/>
      </c>
      <c r="K466">
        <f t="shared" si="16"/>
        <v>0</v>
      </c>
      <c r="L466">
        <f>IF(+支出入力表!M467="",0,+支出入力表!M467)</f>
        <v>0</v>
      </c>
      <c r="M466">
        <f>IF(支出入力表!S467="",0,支出入力表!S467)</f>
        <v>0</v>
      </c>
    </row>
    <row r="467" spans="2:13" x14ac:dyDescent="0.55000000000000004">
      <c r="B467" s="163" t="str">
        <f>IF(K467&gt;0,支出入力表!A468,"")</f>
        <v/>
      </c>
      <c r="C467" s="164" t="str">
        <f>IF(K467&gt;0,支出入力表!C468,"")</f>
        <v/>
      </c>
      <c r="D467" s="165" t="str">
        <f>IF(K467&gt;0,支出入力表!E468,"")</f>
        <v/>
      </c>
      <c r="E467" s="165" t="str">
        <f>IF(K467&gt;0,支出入力表!F468,"")</f>
        <v/>
      </c>
      <c r="F467" s="164" t="str">
        <f>IF(K467&gt;0,VLOOKUP(E467,支出入力表!F468:$M$2000,3,FALSE),"")</f>
        <v/>
      </c>
      <c r="G467" s="164" t="str">
        <f>IF(K467&gt;0,VLOOKUP(E467,支出入力表!F468:$M$2000,4,FALSE),"")</f>
        <v/>
      </c>
      <c r="H467" s="166" t="str">
        <f>IF(K467&gt;0,VLOOKUP(E467,支出入力表!F468:$M$2000,5,FALSE),"")</f>
        <v/>
      </c>
      <c r="I467" s="168" t="str">
        <f t="shared" si="15"/>
        <v/>
      </c>
      <c r="K467">
        <f t="shared" si="16"/>
        <v>0</v>
      </c>
      <c r="L467">
        <f>IF(+支出入力表!M468="",0,+支出入力表!M468)</f>
        <v>0</v>
      </c>
      <c r="M467">
        <f>IF(支出入力表!S468="",0,支出入力表!S468)</f>
        <v>0</v>
      </c>
    </row>
    <row r="468" spans="2:13" x14ac:dyDescent="0.55000000000000004">
      <c r="B468" s="163" t="str">
        <f>IF(K468&gt;0,支出入力表!A469,"")</f>
        <v/>
      </c>
      <c r="C468" s="164" t="str">
        <f>IF(K468&gt;0,支出入力表!C469,"")</f>
        <v/>
      </c>
      <c r="D468" s="165" t="str">
        <f>IF(K468&gt;0,支出入力表!E469,"")</f>
        <v/>
      </c>
      <c r="E468" s="165" t="str">
        <f>IF(K468&gt;0,支出入力表!F469,"")</f>
        <v/>
      </c>
      <c r="F468" s="164" t="str">
        <f>IF(K468&gt;0,VLOOKUP(E468,支出入力表!F469:$M$2000,3,FALSE),"")</f>
        <v/>
      </c>
      <c r="G468" s="164" t="str">
        <f>IF(K468&gt;0,VLOOKUP(E468,支出入力表!F469:$M$2000,4,FALSE),"")</f>
        <v/>
      </c>
      <c r="H468" s="166" t="str">
        <f>IF(K468&gt;0,VLOOKUP(E468,支出入力表!F469:$M$2000,5,FALSE),"")</f>
        <v/>
      </c>
      <c r="I468" s="168" t="str">
        <f t="shared" si="15"/>
        <v/>
      </c>
      <c r="K468">
        <f t="shared" si="16"/>
        <v>0</v>
      </c>
      <c r="L468">
        <f>IF(+支出入力表!M469="",0,+支出入力表!M469)</f>
        <v>0</v>
      </c>
      <c r="M468">
        <f>IF(支出入力表!S469="",0,支出入力表!S469)</f>
        <v>0</v>
      </c>
    </row>
    <row r="469" spans="2:13" x14ac:dyDescent="0.55000000000000004">
      <c r="B469" s="163" t="str">
        <f>IF(K469&gt;0,支出入力表!A470,"")</f>
        <v/>
      </c>
      <c r="C469" s="164" t="str">
        <f>IF(K469&gt;0,支出入力表!C470,"")</f>
        <v/>
      </c>
      <c r="D469" s="165" t="str">
        <f>IF(K469&gt;0,支出入力表!E470,"")</f>
        <v/>
      </c>
      <c r="E469" s="165" t="str">
        <f>IF(K469&gt;0,支出入力表!F470,"")</f>
        <v/>
      </c>
      <c r="F469" s="164" t="str">
        <f>IF(K469&gt;0,VLOOKUP(E469,支出入力表!F470:$M$2000,3,FALSE),"")</f>
        <v/>
      </c>
      <c r="G469" s="164" t="str">
        <f>IF(K469&gt;0,VLOOKUP(E469,支出入力表!F470:$M$2000,4,FALSE),"")</f>
        <v/>
      </c>
      <c r="H469" s="166" t="str">
        <f>IF(K469&gt;0,VLOOKUP(E469,支出入力表!F470:$M$2000,5,FALSE),"")</f>
        <v/>
      </c>
      <c r="I469" s="168" t="str">
        <f t="shared" si="15"/>
        <v/>
      </c>
      <c r="K469">
        <f t="shared" si="16"/>
        <v>0</v>
      </c>
      <c r="L469">
        <f>IF(+支出入力表!M470="",0,+支出入力表!M470)</f>
        <v>0</v>
      </c>
      <c r="M469">
        <f>IF(支出入力表!S470="",0,支出入力表!S470)</f>
        <v>0</v>
      </c>
    </row>
    <row r="470" spans="2:13" x14ac:dyDescent="0.55000000000000004">
      <c r="B470" s="163" t="str">
        <f>IF(K470&gt;0,支出入力表!A471,"")</f>
        <v/>
      </c>
      <c r="C470" s="164" t="str">
        <f>IF(K470&gt;0,支出入力表!C471,"")</f>
        <v/>
      </c>
      <c r="D470" s="165" t="str">
        <f>IF(K470&gt;0,支出入力表!E471,"")</f>
        <v/>
      </c>
      <c r="E470" s="165" t="str">
        <f>IF(K470&gt;0,支出入力表!F471,"")</f>
        <v/>
      </c>
      <c r="F470" s="164" t="str">
        <f>IF(K470&gt;0,VLOOKUP(E470,支出入力表!F471:$M$2000,3,FALSE),"")</f>
        <v/>
      </c>
      <c r="G470" s="164" t="str">
        <f>IF(K470&gt;0,VLOOKUP(E470,支出入力表!F471:$M$2000,4,FALSE),"")</f>
        <v/>
      </c>
      <c r="H470" s="166" t="str">
        <f>IF(K470&gt;0,VLOOKUP(E470,支出入力表!F471:$M$2000,5,FALSE),"")</f>
        <v/>
      </c>
      <c r="I470" s="168" t="str">
        <f t="shared" si="15"/>
        <v/>
      </c>
      <c r="K470">
        <f t="shared" si="16"/>
        <v>0</v>
      </c>
      <c r="L470">
        <f>IF(+支出入力表!M471="",0,+支出入力表!M471)</f>
        <v>0</v>
      </c>
      <c r="M470">
        <f>IF(支出入力表!S471="",0,支出入力表!S471)</f>
        <v>0</v>
      </c>
    </row>
    <row r="471" spans="2:13" x14ac:dyDescent="0.55000000000000004">
      <c r="B471" s="163" t="str">
        <f>IF(K471&gt;0,支出入力表!A472,"")</f>
        <v/>
      </c>
      <c r="C471" s="164" t="str">
        <f>IF(K471&gt;0,支出入力表!C472,"")</f>
        <v/>
      </c>
      <c r="D471" s="165" t="str">
        <f>IF(K471&gt;0,支出入力表!E472,"")</f>
        <v/>
      </c>
      <c r="E471" s="165" t="str">
        <f>IF(K471&gt;0,支出入力表!F472,"")</f>
        <v/>
      </c>
      <c r="F471" s="164" t="str">
        <f>IF(K471&gt;0,VLOOKUP(E471,支出入力表!F472:$M$2000,3,FALSE),"")</f>
        <v/>
      </c>
      <c r="G471" s="164" t="str">
        <f>IF(K471&gt;0,VLOOKUP(E471,支出入力表!F472:$M$2000,4,FALSE),"")</f>
        <v/>
      </c>
      <c r="H471" s="166" t="str">
        <f>IF(K471&gt;0,VLOOKUP(E471,支出入力表!F472:$M$2000,5,FALSE),"")</f>
        <v/>
      </c>
      <c r="I471" s="168" t="str">
        <f t="shared" si="15"/>
        <v/>
      </c>
      <c r="K471">
        <f t="shared" si="16"/>
        <v>0</v>
      </c>
      <c r="L471">
        <f>IF(+支出入力表!M472="",0,+支出入力表!M472)</f>
        <v>0</v>
      </c>
      <c r="M471">
        <f>IF(支出入力表!S472="",0,支出入力表!S472)</f>
        <v>0</v>
      </c>
    </row>
    <row r="472" spans="2:13" x14ac:dyDescent="0.55000000000000004">
      <c r="B472" s="163" t="str">
        <f>IF(K472&gt;0,支出入力表!A473,"")</f>
        <v/>
      </c>
      <c r="C472" s="164" t="str">
        <f>IF(K472&gt;0,支出入力表!C473,"")</f>
        <v/>
      </c>
      <c r="D472" s="165" t="str">
        <f>IF(K472&gt;0,支出入力表!E473,"")</f>
        <v/>
      </c>
      <c r="E472" s="165" t="str">
        <f>IF(K472&gt;0,支出入力表!F473,"")</f>
        <v/>
      </c>
      <c r="F472" s="164" t="str">
        <f>IF(K472&gt;0,VLOOKUP(E472,支出入力表!F473:$M$2000,3,FALSE),"")</f>
        <v/>
      </c>
      <c r="G472" s="164" t="str">
        <f>IF(K472&gt;0,VLOOKUP(E472,支出入力表!F473:$M$2000,4,FALSE),"")</f>
        <v/>
      </c>
      <c r="H472" s="166" t="str">
        <f>IF(K472&gt;0,VLOOKUP(E472,支出入力表!F473:$M$2000,5,FALSE),"")</f>
        <v/>
      </c>
      <c r="I472" s="168" t="str">
        <f t="shared" si="15"/>
        <v/>
      </c>
      <c r="K472">
        <f t="shared" si="16"/>
        <v>0</v>
      </c>
      <c r="L472">
        <f>IF(+支出入力表!M473="",0,+支出入力表!M473)</f>
        <v>0</v>
      </c>
      <c r="M472">
        <f>IF(支出入力表!S473="",0,支出入力表!S473)</f>
        <v>0</v>
      </c>
    </row>
    <row r="473" spans="2:13" x14ac:dyDescent="0.55000000000000004">
      <c r="B473" s="163" t="str">
        <f>IF(K473&gt;0,支出入力表!A474,"")</f>
        <v/>
      </c>
      <c r="C473" s="164" t="str">
        <f>IF(K473&gt;0,支出入力表!C474,"")</f>
        <v/>
      </c>
      <c r="D473" s="165" t="str">
        <f>IF(K473&gt;0,支出入力表!E474,"")</f>
        <v/>
      </c>
      <c r="E473" s="165" t="str">
        <f>IF(K473&gt;0,支出入力表!F474,"")</f>
        <v/>
      </c>
      <c r="F473" s="164" t="str">
        <f>IF(K473&gt;0,VLOOKUP(E473,支出入力表!F474:$M$2000,3,FALSE),"")</f>
        <v/>
      </c>
      <c r="G473" s="164" t="str">
        <f>IF(K473&gt;0,VLOOKUP(E473,支出入力表!F474:$M$2000,4,FALSE),"")</f>
        <v/>
      </c>
      <c r="H473" s="166" t="str">
        <f>IF(K473&gt;0,VLOOKUP(E473,支出入力表!F474:$M$2000,5,FALSE),"")</f>
        <v/>
      </c>
      <c r="I473" s="168" t="str">
        <f t="shared" si="15"/>
        <v/>
      </c>
      <c r="K473">
        <f t="shared" si="16"/>
        <v>0</v>
      </c>
      <c r="L473">
        <f>IF(+支出入力表!M474="",0,+支出入力表!M474)</f>
        <v>0</v>
      </c>
      <c r="M473">
        <f>IF(支出入力表!S474="",0,支出入力表!S474)</f>
        <v>0</v>
      </c>
    </row>
    <row r="474" spans="2:13" x14ac:dyDescent="0.55000000000000004">
      <c r="B474" s="163" t="str">
        <f>IF(K474&gt;0,支出入力表!A475,"")</f>
        <v/>
      </c>
      <c r="C474" s="164" t="str">
        <f>IF(K474&gt;0,支出入力表!C475,"")</f>
        <v/>
      </c>
      <c r="D474" s="165" t="str">
        <f>IF(K474&gt;0,支出入力表!E475,"")</f>
        <v/>
      </c>
      <c r="E474" s="165" t="str">
        <f>IF(K474&gt;0,支出入力表!F475,"")</f>
        <v/>
      </c>
      <c r="F474" s="164" t="str">
        <f>IF(K474&gt;0,VLOOKUP(E474,支出入力表!F475:$M$2000,3,FALSE),"")</f>
        <v/>
      </c>
      <c r="G474" s="164" t="str">
        <f>IF(K474&gt;0,VLOOKUP(E474,支出入力表!F475:$M$2000,4,FALSE),"")</f>
        <v/>
      </c>
      <c r="H474" s="166" t="str">
        <f>IF(K474&gt;0,VLOOKUP(E474,支出入力表!F475:$M$2000,5,FALSE),"")</f>
        <v/>
      </c>
      <c r="I474" s="168" t="str">
        <f t="shared" si="15"/>
        <v/>
      </c>
      <c r="K474">
        <f t="shared" si="16"/>
        <v>0</v>
      </c>
      <c r="L474">
        <f>IF(+支出入力表!M475="",0,+支出入力表!M475)</f>
        <v>0</v>
      </c>
      <c r="M474">
        <f>IF(支出入力表!S475="",0,支出入力表!S475)</f>
        <v>0</v>
      </c>
    </row>
    <row r="475" spans="2:13" x14ac:dyDescent="0.55000000000000004">
      <c r="B475" s="163" t="str">
        <f>IF(K475&gt;0,支出入力表!A476,"")</f>
        <v/>
      </c>
      <c r="C475" s="164" t="str">
        <f>IF(K475&gt;0,支出入力表!C476,"")</f>
        <v/>
      </c>
      <c r="D475" s="165" t="str">
        <f>IF(K475&gt;0,支出入力表!E476,"")</f>
        <v/>
      </c>
      <c r="E475" s="165" t="str">
        <f>IF(K475&gt;0,支出入力表!F476,"")</f>
        <v/>
      </c>
      <c r="F475" s="164" t="str">
        <f>IF(K475&gt;0,VLOOKUP(E475,支出入力表!F476:$M$2000,3,FALSE),"")</f>
        <v/>
      </c>
      <c r="G475" s="164" t="str">
        <f>IF(K475&gt;0,VLOOKUP(E475,支出入力表!F476:$M$2000,4,FALSE),"")</f>
        <v/>
      </c>
      <c r="H475" s="166" t="str">
        <f>IF(K475&gt;0,VLOOKUP(E475,支出入力表!F476:$M$2000,5,FALSE),"")</f>
        <v/>
      </c>
      <c r="I475" s="168" t="str">
        <f t="shared" si="15"/>
        <v/>
      </c>
      <c r="K475">
        <f t="shared" si="16"/>
        <v>0</v>
      </c>
      <c r="L475">
        <f>IF(+支出入力表!M476="",0,+支出入力表!M476)</f>
        <v>0</v>
      </c>
      <c r="M475">
        <f>IF(支出入力表!S476="",0,支出入力表!S476)</f>
        <v>0</v>
      </c>
    </row>
    <row r="476" spans="2:13" x14ac:dyDescent="0.55000000000000004">
      <c r="B476" s="163" t="str">
        <f>IF(K476&gt;0,支出入力表!A477,"")</f>
        <v/>
      </c>
      <c r="C476" s="164" t="str">
        <f>IF(K476&gt;0,支出入力表!C477,"")</f>
        <v/>
      </c>
      <c r="D476" s="165" t="str">
        <f>IF(K476&gt;0,支出入力表!E477,"")</f>
        <v/>
      </c>
      <c r="E476" s="165" t="str">
        <f>IF(K476&gt;0,支出入力表!F477,"")</f>
        <v/>
      </c>
      <c r="F476" s="164" t="str">
        <f>IF(K476&gt;0,VLOOKUP(E476,支出入力表!F477:$M$2000,3,FALSE),"")</f>
        <v/>
      </c>
      <c r="G476" s="164" t="str">
        <f>IF(K476&gt;0,VLOOKUP(E476,支出入力表!F477:$M$2000,4,FALSE),"")</f>
        <v/>
      </c>
      <c r="H476" s="166" t="str">
        <f>IF(K476&gt;0,VLOOKUP(E476,支出入力表!F477:$M$2000,5,FALSE),"")</f>
        <v/>
      </c>
      <c r="I476" s="168" t="str">
        <f t="shared" si="15"/>
        <v/>
      </c>
      <c r="K476">
        <f t="shared" si="16"/>
        <v>0</v>
      </c>
      <c r="L476">
        <f>IF(+支出入力表!M477="",0,+支出入力表!M477)</f>
        <v>0</v>
      </c>
      <c r="M476">
        <f>IF(支出入力表!S477="",0,支出入力表!S477)</f>
        <v>0</v>
      </c>
    </row>
    <row r="477" spans="2:13" x14ac:dyDescent="0.55000000000000004">
      <c r="B477" s="163" t="str">
        <f>IF(K477&gt;0,支出入力表!A478,"")</f>
        <v/>
      </c>
      <c r="C477" s="164" t="str">
        <f>IF(K477&gt;0,支出入力表!C478,"")</f>
        <v/>
      </c>
      <c r="D477" s="165" t="str">
        <f>IF(K477&gt;0,支出入力表!E478,"")</f>
        <v/>
      </c>
      <c r="E477" s="165" t="str">
        <f>IF(K477&gt;0,支出入力表!F478,"")</f>
        <v/>
      </c>
      <c r="F477" s="164" t="str">
        <f>IF(K477&gt;0,VLOOKUP(E477,支出入力表!F478:$M$2000,3,FALSE),"")</f>
        <v/>
      </c>
      <c r="G477" s="164" t="str">
        <f>IF(K477&gt;0,VLOOKUP(E477,支出入力表!F478:$M$2000,4,FALSE),"")</f>
        <v/>
      </c>
      <c r="H477" s="166" t="str">
        <f>IF(K477&gt;0,VLOOKUP(E477,支出入力表!F478:$M$2000,5,FALSE),"")</f>
        <v/>
      </c>
      <c r="I477" s="168" t="str">
        <f t="shared" si="15"/>
        <v/>
      </c>
      <c r="K477">
        <f t="shared" si="16"/>
        <v>0</v>
      </c>
      <c r="L477">
        <f>IF(+支出入力表!M478="",0,+支出入力表!M478)</f>
        <v>0</v>
      </c>
      <c r="M477">
        <f>IF(支出入力表!S478="",0,支出入力表!S478)</f>
        <v>0</v>
      </c>
    </row>
    <row r="478" spans="2:13" x14ac:dyDescent="0.55000000000000004">
      <c r="B478" s="163" t="str">
        <f>IF(K478&gt;0,支出入力表!A479,"")</f>
        <v/>
      </c>
      <c r="C478" s="164" t="str">
        <f>IF(K478&gt;0,支出入力表!C479,"")</f>
        <v/>
      </c>
      <c r="D478" s="165" t="str">
        <f>IF(K478&gt;0,支出入力表!E479,"")</f>
        <v/>
      </c>
      <c r="E478" s="165" t="str">
        <f>IF(K478&gt;0,支出入力表!F479,"")</f>
        <v/>
      </c>
      <c r="F478" s="164" t="str">
        <f>IF(K478&gt;0,VLOOKUP(E478,支出入力表!F479:$M$2000,3,FALSE),"")</f>
        <v/>
      </c>
      <c r="G478" s="164" t="str">
        <f>IF(K478&gt;0,VLOOKUP(E478,支出入力表!F479:$M$2000,4,FALSE),"")</f>
        <v/>
      </c>
      <c r="H478" s="166" t="str">
        <f>IF(K478&gt;0,VLOOKUP(E478,支出入力表!F479:$M$2000,5,FALSE),"")</f>
        <v/>
      </c>
      <c r="I478" s="168" t="str">
        <f t="shared" si="15"/>
        <v/>
      </c>
      <c r="K478">
        <f t="shared" si="16"/>
        <v>0</v>
      </c>
      <c r="L478">
        <f>IF(+支出入力表!M479="",0,+支出入力表!M479)</f>
        <v>0</v>
      </c>
      <c r="M478">
        <f>IF(支出入力表!S479="",0,支出入力表!S479)</f>
        <v>0</v>
      </c>
    </row>
    <row r="479" spans="2:13" x14ac:dyDescent="0.55000000000000004">
      <c r="B479" s="163" t="str">
        <f>IF(K479&gt;0,支出入力表!A480,"")</f>
        <v/>
      </c>
      <c r="C479" s="164" t="str">
        <f>IF(K479&gt;0,支出入力表!C480,"")</f>
        <v/>
      </c>
      <c r="D479" s="165" t="str">
        <f>IF(K479&gt;0,支出入力表!E480,"")</f>
        <v/>
      </c>
      <c r="E479" s="165" t="str">
        <f>IF(K479&gt;0,支出入力表!F480,"")</f>
        <v/>
      </c>
      <c r="F479" s="164" t="str">
        <f>IF(K479&gt;0,VLOOKUP(E479,支出入力表!F480:$M$2000,3,FALSE),"")</f>
        <v/>
      </c>
      <c r="G479" s="164" t="str">
        <f>IF(K479&gt;0,VLOOKUP(E479,支出入力表!F480:$M$2000,4,FALSE),"")</f>
        <v/>
      </c>
      <c r="H479" s="166" t="str">
        <f>IF(K479&gt;0,VLOOKUP(E479,支出入力表!F480:$M$2000,5,FALSE),"")</f>
        <v/>
      </c>
      <c r="I479" s="168" t="str">
        <f t="shared" si="15"/>
        <v/>
      </c>
      <c r="K479">
        <f t="shared" si="16"/>
        <v>0</v>
      </c>
      <c r="L479">
        <f>IF(+支出入力表!M480="",0,+支出入力表!M480)</f>
        <v>0</v>
      </c>
      <c r="M479">
        <f>IF(支出入力表!S480="",0,支出入力表!S480)</f>
        <v>0</v>
      </c>
    </row>
    <row r="480" spans="2:13" x14ac:dyDescent="0.55000000000000004">
      <c r="B480" s="163" t="str">
        <f>IF(K480&gt;0,支出入力表!A481,"")</f>
        <v/>
      </c>
      <c r="C480" s="164" t="str">
        <f>IF(K480&gt;0,支出入力表!C481,"")</f>
        <v/>
      </c>
      <c r="D480" s="165" t="str">
        <f>IF(K480&gt;0,支出入力表!E481,"")</f>
        <v/>
      </c>
      <c r="E480" s="165" t="str">
        <f>IF(K480&gt;0,支出入力表!F481,"")</f>
        <v/>
      </c>
      <c r="F480" s="164" t="str">
        <f>IF(K480&gt;0,VLOOKUP(E480,支出入力表!F481:$M$2000,3,FALSE),"")</f>
        <v/>
      </c>
      <c r="G480" s="164" t="str">
        <f>IF(K480&gt;0,VLOOKUP(E480,支出入力表!F481:$M$2000,4,FALSE),"")</f>
        <v/>
      </c>
      <c r="H480" s="166" t="str">
        <f>IF(K480&gt;0,VLOOKUP(E480,支出入力表!F481:$M$2000,5,FALSE),"")</f>
        <v/>
      </c>
      <c r="I480" s="168" t="str">
        <f t="shared" si="15"/>
        <v/>
      </c>
      <c r="K480">
        <f t="shared" si="16"/>
        <v>0</v>
      </c>
      <c r="L480">
        <f>IF(+支出入力表!M481="",0,+支出入力表!M481)</f>
        <v>0</v>
      </c>
      <c r="M480">
        <f>IF(支出入力表!S481="",0,支出入力表!S481)</f>
        <v>0</v>
      </c>
    </row>
    <row r="481" spans="2:13" x14ac:dyDescent="0.55000000000000004">
      <c r="B481" s="163" t="str">
        <f>IF(K481&gt;0,支出入力表!A482,"")</f>
        <v/>
      </c>
      <c r="C481" s="164" t="str">
        <f>IF(K481&gt;0,支出入力表!C482,"")</f>
        <v/>
      </c>
      <c r="D481" s="165" t="str">
        <f>IF(K481&gt;0,支出入力表!E482,"")</f>
        <v/>
      </c>
      <c r="E481" s="165" t="str">
        <f>IF(K481&gt;0,支出入力表!F482,"")</f>
        <v/>
      </c>
      <c r="F481" s="164" t="str">
        <f>IF(K481&gt;0,VLOOKUP(E481,支出入力表!F482:$M$2000,3,FALSE),"")</f>
        <v/>
      </c>
      <c r="G481" s="164" t="str">
        <f>IF(K481&gt;0,VLOOKUP(E481,支出入力表!F482:$M$2000,4,FALSE),"")</f>
        <v/>
      </c>
      <c r="H481" s="166" t="str">
        <f>IF(K481&gt;0,VLOOKUP(E481,支出入力表!F482:$M$2000,5,FALSE),"")</f>
        <v/>
      </c>
      <c r="I481" s="168" t="str">
        <f t="shared" si="15"/>
        <v/>
      </c>
      <c r="K481">
        <f t="shared" si="16"/>
        <v>0</v>
      </c>
      <c r="L481">
        <f>IF(+支出入力表!M482="",0,+支出入力表!M482)</f>
        <v>0</v>
      </c>
      <c r="M481">
        <f>IF(支出入力表!S482="",0,支出入力表!S482)</f>
        <v>0</v>
      </c>
    </row>
    <row r="482" spans="2:13" x14ac:dyDescent="0.55000000000000004">
      <c r="B482" s="163" t="str">
        <f>IF(K482&gt;0,支出入力表!A483,"")</f>
        <v/>
      </c>
      <c r="C482" s="164" t="str">
        <f>IF(K482&gt;0,支出入力表!C483,"")</f>
        <v/>
      </c>
      <c r="D482" s="165" t="str">
        <f>IF(K482&gt;0,支出入力表!E483,"")</f>
        <v/>
      </c>
      <c r="E482" s="165" t="str">
        <f>IF(K482&gt;0,支出入力表!F483,"")</f>
        <v/>
      </c>
      <c r="F482" s="164" t="str">
        <f>IF(K482&gt;0,VLOOKUP(E482,支出入力表!F483:$M$2000,3,FALSE),"")</f>
        <v/>
      </c>
      <c r="G482" s="164" t="str">
        <f>IF(K482&gt;0,VLOOKUP(E482,支出入力表!F483:$M$2000,4,FALSE),"")</f>
        <v/>
      </c>
      <c r="H482" s="166" t="str">
        <f>IF(K482&gt;0,VLOOKUP(E482,支出入力表!F483:$M$2000,5,FALSE),"")</f>
        <v/>
      </c>
      <c r="I482" s="168" t="str">
        <f t="shared" si="15"/>
        <v/>
      </c>
      <c r="K482">
        <f t="shared" si="16"/>
        <v>0</v>
      </c>
      <c r="L482">
        <f>IF(+支出入力表!M483="",0,+支出入力表!M483)</f>
        <v>0</v>
      </c>
      <c r="M482">
        <f>IF(支出入力表!S483="",0,支出入力表!S483)</f>
        <v>0</v>
      </c>
    </row>
    <row r="483" spans="2:13" x14ac:dyDescent="0.55000000000000004">
      <c r="B483" s="163" t="str">
        <f>IF(K483&gt;0,支出入力表!A484,"")</f>
        <v/>
      </c>
      <c r="C483" s="164" t="str">
        <f>IF(K483&gt;0,支出入力表!C484,"")</f>
        <v/>
      </c>
      <c r="D483" s="165" t="str">
        <f>IF(K483&gt;0,支出入力表!E484,"")</f>
        <v/>
      </c>
      <c r="E483" s="165" t="str">
        <f>IF(K483&gt;0,支出入力表!F484,"")</f>
        <v/>
      </c>
      <c r="F483" s="164" t="str">
        <f>IF(K483&gt;0,VLOOKUP(E483,支出入力表!F484:$M$2000,3,FALSE),"")</f>
        <v/>
      </c>
      <c r="G483" s="164" t="str">
        <f>IF(K483&gt;0,VLOOKUP(E483,支出入力表!F484:$M$2000,4,FALSE),"")</f>
        <v/>
      </c>
      <c r="H483" s="166" t="str">
        <f>IF(K483&gt;0,VLOOKUP(E483,支出入力表!F484:$M$2000,5,FALSE),"")</f>
        <v/>
      </c>
      <c r="I483" s="168" t="str">
        <f t="shared" si="15"/>
        <v/>
      </c>
      <c r="K483">
        <f t="shared" si="16"/>
        <v>0</v>
      </c>
      <c r="L483">
        <f>IF(+支出入力表!M484="",0,+支出入力表!M484)</f>
        <v>0</v>
      </c>
      <c r="M483">
        <f>IF(支出入力表!S484="",0,支出入力表!S484)</f>
        <v>0</v>
      </c>
    </row>
    <row r="484" spans="2:13" x14ac:dyDescent="0.55000000000000004">
      <c r="B484" s="163" t="str">
        <f>IF(K484&gt;0,支出入力表!A485,"")</f>
        <v/>
      </c>
      <c r="C484" s="164" t="str">
        <f>IF(K484&gt;0,支出入力表!C485,"")</f>
        <v/>
      </c>
      <c r="D484" s="165" t="str">
        <f>IF(K484&gt;0,支出入力表!E485,"")</f>
        <v/>
      </c>
      <c r="E484" s="165" t="str">
        <f>IF(K484&gt;0,支出入力表!F485,"")</f>
        <v/>
      </c>
      <c r="F484" s="164" t="str">
        <f>IF(K484&gt;0,VLOOKUP(E484,支出入力表!F485:$M$2000,3,FALSE),"")</f>
        <v/>
      </c>
      <c r="G484" s="164" t="str">
        <f>IF(K484&gt;0,VLOOKUP(E484,支出入力表!F485:$M$2000,4,FALSE),"")</f>
        <v/>
      </c>
      <c r="H484" s="166" t="str">
        <f>IF(K484&gt;0,VLOOKUP(E484,支出入力表!F485:$M$2000,5,FALSE),"")</f>
        <v/>
      </c>
      <c r="I484" s="168" t="str">
        <f t="shared" si="15"/>
        <v/>
      </c>
      <c r="K484">
        <f t="shared" si="16"/>
        <v>0</v>
      </c>
      <c r="L484">
        <f>IF(+支出入力表!M485="",0,+支出入力表!M485)</f>
        <v>0</v>
      </c>
      <c r="M484">
        <f>IF(支出入力表!S485="",0,支出入力表!S485)</f>
        <v>0</v>
      </c>
    </row>
    <row r="485" spans="2:13" x14ac:dyDescent="0.55000000000000004">
      <c r="B485" s="163" t="str">
        <f>IF(K485&gt;0,支出入力表!A486,"")</f>
        <v/>
      </c>
      <c r="C485" s="164" t="str">
        <f>IF(K485&gt;0,支出入力表!C486,"")</f>
        <v/>
      </c>
      <c r="D485" s="165" t="str">
        <f>IF(K485&gt;0,支出入力表!E486,"")</f>
        <v/>
      </c>
      <c r="E485" s="165" t="str">
        <f>IF(K485&gt;0,支出入力表!F486,"")</f>
        <v/>
      </c>
      <c r="F485" s="164" t="str">
        <f>IF(K485&gt;0,VLOOKUP(E485,支出入力表!F486:$M$2000,3,FALSE),"")</f>
        <v/>
      </c>
      <c r="G485" s="164" t="str">
        <f>IF(K485&gt;0,VLOOKUP(E485,支出入力表!F486:$M$2000,4,FALSE),"")</f>
        <v/>
      </c>
      <c r="H485" s="166" t="str">
        <f>IF(K485&gt;0,VLOOKUP(E485,支出入力表!F486:$M$2000,5,FALSE),"")</f>
        <v/>
      </c>
      <c r="I485" s="168" t="str">
        <f t="shared" si="15"/>
        <v/>
      </c>
      <c r="K485">
        <f t="shared" si="16"/>
        <v>0</v>
      </c>
      <c r="L485">
        <f>IF(+支出入力表!M486="",0,+支出入力表!M486)</f>
        <v>0</v>
      </c>
      <c r="M485">
        <f>IF(支出入力表!S486="",0,支出入力表!S486)</f>
        <v>0</v>
      </c>
    </row>
    <row r="486" spans="2:13" x14ac:dyDescent="0.55000000000000004">
      <c r="B486" s="163" t="str">
        <f>IF(K486&gt;0,支出入力表!A487,"")</f>
        <v/>
      </c>
      <c r="C486" s="164" t="str">
        <f>IF(K486&gt;0,支出入力表!C487,"")</f>
        <v/>
      </c>
      <c r="D486" s="165" t="str">
        <f>IF(K486&gt;0,支出入力表!E487,"")</f>
        <v/>
      </c>
      <c r="E486" s="165" t="str">
        <f>IF(K486&gt;0,支出入力表!F487,"")</f>
        <v/>
      </c>
      <c r="F486" s="164" t="str">
        <f>IF(K486&gt;0,VLOOKUP(E486,支出入力表!F487:$M$2000,3,FALSE),"")</f>
        <v/>
      </c>
      <c r="G486" s="164" t="str">
        <f>IF(K486&gt;0,VLOOKUP(E486,支出入力表!F487:$M$2000,4,FALSE),"")</f>
        <v/>
      </c>
      <c r="H486" s="166" t="str">
        <f>IF(K486&gt;0,VLOOKUP(E486,支出入力表!F487:$M$2000,5,FALSE),"")</f>
        <v/>
      </c>
      <c r="I486" s="168" t="str">
        <f t="shared" si="15"/>
        <v/>
      </c>
      <c r="K486">
        <f t="shared" si="16"/>
        <v>0</v>
      </c>
      <c r="L486">
        <f>IF(+支出入力表!M487="",0,+支出入力表!M487)</f>
        <v>0</v>
      </c>
      <c r="M486">
        <f>IF(支出入力表!S487="",0,支出入力表!S487)</f>
        <v>0</v>
      </c>
    </row>
    <row r="487" spans="2:13" x14ac:dyDescent="0.55000000000000004">
      <c r="B487" s="163" t="str">
        <f>IF(K487&gt;0,支出入力表!A488,"")</f>
        <v/>
      </c>
      <c r="C487" s="164" t="str">
        <f>IF(K487&gt;0,支出入力表!C488,"")</f>
        <v/>
      </c>
      <c r="D487" s="165" t="str">
        <f>IF(K487&gt;0,支出入力表!E488,"")</f>
        <v/>
      </c>
      <c r="E487" s="165" t="str">
        <f>IF(K487&gt;0,支出入力表!F488,"")</f>
        <v/>
      </c>
      <c r="F487" s="164" t="str">
        <f>IF(K487&gt;0,VLOOKUP(E487,支出入力表!F488:$M$2000,3,FALSE),"")</f>
        <v/>
      </c>
      <c r="G487" s="164" t="str">
        <f>IF(K487&gt;0,VLOOKUP(E487,支出入力表!F488:$M$2000,4,FALSE),"")</f>
        <v/>
      </c>
      <c r="H487" s="166" t="str">
        <f>IF(K487&gt;0,VLOOKUP(E487,支出入力表!F488:$M$2000,5,FALSE),"")</f>
        <v/>
      </c>
      <c r="I487" s="168" t="str">
        <f t="shared" si="15"/>
        <v/>
      </c>
      <c r="K487">
        <f t="shared" si="16"/>
        <v>0</v>
      </c>
      <c r="L487">
        <f>IF(+支出入力表!M488="",0,+支出入力表!M488)</f>
        <v>0</v>
      </c>
      <c r="M487">
        <f>IF(支出入力表!S488="",0,支出入力表!S488)</f>
        <v>0</v>
      </c>
    </row>
    <row r="488" spans="2:13" x14ac:dyDescent="0.55000000000000004">
      <c r="B488" s="163" t="str">
        <f>IF(K488&gt;0,支出入力表!A489,"")</f>
        <v/>
      </c>
      <c r="C488" s="164" t="str">
        <f>IF(K488&gt;0,支出入力表!C489,"")</f>
        <v/>
      </c>
      <c r="D488" s="165" t="str">
        <f>IF(K488&gt;0,支出入力表!E489,"")</f>
        <v/>
      </c>
      <c r="E488" s="165" t="str">
        <f>IF(K488&gt;0,支出入力表!F489,"")</f>
        <v/>
      </c>
      <c r="F488" s="164" t="str">
        <f>IF(K488&gt;0,VLOOKUP(E488,支出入力表!F489:$M$2000,3,FALSE),"")</f>
        <v/>
      </c>
      <c r="G488" s="164" t="str">
        <f>IF(K488&gt;0,VLOOKUP(E488,支出入力表!F489:$M$2000,4,FALSE),"")</f>
        <v/>
      </c>
      <c r="H488" s="166" t="str">
        <f>IF(K488&gt;0,VLOOKUP(E488,支出入力表!F489:$M$2000,5,FALSE),"")</f>
        <v/>
      </c>
      <c r="I488" s="168" t="str">
        <f t="shared" si="15"/>
        <v/>
      </c>
      <c r="K488">
        <f t="shared" si="16"/>
        <v>0</v>
      </c>
      <c r="L488">
        <f>IF(+支出入力表!M489="",0,+支出入力表!M489)</f>
        <v>0</v>
      </c>
      <c r="M488">
        <f>IF(支出入力表!S489="",0,支出入力表!S489)</f>
        <v>0</v>
      </c>
    </row>
    <row r="489" spans="2:13" x14ac:dyDescent="0.55000000000000004">
      <c r="B489" s="163" t="str">
        <f>IF(K489&gt;0,支出入力表!A490,"")</f>
        <v/>
      </c>
      <c r="C489" s="164" t="str">
        <f>IF(K489&gt;0,支出入力表!C490,"")</f>
        <v/>
      </c>
      <c r="D489" s="165" t="str">
        <f>IF(K489&gt;0,支出入力表!E490,"")</f>
        <v/>
      </c>
      <c r="E489" s="165" t="str">
        <f>IF(K489&gt;0,支出入力表!F490,"")</f>
        <v/>
      </c>
      <c r="F489" s="164" t="str">
        <f>IF(K489&gt;0,VLOOKUP(E489,支出入力表!F490:$M$2000,3,FALSE),"")</f>
        <v/>
      </c>
      <c r="G489" s="164" t="str">
        <f>IF(K489&gt;0,VLOOKUP(E489,支出入力表!F490:$M$2000,4,FALSE),"")</f>
        <v/>
      </c>
      <c r="H489" s="166" t="str">
        <f>IF(K489&gt;0,VLOOKUP(E489,支出入力表!F490:$M$2000,5,FALSE),"")</f>
        <v/>
      </c>
      <c r="I489" s="168" t="str">
        <f t="shared" si="15"/>
        <v/>
      </c>
      <c r="K489">
        <f t="shared" si="16"/>
        <v>0</v>
      </c>
      <c r="L489">
        <f>IF(+支出入力表!M490="",0,+支出入力表!M490)</f>
        <v>0</v>
      </c>
      <c r="M489">
        <f>IF(支出入力表!S490="",0,支出入力表!S490)</f>
        <v>0</v>
      </c>
    </row>
    <row r="490" spans="2:13" x14ac:dyDescent="0.55000000000000004">
      <c r="B490" s="163" t="str">
        <f>IF(K490&gt;0,支出入力表!A491,"")</f>
        <v/>
      </c>
      <c r="C490" s="164" t="str">
        <f>IF(K490&gt;0,支出入力表!C491,"")</f>
        <v/>
      </c>
      <c r="D490" s="165" t="str">
        <f>IF(K490&gt;0,支出入力表!E491,"")</f>
        <v/>
      </c>
      <c r="E490" s="165" t="str">
        <f>IF(K490&gt;0,支出入力表!F491,"")</f>
        <v/>
      </c>
      <c r="F490" s="164" t="str">
        <f>IF(K490&gt;0,VLOOKUP(E490,支出入力表!F491:$M$2000,3,FALSE),"")</f>
        <v/>
      </c>
      <c r="G490" s="164" t="str">
        <f>IF(K490&gt;0,VLOOKUP(E490,支出入力表!F491:$M$2000,4,FALSE),"")</f>
        <v/>
      </c>
      <c r="H490" s="166" t="str">
        <f>IF(K490&gt;0,VLOOKUP(E490,支出入力表!F491:$M$2000,5,FALSE),"")</f>
        <v/>
      </c>
      <c r="I490" s="168" t="str">
        <f t="shared" si="15"/>
        <v/>
      </c>
      <c r="K490">
        <f t="shared" si="16"/>
        <v>0</v>
      </c>
      <c r="L490">
        <f>IF(+支出入力表!M491="",0,+支出入力表!M491)</f>
        <v>0</v>
      </c>
      <c r="M490">
        <f>IF(支出入力表!S491="",0,支出入力表!S491)</f>
        <v>0</v>
      </c>
    </row>
    <row r="491" spans="2:13" x14ac:dyDescent="0.55000000000000004">
      <c r="B491" s="163" t="str">
        <f>IF(K491&gt;0,支出入力表!A492,"")</f>
        <v/>
      </c>
      <c r="C491" s="164" t="str">
        <f>IF(K491&gt;0,支出入力表!C492,"")</f>
        <v/>
      </c>
      <c r="D491" s="165" t="str">
        <f>IF(K491&gt;0,支出入力表!E492,"")</f>
        <v/>
      </c>
      <c r="E491" s="165" t="str">
        <f>IF(K491&gt;0,支出入力表!F492,"")</f>
        <v/>
      </c>
      <c r="F491" s="164" t="str">
        <f>IF(K491&gt;0,VLOOKUP(E491,支出入力表!F492:$M$2000,3,FALSE),"")</f>
        <v/>
      </c>
      <c r="G491" s="164" t="str">
        <f>IF(K491&gt;0,VLOOKUP(E491,支出入力表!F492:$M$2000,4,FALSE),"")</f>
        <v/>
      </c>
      <c r="H491" s="166" t="str">
        <f>IF(K491&gt;0,VLOOKUP(E491,支出入力表!F492:$M$2000,5,FALSE),"")</f>
        <v/>
      </c>
      <c r="I491" s="168" t="str">
        <f t="shared" si="15"/>
        <v/>
      </c>
      <c r="K491">
        <f t="shared" si="16"/>
        <v>0</v>
      </c>
      <c r="L491">
        <f>IF(+支出入力表!M492="",0,+支出入力表!M492)</f>
        <v>0</v>
      </c>
      <c r="M491">
        <f>IF(支出入力表!S492="",0,支出入力表!S492)</f>
        <v>0</v>
      </c>
    </row>
    <row r="492" spans="2:13" x14ac:dyDescent="0.55000000000000004">
      <c r="B492" s="163" t="str">
        <f>IF(K492&gt;0,支出入力表!A493,"")</f>
        <v/>
      </c>
      <c r="C492" s="164" t="str">
        <f>IF(K492&gt;0,支出入力表!C493,"")</f>
        <v/>
      </c>
      <c r="D492" s="165" t="str">
        <f>IF(K492&gt;0,支出入力表!E493,"")</f>
        <v/>
      </c>
      <c r="E492" s="165" t="str">
        <f>IF(K492&gt;0,支出入力表!F493,"")</f>
        <v/>
      </c>
      <c r="F492" s="164" t="str">
        <f>IF(K492&gt;0,VLOOKUP(E492,支出入力表!F493:$M$2000,3,FALSE),"")</f>
        <v/>
      </c>
      <c r="G492" s="164" t="str">
        <f>IF(K492&gt;0,VLOOKUP(E492,支出入力表!F493:$M$2000,4,FALSE),"")</f>
        <v/>
      </c>
      <c r="H492" s="166" t="str">
        <f>IF(K492&gt;0,VLOOKUP(E492,支出入力表!F493:$M$2000,5,FALSE),"")</f>
        <v/>
      </c>
      <c r="I492" s="168" t="str">
        <f t="shared" si="15"/>
        <v/>
      </c>
      <c r="K492">
        <f t="shared" si="16"/>
        <v>0</v>
      </c>
      <c r="L492">
        <f>IF(+支出入力表!M493="",0,+支出入力表!M493)</f>
        <v>0</v>
      </c>
      <c r="M492">
        <f>IF(支出入力表!S493="",0,支出入力表!S493)</f>
        <v>0</v>
      </c>
    </row>
    <row r="493" spans="2:13" x14ac:dyDescent="0.55000000000000004">
      <c r="B493" s="163" t="str">
        <f>IF(K493&gt;0,支出入力表!A494,"")</f>
        <v/>
      </c>
      <c r="C493" s="164" t="str">
        <f>IF(K493&gt;0,支出入力表!C494,"")</f>
        <v/>
      </c>
      <c r="D493" s="165" t="str">
        <f>IF(K493&gt;0,支出入力表!E494,"")</f>
        <v/>
      </c>
      <c r="E493" s="165" t="str">
        <f>IF(K493&gt;0,支出入力表!F494,"")</f>
        <v/>
      </c>
      <c r="F493" s="164" t="str">
        <f>IF(K493&gt;0,VLOOKUP(E493,支出入力表!F494:$M$2000,3,FALSE),"")</f>
        <v/>
      </c>
      <c r="G493" s="164" t="str">
        <f>IF(K493&gt;0,VLOOKUP(E493,支出入力表!F494:$M$2000,4,FALSE),"")</f>
        <v/>
      </c>
      <c r="H493" s="166" t="str">
        <f>IF(K493&gt;0,VLOOKUP(E493,支出入力表!F494:$M$2000,5,FALSE),"")</f>
        <v/>
      </c>
      <c r="I493" s="168" t="str">
        <f t="shared" si="15"/>
        <v/>
      </c>
      <c r="K493">
        <f t="shared" si="16"/>
        <v>0</v>
      </c>
      <c r="L493">
        <f>IF(+支出入力表!M494="",0,+支出入力表!M494)</f>
        <v>0</v>
      </c>
      <c r="M493">
        <f>IF(支出入力表!S494="",0,支出入力表!S494)</f>
        <v>0</v>
      </c>
    </row>
    <row r="494" spans="2:13" x14ac:dyDescent="0.55000000000000004">
      <c r="B494" s="163" t="str">
        <f>IF(K494&gt;0,支出入力表!A495,"")</f>
        <v/>
      </c>
      <c r="C494" s="164" t="str">
        <f>IF(K494&gt;0,支出入力表!C495,"")</f>
        <v/>
      </c>
      <c r="D494" s="165" t="str">
        <f>IF(K494&gt;0,支出入力表!E495,"")</f>
        <v/>
      </c>
      <c r="E494" s="165" t="str">
        <f>IF(K494&gt;0,支出入力表!F495,"")</f>
        <v/>
      </c>
      <c r="F494" s="164" t="str">
        <f>IF(K494&gt;0,VLOOKUP(E494,支出入力表!F495:$M$2000,3,FALSE),"")</f>
        <v/>
      </c>
      <c r="G494" s="164" t="str">
        <f>IF(K494&gt;0,VLOOKUP(E494,支出入力表!F495:$M$2000,4,FALSE),"")</f>
        <v/>
      </c>
      <c r="H494" s="166" t="str">
        <f>IF(K494&gt;0,VLOOKUP(E494,支出入力表!F495:$M$2000,5,FALSE),"")</f>
        <v/>
      </c>
      <c r="I494" s="168" t="str">
        <f t="shared" si="15"/>
        <v/>
      </c>
      <c r="K494">
        <f t="shared" si="16"/>
        <v>0</v>
      </c>
      <c r="L494">
        <f>IF(+支出入力表!M495="",0,+支出入力表!M495)</f>
        <v>0</v>
      </c>
      <c r="M494">
        <f>IF(支出入力表!S495="",0,支出入力表!S495)</f>
        <v>0</v>
      </c>
    </row>
    <row r="495" spans="2:13" x14ac:dyDescent="0.55000000000000004">
      <c r="B495" s="163" t="str">
        <f>IF(K495&gt;0,支出入力表!A496,"")</f>
        <v/>
      </c>
      <c r="C495" s="164" t="str">
        <f>IF(K495&gt;0,支出入力表!C496,"")</f>
        <v/>
      </c>
      <c r="D495" s="165" t="str">
        <f>IF(K495&gt;0,支出入力表!E496,"")</f>
        <v/>
      </c>
      <c r="E495" s="165" t="str">
        <f>IF(K495&gt;0,支出入力表!F496,"")</f>
        <v/>
      </c>
      <c r="F495" s="164" t="str">
        <f>IF(K495&gt;0,VLOOKUP(E495,支出入力表!F496:$M$2000,3,FALSE),"")</f>
        <v/>
      </c>
      <c r="G495" s="164" t="str">
        <f>IF(K495&gt;0,VLOOKUP(E495,支出入力表!F496:$M$2000,4,FALSE),"")</f>
        <v/>
      </c>
      <c r="H495" s="166" t="str">
        <f>IF(K495&gt;0,VLOOKUP(E495,支出入力表!F496:$M$2000,5,FALSE),"")</f>
        <v/>
      </c>
      <c r="I495" s="168" t="str">
        <f t="shared" si="15"/>
        <v/>
      </c>
      <c r="K495">
        <f t="shared" si="16"/>
        <v>0</v>
      </c>
      <c r="L495">
        <f>IF(+支出入力表!M496="",0,+支出入力表!M496)</f>
        <v>0</v>
      </c>
      <c r="M495">
        <f>IF(支出入力表!S496="",0,支出入力表!S496)</f>
        <v>0</v>
      </c>
    </row>
    <row r="496" spans="2:13" x14ac:dyDescent="0.55000000000000004">
      <c r="B496" s="163" t="str">
        <f>IF(K496&gt;0,支出入力表!A497,"")</f>
        <v/>
      </c>
      <c r="C496" s="164" t="str">
        <f>IF(K496&gt;0,支出入力表!C497,"")</f>
        <v/>
      </c>
      <c r="D496" s="165" t="str">
        <f>IF(K496&gt;0,支出入力表!E497,"")</f>
        <v/>
      </c>
      <c r="E496" s="165" t="str">
        <f>IF(K496&gt;0,支出入力表!F497,"")</f>
        <v/>
      </c>
      <c r="F496" s="164" t="str">
        <f>IF(K496&gt;0,VLOOKUP(E496,支出入力表!F497:$M$2000,3,FALSE),"")</f>
        <v/>
      </c>
      <c r="G496" s="164" t="str">
        <f>IF(K496&gt;0,VLOOKUP(E496,支出入力表!F497:$M$2000,4,FALSE),"")</f>
        <v/>
      </c>
      <c r="H496" s="166" t="str">
        <f>IF(K496&gt;0,VLOOKUP(E496,支出入力表!F497:$M$2000,5,FALSE),"")</f>
        <v/>
      </c>
      <c r="I496" s="168" t="str">
        <f t="shared" si="15"/>
        <v/>
      </c>
      <c r="K496">
        <f t="shared" si="16"/>
        <v>0</v>
      </c>
      <c r="L496">
        <f>IF(+支出入力表!M497="",0,+支出入力表!M497)</f>
        <v>0</v>
      </c>
      <c r="M496">
        <f>IF(支出入力表!S497="",0,支出入力表!S497)</f>
        <v>0</v>
      </c>
    </row>
    <row r="497" spans="2:13" x14ac:dyDescent="0.55000000000000004">
      <c r="B497" s="163" t="str">
        <f>IF(K497&gt;0,支出入力表!A498,"")</f>
        <v/>
      </c>
      <c r="C497" s="164" t="str">
        <f>IF(K497&gt;0,支出入力表!C498,"")</f>
        <v/>
      </c>
      <c r="D497" s="165" t="str">
        <f>IF(K497&gt;0,支出入力表!E498,"")</f>
        <v/>
      </c>
      <c r="E497" s="165" t="str">
        <f>IF(K497&gt;0,支出入力表!F498,"")</f>
        <v/>
      </c>
      <c r="F497" s="164" t="str">
        <f>IF(K497&gt;0,VLOOKUP(E497,支出入力表!F498:$M$2000,3,FALSE),"")</f>
        <v/>
      </c>
      <c r="G497" s="164" t="str">
        <f>IF(K497&gt;0,VLOOKUP(E497,支出入力表!F498:$M$2000,4,FALSE),"")</f>
        <v/>
      </c>
      <c r="H497" s="166" t="str">
        <f>IF(K497&gt;0,VLOOKUP(E497,支出入力表!F498:$M$2000,5,FALSE),"")</f>
        <v/>
      </c>
      <c r="I497" s="168" t="str">
        <f t="shared" si="15"/>
        <v/>
      </c>
      <c r="K497">
        <f t="shared" si="16"/>
        <v>0</v>
      </c>
      <c r="L497">
        <f>IF(+支出入力表!M498="",0,+支出入力表!M498)</f>
        <v>0</v>
      </c>
      <c r="M497">
        <f>IF(支出入力表!S498="",0,支出入力表!S498)</f>
        <v>0</v>
      </c>
    </row>
    <row r="498" spans="2:13" x14ac:dyDescent="0.55000000000000004">
      <c r="B498" s="163" t="str">
        <f>IF(K498&gt;0,支出入力表!A499,"")</f>
        <v/>
      </c>
      <c r="C498" s="164" t="str">
        <f>IF(K498&gt;0,支出入力表!C499,"")</f>
        <v/>
      </c>
      <c r="D498" s="165" t="str">
        <f>IF(K498&gt;0,支出入力表!E499,"")</f>
        <v/>
      </c>
      <c r="E498" s="165" t="str">
        <f>IF(K498&gt;0,支出入力表!F499,"")</f>
        <v/>
      </c>
      <c r="F498" s="164" t="str">
        <f>IF(K498&gt;0,VLOOKUP(E498,支出入力表!F499:$M$2000,3,FALSE),"")</f>
        <v/>
      </c>
      <c r="G498" s="164" t="str">
        <f>IF(K498&gt;0,VLOOKUP(E498,支出入力表!F499:$M$2000,4,FALSE),"")</f>
        <v/>
      </c>
      <c r="H498" s="166" t="str">
        <f>IF(K498&gt;0,VLOOKUP(E498,支出入力表!F499:$M$2000,5,FALSE),"")</f>
        <v/>
      </c>
      <c r="I498" s="168" t="str">
        <f t="shared" si="15"/>
        <v/>
      </c>
      <c r="K498">
        <f t="shared" si="16"/>
        <v>0</v>
      </c>
      <c r="L498">
        <f>IF(+支出入力表!M499="",0,+支出入力表!M499)</f>
        <v>0</v>
      </c>
      <c r="M498">
        <f>IF(支出入力表!S499="",0,支出入力表!S499)</f>
        <v>0</v>
      </c>
    </row>
    <row r="499" spans="2:13" x14ac:dyDescent="0.55000000000000004">
      <c r="B499" s="163" t="str">
        <f>IF(K499&gt;0,支出入力表!A500,"")</f>
        <v/>
      </c>
      <c r="C499" s="164" t="str">
        <f>IF(K499&gt;0,支出入力表!C500,"")</f>
        <v/>
      </c>
      <c r="D499" s="165" t="str">
        <f>IF(K499&gt;0,支出入力表!E500,"")</f>
        <v/>
      </c>
      <c r="E499" s="165" t="str">
        <f>IF(K499&gt;0,支出入力表!F500,"")</f>
        <v/>
      </c>
      <c r="F499" s="164" t="str">
        <f>IF(K499&gt;0,VLOOKUP(E499,支出入力表!F500:$M$2000,3,FALSE),"")</f>
        <v/>
      </c>
      <c r="G499" s="164" t="str">
        <f>IF(K499&gt;0,VLOOKUP(E499,支出入力表!F500:$M$2000,4,FALSE),"")</f>
        <v/>
      </c>
      <c r="H499" s="166" t="str">
        <f>IF(K499&gt;0,VLOOKUP(E499,支出入力表!F500:$M$2000,5,FALSE),"")</f>
        <v/>
      </c>
      <c r="I499" s="168" t="str">
        <f t="shared" si="15"/>
        <v/>
      </c>
      <c r="K499">
        <f t="shared" si="16"/>
        <v>0</v>
      </c>
      <c r="L499">
        <f>IF(+支出入力表!M500="",0,+支出入力表!M500)</f>
        <v>0</v>
      </c>
      <c r="M499">
        <f>IF(支出入力表!S500="",0,支出入力表!S500)</f>
        <v>0</v>
      </c>
    </row>
    <row r="500" spans="2:13" x14ac:dyDescent="0.55000000000000004">
      <c r="B500" s="163" t="str">
        <f>IF(K500&gt;0,支出入力表!A501,"")</f>
        <v/>
      </c>
      <c r="C500" s="164" t="str">
        <f>IF(K500&gt;0,支出入力表!C501,"")</f>
        <v/>
      </c>
      <c r="D500" s="165" t="str">
        <f>IF(K500&gt;0,支出入力表!E501,"")</f>
        <v/>
      </c>
      <c r="E500" s="165" t="str">
        <f>IF(K500&gt;0,支出入力表!F501,"")</f>
        <v/>
      </c>
      <c r="F500" s="164" t="str">
        <f>IF(K500&gt;0,VLOOKUP(E500,支出入力表!F501:$M$2000,3,FALSE),"")</f>
        <v/>
      </c>
      <c r="G500" s="164" t="str">
        <f>IF(K500&gt;0,VLOOKUP(E500,支出入力表!F501:$M$2000,4,FALSE),"")</f>
        <v/>
      </c>
      <c r="H500" s="166" t="str">
        <f>IF(K500&gt;0,VLOOKUP(E500,支出入力表!F501:$M$2000,5,FALSE),"")</f>
        <v/>
      </c>
      <c r="I500" s="168" t="str">
        <f t="shared" si="15"/>
        <v/>
      </c>
      <c r="K500">
        <f t="shared" si="16"/>
        <v>0</v>
      </c>
      <c r="L500">
        <f>IF(+支出入力表!M501="",0,+支出入力表!M501)</f>
        <v>0</v>
      </c>
      <c r="M500">
        <f>IF(支出入力表!S501="",0,支出入力表!S501)</f>
        <v>0</v>
      </c>
    </row>
    <row r="501" spans="2:13" x14ac:dyDescent="0.55000000000000004">
      <c r="B501" s="163" t="str">
        <f>IF(K501&gt;0,支出入力表!A502,"")</f>
        <v/>
      </c>
      <c r="C501" s="164" t="str">
        <f>IF(K501&gt;0,支出入力表!C502,"")</f>
        <v/>
      </c>
      <c r="D501" s="165" t="str">
        <f>IF(K501&gt;0,支出入力表!E502,"")</f>
        <v/>
      </c>
      <c r="E501" s="165" t="str">
        <f>IF(K501&gt;0,支出入力表!F502,"")</f>
        <v/>
      </c>
      <c r="F501" s="164" t="str">
        <f>IF(K501&gt;0,VLOOKUP(E501,支出入力表!F502:$M$2000,3,FALSE),"")</f>
        <v/>
      </c>
      <c r="G501" s="164" t="str">
        <f>IF(K501&gt;0,VLOOKUP(E501,支出入力表!F502:$M$2000,4,FALSE),"")</f>
        <v/>
      </c>
      <c r="H501" s="166" t="str">
        <f>IF(K501&gt;0,VLOOKUP(E501,支出入力表!F502:$M$2000,5,FALSE),"")</f>
        <v/>
      </c>
      <c r="I501" s="168" t="str">
        <f t="shared" si="15"/>
        <v/>
      </c>
      <c r="K501">
        <f t="shared" si="16"/>
        <v>0</v>
      </c>
      <c r="L501">
        <f>IF(+支出入力表!M502="",0,+支出入力表!M502)</f>
        <v>0</v>
      </c>
      <c r="M501">
        <f>IF(支出入力表!S502="",0,支出入力表!S502)</f>
        <v>0</v>
      </c>
    </row>
    <row r="502" spans="2:13" x14ac:dyDescent="0.55000000000000004">
      <c r="B502" s="163" t="str">
        <f>IF(K502&gt;0,支出入力表!A503,"")</f>
        <v/>
      </c>
      <c r="C502" s="164" t="str">
        <f>IF(K502&gt;0,支出入力表!C503,"")</f>
        <v/>
      </c>
      <c r="D502" s="165" t="str">
        <f>IF(K502&gt;0,支出入力表!E503,"")</f>
        <v/>
      </c>
      <c r="E502" s="165" t="str">
        <f>IF(K502&gt;0,支出入力表!F503,"")</f>
        <v/>
      </c>
      <c r="F502" s="164" t="str">
        <f>IF(K502&gt;0,VLOOKUP(E502,支出入力表!F503:$M$2000,3,FALSE),"")</f>
        <v/>
      </c>
      <c r="G502" s="164" t="str">
        <f>IF(K502&gt;0,VLOOKUP(E502,支出入力表!F503:$M$2000,4,FALSE),"")</f>
        <v/>
      </c>
      <c r="H502" s="166" t="str">
        <f>IF(K502&gt;0,VLOOKUP(E502,支出入力表!F503:$M$2000,5,FALSE),"")</f>
        <v/>
      </c>
      <c r="I502" s="168" t="str">
        <f t="shared" si="15"/>
        <v/>
      </c>
      <c r="K502">
        <f t="shared" si="16"/>
        <v>0</v>
      </c>
      <c r="L502">
        <f>IF(+支出入力表!M503="",0,+支出入力表!M503)</f>
        <v>0</v>
      </c>
      <c r="M502">
        <f>IF(支出入力表!S503="",0,支出入力表!S503)</f>
        <v>0</v>
      </c>
    </row>
    <row r="503" spans="2:13" x14ac:dyDescent="0.55000000000000004">
      <c r="B503" s="163" t="str">
        <f>IF(K503&gt;0,支出入力表!A504,"")</f>
        <v/>
      </c>
      <c r="C503" s="164" t="str">
        <f>IF(K503&gt;0,支出入力表!C504,"")</f>
        <v/>
      </c>
      <c r="D503" s="165" t="str">
        <f>IF(K503&gt;0,支出入力表!E504,"")</f>
        <v/>
      </c>
      <c r="E503" s="165" t="str">
        <f>IF(K503&gt;0,支出入力表!F504,"")</f>
        <v/>
      </c>
      <c r="F503" s="164" t="str">
        <f>IF(K503&gt;0,VLOOKUP(E503,支出入力表!F504:$M$2000,3,FALSE),"")</f>
        <v/>
      </c>
      <c r="G503" s="164" t="str">
        <f>IF(K503&gt;0,VLOOKUP(E503,支出入力表!F504:$M$2000,4,FALSE),"")</f>
        <v/>
      </c>
      <c r="H503" s="166" t="str">
        <f>IF(K503&gt;0,VLOOKUP(E503,支出入力表!F504:$M$2000,5,FALSE),"")</f>
        <v/>
      </c>
      <c r="I503" s="168" t="str">
        <f t="shared" si="15"/>
        <v/>
      </c>
      <c r="K503">
        <f t="shared" si="16"/>
        <v>0</v>
      </c>
      <c r="L503">
        <f>IF(+支出入力表!M504="",0,+支出入力表!M504)</f>
        <v>0</v>
      </c>
      <c r="M503">
        <f>IF(支出入力表!S504="",0,支出入力表!S504)</f>
        <v>0</v>
      </c>
    </row>
    <row r="504" spans="2:13" x14ac:dyDescent="0.55000000000000004">
      <c r="B504" s="163" t="str">
        <f>IF(K504&gt;0,支出入力表!A505,"")</f>
        <v/>
      </c>
      <c r="C504" s="164" t="str">
        <f>IF(K504&gt;0,支出入力表!C505,"")</f>
        <v/>
      </c>
      <c r="D504" s="165" t="str">
        <f>IF(K504&gt;0,支出入力表!E505,"")</f>
        <v/>
      </c>
      <c r="E504" s="165" t="str">
        <f>IF(K504&gt;0,支出入力表!F505,"")</f>
        <v/>
      </c>
      <c r="F504" s="164" t="str">
        <f>IF(K504&gt;0,VLOOKUP(E504,支出入力表!F505:$M$2000,3,FALSE),"")</f>
        <v/>
      </c>
      <c r="G504" s="164" t="str">
        <f>IF(K504&gt;0,VLOOKUP(E504,支出入力表!F505:$M$2000,4,FALSE),"")</f>
        <v/>
      </c>
      <c r="H504" s="166" t="str">
        <f>IF(K504&gt;0,VLOOKUP(E504,支出入力表!F505:$M$2000,5,FALSE),"")</f>
        <v/>
      </c>
      <c r="I504" s="168" t="str">
        <f t="shared" si="15"/>
        <v/>
      </c>
      <c r="K504">
        <f t="shared" si="16"/>
        <v>0</v>
      </c>
      <c r="L504">
        <f>IF(+支出入力表!M505="",0,+支出入力表!M505)</f>
        <v>0</v>
      </c>
      <c r="M504">
        <f>IF(支出入力表!S505="",0,支出入力表!S505)</f>
        <v>0</v>
      </c>
    </row>
    <row r="505" spans="2:13" x14ac:dyDescent="0.55000000000000004">
      <c r="B505" s="163" t="str">
        <f>IF(K505&gt;0,支出入力表!A506,"")</f>
        <v/>
      </c>
      <c r="C505" s="164" t="str">
        <f>IF(K505&gt;0,支出入力表!C506,"")</f>
        <v/>
      </c>
      <c r="D505" s="165" t="str">
        <f>IF(K505&gt;0,支出入力表!E506,"")</f>
        <v/>
      </c>
      <c r="E505" s="165" t="str">
        <f>IF(K505&gt;0,支出入力表!F506,"")</f>
        <v/>
      </c>
      <c r="F505" s="164" t="str">
        <f>IF(K505&gt;0,VLOOKUP(E505,支出入力表!F506:$M$2000,3,FALSE),"")</f>
        <v/>
      </c>
      <c r="G505" s="164" t="str">
        <f>IF(K505&gt;0,VLOOKUP(E505,支出入力表!F506:$M$2000,4,FALSE),"")</f>
        <v/>
      </c>
      <c r="H505" s="166" t="str">
        <f>IF(K505&gt;0,VLOOKUP(E505,支出入力表!F506:$M$2000,5,FALSE),"")</f>
        <v/>
      </c>
      <c r="I505" s="168" t="str">
        <f t="shared" si="15"/>
        <v/>
      </c>
      <c r="K505">
        <f t="shared" si="16"/>
        <v>0</v>
      </c>
      <c r="L505">
        <f>IF(+支出入力表!M506="",0,+支出入力表!M506)</f>
        <v>0</v>
      </c>
      <c r="M505">
        <f>IF(支出入力表!S506="",0,支出入力表!S506)</f>
        <v>0</v>
      </c>
    </row>
    <row r="506" spans="2:13" x14ac:dyDescent="0.55000000000000004">
      <c r="B506" s="163" t="str">
        <f>IF(K506&gt;0,支出入力表!A507,"")</f>
        <v/>
      </c>
      <c r="C506" s="164" t="str">
        <f>IF(K506&gt;0,支出入力表!C507,"")</f>
        <v/>
      </c>
      <c r="D506" s="165" t="str">
        <f>IF(K506&gt;0,支出入力表!E507,"")</f>
        <v/>
      </c>
      <c r="E506" s="165" t="str">
        <f>IF(K506&gt;0,支出入力表!F507,"")</f>
        <v/>
      </c>
      <c r="F506" s="164" t="str">
        <f>IF(K506&gt;0,VLOOKUP(E506,支出入力表!F507:$M$2000,3,FALSE),"")</f>
        <v/>
      </c>
      <c r="G506" s="164" t="str">
        <f>IF(K506&gt;0,VLOOKUP(E506,支出入力表!F507:$M$2000,4,FALSE),"")</f>
        <v/>
      </c>
      <c r="H506" s="166" t="str">
        <f>IF(K506&gt;0,VLOOKUP(E506,支出入力表!F507:$M$2000,5,FALSE),"")</f>
        <v/>
      </c>
      <c r="I506" s="168" t="str">
        <f t="shared" si="15"/>
        <v/>
      </c>
      <c r="K506">
        <f t="shared" si="16"/>
        <v>0</v>
      </c>
      <c r="L506">
        <f>IF(+支出入力表!M507="",0,+支出入力表!M507)</f>
        <v>0</v>
      </c>
      <c r="M506">
        <f>IF(支出入力表!S507="",0,支出入力表!S507)</f>
        <v>0</v>
      </c>
    </row>
    <row r="507" spans="2:13" x14ac:dyDescent="0.55000000000000004">
      <c r="B507" s="163" t="str">
        <f>IF(K507&gt;0,支出入力表!A508,"")</f>
        <v/>
      </c>
      <c r="C507" s="164" t="str">
        <f>IF(K507&gt;0,支出入力表!C508,"")</f>
        <v/>
      </c>
      <c r="D507" s="165" t="str">
        <f>IF(K507&gt;0,支出入力表!E508,"")</f>
        <v/>
      </c>
      <c r="E507" s="165" t="str">
        <f>IF(K507&gt;0,支出入力表!F508,"")</f>
        <v/>
      </c>
      <c r="F507" s="164" t="str">
        <f>IF(K507&gt;0,VLOOKUP(E507,支出入力表!F508:$M$2000,3,FALSE),"")</f>
        <v/>
      </c>
      <c r="G507" s="164" t="str">
        <f>IF(K507&gt;0,VLOOKUP(E507,支出入力表!F508:$M$2000,4,FALSE),"")</f>
        <v/>
      </c>
      <c r="H507" s="166" t="str">
        <f>IF(K507&gt;0,VLOOKUP(E507,支出入力表!F508:$M$2000,5,FALSE),"")</f>
        <v/>
      </c>
      <c r="I507" s="168" t="str">
        <f t="shared" si="15"/>
        <v/>
      </c>
      <c r="K507">
        <f t="shared" si="16"/>
        <v>0</v>
      </c>
      <c r="L507">
        <f>IF(+支出入力表!M508="",0,+支出入力表!M508)</f>
        <v>0</v>
      </c>
      <c r="M507">
        <f>IF(支出入力表!S508="",0,支出入力表!S508)</f>
        <v>0</v>
      </c>
    </row>
    <row r="508" spans="2:13" x14ac:dyDescent="0.55000000000000004">
      <c r="B508" s="163" t="str">
        <f>IF(K508&gt;0,支出入力表!A509,"")</f>
        <v/>
      </c>
      <c r="C508" s="164" t="str">
        <f>IF(K508&gt;0,支出入力表!C509,"")</f>
        <v/>
      </c>
      <c r="D508" s="165" t="str">
        <f>IF(K508&gt;0,支出入力表!E509,"")</f>
        <v/>
      </c>
      <c r="E508" s="165" t="str">
        <f>IF(K508&gt;0,支出入力表!F509,"")</f>
        <v/>
      </c>
      <c r="F508" s="164" t="str">
        <f>IF(K508&gt;0,VLOOKUP(E508,支出入力表!F509:$M$2000,3,FALSE),"")</f>
        <v/>
      </c>
      <c r="G508" s="164" t="str">
        <f>IF(K508&gt;0,VLOOKUP(E508,支出入力表!F509:$M$2000,4,FALSE),"")</f>
        <v/>
      </c>
      <c r="H508" s="166" t="str">
        <f>IF(K508&gt;0,VLOOKUP(E508,支出入力表!F509:$M$2000,5,FALSE),"")</f>
        <v/>
      </c>
      <c r="I508" s="168" t="str">
        <f t="shared" si="15"/>
        <v/>
      </c>
      <c r="K508">
        <f t="shared" si="16"/>
        <v>0</v>
      </c>
      <c r="L508">
        <f>IF(+支出入力表!M509="",0,+支出入力表!M509)</f>
        <v>0</v>
      </c>
      <c r="M508">
        <f>IF(支出入力表!S509="",0,支出入力表!S509)</f>
        <v>0</v>
      </c>
    </row>
    <row r="509" spans="2:13" x14ac:dyDescent="0.55000000000000004">
      <c r="B509" s="163" t="str">
        <f>IF(K509&gt;0,支出入力表!A510,"")</f>
        <v/>
      </c>
      <c r="C509" s="164" t="str">
        <f>IF(K509&gt;0,支出入力表!C510,"")</f>
        <v/>
      </c>
      <c r="D509" s="165" t="str">
        <f>IF(K509&gt;0,支出入力表!E510,"")</f>
        <v/>
      </c>
      <c r="E509" s="165" t="str">
        <f>IF(K509&gt;0,支出入力表!F510,"")</f>
        <v/>
      </c>
      <c r="F509" s="164" t="str">
        <f>IF(K509&gt;0,VLOOKUP(E509,支出入力表!F510:$M$2000,3,FALSE),"")</f>
        <v/>
      </c>
      <c r="G509" s="164" t="str">
        <f>IF(K509&gt;0,VLOOKUP(E509,支出入力表!F510:$M$2000,4,FALSE),"")</f>
        <v/>
      </c>
      <c r="H509" s="166" t="str">
        <f>IF(K509&gt;0,VLOOKUP(E509,支出入力表!F510:$M$2000,5,FALSE),"")</f>
        <v/>
      </c>
      <c r="I509" s="168" t="str">
        <f t="shared" si="15"/>
        <v/>
      </c>
      <c r="K509">
        <f t="shared" si="16"/>
        <v>0</v>
      </c>
      <c r="L509">
        <f>IF(+支出入力表!M510="",0,+支出入力表!M510)</f>
        <v>0</v>
      </c>
      <c r="M509">
        <f>IF(支出入力表!S510="",0,支出入力表!S510)</f>
        <v>0</v>
      </c>
    </row>
    <row r="510" spans="2:13" x14ac:dyDescent="0.55000000000000004">
      <c r="B510" s="163" t="str">
        <f>IF(K510&gt;0,支出入力表!A511,"")</f>
        <v/>
      </c>
      <c r="C510" s="164" t="str">
        <f>IF(K510&gt;0,支出入力表!C511,"")</f>
        <v/>
      </c>
      <c r="D510" s="165" t="str">
        <f>IF(K510&gt;0,支出入力表!E511,"")</f>
        <v/>
      </c>
      <c r="E510" s="165" t="str">
        <f>IF(K510&gt;0,支出入力表!F511,"")</f>
        <v/>
      </c>
      <c r="F510" s="164" t="str">
        <f>IF(K510&gt;0,VLOOKUP(E510,支出入力表!F511:$M$2000,3,FALSE),"")</f>
        <v/>
      </c>
      <c r="G510" s="164" t="str">
        <f>IF(K510&gt;0,VLOOKUP(E510,支出入力表!F511:$M$2000,4,FALSE),"")</f>
        <v/>
      </c>
      <c r="H510" s="166" t="str">
        <f>IF(K510&gt;0,VLOOKUP(E510,支出入力表!F511:$M$2000,5,FALSE),"")</f>
        <v/>
      </c>
      <c r="I510" s="168" t="str">
        <f t="shared" si="15"/>
        <v/>
      </c>
      <c r="K510">
        <f t="shared" si="16"/>
        <v>0</v>
      </c>
      <c r="L510">
        <f>IF(+支出入力表!M511="",0,+支出入力表!M511)</f>
        <v>0</v>
      </c>
      <c r="M510">
        <f>IF(支出入力表!S511="",0,支出入力表!S511)</f>
        <v>0</v>
      </c>
    </row>
    <row r="511" spans="2:13" x14ac:dyDescent="0.55000000000000004">
      <c r="B511" s="163" t="str">
        <f>IF(K511&gt;0,支出入力表!A512,"")</f>
        <v/>
      </c>
      <c r="C511" s="164" t="str">
        <f>IF(K511&gt;0,支出入力表!C512,"")</f>
        <v/>
      </c>
      <c r="D511" s="165" t="str">
        <f>IF(K511&gt;0,支出入力表!E512,"")</f>
        <v/>
      </c>
      <c r="E511" s="165" t="str">
        <f>IF(K511&gt;0,支出入力表!F512,"")</f>
        <v/>
      </c>
      <c r="F511" s="164" t="str">
        <f>IF(K511&gt;0,VLOOKUP(E511,支出入力表!F512:$M$2000,3,FALSE),"")</f>
        <v/>
      </c>
      <c r="G511" s="164" t="str">
        <f>IF(K511&gt;0,VLOOKUP(E511,支出入力表!F512:$M$2000,4,FALSE),"")</f>
        <v/>
      </c>
      <c r="H511" s="166" t="str">
        <f>IF(K511&gt;0,VLOOKUP(E511,支出入力表!F512:$M$2000,5,FALSE),"")</f>
        <v/>
      </c>
      <c r="I511" s="168" t="str">
        <f t="shared" si="15"/>
        <v/>
      </c>
      <c r="K511">
        <f t="shared" si="16"/>
        <v>0</v>
      </c>
      <c r="L511">
        <f>IF(+支出入力表!M512="",0,+支出入力表!M512)</f>
        <v>0</v>
      </c>
      <c r="M511">
        <f>IF(支出入力表!S512="",0,支出入力表!S512)</f>
        <v>0</v>
      </c>
    </row>
    <row r="512" spans="2:13" x14ac:dyDescent="0.55000000000000004">
      <c r="B512" s="163" t="str">
        <f>IF(K512&gt;0,支出入力表!A513,"")</f>
        <v/>
      </c>
      <c r="C512" s="164" t="str">
        <f>IF(K512&gt;0,支出入力表!C513,"")</f>
        <v/>
      </c>
      <c r="D512" s="165" t="str">
        <f>IF(K512&gt;0,支出入力表!E513,"")</f>
        <v/>
      </c>
      <c r="E512" s="165" t="str">
        <f>IF(K512&gt;0,支出入力表!F513,"")</f>
        <v/>
      </c>
      <c r="F512" s="164" t="str">
        <f>IF(K512&gt;0,VLOOKUP(E512,支出入力表!F513:$M$2000,3,FALSE),"")</f>
        <v/>
      </c>
      <c r="G512" s="164" t="str">
        <f>IF(K512&gt;0,VLOOKUP(E512,支出入力表!F513:$M$2000,4,FALSE),"")</f>
        <v/>
      </c>
      <c r="H512" s="166" t="str">
        <f>IF(K512&gt;0,VLOOKUP(E512,支出入力表!F513:$M$2000,5,FALSE),"")</f>
        <v/>
      </c>
      <c r="I512" s="168" t="str">
        <f t="shared" si="15"/>
        <v/>
      </c>
      <c r="K512">
        <f t="shared" si="16"/>
        <v>0</v>
      </c>
      <c r="L512">
        <f>IF(+支出入力表!M513="",0,+支出入力表!M513)</f>
        <v>0</v>
      </c>
      <c r="M512">
        <f>IF(支出入力表!S513="",0,支出入力表!S513)</f>
        <v>0</v>
      </c>
    </row>
    <row r="513" spans="2:13" x14ac:dyDescent="0.55000000000000004">
      <c r="B513" s="163" t="str">
        <f>IF(K513&gt;0,支出入力表!A514,"")</f>
        <v/>
      </c>
      <c r="C513" s="164" t="str">
        <f>IF(K513&gt;0,支出入力表!C514,"")</f>
        <v/>
      </c>
      <c r="D513" s="165" t="str">
        <f>IF(K513&gt;0,支出入力表!E514,"")</f>
        <v/>
      </c>
      <c r="E513" s="165" t="str">
        <f>IF(K513&gt;0,支出入力表!F514,"")</f>
        <v/>
      </c>
      <c r="F513" s="164" t="str">
        <f>IF(K513&gt;0,VLOOKUP(E513,支出入力表!F514:$M$2000,3,FALSE),"")</f>
        <v/>
      </c>
      <c r="G513" s="164" t="str">
        <f>IF(K513&gt;0,VLOOKUP(E513,支出入力表!F514:$M$2000,4,FALSE),"")</f>
        <v/>
      </c>
      <c r="H513" s="166" t="str">
        <f>IF(K513&gt;0,VLOOKUP(E513,支出入力表!F514:$M$2000,5,FALSE),"")</f>
        <v/>
      </c>
      <c r="I513" s="168" t="str">
        <f t="shared" si="15"/>
        <v/>
      </c>
      <c r="K513">
        <f t="shared" si="16"/>
        <v>0</v>
      </c>
      <c r="L513">
        <f>IF(+支出入力表!M514="",0,+支出入力表!M514)</f>
        <v>0</v>
      </c>
      <c r="M513">
        <f>IF(支出入力表!S514="",0,支出入力表!S514)</f>
        <v>0</v>
      </c>
    </row>
    <row r="514" spans="2:13" x14ac:dyDescent="0.55000000000000004">
      <c r="B514" s="163" t="str">
        <f>IF(K514&gt;0,支出入力表!A515,"")</f>
        <v/>
      </c>
      <c r="C514" s="164" t="str">
        <f>IF(K514&gt;0,支出入力表!C515,"")</f>
        <v/>
      </c>
      <c r="D514" s="165" t="str">
        <f>IF(K514&gt;0,支出入力表!E515,"")</f>
        <v/>
      </c>
      <c r="E514" s="165" t="str">
        <f>IF(K514&gt;0,支出入力表!F515,"")</f>
        <v/>
      </c>
      <c r="F514" s="164" t="str">
        <f>IF(K514&gt;0,VLOOKUP(E514,支出入力表!F515:$M$2000,3,FALSE),"")</f>
        <v/>
      </c>
      <c r="G514" s="164" t="str">
        <f>IF(K514&gt;0,VLOOKUP(E514,支出入力表!F515:$M$2000,4,FALSE),"")</f>
        <v/>
      </c>
      <c r="H514" s="166" t="str">
        <f>IF(K514&gt;0,VLOOKUP(E514,支出入力表!F515:$M$2000,5,FALSE),"")</f>
        <v/>
      </c>
      <c r="I514" s="168" t="str">
        <f t="shared" si="15"/>
        <v/>
      </c>
      <c r="K514">
        <f t="shared" si="16"/>
        <v>0</v>
      </c>
      <c r="L514">
        <f>IF(+支出入力表!M515="",0,+支出入力表!M515)</f>
        <v>0</v>
      </c>
      <c r="M514">
        <f>IF(支出入力表!S515="",0,支出入力表!S515)</f>
        <v>0</v>
      </c>
    </row>
    <row r="515" spans="2:13" x14ac:dyDescent="0.55000000000000004">
      <c r="B515" s="163" t="str">
        <f>IF(K515&gt;0,支出入力表!A516,"")</f>
        <v/>
      </c>
      <c r="C515" s="164" t="str">
        <f>IF(K515&gt;0,支出入力表!C516,"")</f>
        <v/>
      </c>
      <c r="D515" s="165" t="str">
        <f>IF(K515&gt;0,支出入力表!E516,"")</f>
        <v/>
      </c>
      <c r="E515" s="165" t="str">
        <f>IF(K515&gt;0,支出入力表!F516,"")</f>
        <v/>
      </c>
      <c r="F515" s="164" t="str">
        <f>IF(K515&gt;0,VLOOKUP(E515,支出入力表!F516:$M$2000,3,FALSE),"")</f>
        <v/>
      </c>
      <c r="G515" s="164" t="str">
        <f>IF(K515&gt;0,VLOOKUP(E515,支出入力表!F516:$M$2000,4,FALSE),"")</f>
        <v/>
      </c>
      <c r="H515" s="166" t="str">
        <f>IF(K515&gt;0,VLOOKUP(E515,支出入力表!F516:$M$2000,5,FALSE),"")</f>
        <v/>
      </c>
      <c r="I515" s="168" t="str">
        <f t="shared" si="15"/>
        <v/>
      </c>
      <c r="K515">
        <f t="shared" si="16"/>
        <v>0</v>
      </c>
      <c r="L515">
        <f>IF(+支出入力表!M516="",0,+支出入力表!M516)</f>
        <v>0</v>
      </c>
      <c r="M515">
        <f>IF(支出入力表!S516="",0,支出入力表!S516)</f>
        <v>0</v>
      </c>
    </row>
    <row r="516" spans="2:13" x14ac:dyDescent="0.55000000000000004">
      <c r="B516" s="163" t="str">
        <f>IF(K516&gt;0,支出入力表!A517,"")</f>
        <v/>
      </c>
      <c r="C516" s="164" t="str">
        <f>IF(K516&gt;0,支出入力表!C517,"")</f>
        <v/>
      </c>
      <c r="D516" s="165" t="str">
        <f>IF(K516&gt;0,支出入力表!E517,"")</f>
        <v/>
      </c>
      <c r="E516" s="165" t="str">
        <f>IF(K516&gt;0,支出入力表!F517,"")</f>
        <v/>
      </c>
      <c r="F516" s="164" t="str">
        <f>IF(K516&gt;0,VLOOKUP(E516,支出入力表!F517:$M$2000,3,FALSE),"")</f>
        <v/>
      </c>
      <c r="G516" s="164" t="str">
        <f>IF(K516&gt;0,VLOOKUP(E516,支出入力表!F517:$M$2000,4,FALSE),"")</f>
        <v/>
      </c>
      <c r="H516" s="166" t="str">
        <f>IF(K516&gt;0,VLOOKUP(E516,支出入力表!F517:$M$2000,5,FALSE),"")</f>
        <v/>
      </c>
      <c r="I516" s="168" t="str">
        <f t="shared" si="15"/>
        <v/>
      </c>
      <c r="K516">
        <f t="shared" si="16"/>
        <v>0</v>
      </c>
      <c r="L516">
        <f>IF(+支出入力表!M517="",0,+支出入力表!M517)</f>
        <v>0</v>
      </c>
      <c r="M516">
        <f>IF(支出入力表!S517="",0,支出入力表!S517)</f>
        <v>0</v>
      </c>
    </row>
    <row r="517" spans="2:13" x14ac:dyDescent="0.55000000000000004">
      <c r="B517" s="163" t="str">
        <f>IF(K517&gt;0,支出入力表!A518,"")</f>
        <v/>
      </c>
      <c r="C517" s="164" t="str">
        <f>IF(K517&gt;0,支出入力表!C518,"")</f>
        <v/>
      </c>
      <c r="D517" s="165" t="str">
        <f>IF(K517&gt;0,支出入力表!E518,"")</f>
        <v/>
      </c>
      <c r="E517" s="165" t="str">
        <f>IF(K517&gt;0,支出入力表!F518,"")</f>
        <v/>
      </c>
      <c r="F517" s="164" t="str">
        <f>IF(K517&gt;0,VLOOKUP(E517,支出入力表!F518:$M$2000,3,FALSE),"")</f>
        <v/>
      </c>
      <c r="G517" s="164" t="str">
        <f>IF(K517&gt;0,VLOOKUP(E517,支出入力表!F518:$M$2000,4,FALSE),"")</f>
        <v/>
      </c>
      <c r="H517" s="166" t="str">
        <f>IF(K517&gt;0,VLOOKUP(E517,支出入力表!F518:$M$2000,5,FALSE),"")</f>
        <v/>
      </c>
      <c r="I517" s="168" t="str">
        <f t="shared" si="15"/>
        <v/>
      </c>
      <c r="K517">
        <f t="shared" si="16"/>
        <v>0</v>
      </c>
      <c r="L517">
        <f>IF(+支出入力表!M518="",0,+支出入力表!M518)</f>
        <v>0</v>
      </c>
      <c r="M517">
        <f>IF(支出入力表!S518="",0,支出入力表!S518)</f>
        <v>0</v>
      </c>
    </row>
    <row r="518" spans="2:13" x14ac:dyDescent="0.55000000000000004">
      <c r="B518" s="163" t="str">
        <f>IF(K518&gt;0,支出入力表!A519,"")</f>
        <v/>
      </c>
      <c r="C518" s="164" t="str">
        <f>IF(K518&gt;0,支出入力表!C519,"")</f>
        <v/>
      </c>
      <c r="D518" s="165" t="str">
        <f>IF(K518&gt;0,支出入力表!E519,"")</f>
        <v/>
      </c>
      <c r="E518" s="165" t="str">
        <f>IF(K518&gt;0,支出入力表!F519,"")</f>
        <v/>
      </c>
      <c r="F518" s="164" t="str">
        <f>IF(K518&gt;0,VLOOKUP(E518,支出入力表!F519:$M$2000,3,FALSE),"")</f>
        <v/>
      </c>
      <c r="G518" s="164" t="str">
        <f>IF(K518&gt;0,VLOOKUP(E518,支出入力表!F519:$M$2000,4,FALSE),"")</f>
        <v/>
      </c>
      <c r="H518" s="166" t="str">
        <f>IF(K518&gt;0,VLOOKUP(E518,支出入力表!F519:$M$2000,5,FALSE),"")</f>
        <v/>
      </c>
      <c r="I518" s="168" t="str">
        <f t="shared" ref="I518:I581" si="17">IF(K518&gt;0,K518,"")</f>
        <v/>
      </c>
      <c r="K518">
        <f t="shared" ref="K518:K581" si="18">+L518+M518</f>
        <v>0</v>
      </c>
      <c r="L518">
        <f>IF(+支出入力表!M519="",0,+支出入力表!M519)</f>
        <v>0</v>
      </c>
      <c r="M518">
        <f>IF(支出入力表!S519="",0,支出入力表!S519)</f>
        <v>0</v>
      </c>
    </row>
    <row r="519" spans="2:13" x14ac:dyDescent="0.55000000000000004">
      <c r="B519" s="163" t="str">
        <f>IF(K519&gt;0,支出入力表!A520,"")</f>
        <v/>
      </c>
      <c r="C519" s="164" t="str">
        <f>IF(K519&gt;0,支出入力表!C520,"")</f>
        <v/>
      </c>
      <c r="D519" s="165" t="str">
        <f>IF(K519&gt;0,支出入力表!E520,"")</f>
        <v/>
      </c>
      <c r="E519" s="165" t="str">
        <f>IF(K519&gt;0,支出入力表!F520,"")</f>
        <v/>
      </c>
      <c r="F519" s="164" t="str">
        <f>IF(K519&gt;0,VLOOKUP(E519,支出入力表!F520:$M$2000,3,FALSE),"")</f>
        <v/>
      </c>
      <c r="G519" s="164" t="str">
        <f>IF(K519&gt;0,VLOOKUP(E519,支出入力表!F520:$M$2000,4,FALSE),"")</f>
        <v/>
      </c>
      <c r="H519" s="166" t="str">
        <f>IF(K519&gt;0,VLOOKUP(E519,支出入力表!F520:$M$2000,5,FALSE),"")</f>
        <v/>
      </c>
      <c r="I519" s="168" t="str">
        <f t="shared" si="17"/>
        <v/>
      </c>
      <c r="K519">
        <f t="shared" si="18"/>
        <v>0</v>
      </c>
      <c r="L519">
        <f>IF(+支出入力表!M520="",0,+支出入力表!M520)</f>
        <v>0</v>
      </c>
      <c r="M519">
        <f>IF(支出入力表!S520="",0,支出入力表!S520)</f>
        <v>0</v>
      </c>
    </row>
    <row r="520" spans="2:13" x14ac:dyDescent="0.55000000000000004">
      <c r="B520" s="163" t="str">
        <f>IF(K520&gt;0,支出入力表!A521,"")</f>
        <v/>
      </c>
      <c r="C520" s="164" t="str">
        <f>IF(K520&gt;0,支出入力表!C521,"")</f>
        <v/>
      </c>
      <c r="D520" s="165" t="str">
        <f>IF(K520&gt;0,支出入力表!E521,"")</f>
        <v/>
      </c>
      <c r="E520" s="165" t="str">
        <f>IF(K520&gt;0,支出入力表!F521,"")</f>
        <v/>
      </c>
      <c r="F520" s="164" t="str">
        <f>IF(K520&gt;0,VLOOKUP(E520,支出入力表!F521:$M$2000,3,FALSE),"")</f>
        <v/>
      </c>
      <c r="G520" s="164" t="str">
        <f>IF(K520&gt;0,VLOOKUP(E520,支出入力表!F521:$M$2000,4,FALSE),"")</f>
        <v/>
      </c>
      <c r="H520" s="166" t="str">
        <f>IF(K520&gt;0,VLOOKUP(E520,支出入力表!F521:$M$2000,5,FALSE),"")</f>
        <v/>
      </c>
      <c r="I520" s="168" t="str">
        <f t="shared" si="17"/>
        <v/>
      </c>
      <c r="K520">
        <f t="shared" si="18"/>
        <v>0</v>
      </c>
      <c r="L520">
        <f>IF(+支出入力表!M521="",0,+支出入力表!M521)</f>
        <v>0</v>
      </c>
      <c r="M520">
        <f>IF(支出入力表!S521="",0,支出入力表!S521)</f>
        <v>0</v>
      </c>
    </row>
    <row r="521" spans="2:13" x14ac:dyDescent="0.55000000000000004">
      <c r="B521" s="163" t="str">
        <f>IF(K521&gt;0,支出入力表!A522,"")</f>
        <v/>
      </c>
      <c r="C521" s="164" t="str">
        <f>IF(K521&gt;0,支出入力表!C522,"")</f>
        <v/>
      </c>
      <c r="D521" s="165" t="str">
        <f>IF(K521&gt;0,支出入力表!E522,"")</f>
        <v/>
      </c>
      <c r="E521" s="165" t="str">
        <f>IF(K521&gt;0,支出入力表!F522,"")</f>
        <v/>
      </c>
      <c r="F521" s="164" t="str">
        <f>IF(K521&gt;0,VLOOKUP(E521,支出入力表!F522:$M$2000,3,FALSE),"")</f>
        <v/>
      </c>
      <c r="G521" s="164" t="str">
        <f>IF(K521&gt;0,VLOOKUP(E521,支出入力表!F522:$M$2000,4,FALSE),"")</f>
        <v/>
      </c>
      <c r="H521" s="166" t="str">
        <f>IF(K521&gt;0,VLOOKUP(E521,支出入力表!F522:$M$2000,5,FALSE),"")</f>
        <v/>
      </c>
      <c r="I521" s="168" t="str">
        <f t="shared" si="17"/>
        <v/>
      </c>
      <c r="K521">
        <f t="shared" si="18"/>
        <v>0</v>
      </c>
      <c r="L521">
        <f>IF(+支出入力表!M522="",0,+支出入力表!M522)</f>
        <v>0</v>
      </c>
      <c r="M521">
        <f>IF(支出入力表!S522="",0,支出入力表!S522)</f>
        <v>0</v>
      </c>
    </row>
    <row r="522" spans="2:13" x14ac:dyDescent="0.55000000000000004">
      <c r="B522" s="163" t="str">
        <f>IF(K522&gt;0,支出入力表!A523,"")</f>
        <v/>
      </c>
      <c r="C522" s="164" t="str">
        <f>IF(K522&gt;0,支出入力表!C523,"")</f>
        <v/>
      </c>
      <c r="D522" s="165" t="str">
        <f>IF(K522&gt;0,支出入力表!E523,"")</f>
        <v/>
      </c>
      <c r="E522" s="165" t="str">
        <f>IF(K522&gt;0,支出入力表!F523,"")</f>
        <v/>
      </c>
      <c r="F522" s="164" t="str">
        <f>IF(K522&gt;0,VLOOKUP(E522,支出入力表!F523:$M$2000,3,FALSE),"")</f>
        <v/>
      </c>
      <c r="G522" s="164" t="str">
        <f>IF(K522&gt;0,VLOOKUP(E522,支出入力表!F523:$M$2000,4,FALSE),"")</f>
        <v/>
      </c>
      <c r="H522" s="166" t="str">
        <f>IF(K522&gt;0,VLOOKUP(E522,支出入力表!F523:$M$2000,5,FALSE),"")</f>
        <v/>
      </c>
      <c r="I522" s="168" t="str">
        <f t="shared" si="17"/>
        <v/>
      </c>
      <c r="K522">
        <f t="shared" si="18"/>
        <v>0</v>
      </c>
      <c r="L522">
        <f>IF(+支出入力表!M523="",0,+支出入力表!M523)</f>
        <v>0</v>
      </c>
      <c r="M522">
        <f>IF(支出入力表!S523="",0,支出入力表!S523)</f>
        <v>0</v>
      </c>
    </row>
    <row r="523" spans="2:13" x14ac:dyDescent="0.55000000000000004">
      <c r="B523" s="163" t="str">
        <f>IF(K523&gt;0,支出入力表!A524,"")</f>
        <v/>
      </c>
      <c r="C523" s="164" t="str">
        <f>IF(K523&gt;0,支出入力表!C524,"")</f>
        <v/>
      </c>
      <c r="D523" s="165" t="str">
        <f>IF(K523&gt;0,支出入力表!E524,"")</f>
        <v/>
      </c>
      <c r="E523" s="165" t="str">
        <f>IF(K523&gt;0,支出入力表!F524,"")</f>
        <v/>
      </c>
      <c r="F523" s="164" t="str">
        <f>IF(K523&gt;0,VLOOKUP(E523,支出入力表!F524:$M$2000,3,FALSE),"")</f>
        <v/>
      </c>
      <c r="G523" s="164" t="str">
        <f>IF(K523&gt;0,VLOOKUP(E523,支出入力表!F524:$M$2000,4,FALSE),"")</f>
        <v/>
      </c>
      <c r="H523" s="166" t="str">
        <f>IF(K523&gt;0,VLOOKUP(E523,支出入力表!F524:$M$2000,5,FALSE),"")</f>
        <v/>
      </c>
      <c r="I523" s="168" t="str">
        <f t="shared" si="17"/>
        <v/>
      </c>
      <c r="K523">
        <f t="shared" si="18"/>
        <v>0</v>
      </c>
      <c r="L523">
        <f>IF(+支出入力表!M524="",0,+支出入力表!M524)</f>
        <v>0</v>
      </c>
      <c r="M523">
        <f>IF(支出入力表!S524="",0,支出入力表!S524)</f>
        <v>0</v>
      </c>
    </row>
    <row r="524" spans="2:13" x14ac:dyDescent="0.55000000000000004">
      <c r="B524" s="163" t="str">
        <f>IF(K524&gt;0,支出入力表!A525,"")</f>
        <v/>
      </c>
      <c r="C524" s="164" t="str">
        <f>IF(K524&gt;0,支出入力表!C525,"")</f>
        <v/>
      </c>
      <c r="D524" s="165" t="str">
        <f>IF(K524&gt;0,支出入力表!E525,"")</f>
        <v/>
      </c>
      <c r="E524" s="165" t="str">
        <f>IF(K524&gt;0,支出入力表!F525,"")</f>
        <v/>
      </c>
      <c r="F524" s="164" t="str">
        <f>IF(K524&gt;0,VLOOKUP(E524,支出入力表!F525:$M$2000,3,FALSE),"")</f>
        <v/>
      </c>
      <c r="G524" s="164" t="str">
        <f>IF(K524&gt;0,VLOOKUP(E524,支出入力表!F525:$M$2000,4,FALSE),"")</f>
        <v/>
      </c>
      <c r="H524" s="166" t="str">
        <f>IF(K524&gt;0,VLOOKUP(E524,支出入力表!F525:$M$2000,5,FALSE),"")</f>
        <v/>
      </c>
      <c r="I524" s="168" t="str">
        <f t="shared" si="17"/>
        <v/>
      </c>
      <c r="K524">
        <f t="shared" si="18"/>
        <v>0</v>
      </c>
      <c r="L524">
        <f>IF(+支出入力表!M525="",0,+支出入力表!M525)</f>
        <v>0</v>
      </c>
      <c r="M524">
        <f>IF(支出入力表!S525="",0,支出入力表!S525)</f>
        <v>0</v>
      </c>
    </row>
    <row r="525" spans="2:13" x14ac:dyDescent="0.55000000000000004">
      <c r="B525" s="163" t="str">
        <f>IF(K525&gt;0,支出入力表!A526,"")</f>
        <v/>
      </c>
      <c r="C525" s="164" t="str">
        <f>IF(K525&gt;0,支出入力表!C526,"")</f>
        <v/>
      </c>
      <c r="D525" s="165" t="str">
        <f>IF(K525&gt;0,支出入力表!E526,"")</f>
        <v/>
      </c>
      <c r="E525" s="165" t="str">
        <f>IF(K525&gt;0,支出入力表!F526,"")</f>
        <v/>
      </c>
      <c r="F525" s="164" t="str">
        <f>IF(K525&gt;0,VLOOKUP(E525,支出入力表!F526:$M$2000,3,FALSE),"")</f>
        <v/>
      </c>
      <c r="G525" s="164" t="str">
        <f>IF(K525&gt;0,VLOOKUP(E525,支出入力表!F526:$M$2000,4,FALSE),"")</f>
        <v/>
      </c>
      <c r="H525" s="166" t="str">
        <f>IF(K525&gt;0,VLOOKUP(E525,支出入力表!F526:$M$2000,5,FALSE),"")</f>
        <v/>
      </c>
      <c r="I525" s="168" t="str">
        <f t="shared" si="17"/>
        <v/>
      </c>
      <c r="K525">
        <f t="shared" si="18"/>
        <v>0</v>
      </c>
      <c r="L525">
        <f>IF(+支出入力表!M526="",0,+支出入力表!M526)</f>
        <v>0</v>
      </c>
      <c r="M525">
        <f>IF(支出入力表!S526="",0,支出入力表!S526)</f>
        <v>0</v>
      </c>
    </row>
    <row r="526" spans="2:13" x14ac:dyDescent="0.55000000000000004">
      <c r="B526" s="163" t="str">
        <f>IF(K526&gt;0,支出入力表!A527,"")</f>
        <v/>
      </c>
      <c r="C526" s="164" t="str">
        <f>IF(K526&gt;0,支出入力表!C527,"")</f>
        <v/>
      </c>
      <c r="D526" s="165" t="str">
        <f>IF(K526&gt;0,支出入力表!E527,"")</f>
        <v/>
      </c>
      <c r="E526" s="165" t="str">
        <f>IF(K526&gt;0,支出入力表!F527,"")</f>
        <v/>
      </c>
      <c r="F526" s="164" t="str">
        <f>IF(K526&gt;0,VLOOKUP(E526,支出入力表!F527:$M$2000,3,FALSE),"")</f>
        <v/>
      </c>
      <c r="G526" s="164" t="str">
        <f>IF(K526&gt;0,VLOOKUP(E526,支出入力表!F527:$M$2000,4,FALSE),"")</f>
        <v/>
      </c>
      <c r="H526" s="166" t="str">
        <f>IF(K526&gt;0,VLOOKUP(E526,支出入力表!F527:$M$2000,5,FALSE),"")</f>
        <v/>
      </c>
      <c r="I526" s="168" t="str">
        <f t="shared" si="17"/>
        <v/>
      </c>
      <c r="K526">
        <f t="shared" si="18"/>
        <v>0</v>
      </c>
      <c r="L526">
        <f>IF(+支出入力表!M527="",0,+支出入力表!M527)</f>
        <v>0</v>
      </c>
      <c r="M526">
        <f>IF(支出入力表!S527="",0,支出入力表!S527)</f>
        <v>0</v>
      </c>
    </row>
    <row r="527" spans="2:13" x14ac:dyDescent="0.55000000000000004">
      <c r="B527" s="163" t="str">
        <f>IF(K527&gt;0,支出入力表!A528,"")</f>
        <v/>
      </c>
      <c r="C527" s="164" t="str">
        <f>IF(K527&gt;0,支出入力表!C528,"")</f>
        <v/>
      </c>
      <c r="D527" s="165" t="str">
        <f>IF(K527&gt;0,支出入力表!E528,"")</f>
        <v/>
      </c>
      <c r="E527" s="165" t="str">
        <f>IF(K527&gt;0,支出入力表!F528,"")</f>
        <v/>
      </c>
      <c r="F527" s="164" t="str">
        <f>IF(K527&gt;0,VLOOKUP(E527,支出入力表!F528:$M$2000,3,FALSE),"")</f>
        <v/>
      </c>
      <c r="G527" s="164" t="str">
        <f>IF(K527&gt;0,VLOOKUP(E527,支出入力表!F528:$M$2000,4,FALSE),"")</f>
        <v/>
      </c>
      <c r="H527" s="166" t="str">
        <f>IF(K527&gt;0,VLOOKUP(E527,支出入力表!F528:$M$2000,5,FALSE),"")</f>
        <v/>
      </c>
      <c r="I527" s="168" t="str">
        <f t="shared" si="17"/>
        <v/>
      </c>
      <c r="K527">
        <f t="shared" si="18"/>
        <v>0</v>
      </c>
      <c r="L527">
        <f>IF(+支出入力表!M528="",0,+支出入力表!M528)</f>
        <v>0</v>
      </c>
      <c r="M527">
        <f>IF(支出入力表!S528="",0,支出入力表!S528)</f>
        <v>0</v>
      </c>
    </row>
    <row r="528" spans="2:13" x14ac:dyDescent="0.55000000000000004">
      <c r="B528" s="163" t="str">
        <f>IF(K528&gt;0,支出入力表!A529,"")</f>
        <v/>
      </c>
      <c r="C528" s="164" t="str">
        <f>IF(K528&gt;0,支出入力表!C529,"")</f>
        <v/>
      </c>
      <c r="D528" s="165" t="str">
        <f>IF(K528&gt;0,支出入力表!E529,"")</f>
        <v/>
      </c>
      <c r="E528" s="165" t="str">
        <f>IF(K528&gt;0,支出入力表!F529,"")</f>
        <v/>
      </c>
      <c r="F528" s="164" t="str">
        <f>IF(K528&gt;0,VLOOKUP(E528,支出入力表!F529:$M$2000,3,FALSE),"")</f>
        <v/>
      </c>
      <c r="G528" s="164" t="str">
        <f>IF(K528&gt;0,VLOOKUP(E528,支出入力表!F529:$M$2000,4,FALSE),"")</f>
        <v/>
      </c>
      <c r="H528" s="166" t="str">
        <f>IF(K528&gt;0,VLOOKUP(E528,支出入力表!F529:$M$2000,5,FALSE),"")</f>
        <v/>
      </c>
      <c r="I528" s="168" t="str">
        <f t="shared" si="17"/>
        <v/>
      </c>
      <c r="K528">
        <f t="shared" si="18"/>
        <v>0</v>
      </c>
      <c r="L528">
        <f>IF(+支出入力表!M529="",0,+支出入力表!M529)</f>
        <v>0</v>
      </c>
      <c r="M528">
        <f>IF(支出入力表!S529="",0,支出入力表!S529)</f>
        <v>0</v>
      </c>
    </row>
    <row r="529" spans="2:13" x14ac:dyDescent="0.55000000000000004">
      <c r="B529" s="163" t="str">
        <f>IF(K529&gt;0,支出入力表!A530,"")</f>
        <v/>
      </c>
      <c r="C529" s="164" t="str">
        <f>IF(K529&gt;0,支出入力表!C530,"")</f>
        <v/>
      </c>
      <c r="D529" s="165" t="str">
        <f>IF(K529&gt;0,支出入力表!E530,"")</f>
        <v/>
      </c>
      <c r="E529" s="165" t="str">
        <f>IF(K529&gt;0,支出入力表!F530,"")</f>
        <v/>
      </c>
      <c r="F529" s="164" t="str">
        <f>IF(K529&gt;0,VLOOKUP(E529,支出入力表!F530:$M$2000,3,FALSE),"")</f>
        <v/>
      </c>
      <c r="G529" s="164" t="str">
        <f>IF(K529&gt;0,VLOOKUP(E529,支出入力表!F530:$M$2000,4,FALSE),"")</f>
        <v/>
      </c>
      <c r="H529" s="166" t="str">
        <f>IF(K529&gt;0,VLOOKUP(E529,支出入力表!F530:$M$2000,5,FALSE),"")</f>
        <v/>
      </c>
      <c r="I529" s="168" t="str">
        <f t="shared" si="17"/>
        <v/>
      </c>
      <c r="K529">
        <f t="shared" si="18"/>
        <v>0</v>
      </c>
      <c r="L529">
        <f>IF(+支出入力表!M530="",0,+支出入力表!M530)</f>
        <v>0</v>
      </c>
      <c r="M529">
        <f>IF(支出入力表!S530="",0,支出入力表!S530)</f>
        <v>0</v>
      </c>
    </row>
    <row r="530" spans="2:13" x14ac:dyDescent="0.55000000000000004">
      <c r="B530" s="163" t="str">
        <f>IF(K530&gt;0,支出入力表!A531,"")</f>
        <v/>
      </c>
      <c r="C530" s="164" t="str">
        <f>IF(K530&gt;0,支出入力表!C531,"")</f>
        <v/>
      </c>
      <c r="D530" s="165" t="str">
        <f>IF(K530&gt;0,支出入力表!E531,"")</f>
        <v/>
      </c>
      <c r="E530" s="165" t="str">
        <f>IF(K530&gt;0,支出入力表!F531,"")</f>
        <v/>
      </c>
      <c r="F530" s="164" t="str">
        <f>IF(K530&gt;0,VLOOKUP(E530,支出入力表!F531:$M$2000,3,FALSE),"")</f>
        <v/>
      </c>
      <c r="G530" s="164" t="str">
        <f>IF(K530&gt;0,VLOOKUP(E530,支出入力表!F531:$M$2000,4,FALSE),"")</f>
        <v/>
      </c>
      <c r="H530" s="166" t="str">
        <f>IF(K530&gt;0,VLOOKUP(E530,支出入力表!F531:$M$2000,5,FALSE),"")</f>
        <v/>
      </c>
      <c r="I530" s="168" t="str">
        <f t="shared" si="17"/>
        <v/>
      </c>
      <c r="K530">
        <f t="shared" si="18"/>
        <v>0</v>
      </c>
      <c r="L530">
        <f>IF(+支出入力表!M531="",0,+支出入力表!M531)</f>
        <v>0</v>
      </c>
      <c r="M530">
        <f>IF(支出入力表!S531="",0,支出入力表!S531)</f>
        <v>0</v>
      </c>
    </row>
    <row r="531" spans="2:13" x14ac:dyDescent="0.55000000000000004">
      <c r="B531" s="163" t="str">
        <f>IF(K531&gt;0,支出入力表!A532,"")</f>
        <v/>
      </c>
      <c r="C531" s="164" t="str">
        <f>IF(K531&gt;0,支出入力表!C532,"")</f>
        <v/>
      </c>
      <c r="D531" s="165" t="str">
        <f>IF(K531&gt;0,支出入力表!E532,"")</f>
        <v/>
      </c>
      <c r="E531" s="165" t="str">
        <f>IF(K531&gt;0,支出入力表!F532,"")</f>
        <v/>
      </c>
      <c r="F531" s="164" t="str">
        <f>IF(K531&gt;0,VLOOKUP(E531,支出入力表!F532:$M$2000,3,FALSE),"")</f>
        <v/>
      </c>
      <c r="G531" s="164" t="str">
        <f>IF(K531&gt;0,VLOOKUP(E531,支出入力表!F532:$M$2000,4,FALSE),"")</f>
        <v/>
      </c>
      <c r="H531" s="166" t="str">
        <f>IF(K531&gt;0,VLOOKUP(E531,支出入力表!F532:$M$2000,5,FALSE),"")</f>
        <v/>
      </c>
      <c r="I531" s="168" t="str">
        <f t="shared" si="17"/>
        <v/>
      </c>
      <c r="K531">
        <f t="shared" si="18"/>
        <v>0</v>
      </c>
      <c r="L531">
        <f>IF(+支出入力表!M532="",0,+支出入力表!M532)</f>
        <v>0</v>
      </c>
      <c r="M531">
        <f>IF(支出入力表!S532="",0,支出入力表!S532)</f>
        <v>0</v>
      </c>
    </row>
    <row r="532" spans="2:13" x14ac:dyDescent="0.55000000000000004">
      <c r="B532" s="163" t="str">
        <f>IF(K532&gt;0,支出入力表!A533,"")</f>
        <v/>
      </c>
      <c r="C532" s="164" t="str">
        <f>IF(K532&gt;0,支出入力表!C533,"")</f>
        <v/>
      </c>
      <c r="D532" s="165" t="str">
        <f>IF(K532&gt;0,支出入力表!E533,"")</f>
        <v/>
      </c>
      <c r="E532" s="165" t="str">
        <f>IF(K532&gt;0,支出入力表!F533,"")</f>
        <v/>
      </c>
      <c r="F532" s="164" t="str">
        <f>IF(K532&gt;0,VLOOKUP(E532,支出入力表!F533:$M$2000,3,FALSE),"")</f>
        <v/>
      </c>
      <c r="G532" s="164" t="str">
        <f>IF(K532&gt;0,VLOOKUP(E532,支出入力表!F533:$M$2000,4,FALSE),"")</f>
        <v/>
      </c>
      <c r="H532" s="166" t="str">
        <f>IF(K532&gt;0,VLOOKUP(E532,支出入力表!F533:$M$2000,5,FALSE),"")</f>
        <v/>
      </c>
      <c r="I532" s="168" t="str">
        <f t="shared" si="17"/>
        <v/>
      </c>
      <c r="K532">
        <f t="shared" si="18"/>
        <v>0</v>
      </c>
      <c r="L532">
        <f>IF(+支出入力表!M533="",0,+支出入力表!M533)</f>
        <v>0</v>
      </c>
      <c r="M532">
        <f>IF(支出入力表!S533="",0,支出入力表!S533)</f>
        <v>0</v>
      </c>
    </row>
    <row r="533" spans="2:13" x14ac:dyDescent="0.55000000000000004">
      <c r="B533" s="163" t="str">
        <f>IF(K533&gt;0,支出入力表!A534,"")</f>
        <v/>
      </c>
      <c r="C533" s="164" t="str">
        <f>IF(K533&gt;0,支出入力表!C534,"")</f>
        <v/>
      </c>
      <c r="D533" s="165" t="str">
        <f>IF(K533&gt;0,支出入力表!E534,"")</f>
        <v/>
      </c>
      <c r="E533" s="165" t="str">
        <f>IF(K533&gt;0,支出入力表!F534,"")</f>
        <v/>
      </c>
      <c r="F533" s="164" t="str">
        <f>IF(K533&gt;0,VLOOKUP(E533,支出入力表!F534:$M$2000,3,FALSE),"")</f>
        <v/>
      </c>
      <c r="G533" s="164" t="str">
        <f>IF(K533&gt;0,VLOOKUP(E533,支出入力表!F534:$M$2000,4,FALSE),"")</f>
        <v/>
      </c>
      <c r="H533" s="166" t="str">
        <f>IF(K533&gt;0,VLOOKUP(E533,支出入力表!F534:$M$2000,5,FALSE),"")</f>
        <v/>
      </c>
      <c r="I533" s="168" t="str">
        <f t="shared" si="17"/>
        <v/>
      </c>
      <c r="K533">
        <f t="shared" si="18"/>
        <v>0</v>
      </c>
      <c r="L533">
        <f>IF(+支出入力表!M534="",0,+支出入力表!M534)</f>
        <v>0</v>
      </c>
      <c r="M533">
        <f>IF(支出入力表!S534="",0,支出入力表!S534)</f>
        <v>0</v>
      </c>
    </row>
    <row r="534" spans="2:13" x14ac:dyDescent="0.55000000000000004">
      <c r="B534" s="163" t="str">
        <f>IF(K534&gt;0,支出入力表!A535,"")</f>
        <v/>
      </c>
      <c r="C534" s="164" t="str">
        <f>IF(K534&gt;0,支出入力表!C535,"")</f>
        <v/>
      </c>
      <c r="D534" s="165" t="str">
        <f>IF(K534&gt;0,支出入力表!E535,"")</f>
        <v/>
      </c>
      <c r="E534" s="165" t="str">
        <f>IF(K534&gt;0,支出入力表!F535,"")</f>
        <v/>
      </c>
      <c r="F534" s="164" t="str">
        <f>IF(K534&gt;0,VLOOKUP(E534,支出入力表!F535:$M$2000,3,FALSE),"")</f>
        <v/>
      </c>
      <c r="G534" s="164" t="str">
        <f>IF(K534&gt;0,VLOOKUP(E534,支出入力表!F535:$M$2000,4,FALSE),"")</f>
        <v/>
      </c>
      <c r="H534" s="166" t="str">
        <f>IF(K534&gt;0,VLOOKUP(E534,支出入力表!F535:$M$2000,5,FALSE),"")</f>
        <v/>
      </c>
      <c r="I534" s="168" t="str">
        <f t="shared" si="17"/>
        <v/>
      </c>
      <c r="K534">
        <f t="shared" si="18"/>
        <v>0</v>
      </c>
      <c r="L534">
        <f>IF(+支出入力表!M535="",0,+支出入力表!M535)</f>
        <v>0</v>
      </c>
      <c r="M534">
        <f>IF(支出入力表!S535="",0,支出入力表!S535)</f>
        <v>0</v>
      </c>
    </row>
    <row r="535" spans="2:13" x14ac:dyDescent="0.55000000000000004">
      <c r="B535" s="163" t="str">
        <f>IF(K535&gt;0,支出入力表!A536,"")</f>
        <v/>
      </c>
      <c r="C535" s="164" t="str">
        <f>IF(K535&gt;0,支出入力表!C536,"")</f>
        <v/>
      </c>
      <c r="D535" s="165" t="str">
        <f>IF(K535&gt;0,支出入力表!E536,"")</f>
        <v/>
      </c>
      <c r="E535" s="165" t="str">
        <f>IF(K535&gt;0,支出入力表!F536,"")</f>
        <v/>
      </c>
      <c r="F535" s="164" t="str">
        <f>IF(K535&gt;0,VLOOKUP(E535,支出入力表!F536:$M$2000,3,FALSE),"")</f>
        <v/>
      </c>
      <c r="G535" s="164" t="str">
        <f>IF(K535&gt;0,VLOOKUP(E535,支出入力表!F536:$M$2000,4,FALSE),"")</f>
        <v/>
      </c>
      <c r="H535" s="166" t="str">
        <f>IF(K535&gt;0,VLOOKUP(E535,支出入力表!F536:$M$2000,5,FALSE),"")</f>
        <v/>
      </c>
      <c r="I535" s="168" t="str">
        <f t="shared" si="17"/>
        <v/>
      </c>
      <c r="K535">
        <f t="shared" si="18"/>
        <v>0</v>
      </c>
      <c r="L535">
        <f>IF(+支出入力表!M536="",0,+支出入力表!M536)</f>
        <v>0</v>
      </c>
      <c r="M535">
        <f>IF(支出入力表!S536="",0,支出入力表!S536)</f>
        <v>0</v>
      </c>
    </row>
    <row r="536" spans="2:13" x14ac:dyDescent="0.55000000000000004">
      <c r="B536" s="163" t="str">
        <f>IF(K536&gt;0,支出入力表!A537,"")</f>
        <v/>
      </c>
      <c r="C536" s="164" t="str">
        <f>IF(K536&gt;0,支出入力表!C537,"")</f>
        <v/>
      </c>
      <c r="D536" s="165" t="str">
        <f>IF(K536&gt;0,支出入力表!E537,"")</f>
        <v/>
      </c>
      <c r="E536" s="165" t="str">
        <f>IF(K536&gt;0,支出入力表!F537,"")</f>
        <v/>
      </c>
      <c r="F536" s="164" t="str">
        <f>IF(K536&gt;0,VLOOKUP(E536,支出入力表!F537:$M$2000,3,FALSE),"")</f>
        <v/>
      </c>
      <c r="G536" s="164" t="str">
        <f>IF(K536&gt;0,VLOOKUP(E536,支出入力表!F537:$M$2000,4,FALSE),"")</f>
        <v/>
      </c>
      <c r="H536" s="166" t="str">
        <f>IF(K536&gt;0,VLOOKUP(E536,支出入力表!F537:$M$2000,5,FALSE),"")</f>
        <v/>
      </c>
      <c r="I536" s="168" t="str">
        <f t="shared" si="17"/>
        <v/>
      </c>
      <c r="K536">
        <f t="shared" si="18"/>
        <v>0</v>
      </c>
      <c r="L536">
        <f>IF(+支出入力表!M537="",0,+支出入力表!M537)</f>
        <v>0</v>
      </c>
      <c r="M536">
        <f>IF(支出入力表!S537="",0,支出入力表!S537)</f>
        <v>0</v>
      </c>
    </row>
    <row r="537" spans="2:13" x14ac:dyDescent="0.55000000000000004">
      <c r="B537" s="163" t="str">
        <f>IF(K537&gt;0,支出入力表!A538,"")</f>
        <v/>
      </c>
      <c r="C537" s="164" t="str">
        <f>IF(K537&gt;0,支出入力表!C538,"")</f>
        <v/>
      </c>
      <c r="D537" s="165" t="str">
        <f>IF(K537&gt;0,支出入力表!E538,"")</f>
        <v/>
      </c>
      <c r="E537" s="165" t="str">
        <f>IF(K537&gt;0,支出入力表!F538,"")</f>
        <v/>
      </c>
      <c r="F537" s="164" t="str">
        <f>IF(K537&gt;0,VLOOKUP(E537,支出入力表!F538:$M$2000,3,FALSE),"")</f>
        <v/>
      </c>
      <c r="G537" s="164" t="str">
        <f>IF(K537&gt;0,VLOOKUP(E537,支出入力表!F538:$M$2000,4,FALSE),"")</f>
        <v/>
      </c>
      <c r="H537" s="166" t="str">
        <f>IF(K537&gt;0,VLOOKUP(E537,支出入力表!F538:$M$2000,5,FALSE),"")</f>
        <v/>
      </c>
      <c r="I537" s="168" t="str">
        <f t="shared" si="17"/>
        <v/>
      </c>
      <c r="K537">
        <f t="shared" si="18"/>
        <v>0</v>
      </c>
      <c r="L537">
        <f>IF(+支出入力表!M538="",0,+支出入力表!M538)</f>
        <v>0</v>
      </c>
      <c r="M537">
        <f>IF(支出入力表!S538="",0,支出入力表!S538)</f>
        <v>0</v>
      </c>
    </row>
    <row r="538" spans="2:13" x14ac:dyDescent="0.55000000000000004">
      <c r="B538" s="163" t="str">
        <f>IF(K538&gt;0,支出入力表!A539,"")</f>
        <v/>
      </c>
      <c r="C538" s="164" t="str">
        <f>IF(K538&gt;0,支出入力表!C539,"")</f>
        <v/>
      </c>
      <c r="D538" s="165" t="str">
        <f>IF(K538&gt;0,支出入力表!E539,"")</f>
        <v/>
      </c>
      <c r="E538" s="165" t="str">
        <f>IF(K538&gt;0,支出入力表!F539,"")</f>
        <v/>
      </c>
      <c r="F538" s="164" t="str">
        <f>IF(K538&gt;0,VLOOKUP(E538,支出入力表!F539:$M$2000,3,FALSE),"")</f>
        <v/>
      </c>
      <c r="G538" s="164" t="str">
        <f>IF(K538&gt;0,VLOOKUP(E538,支出入力表!F539:$M$2000,4,FALSE),"")</f>
        <v/>
      </c>
      <c r="H538" s="166" t="str">
        <f>IF(K538&gt;0,VLOOKUP(E538,支出入力表!F539:$M$2000,5,FALSE),"")</f>
        <v/>
      </c>
      <c r="I538" s="168" t="str">
        <f t="shared" si="17"/>
        <v/>
      </c>
      <c r="K538">
        <f t="shared" si="18"/>
        <v>0</v>
      </c>
      <c r="L538">
        <f>IF(+支出入力表!M539="",0,+支出入力表!M539)</f>
        <v>0</v>
      </c>
      <c r="M538">
        <f>IF(支出入力表!S539="",0,支出入力表!S539)</f>
        <v>0</v>
      </c>
    </row>
    <row r="539" spans="2:13" x14ac:dyDescent="0.55000000000000004">
      <c r="B539" s="163" t="str">
        <f>IF(K539&gt;0,支出入力表!A540,"")</f>
        <v/>
      </c>
      <c r="C539" s="164" t="str">
        <f>IF(K539&gt;0,支出入力表!C540,"")</f>
        <v/>
      </c>
      <c r="D539" s="165" t="str">
        <f>IF(K539&gt;0,支出入力表!E540,"")</f>
        <v/>
      </c>
      <c r="E539" s="165" t="str">
        <f>IF(K539&gt;0,支出入力表!F540,"")</f>
        <v/>
      </c>
      <c r="F539" s="164" t="str">
        <f>IF(K539&gt;0,VLOOKUP(E539,支出入力表!F540:$M$2000,3,FALSE),"")</f>
        <v/>
      </c>
      <c r="G539" s="164" t="str">
        <f>IF(K539&gt;0,VLOOKUP(E539,支出入力表!F540:$M$2000,4,FALSE),"")</f>
        <v/>
      </c>
      <c r="H539" s="166" t="str">
        <f>IF(K539&gt;0,VLOOKUP(E539,支出入力表!F540:$M$2000,5,FALSE),"")</f>
        <v/>
      </c>
      <c r="I539" s="168" t="str">
        <f t="shared" si="17"/>
        <v/>
      </c>
      <c r="K539">
        <f t="shared" si="18"/>
        <v>0</v>
      </c>
      <c r="L539">
        <f>IF(+支出入力表!M540="",0,+支出入力表!M540)</f>
        <v>0</v>
      </c>
      <c r="M539">
        <f>IF(支出入力表!S540="",0,支出入力表!S540)</f>
        <v>0</v>
      </c>
    </row>
    <row r="540" spans="2:13" x14ac:dyDescent="0.55000000000000004">
      <c r="B540" s="163" t="str">
        <f>IF(K540&gt;0,支出入力表!A541,"")</f>
        <v/>
      </c>
      <c r="C540" s="164" t="str">
        <f>IF(K540&gt;0,支出入力表!C541,"")</f>
        <v/>
      </c>
      <c r="D540" s="165" t="str">
        <f>IF(K540&gt;0,支出入力表!E541,"")</f>
        <v/>
      </c>
      <c r="E540" s="165" t="str">
        <f>IF(K540&gt;0,支出入力表!F541,"")</f>
        <v/>
      </c>
      <c r="F540" s="164" t="str">
        <f>IF(K540&gt;0,VLOOKUP(E540,支出入力表!F541:$M$2000,3,FALSE),"")</f>
        <v/>
      </c>
      <c r="G540" s="164" t="str">
        <f>IF(K540&gt;0,VLOOKUP(E540,支出入力表!F541:$M$2000,4,FALSE),"")</f>
        <v/>
      </c>
      <c r="H540" s="166" t="str">
        <f>IF(K540&gt;0,VLOOKUP(E540,支出入力表!F541:$M$2000,5,FALSE),"")</f>
        <v/>
      </c>
      <c r="I540" s="168" t="str">
        <f t="shared" si="17"/>
        <v/>
      </c>
      <c r="K540">
        <f t="shared" si="18"/>
        <v>0</v>
      </c>
      <c r="L540">
        <f>IF(+支出入力表!M541="",0,+支出入力表!M541)</f>
        <v>0</v>
      </c>
      <c r="M540">
        <f>IF(支出入力表!S541="",0,支出入力表!S541)</f>
        <v>0</v>
      </c>
    </row>
    <row r="541" spans="2:13" x14ac:dyDescent="0.55000000000000004">
      <c r="B541" s="163" t="str">
        <f>IF(K541&gt;0,支出入力表!A542,"")</f>
        <v/>
      </c>
      <c r="C541" s="164" t="str">
        <f>IF(K541&gt;0,支出入力表!C542,"")</f>
        <v/>
      </c>
      <c r="D541" s="165" t="str">
        <f>IF(K541&gt;0,支出入力表!E542,"")</f>
        <v/>
      </c>
      <c r="E541" s="165" t="str">
        <f>IF(K541&gt;0,支出入力表!F542,"")</f>
        <v/>
      </c>
      <c r="F541" s="164" t="str">
        <f>IF(K541&gt;0,VLOOKUP(E541,支出入力表!F542:$M$2000,3,FALSE),"")</f>
        <v/>
      </c>
      <c r="G541" s="164" t="str">
        <f>IF(K541&gt;0,VLOOKUP(E541,支出入力表!F542:$M$2000,4,FALSE),"")</f>
        <v/>
      </c>
      <c r="H541" s="166" t="str">
        <f>IF(K541&gt;0,VLOOKUP(E541,支出入力表!F542:$M$2000,5,FALSE),"")</f>
        <v/>
      </c>
      <c r="I541" s="168" t="str">
        <f t="shared" si="17"/>
        <v/>
      </c>
      <c r="K541">
        <f t="shared" si="18"/>
        <v>0</v>
      </c>
      <c r="L541">
        <f>IF(+支出入力表!M542="",0,+支出入力表!M542)</f>
        <v>0</v>
      </c>
      <c r="M541">
        <f>IF(支出入力表!S542="",0,支出入力表!S542)</f>
        <v>0</v>
      </c>
    </row>
    <row r="542" spans="2:13" x14ac:dyDescent="0.55000000000000004">
      <c r="B542" s="163" t="str">
        <f>IF(K542&gt;0,支出入力表!A543,"")</f>
        <v/>
      </c>
      <c r="C542" s="164" t="str">
        <f>IF(K542&gt;0,支出入力表!C543,"")</f>
        <v/>
      </c>
      <c r="D542" s="165" t="str">
        <f>IF(K542&gt;0,支出入力表!E543,"")</f>
        <v/>
      </c>
      <c r="E542" s="165" t="str">
        <f>IF(K542&gt;0,支出入力表!F543,"")</f>
        <v/>
      </c>
      <c r="F542" s="164" t="str">
        <f>IF(K542&gt;0,VLOOKUP(E542,支出入力表!F543:$M$2000,3,FALSE),"")</f>
        <v/>
      </c>
      <c r="G542" s="164" t="str">
        <f>IF(K542&gt;0,VLOOKUP(E542,支出入力表!F543:$M$2000,4,FALSE),"")</f>
        <v/>
      </c>
      <c r="H542" s="166" t="str">
        <f>IF(K542&gt;0,VLOOKUP(E542,支出入力表!F543:$M$2000,5,FALSE),"")</f>
        <v/>
      </c>
      <c r="I542" s="168" t="str">
        <f t="shared" si="17"/>
        <v/>
      </c>
      <c r="K542">
        <f t="shared" si="18"/>
        <v>0</v>
      </c>
      <c r="L542">
        <f>IF(+支出入力表!M543="",0,+支出入力表!M543)</f>
        <v>0</v>
      </c>
      <c r="M542">
        <f>IF(支出入力表!S543="",0,支出入力表!S543)</f>
        <v>0</v>
      </c>
    </row>
    <row r="543" spans="2:13" x14ac:dyDescent="0.55000000000000004">
      <c r="B543" s="163" t="str">
        <f>IF(K543&gt;0,支出入力表!A544,"")</f>
        <v/>
      </c>
      <c r="C543" s="164" t="str">
        <f>IF(K543&gt;0,支出入力表!C544,"")</f>
        <v/>
      </c>
      <c r="D543" s="165" t="str">
        <f>IF(K543&gt;0,支出入力表!E544,"")</f>
        <v/>
      </c>
      <c r="E543" s="165" t="str">
        <f>IF(K543&gt;0,支出入力表!F544,"")</f>
        <v/>
      </c>
      <c r="F543" s="164" t="str">
        <f>IF(K543&gt;0,VLOOKUP(E543,支出入力表!F544:$M$2000,3,FALSE),"")</f>
        <v/>
      </c>
      <c r="G543" s="164" t="str">
        <f>IF(K543&gt;0,VLOOKUP(E543,支出入力表!F544:$M$2000,4,FALSE),"")</f>
        <v/>
      </c>
      <c r="H543" s="166" t="str">
        <f>IF(K543&gt;0,VLOOKUP(E543,支出入力表!F544:$M$2000,5,FALSE),"")</f>
        <v/>
      </c>
      <c r="I543" s="168" t="str">
        <f t="shared" si="17"/>
        <v/>
      </c>
      <c r="K543">
        <f t="shared" si="18"/>
        <v>0</v>
      </c>
      <c r="L543">
        <f>IF(+支出入力表!M544="",0,+支出入力表!M544)</f>
        <v>0</v>
      </c>
      <c r="M543">
        <f>IF(支出入力表!S544="",0,支出入力表!S544)</f>
        <v>0</v>
      </c>
    </row>
    <row r="544" spans="2:13" x14ac:dyDescent="0.55000000000000004">
      <c r="B544" s="163" t="str">
        <f>IF(K544&gt;0,支出入力表!A545,"")</f>
        <v/>
      </c>
      <c r="C544" s="164" t="str">
        <f>IF(K544&gt;0,支出入力表!C545,"")</f>
        <v/>
      </c>
      <c r="D544" s="165" t="str">
        <f>IF(K544&gt;0,支出入力表!E545,"")</f>
        <v/>
      </c>
      <c r="E544" s="165" t="str">
        <f>IF(K544&gt;0,支出入力表!F545,"")</f>
        <v/>
      </c>
      <c r="F544" s="164" t="str">
        <f>IF(K544&gt;0,VLOOKUP(E544,支出入力表!F545:$M$2000,3,FALSE),"")</f>
        <v/>
      </c>
      <c r="G544" s="164" t="str">
        <f>IF(K544&gt;0,VLOOKUP(E544,支出入力表!F545:$M$2000,4,FALSE),"")</f>
        <v/>
      </c>
      <c r="H544" s="166" t="str">
        <f>IF(K544&gt;0,VLOOKUP(E544,支出入力表!F545:$M$2000,5,FALSE),"")</f>
        <v/>
      </c>
      <c r="I544" s="168" t="str">
        <f t="shared" si="17"/>
        <v/>
      </c>
      <c r="K544">
        <f t="shared" si="18"/>
        <v>0</v>
      </c>
      <c r="L544">
        <f>IF(+支出入力表!M545="",0,+支出入力表!M545)</f>
        <v>0</v>
      </c>
      <c r="M544">
        <f>IF(支出入力表!S545="",0,支出入力表!S545)</f>
        <v>0</v>
      </c>
    </row>
    <row r="545" spans="2:13" x14ac:dyDescent="0.55000000000000004">
      <c r="B545" s="163" t="str">
        <f>IF(K545&gt;0,支出入力表!A546,"")</f>
        <v/>
      </c>
      <c r="C545" s="164" t="str">
        <f>IF(K545&gt;0,支出入力表!C546,"")</f>
        <v/>
      </c>
      <c r="D545" s="165" t="str">
        <f>IF(K545&gt;0,支出入力表!E546,"")</f>
        <v/>
      </c>
      <c r="E545" s="165" t="str">
        <f>IF(K545&gt;0,支出入力表!F546,"")</f>
        <v/>
      </c>
      <c r="F545" s="164" t="str">
        <f>IF(K545&gt;0,VLOOKUP(E545,支出入力表!F546:$M$2000,3,FALSE),"")</f>
        <v/>
      </c>
      <c r="G545" s="164" t="str">
        <f>IF(K545&gt;0,VLOOKUP(E545,支出入力表!F546:$M$2000,4,FALSE),"")</f>
        <v/>
      </c>
      <c r="H545" s="166" t="str">
        <f>IF(K545&gt;0,VLOOKUP(E545,支出入力表!F546:$M$2000,5,FALSE),"")</f>
        <v/>
      </c>
      <c r="I545" s="168" t="str">
        <f t="shared" si="17"/>
        <v/>
      </c>
      <c r="K545">
        <f t="shared" si="18"/>
        <v>0</v>
      </c>
      <c r="L545">
        <f>IF(+支出入力表!M546="",0,+支出入力表!M546)</f>
        <v>0</v>
      </c>
      <c r="M545">
        <f>IF(支出入力表!S546="",0,支出入力表!S546)</f>
        <v>0</v>
      </c>
    </row>
    <row r="546" spans="2:13" x14ac:dyDescent="0.55000000000000004">
      <c r="B546" s="163" t="str">
        <f>IF(K546&gt;0,支出入力表!A547,"")</f>
        <v/>
      </c>
      <c r="C546" s="164" t="str">
        <f>IF(K546&gt;0,支出入力表!C547,"")</f>
        <v/>
      </c>
      <c r="D546" s="165" t="str">
        <f>IF(K546&gt;0,支出入力表!E547,"")</f>
        <v/>
      </c>
      <c r="E546" s="165" t="str">
        <f>IF(K546&gt;0,支出入力表!F547,"")</f>
        <v/>
      </c>
      <c r="F546" s="164" t="str">
        <f>IF(K546&gt;0,VLOOKUP(E546,支出入力表!F547:$M$2000,3,FALSE),"")</f>
        <v/>
      </c>
      <c r="G546" s="164" t="str">
        <f>IF(K546&gt;0,VLOOKUP(E546,支出入力表!F547:$M$2000,4,FALSE),"")</f>
        <v/>
      </c>
      <c r="H546" s="166" t="str">
        <f>IF(K546&gt;0,VLOOKUP(E546,支出入力表!F547:$M$2000,5,FALSE),"")</f>
        <v/>
      </c>
      <c r="I546" s="168" t="str">
        <f t="shared" si="17"/>
        <v/>
      </c>
      <c r="K546">
        <f t="shared" si="18"/>
        <v>0</v>
      </c>
      <c r="L546">
        <f>IF(+支出入力表!M547="",0,+支出入力表!M547)</f>
        <v>0</v>
      </c>
      <c r="M546">
        <f>IF(支出入力表!S547="",0,支出入力表!S547)</f>
        <v>0</v>
      </c>
    </row>
    <row r="547" spans="2:13" x14ac:dyDescent="0.55000000000000004">
      <c r="B547" s="163" t="str">
        <f>IF(K547&gt;0,支出入力表!A548,"")</f>
        <v/>
      </c>
      <c r="C547" s="164" t="str">
        <f>IF(K547&gt;0,支出入力表!C548,"")</f>
        <v/>
      </c>
      <c r="D547" s="165" t="str">
        <f>IF(K547&gt;0,支出入力表!E548,"")</f>
        <v/>
      </c>
      <c r="E547" s="165" t="str">
        <f>IF(K547&gt;0,支出入力表!F548,"")</f>
        <v/>
      </c>
      <c r="F547" s="164" t="str">
        <f>IF(K547&gt;0,VLOOKUP(E547,支出入力表!F548:$M$2000,3,FALSE),"")</f>
        <v/>
      </c>
      <c r="G547" s="164" t="str">
        <f>IF(K547&gt;0,VLOOKUP(E547,支出入力表!F548:$M$2000,4,FALSE),"")</f>
        <v/>
      </c>
      <c r="H547" s="166" t="str">
        <f>IF(K547&gt;0,VLOOKUP(E547,支出入力表!F548:$M$2000,5,FALSE),"")</f>
        <v/>
      </c>
      <c r="I547" s="168" t="str">
        <f t="shared" si="17"/>
        <v/>
      </c>
      <c r="K547">
        <f t="shared" si="18"/>
        <v>0</v>
      </c>
      <c r="L547">
        <f>IF(+支出入力表!M548="",0,+支出入力表!M548)</f>
        <v>0</v>
      </c>
      <c r="M547">
        <f>IF(支出入力表!S548="",0,支出入力表!S548)</f>
        <v>0</v>
      </c>
    </row>
    <row r="548" spans="2:13" x14ac:dyDescent="0.55000000000000004">
      <c r="B548" s="163" t="str">
        <f>IF(K548&gt;0,支出入力表!A549,"")</f>
        <v/>
      </c>
      <c r="C548" s="164" t="str">
        <f>IF(K548&gt;0,支出入力表!C549,"")</f>
        <v/>
      </c>
      <c r="D548" s="165" t="str">
        <f>IF(K548&gt;0,支出入力表!E549,"")</f>
        <v/>
      </c>
      <c r="E548" s="165" t="str">
        <f>IF(K548&gt;0,支出入力表!F549,"")</f>
        <v/>
      </c>
      <c r="F548" s="164" t="str">
        <f>IF(K548&gt;0,VLOOKUP(E548,支出入力表!F549:$M$2000,3,FALSE),"")</f>
        <v/>
      </c>
      <c r="G548" s="164" t="str">
        <f>IF(K548&gt;0,VLOOKUP(E548,支出入力表!F549:$M$2000,4,FALSE),"")</f>
        <v/>
      </c>
      <c r="H548" s="166" t="str">
        <f>IF(K548&gt;0,VLOOKUP(E548,支出入力表!F549:$M$2000,5,FALSE),"")</f>
        <v/>
      </c>
      <c r="I548" s="168" t="str">
        <f t="shared" si="17"/>
        <v/>
      </c>
      <c r="K548">
        <f t="shared" si="18"/>
        <v>0</v>
      </c>
      <c r="L548">
        <f>IF(+支出入力表!M549="",0,+支出入力表!M549)</f>
        <v>0</v>
      </c>
      <c r="M548">
        <f>IF(支出入力表!S549="",0,支出入力表!S549)</f>
        <v>0</v>
      </c>
    </row>
    <row r="549" spans="2:13" x14ac:dyDescent="0.55000000000000004">
      <c r="B549" s="163" t="str">
        <f>IF(K549&gt;0,支出入力表!A550,"")</f>
        <v/>
      </c>
      <c r="C549" s="164" t="str">
        <f>IF(K549&gt;0,支出入力表!C550,"")</f>
        <v/>
      </c>
      <c r="D549" s="165" t="str">
        <f>IF(K549&gt;0,支出入力表!E550,"")</f>
        <v/>
      </c>
      <c r="E549" s="165" t="str">
        <f>IF(K549&gt;0,支出入力表!F550,"")</f>
        <v/>
      </c>
      <c r="F549" s="164" t="str">
        <f>IF(K549&gt;0,VLOOKUP(E549,支出入力表!F550:$M$2000,3,FALSE),"")</f>
        <v/>
      </c>
      <c r="G549" s="164" t="str">
        <f>IF(K549&gt;0,VLOOKUP(E549,支出入力表!F550:$M$2000,4,FALSE),"")</f>
        <v/>
      </c>
      <c r="H549" s="166" t="str">
        <f>IF(K549&gt;0,VLOOKUP(E549,支出入力表!F550:$M$2000,5,FALSE),"")</f>
        <v/>
      </c>
      <c r="I549" s="168" t="str">
        <f t="shared" si="17"/>
        <v/>
      </c>
      <c r="K549">
        <f t="shared" si="18"/>
        <v>0</v>
      </c>
      <c r="L549">
        <f>IF(+支出入力表!M550="",0,+支出入力表!M550)</f>
        <v>0</v>
      </c>
      <c r="M549">
        <f>IF(支出入力表!S550="",0,支出入力表!S550)</f>
        <v>0</v>
      </c>
    </row>
    <row r="550" spans="2:13" x14ac:dyDescent="0.55000000000000004">
      <c r="B550" s="163" t="str">
        <f>IF(K550&gt;0,支出入力表!A551,"")</f>
        <v/>
      </c>
      <c r="C550" s="164" t="str">
        <f>IF(K550&gt;0,支出入力表!C551,"")</f>
        <v/>
      </c>
      <c r="D550" s="165" t="str">
        <f>IF(K550&gt;0,支出入力表!E551,"")</f>
        <v/>
      </c>
      <c r="E550" s="165" t="str">
        <f>IF(K550&gt;0,支出入力表!F551,"")</f>
        <v/>
      </c>
      <c r="F550" s="164" t="str">
        <f>IF(K550&gt;0,VLOOKUP(E550,支出入力表!F551:$M$2000,3,FALSE),"")</f>
        <v/>
      </c>
      <c r="G550" s="164" t="str">
        <f>IF(K550&gt;0,VLOOKUP(E550,支出入力表!F551:$M$2000,4,FALSE),"")</f>
        <v/>
      </c>
      <c r="H550" s="166" t="str">
        <f>IF(K550&gt;0,VLOOKUP(E550,支出入力表!F551:$M$2000,5,FALSE),"")</f>
        <v/>
      </c>
      <c r="I550" s="168" t="str">
        <f t="shared" si="17"/>
        <v/>
      </c>
      <c r="K550">
        <f t="shared" si="18"/>
        <v>0</v>
      </c>
      <c r="L550">
        <f>IF(+支出入力表!M551="",0,+支出入力表!M551)</f>
        <v>0</v>
      </c>
      <c r="M550">
        <f>IF(支出入力表!S551="",0,支出入力表!S551)</f>
        <v>0</v>
      </c>
    </row>
    <row r="551" spans="2:13" x14ac:dyDescent="0.55000000000000004">
      <c r="B551" s="163" t="str">
        <f>IF(K551&gt;0,支出入力表!A552,"")</f>
        <v/>
      </c>
      <c r="C551" s="164" t="str">
        <f>IF(K551&gt;0,支出入力表!C552,"")</f>
        <v/>
      </c>
      <c r="D551" s="165" t="str">
        <f>IF(K551&gt;0,支出入力表!E552,"")</f>
        <v/>
      </c>
      <c r="E551" s="165" t="str">
        <f>IF(K551&gt;0,支出入力表!F552,"")</f>
        <v/>
      </c>
      <c r="F551" s="164" t="str">
        <f>IF(K551&gt;0,VLOOKUP(E551,支出入力表!F552:$M$2000,3,FALSE),"")</f>
        <v/>
      </c>
      <c r="G551" s="164" t="str">
        <f>IF(K551&gt;0,VLOOKUP(E551,支出入力表!F552:$M$2000,4,FALSE),"")</f>
        <v/>
      </c>
      <c r="H551" s="166" t="str">
        <f>IF(K551&gt;0,VLOOKUP(E551,支出入力表!F552:$M$2000,5,FALSE),"")</f>
        <v/>
      </c>
      <c r="I551" s="168" t="str">
        <f t="shared" si="17"/>
        <v/>
      </c>
      <c r="K551">
        <f t="shared" si="18"/>
        <v>0</v>
      </c>
      <c r="L551">
        <f>IF(+支出入力表!M552="",0,+支出入力表!M552)</f>
        <v>0</v>
      </c>
      <c r="M551">
        <f>IF(支出入力表!S552="",0,支出入力表!S552)</f>
        <v>0</v>
      </c>
    </row>
    <row r="552" spans="2:13" x14ac:dyDescent="0.55000000000000004">
      <c r="B552" s="163" t="str">
        <f>IF(K552&gt;0,支出入力表!A553,"")</f>
        <v/>
      </c>
      <c r="C552" s="164" t="str">
        <f>IF(K552&gt;0,支出入力表!C553,"")</f>
        <v/>
      </c>
      <c r="D552" s="165" t="str">
        <f>IF(K552&gt;0,支出入力表!E553,"")</f>
        <v/>
      </c>
      <c r="E552" s="165" t="str">
        <f>IF(K552&gt;0,支出入力表!F553,"")</f>
        <v/>
      </c>
      <c r="F552" s="164" t="str">
        <f>IF(K552&gt;0,VLOOKUP(E552,支出入力表!F553:$M$2000,3,FALSE),"")</f>
        <v/>
      </c>
      <c r="G552" s="164" t="str">
        <f>IF(K552&gt;0,VLOOKUP(E552,支出入力表!F553:$M$2000,4,FALSE),"")</f>
        <v/>
      </c>
      <c r="H552" s="166" t="str">
        <f>IF(K552&gt;0,VLOOKUP(E552,支出入力表!F553:$M$2000,5,FALSE),"")</f>
        <v/>
      </c>
      <c r="I552" s="168" t="str">
        <f t="shared" si="17"/>
        <v/>
      </c>
      <c r="K552">
        <f t="shared" si="18"/>
        <v>0</v>
      </c>
      <c r="L552">
        <f>IF(+支出入力表!M553="",0,+支出入力表!M553)</f>
        <v>0</v>
      </c>
      <c r="M552">
        <f>IF(支出入力表!S553="",0,支出入力表!S553)</f>
        <v>0</v>
      </c>
    </row>
    <row r="553" spans="2:13" x14ac:dyDescent="0.55000000000000004">
      <c r="B553" s="163" t="str">
        <f>IF(K553&gt;0,支出入力表!A554,"")</f>
        <v/>
      </c>
      <c r="C553" s="164" t="str">
        <f>IF(K553&gt;0,支出入力表!C554,"")</f>
        <v/>
      </c>
      <c r="D553" s="165" t="str">
        <f>IF(K553&gt;0,支出入力表!E554,"")</f>
        <v/>
      </c>
      <c r="E553" s="165" t="str">
        <f>IF(K553&gt;0,支出入力表!F554,"")</f>
        <v/>
      </c>
      <c r="F553" s="164" t="str">
        <f>IF(K553&gt;0,VLOOKUP(E553,支出入力表!F554:$M$2000,3,FALSE),"")</f>
        <v/>
      </c>
      <c r="G553" s="164" t="str">
        <f>IF(K553&gt;0,VLOOKUP(E553,支出入力表!F554:$M$2000,4,FALSE),"")</f>
        <v/>
      </c>
      <c r="H553" s="166" t="str">
        <f>IF(K553&gt;0,VLOOKUP(E553,支出入力表!F554:$M$2000,5,FALSE),"")</f>
        <v/>
      </c>
      <c r="I553" s="168" t="str">
        <f t="shared" si="17"/>
        <v/>
      </c>
      <c r="K553">
        <f t="shared" si="18"/>
        <v>0</v>
      </c>
      <c r="L553">
        <f>IF(+支出入力表!M554="",0,+支出入力表!M554)</f>
        <v>0</v>
      </c>
      <c r="M553">
        <f>IF(支出入力表!S554="",0,支出入力表!S554)</f>
        <v>0</v>
      </c>
    </row>
    <row r="554" spans="2:13" x14ac:dyDescent="0.55000000000000004">
      <c r="B554" s="163" t="str">
        <f>IF(K554&gt;0,支出入力表!A555,"")</f>
        <v/>
      </c>
      <c r="C554" s="164" t="str">
        <f>IF(K554&gt;0,支出入力表!C555,"")</f>
        <v/>
      </c>
      <c r="D554" s="165" t="str">
        <f>IF(K554&gt;0,支出入力表!E555,"")</f>
        <v/>
      </c>
      <c r="E554" s="165" t="str">
        <f>IF(K554&gt;0,支出入力表!F555,"")</f>
        <v/>
      </c>
      <c r="F554" s="164" t="str">
        <f>IF(K554&gt;0,VLOOKUP(E554,支出入力表!F555:$M$2000,3,FALSE),"")</f>
        <v/>
      </c>
      <c r="G554" s="164" t="str">
        <f>IF(K554&gt;0,VLOOKUP(E554,支出入力表!F555:$M$2000,4,FALSE),"")</f>
        <v/>
      </c>
      <c r="H554" s="166" t="str">
        <f>IF(K554&gt;0,VLOOKUP(E554,支出入力表!F555:$M$2000,5,FALSE),"")</f>
        <v/>
      </c>
      <c r="I554" s="168" t="str">
        <f t="shared" si="17"/>
        <v/>
      </c>
      <c r="K554">
        <f t="shared" si="18"/>
        <v>0</v>
      </c>
      <c r="L554">
        <f>IF(+支出入力表!M555="",0,+支出入力表!M555)</f>
        <v>0</v>
      </c>
      <c r="M554">
        <f>IF(支出入力表!S555="",0,支出入力表!S555)</f>
        <v>0</v>
      </c>
    </row>
    <row r="555" spans="2:13" x14ac:dyDescent="0.55000000000000004">
      <c r="B555" s="163" t="str">
        <f>IF(K555&gt;0,支出入力表!A556,"")</f>
        <v/>
      </c>
      <c r="C555" s="164" t="str">
        <f>IF(K555&gt;0,支出入力表!C556,"")</f>
        <v/>
      </c>
      <c r="D555" s="165" t="str">
        <f>IF(K555&gt;0,支出入力表!E556,"")</f>
        <v/>
      </c>
      <c r="E555" s="165" t="str">
        <f>IF(K555&gt;0,支出入力表!F556,"")</f>
        <v/>
      </c>
      <c r="F555" s="164" t="str">
        <f>IF(K555&gt;0,VLOOKUP(E555,支出入力表!F556:$M$2000,3,FALSE),"")</f>
        <v/>
      </c>
      <c r="G555" s="164" t="str">
        <f>IF(K555&gt;0,VLOOKUP(E555,支出入力表!F556:$M$2000,4,FALSE),"")</f>
        <v/>
      </c>
      <c r="H555" s="166" t="str">
        <f>IF(K555&gt;0,VLOOKUP(E555,支出入力表!F556:$M$2000,5,FALSE),"")</f>
        <v/>
      </c>
      <c r="I555" s="168" t="str">
        <f t="shared" si="17"/>
        <v/>
      </c>
      <c r="K555">
        <f t="shared" si="18"/>
        <v>0</v>
      </c>
      <c r="L555">
        <f>IF(+支出入力表!M556="",0,+支出入力表!M556)</f>
        <v>0</v>
      </c>
      <c r="M555">
        <f>IF(支出入力表!S556="",0,支出入力表!S556)</f>
        <v>0</v>
      </c>
    </row>
    <row r="556" spans="2:13" x14ac:dyDescent="0.55000000000000004">
      <c r="B556" s="163" t="str">
        <f>IF(K556&gt;0,支出入力表!A557,"")</f>
        <v/>
      </c>
      <c r="C556" s="164" t="str">
        <f>IF(K556&gt;0,支出入力表!C557,"")</f>
        <v/>
      </c>
      <c r="D556" s="165" t="str">
        <f>IF(K556&gt;0,支出入力表!E557,"")</f>
        <v/>
      </c>
      <c r="E556" s="165" t="str">
        <f>IF(K556&gt;0,支出入力表!F557,"")</f>
        <v/>
      </c>
      <c r="F556" s="164" t="str">
        <f>IF(K556&gt;0,VLOOKUP(E556,支出入力表!F557:$M$2000,3,FALSE),"")</f>
        <v/>
      </c>
      <c r="G556" s="164" t="str">
        <f>IF(K556&gt;0,VLOOKUP(E556,支出入力表!F557:$M$2000,4,FALSE),"")</f>
        <v/>
      </c>
      <c r="H556" s="166" t="str">
        <f>IF(K556&gt;0,VLOOKUP(E556,支出入力表!F557:$M$2000,5,FALSE),"")</f>
        <v/>
      </c>
      <c r="I556" s="168" t="str">
        <f t="shared" si="17"/>
        <v/>
      </c>
      <c r="K556">
        <f t="shared" si="18"/>
        <v>0</v>
      </c>
      <c r="L556">
        <f>IF(+支出入力表!M557="",0,+支出入力表!M557)</f>
        <v>0</v>
      </c>
      <c r="M556">
        <f>IF(支出入力表!S557="",0,支出入力表!S557)</f>
        <v>0</v>
      </c>
    </row>
    <row r="557" spans="2:13" x14ac:dyDescent="0.55000000000000004">
      <c r="B557" s="163" t="str">
        <f>IF(K557&gt;0,支出入力表!A558,"")</f>
        <v/>
      </c>
      <c r="C557" s="164" t="str">
        <f>IF(K557&gt;0,支出入力表!C558,"")</f>
        <v/>
      </c>
      <c r="D557" s="165" t="str">
        <f>IF(K557&gt;0,支出入力表!E558,"")</f>
        <v/>
      </c>
      <c r="E557" s="165" t="str">
        <f>IF(K557&gt;0,支出入力表!F558,"")</f>
        <v/>
      </c>
      <c r="F557" s="164" t="str">
        <f>IF(K557&gt;0,VLOOKUP(E557,支出入力表!F558:$M$2000,3,FALSE),"")</f>
        <v/>
      </c>
      <c r="G557" s="164" t="str">
        <f>IF(K557&gt;0,VLOOKUP(E557,支出入力表!F558:$M$2000,4,FALSE),"")</f>
        <v/>
      </c>
      <c r="H557" s="166" t="str">
        <f>IF(K557&gt;0,VLOOKUP(E557,支出入力表!F558:$M$2000,5,FALSE),"")</f>
        <v/>
      </c>
      <c r="I557" s="168" t="str">
        <f t="shared" si="17"/>
        <v/>
      </c>
      <c r="K557">
        <f t="shared" si="18"/>
        <v>0</v>
      </c>
      <c r="L557">
        <f>IF(+支出入力表!M558="",0,+支出入力表!M558)</f>
        <v>0</v>
      </c>
      <c r="M557">
        <f>IF(支出入力表!S558="",0,支出入力表!S558)</f>
        <v>0</v>
      </c>
    </row>
    <row r="558" spans="2:13" x14ac:dyDescent="0.55000000000000004">
      <c r="B558" s="163" t="str">
        <f>IF(K558&gt;0,支出入力表!A559,"")</f>
        <v/>
      </c>
      <c r="C558" s="164" t="str">
        <f>IF(K558&gt;0,支出入力表!C559,"")</f>
        <v/>
      </c>
      <c r="D558" s="165" t="str">
        <f>IF(K558&gt;0,支出入力表!E559,"")</f>
        <v/>
      </c>
      <c r="E558" s="165" t="str">
        <f>IF(K558&gt;0,支出入力表!F559,"")</f>
        <v/>
      </c>
      <c r="F558" s="164" t="str">
        <f>IF(K558&gt;0,VLOOKUP(E558,支出入力表!F559:$M$2000,3,FALSE),"")</f>
        <v/>
      </c>
      <c r="G558" s="164" t="str">
        <f>IF(K558&gt;0,VLOOKUP(E558,支出入力表!F559:$M$2000,4,FALSE),"")</f>
        <v/>
      </c>
      <c r="H558" s="166" t="str">
        <f>IF(K558&gt;0,VLOOKUP(E558,支出入力表!F559:$M$2000,5,FALSE),"")</f>
        <v/>
      </c>
      <c r="I558" s="168" t="str">
        <f t="shared" si="17"/>
        <v/>
      </c>
      <c r="K558">
        <f t="shared" si="18"/>
        <v>0</v>
      </c>
      <c r="L558">
        <f>IF(+支出入力表!M559="",0,+支出入力表!M559)</f>
        <v>0</v>
      </c>
      <c r="M558">
        <f>IF(支出入力表!S559="",0,支出入力表!S559)</f>
        <v>0</v>
      </c>
    </row>
    <row r="559" spans="2:13" x14ac:dyDescent="0.55000000000000004">
      <c r="B559" s="163" t="str">
        <f>IF(K559&gt;0,支出入力表!A560,"")</f>
        <v/>
      </c>
      <c r="C559" s="164" t="str">
        <f>IF(K559&gt;0,支出入力表!C560,"")</f>
        <v/>
      </c>
      <c r="D559" s="165" t="str">
        <f>IF(K559&gt;0,支出入力表!E560,"")</f>
        <v/>
      </c>
      <c r="E559" s="165" t="str">
        <f>IF(K559&gt;0,支出入力表!F560,"")</f>
        <v/>
      </c>
      <c r="F559" s="164" t="str">
        <f>IF(K559&gt;0,VLOOKUP(E559,支出入力表!F560:$M$2000,3,FALSE),"")</f>
        <v/>
      </c>
      <c r="G559" s="164" t="str">
        <f>IF(K559&gt;0,VLOOKUP(E559,支出入力表!F560:$M$2000,4,FALSE),"")</f>
        <v/>
      </c>
      <c r="H559" s="166" t="str">
        <f>IF(K559&gt;0,VLOOKUP(E559,支出入力表!F560:$M$2000,5,FALSE),"")</f>
        <v/>
      </c>
      <c r="I559" s="168" t="str">
        <f t="shared" si="17"/>
        <v/>
      </c>
      <c r="K559">
        <f t="shared" si="18"/>
        <v>0</v>
      </c>
      <c r="L559">
        <f>IF(+支出入力表!M560="",0,+支出入力表!M560)</f>
        <v>0</v>
      </c>
      <c r="M559">
        <f>IF(支出入力表!S560="",0,支出入力表!S560)</f>
        <v>0</v>
      </c>
    </row>
    <row r="560" spans="2:13" x14ac:dyDescent="0.55000000000000004">
      <c r="B560" s="163" t="str">
        <f>IF(K560&gt;0,支出入力表!A561,"")</f>
        <v/>
      </c>
      <c r="C560" s="164" t="str">
        <f>IF(K560&gt;0,支出入力表!C561,"")</f>
        <v/>
      </c>
      <c r="D560" s="165" t="str">
        <f>IF(K560&gt;0,支出入力表!E561,"")</f>
        <v/>
      </c>
      <c r="E560" s="165" t="str">
        <f>IF(K560&gt;0,支出入力表!F561,"")</f>
        <v/>
      </c>
      <c r="F560" s="164" t="str">
        <f>IF(K560&gt;0,VLOOKUP(E560,支出入力表!F561:$M$2000,3,FALSE),"")</f>
        <v/>
      </c>
      <c r="G560" s="164" t="str">
        <f>IF(K560&gt;0,VLOOKUP(E560,支出入力表!F561:$M$2000,4,FALSE),"")</f>
        <v/>
      </c>
      <c r="H560" s="166" t="str">
        <f>IF(K560&gt;0,VLOOKUP(E560,支出入力表!F561:$M$2000,5,FALSE),"")</f>
        <v/>
      </c>
      <c r="I560" s="168" t="str">
        <f t="shared" si="17"/>
        <v/>
      </c>
      <c r="K560">
        <f t="shared" si="18"/>
        <v>0</v>
      </c>
      <c r="L560">
        <f>IF(+支出入力表!M561="",0,+支出入力表!M561)</f>
        <v>0</v>
      </c>
      <c r="M560">
        <f>IF(支出入力表!S561="",0,支出入力表!S561)</f>
        <v>0</v>
      </c>
    </row>
    <row r="561" spans="2:13" x14ac:dyDescent="0.55000000000000004">
      <c r="B561" s="163" t="str">
        <f>IF(K561&gt;0,支出入力表!A562,"")</f>
        <v/>
      </c>
      <c r="C561" s="164" t="str">
        <f>IF(K561&gt;0,支出入力表!C562,"")</f>
        <v/>
      </c>
      <c r="D561" s="165" t="str">
        <f>IF(K561&gt;0,支出入力表!E562,"")</f>
        <v/>
      </c>
      <c r="E561" s="165" t="str">
        <f>IF(K561&gt;0,支出入力表!F562,"")</f>
        <v/>
      </c>
      <c r="F561" s="164" t="str">
        <f>IF(K561&gt;0,VLOOKUP(E561,支出入力表!F562:$M$2000,3,FALSE),"")</f>
        <v/>
      </c>
      <c r="G561" s="164" t="str">
        <f>IF(K561&gt;0,VLOOKUP(E561,支出入力表!F562:$M$2000,4,FALSE),"")</f>
        <v/>
      </c>
      <c r="H561" s="166" t="str">
        <f>IF(K561&gt;0,VLOOKUP(E561,支出入力表!F562:$M$2000,5,FALSE),"")</f>
        <v/>
      </c>
      <c r="I561" s="168" t="str">
        <f t="shared" si="17"/>
        <v/>
      </c>
      <c r="K561">
        <f t="shared" si="18"/>
        <v>0</v>
      </c>
      <c r="L561">
        <f>IF(+支出入力表!M562="",0,+支出入力表!M562)</f>
        <v>0</v>
      </c>
      <c r="M561">
        <f>IF(支出入力表!S562="",0,支出入力表!S562)</f>
        <v>0</v>
      </c>
    </row>
    <row r="562" spans="2:13" x14ac:dyDescent="0.55000000000000004">
      <c r="B562" s="163" t="str">
        <f>IF(K562&gt;0,支出入力表!A563,"")</f>
        <v/>
      </c>
      <c r="C562" s="164" t="str">
        <f>IF(K562&gt;0,支出入力表!C563,"")</f>
        <v/>
      </c>
      <c r="D562" s="165" t="str">
        <f>IF(K562&gt;0,支出入力表!E563,"")</f>
        <v/>
      </c>
      <c r="E562" s="165" t="str">
        <f>IF(K562&gt;0,支出入力表!F563,"")</f>
        <v/>
      </c>
      <c r="F562" s="164" t="str">
        <f>IF(K562&gt;0,VLOOKUP(E562,支出入力表!F563:$M$2000,3,FALSE),"")</f>
        <v/>
      </c>
      <c r="G562" s="164" t="str">
        <f>IF(K562&gt;0,VLOOKUP(E562,支出入力表!F563:$M$2000,4,FALSE),"")</f>
        <v/>
      </c>
      <c r="H562" s="166" t="str">
        <f>IF(K562&gt;0,VLOOKUP(E562,支出入力表!F563:$M$2000,5,FALSE),"")</f>
        <v/>
      </c>
      <c r="I562" s="168" t="str">
        <f t="shared" si="17"/>
        <v/>
      </c>
      <c r="K562">
        <f t="shared" si="18"/>
        <v>0</v>
      </c>
      <c r="L562">
        <f>IF(+支出入力表!M563="",0,+支出入力表!M563)</f>
        <v>0</v>
      </c>
      <c r="M562">
        <f>IF(支出入力表!S563="",0,支出入力表!S563)</f>
        <v>0</v>
      </c>
    </row>
    <row r="563" spans="2:13" x14ac:dyDescent="0.55000000000000004">
      <c r="B563" s="163" t="str">
        <f>IF(K563&gt;0,支出入力表!A564,"")</f>
        <v/>
      </c>
      <c r="C563" s="164" t="str">
        <f>IF(K563&gt;0,支出入力表!C564,"")</f>
        <v/>
      </c>
      <c r="D563" s="165" t="str">
        <f>IF(K563&gt;0,支出入力表!E564,"")</f>
        <v/>
      </c>
      <c r="E563" s="165" t="str">
        <f>IF(K563&gt;0,支出入力表!F564,"")</f>
        <v/>
      </c>
      <c r="F563" s="164" t="str">
        <f>IF(K563&gt;0,VLOOKUP(E563,支出入力表!F564:$M$2000,3,FALSE),"")</f>
        <v/>
      </c>
      <c r="G563" s="164" t="str">
        <f>IF(K563&gt;0,VLOOKUP(E563,支出入力表!F564:$M$2000,4,FALSE),"")</f>
        <v/>
      </c>
      <c r="H563" s="166" t="str">
        <f>IF(K563&gt;0,VLOOKUP(E563,支出入力表!F564:$M$2000,5,FALSE),"")</f>
        <v/>
      </c>
      <c r="I563" s="168" t="str">
        <f t="shared" si="17"/>
        <v/>
      </c>
      <c r="K563">
        <f t="shared" si="18"/>
        <v>0</v>
      </c>
      <c r="L563">
        <f>IF(+支出入力表!M564="",0,+支出入力表!M564)</f>
        <v>0</v>
      </c>
      <c r="M563">
        <f>IF(支出入力表!S564="",0,支出入力表!S564)</f>
        <v>0</v>
      </c>
    </row>
    <row r="564" spans="2:13" x14ac:dyDescent="0.55000000000000004">
      <c r="B564" s="163" t="str">
        <f>IF(K564&gt;0,支出入力表!A565,"")</f>
        <v/>
      </c>
      <c r="C564" s="164" t="str">
        <f>IF(K564&gt;0,支出入力表!C565,"")</f>
        <v/>
      </c>
      <c r="D564" s="165" t="str">
        <f>IF(K564&gt;0,支出入力表!E565,"")</f>
        <v/>
      </c>
      <c r="E564" s="165" t="str">
        <f>IF(K564&gt;0,支出入力表!F565,"")</f>
        <v/>
      </c>
      <c r="F564" s="164" t="str">
        <f>IF(K564&gt;0,VLOOKUP(E564,支出入力表!F565:$M$2000,3,FALSE),"")</f>
        <v/>
      </c>
      <c r="G564" s="164" t="str">
        <f>IF(K564&gt;0,VLOOKUP(E564,支出入力表!F565:$M$2000,4,FALSE),"")</f>
        <v/>
      </c>
      <c r="H564" s="166" t="str">
        <f>IF(K564&gt;0,VLOOKUP(E564,支出入力表!F565:$M$2000,5,FALSE),"")</f>
        <v/>
      </c>
      <c r="I564" s="168" t="str">
        <f t="shared" si="17"/>
        <v/>
      </c>
      <c r="K564">
        <f t="shared" si="18"/>
        <v>0</v>
      </c>
      <c r="L564">
        <f>IF(+支出入力表!M565="",0,+支出入力表!M565)</f>
        <v>0</v>
      </c>
      <c r="M564">
        <f>IF(支出入力表!S565="",0,支出入力表!S565)</f>
        <v>0</v>
      </c>
    </row>
    <row r="565" spans="2:13" x14ac:dyDescent="0.55000000000000004">
      <c r="B565" s="163" t="str">
        <f>IF(K565&gt;0,支出入力表!A566,"")</f>
        <v/>
      </c>
      <c r="C565" s="164" t="str">
        <f>IF(K565&gt;0,支出入力表!C566,"")</f>
        <v/>
      </c>
      <c r="D565" s="165" t="str">
        <f>IF(K565&gt;0,支出入力表!E566,"")</f>
        <v/>
      </c>
      <c r="E565" s="165" t="str">
        <f>IF(K565&gt;0,支出入力表!F566,"")</f>
        <v/>
      </c>
      <c r="F565" s="164" t="str">
        <f>IF(K565&gt;0,VLOOKUP(E565,支出入力表!F566:$M$2000,3,FALSE),"")</f>
        <v/>
      </c>
      <c r="G565" s="164" t="str">
        <f>IF(K565&gt;0,VLOOKUP(E565,支出入力表!F566:$M$2000,4,FALSE),"")</f>
        <v/>
      </c>
      <c r="H565" s="166" t="str">
        <f>IF(K565&gt;0,VLOOKUP(E565,支出入力表!F566:$M$2000,5,FALSE),"")</f>
        <v/>
      </c>
      <c r="I565" s="168" t="str">
        <f t="shared" si="17"/>
        <v/>
      </c>
      <c r="K565">
        <f t="shared" si="18"/>
        <v>0</v>
      </c>
      <c r="L565">
        <f>IF(+支出入力表!M566="",0,+支出入力表!M566)</f>
        <v>0</v>
      </c>
      <c r="M565">
        <f>IF(支出入力表!S566="",0,支出入力表!S566)</f>
        <v>0</v>
      </c>
    </row>
    <row r="566" spans="2:13" x14ac:dyDescent="0.55000000000000004">
      <c r="B566" s="163" t="str">
        <f>IF(K566&gt;0,支出入力表!A567,"")</f>
        <v/>
      </c>
      <c r="C566" s="164" t="str">
        <f>IF(K566&gt;0,支出入力表!C567,"")</f>
        <v/>
      </c>
      <c r="D566" s="165" t="str">
        <f>IF(K566&gt;0,支出入力表!E567,"")</f>
        <v/>
      </c>
      <c r="E566" s="165" t="str">
        <f>IF(K566&gt;0,支出入力表!F567,"")</f>
        <v/>
      </c>
      <c r="F566" s="164" t="str">
        <f>IF(K566&gt;0,VLOOKUP(E566,支出入力表!F567:$M$2000,3,FALSE),"")</f>
        <v/>
      </c>
      <c r="G566" s="164" t="str">
        <f>IF(K566&gt;0,VLOOKUP(E566,支出入力表!F567:$M$2000,4,FALSE),"")</f>
        <v/>
      </c>
      <c r="H566" s="166" t="str">
        <f>IF(K566&gt;0,VLOOKUP(E566,支出入力表!F567:$M$2000,5,FALSE),"")</f>
        <v/>
      </c>
      <c r="I566" s="168" t="str">
        <f t="shared" si="17"/>
        <v/>
      </c>
      <c r="K566">
        <f t="shared" si="18"/>
        <v>0</v>
      </c>
      <c r="L566">
        <f>IF(+支出入力表!M567="",0,+支出入力表!M567)</f>
        <v>0</v>
      </c>
      <c r="M566">
        <f>IF(支出入力表!S567="",0,支出入力表!S567)</f>
        <v>0</v>
      </c>
    </row>
    <row r="567" spans="2:13" x14ac:dyDescent="0.55000000000000004">
      <c r="B567" s="163" t="str">
        <f>IF(K567&gt;0,支出入力表!A568,"")</f>
        <v/>
      </c>
      <c r="C567" s="164" t="str">
        <f>IF(K567&gt;0,支出入力表!C568,"")</f>
        <v/>
      </c>
      <c r="D567" s="165" t="str">
        <f>IF(K567&gt;0,支出入力表!E568,"")</f>
        <v/>
      </c>
      <c r="E567" s="165" t="str">
        <f>IF(K567&gt;0,支出入力表!F568,"")</f>
        <v/>
      </c>
      <c r="F567" s="164" t="str">
        <f>IF(K567&gt;0,VLOOKUP(E567,支出入力表!F568:$M$2000,3,FALSE),"")</f>
        <v/>
      </c>
      <c r="G567" s="164" t="str">
        <f>IF(K567&gt;0,VLOOKUP(E567,支出入力表!F568:$M$2000,4,FALSE),"")</f>
        <v/>
      </c>
      <c r="H567" s="166" t="str">
        <f>IF(K567&gt;0,VLOOKUP(E567,支出入力表!F568:$M$2000,5,FALSE),"")</f>
        <v/>
      </c>
      <c r="I567" s="168" t="str">
        <f t="shared" si="17"/>
        <v/>
      </c>
      <c r="K567">
        <f t="shared" si="18"/>
        <v>0</v>
      </c>
      <c r="L567">
        <f>IF(+支出入力表!M568="",0,+支出入力表!M568)</f>
        <v>0</v>
      </c>
      <c r="M567">
        <f>IF(支出入力表!S568="",0,支出入力表!S568)</f>
        <v>0</v>
      </c>
    </row>
    <row r="568" spans="2:13" x14ac:dyDescent="0.55000000000000004">
      <c r="B568" s="163" t="str">
        <f>IF(K568&gt;0,支出入力表!A569,"")</f>
        <v/>
      </c>
      <c r="C568" s="164" t="str">
        <f>IF(K568&gt;0,支出入力表!C569,"")</f>
        <v/>
      </c>
      <c r="D568" s="165" t="str">
        <f>IF(K568&gt;0,支出入力表!E569,"")</f>
        <v/>
      </c>
      <c r="E568" s="165" t="str">
        <f>IF(K568&gt;0,支出入力表!F569,"")</f>
        <v/>
      </c>
      <c r="F568" s="164" t="str">
        <f>IF(K568&gt;0,VLOOKUP(E568,支出入力表!F569:$M$2000,3,FALSE),"")</f>
        <v/>
      </c>
      <c r="G568" s="164" t="str">
        <f>IF(K568&gt;0,VLOOKUP(E568,支出入力表!F569:$M$2000,4,FALSE),"")</f>
        <v/>
      </c>
      <c r="H568" s="166" t="str">
        <f>IF(K568&gt;0,VLOOKUP(E568,支出入力表!F569:$M$2000,5,FALSE),"")</f>
        <v/>
      </c>
      <c r="I568" s="168" t="str">
        <f t="shared" si="17"/>
        <v/>
      </c>
      <c r="K568">
        <f t="shared" si="18"/>
        <v>0</v>
      </c>
      <c r="L568">
        <f>IF(+支出入力表!M569="",0,+支出入力表!M569)</f>
        <v>0</v>
      </c>
      <c r="M568">
        <f>IF(支出入力表!S569="",0,支出入力表!S569)</f>
        <v>0</v>
      </c>
    </row>
    <row r="569" spans="2:13" x14ac:dyDescent="0.55000000000000004">
      <c r="B569" s="163" t="str">
        <f>IF(K569&gt;0,支出入力表!A570,"")</f>
        <v/>
      </c>
      <c r="C569" s="164" t="str">
        <f>IF(K569&gt;0,支出入力表!C570,"")</f>
        <v/>
      </c>
      <c r="D569" s="165" t="str">
        <f>IF(K569&gt;0,支出入力表!E570,"")</f>
        <v/>
      </c>
      <c r="E569" s="165" t="str">
        <f>IF(K569&gt;0,支出入力表!F570,"")</f>
        <v/>
      </c>
      <c r="F569" s="164" t="str">
        <f>IF(K569&gt;0,VLOOKUP(E569,支出入力表!F570:$M$2000,3,FALSE),"")</f>
        <v/>
      </c>
      <c r="G569" s="164" t="str">
        <f>IF(K569&gt;0,VLOOKUP(E569,支出入力表!F570:$M$2000,4,FALSE),"")</f>
        <v/>
      </c>
      <c r="H569" s="166" t="str">
        <f>IF(K569&gt;0,VLOOKUP(E569,支出入力表!F570:$M$2000,5,FALSE),"")</f>
        <v/>
      </c>
      <c r="I569" s="168" t="str">
        <f t="shared" si="17"/>
        <v/>
      </c>
      <c r="K569">
        <f t="shared" si="18"/>
        <v>0</v>
      </c>
      <c r="L569">
        <f>IF(+支出入力表!M570="",0,+支出入力表!M570)</f>
        <v>0</v>
      </c>
      <c r="M569">
        <f>IF(支出入力表!S570="",0,支出入力表!S570)</f>
        <v>0</v>
      </c>
    </row>
    <row r="570" spans="2:13" x14ac:dyDescent="0.55000000000000004">
      <c r="B570" s="163" t="str">
        <f>IF(K570&gt;0,支出入力表!A571,"")</f>
        <v/>
      </c>
      <c r="C570" s="164" t="str">
        <f>IF(K570&gt;0,支出入力表!C571,"")</f>
        <v/>
      </c>
      <c r="D570" s="165" t="str">
        <f>IF(K570&gt;0,支出入力表!E571,"")</f>
        <v/>
      </c>
      <c r="E570" s="165" t="str">
        <f>IF(K570&gt;0,支出入力表!F571,"")</f>
        <v/>
      </c>
      <c r="F570" s="164" t="str">
        <f>IF(K570&gt;0,VLOOKUP(E570,支出入力表!F571:$M$2000,3,FALSE),"")</f>
        <v/>
      </c>
      <c r="G570" s="164" t="str">
        <f>IF(K570&gt;0,VLOOKUP(E570,支出入力表!F571:$M$2000,4,FALSE),"")</f>
        <v/>
      </c>
      <c r="H570" s="166" t="str">
        <f>IF(K570&gt;0,VLOOKUP(E570,支出入力表!F571:$M$2000,5,FALSE),"")</f>
        <v/>
      </c>
      <c r="I570" s="168" t="str">
        <f t="shared" si="17"/>
        <v/>
      </c>
      <c r="K570">
        <f t="shared" si="18"/>
        <v>0</v>
      </c>
      <c r="L570">
        <f>IF(+支出入力表!M571="",0,+支出入力表!M571)</f>
        <v>0</v>
      </c>
      <c r="M570">
        <f>IF(支出入力表!S571="",0,支出入力表!S571)</f>
        <v>0</v>
      </c>
    </row>
    <row r="571" spans="2:13" x14ac:dyDescent="0.55000000000000004">
      <c r="B571" s="163" t="str">
        <f>IF(K571&gt;0,支出入力表!A572,"")</f>
        <v/>
      </c>
      <c r="C571" s="164" t="str">
        <f>IF(K571&gt;0,支出入力表!C572,"")</f>
        <v/>
      </c>
      <c r="D571" s="165" t="str">
        <f>IF(K571&gt;0,支出入力表!E572,"")</f>
        <v/>
      </c>
      <c r="E571" s="165" t="str">
        <f>IF(K571&gt;0,支出入力表!F572,"")</f>
        <v/>
      </c>
      <c r="F571" s="164" t="str">
        <f>IF(K571&gt;0,VLOOKUP(E571,支出入力表!F572:$M$2000,3,FALSE),"")</f>
        <v/>
      </c>
      <c r="G571" s="164" t="str">
        <f>IF(K571&gt;0,VLOOKUP(E571,支出入力表!F572:$M$2000,4,FALSE),"")</f>
        <v/>
      </c>
      <c r="H571" s="166" t="str">
        <f>IF(K571&gt;0,VLOOKUP(E571,支出入力表!F572:$M$2000,5,FALSE),"")</f>
        <v/>
      </c>
      <c r="I571" s="168" t="str">
        <f t="shared" si="17"/>
        <v/>
      </c>
      <c r="K571">
        <f t="shared" si="18"/>
        <v>0</v>
      </c>
      <c r="L571">
        <f>IF(+支出入力表!M572="",0,+支出入力表!M572)</f>
        <v>0</v>
      </c>
      <c r="M571">
        <f>IF(支出入力表!S572="",0,支出入力表!S572)</f>
        <v>0</v>
      </c>
    </row>
    <row r="572" spans="2:13" x14ac:dyDescent="0.55000000000000004">
      <c r="B572" s="163" t="str">
        <f>IF(K572&gt;0,支出入力表!A573,"")</f>
        <v/>
      </c>
      <c r="C572" s="164" t="str">
        <f>IF(K572&gt;0,支出入力表!C573,"")</f>
        <v/>
      </c>
      <c r="D572" s="165" t="str">
        <f>IF(K572&gt;0,支出入力表!E573,"")</f>
        <v/>
      </c>
      <c r="E572" s="165" t="str">
        <f>IF(K572&gt;0,支出入力表!F573,"")</f>
        <v/>
      </c>
      <c r="F572" s="164" t="str">
        <f>IF(K572&gt;0,VLOOKUP(E572,支出入力表!F573:$M$2000,3,FALSE),"")</f>
        <v/>
      </c>
      <c r="G572" s="164" t="str">
        <f>IF(K572&gt;0,VLOOKUP(E572,支出入力表!F573:$M$2000,4,FALSE),"")</f>
        <v/>
      </c>
      <c r="H572" s="166" t="str">
        <f>IF(K572&gt;0,VLOOKUP(E572,支出入力表!F573:$M$2000,5,FALSE),"")</f>
        <v/>
      </c>
      <c r="I572" s="168" t="str">
        <f t="shared" si="17"/>
        <v/>
      </c>
      <c r="K572">
        <f t="shared" si="18"/>
        <v>0</v>
      </c>
      <c r="L572">
        <f>IF(+支出入力表!M573="",0,+支出入力表!M573)</f>
        <v>0</v>
      </c>
      <c r="M572">
        <f>IF(支出入力表!S573="",0,支出入力表!S573)</f>
        <v>0</v>
      </c>
    </row>
    <row r="573" spans="2:13" x14ac:dyDescent="0.55000000000000004">
      <c r="B573" s="163" t="str">
        <f>IF(K573&gt;0,支出入力表!A574,"")</f>
        <v/>
      </c>
      <c r="C573" s="164" t="str">
        <f>IF(K573&gt;0,支出入力表!C574,"")</f>
        <v/>
      </c>
      <c r="D573" s="165" t="str">
        <f>IF(K573&gt;0,支出入力表!E574,"")</f>
        <v/>
      </c>
      <c r="E573" s="165" t="str">
        <f>IF(K573&gt;0,支出入力表!F574,"")</f>
        <v/>
      </c>
      <c r="F573" s="164" t="str">
        <f>IF(K573&gt;0,VLOOKUP(E573,支出入力表!F574:$M$2000,3,FALSE),"")</f>
        <v/>
      </c>
      <c r="G573" s="164" t="str">
        <f>IF(K573&gt;0,VLOOKUP(E573,支出入力表!F574:$M$2000,4,FALSE),"")</f>
        <v/>
      </c>
      <c r="H573" s="166" t="str">
        <f>IF(K573&gt;0,VLOOKUP(E573,支出入力表!F574:$M$2000,5,FALSE),"")</f>
        <v/>
      </c>
      <c r="I573" s="168" t="str">
        <f t="shared" si="17"/>
        <v/>
      </c>
      <c r="K573">
        <f t="shared" si="18"/>
        <v>0</v>
      </c>
      <c r="L573">
        <f>IF(+支出入力表!M574="",0,+支出入力表!M574)</f>
        <v>0</v>
      </c>
      <c r="M573">
        <f>IF(支出入力表!S574="",0,支出入力表!S574)</f>
        <v>0</v>
      </c>
    </row>
    <row r="574" spans="2:13" x14ac:dyDescent="0.55000000000000004">
      <c r="B574" s="163" t="str">
        <f>IF(K574&gt;0,支出入力表!A575,"")</f>
        <v/>
      </c>
      <c r="C574" s="164" t="str">
        <f>IF(K574&gt;0,支出入力表!C575,"")</f>
        <v/>
      </c>
      <c r="D574" s="165" t="str">
        <f>IF(K574&gt;0,支出入力表!E575,"")</f>
        <v/>
      </c>
      <c r="E574" s="165" t="str">
        <f>IF(K574&gt;0,支出入力表!F575,"")</f>
        <v/>
      </c>
      <c r="F574" s="164" t="str">
        <f>IF(K574&gt;0,VLOOKUP(E574,支出入力表!F575:$M$2000,3,FALSE),"")</f>
        <v/>
      </c>
      <c r="G574" s="164" t="str">
        <f>IF(K574&gt;0,VLOOKUP(E574,支出入力表!F575:$M$2000,4,FALSE),"")</f>
        <v/>
      </c>
      <c r="H574" s="166" t="str">
        <f>IF(K574&gt;0,VLOOKUP(E574,支出入力表!F575:$M$2000,5,FALSE),"")</f>
        <v/>
      </c>
      <c r="I574" s="168" t="str">
        <f t="shared" si="17"/>
        <v/>
      </c>
      <c r="K574">
        <f t="shared" si="18"/>
        <v>0</v>
      </c>
      <c r="L574">
        <f>IF(+支出入力表!M575="",0,+支出入力表!M575)</f>
        <v>0</v>
      </c>
      <c r="M574">
        <f>IF(支出入力表!S575="",0,支出入力表!S575)</f>
        <v>0</v>
      </c>
    </row>
    <row r="575" spans="2:13" x14ac:dyDescent="0.55000000000000004">
      <c r="B575" s="163" t="str">
        <f>IF(K575&gt;0,支出入力表!A576,"")</f>
        <v/>
      </c>
      <c r="C575" s="164" t="str">
        <f>IF(K575&gt;0,支出入力表!C576,"")</f>
        <v/>
      </c>
      <c r="D575" s="165" t="str">
        <f>IF(K575&gt;0,支出入力表!E576,"")</f>
        <v/>
      </c>
      <c r="E575" s="165" t="str">
        <f>IF(K575&gt;0,支出入力表!F576,"")</f>
        <v/>
      </c>
      <c r="F575" s="164" t="str">
        <f>IF(K575&gt;0,VLOOKUP(E575,支出入力表!F576:$M$2000,3,FALSE),"")</f>
        <v/>
      </c>
      <c r="G575" s="164" t="str">
        <f>IF(K575&gt;0,VLOOKUP(E575,支出入力表!F576:$M$2000,4,FALSE),"")</f>
        <v/>
      </c>
      <c r="H575" s="166" t="str">
        <f>IF(K575&gt;0,VLOOKUP(E575,支出入力表!F576:$M$2000,5,FALSE),"")</f>
        <v/>
      </c>
      <c r="I575" s="168" t="str">
        <f t="shared" si="17"/>
        <v/>
      </c>
      <c r="K575">
        <f t="shared" si="18"/>
        <v>0</v>
      </c>
      <c r="L575">
        <f>IF(+支出入力表!M576="",0,+支出入力表!M576)</f>
        <v>0</v>
      </c>
      <c r="M575">
        <f>IF(支出入力表!S576="",0,支出入力表!S576)</f>
        <v>0</v>
      </c>
    </row>
    <row r="576" spans="2:13" x14ac:dyDescent="0.55000000000000004">
      <c r="B576" s="163" t="str">
        <f>IF(K576&gt;0,支出入力表!A577,"")</f>
        <v/>
      </c>
      <c r="C576" s="164" t="str">
        <f>IF(K576&gt;0,支出入力表!C577,"")</f>
        <v/>
      </c>
      <c r="D576" s="165" t="str">
        <f>IF(K576&gt;0,支出入力表!E577,"")</f>
        <v/>
      </c>
      <c r="E576" s="165" t="str">
        <f>IF(K576&gt;0,支出入力表!F577,"")</f>
        <v/>
      </c>
      <c r="F576" s="164" t="str">
        <f>IF(K576&gt;0,VLOOKUP(E576,支出入力表!F577:$M$2000,3,FALSE),"")</f>
        <v/>
      </c>
      <c r="G576" s="164" t="str">
        <f>IF(K576&gt;0,VLOOKUP(E576,支出入力表!F577:$M$2000,4,FALSE),"")</f>
        <v/>
      </c>
      <c r="H576" s="166" t="str">
        <f>IF(K576&gt;0,VLOOKUP(E576,支出入力表!F577:$M$2000,5,FALSE),"")</f>
        <v/>
      </c>
      <c r="I576" s="168" t="str">
        <f t="shared" si="17"/>
        <v/>
      </c>
      <c r="K576">
        <f t="shared" si="18"/>
        <v>0</v>
      </c>
      <c r="L576">
        <f>IF(+支出入力表!M577="",0,+支出入力表!M577)</f>
        <v>0</v>
      </c>
      <c r="M576">
        <f>IF(支出入力表!S577="",0,支出入力表!S577)</f>
        <v>0</v>
      </c>
    </row>
    <row r="577" spans="2:13" x14ac:dyDescent="0.55000000000000004">
      <c r="B577" s="163" t="str">
        <f>IF(K577&gt;0,支出入力表!A578,"")</f>
        <v/>
      </c>
      <c r="C577" s="164" t="str">
        <f>IF(K577&gt;0,支出入力表!C578,"")</f>
        <v/>
      </c>
      <c r="D577" s="165" t="str">
        <f>IF(K577&gt;0,支出入力表!E578,"")</f>
        <v/>
      </c>
      <c r="E577" s="165" t="str">
        <f>IF(K577&gt;0,支出入力表!F578,"")</f>
        <v/>
      </c>
      <c r="F577" s="164" t="str">
        <f>IF(K577&gt;0,VLOOKUP(E577,支出入力表!F578:$M$2000,3,FALSE),"")</f>
        <v/>
      </c>
      <c r="G577" s="164" t="str">
        <f>IF(K577&gt;0,VLOOKUP(E577,支出入力表!F578:$M$2000,4,FALSE),"")</f>
        <v/>
      </c>
      <c r="H577" s="166" t="str">
        <f>IF(K577&gt;0,VLOOKUP(E577,支出入力表!F578:$M$2000,5,FALSE),"")</f>
        <v/>
      </c>
      <c r="I577" s="168" t="str">
        <f t="shared" si="17"/>
        <v/>
      </c>
      <c r="K577">
        <f t="shared" si="18"/>
        <v>0</v>
      </c>
      <c r="L577">
        <f>IF(+支出入力表!M578="",0,+支出入力表!M578)</f>
        <v>0</v>
      </c>
      <c r="M577">
        <f>IF(支出入力表!S578="",0,支出入力表!S578)</f>
        <v>0</v>
      </c>
    </row>
    <row r="578" spans="2:13" x14ac:dyDescent="0.55000000000000004">
      <c r="B578" s="163" t="str">
        <f>IF(K578&gt;0,支出入力表!A579,"")</f>
        <v/>
      </c>
      <c r="C578" s="164" t="str">
        <f>IF(K578&gt;0,支出入力表!C579,"")</f>
        <v/>
      </c>
      <c r="D578" s="165" t="str">
        <f>IF(K578&gt;0,支出入力表!E579,"")</f>
        <v/>
      </c>
      <c r="E578" s="165" t="str">
        <f>IF(K578&gt;0,支出入力表!F579,"")</f>
        <v/>
      </c>
      <c r="F578" s="164" t="str">
        <f>IF(K578&gt;0,VLOOKUP(E578,支出入力表!F579:$M$2000,3,FALSE),"")</f>
        <v/>
      </c>
      <c r="G578" s="164" t="str">
        <f>IF(K578&gt;0,VLOOKUP(E578,支出入力表!F579:$M$2000,4,FALSE),"")</f>
        <v/>
      </c>
      <c r="H578" s="166" t="str">
        <f>IF(K578&gt;0,VLOOKUP(E578,支出入力表!F579:$M$2000,5,FALSE),"")</f>
        <v/>
      </c>
      <c r="I578" s="168" t="str">
        <f t="shared" si="17"/>
        <v/>
      </c>
      <c r="K578">
        <f t="shared" si="18"/>
        <v>0</v>
      </c>
      <c r="L578">
        <f>IF(+支出入力表!M579="",0,+支出入力表!M579)</f>
        <v>0</v>
      </c>
      <c r="M578">
        <f>IF(支出入力表!S579="",0,支出入力表!S579)</f>
        <v>0</v>
      </c>
    </row>
    <row r="579" spans="2:13" x14ac:dyDescent="0.55000000000000004">
      <c r="B579" s="163" t="str">
        <f>IF(K579&gt;0,支出入力表!A580,"")</f>
        <v/>
      </c>
      <c r="C579" s="164" t="str">
        <f>IF(K579&gt;0,支出入力表!C580,"")</f>
        <v/>
      </c>
      <c r="D579" s="165" t="str">
        <f>IF(K579&gt;0,支出入力表!E580,"")</f>
        <v/>
      </c>
      <c r="E579" s="165" t="str">
        <f>IF(K579&gt;0,支出入力表!F580,"")</f>
        <v/>
      </c>
      <c r="F579" s="164" t="str">
        <f>IF(K579&gt;0,VLOOKUP(E579,支出入力表!F580:$M$2000,3,FALSE),"")</f>
        <v/>
      </c>
      <c r="G579" s="164" t="str">
        <f>IF(K579&gt;0,VLOOKUP(E579,支出入力表!F580:$M$2000,4,FALSE),"")</f>
        <v/>
      </c>
      <c r="H579" s="166" t="str">
        <f>IF(K579&gt;0,VLOOKUP(E579,支出入力表!F580:$M$2000,5,FALSE),"")</f>
        <v/>
      </c>
      <c r="I579" s="168" t="str">
        <f t="shared" si="17"/>
        <v/>
      </c>
      <c r="K579">
        <f t="shared" si="18"/>
        <v>0</v>
      </c>
      <c r="L579">
        <f>IF(+支出入力表!M580="",0,+支出入力表!M580)</f>
        <v>0</v>
      </c>
      <c r="M579">
        <f>IF(支出入力表!S580="",0,支出入力表!S580)</f>
        <v>0</v>
      </c>
    </row>
    <row r="580" spans="2:13" x14ac:dyDescent="0.55000000000000004">
      <c r="B580" s="163" t="str">
        <f>IF(K580&gt;0,支出入力表!A581,"")</f>
        <v/>
      </c>
      <c r="C580" s="164" t="str">
        <f>IF(K580&gt;0,支出入力表!C581,"")</f>
        <v/>
      </c>
      <c r="D580" s="165" t="str">
        <f>IF(K580&gt;0,支出入力表!E581,"")</f>
        <v/>
      </c>
      <c r="E580" s="165" t="str">
        <f>IF(K580&gt;0,支出入力表!F581,"")</f>
        <v/>
      </c>
      <c r="F580" s="164" t="str">
        <f>IF(K580&gt;0,VLOOKUP(E580,支出入力表!F581:$M$2000,3,FALSE),"")</f>
        <v/>
      </c>
      <c r="G580" s="164" t="str">
        <f>IF(K580&gt;0,VLOOKUP(E580,支出入力表!F581:$M$2000,4,FALSE),"")</f>
        <v/>
      </c>
      <c r="H580" s="166" t="str">
        <f>IF(K580&gt;0,VLOOKUP(E580,支出入力表!F581:$M$2000,5,FALSE),"")</f>
        <v/>
      </c>
      <c r="I580" s="168" t="str">
        <f t="shared" si="17"/>
        <v/>
      </c>
      <c r="K580">
        <f t="shared" si="18"/>
        <v>0</v>
      </c>
      <c r="L580">
        <f>IF(+支出入力表!M581="",0,+支出入力表!M581)</f>
        <v>0</v>
      </c>
      <c r="M580">
        <f>IF(支出入力表!S581="",0,支出入力表!S581)</f>
        <v>0</v>
      </c>
    </row>
    <row r="581" spans="2:13" x14ac:dyDescent="0.55000000000000004">
      <c r="B581" s="163" t="str">
        <f>IF(K581&gt;0,支出入力表!A582,"")</f>
        <v/>
      </c>
      <c r="C581" s="164" t="str">
        <f>IF(K581&gt;0,支出入力表!C582,"")</f>
        <v/>
      </c>
      <c r="D581" s="165" t="str">
        <f>IF(K581&gt;0,支出入力表!E582,"")</f>
        <v/>
      </c>
      <c r="E581" s="165" t="str">
        <f>IF(K581&gt;0,支出入力表!F582,"")</f>
        <v/>
      </c>
      <c r="F581" s="164" t="str">
        <f>IF(K581&gt;0,VLOOKUP(E581,支出入力表!F582:$M$2000,3,FALSE),"")</f>
        <v/>
      </c>
      <c r="G581" s="164" t="str">
        <f>IF(K581&gt;0,VLOOKUP(E581,支出入力表!F582:$M$2000,4,FALSE),"")</f>
        <v/>
      </c>
      <c r="H581" s="166" t="str">
        <f>IF(K581&gt;0,VLOOKUP(E581,支出入力表!F582:$M$2000,5,FALSE),"")</f>
        <v/>
      </c>
      <c r="I581" s="168" t="str">
        <f t="shared" si="17"/>
        <v/>
      </c>
      <c r="K581">
        <f t="shared" si="18"/>
        <v>0</v>
      </c>
      <c r="L581">
        <f>IF(+支出入力表!M582="",0,+支出入力表!M582)</f>
        <v>0</v>
      </c>
      <c r="M581">
        <f>IF(支出入力表!S582="",0,支出入力表!S582)</f>
        <v>0</v>
      </c>
    </row>
    <row r="582" spans="2:13" x14ac:dyDescent="0.55000000000000004">
      <c r="B582" s="163" t="str">
        <f>IF(K582&gt;0,支出入力表!A583,"")</f>
        <v/>
      </c>
      <c r="C582" s="164" t="str">
        <f>IF(K582&gt;0,支出入力表!C583,"")</f>
        <v/>
      </c>
      <c r="D582" s="165" t="str">
        <f>IF(K582&gt;0,支出入力表!E583,"")</f>
        <v/>
      </c>
      <c r="E582" s="165" t="str">
        <f>IF(K582&gt;0,支出入力表!F583,"")</f>
        <v/>
      </c>
      <c r="F582" s="164" t="str">
        <f>IF(K582&gt;0,VLOOKUP(E582,支出入力表!F583:$M$2000,3,FALSE),"")</f>
        <v/>
      </c>
      <c r="G582" s="164" t="str">
        <f>IF(K582&gt;0,VLOOKUP(E582,支出入力表!F583:$M$2000,4,FALSE),"")</f>
        <v/>
      </c>
      <c r="H582" s="166" t="str">
        <f>IF(K582&gt;0,VLOOKUP(E582,支出入力表!F583:$M$2000,5,FALSE),"")</f>
        <v/>
      </c>
      <c r="I582" s="168" t="str">
        <f t="shared" ref="I582:I645" si="19">IF(K582&gt;0,K582,"")</f>
        <v/>
      </c>
      <c r="K582">
        <f t="shared" ref="K582:K645" si="20">+L582+M582</f>
        <v>0</v>
      </c>
      <c r="L582">
        <f>IF(+支出入力表!M583="",0,+支出入力表!M583)</f>
        <v>0</v>
      </c>
      <c r="M582">
        <f>IF(支出入力表!S583="",0,支出入力表!S583)</f>
        <v>0</v>
      </c>
    </row>
    <row r="583" spans="2:13" x14ac:dyDescent="0.55000000000000004">
      <c r="B583" s="163" t="str">
        <f>IF(K583&gt;0,支出入力表!A584,"")</f>
        <v/>
      </c>
      <c r="C583" s="164" t="str">
        <f>IF(K583&gt;0,支出入力表!C584,"")</f>
        <v/>
      </c>
      <c r="D583" s="165" t="str">
        <f>IF(K583&gt;0,支出入力表!E584,"")</f>
        <v/>
      </c>
      <c r="E583" s="165" t="str">
        <f>IF(K583&gt;0,支出入力表!F584,"")</f>
        <v/>
      </c>
      <c r="F583" s="164" t="str">
        <f>IF(K583&gt;0,VLOOKUP(E583,支出入力表!F584:$M$2000,3,FALSE),"")</f>
        <v/>
      </c>
      <c r="G583" s="164" t="str">
        <f>IF(K583&gt;0,VLOOKUP(E583,支出入力表!F584:$M$2000,4,FALSE),"")</f>
        <v/>
      </c>
      <c r="H583" s="166" t="str">
        <f>IF(K583&gt;0,VLOOKUP(E583,支出入力表!F584:$M$2000,5,FALSE),"")</f>
        <v/>
      </c>
      <c r="I583" s="168" t="str">
        <f t="shared" si="19"/>
        <v/>
      </c>
      <c r="K583">
        <f t="shared" si="20"/>
        <v>0</v>
      </c>
      <c r="L583">
        <f>IF(+支出入力表!M584="",0,+支出入力表!M584)</f>
        <v>0</v>
      </c>
      <c r="M583">
        <f>IF(支出入力表!S584="",0,支出入力表!S584)</f>
        <v>0</v>
      </c>
    </row>
    <row r="584" spans="2:13" x14ac:dyDescent="0.55000000000000004">
      <c r="B584" s="163" t="str">
        <f>IF(K584&gt;0,支出入力表!A585,"")</f>
        <v/>
      </c>
      <c r="C584" s="164" t="str">
        <f>IF(K584&gt;0,支出入力表!C585,"")</f>
        <v/>
      </c>
      <c r="D584" s="165" t="str">
        <f>IF(K584&gt;0,支出入力表!E585,"")</f>
        <v/>
      </c>
      <c r="E584" s="165" t="str">
        <f>IF(K584&gt;0,支出入力表!F585,"")</f>
        <v/>
      </c>
      <c r="F584" s="164" t="str">
        <f>IF(K584&gt;0,VLOOKUP(E584,支出入力表!F585:$M$2000,3,FALSE),"")</f>
        <v/>
      </c>
      <c r="G584" s="164" t="str">
        <f>IF(K584&gt;0,VLOOKUP(E584,支出入力表!F585:$M$2000,4,FALSE),"")</f>
        <v/>
      </c>
      <c r="H584" s="166" t="str">
        <f>IF(K584&gt;0,VLOOKUP(E584,支出入力表!F585:$M$2000,5,FALSE),"")</f>
        <v/>
      </c>
      <c r="I584" s="168" t="str">
        <f t="shared" si="19"/>
        <v/>
      </c>
      <c r="K584">
        <f t="shared" si="20"/>
        <v>0</v>
      </c>
      <c r="L584">
        <f>IF(+支出入力表!M585="",0,+支出入力表!M585)</f>
        <v>0</v>
      </c>
      <c r="M584">
        <f>IF(支出入力表!S585="",0,支出入力表!S585)</f>
        <v>0</v>
      </c>
    </row>
    <row r="585" spans="2:13" x14ac:dyDescent="0.55000000000000004">
      <c r="B585" s="163" t="str">
        <f>IF(K585&gt;0,支出入力表!A586,"")</f>
        <v/>
      </c>
      <c r="C585" s="164" t="str">
        <f>IF(K585&gt;0,支出入力表!C586,"")</f>
        <v/>
      </c>
      <c r="D585" s="165" t="str">
        <f>IF(K585&gt;0,支出入力表!E586,"")</f>
        <v/>
      </c>
      <c r="E585" s="165" t="str">
        <f>IF(K585&gt;0,支出入力表!F586,"")</f>
        <v/>
      </c>
      <c r="F585" s="164" t="str">
        <f>IF(K585&gt;0,VLOOKUP(E585,支出入力表!F586:$M$2000,3,FALSE),"")</f>
        <v/>
      </c>
      <c r="G585" s="164" t="str">
        <f>IF(K585&gt;0,VLOOKUP(E585,支出入力表!F586:$M$2000,4,FALSE),"")</f>
        <v/>
      </c>
      <c r="H585" s="166" t="str">
        <f>IF(K585&gt;0,VLOOKUP(E585,支出入力表!F586:$M$2000,5,FALSE),"")</f>
        <v/>
      </c>
      <c r="I585" s="168" t="str">
        <f t="shared" si="19"/>
        <v/>
      </c>
      <c r="K585">
        <f t="shared" si="20"/>
        <v>0</v>
      </c>
      <c r="L585">
        <f>IF(+支出入力表!M586="",0,+支出入力表!M586)</f>
        <v>0</v>
      </c>
      <c r="M585">
        <f>IF(支出入力表!S586="",0,支出入力表!S586)</f>
        <v>0</v>
      </c>
    </row>
    <row r="586" spans="2:13" x14ac:dyDescent="0.55000000000000004">
      <c r="B586" s="163" t="str">
        <f>IF(K586&gt;0,支出入力表!A587,"")</f>
        <v/>
      </c>
      <c r="C586" s="164" t="str">
        <f>IF(K586&gt;0,支出入力表!C587,"")</f>
        <v/>
      </c>
      <c r="D586" s="165" t="str">
        <f>IF(K586&gt;0,支出入力表!E587,"")</f>
        <v/>
      </c>
      <c r="E586" s="165" t="str">
        <f>IF(K586&gt;0,支出入力表!F587,"")</f>
        <v/>
      </c>
      <c r="F586" s="164" t="str">
        <f>IF(K586&gt;0,VLOOKUP(E586,支出入力表!F587:$M$2000,3,FALSE),"")</f>
        <v/>
      </c>
      <c r="G586" s="164" t="str">
        <f>IF(K586&gt;0,VLOOKUP(E586,支出入力表!F587:$M$2000,4,FALSE),"")</f>
        <v/>
      </c>
      <c r="H586" s="166" t="str">
        <f>IF(K586&gt;0,VLOOKUP(E586,支出入力表!F587:$M$2000,5,FALSE),"")</f>
        <v/>
      </c>
      <c r="I586" s="168" t="str">
        <f t="shared" si="19"/>
        <v/>
      </c>
      <c r="K586">
        <f t="shared" si="20"/>
        <v>0</v>
      </c>
      <c r="L586">
        <f>IF(+支出入力表!M587="",0,+支出入力表!M587)</f>
        <v>0</v>
      </c>
      <c r="M586">
        <f>IF(支出入力表!S587="",0,支出入力表!S587)</f>
        <v>0</v>
      </c>
    </row>
    <row r="587" spans="2:13" x14ac:dyDescent="0.55000000000000004">
      <c r="B587" s="163" t="str">
        <f>IF(K587&gt;0,支出入力表!A588,"")</f>
        <v/>
      </c>
      <c r="C587" s="164" t="str">
        <f>IF(K587&gt;0,支出入力表!C588,"")</f>
        <v/>
      </c>
      <c r="D587" s="165" t="str">
        <f>IF(K587&gt;0,支出入力表!E588,"")</f>
        <v/>
      </c>
      <c r="E587" s="165" t="str">
        <f>IF(K587&gt;0,支出入力表!F588,"")</f>
        <v/>
      </c>
      <c r="F587" s="164" t="str">
        <f>IF(K587&gt;0,VLOOKUP(E587,支出入力表!F588:$M$2000,3,FALSE),"")</f>
        <v/>
      </c>
      <c r="G587" s="164" t="str">
        <f>IF(K587&gt;0,VLOOKUP(E587,支出入力表!F588:$M$2000,4,FALSE),"")</f>
        <v/>
      </c>
      <c r="H587" s="166" t="str">
        <f>IF(K587&gt;0,VLOOKUP(E587,支出入力表!F588:$M$2000,5,FALSE),"")</f>
        <v/>
      </c>
      <c r="I587" s="168" t="str">
        <f t="shared" si="19"/>
        <v/>
      </c>
      <c r="K587">
        <f t="shared" si="20"/>
        <v>0</v>
      </c>
      <c r="L587">
        <f>IF(+支出入力表!M588="",0,+支出入力表!M588)</f>
        <v>0</v>
      </c>
      <c r="M587">
        <f>IF(支出入力表!S588="",0,支出入力表!S588)</f>
        <v>0</v>
      </c>
    </row>
    <row r="588" spans="2:13" x14ac:dyDescent="0.55000000000000004">
      <c r="B588" s="163" t="str">
        <f>IF(K588&gt;0,支出入力表!A589,"")</f>
        <v/>
      </c>
      <c r="C588" s="164" t="str">
        <f>IF(K588&gt;0,支出入力表!C589,"")</f>
        <v/>
      </c>
      <c r="D588" s="165" t="str">
        <f>IF(K588&gt;0,支出入力表!E589,"")</f>
        <v/>
      </c>
      <c r="E588" s="165" t="str">
        <f>IF(K588&gt;0,支出入力表!F589,"")</f>
        <v/>
      </c>
      <c r="F588" s="164" t="str">
        <f>IF(K588&gt;0,VLOOKUP(E588,支出入力表!F589:$M$2000,3,FALSE),"")</f>
        <v/>
      </c>
      <c r="G588" s="164" t="str">
        <f>IF(K588&gt;0,VLOOKUP(E588,支出入力表!F589:$M$2000,4,FALSE),"")</f>
        <v/>
      </c>
      <c r="H588" s="166" t="str">
        <f>IF(K588&gt;0,VLOOKUP(E588,支出入力表!F589:$M$2000,5,FALSE),"")</f>
        <v/>
      </c>
      <c r="I588" s="168" t="str">
        <f t="shared" si="19"/>
        <v/>
      </c>
      <c r="K588">
        <f t="shared" si="20"/>
        <v>0</v>
      </c>
      <c r="L588">
        <f>IF(+支出入力表!M589="",0,+支出入力表!M589)</f>
        <v>0</v>
      </c>
      <c r="M588">
        <f>IF(支出入力表!S589="",0,支出入力表!S589)</f>
        <v>0</v>
      </c>
    </row>
    <row r="589" spans="2:13" x14ac:dyDescent="0.55000000000000004">
      <c r="B589" s="163" t="str">
        <f>IF(K589&gt;0,支出入力表!A590,"")</f>
        <v/>
      </c>
      <c r="C589" s="164" t="str">
        <f>IF(K589&gt;0,支出入力表!C590,"")</f>
        <v/>
      </c>
      <c r="D589" s="165" t="str">
        <f>IF(K589&gt;0,支出入力表!E590,"")</f>
        <v/>
      </c>
      <c r="E589" s="165" t="str">
        <f>IF(K589&gt;0,支出入力表!F590,"")</f>
        <v/>
      </c>
      <c r="F589" s="164" t="str">
        <f>IF(K589&gt;0,VLOOKUP(E589,支出入力表!F590:$M$2000,3,FALSE),"")</f>
        <v/>
      </c>
      <c r="G589" s="164" t="str">
        <f>IF(K589&gt;0,VLOOKUP(E589,支出入力表!F590:$M$2000,4,FALSE),"")</f>
        <v/>
      </c>
      <c r="H589" s="166" t="str">
        <f>IF(K589&gt;0,VLOOKUP(E589,支出入力表!F590:$M$2000,5,FALSE),"")</f>
        <v/>
      </c>
      <c r="I589" s="168" t="str">
        <f t="shared" si="19"/>
        <v/>
      </c>
      <c r="K589">
        <f t="shared" si="20"/>
        <v>0</v>
      </c>
      <c r="L589">
        <f>IF(+支出入力表!M590="",0,+支出入力表!M590)</f>
        <v>0</v>
      </c>
      <c r="M589">
        <f>IF(支出入力表!S590="",0,支出入力表!S590)</f>
        <v>0</v>
      </c>
    </row>
    <row r="590" spans="2:13" x14ac:dyDescent="0.55000000000000004">
      <c r="B590" s="163" t="str">
        <f>IF(K590&gt;0,支出入力表!A591,"")</f>
        <v/>
      </c>
      <c r="C590" s="164" t="str">
        <f>IF(K590&gt;0,支出入力表!C591,"")</f>
        <v/>
      </c>
      <c r="D590" s="165" t="str">
        <f>IF(K590&gt;0,支出入力表!E591,"")</f>
        <v/>
      </c>
      <c r="E590" s="165" t="str">
        <f>IF(K590&gt;0,支出入力表!F591,"")</f>
        <v/>
      </c>
      <c r="F590" s="164" t="str">
        <f>IF(K590&gt;0,VLOOKUP(E590,支出入力表!F591:$M$2000,3,FALSE),"")</f>
        <v/>
      </c>
      <c r="G590" s="164" t="str">
        <f>IF(K590&gt;0,VLOOKUP(E590,支出入力表!F591:$M$2000,4,FALSE),"")</f>
        <v/>
      </c>
      <c r="H590" s="166" t="str">
        <f>IF(K590&gt;0,VLOOKUP(E590,支出入力表!F591:$M$2000,5,FALSE),"")</f>
        <v/>
      </c>
      <c r="I590" s="168" t="str">
        <f t="shared" si="19"/>
        <v/>
      </c>
      <c r="K590">
        <f t="shared" si="20"/>
        <v>0</v>
      </c>
      <c r="L590">
        <f>IF(+支出入力表!M591="",0,+支出入力表!M591)</f>
        <v>0</v>
      </c>
      <c r="M590">
        <f>IF(支出入力表!S591="",0,支出入力表!S591)</f>
        <v>0</v>
      </c>
    </row>
    <row r="591" spans="2:13" x14ac:dyDescent="0.55000000000000004">
      <c r="B591" s="163" t="str">
        <f>IF(K591&gt;0,支出入力表!A592,"")</f>
        <v/>
      </c>
      <c r="C591" s="164" t="str">
        <f>IF(K591&gt;0,支出入力表!C592,"")</f>
        <v/>
      </c>
      <c r="D591" s="165" t="str">
        <f>IF(K591&gt;0,支出入力表!E592,"")</f>
        <v/>
      </c>
      <c r="E591" s="165" t="str">
        <f>IF(K591&gt;0,支出入力表!F592,"")</f>
        <v/>
      </c>
      <c r="F591" s="164" t="str">
        <f>IF(K591&gt;0,VLOOKUP(E591,支出入力表!F592:$M$2000,3,FALSE),"")</f>
        <v/>
      </c>
      <c r="G591" s="164" t="str">
        <f>IF(K591&gt;0,VLOOKUP(E591,支出入力表!F592:$M$2000,4,FALSE),"")</f>
        <v/>
      </c>
      <c r="H591" s="166" t="str">
        <f>IF(K591&gt;0,VLOOKUP(E591,支出入力表!F592:$M$2000,5,FALSE),"")</f>
        <v/>
      </c>
      <c r="I591" s="168" t="str">
        <f t="shared" si="19"/>
        <v/>
      </c>
      <c r="K591">
        <f t="shared" si="20"/>
        <v>0</v>
      </c>
      <c r="L591">
        <f>IF(+支出入力表!M592="",0,+支出入力表!M592)</f>
        <v>0</v>
      </c>
      <c r="M591">
        <f>IF(支出入力表!S592="",0,支出入力表!S592)</f>
        <v>0</v>
      </c>
    </row>
    <row r="592" spans="2:13" x14ac:dyDescent="0.55000000000000004">
      <c r="B592" s="163" t="str">
        <f>IF(K592&gt;0,支出入力表!A593,"")</f>
        <v/>
      </c>
      <c r="C592" s="164" t="str">
        <f>IF(K592&gt;0,支出入力表!C593,"")</f>
        <v/>
      </c>
      <c r="D592" s="165" t="str">
        <f>IF(K592&gt;0,支出入力表!E593,"")</f>
        <v/>
      </c>
      <c r="E592" s="165" t="str">
        <f>IF(K592&gt;0,支出入力表!F593,"")</f>
        <v/>
      </c>
      <c r="F592" s="164" t="str">
        <f>IF(K592&gt;0,VLOOKUP(E592,支出入力表!F593:$M$2000,3,FALSE),"")</f>
        <v/>
      </c>
      <c r="G592" s="164" t="str">
        <f>IF(K592&gt;0,VLOOKUP(E592,支出入力表!F593:$M$2000,4,FALSE),"")</f>
        <v/>
      </c>
      <c r="H592" s="166" t="str">
        <f>IF(K592&gt;0,VLOOKUP(E592,支出入力表!F593:$M$2000,5,FALSE),"")</f>
        <v/>
      </c>
      <c r="I592" s="168" t="str">
        <f t="shared" si="19"/>
        <v/>
      </c>
      <c r="K592">
        <f t="shared" si="20"/>
        <v>0</v>
      </c>
      <c r="L592">
        <f>IF(+支出入力表!M593="",0,+支出入力表!M593)</f>
        <v>0</v>
      </c>
      <c r="M592">
        <f>IF(支出入力表!S593="",0,支出入力表!S593)</f>
        <v>0</v>
      </c>
    </row>
    <row r="593" spans="2:13" x14ac:dyDescent="0.55000000000000004">
      <c r="B593" s="163" t="str">
        <f>IF(K593&gt;0,支出入力表!A594,"")</f>
        <v/>
      </c>
      <c r="C593" s="164" t="str">
        <f>IF(K593&gt;0,支出入力表!C594,"")</f>
        <v/>
      </c>
      <c r="D593" s="165" t="str">
        <f>IF(K593&gt;0,支出入力表!E594,"")</f>
        <v/>
      </c>
      <c r="E593" s="165" t="str">
        <f>IF(K593&gt;0,支出入力表!F594,"")</f>
        <v/>
      </c>
      <c r="F593" s="164" t="str">
        <f>IF(K593&gt;0,VLOOKUP(E593,支出入力表!F594:$M$2000,3,FALSE),"")</f>
        <v/>
      </c>
      <c r="G593" s="164" t="str">
        <f>IF(K593&gt;0,VLOOKUP(E593,支出入力表!F594:$M$2000,4,FALSE),"")</f>
        <v/>
      </c>
      <c r="H593" s="166" t="str">
        <f>IF(K593&gt;0,VLOOKUP(E593,支出入力表!F594:$M$2000,5,FALSE),"")</f>
        <v/>
      </c>
      <c r="I593" s="168" t="str">
        <f t="shared" si="19"/>
        <v/>
      </c>
      <c r="K593">
        <f t="shared" si="20"/>
        <v>0</v>
      </c>
      <c r="L593">
        <f>IF(+支出入力表!M594="",0,+支出入力表!M594)</f>
        <v>0</v>
      </c>
      <c r="M593">
        <f>IF(支出入力表!S594="",0,支出入力表!S594)</f>
        <v>0</v>
      </c>
    </row>
    <row r="594" spans="2:13" x14ac:dyDescent="0.55000000000000004">
      <c r="B594" s="163" t="str">
        <f>IF(K594&gt;0,支出入力表!A595,"")</f>
        <v/>
      </c>
      <c r="C594" s="164" t="str">
        <f>IF(K594&gt;0,支出入力表!C595,"")</f>
        <v/>
      </c>
      <c r="D594" s="165" t="str">
        <f>IF(K594&gt;0,支出入力表!E595,"")</f>
        <v/>
      </c>
      <c r="E594" s="165" t="str">
        <f>IF(K594&gt;0,支出入力表!F595,"")</f>
        <v/>
      </c>
      <c r="F594" s="164" t="str">
        <f>IF(K594&gt;0,VLOOKUP(E594,支出入力表!F595:$M$2000,3,FALSE),"")</f>
        <v/>
      </c>
      <c r="G594" s="164" t="str">
        <f>IF(K594&gt;0,VLOOKUP(E594,支出入力表!F595:$M$2000,4,FALSE),"")</f>
        <v/>
      </c>
      <c r="H594" s="166" t="str">
        <f>IF(K594&gt;0,VLOOKUP(E594,支出入力表!F595:$M$2000,5,FALSE),"")</f>
        <v/>
      </c>
      <c r="I594" s="168" t="str">
        <f t="shared" si="19"/>
        <v/>
      </c>
      <c r="K594">
        <f t="shared" si="20"/>
        <v>0</v>
      </c>
      <c r="L594">
        <f>IF(+支出入力表!M595="",0,+支出入力表!M595)</f>
        <v>0</v>
      </c>
      <c r="M594">
        <f>IF(支出入力表!S595="",0,支出入力表!S595)</f>
        <v>0</v>
      </c>
    </row>
    <row r="595" spans="2:13" x14ac:dyDescent="0.55000000000000004">
      <c r="B595" s="163" t="str">
        <f>IF(K595&gt;0,支出入力表!A596,"")</f>
        <v/>
      </c>
      <c r="C595" s="164" t="str">
        <f>IF(K595&gt;0,支出入力表!C596,"")</f>
        <v/>
      </c>
      <c r="D595" s="165" t="str">
        <f>IF(K595&gt;0,支出入力表!E596,"")</f>
        <v/>
      </c>
      <c r="E595" s="165" t="str">
        <f>IF(K595&gt;0,支出入力表!F596,"")</f>
        <v/>
      </c>
      <c r="F595" s="164" t="str">
        <f>IF(K595&gt;0,VLOOKUP(E595,支出入力表!F596:$M$2000,3,FALSE),"")</f>
        <v/>
      </c>
      <c r="G595" s="164" t="str">
        <f>IF(K595&gt;0,VLOOKUP(E595,支出入力表!F596:$M$2000,4,FALSE),"")</f>
        <v/>
      </c>
      <c r="H595" s="166" t="str">
        <f>IF(K595&gt;0,VLOOKUP(E595,支出入力表!F596:$M$2000,5,FALSE),"")</f>
        <v/>
      </c>
      <c r="I595" s="168" t="str">
        <f t="shared" si="19"/>
        <v/>
      </c>
      <c r="K595">
        <f t="shared" si="20"/>
        <v>0</v>
      </c>
      <c r="L595">
        <f>IF(+支出入力表!M596="",0,+支出入力表!M596)</f>
        <v>0</v>
      </c>
      <c r="M595">
        <f>IF(支出入力表!S596="",0,支出入力表!S596)</f>
        <v>0</v>
      </c>
    </row>
    <row r="596" spans="2:13" x14ac:dyDescent="0.55000000000000004">
      <c r="B596" s="163" t="str">
        <f>IF(K596&gt;0,支出入力表!A597,"")</f>
        <v/>
      </c>
      <c r="C596" s="164" t="str">
        <f>IF(K596&gt;0,支出入力表!C597,"")</f>
        <v/>
      </c>
      <c r="D596" s="165" t="str">
        <f>IF(K596&gt;0,支出入力表!E597,"")</f>
        <v/>
      </c>
      <c r="E596" s="165" t="str">
        <f>IF(K596&gt;0,支出入力表!F597,"")</f>
        <v/>
      </c>
      <c r="F596" s="164" t="str">
        <f>IF(K596&gt;0,VLOOKUP(E596,支出入力表!F597:$M$2000,3,FALSE),"")</f>
        <v/>
      </c>
      <c r="G596" s="164" t="str">
        <f>IF(K596&gt;0,VLOOKUP(E596,支出入力表!F597:$M$2000,4,FALSE),"")</f>
        <v/>
      </c>
      <c r="H596" s="166" t="str">
        <f>IF(K596&gt;0,VLOOKUP(E596,支出入力表!F597:$M$2000,5,FALSE),"")</f>
        <v/>
      </c>
      <c r="I596" s="168" t="str">
        <f t="shared" si="19"/>
        <v/>
      </c>
      <c r="K596">
        <f t="shared" si="20"/>
        <v>0</v>
      </c>
      <c r="L596">
        <f>IF(+支出入力表!M597="",0,+支出入力表!M597)</f>
        <v>0</v>
      </c>
      <c r="M596">
        <f>IF(支出入力表!S597="",0,支出入力表!S597)</f>
        <v>0</v>
      </c>
    </row>
    <row r="597" spans="2:13" x14ac:dyDescent="0.55000000000000004">
      <c r="B597" s="163" t="str">
        <f>IF(K597&gt;0,支出入力表!A598,"")</f>
        <v/>
      </c>
      <c r="C597" s="164" t="str">
        <f>IF(K597&gt;0,支出入力表!C598,"")</f>
        <v/>
      </c>
      <c r="D597" s="165" t="str">
        <f>IF(K597&gt;0,支出入力表!E598,"")</f>
        <v/>
      </c>
      <c r="E597" s="165" t="str">
        <f>IF(K597&gt;0,支出入力表!F598,"")</f>
        <v/>
      </c>
      <c r="F597" s="164" t="str">
        <f>IF(K597&gt;0,VLOOKUP(E597,支出入力表!F598:$M$2000,3,FALSE),"")</f>
        <v/>
      </c>
      <c r="G597" s="164" t="str">
        <f>IF(K597&gt;0,VLOOKUP(E597,支出入力表!F598:$M$2000,4,FALSE),"")</f>
        <v/>
      </c>
      <c r="H597" s="166" t="str">
        <f>IF(K597&gt;0,VLOOKUP(E597,支出入力表!F598:$M$2000,5,FALSE),"")</f>
        <v/>
      </c>
      <c r="I597" s="168" t="str">
        <f t="shared" si="19"/>
        <v/>
      </c>
      <c r="K597">
        <f t="shared" si="20"/>
        <v>0</v>
      </c>
      <c r="L597">
        <f>IF(+支出入力表!M598="",0,+支出入力表!M598)</f>
        <v>0</v>
      </c>
      <c r="M597">
        <f>IF(支出入力表!S598="",0,支出入力表!S598)</f>
        <v>0</v>
      </c>
    </row>
    <row r="598" spans="2:13" x14ac:dyDescent="0.55000000000000004">
      <c r="B598" s="163" t="str">
        <f>IF(K598&gt;0,支出入力表!A599,"")</f>
        <v/>
      </c>
      <c r="C598" s="164" t="str">
        <f>IF(K598&gt;0,支出入力表!C599,"")</f>
        <v/>
      </c>
      <c r="D598" s="165" t="str">
        <f>IF(K598&gt;0,支出入力表!E599,"")</f>
        <v/>
      </c>
      <c r="E598" s="165" t="str">
        <f>IF(K598&gt;0,支出入力表!F599,"")</f>
        <v/>
      </c>
      <c r="F598" s="164" t="str">
        <f>IF(K598&gt;0,VLOOKUP(E598,支出入力表!F599:$M$2000,3,FALSE),"")</f>
        <v/>
      </c>
      <c r="G598" s="164" t="str">
        <f>IF(K598&gt;0,VLOOKUP(E598,支出入力表!F599:$M$2000,4,FALSE),"")</f>
        <v/>
      </c>
      <c r="H598" s="166" t="str">
        <f>IF(K598&gt;0,VLOOKUP(E598,支出入力表!F599:$M$2000,5,FALSE),"")</f>
        <v/>
      </c>
      <c r="I598" s="168" t="str">
        <f t="shared" si="19"/>
        <v/>
      </c>
      <c r="K598">
        <f t="shared" si="20"/>
        <v>0</v>
      </c>
      <c r="L598">
        <f>IF(+支出入力表!M599="",0,+支出入力表!M599)</f>
        <v>0</v>
      </c>
      <c r="M598">
        <f>IF(支出入力表!S599="",0,支出入力表!S599)</f>
        <v>0</v>
      </c>
    </row>
    <row r="599" spans="2:13" x14ac:dyDescent="0.55000000000000004">
      <c r="B599" s="163" t="str">
        <f>IF(K599&gt;0,支出入力表!A600,"")</f>
        <v/>
      </c>
      <c r="C599" s="164" t="str">
        <f>IF(K599&gt;0,支出入力表!C600,"")</f>
        <v/>
      </c>
      <c r="D599" s="165" t="str">
        <f>IF(K599&gt;0,支出入力表!E600,"")</f>
        <v/>
      </c>
      <c r="E599" s="165" t="str">
        <f>IF(K599&gt;0,支出入力表!F600,"")</f>
        <v/>
      </c>
      <c r="F599" s="164" t="str">
        <f>IF(K599&gt;0,VLOOKUP(E599,支出入力表!F600:$M$2000,3,FALSE),"")</f>
        <v/>
      </c>
      <c r="G599" s="164" t="str">
        <f>IF(K599&gt;0,VLOOKUP(E599,支出入力表!F600:$M$2000,4,FALSE),"")</f>
        <v/>
      </c>
      <c r="H599" s="166" t="str">
        <f>IF(K599&gt;0,VLOOKUP(E599,支出入力表!F600:$M$2000,5,FALSE),"")</f>
        <v/>
      </c>
      <c r="I599" s="168" t="str">
        <f t="shared" si="19"/>
        <v/>
      </c>
      <c r="K599">
        <f t="shared" si="20"/>
        <v>0</v>
      </c>
      <c r="L599">
        <f>IF(+支出入力表!M600="",0,+支出入力表!M600)</f>
        <v>0</v>
      </c>
      <c r="M599">
        <f>IF(支出入力表!S600="",0,支出入力表!S600)</f>
        <v>0</v>
      </c>
    </row>
    <row r="600" spans="2:13" x14ac:dyDescent="0.55000000000000004">
      <c r="B600" s="163" t="str">
        <f>IF(K600&gt;0,支出入力表!A601,"")</f>
        <v/>
      </c>
      <c r="C600" s="164" t="str">
        <f>IF(K600&gt;0,支出入力表!C601,"")</f>
        <v/>
      </c>
      <c r="D600" s="165" t="str">
        <f>IF(K600&gt;0,支出入力表!E601,"")</f>
        <v/>
      </c>
      <c r="E600" s="165" t="str">
        <f>IF(K600&gt;0,支出入力表!F601,"")</f>
        <v/>
      </c>
      <c r="F600" s="164" t="str">
        <f>IF(K600&gt;0,VLOOKUP(E600,支出入力表!F601:$M$2000,3,FALSE),"")</f>
        <v/>
      </c>
      <c r="G600" s="164" t="str">
        <f>IF(K600&gt;0,VLOOKUP(E600,支出入力表!F601:$M$2000,4,FALSE),"")</f>
        <v/>
      </c>
      <c r="H600" s="166" t="str">
        <f>IF(K600&gt;0,VLOOKUP(E600,支出入力表!F601:$M$2000,5,FALSE),"")</f>
        <v/>
      </c>
      <c r="I600" s="168" t="str">
        <f t="shared" si="19"/>
        <v/>
      </c>
      <c r="K600">
        <f t="shared" si="20"/>
        <v>0</v>
      </c>
      <c r="L600">
        <f>IF(+支出入力表!M601="",0,+支出入力表!M601)</f>
        <v>0</v>
      </c>
      <c r="M600">
        <f>IF(支出入力表!S601="",0,支出入力表!S601)</f>
        <v>0</v>
      </c>
    </row>
    <row r="601" spans="2:13" x14ac:dyDescent="0.55000000000000004">
      <c r="B601" s="163" t="str">
        <f>IF(K601&gt;0,支出入力表!A602,"")</f>
        <v/>
      </c>
      <c r="C601" s="164" t="str">
        <f>IF(K601&gt;0,支出入力表!C602,"")</f>
        <v/>
      </c>
      <c r="D601" s="165" t="str">
        <f>IF(K601&gt;0,支出入力表!E602,"")</f>
        <v/>
      </c>
      <c r="E601" s="165" t="str">
        <f>IF(K601&gt;0,支出入力表!F602,"")</f>
        <v/>
      </c>
      <c r="F601" s="164" t="str">
        <f>IF(K601&gt;0,VLOOKUP(E601,支出入力表!F602:$M$2000,3,FALSE),"")</f>
        <v/>
      </c>
      <c r="G601" s="164" t="str">
        <f>IF(K601&gt;0,VLOOKUP(E601,支出入力表!F602:$M$2000,4,FALSE),"")</f>
        <v/>
      </c>
      <c r="H601" s="166" t="str">
        <f>IF(K601&gt;0,VLOOKUP(E601,支出入力表!F602:$M$2000,5,FALSE),"")</f>
        <v/>
      </c>
      <c r="I601" s="168" t="str">
        <f t="shared" si="19"/>
        <v/>
      </c>
      <c r="K601">
        <f t="shared" si="20"/>
        <v>0</v>
      </c>
      <c r="L601">
        <f>IF(+支出入力表!M602="",0,+支出入力表!M602)</f>
        <v>0</v>
      </c>
      <c r="M601">
        <f>IF(支出入力表!S602="",0,支出入力表!S602)</f>
        <v>0</v>
      </c>
    </row>
    <row r="602" spans="2:13" x14ac:dyDescent="0.55000000000000004">
      <c r="B602" s="163" t="str">
        <f>IF(K602&gt;0,支出入力表!A603,"")</f>
        <v/>
      </c>
      <c r="C602" s="164" t="str">
        <f>IF(K602&gt;0,支出入力表!C603,"")</f>
        <v/>
      </c>
      <c r="D602" s="165" t="str">
        <f>IF(K602&gt;0,支出入力表!E603,"")</f>
        <v/>
      </c>
      <c r="E602" s="165" t="str">
        <f>IF(K602&gt;0,支出入力表!F603,"")</f>
        <v/>
      </c>
      <c r="F602" s="164" t="str">
        <f>IF(K602&gt;0,VLOOKUP(E602,支出入力表!F603:$M$2000,3,FALSE),"")</f>
        <v/>
      </c>
      <c r="G602" s="164" t="str">
        <f>IF(K602&gt;0,VLOOKUP(E602,支出入力表!F603:$M$2000,4,FALSE),"")</f>
        <v/>
      </c>
      <c r="H602" s="166" t="str">
        <f>IF(K602&gt;0,VLOOKUP(E602,支出入力表!F603:$M$2000,5,FALSE),"")</f>
        <v/>
      </c>
      <c r="I602" s="168" t="str">
        <f t="shared" si="19"/>
        <v/>
      </c>
      <c r="K602">
        <f t="shared" si="20"/>
        <v>0</v>
      </c>
      <c r="L602">
        <f>IF(+支出入力表!M603="",0,+支出入力表!M603)</f>
        <v>0</v>
      </c>
      <c r="M602">
        <f>IF(支出入力表!S603="",0,支出入力表!S603)</f>
        <v>0</v>
      </c>
    </row>
    <row r="603" spans="2:13" x14ac:dyDescent="0.55000000000000004">
      <c r="B603" s="163" t="str">
        <f>IF(K603&gt;0,支出入力表!A604,"")</f>
        <v/>
      </c>
      <c r="C603" s="164" t="str">
        <f>IF(K603&gt;0,支出入力表!C604,"")</f>
        <v/>
      </c>
      <c r="D603" s="165" t="str">
        <f>IF(K603&gt;0,支出入力表!E604,"")</f>
        <v/>
      </c>
      <c r="E603" s="165" t="str">
        <f>IF(K603&gt;0,支出入力表!F604,"")</f>
        <v/>
      </c>
      <c r="F603" s="164" t="str">
        <f>IF(K603&gt;0,VLOOKUP(E603,支出入力表!F604:$M$2000,3,FALSE),"")</f>
        <v/>
      </c>
      <c r="G603" s="164" t="str">
        <f>IF(K603&gt;0,VLOOKUP(E603,支出入力表!F604:$M$2000,4,FALSE),"")</f>
        <v/>
      </c>
      <c r="H603" s="166" t="str">
        <f>IF(K603&gt;0,VLOOKUP(E603,支出入力表!F604:$M$2000,5,FALSE),"")</f>
        <v/>
      </c>
      <c r="I603" s="168" t="str">
        <f t="shared" si="19"/>
        <v/>
      </c>
      <c r="K603">
        <f t="shared" si="20"/>
        <v>0</v>
      </c>
      <c r="L603">
        <f>IF(+支出入力表!M604="",0,+支出入力表!M604)</f>
        <v>0</v>
      </c>
      <c r="M603">
        <f>IF(支出入力表!S604="",0,支出入力表!S604)</f>
        <v>0</v>
      </c>
    </row>
    <row r="604" spans="2:13" x14ac:dyDescent="0.55000000000000004">
      <c r="B604" s="163" t="str">
        <f>IF(K604&gt;0,支出入力表!A605,"")</f>
        <v/>
      </c>
      <c r="C604" s="164" t="str">
        <f>IF(K604&gt;0,支出入力表!C605,"")</f>
        <v/>
      </c>
      <c r="D604" s="165" t="str">
        <f>IF(K604&gt;0,支出入力表!E605,"")</f>
        <v/>
      </c>
      <c r="E604" s="165" t="str">
        <f>IF(K604&gt;0,支出入力表!F605,"")</f>
        <v/>
      </c>
      <c r="F604" s="164" t="str">
        <f>IF(K604&gt;0,VLOOKUP(E604,支出入力表!F605:$M$2000,3,FALSE),"")</f>
        <v/>
      </c>
      <c r="G604" s="164" t="str">
        <f>IF(K604&gt;0,VLOOKUP(E604,支出入力表!F605:$M$2000,4,FALSE),"")</f>
        <v/>
      </c>
      <c r="H604" s="166" t="str">
        <f>IF(K604&gt;0,VLOOKUP(E604,支出入力表!F605:$M$2000,5,FALSE),"")</f>
        <v/>
      </c>
      <c r="I604" s="168" t="str">
        <f t="shared" si="19"/>
        <v/>
      </c>
      <c r="K604">
        <f t="shared" si="20"/>
        <v>0</v>
      </c>
      <c r="L604">
        <f>IF(+支出入力表!M605="",0,+支出入力表!M605)</f>
        <v>0</v>
      </c>
      <c r="M604">
        <f>IF(支出入力表!S605="",0,支出入力表!S605)</f>
        <v>0</v>
      </c>
    </row>
    <row r="605" spans="2:13" x14ac:dyDescent="0.55000000000000004">
      <c r="B605" s="163" t="str">
        <f>IF(K605&gt;0,支出入力表!A606,"")</f>
        <v/>
      </c>
      <c r="C605" s="164" t="str">
        <f>IF(K605&gt;0,支出入力表!C606,"")</f>
        <v/>
      </c>
      <c r="D605" s="165" t="str">
        <f>IF(K605&gt;0,支出入力表!E606,"")</f>
        <v/>
      </c>
      <c r="E605" s="165" t="str">
        <f>IF(K605&gt;0,支出入力表!F606,"")</f>
        <v/>
      </c>
      <c r="F605" s="164" t="str">
        <f>IF(K605&gt;0,VLOOKUP(E605,支出入力表!F606:$M$2000,3,FALSE),"")</f>
        <v/>
      </c>
      <c r="G605" s="164" t="str">
        <f>IF(K605&gt;0,VLOOKUP(E605,支出入力表!F606:$M$2000,4,FALSE),"")</f>
        <v/>
      </c>
      <c r="H605" s="166" t="str">
        <f>IF(K605&gt;0,VLOOKUP(E605,支出入力表!F606:$M$2000,5,FALSE),"")</f>
        <v/>
      </c>
      <c r="I605" s="168" t="str">
        <f t="shared" si="19"/>
        <v/>
      </c>
      <c r="K605">
        <f t="shared" si="20"/>
        <v>0</v>
      </c>
      <c r="L605">
        <f>IF(+支出入力表!M606="",0,+支出入力表!M606)</f>
        <v>0</v>
      </c>
      <c r="M605">
        <f>IF(支出入力表!S606="",0,支出入力表!S606)</f>
        <v>0</v>
      </c>
    </row>
    <row r="606" spans="2:13" x14ac:dyDescent="0.55000000000000004">
      <c r="B606" s="163" t="str">
        <f>IF(K606&gt;0,支出入力表!A607,"")</f>
        <v/>
      </c>
      <c r="C606" s="164" t="str">
        <f>IF(K606&gt;0,支出入力表!C607,"")</f>
        <v/>
      </c>
      <c r="D606" s="165" t="str">
        <f>IF(K606&gt;0,支出入力表!E607,"")</f>
        <v/>
      </c>
      <c r="E606" s="165" t="str">
        <f>IF(K606&gt;0,支出入力表!F607,"")</f>
        <v/>
      </c>
      <c r="F606" s="164" t="str">
        <f>IF(K606&gt;0,VLOOKUP(E606,支出入力表!F607:$M$2000,3,FALSE),"")</f>
        <v/>
      </c>
      <c r="G606" s="164" t="str">
        <f>IF(K606&gt;0,VLOOKUP(E606,支出入力表!F607:$M$2000,4,FALSE),"")</f>
        <v/>
      </c>
      <c r="H606" s="166" t="str">
        <f>IF(K606&gt;0,VLOOKUP(E606,支出入力表!F607:$M$2000,5,FALSE),"")</f>
        <v/>
      </c>
      <c r="I606" s="168" t="str">
        <f t="shared" si="19"/>
        <v/>
      </c>
      <c r="K606">
        <f t="shared" si="20"/>
        <v>0</v>
      </c>
      <c r="L606">
        <f>IF(+支出入力表!M607="",0,+支出入力表!M607)</f>
        <v>0</v>
      </c>
      <c r="M606">
        <f>IF(支出入力表!S607="",0,支出入力表!S607)</f>
        <v>0</v>
      </c>
    </row>
    <row r="607" spans="2:13" x14ac:dyDescent="0.55000000000000004">
      <c r="B607" s="163" t="str">
        <f>IF(K607&gt;0,支出入力表!A608,"")</f>
        <v/>
      </c>
      <c r="C607" s="164" t="str">
        <f>IF(K607&gt;0,支出入力表!C608,"")</f>
        <v/>
      </c>
      <c r="D607" s="165" t="str">
        <f>IF(K607&gt;0,支出入力表!E608,"")</f>
        <v/>
      </c>
      <c r="E607" s="165" t="str">
        <f>IF(K607&gt;0,支出入力表!F608,"")</f>
        <v/>
      </c>
      <c r="F607" s="164" t="str">
        <f>IF(K607&gt;0,VLOOKUP(E607,支出入力表!F608:$M$2000,3,FALSE),"")</f>
        <v/>
      </c>
      <c r="G607" s="164" t="str">
        <f>IF(K607&gt;0,VLOOKUP(E607,支出入力表!F608:$M$2000,4,FALSE),"")</f>
        <v/>
      </c>
      <c r="H607" s="166" t="str">
        <f>IF(K607&gt;0,VLOOKUP(E607,支出入力表!F608:$M$2000,5,FALSE),"")</f>
        <v/>
      </c>
      <c r="I607" s="168" t="str">
        <f t="shared" si="19"/>
        <v/>
      </c>
      <c r="K607">
        <f t="shared" si="20"/>
        <v>0</v>
      </c>
      <c r="L607">
        <f>IF(+支出入力表!M608="",0,+支出入力表!M608)</f>
        <v>0</v>
      </c>
      <c r="M607">
        <f>IF(支出入力表!S608="",0,支出入力表!S608)</f>
        <v>0</v>
      </c>
    </row>
    <row r="608" spans="2:13" x14ac:dyDescent="0.55000000000000004">
      <c r="B608" s="163" t="str">
        <f>IF(K608&gt;0,支出入力表!A609,"")</f>
        <v/>
      </c>
      <c r="C608" s="164" t="str">
        <f>IF(K608&gt;0,支出入力表!C609,"")</f>
        <v/>
      </c>
      <c r="D608" s="165" t="str">
        <f>IF(K608&gt;0,支出入力表!E609,"")</f>
        <v/>
      </c>
      <c r="E608" s="165" t="str">
        <f>IF(K608&gt;0,支出入力表!F609,"")</f>
        <v/>
      </c>
      <c r="F608" s="164" t="str">
        <f>IF(K608&gt;0,VLOOKUP(E608,支出入力表!F609:$M$2000,3,FALSE),"")</f>
        <v/>
      </c>
      <c r="G608" s="164" t="str">
        <f>IF(K608&gt;0,VLOOKUP(E608,支出入力表!F609:$M$2000,4,FALSE),"")</f>
        <v/>
      </c>
      <c r="H608" s="166" t="str">
        <f>IF(K608&gt;0,VLOOKUP(E608,支出入力表!F609:$M$2000,5,FALSE),"")</f>
        <v/>
      </c>
      <c r="I608" s="168" t="str">
        <f t="shared" si="19"/>
        <v/>
      </c>
      <c r="K608">
        <f t="shared" si="20"/>
        <v>0</v>
      </c>
      <c r="L608">
        <f>IF(+支出入力表!M609="",0,+支出入力表!M609)</f>
        <v>0</v>
      </c>
      <c r="M608">
        <f>IF(支出入力表!S609="",0,支出入力表!S609)</f>
        <v>0</v>
      </c>
    </row>
    <row r="609" spans="2:13" x14ac:dyDescent="0.55000000000000004">
      <c r="B609" s="163" t="str">
        <f>IF(K609&gt;0,支出入力表!A610,"")</f>
        <v/>
      </c>
      <c r="C609" s="164" t="str">
        <f>IF(K609&gt;0,支出入力表!C610,"")</f>
        <v/>
      </c>
      <c r="D609" s="165" t="str">
        <f>IF(K609&gt;0,支出入力表!E610,"")</f>
        <v/>
      </c>
      <c r="E609" s="165" t="str">
        <f>IF(K609&gt;0,支出入力表!F610,"")</f>
        <v/>
      </c>
      <c r="F609" s="164" t="str">
        <f>IF(K609&gt;0,VLOOKUP(E609,支出入力表!F610:$M$2000,3,FALSE),"")</f>
        <v/>
      </c>
      <c r="G609" s="164" t="str">
        <f>IF(K609&gt;0,VLOOKUP(E609,支出入力表!F610:$M$2000,4,FALSE),"")</f>
        <v/>
      </c>
      <c r="H609" s="166" t="str">
        <f>IF(K609&gt;0,VLOOKUP(E609,支出入力表!F610:$M$2000,5,FALSE),"")</f>
        <v/>
      </c>
      <c r="I609" s="168" t="str">
        <f t="shared" si="19"/>
        <v/>
      </c>
      <c r="K609">
        <f t="shared" si="20"/>
        <v>0</v>
      </c>
      <c r="L609">
        <f>IF(+支出入力表!M610="",0,+支出入力表!M610)</f>
        <v>0</v>
      </c>
      <c r="M609">
        <f>IF(支出入力表!S610="",0,支出入力表!S610)</f>
        <v>0</v>
      </c>
    </row>
    <row r="610" spans="2:13" x14ac:dyDescent="0.55000000000000004">
      <c r="B610" s="163" t="str">
        <f>IF(K610&gt;0,支出入力表!A611,"")</f>
        <v/>
      </c>
      <c r="C610" s="164" t="str">
        <f>IF(K610&gt;0,支出入力表!C611,"")</f>
        <v/>
      </c>
      <c r="D610" s="165" t="str">
        <f>IF(K610&gt;0,支出入力表!E611,"")</f>
        <v/>
      </c>
      <c r="E610" s="165" t="str">
        <f>IF(K610&gt;0,支出入力表!F611,"")</f>
        <v/>
      </c>
      <c r="F610" s="164" t="str">
        <f>IF(K610&gt;0,VLOOKUP(E610,支出入力表!F611:$M$2000,3,FALSE),"")</f>
        <v/>
      </c>
      <c r="G610" s="164" t="str">
        <f>IF(K610&gt;0,VLOOKUP(E610,支出入力表!F611:$M$2000,4,FALSE),"")</f>
        <v/>
      </c>
      <c r="H610" s="166" t="str">
        <f>IF(K610&gt;0,VLOOKUP(E610,支出入力表!F611:$M$2000,5,FALSE),"")</f>
        <v/>
      </c>
      <c r="I610" s="168" t="str">
        <f t="shared" si="19"/>
        <v/>
      </c>
      <c r="K610">
        <f t="shared" si="20"/>
        <v>0</v>
      </c>
      <c r="L610">
        <f>IF(+支出入力表!M611="",0,+支出入力表!M611)</f>
        <v>0</v>
      </c>
      <c r="M610">
        <f>IF(支出入力表!S611="",0,支出入力表!S611)</f>
        <v>0</v>
      </c>
    </row>
    <row r="611" spans="2:13" x14ac:dyDescent="0.55000000000000004">
      <c r="B611" s="163" t="str">
        <f>IF(K611&gt;0,支出入力表!A612,"")</f>
        <v/>
      </c>
      <c r="C611" s="164" t="str">
        <f>IF(K611&gt;0,支出入力表!C612,"")</f>
        <v/>
      </c>
      <c r="D611" s="165" t="str">
        <f>IF(K611&gt;0,支出入力表!E612,"")</f>
        <v/>
      </c>
      <c r="E611" s="165" t="str">
        <f>IF(K611&gt;0,支出入力表!F612,"")</f>
        <v/>
      </c>
      <c r="F611" s="164" t="str">
        <f>IF(K611&gt;0,VLOOKUP(E611,支出入力表!F612:$M$2000,3,FALSE),"")</f>
        <v/>
      </c>
      <c r="G611" s="164" t="str">
        <f>IF(K611&gt;0,VLOOKUP(E611,支出入力表!F612:$M$2000,4,FALSE),"")</f>
        <v/>
      </c>
      <c r="H611" s="166" t="str">
        <f>IF(K611&gt;0,VLOOKUP(E611,支出入力表!F612:$M$2000,5,FALSE),"")</f>
        <v/>
      </c>
      <c r="I611" s="168" t="str">
        <f t="shared" si="19"/>
        <v/>
      </c>
      <c r="K611">
        <f t="shared" si="20"/>
        <v>0</v>
      </c>
      <c r="L611">
        <f>IF(+支出入力表!M612="",0,+支出入力表!M612)</f>
        <v>0</v>
      </c>
      <c r="M611">
        <f>IF(支出入力表!S612="",0,支出入力表!S612)</f>
        <v>0</v>
      </c>
    </row>
    <row r="612" spans="2:13" x14ac:dyDescent="0.55000000000000004">
      <c r="B612" s="163" t="str">
        <f>IF(K612&gt;0,支出入力表!A613,"")</f>
        <v/>
      </c>
      <c r="C612" s="164" t="str">
        <f>IF(K612&gt;0,支出入力表!C613,"")</f>
        <v/>
      </c>
      <c r="D612" s="165" t="str">
        <f>IF(K612&gt;0,支出入力表!E613,"")</f>
        <v/>
      </c>
      <c r="E612" s="165" t="str">
        <f>IF(K612&gt;0,支出入力表!F613,"")</f>
        <v/>
      </c>
      <c r="F612" s="164" t="str">
        <f>IF(K612&gt;0,VLOOKUP(E612,支出入力表!F613:$M$2000,3,FALSE),"")</f>
        <v/>
      </c>
      <c r="G612" s="164" t="str">
        <f>IF(K612&gt;0,VLOOKUP(E612,支出入力表!F613:$M$2000,4,FALSE),"")</f>
        <v/>
      </c>
      <c r="H612" s="166" t="str">
        <f>IF(K612&gt;0,VLOOKUP(E612,支出入力表!F613:$M$2000,5,FALSE),"")</f>
        <v/>
      </c>
      <c r="I612" s="168" t="str">
        <f t="shared" si="19"/>
        <v/>
      </c>
      <c r="K612">
        <f t="shared" si="20"/>
        <v>0</v>
      </c>
      <c r="L612">
        <f>IF(+支出入力表!M613="",0,+支出入力表!M613)</f>
        <v>0</v>
      </c>
      <c r="M612">
        <f>IF(支出入力表!S613="",0,支出入力表!S613)</f>
        <v>0</v>
      </c>
    </row>
    <row r="613" spans="2:13" x14ac:dyDescent="0.55000000000000004">
      <c r="B613" s="163" t="str">
        <f>IF(K613&gt;0,支出入力表!A614,"")</f>
        <v/>
      </c>
      <c r="C613" s="164" t="str">
        <f>IF(K613&gt;0,支出入力表!C614,"")</f>
        <v/>
      </c>
      <c r="D613" s="165" t="str">
        <f>IF(K613&gt;0,支出入力表!E614,"")</f>
        <v/>
      </c>
      <c r="E613" s="165" t="str">
        <f>IF(K613&gt;0,支出入力表!F614,"")</f>
        <v/>
      </c>
      <c r="F613" s="164" t="str">
        <f>IF(K613&gt;0,VLOOKUP(E613,支出入力表!F614:$M$2000,3,FALSE),"")</f>
        <v/>
      </c>
      <c r="G613" s="164" t="str">
        <f>IF(K613&gt;0,VLOOKUP(E613,支出入力表!F614:$M$2000,4,FALSE),"")</f>
        <v/>
      </c>
      <c r="H613" s="166" t="str">
        <f>IF(K613&gt;0,VLOOKUP(E613,支出入力表!F614:$M$2000,5,FALSE),"")</f>
        <v/>
      </c>
      <c r="I613" s="168" t="str">
        <f t="shared" si="19"/>
        <v/>
      </c>
      <c r="K613">
        <f t="shared" si="20"/>
        <v>0</v>
      </c>
      <c r="L613">
        <f>IF(+支出入力表!M614="",0,+支出入力表!M614)</f>
        <v>0</v>
      </c>
      <c r="M613">
        <f>IF(支出入力表!S614="",0,支出入力表!S614)</f>
        <v>0</v>
      </c>
    </row>
    <row r="614" spans="2:13" x14ac:dyDescent="0.55000000000000004">
      <c r="B614" s="163" t="str">
        <f>IF(K614&gt;0,支出入力表!A615,"")</f>
        <v/>
      </c>
      <c r="C614" s="164" t="str">
        <f>IF(K614&gt;0,支出入力表!C615,"")</f>
        <v/>
      </c>
      <c r="D614" s="165" t="str">
        <f>IF(K614&gt;0,支出入力表!E615,"")</f>
        <v/>
      </c>
      <c r="E614" s="165" t="str">
        <f>IF(K614&gt;0,支出入力表!F615,"")</f>
        <v/>
      </c>
      <c r="F614" s="164" t="str">
        <f>IF(K614&gt;0,VLOOKUP(E614,支出入力表!F615:$M$2000,3,FALSE),"")</f>
        <v/>
      </c>
      <c r="G614" s="164" t="str">
        <f>IF(K614&gt;0,VLOOKUP(E614,支出入力表!F615:$M$2000,4,FALSE),"")</f>
        <v/>
      </c>
      <c r="H614" s="166" t="str">
        <f>IF(K614&gt;0,VLOOKUP(E614,支出入力表!F615:$M$2000,5,FALSE),"")</f>
        <v/>
      </c>
      <c r="I614" s="168" t="str">
        <f t="shared" si="19"/>
        <v/>
      </c>
      <c r="K614">
        <f t="shared" si="20"/>
        <v>0</v>
      </c>
      <c r="L614">
        <f>IF(+支出入力表!M615="",0,+支出入力表!M615)</f>
        <v>0</v>
      </c>
      <c r="M614">
        <f>IF(支出入力表!S615="",0,支出入力表!S615)</f>
        <v>0</v>
      </c>
    </row>
    <row r="615" spans="2:13" x14ac:dyDescent="0.55000000000000004">
      <c r="B615" s="163" t="str">
        <f>IF(K615&gt;0,支出入力表!A616,"")</f>
        <v/>
      </c>
      <c r="C615" s="164" t="str">
        <f>IF(K615&gt;0,支出入力表!C616,"")</f>
        <v/>
      </c>
      <c r="D615" s="165" t="str">
        <f>IF(K615&gt;0,支出入力表!E616,"")</f>
        <v/>
      </c>
      <c r="E615" s="165" t="str">
        <f>IF(K615&gt;0,支出入力表!F616,"")</f>
        <v/>
      </c>
      <c r="F615" s="164" t="str">
        <f>IF(K615&gt;0,VLOOKUP(E615,支出入力表!F616:$M$2000,3,FALSE),"")</f>
        <v/>
      </c>
      <c r="G615" s="164" t="str">
        <f>IF(K615&gt;0,VLOOKUP(E615,支出入力表!F616:$M$2000,4,FALSE),"")</f>
        <v/>
      </c>
      <c r="H615" s="166" t="str">
        <f>IF(K615&gt;0,VLOOKUP(E615,支出入力表!F616:$M$2000,5,FALSE),"")</f>
        <v/>
      </c>
      <c r="I615" s="168" t="str">
        <f t="shared" si="19"/>
        <v/>
      </c>
      <c r="K615">
        <f t="shared" si="20"/>
        <v>0</v>
      </c>
      <c r="L615">
        <f>IF(+支出入力表!M616="",0,+支出入力表!M616)</f>
        <v>0</v>
      </c>
      <c r="M615">
        <f>IF(支出入力表!S616="",0,支出入力表!S616)</f>
        <v>0</v>
      </c>
    </row>
    <row r="616" spans="2:13" x14ac:dyDescent="0.55000000000000004">
      <c r="B616" s="163" t="str">
        <f>IF(K616&gt;0,支出入力表!A617,"")</f>
        <v/>
      </c>
      <c r="C616" s="164" t="str">
        <f>IF(K616&gt;0,支出入力表!C617,"")</f>
        <v/>
      </c>
      <c r="D616" s="165" t="str">
        <f>IF(K616&gt;0,支出入力表!E617,"")</f>
        <v/>
      </c>
      <c r="E616" s="165" t="str">
        <f>IF(K616&gt;0,支出入力表!F617,"")</f>
        <v/>
      </c>
      <c r="F616" s="164" t="str">
        <f>IF(K616&gt;0,VLOOKUP(E616,支出入力表!F617:$M$2000,3,FALSE),"")</f>
        <v/>
      </c>
      <c r="G616" s="164" t="str">
        <f>IF(K616&gt;0,VLOOKUP(E616,支出入力表!F617:$M$2000,4,FALSE),"")</f>
        <v/>
      </c>
      <c r="H616" s="166" t="str">
        <f>IF(K616&gt;0,VLOOKUP(E616,支出入力表!F617:$M$2000,5,FALSE),"")</f>
        <v/>
      </c>
      <c r="I616" s="168" t="str">
        <f t="shared" si="19"/>
        <v/>
      </c>
      <c r="K616">
        <f t="shared" si="20"/>
        <v>0</v>
      </c>
      <c r="L616">
        <f>IF(+支出入力表!M617="",0,+支出入力表!M617)</f>
        <v>0</v>
      </c>
      <c r="M616">
        <f>IF(支出入力表!S617="",0,支出入力表!S617)</f>
        <v>0</v>
      </c>
    </row>
    <row r="617" spans="2:13" x14ac:dyDescent="0.55000000000000004">
      <c r="B617" s="163" t="str">
        <f>IF(K617&gt;0,支出入力表!A618,"")</f>
        <v/>
      </c>
      <c r="C617" s="164" t="str">
        <f>IF(K617&gt;0,支出入力表!C618,"")</f>
        <v/>
      </c>
      <c r="D617" s="165" t="str">
        <f>IF(K617&gt;0,支出入力表!E618,"")</f>
        <v/>
      </c>
      <c r="E617" s="165" t="str">
        <f>IF(K617&gt;0,支出入力表!F618,"")</f>
        <v/>
      </c>
      <c r="F617" s="164" t="str">
        <f>IF(K617&gt;0,VLOOKUP(E617,支出入力表!F618:$M$2000,3,FALSE),"")</f>
        <v/>
      </c>
      <c r="G617" s="164" t="str">
        <f>IF(K617&gt;0,VLOOKUP(E617,支出入力表!F618:$M$2000,4,FALSE),"")</f>
        <v/>
      </c>
      <c r="H617" s="166" t="str">
        <f>IF(K617&gt;0,VLOOKUP(E617,支出入力表!F618:$M$2000,5,FALSE),"")</f>
        <v/>
      </c>
      <c r="I617" s="168" t="str">
        <f t="shared" si="19"/>
        <v/>
      </c>
      <c r="K617">
        <f t="shared" si="20"/>
        <v>0</v>
      </c>
      <c r="L617">
        <f>IF(+支出入力表!M618="",0,+支出入力表!M618)</f>
        <v>0</v>
      </c>
      <c r="M617">
        <f>IF(支出入力表!S618="",0,支出入力表!S618)</f>
        <v>0</v>
      </c>
    </row>
    <row r="618" spans="2:13" x14ac:dyDescent="0.55000000000000004">
      <c r="B618" s="163" t="str">
        <f>IF(K618&gt;0,支出入力表!A619,"")</f>
        <v/>
      </c>
      <c r="C618" s="164" t="str">
        <f>IF(K618&gt;0,支出入力表!C619,"")</f>
        <v/>
      </c>
      <c r="D618" s="165" t="str">
        <f>IF(K618&gt;0,支出入力表!E619,"")</f>
        <v/>
      </c>
      <c r="E618" s="165" t="str">
        <f>IF(K618&gt;0,支出入力表!F619,"")</f>
        <v/>
      </c>
      <c r="F618" s="164" t="str">
        <f>IF(K618&gt;0,VLOOKUP(E618,支出入力表!F619:$M$2000,3,FALSE),"")</f>
        <v/>
      </c>
      <c r="G618" s="164" t="str">
        <f>IF(K618&gt;0,VLOOKUP(E618,支出入力表!F619:$M$2000,4,FALSE),"")</f>
        <v/>
      </c>
      <c r="H618" s="166" t="str">
        <f>IF(K618&gt;0,VLOOKUP(E618,支出入力表!F619:$M$2000,5,FALSE),"")</f>
        <v/>
      </c>
      <c r="I618" s="168" t="str">
        <f t="shared" si="19"/>
        <v/>
      </c>
      <c r="K618">
        <f t="shared" si="20"/>
        <v>0</v>
      </c>
      <c r="L618">
        <f>IF(+支出入力表!M619="",0,+支出入力表!M619)</f>
        <v>0</v>
      </c>
      <c r="M618">
        <f>IF(支出入力表!S619="",0,支出入力表!S619)</f>
        <v>0</v>
      </c>
    </row>
    <row r="619" spans="2:13" x14ac:dyDescent="0.55000000000000004">
      <c r="B619" s="163" t="str">
        <f>IF(K619&gt;0,支出入力表!A620,"")</f>
        <v/>
      </c>
      <c r="C619" s="164" t="str">
        <f>IF(K619&gt;0,支出入力表!C620,"")</f>
        <v/>
      </c>
      <c r="D619" s="165" t="str">
        <f>IF(K619&gt;0,支出入力表!E620,"")</f>
        <v/>
      </c>
      <c r="E619" s="165" t="str">
        <f>IF(K619&gt;0,支出入力表!F620,"")</f>
        <v/>
      </c>
      <c r="F619" s="164" t="str">
        <f>IF(K619&gt;0,VLOOKUP(E619,支出入力表!F620:$M$2000,3,FALSE),"")</f>
        <v/>
      </c>
      <c r="G619" s="164" t="str">
        <f>IF(K619&gt;0,VLOOKUP(E619,支出入力表!F620:$M$2000,4,FALSE),"")</f>
        <v/>
      </c>
      <c r="H619" s="166" t="str">
        <f>IF(K619&gt;0,VLOOKUP(E619,支出入力表!F620:$M$2000,5,FALSE),"")</f>
        <v/>
      </c>
      <c r="I619" s="168" t="str">
        <f t="shared" si="19"/>
        <v/>
      </c>
      <c r="K619">
        <f t="shared" si="20"/>
        <v>0</v>
      </c>
      <c r="L619">
        <f>IF(+支出入力表!M620="",0,+支出入力表!M620)</f>
        <v>0</v>
      </c>
      <c r="M619">
        <f>IF(支出入力表!S620="",0,支出入力表!S620)</f>
        <v>0</v>
      </c>
    </row>
    <row r="620" spans="2:13" x14ac:dyDescent="0.55000000000000004">
      <c r="B620" s="163" t="str">
        <f>IF(K620&gt;0,支出入力表!A621,"")</f>
        <v/>
      </c>
      <c r="C620" s="164" t="str">
        <f>IF(K620&gt;0,支出入力表!C621,"")</f>
        <v/>
      </c>
      <c r="D620" s="165" t="str">
        <f>IF(K620&gt;0,支出入力表!E621,"")</f>
        <v/>
      </c>
      <c r="E620" s="165" t="str">
        <f>IF(K620&gt;0,支出入力表!F621,"")</f>
        <v/>
      </c>
      <c r="F620" s="164" t="str">
        <f>IF(K620&gt;0,VLOOKUP(E620,支出入力表!F621:$M$2000,3,FALSE),"")</f>
        <v/>
      </c>
      <c r="G620" s="164" t="str">
        <f>IF(K620&gt;0,VLOOKUP(E620,支出入力表!F621:$M$2000,4,FALSE),"")</f>
        <v/>
      </c>
      <c r="H620" s="166" t="str">
        <f>IF(K620&gt;0,VLOOKUP(E620,支出入力表!F621:$M$2000,5,FALSE),"")</f>
        <v/>
      </c>
      <c r="I620" s="168" t="str">
        <f t="shared" si="19"/>
        <v/>
      </c>
      <c r="K620">
        <f t="shared" si="20"/>
        <v>0</v>
      </c>
      <c r="L620">
        <f>IF(+支出入力表!M621="",0,+支出入力表!M621)</f>
        <v>0</v>
      </c>
      <c r="M620">
        <f>IF(支出入力表!S621="",0,支出入力表!S621)</f>
        <v>0</v>
      </c>
    </row>
    <row r="621" spans="2:13" x14ac:dyDescent="0.55000000000000004">
      <c r="B621" s="163" t="str">
        <f>IF(K621&gt;0,支出入力表!A622,"")</f>
        <v/>
      </c>
      <c r="C621" s="164" t="str">
        <f>IF(K621&gt;0,支出入力表!C622,"")</f>
        <v/>
      </c>
      <c r="D621" s="165" t="str">
        <f>IF(K621&gt;0,支出入力表!E622,"")</f>
        <v/>
      </c>
      <c r="E621" s="165" t="str">
        <f>IF(K621&gt;0,支出入力表!F622,"")</f>
        <v/>
      </c>
      <c r="F621" s="164" t="str">
        <f>IF(K621&gt;0,VLOOKUP(E621,支出入力表!F622:$M$2000,3,FALSE),"")</f>
        <v/>
      </c>
      <c r="G621" s="164" t="str">
        <f>IF(K621&gt;0,VLOOKUP(E621,支出入力表!F622:$M$2000,4,FALSE),"")</f>
        <v/>
      </c>
      <c r="H621" s="166" t="str">
        <f>IF(K621&gt;0,VLOOKUP(E621,支出入力表!F622:$M$2000,5,FALSE),"")</f>
        <v/>
      </c>
      <c r="I621" s="168" t="str">
        <f t="shared" si="19"/>
        <v/>
      </c>
      <c r="K621">
        <f t="shared" si="20"/>
        <v>0</v>
      </c>
      <c r="L621">
        <f>IF(+支出入力表!M622="",0,+支出入力表!M622)</f>
        <v>0</v>
      </c>
      <c r="M621">
        <f>IF(支出入力表!S622="",0,支出入力表!S622)</f>
        <v>0</v>
      </c>
    </row>
    <row r="622" spans="2:13" x14ac:dyDescent="0.55000000000000004">
      <c r="B622" s="163" t="str">
        <f>IF(K622&gt;0,支出入力表!A623,"")</f>
        <v/>
      </c>
      <c r="C622" s="164" t="str">
        <f>IF(K622&gt;0,支出入力表!C623,"")</f>
        <v/>
      </c>
      <c r="D622" s="165" t="str">
        <f>IF(K622&gt;0,支出入力表!E623,"")</f>
        <v/>
      </c>
      <c r="E622" s="165" t="str">
        <f>IF(K622&gt;0,支出入力表!F623,"")</f>
        <v/>
      </c>
      <c r="F622" s="164" t="str">
        <f>IF(K622&gt;0,VLOOKUP(E622,支出入力表!F623:$M$2000,3,FALSE),"")</f>
        <v/>
      </c>
      <c r="G622" s="164" t="str">
        <f>IF(K622&gt;0,VLOOKUP(E622,支出入力表!F623:$M$2000,4,FALSE),"")</f>
        <v/>
      </c>
      <c r="H622" s="166" t="str">
        <f>IF(K622&gt;0,VLOOKUP(E622,支出入力表!F623:$M$2000,5,FALSE),"")</f>
        <v/>
      </c>
      <c r="I622" s="168" t="str">
        <f t="shared" si="19"/>
        <v/>
      </c>
      <c r="K622">
        <f t="shared" si="20"/>
        <v>0</v>
      </c>
      <c r="L622">
        <f>IF(+支出入力表!M623="",0,+支出入力表!M623)</f>
        <v>0</v>
      </c>
      <c r="M622">
        <f>IF(支出入力表!S623="",0,支出入力表!S623)</f>
        <v>0</v>
      </c>
    </row>
    <row r="623" spans="2:13" x14ac:dyDescent="0.55000000000000004">
      <c r="B623" s="163" t="str">
        <f>IF(K623&gt;0,支出入力表!A624,"")</f>
        <v/>
      </c>
      <c r="C623" s="164" t="str">
        <f>IF(K623&gt;0,支出入力表!C624,"")</f>
        <v/>
      </c>
      <c r="D623" s="165" t="str">
        <f>IF(K623&gt;0,支出入力表!E624,"")</f>
        <v/>
      </c>
      <c r="E623" s="165" t="str">
        <f>IF(K623&gt;0,支出入力表!F624,"")</f>
        <v/>
      </c>
      <c r="F623" s="164" t="str">
        <f>IF(K623&gt;0,VLOOKUP(E623,支出入力表!F624:$M$2000,3,FALSE),"")</f>
        <v/>
      </c>
      <c r="G623" s="164" t="str">
        <f>IF(K623&gt;0,VLOOKUP(E623,支出入力表!F624:$M$2000,4,FALSE),"")</f>
        <v/>
      </c>
      <c r="H623" s="166" t="str">
        <f>IF(K623&gt;0,VLOOKUP(E623,支出入力表!F624:$M$2000,5,FALSE),"")</f>
        <v/>
      </c>
      <c r="I623" s="168" t="str">
        <f t="shared" si="19"/>
        <v/>
      </c>
      <c r="K623">
        <f t="shared" si="20"/>
        <v>0</v>
      </c>
      <c r="L623">
        <f>IF(+支出入力表!M624="",0,+支出入力表!M624)</f>
        <v>0</v>
      </c>
      <c r="M623">
        <f>IF(支出入力表!S624="",0,支出入力表!S624)</f>
        <v>0</v>
      </c>
    </row>
    <row r="624" spans="2:13" x14ac:dyDescent="0.55000000000000004">
      <c r="B624" s="163" t="str">
        <f>IF(K624&gt;0,支出入力表!A625,"")</f>
        <v/>
      </c>
      <c r="C624" s="164" t="str">
        <f>IF(K624&gt;0,支出入力表!C625,"")</f>
        <v/>
      </c>
      <c r="D624" s="165" t="str">
        <f>IF(K624&gt;0,支出入力表!E625,"")</f>
        <v/>
      </c>
      <c r="E624" s="165" t="str">
        <f>IF(K624&gt;0,支出入力表!F625,"")</f>
        <v/>
      </c>
      <c r="F624" s="164" t="str">
        <f>IF(K624&gt;0,VLOOKUP(E624,支出入力表!F625:$M$2000,3,FALSE),"")</f>
        <v/>
      </c>
      <c r="G624" s="164" t="str">
        <f>IF(K624&gt;0,VLOOKUP(E624,支出入力表!F625:$M$2000,4,FALSE),"")</f>
        <v/>
      </c>
      <c r="H624" s="166" t="str">
        <f>IF(K624&gt;0,VLOOKUP(E624,支出入力表!F625:$M$2000,5,FALSE),"")</f>
        <v/>
      </c>
      <c r="I624" s="168" t="str">
        <f t="shared" si="19"/>
        <v/>
      </c>
      <c r="K624">
        <f t="shared" si="20"/>
        <v>0</v>
      </c>
      <c r="L624">
        <f>IF(+支出入力表!M625="",0,+支出入力表!M625)</f>
        <v>0</v>
      </c>
      <c r="M624">
        <f>IF(支出入力表!S625="",0,支出入力表!S625)</f>
        <v>0</v>
      </c>
    </row>
    <row r="625" spans="2:13" x14ac:dyDescent="0.55000000000000004">
      <c r="B625" s="163" t="str">
        <f>IF(K625&gt;0,支出入力表!A626,"")</f>
        <v/>
      </c>
      <c r="C625" s="164" t="str">
        <f>IF(K625&gt;0,支出入力表!C626,"")</f>
        <v/>
      </c>
      <c r="D625" s="165" t="str">
        <f>IF(K625&gt;0,支出入力表!E626,"")</f>
        <v/>
      </c>
      <c r="E625" s="165" t="str">
        <f>IF(K625&gt;0,支出入力表!F626,"")</f>
        <v/>
      </c>
      <c r="F625" s="164" t="str">
        <f>IF(K625&gt;0,VLOOKUP(E625,支出入力表!F626:$M$2000,3,FALSE),"")</f>
        <v/>
      </c>
      <c r="G625" s="164" t="str">
        <f>IF(K625&gt;0,VLOOKUP(E625,支出入力表!F626:$M$2000,4,FALSE),"")</f>
        <v/>
      </c>
      <c r="H625" s="166" t="str">
        <f>IF(K625&gt;0,VLOOKUP(E625,支出入力表!F626:$M$2000,5,FALSE),"")</f>
        <v/>
      </c>
      <c r="I625" s="168" t="str">
        <f t="shared" si="19"/>
        <v/>
      </c>
      <c r="K625">
        <f t="shared" si="20"/>
        <v>0</v>
      </c>
      <c r="L625">
        <f>IF(+支出入力表!M626="",0,+支出入力表!M626)</f>
        <v>0</v>
      </c>
      <c r="M625">
        <f>IF(支出入力表!S626="",0,支出入力表!S626)</f>
        <v>0</v>
      </c>
    </row>
    <row r="626" spans="2:13" x14ac:dyDescent="0.55000000000000004">
      <c r="B626" s="163" t="str">
        <f>IF(K626&gt;0,支出入力表!A627,"")</f>
        <v/>
      </c>
      <c r="C626" s="164" t="str">
        <f>IF(K626&gt;0,支出入力表!C627,"")</f>
        <v/>
      </c>
      <c r="D626" s="165" t="str">
        <f>IF(K626&gt;0,支出入力表!E627,"")</f>
        <v/>
      </c>
      <c r="E626" s="165" t="str">
        <f>IF(K626&gt;0,支出入力表!F627,"")</f>
        <v/>
      </c>
      <c r="F626" s="164" t="str">
        <f>IF(K626&gt;0,VLOOKUP(E626,支出入力表!F627:$M$2000,3,FALSE),"")</f>
        <v/>
      </c>
      <c r="G626" s="164" t="str">
        <f>IF(K626&gt;0,VLOOKUP(E626,支出入力表!F627:$M$2000,4,FALSE),"")</f>
        <v/>
      </c>
      <c r="H626" s="166" t="str">
        <f>IF(K626&gt;0,VLOOKUP(E626,支出入力表!F627:$M$2000,5,FALSE),"")</f>
        <v/>
      </c>
      <c r="I626" s="168" t="str">
        <f t="shared" si="19"/>
        <v/>
      </c>
      <c r="K626">
        <f t="shared" si="20"/>
        <v>0</v>
      </c>
      <c r="L626">
        <f>IF(+支出入力表!M627="",0,+支出入力表!M627)</f>
        <v>0</v>
      </c>
      <c r="M626">
        <f>IF(支出入力表!S627="",0,支出入力表!S627)</f>
        <v>0</v>
      </c>
    </row>
    <row r="627" spans="2:13" x14ac:dyDescent="0.55000000000000004">
      <c r="B627" s="163" t="str">
        <f>IF(K627&gt;0,支出入力表!A628,"")</f>
        <v/>
      </c>
      <c r="C627" s="164" t="str">
        <f>IF(K627&gt;0,支出入力表!C628,"")</f>
        <v/>
      </c>
      <c r="D627" s="165" t="str">
        <f>IF(K627&gt;0,支出入力表!E628,"")</f>
        <v/>
      </c>
      <c r="E627" s="165" t="str">
        <f>IF(K627&gt;0,支出入力表!F628,"")</f>
        <v/>
      </c>
      <c r="F627" s="164" t="str">
        <f>IF(K627&gt;0,VLOOKUP(E627,支出入力表!F628:$M$2000,3,FALSE),"")</f>
        <v/>
      </c>
      <c r="G627" s="164" t="str">
        <f>IF(K627&gt;0,VLOOKUP(E627,支出入力表!F628:$M$2000,4,FALSE),"")</f>
        <v/>
      </c>
      <c r="H627" s="166" t="str">
        <f>IF(K627&gt;0,VLOOKUP(E627,支出入力表!F628:$M$2000,5,FALSE),"")</f>
        <v/>
      </c>
      <c r="I627" s="168" t="str">
        <f t="shared" si="19"/>
        <v/>
      </c>
      <c r="K627">
        <f t="shared" si="20"/>
        <v>0</v>
      </c>
      <c r="L627">
        <f>IF(+支出入力表!M628="",0,+支出入力表!M628)</f>
        <v>0</v>
      </c>
      <c r="M627">
        <f>IF(支出入力表!S628="",0,支出入力表!S628)</f>
        <v>0</v>
      </c>
    </row>
    <row r="628" spans="2:13" x14ac:dyDescent="0.55000000000000004">
      <c r="B628" s="163" t="str">
        <f>IF(K628&gt;0,支出入力表!A629,"")</f>
        <v/>
      </c>
      <c r="C628" s="164" t="str">
        <f>IF(K628&gt;0,支出入力表!C629,"")</f>
        <v/>
      </c>
      <c r="D628" s="165" t="str">
        <f>IF(K628&gt;0,支出入力表!E629,"")</f>
        <v/>
      </c>
      <c r="E628" s="165" t="str">
        <f>IF(K628&gt;0,支出入力表!F629,"")</f>
        <v/>
      </c>
      <c r="F628" s="164" t="str">
        <f>IF(K628&gt;0,VLOOKUP(E628,支出入力表!F629:$M$2000,3,FALSE),"")</f>
        <v/>
      </c>
      <c r="G628" s="164" t="str">
        <f>IF(K628&gt;0,VLOOKUP(E628,支出入力表!F629:$M$2000,4,FALSE),"")</f>
        <v/>
      </c>
      <c r="H628" s="166" t="str">
        <f>IF(K628&gt;0,VLOOKUP(E628,支出入力表!F629:$M$2000,5,FALSE),"")</f>
        <v/>
      </c>
      <c r="I628" s="168" t="str">
        <f t="shared" si="19"/>
        <v/>
      </c>
      <c r="K628">
        <f t="shared" si="20"/>
        <v>0</v>
      </c>
      <c r="L628">
        <f>IF(+支出入力表!M629="",0,+支出入力表!M629)</f>
        <v>0</v>
      </c>
      <c r="M628">
        <f>IF(支出入力表!S629="",0,支出入力表!S629)</f>
        <v>0</v>
      </c>
    </row>
    <row r="629" spans="2:13" x14ac:dyDescent="0.55000000000000004">
      <c r="B629" s="163" t="str">
        <f>IF(K629&gt;0,支出入力表!A630,"")</f>
        <v/>
      </c>
      <c r="C629" s="164" t="str">
        <f>IF(K629&gt;0,支出入力表!C630,"")</f>
        <v/>
      </c>
      <c r="D629" s="165" t="str">
        <f>IF(K629&gt;0,支出入力表!E630,"")</f>
        <v/>
      </c>
      <c r="E629" s="165" t="str">
        <f>IF(K629&gt;0,支出入力表!F630,"")</f>
        <v/>
      </c>
      <c r="F629" s="164" t="str">
        <f>IF(K629&gt;0,VLOOKUP(E629,支出入力表!F630:$M$2000,3,FALSE),"")</f>
        <v/>
      </c>
      <c r="G629" s="164" t="str">
        <f>IF(K629&gt;0,VLOOKUP(E629,支出入力表!F630:$M$2000,4,FALSE),"")</f>
        <v/>
      </c>
      <c r="H629" s="166" t="str">
        <f>IF(K629&gt;0,VLOOKUP(E629,支出入力表!F630:$M$2000,5,FALSE),"")</f>
        <v/>
      </c>
      <c r="I629" s="168" t="str">
        <f t="shared" si="19"/>
        <v/>
      </c>
      <c r="K629">
        <f t="shared" si="20"/>
        <v>0</v>
      </c>
      <c r="L629">
        <f>IF(+支出入力表!M630="",0,+支出入力表!M630)</f>
        <v>0</v>
      </c>
      <c r="M629">
        <f>IF(支出入力表!S630="",0,支出入力表!S630)</f>
        <v>0</v>
      </c>
    </row>
    <row r="630" spans="2:13" x14ac:dyDescent="0.55000000000000004">
      <c r="B630" s="163" t="str">
        <f>IF(K630&gt;0,支出入力表!A631,"")</f>
        <v/>
      </c>
      <c r="C630" s="164" t="str">
        <f>IF(K630&gt;0,支出入力表!C631,"")</f>
        <v/>
      </c>
      <c r="D630" s="165" t="str">
        <f>IF(K630&gt;0,支出入力表!E631,"")</f>
        <v/>
      </c>
      <c r="E630" s="165" t="str">
        <f>IF(K630&gt;0,支出入力表!F631,"")</f>
        <v/>
      </c>
      <c r="F630" s="164" t="str">
        <f>IF(K630&gt;0,VLOOKUP(E630,支出入力表!F631:$M$2000,3,FALSE),"")</f>
        <v/>
      </c>
      <c r="G630" s="164" t="str">
        <f>IF(K630&gt;0,VLOOKUP(E630,支出入力表!F631:$M$2000,4,FALSE),"")</f>
        <v/>
      </c>
      <c r="H630" s="166" t="str">
        <f>IF(K630&gt;0,VLOOKUP(E630,支出入力表!F631:$M$2000,5,FALSE),"")</f>
        <v/>
      </c>
      <c r="I630" s="168" t="str">
        <f t="shared" si="19"/>
        <v/>
      </c>
      <c r="K630">
        <f t="shared" si="20"/>
        <v>0</v>
      </c>
      <c r="L630">
        <f>IF(+支出入力表!M631="",0,+支出入力表!M631)</f>
        <v>0</v>
      </c>
      <c r="M630">
        <f>IF(支出入力表!S631="",0,支出入力表!S631)</f>
        <v>0</v>
      </c>
    </row>
    <row r="631" spans="2:13" x14ac:dyDescent="0.55000000000000004">
      <c r="B631" s="163" t="str">
        <f>IF(K631&gt;0,支出入力表!A632,"")</f>
        <v/>
      </c>
      <c r="C631" s="164" t="str">
        <f>IF(K631&gt;0,支出入力表!C632,"")</f>
        <v/>
      </c>
      <c r="D631" s="165" t="str">
        <f>IF(K631&gt;0,支出入力表!E632,"")</f>
        <v/>
      </c>
      <c r="E631" s="165" t="str">
        <f>IF(K631&gt;0,支出入力表!F632,"")</f>
        <v/>
      </c>
      <c r="F631" s="164" t="str">
        <f>IF(K631&gt;0,VLOOKUP(E631,支出入力表!F632:$M$2000,3,FALSE),"")</f>
        <v/>
      </c>
      <c r="G631" s="164" t="str">
        <f>IF(K631&gt;0,VLOOKUP(E631,支出入力表!F632:$M$2000,4,FALSE),"")</f>
        <v/>
      </c>
      <c r="H631" s="166" t="str">
        <f>IF(K631&gt;0,VLOOKUP(E631,支出入力表!F632:$M$2000,5,FALSE),"")</f>
        <v/>
      </c>
      <c r="I631" s="168" t="str">
        <f t="shared" si="19"/>
        <v/>
      </c>
      <c r="K631">
        <f t="shared" si="20"/>
        <v>0</v>
      </c>
      <c r="L631">
        <f>IF(+支出入力表!M632="",0,+支出入力表!M632)</f>
        <v>0</v>
      </c>
      <c r="M631">
        <f>IF(支出入力表!S632="",0,支出入力表!S632)</f>
        <v>0</v>
      </c>
    </row>
    <row r="632" spans="2:13" x14ac:dyDescent="0.55000000000000004">
      <c r="B632" s="163" t="str">
        <f>IF(K632&gt;0,支出入力表!A633,"")</f>
        <v/>
      </c>
      <c r="C632" s="164" t="str">
        <f>IF(K632&gt;0,支出入力表!C633,"")</f>
        <v/>
      </c>
      <c r="D632" s="165" t="str">
        <f>IF(K632&gt;0,支出入力表!E633,"")</f>
        <v/>
      </c>
      <c r="E632" s="165" t="str">
        <f>IF(K632&gt;0,支出入力表!F633,"")</f>
        <v/>
      </c>
      <c r="F632" s="164" t="str">
        <f>IF(K632&gt;0,VLOOKUP(E632,支出入力表!F633:$M$2000,3,FALSE),"")</f>
        <v/>
      </c>
      <c r="G632" s="164" t="str">
        <f>IF(K632&gt;0,VLOOKUP(E632,支出入力表!F633:$M$2000,4,FALSE),"")</f>
        <v/>
      </c>
      <c r="H632" s="166" t="str">
        <f>IF(K632&gt;0,VLOOKUP(E632,支出入力表!F633:$M$2000,5,FALSE),"")</f>
        <v/>
      </c>
      <c r="I632" s="168" t="str">
        <f t="shared" si="19"/>
        <v/>
      </c>
      <c r="K632">
        <f t="shared" si="20"/>
        <v>0</v>
      </c>
      <c r="L632">
        <f>IF(+支出入力表!M633="",0,+支出入力表!M633)</f>
        <v>0</v>
      </c>
      <c r="M632">
        <f>IF(支出入力表!S633="",0,支出入力表!S633)</f>
        <v>0</v>
      </c>
    </row>
    <row r="633" spans="2:13" x14ac:dyDescent="0.55000000000000004">
      <c r="B633" s="163" t="str">
        <f>IF(K633&gt;0,支出入力表!A634,"")</f>
        <v/>
      </c>
      <c r="C633" s="164" t="str">
        <f>IF(K633&gt;0,支出入力表!C634,"")</f>
        <v/>
      </c>
      <c r="D633" s="165" t="str">
        <f>IF(K633&gt;0,支出入力表!E634,"")</f>
        <v/>
      </c>
      <c r="E633" s="165" t="str">
        <f>IF(K633&gt;0,支出入力表!F634,"")</f>
        <v/>
      </c>
      <c r="F633" s="164" t="str">
        <f>IF(K633&gt;0,VLOOKUP(E633,支出入力表!F634:$M$2000,3,FALSE),"")</f>
        <v/>
      </c>
      <c r="G633" s="164" t="str">
        <f>IF(K633&gt;0,VLOOKUP(E633,支出入力表!F634:$M$2000,4,FALSE),"")</f>
        <v/>
      </c>
      <c r="H633" s="166" t="str">
        <f>IF(K633&gt;0,VLOOKUP(E633,支出入力表!F634:$M$2000,5,FALSE),"")</f>
        <v/>
      </c>
      <c r="I633" s="168" t="str">
        <f t="shared" si="19"/>
        <v/>
      </c>
      <c r="K633">
        <f t="shared" si="20"/>
        <v>0</v>
      </c>
      <c r="L633">
        <f>IF(+支出入力表!M634="",0,+支出入力表!M634)</f>
        <v>0</v>
      </c>
      <c r="M633">
        <f>IF(支出入力表!S634="",0,支出入力表!S634)</f>
        <v>0</v>
      </c>
    </row>
    <row r="634" spans="2:13" x14ac:dyDescent="0.55000000000000004">
      <c r="B634" s="163" t="str">
        <f>IF(K634&gt;0,支出入力表!A635,"")</f>
        <v/>
      </c>
      <c r="C634" s="164" t="str">
        <f>IF(K634&gt;0,支出入力表!C635,"")</f>
        <v/>
      </c>
      <c r="D634" s="165" t="str">
        <f>IF(K634&gt;0,支出入力表!E635,"")</f>
        <v/>
      </c>
      <c r="E634" s="165" t="str">
        <f>IF(K634&gt;0,支出入力表!F635,"")</f>
        <v/>
      </c>
      <c r="F634" s="164" t="str">
        <f>IF(K634&gt;0,VLOOKUP(E634,支出入力表!F635:$M$2000,3,FALSE),"")</f>
        <v/>
      </c>
      <c r="G634" s="164" t="str">
        <f>IF(K634&gt;0,VLOOKUP(E634,支出入力表!F635:$M$2000,4,FALSE),"")</f>
        <v/>
      </c>
      <c r="H634" s="166" t="str">
        <f>IF(K634&gt;0,VLOOKUP(E634,支出入力表!F635:$M$2000,5,FALSE),"")</f>
        <v/>
      </c>
      <c r="I634" s="168" t="str">
        <f t="shared" si="19"/>
        <v/>
      </c>
      <c r="K634">
        <f t="shared" si="20"/>
        <v>0</v>
      </c>
      <c r="L634">
        <f>IF(+支出入力表!M635="",0,+支出入力表!M635)</f>
        <v>0</v>
      </c>
      <c r="M634">
        <f>IF(支出入力表!S635="",0,支出入力表!S635)</f>
        <v>0</v>
      </c>
    </row>
    <row r="635" spans="2:13" x14ac:dyDescent="0.55000000000000004">
      <c r="B635" s="163" t="str">
        <f>IF(K635&gt;0,支出入力表!A636,"")</f>
        <v/>
      </c>
      <c r="C635" s="164" t="str">
        <f>IF(K635&gt;0,支出入力表!C636,"")</f>
        <v/>
      </c>
      <c r="D635" s="165" t="str">
        <f>IF(K635&gt;0,支出入力表!E636,"")</f>
        <v/>
      </c>
      <c r="E635" s="165" t="str">
        <f>IF(K635&gt;0,支出入力表!F636,"")</f>
        <v/>
      </c>
      <c r="F635" s="164" t="str">
        <f>IF(K635&gt;0,VLOOKUP(E635,支出入力表!F636:$M$2000,3,FALSE),"")</f>
        <v/>
      </c>
      <c r="G635" s="164" t="str">
        <f>IF(K635&gt;0,VLOOKUP(E635,支出入力表!F636:$M$2000,4,FALSE),"")</f>
        <v/>
      </c>
      <c r="H635" s="166" t="str">
        <f>IF(K635&gt;0,VLOOKUP(E635,支出入力表!F636:$M$2000,5,FALSE),"")</f>
        <v/>
      </c>
      <c r="I635" s="168" t="str">
        <f t="shared" si="19"/>
        <v/>
      </c>
      <c r="K635">
        <f t="shared" si="20"/>
        <v>0</v>
      </c>
      <c r="L635">
        <f>IF(+支出入力表!M636="",0,+支出入力表!M636)</f>
        <v>0</v>
      </c>
      <c r="M635">
        <f>IF(支出入力表!S636="",0,支出入力表!S636)</f>
        <v>0</v>
      </c>
    </row>
    <row r="636" spans="2:13" x14ac:dyDescent="0.55000000000000004">
      <c r="B636" s="163" t="str">
        <f>IF(K636&gt;0,支出入力表!A637,"")</f>
        <v/>
      </c>
      <c r="C636" s="164" t="str">
        <f>IF(K636&gt;0,支出入力表!C637,"")</f>
        <v/>
      </c>
      <c r="D636" s="165" t="str">
        <f>IF(K636&gt;0,支出入力表!E637,"")</f>
        <v/>
      </c>
      <c r="E636" s="165" t="str">
        <f>IF(K636&gt;0,支出入力表!F637,"")</f>
        <v/>
      </c>
      <c r="F636" s="164" t="str">
        <f>IF(K636&gt;0,VLOOKUP(E636,支出入力表!F637:$M$2000,3,FALSE),"")</f>
        <v/>
      </c>
      <c r="G636" s="164" t="str">
        <f>IF(K636&gt;0,VLOOKUP(E636,支出入力表!F637:$M$2000,4,FALSE),"")</f>
        <v/>
      </c>
      <c r="H636" s="166" t="str">
        <f>IF(K636&gt;0,VLOOKUP(E636,支出入力表!F637:$M$2000,5,FALSE),"")</f>
        <v/>
      </c>
      <c r="I636" s="168" t="str">
        <f t="shared" si="19"/>
        <v/>
      </c>
      <c r="K636">
        <f t="shared" si="20"/>
        <v>0</v>
      </c>
      <c r="L636">
        <f>IF(+支出入力表!M637="",0,+支出入力表!M637)</f>
        <v>0</v>
      </c>
      <c r="M636">
        <f>IF(支出入力表!S637="",0,支出入力表!S637)</f>
        <v>0</v>
      </c>
    </row>
    <row r="637" spans="2:13" x14ac:dyDescent="0.55000000000000004">
      <c r="B637" s="163" t="str">
        <f>IF(K637&gt;0,支出入力表!A638,"")</f>
        <v/>
      </c>
      <c r="C637" s="164" t="str">
        <f>IF(K637&gt;0,支出入力表!C638,"")</f>
        <v/>
      </c>
      <c r="D637" s="165" t="str">
        <f>IF(K637&gt;0,支出入力表!E638,"")</f>
        <v/>
      </c>
      <c r="E637" s="165" t="str">
        <f>IF(K637&gt;0,支出入力表!F638,"")</f>
        <v/>
      </c>
      <c r="F637" s="164" t="str">
        <f>IF(K637&gt;0,VLOOKUP(E637,支出入力表!F638:$M$2000,3,FALSE),"")</f>
        <v/>
      </c>
      <c r="G637" s="164" t="str">
        <f>IF(K637&gt;0,VLOOKUP(E637,支出入力表!F638:$M$2000,4,FALSE),"")</f>
        <v/>
      </c>
      <c r="H637" s="166" t="str">
        <f>IF(K637&gt;0,VLOOKUP(E637,支出入力表!F638:$M$2000,5,FALSE),"")</f>
        <v/>
      </c>
      <c r="I637" s="168" t="str">
        <f t="shared" si="19"/>
        <v/>
      </c>
      <c r="K637">
        <f t="shared" si="20"/>
        <v>0</v>
      </c>
      <c r="L637">
        <f>IF(+支出入力表!M638="",0,+支出入力表!M638)</f>
        <v>0</v>
      </c>
      <c r="M637">
        <f>IF(支出入力表!S638="",0,支出入力表!S638)</f>
        <v>0</v>
      </c>
    </row>
    <row r="638" spans="2:13" x14ac:dyDescent="0.55000000000000004">
      <c r="B638" s="163" t="str">
        <f>IF(K638&gt;0,支出入力表!A639,"")</f>
        <v/>
      </c>
      <c r="C638" s="164" t="str">
        <f>IF(K638&gt;0,支出入力表!C639,"")</f>
        <v/>
      </c>
      <c r="D638" s="165" t="str">
        <f>IF(K638&gt;0,支出入力表!E639,"")</f>
        <v/>
      </c>
      <c r="E638" s="165" t="str">
        <f>IF(K638&gt;0,支出入力表!F639,"")</f>
        <v/>
      </c>
      <c r="F638" s="164" t="str">
        <f>IF(K638&gt;0,VLOOKUP(E638,支出入力表!F639:$M$2000,3,FALSE),"")</f>
        <v/>
      </c>
      <c r="G638" s="164" t="str">
        <f>IF(K638&gt;0,VLOOKUP(E638,支出入力表!F639:$M$2000,4,FALSE),"")</f>
        <v/>
      </c>
      <c r="H638" s="166" t="str">
        <f>IF(K638&gt;0,VLOOKUP(E638,支出入力表!F639:$M$2000,5,FALSE),"")</f>
        <v/>
      </c>
      <c r="I638" s="168" t="str">
        <f t="shared" si="19"/>
        <v/>
      </c>
      <c r="K638">
        <f t="shared" si="20"/>
        <v>0</v>
      </c>
      <c r="L638">
        <f>IF(+支出入力表!M639="",0,+支出入力表!M639)</f>
        <v>0</v>
      </c>
      <c r="M638">
        <f>IF(支出入力表!S639="",0,支出入力表!S639)</f>
        <v>0</v>
      </c>
    </row>
    <row r="639" spans="2:13" x14ac:dyDescent="0.55000000000000004">
      <c r="B639" s="163" t="str">
        <f>IF(K639&gt;0,支出入力表!A640,"")</f>
        <v/>
      </c>
      <c r="C639" s="164" t="str">
        <f>IF(K639&gt;0,支出入力表!C640,"")</f>
        <v/>
      </c>
      <c r="D639" s="165" t="str">
        <f>IF(K639&gt;0,支出入力表!E640,"")</f>
        <v/>
      </c>
      <c r="E639" s="165" t="str">
        <f>IF(K639&gt;0,支出入力表!F640,"")</f>
        <v/>
      </c>
      <c r="F639" s="164" t="str">
        <f>IF(K639&gt;0,VLOOKUP(E639,支出入力表!F640:$M$2000,3,FALSE),"")</f>
        <v/>
      </c>
      <c r="G639" s="164" t="str">
        <f>IF(K639&gt;0,VLOOKUP(E639,支出入力表!F640:$M$2000,4,FALSE),"")</f>
        <v/>
      </c>
      <c r="H639" s="166" t="str">
        <f>IF(K639&gt;0,VLOOKUP(E639,支出入力表!F640:$M$2000,5,FALSE),"")</f>
        <v/>
      </c>
      <c r="I639" s="168" t="str">
        <f t="shared" si="19"/>
        <v/>
      </c>
      <c r="K639">
        <f t="shared" si="20"/>
        <v>0</v>
      </c>
      <c r="L639">
        <f>IF(+支出入力表!M640="",0,+支出入力表!M640)</f>
        <v>0</v>
      </c>
      <c r="M639">
        <f>IF(支出入力表!S640="",0,支出入力表!S640)</f>
        <v>0</v>
      </c>
    </row>
    <row r="640" spans="2:13" x14ac:dyDescent="0.55000000000000004">
      <c r="B640" s="163" t="str">
        <f>IF(K640&gt;0,支出入力表!A641,"")</f>
        <v/>
      </c>
      <c r="C640" s="164" t="str">
        <f>IF(K640&gt;0,支出入力表!C641,"")</f>
        <v/>
      </c>
      <c r="D640" s="165" t="str">
        <f>IF(K640&gt;0,支出入力表!E641,"")</f>
        <v/>
      </c>
      <c r="E640" s="165" t="str">
        <f>IF(K640&gt;0,支出入力表!F641,"")</f>
        <v/>
      </c>
      <c r="F640" s="164" t="str">
        <f>IF(K640&gt;0,VLOOKUP(E640,支出入力表!F641:$M$2000,3,FALSE),"")</f>
        <v/>
      </c>
      <c r="G640" s="164" t="str">
        <f>IF(K640&gt;0,VLOOKUP(E640,支出入力表!F641:$M$2000,4,FALSE),"")</f>
        <v/>
      </c>
      <c r="H640" s="166" t="str">
        <f>IF(K640&gt;0,VLOOKUP(E640,支出入力表!F641:$M$2000,5,FALSE),"")</f>
        <v/>
      </c>
      <c r="I640" s="168" t="str">
        <f t="shared" si="19"/>
        <v/>
      </c>
      <c r="K640">
        <f t="shared" si="20"/>
        <v>0</v>
      </c>
      <c r="L640">
        <f>IF(+支出入力表!M641="",0,+支出入力表!M641)</f>
        <v>0</v>
      </c>
      <c r="M640">
        <f>IF(支出入力表!S641="",0,支出入力表!S641)</f>
        <v>0</v>
      </c>
    </row>
    <row r="641" spans="2:13" x14ac:dyDescent="0.55000000000000004">
      <c r="B641" s="163" t="str">
        <f>IF(K641&gt;0,支出入力表!A642,"")</f>
        <v/>
      </c>
      <c r="C641" s="164" t="str">
        <f>IF(K641&gt;0,支出入力表!C642,"")</f>
        <v/>
      </c>
      <c r="D641" s="165" t="str">
        <f>IF(K641&gt;0,支出入力表!E642,"")</f>
        <v/>
      </c>
      <c r="E641" s="165" t="str">
        <f>IF(K641&gt;0,支出入力表!F642,"")</f>
        <v/>
      </c>
      <c r="F641" s="164" t="str">
        <f>IF(K641&gt;0,VLOOKUP(E641,支出入力表!F642:$M$2000,3,FALSE),"")</f>
        <v/>
      </c>
      <c r="G641" s="164" t="str">
        <f>IF(K641&gt;0,VLOOKUP(E641,支出入力表!F642:$M$2000,4,FALSE),"")</f>
        <v/>
      </c>
      <c r="H641" s="166" t="str">
        <f>IF(K641&gt;0,VLOOKUP(E641,支出入力表!F642:$M$2000,5,FALSE),"")</f>
        <v/>
      </c>
      <c r="I641" s="168" t="str">
        <f t="shared" si="19"/>
        <v/>
      </c>
      <c r="K641">
        <f t="shared" si="20"/>
        <v>0</v>
      </c>
      <c r="L641">
        <f>IF(+支出入力表!M642="",0,+支出入力表!M642)</f>
        <v>0</v>
      </c>
      <c r="M641">
        <f>IF(支出入力表!S642="",0,支出入力表!S642)</f>
        <v>0</v>
      </c>
    </row>
    <row r="642" spans="2:13" x14ac:dyDescent="0.55000000000000004">
      <c r="B642" s="163" t="str">
        <f>IF(K642&gt;0,支出入力表!A643,"")</f>
        <v/>
      </c>
      <c r="C642" s="164" t="str">
        <f>IF(K642&gt;0,支出入力表!C643,"")</f>
        <v/>
      </c>
      <c r="D642" s="165" t="str">
        <f>IF(K642&gt;0,支出入力表!E643,"")</f>
        <v/>
      </c>
      <c r="E642" s="165" t="str">
        <f>IF(K642&gt;0,支出入力表!F643,"")</f>
        <v/>
      </c>
      <c r="F642" s="164" t="str">
        <f>IF(K642&gt;0,VLOOKUP(E642,支出入力表!F643:$M$2000,3,FALSE),"")</f>
        <v/>
      </c>
      <c r="G642" s="164" t="str">
        <f>IF(K642&gt;0,VLOOKUP(E642,支出入力表!F643:$M$2000,4,FALSE),"")</f>
        <v/>
      </c>
      <c r="H642" s="166" t="str">
        <f>IF(K642&gt;0,VLOOKUP(E642,支出入力表!F643:$M$2000,5,FALSE),"")</f>
        <v/>
      </c>
      <c r="I642" s="168" t="str">
        <f t="shared" si="19"/>
        <v/>
      </c>
      <c r="K642">
        <f t="shared" si="20"/>
        <v>0</v>
      </c>
      <c r="L642">
        <f>IF(+支出入力表!M643="",0,+支出入力表!M643)</f>
        <v>0</v>
      </c>
      <c r="M642">
        <f>IF(支出入力表!S643="",0,支出入力表!S643)</f>
        <v>0</v>
      </c>
    </row>
    <row r="643" spans="2:13" x14ac:dyDescent="0.55000000000000004">
      <c r="B643" s="163" t="str">
        <f>IF(K643&gt;0,支出入力表!A644,"")</f>
        <v/>
      </c>
      <c r="C643" s="164" t="str">
        <f>IF(K643&gt;0,支出入力表!C644,"")</f>
        <v/>
      </c>
      <c r="D643" s="165" t="str">
        <f>IF(K643&gt;0,支出入力表!E644,"")</f>
        <v/>
      </c>
      <c r="E643" s="165" t="str">
        <f>IF(K643&gt;0,支出入力表!F644,"")</f>
        <v/>
      </c>
      <c r="F643" s="164" t="str">
        <f>IF(K643&gt;0,VLOOKUP(E643,支出入力表!F644:$M$2000,3,FALSE),"")</f>
        <v/>
      </c>
      <c r="G643" s="164" t="str">
        <f>IF(K643&gt;0,VLOOKUP(E643,支出入力表!F644:$M$2000,4,FALSE),"")</f>
        <v/>
      </c>
      <c r="H643" s="166" t="str">
        <f>IF(K643&gt;0,VLOOKUP(E643,支出入力表!F644:$M$2000,5,FALSE),"")</f>
        <v/>
      </c>
      <c r="I643" s="168" t="str">
        <f t="shared" si="19"/>
        <v/>
      </c>
      <c r="K643">
        <f t="shared" si="20"/>
        <v>0</v>
      </c>
      <c r="L643">
        <f>IF(+支出入力表!M644="",0,+支出入力表!M644)</f>
        <v>0</v>
      </c>
      <c r="M643">
        <f>IF(支出入力表!S644="",0,支出入力表!S644)</f>
        <v>0</v>
      </c>
    </row>
    <row r="644" spans="2:13" x14ac:dyDescent="0.55000000000000004">
      <c r="B644" s="163" t="str">
        <f>IF(K644&gt;0,支出入力表!A645,"")</f>
        <v/>
      </c>
      <c r="C644" s="164" t="str">
        <f>IF(K644&gt;0,支出入力表!C645,"")</f>
        <v/>
      </c>
      <c r="D644" s="165" t="str">
        <f>IF(K644&gt;0,支出入力表!E645,"")</f>
        <v/>
      </c>
      <c r="E644" s="165" t="str">
        <f>IF(K644&gt;0,支出入力表!F645,"")</f>
        <v/>
      </c>
      <c r="F644" s="164" t="str">
        <f>IF(K644&gt;0,VLOOKUP(E644,支出入力表!F645:$M$2000,3,FALSE),"")</f>
        <v/>
      </c>
      <c r="G644" s="164" t="str">
        <f>IF(K644&gt;0,VLOOKUP(E644,支出入力表!F645:$M$2000,4,FALSE),"")</f>
        <v/>
      </c>
      <c r="H644" s="166" t="str">
        <f>IF(K644&gt;0,VLOOKUP(E644,支出入力表!F645:$M$2000,5,FALSE),"")</f>
        <v/>
      </c>
      <c r="I644" s="168" t="str">
        <f t="shared" si="19"/>
        <v/>
      </c>
      <c r="K644">
        <f t="shared" si="20"/>
        <v>0</v>
      </c>
      <c r="L644">
        <f>IF(+支出入力表!M645="",0,+支出入力表!M645)</f>
        <v>0</v>
      </c>
      <c r="M644">
        <f>IF(支出入力表!S645="",0,支出入力表!S645)</f>
        <v>0</v>
      </c>
    </row>
    <row r="645" spans="2:13" x14ac:dyDescent="0.55000000000000004">
      <c r="B645" s="163" t="str">
        <f>IF(K645&gt;0,支出入力表!A646,"")</f>
        <v/>
      </c>
      <c r="C645" s="164" t="str">
        <f>IF(K645&gt;0,支出入力表!C646,"")</f>
        <v/>
      </c>
      <c r="D645" s="165" t="str">
        <f>IF(K645&gt;0,支出入力表!E646,"")</f>
        <v/>
      </c>
      <c r="E645" s="165" t="str">
        <f>IF(K645&gt;0,支出入力表!F646,"")</f>
        <v/>
      </c>
      <c r="F645" s="164" t="str">
        <f>IF(K645&gt;0,VLOOKUP(E645,支出入力表!F646:$M$2000,3,FALSE),"")</f>
        <v/>
      </c>
      <c r="G645" s="164" t="str">
        <f>IF(K645&gt;0,VLOOKUP(E645,支出入力表!F646:$M$2000,4,FALSE),"")</f>
        <v/>
      </c>
      <c r="H645" s="166" t="str">
        <f>IF(K645&gt;0,VLOOKUP(E645,支出入力表!F646:$M$2000,5,FALSE),"")</f>
        <v/>
      </c>
      <c r="I645" s="168" t="str">
        <f t="shared" si="19"/>
        <v/>
      </c>
      <c r="K645">
        <f t="shared" si="20"/>
        <v>0</v>
      </c>
      <c r="L645">
        <f>IF(+支出入力表!M646="",0,+支出入力表!M646)</f>
        <v>0</v>
      </c>
      <c r="M645">
        <f>IF(支出入力表!S646="",0,支出入力表!S646)</f>
        <v>0</v>
      </c>
    </row>
    <row r="646" spans="2:13" x14ac:dyDescent="0.55000000000000004">
      <c r="B646" s="163" t="str">
        <f>IF(K646&gt;0,支出入力表!A647,"")</f>
        <v/>
      </c>
      <c r="C646" s="164" t="str">
        <f>IF(K646&gt;0,支出入力表!C647,"")</f>
        <v/>
      </c>
      <c r="D646" s="165" t="str">
        <f>IF(K646&gt;0,支出入力表!E647,"")</f>
        <v/>
      </c>
      <c r="E646" s="165" t="str">
        <f>IF(K646&gt;0,支出入力表!F647,"")</f>
        <v/>
      </c>
      <c r="F646" s="164" t="str">
        <f>IF(K646&gt;0,VLOOKUP(E646,支出入力表!F647:$M$2000,3,FALSE),"")</f>
        <v/>
      </c>
      <c r="G646" s="164" t="str">
        <f>IF(K646&gt;0,VLOOKUP(E646,支出入力表!F647:$M$2000,4,FALSE),"")</f>
        <v/>
      </c>
      <c r="H646" s="166" t="str">
        <f>IF(K646&gt;0,VLOOKUP(E646,支出入力表!F647:$M$2000,5,FALSE),"")</f>
        <v/>
      </c>
      <c r="I646" s="168" t="str">
        <f t="shared" ref="I646:I709" si="21">IF(K646&gt;0,K646,"")</f>
        <v/>
      </c>
      <c r="K646">
        <f t="shared" ref="K646:K709" si="22">+L646+M646</f>
        <v>0</v>
      </c>
      <c r="L646">
        <f>IF(+支出入力表!M647="",0,+支出入力表!M647)</f>
        <v>0</v>
      </c>
      <c r="M646">
        <f>IF(支出入力表!S647="",0,支出入力表!S647)</f>
        <v>0</v>
      </c>
    </row>
    <row r="647" spans="2:13" x14ac:dyDescent="0.55000000000000004">
      <c r="B647" s="163" t="str">
        <f>IF(K647&gt;0,支出入力表!A648,"")</f>
        <v/>
      </c>
      <c r="C647" s="164" t="str">
        <f>IF(K647&gt;0,支出入力表!C648,"")</f>
        <v/>
      </c>
      <c r="D647" s="165" t="str">
        <f>IF(K647&gt;0,支出入力表!E648,"")</f>
        <v/>
      </c>
      <c r="E647" s="165" t="str">
        <f>IF(K647&gt;0,支出入力表!F648,"")</f>
        <v/>
      </c>
      <c r="F647" s="164" t="str">
        <f>IF(K647&gt;0,VLOOKUP(E647,支出入力表!F648:$M$2000,3,FALSE),"")</f>
        <v/>
      </c>
      <c r="G647" s="164" t="str">
        <f>IF(K647&gt;0,VLOOKUP(E647,支出入力表!F648:$M$2000,4,FALSE),"")</f>
        <v/>
      </c>
      <c r="H647" s="166" t="str">
        <f>IF(K647&gt;0,VLOOKUP(E647,支出入力表!F648:$M$2000,5,FALSE),"")</f>
        <v/>
      </c>
      <c r="I647" s="168" t="str">
        <f t="shared" si="21"/>
        <v/>
      </c>
      <c r="K647">
        <f t="shared" si="22"/>
        <v>0</v>
      </c>
      <c r="L647">
        <f>IF(+支出入力表!M648="",0,+支出入力表!M648)</f>
        <v>0</v>
      </c>
      <c r="M647">
        <f>IF(支出入力表!S648="",0,支出入力表!S648)</f>
        <v>0</v>
      </c>
    </row>
    <row r="648" spans="2:13" x14ac:dyDescent="0.55000000000000004">
      <c r="B648" s="163" t="str">
        <f>IF(K648&gt;0,支出入力表!A649,"")</f>
        <v/>
      </c>
      <c r="C648" s="164" t="str">
        <f>IF(K648&gt;0,支出入力表!C649,"")</f>
        <v/>
      </c>
      <c r="D648" s="165" t="str">
        <f>IF(K648&gt;0,支出入力表!E649,"")</f>
        <v/>
      </c>
      <c r="E648" s="165" t="str">
        <f>IF(K648&gt;0,支出入力表!F649,"")</f>
        <v/>
      </c>
      <c r="F648" s="164" t="str">
        <f>IF(K648&gt;0,VLOOKUP(E648,支出入力表!F649:$M$2000,3,FALSE),"")</f>
        <v/>
      </c>
      <c r="G648" s="164" t="str">
        <f>IF(K648&gt;0,VLOOKUP(E648,支出入力表!F649:$M$2000,4,FALSE),"")</f>
        <v/>
      </c>
      <c r="H648" s="166" t="str">
        <f>IF(K648&gt;0,VLOOKUP(E648,支出入力表!F649:$M$2000,5,FALSE),"")</f>
        <v/>
      </c>
      <c r="I648" s="168" t="str">
        <f t="shared" si="21"/>
        <v/>
      </c>
      <c r="K648">
        <f t="shared" si="22"/>
        <v>0</v>
      </c>
      <c r="L648">
        <f>IF(+支出入力表!M649="",0,+支出入力表!M649)</f>
        <v>0</v>
      </c>
      <c r="M648">
        <f>IF(支出入力表!S649="",0,支出入力表!S649)</f>
        <v>0</v>
      </c>
    </row>
    <row r="649" spans="2:13" x14ac:dyDescent="0.55000000000000004">
      <c r="B649" s="163" t="str">
        <f>IF(K649&gt;0,支出入力表!A650,"")</f>
        <v/>
      </c>
      <c r="C649" s="164" t="str">
        <f>IF(K649&gt;0,支出入力表!C650,"")</f>
        <v/>
      </c>
      <c r="D649" s="165" t="str">
        <f>IF(K649&gt;0,支出入力表!E650,"")</f>
        <v/>
      </c>
      <c r="E649" s="165" t="str">
        <f>IF(K649&gt;0,支出入力表!F650,"")</f>
        <v/>
      </c>
      <c r="F649" s="164" t="str">
        <f>IF(K649&gt;0,VLOOKUP(E649,支出入力表!F650:$M$2000,3,FALSE),"")</f>
        <v/>
      </c>
      <c r="G649" s="164" t="str">
        <f>IF(K649&gt;0,VLOOKUP(E649,支出入力表!F650:$M$2000,4,FALSE),"")</f>
        <v/>
      </c>
      <c r="H649" s="166" t="str">
        <f>IF(K649&gt;0,VLOOKUP(E649,支出入力表!F650:$M$2000,5,FALSE),"")</f>
        <v/>
      </c>
      <c r="I649" s="168" t="str">
        <f t="shared" si="21"/>
        <v/>
      </c>
      <c r="K649">
        <f t="shared" si="22"/>
        <v>0</v>
      </c>
      <c r="L649">
        <f>IF(+支出入力表!M650="",0,+支出入力表!M650)</f>
        <v>0</v>
      </c>
      <c r="M649">
        <f>IF(支出入力表!S650="",0,支出入力表!S650)</f>
        <v>0</v>
      </c>
    </row>
    <row r="650" spans="2:13" x14ac:dyDescent="0.55000000000000004">
      <c r="B650" s="163" t="str">
        <f>IF(K650&gt;0,支出入力表!A651,"")</f>
        <v/>
      </c>
      <c r="C650" s="164" t="str">
        <f>IF(K650&gt;0,支出入力表!C651,"")</f>
        <v/>
      </c>
      <c r="D650" s="165" t="str">
        <f>IF(K650&gt;0,支出入力表!E651,"")</f>
        <v/>
      </c>
      <c r="E650" s="165" t="str">
        <f>IF(K650&gt;0,支出入力表!F651,"")</f>
        <v/>
      </c>
      <c r="F650" s="164" t="str">
        <f>IF(K650&gt;0,VLOOKUP(E650,支出入力表!F651:$M$2000,3,FALSE),"")</f>
        <v/>
      </c>
      <c r="G650" s="164" t="str">
        <f>IF(K650&gt;0,VLOOKUP(E650,支出入力表!F651:$M$2000,4,FALSE),"")</f>
        <v/>
      </c>
      <c r="H650" s="166" t="str">
        <f>IF(K650&gt;0,VLOOKUP(E650,支出入力表!F651:$M$2000,5,FALSE),"")</f>
        <v/>
      </c>
      <c r="I650" s="168" t="str">
        <f t="shared" si="21"/>
        <v/>
      </c>
      <c r="K650">
        <f t="shared" si="22"/>
        <v>0</v>
      </c>
      <c r="L650">
        <f>IF(+支出入力表!M651="",0,+支出入力表!M651)</f>
        <v>0</v>
      </c>
      <c r="M650">
        <f>IF(支出入力表!S651="",0,支出入力表!S651)</f>
        <v>0</v>
      </c>
    </row>
    <row r="651" spans="2:13" x14ac:dyDescent="0.55000000000000004">
      <c r="B651" s="163" t="str">
        <f>IF(K651&gt;0,支出入力表!A652,"")</f>
        <v/>
      </c>
      <c r="C651" s="164" t="str">
        <f>IF(K651&gt;0,支出入力表!C652,"")</f>
        <v/>
      </c>
      <c r="D651" s="165" t="str">
        <f>IF(K651&gt;0,支出入力表!E652,"")</f>
        <v/>
      </c>
      <c r="E651" s="165" t="str">
        <f>IF(K651&gt;0,支出入力表!F652,"")</f>
        <v/>
      </c>
      <c r="F651" s="164" t="str">
        <f>IF(K651&gt;0,VLOOKUP(E651,支出入力表!F652:$M$2000,3,FALSE),"")</f>
        <v/>
      </c>
      <c r="G651" s="164" t="str">
        <f>IF(K651&gt;0,VLOOKUP(E651,支出入力表!F652:$M$2000,4,FALSE),"")</f>
        <v/>
      </c>
      <c r="H651" s="166" t="str">
        <f>IF(K651&gt;0,VLOOKUP(E651,支出入力表!F652:$M$2000,5,FALSE),"")</f>
        <v/>
      </c>
      <c r="I651" s="168" t="str">
        <f t="shared" si="21"/>
        <v/>
      </c>
      <c r="K651">
        <f t="shared" si="22"/>
        <v>0</v>
      </c>
      <c r="L651">
        <f>IF(+支出入力表!M652="",0,+支出入力表!M652)</f>
        <v>0</v>
      </c>
      <c r="M651">
        <f>IF(支出入力表!S652="",0,支出入力表!S652)</f>
        <v>0</v>
      </c>
    </row>
    <row r="652" spans="2:13" x14ac:dyDescent="0.55000000000000004">
      <c r="B652" s="163" t="str">
        <f>IF(K652&gt;0,支出入力表!A653,"")</f>
        <v/>
      </c>
      <c r="C652" s="164" t="str">
        <f>IF(K652&gt;0,支出入力表!C653,"")</f>
        <v/>
      </c>
      <c r="D652" s="165" t="str">
        <f>IF(K652&gt;0,支出入力表!E653,"")</f>
        <v/>
      </c>
      <c r="E652" s="165" t="str">
        <f>IF(K652&gt;0,支出入力表!F653,"")</f>
        <v/>
      </c>
      <c r="F652" s="164" t="str">
        <f>IF(K652&gt;0,VLOOKUP(E652,支出入力表!F653:$M$2000,3,FALSE),"")</f>
        <v/>
      </c>
      <c r="G652" s="164" t="str">
        <f>IF(K652&gt;0,VLOOKUP(E652,支出入力表!F653:$M$2000,4,FALSE),"")</f>
        <v/>
      </c>
      <c r="H652" s="166" t="str">
        <f>IF(K652&gt;0,VLOOKUP(E652,支出入力表!F653:$M$2000,5,FALSE),"")</f>
        <v/>
      </c>
      <c r="I652" s="168" t="str">
        <f t="shared" si="21"/>
        <v/>
      </c>
      <c r="K652">
        <f t="shared" si="22"/>
        <v>0</v>
      </c>
      <c r="L652">
        <f>IF(+支出入力表!M653="",0,+支出入力表!M653)</f>
        <v>0</v>
      </c>
      <c r="M652">
        <f>IF(支出入力表!S653="",0,支出入力表!S653)</f>
        <v>0</v>
      </c>
    </row>
    <row r="653" spans="2:13" x14ac:dyDescent="0.55000000000000004">
      <c r="B653" s="163" t="str">
        <f>IF(K653&gt;0,支出入力表!A654,"")</f>
        <v/>
      </c>
      <c r="C653" s="164" t="str">
        <f>IF(K653&gt;0,支出入力表!C654,"")</f>
        <v/>
      </c>
      <c r="D653" s="165" t="str">
        <f>IF(K653&gt;0,支出入力表!E654,"")</f>
        <v/>
      </c>
      <c r="E653" s="165" t="str">
        <f>IF(K653&gt;0,支出入力表!F654,"")</f>
        <v/>
      </c>
      <c r="F653" s="164" t="str">
        <f>IF(K653&gt;0,VLOOKUP(E653,支出入力表!F654:$M$2000,3,FALSE),"")</f>
        <v/>
      </c>
      <c r="G653" s="164" t="str">
        <f>IF(K653&gt;0,VLOOKUP(E653,支出入力表!F654:$M$2000,4,FALSE),"")</f>
        <v/>
      </c>
      <c r="H653" s="166" t="str">
        <f>IF(K653&gt;0,VLOOKUP(E653,支出入力表!F654:$M$2000,5,FALSE),"")</f>
        <v/>
      </c>
      <c r="I653" s="168" t="str">
        <f t="shared" si="21"/>
        <v/>
      </c>
      <c r="K653">
        <f t="shared" si="22"/>
        <v>0</v>
      </c>
      <c r="L653">
        <f>IF(+支出入力表!M654="",0,+支出入力表!M654)</f>
        <v>0</v>
      </c>
      <c r="M653">
        <f>IF(支出入力表!S654="",0,支出入力表!S654)</f>
        <v>0</v>
      </c>
    </row>
    <row r="654" spans="2:13" x14ac:dyDescent="0.55000000000000004">
      <c r="B654" s="163" t="str">
        <f>IF(K654&gt;0,支出入力表!A655,"")</f>
        <v/>
      </c>
      <c r="C654" s="164" t="str">
        <f>IF(K654&gt;0,支出入力表!C655,"")</f>
        <v/>
      </c>
      <c r="D654" s="165" t="str">
        <f>IF(K654&gt;0,支出入力表!E655,"")</f>
        <v/>
      </c>
      <c r="E654" s="165" t="str">
        <f>IF(K654&gt;0,支出入力表!F655,"")</f>
        <v/>
      </c>
      <c r="F654" s="164" t="str">
        <f>IF(K654&gt;0,VLOOKUP(E654,支出入力表!F655:$M$2000,3,FALSE),"")</f>
        <v/>
      </c>
      <c r="G654" s="164" t="str">
        <f>IF(K654&gt;0,VLOOKUP(E654,支出入力表!F655:$M$2000,4,FALSE),"")</f>
        <v/>
      </c>
      <c r="H654" s="166" t="str">
        <f>IF(K654&gt;0,VLOOKUP(E654,支出入力表!F655:$M$2000,5,FALSE),"")</f>
        <v/>
      </c>
      <c r="I654" s="168" t="str">
        <f t="shared" si="21"/>
        <v/>
      </c>
      <c r="K654">
        <f t="shared" si="22"/>
        <v>0</v>
      </c>
      <c r="L654">
        <f>IF(+支出入力表!M655="",0,+支出入力表!M655)</f>
        <v>0</v>
      </c>
      <c r="M654">
        <f>IF(支出入力表!S655="",0,支出入力表!S655)</f>
        <v>0</v>
      </c>
    </row>
    <row r="655" spans="2:13" x14ac:dyDescent="0.55000000000000004">
      <c r="B655" s="163" t="str">
        <f>IF(K655&gt;0,支出入力表!A656,"")</f>
        <v/>
      </c>
      <c r="C655" s="164" t="str">
        <f>IF(K655&gt;0,支出入力表!C656,"")</f>
        <v/>
      </c>
      <c r="D655" s="165" t="str">
        <f>IF(K655&gt;0,支出入力表!E656,"")</f>
        <v/>
      </c>
      <c r="E655" s="165" t="str">
        <f>IF(K655&gt;0,支出入力表!F656,"")</f>
        <v/>
      </c>
      <c r="F655" s="164" t="str">
        <f>IF(K655&gt;0,VLOOKUP(E655,支出入力表!F656:$M$2000,3,FALSE),"")</f>
        <v/>
      </c>
      <c r="G655" s="164" t="str">
        <f>IF(K655&gt;0,VLOOKUP(E655,支出入力表!F656:$M$2000,4,FALSE),"")</f>
        <v/>
      </c>
      <c r="H655" s="166" t="str">
        <f>IF(K655&gt;0,VLOOKUP(E655,支出入力表!F656:$M$2000,5,FALSE),"")</f>
        <v/>
      </c>
      <c r="I655" s="168" t="str">
        <f t="shared" si="21"/>
        <v/>
      </c>
      <c r="K655">
        <f t="shared" si="22"/>
        <v>0</v>
      </c>
      <c r="L655">
        <f>IF(+支出入力表!M656="",0,+支出入力表!M656)</f>
        <v>0</v>
      </c>
      <c r="M655">
        <f>IF(支出入力表!S656="",0,支出入力表!S656)</f>
        <v>0</v>
      </c>
    </row>
    <row r="656" spans="2:13" x14ac:dyDescent="0.55000000000000004">
      <c r="B656" s="163" t="str">
        <f>IF(K656&gt;0,支出入力表!A657,"")</f>
        <v/>
      </c>
      <c r="C656" s="164" t="str">
        <f>IF(K656&gt;0,支出入力表!C657,"")</f>
        <v/>
      </c>
      <c r="D656" s="165" t="str">
        <f>IF(K656&gt;0,支出入力表!E657,"")</f>
        <v/>
      </c>
      <c r="E656" s="165" t="str">
        <f>IF(K656&gt;0,支出入力表!F657,"")</f>
        <v/>
      </c>
      <c r="F656" s="164" t="str">
        <f>IF(K656&gt;0,VLOOKUP(E656,支出入力表!F657:$M$2000,3,FALSE),"")</f>
        <v/>
      </c>
      <c r="G656" s="164" t="str">
        <f>IF(K656&gt;0,VLOOKUP(E656,支出入力表!F657:$M$2000,4,FALSE),"")</f>
        <v/>
      </c>
      <c r="H656" s="166" t="str">
        <f>IF(K656&gt;0,VLOOKUP(E656,支出入力表!F657:$M$2000,5,FALSE),"")</f>
        <v/>
      </c>
      <c r="I656" s="168" t="str">
        <f t="shared" si="21"/>
        <v/>
      </c>
      <c r="K656">
        <f t="shared" si="22"/>
        <v>0</v>
      </c>
      <c r="L656">
        <f>IF(+支出入力表!M657="",0,+支出入力表!M657)</f>
        <v>0</v>
      </c>
      <c r="M656">
        <f>IF(支出入力表!S657="",0,支出入力表!S657)</f>
        <v>0</v>
      </c>
    </row>
    <row r="657" spans="2:13" x14ac:dyDescent="0.55000000000000004">
      <c r="B657" s="163" t="str">
        <f>IF(K657&gt;0,支出入力表!A658,"")</f>
        <v/>
      </c>
      <c r="C657" s="164" t="str">
        <f>IF(K657&gt;0,支出入力表!C658,"")</f>
        <v/>
      </c>
      <c r="D657" s="165" t="str">
        <f>IF(K657&gt;0,支出入力表!E658,"")</f>
        <v/>
      </c>
      <c r="E657" s="165" t="str">
        <f>IF(K657&gt;0,支出入力表!F658,"")</f>
        <v/>
      </c>
      <c r="F657" s="164" t="str">
        <f>IF(K657&gt;0,VLOOKUP(E657,支出入力表!F658:$M$2000,3,FALSE),"")</f>
        <v/>
      </c>
      <c r="G657" s="164" t="str">
        <f>IF(K657&gt;0,VLOOKUP(E657,支出入力表!F658:$M$2000,4,FALSE),"")</f>
        <v/>
      </c>
      <c r="H657" s="166" t="str">
        <f>IF(K657&gt;0,VLOOKUP(E657,支出入力表!F658:$M$2000,5,FALSE),"")</f>
        <v/>
      </c>
      <c r="I657" s="168" t="str">
        <f t="shared" si="21"/>
        <v/>
      </c>
      <c r="K657">
        <f t="shared" si="22"/>
        <v>0</v>
      </c>
      <c r="L657">
        <f>IF(+支出入力表!M658="",0,+支出入力表!M658)</f>
        <v>0</v>
      </c>
      <c r="M657">
        <f>IF(支出入力表!S658="",0,支出入力表!S658)</f>
        <v>0</v>
      </c>
    </row>
    <row r="658" spans="2:13" x14ac:dyDescent="0.55000000000000004">
      <c r="B658" s="163" t="str">
        <f>IF(K658&gt;0,支出入力表!A659,"")</f>
        <v/>
      </c>
      <c r="C658" s="164" t="str">
        <f>IF(K658&gt;0,支出入力表!C659,"")</f>
        <v/>
      </c>
      <c r="D658" s="165" t="str">
        <f>IF(K658&gt;0,支出入力表!E659,"")</f>
        <v/>
      </c>
      <c r="E658" s="165" t="str">
        <f>IF(K658&gt;0,支出入力表!F659,"")</f>
        <v/>
      </c>
      <c r="F658" s="164" t="str">
        <f>IF(K658&gt;0,VLOOKUP(E658,支出入力表!F659:$M$2000,3,FALSE),"")</f>
        <v/>
      </c>
      <c r="G658" s="164" t="str">
        <f>IF(K658&gt;0,VLOOKUP(E658,支出入力表!F659:$M$2000,4,FALSE),"")</f>
        <v/>
      </c>
      <c r="H658" s="166" t="str">
        <f>IF(K658&gt;0,VLOOKUP(E658,支出入力表!F659:$M$2000,5,FALSE),"")</f>
        <v/>
      </c>
      <c r="I658" s="168" t="str">
        <f t="shared" si="21"/>
        <v/>
      </c>
      <c r="K658">
        <f t="shared" si="22"/>
        <v>0</v>
      </c>
      <c r="L658">
        <f>IF(+支出入力表!M659="",0,+支出入力表!M659)</f>
        <v>0</v>
      </c>
      <c r="M658">
        <f>IF(支出入力表!S659="",0,支出入力表!S659)</f>
        <v>0</v>
      </c>
    </row>
    <row r="659" spans="2:13" x14ac:dyDescent="0.55000000000000004">
      <c r="B659" s="163" t="str">
        <f>IF(K659&gt;0,支出入力表!A660,"")</f>
        <v/>
      </c>
      <c r="C659" s="164" t="str">
        <f>IF(K659&gt;0,支出入力表!C660,"")</f>
        <v/>
      </c>
      <c r="D659" s="165" t="str">
        <f>IF(K659&gt;0,支出入力表!E660,"")</f>
        <v/>
      </c>
      <c r="E659" s="165" t="str">
        <f>IF(K659&gt;0,支出入力表!F660,"")</f>
        <v/>
      </c>
      <c r="F659" s="164" t="str">
        <f>IF(K659&gt;0,VLOOKUP(E659,支出入力表!F660:$M$2000,3,FALSE),"")</f>
        <v/>
      </c>
      <c r="G659" s="164" t="str">
        <f>IF(K659&gt;0,VLOOKUP(E659,支出入力表!F660:$M$2000,4,FALSE),"")</f>
        <v/>
      </c>
      <c r="H659" s="166" t="str">
        <f>IF(K659&gt;0,VLOOKUP(E659,支出入力表!F660:$M$2000,5,FALSE),"")</f>
        <v/>
      </c>
      <c r="I659" s="168" t="str">
        <f t="shared" si="21"/>
        <v/>
      </c>
      <c r="K659">
        <f t="shared" si="22"/>
        <v>0</v>
      </c>
      <c r="L659">
        <f>IF(+支出入力表!M660="",0,+支出入力表!M660)</f>
        <v>0</v>
      </c>
      <c r="M659">
        <f>IF(支出入力表!S660="",0,支出入力表!S660)</f>
        <v>0</v>
      </c>
    </row>
    <row r="660" spans="2:13" x14ac:dyDescent="0.55000000000000004">
      <c r="B660" s="163" t="str">
        <f>IF(K660&gt;0,支出入力表!A661,"")</f>
        <v/>
      </c>
      <c r="C660" s="164" t="str">
        <f>IF(K660&gt;0,支出入力表!C661,"")</f>
        <v/>
      </c>
      <c r="D660" s="165" t="str">
        <f>IF(K660&gt;0,支出入力表!E661,"")</f>
        <v/>
      </c>
      <c r="E660" s="165" t="str">
        <f>IF(K660&gt;0,支出入力表!F661,"")</f>
        <v/>
      </c>
      <c r="F660" s="164" t="str">
        <f>IF(K660&gt;0,VLOOKUP(E660,支出入力表!F661:$M$2000,3,FALSE),"")</f>
        <v/>
      </c>
      <c r="G660" s="164" t="str">
        <f>IF(K660&gt;0,VLOOKUP(E660,支出入力表!F661:$M$2000,4,FALSE),"")</f>
        <v/>
      </c>
      <c r="H660" s="166" t="str">
        <f>IF(K660&gt;0,VLOOKUP(E660,支出入力表!F661:$M$2000,5,FALSE),"")</f>
        <v/>
      </c>
      <c r="I660" s="168" t="str">
        <f t="shared" si="21"/>
        <v/>
      </c>
      <c r="K660">
        <f t="shared" si="22"/>
        <v>0</v>
      </c>
      <c r="L660">
        <f>IF(+支出入力表!M661="",0,+支出入力表!M661)</f>
        <v>0</v>
      </c>
      <c r="M660">
        <f>IF(支出入力表!S661="",0,支出入力表!S661)</f>
        <v>0</v>
      </c>
    </row>
    <row r="661" spans="2:13" x14ac:dyDescent="0.55000000000000004">
      <c r="B661" s="163" t="str">
        <f>IF(K661&gt;0,支出入力表!A662,"")</f>
        <v/>
      </c>
      <c r="C661" s="164" t="str">
        <f>IF(K661&gt;0,支出入力表!C662,"")</f>
        <v/>
      </c>
      <c r="D661" s="165" t="str">
        <f>IF(K661&gt;0,支出入力表!E662,"")</f>
        <v/>
      </c>
      <c r="E661" s="165" t="str">
        <f>IF(K661&gt;0,支出入力表!F662,"")</f>
        <v/>
      </c>
      <c r="F661" s="164" t="str">
        <f>IF(K661&gt;0,VLOOKUP(E661,支出入力表!F662:$M$2000,3,FALSE),"")</f>
        <v/>
      </c>
      <c r="G661" s="164" t="str">
        <f>IF(K661&gt;0,VLOOKUP(E661,支出入力表!F662:$M$2000,4,FALSE),"")</f>
        <v/>
      </c>
      <c r="H661" s="166" t="str">
        <f>IF(K661&gt;0,VLOOKUP(E661,支出入力表!F662:$M$2000,5,FALSE),"")</f>
        <v/>
      </c>
      <c r="I661" s="168" t="str">
        <f t="shared" si="21"/>
        <v/>
      </c>
      <c r="K661">
        <f t="shared" si="22"/>
        <v>0</v>
      </c>
      <c r="L661">
        <f>IF(+支出入力表!M662="",0,+支出入力表!M662)</f>
        <v>0</v>
      </c>
      <c r="M661">
        <f>IF(支出入力表!S662="",0,支出入力表!S662)</f>
        <v>0</v>
      </c>
    </row>
    <row r="662" spans="2:13" x14ac:dyDescent="0.55000000000000004">
      <c r="B662" s="163" t="str">
        <f>IF(K662&gt;0,支出入力表!A663,"")</f>
        <v/>
      </c>
      <c r="C662" s="164" t="str">
        <f>IF(K662&gt;0,支出入力表!C663,"")</f>
        <v/>
      </c>
      <c r="D662" s="165" t="str">
        <f>IF(K662&gt;0,支出入力表!E663,"")</f>
        <v/>
      </c>
      <c r="E662" s="165" t="str">
        <f>IF(K662&gt;0,支出入力表!F663,"")</f>
        <v/>
      </c>
      <c r="F662" s="164" t="str">
        <f>IF(K662&gt;0,VLOOKUP(E662,支出入力表!F663:$M$2000,3,FALSE),"")</f>
        <v/>
      </c>
      <c r="G662" s="164" t="str">
        <f>IF(K662&gt;0,VLOOKUP(E662,支出入力表!F663:$M$2000,4,FALSE),"")</f>
        <v/>
      </c>
      <c r="H662" s="166" t="str">
        <f>IF(K662&gt;0,VLOOKUP(E662,支出入力表!F663:$M$2000,5,FALSE),"")</f>
        <v/>
      </c>
      <c r="I662" s="168" t="str">
        <f t="shared" si="21"/>
        <v/>
      </c>
      <c r="K662">
        <f t="shared" si="22"/>
        <v>0</v>
      </c>
      <c r="L662">
        <f>IF(+支出入力表!M663="",0,+支出入力表!M663)</f>
        <v>0</v>
      </c>
      <c r="M662">
        <f>IF(支出入力表!S663="",0,支出入力表!S663)</f>
        <v>0</v>
      </c>
    </row>
    <row r="663" spans="2:13" x14ac:dyDescent="0.55000000000000004">
      <c r="B663" s="163" t="str">
        <f>IF(K663&gt;0,支出入力表!A664,"")</f>
        <v/>
      </c>
      <c r="C663" s="164" t="str">
        <f>IF(K663&gt;0,支出入力表!C664,"")</f>
        <v/>
      </c>
      <c r="D663" s="165" t="str">
        <f>IF(K663&gt;0,支出入力表!E664,"")</f>
        <v/>
      </c>
      <c r="E663" s="165" t="str">
        <f>IF(K663&gt;0,支出入力表!F664,"")</f>
        <v/>
      </c>
      <c r="F663" s="164" t="str">
        <f>IF(K663&gt;0,VLOOKUP(E663,支出入力表!F664:$M$2000,3,FALSE),"")</f>
        <v/>
      </c>
      <c r="G663" s="164" t="str">
        <f>IF(K663&gt;0,VLOOKUP(E663,支出入力表!F664:$M$2000,4,FALSE),"")</f>
        <v/>
      </c>
      <c r="H663" s="166" t="str">
        <f>IF(K663&gt;0,VLOOKUP(E663,支出入力表!F664:$M$2000,5,FALSE),"")</f>
        <v/>
      </c>
      <c r="I663" s="168" t="str">
        <f t="shared" si="21"/>
        <v/>
      </c>
      <c r="K663">
        <f t="shared" si="22"/>
        <v>0</v>
      </c>
      <c r="L663">
        <f>IF(+支出入力表!M664="",0,+支出入力表!M664)</f>
        <v>0</v>
      </c>
      <c r="M663">
        <f>IF(支出入力表!S664="",0,支出入力表!S664)</f>
        <v>0</v>
      </c>
    </row>
    <row r="664" spans="2:13" x14ac:dyDescent="0.55000000000000004">
      <c r="B664" s="163" t="str">
        <f>IF(K664&gt;0,支出入力表!A665,"")</f>
        <v/>
      </c>
      <c r="C664" s="164" t="str">
        <f>IF(K664&gt;0,支出入力表!C665,"")</f>
        <v/>
      </c>
      <c r="D664" s="165" t="str">
        <f>IF(K664&gt;0,支出入力表!E665,"")</f>
        <v/>
      </c>
      <c r="E664" s="165" t="str">
        <f>IF(K664&gt;0,支出入力表!F665,"")</f>
        <v/>
      </c>
      <c r="F664" s="164" t="str">
        <f>IF(K664&gt;0,VLOOKUP(E664,支出入力表!F665:$M$2000,3,FALSE),"")</f>
        <v/>
      </c>
      <c r="G664" s="164" t="str">
        <f>IF(K664&gt;0,VLOOKUP(E664,支出入力表!F665:$M$2000,4,FALSE),"")</f>
        <v/>
      </c>
      <c r="H664" s="166" t="str">
        <f>IF(K664&gt;0,VLOOKUP(E664,支出入力表!F665:$M$2000,5,FALSE),"")</f>
        <v/>
      </c>
      <c r="I664" s="168" t="str">
        <f t="shared" si="21"/>
        <v/>
      </c>
      <c r="K664">
        <f t="shared" si="22"/>
        <v>0</v>
      </c>
      <c r="L664">
        <f>IF(+支出入力表!M665="",0,+支出入力表!M665)</f>
        <v>0</v>
      </c>
      <c r="M664">
        <f>IF(支出入力表!S665="",0,支出入力表!S665)</f>
        <v>0</v>
      </c>
    </row>
    <row r="665" spans="2:13" x14ac:dyDescent="0.55000000000000004">
      <c r="B665" s="163" t="str">
        <f>IF(K665&gt;0,支出入力表!A666,"")</f>
        <v/>
      </c>
      <c r="C665" s="164" t="str">
        <f>IF(K665&gt;0,支出入力表!C666,"")</f>
        <v/>
      </c>
      <c r="D665" s="165" t="str">
        <f>IF(K665&gt;0,支出入力表!E666,"")</f>
        <v/>
      </c>
      <c r="E665" s="165" t="str">
        <f>IF(K665&gt;0,支出入力表!F666,"")</f>
        <v/>
      </c>
      <c r="F665" s="164" t="str">
        <f>IF(K665&gt;0,VLOOKUP(E665,支出入力表!F666:$M$2000,3,FALSE),"")</f>
        <v/>
      </c>
      <c r="G665" s="164" t="str">
        <f>IF(K665&gt;0,VLOOKUP(E665,支出入力表!F666:$M$2000,4,FALSE),"")</f>
        <v/>
      </c>
      <c r="H665" s="166" t="str">
        <f>IF(K665&gt;0,VLOOKUP(E665,支出入力表!F666:$M$2000,5,FALSE),"")</f>
        <v/>
      </c>
      <c r="I665" s="168" t="str">
        <f t="shared" si="21"/>
        <v/>
      </c>
      <c r="K665">
        <f t="shared" si="22"/>
        <v>0</v>
      </c>
      <c r="L665">
        <f>IF(+支出入力表!M666="",0,+支出入力表!M666)</f>
        <v>0</v>
      </c>
      <c r="M665">
        <f>IF(支出入力表!S666="",0,支出入力表!S666)</f>
        <v>0</v>
      </c>
    </row>
    <row r="666" spans="2:13" x14ac:dyDescent="0.55000000000000004">
      <c r="B666" s="163" t="str">
        <f>IF(K666&gt;0,支出入力表!A667,"")</f>
        <v/>
      </c>
      <c r="C666" s="164" t="str">
        <f>IF(K666&gt;0,支出入力表!C667,"")</f>
        <v/>
      </c>
      <c r="D666" s="165" t="str">
        <f>IF(K666&gt;0,支出入力表!E667,"")</f>
        <v/>
      </c>
      <c r="E666" s="165" t="str">
        <f>IF(K666&gt;0,支出入力表!F667,"")</f>
        <v/>
      </c>
      <c r="F666" s="164" t="str">
        <f>IF(K666&gt;0,VLOOKUP(E666,支出入力表!F667:$M$2000,3,FALSE),"")</f>
        <v/>
      </c>
      <c r="G666" s="164" t="str">
        <f>IF(K666&gt;0,VLOOKUP(E666,支出入力表!F667:$M$2000,4,FALSE),"")</f>
        <v/>
      </c>
      <c r="H666" s="166" t="str">
        <f>IF(K666&gt;0,VLOOKUP(E666,支出入力表!F667:$M$2000,5,FALSE),"")</f>
        <v/>
      </c>
      <c r="I666" s="168" t="str">
        <f t="shared" si="21"/>
        <v/>
      </c>
      <c r="K666">
        <f t="shared" si="22"/>
        <v>0</v>
      </c>
      <c r="L666">
        <f>IF(+支出入力表!M667="",0,+支出入力表!M667)</f>
        <v>0</v>
      </c>
      <c r="M666">
        <f>IF(支出入力表!S667="",0,支出入力表!S667)</f>
        <v>0</v>
      </c>
    </row>
    <row r="667" spans="2:13" x14ac:dyDescent="0.55000000000000004">
      <c r="B667" s="163" t="str">
        <f>IF(K667&gt;0,支出入力表!A668,"")</f>
        <v/>
      </c>
      <c r="C667" s="164" t="str">
        <f>IF(K667&gt;0,支出入力表!C668,"")</f>
        <v/>
      </c>
      <c r="D667" s="165" t="str">
        <f>IF(K667&gt;0,支出入力表!E668,"")</f>
        <v/>
      </c>
      <c r="E667" s="165" t="str">
        <f>IF(K667&gt;0,支出入力表!F668,"")</f>
        <v/>
      </c>
      <c r="F667" s="164" t="str">
        <f>IF(K667&gt;0,VLOOKUP(E667,支出入力表!F668:$M$2000,3,FALSE),"")</f>
        <v/>
      </c>
      <c r="G667" s="164" t="str">
        <f>IF(K667&gt;0,VLOOKUP(E667,支出入力表!F668:$M$2000,4,FALSE),"")</f>
        <v/>
      </c>
      <c r="H667" s="166" t="str">
        <f>IF(K667&gt;0,VLOOKUP(E667,支出入力表!F668:$M$2000,5,FALSE),"")</f>
        <v/>
      </c>
      <c r="I667" s="168" t="str">
        <f t="shared" si="21"/>
        <v/>
      </c>
      <c r="K667">
        <f t="shared" si="22"/>
        <v>0</v>
      </c>
      <c r="L667">
        <f>IF(+支出入力表!M668="",0,+支出入力表!M668)</f>
        <v>0</v>
      </c>
      <c r="M667">
        <f>IF(支出入力表!S668="",0,支出入力表!S668)</f>
        <v>0</v>
      </c>
    </row>
    <row r="668" spans="2:13" x14ac:dyDescent="0.55000000000000004">
      <c r="B668" s="163" t="str">
        <f>IF(K668&gt;0,支出入力表!A669,"")</f>
        <v/>
      </c>
      <c r="C668" s="164" t="str">
        <f>IF(K668&gt;0,支出入力表!C669,"")</f>
        <v/>
      </c>
      <c r="D668" s="165" t="str">
        <f>IF(K668&gt;0,支出入力表!E669,"")</f>
        <v/>
      </c>
      <c r="E668" s="165" t="str">
        <f>IF(K668&gt;0,支出入力表!F669,"")</f>
        <v/>
      </c>
      <c r="F668" s="164" t="str">
        <f>IF(K668&gt;0,VLOOKUP(E668,支出入力表!F669:$M$2000,3,FALSE),"")</f>
        <v/>
      </c>
      <c r="G668" s="164" t="str">
        <f>IF(K668&gt;0,VLOOKUP(E668,支出入力表!F669:$M$2000,4,FALSE),"")</f>
        <v/>
      </c>
      <c r="H668" s="166" t="str">
        <f>IF(K668&gt;0,VLOOKUP(E668,支出入力表!F669:$M$2000,5,FALSE),"")</f>
        <v/>
      </c>
      <c r="I668" s="168" t="str">
        <f t="shared" si="21"/>
        <v/>
      </c>
      <c r="K668">
        <f t="shared" si="22"/>
        <v>0</v>
      </c>
      <c r="L668">
        <f>IF(+支出入力表!M669="",0,+支出入力表!M669)</f>
        <v>0</v>
      </c>
      <c r="M668">
        <f>IF(支出入力表!S669="",0,支出入力表!S669)</f>
        <v>0</v>
      </c>
    </row>
    <row r="669" spans="2:13" x14ac:dyDescent="0.55000000000000004">
      <c r="B669" s="163" t="str">
        <f>IF(K669&gt;0,支出入力表!A670,"")</f>
        <v/>
      </c>
      <c r="C669" s="164" t="str">
        <f>IF(K669&gt;0,支出入力表!C670,"")</f>
        <v/>
      </c>
      <c r="D669" s="165" t="str">
        <f>IF(K669&gt;0,支出入力表!E670,"")</f>
        <v/>
      </c>
      <c r="E669" s="165" t="str">
        <f>IF(K669&gt;0,支出入力表!F670,"")</f>
        <v/>
      </c>
      <c r="F669" s="164" t="str">
        <f>IF(K669&gt;0,VLOOKUP(E669,支出入力表!F670:$M$2000,3,FALSE),"")</f>
        <v/>
      </c>
      <c r="G669" s="164" t="str">
        <f>IF(K669&gt;0,VLOOKUP(E669,支出入力表!F670:$M$2000,4,FALSE),"")</f>
        <v/>
      </c>
      <c r="H669" s="166" t="str">
        <f>IF(K669&gt;0,VLOOKUP(E669,支出入力表!F670:$M$2000,5,FALSE),"")</f>
        <v/>
      </c>
      <c r="I669" s="168" t="str">
        <f t="shared" si="21"/>
        <v/>
      </c>
      <c r="K669">
        <f t="shared" si="22"/>
        <v>0</v>
      </c>
      <c r="L669">
        <f>IF(+支出入力表!M670="",0,+支出入力表!M670)</f>
        <v>0</v>
      </c>
      <c r="M669">
        <f>IF(支出入力表!S670="",0,支出入力表!S670)</f>
        <v>0</v>
      </c>
    </row>
    <row r="670" spans="2:13" x14ac:dyDescent="0.55000000000000004">
      <c r="B670" s="163" t="str">
        <f>IF(K670&gt;0,支出入力表!A671,"")</f>
        <v/>
      </c>
      <c r="C670" s="164" t="str">
        <f>IF(K670&gt;0,支出入力表!C671,"")</f>
        <v/>
      </c>
      <c r="D670" s="165" t="str">
        <f>IF(K670&gt;0,支出入力表!E671,"")</f>
        <v/>
      </c>
      <c r="E670" s="165" t="str">
        <f>IF(K670&gt;0,支出入力表!F671,"")</f>
        <v/>
      </c>
      <c r="F670" s="164" t="str">
        <f>IF(K670&gt;0,VLOOKUP(E670,支出入力表!F671:$M$2000,3,FALSE),"")</f>
        <v/>
      </c>
      <c r="G670" s="164" t="str">
        <f>IF(K670&gt;0,VLOOKUP(E670,支出入力表!F671:$M$2000,4,FALSE),"")</f>
        <v/>
      </c>
      <c r="H670" s="166" t="str">
        <f>IF(K670&gt;0,VLOOKUP(E670,支出入力表!F671:$M$2000,5,FALSE),"")</f>
        <v/>
      </c>
      <c r="I670" s="168" t="str">
        <f t="shared" si="21"/>
        <v/>
      </c>
      <c r="K670">
        <f t="shared" si="22"/>
        <v>0</v>
      </c>
      <c r="L670">
        <f>IF(+支出入力表!M671="",0,+支出入力表!M671)</f>
        <v>0</v>
      </c>
      <c r="M670">
        <f>IF(支出入力表!S671="",0,支出入力表!S671)</f>
        <v>0</v>
      </c>
    </row>
    <row r="671" spans="2:13" x14ac:dyDescent="0.55000000000000004">
      <c r="B671" s="163" t="str">
        <f>IF(K671&gt;0,支出入力表!A672,"")</f>
        <v/>
      </c>
      <c r="C671" s="164" t="str">
        <f>IF(K671&gt;0,支出入力表!C672,"")</f>
        <v/>
      </c>
      <c r="D671" s="165" t="str">
        <f>IF(K671&gt;0,支出入力表!E672,"")</f>
        <v/>
      </c>
      <c r="E671" s="165" t="str">
        <f>IF(K671&gt;0,支出入力表!F672,"")</f>
        <v/>
      </c>
      <c r="F671" s="164" t="str">
        <f>IF(K671&gt;0,VLOOKUP(E671,支出入力表!F672:$M$2000,3,FALSE),"")</f>
        <v/>
      </c>
      <c r="G671" s="164" t="str">
        <f>IF(K671&gt;0,VLOOKUP(E671,支出入力表!F672:$M$2000,4,FALSE),"")</f>
        <v/>
      </c>
      <c r="H671" s="166" t="str">
        <f>IF(K671&gt;0,VLOOKUP(E671,支出入力表!F672:$M$2000,5,FALSE),"")</f>
        <v/>
      </c>
      <c r="I671" s="168" t="str">
        <f t="shared" si="21"/>
        <v/>
      </c>
      <c r="K671">
        <f t="shared" si="22"/>
        <v>0</v>
      </c>
      <c r="L671">
        <f>IF(+支出入力表!M672="",0,+支出入力表!M672)</f>
        <v>0</v>
      </c>
      <c r="M671">
        <f>IF(支出入力表!S672="",0,支出入力表!S672)</f>
        <v>0</v>
      </c>
    </row>
    <row r="672" spans="2:13" x14ac:dyDescent="0.55000000000000004">
      <c r="B672" s="163" t="str">
        <f>IF(K672&gt;0,支出入力表!A673,"")</f>
        <v/>
      </c>
      <c r="C672" s="164" t="str">
        <f>IF(K672&gt;0,支出入力表!C673,"")</f>
        <v/>
      </c>
      <c r="D672" s="165" t="str">
        <f>IF(K672&gt;0,支出入力表!E673,"")</f>
        <v/>
      </c>
      <c r="E672" s="165" t="str">
        <f>IF(K672&gt;0,支出入力表!F673,"")</f>
        <v/>
      </c>
      <c r="F672" s="164" t="str">
        <f>IF(K672&gt;0,VLOOKUP(E672,支出入力表!F673:$M$2000,3,FALSE),"")</f>
        <v/>
      </c>
      <c r="G672" s="164" t="str">
        <f>IF(K672&gt;0,VLOOKUP(E672,支出入力表!F673:$M$2000,4,FALSE),"")</f>
        <v/>
      </c>
      <c r="H672" s="166" t="str">
        <f>IF(K672&gt;0,VLOOKUP(E672,支出入力表!F673:$M$2000,5,FALSE),"")</f>
        <v/>
      </c>
      <c r="I672" s="168" t="str">
        <f t="shared" si="21"/>
        <v/>
      </c>
      <c r="K672">
        <f t="shared" si="22"/>
        <v>0</v>
      </c>
      <c r="L672">
        <f>IF(+支出入力表!M673="",0,+支出入力表!M673)</f>
        <v>0</v>
      </c>
      <c r="M672">
        <f>IF(支出入力表!S673="",0,支出入力表!S673)</f>
        <v>0</v>
      </c>
    </row>
    <row r="673" spans="2:13" x14ac:dyDescent="0.55000000000000004">
      <c r="B673" s="163" t="str">
        <f>IF(K673&gt;0,支出入力表!A674,"")</f>
        <v/>
      </c>
      <c r="C673" s="164" t="str">
        <f>IF(K673&gt;0,支出入力表!C674,"")</f>
        <v/>
      </c>
      <c r="D673" s="165" t="str">
        <f>IF(K673&gt;0,支出入力表!E674,"")</f>
        <v/>
      </c>
      <c r="E673" s="165" t="str">
        <f>IF(K673&gt;0,支出入力表!F674,"")</f>
        <v/>
      </c>
      <c r="F673" s="164" t="str">
        <f>IF(K673&gt;0,VLOOKUP(E673,支出入力表!F674:$M$2000,3,FALSE),"")</f>
        <v/>
      </c>
      <c r="G673" s="164" t="str">
        <f>IF(K673&gt;0,VLOOKUP(E673,支出入力表!F674:$M$2000,4,FALSE),"")</f>
        <v/>
      </c>
      <c r="H673" s="166" t="str">
        <f>IF(K673&gt;0,VLOOKUP(E673,支出入力表!F674:$M$2000,5,FALSE),"")</f>
        <v/>
      </c>
      <c r="I673" s="168" t="str">
        <f t="shared" si="21"/>
        <v/>
      </c>
      <c r="K673">
        <f t="shared" si="22"/>
        <v>0</v>
      </c>
      <c r="L673">
        <f>IF(+支出入力表!M674="",0,+支出入力表!M674)</f>
        <v>0</v>
      </c>
      <c r="M673">
        <f>IF(支出入力表!S674="",0,支出入力表!S674)</f>
        <v>0</v>
      </c>
    </row>
    <row r="674" spans="2:13" x14ac:dyDescent="0.55000000000000004">
      <c r="B674" s="163" t="str">
        <f>IF(K674&gt;0,支出入力表!A675,"")</f>
        <v/>
      </c>
      <c r="C674" s="164" t="str">
        <f>IF(K674&gt;0,支出入力表!C675,"")</f>
        <v/>
      </c>
      <c r="D674" s="165" t="str">
        <f>IF(K674&gt;0,支出入力表!E675,"")</f>
        <v/>
      </c>
      <c r="E674" s="165" t="str">
        <f>IF(K674&gt;0,支出入力表!F675,"")</f>
        <v/>
      </c>
      <c r="F674" s="164" t="str">
        <f>IF(K674&gt;0,VLOOKUP(E674,支出入力表!F675:$M$2000,3,FALSE),"")</f>
        <v/>
      </c>
      <c r="G674" s="164" t="str">
        <f>IF(K674&gt;0,VLOOKUP(E674,支出入力表!F675:$M$2000,4,FALSE),"")</f>
        <v/>
      </c>
      <c r="H674" s="166" t="str">
        <f>IF(K674&gt;0,VLOOKUP(E674,支出入力表!F675:$M$2000,5,FALSE),"")</f>
        <v/>
      </c>
      <c r="I674" s="168" t="str">
        <f t="shared" si="21"/>
        <v/>
      </c>
      <c r="K674">
        <f t="shared" si="22"/>
        <v>0</v>
      </c>
      <c r="L674">
        <f>IF(+支出入力表!M675="",0,+支出入力表!M675)</f>
        <v>0</v>
      </c>
      <c r="M674">
        <f>IF(支出入力表!S675="",0,支出入力表!S675)</f>
        <v>0</v>
      </c>
    </row>
    <row r="675" spans="2:13" x14ac:dyDescent="0.55000000000000004">
      <c r="B675" s="163" t="str">
        <f>IF(K675&gt;0,支出入力表!A676,"")</f>
        <v/>
      </c>
      <c r="C675" s="164" t="str">
        <f>IF(K675&gt;0,支出入力表!C676,"")</f>
        <v/>
      </c>
      <c r="D675" s="165" t="str">
        <f>IF(K675&gt;0,支出入力表!E676,"")</f>
        <v/>
      </c>
      <c r="E675" s="165" t="str">
        <f>IF(K675&gt;0,支出入力表!F676,"")</f>
        <v/>
      </c>
      <c r="F675" s="164" t="str">
        <f>IF(K675&gt;0,VLOOKUP(E675,支出入力表!F676:$M$2000,3,FALSE),"")</f>
        <v/>
      </c>
      <c r="G675" s="164" t="str">
        <f>IF(K675&gt;0,VLOOKUP(E675,支出入力表!F676:$M$2000,4,FALSE),"")</f>
        <v/>
      </c>
      <c r="H675" s="166" t="str">
        <f>IF(K675&gt;0,VLOOKUP(E675,支出入力表!F676:$M$2000,5,FALSE),"")</f>
        <v/>
      </c>
      <c r="I675" s="168" t="str">
        <f t="shared" si="21"/>
        <v/>
      </c>
      <c r="K675">
        <f t="shared" si="22"/>
        <v>0</v>
      </c>
      <c r="L675">
        <f>IF(+支出入力表!M676="",0,+支出入力表!M676)</f>
        <v>0</v>
      </c>
      <c r="M675">
        <f>IF(支出入力表!S676="",0,支出入力表!S676)</f>
        <v>0</v>
      </c>
    </row>
    <row r="676" spans="2:13" x14ac:dyDescent="0.55000000000000004">
      <c r="B676" s="163" t="str">
        <f>IF(K676&gt;0,支出入力表!A677,"")</f>
        <v/>
      </c>
      <c r="C676" s="164" t="str">
        <f>IF(K676&gt;0,支出入力表!C677,"")</f>
        <v/>
      </c>
      <c r="D676" s="165" t="str">
        <f>IF(K676&gt;0,支出入力表!E677,"")</f>
        <v/>
      </c>
      <c r="E676" s="165" t="str">
        <f>IF(K676&gt;0,支出入力表!F677,"")</f>
        <v/>
      </c>
      <c r="F676" s="164" t="str">
        <f>IF(K676&gt;0,VLOOKUP(E676,支出入力表!F677:$M$2000,3,FALSE),"")</f>
        <v/>
      </c>
      <c r="G676" s="164" t="str">
        <f>IF(K676&gt;0,VLOOKUP(E676,支出入力表!F677:$M$2000,4,FALSE),"")</f>
        <v/>
      </c>
      <c r="H676" s="166" t="str">
        <f>IF(K676&gt;0,VLOOKUP(E676,支出入力表!F677:$M$2000,5,FALSE),"")</f>
        <v/>
      </c>
      <c r="I676" s="168" t="str">
        <f t="shared" si="21"/>
        <v/>
      </c>
      <c r="K676">
        <f t="shared" si="22"/>
        <v>0</v>
      </c>
      <c r="L676">
        <f>IF(+支出入力表!M677="",0,+支出入力表!M677)</f>
        <v>0</v>
      </c>
      <c r="M676">
        <f>IF(支出入力表!S677="",0,支出入力表!S677)</f>
        <v>0</v>
      </c>
    </row>
    <row r="677" spans="2:13" x14ac:dyDescent="0.55000000000000004">
      <c r="B677" s="163" t="str">
        <f>IF(K677&gt;0,支出入力表!A678,"")</f>
        <v/>
      </c>
      <c r="C677" s="164" t="str">
        <f>IF(K677&gt;0,支出入力表!C678,"")</f>
        <v/>
      </c>
      <c r="D677" s="165" t="str">
        <f>IF(K677&gt;0,支出入力表!E678,"")</f>
        <v/>
      </c>
      <c r="E677" s="165" t="str">
        <f>IF(K677&gt;0,支出入力表!F678,"")</f>
        <v/>
      </c>
      <c r="F677" s="164" t="str">
        <f>IF(K677&gt;0,VLOOKUP(E677,支出入力表!F678:$M$2000,3,FALSE),"")</f>
        <v/>
      </c>
      <c r="G677" s="164" t="str">
        <f>IF(K677&gt;0,VLOOKUP(E677,支出入力表!F678:$M$2000,4,FALSE),"")</f>
        <v/>
      </c>
      <c r="H677" s="166" t="str">
        <f>IF(K677&gt;0,VLOOKUP(E677,支出入力表!F678:$M$2000,5,FALSE),"")</f>
        <v/>
      </c>
      <c r="I677" s="168" t="str">
        <f t="shared" si="21"/>
        <v/>
      </c>
      <c r="K677">
        <f t="shared" si="22"/>
        <v>0</v>
      </c>
      <c r="L677">
        <f>IF(+支出入力表!M678="",0,+支出入力表!M678)</f>
        <v>0</v>
      </c>
      <c r="M677">
        <f>IF(支出入力表!S678="",0,支出入力表!S678)</f>
        <v>0</v>
      </c>
    </row>
    <row r="678" spans="2:13" x14ac:dyDescent="0.55000000000000004">
      <c r="B678" s="163" t="str">
        <f>IF(K678&gt;0,支出入力表!A679,"")</f>
        <v/>
      </c>
      <c r="C678" s="164" t="str">
        <f>IF(K678&gt;0,支出入力表!C679,"")</f>
        <v/>
      </c>
      <c r="D678" s="165" t="str">
        <f>IF(K678&gt;0,支出入力表!E679,"")</f>
        <v/>
      </c>
      <c r="E678" s="165" t="str">
        <f>IF(K678&gt;0,支出入力表!F679,"")</f>
        <v/>
      </c>
      <c r="F678" s="164" t="str">
        <f>IF(K678&gt;0,VLOOKUP(E678,支出入力表!F679:$M$2000,3,FALSE),"")</f>
        <v/>
      </c>
      <c r="G678" s="164" t="str">
        <f>IF(K678&gt;0,VLOOKUP(E678,支出入力表!F679:$M$2000,4,FALSE),"")</f>
        <v/>
      </c>
      <c r="H678" s="166" t="str">
        <f>IF(K678&gt;0,VLOOKUP(E678,支出入力表!F679:$M$2000,5,FALSE),"")</f>
        <v/>
      </c>
      <c r="I678" s="168" t="str">
        <f t="shared" si="21"/>
        <v/>
      </c>
      <c r="K678">
        <f t="shared" si="22"/>
        <v>0</v>
      </c>
      <c r="L678">
        <f>IF(+支出入力表!M679="",0,+支出入力表!M679)</f>
        <v>0</v>
      </c>
      <c r="M678">
        <f>IF(支出入力表!S679="",0,支出入力表!S679)</f>
        <v>0</v>
      </c>
    </row>
    <row r="679" spans="2:13" x14ac:dyDescent="0.55000000000000004">
      <c r="B679" s="163" t="str">
        <f>IF(K679&gt;0,支出入力表!A680,"")</f>
        <v/>
      </c>
      <c r="C679" s="164" t="str">
        <f>IF(K679&gt;0,支出入力表!C680,"")</f>
        <v/>
      </c>
      <c r="D679" s="165" t="str">
        <f>IF(K679&gt;0,支出入力表!E680,"")</f>
        <v/>
      </c>
      <c r="E679" s="165" t="str">
        <f>IF(K679&gt;0,支出入力表!F680,"")</f>
        <v/>
      </c>
      <c r="F679" s="164" t="str">
        <f>IF(K679&gt;0,VLOOKUP(E679,支出入力表!F680:$M$2000,3,FALSE),"")</f>
        <v/>
      </c>
      <c r="G679" s="164" t="str">
        <f>IF(K679&gt;0,VLOOKUP(E679,支出入力表!F680:$M$2000,4,FALSE),"")</f>
        <v/>
      </c>
      <c r="H679" s="166" t="str">
        <f>IF(K679&gt;0,VLOOKUP(E679,支出入力表!F680:$M$2000,5,FALSE),"")</f>
        <v/>
      </c>
      <c r="I679" s="168" t="str">
        <f t="shared" si="21"/>
        <v/>
      </c>
      <c r="K679">
        <f t="shared" si="22"/>
        <v>0</v>
      </c>
      <c r="L679">
        <f>IF(+支出入力表!M680="",0,+支出入力表!M680)</f>
        <v>0</v>
      </c>
      <c r="M679">
        <f>IF(支出入力表!S680="",0,支出入力表!S680)</f>
        <v>0</v>
      </c>
    </row>
    <row r="680" spans="2:13" x14ac:dyDescent="0.55000000000000004">
      <c r="B680" s="163" t="str">
        <f>IF(K680&gt;0,支出入力表!A681,"")</f>
        <v/>
      </c>
      <c r="C680" s="164" t="str">
        <f>IF(K680&gt;0,支出入力表!C681,"")</f>
        <v/>
      </c>
      <c r="D680" s="165" t="str">
        <f>IF(K680&gt;0,支出入力表!E681,"")</f>
        <v/>
      </c>
      <c r="E680" s="165" t="str">
        <f>IF(K680&gt;0,支出入力表!F681,"")</f>
        <v/>
      </c>
      <c r="F680" s="164" t="str">
        <f>IF(K680&gt;0,VLOOKUP(E680,支出入力表!F681:$M$2000,3,FALSE),"")</f>
        <v/>
      </c>
      <c r="G680" s="164" t="str">
        <f>IF(K680&gt;0,VLOOKUP(E680,支出入力表!F681:$M$2000,4,FALSE),"")</f>
        <v/>
      </c>
      <c r="H680" s="166" t="str">
        <f>IF(K680&gt;0,VLOOKUP(E680,支出入力表!F681:$M$2000,5,FALSE),"")</f>
        <v/>
      </c>
      <c r="I680" s="168" t="str">
        <f t="shared" si="21"/>
        <v/>
      </c>
      <c r="K680">
        <f t="shared" si="22"/>
        <v>0</v>
      </c>
      <c r="L680">
        <f>IF(+支出入力表!M681="",0,+支出入力表!M681)</f>
        <v>0</v>
      </c>
      <c r="M680">
        <f>IF(支出入力表!S681="",0,支出入力表!S681)</f>
        <v>0</v>
      </c>
    </row>
    <row r="681" spans="2:13" x14ac:dyDescent="0.55000000000000004">
      <c r="B681" s="163" t="str">
        <f>IF(K681&gt;0,支出入力表!A682,"")</f>
        <v/>
      </c>
      <c r="C681" s="164" t="str">
        <f>IF(K681&gt;0,支出入力表!C682,"")</f>
        <v/>
      </c>
      <c r="D681" s="165" t="str">
        <f>IF(K681&gt;0,支出入力表!E682,"")</f>
        <v/>
      </c>
      <c r="E681" s="165" t="str">
        <f>IF(K681&gt;0,支出入力表!F682,"")</f>
        <v/>
      </c>
      <c r="F681" s="164" t="str">
        <f>IF(K681&gt;0,VLOOKUP(E681,支出入力表!F682:$M$2000,3,FALSE),"")</f>
        <v/>
      </c>
      <c r="G681" s="164" t="str">
        <f>IF(K681&gt;0,VLOOKUP(E681,支出入力表!F682:$M$2000,4,FALSE),"")</f>
        <v/>
      </c>
      <c r="H681" s="166" t="str">
        <f>IF(K681&gt;0,VLOOKUP(E681,支出入力表!F682:$M$2000,5,FALSE),"")</f>
        <v/>
      </c>
      <c r="I681" s="168" t="str">
        <f t="shared" si="21"/>
        <v/>
      </c>
      <c r="K681">
        <f t="shared" si="22"/>
        <v>0</v>
      </c>
      <c r="L681">
        <f>IF(+支出入力表!M682="",0,+支出入力表!M682)</f>
        <v>0</v>
      </c>
      <c r="M681">
        <f>IF(支出入力表!S682="",0,支出入力表!S682)</f>
        <v>0</v>
      </c>
    </row>
    <row r="682" spans="2:13" x14ac:dyDescent="0.55000000000000004">
      <c r="B682" s="163" t="str">
        <f>IF(K682&gt;0,支出入力表!A683,"")</f>
        <v/>
      </c>
      <c r="C682" s="164" t="str">
        <f>IF(K682&gt;0,支出入力表!C683,"")</f>
        <v/>
      </c>
      <c r="D682" s="165" t="str">
        <f>IF(K682&gt;0,支出入力表!E683,"")</f>
        <v/>
      </c>
      <c r="E682" s="165" t="str">
        <f>IF(K682&gt;0,支出入力表!F683,"")</f>
        <v/>
      </c>
      <c r="F682" s="164" t="str">
        <f>IF(K682&gt;0,VLOOKUP(E682,支出入力表!F683:$M$2000,3,FALSE),"")</f>
        <v/>
      </c>
      <c r="G682" s="164" t="str">
        <f>IF(K682&gt;0,VLOOKUP(E682,支出入力表!F683:$M$2000,4,FALSE),"")</f>
        <v/>
      </c>
      <c r="H682" s="166" t="str">
        <f>IF(K682&gt;0,VLOOKUP(E682,支出入力表!F683:$M$2000,5,FALSE),"")</f>
        <v/>
      </c>
      <c r="I682" s="168" t="str">
        <f t="shared" si="21"/>
        <v/>
      </c>
      <c r="K682">
        <f t="shared" si="22"/>
        <v>0</v>
      </c>
      <c r="L682">
        <f>IF(+支出入力表!M683="",0,+支出入力表!M683)</f>
        <v>0</v>
      </c>
      <c r="M682">
        <f>IF(支出入力表!S683="",0,支出入力表!S683)</f>
        <v>0</v>
      </c>
    </row>
    <row r="683" spans="2:13" x14ac:dyDescent="0.55000000000000004">
      <c r="B683" s="163" t="str">
        <f>IF(K683&gt;0,支出入力表!A684,"")</f>
        <v/>
      </c>
      <c r="C683" s="164" t="str">
        <f>IF(K683&gt;0,支出入力表!C684,"")</f>
        <v/>
      </c>
      <c r="D683" s="165" t="str">
        <f>IF(K683&gt;0,支出入力表!E684,"")</f>
        <v/>
      </c>
      <c r="E683" s="165" t="str">
        <f>IF(K683&gt;0,支出入力表!F684,"")</f>
        <v/>
      </c>
      <c r="F683" s="164" t="str">
        <f>IF(K683&gt;0,VLOOKUP(E683,支出入力表!F684:$M$2000,3,FALSE),"")</f>
        <v/>
      </c>
      <c r="G683" s="164" t="str">
        <f>IF(K683&gt;0,VLOOKUP(E683,支出入力表!F684:$M$2000,4,FALSE),"")</f>
        <v/>
      </c>
      <c r="H683" s="166" t="str">
        <f>IF(K683&gt;0,VLOOKUP(E683,支出入力表!F684:$M$2000,5,FALSE),"")</f>
        <v/>
      </c>
      <c r="I683" s="168" t="str">
        <f t="shared" si="21"/>
        <v/>
      </c>
      <c r="K683">
        <f t="shared" si="22"/>
        <v>0</v>
      </c>
      <c r="L683">
        <f>IF(+支出入力表!M684="",0,+支出入力表!M684)</f>
        <v>0</v>
      </c>
      <c r="M683">
        <f>IF(支出入力表!S684="",0,支出入力表!S684)</f>
        <v>0</v>
      </c>
    </row>
    <row r="684" spans="2:13" x14ac:dyDescent="0.55000000000000004">
      <c r="B684" s="163" t="str">
        <f>IF(K684&gt;0,支出入力表!A685,"")</f>
        <v/>
      </c>
      <c r="C684" s="164" t="str">
        <f>IF(K684&gt;0,支出入力表!C685,"")</f>
        <v/>
      </c>
      <c r="D684" s="165" t="str">
        <f>IF(K684&gt;0,支出入力表!E685,"")</f>
        <v/>
      </c>
      <c r="E684" s="165" t="str">
        <f>IF(K684&gt;0,支出入力表!F685,"")</f>
        <v/>
      </c>
      <c r="F684" s="164" t="str">
        <f>IF(K684&gt;0,VLOOKUP(E684,支出入力表!F685:$M$2000,3,FALSE),"")</f>
        <v/>
      </c>
      <c r="G684" s="164" t="str">
        <f>IF(K684&gt;0,VLOOKUP(E684,支出入力表!F685:$M$2000,4,FALSE),"")</f>
        <v/>
      </c>
      <c r="H684" s="166" t="str">
        <f>IF(K684&gt;0,VLOOKUP(E684,支出入力表!F685:$M$2000,5,FALSE),"")</f>
        <v/>
      </c>
      <c r="I684" s="168" t="str">
        <f t="shared" si="21"/>
        <v/>
      </c>
      <c r="K684">
        <f t="shared" si="22"/>
        <v>0</v>
      </c>
      <c r="L684">
        <f>IF(+支出入力表!M685="",0,+支出入力表!M685)</f>
        <v>0</v>
      </c>
      <c r="M684">
        <f>IF(支出入力表!S685="",0,支出入力表!S685)</f>
        <v>0</v>
      </c>
    </row>
    <row r="685" spans="2:13" x14ac:dyDescent="0.55000000000000004">
      <c r="B685" s="163" t="str">
        <f>IF(K685&gt;0,支出入力表!A686,"")</f>
        <v/>
      </c>
      <c r="C685" s="164" t="str">
        <f>IF(K685&gt;0,支出入力表!C686,"")</f>
        <v/>
      </c>
      <c r="D685" s="165" t="str">
        <f>IF(K685&gt;0,支出入力表!E686,"")</f>
        <v/>
      </c>
      <c r="E685" s="165" t="str">
        <f>IF(K685&gt;0,支出入力表!F686,"")</f>
        <v/>
      </c>
      <c r="F685" s="164" t="str">
        <f>IF(K685&gt;0,VLOOKUP(E685,支出入力表!F686:$M$2000,3,FALSE),"")</f>
        <v/>
      </c>
      <c r="G685" s="164" t="str">
        <f>IF(K685&gt;0,VLOOKUP(E685,支出入力表!F686:$M$2000,4,FALSE),"")</f>
        <v/>
      </c>
      <c r="H685" s="166" t="str">
        <f>IF(K685&gt;0,VLOOKUP(E685,支出入力表!F686:$M$2000,5,FALSE),"")</f>
        <v/>
      </c>
      <c r="I685" s="168" t="str">
        <f t="shared" si="21"/>
        <v/>
      </c>
      <c r="K685">
        <f t="shared" si="22"/>
        <v>0</v>
      </c>
      <c r="L685">
        <f>IF(+支出入力表!M686="",0,+支出入力表!M686)</f>
        <v>0</v>
      </c>
      <c r="M685">
        <f>IF(支出入力表!S686="",0,支出入力表!S686)</f>
        <v>0</v>
      </c>
    </row>
    <row r="686" spans="2:13" x14ac:dyDescent="0.55000000000000004">
      <c r="B686" s="163" t="str">
        <f>IF(K686&gt;0,支出入力表!A687,"")</f>
        <v/>
      </c>
      <c r="C686" s="164" t="str">
        <f>IF(K686&gt;0,支出入力表!C687,"")</f>
        <v/>
      </c>
      <c r="D686" s="165" t="str">
        <f>IF(K686&gt;0,支出入力表!E687,"")</f>
        <v/>
      </c>
      <c r="E686" s="165" t="str">
        <f>IF(K686&gt;0,支出入力表!F687,"")</f>
        <v/>
      </c>
      <c r="F686" s="164" t="str">
        <f>IF(K686&gt;0,VLOOKUP(E686,支出入力表!F687:$M$2000,3,FALSE),"")</f>
        <v/>
      </c>
      <c r="G686" s="164" t="str">
        <f>IF(K686&gt;0,VLOOKUP(E686,支出入力表!F687:$M$2000,4,FALSE),"")</f>
        <v/>
      </c>
      <c r="H686" s="166" t="str">
        <f>IF(K686&gt;0,VLOOKUP(E686,支出入力表!F687:$M$2000,5,FALSE),"")</f>
        <v/>
      </c>
      <c r="I686" s="168" t="str">
        <f t="shared" si="21"/>
        <v/>
      </c>
      <c r="K686">
        <f t="shared" si="22"/>
        <v>0</v>
      </c>
      <c r="L686">
        <f>IF(+支出入力表!M687="",0,+支出入力表!M687)</f>
        <v>0</v>
      </c>
      <c r="M686">
        <f>IF(支出入力表!S687="",0,支出入力表!S687)</f>
        <v>0</v>
      </c>
    </row>
    <row r="687" spans="2:13" x14ac:dyDescent="0.55000000000000004">
      <c r="B687" s="163" t="str">
        <f>IF(K687&gt;0,支出入力表!A688,"")</f>
        <v/>
      </c>
      <c r="C687" s="164" t="str">
        <f>IF(K687&gt;0,支出入力表!C688,"")</f>
        <v/>
      </c>
      <c r="D687" s="165" t="str">
        <f>IF(K687&gt;0,支出入力表!E688,"")</f>
        <v/>
      </c>
      <c r="E687" s="165" t="str">
        <f>IF(K687&gt;0,支出入力表!F688,"")</f>
        <v/>
      </c>
      <c r="F687" s="164" t="str">
        <f>IF(K687&gt;0,VLOOKUP(E687,支出入力表!F688:$M$2000,3,FALSE),"")</f>
        <v/>
      </c>
      <c r="G687" s="164" t="str">
        <f>IF(K687&gt;0,VLOOKUP(E687,支出入力表!F688:$M$2000,4,FALSE),"")</f>
        <v/>
      </c>
      <c r="H687" s="166" t="str">
        <f>IF(K687&gt;0,VLOOKUP(E687,支出入力表!F688:$M$2000,5,FALSE),"")</f>
        <v/>
      </c>
      <c r="I687" s="168" t="str">
        <f t="shared" si="21"/>
        <v/>
      </c>
      <c r="K687">
        <f t="shared" si="22"/>
        <v>0</v>
      </c>
      <c r="L687">
        <f>IF(+支出入力表!M688="",0,+支出入力表!M688)</f>
        <v>0</v>
      </c>
      <c r="M687">
        <f>IF(支出入力表!S688="",0,支出入力表!S688)</f>
        <v>0</v>
      </c>
    </row>
    <row r="688" spans="2:13" x14ac:dyDescent="0.55000000000000004">
      <c r="B688" s="163" t="str">
        <f>IF(K688&gt;0,支出入力表!A689,"")</f>
        <v/>
      </c>
      <c r="C688" s="164" t="str">
        <f>IF(K688&gt;0,支出入力表!C689,"")</f>
        <v/>
      </c>
      <c r="D688" s="165" t="str">
        <f>IF(K688&gt;0,支出入力表!E689,"")</f>
        <v/>
      </c>
      <c r="E688" s="165" t="str">
        <f>IF(K688&gt;0,支出入力表!F689,"")</f>
        <v/>
      </c>
      <c r="F688" s="164" t="str">
        <f>IF(K688&gt;0,VLOOKUP(E688,支出入力表!F689:$M$2000,3,FALSE),"")</f>
        <v/>
      </c>
      <c r="G688" s="164" t="str">
        <f>IF(K688&gt;0,VLOOKUP(E688,支出入力表!F689:$M$2000,4,FALSE),"")</f>
        <v/>
      </c>
      <c r="H688" s="166" t="str">
        <f>IF(K688&gt;0,VLOOKUP(E688,支出入力表!F689:$M$2000,5,FALSE),"")</f>
        <v/>
      </c>
      <c r="I688" s="168" t="str">
        <f t="shared" si="21"/>
        <v/>
      </c>
      <c r="K688">
        <f t="shared" si="22"/>
        <v>0</v>
      </c>
      <c r="L688">
        <f>IF(+支出入力表!M689="",0,+支出入力表!M689)</f>
        <v>0</v>
      </c>
      <c r="M688">
        <f>IF(支出入力表!S689="",0,支出入力表!S689)</f>
        <v>0</v>
      </c>
    </row>
    <row r="689" spans="2:13" x14ac:dyDescent="0.55000000000000004">
      <c r="B689" s="163" t="str">
        <f>IF(K689&gt;0,支出入力表!A690,"")</f>
        <v/>
      </c>
      <c r="C689" s="164" t="str">
        <f>IF(K689&gt;0,支出入力表!C690,"")</f>
        <v/>
      </c>
      <c r="D689" s="165" t="str">
        <f>IF(K689&gt;0,支出入力表!E690,"")</f>
        <v/>
      </c>
      <c r="E689" s="165" t="str">
        <f>IF(K689&gt;0,支出入力表!F690,"")</f>
        <v/>
      </c>
      <c r="F689" s="164" t="str">
        <f>IF(K689&gt;0,VLOOKUP(E689,支出入力表!F690:$M$2000,3,FALSE),"")</f>
        <v/>
      </c>
      <c r="G689" s="164" t="str">
        <f>IF(K689&gt;0,VLOOKUP(E689,支出入力表!F690:$M$2000,4,FALSE),"")</f>
        <v/>
      </c>
      <c r="H689" s="166" t="str">
        <f>IF(K689&gt;0,VLOOKUP(E689,支出入力表!F690:$M$2000,5,FALSE),"")</f>
        <v/>
      </c>
      <c r="I689" s="168" t="str">
        <f t="shared" si="21"/>
        <v/>
      </c>
      <c r="K689">
        <f t="shared" si="22"/>
        <v>0</v>
      </c>
      <c r="L689">
        <f>IF(+支出入力表!M690="",0,+支出入力表!M690)</f>
        <v>0</v>
      </c>
      <c r="M689">
        <f>IF(支出入力表!S690="",0,支出入力表!S690)</f>
        <v>0</v>
      </c>
    </row>
    <row r="690" spans="2:13" x14ac:dyDescent="0.55000000000000004">
      <c r="B690" s="163" t="str">
        <f>IF(K690&gt;0,支出入力表!A691,"")</f>
        <v/>
      </c>
      <c r="C690" s="164" t="str">
        <f>IF(K690&gt;0,支出入力表!C691,"")</f>
        <v/>
      </c>
      <c r="D690" s="165" t="str">
        <f>IF(K690&gt;0,支出入力表!E691,"")</f>
        <v/>
      </c>
      <c r="E690" s="165" t="str">
        <f>IF(K690&gt;0,支出入力表!F691,"")</f>
        <v/>
      </c>
      <c r="F690" s="164" t="str">
        <f>IF(K690&gt;0,VLOOKUP(E690,支出入力表!F691:$M$2000,3,FALSE),"")</f>
        <v/>
      </c>
      <c r="G690" s="164" t="str">
        <f>IF(K690&gt;0,VLOOKUP(E690,支出入力表!F691:$M$2000,4,FALSE),"")</f>
        <v/>
      </c>
      <c r="H690" s="166" t="str">
        <f>IF(K690&gt;0,VLOOKUP(E690,支出入力表!F691:$M$2000,5,FALSE),"")</f>
        <v/>
      </c>
      <c r="I690" s="168" t="str">
        <f t="shared" si="21"/>
        <v/>
      </c>
      <c r="K690">
        <f t="shared" si="22"/>
        <v>0</v>
      </c>
      <c r="L690">
        <f>IF(+支出入力表!M691="",0,+支出入力表!M691)</f>
        <v>0</v>
      </c>
      <c r="M690">
        <f>IF(支出入力表!S691="",0,支出入力表!S691)</f>
        <v>0</v>
      </c>
    </row>
    <row r="691" spans="2:13" x14ac:dyDescent="0.55000000000000004">
      <c r="B691" s="163" t="str">
        <f>IF(K691&gt;0,支出入力表!A692,"")</f>
        <v/>
      </c>
      <c r="C691" s="164" t="str">
        <f>IF(K691&gt;0,支出入力表!C692,"")</f>
        <v/>
      </c>
      <c r="D691" s="165" t="str">
        <f>IF(K691&gt;0,支出入力表!E692,"")</f>
        <v/>
      </c>
      <c r="E691" s="165" t="str">
        <f>IF(K691&gt;0,支出入力表!F692,"")</f>
        <v/>
      </c>
      <c r="F691" s="164" t="str">
        <f>IF(K691&gt;0,VLOOKUP(E691,支出入力表!F692:$M$2000,3,FALSE),"")</f>
        <v/>
      </c>
      <c r="G691" s="164" t="str">
        <f>IF(K691&gt;0,VLOOKUP(E691,支出入力表!F692:$M$2000,4,FALSE),"")</f>
        <v/>
      </c>
      <c r="H691" s="166" t="str">
        <f>IF(K691&gt;0,VLOOKUP(E691,支出入力表!F692:$M$2000,5,FALSE),"")</f>
        <v/>
      </c>
      <c r="I691" s="168" t="str">
        <f t="shared" si="21"/>
        <v/>
      </c>
      <c r="K691">
        <f t="shared" si="22"/>
        <v>0</v>
      </c>
      <c r="L691">
        <f>IF(+支出入力表!M692="",0,+支出入力表!M692)</f>
        <v>0</v>
      </c>
      <c r="M691">
        <f>IF(支出入力表!S692="",0,支出入力表!S692)</f>
        <v>0</v>
      </c>
    </row>
    <row r="692" spans="2:13" x14ac:dyDescent="0.55000000000000004">
      <c r="B692" s="163" t="str">
        <f>IF(K692&gt;0,支出入力表!A693,"")</f>
        <v/>
      </c>
      <c r="C692" s="164" t="str">
        <f>IF(K692&gt;0,支出入力表!C693,"")</f>
        <v/>
      </c>
      <c r="D692" s="165" t="str">
        <f>IF(K692&gt;0,支出入力表!E693,"")</f>
        <v/>
      </c>
      <c r="E692" s="165" t="str">
        <f>IF(K692&gt;0,支出入力表!F693,"")</f>
        <v/>
      </c>
      <c r="F692" s="164" t="str">
        <f>IF(K692&gt;0,VLOOKUP(E692,支出入力表!F693:$M$2000,3,FALSE),"")</f>
        <v/>
      </c>
      <c r="G692" s="164" t="str">
        <f>IF(K692&gt;0,VLOOKUP(E692,支出入力表!F693:$M$2000,4,FALSE),"")</f>
        <v/>
      </c>
      <c r="H692" s="166" t="str">
        <f>IF(K692&gt;0,VLOOKUP(E692,支出入力表!F693:$M$2000,5,FALSE),"")</f>
        <v/>
      </c>
      <c r="I692" s="168" t="str">
        <f t="shared" si="21"/>
        <v/>
      </c>
      <c r="K692">
        <f t="shared" si="22"/>
        <v>0</v>
      </c>
      <c r="L692">
        <f>IF(+支出入力表!M693="",0,+支出入力表!M693)</f>
        <v>0</v>
      </c>
      <c r="M692">
        <f>IF(支出入力表!S693="",0,支出入力表!S693)</f>
        <v>0</v>
      </c>
    </row>
    <row r="693" spans="2:13" x14ac:dyDescent="0.55000000000000004">
      <c r="B693" s="163" t="str">
        <f>IF(K693&gt;0,支出入力表!A694,"")</f>
        <v/>
      </c>
      <c r="C693" s="164" t="str">
        <f>IF(K693&gt;0,支出入力表!C694,"")</f>
        <v/>
      </c>
      <c r="D693" s="165" t="str">
        <f>IF(K693&gt;0,支出入力表!E694,"")</f>
        <v/>
      </c>
      <c r="E693" s="165" t="str">
        <f>IF(K693&gt;0,支出入力表!F694,"")</f>
        <v/>
      </c>
      <c r="F693" s="164" t="str">
        <f>IF(K693&gt;0,VLOOKUP(E693,支出入力表!F694:$M$2000,3,FALSE),"")</f>
        <v/>
      </c>
      <c r="G693" s="164" t="str">
        <f>IF(K693&gt;0,VLOOKUP(E693,支出入力表!F694:$M$2000,4,FALSE),"")</f>
        <v/>
      </c>
      <c r="H693" s="166" t="str">
        <f>IF(K693&gt;0,VLOOKUP(E693,支出入力表!F694:$M$2000,5,FALSE),"")</f>
        <v/>
      </c>
      <c r="I693" s="168" t="str">
        <f t="shared" si="21"/>
        <v/>
      </c>
      <c r="K693">
        <f t="shared" si="22"/>
        <v>0</v>
      </c>
      <c r="L693">
        <f>IF(+支出入力表!M694="",0,+支出入力表!M694)</f>
        <v>0</v>
      </c>
      <c r="M693">
        <f>IF(支出入力表!S694="",0,支出入力表!S694)</f>
        <v>0</v>
      </c>
    </row>
    <row r="694" spans="2:13" x14ac:dyDescent="0.55000000000000004">
      <c r="B694" s="163" t="str">
        <f>IF(K694&gt;0,支出入力表!A695,"")</f>
        <v/>
      </c>
      <c r="C694" s="164" t="str">
        <f>IF(K694&gt;0,支出入力表!C695,"")</f>
        <v/>
      </c>
      <c r="D694" s="165" t="str">
        <f>IF(K694&gt;0,支出入力表!E695,"")</f>
        <v/>
      </c>
      <c r="E694" s="165" t="str">
        <f>IF(K694&gt;0,支出入力表!F695,"")</f>
        <v/>
      </c>
      <c r="F694" s="164" t="str">
        <f>IF(K694&gt;0,VLOOKUP(E694,支出入力表!F695:$M$2000,3,FALSE),"")</f>
        <v/>
      </c>
      <c r="G694" s="164" t="str">
        <f>IF(K694&gt;0,VLOOKUP(E694,支出入力表!F695:$M$2000,4,FALSE),"")</f>
        <v/>
      </c>
      <c r="H694" s="166" t="str">
        <f>IF(K694&gt;0,VLOOKUP(E694,支出入力表!F695:$M$2000,5,FALSE),"")</f>
        <v/>
      </c>
      <c r="I694" s="168" t="str">
        <f t="shared" si="21"/>
        <v/>
      </c>
      <c r="K694">
        <f t="shared" si="22"/>
        <v>0</v>
      </c>
      <c r="L694">
        <f>IF(+支出入力表!M695="",0,+支出入力表!M695)</f>
        <v>0</v>
      </c>
      <c r="M694">
        <f>IF(支出入力表!S695="",0,支出入力表!S695)</f>
        <v>0</v>
      </c>
    </row>
    <row r="695" spans="2:13" x14ac:dyDescent="0.55000000000000004">
      <c r="B695" s="163" t="str">
        <f>IF(K695&gt;0,支出入力表!A696,"")</f>
        <v/>
      </c>
      <c r="C695" s="164" t="str">
        <f>IF(K695&gt;0,支出入力表!C696,"")</f>
        <v/>
      </c>
      <c r="D695" s="165" t="str">
        <f>IF(K695&gt;0,支出入力表!E696,"")</f>
        <v/>
      </c>
      <c r="E695" s="165" t="str">
        <f>IF(K695&gt;0,支出入力表!F696,"")</f>
        <v/>
      </c>
      <c r="F695" s="164" t="str">
        <f>IF(K695&gt;0,VLOOKUP(E695,支出入力表!F696:$M$2000,3,FALSE),"")</f>
        <v/>
      </c>
      <c r="G695" s="164" t="str">
        <f>IF(K695&gt;0,VLOOKUP(E695,支出入力表!F696:$M$2000,4,FALSE),"")</f>
        <v/>
      </c>
      <c r="H695" s="166" t="str">
        <f>IF(K695&gt;0,VLOOKUP(E695,支出入力表!F696:$M$2000,5,FALSE),"")</f>
        <v/>
      </c>
      <c r="I695" s="168" t="str">
        <f t="shared" si="21"/>
        <v/>
      </c>
      <c r="K695">
        <f t="shared" si="22"/>
        <v>0</v>
      </c>
      <c r="L695">
        <f>IF(+支出入力表!M696="",0,+支出入力表!M696)</f>
        <v>0</v>
      </c>
      <c r="M695">
        <f>IF(支出入力表!S696="",0,支出入力表!S696)</f>
        <v>0</v>
      </c>
    </row>
    <row r="696" spans="2:13" x14ac:dyDescent="0.55000000000000004">
      <c r="B696" s="163" t="str">
        <f>IF(K696&gt;0,支出入力表!A697,"")</f>
        <v/>
      </c>
      <c r="C696" s="164" t="str">
        <f>IF(K696&gt;0,支出入力表!C697,"")</f>
        <v/>
      </c>
      <c r="D696" s="165" t="str">
        <f>IF(K696&gt;0,支出入力表!E697,"")</f>
        <v/>
      </c>
      <c r="E696" s="165" t="str">
        <f>IF(K696&gt;0,支出入力表!F697,"")</f>
        <v/>
      </c>
      <c r="F696" s="164" t="str">
        <f>IF(K696&gt;0,VLOOKUP(E696,支出入力表!F697:$M$2000,3,FALSE),"")</f>
        <v/>
      </c>
      <c r="G696" s="164" t="str">
        <f>IF(K696&gt;0,VLOOKUP(E696,支出入力表!F697:$M$2000,4,FALSE),"")</f>
        <v/>
      </c>
      <c r="H696" s="166" t="str">
        <f>IF(K696&gt;0,VLOOKUP(E696,支出入力表!F697:$M$2000,5,FALSE),"")</f>
        <v/>
      </c>
      <c r="I696" s="168" t="str">
        <f t="shared" si="21"/>
        <v/>
      </c>
      <c r="K696">
        <f t="shared" si="22"/>
        <v>0</v>
      </c>
      <c r="L696">
        <f>IF(+支出入力表!M697="",0,+支出入力表!M697)</f>
        <v>0</v>
      </c>
      <c r="M696">
        <f>IF(支出入力表!S697="",0,支出入力表!S697)</f>
        <v>0</v>
      </c>
    </row>
    <row r="697" spans="2:13" x14ac:dyDescent="0.55000000000000004">
      <c r="B697" s="163" t="str">
        <f>IF(K697&gt;0,支出入力表!A698,"")</f>
        <v/>
      </c>
      <c r="C697" s="164" t="str">
        <f>IF(K697&gt;0,支出入力表!C698,"")</f>
        <v/>
      </c>
      <c r="D697" s="165" t="str">
        <f>IF(K697&gt;0,支出入力表!E698,"")</f>
        <v/>
      </c>
      <c r="E697" s="165" t="str">
        <f>IF(K697&gt;0,支出入力表!F698,"")</f>
        <v/>
      </c>
      <c r="F697" s="164" t="str">
        <f>IF(K697&gt;0,VLOOKUP(E697,支出入力表!F698:$M$2000,3,FALSE),"")</f>
        <v/>
      </c>
      <c r="G697" s="164" t="str">
        <f>IF(K697&gt;0,VLOOKUP(E697,支出入力表!F698:$M$2000,4,FALSE),"")</f>
        <v/>
      </c>
      <c r="H697" s="166" t="str">
        <f>IF(K697&gt;0,VLOOKUP(E697,支出入力表!F698:$M$2000,5,FALSE),"")</f>
        <v/>
      </c>
      <c r="I697" s="168" t="str">
        <f t="shared" si="21"/>
        <v/>
      </c>
      <c r="K697">
        <f t="shared" si="22"/>
        <v>0</v>
      </c>
      <c r="L697">
        <f>IF(+支出入力表!M698="",0,+支出入力表!M698)</f>
        <v>0</v>
      </c>
      <c r="M697">
        <f>IF(支出入力表!S698="",0,支出入力表!S698)</f>
        <v>0</v>
      </c>
    </row>
    <row r="698" spans="2:13" x14ac:dyDescent="0.55000000000000004">
      <c r="B698" s="163" t="str">
        <f>IF(K698&gt;0,支出入力表!A699,"")</f>
        <v/>
      </c>
      <c r="C698" s="164" t="str">
        <f>IF(K698&gt;0,支出入力表!C699,"")</f>
        <v/>
      </c>
      <c r="D698" s="165" t="str">
        <f>IF(K698&gt;0,支出入力表!E699,"")</f>
        <v/>
      </c>
      <c r="E698" s="165" t="str">
        <f>IF(K698&gt;0,支出入力表!F699,"")</f>
        <v/>
      </c>
      <c r="F698" s="164" t="str">
        <f>IF(K698&gt;0,VLOOKUP(E698,支出入力表!F699:$M$2000,3,FALSE),"")</f>
        <v/>
      </c>
      <c r="G698" s="164" t="str">
        <f>IF(K698&gt;0,VLOOKUP(E698,支出入力表!F699:$M$2000,4,FALSE),"")</f>
        <v/>
      </c>
      <c r="H698" s="166" t="str">
        <f>IF(K698&gt;0,VLOOKUP(E698,支出入力表!F699:$M$2000,5,FALSE),"")</f>
        <v/>
      </c>
      <c r="I698" s="168" t="str">
        <f t="shared" si="21"/>
        <v/>
      </c>
      <c r="K698">
        <f t="shared" si="22"/>
        <v>0</v>
      </c>
      <c r="L698">
        <f>IF(+支出入力表!M699="",0,+支出入力表!M699)</f>
        <v>0</v>
      </c>
      <c r="M698">
        <f>IF(支出入力表!S699="",0,支出入力表!S699)</f>
        <v>0</v>
      </c>
    </row>
    <row r="699" spans="2:13" x14ac:dyDescent="0.55000000000000004">
      <c r="B699" s="163" t="str">
        <f>IF(K699&gt;0,支出入力表!A700,"")</f>
        <v/>
      </c>
      <c r="C699" s="164" t="str">
        <f>IF(K699&gt;0,支出入力表!C700,"")</f>
        <v/>
      </c>
      <c r="D699" s="165" t="str">
        <f>IF(K699&gt;0,支出入力表!E700,"")</f>
        <v/>
      </c>
      <c r="E699" s="165" t="str">
        <f>IF(K699&gt;0,支出入力表!F700,"")</f>
        <v/>
      </c>
      <c r="F699" s="164" t="str">
        <f>IF(K699&gt;0,VLOOKUP(E699,支出入力表!F700:$M$2000,3,FALSE),"")</f>
        <v/>
      </c>
      <c r="G699" s="164" t="str">
        <f>IF(K699&gt;0,VLOOKUP(E699,支出入力表!F700:$M$2000,4,FALSE),"")</f>
        <v/>
      </c>
      <c r="H699" s="166" t="str">
        <f>IF(K699&gt;0,VLOOKUP(E699,支出入力表!F700:$M$2000,5,FALSE),"")</f>
        <v/>
      </c>
      <c r="I699" s="168" t="str">
        <f t="shared" si="21"/>
        <v/>
      </c>
      <c r="K699">
        <f t="shared" si="22"/>
        <v>0</v>
      </c>
      <c r="L699">
        <f>IF(+支出入力表!M700="",0,+支出入力表!M700)</f>
        <v>0</v>
      </c>
      <c r="M699">
        <f>IF(支出入力表!S700="",0,支出入力表!S700)</f>
        <v>0</v>
      </c>
    </row>
    <row r="700" spans="2:13" x14ac:dyDescent="0.55000000000000004">
      <c r="B700" s="163" t="str">
        <f>IF(K700&gt;0,支出入力表!A701,"")</f>
        <v/>
      </c>
      <c r="C700" s="164" t="str">
        <f>IF(K700&gt;0,支出入力表!C701,"")</f>
        <v/>
      </c>
      <c r="D700" s="165" t="str">
        <f>IF(K700&gt;0,支出入力表!E701,"")</f>
        <v/>
      </c>
      <c r="E700" s="165" t="str">
        <f>IF(K700&gt;0,支出入力表!F701,"")</f>
        <v/>
      </c>
      <c r="F700" s="164" t="str">
        <f>IF(K700&gt;0,VLOOKUP(E700,支出入力表!F701:$M$2000,3,FALSE),"")</f>
        <v/>
      </c>
      <c r="G700" s="164" t="str">
        <f>IF(K700&gt;0,VLOOKUP(E700,支出入力表!F701:$M$2000,4,FALSE),"")</f>
        <v/>
      </c>
      <c r="H700" s="166" t="str">
        <f>IF(K700&gt;0,VLOOKUP(E700,支出入力表!F701:$M$2000,5,FALSE),"")</f>
        <v/>
      </c>
      <c r="I700" s="168" t="str">
        <f t="shared" si="21"/>
        <v/>
      </c>
      <c r="K700">
        <f t="shared" si="22"/>
        <v>0</v>
      </c>
      <c r="L700">
        <f>IF(+支出入力表!M701="",0,+支出入力表!M701)</f>
        <v>0</v>
      </c>
      <c r="M700">
        <f>IF(支出入力表!S701="",0,支出入力表!S701)</f>
        <v>0</v>
      </c>
    </row>
    <row r="701" spans="2:13" x14ac:dyDescent="0.55000000000000004">
      <c r="B701" s="163" t="str">
        <f>IF(K701&gt;0,支出入力表!A702,"")</f>
        <v/>
      </c>
      <c r="C701" s="164" t="str">
        <f>IF(K701&gt;0,支出入力表!C702,"")</f>
        <v/>
      </c>
      <c r="D701" s="165" t="str">
        <f>IF(K701&gt;0,支出入力表!E702,"")</f>
        <v/>
      </c>
      <c r="E701" s="165" t="str">
        <f>IF(K701&gt;0,支出入力表!F702,"")</f>
        <v/>
      </c>
      <c r="F701" s="164" t="str">
        <f>IF(K701&gt;0,VLOOKUP(E701,支出入力表!F702:$M$2000,3,FALSE),"")</f>
        <v/>
      </c>
      <c r="G701" s="164" t="str">
        <f>IF(K701&gt;0,VLOOKUP(E701,支出入力表!F702:$M$2000,4,FALSE),"")</f>
        <v/>
      </c>
      <c r="H701" s="166" t="str">
        <f>IF(K701&gt;0,VLOOKUP(E701,支出入力表!F702:$M$2000,5,FALSE),"")</f>
        <v/>
      </c>
      <c r="I701" s="168" t="str">
        <f t="shared" si="21"/>
        <v/>
      </c>
      <c r="K701">
        <f t="shared" si="22"/>
        <v>0</v>
      </c>
      <c r="L701">
        <f>IF(+支出入力表!M702="",0,+支出入力表!M702)</f>
        <v>0</v>
      </c>
      <c r="M701">
        <f>IF(支出入力表!S702="",0,支出入力表!S702)</f>
        <v>0</v>
      </c>
    </row>
    <row r="702" spans="2:13" x14ac:dyDescent="0.55000000000000004">
      <c r="B702" s="163" t="str">
        <f>IF(K702&gt;0,支出入力表!A703,"")</f>
        <v/>
      </c>
      <c r="C702" s="164" t="str">
        <f>IF(K702&gt;0,支出入力表!C703,"")</f>
        <v/>
      </c>
      <c r="D702" s="165" t="str">
        <f>IF(K702&gt;0,支出入力表!E703,"")</f>
        <v/>
      </c>
      <c r="E702" s="165" t="str">
        <f>IF(K702&gt;0,支出入力表!F703,"")</f>
        <v/>
      </c>
      <c r="F702" s="164" t="str">
        <f>IF(K702&gt;0,VLOOKUP(E702,支出入力表!F703:$M$2000,3,FALSE),"")</f>
        <v/>
      </c>
      <c r="G702" s="164" t="str">
        <f>IF(K702&gt;0,VLOOKUP(E702,支出入力表!F703:$M$2000,4,FALSE),"")</f>
        <v/>
      </c>
      <c r="H702" s="166" t="str">
        <f>IF(K702&gt;0,VLOOKUP(E702,支出入力表!F703:$M$2000,5,FALSE),"")</f>
        <v/>
      </c>
      <c r="I702" s="168" t="str">
        <f t="shared" si="21"/>
        <v/>
      </c>
      <c r="K702">
        <f t="shared" si="22"/>
        <v>0</v>
      </c>
      <c r="L702">
        <f>IF(+支出入力表!M703="",0,+支出入力表!M703)</f>
        <v>0</v>
      </c>
      <c r="M702">
        <f>IF(支出入力表!S703="",0,支出入力表!S703)</f>
        <v>0</v>
      </c>
    </row>
    <row r="703" spans="2:13" x14ac:dyDescent="0.55000000000000004">
      <c r="B703" s="163" t="str">
        <f>IF(K703&gt;0,支出入力表!A704,"")</f>
        <v/>
      </c>
      <c r="C703" s="164" t="str">
        <f>IF(K703&gt;0,支出入力表!C704,"")</f>
        <v/>
      </c>
      <c r="D703" s="165" t="str">
        <f>IF(K703&gt;0,支出入力表!E704,"")</f>
        <v/>
      </c>
      <c r="E703" s="165" t="str">
        <f>IF(K703&gt;0,支出入力表!F704,"")</f>
        <v/>
      </c>
      <c r="F703" s="164" t="str">
        <f>IF(K703&gt;0,VLOOKUP(E703,支出入力表!F704:$M$2000,3,FALSE),"")</f>
        <v/>
      </c>
      <c r="G703" s="164" t="str">
        <f>IF(K703&gt;0,VLOOKUP(E703,支出入力表!F704:$M$2000,4,FALSE),"")</f>
        <v/>
      </c>
      <c r="H703" s="166" t="str">
        <f>IF(K703&gt;0,VLOOKUP(E703,支出入力表!F704:$M$2000,5,FALSE),"")</f>
        <v/>
      </c>
      <c r="I703" s="168" t="str">
        <f t="shared" si="21"/>
        <v/>
      </c>
      <c r="K703">
        <f t="shared" si="22"/>
        <v>0</v>
      </c>
      <c r="L703">
        <f>IF(+支出入力表!M704="",0,+支出入力表!M704)</f>
        <v>0</v>
      </c>
      <c r="M703">
        <f>IF(支出入力表!S704="",0,支出入力表!S704)</f>
        <v>0</v>
      </c>
    </row>
    <row r="704" spans="2:13" x14ac:dyDescent="0.55000000000000004">
      <c r="B704" s="163" t="str">
        <f>IF(K704&gt;0,支出入力表!A705,"")</f>
        <v/>
      </c>
      <c r="C704" s="164" t="str">
        <f>IF(K704&gt;0,支出入力表!C705,"")</f>
        <v/>
      </c>
      <c r="D704" s="165" t="str">
        <f>IF(K704&gt;0,支出入力表!E705,"")</f>
        <v/>
      </c>
      <c r="E704" s="165" t="str">
        <f>IF(K704&gt;0,支出入力表!F705,"")</f>
        <v/>
      </c>
      <c r="F704" s="164" t="str">
        <f>IF(K704&gt;0,VLOOKUP(E704,支出入力表!F705:$M$2000,3,FALSE),"")</f>
        <v/>
      </c>
      <c r="G704" s="164" t="str">
        <f>IF(K704&gt;0,VLOOKUP(E704,支出入力表!F705:$M$2000,4,FALSE),"")</f>
        <v/>
      </c>
      <c r="H704" s="166" t="str">
        <f>IF(K704&gt;0,VLOOKUP(E704,支出入力表!F705:$M$2000,5,FALSE),"")</f>
        <v/>
      </c>
      <c r="I704" s="168" t="str">
        <f t="shared" si="21"/>
        <v/>
      </c>
      <c r="K704">
        <f t="shared" si="22"/>
        <v>0</v>
      </c>
      <c r="L704">
        <f>IF(+支出入力表!M705="",0,+支出入力表!M705)</f>
        <v>0</v>
      </c>
      <c r="M704">
        <f>IF(支出入力表!S705="",0,支出入力表!S705)</f>
        <v>0</v>
      </c>
    </row>
    <row r="705" spans="2:13" x14ac:dyDescent="0.55000000000000004">
      <c r="B705" s="163" t="str">
        <f>IF(K705&gt;0,支出入力表!A706,"")</f>
        <v/>
      </c>
      <c r="C705" s="164" t="str">
        <f>IF(K705&gt;0,支出入力表!C706,"")</f>
        <v/>
      </c>
      <c r="D705" s="165" t="str">
        <f>IF(K705&gt;0,支出入力表!E706,"")</f>
        <v/>
      </c>
      <c r="E705" s="165" t="str">
        <f>IF(K705&gt;0,支出入力表!F706,"")</f>
        <v/>
      </c>
      <c r="F705" s="164" t="str">
        <f>IF(K705&gt;0,VLOOKUP(E705,支出入力表!F706:$M$2000,3,FALSE),"")</f>
        <v/>
      </c>
      <c r="G705" s="164" t="str">
        <f>IF(K705&gt;0,VLOOKUP(E705,支出入力表!F706:$M$2000,4,FALSE),"")</f>
        <v/>
      </c>
      <c r="H705" s="166" t="str">
        <f>IF(K705&gt;0,VLOOKUP(E705,支出入力表!F706:$M$2000,5,FALSE),"")</f>
        <v/>
      </c>
      <c r="I705" s="168" t="str">
        <f t="shared" si="21"/>
        <v/>
      </c>
      <c r="K705">
        <f t="shared" si="22"/>
        <v>0</v>
      </c>
      <c r="L705">
        <f>IF(+支出入力表!M706="",0,+支出入力表!M706)</f>
        <v>0</v>
      </c>
      <c r="M705">
        <f>IF(支出入力表!S706="",0,支出入力表!S706)</f>
        <v>0</v>
      </c>
    </row>
    <row r="706" spans="2:13" x14ac:dyDescent="0.55000000000000004">
      <c r="B706" s="163" t="str">
        <f>IF(K706&gt;0,支出入力表!A707,"")</f>
        <v/>
      </c>
      <c r="C706" s="164" t="str">
        <f>IF(K706&gt;0,支出入力表!C707,"")</f>
        <v/>
      </c>
      <c r="D706" s="165" t="str">
        <f>IF(K706&gt;0,支出入力表!E707,"")</f>
        <v/>
      </c>
      <c r="E706" s="165" t="str">
        <f>IF(K706&gt;0,支出入力表!F707,"")</f>
        <v/>
      </c>
      <c r="F706" s="164" t="str">
        <f>IF(K706&gt;0,VLOOKUP(E706,支出入力表!F707:$M$2000,3,FALSE),"")</f>
        <v/>
      </c>
      <c r="G706" s="164" t="str">
        <f>IF(K706&gt;0,VLOOKUP(E706,支出入力表!F707:$M$2000,4,FALSE),"")</f>
        <v/>
      </c>
      <c r="H706" s="166" t="str">
        <f>IF(K706&gt;0,VLOOKUP(E706,支出入力表!F707:$M$2000,5,FALSE),"")</f>
        <v/>
      </c>
      <c r="I706" s="168" t="str">
        <f t="shared" si="21"/>
        <v/>
      </c>
      <c r="K706">
        <f t="shared" si="22"/>
        <v>0</v>
      </c>
      <c r="L706">
        <f>IF(+支出入力表!M707="",0,+支出入力表!M707)</f>
        <v>0</v>
      </c>
      <c r="M706">
        <f>IF(支出入力表!S707="",0,支出入力表!S707)</f>
        <v>0</v>
      </c>
    </row>
    <row r="707" spans="2:13" x14ac:dyDescent="0.55000000000000004">
      <c r="B707" s="163" t="str">
        <f>IF(K707&gt;0,支出入力表!A708,"")</f>
        <v/>
      </c>
      <c r="C707" s="164" t="str">
        <f>IF(K707&gt;0,支出入力表!C708,"")</f>
        <v/>
      </c>
      <c r="D707" s="165" t="str">
        <f>IF(K707&gt;0,支出入力表!E708,"")</f>
        <v/>
      </c>
      <c r="E707" s="165" t="str">
        <f>IF(K707&gt;0,支出入力表!F708,"")</f>
        <v/>
      </c>
      <c r="F707" s="164" t="str">
        <f>IF(K707&gt;0,VLOOKUP(E707,支出入力表!F708:$M$2000,3,FALSE),"")</f>
        <v/>
      </c>
      <c r="G707" s="164" t="str">
        <f>IF(K707&gt;0,VLOOKUP(E707,支出入力表!F708:$M$2000,4,FALSE),"")</f>
        <v/>
      </c>
      <c r="H707" s="166" t="str">
        <f>IF(K707&gt;0,VLOOKUP(E707,支出入力表!F708:$M$2000,5,FALSE),"")</f>
        <v/>
      </c>
      <c r="I707" s="168" t="str">
        <f t="shared" si="21"/>
        <v/>
      </c>
      <c r="K707">
        <f t="shared" si="22"/>
        <v>0</v>
      </c>
      <c r="L707">
        <f>IF(+支出入力表!M708="",0,+支出入力表!M708)</f>
        <v>0</v>
      </c>
      <c r="M707">
        <f>IF(支出入力表!S708="",0,支出入力表!S708)</f>
        <v>0</v>
      </c>
    </row>
    <row r="708" spans="2:13" x14ac:dyDescent="0.55000000000000004">
      <c r="B708" s="163" t="str">
        <f>IF(K708&gt;0,支出入力表!A709,"")</f>
        <v/>
      </c>
      <c r="C708" s="164" t="str">
        <f>IF(K708&gt;0,支出入力表!C709,"")</f>
        <v/>
      </c>
      <c r="D708" s="165" t="str">
        <f>IF(K708&gt;0,支出入力表!E709,"")</f>
        <v/>
      </c>
      <c r="E708" s="165" t="str">
        <f>IF(K708&gt;0,支出入力表!F709,"")</f>
        <v/>
      </c>
      <c r="F708" s="164" t="str">
        <f>IF(K708&gt;0,VLOOKUP(E708,支出入力表!F709:$M$2000,3,FALSE),"")</f>
        <v/>
      </c>
      <c r="G708" s="164" t="str">
        <f>IF(K708&gt;0,VLOOKUP(E708,支出入力表!F709:$M$2000,4,FALSE),"")</f>
        <v/>
      </c>
      <c r="H708" s="166" t="str">
        <f>IF(K708&gt;0,VLOOKUP(E708,支出入力表!F709:$M$2000,5,FALSE),"")</f>
        <v/>
      </c>
      <c r="I708" s="168" t="str">
        <f t="shared" si="21"/>
        <v/>
      </c>
      <c r="K708">
        <f t="shared" si="22"/>
        <v>0</v>
      </c>
      <c r="L708">
        <f>IF(+支出入力表!M709="",0,+支出入力表!M709)</f>
        <v>0</v>
      </c>
      <c r="M708">
        <f>IF(支出入力表!S709="",0,支出入力表!S709)</f>
        <v>0</v>
      </c>
    </row>
    <row r="709" spans="2:13" x14ac:dyDescent="0.55000000000000004">
      <c r="B709" s="163" t="str">
        <f>IF(K709&gt;0,支出入力表!A710,"")</f>
        <v/>
      </c>
      <c r="C709" s="164" t="str">
        <f>IF(K709&gt;0,支出入力表!C710,"")</f>
        <v/>
      </c>
      <c r="D709" s="165" t="str">
        <f>IF(K709&gt;0,支出入力表!E710,"")</f>
        <v/>
      </c>
      <c r="E709" s="165" t="str">
        <f>IF(K709&gt;0,支出入力表!F710,"")</f>
        <v/>
      </c>
      <c r="F709" s="164" t="str">
        <f>IF(K709&gt;0,VLOOKUP(E709,支出入力表!F710:$M$2000,3,FALSE),"")</f>
        <v/>
      </c>
      <c r="G709" s="164" t="str">
        <f>IF(K709&gt;0,VLOOKUP(E709,支出入力表!F710:$M$2000,4,FALSE),"")</f>
        <v/>
      </c>
      <c r="H709" s="166" t="str">
        <f>IF(K709&gt;0,VLOOKUP(E709,支出入力表!F710:$M$2000,5,FALSE),"")</f>
        <v/>
      </c>
      <c r="I709" s="168" t="str">
        <f t="shared" si="21"/>
        <v/>
      </c>
      <c r="K709">
        <f t="shared" si="22"/>
        <v>0</v>
      </c>
      <c r="L709">
        <f>IF(+支出入力表!M710="",0,+支出入力表!M710)</f>
        <v>0</v>
      </c>
      <c r="M709">
        <f>IF(支出入力表!S710="",0,支出入力表!S710)</f>
        <v>0</v>
      </c>
    </row>
    <row r="710" spans="2:13" x14ac:dyDescent="0.55000000000000004">
      <c r="B710" s="163" t="str">
        <f>IF(K710&gt;0,支出入力表!A711,"")</f>
        <v/>
      </c>
      <c r="C710" s="164" t="str">
        <f>IF(K710&gt;0,支出入力表!C711,"")</f>
        <v/>
      </c>
      <c r="D710" s="165" t="str">
        <f>IF(K710&gt;0,支出入力表!E711,"")</f>
        <v/>
      </c>
      <c r="E710" s="165" t="str">
        <f>IF(K710&gt;0,支出入力表!F711,"")</f>
        <v/>
      </c>
      <c r="F710" s="164" t="str">
        <f>IF(K710&gt;0,VLOOKUP(E710,支出入力表!F711:$M$2000,3,FALSE),"")</f>
        <v/>
      </c>
      <c r="G710" s="164" t="str">
        <f>IF(K710&gt;0,VLOOKUP(E710,支出入力表!F711:$M$2000,4,FALSE),"")</f>
        <v/>
      </c>
      <c r="H710" s="166" t="str">
        <f>IF(K710&gt;0,VLOOKUP(E710,支出入力表!F711:$M$2000,5,FALSE),"")</f>
        <v/>
      </c>
      <c r="I710" s="168" t="str">
        <f t="shared" ref="I710:I773" si="23">IF(K710&gt;0,K710,"")</f>
        <v/>
      </c>
      <c r="K710">
        <f t="shared" ref="K710:K773" si="24">+L710+M710</f>
        <v>0</v>
      </c>
      <c r="L710">
        <f>IF(+支出入力表!M711="",0,+支出入力表!M711)</f>
        <v>0</v>
      </c>
      <c r="M710">
        <f>IF(支出入力表!S711="",0,支出入力表!S711)</f>
        <v>0</v>
      </c>
    </row>
    <row r="711" spans="2:13" x14ac:dyDescent="0.55000000000000004">
      <c r="B711" s="163" t="str">
        <f>IF(K711&gt;0,支出入力表!A712,"")</f>
        <v/>
      </c>
      <c r="C711" s="164" t="str">
        <f>IF(K711&gt;0,支出入力表!C712,"")</f>
        <v/>
      </c>
      <c r="D711" s="165" t="str">
        <f>IF(K711&gt;0,支出入力表!E712,"")</f>
        <v/>
      </c>
      <c r="E711" s="165" t="str">
        <f>IF(K711&gt;0,支出入力表!F712,"")</f>
        <v/>
      </c>
      <c r="F711" s="164" t="str">
        <f>IF(K711&gt;0,VLOOKUP(E711,支出入力表!F712:$M$2000,3,FALSE),"")</f>
        <v/>
      </c>
      <c r="G711" s="164" t="str">
        <f>IF(K711&gt;0,VLOOKUP(E711,支出入力表!F712:$M$2000,4,FALSE),"")</f>
        <v/>
      </c>
      <c r="H711" s="166" t="str">
        <f>IF(K711&gt;0,VLOOKUP(E711,支出入力表!F712:$M$2000,5,FALSE),"")</f>
        <v/>
      </c>
      <c r="I711" s="168" t="str">
        <f t="shared" si="23"/>
        <v/>
      </c>
      <c r="K711">
        <f t="shared" si="24"/>
        <v>0</v>
      </c>
      <c r="L711">
        <f>IF(+支出入力表!M712="",0,+支出入力表!M712)</f>
        <v>0</v>
      </c>
      <c r="M711">
        <f>IF(支出入力表!S712="",0,支出入力表!S712)</f>
        <v>0</v>
      </c>
    </row>
    <row r="712" spans="2:13" x14ac:dyDescent="0.55000000000000004">
      <c r="B712" s="163" t="str">
        <f>IF(K712&gt;0,支出入力表!A713,"")</f>
        <v/>
      </c>
      <c r="C712" s="164" t="str">
        <f>IF(K712&gt;0,支出入力表!C713,"")</f>
        <v/>
      </c>
      <c r="D712" s="165" t="str">
        <f>IF(K712&gt;0,支出入力表!E713,"")</f>
        <v/>
      </c>
      <c r="E712" s="165" t="str">
        <f>IF(K712&gt;0,支出入力表!F713,"")</f>
        <v/>
      </c>
      <c r="F712" s="164" t="str">
        <f>IF(K712&gt;0,VLOOKUP(E712,支出入力表!F713:$M$2000,3,FALSE),"")</f>
        <v/>
      </c>
      <c r="G712" s="164" t="str">
        <f>IF(K712&gt;0,VLOOKUP(E712,支出入力表!F713:$M$2000,4,FALSE),"")</f>
        <v/>
      </c>
      <c r="H712" s="166" t="str">
        <f>IF(K712&gt;0,VLOOKUP(E712,支出入力表!F713:$M$2000,5,FALSE),"")</f>
        <v/>
      </c>
      <c r="I712" s="168" t="str">
        <f t="shared" si="23"/>
        <v/>
      </c>
      <c r="K712">
        <f t="shared" si="24"/>
        <v>0</v>
      </c>
      <c r="L712">
        <f>IF(+支出入力表!M713="",0,+支出入力表!M713)</f>
        <v>0</v>
      </c>
      <c r="M712">
        <f>IF(支出入力表!S713="",0,支出入力表!S713)</f>
        <v>0</v>
      </c>
    </row>
    <row r="713" spans="2:13" x14ac:dyDescent="0.55000000000000004">
      <c r="B713" s="163" t="str">
        <f>IF(K713&gt;0,支出入力表!A714,"")</f>
        <v/>
      </c>
      <c r="C713" s="164" t="str">
        <f>IF(K713&gt;0,支出入力表!C714,"")</f>
        <v/>
      </c>
      <c r="D713" s="165" t="str">
        <f>IF(K713&gt;0,支出入力表!E714,"")</f>
        <v/>
      </c>
      <c r="E713" s="165" t="str">
        <f>IF(K713&gt;0,支出入力表!F714,"")</f>
        <v/>
      </c>
      <c r="F713" s="164" t="str">
        <f>IF(K713&gt;0,VLOOKUP(E713,支出入力表!F714:$M$2000,3,FALSE),"")</f>
        <v/>
      </c>
      <c r="G713" s="164" t="str">
        <f>IF(K713&gt;0,VLOOKUP(E713,支出入力表!F714:$M$2000,4,FALSE),"")</f>
        <v/>
      </c>
      <c r="H713" s="166" t="str">
        <f>IF(K713&gt;0,VLOOKUP(E713,支出入力表!F714:$M$2000,5,FALSE),"")</f>
        <v/>
      </c>
      <c r="I713" s="168" t="str">
        <f t="shared" si="23"/>
        <v/>
      </c>
      <c r="K713">
        <f t="shared" si="24"/>
        <v>0</v>
      </c>
      <c r="L713">
        <f>IF(+支出入力表!M714="",0,+支出入力表!M714)</f>
        <v>0</v>
      </c>
      <c r="M713">
        <f>IF(支出入力表!S714="",0,支出入力表!S714)</f>
        <v>0</v>
      </c>
    </row>
    <row r="714" spans="2:13" x14ac:dyDescent="0.55000000000000004">
      <c r="B714" s="163" t="str">
        <f>IF(K714&gt;0,支出入力表!A715,"")</f>
        <v/>
      </c>
      <c r="C714" s="164" t="str">
        <f>IF(K714&gt;0,支出入力表!C715,"")</f>
        <v/>
      </c>
      <c r="D714" s="165" t="str">
        <f>IF(K714&gt;0,支出入力表!E715,"")</f>
        <v/>
      </c>
      <c r="E714" s="165" t="str">
        <f>IF(K714&gt;0,支出入力表!F715,"")</f>
        <v/>
      </c>
      <c r="F714" s="164" t="str">
        <f>IF(K714&gt;0,VLOOKUP(E714,支出入力表!F715:$M$2000,3,FALSE),"")</f>
        <v/>
      </c>
      <c r="G714" s="164" t="str">
        <f>IF(K714&gt;0,VLOOKUP(E714,支出入力表!F715:$M$2000,4,FALSE),"")</f>
        <v/>
      </c>
      <c r="H714" s="166" t="str">
        <f>IF(K714&gt;0,VLOOKUP(E714,支出入力表!F715:$M$2000,5,FALSE),"")</f>
        <v/>
      </c>
      <c r="I714" s="168" t="str">
        <f t="shared" si="23"/>
        <v/>
      </c>
      <c r="K714">
        <f t="shared" si="24"/>
        <v>0</v>
      </c>
      <c r="L714">
        <f>IF(+支出入力表!M715="",0,+支出入力表!M715)</f>
        <v>0</v>
      </c>
      <c r="M714">
        <f>IF(支出入力表!S715="",0,支出入力表!S715)</f>
        <v>0</v>
      </c>
    </row>
    <row r="715" spans="2:13" x14ac:dyDescent="0.55000000000000004">
      <c r="B715" s="163" t="str">
        <f>IF(K715&gt;0,支出入力表!A716,"")</f>
        <v/>
      </c>
      <c r="C715" s="164" t="str">
        <f>IF(K715&gt;0,支出入力表!C716,"")</f>
        <v/>
      </c>
      <c r="D715" s="165" t="str">
        <f>IF(K715&gt;0,支出入力表!E716,"")</f>
        <v/>
      </c>
      <c r="E715" s="165" t="str">
        <f>IF(K715&gt;0,支出入力表!F716,"")</f>
        <v/>
      </c>
      <c r="F715" s="164" t="str">
        <f>IF(K715&gt;0,VLOOKUP(E715,支出入力表!F716:$M$2000,3,FALSE),"")</f>
        <v/>
      </c>
      <c r="G715" s="164" t="str">
        <f>IF(K715&gt;0,VLOOKUP(E715,支出入力表!F716:$M$2000,4,FALSE),"")</f>
        <v/>
      </c>
      <c r="H715" s="166" t="str">
        <f>IF(K715&gt;0,VLOOKUP(E715,支出入力表!F716:$M$2000,5,FALSE),"")</f>
        <v/>
      </c>
      <c r="I715" s="168" t="str">
        <f t="shared" si="23"/>
        <v/>
      </c>
      <c r="K715">
        <f t="shared" si="24"/>
        <v>0</v>
      </c>
      <c r="L715">
        <f>IF(+支出入力表!M716="",0,+支出入力表!M716)</f>
        <v>0</v>
      </c>
      <c r="M715">
        <f>IF(支出入力表!S716="",0,支出入力表!S716)</f>
        <v>0</v>
      </c>
    </row>
    <row r="716" spans="2:13" x14ac:dyDescent="0.55000000000000004">
      <c r="B716" s="163" t="str">
        <f>IF(K716&gt;0,支出入力表!A717,"")</f>
        <v/>
      </c>
      <c r="C716" s="164" t="str">
        <f>IF(K716&gt;0,支出入力表!C717,"")</f>
        <v/>
      </c>
      <c r="D716" s="165" t="str">
        <f>IF(K716&gt;0,支出入力表!E717,"")</f>
        <v/>
      </c>
      <c r="E716" s="165" t="str">
        <f>IF(K716&gt;0,支出入力表!F717,"")</f>
        <v/>
      </c>
      <c r="F716" s="164" t="str">
        <f>IF(K716&gt;0,VLOOKUP(E716,支出入力表!F717:$M$2000,3,FALSE),"")</f>
        <v/>
      </c>
      <c r="G716" s="164" t="str">
        <f>IF(K716&gt;0,VLOOKUP(E716,支出入力表!F717:$M$2000,4,FALSE),"")</f>
        <v/>
      </c>
      <c r="H716" s="166" t="str">
        <f>IF(K716&gt;0,VLOOKUP(E716,支出入力表!F717:$M$2000,5,FALSE),"")</f>
        <v/>
      </c>
      <c r="I716" s="168" t="str">
        <f t="shared" si="23"/>
        <v/>
      </c>
      <c r="K716">
        <f t="shared" si="24"/>
        <v>0</v>
      </c>
      <c r="L716">
        <f>IF(+支出入力表!M717="",0,+支出入力表!M717)</f>
        <v>0</v>
      </c>
      <c r="M716">
        <f>IF(支出入力表!S717="",0,支出入力表!S717)</f>
        <v>0</v>
      </c>
    </row>
    <row r="717" spans="2:13" x14ac:dyDescent="0.55000000000000004">
      <c r="B717" s="163" t="str">
        <f>IF(K717&gt;0,支出入力表!A718,"")</f>
        <v/>
      </c>
      <c r="C717" s="164" t="str">
        <f>IF(K717&gt;0,支出入力表!C718,"")</f>
        <v/>
      </c>
      <c r="D717" s="165" t="str">
        <f>IF(K717&gt;0,支出入力表!E718,"")</f>
        <v/>
      </c>
      <c r="E717" s="165" t="str">
        <f>IF(K717&gt;0,支出入力表!F718,"")</f>
        <v/>
      </c>
      <c r="F717" s="164" t="str">
        <f>IF(K717&gt;0,VLOOKUP(E717,支出入力表!F718:$M$2000,3,FALSE),"")</f>
        <v/>
      </c>
      <c r="G717" s="164" t="str">
        <f>IF(K717&gt;0,VLOOKUP(E717,支出入力表!F718:$M$2000,4,FALSE),"")</f>
        <v/>
      </c>
      <c r="H717" s="166" t="str">
        <f>IF(K717&gt;0,VLOOKUP(E717,支出入力表!F718:$M$2000,5,FALSE),"")</f>
        <v/>
      </c>
      <c r="I717" s="168" t="str">
        <f t="shared" si="23"/>
        <v/>
      </c>
      <c r="K717">
        <f t="shared" si="24"/>
        <v>0</v>
      </c>
      <c r="L717">
        <f>IF(+支出入力表!M718="",0,+支出入力表!M718)</f>
        <v>0</v>
      </c>
      <c r="M717">
        <f>IF(支出入力表!S718="",0,支出入力表!S718)</f>
        <v>0</v>
      </c>
    </row>
    <row r="718" spans="2:13" x14ac:dyDescent="0.55000000000000004">
      <c r="B718" s="163" t="str">
        <f>IF(K718&gt;0,支出入力表!A719,"")</f>
        <v/>
      </c>
      <c r="C718" s="164" t="str">
        <f>IF(K718&gt;0,支出入力表!C719,"")</f>
        <v/>
      </c>
      <c r="D718" s="165" t="str">
        <f>IF(K718&gt;0,支出入力表!E719,"")</f>
        <v/>
      </c>
      <c r="E718" s="165" t="str">
        <f>IF(K718&gt;0,支出入力表!F719,"")</f>
        <v/>
      </c>
      <c r="F718" s="164" t="str">
        <f>IF(K718&gt;0,VLOOKUP(E718,支出入力表!F719:$M$2000,3,FALSE),"")</f>
        <v/>
      </c>
      <c r="G718" s="164" t="str">
        <f>IF(K718&gt;0,VLOOKUP(E718,支出入力表!F719:$M$2000,4,FALSE),"")</f>
        <v/>
      </c>
      <c r="H718" s="166" t="str">
        <f>IF(K718&gt;0,VLOOKUP(E718,支出入力表!F719:$M$2000,5,FALSE),"")</f>
        <v/>
      </c>
      <c r="I718" s="168" t="str">
        <f t="shared" si="23"/>
        <v/>
      </c>
      <c r="K718">
        <f t="shared" si="24"/>
        <v>0</v>
      </c>
      <c r="L718">
        <f>IF(+支出入力表!M719="",0,+支出入力表!M719)</f>
        <v>0</v>
      </c>
      <c r="M718">
        <f>IF(支出入力表!S719="",0,支出入力表!S719)</f>
        <v>0</v>
      </c>
    </row>
    <row r="719" spans="2:13" x14ac:dyDescent="0.55000000000000004">
      <c r="B719" s="163" t="str">
        <f>IF(K719&gt;0,支出入力表!A720,"")</f>
        <v/>
      </c>
      <c r="C719" s="164" t="str">
        <f>IF(K719&gt;0,支出入力表!C720,"")</f>
        <v/>
      </c>
      <c r="D719" s="165" t="str">
        <f>IF(K719&gt;0,支出入力表!E720,"")</f>
        <v/>
      </c>
      <c r="E719" s="165" t="str">
        <f>IF(K719&gt;0,支出入力表!F720,"")</f>
        <v/>
      </c>
      <c r="F719" s="164" t="str">
        <f>IF(K719&gt;0,VLOOKUP(E719,支出入力表!F720:$M$2000,3,FALSE),"")</f>
        <v/>
      </c>
      <c r="G719" s="164" t="str">
        <f>IF(K719&gt;0,VLOOKUP(E719,支出入力表!F720:$M$2000,4,FALSE),"")</f>
        <v/>
      </c>
      <c r="H719" s="166" t="str">
        <f>IF(K719&gt;0,VLOOKUP(E719,支出入力表!F720:$M$2000,5,FALSE),"")</f>
        <v/>
      </c>
      <c r="I719" s="168" t="str">
        <f t="shared" si="23"/>
        <v/>
      </c>
      <c r="K719">
        <f t="shared" si="24"/>
        <v>0</v>
      </c>
      <c r="L719">
        <f>IF(+支出入力表!M720="",0,+支出入力表!M720)</f>
        <v>0</v>
      </c>
      <c r="M719">
        <f>IF(支出入力表!S720="",0,支出入力表!S720)</f>
        <v>0</v>
      </c>
    </row>
    <row r="720" spans="2:13" x14ac:dyDescent="0.55000000000000004">
      <c r="B720" s="163" t="str">
        <f>IF(K720&gt;0,支出入力表!A721,"")</f>
        <v/>
      </c>
      <c r="C720" s="164" t="str">
        <f>IF(K720&gt;0,支出入力表!C721,"")</f>
        <v/>
      </c>
      <c r="D720" s="165" t="str">
        <f>IF(K720&gt;0,支出入力表!E721,"")</f>
        <v/>
      </c>
      <c r="E720" s="165" t="str">
        <f>IF(K720&gt;0,支出入力表!F721,"")</f>
        <v/>
      </c>
      <c r="F720" s="164" t="str">
        <f>IF(K720&gt;0,VLOOKUP(E720,支出入力表!F721:$M$2000,3,FALSE),"")</f>
        <v/>
      </c>
      <c r="G720" s="164" t="str">
        <f>IF(K720&gt;0,VLOOKUP(E720,支出入力表!F721:$M$2000,4,FALSE),"")</f>
        <v/>
      </c>
      <c r="H720" s="166" t="str">
        <f>IF(K720&gt;0,VLOOKUP(E720,支出入力表!F721:$M$2000,5,FALSE),"")</f>
        <v/>
      </c>
      <c r="I720" s="168" t="str">
        <f t="shared" si="23"/>
        <v/>
      </c>
      <c r="K720">
        <f t="shared" si="24"/>
        <v>0</v>
      </c>
      <c r="L720">
        <f>IF(+支出入力表!M721="",0,+支出入力表!M721)</f>
        <v>0</v>
      </c>
      <c r="M720">
        <f>IF(支出入力表!S721="",0,支出入力表!S721)</f>
        <v>0</v>
      </c>
    </row>
    <row r="721" spans="2:13" x14ac:dyDescent="0.55000000000000004">
      <c r="B721" s="163" t="str">
        <f>IF(K721&gt;0,支出入力表!A722,"")</f>
        <v/>
      </c>
      <c r="C721" s="164" t="str">
        <f>IF(K721&gt;0,支出入力表!C722,"")</f>
        <v/>
      </c>
      <c r="D721" s="165" t="str">
        <f>IF(K721&gt;0,支出入力表!E722,"")</f>
        <v/>
      </c>
      <c r="E721" s="165" t="str">
        <f>IF(K721&gt;0,支出入力表!F722,"")</f>
        <v/>
      </c>
      <c r="F721" s="164" t="str">
        <f>IF(K721&gt;0,VLOOKUP(E721,支出入力表!F722:$M$2000,3,FALSE),"")</f>
        <v/>
      </c>
      <c r="G721" s="164" t="str">
        <f>IF(K721&gt;0,VLOOKUP(E721,支出入力表!F722:$M$2000,4,FALSE),"")</f>
        <v/>
      </c>
      <c r="H721" s="166" t="str">
        <f>IF(K721&gt;0,VLOOKUP(E721,支出入力表!F722:$M$2000,5,FALSE),"")</f>
        <v/>
      </c>
      <c r="I721" s="168" t="str">
        <f t="shared" si="23"/>
        <v/>
      </c>
      <c r="K721">
        <f t="shared" si="24"/>
        <v>0</v>
      </c>
      <c r="L721">
        <f>IF(+支出入力表!M722="",0,+支出入力表!M722)</f>
        <v>0</v>
      </c>
      <c r="M721">
        <f>IF(支出入力表!S722="",0,支出入力表!S722)</f>
        <v>0</v>
      </c>
    </row>
    <row r="722" spans="2:13" x14ac:dyDescent="0.55000000000000004">
      <c r="B722" s="163" t="str">
        <f>IF(K722&gt;0,支出入力表!A723,"")</f>
        <v/>
      </c>
      <c r="C722" s="164" t="str">
        <f>IF(K722&gt;0,支出入力表!C723,"")</f>
        <v/>
      </c>
      <c r="D722" s="165" t="str">
        <f>IF(K722&gt;0,支出入力表!E723,"")</f>
        <v/>
      </c>
      <c r="E722" s="165" t="str">
        <f>IF(K722&gt;0,支出入力表!F723,"")</f>
        <v/>
      </c>
      <c r="F722" s="164" t="str">
        <f>IF(K722&gt;0,VLOOKUP(E722,支出入力表!F723:$M$2000,3,FALSE),"")</f>
        <v/>
      </c>
      <c r="G722" s="164" t="str">
        <f>IF(K722&gt;0,VLOOKUP(E722,支出入力表!F723:$M$2000,4,FALSE),"")</f>
        <v/>
      </c>
      <c r="H722" s="166" t="str">
        <f>IF(K722&gt;0,VLOOKUP(E722,支出入力表!F723:$M$2000,5,FALSE),"")</f>
        <v/>
      </c>
      <c r="I722" s="168" t="str">
        <f t="shared" si="23"/>
        <v/>
      </c>
      <c r="K722">
        <f t="shared" si="24"/>
        <v>0</v>
      </c>
      <c r="L722">
        <f>IF(+支出入力表!M723="",0,+支出入力表!M723)</f>
        <v>0</v>
      </c>
      <c r="M722">
        <f>IF(支出入力表!S723="",0,支出入力表!S723)</f>
        <v>0</v>
      </c>
    </row>
    <row r="723" spans="2:13" x14ac:dyDescent="0.55000000000000004">
      <c r="B723" s="163" t="str">
        <f>IF(K723&gt;0,支出入力表!A724,"")</f>
        <v/>
      </c>
      <c r="C723" s="164" t="str">
        <f>IF(K723&gt;0,支出入力表!C724,"")</f>
        <v/>
      </c>
      <c r="D723" s="165" t="str">
        <f>IF(K723&gt;0,支出入力表!E724,"")</f>
        <v/>
      </c>
      <c r="E723" s="165" t="str">
        <f>IF(K723&gt;0,支出入力表!F724,"")</f>
        <v/>
      </c>
      <c r="F723" s="164" t="str">
        <f>IF(K723&gt;0,VLOOKUP(E723,支出入力表!F724:$M$2000,3,FALSE),"")</f>
        <v/>
      </c>
      <c r="G723" s="164" t="str">
        <f>IF(K723&gt;0,VLOOKUP(E723,支出入力表!F724:$M$2000,4,FALSE),"")</f>
        <v/>
      </c>
      <c r="H723" s="166" t="str">
        <f>IF(K723&gt;0,VLOOKUP(E723,支出入力表!F724:$M$2000,5,FALSE),"")</f>
        <v/>
      </c>
      <c r="I723" s="168" t="str">
        <f t="shared" si="23"/>
        <v/>
      </c>
      <c r="K723">
        <f t="shared" si="24"/>
        <v>0</v>
      </c>
      <c r="L723">
        <f>IF(+支出入力表!M724="",0,+支出入力表!M724)</f>
        <v>0</v>
      </c>
      <c r="M723">
        <f>IF(支出入力表!S724="",0,支出入力表!S724)</f>
        <v>0</v>
      </c>
    </row>
    <row r="724" spans="2:13" x14ac:dyDescent="0.55000000000000004">
      <c r="B724" s="163" t="str">
        <f>IF(K724&gt;0,支出入力表!A725,"")</f>
        <v/>
      </c>
      <c r="C724" s="164" t="str">
        <f>IF(K724&gt;0,支出入力表!C725,"")</f>
        <v/>
      </c>
      <c r="D724" s="165" t="str">
        <f>IF(K724&gt;0,支出入力表!E725,"")</f>
        <v/>
      </c>
      <c r="E724" s="165" t="str">
        <f>IF(K724&gt;0,支出入力表!F725,"")</f>
        <v/>
      </c>
      <c r="F724" s="164" t="str">
        <f>IF(K724&gt;0,VLOOKUP(E724,支出入力表!F725:$M$2000,3,FALSE),"")</f>
        <v/>
      </c>
      <c r="G724" s="164" t="str">
        <f>IF(K724&gt;0,VLOOKUP(E724,支出入力表!F725:$M$2000,4,FALSE),"")</f>
        <v/>
      </c>
      <c r="H724" s="166" t="str">
        <f>IF(K724&gt;0,VLOOKUP(E724,支出入力表!F725:$M$2000,5,FALSE),"")</f>
        <v/>
      </c>
      <c r="I724" s="168" t="str">
        <f t="shared" si="23"/>
        <v/>
      </c>
      <c r="K724">
        <f t="shared" si="24"/>
        <v>0</v>
      </c>
      <c r="L724">
        <f>IF(+支出入力表!M725="",0,+支出入力表!M725)</f>
        <v>0</v>
      </c>
      <c r="M724">
        <f>IF(支出入力表!S725="",0,支出入力表!S725)</f>
        <v>0</v>
      </c>
    </row>
    <row r="725" spans="2:13" x14ac:dyDescent="0.55000000000000004">
      <c r="B725" s="163" t="str">
        <f>IF(K725&gt;0,支出入力表!A726,"")</f>
        <v/>
      </c>
      <c r="C725" s="164" t="str">
        <f>IF(K725&gt;0,支出入力表!C726,"")</f>
        <v/>
      </c>
      <c r="D725" s="165" t="str">
        <f>IF(K725&gt;0,支出入力表!E726,"")</f>
        <v/>
      </c>
      <c r="E725" s="165" t="str">
        <f>IF(K725&gt;0,支出入力表!F726,"")</f>
        <v/>
      </c>
      <c r="F725" s="164" t="str">
        <f>IF(K725&gt;0,VLOOKUP(E725,支出入力表!F726:$M$2000,3,FALSE),"")</f>
        <v/>
      </c>
      <c r="G725" s="164" t="str">
        <f>IF(K725&gt;0,VLOOKUP(E725,支出入力表!F726:$M$2000,4,FALSE),"")</f>
        <v/>
      </c>
      <c r="H725" s="166" t="str">
        <f>IF(K725&gt;0,VLOOKUP(E725,支出入力表!F726:$M$2000,5,FALSE),"")</f>
        <v/>
      </c>
      <c r="I725" s="168" t="str">
        <f t="shared" si="23"/>
        <v/>
      </c>
      <c r="K725">
        <f t="shared" si="24"/>
        <v>0</v>
      </c>
      <c r="L725">
        <f>IF(+支出入力表!M726="",0,+支出入力表!M726)</f>
        <v>0</v>
      </c>
      <c r="M725">
        <f>IF(支出入力表!S726="",0,支出入力表!S726)</f>
        <v>0</v>
      </c>
    </row>
    <row r="726" spans="2:13" x14ac:dyDescent="0.55000000000000004">
      <c r="B726" s="163" t="str">
        <f>IF(K726&gt;0,支出入力表!A727,"")</f>
        <v/>
      </c>
      <c r="C726" s="164" t="str">
        <f>IF(K726&gt;0,支出入力表!C727,"")</f>
        <v/>
      </c>
      <c r="D726" s="165" t="str">
        <f>IF(K726&gt;0,支出入力表!E727,"")</f>
        <v/>
      </c>
      <c r="E726" s="165" t="str">
        <f>IF(K726&gt;0,支出入力表!F727,"")</f>
        <v/>
      </c>
      <c r="F726" s="164" t="str">
        <f>IF(K726&gt;0,VLOOKUP(E726,支出入力表!F727:$M$2000,3,FALSE),"")</f>
        <v/>
      </c>
      <c r="G726" s="164" t="str">
        <f>IF(K726&gt;0,VLOOKUP(E726,支出入力表!F727:$M$2000,4,FALSE),"")</f>
        <v/>
      </c>
      <c r="H726" s="166" t="str">
        <f>IF(K726&gt;0,VLOOKUP(E726,支出入力表!F727:$M$2000,5,FALSE),"")</f>
        <v/>
      </c>
      <c r="I726" s="168" t="str">
        <f t="shared" si="23"/>
        <v/>
      </c>
      <c r="K726">
        <f t="shared" si="24"/>
        <v>0</v>
      </c>
      <c r="L726">
        <f>IF(+支出入力表!M727="",0,+支出入力表!M727)</f>
        <v>0</v>
      </c>
      <c r="M726">
        <f>IF(支出入力表!S727="",0,支出入力表!S727)</f>
        <v>0</v>
      </c>
    </row>
    <row r="727" spans="2:13" x14ac:dyDescent="0.55000000000000004">
      <c r="B727" s="163" t="str">
        <f>IF(K727&gt;0,支出入力表!A728,"")</f>
        <v/>
      </c>
      <c r="C727" s="164" t="str">
        <f>IF(K727&gt;0,支出入力表!C728,"")</f>
        <v/>
      </c>
      <c r="D727" s="165" t="str">
        <f>IF(K727&gt;0,支出入力表!E728,"")</f>
        <v/>
      </c>
      <c r="E727" s="165" t="str">
        <f>IF(K727&gt;0,支出入力表!F728,"")</f>
        <v/>
      </c>
      <c r="F727" s="164" t="str">
        <f>IF(K727&gt;0,VLOOKUP(E727,支出入力表!F728:$M$2000,3,FALSE),"")</f>
        <v/>
      </c>
      <c r="G727" s="164" t="str">
        <f>IF(K727&gt;0,VLOOKUP(E727,支出入力表!F728:$M$2000,4,FALSE),"")</f>
        <v/>
      </c>
      <c r="H727" s="166" t="str">
        <f>IF(K727&gt;0,VLOOKUP(E727,支出入力表!F728:$M$2000,5,FALSE),"")</f>
        <v/>
      </c>
      <c r="I727" s="168" t="str">
        <f t="shared" si="23"/>
        <v/>
      </c>
      <c r="K727">
        <f t="shared" si="24"/>
        <v>0</v>
      </c>
      <c r="L727">
        <f>IF(+支出入力表!M728="",0,+支出入力表!M728)</f>
        <v>0</v>
      </c>
      <c r="M727">
        <f>IF(支出入力表!S728="",0,支出入力表!S728)</f>
        <v>0</v>
      </c>
    </row>
    <row r="728" spans="2:13" x14ac:dyDescent="0.55000000000000004">
      <c r="B728" s="163" t="str">
        <f>IF(K728&gt;0,支出入力表!A729,"")</f>
        <v/>
      </c>
      <c r="C728" s="164" t="str">
        <f>IF(K728&gt;0,支出入力表!C729,"")</f>
        <v/>
      </c>
      <c r="D728" s="165" t="str">
        <f>IF(K728&gt;0,支出入力表!E729,"")</f>
        <v/>
      </c>
      <c r="E728" s="165" t="str">
        <f>IF(K728&gt;0,支出入力表!F729,"")</f>
        <v/>
      </c>
      <c r="F728" s="164" t="str">
        <f>IF(K728&gt;0,VLOOKUP(E728,支出入力表!F729:$M$2000,3,FALSE),"")</f>
        <v/>
      </c>
      <c r="G728" s="164" t="str">
        <f>IF(K728&gt;0,VLOOKUP(E728,支出入力表!F729:$M$2000,4,FALSE),"")</f>
        <v/>
      </c>
      <c r="H728" s="166" t="str">
        <f>IF(K728&gt;0,VLOOKUP(E728,支出入力表!F729:$M$2000,5,FALSE),"")</f>
        <v/>
      </c>
      <c r="I728" s="168" t="str">
        <f t="shared" si="23"/>
        <v/>
      </c>
      <c r="K728">
        <f t="shared" si="24"/>
        <v>0</v>
      </c>
      <c r="L728">
        <f>IF(+支出入力表!M729="",0,+支出入力表!M729)</f>
        <v>0</v>
      </c>
      <c r="M728">
        <f>IF(支出入力表!S729="",0,支出入力表!S729)</f>
        <v>0</v>
      </c>
    </row>
    <row r="729" spans="2:13" x14ac:dyDescent="0.55000000000000004">
      <c r="B729" s="163" t="str">
        <f>IF(K729&gt;0,支出入力表!A730,"")</f>
        <v/>
      </c>
      <c r="C729" s="164" t="str">
        <f>IF(K729&gt;0,支出入力表!C730,"")</f>
        <v/>
      </c>
      <c r="D729" s="165" t="str">
        <f>IF(K729&gt;0,支出入力表!E730,"")</f>
        <v/>
      </c>
      <c r="E729" s="165" t="str">
        <f>IF(K729&gt;0,支出入力表!F730,"")</f>
        <v/>
      </c>
      <c r="F729" s="164" t="str">
        <f>IF(K729&gt;0,VLOOKUP(E729,支出入力表!F730:$M$2000,3,FALSE),"")</f>
        <v/>
      </c>
      <c r="G729" s="164" t="str">
        <f>IF(K729&gt;0,VLOOKUP(E729,支出入力表!F730:$M$2000,4,FALSE),"")</f>
        <v/>
      </c>
      <c r="H729" s="166" t="str">
        <f>IF(K729&gt;0,VLOOKUP(E729,支出入力表!F730:$M$2000,5,FALSE),"")</f>
        <v/>
      </c>
      <c r="I729" s="168" t="str">
        <f t="shared" si="23"/>
        <v/>
      </c>
      <c r="K729">
        <f t="shared" si="24"/>
        <v>0</v>
      </c>
      <c r="L729">
        <f>IF(+支出入力表!M730="",0,+支出入力表!M730)</f>
        <v>0</v>
      </c>
      <c r="M729">
        <f>IF(支出入力表!S730="",0,支出入力表!S730)</f>
        <v>0</v>
      </c>
    </row>
    <row r="730" spans="2:13" x14ac:dyDescent="0.55000000000000004">
      <c r="B730" s="163" t="str">
        <f>IF(K730&gt;0,支出入力表!A731,"")</f>
        <v/>
      </c>
      <c r="C730" s="164" t="str">
        <f>IF(K730&gt;0,支出入力表!C731,"")</f>
        <v/>
      </c>
      <c r="D730" s="165" t="str">
        <f>IF(K730&gt;0,支出入力表!E731,"")</f>
        <v/>
      </c>
      <c r="E730" s="165" t="str">
        <f>IF(K730&gt;0,支出入力表!F731,"")</f>
        <v/>
      </c>
      <c r="F730" s="164" t="str">
        <f>IF(K730&gt;0,VLOOKUP(E730,支出入力表!F731:$M$2000,3,FALSE),"")</f>
        <v/>
      </c>
      <c r="G730" s="164" t="str">
        <f>IF(K730&gt;0,VLOOKUP(E730,支出入力表!F731:$M$2000,4,FALSE),"")</f>
        <v/>
      </c>
      <c r="H730" s="166" t="str">
        <f>IF(K730&gt;0,VLOOKUP(E730,支出入力表!F731:$M$2000,5,FALSE),"")</f>
        <v/>
      </c>
      <c r="I730" s="168" t="str">
        <f t="shared" si="23"/>
        <v/>
      </c>
      <c r="K730">
        <f t="shared" si="24"/>
        <v>0</v>
      </c>
      <c r="L730">
        <f>IF(+支出入力表!M731="",0,+支出入力表!M731)</f>
        <v>0</v>
      </c>
      <c r="M730">
        <f>IF(支出入力表!S731="",0,支出入力表!S731)</f>
        <v>0</v>
      </c>
    </row>
    <row r="731" spans="2:13" x14ac:dyDescent="0.55000000000000004">
      <c r="B731" s="163" t="str">
        <f>IF(K731&gt;0,支出入力表!A732,"")</f>
        <v/>
      </c>
      <c r="C731" s="164" t="str">
        <f>IF(K731&gt;0,支出入力表!C732,"")</f>
        <v/>
      </c>
      <c r="D731" s="165" t="str">
        <f>IF(K731&gt;0,支出入力表!E732,"")</f>
        <v/>
      </c>
      <c r="E731" s="165" t="str">
        <f>IF(K731&gt;0,支出入力表!F732,"")</f>
        <v/>
      </c>
      <c r="F731" s="164" t="str">
        <f>IF(K731&gt;0,VLOOKUP(E731,支出入力表!F732:$M$2000,3,FALSE),"")</f>
        <v/>
      </c>
      <c r="G731" s="164" t="str">
        <f>IF(K731&gt;0,VLOOKUP(E731,支出入力表!F732:$M$2000,4,FALSE),"")</f>
        <v/>
      </c>
      <c r="H731" s="166" t="str">
        <f>IF(K731&gt;0,VLOOKUP(E731,支出入力表!F732:$M$2000,5,FALSE),"")</f>
        <v/>
      </c>
      <c r="I731" s="168" t="str">
        <f t="shared" si="23"/>
        <v/>
      </c>
      <c r="K731">
        <f t="shared" si="24"/>
        <v>0</v>
      </c>
      <c r="L731">
        <f>IF(+支出入力表!M732="",0,+支出入力表!M732)</f>
        <v>0</v>
      </c>
      <c r="M731">
        <f>IF(支出入力表!S732="",0,支出入力表!S732)</f>
        <v>0</v>
      </c>
    </row>
    <row r="732" spans="2:13" x14ac:dyDescent="0.55000000000000004">
      <c r="B732" s="163" t="str">
        <f>IF(K732&gt;0,支出入力表!A733,"")</f>
        <v/>
      </c>
      <c r="C732" s="164" t="str">
        <f>IF(K732&gt;0,支出入力表!C733,"")</f>
        <v/>
      </c>
      <c r="D732" s="165" t="str">
        <f>IF(K732&gt;0,支出入力表!E733,"")</f>
        <v/>
      </c>
      <c r="E732" s="165" t="str">
        <f>IF(K732&gt;0,支出入力表!F733,"")</f>
        <v/>
      </c>
      <c r="F732" s="164" t="str">
        <f>IF(K732&gt;0,VLOOKUP(E732,支出入力表!F733:$M$2000,3,FALSE),"")</f>
        <v/>
      </c>
      <c r="G732" s="164" t="str">
        <f>IF(K732&gt;0,VLOOKUP(E732,支出入力表!F733:$M$2000,4,FALSE),"")</f>
        <v/>
      </c>
      <c r="H732" s="166" t="str">
        <f>IF(K732&gt;0,VLOOKUP(E732,支出入力表!F733:$M$2000,5,FALSE),"")</f>
        <v/>
      </c>
      <c r="I732" s="168" t="str">
        <f t="shared" si="23"/>
        <v/>
      </c>
      <c r="K732">
        <f t="shared" si="24"/>
        <v>0</v>
      </c>
      <c r="L732">
        <f>IF(+支出入力表!M733="",0,+支出入力表!M733)</f>
        <v>0</v>
      </c>
      <c r="M732">
        <f>IF(支出入力表!S733="",0,支出入力表!S733)</f>
        <v>0</v>
      </c>
    </row>
    <row r="733" spans="2:13" x14ac:dyDescent="0.55000000000000004">
      <c r="B733" s="163" t="str">
        <f>IF(K733&gt;0,支出入力表!A734,"")</f>
        <v/>
      </c>
      <c r="C733" s="164" t="str">
        <f>IF(K733&gt;0,支出入力表!C734,"")</f>
        <v/>
      </c>
      <c r="D733" s="165" t="str">
        <f>IF(K733&gt;0,支出入力表!E734,"")</f>
        <v/>
      </c>
      <c r="E733" s="165" t="str">
        <f>IF(K733&gt;0,支出入力表!F734,"")</f>
        <v/>
      </c>
      <c r="F733" s="164" t="str">
        <f>IF(K733&gt;0,VLOOKUP(E733,支出入力表!F734:$M$2000,3,FALSE),"")</f>
        <v/>
      </c>
      <c r="G733" s="164" t="str">
        <f>IF(K733&gt;0,VLOOKUP(E733,支出入力表!F734:$M$2000,4,FALSE),"")</f>
        <v/>
      </c>
      <c r="H733" s="166" t="str">
        <f>IF(K733&gt;0,VLOOKUP(E733,支出入力表!F734:$M$2000,5,FALSE),"")</f>
        <v/>
      </c>
      <c r="I733" s="168" t="str">
        <f t="shared" si="23"/>
        <v/>
      </c>
      <c r="K733">
        <f t="shared" si="24"/>
        <v>0</v>
      </c>
      <c r="L733">
        <f>IF(+支出入力表!M734="",0,+支出入力表!M734)</f>
        <v>0</v>
      </c>
      <c r="M733">
        <f>IF(支出入力表!S734="",0,支出入力表!S734)</f>
        <v>0</v>
      </c>
    </row>
    <row r="734" spans="2:13" x14ac:dyDescent="0.55000000000000004">
      <c r="B734" s="163" t="str">
        <f>IF(K734&gt;0,支出入力表!A735,"")</f>
        <v/>
      </c>
      <c r="C734" s="164" t="str">
        <f>IF(K734&gt;0,支出入力表!C735,"")</f>
        <v/>
      </c>
      <c r="D734" s="165" t="str">
        <f>IF(K734&gt;0,支出入力表!E735,"")</f>
        <v/>
      </c>
      <c r="E734" s="165" t="str">
        <f>IF(K734&gt;0,支出入力表!F735,"")</f>
        <v/>
      </c>
      <c r="F734" s="164" t="str">
        <f>IF(K734&gt;0,VLOOKUP(E734,支出入力表!F735:$M$2000,3,FALSE),"")</f>
        <v/>
      </c>
      <c r="G734" s="164" t="str">
        <f>IF(K734&gt;0,VLOOKUP(E734,支出入力表!F735:$M$2000,4,FALSE),"")</f>
        <v/>
      </c>
      <c r="H734" s="166" t="str">
        <f>IF(K734&gt;0,VLOOKUP(E734,支出入力表!F735:$M$2000,5,FALSE),"")</f>
        <v/>
      </c>
      <c r="I734" s="168" t="str">
        <f t="shared" si="23"/>
        <v/>
      </c>
      <c r="K734">
        <f t="shared" si="24"/>
        <v>0</v>
      </c>
      <c r="L734">
        <f>IF(+支出入力表!M735="",0,+支出入力表!M735)</f>
        <v>0</v>
      </c>
      <c r="M734">
        <f>IF(支出入力表!S735="",0,支出入力表!S735)</f>
        <v>0</v>
      </c>
    </row>
    <row r="735" spans="2:13" x14ac:dyDescent="0.55000000000000004">
      <c r="B735" s="163" t="str">
        <f>IF(K735&gt;0,支出入力表!A736,"")</f>
        <v/>
      </c>
      <c r="C735" s="164" t="str">
        <f>IF(K735&gt;0,支出入力表!C736,"")</f>
        <v/>
      </c>
      <c r="D735" s="165" t="str">
        <f>IF(K735&gt;0,支出入力表!E736,"")</f>
        <v/>
      </c>
      <c r="E735" s="165" t="str">
        <f>IF(K735&gt;0,支出入力表!F736,"")</f>
        <v/>
      </c>
      <c r="F735" s="164" t="str">
        <f>IF(K735&gt;0,VLOOKUP(E735,支出入力表!F736:$M$2000,3,FALSE),"")</f>
        <v/>
      </c>
      <c r="G735" s="164" t="str">
        <f>IF(K735&gt;0,VLOOKUP(E735,支出入力表!F736:$M$2000,4,FALSE),"")</f>
        <v/>
      </c>
      <c r="H735" s="166" t="str">
        <f>IF(K735&gt;0,VLOOKUP(E735,支出入力表!F736:$M$2000,5,FALSE),"")</f>
        <v/>
      </c>
      <c r="I735" s="168" t="str">
        <f t="shared" si="23"/>
        <v/>
      </c>
      <c r="K735">
        <f t="shared" si="24"/>
        <v>0</v>
      </c>
      <c r="L735">
        <f>IF(+支出入力表!M736="",0,+支出入力表!M736)</f>
        <v>0</v>
      </c>
      <c r="M735">
        <f>IF(支出入力表!S736="",0,支出入力表!S736)</f>
        <v>0</v>
      </c>
    </row>
    <row r="736" spans="2:13" x14ac:dyDescent="0.55000000000000004">
      <c r="B736" s="163" t="str">
        <f>IF(K736&gt;0,支出入力表!A737,"")</f>
        <v/>
      </c>
      <c r="C736" s="164" t="str">
        <f>IF(K736&gt;0,支出入力表!C737,"")</f>
        <v/>
      </c>
      <c r="D736" s="165" t="str">
        <f>IF(K736&gt;0,支出入力表!E737,"")</f>
        <v/>
      </c>
      <c r="E736" s="165" t="str">
        <f>IF(K736&gt;0,支出入力表!F737,"")</f>
        <v/>
      </c>
      <c r="F736" s="164" t="str">
        <f>IF(K736&gt;0,VLOOKUP(E736,支出入力表!F737:$M$2000,3,FALSE),"")</f>
        <v/>
      </c>
      <c r="G736" s="164" t="str">
        <f>IF(K736&gt;0,VLOOKUP(E736,支出入力表!F737:$M$2000,4,FALSE),"")</f>
        <v/>
      </c>
      <c r="H736" s="166" t="str">
        <f>IF(K736&gt;0,VLOOKUP(E736,支出入力表!F737:$M$2000,5,FALSE),"")</f>
        <v/>
      </c>
      <c r="I736" s="168" t="str">
        <f t="shared" si="23"/>
        <v/>
      </c>
      <c r="K736">
        <f t="shared" si="24"/>
        <v>0</v>
      </c>
      <c r="L736">
        <f>IF(+支出入力表!M737="",0,+支出入力表!M737)</f>
        <v>0</v>
      </c>
      <c r="M736">
        <f>IF(支出入力表!S737="",0,支出入力表!S737)</f>
        <v>0</v>
      </c>
    </row>
    <row r="737" spans="2:13" x14ac:dyDescent="0.55000000000000004">
      <c r="B737" s="163" t="str">
        <f>IF(K737&gt;0,支出入力表!A738,"")</f>
        <v/>
      </c>
      <c r="C737" s="164" t="str">
        <f>IF(K737&gt;0,支出入力表!C738,"")</f>
        <v/>
      </c>
      <c r="D737" s="165" t="str">
        <f>IF(K737&gt;0,支出入力表!E738,"")</f>
        <v/>
      </c>
      <c r="E737" s="165" t="str">
        <f>IF(K737&gt;0,支出入力表!F738,"")</f>
        <v/>
      </c>
      <c r="F737" s="164" t="str">
        <f>IF(K737&gt;0,VLOOKUP(E737,支出入力表!F738:$M$2000,3,FALSE),"")</f>
        <v/>
      </c>
      <c r="G737" s="164" t="str">
        <f>IF(K737&gt;0,VLOOKUP(E737,支出入力表!F738:$M$2000,4,FALSE),"")</f>
        <v/>
      </c>
      <c r="H737" s="166" t="str">
        <f>IF(K737&gt;0,VLOOKUP(E737,支出入力表!F738:$M$2000,5,FALSE),"")</f>
        <v/>
      </c>
      <c r="I737" s="168" t="str">
        <f t="shared" si="23"/>
        <v/>
      </c>
      <c r="K737">
        <f t="shared" si="24"/>
        <v>0</v>
      </c>
      <c r="L737">
        <f>IF(+支出入力表!M738="",0,+支出入力表!M738)</f>
        <v>0</v>
      </c>
      <c r="M737">
        <f>IF(支出入力表!S738="",0,支出入力表!S738)</f>
        <v>0</v>
      </c>
    </row>
    <row r="738" spans="2:13" x14ac:dyDescent="0.55000000000000004">
      <c r="B738" s="163" t="str">
        <f>IF(K738&gt;0,支出入力表!A739,"")</f>
        <v/>
      </c>
      <c r="C738" s="164" t="str">
        <f>IF(K738&gt;0,支出入力表!C739,"")</f>
        <v/>
      </c>
      <c r="D738" s="165" t="str">
        <f>IF(K738&gt;0,支出入力表!E739,"")</f>
        <v/>
      </c>
      <c r="E738" s="165" t="str">
        <f>IF(K738&gt;0,支出入力表!F739,"")</f>
        <v/>
      </c>
      <c r="F738" s="164" t="str">
        <f>IF(K738&gt;0,VLOOKUP(E738,支出入力表!F739:$M$2000,3,FALSE),"")</f>
        <v/>
      </c>
      <c r="G738" s="164" t="str">
        <f>IF(K738&gt;0,VLOOKUP(E738,支出入力表!F739:$M$2000,4,FALSE),"")</f>
        <v/>
      </c>
      <c r="H738" s="166" t="str">
        <f>IF(K738&gt;0,VLOOKUP(E738,支出入力表!F739:$M$2000,5,FALSE),"")</f>
        <v/>
      </c>
      <c r="I738" s="168" t="str">
        <f t="shared" si="23"/>
        <v/>
      </c>
      <c r="K738">
        <f t="shared" si="24"/>
        <v>0</v>
      </c>
      <c r="L738">
        <f>IF(+支出入力表!M739="",0,+支出入力表!M739)</f>
        <v>0</v>
      </c>
      <c r="M738">
        <f>IF(支出入力表!S739="",0,支出入力表!S739)</f>
        <v>0</v>
      </c>
    </row>
    <row r="739" spans="2:13" x14ac:dyDescent="0.55000000000000004">
      <c r="B739" s="163" t="str">
        <f>IF(K739&gt;0,支出入力表!A740,"")</f>
        <v/>
      </c>
      <c r="C739" s="164" t="str">
        <f>IF(K739&gt;0,支出入力表!C740,"")</f>
        <v/>
      </c>
      <c r="D739" s="165" t="str">
        <f>IF(K739&gt;0,支出入力表!E740,"")</f>
        <v/>
      </c>
      <c r="E739" s="165" t="str">
        <f>IF(K739&gt;0,支出入力表!F740,"")</f>
        <v/>
      </c>
      <c r="F739" s="164" t="str">
        <f>IF(K739&gt;0,VLOOKUP(E739,支出入力表!F740:$M$2000,3,FALSE),"")</f>
        <v/>
      </c>
      <c r="G739" s="164" t="str">
        <f>IF(K739&gt;0,VLOOKUP(E739,支出入力表!F740:$M$2000,4,FALSE),"")</f>
        <v/>
      </c>
      <c r="H739" s="166" t="str">
        <f>IF(K739&gt;0,VLOOKUP(E739,支出入力表!F740:$M$2000,5,FALSE),"")</f>
        <v/>
      </c>
      <c r="I739" s="168" t="str">
        <f t="shared" si="23"/>
        <v/>
      </c>
      <c r="K739">
        <f t="shared" si="24"/>
        <v>0</v>
      </c>
      <c r="L739">
        <f>IF(+支出入力表!M740="",0,+支出入力表!M740)</f>
        <v>0</v>
      </c>
      <c r="M739">
        <f>IF(支出入力表!S740="",0,支出入力表!S740)</f>
        <v>0</v>
      </c>
    </row>
    <row r="740" spans="2:13" x14ac:dyDescent="0.55000000000000004">
      <c r="B740" s="163" t="str">
        <f>IF(K740&gt;0,支出入力表!A741,"")</f>
        <v/>
      </c>
      <c r="C740" s="164" t="str">
        <f>IF(K740&gt;0,支出入力表!C741,"")</f>
        <v/>
      </c>
      <c r="D740" s="165" t="str">
        <f>IF(K740&gt;0,支出入力表!E741,"")</f>
        <v/>
      </c>
      <c r="E740" s="165" t="str">
        <f>IF(K740&gt;0,支出入力表!F741,"")</f>
        <v/>
      </c>
      <c r="F740" s="164" t="str">
        <f>IF(K740&gt;0,VLOOKUP(E740,支出入力表!F741:$M$2000,3,FALSE),"")</f>
        <v/>
      </c>
      <c r="G740" s="164" t="str">
        <f>IF(K740&gt;0,VLOOKUP(E740,支出入力表!F741:$M$2000,4,FALSE),"")</f>
        <v/>
      </c>
      <c r="H740" s="166" t="str">
        <f>IF(K740&gt;0,VLOOKUP(E740,支出入力表!F741:$M$2000,5,FALSE),"")</f>
        <v/>
      </c>
      <c r="I740" s="168" t="str">
        <f t="shared" si="23"/>
        <v/>
      </c>
      <c r="K740">
        <f t="shared" si="24"/>
        <v>0</v>
      </c>
      <c r="L740">
        <f>IF(+支出入力表!M741="",0,+支出入力表!M741)</f>
        <v>0</v>
      </c>
      <c r="M740">
        <f>IF(支出入力表!S741="",0,支出入力表!S741)</f>
        <v>0</v>
      </c>
    </row>
    <row r="741" spans="2:13" x14ac:dyDescent="0.55000000000000004">
      <c r="B741" s="163" t="str">
        <f>IF(K741&gt;0,支出入力表!A742,"")</f>
        <v/>
      </c>
      <c r="C741" s="164" t="str">
        <f>IF(K741&gt;0,支出入力表!C742,"")</f>
        <v/>
      </c>
      <c r="D741" s="165" t="str">
        <f>IF(K741&gt;0,支出入力表!E742,"")</f>
        <v/>
      </c>
      <c r="E741" s="165" t="str">
        <f>IF(K741&gt;0,支出入力表!F742,"")</f>
        <v/>
      </c>
      <c r="F741" s="164" t="str">
        <f>IF(K741&gt;0,VLOOKUP(E741,支出入力表!F742:$M$2000,3,FALSE),"")</f>
        <v/>
      </c>
      <c r="G741" s="164" t="str">
        <f>IF(K741&gt;0,VLOOKUP(E741,支出入力表!F742:$M$2000,4,FALSE),"")</f>
        <v/>
      </c>
      <c r="H741" s="166" t="str">
        <f>IF(K741&gt;0,VLOOKUP(E741,支出入力表!F742:$M$2000,5,FALSE),"")</f>
        <v/>
      </c>
      <c r="I741" s="168" t="str">
        <f t="shared" si="23"/>
        <v/>
      </c>
      <c r="K741">
        <f t="shared" si="24"/>
        <v>0</v>
      </c>
      <c r="L741">
        <f>IF(+支出入力表!M742="",0,+支出入力表!M742)</f>
        <v>0</v>
      </c>
      <c r="M741">
        <f>IF(支出入力表!S742="",0,支出入力表!S742)</f>
        <v>0</v>
      </c>
    </row>
    <row r="742" spans="2:13" x14ac:dyDescent="0.55000000000000004">
      <c r="B742" s="163" t="str">
        <f>IF(K742&gt;0,支出入力表!A743,"")</f>
        <v/>
      </c>
      <c r="C742" s="164" t="str">
        <f>IF(K742&gt;0,支出入力表!C743,"")</f>
        <v/>
      </c>
      <c r="D742" s="165" t="str">
        <f>IF(K742&gt;0,支出入力表!E743,"")</f>
        <v/>
      </c>
      <c r="E742" s="165" t="str">
        <f>IF(K742&gt;0,支出入力表!F743,"")</f>
        <v/>
      </c>
      <c r="F742" s="164" t="str">
        <f>IF(K742&gt;0,VLOOKUP(E742,支出入力表!F743:$M$2000,3,FALSE),"")</f>
        <v/>
      </c>
      <c r="G742" s="164" t="str">
        <f>IF(K742&gt;0,VLOOKUP(E742,支出入力表!F743:$M$2000,4,FALSE),"")</f>
        <v/>
      </c>
      <c r="H742" s="166" t="str">
        <f>IF(K742&gt;0,VLOOKUP(E742,支出入力表!F743:$M$2000,5,FALSE),"")</f>
        <v/>
      </c>
      <c r="I742" s="168" t="str">
        <f t="shared" si="23"/>
        <v/>
      </c>
      <c r="K742">
        <f t="shared" si="24"/>
        <v>0</v>
      </c>
      <c r="L742">
        <f>IF(+支出入力表!M743="",0,+支出入力表!M743)</f>
        <v>0</v>
      </c>
      <c r="M742">
        <f>IF(支出入力表!S743="",0,支出入力表!S743)</f>
        <v>0</v>
      </c>
    </row>
    <row r="743" spans="2:13" x14ac:dyDescent="0.55000000000000004">
      <c r="B743" s="163" t="str">
        <f>IF(K743&gt;0,支出入力表!A744,"")</f>
        <v/>
      </c>
      <c r="C743" s="164" t="str">
        <f>IF(K743&gt;0,支出入力表!C744,"")</f>
        <v/>
      </c>
      <c r="D743" s="165" t="str">
        <f>IF(K743&gt;0,支出入力表!E744,"")</f>
        <v/>
      </c>
      <c r="E743" s="165" t="str">
        <f>IF(K743&gt;0,支出入力表!F744,"")</f>
        <v/>
      </c>
      <c r="F743" s="164" t="str">
        <f>IF(K743&gt;0,VLOOKUP(E743,支出入力表!F744:$M$2000,3,FALSE),"")</f>
        <v/>
      </c>
      <c r="G743" s="164" t="str">
        <f>IF(K743&gt;0,VLOOKUP(E743,支出入力表!F744:$M$2000,4,FALSE),"")</f>
        <v/>
      </c>
      <c r="H743" s="166" t="str">
        <f>IF(K743&gt;0,VLOOKUP(E743,支出入力表!F744:$M$2000,5,FALSE),"")</f>
        <v/>
      </c>
      <c r="I743" s="168" t="str">
        <f t="shared" si="23"/>
        <v/>
      </c>
      <c r="K743">
        <f t="shared" si="24"/>
        <v>0</v>
      </c>
      <c r="L743">
        <f>IF(+支出入力表!M744="",0,+支出入力表!M744)</f>
        <v>0</v>
      </c>
      <c r="M743">
        <f>IF(支出入力表!S744="",0,支出入力表!S744)</f>
        <v>0</v>
      </c>
    </row>
    <row r="744" spans="2:13" x14ac:dyDescent="0.55000000000000004">
      <c r="B744" s="163" t="str">
        <f>IF(K744&gt;0,支出入力表!A745,"")</f>
        <v/>
      </c>
      <c r="C744" s="164" t="str">
        <f>IF(K744&gt;0,支出入力表!C745,"")</f>
        <v/>
      </c>
      <c r="D744" s="165" t="str">
        <f>IF(K744&gt;0,支出入力表!E745,"")</f>
        <v/>
      </c>
      <c r="E744" s="165" t="str">
        <f>IF(K744&gt;0,支出入力表!F745,"")</f>
        <v/>
      </c>
      <c r="F744" s="164" t="str">
        <f>IF(K744&gt;0,VLOOKUP(E744,支出入力表!F745:$M$2000,3,FALSE),"")</f>
        <v/>
      </c>
      <c r="G744" s="164" t="str">
        <f>IF(K744&gt;0,VLOOKUP(E744,支出入力表!F745:$M$2000,4,FALSE),"")</f>
        <v/>
      </c>
      <c r="H744" s="166" t="str">
        <f>IF(K744&gt;0,VLOOKUP(E744,支出入力表!F745:$M$2000,5,FALSE),"")</f>
        <v/>
      </c>
      <c r="I744" s="168" t="str">
        <f t="shared" si="23"/>
        <v/>
      </c>
      <c r="K744">
        <f t="shared" si="24"/>
        <v>0</v>
      </c>
      <c r="L744">
        <f>IF(+支出入力表!M745="",0,+支出入力表!M745)</f>
        <v>0</v>
      </c>
      <c r="M744">
        <f>IF(支出入力表!S745="",0,支出入力表!S745)</f>
        <v>0</v>
      </c>
    </row>
    <row r="745" spans="2:13" x14ac:dyDescent="0.55000000000000004">
      <c r="B745" s="163" t="str">
        <f>IF(K745&gt;0,支出入力表!A746,"")</f>
        <v/>
      </c>
      <c r="C745" s="164" t="str">
        <f>IF(K745&gt;0,支出入力表!C746,"")</f>
        <v/>
      </c>
      <c r="D745" s="165" t="str">
        <f>IF(K745&gt;0,支出入力表!E746,"")</f>
        <v/>
      </c>
      <c r="E745" s="165" t="str">
        <f>IF(K745&gt;0,支出入力表!F746,"")</f>
        <v/>
      </c>
      <c r="F745" s="164" t="str">
        <f>IF(K745&gt;0,VLOOKUP(E745,支出入力表!F746:$M$2000,3,FALSE),"")</f>
        <v/>
      </c>
      <c r="G745" s="164" t="str">
        <f>IF(K745&gt;0,VLOOKUP(E745,支出入力表!F746:$M$2000,4,FALSE),"")</f>
        <v/>
      </c>
      <c r="H745" s="166" t="str">
        <f>IF(K745&gt;0,VLOOKUP(E745,支出入力表!F746:$M$2000,5,FALSE),"")</f>
        <v/>
      </c>
      <c r="I745" s="168" t="str">
        <f t="shared" si="23"/>
        <v/>
      </c>
      <c r="K745">
        <f t="shared" si="24"/>
        <v>0</v>
      </c>
      <c r="L745">
        <f>IF(+支出入力表!M746="",0,+支出入力表!M746)</f>
        <v>0</v>
      </c>
      <c r="M745">
        <f>IF(支出入力表!S746="",0,支出入力表!S746)</f>
        <v>0</v>
      </c>
    </row>
    <row r="746" spans="2:13" x14ac:dyDescent="0.55000000000000004">
      <c r="B746" s="163" t="str">
        <f>IF(K746&gt;0,支出入力表!A747,"")</f>
        <v/>
      </c>
      <c r="C746" s="164" t="str">
        <f>IF(K746&gt;0,支出入力表!C747,"")</f>
        <v/>
      </c>
      <c r="D746" s="165" t="str">
        <f>IF(K746&gt;0,支出入力表!E747,"")</f>
        <v/>
      </c>
      <c r="E746" s="165" t="str">
        <f>IF(K746&gt;0,支出入力表!F747,"")</f>
        <v/>
      </c>
      <c r="F746" s="164" t="str">
        <f>IF(K746&gt;0,VLOOKUP(E746,支出入力表!F747:$M$2000,3,FALSE),"")</f>
        <v/>
      </c>
      <c r="G746" s="164" t="str">
        <f>IF(K746&gt;0,VLOOKUP(E746,支出入力表!F747:$M$2000,4,FALSE),"")</f>
        <v/>
      </c>
      <c r="H746" s="166" t="str">
        <f>IF(K746&gt;0,VLOOKUP(E746,支出入力表!F747:$M$2000,5,FALSE),"")</f>
        <v/>
      </c>
      <c r="I746" s="168" t="str">
        <f t="shared" si="23"/>
        <v/>
      </c>
      <c r="K746">
        <f t="shared" si="24"/>
        <v>0</v>
      </c>
      <c r="L746">
        <f>IF(+支出入力表!M747="",0,+支出入力表!M747)</f>
        <v>0</v>
      </c>
      <c r="M746">
        <f>IF(支出入力表!S747="",0,支出入力表!S747)</f>
        <v>0</v>
      </c>
    </row>
    <row r="747" spans="2:13" x14ac:dyDescent="0.55000000000000004">
      <c r="B747" s="163" t="str">
        <f>IF(K747&gt;0,支出入力表!A748,"")</f>
        <v/>
      </c>
      <c r="C747" s="164" t="str">
        <f>IF(K747&gt;0,支出入力表!C748,"")</f>
        <v/>
      </c>
      <c r="D747" s="165" t="str">
        <f>IF(K747&gt;0,支出入力表!E748,"")</f>
        <v/>
      </c>
      <c r="E747" s="165" t="str">
        <f>IF(K747&gt;0,支出入力表!F748,"")</f>
        <v/>
      </c>
      <c r="F747" s="164" t="str">
        <f>IF(K747&gt;0,VLOOKUP(E747,支出入力表!F748:$M$2000,3,FALSE),"")</f>
        <v/>
      </c>
      <c r="G747" s="164" t="str">
        <f>IF(K747&gt;0,VLOOKUP(E747,支出入力表!F748:$M$2000,4,FALSE),"")</f>
        <v/>
      </c>
      <c r="H747" s="166" t="str">
        <f>IF(K747&gt;0,VLOOKUP(E747,支出入力表!F748:$M$2000,5,FALSE),"")</f>
        <v/>
      </c>
      <c r="I747" s="168" t="str">
        <f t="shared" si="23"/>
        <v/>
      </c>
      <c r="K747">
        <f t="shared" si="24"/>
        <v>0</v>
      </c>
      <c r="L747">
        <f>IF(+支出入力表!M748="",0,+支出入力表!M748)</f>
        <v>0</v>
      </c>
      <c r="M747">
        <f>IF(支出入力表!S748="",0,支出入力表!S748)</f>
        <v>0</v>
      </c>
    </row>
    <row r="748" spans="2:13" x14ac:dyDescent="0.55000000000000004">
      <c r="B748" s="163" t="str">
        <f>IF(K748&gt;0,支出入力表!A749,"")</f>
        <v/>
      </c>
      <c r="C748" s="164" t="str">
        <f>IF(K748&gt;0,支出入力表!C749,"")</f>
        <v/>
      </c>
      <c r="D748" s="165" t="str">
        <f>IF(K748&gt;0,支出入力表!E749,"")</f>
        <v/>
      </c>
      <c r="E748" s="165" t="str">
        <f>IF(K748&gt;0,支出入力表!F749,"")</f>
        <v/>
      </c>
      <c r="F748" s="164" t="str">
        <f>IF(K748&gt;0,VLOOKUP(E748,支出入力表!F749:$M$2000,3,FALSE),"")</f>
        <v/>
      </c>
      <c r="G748" s="164" t="str">
        <f>IF(K748&gt;0,VLOOKUP(E748,支出入力表!F749:$M$2000,4,FALSE),"")</f>
        <v/>
      </c>
      <c r="H748" s="166" t="str">
        <f>IF(K748&gt;0,VLOOKUP(E748,支出入力表!F749:$M$2000,5,FALSE),"")</f>
        <v/>
      </c>
      <c r="I748" s="168" t="str">
        <f t="shared" si="23"/>
        <v/>
      </c>
      <c r="K748">
        <f t="shared" si="24"/>
        <v>0</v>
      </c>
      <c r="L748">
        <f>IF(+支出入力表!M749="",0,+支出入力表!M749)</f>
        <v>0</v>
      </c>
      <c r="M748">
        <f>IF(支出入力表!S749="",0,支出入力表!S749)</f>
        <v>0</v>
      </c>
    </row>
    <row r="749" spans="2:13" x14ac:dyDescent="0.55000000000000004">
      <c r="B749" s="163" t="str">
        <f>IF(K749&gt;0,支出入力表!A750,"")</f>
        <v/>
      </c>
      <c r="C749" s="164" t="str">
        <f>IF(K749&gt;0,支出入力表!C750,"")</f>
        <v/>
      </c>
      <c r="D749" s="165" t="str">
        <f>IF(K749&gt;0,支出入力表!E750,"")</f>
        <v/>
      </c>
      <c r="E749" s="165" t="str">
        <f>IF(K749&gt;0,支出入力表!F750,"")</f>
        <v/>
      </c>
      <c r="F749" s="164" t="str">
        <f>IF(K749&gt;0,VLOOKUP(E749,支出入力表!F750:$M$2000,3,FALSE),"")</f>
        <v/>
      </c>
      <c r="G749" s="164" t="str">
        <f>IF(K749&gt;0,VLOOKUP(E749,支出入力表!F750:$M$2000,4,FALSE),"")</f>
        <v/>
      </c>
      <c r="H749" s="166" t="str">
        <f>IF(K749&gt;0,VLOOKUP(E749,支出入力表!F750:$M$2000,5,FALSE),"")</f>
        <v/>
      </c>
      <c r="I749" s="168" t="str">
        <f t="shared" si="23"/>
        <v/>
      </c>
      <c r="K749">
        <f t="shared" si="24"/>
        <v>0</v>
      </c>
      <c r="L749">
        <f>IF(+支出入力表!M750="",0,+支出入力表!M750)</f>
        <v>0</v>
      </c>
      <c r="M749">
        <f>IF(支出入力表!S750="",0,支出入力表!S750)</f>
        <v>0</v>
      </c>
    </row>
    <row r="750" spans="2:13" x14ac:dyDescent="0.55000000000000004">
      <c r="B750" s="163" t="str">
        <f>IF(K750&gt;0,支出入力表!A751,"")</f>
        <v/>
      </c>
      <c r="C750" s="164" t="str">
        <f>IF(K750&gt;0,支出入力表!C751,"")</f>
        <v/>
      </c>
      <c r="D750" s="165" t="str">
        <f>IF(K750&gt;0,支出入力表!E751,"")</f>
        <v/>
      </c>
      <c r="E750" s="165" t="str">
        <f>IF(K750&gt;0,支出入力表!F751,"")</f>
        <v/>
      </c>
      <c r="F750" s="164" t="str">
        <f>IF(K750&gt;0,VLOOKUP(E750,支出入力表!F751:$M$2000,3,FALSE),"")</f>
        <v/>
      </c>
      <c r="G750" s="164" t="str">
        <f>IF(K750&gt;0,VLOOKUP(E750,支出入力表!F751:$M$2000,4,FALSE),"")</f>
        <v/>
      </c>
      <c r="H750" s="166" t="str">
        <f>IF(K750&gt;0,VLOOKUP(E750,支出入力表!F751:$M$2000,5,FALSE),"")</f>
        <v/>
      </c>
      <c r="I750" s="168" t="str">
        <f t="shared" si="23"/>
        <v/>
      </c>
      <c r="K750">
        <f t="shared" si="24"/>
        <v>0</v>
      </c>
      <c r="L750">
        <f>IF(+支出入力表!M751="",0,+支出入力表!M751)</f>
        <v>0</v>
      </c>
      <c r="M750">
        <f>IF(支出入力表!S751="",0,支出入力表!S751)</f>
        <v>0</v>
      </c>
    </row>
    <row r="751" spans="2:13" x14ac:dyDescent="0.55000000000000004">
      <c r="B751" s="163" t="str">
        <f>IF(K751&gt;0,支出入力表!A752,"")</f>
        <v/>
      </c>
      <c r="C751" s="164" t="str">
        <f>IF(K751&gt;0,支出入力表!C752,"")</f>
        <v/>
      </c>
      <c r="D751" s="165" t="str">
        <f>IF(K751&gt;0,支出入力表!E752,"")</f>
        <v/>
      </c>
      <c r="E751" s="165" t="str">
        <f>IF(K751&gt;0,支出入力表!F752,"")</f>
        <v/>
      </c>
      <c r="F751" s="164" t="str">
        <f>IF(K751&gt;0,VLOOKUP(E751,支出入力表!F752:$M$2000,3,FALSE),"")</f>
        <v/>
      </c>
      <c r="G751" s="164" t="str">
        <f>IF(K751&gt;0,VLOOKUP(E751,支出入力表!F752:$M$2000,4,FALSE),"")</f>
        <v/>
      </c>
      <c r="H751" s="166" t="str">
        <f>IF(K751&gt;0,VLOOKUP(E751,支出入力表!F752:$M$2000,5,FALSE),"")</f>
        <v/>
      </c>
      <c r="I751" s="168" t="str">
        <f t="shared" si="23"/>
        <v/>
      </c>
      <c r="K751">
        <f t="shared" si="24"/>
        <v>0</v>
      </c>
      <c r="L751">
        <f>IF(+支出入力表!M752="",0,+支出入力表!M752)</f>
        <v>0</v>
      </c>
      <c r="M751">
        <f>IF(支出入力表!S752="",0,支出入力表!S752)</f>
        <v>0</v>
      </c>
    </row>
    <row r="752" spans="2:13" x14ac:dyDescent="0.55000000000000004">
      <c r="B752" s="163" t="str">
        <f>IF(K752&gt;0,支出入力表!A753,"")</f>
        <v/>
      </c>
      <c r="C752" s="164" t="str">
        <f>IF(K752&gt;0,支出入力表!C753,"")</f>
        <v/>
      </c>
      <c r="D752" s="165" t="str">
        <f>IF(K752&gt;0,支出入力表!E753,"")</f>
        <v/>
      </c>
      <c r="E752" s="165" t="str">
        <f>IF(K752&gt;0,支出入力表!F753,"")</f>
        <v/>
      </c>
      <c r="F752" s="164" t="str">
        <f>IF(K752&gt;0,VLOOKUP(E752,支出入力表!F753:$M$2000,3,FALSE),"")</f>
        <v/>
      </c>
      <c r="G752" s="164" t="str">
        <f>IF(K752&gt;0,VLOOKUP(E752,支出入力表!F753:$M$2000,4,FALSE),"")</f>
        <v/>
      </c>
      <c r="H752" s="166" t="str">
        <f>IF(K752&gt;0,VLOOKUP(E752,支出入力表!F753:$M$2000,5,FALSE),"")</f>
        <v/>
      </c>
      <c r="I752" s="168" t="str">
        <f t="shared" si="23"/>
        <v/>
      </c>
      <c r="K752">
        <f t="shared" si="24"/>
        <v>0</v>
      </c>
      <c r="L752">
        <f>IF(+支出入力表!M753="",0,+支出入力表!M753)</f>
        <v>0</v>
      </c>
      <c r="M752">
        <f>IF(支出入力表!S753="",0,支出入力表!S753)</f>
        <v>0</v>
      </c>
    </row>
    <row r="753" spans="2:13" x14ac:dyDescent="0.55000000000000004">
      <c r="B753" s="163" t="str">
        <f>IF(K753&gt;0,支出入力表!A754,"")</f>
        <v/>
      </c>
      <c r="C753" s="164" t="str">
        <f>IF(K753&gt;0,支出入力表!C754,"")</f>
        <v/>
      </c>
      <c r="D753" s="165" t="str">
        <f>IF(K753&gt;0,支出入力表!E754,"")</f>
        <v/>
      </c>
      <c r="E753" s="165" t="str">
        <f>IF(K753&gt;0,支出入力表!F754,"")</f>
        <v/>
      </c>
      <c r="F753" s="164" t="str">
        <f>IF(K753&gt;0,VLOOKUP(E753,支出入力表!F754:$M$2000,3,FALSE),"")</f>
        <v/>
      </c>
      <c r="G753" s="164" t="str">
        <f>IF(K753&gt;0,VLOOKUP(E753,支出入力表!F754:$M$2000,4,FALSE),"")</f>
        <v/>
      </c>
      <c r="H753" s="166" t="str">
        <f>IF(K753&gt;0,VLOOKUP(E753,支出入力表!F754:$M$2000,5,FALSE),"")</f>
        <v/>
      </c>
      <c r="I753" s="168" t="str">
        <f t="shared" si="23"/>
        <v/>
      </c>
      <c r="K753">
        <f t="shared" si="24"/>
        <v>0</v>
      </c>
      <c r="L753">
        <f>IF(+支出入力表!M754="",0,+支出入力表!M754)</f>
        <v>0</v>
      </c>
      <c r="M753">
        <f>IF(支出入力表!S754="",0,支出入力表!S754)</f>
        <v>0</v>
      </c>
    </row>
    <row r="754" spans="2:13" x14ac:dyDescent="0.55000000000000004">
      <c r="B754" s="163" t="str">
        <f>IF(K754&gt;0,支出入力表!A755,"")</f>
        <v/>
      </c>
      <c r="C754" s="164" t="str">
        <f>IF(K754&gt;0,支出入力表!C755,"")</f>
        <v/>
      </c>
      <c r="D754" s="165" t="str">
        <f>IF(K754&gt;0,支出入力表!E755,"")</f>
        <v/>
      </c>
      <c r="E754" s="165" t="str">
        <f>IF(K754&gt;0,支出入力表!F755,"")</f>
        <v/>
      </c>
      <c r="F754" s="164" t="str">
        <f>IF(K754&gt;0,VLOOKUP(E754,支出入力表!F755:$M$2000,3,FALSE),"")</f>
        <v/>
      </c>
      <c r="G754" s="164" t="str">
        <f>IF(K754&gt;0,VLOOKUP(E754,支出入力表!F755:$M$2000,4,FALSE),"")</f>
        <v/>
      </c>
      <c r="H754" s="166" t="str">
        <f>IF(K754&gt;0,VLOOKUP(E754,支出入力表!F755:$M$2000,5,FALSE),"")</f>
        <v/>
      </c>
      <c r="I754" s="168" t="str">
        <f t="shared" si="23"/>
        <v/>
      </c>
      <c r="K754">
        <f t="shared" si="24"/>
        <v>0</v>
      </c>
      <c r="L754">
        <f>IF(+支出入力表!M755="",0,+支出入力表!M755)</f>
        <v>0</v>
      </c>
      <c r="M754">
        <f>IF(支出入力表!S755="",0,支出入力表!S755)</f>
        <v>0</v>
      </c>
    </row>
    <row r="755" spans="2:13" x14ac:dyDescent="0.55000000000000004">
      <c r="B755" s="163" t="str">
        <f>IF(K755&gt;0,支出入力表!A756,"")</f>
        <v/>
      </c>
      <c r="C755" s="164" t="str">
        <f>IF(K755&gt;0,支出入力表!C756,"")</f>
        <v/>
      </c>
      <c r="D755" s="165" t="str">
        <f>IF(K755&gt;0,支出入力表!E756,"")</f>
        <v/>
      </c>
      <c r="E755" s="165" t="str">
        <f>IF(K755&gt;0,支出入力表!F756,"")</f>
        <v/>
      </c>
      <c r="F755" s="164" t="str">
        <f>IF(K755&gt;0,VLOOKUP(E755,支出入力表!F756:$M$2000,3,FALSE),"")</f>
        <v/>
      </c>
      <c r="G755" s="164" t="str">
        <f>IF(K755&gt;0,VLOOKUP(E755,支出入力表!F756:$M$2000,4,FALSE),"")</f>
        <v/>
      </c>
      <c r="H755" s="166" t="str">
        <f>IF(K755&gt;0,VLOOKUP(E755,支出入力表!F756:$M$2000,5,FALSE),"")</f>
        <v/>
      </c>
      <c r="I755" s="168" t="str">
        <f t="shared" si="23"/>
        <v/>
      </c>
      <c r="K755">
        <f t="shared" si="24"/>
        <v>0</v>
      </c>
      <c r="L755">
        <f>IF(+支出入力表!M756="",0,+支出入力表!M756)</f>
        <v>0</v>
      </c>
      <c r="M755">
        <f>IF(支出入力表!S756="",0,支出入力表!S756)</f>
        <v>0</v>
      </c>
    </row>
    <row r="756" spans="2:13" x14ac:dyDescent="0.55000000000000004">
      <c r="B756" s="163" t="str">
        <f>IF(K756&gt;0,支出入力表!A757,"")</f>
        <v/>
      </c>
      <c r="C756" s="164" t="str">
        <f>IF(K756&gt;0,支出入力表!C757,"")</f>
        <v/>
      </c>
      <c r="D756" s="165" t="str">
        <f>IF(K756&gt;0,支出入力表!E757,"")</f>
        <v/>
      </c>
      <c r="E756" s="165" t="str">
        <f>IF(K756&gt;0,支出入力表!F757,"")</f>
        <v/>
      </c>
      <c r="F756" s="164" t="str">
        <f>IF(K756&gt;0,VLOOKUP(E756,支出入力表!F757:$M$2000,3,FALSE),"")</f>
        <v/>
      </c>
      <c r="G756" s="164" t="str">
        <f>IF(K756&gt;0,VLOOKUP(E756,支出入力表!F757:$M$2000,4,FALSE),"")</f>
        <v/>
      </c>
      <c r="H756" s="166" t="str">
        <f>IF(K756&gt;0,VLOOKUP(E756,支出入力表!F757:$M$2000,5,FALSE),"")</f>
        <v/>
      </c>
      <c r="I756" s="168" t="str">
        <f t="shared" si="23"/>
        <v/>
      </c>
      <c r="K756">
        <f t="shared" si="24"/>
        <v>0</v>
      </c>
      <c r="L756">
        <f>IF(+支出入力表!M757="",0,+支出入力表!M757)</f>
        <v>0</v>
      </c>
      <c r="M756">
        <f>IF(支出入力表!S757="",0,支出入力表!S757)</f>
        <v>0</v>
      </c>
    </row>
    <row r="757" spans="2:13" x14ac:dyDescent="0.55000000000000004">
      <c r="B757" s="163" t="str">
        <f>IF(K757&gt;0,支出入力表!A758,"")</f>
        <v/>
      </c>
      <c r="C757" s="164" t="str">
        <f>IF(K757&gt;0,支出入力表!C758,"")</f>
        <v/>
      </c>
      <c r="D757" s="165" t="str">
        <f>IF(K757&gt;0,支出入力表!E758,"")</f>
        <v/>
      </c>
      <c r="E757" s="165" t="str">
        <f>IF(K757&gt;0,支出入力表!F758,"")</f>
        <v/>
      </c>
      <c r="F757" s="164" t="str">
        <f>IF(K757&gt;0,VLOOKUP(E757,支出入力表!F758:$M$2000,3,FALSE),"")</f>
        <v/>
      </c>
      <c r="G757" s="164" t="str">
        <f>IF(K757&gt;0,VLOOKUP(E757,支出入力表!F758:$M$2000,4,FALSE),"")</f>
        <v/>
      </c>
      <c r="H757" s="166" t="str">
        <f>IF(K757&gt;0,VLOOKUP(E757,支出入力表!F758:$M$2000,5,FALSE),"")</f>
        <v/>
      </c>
      <c r="I757" s="168" t="str">
        <f t="shared" si="23"/>
        <v/>
      </c>
      <c r="K757">
        <f t="shared" si="24"/>
        <v>0</v>
      </c>
      <c r="L757">
        <f>IF(+支出入力表!M758="",0,+支出入力表!M758)</f>
        <v>0</v>
      </c>
      <c r="M757">
        <f>IF(支出入力表!S758="",0,支出入力表!S758)</f>
        <v>0</v>
      </c>
    </row>
    <row r="758" spans="2:13" x14ac:dyDescent="0.55000000000000004">
      <c r="B758" s="163" t="str">
        <f>IF(K758&gt;0,支出入力表!A759,"")</f>
        <v/>
      </c>
      <c r="C758" s="164" t="str">
        <f>IF(K758&gt;0,支出入力表!C759,"")</f>
        <v/>
      </c>
      <c r="D758" s="165" t="str">
        <f>IF(K758&gt;0,支出入力表!E759,"")</f>
        <v/>
      </c>
      <c r="E758" s="165" t="str">
        <f>IF(K758&gt;0,支出入力表!F759,"")</f>
        <v/>
      </c>
      <c r="F758" s="164" t="str">
        <f>IF(K758&gt;0,VLOOKUP(E758,支出入力表!F759:$M$2000,3,FALSE),"")</f>
        <v/>
      </c>
      <c r="G758" s="164" t="str">
        <f>IF(K758&gt;0,VLOOKUP(E758,支出入力表!F759:$M$2000,4,FALSE),"")</f>
        <v/>
      </c>
      <c r="H758" s="166" t="str">
        <f>IF(K758&gt;0,VLOOKUP(E758,支出入力表!F759:$M$2000,5,FALSE),"")</f>
        <v/>
      </c>
      <c r="I758" s="168" t="str">
        <f t="shared" si="23"/>
        <v/>
      </c>
      <c r="K758">
        <f t="shared" si="24"/>
        <v>0</v>
      </c>
      <c r="L758">
        <f>IF(+支出入力表!M759="",0,+支出入力表!M759)</f>
        <v>0</v>
      </c>
      <c r="M758">
        <f>IF(支出入力表!S759="",0,支出入力表!S759)</f>
        <v>0</v>
      </c>
    </row>
    <row r="759" spans="2:13" x14ac:dyDescent="0.55000000000000004">
      <c r="B759" s="163" t="str">
        <f>IF(K759&gt;0,支出入力表!A760,"")</f>
        <v/>
      </c>
      <c r="C759" s="164" t="str">
        <f>IF(K759&gt;0,支出入力表!C760,"")</f>
        <v/>
      </c>
      <c r="D759" s="165" t="str">
        <f>IF(K759&gt;0,支出入力表!E760,"")</f>
        <v/>
      </c>
      <c r="E759" s="165" t="str">
        <f>IF(K759&gt;0,支出入力表!F760,"")</f>
        <v/>
      </c>
      <c r="F759" s="164" t="str">
        <f>IF(K759&gt;0,VLOOKUP(E759,支出入力表!F760:$M$2000,3,FALSE),"")</f>
        <v/>
      </c>
      <c r="G759" s="164" t="str">
        <f>IF(K759&gt;0,VLOOKUP(E759,支出入力表!F760:$M$2000,4,FALSE),"")</f>
        <v/>
      </c>
      <c r="H759" s="166" t="str">
        <f>IF(K759&gt;0,VLOOKUP(E759,支出入力表!F760:$M$2000,5,FALSE),"")</f>
        <v/>
      </c>
      <c r="I759" s="168" t="str">
        <f t="shared" si="23"/>
        <v/>
      </c>
      <c r="K759">
        <f t="shared" si="24"/>
        <v>0</v>
      </c>
      <c r="L759">
        <f>IF(+支出入力表!M760="",0,+支出入力表!M760)</f>
        <v>0</v>
      </c>
      <c r="M759">
        <f>IF(支出入力表!S760="",0,支出入力表!S760)</f>
        <v>0</v>
      </c>
    </row>
    <row r="760" spans="2:13" x14ac:dyDescent="0.55000000000000004">
      <c r="B760" s="163" t="str">
        <f>IF(K760&gt;0,支出入力表!A761,"")</f>
        <v/>
      </c>
      <c r="C760" s="164" t="str">
        <f>IF(K760&gt;0,支出入力表!C761,"")</f>
        <v/>
      </c>
      <c r="D760" s="165" t="str">
        <f>IF(K760&gt;0,支出入力表!E761,"")</f>
        <v/>
      </c>
      <c r="E760" s="165" t="str">
        <f>IF(K760&gt;0,支出入力表!F761,"")</f>
        <v/>
      </c>
      <c r="F760" s="164" t="str">
        <f>IF(K760&gt;0,VLOOKUP(E760,支出入力表!F761:$M$2000,3,FALSE),"")</f>
        <v/>
      </c>
      <c r="G760" s="164" t="str">
        <f>IF(K760&gt;0,VLOOKUP(E760,支出入力表!F761:$M$2000,4,FALSE),"")</f>
        <v/>
      </c>
      <c r="H760" s="166" t="str">
        <f>IF(K760&gt;0,VLOOKUP(E760,支出入力表!F761:$M$2000,5,FALSE),"")</f>
        <v/>
      </c>
      <c r="I760" s="168" t="str">
        <f t="shared" si="23"/>
        <v/>
      </c>
      <c r="K760">
        <f t="shared" si="24"/>
        <v>0</v>
      </c>
      <c r="L760">
        <f>IF(+支出入力表!M761="",0,+支出入力表!M761)</f>
        <v>0</v>
      </c>
      <c r="M760">
        <f>IF(支出入力表!S761="",0,支出入力表!S761)</f>
        <v>0</v>
      </c>
    </row>
    <row r="761" spans="2:13" x14ac:dyDescent="0.55000000000000004">
      <c r="B761" s="163" t="str">
        <f>IF(K761&gt;0,支出入力表!A762,"")</f>
        <v/>
      </c>
      <c r="C761" s="164" t="str">
        <f>IF(K761&gt;0,支出入力表!C762,"")</f>
        <v/>
      </c>
      <c r="D761" s="165" t="str">
        <f>IF(K761&gt;0,支出入力表!E762,"")</f>
        <v/>
      </c>
      <c r="E761" s="165" t="str">
        <f>IF(K761&gt;0,支出入力表!F762,"")</f>
        <v/>
      </c>
      <c r="F761" s="164" t="str">
        <f>IF(K761&gt;0,VLOOKUP(E761,支出入力表!F762:$M$2000,3,FALSE),"")</f>
        <v/>
      </c>
      <c r="G761" s="164" t="str">
        <f>IF(K761&gt;0,VLOOKUP(E761,支出入力表!F762:$M$2000,4,FALSE),"")</f>
        <v/>
      </c>
      <c r="H761" s="166" t="str">
        <f>IF(K761&gt;0,VLOOKUP(E761,支出入力表!F762:$M$2000,5,FALSE),"")</f>
        <v/>
      </c>
      <c r="I761" s="168" t="str">
        <f t="shared" si="23"/>
        <v/>
      </c>
      <c r="K761">
        <f t="shared" si="24"/>
        <v>0</v>
      </c>
      <c r="L761">
        <f>IF(+支出入力表!M762="",0,+支出入力表!M762)</f>
        <v>0</v>
      </c>
      <c r="M761">
        <f>IF(支出入力表!S762="",0,支出入力表!S762)</f>
        <v>0</v>
      </c>
    </row>
    <row r="762" spans="2:13" x14ac:dyDescent="0.55000000000000004">
      <c r="B762" s="163" t="str">
        <f>IF(K762&gt;0,支出入力表!A763,"")</f>
        <v/>
      </c>
      <c r="C762" s="164" t="str">
        <f>IF(K762&gt;0,支出入力表!C763,"")</f>
        <v/>
      </c>
      <c r="D762" s="165" t="str">
        <f>IF(K762&gt;0,支出入力表!E763,"")</f>
        <v/>
      </c>
      <c r="E762" s="165" t="str">
        <f>IF(K762&gt;0,支出入力表!F763,"")</f>
        <v/>
      </c>
      <c r="F762" s="164" t="str">
        <f>IF(K762&gt;0,VLOOKUP(E762,支出入力表!F763:$M$2000,3,FALSE),"")</f>
        <v/>
      </c>
      <c r="G762" s="164" t="str">
        <f>IF(K762&gt;0,VLOOKUP(E762,支出入力表!F763:$M$2000,4,FALSE),"")</f>
        <v/>
      </c>
      <c r="H762" s="166" t="str">
        <f>IF(K762&gt;0,VLOOKUP(E762,支出入力表!F763:$M$2000,5,FALSE),"")</f>
        <v/>
      </c>
      <c r="I762" s="168" t="str">
        <f t="shared" si="23"/>
        <v/>
      </c>
      <c r="K762">
        <f t="shared" si="24"/>
        <v>0</v>
      </c>
      <c r="L762">
        <f>IF(+支出入力表!M763="",0,+支出入力表!M763)</f>
        <v>0</v>
      </c>
      <c r="M762">
        <f>IF(支出入力表!S763="",0,支出入力表!S763)</f>
        <v>0</v>
      </c>
    </row>
    <row r="763" spans="2:13" x14ac:dyDescent="0.55000000000000004">
      <c r="B763" s="163" t="str">
        <f>IF(K763&gt;0,支出入力表!A764,"")</f>
        <v/>
      </c>
      <c r="C763" s="164" t="str">
        <f>IF(K763&gt;0,支出入力表!C764,"")</f>
        <v/>
      </c>
      <c r="D763" s="165" t="str">
        <f>IF(K763&gt;0,支出入力表!E764,"")</f>
        <v/>
      </c>
      <c r="E763" s="165" t="str">
        <f>IF(K763&gt;0,支出入力表!F764,"")</f>
        <v/>
      </c>
      <c r="F763" s="164" t="str">
        <f>IF(K763&gt;0,VLOOKUP(E763,支出入力表!F764:$M$2000,3,FALSE),"")</f>
        <v/>
      </c>
      <c r="G763" s="164" t="str">
        <f>IF(K763&gt;0,VLOOKUP(E763,支出入力表!F764:$M$2000,4,FALSE),"")</f>
        <v/>
      </c>
      <c r="H763" s="166" t="str">
        <f>IF(K763&gt;0,VLOOKUP(E763,支出入力表!F764:$M$2000,5,FALSE),"")</f>
        <v/>
      </c>
      <c r="I763" s="168" t="str">
        <f t="shared" si="23"/>
        <v/>
      </c>
      <c r="K763">
        <f t="shared" si="24"/>
        <v>0</v>
      </c>
      <c r="L763">
        <f>IF(+支出入力表!M764="",0,+支出入力表!M764)</f>
        <v>0</v>
      </c>
      <c r="M763">
        <f>IF(支出入力表!S764="",0,支出入力表!S764)</f>
        <v>0</v>
      </c>
    </row>
    <row r="764" spans="2:13" x14ac:dyDescent="0.55000000000000004">
      <c r="B764" s="163" t="str">
        <f>IF(K764&gt;0,支出入力表!A765,"")</f>
        <v/>
      </c>
      <c r="C764" s="164" t="str">
        <f>IF(K764&gt;0,支出入力表!C765,"")</f>
        <v/>
      </c>
      <c r="D764" s="165" t="str">
        <f>IF(K764&gt;0,支出入力表!E765,"")</f>
        <v/>
      </c>
      <c r="E764" s="165" t="str">
        <f>IF(K764&gt;0,支出入力表!F765,"")</f>
        <v/>
      </c>
      <c r="F764" s="164" t="str">
        <f>IF(K764&gt;0,VLOOKUP(E764,支出入力表!F765:$M$2000,3,FALSE),"")</f>
        <v/>
      </c>
      <c r="G764" s="164" t="str">
        <f>IF(K764&gt;0,VLOOKUP(E764,支出入力表!F765:$M$2000,4,FALSE),"")</f>
        <v/>
      </c>
      <c r="H764" s="166" t="str">
        <f>IF(K764&gt;0,VLOOKUP(E764,支出入力表!F765:$M$2000,5,FALSE),"")</f>
        <v/>
      </c>
      <c r="I764" s="168" t="str">
        <f t="shared" si="23"/>
        <v/>
      </c>
      <c r="K764">
        <f t="shared" si="24"/>
        <v>0</v>
      </c>
      <c r="L764">
        <f>IF(+支出入力表!M765="",0,+支出入力表!M765)</f>
        <v>0</v>
      </c>
      <c r="M764">
        <f>IF(支出入力表!S765="",0,支出入力表!S765)</f>
        <v>0</v>
      </c>
    </row>
    <row r="765" spans="2:13" x14ac:dyDescent="0.55000000000000004">
      <c r="B765" s="163" t="str">
        <f>IF(K765&gt;0,支出入力表!A766,"")</f>
        <v/>
      </c>
      <c r="C765" s="164" t="str">
        <f>IF(K765&gt;0,支出入力表!C766,"")</f>
        <v/>
      </c>
      <c r="D765" s="165" t="str">
        <f>IF(K765&gt;0,支出入力表!E766,"")</f>
        <v/>
      </c>
      <c r="E765" s="165" t="str">
        <f>IF(K765&gt;0,支出入力表!F766,"")</f>
        <v/>
      </c>
      <c r="F765" s="164" t="str">
        <f>IF(K765&gt;0,VLOOKUP(E765,支出入力表!F766:$M$2000,3,FALSE),"")</f>
        <v/>
      </c>
      <c r="G765" s="164" t="str">
        <f>IF(K765&gt;0,VLOOKUP(E765,支出入力表!F766:$M$2000,4,FALSE),"")</f>
        <v/>
      </c>
      <c r="H765" s="166" t="str">
        <f>IF(K765&gt;0,VLOOKUP(E765,支出入力表!F766:$M$2000,5,FALSE),"")</f>
        <v/>
      </c>
      <c r="I765" s="168" t="str">
        <f t="shared" si="23"/>
        <v/>
      </c>
      <c r="K765">
        <f t="shared" si="24"/>
        <v>0</v>
      </c>
      <c r="L765">
        <f>IF(+支出入力表!M766="",0,+支出入力表!M766)</f>
        <v>0</v>
      </c>
      <c r="M765">
        <f>IF(支出入力表!S766="",0,支出入力表!S766)</f>
        <v>0</v>
      </c>
    </row>
    <row r="766" spans="2:13" x14ac:dyDescent="0.55000000000000004">
      <c r="B766" s="163" t="str">
        <f>IF(K766&gt;0,支出入力表!A767,"")</f>
        <v/>
      </c>
      <c r="C766" s="164" t="str">
        <f>IF(K766&gt;0,支出入力表!C767,"")</f>
        <v/>
      </c>
      <c r="D766" s="165" t="str">
        <f>IF(K766&gt;0,支出入力表!E767,"")</f>
        <v/>
      </c>
      <c r="E766" s="165" t="str">
        <f>IF(K766&gt;0,支出入力表!F767,"")</f>
        <v/>
      </c>
      <c r="F766" s="164" t="str">
        <f>IF(K766&gt;0,VLOOKUP(E766,支出入力表!F767:$M$2000,3,FALSE),"")</f>
        <v/>
      </c>
      <c r="G766" s="164" t="str">
        <f>IF(K766&gt;0,VLOOKUP(E766,支出入力表!F767:$M$2000,4,FALSE),"")</f>
        <v/>
      </c>
      <c r="H766" s="166" t="str">
        <f>IF(K766&gt;0,VLOOKUP(E766,支出入力表!F767:$M$2000,5,FALSE),"")</f>
        <v/>
      </c>
      <c r="I766" s="168" t="str">
        <f t="shared" si="23"/>
        <v/>
      </c>
      <c r="K766">
        <f t="shared" si="24"/>
        <v>0</v>
      </c>
      <c r="L766">
        <f>IF(+支出入力表!M767="",0,+支出入力表!M767)</f>
        <v>0</v>
      </c>
      <c r="M766">
        <f>IF(支出入力表!S767="",0,支出入力表!S767)</f>
        <v>0</v>
      </c>
    </row>
    <row r="767" spans="2:13" x14ac:dyDescent="0.55000000000000004">
      <c r="B767" s="163" t="str">
        <f>IF(K767&gt;0,支出入力表!A768,"")</f>
        <v/>
      </c>
      <c r="C767" s="164" t="str">
        <f>IF(K767&gt;0,支出入力表!C768,"")</f>
        <v/>
      </c>
      <c r="D767" s="165" t="str">
        <f>IF(K767&gt;0,支出入力表!E768,"")</f>
        <v/>
      </c>
      <c r="E767" s="165" t="str">
        <f>IF(K767&gt;0,支出入力表!F768,"")</f>
        <v/>
      </c>
      <c r="F767" s="164" t="str">
        <f>IF(K767&gt;0,VLOOKUP(E767,支出入力表!F768:$M$2000,3,FALSE),"")</f>
        <v/>
      </c>
      <c r="G767" s="164" t="str">
        <f>IF(K767&gt;0,VLOOKUP(E767,支出入力表!F768:$M$2000,4,FALSE),"")</f>
        <v/>
      </c>
      <c r="H767" s="166" t="str">
        <f>IF(K767&gt;0,VLOOKUP(E767,支出入力表!F768:$M$2000,5,FALSE),"")</f>
        <v/>
      </c>
      <c r="I767" s="168" t="str">
        <f t="shared" si="23"/>
        <v/>
      </c>
      <c r="K767">
        <f t="shared" si="24"/>
        <v>0</v>
      </c>
      <c r="L767">
        <f>IF(+支出入力表!M768="",0,+支出入力表!M768)</f>
        <v>0</v>
      </c>
      <c r="M767">
        <f>IF(支出入力表!S768="",0,支出入力表!S768)</f>
        <v>0</v>
      </c>
    </row>
    <row r="768" spans="2:13" x14ac:dyDescent="0.55000000000000004">
      <c r="B768" s="163" t="str">
        <f>IF(K768&gt;0,支出入力表!A769,"")</f>
        <v/>
      </c>
      <c r="C768" s="164" t="str">
        <f>IF(K768&gt;0,支出入力表!C769,"")</f>
        <v/>
      </c>
      <c r="D768" s="165" t="str">
        <f>IF(K768&gt;0,支出入力表!E769,"")</f>
        <v/>
      </c>
      <c r="E768" s="165" t="str">
        <f>IF(K768&gt;0,支出入力表!F769,"")</f>
        <v/>
      </c>
      <c r="F768" s="164" t="str">
        <f>IF(K768&gt;0,VLOOKUP(E768,支出入力表!F769:$M$2000,3,FALSE),"")</f>
        <v/>
      </c>
      <c r="G768" s="164" t="str">
        <f>IF(K768&gt;0,VLOOKUP(E768,支出入力表!F769:$M$2000,4,FALSE),"")</f>
        <v/>
      </c>
      <c r="H768" s="166" t="str">
        <f>IF(K768&gt;0,VLOOKUP(E768,支出入力表!F769:$M$2000,5,FALSE),"")</f>
        <v/>
      </c>
      <c r="I768" s="168" t="str">
        <f t="shared" si="23"/>
        <v/>
      </c>
      <c r="K768">
        <f t="shared" si="24"/>
        <v>0</v>
      </c>
      <c r="L768">
        <f>IF(+支出入力表!M769="",0,+支出入力表!M769)</f>
        <v>0</v>
      </c>
      <c r="M768">
        <f>IF(支出入力表!S769="",0,支出入力表!S769)</f>
        <v>0</v>
      </c>
    </row>
    <row r="769" spans="2:13" x14ac:dyDescent="0.55000000000000004">
      <c r="B769" s="163" t="str">
        <f>IF(K769&gt;0,支出入力表!A770,"")</f>
        <v/>
      </c>
      <c r="C769" s="164" t="str">
        <f>IF(K769&gt;0,支出入力表!C770,"")</f>
        <v/>
      </c>
      <c r="D769" s="165" t="str">
        <f>IF(K769&gt;0,支出入力表!E770,"")</f>
        <v/>
      </c>
      <c r="E769" s="165" t="str">
        <f>IF(K769&gt;0,支出入力表!F770,"")</f>
        <v/>
      </c>
      <c r="F769" s="164" t="str">
        <f>IF(K769&gt;0,VLOOKUP(E769,支出入力表!F770:$M$2000,3,FALSE),"")</f>
        <v/>
      </c>
      <c r="G769" s="164" t="str">
        <f>IF(K769&gt;0,VLOOKUP(E769,支出入力表!F770:$M$2000,4,FALSE),"")</f>
        <v/>
      </c>
      <c r="H769" s="166" t="str">
        <f>IF(K769&gt;0,VLOOKUP(E769,支出入力表!F770:$M$2000,5,FALSE),"")</f>
        <v/>
      </c>
      <c r="I769" s="168" t="str">
        <f t="shared" si="23"/>
        <v/>
      </c>
      <c r="K769">
        <f t="shared" si="24"/>
        <v>0</v>
      </c>
      <c r="L769">
        <f>IF(+支出入力表!M770="",0,+支出入力表!M770)</f>
        <v>0</v>
      </c>
      <c r="M769">
        <f>IF(支出入力表!S770="",0,支出入力表!S770)</f>
        <v>0</v>
      </c>
    </row>
    <row r="770" spans="2:13" x14ac:dyDescent="0.55000000000000004">
      <c r="B770" s="163" t="str">
        <f>IF(K770&gt;0,支出入力表!A771,"")</f>
        <v/>
      </c>
      <c r="C770" s="164" t="str">
        <f>IF(K770&gt;0,支出入力表!C771,"")</f>
        <v/>
      </c>
      <c r="D770" s="165" t="str">
        <f>IF(K770&gt;0,支出入力表!E771,"")</f>
        <v/>
      </c>
      <c r="E770" s="165" t="str">
        <f>IF(K770&gt;0,支出入力表!F771,"")</f>
        <v/>
      </c>
      <c r="F770" s="164" t="str">
        <f>IF(K770&gt;0,VLOOKUP(E770,支出入力表!F771:$M$2000,3,FALSE),"")</f>
        <v/>
      </c>
      <c r="G770" s="164" t="str">
        <f>IF(K770&gt;0,VLOOKUP(E770,支出入力表!F771:$M$2000,4,FALSE),"")</f>
        <v/>
      </c>
      <c r="H770" s="166" t="str">
        <f>IF(K770&gt;0,VLOOKUP(E770,支出入力表!F771:$M$2000,5,FALSE),"")</f>
        <v/>
      </c>
      <c r="I770" s="168" t="str">
        <f t="shared" si="23"/>
        <v/>
      </c>
      <c r="K770">
        <f t="shared" si="24"/>
        <v>0</v>
      </c>
      <c r="L770">
        <f>IF(+支出入力表!M771="",0,+支出入力表!M771)</f>
        <v>0</v>
      </c>
      <c r="M770">
        <f>IF(支出入力表!S771="",0,支出入力表!S771)</f>
        <v>0</v>
      </c>
    </row>
    <row r="771" spans="2:13" x14ac:dyDescent="0.55000000000000004">
      <c r="B771" s="163" t="str">
        <f>IF(K771&gt;0,支出入力表!A772,"")</f>
        <v/>
      </c>
      <c r="C771" s="164" t="str">
        <f>IF(K771&gt;0,支出入力表!C772,"")</f>
        <v/>
      </c>
      <c r="D771" s="165" t="str">
        <f>IF(K771&gt;0,支出入力表!E772,"")</f>
        <v/>
      </c>
      <c r="E771" s="165" t="str">
        <f>IF(K771&gt;0,支出入力表!F772,"")</f>
        <v/>
      </c>
      <c r="F771" s="164" t="str">
        <f>IF(K771&gt;0,VLOOKUP(E771,支出入力表!F772:$M$2000,3,FALSE),"")</f>
        <v/>
      </c>
      <c r="G771" s="164" t="str">
        <f>IF(K771&gt;0,VLOOKUP(E771,支出入力表!F772:$M$2000,4,FALSE),"")</f>
        <v/>
      </c>
      <c r="H771" s="166" t="str">
        <f>IF(K771&gt;0,VLOOKUP(E771,支出入力表!F772:$M$2000,5,FALSE),"")</f>
        <v/>
      </c>
      <c r="I771" s="168" t="str">
        <f t="shared" si="23"/>
        <v/>
      </c>
      <c r="K771">
        <f t="shared" si="24"/>
        <v>0</v>
      </c>
      <c r="L771">
        <f>IF(+支出入力表!M772="",0,+支出入力表!M772)</f>
        <v>0</v>
      </c>
      <c r="M771">
        <f>IF(支出入力表!S772="",0,支出入力表!S772)</f>
        <v>0</v>
      </c>
    </row>
    <row r="772" spans="2:13" x14ac:dyDescent="0.55000000000000004">
      <c r="B772" s="163" t="str">
        <f>IF(K772&gt;0,支出入力表!A773,"")</f>
        <v/>
      </c>
      <c r="C772" s="164" t="str">
        <f>IF(K772&gt;0,支出入力表!C773,"")</f>
        <v/>
      </c>
      <c r="D772" s="165" t="str">
        <f>IF(K772&gt;0,支出入力表!E773,"")</f>
        <v/>
      </c>
      <c r="E772" s="165" t="str">
        <f>IF(K772&gt;0,支出入力表!F773,"")</f>
        <v/>
      </c>
      <c r="F772" s="164" t="str">
        <f>IF(K772&gt;0,VLOOKUP(E772,支出入力表!F773:$M$2000,3,FALSE),"")</f>
        <v/>
      </c>
      <c r="G772" s="164" t="str">
        <f>IF(K772&gt;0,VLOOKUP(E772,支出入力表!F773:$M$2000,4,FALSE),"")</f>
        <v/>
      </c>
      <c r="H772" s="166" t="str">
        <f>IF(K772&gt;0,VLOOKUP(E772,支出入力表!F773:$M$2000,5,FALSE),"")</f>
        <v/>
      </c>
      <c r="I772" s="168" t="str">
        <f t="shared" si="23"/>
        <v/>
      </c>
      <c r="K772">
        <f t="shared" si="24"/>
        <v>0</v>
      </c>
      <c r="L772">
        <f>IF(+支出入力表!M773="",0,+支出入力表!M773)</f>
        <v>0</v>
      </c>
      <c r="M772">
        <f>IF(支出入力表!S773="",0,支出入力表!S773)</f>
        <v>0</v>
      </c>
    </row>
    <row r="773" spans="2:13" x14ac:dyDescent="0.55000000000000004">
      <c r="B773" s="163" t="str">
        <f>IF(K773&gt;0,支出入力表!A774,"")</f>
        <v/>
      </c>
      <c r="C773" s="164" t="str">
        <f>IF(K773&gt;0,支出入力表!C774,"")</f>
        <v/>
      </c>
      <c r="D773" s="165" t="str">
        <f>IF(K773&gt;0,支出入力表!E774,"")</f>
        <v/>
      </c>
      <c r="E773" s="165" t="str">
        <f>IF(K773&gt;0,支出入力表!F774,"")</f>
        <v/>
      </c>
      <c r="F773" s="164" t="str">
        <f>IF(K773&gt;0,VLOOKUP(E773,支出入力表!F774:$M$2000,3,FALSE),"")</f>
        <v/>
      </c>
      <c r="G773" s="164" t="str">
        <f>IF(K773&gt;0,VLOOKUP(E773,支出入力表!F774:$M$2000,4,FALSE),"")</f>
        <v/>
      </c>
      <c r="H773" s="166" t="str">
        <f>IF(K773&gt;0,VLOOKUP(E773,支出入力表!F774:$M$2000,5,FALSE),"")</f>
        <v/>
      </c>
      <c r="I773" s="168" t="str">
        <f t="shared" si="23"/>
        <v/>
      </c>
      <c r="K773">
        <f t="shared" si="24"/>
        <v>0</v>
      </c>
      <c r="L773">
        <f>IF(+支出入力表!M774="",0,+支出入力表!M774)</f>
        <v>0</v>
      </c>
      <c r="M773">
        <f>IF(支出入力表!S774="",0,支出入力表!S774)</f>
        <v>0</v>
      </c>
    </row>
    <row r="774" spans="2:13" x14ac:dyDescent="0.55000000000000004">
      <c r="B774" s="163" t="str">
        <f>IF(K774&gt;0,支出入力表!A775,"")</f>
        <v/>
      </c>
      <c r="C774" s="164" t="str">
        <f>IF(K774&gt;0,支出入力表!C775,"")</f>
        <v/>
      </c>
      <c r="D774" s="165" t="str">
        <f>IF(K774&gt;0,支出入力表!E775,"")</f>
        <v/>
      </c>
      <c r="E774" s="165" t="str">
        <f>IF(K774&gt;0,支出入力表!F775,"")</f>
        <v/>
      </c>
      <c r="F774" s="164" t="str">
        <f>IF(K774&gt;0,VLOOKUP(E774,支出入力表!F775:$M$2000,3,FALSE),"")</f>
        <v/>
      </c>
      <c r="G774" s="164" t="str">
        <f>IF(K774&gt;0,VLOOKUP(E774,支出入力表!F775:$M$2000,4,FALSE),"")</f>
        <v/>
      </c>
      <c r="H774" s="166" t="str">
        <f>IF(K774&gt;0,VLOOKUP(E774,支出入力表!F775:$M$2000,5,FALSE),"")</f>
        <v/>
      </c>
      <c r="I774" s="168" t="str">
        <f t="shared" ref="I774:I837" si="25">IF(K774&gt;0,K774,"")</f>
        <v/>
      </c>
      <c r="K774">
        <f t="shared" ref="K774:K837" si="26">+L774+M774</f>
        <v>0</v>
      </c>
      <c r="L774">
        <f>IF(+支出入力表!M775="",0,+支出入力表!M775)</f>
        <v>0</v>
      </c>
      <c r="M774">
        <f>IF(支出入力表!S775="",0,支出入力表!S775)</f>
        <v>0</v>
      </c>
    </row>
    <row r="775" spans="2:13" x14ac:dyDescent="0.55000000000000004">
      <c r="B775" s="163" t="str">
        <f>IF(K775&gt;0,支出入力表!A776,"")</f>
        <v/>
      </c>
      <c r="C775" s="164" t="str">
        <f>IF(K775&gt;0,支出入力表!C776,"")</f>
        <v/>
      </c>
      <c r="D775" s="165" t="str">
        <f>IF(K775&gt;0,支出入力表!E776,"")</f>
        <v/>
      </c>
      <c r="E775" s="165" t="str">
        <f>IF(K775&gt;0,支出入力表!F776,"")</f>
        <v/>
      </c>
      <c r="F775" s="164" t="str">
        <f>IF(K775&gt;0,VLOOKUP(E775,支出入力表!F776:$M$2000,3,FALSE),"")</f>
        <v/>
      </c>
      <c r="G775" s="164" t="str">
        <f>IF(K775&gt;0,VLOOKUP(E775,支出入力表!F776:$M$2000,4,FALSE),"")</f>
        <v/>
      </c>
      <c r="H775" s="166" t="str">
        <f>IF(K775&gt;0,VLOOKUP(E775,支出入力表!F776:$M$2000,5,FALSE),"")</f>
        <v/>
      </c>
      <c r="I775" s="168" t="str">
        <f t="shared" si="25"/>
        <v/>
      </c>
      <c r="K775">
        <f t="shared" si="26"/>
        <v>0</v>
      </c>
      <c r="L775">
        <f>IF(+支出入力表!M776="",0,+支出入力表!M776)</f>
        <v>0</v>
      </c>
      <c r="M775">
        <f>IF(支出入力表!S776="",0,支出入力表!S776)</f>
        <v>0</v>
      </c>
    </row>
    <row r="776" spans="2:13" x14ac:dyDescent="0.55000000000000004">
      <c r="B776" s="163" t="str">
        <f>IF(K776&gt;0,支出入力表!A777,"")</f>
        <v/>
      </c>
      <c r="C776" s="164" t="str">
        <f>IF(K776&gt;0,支出入力表!C777,"")</f>
        <v/>
      </c>
      <c r="D776" s="165" t="str">
        <f>IF(K776&gt;0,支出入力表!E777,"")</f>
        <v/>
      </c>
      <c r="E776" s="165" t="str">
        <f>IF(K776&gt;0,支出入力表!F777,"")</f>
        <v/>
      </c>
      <c r="F776" s="164" t="str">
        <f>IF(K776&gt;0,VLOOKUP(E776,支出入力表!F777:$M$2000,3,FALSE),"")</f>
        <v/>
      </c>
      <c r="G776" s="164" t="str">
        <f>IF(K776&gt;0,VLOOKUP(E776,支出入力表!F777:$M$2000,4,FALSE),"")</f>
        <v/>
      </c>
      <c r="H776" s="166" t="str">
        <f>IF(K776&gt;0,VLOOKUP(E776,支出入力表!F777:$M$2000,5,FALSE),"")</f>
        <v/>
      </c>
      <c r="I776" s="168" t="str">
        <f t="shared" si="25"/>
        <v/>
      </c>
      <c r="K776">
        <f t="shared" si="26"/>
        <v>0</v>
      </c>
      <c r="L776">
        <f>IF(+支出入力表!M777="",0,+支出入力表!M777)</f>
        <v>0</v>
      </c>
      <c r="M776">
        <f>IF(支出入力表!S777="",0,支出入力表!S777)</f>
        <v>0</v>
      </c>
    </row>
    <row r="777" spans="2:13" x14ac:dyDescent="0.55000000000000004">
      <c r="B777" s="163" t="str">
        <f>IF(K777&gt;0,支出入力表!A778,"")</f>
        <v/>
      </c>
      <c r="C777" s="164" t="str">
        <f>IF(K777&gt;0,支出入力表!C778,"")</f>
        <v/>
      </c>
      <c r="D777" s="165" t="str">
        <f>IF(K777&gt;0,支出入力表!E778,"")</f>
        <v/>
      </c>
      <c r="E777" s="165" t="str">
        <f>IF(K777&gt;0,支出入力表!F778,"")</f>
        <v/>
      </c>
      <c r="F777" s="164" t="str">
        <f>IF(K777&gt;0,VLOOKUP(E777,支出入力表!F778:$M$2000,3,FALSE),"")</f>
        <v/>
      </c>
      <c r="G777" s="164" t="str">
        <f>IF(K777&gt;0,VLOOKUP(E777,支出入力表!F778:$M$2000,4,FALSE),"")</f>
        <v/>
      </c>
      <c r="H777" s="166" t="str">
        <f>IF(K777&gt;0,VLOOKUP(E777,支出入力表!F778:$M$2000,5,FALSE),"")</f>
        <v/>
      </c>
      <c r="I777" s="168" t="str">
        <f t="shared" si="25"/>
        <v/>
      </c>
      <c r="K777">
        <f t="shared" si="26"/>
        <v>0</v>
      </c>
      <c r="L777">
        <f>IF(+支出入力表!M778="",0,+支出入力表!M778)</f>
        <v>0</v>
      </c>
      <c r="M777">
        <f>IF(支出入力表!S778="",0,支出入力表!S778)</f>
        <v>0</v>
      </c>
    </row>
    <row r="778" spans="2:13" x14ac:dyDescent="0.55000000000000004">
      <c r="B778" s="163" t="str">
        <f>IF(K778&gt;0,支出入力表!A779,"")</f>
        <v/>
      </c>
      <c r="C778" s="164" t="str">
        <f>IF(K778&gt;0,支出入力表!C779,"")</f>
        <v/>
      </c>
      <c r="D778" s="165" t="str">
        <f>IF(K778&gt;0,支出入力表!E779,"")</f>
        <v/>
      </c>
      <c r="E778" s="165" t="str">
        <f>IF(K778&gt;0,支出入力表!F779,"")</f>
        <v/>
      </c>
      <c r="F778" s="164" t="str">
        <f>IF(K778&gt;0,VLOOKUP(E778,支出入力表!F779:$M$2000,3,FALSE),"")</f>
        <v/>
      </c>
      <c r="G778" s="164" t="str">
        <f>IF(K778&gt;0,VLOOKUP(E778,支出入力表!F779:$M$2000,4,FALSE),"")</f>
        <v/>
      </c>
      <c r="H778" s="166" t="str">
        <f>IF(K778&gt;0,VLOOKUP(E778,支出入力表!F779:$M$2000,5,FALSE),"")</f>
        <v/>
      </c>
      <c r="I778" s="168" t="str">
        <f t="shared" si="25"/>
        <v/>
      </c>
      <c r="K778">
        <f t="shared" si="26"/>
        <v>0</v>
      </c>
      <c r="L778">
        <f>IF(+支出入力表!M779="",0,+支出入力表!M779)</f>
        <v>0</v>
      </c>
      <c r="M778">
        <f>IF(支出入力表!S779="",0,支出入力表!S779)</f>
        <v>0</v>
      </c>
    </row>
    <row r="779" spans="2:13" x14ac:dyDescent="0.55000000000000004">
      <c r="B779" s="163" t="str">
        <f>IF(K779&gt;0,支出入力表!A780,"")</f>
        <v/>
      </c>
      <c r="C779" s="164" t="str">
        <f>IF(K779&gt;0,支出入力表!C780,"")</f>
        <v/>
      </c>
      <c r="D779" s="165" t="str">
        <f>IF(K779&gt;0,支出入力表!E780,"")</f>
        <v/>
      </c>
      <c r="E779" s="165" t="str">
        <f>IF(K779&gt;0,支出入力表!F780,"")</f>
        <v/>
      </c>
      <c r="F779" s="164" t="str">
        <f>IF(K779&gt;0,VLOOKUP(E779,支出入力表!F780:$M$2000,3,FALSE),"")</f>
        <v/>
      </c>
      <c r="G779" s="164" t="str">
        <f>IF(K779&gt;0,VLOOKUP(E779,支出入力表!F780:$M$2000,4,FALSE),"")</f>
        <v/>
      </c>
      <c r="H779" s="166" t="str">
        <f>IF(K779&gt;0,VLOOKUP(E779,支出入力表!F780:$M$2000,5,FALSE),"")</f>
        <v/>
      </c>
      <c r="I779" s="168" t="str">
        <f t="shared" si="25"/>
        <v/>
      </c>
      <c r="K779">
        <f t="shared" si="26"/>
        <v>0</v>
      </c>
      <c r="L779">
        <f>IF(+支出入力表!M780="",0,+支出入力表!M780)</f>
        <v>0</v>
      </c>
      <c r="M779">
        <f>IF(支出入力表!S780="",0,支出入力表!S780)</f>
        <v>0</v>
      </c>
    </row>
    <row r="780" spans="2:13" x14ac:dyDescent="0.55000000000000004">
      <c r="B780" s="163" t="str">
        <f>IF(K780&gt;0,支出入力表!A781,"")</f>
        <v/>
      </c>
      <c r="C780" s="164" t="str">
        <f>IF(K780&gt;0,支出入力表!C781,"")</f>
        <v/>
      </c>
      <c r="D780" s="165" t="str">
        <f>IF(K780&gt;0,支出入力表!E781,"")</f>
        <v/>
      </c>
      <c r="E780" s="165" t="str">
        <f>IF(K780&gt;0,支出入力表!F781,"")</f>
        <v/>
      </c>
      <c r="F780" s="164" t="str">
        <f>IF(K780&gt;0,VLOOKUP(E780,支出入力表!F781:$M$2000,3,FALSE),"")</f>
        <v/>
      </c>
      <c r="G780" s="164" t="str">
        <f>IF(K780&gt;0,VLOOKUP(E780,支出入力表!F781:$M$2000,4,FALSE),"")</f>
        <v/>
      </c>
      <c r="H780" s="166" t="str">
        <f>IF(K780&gt;0,VLOOKUP(E780,支出入力表!F781:$M$2000,5,FALSE),"")</f>
        <v/>
      </c>
      <c r="I780" s="168" t="str">
        <f t="shared" si="25"/>
        <v/>
      </c>
      <c r="K780">
        <f t="shared" si="26"/>
        <v>0</v>
      </c>
      <c r="L780">
        <f>IF(+支出入力表!M781="",0,+支出入力表!M781)</f>
        <v>0</v>
      </c>
      <c r="M780">
        <f>IF(支出入力表!S781="",0,支出入力表!S781)</f>
        <v>0</v>
      </c>
    </row>
    <row r="781" spans="2:13" x14ac:dyDescent="0.55000000000000004">
      <c r="B781" s="163" t="str">
        <f>IF(K781&gt;0,支出入力表!A782,"")</f>
        <v/>
      </c>
      <c r="C781" s="164" t="str">
        <f>IF(K781&gt;0,支出入力表!C782,"")</f>
        <v/>
      </c>
      <c r="D781" s="165" t="str">
        <f>IF(K781&gt;0,支出入力表!E782,"")</f>
        <v/>
      </c>
      <c r="E781" s="165" t="str">
        <f>IF(K781&gt;0,支出入力表!F782,"")</f>
        <v/>
      </c>
      <c r="F781" s="164" t="str">
        <f>IF(K781&gt;0,VLOOKUP(E781,支出入力表!F782:$M$2000,3,FALSE),"")</f>
        <v/>
      </c>
      <c r="G781" s="164" t="str">
        <f>IF(K781&gt;0,VLOOKUP(E781,支出入力表!F782:$M$2000,4,FALSE),"")</f>
        <v/>
      </c>
      <c r="H781" s="166" t="str">
        <f>IF(K781&gt;0,VLOOKUP(E781,支出入力表!F782:$M$2000,5,FALSE),"")</f>
        <v/>
      </c>
      <c r="I781" s="168" t="str">
        <f t="shared" si="25"/>
        <v/>
      </c>
      <c r="K781">
        <f t="shared" si="26"/>
        <v>0</v>
      </c>
      <c r="L781">
        <f>IF(+支出入力表!M782="",0,+支出入力表!M782)</f>
        <v>0</v>
      </c>
      <c r="M781">
        <f>IF(支出入力表!S782="",0,支出入力表!S782)</f>
        <v>0</v>
      </c>
    </row>
    <row r="782" spans="2:13" x14ac:dyDescent="0.55000000000000004">
      <c r="B782" s="163" t="str">
        <f>IF(K782&gt;0,支出入力表!A783,"")</f>
        <v/>
      </c>
      <c r="C782" s="164" t="str">
        <f>IF(K782&gt;0,支出入力表!C783,"")</f>
        <v/>
      </c>
      <c r="D782" s="165" t="str">
        <f>IF(K782&gt;0,支出入力表!E783,"")</f>
        <v/>
      </c>
      <c r="E782" s="165" t="str">
        <f>IF(K782&gt;0,支出入力表!F783,"")</f>
        <v/>
      </c>
      <c r="F782" s="164" t="str">
        <f>IF(K782&gt;0,VLOOKUP(E782,支出入力表!F783:$M$2000,3,FALSE),"")</f>
        <v/>
      </c>
      <c r="G782" s="164" t="str">
        <f>IF(K782&gt;0,VLOOKUP(E782,支出入力表!F783:$M$2000,4,FALSE),"")</f>
        <v/>
      </c>
      <c r="H782" s="166" t="str">
        <f>IF(K782&gt;0,VLOOKUP(E782,支出入力表!F783:$M$2000,5,FALSE),"")</f>
        <v/>
      </c>
      <c r="I782" s="168" t="str">
        <f t="shared" si="25"/>
        <v/>
      </c>
      <c r="K782">
        <f t="shared" si="26"/>
        <v>0</v>
      </c>
      <c r="L782">
        <f>IF(+支出入力表!M783="",0,+支出入力表!M783)</f>
        <v>0</v>
      </c>
      <c r="M782">
        <f>IF(支出入力表!S783="",0,支出入力表!S783)</f>
        <v>0</v>
      </c>
    </row>
    <row r="783" spans="2:13" x14ac:dyDescent="0.55000000000000004">
      <c r="B783" s="163" t="str">
        <f>IF(K783&gt;0,支出入力表!A784,"")</f>
        <v/>
      </c>
      <c r="C783" s="164" t="str">
        <f>IF(K783&gt;0,支出入力表!C784,"")</f>
        <v/>
      </c>
      <c r="D783" s="165" t="str">
        <f>IF(K783&gt;0,支出入力表!E784,"")</f>
        <v/>
      </c>
      <c r="E783" s="165" t="str">
        <f>IF(K783&gt;0,支出入力表!F784,"")</f>
        <v/>
      </c>
      <c r="F783" s="164" t="str">
        <f>IF(K783&gt;0,VLOOKUP(E783,支出入力表!F784:$M$2000,3,FALSE),"")</f>
        <v/>
      </c>
      <c r="G783" s="164" t="str">
        <f>IF(K783&gt;0,VLOOKUP(E783,支出入力表!F784:$M$2000,4,FALSE),"")</f>
        <v/>
      </c>
      <c r="H783" s="166" t="str">
        <f>IF(K783&gt;0,VLOOKUP(E783,支出入力表!F784:$M$2000,5,FALSE),"")</f>
        <v/>
      </c>
      <c r="I783" s="168" t="str">
        <f t="shared" si="25"/>
        <v/>
      </c>
      <c r="K783">
        <f t="shared" si="26"/>
        <v>0</v>
      </c>
      <c r="L783">
        <f>IF(+支出入力表!M784="",0,+支出入力表!M784)</f>
        <v>0</v>
      </c>
      <c r="M783">
        <f>IF(支出入力表!S784="",0,支出入力表!S784)</f>
        <v>0</v>
      </c>
    </row>
    <row r="784" spans="2:13" x14ac:dyDescent="0.55000000000000004">
      <c r="B784" s="163" t="str">
        <f>IF(K784&gt;0,支出入力表!A785,"")</f>
        <v/>
      </c>
      <c r="C784" s="164" t="str">
        <f>IF(K784&gt;0,支出入力表!C785,"")</f>
        <v/>
      </c>
      <c r="D784" s="165" t="str">
        <f>IF(K784&gt;0,支出入力表!E785,"")</f>
        <v/>
      </c>
      <c r="E784" s="165" t="str">
        <f>IF(K784&gt;0,支出入力表!F785,"")</f>
        <v/>
      </c>
      <c r="F784" s="164" t="str">
        <f>IF(K784&gt;0,VLOOKUP(E784,支出入力表!F785:$M$2000,3,FALSE),"")</f>
        <v/>
      </c>
      <c r="G784" s="164" t="str">
        <f>IF(K784&gt;0,VLOOKUP(E784,支出入力表!F785:$M$2000,4,FALSE),"")</f>
        <v/>
      </c>
      <c r="H784" s="166" t="str">
        <f>IF(K784&gt;0,VLOOKUP(E784,支出入力表!F785:$M$2000,5,FALSE),"")</f>
        <v/>
      </c>
      <c r="I784" s="168" t="str">
        <f t="shared" si="25"/>
        <v/>
      </c>
      <c r="K784">
        <f t="shared" si="26"/>
        <v>0</v>
      </c>
      <c r="L784">
        <f>IF(+支出入力表!M785="",0,+支出入力表!M785)</f>
        <v>0</v>
      </c>
      <c r="M784">
        <f>IF(支出入力表!S785="",0,支出入力表!S785)</f>
        <v>0</v>
      </c>
    </row>
    <row r="785" spans="2:13" x14ac:dyDescent="0.55000000000000004">
      <c r="B785" s="163" t="str">
        <f>IF(K785&gt;0,支出入力表!A786,"")</f>
        <v/>
      </c>
      <c r="C785" s="164" t="str">
        <f>IF(K785&gt;0,支出入力表!C786,"")</f>
        <v/>
      </c>
      <c r="D785" s="165" t="str">
        <f>IF(K785&gt;0,支出入力表!E786,"")</f>
        <v/>
      </c>
      <c r="E785" s="165" t="str">
        <f>IF(K785&gt;0,支出入力表!F786,"")</f>
        <v/>
      </c>
      <c r="F785" s="164" t="str">
        <f>IF(K785&gt;0,VLOOKUP(E785,支出入力表!F786:$M$2000,3,FALSE),"")</f>
        <v/>
      </c>
      <c r="G785" s="164" t="str">
        <f>IF(K785&gt;0,VLOOKUP(E785,支出入力表!F786:$M$2000,4,FALSE),"")</f>
        <v/>
      </c>
      <c r="H785" s="166" t="str">
        <f>IF(K785&gt;0,VLOOKUP(E785,支出入力表!F786:$M$2000,5,FALSE),"")</f>
        <v/>
      </c>
      <c r="I785" s="168" t="str">
        <f t="shared" si="25"/>
        <v/>
      </c>
      <c r="K785">
        <f t="shared" si="26"/>
        <v>0</v>
      </c>
      <c r="L785">
        <f>IF(+支出入力表!M786="",0,+支出入力表!M786)</f>
        <v>0</v>
      </c>
      <c r="M785">
        <f>IF(支出入力表!S786="",0,支出入力表!S786)</f>
        <v>0</v>
      </c>
    </row>
    <row r="786" spans="2:13" x14ac:dyDescent="0.55000000000000004">
      <c r="B786" s="163" t="str">
        <f>IF(K786&gt;0,支出入力表!A787,"")</f>
        <v/>
      </c>
      <c r="C786" s="164" t="str">
        <f>IF(K786&gt;0,支出入力表!C787,"")</f>
        <v/>
      </c>
      <c r="D786" s="165" t="str">
        <f>IF(K786&gt;0,支出入力表!E787,"")</f>
        <v/>
      </c>
      <c r="E786" s="165" t="str">
        <f>IF(K786&gt;0,支出入力表!F787,"")</f>
        <v/>
      </c>
      <c r="F786" s="164" t="str">
        <f>IF(K786&gt;0,VLOOKUP(E786,支出入力表!F787:$M$2000,3,FALSE),"")</f>
        <v/>
      </c>
      <c r="G786" s="164" t="str">
        <f>IF(K786&gt;0,VLOOKUP(E786,支出入力表!F787:$M$2000,4,FALSE),"")</f>
        <v/>
      </c>
      <c r="H786" s="166" t="str">
        <f>IF(K786&gt;0,VLOOKUP(E786,支出入力表!F787:$M$2000,5,FALSE),"")</f>
        <v/>
      </c>
      <c r="I786" s="168" t="str">
        <f t="shared" si="25"/>
        <v/>
      </c>
      <c r="K786">
        <f t="shared" si="26"/>
        <v>0</v>
      </c>
      <c r="L786">
        <f>IF(+支出入力表!M787="",0,+支出入力表!M787)</f>
        <v>0</v>
      </c>
      <c r="M786">
        <f>IF(支出入力表!S787="",0,支出入力表!S787)</f>
        <v>0</v>
      </c>
    </row>
    <row r="787" spans="2:13" x14ac:dyDescent="0.55000000000000004">
      <c r="B787" s="163" t="str">
        <f>IF(K787&gt;0,支出入力表!A788,"")</f>
        <v/>
      </c>
      <c r="C787" s="164" t="str">
        <f>IF(K787&gt;0,支出入力表!C788,"")</f>
        <v/>
      </c>
      <c r="D787" s="165" t="str">
        <f>IF(K787&gt;0,支出入力表!E788,"")</f>
        <v/>
      </c>
      <c r="E787" s="165" t="str">
        <f>IF(K787&gt;0,支出入力表!F788,"")</f>
        <v/>
      </c>
      <c r="F787" s="164" t="str">
        <f>IF(K787&gt;0,VLOOKUP(E787,支出入力表!F788:$M$2000,3,FALSE),"")</f>
        <v/>
      </c>
      <c r="G787" s="164" t="str">
        <f>IF(K787&gt;0,VLOOKUP(E787,支出入力表!F788:$M$2000,4,FALSE),"")</f>
        <v/>
      </c>
      <c r="H787" s="166" t="str">
        <f>IF(K787&gt;0,VLOOKUP(E787,支出入力表!F788:$M$2000,5,FALSE),"")</f>
        <v/>
      </c>
      <c r="I787" s="168" t="str">
        <f t="shared" si="25"/>
        <v/>
      </c>
      <c r="K787">
        <f t="shared" si="26"/>
        <v>0</v>
      </c>
      <c r="L787">
        <f>IF(+支出入力表!M788="",0,+支出入力表!M788)</f>
        <v>0</v>
      </c>
      <c r="M787">
        <f>IF(支出入力表!S788="",0,支出入力表!S788)</f>
        <v>0</v>
      </c>
    </row>
    <row r="788" spans="2:13" x14ac:dyDescent="0.55000000000000004">
      <c r="B788" s="163" t="str">
        <f>IF(K788&gt;0,支出入力表!A789,"")</f>
        <v/>
      </c>
      <c r="C788" s="164" t="str">
        <f>IF(K788&gt;0,支出入力表!C789,"")</f>
        <v/>
      </c>
      <c r="D788" s="165" t="str">
        <f>IF(K788&gt;0,支出入力表!E789,"")</f>
        <v/>
      </c>
      <c r="E788" s="165" t="str">
        <f>IF(K788&gt;0,支出入力表!F789,"")</f>
        <v/>
      </c>
      <c r="F788" s="164" t="str">
        <f>IF(K788&gt;0,VLOOKUP(E788,支出入力表!F789:$M$2000,3,FALSE),"")</f>
        <v/>
      </c>
      <c r="G788" s="164" t="str">
        <f>IF(K788&gt;0,VLOOKUP(E788,支出入力表!F789:$M$2000,4,FALSE),"")</f>
        <v/>
      </c>
      <c r="H788" s="166" t="str">
        <f>IF(K788&gt;0,VLOOKUP(E788,支出入力表!F789:$M$2000,5,FALSE),"")</f>
        <v/>
      </c>
      <c r="I788" s="168" t="str">
        <f t="shared" si="25"/>
        <v/>
      </c>
      <c r="K788">
        <f t="shared" si="26"/>
        <v>0</v>
      </c>
      <c r="L788">
        <f>IF(+支出入力表!M789="",0,+支出入力表!M789)</f>
        <v>0</v>
      </c>
      <c r="M788">
        <f>IF(支出入力表!S789="",0,支出入力表!S789)</f>
        <v>0</v>
      </c>
    </row>
    <row r="789" spans="2:13" x14ac:dyDescent="0.55000000000000004">
      <c r="B789" s="163" t="str">
        <f>IF(K789&gt;0,支出入力表!A790,"")</f>
        <v/>
      </c>
      <c r="C789" s="164" t="str">
        <f>IF(K789&gt;0,支出入力表!C790,"")</f>
        <v/>
      </c>
      <c r="D789" s="165" t="str">
        <f>IF(K789&gt;0,支出入力表!E790,"")</f>
        <v/>
      </c>
      <c r="E789" s="165" t="str">
        <f>IF(K789&gt;0,支出入力表!F790,"")</f>
        <v/>
      </c>
      <c r="F789" s="164" t="str">
        <f>IF(K789&gt;0,VLOOKUP(E789,支出入力表!F790:$M$2000,3,FALSE),"")</f>
        <v/>
      </c>
      <c r="G789" s="164" t="str">
        <f>IF(K789&gt;0,VLOOKUP(E789,支出入力表!F790:$M$2000,4,FALSE),"")</f>
        <v/>
      </c>
      <c r="H789" s="166" t="str">
        <f>IF(K789&gt;0,VLOOKUP(E789,支出入力表!F790:$M$2000,5,FALSE),"")</f>
        <v/>
      </c>
      <c r="I789" s="168" t="str">
        <f t="shared" si="25"/>
        <v/>
      </c>
      <c r="K789">
        <f t="shared" si="26"/>
        <v>0</v>
      </c>
      <c r="L789">
        <f>IF(+支出入力表!M790="",0,+支出入力表!M790)</f>
        <v>0</v>
      </c>
      <c r="M789">
        <f>IF(支出入力表!S790="",0,支出入力表!S790)</f>
        <v>0</v>
      </c>
    </row>
    <row r="790" spans="2:13" x14ac:dyDescent="0.55000000000000004">
      <c r="B790" s="163" t="str">
        <f>IF(K790&gt;0,支出入力表!A791,"")</f>
        <v/>
      </c>
      <c r="C790" s="164" t="str">
        <f>IF(K790&gt;0,支出入力表!C791,"")</f>
        <v/>
      </c>
      <c r="D790" s="165" t="str">
        <f>IF(K790&gt;0,支出入力表!E791,"")</f>
        <v/>
      </c>
      <c r="E790" s="165" t="str">
        <f>IF(K790&gt;0,支出入力表!F791,"")</f>
        <v/>
      </c>
      <c r="F790" s="164" t="str">
        <f>IF(K790&gt;0,VLOOKUP(E790,支出入力表!F791:$M$2000,3,FALSE),"")</f>
        <v/>
      </c>
      <c r="G790" s="164" t="str">
        <f>IF(K790&gt;0,VLOOKUP(E790,支出入力表!F791:$M$2000,4,FALSE),"")</f>
        <v/>
      </c>
      <c r="H790" s="166" t="str">
        <f>IF(K790&gt;0,VLOOKUP(E790,支出入力表!F791:$M$2000,5,FALSE),"")</f>
        <v/>
      </c>
      <c r="I790" s="168" t="str">
        <f t="shared" si="25"/>
        <v/>
      </c>
      <c r="K790">
        <f t="shared" si="26"/>
        <v>0</v>
      </c>
      <c r="L790">
        <f>IF(+支出入力表!M791="",0,+支出入力表!M791)</f>
        <v>0</v>
      </c>
      <c r="M790">
        <f>IF(支出入力表!S791="",0,支出入力表!S791)</f>
        <v>0</v>
      </c>
    </row>
    <row r="791" spans="2:13" x14ac:dyDescent="0.55000000000000004">
      <c r="B791" s="163" t="str">
        <f>IF(K791&gt;0,支出入力表!A792,"")</f>
        <v/>
      </c>
      <c r="C791" s="164" t="str">
        <f>IF(K791&gt;0,支出入力表!C792,"")</f>
        <v/>
      </c>
      <c r="D791" s="165" t="str">
        <f>IF(K791&gt;0,支出入力表!E792,"")</f>
        <v/>
      </c>
      <c r="E791" s="165" t="str">
        <f>IF(K791&gt;0,支出入力表!F792,"")</f>
        <v/>
      </c>
      <c r="F791" s="164" t="str">
        <f>IF(K791&gt;0,VLOOKUP(E791,支出入力表!F792:$M$2000,3,FALSE),"")</f>
        <v/>
      </c>
      <c r="G791" s="164" t="str">
        <f>IF(K791&gt;0,VLOOKUP(E791,支出入力表!F792:$M$2000,4,FALSE),"")</f>
        <v/>
      </c>
      <c r="H791" s="166" t="str">
        <f>IF(K791&gt;0,VLOOKUP(E791,支出入力表!F792:$M$2000,5,FALSE),"")</f>
        <v/>
      </c>
      <c r="I791" s="168" t="str">
        <f t="shared" si="25"/>
        <v/>
      </c>
      <c r="K791">
        <f t="shared" si="26"/>
        <v>0</v>
      </c>
      <c r="L791">
        <f>IF(+支出入力表!M792="",0,+支出入力表!M792)</f>
        <v>0</v>
      </c>
      <c r="M791">
        <f>IF(支出入力表!S792="",0,支出入力表!S792)</f>
        <v>0</v>
      </c>
    </row>
    <row r="792" spans="2:13" x14ac:dyDescent="0.55000000000000004">
      <c r="B792" s="163" t="str">
        <f>IF(K792&gt;0,支出入力表!A793,"")</f>
        <v/>
      </c>
      <c r="C792" s="164" t="str">
        <f>IF(K792&gt;0,支出入力表!C793,"")</f>
        <v/>
      </c>
      <c r="D792" s="165" t="str">
        <f>IF(K792&gt;0,支出入力表!E793,"")</f>
        <v/>
      </c>
      <c r="E792" s="165" t="str">
        <f>IF(K792&gt;0,支出入力表!F793,"")</f>
        <v/>
      </c>
      <c r="F792" s="164" t="str">
        <f>IF(K792&gt;0,VLOOKUP(E792,支出入力表!F793:$M$2000,3,FALSE),"")</f>
        <v/>
      </c>
      <c r="G792" s="164" t="str">
        <f>IF(K792&gt;0,VLOOKUP(E792,支出入力表!F793:$M$2000,4,FALSE),"")</f>
        <v/>
      </c>
      <c r="H792" s="166" t="str">
        <f>IF(K792&gt;0,VLOOKUP(E792,支出入力表!F793:$M$2000,5,FALSE),"")</f>
        <v/>
      </c>
      <c r="I792" s="168" t="str">
        <f t="shared" si="25"/>
        <v/>
      </c>
      <c r="K792">
        <f t="shared" si="26"/>
        <v>0</v>
      </c>
      <c r="L792">
        <f>IF(+支出入力表!M793="",0,+支出入力表!M793)</f>
        <v>0</v>
      </c>
      <c r="M792">
        <f>IF(支出入力表!S793="",0,支出入力表!S793)</f>
        <v>0</v>
      </c>
    </row>
    <row r="793" spans="2:13" x14ac:dyDescent="0.55000000000000004">
      <c r="B793" s="163" t="str">
        <f>IF(K793&gt;0,支出入力表!A794,"")</f>
        <v/>
      </c>
      <c r="C793" s="164" t="str">
        <f>IF(K793&gt;0,支出入力表!C794,"")</f>
        <v/>
      </c>
      <c r="D793" s="165" t="str">
        <f>IF(K793&gt;0,支出入力表!E794,"")</f>
        <v/>
      </c>
      <c r="E793" s="165" t="str">
        <f>IF(K793&gt;0,支出入力表!F794,"")</f>
        <v/>
      </c>
      <c r="F793" s="164" t="str">
        <f>IF(K793&gt;0,VLOOKUP(E793,支出入力表!F794:$M$2000,3,FALSE),"")</f>
        <v/>
      </c>
      <c r="G793" s="164" t="str">
        <f>IF(K793&gt;0,VLOOKUP(E793,支出入力表!F794:$M$2000,4,FALSE),"")</f>
        <v/>
      </c>
      <c r="H793" s="166" t="str">
        <f>IF(K793&gt;0,VLOOKUP(E793,支出入力表!F794:$M$2000,5,FALSE),"")</f>
        <v/>
      </c>
      <c r="I793" s="168" t="str">
        <f t="shared" si="25"/>
        <v/>
      </c>
      <c r="K793">
        <f t="shared" si="26"/>
        <v>0</v>
      </c>
      <c r="L793">
        <f>IF(+支出入力表!M794="",0,+支出入力表!M794)</f>
        <v>0</v>
      </c>
      <c r="M793">
        <f>IF(支出入力表!S794="",0,支出入力表!S794)</f>
        <v>0</v>
      </c>
    </row>
    <row r="794" spans="2:13" x14ac:dyDescent="0.55000000000000004">
      <c r="B794" s="163" t="str">
        <f>IF(K794&gt;0,支出入力表!A795,"")</f>
        <v/>
      </c>
      <c r="C794" s="164" t="str">
        <f>IF(K794&gt;0,支出入力表!C795,"")</f>
        <v/>
      </c>
      <c r="D794" s="165" t="str">
        <f>IF(K794&gt;0,支出入力表!E795,"")</f>
        <v/>
      </c>
      <c r="E794" s="165" t="str">
        <f>IF(K794&gt;0,支出入力表!F795,"")</f>
        <v/>
      </c>
      <c r="F794" s="164" t="str">
        <f>IF(K794&gt;0,VLOOKUP(E794,支出入力表!F795:$M$2000,3,FALSE),"")</f>
        <v/>
      </c>
      <c r="G794" s="164" t="str">
        <f>IF(K794&gt;0,VLOOKUP(E794,支出入力表!F795:$M$2000,4,FALSE),"")</f>
        <v/>
      </c>
      <c r="H794" s="166" t="str">
        <f>IF(K794&gt;0,VLOOKUP(E794,支出入力表!F795:$M$2000,5,FALSE),"")</f>
        <v/>
      </c>
      <c r="I794" s="168" t="str">
        <f t="shared" si="25"/>
        <v/>
      </c>
      <c r="K794">
        <f t="shared" si="26"/>
        <v>0</v>
      </c>
      <c r="L794">
        <f>IF(+支出入力表!M795="",0,+支出入力表!M795)</f>
        <v>0</v>
      </c>
      <c r="M794">
        <f>IF(支出入力表!S795="",0,支出入力表!S795)</f>
        <v>0</v>
      </c>
    </row>
    <row r="795" spans="2:13" x14ac:dyDescent="0.55000000000000004">
      <c r="B795" s="163" t="str">
        <f>IF(K795&gt;0,支出入力表!A796,"")</f>
        <v/>
      </c>
      <c r="C795" s="164" t="str">
        <f>IF(K795&gt;0,支出入力表!C796,"")</f>
        <v/>
      </c>
      <c r="D795" s="165" t="str">
        <f>IF(K795&gt;0,支出入力表!E796,"")</f>
        <v/>
      </c>
      <c r="E795" s="165" t="str">
        <f>IF(K795&gt;0,支出入力表!F796,"")</f>
        <v/>
      </c>
      <c r="F795" s="164" t="str">
        <f>IF(K795&gt;0,VLOOKUP(E795,支出入力表!F796:$M$2000,3,FALSE),"")</f>
        <v/>
      </c>
      <c r="G795" s="164" t="str">
        <f>IF(K795&gt;0,VLOOKUP(E795,支出入力表!F796:$M$2000,4,FALSE),"")</f>
        <v/>
      </c>
      <c r="H795" s="166" t="str">
        <f>IF(K795&gt;0,VLOOKUP(E795,支出入力表!F796:$M$2000,5,FALSE),"")</f>
        <v/>
      </c>
      <c r="I795" s="168" t="str">
        <f t="shared" si="25"/>
        <v/>
      </c>
      <c r="K795">
        <f t="shared" si="26"/>
        <v>0</v>
      </c>
      <c r="L795">
        <f>IF(+支出入力表!M796="",0,+支出入力表!M796)</f>
        <v>0</v>
      </c>
      <c r="M795">
        <f>IF(支出入力表!S796="",0,支出入力表!S796)</f>
        <v>0</v>
      </c>
    </row>
    <row r="796" spans="2:13" x14ac:dyDescent="0.55000000000000004">
      <c r="B796" s="163" t="str">
        <f>IF(K796&gt;0,支出入力表!A797,"")</f>
        <v/>
      </c>
      <c r="C796" s="164" t="str">
        <f>IF(K796&gt;0,支出入力表!C797,"")</f>
        <v/>
      </c>
      <c r="D796" s="165" t="str">
        <f>IF(K796&gt;0,支出入力表!E797,"")</f>
        <v/>
      </c>
      <c r="E796" s="165" t="str">
        <f>IF(K796&gt;0,支出入力表!F797,"")</f>
        <v/>
      </c>
      <c r="F796" s="164" t="str">
        <f>IF(K796&gt;0,VLOOKUP(E796,支出入力表!F797:$M$2000,3,FALSE),"")</f>
        <v/>
      </c>
      <c r="G796" s="164" t="str">
        <f>IF(K796&gt;0,VLOOKUP(E796,支出入力表!F797:$M$2000,4,FALSE),"")</f>
        <v/>
      </c>
      <c r="H796" s="166" t="str">
        <f>IF(K796&gt;0,VLOOKUP(E796,支出入力表!F797:$M$2000,5,FALSE),"")</f>
        <v/>
      </c>
      <c r="I796" s="168" t="str">
        <f t="shared" si="25"/>
        <v/>
      </c>
      <c r="K796">
        <f t="shared" si="26"/>
        <v>0</v>
      </c>
      <c r="L796">
        <f>IF(+支出入力表!M797="",0,+支出入力表!M797)</f>
        <v>0</v>
      </c>
      <c r="M796">
        <f>IF(支出入力表!S797="",0,支出入力表!S797)</f>
        <v>0</v>
      </c>
    </row>
    <row r="797" spans="2:13" x14ac:dyDescent="0.55000000000000004">
      <c r="B797" s="163" t="str">
        <f>IF(K797&gt;0,支出入力表!A798,"")</f>
        <v/>
      </c>
      <c r="C797" s="164" t="str">
        <f>IF(K797&gt;0,支出入力表!C798,"")</f>
        <v/>
      </c>
      <c r="D797" s="165" t="str">
        <f>IF(K797&gt;0,支出入力表!E798,"")</f>
        <v/>
      </c>
      <c r="E797" s="165" t="str">
        <f>IF(K797&gt;0,支出入力表!F798,"")</f>
        <v/>
      </c>
      <c r="F797" s="164" t="str">
        <f>IF(K797&gt;0,VLOOKUP(E797,支出入力表!F798:$M$2000,3,FALSE),"")</f>
        <v/>
      </c>
      <c r="G797" s="164" t="str">
        <f>IF(K797&gt;0,VLOOKUP(E797,支出入力表!F798:$M$2000,4,FALSE),"")</f>
        <v/>
      </c>
      <c r="H797" s="166" t="str">
        <f>IF(K797&gt;0,VLOOKUP(E797,支出入力表!F798:$M$2000,5,FALSE),"")</f>
        <v/>
      </c>
      <c r="I797" s="168" t="str">
        <f t="shared" si="25"/>
        <v/>
      </c>
      <c r="K797">
        <f t="shared" si="26"/>
        <v>0</v>
      </c>
      <c r="L797">
        <f>IF(+支出入力表!M798="",0,+支出入力表!M798)</f>
        <v>0</v>
      </c>
      <c r="M797">
        <f>IF(支出入力表!S798="",0,支出入力表!S798)</f>
        <v>0</v>
      </c>
    </row>
    <row r="798" spans="2:13" x14ac:dyDescent="0.55000000000000004">
      <c r="B798" s="163" t="str">
        <f>IF(K798&gt;0,支出入力表!A799,"")</f>
        <v/>
      </c>
      <c r="C798" s="164" t="str">
        <f>IF(K798&gt;0,支出入力表!C799,"")</f>
        <v/>
      </c>
      <c r="D798" s="165" t="str">
        <f>IF(K798&gt;0,支出入力表!E799,"")</f>
        <v/>
      </c>
      <c r="E798" s="165" t="str">
        <f>IF(K798&gt;0,支出入力表!F799,"")</f>
        <v/>
      </c>
      <c r="F798" s="164" t="str">
        <f>IF(K798&gt;0,VLOOKUP(E798,支出入力表!F799:$M$2000,3,FALSE),"")</f>
        <v/>
      </c>
      <c r="G798" s="164" t="str">
        <f>IF(K798&gt;0,VLOOKUP(E798,支出入力表!F799:$M$2000,4,FALSE),"")</f>
        <v/>
      </c>
      <c r="H798" s="166" t="str">
        <f>IF(K798&gt;0,VLOOKUP(E798,支出入力表!F799:$M$2000,5,FALSE),"")</f>
        <v/>
      </c>
      <c r="I798" s="168" t="str">
        <f t="shared" si="25"/>
        <v/>
      </c>
      <c r="K798">
        <f t="shared" si="26"/>
        <v>0</v>
      </c>
      <c r="L798">
        <f>IF(+支出入力表!M799="",0,+支出入力表!M799)</f>
        <v>0</v>
      </c>
      <c r="M798">
        <f>IF(支出入力表!S799="",0,支出入力表!S799)</f>
        <v>0</v>
      </c>
    </row>
    <row r="799" spans="2:13" x14ac:dyDescent="0.55000000000000004">
      <c r="B799" s="163" t="str">
        <f>IF(K799&gt;0,支出入力表!A800,"")</f>
        <v/>
      </c>
      <c r="C799" s="164" t="str">
        <f>IF(K799&gt;0,支出入力表!C800,"")</f>
        <v/>
      </c>
      <c r="D799" s="165" t="str">
        <f>IF(K799&gt;0,支出入力表!E800,"")</f>
        <v/>
      </c>
      <c r="E799" s="165" t="str">
        <f>IF(K799&gt;0,支出入力表!F800,"")</f>
        <v/>
      </c>
      <c r="F799" s="164" t="str">
        <f>IF(K799&gt;0,VLOOKUP(E799,支出入力表!F800:$M$2000,3,FALSE),"")</f>
        <v/>
      </c>
      <c r="G799" s="164" t="str">
        <f>IF(K799&gt;0,VLOOKUP(E799,支出入力表!F800:$M$2000,4,FALSE),"")</f>
        <v/>
      </c>
      <c r="H799" s="166" t="str">
        <f>IF(K799&gt;0,VLOOKUP(E799,支出入力表!F800:$M$2000,5,FALSE),"")</f>
        <v/>
      </c>
      <c r="I799" s="168" t="str">
        <f t="shared" si="25"/>
        <v/>
      </c>
      <c r="K799">
        <f t="shared" si="26"/>
        <v>0</v>
      </c>
      <c r="L799">
        <f>IF(+支出入力表!M800="",0,+支出入力表!M800)</f>
        <v>0</v>
      </c>
      <c r="M799">
        <f>IF(支出入力表!S800="",0,支出入力表!S800)</f>
        <v>0</v>
      </c>
    </row>
    <row r="800" spans="2:13" x14ac:dyDescent="0.55000000000000004">
      <c r="B800" s="163" t="str">
        <f>IF(K800&gt;0,支出入力表!A801,"")</f>
        <v/>
      </c>
      <c r="C800" s="164" t="str">
        <f>IF(K800&gt;0,支出入力表!C801,"")</f>
        <v/>
      </c>
      <c r="D800" s="165" t="str">
        <f>IF(K800&gt;0,支出入力表!E801,"")</f>
        <v/>
      </c>
      <c r="E800" s="165" t="str">
        <f>IF(K800&gt;0,支出入力表!F801,"")</f>
        <v/>
      </c>
      <c r="F800" s="164" t="str">
        <f>IF(K800&gt;0,VLOOKUP(E800,支出入力表!F801:$M$2000,3,FALSE),"")</f>
        <v/>
      </c>
      <c r="G800" s="164" t="str">
        <f>IF(K800&gt;0,VLOOKUP(E800,支出入力表!F801:$M$2000,4,FALSE),"")</f>
        <v/>
      </c>
      <c r="H800" s="166" t="str">
        <f>IF(K800&gt;0,VLOOKUP(E800,支出入力表!F801:$M$2000,5,FALSE),"")</f>
        <v/>
      </c>
      <c r="I800" s="168" t="str">
        <f t="shared" si="25"/>
        <v/>
      </c>
      <c r="K800">
        <f t="shared" si="26"/>
        <v>0</v>
      </c>
      <c r="L800">
        <f>IF(+支出入力表!M801="",0,+支出入力表!M801)</f>
        <v>0</v>
      </c>
      <c r="M800">
        <f>IF(支出入力表!S801="",0,支出入力表!S801)</f>
        <v>0</v>
      </c>
    </row>
    <row r="801" spans="2:13" x14ac:dyDescent="0.55000000000000004">
      <c r="B801" s="163" t="str">
        <f>IF(K801&gt;0,支出入力表!A802,"")</f>
        <v/>
      </c>
      <c r="C801" s="164" t="str">
        <f>IF(K801&gt;0,支出入力表!C802,"")</f>
        <v/>
      </c>
      <c r="D801" s="165" t="str">
        <f>IF(K801&gt;0,支出入力表!E802,"")</f>
        <v/>
      </c>
      <c r="E801" s="165" t="str">
        <f>IF(K801&gt;0,支出入力表!F802,"")</f>
        <v/>
      </c>
      <c r="F801" s="164" t="str">
        <f>IF(K801&gt;0,VLOOKUP(E801,支出入力表!F802:$M$2000,3,FALSE),"")</f>
        <v/>
      </c>
      <c r="G801" s="164" t="str">
        <f>IF(K801&gt;0,VLOOKUP(E801,支出入力表!F802:$M$2000,4,FALSE),"")</f>
        <v/>
      </c>
      <c r="H801" s="166" t="str">
        <f>IF(K801&gt;0,VLOOKUP(E801,支出入力表!F802:$M$2000,5,FALSE),"")</f>
        <v/>
      </c>
      <c r="I801" s="168" t="str">
        <f t="shared" si="25"/>
        <v/>
      </c>
      <c r="K801">
        <f t="shared" si="26"/>
        <v>0</v>
      </c>
      <c r="L801">
        <f>IF(+支出入力表!M802="",0,+支出入力表!M802)</f>
        <v>0</v>
      </c>
      <c r="M801">
        <f>IF(支出入力表!S802="",0,支出入力表!S802)</f>
        <v>0</v>
      </c>
    </row>
    <row r="802" spans="2:13" x14ac:dyDescent="0.55000000000000004">
      <c r="B802" s="163" t="str">
        <f>IF(K802&gt;0,支出入力表!A803,"")</f>
        <v/>
      </c>
      <c r="C802" s="164" t="str">
        <f>IF(K802&gt;0,支出入力表!C803,"")</f>
        <v/>
      </c>
      <c r="D802" s="165" t="str">
        <f>IF(K802&gt;0,支出入力表!E803,"")</f>
        <v/>
      </c>
      <c r="E802" s="165" t="str">
        <f>IF(K802&gt;0,支出入力表!F803,"")</f>
        <v/>
      </c>
      <c r="F802" s="164" t="str">
        <f>IF(K802&gt;0,VLOOKUP(E802,支出入力表!F803:$M$2000,3,FALSE),"")</f>
        <v/>
      </c>
      <c r="G802" s="164" t="str">
        <f>IF(K802&gt;0,VLOOKUP(E802,支出入力表!F803:$M$2000,4,FALSE),"")</f>
        <v/>
      </c>
      <c r="H802" s="166" t="str">
        <f>IF(K802&gt;0,VLOOKUP(E802,支出入力表!F803:$M$2000,5,FALSE),"")</f>
        <v/>
      </c>
      <c r="I802" s="168" t="str">
        <f t="shared" si="25"/>
        <v/>
      </c>
      <c r="K802">
        <f t="shared" si="26"/>
        <v>0</v>
      </c>
      <c r="L802">
        <f>IF(+支出入力表!M803="",0,+支出入力表!M803)</f>
        <v>0</v>
      </c>
      <c r="M802">
        <f>IF(支出入力表!S803="",0,支出入力表!S803)</f>
        <v>0</v>
      </c>
    </row>
    <row r="803" spans="2:13" x14ac:dyDescent="0.55000000000000004">
      <c r="B803" s="163" t="str">
        <f>IF(K803&gt;0,支出入力表!A804,"")</f>
        <v/>
      </c>
      <c r="C803" s="164" t="str">
        <f>IF(K803&gt;0,支出入力表!C804,"")</f>
        <v/>
      </c>
      <c r="D803" s="165" t="str">
        <f>IF(K803&gt;0,支出入力表!E804,"")</f>
        <v/>
      </c>
      <c r="E803" s="165" t="str">
        <f>IF(K803&gt;0,支出入力表!F804,"")</f>
        <v/>
      </c>
      <c r="F803" s="164" t="str">
        <f>IF(K803&gt;0,VLOOKUP(E803,支出入力表!F804:$M$2000,3,FALSE),"")</f>
        <v/>
      </c>
      <c r="G803" s="164" t="str">
        <f>IF(K803&gt;0,VLOOKUP(E803,支出入力表!F804:$M$2000,4,FALSE),"")</f>
        <v/>
      </c>
      <c r="H803" s="166" t="str">
        <f>IF(K803&gt;0,VLOOKUP(E803,支出入力表!F804:$M$2000,5,FALSE),"")</f>
        <v/>
      </c>
      <c r="I803" s="168" t="str">
        <f t="shared" si="25"/>
        <v/>
      </c>
      <c r="K803">
        <f t="shared" si="26"/>
        <v>0</v>
      </c>
      <c r="L803">
        <f>IF(+支出入力表!M804="",0,+支出入力表!M804)</f>
        <v>0</v>
      </c>
      <c r="M803">
        <f>IF(支出入力表!S804="",0,支出入力表!S804)</f>
        <v>0</v>
      </c>
    </row>
    <row r="804" spans="2:13" x14ac:dyDescent="0.55000000000000004">
      <c r="B804" s="163" t="str">
        <f>IF(K804&gt;0,支出入力表!A805,"")</f>
        <v/>
      </c>
      <c r="C804" s="164" t="str">
        <f>IF(K804&gt;0,支出入力表!C805,"")</f>
        <v/>
      </c>
      <c r="D804" s="165" t="str">
        <f>IF(K804&gt;0,支出入力表!E805,"")</f>
        <v/>
      </c>
      <c r="E804" s="165" t="str">
        <f>IF(K804&gt;0,支出入力表!F805,"")</f>
        <v/>
      </c>
      <c r="F804" s="164" t="str">
        <f>IF(K804&gt;0,VLOOKUP(E804,支出入力表!F805:$M$2000,3,FALSE),"")</f>
        <v/>
      </c>
      <c r="G804" s="164" t="str">
        <f>IF(K804&gt;0,VLOOKUP(E804,支出入力表!F805:$M$2000,4,FALSE),"")</f>
        <v/>
      </c>
      <c r="H804" s="166" t="str">
        <f>IF(K804&gt;0,VLOOKUP(E804,支出入力表!F805:$M$2000,5,FALSE),"")</f>
        <v/>
      </c>
      <c r="I804" s="168" t="str">
        <f t="shared" si="25"/>
        <v/>
      </c>
      <c r="K804">
        <f t="shared" si="26"/>
        <v>0</v>
      </c>
      <c r="L804">
        <f>IF(+支出入力表!M805="",0,+支出入力表!M805)</f>
        <v>0</v>
      </c>
      <c r="M804">
        <f>IF(支出入力表!S805="",0,支出入力表!S805)</f>
        <v>0</v>
      </c>
    </row>
    <row r="805" spans="2:13" x14ac:dyDescent="0.55000000000000004">
      <c r="B805" s="163" t="str">
        <f>IF(K805&gt;0,支出入力表!A806,"")</f>
        <v/>
      </c>
      <c r="C805" s="164" t="str">
        <f>IF(K805&gt;0,支出入力表!C806,"")</f>
        <v/>
      </c>
      <c r="D805" s="165" t="str">
        <f>IF(K805&gt;0,支出入力表!E806,"")</f>
        <v/>
      </c>
      <c r="E805" s="165" t="str">
        <f>IF(K805&gt;0,支出入力表!F806,"")</f>
        <v/>
      </c>
      <c r="F805" s="164" t="str">
        <f>IF(K805&gt;0,VLOOKUP(E805,支出入力表!F806:$M$2000,3,FALSE),"")</f>
        <v/>
      </c>
      <c r="G805" s="164" t="str">
        <f>IF(K805&gt;0,VLOOKUP(E805,支出入力表!F806:$M$2000,4,FALSE),"")</f>
        <v/>
      </c>
      <c r="H805" s="166" t="str">
        <f>IF(K805&gt;0,VLOOKUP(E805,支出入力表!F806:$M$2000,5,FALSE),"")</f>
        <v/>
      </c>
      <c r="I805" s="168" t="str">
        <f t="shared" si="25"/>
        <v/>
      </c>
      <c r="K805">
        <f t="shared" si="26"/>
        <v>0</v>
      </c>
      <c r="L805">
        <f>IF(+支出入力表!M806="",0,+支出入力表!M806)</f>
        <v>0</v>
      </c>
      <c r="M805">
        <f>IF(支出入力表!S806="",0,支出入力表!S806)</f>
        <v>0</v>
      </c>
    </row>
    <row r="806" spans="2:13" x14ac:dyDescent="0.55000000000000004">
      <c r="B806" s="163" t="str">
        <f>IF(K806&gt;0,支出入力表!A807,"")</f>
        <v/>
      </c>
      <c r="C806" s="164" t="str">
        <f>IF(K806&gt;0,支出入力表!C807,"")</f>
        <v/>
      </c>
      <c r="D806" s="165" t="str">
        <f>IF(K806&gt;0,支出入力表!E807,"")</f>
        <v/>
      </c>
      <c r="E806" s="165" t="str">
        <f>IF(K806&gt;0,支出入力表!F807,"")</f>
        <v/>
      </c>
      <c r="F806" s="164" t="str">
        <f>IF(K806&gt;0,VLOOKUP(E806,支出入力表!F807:$M$2000,3,FALSE),"")</f>
        <v/>
      </c>
      <c r="G806" s="164" t="str">
        <f>IF(K806&gt;0,VLOOKUP(E806,支出入力表!F807:$M$2000,4,FALSE),"")</f>
        <v/>
      </c>
      <c r="H806" s="166" t="str">
        <f>IF(K806&gt;0,VLOOKUP(E806,支出入力表!F807:$M$2000,5,FALSE),"")</f>
        <v/>
      </c>
      <c r="I806" s="168" t="str">
        <f t="shared" si="25"/>
        <v/>
      </c>
      <c r="K806">
        <f t="shared" si="26"/>
        <v>0</v>
      </c>
      <c r="L806">
        <f>IF(+支出入力表!M807="",0,+支出入力表!M807)</f>
        <v>0</v>
      </c>
      <c r="M806">
        <f>IF(支出入力表!S807="",0,支出入力表!S807)</f>
        <v>0</v>
      </c>
    </row>
    <row r="807" spans="2:13" x14ac:dyDescent="0.55000000000000004">
      <c r="B807" s="163" t="str">
        <f>IF(K807&gt;0,支出入力表!A808,"")</f>
        <v/>
      </c>
      <c r="C807" s="164" t="str">
        <f>IF(K807&gt;0,支出入力表!C808,"")</f>
        <v/>
      </c>
      <c r="D807" s="165" t="str">
        <f>IF(K807&gt;0,支出入力表!E808,"")</f>
        <v/>
      </c>
      <c r="E807" s="165" t="str">
        <f>IF(K807&gt;0,支出入力表!F808,"")</f>
        <v/>
      </c>
      <c r="F807" s="164" t="str">
        <f>IF(K807&gt;0,VLOOKUP(E807,支出入力表!F808:$M$2000,3,FALSE),"")</f>
        <v/>
      </c>
      <c r="G807" s="164" t="str">
        <f>IF(K807&gt;0,VLOOKUP(E807,支出入力表!F808:$M$2000,4,FALSE),"")</f>
        <v/>
      </c>
      <c r="H807" s="166" t="str">
        <f>IF(K807&gt;0,VLOOKUP(E807,支出入力表!F808:$M$2000,5,FALSE),"")</f>
        <v/>
      </c>
      <c r="I807" s="168" t="str">
        <f t="shared" si="25"/>
        <v/>
      </c>
      <c r="K807">
        <f t="shared" si="26"/>
        <v>0</v>
      </c>
      <c r="L807">
        <f>IF(+支出入力表!M808="",0,+支出入力表!M808)</f>
        <v>0</v>
      </c>
      <c r="M807">
        <f>IF(支出入力表!S808="",0,支出入力表!S808)</f>
        <v>0</v>
      </c>
    </row>
    <row r="808" spans="2:13" x14ac:dyDescent="0.55000000000000004">
      <c r="B808" s="163" t="str">
        <f>IF(K808&gt;0,支出入力表!A809,"")</f>
        <v/>
      </c>
      <c r="C808" s="164" t="str">
        <f>IF(K808&gt;0,支出入力表!C809,"")</f>
        <v/>
      </c>
      <c r="D808" s="165" t="str">
        <f>IF(K808&gt;0,支出入力表!E809,"")</f>
        <v/>
      </c>
      <c r="E808" s="165" t="str">
        <f>IF(K808&gt;0,支出入力表!F809,"")</f>
        <v/>
      </c>
      <c r="F808" s="164" t="str">
        <f>IF(K808&gt;0,VLOOKUP(E808,支出入力表!F809:$M$2000,3,FALSE),"")</f>
        <v/>
      </c>
      <c r="G808" s="164" t="str">
        <f>IF(K808&gt;0,VLOOKUP(E808,支出入力表!F809:$M$2000,4,FALSE),"")</f>
        <v/>
      </c>
      <c r="H808" s="166" t="str">
        <f>IF(K808&gt;0,VLOOKUP(E808,支出入力表!F809:$M$2000,5,FALSE),"")</f>
        <v/>
      </c>
      <c r="I808" s="168" t="str">
        <f t="shared" si="25"/>
        <v/>
      </c>
      <c r="K808">
        <f t="shared" si="26"/>
        <v>0</v>
      </c>
      <c r="L808">
        <f>IF(+支出入力表!M809="",0,+支出入力表!M809)</f>
        <v>0</v>
      </c>
      <c r="M808">
        <f>IF(支出入力表!S809="",0,支出入力表!S809)</f>
        <v>0</v>
      </c>
    </row>
    <row r="809" spans="2:13" x14ac:dyDescent="0.55000000000000004">
      <c r="B809" s="163" t="str">
        <f>IF(K809&gt;0,支出入力表!A810,"")</f>
        <v/>
      </c>
      <c r="C809" s="164" t="str">
        <f>IF(K809&gt;0,支出入力表!C810,"")</f>
        <v/>
      </c>
      <c r="D809" s="165" t="str">
        <f>IF(K809&gt;0,支出入力表!E810,"")</f>
        <v/>
      </c>
      <c r="E809" s="165" t="str">
        <f>IF(K809&gt;0,支出入力表!F810,"")</f>
        <v/>
      </c>
      <c r="F809" s="164" t="str">
        <f>IF(K809&gt;0,VLOOKUP(E809,支出入力表!F810:$M$2000,3,FALSE),"")</f>
        <v/>
      </c>
      <c r="G809" s="164" t="str">
        <f>IF(K809&gt;0,VLOOKUP(E809,支出入力表!F810:$M$2000,4,FALSE),"")</f>
        <v/>
      </c>
      <c r="H809" s="166" t="str">
        <f>IF(K809&gt;0,VLOOKUP(E809,支出入力表!F810:$M$2000,5,FALSE),"")</f>
        <v/>
      </c>
      <c r="I809" s="168" t="str">
        <f t="shared" si="25"/>
        <v/>
      </c>
      <c r="K809">
        <f t="shared" si="26"/>
        <v>0</v>
      </c>
      <c r="L809">
        <f>IF(+支出入力表!M810="",0,+支出入力表!M810)</f>
        <v>0</v>
      </c>
      <c r="M809">
        <f>IF(支出入力表!S810="",0,支出入力表!S810)</f>
        <v>0</v>
      </c>
    </row>
    <row r="810" spans="2:13" x14ac:dyDescent="0.55000000000000004">
      <c r="B810" s="163" t="str">
        <f>IF(K810&gt;0,支出入力表!A811,"")</f>
        <v/>
      </c>
      <c r="C810" s="164" t="str">
        <f>IF(K810&gt;0,支出入力表!C811,"")</f>
        <v/>
      </c>
      <c r="D810" s="165" t="str">
        <f>IF(K810&gt;0,支出入力表!E811,"")</f>
        <v/>
      </c>
      <c r="E810" s="165" t="str">
        <f>IF(K810&gt;0,支出入力表!F811,"")</f>
        <v/>
      </c>
      <c r="F810" s="164" t="str">
        <f>IF(K810&gt;0,VLOOKUP(E810,支出入力表!F811:$M$2000,3,FALSE),"")</f>
        <v/>
      </c>
      <c r="G810" s="164" t="str">
        <f>IF(K810&gt;0,VLOOKUP(E810,支出入力表!F811:$M$2000,4,FALSE),"")</f>
        <v/>
      </c>
      <c r="H810" s="166" t="str">
        <f>IF(K810&gt;0,VLOOKUP(E810,支出入力表!F811:$M$2000,5,FALSE),"")</f>
        <v/>
      </c>
      <c r="I810" s="168" t="str">
        <f t="shared" si="25"/>
        <v/>
      </c>
      <c r="K810">
        <f t="shared" si="26"/>
        <v>0</v>
      </c>
      <c r="L810">
        <f>IF(+支出入力表!M811="",0,+支出入力表!M811)</f>
        <v>0</v>
      </c>
      <c r="M810">
        <f>IF(支出入力表!S811="",0,支出入力表!S811)</f>
        <v>0</v>
      </c>
    </row>
    <row r="811" spans="2:13" x14ac:dyDescent="0.55000000000000004">
      <c r="B811" s="163" t="str">
        <f>IF(K811&gt;0,支出入力表!A812,"")</f>
        <v/>
      </c>
      <c r="C811" s="164" t="str">
        <f>IF(K811&gt;0,支出入力表!C812,"")</f>
        <v/>
      </c>
      <c r="D811" s="165" t="str">
        <f>IF(K811&gt;0,支出入力表!E812,"")</f>
        <v/>
      </c>
      <c r="E811" s="165" t="str">
        <f>IF(K811&gt;0,支出入力表!F812,"")</f>
        <v/>
      </c>
      <c r="F811" s="164" t="str">
        <f>IF(K811&gt;0,VLOOKUP(E811,支出入力表!F812:$M$2000,3,FALSE),"")</f>
        <v/>
      </c>
      <c r="G811" s="164" t="str">
        <f>IF(K811&gt;0,VLOOKUP(E811,支出入力表!F812:$M$2000,4,FALSE),"")</f>
        <v/>
      </c>
      <c r="H811" s="166" t="str">
        <f>IF(K811&gt;0,VLOOKUP(E811,支出入力表!F812:$M$2000,5,FALSE),"")</f>
        <v/>
      </c>
      <c r="I811" s="168" t="str">
        <f t="shared" si="25"/>
        <v/>
      </c>
      <c r="K811">
        <f t="shared" si="26"/>
        <v>0</v>
      </c>
      <c r="L811">
        <f>IF(+支出入力表!M812="",0,+支出入力表!M812)</f>
        <v>0</v>
      </c>
      <c r="M811">
        <f>IF(支出入力表!S812="",0,支出入力表!S812)</f>
        <v>0</v>
      </c>
    </row>
    <row r="812" spans="2:13" x14ac:dyDescent="0.55000000000000004">
      <c r="B812" s="163" t="str">
        <f>IF(K812&gt;0,支出入力表!A813,"")</f>
        <v/>
      </c>
      <c r="C812" s="164" t="str">
        <f>IF(K812&gt;0,支出入力表!C813,"")</f>
        <v/>
      </c>
      <c r="D812" s="165" t="str">
        <f>IF(K812&gt;0,支出入力表!E813,"")</f>
        <v/>
      </c>
      <c r="E812" s="165" t="str">
        <f>IF(K812&gt;0,支出入力表!F813,"")</f>
        <v/>
      </c>
      <c r="F812" s="164" t="str">
        <f>IF(K812&gt;0,VLOOKUP(E812,支出入力表!F813:$M$2000,3,FALSE),"")</f>
        <v/>
      </c>
      <c r="G812" s="164" t="str">
        <f>IF(K812&gt;0,VLOOKUP(E812,支出入力表!F813:$M$2000,4,FALSE),"")</f>
        <v/>
      </c>
      <c r="H812" s="166" t="str">
        <f>IF(K812&gt;0,VLOOKUP(E812,支出入力表!F813:$M$2000,5,FALSE),"")</f>
        <v/>
      </c>
      <c r="I812" s="168" t="str">
        <f t="shared" si="25"/>
        <v/>
      </c>
      <c r="K812">
        <f t="shared" si="26"/>
        <v>0</v>
      </c>
      <c r="L812">
        <f>IF(+支出入力表!M813="",0,+支出入力表!M813)</f>
        <v>0</v>
      </c>
      <c r="M812">
        <f>IF(支出入力表!S813="",0,支出入力表!S813)</f>
        <v>0</v>
      </c>
    </row>
    <row r="813" spans="2:13" x14ac:dyDescent="0.55000000000000004">
      <c r="B813" s="163" t="str">
        <f>IF(K813&gt;0,支出入力表!A814,"")</f>
        <v/>
      </c>
      <c r="C813" s="164" t="str">
        <f>IF(K813&gt;0,支出入力表!C814,"")</f>
        <v/>
      </c>
      <c r="D813" s="165" t="str">
        <f>IF(K813&gt;0,支出入力表!E814,"")</f>
        <v/>
      </c>
      <c r="E813" s="165" t="str">
        <f>IF(K813&gt;0,支出入力表!F814,"")</f>
        <v/>
      </c>
      <c r="F813" s="164" t="str">
        <f>IF(K813&gt;0,VLOOKUP(E813,支出入力表!F814:$M$2000,3,FALSE),"")</f>
        <v/>
      </c>
      <c r="G813" s="164" t="str">
        <f>IF(K813&gt;0,VLOOKUP(E813,支出入力表!F814:$M$2000,4,FALSE),"")</f>
        <v/>
      </c>
      <c r="H813" s="166" t="str">
        <f>IF(K813&gt;0,VLOOKUP(E813,支出入力表!F814:$M$2000,5,FALSE),"")</f>
        <v/>
      </c>
      <c r="I813" s="168" t="str">
        <f t="shared" si="25"/>
        <v/>
      </c>
      <c r="K813">
        <f t="shared" si="26"/>
        <v>0</v>
      </c>
      <c r="L813">
        <f>IF(+支出入力表!M814="",0,+支出入力表!M814)</f>
        <v>0</v>
      </c>
      <c r="M813">
        <f>IF(支出入力表!S814="",0,支出入力表!S814)</f>
        <v>0</v>
      </c>
    </row>
    <row r="814" spans="2:13" x14ac:dyDescent="0.55000000000000004">
      <c r="B814" s="163" t="str">
        <f>IF(K814&gt;0,支出入力表!A815,"")</f>
        <v/>
      </c>
      <c r="C814" s="164" t="str">
        <f>IF(K814&gt;0,支出入力表!C815,"")</f>
        <v/>
      </c>
      <c r="D814" s="165" t="str">
        <f>IF(K814&gt;0,支出入力表!E815,"")</f>
        <v/>
      </c>
      <c r="E814" s="165" t="str">
        <f>IF(K814&gt;0,支出入力表!F815,"")</f>
        <v/>
      </c>
      <c r="F814" s="164" t="str">
        <f>IF(K814&gt;0,VLOOKUP(E814,支出入力表!F815:$M$2000,3,FALSE),"")</f>
        <v/>
      </c>
      <c r="G814" s="164" t="str">
        <f>IF(K814&gt;0,VLOOKUP(E814,支出入力表!F815:$M$2000,4,FALSE),"")</f>
        <v/>
      </c>
      <c r="H814" s="166" t="str">
        <f>IF(K814&gt;0,VLOOKUP(E814,支出入力表!F815:$M$2000,5,FALSE),"")</f>
        <v/>
      </c>
      <c r="I814" s="168" t="str">
        <f t="shared" si="25"/>
        <v/>
      </c>
      <c r="K814">
        <f t="shared" si="26"/>
        <v>0</v>
      </c>
      <c r="L814">
        <f>IF(+支出入力表!M815="",0,+支出入力表!M815)</f>
        <v>0</v>
      </c>
      <c r="M814">
        <f>IF(支出入力表!S815="",0,支出入力表!S815)</f>
        <v>0</v>
      </c>
    </row>
    <row r="815" spans="2:13" x14ac:dyDescent="0.55000000000000004">
      <c r="B815" s="163" t="str">
        <f>IF(K815&gt;0,支出入力表!A816,"")</f>
        <v/>
      </c>
      <c r="C815" s="164" t="str">
        <f>IF(K815&gt;0,支出入力表!C816,"")</f>
        <v/>
      </c>
      <c r="D815" s="165" t="str">
        <f>IF(K815&gt;0,支出入力表!E816,"")</f>
        <v/>
      </c>
      <c r="E815" s="165" t="str">
        <f>IF(K815&gt;0,支出入力表!F816,"")</f>
        <v/>
      </c>
      <c r="F815" s="164" t="str">
        <f>IF(K815&gt;0,VLOOKUP(E815,支出入力表!F816:$M$2000,3,FALSE),"")</f>
        <v/>
      </c>
      <c r="G815" s="164" t="str">
        <f>IF(K815&gt;0,VLOOKUP(E815,支出入力表!F816:$M$2000,4,FALSE),"")</f>
        <v/>
      </c>
      <c r="H815" s="166" t="str">
        <f>IF(K815&gt;0,VLOOKUP(E815,支出入力表!F816:$M$2000,5,FALSE),"")</f>
        <v/>
      </c>
      <c r="I815" s="168" t="str">
        <f t="shared" si="25"/>
        <v/>
      </c>
      <c r="K815">
        <f t="shared" si="26"/>
        <v>0</v>
      </c>
      <c r="L815">
        <f>IF(+支出入力表!M816="",0,+支出入力表!M816)</f>
        <v>0</v>
      </c>
      <c r="M815">
        <f>IF(支出入力表!S816="",0,支出入力表!S816)</f>
        <v>0</v>
      </c>
    </row>
    <row r="816" spans="2:13" x14ac:dyDescent="0.55000000000000004">
      <c r="B816" s="163" t="str">
        <f>IF(K816&gt;0,支出入力表!A817,"")</f>
        <v/>
      </c>
      <c r="C816" s="164" t="str">
        <f>IF(K816&gt;0,支出入力表!C817,"")</f>
        <v/>
      </c>
      <c r="D816" s="165" t="str">
        <f>IF(K816&gt;0,支出入力表!E817,"")</f>
        <v/>
      </c>
      <c r="E816" s="165" t="str">
        <f>IF(K816&gt;0,支出入力表!F817,"")</f>
        <v/>
      </c>
      <c r="F816" s="164" t="str">
        <f>IF(K816&gt;0,VLOOKUP(E816,支出入力表!F817:$M$2000,3,FALSE),"")</f>
        <v/>
      </c>
      <c r="G816" s="164" t="str">
        <f>IF(K816&gt;0,VLOOKUP(E816,支出入力表!F817:$M$2000,4,FALSE),"")</f>
        <v/>
      </c>
      <c r="H816" s="166" t="str">
        <f>IF(K816&gt;0,VLOOKUP(E816,支出入力表!F817:$M$2000,5,FALSE),"")</f>
        <v/>
      </c>
      <c r="I816" s="168" t="str">
        <f t="shared" si="25"/>
        <v/>
      </c>
      <c r="K816">
        <f t="shared" si="26"/>
        <v>0</v>
      </c>
      <c r="L816">
        <f>IF(+支出入力表!M817="",0,+支出入力表!M817)</f>
        <v>0</v>
      </c>
      <c r="M816">
        <f>IF(支出入力表!S817="",0,支出入力表!S817)</f>
        <v>0</v>
      </c>
    </row>
    <row r="817" spans="2:13" x14ac:dyDescent="0.55000000000000004">
      <c r="B817" s="163" t="str">
        <f>IF(K817&gt;0,支出入力表!A818,"")</f>
        <v/>
      </c>
      <c r="C817" s="164" t="str">
        <f>IF(K817&gt;0,支出入力表!C818,"")</f>
        <v/>
      </c>
      <c r="D817" s="165" t="str">
        <f>IF(K817&gt;0,支出入力表!E818,"")</f>
        <v/>
      </c>
      <c r="E817" s="165" t="str">
        <f>IF(K817&gt;0,支出入力表!F818,"")</f>
        <v/>
      </c>
      <c r="F817" s="164" t="str">
        <f>IF(K817&gt;0,VLOOKUP(E817,支出入力表!F818:$M$2000,3,FALSE),"")</f>
        <v/>
      </c>
      <c r="G817" s="164" t="str">
        <f>IF(K817&gt;0,VLOOKUP(E817,支出入力表!F818:$M$2000,4,FALSE),"")</f>
        <v/>
      </c>
      <c r="H817" s="166" t="str">
        <f>IF(K817&gt;0,VLOOKUP(E817,支出入力表!F818:$M$2000,5,FALSE),"")</f>
        <v/>
      </c>
      <c r="I817" s="168" t="str">
        <f t="shared" si="25"/>
        <v/>
      </c>
      <c r="K817">
        <f t="shared" si="26"/>
        <v>0</v>
      </c>
      <c r="L817">
        <f>IF(+支出入力表!M818="",0,+支出入力表!M818)</f>
        <v>0</v>
      </c>
      <c r="M817">
        <f>IF(支出入力表!S818="",0,支出入力表!S818)</f>
        <v>0</v>
      </c>
    </row>
    <row r="818" spans="2:13" x14ac:dyDescent="0.55000000000000004">
      <c r="B818" s="163" t="str">
        <f>IF(K818&gt;0,支出入力表!A819,"")</f>
        <v/>
      </c>
      <c r="C818" s="164" t="str">
        <f>IF(K818&gt;0,支出入力表!C819,"")</f>
        <v/>
      </c>
      <c r="D818" s="165" t="str">
        <f>IF(K818&gt;0,支出入力表!E819,"")</f>
        <v/>
      </c>
      <c r="E818" s="165" t="str">
        <f>IF(K818&gt;0,支出入力表!F819,"")</f>
        <v/>
      </c>
      <c r="F818" s="164" t="str">
        <f>IF(K818&gt;0,VLOOKUP(E818,支出入力表!F819:$M$2000,3,FALSE),"")</f>
        <v/>
      </c>
      <c r="G818" s="164" t="str">
        <f>IF(K818&gt;0,VLOOKUP(E818,支出入力表!F819:$M$2000,4,FALSE),"")</f>
        <v/>
      </c>
      <c r="H818" s="166" t="str">
        <f>IF(K818&gt;0,VLOOKUP(E818,支出入力表!F819:$M$2000,5,FALSE),"")</f>
        <v/>
      </c>
      <c r="I818" s="168" t="str">
        <f t="shared" si="25"/>
        <v/>
      </c>
      <c r="K818">
        <f t="shared" si="26"/>
        <v>0</v>
      </c>
      <c r="L818">
        <f>IF(+支出入力表!M819="",0,+支出入力表!M819)</f>
        <v>0</v>
      </c>
      <c r="M818">
        <f>IF(支出入力表!S819="",0,支出入力表!S819)</f>
        <v>0</v>
      </c>
    </row>
    <row r="819" spans="2:13" x14ac:dyDescent="0.55000000000000004">
      <c r="B819" s="163" t="str">
        <f>IF(K819&gt;0,支出入力表!A820,"")</f>
        <v/>
      </c>
      <c r="C819" s="164" t="str">
        <f>IF(K819&gt;0,支出入力表!C820,"")</f>
        <v/>
      </c>
      <c r="D819" s="165" t="str">
        <f>IF(K819&gt;0,支出入力表!E820,"")</f>
        <v/>
      </c>
      <c r="E819" s="165" t="str">
        <f>IF(K819&gt;0,支出入力表!F820,"")</f>
        <v/>
      </c>
      <c r="F819" s="164" t="str">
        <f>IF(K819&gt;0,VLOOKUP(E819,支出入力表!F820:$M$2000,3,FALSE),"")</f>
        <v/>
      </c>
      <c r="G819" s="164" t="str">
        <f>IF(K819&gt;0,VLOOKUP(E819,支出入力表!F820:$M$2000,4,FALSE),"")</f>
        <v/>
      </c>
      <c r="H819" s="166" t="str">
        <f>IF(K819&gt;0,VLOOKUP(E819,支出入力表!F820:$M$2000,5,FALSE),"")</f>
        <v/>
      </c>
      <c r="I819" s="168" t="str">
        <f t="shared" si="25"/>
        <v/>
      </c>
      <c r="K819">
        <f t="shared" si="26"/>
        <v>0</v>
      </c>
      <c r="L819">
        <f>IF(+支出入力表!M820="",0,+支出入力表!M820)</f>
        <v>0</v>
      </c>
      <c r="M819">
        <f>IF(支出入力表!S820="",0,支出入力表!S820)</f>
        <v>0</v>
      </c>
    </row>
    <row r="820" spans="2:13" x14ac:dyDescent="0.55000000000000004">
      <c r="B820" s="163" t="str">
        <f>IF(K820&gt;0,支出入力表!A821,"")</f>
        <v/>
      </c>
      <c r="C820" s="164" t="str">
        <f>IF(K820&gt;0,支出入力表!C821,"")</f>
        <v/>
      </c>
      <c r="D820" s="165" t="str">
        <f>IF(K820&gt;0,支出入力表!E821,"")</f>
        <v/>
      </c>
      <c r="E820" s="165" t="str">
        <f>IF(K820&gt;0,支出入力表!F821,"")</f>
        <v/>
      </c>
      <c r="F820" s="164" t="str">
        <f>IF(K820&gt;0,VLOOKUP(E820,支出入力表!F821:$M$2000,3,FALSE),"")</f>
        <v/>
      </c>
      <c r="G820" s="164" t="str">
        <f>IF(K820&gt;0,VLOOKUP(E820,支出入力表!F821:$M$2000,4,FALSE),"")</f>
        <v/>
      </c>
      <c r="H820" s="166" t="str">
        <f>IF(K820&gt;0,VLOOKUP(E820,支出入力表!F821:$M$2000,5,FALSE),"")</f>
        <v/>
      </c>
      <c r="I820" s="168" t="str">
        <f t="shared" si="25"/>
        <v/>
      </c>
      <c r="K820">
        <f t="shared" si="26"/>
        <v>0</v>
      </c>
      <c r="L820">
        <f>IF(+支出入力表!M821="",0,+支出入力表!M821)</f>
        <v>0</v>
      </c>
      <c r="M820">
        <f>IF(支出入力表!S821="",0,支出入力表!S821)</f>
        <v>0</v>
      </c>
    </row>
    <row r="821" spans="2:13" x14ac:dyDescent="0.55000000000000004">
      <c r="B821" s="163" t="str">
        <f>IF(K821&gt;0,支出入力表!A822,"")</f>
        <v/>
      </c>
      <c r="C821" s="164" t="str">
        <f>IF(K821&gt;0,支出入力表!C822,"")</f>
        <v/>
      </c>
      <c r="D821" s="165" t="str">
        <f>IF(K821&gt;0,支出入力表!E822,"")</f>
        <v/>
      </c>
      <c r="E821" s="165" t="str">
        <f>IF(K821&gt;0,支出入力表!F822,"")</f>
        <v/>
      </c>
      <c r="F821" s="164" t="str">
        <f>IF(K821&gt;0,VLOOKUP(E821,支出入力表!F822:$M$2000,3,FALSE),"")</f>
        <v/>
      </c>
      <c r="G821" s="164" t="str">
        <f>IF(K821&gt;0,VLOOKUP(E821,支出入力表!F822:$M$2000,4,FALSE),"")</f>
        <v/>
      </c>
      <c r="H821" s="166" t="str">
        <f>IF(K821&gt;0,VLOOKUP(E821,支出入力表!F822:$M$2000,5,FALSE),"")</f>
        <v/>
      </c>
      <c r="I821" s="168" t="str">
        <f t="shared" si="25"/>
        <v/>
      </c>
      <c r="K821">
        <f t="shared" si="26"/>
        <v>0</v>
      </c>
      <c r="L821">
        <f>IF(+支出入力表!M822="",0,+支出入力表!M822)</f>
        <v>0</v>
      </c>
      <c r="M821">
        <f>IF(支出入力表!S822="",0,支出入力表!S822)</f>
        <v>0</v>
      </c>
    </row>
    <row r="822" spans="2:13" x14ac:dyDescent="0.55000000000000004">
      <c r="B822" s="163" t="str">
        <f>IF(K822&gt;0,支出入力表!A823,"")</f>
        <v/>
      </c>
      <c r="C822" s="164" t="str">
        <f>IF(K822&gt;0,支出入力表!C823,"")</f>
        <v/>
      </c>
      <c r="D822" s="165" t="str">
        <f>IF(K822&gt;0,支出入力表!E823,"")</f>
        <v/>
      </c>
      <c r="E822" s="165" t="str">
        <f>IF(K822&gt;0,支出入力表!F823,"")</f>
        <v/>
      </c>
      <c r="F822" s="164" t="str">
        <f>IF(K822&gt;0,VLOOKUP(E822,支出入力表!F823:$M$2000,3,FALSE),"")</f>
        <v/>
      </c>
      <c r="G822" s="164" t="str">
        <f>IF(K822&gt;0,VLOOKUP(E822,支出入力表!F823:$M$2000,4,FALSE),"")</f>
        <v/>
      </c>
      <c r="H822" s="166" t="str">
        <f>IF(K822&gt;0,VLOOKUP(E822,支出入力表!F823:$M$2000,5,FALSE),"")</f>
        <v/>
      </c>
      <c r="I822" s="168" t="str">
        <f t="shared" si="25"/>
        <v/>
      </c>
      <c r="K822">
        <f t="shared" si="26"/>
        <v>0</v>
      </c>
      <c r="L822">
        <f>IF(+支出入力表!M823="",0,+支出入力表!M823)</f>
        <v>0</v>
      </c>
      <c r="M822">
        <f>IF(支出入力表!S823="",0,支出入力表!S823)</f>
        <v>0</v>
      </c>
    </row>
    <row r="823" spans="2:13" x14ac:dyDescent="0.55000000000000004">
      <c r="B823" s="163" t="str">
        <f>IF(K823&gt;0,支出入力表!A824,"")</f>
        <v/>
      </c>
      <c r="C823" s="164" t="str">
        <f>IF(K823&gt;0,支出入力表!C824,"")</f>
        <v/>
      </c>
      <c r="D823" s="165" t="str">
        <f>IF(K823&gt;0,支出入力表!E824,"")</f>
        <v/>
      </c>
      <c r="E823" s="165" t="str">
        <f>IF(K823&gt;0,支出入力表!F824,"")</f>
        <v/>
      </c>
      <c r="F823" s="164" t="str">
        <f>IF(K823&gt;0,VLOOKUP(E823,支出入力表!F824:$M$2000,3,FALSE),"")</f>
        <v/>
      </c>
      <c r="G823" s="164" t="str">
        <f>IF(K823&gt;0,VLOOKUP(E823,支出入力表!F824:$M$2000,4,FALSE),"")</f>
        <v/>
      </c>
      <c r="H823" s="166" t="str">
        <f>IF(K823&gt;0,VLOOKUP(E823,支出入力表!F824:$M$2000,5,FALSE),"")</f>
        <v/>
      </c>
      <c r="I823" s="168" t="str">
        <f t="shared" si="25"/>
        <v/>
      </c>
      <c r="K823">
        <f t="shared" si="26"/>
        <v>0</v>
      </c>
      <c r="L823">
        <f>IF(+支出入力表!M824="",0,+支出入力表!M824)</f>
        <v>0</v>
      </c>
      <c r="M823">
        <f>IF(支出入力表!S824="",0,支出入力表!S824)</f>
        <v>0</v>
      </c>
    </row>
    <row r="824" spans="2:13" x14ac:dyDescent="0.55000000000000004">
      <c r="B824" s="163" t="str">
        <f>IF(K824&gt;0,支出入力表!A825,"")</f>
        <v/>
      </c>
      <c r="C824" s="164" t="str">
        <f>IF(K824&gt;0,支出入力表!C825,"")</f>
        <v/>
      </c>
      <c r="D824" s="165" t="str">
        <f>IF(K824&gt;0,支出入力表!E825,"")</f>
        <v/>
      </c>
      <c r="E824" s="165" t="str">
        <f>IF(K824&gt;0,支出入力表!F825,"")</f>
        <v/>
      </c>
      <c r="F824" s="164" t="str">
        <f>IF(K824&gt;0,VLOOKUP(E824,支出入力表!F825:$M$2000,3,FALSE),"")</f>
        <v/>
      </c>
      <c r="G824" s="164" t="str">
        <f>IF(K824&gt;0,VLOOKUP(E824,支出入力表!F825:$M$2000,4,FALSE),"")</f>
        <v/>
      </c>
      <c r="H824" s="166" t="str">
        <f>IF(K824&gt;0,VLOOKUP(E824,支出入力表!F825:$M$2000,5,FALSE),"")</f>
        <v/>
      </c>
      <c r="I824" s="168" t="str">
        <f t="shared" si="25"/>
        <v/>
      </c>
      <c r="K824">
        <f t="shared" si="26"/>
        <v>0</v>
      </c>
      <c r="L824">
        <f>IF(+支出入力表!M825="",0,+支出入力表!M825)</f>
        <v>0</v>
      </c>
      <c r="M824">
        <f>IF(支出入力表!S825="",0,支出入力表!S825)</f>
        <v>0</v>
      </c>
    </row>
    <row r="825" spans="2:13" x14ac:dyDescent="0.55000000000000004">
      <c r="B825" s="163" t="str">
        <f>IF(K825&gt;0,支出入力表!A826,"")</f>
        <v/>
      </c>
      <c r="C825" s="164" t="str">
        <f>IF(K825&gt;0,支出入力表!C826,"")</f>
        <v/>
      </c>
      <c r="D825" s="165" t="str">
        <f>IF(K825&gt;0,支出入力表!E826,"")</f>
        <v/>
      </c>
      <c r="E825" s="165" t="str">
        <f>IF(K825&gt;0,支出入力表!F826,"")</f>
        <v/>
      </c>
      <c r="F825" s="164" t="str">
        <f>IF(K825&gt;0,VLOOKUP(E825,支出入力表!F826:$M$2000,3,FALSE),"")</f>
        <v/>
      </c>
      <c r="G825" s="164" t="str">
        <f>IF(K825&gt;0,VLOOKUP(E825,支出入力表!F826:$M$2000,4,FALSE),"")</f>
        <v/>
      </c>
      <c r="H825" s="166" t="str">
        <f>IF(K825&gt;0,VLOOKUP(E825,支出入力表!F826:$M$2000,5,FALSE),"")</f>
        <v/>
      </c>
      <c r="I825" s="168" t="str">
        <f t="shared" si="25"/>
        <v/>
      </c>
      <c r="K825">
        <f t="shared" si="26"/>
        <v>0</v>
      </c>
      <c r="L825">
        <f>IF(+支出入力表!M826="",0,+支出入力表!M826)</f>
        <v>0</v>
      </c>
      <c r="M825">
        <f>IF(支出入力表!S826="",0,支出入力表!S826)</f>
        <v>0</v>
      </c>
    </row>
    <row r="826" spans="2:13" x14ac:dyDescent="0.55000000000000004">
      <c r="B826" s="163" t="str">
        <f>IF(K826&gt;0,支出入力表!A827,"")</f>
        <v/>
      </c>
      <c r="C826" s="164" t="str">
        <f>IF(K826&gt;0,支出入力表!C827,"")</f>
        <v/>
      </c>
      <c r="D826" s="165" t="str">
        <f>IF(K826&gt;0,支出入力表!E827,"")</f>
        <v/>
      </c>
      <c r="E826" s="165" t="str">
        <f>IF(K826&gt;0,支出入力表!F827,"")</f>
        <v/>
      </c>
      <c r="F826" s="164" t="str">
        <f>IF(K826&gt;0,VLOOKUP(E826,支出入力表!F827:$M$2000,3,FALSE),"")</f>
        <v/>
      </c>
      <c r="G826" s="164" t="str">
        <f>IF(K826&gt;0,VLOOKUP(E826,支出入力表!F827:$M$2000,4,FALSE),"")</f>
        <v/>
      </c>
      <c r="H826" s="166" t="str">
        <f>IF(K826&gt;0,VLOOKUP(E826,支出入力表!F827:$M$2000,5,FALSE),"")</f>
        <v/>
      </c>
      <c r="I826" s="168" t="str">
        <f t="shared" si="25"/>
        <v/>
      </c>
      <c r="K826">
        <f t="shared" si="26"/>
        <v>0</v>
      </c>
      <c r="L826">
        <f>IF(+支出入力表!M827="",0,+支出入力表!M827)</f>
        <v>0</v>
      </c>
      <c r="M826">
        <f>IF(支出入力表!S827="",0,支出入力表!S827)</f>
        <v>0</v>
      </c>
    </row>
    <row r="827" spans="2:13" x14ac:dyDescent="0.55000000000000004">
      <c r="B827" s="163" t="str">
        <f>IF(K827&gt;0,支出入力表!A828,"")</f>
        <v/>
      </c>
      <c r="C827" s="164" t="str">
        <f>IF(K827&gt;0,支出入力表!C828,"")</f>
        <v/>
      </c>
      <c r="D827" s="165" t="str">
        <f>IF(K827&gt;0,支出入力表!E828,"")</f>
        <v/>
      </c>
      <c r="E827" s="165" t="str">
        <f>IF(K827&gt;0,支出入力表!F828,"")</f>
        <v/>
      </c>
      <c r="F827" s="164" t="str">
        <f>IF(K827&gt;0,VLOOKUP(E827,支出入力表!F828:$M$2000,3,FALSE),"")</f>
        <v/>
      </c>
      <c r="G827" s="164" t="str">
        <f>IF(K827&gt;0,VLOOKUP(E827,支出入力表!F828:$M$2000,4,FALSE),"")</f>
        <v/>
      </c>
      <c r="H827" s="166" t="str">
        <f>IF(K827&gt;0,VLOOKUP(E827,支出入力表!F828:$M$2000,5,FALSE),"")</f>
        <v/>
      </c>
      <c r="I827" s="168" t="str">
        <f t="shared" si="25"/>
        <v/>
      </c>
      <c r="K827">
        <f t="shared" si="26"/>
        <v>0</v>
      </c>
      <c r="L827">
        <f>IF(+支出入力表!M828="",0,+支出入力表!M828)</f>
        <v>0</v>
      </c>
      <c r="M827">
        <f>IF(支出入力表!S828="",0,支出入力表!S828)</f>
        <v>0</v>
      </c>
    </row>
    <row r="828" spans="2:13" x14ac:dyDescent="0.55000000000000004">
      <c r="B828" s="163" t="str">
        <f>IF(K828&gt;0,支出入力表!A829,"")</f>
        <v/>
      </c>
      <c r="C828" s="164" t="str">
        <f>IF(K828&gt;0,支出入力表!C829,"")</f>
        <v/>
      </c>
      <c r="D828" s="165" t="str">
        <f>IF(K828&gt;0,支出入力表!E829,"")</f>
        <v/>
      </c>
      <c r="E828" s="165" t="str">
        <f>IF(K828&gt;0,支出入力表!F829,"")</f>
        <v/>
      </c>
      <c r="F828" s="164" t="str">
        <f>IF(K828&gt;0,VLOOKUP(E828,支出入力表!F829:$M$2000,3,FALSE),"")</f>
        <v/>
      </c>
      <c r="G828" s="164" t="str">
        <f>IF(K828&gt;0,VLOOKUP(E828,支出入力表!F829:$M$2000,4,FALSE),"")</f>
        <v/>
      </c>
      <c r="H828" s="166" t="str">
        <f>IF(K828&gt;0,VLOOKUP(E828,支出入力表!F829:$M$2000,5,FALSE),"")</f>
        <v/>
      </c>
      <c r="I828" s="168" t="str">
        <f t="shared" si="25"/>
        <v/>
      </c>
      <c r="K828">
        <f t="shared" si="26"/>
        <v>0</v>
      </c>
      <c r="L828">
        <f>IF(+支出入力表!M829="",0,+支出入力表!M829)</f>
        <v>0</v>
      </c>
      <c r="M828">
        <f>IF(支出入力表!S829="",0,支出入力表!S829)</f>
        <v>0</v>
      </c>
    </row>
    <row r="829" spans="2:13" x14ac:dyDescent="0.55000000000000004">
      <c r="B829" s="163" t="str">
        <f>IF(K829&gt;0,支出入力表!A830,"")</f>
        <v/>
      </c>
      <c r="C829" s="164" t="str">
        <f>IF(K829&gt;0,支出入力表!C830,"")</f>
        <v/>
      </c>
      <c r="D829" s="165" t="str">
        <f>IF(K829&gt;0,支出入力表!E830,"")</f>
        <v/>
      </c>
      <c r="E829" s="165" t="str">
        <f>IF(K829&gt;0,支出入力表!F830,"")</f>
        <v/>
      </c>
      <c r="F829" s="164" t="str">
        <f>IF(K829&gt;0,VLOOKUP(E829,支出入力表!F830:$M$2000,3,FALSE),"")</f>
        <v/>
      </c>
      <c r="G829" s="164" t="str">
        <f>IF(K829&gt;0,VLOOKUP(E829,支出入力表!F830:$M$2000,4,FALSE),"")</f>
        <v/>
      </c>
      <c r="H829" s="166" t="str">
        <f>IF(K829&gt;0,VLOOKUP(E829,支出入力表!F830:$M$2000,5,FALSE),"")</f>
        <v/>
      </c>
      <c r="I829" s="168" t="str">
        <f t="shared" si="25"/>
        <v/>
      </c>
      <c r="K829">
        <f t="shared" si="26"/>
        <v>0</v>
      </c>
      <c r="L829">
        <f>IF(+支出入力表!M830="",0,+支出入力表!M830)</f>
        <v>0</v>
      </c>
      <c r="M829">
        <f>IF(支出入力表!S830="",0,支出入力表!S830)</f>
        <v>0</v>
      </c>
    </row>
    <row r="830" spans="2:13" x14ac:dyDescent="0.55000000000000004">
      <c r="B830" s="163" t="str">
        <f>IF(K830&gt;0,支出入力表!A831,"")</f>
        <v/>
      </c>
      <c r="C830" s="164" t="str">
        <f>IF(K830&gt;0,支出入力表!C831,"")</f>
        <v/>
      </c>
      <c r="D830" s="165" t="str">
        <f>IF(K830&gt;0,支出入力表!E831,"")</f>
        <v/>
      </c>
      <c r="E830" s="165" t="str">
        <f>IF(K830&gt;0,支出入力表!F831,"")</f>
        <v/>
      </c>
      <c r="F830" s="164" t="str">
        <f>IF(K830&gt;0,VLOOKUP(E830,支出入力表!F831:$M$2000,3,FALSE),"")</f>
        <v/>
      </c>
      <c r="G830" s="164" t="str">
        <f>IF(K830&gt;0,VLOOKUP(E830,支出入力表!F831:$M$2000,4,FALSE),"")</f>
        <v/>
      </c>
      <c r="H830" s="166" t="str">
        <f>IF(K830&gt;0,VLOOKUP(E830,支出入力表!F831:$M$2000,5,FALSE),"")</f>
        <v/>
      </c>
      <c r="I830" s="168" t="str">
        <f t="shared" si="25"/>
        <v/>
      </c>
      <c r="K830">
        <f t="shared" si="26"/>
        <v>0</v>
      </c>
      <c r="L830">
        <f>IF(+支出入力表!M831="",0,+支出入力表!M831)</f>
        <v>0</v>
      </c>
      <c r="M830">
        <f>IF(支出入力表!S831="",0,支出入力表!S831)</f>
        <v>0</v>
      </c>
    </row>
    <row r="831" spans="2:13" x14ac:dyDescent="0.55000000000000004">
      <c r="B831" s="163" t="str">
        <f>IF(K831&gt;0,支出入力表!A832,"")</f>
        <v/>
      </c>
      <c r="C831" s="164" t="str">
        <f>IF(K831&gt;0,支出入力表!C832,"")</f>
        <v/>
      </c>
      <c r="D831" s="165" t="str">
        <f>IF(K831&gt;0,支出入力表!E832,"")</f>
        <v/>
      </c>
      <c r="E831" s="165" t="str">
        <f>IF(K831&gt;0,支出入力表!F832,"")</f>
        <v/>
      </c>
      <c r="F831" s="164" t="str">
        <f>IF(K831&gt;0,VLOOKUP(E831,支出入力表!F832:$M$2000,3,FALSE),"")</f>
        <v/>
      </c>
      <c r="G831" s="164" t="str">
        <f>IF(K831&gt;0,VLOOKUP(E831,支出入力表!F832:$M$2000,4,FALSE),"")</f>
        <v/>
      </c>
      <c r="H831" s="166" t="str">
        <f>IF(K831&gt;0,VLOOKUP(E831,支出入力表!F832:$M$2000,5,FALSE),"")</f>
        <v/>
      </c>
      <c r="I831" s="168" t="str">
        <f t="shared" si="25"/>
        <v/>
      </c>
      <c r="K831">
        <f t="shared" si="26"/>
        <v>0</v>
      </c>
      <c r="L831">
        <f>IF(+支出入力表!M832="",0,+支出入力表!M832)</f>
        <v>0</v>
      </c>
      <c r="M831">
        <f>IF(支出入力表!S832="",0,支出入力表!S832)</f>
        <v>0</v>
      </c>
    </row>
    <row r="832" spans="2:13" x14ac:dyDescent="0.55000000000000004">
      <c r="B832" s="163" t="str">
        <f>IF(K832&gt;0,支出入力表!A833,"")</f>
        <v/>
      </c>
      <c r="C832" s="164" t="str">
        <f>IF(K832&gt;0,支出入力表!C833,"")</f>
        <v/>
      </c>
      <c r="D832" s="165" t="str">
        <f>IF(K832&gt;0,支出入力表!E833,"")</f>
        <v/>
      </c>
      <c r="E832" s="165" t="str">
        <f>IF(K832&gt;0,支出入力表!F833,"")</f>
        <v/>
      </c>
      <c r="F832" s="164" t="str">
        <f>IF(K832&gt;0,VLOOKUP(E832,支出入力表!F833:$M$2000,3,FALSE),"")</f>
        <v/>
      </c>
      <c r="G832" s="164" t="str">
        <f>IF(K832&gt;0,VLOOKUP(E832,支出入力表!F833:$M$2000,4,FALSE),"")</f>
        <v/>
      </c>
      <c r="H832" s="166" t="str">
        <f>IF(K832&gt;0,VLOOKUP(E832,支出入力表!F833:$M$2000,5,FALSE),"")</f>
        <v/>
      </c>
      <c r="I832" s="168" t="str">
        <f t="shared" si="25"/>
        <v/>
      </c>
      <c r="K832">
        <f t="shared" si="26"/>
        <v>0</v>
      </c>
      <c r="L832">
        <f>IF(+支出入力表!M833="",0,+支出入力表!M833)</f>
        <v>0</v>
      </c>
      <c r="M832">
        <f>IF(支出入力表!S833="",0,支出入力表!S833)</f>
        <v>0</v>
      </c>
    </row>
    <row r="833" spans="2:13" x14ac:dyDescent="0.55000000000000004">
      <c r="B833" s="163" t="str">
        <f>IF(K833&gt;0,支出入力表!A834,"")</f>
        <v/>
      </c>
      <c r="C833" s="164" t="str">
        <f>IF(K833&gt;0,支出入力表!C834,"")</f>
        <v/>
      </c>
      <c r="D833" s="165" t="str">
        <f>IF(K833&gt;0,支出入力表!E834,"")</f>
        <v/>
      </c>
      <c r="E833" s="165" t="str">
        <f>IF(K833&gt;0,支出入力表!F834,"")</f>
        <v/>
      </c>
      <c r="F833" s="164" t="str">
        <f>IF(K833&gt;0,VLOOKUP(E833,支出入力表!F834:$M$2000,3,FALSE),"")</f>
        <v/>
      </c>
      <c r="G833" s="164" t="str">
        <f>IF(K833&gt;0,VLOOKUP(E833,支出入力表!F834:$M$2000,4,FALSE),"")</f>
        <v/>
      </c>
      <c r="H833" s="166" t="str">
        <f>IF(K833&gt;0,VLOOKUP(E833,支出入力表!F834:$M$2000,5,FALSE),"")</f>
        <v/>
      </c>
      <c r="I833" s="168" t="str">
        <f t="shared" si="25"/>
        <v/>
      </c>
      <c r="K833">
        <f t="shared" si="26"/>
        <v>0</v>
      </c>
      <c r="L833">
        <f>IF(+支出入力表!M834="",0,+支出入力表!M834)</f>
        <v>0</v>
      </c>
      <c r="M833">
        <f>IF(支出入力表!S834="",0,支出入力表!S834)</f>
        <v>0</v>
      </c>
    </row>
    <row r="834" spans="2:13" x14ac:dyDescent="0.55000000000000004">
      <c r="B834" s="163" t="str">
        <f>IF(K834&gt;0,支出入力表!A835,"")</f>
        <v/>
      </c>
      <c r="C834" s="164" t="str">
        <f>IF(K834&gt;0,支出入力表!C835,"")</f>
        <v/>
      </c>
      <c r="D834" s="165" t="str">
        <f>IF(K834&gt;0,支出入力表!E835,"")</f>
        <v/>
      </c>
      <c r="E834" s="165" t="str">
        <f>IF(K834&gt;0,支出入力表!F835,"")</f>
        <v/>
      </c>
      <c r="F834" s="164" t="str">
        <f>IF(K834&gt;0,VLOOKUP(E834,支出入力表!F835:$M$2000,3,FALSE),"")</f>
        <v/>
      </c>
      <c r="G834" s="164" t="str">
        <f>IF(K834&gt;0,VLOOKUP(E834,支出入力表!F835:$M$2000,4,FALSE),"")</f>
        <v/>
      </c>
      <c r="H834" s="166" t="str">
        <f>IF(K834&gt;0,VLOOKUP(E834,支出入力表!F835:$M$2000,5,FALSE),"")</f>
        <v/>
      </c>
      <c r="I834" s="168" t="str">
        <f t="shared" si="25"/>
        <v/>
      </c>
      <c r="K834">
        <f t="shared" si="26"/>
        <v>0</v>
      </c>
      <c r="L834">
        <f>IF(+支出入力表!M835="",0,+支出入力表!M835)</f>
        <v>0</v>
      </c>
      <c r="M834">
        <f>IF(支出入力表!S835="",0,支出入力表!S835)</f>
        <v>0</v>
      </c>
    </row>
    <row r="835" spans="2:13" x14ac:dyDescent="0.55000000000000004">
      <c r="B835" s="163" t="str">
        <f>IF(K835&gt;0,支出入力表!A836,"")</f>
        <v/>
      </c>
      <c r="C835" s="164" t="str">
        <f>IF(K835&gt;0,支出入力表!C836,"")</f>
        <v/>
      </c>
      <c r="D835" s="165" t="str">
        <f>IF(K835&gt;0,支出入力表!E836,"")</f>
        <v/>
      </c>
      <c r="E835" s="165" t="str">
        <f>IF(K835&gt;0,支出入力表!F836,"")</f>
        <v/>
      </c>
      <c r="F835" s="164" t="str">
        <f>IF(K835&gt;0,VLOOKUP(E835,支出入力表!F836:$M$2000,3,FALSE),"")</f>
        <v/>
      </c>
      <c r="G835" s="164" t="str">
        <f>IF(K835&gt;0,VLOOKUP(E835,支出入力表!F836:$M$2000,4,FALSE),"")</f>
        <v/>
      </c>
      <c r="H835" s="166" t="str">
        <f>IF(K835&gt;0,VLOOKUP(E835,支出入力表!F836:$M$2000,5,FALSE),"")</f>
        <v/>
      </c>
      <c r="I835" s="168" t="str">
        <f t="shared" si="25"/>
        <v/>
      </c>
      <c r="K835">
        <f t="shared" si="26"/>
        <v>0</v>
      </c>
      <c r="L835">
        <f>IF(+支出入力表!M836="",0,+支出入力表!M836)</f>
        <v>0</v>
      </c>
      <c r="M835">
        <f>IF(支出入力表!S836="",0,支出入力表!S836)</f>
        <v>0</v>
      </c>
    </row>
    <row r="836" spans="2:13" x14ac:dyDescent="0.55000000000000004">
      <c r="B836" s="163" t="str">
        <f>IF(K836&gt;0,支出入力表!A837,"")</f>
        <v/>
      </c>
      <c r="C836" s="164" t="str">
        <f>IF(K836&gt;0,支出入力表!C837,"")</f>
        <v/>
      </c>
      <c r="D836" s="165" t="str">
        <f>IF(K836&gt;0,支出入力表!E837,"")</f>
        <v/>
      </c>
      <c r="E836" s="165" t="str">
        <f>IF(K836&gt;0,支出入力表!F837,"")</f>
        <v/>
      </c>
      <c r="F836" s="164" t="str">
        <f>IF(K836&gt;0,VLOOKUP(E836,支出入力表!F837:$M$2000,3,FALSE),"")</f>
        <v/>
      </c>
      <c r="G836" s="164" t="str">
        <f>IF(K836&gt;0,VLOOKUP(E836,支出入力表!F837:$M$2000,4,FALSE),"")</f>
        <v/>
      </c>
      <c r="H836" s="166" t="str">
        <f>IF(K836&gt;0,VLOOKUP(E836,支出入力表!F837:$M$2000,5,FALSE),"")</f>
        <v/>
      </c>
      <c r="I836" s="168" t="str">
        <f t="shared" si="25"/>
        <v/>
      </c>
      <c r="K836">
        <f t="shared" si="26"/>
        <v>0</v>
      </c>
      <c r="L836">
        <f>IF(+支出入力表!M837="",0,+支出入力表!M837)</f>
        <v>0</v>
      </c>
      <c r="M836">
        <f>IF(支出入力表!S837="",0,支出入力表!S837)</f>
        <v>0</v>
      </c>
    </row>
    <row r="837" spans="2:13" x14ac:dyDescent="0.55000000000000004">
      <c r="B837" s="163" t="str">
        <f>IF(K837&gt;0,支出入力表!A838,"")</f>
        <v/>
      </c>
      <c r="C837" s="164" t="str">
        <f>IF(K837&gt;0,支出入力表!C838,"")</f>
        <v/>
      </c>
      <c r="D837" s="165" t="str">
        <f>IF(K837&gt;0,支出入力表!E838,"")</f>
        <v/>
      </c>
      <c r="E837" s="165" t="str">
        <f>IF(K837&gt;0,支出入力表!F838,"")</f>
        <v/>
      </c>
      <c r="F837" s="164" t="str">
        <f>IF(K837&gt;0,VLOOKUP(E837,支出入力表!F838:$M$2000,3,FALSE),"")</f>
        <v/>
      </c>
      <c r="G837" s="164" t="str">
        <f>IF(K837&gt;0,VLOOKUP(E837,支出入力表!F838:$M$2000,4,FALSE),"")</f>
        <v/>
      </c>
      <c r="H837" s="166" t="str">
        <f>IF(K837&gt;0,VLOOKUP(E837,支出入力表!F838:$M$2000,5,FALSE),"")</f>
        <v/>
      </c>
      <c r="I837" s="168" t="str">
        <f t="shared" si="25"/>
        <v/>
      </c>
      <c r="K837">
        <f t="shared" si="26"/>
        <v>0</v>
      </c>
      <c r="L837">
        <f>IF(+支出入力表!M838="",0,+支出入力表!M838)</f>
        <v>0</v>
      </c>
      <c r="M837">
        <f>IF(支出入力表!S838="",0,支出入力表!S838)</f>
        <v>0</v>
      </c>
    </row>
    <row r="838" spans="2:13" x14ac:dyDescent="0.55000000000000004">
      <c r="B838" s="163" t="str">
        <f>IF(K838&gt;0,支出入力表!A839,"")</f>
        <v/>
      </c>
      <c r="C838" s="164" t="str">
        <f>IF(K838&gt;0,支出入力表!C839,"")</f>
        <v/>
      </c>
      <c r="D838" s="165" t="str">
        <f>IF(K838&gt;0,支出入力表!E839,"")</f>
        <v/>
      </c>
      <c r="E838" s="165" t="str">
        <f>IF(K838&gt;0,支出入力表!F839,"")</f>
        <v/>
      </c>
      <c r="F838" s="164" t="str">
        <f>IF(K838&gt;0,VLOOKUP(E838,支出入力表!F839:$M$2000,3,FALSE),"")</f>
        <v/>
      </c>
      <c r="G838" s="164" t="str">
        <f>IF(K838&gt;0,VLOOKUP(E838,支出入力表!F839:$M$2000,4,FALSE),"")</f>
        <v/>
      </c>
      <c r="H838" s="166" t="str">
        <f>IF(K838&gt;0,VLOOKUP(E838,支出入力表!F839:$M$2000,5,FALSE),"")</f>
        <v/>
      </c>
      <c r="I838" s="168" t="str">
        <f t="shared" ref="I838:I901" si="27">IF(K838&gt;0,K838,"")</f>
        <v/>
      </c>
      <c r="K838">
        <f t="shared" ref="K838:K901" si="28">+L838+M838</f>
        <v>0</v>
      </c>
      <c r="L838">
        <f>IF(+支出入力表!M839="",0,+支出入力表!M839)</f>
        <v>0</v>
      </c>
      <c r="M838">
        <f>IF(支出入力表!S839="",0,支出入力表!S839)</f>
        <v>0</v>
      </c>
    </row>
    <row r="839" spans="2:13" x14ac:dyDescent="0.55000000000000004">
      <c r="B839" s="163" t="str">
        <f>IF(K839&gt;0,支出入力表!A840,"")</f>
        <v/>
      </c>
      <c r="C839" s="164" t="str">
        <f>IF(K839&gt;0,支出入力表!C840,"")</f>
        <v/>
      </c>
      <c r="D839" s="165" t="str">
        <f>IF(K839&gt;0,支出入力表!E840,"")</f>
        <v/>
      </c>
      <c r="E839" s="165" t="str">
        <f>IF(K839&gt;0,支出入力表!F840,"")</f>
        <v/>
      </c>
      <c r="F839" s="164" t="str">
        <f>IF(K839&gt;0,VLOOKUP(E839,支出入力表!F840:$M$2000,3,FALSE),"")</f>
        <v/>
      </c>
      <c r="G839" s="164" t="str">
        <f>IF(K839&gt;0,VLOOKUP(E839,支出入力表!F840:$M$2000,4,FALSE),"")</f>
        <v/>
      </c>
      <c r="H839" s="166" t="str">
        <f>IF(K839&gt;0,VLOOKUP(E839,支出入力表!F840:$M$2000,5,FALSE),"")</f>
        <v/>
      </c>
      <c r="I839" s="168" t="str">
        <f t="shared" si="27"/>
        <v/>
      </c>
      <c r="K839">
        <f t="shared" si="28"/>
        <v>0</v>
      </c>
      <c r="L839">
        <f>IF(+支出入力表!M840="",0,+支出入力表!M840)</f>
        <v>0</v>
      </c>
      <c r="M839">
        <f>IF(支出入力表!S840="",0,支出入力表!S840)</f>
        <v>0</v>
      </c>
    </row>
    <row r="840" spans="2:13" x14ac:dyDescent="0.55000000000000004">
      <c r="B840" s="163" t="str">
        <f>IF(K840&gt;0,支出入力表!A841,"")</f>
        <v/>
      </c>
      <c r="C840" s="164" t="str">
        <f>IF(K840&gt;0,支出入力表!C841,"")</f>
        <v/>
      </c>
      <c r="D840" s="165" t="str">
        <f>IF(K840&gt;0,支出入力表!E841,"")</f>
        <v/>
      </c>
      <c r="E840" s="165" t="str">
        <f>IF(K840&gt;0,支出入力表!F841,"")</f>
        <v/>
      </c>
      <c r="F840" s="164" t="str">
        <f>IF(K840&gt;0,VLOOKUP(E840,支出入力表!F841:$M$2000,3,FALSE),"")</f>
        <v/>
      </c>
      <c r="G840" s="164" t="str">
        <f>IF(K840&gt;0,VLOOKUP(E840,支出入力表!F841:$M$2000,4,FALSE),"")</f>
        <v/>
      </c>
      <c r="H840" s="166" t="str">
        <f>IF(K840&gt;0,VLOOKUP(E840,支出入力表!F841:$M$2000,5,FALSE),"")</f>
        <v/>
      </c>
      <c r="I840" s="168" t="str">
        <f t="shared" si="27"/>
        <v/>
      </c>
      <c r="K840">
        <f t="shared" si="28"/>
        <v>0</v>
      </c>
      <c r="L840">
        <f>IF(+支出入力表!M841="",0,+支出入力表!M841)</f>
        <v>0</v>
      </c>
      <c r="M840">
        <f>IF(支出入力表!S841="",0,支出入力表!S841)</f>
        <v>0</v>
      </c>
    </row>
    <row r="841" spans="2:13" x14ac:dyDescent="0.55000000000000004">
      <c r="B841" s="163" t="str">
        <f>IF(K841&gt;0,支出入力表!A842,"")</f>
        <v/>
      </c>
      <c r="C841" s="164" t="str">
        <f>IF(K841&gt;0,支出入力表!C842,"")</f>
        <v/>
      </c>
      <c r="D841" s="165" t="str">
        <f>IF(K841&gt;0,支出入力表!E842,"")</f>
        <v/>
      </c>
      <c r="E841" s="165" t="str">
        <f>IF(K841&gt;0,支出入力表!F842,"")</f>
        <v/>
      </c>
      <c r="F841" s="164" t="str">
        <f>IF(K841&gt;0,VLOOKUP(E841,支出入力表!F842:$M$2000,3,FALSE),"")</f>
        <v/>
      </c>
      <c r="G841" s="164" t="str">
        <f>IF(K841&gt;0,VLOOKUP(E841,支出入力表!F842:$M$2000,4,FALSE),"")</f>
        <v/>
      </c>
      <c r="H841" s="166" t="str">
        <f>IF(K841&gt;0,VLOOKUP(E841,支出入力表!F842:$M$2000,5,FALSE),"")</f>
        <v/>
      </c>
      <c r="I841" s="168" t="str">
        <f t="shared" si="27"/>
        <v/>
      </c>
      <c r="K841">
        <f t="shared" si="28"/>
        <v>0</v>
      </c>
      <c r="L841">
        <f>IF(+支出入力表!M842="",0,+支出入力表!M842)</f>
        <v>0</v>
      </c>
      <c r="M841">
        <f>IF(支出入力表!S842="",0,支出入力表!S842)</f>
        <v>0</v>
      </c>
    </row>
    <row r="842" spans="2:13" x14ac:dyDescent="0.55000000000000004">
      <c r="B842" s="163" t="str">
        <f>IF(K842&gt;0,支出入力表!A843,"")</f>
        <v/>
      </c>
      <c r="C842" s="164" t="str">
        <f>IF(K842&gt;0,支出入力表!C843,"")</f>
        <v/>
      </c>
      <c r="D842" s="165" t="str">
        <f>IF(K842&gt;0,支出入力表!E843,"")</f>
        <v/>
      </c>
      <c r="E842" s="165" t="str">
        <f>IF(K842&gt;0,支出入力表!F843,"")</f>
        <v/>
      </c>
      <c r="F842" s="164" t="str">
        <f>IF(K842&gt;0,VLOOKUP(E842,支出入力表!F843:$M$2000,3,FALSE),"")</f>
        <v/>
      </c>
      <c r="G842" s="164" t="str">
        <f>IF(K842&gt;0,VLOOKUP(E842,支出入力表!F843:$M$2000,4,FALSE),"")</f>
        <v/>
      </c>
      <c r="H842" s="166" t="str">
        <f>IF(K842&gt;0,VLOOKUP(E842,支出入力表!F843:$M$2000,5,FALSE),"")</f>
        <v/>
      </c>
      <c r="I842" s="168" t="str">
        <f t="shared" si="27"/>
        <v/>
      </c>
      <c r="K842">
        <f t="shared" si="28"/>
        <v>0</v>
      </c>
      <c r="L842">
        <f>IF(+支出入力表!M843="",0,+支出入力表!M843)</f>
        <v>0</v>
      </c>
      <c r="M842">
        <f>IF(支出入力表!S843="",0,支出入力表!S843)</f>
        <v>0</v>
      </c>
    </row>
    <row r="843" spans="2:13" x14ac:dyDescent="0.55000000000000004">
      <c r="B843" s="163" t="str">
        <f>IF(K843&gt;0,支出入力表!A844,"")</f>
        <v/>
      </c>
      <c r="C843" s="164" t="str">
        <f>IF(K843&gt;0,支出入力表!C844,"")</f>
        <v/>
      </c>
      <c r="D843" s="165" t="str">
        <f>IF(K843&gt;0,支出入力表!E844,"")</f>
        <v/>
      </c>
      <c r="E843" s="165" t="str">
        <f>IF(K843&gt;0,支出入力表!F844,"")</f>
        <v/>
      </c>
      <c r="F843" s="164" t="str">
        <f>IF(K843&gt;0,VLOOKUP(E843,支出入力表!F844:$M$2000,3,FALSE),"")</f>
        <v/>
      </c>
      <c r="G843" s="164" t="str">
        <f>IF(K843&gt;0,VLOOKUP(E843,支出入力表!F844:$M$2000,4,FALSE),"")</f>
        <v/>
      </c>
      <c r="H843" s="166" t="str">
        <f>IF(K843&gt;0,VLOOKUP(E843,支出入力表!F844:$M$2000,5,FALSE),"")</f>
        <v/>
      </c>
      <c r="I843" s="168" t="str">
        <f t="shared" si="27"/>
        <v/>
      </c>
      <c r="K843">
        <f t="shared" si="28"/>
        <v>0</v>
      </c>
      <c r="L843">
        <f>IF(+支出入力表!M844="",0,+支出入力表!M844)</f>
        <v>0</v>
      </c>
      <c r="M843">
        <f>IF(支出入力表!S844="",0,支出入力表!S844)</f>
        <v>0</v>
      </c>
    </row>
    <row r="844" spans="2:13" x14ac:dyDescent="0.55000000000000004">
      <c r="B844" s="163" t="str">
        <f>IF(K844&gt;0,支出入力表!A845,"")</f>
        <v/>
      </c>
      <c r="C844" s="164" t="str">
        <f>IF(K844&gt;0,支出入力表!C845,"")</f>
        <v/>
      </c>
      <c r="D844" s="165" t="str">
        <f>IF(K844&gt;0,支出入力表!E845,"")</f>
        <v/>
      </c>
      <c r="E844" s="165" t="str">
        <f>IF(K844&gt;0,支出入力表!F845,"")</f>
        <v/>
      </c>
      <c r="F844" s="164" t="str">
        <f>IF(K844&gt;0,VLOOKUP(E844,支出入力表!F845:$M$2000,3,FALSE),"")</f>
        <v/>
      </c>
      <c r="G844" s="164" t="str">
        <f>IF(K844&gt;0,VLOOKUP(E844,支出入力表!F845:$M$2000,4,FALSE),"")</f>
        <v/>
      </c>
      <c r="H844" s="166" t="str">
        <f>IF(K844&gt;0,VLOOKUP(E844,支出入力表!F845:$M$2000,5,FALSE),"")</f>
        <v/>
      </c>
      <c r="I844" s="168" t="str">
        <f t="shared" si="27"/>
        <v/>
      </c>
      <c r="K844">
        <f t="shared" si="28"/>
        <v>0</v>
      </c>
      <c r="L844">
        <f>IF(+支出入力表!M845="",0,+支出入力表!M845)</f>
        <v>0</v>
      </c>
      <c r="M844">
        <f>IF(支出入力表!S845="",0,支出入力表!S845)</f>
        <v>0</v>
      </c>
    </row>
    <row r="845" spans="2:13" x14ac:dyDescent="0.55000000000000004">
      <c r="B845" s="163" t="str">
        <f>IF(K845&gt;0,支出入力表!A846,"")</f>
        <v/>
      </c>
      <c r="C845" s="164" t="str">
        <f>IF(K845&gt;0,支出入力表!C846,"")</f>
        <v/>
      </c>
      <c r="D845" s="165" t="str">
        <f>IF(K845&gt;0,支出入力表!E846,"")</f>
        <v/>
      </c>
      <c r="E845" s="165" t="str">
        <f>IF(K845&gt;0,支出入力表!F846,"")</f>
        <v/>
      </c>
      <c r="F845" s="164" t="str">
        <f>IF(K845&gt;0,VLOOKUP(E845,支出入力表!F846:$M$2000,3,FALSE),"")</f>
        <v/>
      </c>
      <c r="G845" s="164" t="str">
        <f>IF(K845&gt;0,VLOOKUP(E845,支出入力表!F846:$M$2000,4,FALSE),"")</f>
        <v/>
      </c>
      <c r="H845" s="166" t="str">
        <f>IF(K845&gt;0,VLOOKUP(E845,支出入力表!F846:$M$2000,5,FALSE),"")</f>
        <v/>
      </c>
      <c r="I845" s="168" t="str">
        <f t="shared" si="27"/>
        <v/>
      </c>
      <c r="K845">
        <f t="shared" si="28"/>
        <v>0</v>
      </c>
      <c r="L845">
        <f>IF(+支出入力表!M846="",0,+支出入力表!M846)</f>
        <v>0</v>
      </c>
      <c r="M845">
        <f>IF(支出入力表!S846="",0,支出入力表!S846)</f>
        <v>0</v>
      </c>
    </row>
    <row r="846" spans="2:13" x14ac:dyDescent="0.55000000000000004">
      <c r="B846" s="163" t="str">
        <f>IF(K846&gt;0,支出入力表!A847,"")</f>
        <v/>
      </c>
      <c r="C846" s="164" t="str">
        <f>IF(K846&gt;0,支出入力表!C847,"")</f>
        <v/>
      </c>
      <c r="D846" s="165" t="str">
        <f>IF(K846&gt;0,支出入力表!E847,"")</f>
        <v/>
      </c>
      <c r="E846" s="165" t="str">
        <f>IF(K846&gt;0,支出入力表!F847,"")</f>
        <v/>
      </c>
      <c r="F846" s="164" t="str">
        <f>IF(K846&gt;0,VLOOKUP(E846,支出入力表!F847:$M$2000,3,FALSE),"")</f>
        <v/>
      </c>
      <c r="G846" s="164" t="str">
        <f>IF(K846&gt;0,VLOOKUP(E846,支出入力表!F847:$M$2000,4,FALSE),"")</f>
        <v/>
      </c>
      <c r="H846" s="166" t="str">
        <f>IF(K846&gt;0,VLOOKUP(E846,支出入力表!F847:$M$2000,5,FALSE),"")</f>
        <v/>
      </c>
      <c r="I846" s="168" t="str">
        <f t="shared" si="27"/>
        <v/>
      </c>
      <c r="K846">
        <f t="shared" si="28"/>
        <v>0</v>
      </c>
      <c r="L846">
        <f>IF(+支出入力表!M847="",0,+支出入力表!M847)</f>
        <v>0</v>
      </c>
      <c r="M846">
        <f>IF(支出入力表!S847="",0,支出入力表!S847)</f>
        <v>0</v>
      </c>
    </row>
    <row r="847" spans="2:13" x14ac:dyDescent="0.55000000000000004">
      <c r="B847" s="163" t="str">
        <f>IF(K847&gt;0,支出入力表!A848,"")</f>
        <v/>
      </c>
      <c r="C847" s="164" t="str">
        <f>IF(K847&gt;0,支出入力表!C848,"")</f>
        <v/>
      </c>
      <c r="D847" s="165" t="str">
        <f>IF(K847&gt;0,支出入力表!E848,"")</f>
        <v/>
      </c>
      <c r="E847" s="165" t="str">
        <f>IF(K847&gt;0,支出入力表!F848,"")</f>
        <v/>
      </c>
      <c r="F847" s="164" t="str">
        <f>IF(K847&gt;0,VLOOKUP(E847,支出入力表!F848:$M$2000,3,FALSE),"")</f>
        <v/>
      </c>
      <c r="G847" s="164" t="str">
        <f>IF(K847&gt;0,VLOOKUP(E847,支出入力表!F848:$M$2000,4,FALSE),"")</f>
        <v/>
      </c>
      <c r="H847" s="166" t="str">
        <f>IF(K847&gt;0,VLOOKUP(E847,支出入力表!F848:$M$2000,5,FALSE),"")</f>
        <v/>
      </c>
      <c r="I847" s="168" t="str">
        <f t="shared" si="27"/>
        <v/>
      </c>
      <c r="K847">
        <f t="shared" si="28"/>
        <v>0</v>
      </c>
      <c r="L847">
        <f>IF(+支出入力表!M848="",0,+支出入力表!M848)</f>
        <v>0</v>
      </c>
      <c r="M847">
        <f>IF(支出入力表!S848="",0,支出入力表!S848)</f>
        <v>0</v>
      </c>
    </row>
    <row r="848" spans="2:13" x14ac:dyDescent="0.55000000000000004">
      <c r="B848" s="163" t="str">
        <f>IF(K848&gt;0,支出入力表!A849,"")</f>
        <v/>
      </c>
      <c r="C848" s="164" t="str">
        <f>IF(K848&gt;0,支出入力表!C849,"")</f>
        <v/>
      </c>
      <c r="D848" s="165" t="str">
        <f>IF(K848&gt;0,支出入力表!E849,"")</f>
        <v/>
      </c>
      <c r="E848" s="165" t="str">
        <f>IF(K848&gt;0,支出入力表!F849,"")</f>
        <v/>
      </c>
      <c r="F848" s="164" t="str">
        <f>IF(K848&gt;0,VLOOKUP(E848,支出入力表!F849:$M$2000,3,FALSE),"")</f>
        <v/>
      </c>
      <c r="G848" s="164" t="str">
        <f>IF(K848&gt;0,VLOOKUP(E848,支出入力表!F849:$M$2000,4,FALSE),"")</f>
        <v/>
      </c>
      <c r="H848" s="166" t="str">
        <f>IF(K848&gt;0,VLOOKUP(E848,支出入力表!F849:$M$2000,5,FALSE),"")</f>
        <v/>
      </c>
      <c r="I848" s="168" t="str">
        <f t="shared" si="27"/>
        <v/>
      </c>
      <c r="K848">
        <f t="shared" si="28"/>
        <v>0</v>
      </c>
      <c r="L848">
        <f>IF(+支出入力表!M849="",0,+支出入力表!M849)</f>
        <v>0</v>
      </c>
      <c r="M848">
        <f>IF(支出入力表!S849="",0,支出入力表!S849)</f>
        <v>0</v>
      </c>
    </row>
    <row r="849" spans="2:13" x14ac:dyDescent="0.55000000000000004">
      <c r="B849" s="163" t="str">
        <f>IF(K849&gt;0,支出入力表!A850,"")</f>
        <v/>
      </c>
      <c r="C849" s="164" t="str">
        <f>IF(K849&gt;0,支出入力表!C850,"")</f>
        <v/>
      </c>
      <c r="D849" s="165" t="str">
        <f>IF(K849&gt;0,支出入力表!E850,"")</f>
        <v/>
      </c>
      <c r="E849" s="165" t="str">
        <f>IF(K849&gt;0,支出入力表!F850,"")</f>
        <v/>
      </c>
      <c r="F849" s="164" t="str">
        <f>IF(K849&gt;0,VLOOKUP(E849,支出入力表!F850:$M$2000,3,FALSE),"")</f>
        <v/>
      </c>
      <c r="G849" s="164" t="str">
        <f>IF(K849&gt;0,VLOOKUP(E849,支出入力表!F850:$M$2000,4,FALSE),"")</f>
        <v/>
      </c>
      <c r="H849" s="166" t="str">
        <f>IF(K849&gt;0,VLOOKUP(E849,支出入力表!F850:$M$2000,5,FALSE),"")</f>
        <v/>
      </c>
      <c r="I849" s="168" t="str">
        <f t="shared" si="27"/>
        <v/>
      </c>
      <c r="K849">
        <f t="shared" si="28"/>
        <v>0</v>
      </c>
      <c r="L849">
        <f>IF(+支出入力表!M850="",0,+支出入力表!M850)</f>
        <v>0</v>
      </c>
      <c r="M849">
        <f>IF(支出入力表!S850="",0,支出入力表!S850)</f>
        <v>0</v>
      </c>
    </row>
    <row r="850" spans="2:13" x14ac:dyDescent="0.55000000000000004">
      <c r="B850" s="163" t="str">
        <f>IF(K850&gt;0,支出入力表!A851,"")</f>
        <v/>
      </c>
      <c r="C850" s="164" t="str">
        <f>IF(K850&gt;0,支出入力表!C851,"")</f>
        <v/>
      </c>
      <c r="D850" s="165" t="str">
        <f>IF(K850&gt;0,支出入力表!E851,"")</f>
        <v/>
      </c>
      <c r="E850" s="165" t="str">
        <f>IF(K850&gt;0,支出入力表!F851,"")</f>
        <v/>
      </c>
      <c r="F850" s="164" t="str">
        <f>IF(K850&gt;0,VLOOKUP(E850,支出入力表!F851:$M$2000,3,FALSE),"")</f>
        <v/>
      </c>
      <c r="G850" s="164" t="str">
        <f>IF(K850&gt;0,VLOOKUP(E850,支出入力表!F851:$M$2000,4,FALSE),"")</f>
        <v/>
      </c>
      <c r="H850" s="166" t="str">
        <f>IF(K850&gt;0,VLOOKUP(E850,支出入力表!F851:$M$2000,5,FALSE),"")</f>
        <v/>
      </c>
      <c r="I850" s="168" t="str">
        <f t="shared" si="27"/>
        <v/>
      </c>
      <c r="K850">
        <f t="shared" si="28"/>
        <v>0</v>
      </c>
      <c r="L850">
        <f>IF(+支出入力表!M851="",0,+支出入力表!M851)</f>
        <v>0</v>
      </c>
      <c r="M850">
        <f>IF(支出入力表!S851="",0,支出入力表!S851)</f>
        <v>0</v>
      </c>
    </row>
    <row r="851" spans="2:13" x14ac:dyDescent="0.55000000000000004">
      <c r="B851" s="163" t="str">
        <f>IF(K851&gt;0,支出入力表!A852,"")</f>
        <v/>
      </c>
      <c r="C851" s="164" t="str">
        <f>IF(K851&gt;0,支出入力表!C852,"")</f>
        <v/>
      </c>
      <c r="D851" s="165" t="str">
        <f>IF(K851&gt;0,支出入力表!E852,"")</f>
        <v/>
      </c>
      <c r="E851" s="165" t="str">
        <f>IF(K851&gt;0,支出入力表!F852,"")</f>
        <v/>
      </c>
      <c r="F851" s="164" t="str">
        <f>IF(K851&gt;0,VLOOKUP(E851,支出入力表!F852:$M$2000,3,FALSE),"")</f>
        <v/>
      </c>
      <c r="G851" s="164" t="str">
        <f>IF(K851&gt;0,VLOOKUP(E851,支出入力表!F852:$M$2000,4,FALSE),"")</f>
        <v/>
      </c>
      <c r="H851" s="166" t="str">
        <f>IF(K851&gt;0,VLOOKUP(E851,支出入力表!F852:$M$2000,5,FALSE),"")</f>
        <v/>
      </c>
      <c r="I851" s="168" t="str">
        <f t="shared" si="27"/>
        <v/>
      </c>
      <c r="K851">
        <f t="shared" si="28"/>
        <v>0</v>
      </c>
      <c r="L851">
        <f>IF(+支出入力表!M852="",0,+支出入力表!M852)</f>
        <v>0</v>
      </c>
      <c r="M851">
        <f>IF(支出入力表!S852="",0,支出入力表!S852)</f>
        <v>0</v>
      </c>
    </row>
    <row r="852" spans="2:13" x14ac:dyDescent="0.55000000000000004">
      <c r="B852" s="163" t="str">
        <f>IF(K852&gt;0,支出入力表!A853,"")</f>
        <v/>
      </c>
      <c r="C852" s="164" t="str">
        <f>IF(K852&gt;0,支出入力表!C853,"")</f>
        <v/>
      </c>
      <c r="D852" s="165" t="str">
        <f>IF(K852&gt;0,支出入力表!E853,"")</f>
        <v/>
      </c>
      <c r="E852" s="165" t="str">
        <f>IF(K852&gt;0,支出入力表!F853,"")</f>
        <v/>
      </c>
      <c r="F852" s="164" t="str">
        <f>IF(K852&gt;0,VLOOKUP(E852,支出入力表!F853:$M$2000,3,FALSE),"")</f>
        <v/>
      </c>
      <c r="G852" s="164" t="str">
        <f>IF(K852&gt;0,VLOOKUP(E852,支出入力表!F853:$M$2000,4,FALSE),"")</f>
        <v/>
      </c>
      <c r="H852" s="166" t="str">
        <f>IF(K852&gt;0,VLOOKUP(E852,支出入力表!F853:$M$2000,5,FALSE),"")</f>
        <v/>
      </c>
      <c r="I852" s="168" t="str">
        <f t="shared" si="27"/>
        <v/>
      </c>
      <c r="K852">
        <f t="shared" si="28"/>
        <v>0</v>
      </c>
      <c r="L852">
        <f>IF(+支出入力表!M853="",0,+支出入力表!M853)</f>
        <v>0</v>
      </c>
      <c r="M852">
        <f>IF(支出入力表!S853="",0,支出入力表!S853)</f>
        <v>0</v>
      </c>
    </row>
    <row r="853" spans="2:13" x14ac:dyDescent="0.55000000000000004">
      <c r="B853" s="163" t="str">
        <f>IF(K853&gt;0,支出入力表!A854,"")</f>
        <v/>
      </c>
      <c r="C853" s="164" t="str">
        <f>IF(K853&gt;0,支出入力表!C854,"")</f>
        <v/>
      </c>
      <c r="D853" s="165" t="str">
        <f>IF(K853&gt;0,支出入力表!E854,"")</f>
        <v/>
      </c>
      <c r="E853" s="165" t="str">
        <f>IF(K853&gt;0,支出入力表!F854,"")</f>
        <v/>
      </c>
      <c r="F853" s="164" t="str">
        <f>IF(K853&gt;0,VLOOKUP(E853,支出入力表!F854:$M$2000,3,FALSE),"")</f>
        <v/>
      </c>
      <c r="G853" s="164" t="str">
        <f>IF(K853&gt;0,VLOOKUP(E853,支出入力表!F854:$M$2000,4,FALSE),"")</f>
        <v/>
      </c>
      <c r="H853" s="166" t="str">
        <f>IF(K853&gt;0,VLOOKUP(E853,支出入力表!F854:$M$2000,5,FALSE),"")</f>
        <v/>
      </c>
      <c r="I853" s="168" t="str">
        <f t="shared" si="27"/>
        <v/>
      </c>
      <c r="K853">
        <f t="shared" si="28"/>
        <v>0</v>
      </c>
      <c r="L853">
        <f>IF(+支出入力表!M854="",0,+支出入力表!M854)</f>
        <v>0</v>
      </c>
      <c r="M853">
        <f>IF(支出入力表!S854="",0,支出入力表!S854)</f>
        <v>0</v>
      </c>
    </row>
    <row r="854" spans="2:13" x14ac:dyDescent="0.55000000000000004">
      <c r="B854" s="163" t="str">
        <f>IF(K854&gt;0,支出入力表!A855,"")</f>
        <v/>
      </c>
      <c r="C854" s="164" t="str">
        <f>IF(K854&gt;0,支出入力表!C855,"")</f>
        <v/>
      </c>
      <c r="D854" s="165" t="str">
        <f>IF(K854&gt;0,支出入力表!E855,"")</f>
        <v/>
      </c>
      <c r="E854" s="165" t="str">
        <f>IF(K854&gt;0,支出入力表!F855,"")</f>
        <v/>
      </c>
      <c r="F854" s="164" t="str">
        <f>IF(K854&gt;0,VLOOKUP(E854,支出入力表!F855:$M$2000,3,FALSE),"")</f>
        <v/>
      </c>
      <c r="G854" s="164" t="str">
        <f>IF(K854&gt;0,VLOOKUP(E854,支出入力表!F855:$M$2000,4,FALSE),"")</f>
        <v/>
      </c>
      <c r="H854" s="166" t="str">
        <f>IF(K854&gt;0,VLOOKUP(E854,支出入力表!F855:$M$2000,5,FALSE),"")</f>
        <v/>
      </c>
      <c r="I854" s="168" t="str">
        <f t="shared" si="27"/>
        <v/>
      </c>
      <c r="K854">
        <f t="shared" si="28"/>
        <v>0</v>
      </c>
      <c r="L854">
        <f>IF(+支出入力表!M855="",0,+支出入力表!M855)</f>
        <v>0</v>
      </c>
      <c r="M854">
        <f>IF(支出入力表!S855="",0,支出入力表!S855)</f>
        <v>0</v>
      </c>
    </row>
    <row r="855" spans="2:13" x14ac:dyDescent="0.55000000000000004">
      <c r="B855" s="163" t="str">
        <f>IF(K855&gt;0,支出入力表!A856,"")</f>
        <v/>
      </c>
      <c r="C855" s="164" t="str">
        <f>IF(K855&gt;0,支出入力表!C856,"")</f>
        <v/>
      </c>
      <c r="D855" s="165" t="str">
        <f>IF(K855&gt;0,支出入力表!E856,"")</f>
        <v/>
      </c>
      <c r="E855" s="165" t="str">
        <f>IF(K855&gt;0,支出入力表!F856,"")</f>
        <v/>
      </c>
      <c r="F855" s="164" t="str">
        <f>IF(K855&gt;0,VLOOKUP(E855,支出入力表!F856:$M$2000,3,FALSE),"")</f>
        <v/>
      </c>
      <c r="G855" s="164" t="str">
        <f>IF(K855&gt;0,VLOOKUP(E855,支出入力表!F856:$M$2000,4,FALSE),"")</f>
        <v/>
      </c>
      <c r="H855" s="166" t="str">
        <f>IF(K855&gt;0,VLOOKUP(E855,支出入力表!F856:$M$2000,5,FALSE),"")</f>
        <v/>
      </c>
      <c r="I855" s="168" t="str">
        <f t="shared" si="27"/>
        <v/>
      </c>
      <c r="K855">
        <f t="shared" si="28"/>
        <v>0</v>
      </c>
      <c r="L855">
        <f>IF(+支出入力表!M856="",0,+支出入力表!M856)</f>
        <v>0</v>
      </c>
      <c r="M855">
        <f>IF(支出入力表!S856="",0,支出入力表!S856)</f>
        <v>0</v>
      </c>
    </row>
    <row r="856" spans="2:13" x14ac:dyDescent="0.55000000000000004">
      <c r="B856" s="163" t="str">
        <f>IF(K856&gt;0,支出入力表!A857,"")</f>
        <v/>
      </c>
      <c r="C856" s="164" t="str">
        <f>IF(K856&gt;0,支出入力表!C857,"")</f>
        <v/>
      </c>
      <c r="D856" s="165" t="str">
        <f>IF(K856&gt;0,支出入力表!E857,"")</f>
        <v/>
      </c>
      <c r="E856" s="165" t="str">
        <f>IF(K856&gt;0,支出入力表!F857,"")</f>
        <v/>
      </c>
      <c r="F856" s="164" t="str">
        <f>IF(K856&gt;0,VLOOKUP(E856,支出入力表!F857:$M$2000,3,FALSE),"")</f>
        <v/>
      </c>
      <c r="G856" s="164" t="str">
        <f>IF(K856&gt;0,VLOOKUP(E856,支出入力表!F857:$M$2000,4,FALSE),"")</f>
        <v/>
      </c>
      <c r="H856" s="166" t="str">
        <f>IF(K856&gt;0,VLOOKUP(E856,支出入力表!F857:$M$2000,5,FALSE),"")</f>
        <v/>
      </c>
      <c r="I856" s="168" t="str">
        <f t="shared" si="27"/>
        <v/>
      </c>
      <c r="K856">
        <f t="shared" si="28"/>
        <v>0</v>
      </c>
      <c r="L856">
        <f>IF(+支出入力表!M857="",0,+支出入力表!M857)</f>
        <v>0</v>
      </c>
      <c r="M856">
        <f>IF(支出入力表!S857="",0,支出入力表!S857)</f>
        <v>0</v>
      </c>
    </row>
    <row r="857" spans="2:13" x14ac:dyDescent="0.55000000000000004">
      <c r="B857" s="163" t="str">
        <f>IF(K857&gt;0,支出入力表!A858,"")</f>
        <v/>
      </c>
      <c r="C857" s="164" t="str">
        <f>IF(K857&gt;0,支出入力表!C858,"")</f>
        <v/>
      </c>
      <c r="D857" s="165" t="str">
        <f>IF(K857&gt;0,支出入力表!E858,"")</f>
        <v/>
      </c>
      <c r="E857" s="165" t="str">
        <f>IF(K857&gt;0,支出入力表!F858,"")</f>
        <v/>
      </c>
      <c r="F857" s="164" t="str">
        <f>IF(K857&gt;0,VLOOKUP(E857,支出入力表!F858:$M$2000,3,FALSE),"")</f>
        <v/>
      </c>
      <c r="G857" s="164" t="str">
        <f>IF(K857&gt;0,VLOOKUP(E857,支出入力表!F858:$M$2000,4,FALSE),"")</f>
        <v/>
      </c>
      <c r="H857" s="166" t="str">
        <f>IF(K857&gt;0,VLOOKUP(E857,支出入力表!F858:$M$2000,5,FALSE),"")</f>
        <v/>
      </c>
      <c r="I857" s="168" t="str">
        <f t="shared" si="27"/>
        <v/>
      </c>
      <c r="K857">
        <f t="shared" si="28"/>
        <v>0</v>
      </c>
      <c r="L857">
        <f>IF(+支出入力表!M858="",0,+支出入力表!M858)</f>
        <v>0</v>
      </c>
      <c r="M857">
        <f>IF(支出入力表!S858="",0,支出入力表!S858)</f>
        <v>0</v>
      </c>
    </row>
    <row r="858" spans="2:13" x14ac:dyDescent="0.55000000000000004">
      <c r="B858" s="163" t="str">
        <f>IF(K858&gt;0,支出入力表!A859,"")</f>
        <v/>
      </c>
      <c r="C858" s="164" t="str">
        <f>IF(K858&gt;0,支出入力表!C859,"")</f>
        <v/>
      </c>
      <c r="D858" s="165" t="str">
        <f>IF(K858&gt;0,支出入力表!E859,"")</f>
        <v/>
      </c>
      <c r="E858" s="165" t="str">
        <f>IF(K858&gt;0,支出入力表!F859,"")</f>
        <v/>
      </c>
      <c r="F858" s="164" t="str">
        <f>IF(K858&gt;0,VLOOKUP(E858,支出入力表!F859:$M$2000,3,FALSE),"")</f>
        <v/>
      </c>
      <c r="G858" s="164" t="str">
        <f>IF(K858&gt;0,VLOOKUP(E858,支出入力表!F859:$M$2000,4,FALSE),"")</f>
        <v/>
      </c>
      <c r="H858" s="166" t="str">
        <f>IF(K858&gt;0,VLOOKUP(E858,支出入力表!F859:$M$2000,5,FALSE),"")</f>
        <v/>
      </c>
      <c r="I858" s="168" t="str">
        <f t="shared" si="27"/>
        <v/>
      </c>
      <c r="K858">
        <f t="shared" si="28"/>
        <v>0</v>
      </c>
      <c r="L858">
        <f>IF(+支出入力表!M859="",0,+支出入力表!M859)</f>
        <v>0</v>
      </c>
      <c r="M858">
        <f>IF(支出入力表!S859="",0,支出入力表!S859)</f>
        <v>0</v>
      </c>
    </row>
    <row r="859" spans="2:13" x14ac:dyDescent="0.55000000000000004">
      <c r="B859" s="163" t="str">
        <f>IF(K859&gt;0,支出入力表!A860,"")</f>
        <v/>
      </c>
      <c r="C859" s="164" t="str">
        <f>IF(K859&gt;0,支出入力表!C860,"")</f>
        <v/>
      </c>
      <c r="D859" s="165" t="str">
        <f>IF(K859&gt;0,支出入力表!E860,"")</f>
        <v/>
      </c>
      <c r="E859" s="165" t="str">
        <f>IF(K859&gt;0,支出入力表!F860,"")</f>
        <v/>
      </c>
      <c r="F859" s="164" t="str">
        <f>IF(K859&gt;0,VLOOKUP(E859,支出入力表!F860:$M$2000,3,FALSE),"")</f>
        <v/>
      </c>
      <c r="G859" s="164" t="str">
        <f>IF(K859&gt;0,VLOOKUP(E859,支出入力表!F860:$M$2000,4,FALSE),"")</f>
        <v/>
      </c>
      <c r="H859" s="166" t="str">
        <f>IF(K859&gt;0,VLOOKUP(E859,支出入力表!F860:$M$2000,5,FALSE),"")</f>
        <v/>
      </c>
      <c r="I859" s="168" t="str">
        <f t="shared" si="27"/>
        <v/>
      </c>
      <c r="K859">
        <f t="shared" si="28"/>
        <v>0</v>
      </c>
      <c r="L859">
        <f>IF(+支出入力表!M860="",0,+支出入力表!M860)</f>
        <v>0</v>
      </c>
      <c r="M859">
        <f>IF(支出入力表!S860="",0,支出入力表!S860)</f>
        <v>0</v>
      </c>
    </row>
    <row r="860" spans="2:13" x14ac:dyDescent="0.55000000000000004">
      <c r="B860" s="163" t="str">
        <f>IF(K860&gt;0,支出入力表!A861,"")</f>
        <v/>
      </c>
      <c r="C860" s="164" t="str">
        <f>IF(K860&gt;0,支出入力表!C861,"")</f>
        <v/>
      </c>
      <c r="D860" s="165" t="str">
        <f>IF(K860&gt;0,支出入力表!E861,"")</f>
        <v/>
      </c>
      <c r="E860" s="165" t="str">
        <f>IF(K860&gt;0,支出入力表!F861,"")</f>
        <v/>
      </c>
      <c r="F860" s="164" t="str">
        <f>IF(K860&gt;0,VLOOKUP(E860,支出入力表!F861:$M$2000,3,FALSE),"")</f>
        <v/>
      </c>
      <c r="G860" s="164" t="str">
        <f>IF(K860&gt;0,VLOOKUP(E860,支出入力表!F861:$M$2000,4,FALSE),"")</f>
        <v/>
      </c>
      <c r="H860" s="166" t="str">
        <f>IF(K860&gt;0,VLOOKUP(E860,支出入力表!F861:$M$2000,5,FALSE),"")</f>
        <v/>
      </c>
      <c r="I860" s="168" t="str">
        <f t="shared" si="27"/>
        <v/>
      </c>
      <c r="K860">
        <f t="shared" si="28"/>
        <v>0</v>
      </c>
      <c r="L860">
        <f>IF(+支出入力表!M861="",0,+支出入力表!M861)</f>
        <v>0</v>
      </c>
      <c r="M860">
        <f>IF(支出入力表!S861="",0,支出入力表!S861)</f>
        <v>0</v>
      </c>
    </row>
    <row r="861" spans="2:13" x14ac:dyDescent="0.55000000000000004">
      <c r="B861" s="163" t="str">
        <f>IF(K861&gt;0,支出入力表!A862,"")</f>
        <v/>
      </c>
      <c r="C861" s="164" t="str">
        <f>IF(K861&gt;0,支出入力表!C862,"")</f>
        <v/>
      </c>
      <c r="D861" s="165" t="str">
        <f>IF(K861&gt;0,支出入力表!E862,"")</f>
        <v/>
      </c>
      <c r="E861" s="165" t="str">
        <f>IF(K861&gt;0,支出入力表!F862,"")</f>
        <v/>
      </c>
      <c r="F861" s="164" t="str">
        <f>IF(K861&gt;0,VLOOKUP(E861,支出入力表!F862:$M$2000,3,FALSE),"")</f>
        <v/>
      </c>
      <c r="G861" s="164" t="str">
        <f>IF(K861&gt;0,VLOOKUP(E861,支出入力表!F862:$M$2000,4,FALSE),"")</f>
        <v/>
      </c>
      <c r="H861" s="166" t="str">
        <f>IF(K861&gt;0,VLOOKUP(E861,支出入力表!F862:$M$2000,5,FALSE),"")</f>
        <v/>
      </c>
      <c r="I861" s="168" t="str">
        <f t="shared" si="27"/>
        <v/>
      </c>
      <c r="K861">
        <f t="shared" si="28"/>
        <v>0</v>
      </c>
      <c r="L861">
        <f>IF(+支出入力表!M862="",0,+支出入力表!M862)</f>
        <v>0</v>
      </c>
      <c r="M861">
        <f>IF(支出入力表!S862="",0,支出入力表!S862)</f>
        <v>0</v>
      </c>
    </row>
    <row r="862" spans="2:13" x14ac:dyDescent="0.55000000000000004">
      <c r="B862" s="163" t="str">
        <f>IF(K862&gt;0,支出入力表!A863,"")</f>
        <v/>
      </c>
      <c r="C862" s="164" t="str">
        <f>IF(K862&gt;0,支出入力表!C863,"")</f>
        <v/>
      </c>
      <c r="D862" s="165" t="str">
        <f>IF(K862&gt;0,支出入力表!E863,"")</f>
        <v/>
      </c>
      <c r="E862" s="165" t="str">
        <f>IF(K862&gt;0,支出入力表!F863,"")</f>
        <v/>
      </c>
      <c r="F862" s="164" t="str">
        <f>IF(K862&gt;0,VLOOKUP(E862,支出入力表!F863:$M$2000,3,FALSE),"")</f>
        <v/>
      </c>
      <c r="G862" s="164" t="str">
        <f>IF(K862&gt;0,VLOOKUP(E862,支出入力表!F863:$M$2000,4,FALSE),"")</f>
        <v/>
      </c>
      <c r="H862" s="166" t="str">
        <f>IF(K862&gt;0,VLOOKUP(E862,支出入力表!F863:$M$2000,5,FALSE),"")</f>
        <v/>
      </c>
      <c r="I862" s="168" t="str">
        <f t="shared" si="27"/>
        <v/>
      </c>
      <c r="K862">
        <f t="shared" si="28"/>
        <v>0</v>
      </c>
      <c r="L862">
        <f>IF(+支出入力表!M863="",0,+支出入力表!M863)</f>
        <v>0</v>
      </c>
      <c r="M862">
        <f>IF(支出入力表!S863="",0,支出入力表!S863)</f>
        <v>0</v>
      </c>
    </row>
    <row r="863" spans="2:13" x14ac:dyDescent="0.55000000000000004">
      <c r="B863" s="163" t="str">
        <f>IF(K863&gt;0,支出入力表!A864,"")</f>
        <v/>
      </c>
      <c r="C863" s="164" t="str">
        <f>IF(K863&gt;0,支出入力表!C864,"")</f>
        <v/>
      </c>
      <c r="D863" s="165" t="str">
        <f>IF(K863&gt;0,支出入力表!E864,"")</f>
        <v/>
      </c>
      <c r="E863" s="165" t="str">
        <f>IF(K863&gt;0,支出入力表!F864,"")</f>
        <v/>
      </c>
      <c r="F863" s="164" t="str">
        <f>IF(K863&gt;0,VLOOKUP(E863,支出入力表!F864:$M$2000,3,FALSE),"")</f>
        <v/>
      </c>
      <c r="G863" s="164" t="str">
        <f>IF(K863&gt;0,VLOOKUP(E863,支出入力表!F864:$M$2000,4,FALSE),"")</f>
        <v/>
      </c>
      <c r="H863" s="166" t="str">
        <f>IF(K863&gt;0,VLOOKUP(E863,支出入力表!F864:$M$2000,5,FALSE),"")</f>
        <v/>
      </c>
      <c r="I863" s="168" t="str">
        <f t="shared" si="27"/>
        <v/>
      </c>
      <c r="K863">
        <f t="shared" si="28"/>
        <v>0</v>
      </c>
      <c r="L863">
        <f>IF(+支出入力表!M864="",0,+支出入力表!M864)</f>
        <v>0</v>
      </c>
      <c r="M863">
        <f>IF(支出入力表!S864="",0,支出入力表!S864)</f>
        <v>0</v>
      </c>
    </row>
    <row r="864" spans="2:13" x14ac:dyDescent="0.55000000000000004">
      <c r="B864" s="163" t="str">
        <f>IF(K864&gt;0,支出入力表!A865,"")</f>
        <v/>
      </c>
      <c r="C864" s="164" t="str">
        <f>IF(K864&gt;0,支出入力表!C865,"")</f>
        <v/>
      </c>
      <c r="D864" s="165" t="str">
        <f>IF(K864&gt;0,支出入力表!E865,"")</f>
        <v/>
      </c>
      <c r="E864" s="165" t="str">
        <f>IF(K864&gt;0,支出入力表!F865,"")</f>
        <v/>
      </c>
      <c r="F864" s="164" t="str">
        <f>IF(K864&gt;0,VLOOKUP(E864,支出入力表!F865:$M$2000,3,FALSE),"")</f>
        <v/>
      </c>
      <c r="G864" s="164" t="str">
        <f>IF(K864&gt;0,VLOOKUP(E864,支出入力表!F865:$M$2000,4,FALSE),"")</f>
        <v/>
      </c>
      <c r="H864" s="166" t="str">
        <f>IF(K864&gt;0,VLOOKUP(E864,支出入力表!F865:$M$2000,5,FALSE),"")</f>
        <v/>
      </c>
      <c r="I864" s="168" t="str">
        <f t="shared" si="27"/>
        <v/>
      </c>
      <c r="K864">
        <f t="shared" si="28"/>
        <v>0</v>
      </c>
      <c r="L864">
        <f>IF(+支出入力表!M865="",0,+支出入力表!M865)</f>
        <v>0</v>
      </c>
      <c r="M864">
        <f>IF(支出入力表!S865="",0,支出入力表!S865)</f>
        <v>0</v>
      </c>
    </row>
    <row r="865" spans="2:13" x14ac:dyDescent="0.55000000000000004">
      <c r="B865" s="163" t="str">
        <f>IF(K865&gt;0,支出入力表!A866,"")</f>
        <v/>
      </c>
      <c r="C865" s="164" t="str">
        <f>IF(K865&gt;0,支出入力表!C866,"")</f>
        <v/>
      </c>
      <c r="D865" s="165" t="str">
        <f>IF(K865&gt;0,支出入力表!E866,"")</f>
        <v/>
      </c>
      <c r="E865" s="165" t="str">
        <f>IF(K865&gt;0,支出入力表!F866,"")</f>
        <v/>
      </c>
      <c r="F865" s="164" t="str">
        <f>IF(K865&gt;0,VLOOKUP(E865,支出入力表!F866:$M$2000,3,FALSE),"")</f>
        <v/>
      </c>
      <c r="G865" s="164" t="str">
        <f>IF(K865&gt;0,VLOOKUP(E865,支出入力表!F866:$M$2000,4,FALSE),"")</f>
        <v/>
      </c>
      <c r="H865" s="166" t="str">
        <f>IF(K865&gt;0,VLOOKUP(E865,支出入力表!F866:$M$2000,5,FALSE),"")</f>
        <v/>
      </c>
      <c r="I865" s="168" t="str">
        <f t="shared" si="27"/>
        <v/>
      </c>
      <c r="K865">
        <f t="shared" si="28"/>
        <v>0</v>
      </c>
      <c r="L865">
        <f>IF(+支出入力表!M866="",0,+支出入力表!M866)</f>
        <v>0</v>
      </c>
      <c r="M865">
        <f>IF(支出入力表!S866="",0,支出入力表!S866)</f>
        <v>0</v>
      </c>
    </row>
    <row r="866" spans="2:13" x14ac:dyDescent="0.55000000000000004">
      <c r="B866" s="163" t="str">
        <f>IF(K866&gt;0,支出入力表!A867,"")</f>
        <v/>
      </c>
      <c r="C866" s="164" t="str">
        <f>IF(K866&gt;0,支出入力表!C867,"")</f>
        <v/>
      </c>
      <c r="D866" s="165" t="str">
        <f>IF(K866&gt;0,支出入力表!E867,"")</f>
        <v/>
      </c>
      <c r="E866" s="165" t="str">
        <f>IF(K866&gt;0,支出入力表!F867,"")</f>
        <v/>
      </c>
      <c r="F866" s="164" t="str">
        <f>IF(K866&gt;0,VLOOKUP(E866,支出入力表!F867:$M$2000,3,FALSE),"")</f>
        <v/>
      </c>
      <c r="G866" s="164" t="str">
        <f>IF(K866&gt;0,VLOOKUP(E866,支出入力表!F867:$M$2000,4,FALSE),"")</f>
        <v/>
      </c>
      <c r="H866" s="166" t="str">
        <f>IF(K866&gt;0,VLOOKUP(E866,支出入力表!F867:$M$2000,5,FALSE),"")</f>
        <v/>
      </c>
      <c r="I866" s="168" t="str">
        <f t="shared" si="27"/>
        <v/>
      </c>
      <c r="K866">
        <f t="shared" si="28"/>
        <v>0</v>
      </c>
      <c r="L866">
        <f>IF(+支出入力表!M867="",0,+支出入力表!M867)</f>
        <v>0</v>
      </c>
      <c r="M866">
        <f>IF(支出入力表!S867="",0,支出入力表!S867)</f>
        <v>0</v>
      </c>
    </row>
    <row r="867" spans="2:13" x14ac:dyDescent="0.55000000000000004">
      <c r="B867" s="163" t="str">
        <f>IF(K867&gt;0,支出入力表!A868,"")</f>
        <v/>
      </c>
      <c r="C867" s="164" t="str">
        <f>IF(K867&gt;0,支出入力表!C868,"")</f>
        <v/>
      </c>
      <c r="D867" s="165" t="str">
        <f>IF(K867&gt;0,支出入力表!E868,"")</f>
        <v/>
      </c>
      <c r="E867" s="165" t="str">
        <f>IF(K867&gt;0,支出入力表!F868,"")</f>
        <v/>
      </c>
      <c r="F867" s="164" t="str">
        <f>IF(K867&gt;0,VLOOKUP(E867,支出入力表!F868:$M$2000,3,FALSE),"")</f>
        <v/>
      </c>
      <c r="G867" s="164" t="str">
        <f>IF(K867&gt;0,VLOOKUP(E867,支出入力表!F868:$M$2000,4,FALSE),"")</f>
        <v/>
      </c>
      <c r="H867" s="166" t="str">
        <f>IF(K867&gt;0,VLOOKUP(E867,支出入力表!F868:$M$2000,5,FALSE),"")</f>
        <v/>
      </c>
      <c r="I867" s="168" t="str">
        <f t="shared" si="27"/>
        <v/>
      </c>
      <c r="K867">
        <f t="shared" si="28"/>
        <v>0</v>
      </c>
      <c r="L867">
        <f>IF(+支出入力表!M868="",0,+支出入力表!M868)</f>
        <v>0</v>
      </c>
      <c r="M867">
        <f>IF(支出入力表!S868="",0,支出入力表!S868)</f>
        <v>0</v>
      </c>
    </row>
    <row r="868" spans="2:13" x14ac:dyDescent="0.55000000000000004">
      <c r="B868" s="163" t="str">
        <f>IF(K868&gt;0,支出入力表!A869,"")</f>
        <v/>
      </c>
      <c r="C868" s="164" t="str">
        <f>IF(K868&gt;0,支出入力表!C869,"")</f>
        <v/>
      </c>
      <c r="D868" s="165" t="str">
        <f>IF(K868&gt;0,支出入力表!E869,"")</f>
        <v/>
      </c>
      <c r="E868" s="165" t="str">
        <f>IF(K868&gt;0,支出入力表!F869,"")</f>
        <v/>
      </c>
      <c r="F868" s="164" t="str">
        <f>IF(K868&gt;0,VLOOKUP(E868,支出入力表!F869:$M$2000,3,FALSE),"")</f>
        <v/>
      </c>
      <c r="G868" s="164" t="str">
        <f>IF(K868&gt;0,VLOOKUP(E868,支出入力表!F869:$M$2000,4,FALSE),"")</f>
        <v/>
      </c>
      <c r="H868" s="166" t="str">
        <f>IF(K868&gt;0,VLOOKUP(E868,支出入力表!F869:$M$2000,5,FALSE),"")</f>
        <v/>
      </c>
      <c r="I868" s="168" t="str">
        <f t="shared" si="27"/>
        <v/>
      </c>
      <c r="K868">
        <f t="shared" si="28"/>
        <v>0</v>
      </c>
      <c r="L868">
        <f>IF(+支出入力表!M869="",0,+支出入力表!M869)</f>
        <v>0</v>
      </c>
      <c r="M868">
        <f>IF(支出入力表!S869="",0,支出入力表!S869)</f>
        <v>0</v>
      </c>
    </row>
    <row r="869" spans="2:13" x14ac:dyDescent="0.55000000000000004">
      <c r="B869" s="163" t="str">
        <f>IF(K869&gt;0,支出入力表!A870,"")</f>
        <v/>
      </c>
      <c r="C869" s="164" t="str">
        <f>IF(K869&gt;0,支出入力表!C870,"")</f>
        <v/>
      </c>
      <c r="D869" s="165" t="str">
        <f>IF(K869&gt;0,支出入力表!E870,"")</f>
        <v/>
      </c>
      <c r="E869" s="165" t="str">
        <f>IF(K869&gt;0,支出入力表!F870,"")</f>
        <v/>
      </c>
      <c r="F869" s="164" t="str">
        <f>IF(K869&gt;0,VLOOKUP(E869,支出入力表!F870:$M$2000,3,FALSE),"")</f>
        <v/>
      </c>
      <c r="G869" s="164" t="str">
        <f>IF(K869&gt;0,VLOOKUP(E869,支出入力表!F870:$M$2000,4,FALSE),"")</f>
        <v/>
      </c>
      <c r="H869" s="166" t="str">
        <f>IF(K869&gt;0,VLOOKUP(E869,支出入力表!F870:$M$2000,5,FALSE),"")</f>
        <v/>
      </c>
      <c r="I869" s="168" t="str">
        <f t="shared" si="27"/>
        <v/>
      </c>
      <c r="K869">
        <f t="shared" si="28"/>
        <v>0</v>
      </c>
      <c r="L869">
        <f>IF(+支出入力表!M870="",0,+支出入力表!M870)</f>
        <v>0</v>
      </c>
      <c r="M869">
        <f>IF(支出入力表!S870="",0,支出入力表!S870)</f>
        <v>0</v>
      </c>
    </row>
    <row r="870" spans="2:13" x14ac:dyDescent="0.55000000000000004">
      <c r="B870" s="163" t="str">
        <f>IF(K870&gt;0,支出入力表!A871,"")</f>
        <v/>
      </c>
      <c r="C870" s="164" t="str">
        <f>IF(K870&gt;0,支出入力表!C871,"")</f>
        <v/>
      </c>
      <c r="D870" s="165" t="str">
        <f>IF(K870&gt;0,支出入力表!E871,"")</f>
        <v/>
      </c>
      <c r="E870" s="165" t="str">
        <f>IF(K870&gt;0,支出入力表!F871,"")</f>
        <v/>
      </c>
      <c r="F870" s="164" t="str">
        <f>IF(K870&gt;0,VLOOKUP(E870,支出入力表!F871:$M$2000,3,FALSE),"")</f>
        <v/>
      </c>
      <c r="G870" s="164" t="str">
        <f>IF(K870&gt;0,VLOOKUP(E870,支出入力表!F871:$M$2000,4,FALSE),"")</f>
        <v/>
      </c>
      <c r="H870" s="166" t="str">
        <f>IF(K870&gt;0,VLOOKUP(E870,支出入力表!F871:$M$2000,5,FALSE),"")</f>
        <v/>
      </c>
      <c r="I870" s="168" t="str">
        <f t="shared" si="27"/>
        <v/>
      </c>
      <c r="K870">
        <f t="shared" si="28"/>
        <v>0</v>
      </c>
      <c r="L870">
        <f>IF(+支出入力表!M871="",0,+支出入力表!M871)</f>
        <v>0</v>
      </c>
      <c r="M870">
        <f>IF(支出入力表!S871="",0,支出入力表!S871)</f>
        <v>0</v>
      </c>
    </row>
    <row r="871" spans="2:13" x14ac:dyDescent="0.55000000000000004">
      <c r="B871" s="163" t="str">
        <f>IF(K871&gt;0,支出入力表!A872,"")</f>
        <v/>
      </c>
      <c r="C871" s="164" t="str">
        <f>IF(K871&gt;0,支出入力表!C872,"")</f>
        <v/>
      </c>
      <c r="D871" s="165" t="str">
        <f>IF(K871&gt;0,支出入力表!E872,"")</f>
        <v/>
      </c>
      <c r="E871" s="165" t="str">
        <f>IF(K871&gt;0,支出入力表!F872,"")</f>
        <v/>
      </c>
      <c r="F871" s="164" t="str">
        <f>IF(K871&gt;0,VLOOKUP(E871,支出入力表!F872:$M$2000,3,FALSE),"")</f>
        <v/>
      </c>
      <c r="G871" s="164" t="str">
        <f>IF(K871&gt;0,VLOOKUP(E871,支出入力表!F872:$M$2000,4,FALSE),"")</f>
        <v/>
      </c>
      <c r="H871" s="166" t="str">
        <f>IF(K871&gt;0,VLOOKUP(E871,支出入力表!F872:$M$2000,5,FALSE),"")</f>
        <v/>
      </c>
      <c r="I871" s="168" t="str">
        <f t="shared" si="27"/>
        <v/>
      </c>
      <c r="K871">
        <f t="shared" si="28"/>
        <v>0</v>
      </c>
      <c r="L871">
        <f>IF(+支出入力表!M872="",0,+支出入力表!M872)</f>
        <v>0</v>
      </c>
      <c r="M871">
        <f>IF(支出入力表!S872="",0,支出入力表!S872)</f>
        <v>0</v>
      </c>
    </row>
    <row r="872" spans="2:13" x14ac:dyDescent="0.55000000000000004">
      <c r="B872" s="163" t="str">
        <f>IF(K872&gt;0,支出入力表!A873,"")</f>
        <v/>
      </c>
      <c r="C872" s="164" t="str">
        <f>IF(K872&gt;0,支出入力表!C873,"")</f>
        <v/>
      </c>
      <c r="D872" s="165" t="str">
        <f>IF(K872&gt;0,支出入力表!E873,"")</f>
        <v/>
      </c>
      <c r="E872" s="165" t="str">
        <f>IF(K872&gt;0,支出入力表!F873,"")</f>
        <v/>
      </c>
      <c r="F872" s="164" t="str">
        <f>IF(K872&gt;0,VLOOKUP(E872,支出入力表!F873:$M$2000,3,FALSE),"")</f>
        <v/>
      </c>
      <c r="G872" s="164" t="str">
        <f>IF(K872&gt;0,VLOOKUP(E872,支出入力表!F873:$M$2000,4,FALSE),"")</f>
        <v/>
      </c>
      <c r="H872" s="166" t="str">
        <f>IF(K872&gt;0,VLOOKUP(E872,支出入力表!F873:$M$2000,5,FALSE),"")</f>
        <v/>
      </c>
      <c r="I872" s="168" t="str">
        <f t="shared" si="27"/>
        <v/>
      </c>
      <c r="K872">
        <f t="shared" si="28"/>
        <v>0</v>
      </c>
      <c r="L872">
        <f>IF(+支出入力表!M873="",0,+支出入力表!M873)</f>
        <v>0</v>
      </c>
      <c r="M872">
        <f>IF(支出入力表!S873="",0,支出入力表!S873)</f>
        <v>0</v>
      </c>
    </row>
    <row r="873" spans="2:13" x14ac:dyDescent="0.55000000000000004">
      <c r="B873" s="163" t="str">
        <f>IF(K873&gt;0,支出入力表!A874,"")</f>
        <v/>
      </c>
      <c r="C873" s="164" t="str">
        <f>IF(K873&gt;0,支出入力表!C874,"")</f>
        <v/>
      </c>
      <c r="D873" s="165" t="str">
        <f>IF(K873&gt;0,支出入力表!E874,"")</f>
        <v/>
      </c>
      <c r="E873" s="165" t="str">
        <f>IF(K873&gt;0,支出入力表!F874,"")</f>
        <v/>
      </c>
      <c r="F873" s="164" t="str">
        <f>IF(K873&gt;0,VLOOKUP(E873,支出入力表!F874:$M$2000,3,FALSE),"")</f>
        <v/>
      </c>
      <c r="G873" s="164" t="str">
        <f>IF(K873&gt;0,VLOOKUP(E873,支出入力表!F874:$M$2000,4,FALSE),"")</f>
        <v/>
      </c>
      <c r="H873" s="166" t="str">
        <f>IF(K873&gt;0,VLOOKUP(E873,支出入力表!F874:$M$2000,5,FALSE),"")</f>
        <v/>
      </c>
      <c r="I873" s="168" t="str">
        <f t="shared" si="27"/>
        <v/>
      </c>
      <c r="K873">
        <f t="shared" si="28"/>
        <v>0</v>
      </c>
      <c r="L873">
        <f>IF(+支出入力表!M874="",0,+支出入力表!M874)</f>
        <v>0</v>
      </c>
      <c r="M873">
        <f>IF(支出入力表!S874="",0,支出入力表!S874)</f>
        <v>0</v>
      </c>
    </row>
    <row r="874" spans="2:13" x14ac:dyDescent="0.55000000000000004">
      <c r="B874" s="163" t="str">
        <f>IF(K874&gt;0,支出入力表!A875,"")</f>
        <v/>
      </c>
      <c r="C874" s="164" t="str">
        <f>IF(K874&gt;0,支出入力表!C875,"")</f>
        <v/>
      </c>
      <c r="D874" s="165" t="str">
        <f>IF(K874&gt;0,支出入力表!E875,"")</f>
        <v/>
      </c>
      <c r="E874" s="165" t="str">
        <f>IF(K874&gt;0,支出入力表!F875,"")</f>
        <v/>
      </c>
      <c r="F874" s="164" t="str">
        <f>IF(K874&gt;0,VLOOKUP(E874,支出入力表!F875:$M$2000,3,FALSE),"")</f>
        <v/>
      </c>
      <c r="G874" s="164" t="str">
        <f>IF(K874&gt;0,VLOOKUP(E874,支出入力表!F875:$M$2000,4,FALSE),"")</f>
        <v/>
      </c>
      <c r="H874" s="166" t="str">
        <f>IF(K874&gt;0,VLOOKUP(E874,支出入力表!F875:$M$2000,5,FALSE),"")</f>
        <v/>
      </c>
      <c r="I874" s="168" t="str">
        <f t="shared" si="27"/>
        <v/>
      </c>
      <c r="K874">
        <f t="shared" si="28"/>
        <v>0</v>
      </c>
      <c r="L874">
        <f>IF(+支出入力表!M875="",0,+支出入力表!M875)</f>
        <v>0</v>
      </c>
      <c r="M874">
        <f>IF(支出入力表!S875="",0,支出入力表!S875)</f>
        <v>0</v>
      </c>
    </row>
    <row r="875" spans="2:13" x14ac:dyDescent="0.55000000000000004">
      <c r="B875" s="163" t="str">
        <f>IF(K875&gt;0,支出入力表!A876,"")</f>
        <v/>
      </c>
      <c r="C875" s="164" t="str">
        <f>IF(K875&gt;0,支出入力表!C876,"")</f>
        <v/>
      </c>
      <c r="D875" s="165" t="str">
        <f>IF(K875&gt;0,支出入力表!E876,"")</f>
        <v/>
      </c>
      <c r="E875" s="165" t="str">
        <f>IF(K875&gt;0,支出入力表!F876,"")</f>
        <v/>
      </c>
      <c r="F875" s="164" t="str">
        <f>IF(K875&gt;0,VLOOKUP(E875,支出入力表!F876:$M$2000,3,FALSE),"")</f>
        <v/>
      </c>
      <c r="G875" s="164" t="str">
        <f>IF(K875&gt;0,VLOOKUP(E875,支出入力表!F876:$M$2000,4,FALSE),"")</f>
        <v/>
      </c>
      <c r="H875" s="166" t="str">
        <f>IF(K875&gt;0,VLOOKUP(E875,支出入力表!F876:$M$2000,5,FALSE),"")</f>
        <v/>
      </c>
      <c r="I875" s="168" t="str">
        <f t="shared" si="27"/>
        <v/>
      </c>
      <c r="K875">
        <f t="shared" si="28"/>
        <v>0</v>
      </c>
      <c r="L875">
        <f>IF(+支出入力表!M876="",0,+支出入力表!M876)</f>
        <v>0</v>
      </c>
      <c r="M875">
        <f>IF(支出入力表!S876="",0,支出入力表!S876)</f>
        <v>0</v>
      </c>
    </row>
    <row r="876" spans="2:13" x14ac:dyDescent="0.55000000000000004">
      <c r="B876" s="163" t="str">
        <f>IF(K876&gt;0,支出入力表!A877,"")</f>
        <v/>
      </c>
      <c r="C876" s="164" t="str">
        <f>IF(K876&gt;0,支出入力表!C877,"")</f>
        <v/>
      </c>
      <c r="D876" s="165" t="str">
        <f>IF(K876&gt;0,支出入力表!E877,"")</f>
        <v/>
      </c>
      <c r="E876" s="165" t="str">
        <f>IF(K876&gt;0,支出入力表!F877,"")</f>
        <v/>
      </c>
      <c r="F876" s="164" t="str">
        <f>IF(K876&gt;0,VLOOKUP(E876,支出入力表!F877:$M$2000,3,FALSE),"")</f>
        <v/>
      </c>
      <c r="G876" s="164" t="str">
        <f>IF(K876&gt;0,VLOOKUP(E876,支出入力表!F877:$M$2000,4,FALSE),"")</f>
        <v/>
      </c>
      <c r="H876" s="166" t="str">
        <f>IF(K876&gt;0,VLOOKUP(E876,支出入力表!F877:$M$2000,5,FALSE),"")</f>
        <v/>
      </c>
      <c r="I876" s="168" t="str">
        <f t="shared" si="27"/>
        <v/>
      </c>
      <c r="K876">
        <f t="shared" si="28"/>
        <v>0</v>
      </c>
      <c r="L876">
        <f>IF(+支出入力表!M877="",0,+支出入力表!M877)</f>
        <v>0</v>
      </c>
      <c r="M876">
        <f>IF(支出入力表!S877="",0,支出入力表!S877)</f>
        <v>0</v>
      </c>
    </row>
    <row r="877" spans="2:13" x14ac:dyDescent="0.55000000000000004">
      <c r="B877" s="163" t="str">
        <f>IF(K877&gt;0,支出入力表!A878,"")</f>
        <v/>
      </c>
      <c r="C877" s="164" t="str">
        <f>IF(K877&gt;0,支出入力表!C878,"")</f>
        <v/>
      </c>
      <c r="D877" s="165" t="str">
        <f>IF(K877&gt;0,支出入力表!E878,"")</f>
        <v/>
      </c>
      <c r="E877" s="165" t="str">
        <f>IF(K877&gt;0,支出入力表!F878,"")</f>
        <v/>
      </c>
      <c r="F877" s="164" t="str">
        <f>IF(K877&gt;0,VLOOKUP(E877,支出入力表!F878:$M$2000,3,FALSE),"")</f>
        <v/>
      </c>
      <c r="G877" s="164" t="str">
        <f>IF(K877&gt;0,VLOOKUP(E877,支出入力表!F878:$M$2000,4,FALSE),"")</f>
        <v/>
      </c>
      <c r="H877" s="166" t="str">
        <f>IF(K877&gt;0,VLOOKUP(E877,支出入力表!F878:$M$2000,5,FALSE),"")</f>
        <v/>
      </c>
      <c r="I877" s="168" t="str">
        <f t="shared" si="27"/>
        <v/>
      </c>
      <c r="K877">
        <f t="shared" si="28"/>
        <v>0</v>
      </c>
      <c r="L877">
        <f>IF(+支出入力表!M878="",0,+支出入力表!M878)</f>
        <v>0</v>
      </c>
      <c r="M877">
        <f>IF(支出入力表!S878="",0,支出入力表!S878)</f>
        <v>0</v>
      </c>
    </row>
    <row r="878" spans="2:13" x14ac:dyDescent="0.55000000000000004">
      <c r="B878" s="163" t="str">
        <f>IF(K878&gt;0,支出入力表!A879,"")</f>
        <v/>
      </c>
      <c r="C878" s="164" t="str">
        <f>IF(K878&gt;0,支出入力表!C879,"")</f>
        <v/>
      </c>
      <c r="D878" s="165" t="str">
        <f>IF(K878&gt;0,支出入力表!E879,"")</f>
        <v/>
      </c>
      <c r="E878" s="165" t="str">
        <f>IF(K878&gt;0,支出入力表!F879,"")</f>
        <v/>
      </c>
      <c r="F878" s="164" t="str">
        <f>IF(K878&gt;0,VLOOKUP(E878,支出入力表!F879:$M$2000,3,FALSE),"")</f>
        <v/>
      </c>
      <c r="G878" s="164" t="str">
        <f>IF(K878&gt;0,VLOOKUP(E878,支出入力表!F879:$M$2000,4,FALSE),"")</f>
        <v/>
      </c>
      <c r="H878" s="166" t="str">
        <f>IF(K878&gt;0,VLOOKUP(E878,支出入力表!F879:$M$2000,5,FALSE),"")</f>
        <v/>
      </c>
      <c r="I878" s="168" t="str">
        <f t="shared" si="27"/>
        <v/>
      </c>
      <c r="K878">
        <f t="shared" si="28"/>
        <v>0</v>
      </c>
      <c r="L878">
        <f>IF(+支出入力表!M879="",0,+支出入力表!M879)</f>
        <v>0</v>
      </c>
      <c r="M878">
        <f>IF(支出入力表!S879="",0,支出入力表!S879)</f>
        <v>0</v>
      </c>
    </row>
    <row r="879" spans="2:13" x14ac:dyDescent="0.55000000000000004">
      <c r="B879" s="163" t="str">
        <f>IF(K879&gt;0,支出入力表!A880,"")</f>
        <v/>
      </c>
      <c r="C879" s="164" t="str">
        <f>IF(K879&gt;0,支出入力表!C880,"")</f>
        <v/>
      </c>
      <c r="D879" s="165" t="str">
        <f>IF(K879&gt;0,支出入力表!E880,"")</f>
        <v/>
      </c>
      <c r="E879" s="165" t="str">
        <f>IF(K879&gt;0,支出入力表!F880,"")</f>
        <v/>
      </c>
      <c r="F879" s="164" t="str">
        <f>IF(K879&gt;0,VLOOKUP(E879,支出入力表!F880:$M$2000,3,FALSE),"")</f>
        <v/>
      </c>
      <c r="G879" s="164" t="str">
        <f>IF(K879&gt;0,VLOOKUP(E879,支出入力表!F880:$M$2000,4,FALSE),"")</f>
        <v/>
      </c>
      <c r="H879" s="166" t="str">
        <f>IF(K879&gt;0,VLOOKUP(E879,支出入力表!F880:$M$2000,5,FALSE),"")</f>
        <v/>
      </c>
      <c r="I879" s="168" t="str">
        <f t="shared" si="27"/>
        <v/>
      </c>
      <c r="K879">
        <f t="shared" si="28"/>
        <v>0</v>
      </c>
      <c r="L879">
        <f>IF(+支出入力表!M880="",0,+支出入力表!M880)</f>
        <v>0</v>
      </c>
      <c r="M879">
        <f>IF(支出入力表!S880="",0,支出入力表!S880)</f>
        <v>0</v>
      </c>
    </row>
    <row r="880" spans="2:13" x14ac:dyDescent="0.55000000000000004">
      <c r="B880" s="163" t="str">
        <f>IF(K880&gt;0,支出入力表!A881,"")</f>
        <v/>
      </c>
      <c r="C880" s="164" t="str">
        <f>IF(K880&gt;0,支出入力表!C881,"")</f>
        <v/>
      </c>
      <c r="D880" s="165" t="str">
        <f>IF(K880&gt;0,支出入力表!E881,"")</f>
        <v/>
      </c>
      <c r="E880" s="165" t="str">
        <f>IF(K880&gt;0,支出入力表!F881,"")</f>
        <v/>
      </c>
      <c r="F880" s="164" t="str">
        <f>IF(K880&gt;0,VLOOKUP(E880,支出入力表!F881:$M$2000,3,FALSE),"")</f>
        <v/>
      </c>
      <c r="G880" s="164" t="str">
        <f>IF(K880&gt;0,VLOOKUP(E880,支出入力表!F881:$M$2000,4,FALSE),"")</f>
        <v/>
      </c>
      <c r="H880" s="166" t="str">
        <f>IF(K880&gt;0,VLOOKUP(E880,支出入力表!F881:$M$2000,5,FALSE),"")</f>
        <v/>
      </c>
      <c r="I880" s="168" t="str">
        <f t="shared" si="27"/>
        <v/>
      </c>
      <c r="K880">
        <f t="shared" si="28"/>
        <v>0</v>
      </c>
      <c r="L880">
        <f>IF(+支出入力表!M881="",0,+支出入力表!M881)</f>
        <v>0</v>
      </c>
      <c r="M880">
        <f>IF(支出入力表!S881="",0,支出入力表!S881)</f>
        <v>0</v>
      </c>
    </row>
    <row r="881" spans="2:13" x14ac:dyDescent="0.55000000000000004">
      <c r="B881" s="163" t="str">
        <f>IF(K881&gt;0,支出入力表!A882,"")</f>
        <v/>
      </c>
      <c r="C881" s="164" t="str">
        <f>IF(K881&gt;0,支出入力表!C882,"")</f>
        <v/>
      </c>
      <c r="D881" s="165" t="str">
        <f>IF(K881&gt;0,支出入力表!E882,"")</f>
        <v/>
      </c>
      <c r="E881" s="165" t="str">
        <f>IF(K881&gt;0,支出入力表!F882,"")</f>
        <v/>
      </c>
      <c r="F881" s="164" t="str">
        <f>IF(K881&gt;0,VLOOKUP(E881,支出入力表!F882:$M$2000,3,FALSE),"")</f>
        <v/>
      </c>
      <c r="G881" s="164" t="str">
        <f>IF(K881&gt;0,VLOOKUP(E881,支出入力表!F882:$M$2000,4,FALSE),"")</f>
        <v/>
      </c>
      <c r="H881" s="166" t="str">
        <f>IF(K881&gt;0,VLOOKUP(E881,支出入力表!F882:$M$2000,5,FALSE),"")</f>
        <v/>
      </c>
      <c r="I881" s="168" t="str">
        <f t="shared" si="27"/>
        <v/>
      </c>
      <c r="K881">
        <f t="shared" si="28"/>
        <v>0</v>
      </c>
      <c r="L881">
        <f>IF(+支出入力表!M882="",0,+支出入力表!M882)</f>
        <v>0</v>
      </c>
      <c r="M881">
        <f>IF(支出入力表!S882="",0,支出入力表!S882)</f>
        <v>0</v>
      </c>
    </row>
    <row r="882" spans="2:13" x14ac:dyDescent="0.55000000000000004">
      <c r="B882" s="163" t="str">
        <f>IF(K882&gt;0,支出入力表!A883,"")</f>
        <v/>
      </c>
      <c r="C882" s="164" t="str">
        <f>IF(K882&gt;0,支出入力表!C883,"")</f>
        <v/>
      </c>
      <c r="D882" s="165" t="str">
        <f>IF(K882&gt;0,支出入力表!E883,"")</f>
        <v/>
      </c>
      <c r="E882" s="165" t="str">
        <f>IF(K882&gt;0,支出入力表!F883,"")</f>
        <v/>
      </c>
      <c r="F882" s="164" t="str">
        <f>IF(K882&gt;0,VLOOKUP(E882,支出入力表!F883:$M$2000,3,FALSE),"")</f>
        <v/>
      </c>
      <c r="G882" s="164" t="str">
        <f>IF(K882&gt;0,VLOOKUP(E882,支出入力表!F883:$M$2000,4,FALSE),"")</f>
        <v/>
      </c>
      <c r="H882" s="166" t="str">
        <f>IF(K882&gt;0,VLOOKUP(E882,支出入力表!F883:$M$2000,5,FALSE),"")</f>
        <v/>
      </c>
      <c r="I882" s="168" t="str">
        <f t="shared" si="27"/>
        <v/>
      </c>
      <c r="K882">
        <f t="shared" si="28"/>
        <v>0</v>
      </c>
      <c r="L882">
        <f>IF(+支出入力表!M883="",0,+支出入力表!M883)</f>
        <v>0</v>
      </c>
      <c r="M882">
        <f>IF(支出入力表!S883="",0,支出入力表!S883)</f>
        <v>0</v>
      </c>
    </row>
    <row r="883" spans="2:13" x14ac:dyDescent="0.55000000000000004">
      <c r="B883" s="163" t="str">
        <f>IF(K883&gt;0,支出入力表!A884,"")</f>
        <v/>
      </c>
      <c r="C883" s="164" t="str">
        <f>IF(K883&gt;0,支出入力表!C884,"")</f>
        <v/>
      </c>
      <c r="D883" s="165" t="str">
        <f>IF(K883&gt;0,支出入力表!E884,"")</f>
        <v/>
      </c>
      <c r="E883" s="165" t="str">
        <f>IF(K883&gt;0,支出入力表!F884,"")</f>
        <v/>
      </c>
      <c r="F883" s="164" t="str">
        <f>IF(K883&gt;0,VLOOKUP(E883,支出入力表!F884:$M$2000,3,FALSE),"")</f>
        <v/>
      </c>
      <c r="G883" s="164" t="str">
        <f>IF(K883&gt;0,VLOOKUP(E883,支出入力表!F884:$M$2000,4,FALSE),"")</f>
        <v/>
      </c>
      <c r="H883" s="166" t="str">
        <f>IF(K883&gt;0,VLOOKUP(E883,支出入力表!F884:$M$2000,5,FALSE),"")</f>
        <v/>
      </c>
      <c r="I883" s="168" t="str">
        <f t="shared" si="27"/>
        <v/>
      </c>
      <c r="K883">
        <f t="shared" si="28"/>
        <v>0</v>
      </c>
      <c r="L883">
        <f>IF(+支出入力表!M884="",0,+支出入力表!M884)</f>
        <v>0</v>
      </c>
      <c r="M883">
        <f>IF(支出入力表!S884="",0,支出入力表!S884)</f>
        <v>0</v>
      </c>
    </row>
    <row r="884" spans="2:13" x14ac:dyDescent="0.55000000000000004">
      <c r="B884" s="163" t="str">
        <f>IF(K884&gt;0,支出入力表!A885,"")</f>
        <v/>
      </c>
      <c r="C884" s="164" t="str">
        <f>IF(K884&gt;0,支出入力表!C885,"")</f>
        <v/>
      </c>
      <c r="D884" s="165" t="str">
        <f>IF(K884&gt;0,支出入力表!E885,"")</f>
        <v/>
      </c>
      <c r="E884" s="165" t="str">
        <f>IF(K884&gt;0,支出入力表!F885,"")</f>
        <v/>
      </c>
      <c r="F884" s="164" t="str">
        <f>IF(K884&gt;0,VLOOKUP(E884,支出入力表!F885:$M$2000,3,FALSE),"")</f>
        <v/>
      </c>
      <c r="G884" s="164" t="str">
        <f>IF(K884&gt;0,VLOOKUP(E884,支出入力表!F885:$M$2000,4,FALSE),"")</f>
        <v/>
      </c>
      <c r="H884" s="166" t="str">
        <f>IF(K884&gt;0,VLOOKUP(E884,支出入力表!F885:$M$2000,5,FALSE),"")</f>
        <v/>
      </c>
      <c r="I884" s="168" t="str">
        <f t="shared" si="27"/>
        <v/>
      </c>
      <c r="K884">
        <f t="shared" si="28"/>
        <v>0</v>
      </c>
      <c r="L884">
        <f>IF(+支出入力表!M885="",0,+支出入力表!M885)</f>
        <v>0</v>
      </c>
      <c r="M884">
        <f>IF(支出入力表!S885="",0,支出入力表!S885)</f>
        <v>0</v>
      </c>
    </row>
    <row r="885" spans="2:13" x14ac:dyDescent="0.55000000000000004">
      <c r="B885" s="163" t="str">
        <f>IF(K885&gt;0,支出入力表!A886,"")</f>
        <v/>
      </c>
      <c r="C885" s="164" t="str">
        <f>IF(K885&gt;0,支出入力表!C886,"")</f>
        <v/>
      </c>
      <c r="D885" s="165" t="str">
        <f>IF(K885&gt;0,支出入力表!E886,"")</f>
        <v/>
      </c>
      <c r="E885" s="165" t="str">
        <f>IF(K885&gt;0,支出入力表!F886,"")</f>
        <v/>
      </c>
      <c r="F885" s="164" t="str">
        <f>IF(K885&gt;0,VLOOKUP(E885,支出入力表!F886:$M$2000,3,FALSE),"")</f>
        <v/>
      </c>
      <c r="G885" s="164" t="str">
        <f>IF(K885&gt;0,VLOOKUP(E885,支出入力表!F886:$M$2000,4,FALSE),"")</f>
        <v/>
      </c>
      <c r="H885" s="166" t="str">
        <f>IF(K885&gt;0,VLOOKUP(E885,支出入力表!F886:$M$2000,5,FALSE),"")</f>
        <v/>
      </c>
      <c r="I885" s="168" t="str">
        <f t="shared" si="27"/>
        <v/>
      </c>
      <c r="K885">
        <f t="shared" si="28"/>
        <v>0</v>
      </c>
      <c r="L885">
        <f>IF(+支出入力表!M886="",0,+支出入力表!M886)</f>
        <v>0</v>
      </c>
      <c r="M885">
        <f>IF(支出入力表!S886="",0,支出入力表!S886)</f>
        <v>0</v>
      </c>
    </row>
    <row r="886" spans="2:13" x14ac:dyDescent="0.55000000000000004">
      <c r="B886" s="163" t="str">
        <f>IF(K886&gt;0,支出入力表!A887,"")</f>
        <v/>
      </c>
      <c r="C886" s="164" t="str">
        <f>IF(K886&gt;0,支出入力表!C887,"")</f>
        <v/>
      </c>
      <c r="D886" s="165" t="str">
        <f>IF(K886&gt;0,支出入力表!E887,"")</f>
        <v/>
      </c>
      <c r="E886" s="165" t="str">
        <f>IF(K886&gt;0,支出入力表!F887,"")</f>
        <v/>
      </c>
      <c r="F886" s="164" t="str">
        <f>IF(K886&gt;0,VLOOKUP(E886,支出入力表!F887:$M$2000,3,FALSE),"")</f>
        <v/>
      </c>
      <c r="G886" s="164" t="str">
        <f>IF(K886&gt;0,VLOOKUP(E886,支出入力表!F887:$M$2000,4,FALSE),"")</f>
        <v/>
      </c>
      <c r="H886" s="166" t="str">
        <f>IF(K886&gt;0,VLOOKUP(E886,支出入力表!F887:$M$2000,5,FALSE),"")</f>
        <v/>
      </c>
      <c r="I886" s="168" t="str">
        <f t="shared" si="27"/>
        <v/>
      </c>
      <c r="K886">
        <f t="shared" si="28"/>
        <v>0</v>
      </c>
      <c r="L886">
        <f>IF(+支出入力表!M887="",0,+支出入力表!M887)</f>
        <v>0</v>
      </c>
      <c r="M886">
        <f>IF(支出入力表!S887="",0,支出入力表!S887)</f>
        <v>0</v>
      </c>
    </row>
    <row r="887" spans="2:13" x14ac:dyDescent="0.55000000000000004">
      <c r="B887" s="163" t="str">
        <f>IF(K887&gt;0,支出入力表!A888,"")</f>
        <v/>
      </c>
      <c r="C887" s="164" t="str">
        <f>IF(K887&gt;0,支出入力表!C888,"")</f>
        <v/>
      </c>
      <c r="D887" s="165" t="str">
        <f>IF(K887&gt;0,支出入力表!E888,"")</f>
        <v/>
      </c>
      <c r="E887" s="165" t="str">
        <f>IF(K887&gt;0,支出入力表!F888,"")</f>
        <v/>
      </c>
      <c r="F887" s="164" t="str">
        <f>IF(K887&gt;0,VLOOKUP(E887,支出入力表!F888:$M$2000,3,FALSE),"")</f>
        <v/>
      </c>
      <c r="G887" s="164" t="str">
        <f>IF(K887&gt;0,VLOOKUP(E887,支出入力表!F888:$M$2000,4,FALSE),"")</f>
        <v/>
      </c>
      <c r="H887" s="166" t="str">
        <f>IF(K887&gt;0,VLOOKUP(E887,支出入力表!F888:$M$2000,5,FALSE),"")</f>
        <v/>
      </c>
      <c r="I887" s="168" t="str">
        <f t="shared" si="27"/>
        <v/>
      </c>
      <c r="K887">
        <f t="shared" si="28"/>
        <v>0</v>
      </c>
      <c r="L887">
        <f>IF(+支出入力表!M888="",0,+支出入力表!M888)</f>
        <v>0</v>
      </c>
      <c r="M887">
        <f>IF(支出入力表!S888="",0,支出入力表!S888)</f>
        <v>0</v>
      </c>
    </row>
    <row r="888" spans="2:13" x14ac:dyDescent="0.55000000000000004">
      <c r="B888" s="163" t="str">
        <f>IF(K888&gt;0,支出入力表!A889,"")</f>
        <v/>
      </c>
      <c r="C888" s="164" t="str">
        <f>IF(K888&gt;0,支出入力表!C889,"")</f>
        <v/>
      </c>
      <c r="D888" s="165" t="str">
        <f>IF(K888&gt;0,支出入力表!E889,"")</f>
        <v/>
      </c>
      <c r="E888" s="165" t="str">
        <f>IF(K888&gt;0,支出入力表!F889,"")</f>
        <v/>
      </c>
      <c r="F888" s="164" t="str">
        <f>IF(K888&gt;0,VLOOKUP(E888,支出入力表!F889:$M$2000,3,FALSE),"")</f>
        <v/>
      </c>
      <c r="G888" s="164" t="str">
        <f>IF(K888&gt;0,VLOOKUP(E888,支出入力表!F889:$M$2000,4,FALSE),"")</f>
        <v/>
      </c>
      <c r="H888" s="166" t="str">
        <f>IF(K888&gt;0,VLOOKUP(E888,支出入力表!F889:$M$2000,5,FALSE),"")</f>
        <v/>
      </c>
      <c r="I888" s="168" t="str">
        <f t="shared" si="27"/>
        <v/>
      </c>
      <c r="K888">
        <f t="shared" si="28"/>
        <v>0</v>
      </c>
      <c r="L888">
        <f>IF(+支出入力表!M889="",0,+支出入力表!M889)</f>
        <v>0</v>
      </c>
      <c r="M888">
        <f>IF(支出入力表!S889="",0,支出入力表!S889)</f>
        <v>0</v>
      </c>
    </row>
    <row r="889" spans="2:13" x14ac:dyDescent="0.55000000000000004">
      <c r="B889" s="163" t="str">
        <f>IF(K889&gt;0,支出入力表!A890,"")</f>
        <v/>
      </c>
      <c r="C889" s="164" t="str">
        <f>IF(K889&gt;0,支出入力表!C890,"")</f>
        <v/>
      </c>
      <c r="D889" s="165" t="str">
        <f>IF(K889&gt;0,支出入力表!E890,"")</f>
        <v/>
      </c>
      <c r="E889" s="165" t="str">
        <f>IF(K889&gt;0,支出入力表!F890,"")</f>
        <v/>
      </c>
      <c r="F889" s="164" t="str">
        <f>IF(K889&gt;0,VLOOKUP(E889,支出入力表!F890:$M$2000,3,FALSE),"")</f>
        <v/>
      </c>
      <c r="G889" s="164" t="str">
        <f>IF(K889&gt;0,VLOOKUP(E889,支出入力表!F890:$M$2000,4,FALSE),"")</f>
        <v/>
      </c>
      <c r="H889" s="166" t="str">
        <f>IF(K889&gt;0,VLOOKUP(E889,支出入力表!F890:$M$2000,5,FALSE),"")</f>
        <v/>
      </c>
      <c r="I889" s="168" t="str">
        <f t="shared" si="27"/>
        <v/>
      </c>
      <c r="K889">
        <f t="shared" si="28"/>
        <v>0</v>
      </c>
      <c r="L889">
        <f>IF(+支出入力表!M890="",0,+支出入力表!M890)</f>
        <v>0</v>
      </c>
      <c r="M889">
        <f>IF(支出入力表!S890="",0,支出入力表!S890)</f>
        <v>0</v>
      </c>
    </row>
    <row r="890" spans="2:13" x14ac:dyDescent="0.55000000000000004">
      <c r="B890" s="163" t="str">
        <f>IF(K890&gt;0,支出入力表!A891,"")</f>
        <v/>
      </c>
      <c r="C890" s="164" t="str">
        <f>IF(K890&gt;0,支出入力表!C891,"")</f>
        <v/>
      </c>
      <c r="D890" s="165" t="str">
        <f>IF(K890&gt;0,支出入力表!E891,"")</f>
        <v/>
      </c>
      <c r="E890" s="165" t="str">
        <f>IF(K890&gt;0,支出入力表!F891,"")</f>
        <v/>
      </c>
      <c r="F890" s="164" t="str">
        <f>IF(K890&gt;0,VLOOKUP(E890,支出入力表!F891:$M$2000,3,FALSE),"")</f>
        <v/>
      </c>
      <c r="G890" s="164" t="str">
        <f>IF(K890&gt;0,VLOOKUP(E890,支出入力表!F891:$M$2000,4,FALSE),"")</f>
        <v/>
      </c>
      <c r="H890" s="166" t="str">
        <f>IF(K890&gt;0,VLOOKUP(E890,支出入力表!F891:$M$2000,5,FALSE),"")</f>
        <v/>
      </c>
      <c r="I890" s="168" t="str">
        <f t="shared" si="27"/>
        <v/>
      </c>
      <c r="K890">
        <f t="shared" si="28"/>
        <v>0</v>
      </c>
      <c r="L890">
        <f>IF(+支出入力表!M891="",0,+支出入力表!M891)</f>
        <v>0</v>
      </c>
      <c r="M890">
        <f>IF(支出入力表!S891="",0,支出入力表!S891)</f>
        <v>0</v>
      </c>
    </row>
    <row r="891" spans="2:13" x14ac:dyDescent="0.55000000000000004">
      <c r="B891" s="163" t="str">
        <f>IF(K891&gt;0,支出入力表!A892,"")</f>
        <v/>
      </c>
      <c r="C891" s="164" t="str">
        <f>IF(K891&gt;0,支出入力表!C892,"")</f>
        <v/>
      </c>
      <c r="D891" s="165" t="str">
        <f>IF(K891&gt;0,支出入力表!E892,"")</f>
        <v/>
      </c>
      <c r="E891" s="165" t="str">
        <f>IF(K891&gt;0,支出入力表!F892,"")</f>
        <v/>
      </c>
      <c r="F891" s="164" t="str">
        <f>IF(K891&gt;0,VLOOKUP(E891,支出入力表!F892:$M$2000,3,FALSE),"")</f>
        <v/>
      </c>
      <c r="G891" s="164" t="str">
        <f>IF(K891&gt;0,VLOOKUP(E891,支出入力表!F892:$M$2000,4,FALSE),"")</f>
        <v/>
      </c>
      <c r="H891" s="166" t="str">
        <f>IF(K891&gt;0,VLOOKUP(E891,支出入力表!F892:$M$2000,5,FALSE),"")</f>
        <v/>
      </c>
      <c r="I891" s="168" t="str">
        <f t="shared" si="27"/>
        <v/>
      </c>
      <c r="K891">
        <f t="shared" si="28"/>
        <v>0</v>
      </c>
      <c r="L891">
        <f>IF(+支出入力表!M892="",0,+支出入力表!M892)</f>
        <v>0</v>
      </c>
      <c r="M891">
        <f>IF(支出入力表!S892="",0,支出入力表!S892)</f>
        <v>0</v>
      </c>
    </row>
    <row r="892" spans="2:13" x14ac:dyDescent="0.55000000000000004">
      <c r="B892" s="163" t="str">
        <f>IF(K892&gt;0,支出入力表!A893,"")</f>
        <v/>
      </c>
      <c r="C892" s="164" t="str">
        <f>IF(K892&gt;0,支出入力表!C893,"")</f>
        <v/>
      </c>
      <c r="D892" s="165" t="str">
        <f>IF(K892&gt;0,支出入力表!E893,"")</f>
        <v/>
      </c>
      <c r="E892" s="165" t="str">
        <f>IF(K892&gt;0,支出入力表!F893,"")</f>
        <v/>
      </c>
      <c r="F892" s="164" t="str">
        <f>IF(K892&gt;0,VLOOKUP(E892,支出入力表!F893:$M$2000,3,FALSE),"")</f>
        <v/>
      </c>
      <c r="G892" s="164" t="str">
        <f>IF(K892&gt;0,VLOOKUP(E892,支出入力表!F893:$M$2000,4,FALSE),"")</f>
        <v/>
      </c>
      <c r="H892" s="166" t="str">
        <f>IF(K892&gt;0,VLOOKUP(E892,支出入力表!F893:$M$2000,5,FALSE),"")</f>
        <v/>
      </c>
      <c r="I892" s="168" t="str">
        <f t="shared" si="27"/>
        <v/>
      </c>
      <c r="K892">
        <f t="shared" si="28"/>
        <v>0</v>
      </c>
      <c r="L892">
        <f>IF(+支出入力表!M893="",0,+支出入力表!M893)</f>
        <v>0</v>
      </c>
      <c r="M892">
        <f>IF(支出入力表!S893="",0,支出入力表!S893)</f>
        <v>0</v>
      </c>
    </row>
    <row r="893" spans="2:13" x14ac:dyDescent="0.55000000000000004">
      <c r="B893" s="163" t="str">
        <f>IF(K893&gt;0,支出入力表!A894,"")</f>
        <v/>
      </c>
      <c r="C893" s="164" t="str">
        <f>IF(K893&gt;0,支出入力表!C894,"")</f>
        <v/>
      </c>
      <c r="D893" s="165" t="str">
        <f>IF(K893&gt;0,支出入力表!E894,"")</f>
        <v/>
      </c>
      <c r="E893" s="165" t="str">
        <f>IF(K893&gt;0,支出入力表!F894,"")</f>
        <v/>
      </c>
      <c r="F893" s="164" t="str">
        <f>IF(K893&gt;0,VLOOKUP(E893,支出入力表!F894:$M$2000,3,FALSE),"")</f>
        <v/>
      </c>
      <c r="G893" s="164" t="str">
        <f>IF(K893&gt;0,VLOOKUP(E893,支出入力表!F894:$M$2000,4,FALSE),"")</f>
        <v/>
      </c>
      <c r="H893" s="166" t="str">
        <f>IF(K893&gt;0,VLOOKUP(E893,支出入力表!F894:$M$2000,5,FALSE),"")</f>
        <v/>
      </c>
      <c r="I893" s="168" t="str">
        <f t="shared" si="27"/>
        <v/>
      </c>
      <c r="K893">
        <f t="shared" si="28"/>
        <v>0</v>
      </c>
      <c r="L893">
        <f>IF(+支出入力表!M894="",0,+支出入力表!M894)</f>
        <v>0</v>
      </c>
      <c r="M893">
        <f>IF(支出入力表!S894="",0,支出入力表!S894)</f>
        <v>0</v>
      </c>
    </row>
    <row r="894" spans="2:13" x14ac:dyDescent="0.55000000000000004">
      <c r="B894" s="163" t="str">
        <f>IF(K894&gt;0,支出入力表!A895,"")</f>
        <v/>
      </c>
      <c r="C894" s="164" t="str">
        <f>IF(K894&gt;0,支出入力表!C895,"")</f>
        <v/>
      </c>
      <c r="D894" s="165" t="str">
        <f>IF(K894&gt;0,支出入力表!E895,"")</f>
        <v/>
      </c>
      <c r="E894" s="165" t="str">
        <f>IF(K894&gt;0,支出入力表!F895,"")</f>
        <v/>
      </c>
      <c r="F894" s="164" t="str">
        <f>IF(K894&gt;0,VLOOKUP(E894,支出入力表!F895:$M$2000,3,FALSE),"")</f>
        <v/>
      </c>
      <c r="G894" s="164" t="str">
        <f>IF(K894&gt;0,VLOOKUP(E894,支出入力表!F895:$M$2000,4,FALSE),"")</f>
        <v/>
      </c>
      <c r="H894" s="166" t="str">
        <f>IF(K894&gt;0,VLOOKUP(E894,支出入力表!F895:$M$2000,5,FALSE),"")</f>
        <v/>
      </c>
      <c r="I894" s="168" t="str">
        <f t="shared" si="27"/>
        <v/>
      </c>
      <c r="K894">
        <f t="shared" si="28"/>
        <v>0</v>
      </c>
      <c r="L894">
        <f>IF(+支出入力表!M895="",0,+支出入力表!M895)</f>
        <v>0</v>
      </c>
      <c r="M894">
        <f>IF(支出入力表!S895="",0,支出入力表!S895)</f>
        <v>0</v>
      </c>
    </row>
    <row r="895" spans="2:13" x14ac:dyDescent="0.55000000000000004">
      <c r="B895" s="163" t="str">
        <f>IF(K895&gt;0,支出入力表!A896,"")</f>
        <v/>
      </c>
      <c r="C895" s="164" t="str">
        <f>IF(K895&gt;0,支出入力表!C896,"")</f>
        <v/>
      </c>
      <c r="D895" s="165" t="str">
        <f>IF(K895&gt;0,支出入力表!E896,"")</f>
        <v/>
      </c>
      <c r="E895" s="165" t="str">
        <f>IF(K895&gt;0,支出入力表!F896,"")</f>
        <v/>
      </c>
      <c r="F895" s="164" t="str">
        <f>IF(K895&gt;0,VLOOKUP(E895,支出入力表!F896:$M$2000,3,FALSE),"")</f>
        <v/>
      </c>
      <c r="G895" s="164" t="str">
        <f>IF(K895&gt;0,VLOOKUP(E895,支出入力表!F896:$M$2000,4,FALSE),"")</f>
        <v/>
      </c>
      <c r="H895" s="166" t="str">
        <f>IF(K895&gt;0,VLOOKUP(E895,支出入力表!F896:$M$2000,5,FALSE),"")</f>
        <v/>
      </c>
      <c r="I895" s="168" t="str">
        <f t="shared" si="27"/>
        <v/>
      </c>
      <c r="K895">
        <f t="shared" si="28"/>
        <v>0</v>
      </c>
      <c r="L895">
        <f>IF(+支出入力表!M896="",0,+支出入力表!M896)</f>
        <v>0</v>
      </c>
      <c r="M895">
        <f>IF(支出入力表!S896="",0,支出入力表!S896)</f>
        <v>0</v>
      </c>
    </row>
    <row r="896" spans="2:13" x14ac:dyDescent="0.55000000000000004">
      <c r="B896" s="163" t="str">
        <f>IF(K896&gt;0,支出入力表!A897,"")</f>
        <v/>
      </c>
      <c r="C896" s="164" t="str">
        <f>IF(K896&gt;0,支出入力表!C897,"")</f>
        <v/>
      </c>
      <c r="D896" s="165" t="str">
        <f>IF(K896&gt;0,支出入力表!E897,"")</f>
        <v/>
      </c>
      <c r="E896" s="165" t="str">
        <f>IF(K896&gt;0,支出入力表!F897,"")</f>
        <v/>
      </c>
      <c r="F896" s="164" t="str">
        <f>IF(K896&gt;0,VLOOKUP(E896,支出入力表!F897:$M$2000,3,FALSE),"")</f>
        <v/>
      </c>
      <c r="G896" s="164" t="str">
        <f>IF(K896&gt;0,VLOOKUP(E896,支出入力表!F897:$M$2000,4,FALSE),"")</f>
        <v/>
      </c>
      <c r="H896" s="166" t="str">
        <f>IF(K896&gt;0,VLOOKUP(E896,支出入力表!F897:$M$2000,5,FALSE),"")</f>
        <v/>
      </c>
      <c r="I896" s="168" t="str">
        <f t="shared" si="27"/>
        <v/>
      </c>
      <c r="K896">
        <f t="shared" si="28"/>
        <v>0</v>
      </c>
      <c r="L896">
        <f>IF(+支出入力表!M897="",0,+支出入力表!M897)</f>
        <v>0</v>
      </c>
      <c r="M896">
        <f>IF(支出入力表!S897="",0,支出入力表!S897)</f>
        <v>0</v>
      </c>
    </row>
    <row r="897" spans="2:13" x14ac:dyDescent="0.55000000000000004">
      <c r="B897" s="163" t="str">
        <f>IF(K897&gt;0,支出入力表!A898,"")</f>
        <v/>
      </c>
      <c r="C897" s="164" t="str">
        <f>IF(K897&gt;0,支出入力表!C898,"")</f>
        <v/>
      </c>
      <c r="D897" s="165" t="str">
        <f>IF(K897&gt;0,支出入力表!E898,"")</f>
        <v/>
      </c>
      <c r="E897" s="165" t="str">
        <f>IF(K897&gt;0,支出入力表!F898,"")</f>
        <v/>
      </c>
      <c r="F897" s="164" t="str">
        <f>IF(K897&gt;0,VLOOKUP(E897,支出入力表!F898:$M$2000,3,FALSE),"")</f>
        <v/>
      </c>
      <c r="G897" s="164" t="str">
        <f>IF(K897&gt;0,VLOOKUP(E897,支出入力表!F898:$M$2000,4,FALSE),"")</f>
        <v/>
      </c>
      <c r="H897" s="166" t="str">
        <f>IF(K897&gt;0,VLOOKUP(E897,支出入力表!F898:$M$2000,5,FALSE),"")</f>
        <v/>
      </c>
      <c r="I897" s="168" t="str">
        <f t="shared" si="27"/>
        <v/>
      </c>
      <c r="K897">
        <f t="shared" si="28"/>
        <v>0</v>
      </c>
      <c r="L897">
        <f>IF(+支出入力表!M898="",0,+支出入力表!M898)</f>
        <v>0</v>
      </c>
      <c r="M897">
        <f>IF(支出入力表!S898="",0,支出入力表!S898)</f>
        <v>0</v>
      </c>
    </row>
    <row r="898" spans="2:13" x14ac:dyDescent="0.55000000000000004">
      <c r="B898" s="163" t="str">
        <f>IF(K898&gt;0,支出入力表!A899,"")</f>
        <v/>
      </c>
      <c r="C898" s="164" t="str">
        <f>IF(K898&gt;0,支出入力表!C899,"")</f>
        <v/>
      </c>
      <c r="D898" s="165" t="str">
        <f>IF(K898&gt;0,支出入力表!E899,"")</f>
        <v/>
      </c>
      <c r="E898" s="165" t="str">
        <f>IF(K898&gt;0,支出入力表!F899,"")</f>
        <v/>
      </c>
      <c r="F898" s="164" t="str">
        <f>IF(K898&gt;0,VLOOKUP(E898,支出入力表!F899:$M$2000,3,FALSE),"")</f>
        <v/>
      </c>
      <c r="G898" s="164" t="str">
        <f>IF(K898&gt;0,VLOOKUP(E898,支出入力表!F899:$M$2000,4,FALSE),"")</f>
        <v/>
      </c>
      <c r="H898" s="166" t="str">
        <f>IF(K898&gt;0,VLOOKUP(E898,支出入力表!F899:$M$2000,5,FALSE),"")</f>
        <v/>
      </c>
      <c r="I898" s="168" t="str">
        <f t="shared" si="27"/>
        <v/>
      </c>
      <c r="K898">
        <f t="shared" si="28"/>
        <v>0</v>
      </c>
      <c r="L898">
        <f>IF(+支出入力表!M899="",0,+支出入力表!M899)</f>
        <v>0</v>
      </c>
      <c r="M898">
        <f>IF(支出入力表!S899="",0,支出入力表!S899)</f>
        <v>0</v>
      </c>
    </row>
    <row r="899" spans="2:13" x14ac:dyDescent="0.55000000000000004">
      <c r="B899" s="163" t="str">
        <f>IF(K899&gt;0,支出入力表!A900,"")</f>
        <v/>
      </c>
      <c r="C899" s="164" t="str">
        <f>IF(K899&gt;0,支出入力表!C900,"")</f>
        <v/>
      </c>
      <c r="D899" s="165" t="str">
        <f>IF(K899&gt;0,支出入力表!E900,"")</f>
        <v/>
      </c>
      <c r="E899" s="165" t="str">
        <f>IF(K899&gt;0,支出入力表!F900,"")</f>
        <v/>
      </c>
      <c r="F899" s="164" t="str">
        <f>IF(K899&gt;0,VLOOKUP(E899,支出入力表!F900:$M$2000,3,FALSE),"")</f>
        <v/>
      </c>
      <c r="G899" s="164" t="str">
        <f>IF(K899&gt;0,VLOOKUP(E899,支出入力表!F900:$M$2000,4,FALSE),"")</f>
        <v/>
      </c>
      <c r="H899" s="166" t="str">
        <f>IF(K899&gt;0,VLOOKUP(E899,支出入力表!F900:$M$2000,5,FALSE),"")</f>
        <v/>
      </c>
      <c r="I899" s="168" t="str">
        <f t="shared" si="27"/>
        <v/>
      </c>
      <c r="K899">
        <f t="shared" si="28"/>
        <v>0</v>
      </c>
      <c r="L899">
        <f>IF(+支出入力表!M900="",0,+支出入力表!M900)</f>
        <v>0</v>
      </c>
      <c r="M899">
        <f>IF(支出入力表!S900="",0,支出入力表!S900)</f>
        <v>0</v>
      </c>
    </row>
    <row r="900" spans="2:13" x14ac:dyDescent="0.55000000000000004">
      <c r="B900" s="163" t="str">
        <f>IF(K900&gt;0,支出入力表!A901,"")</f>
        <v/>
      </c>
      <c r="C900" s="164" t="str">
        <f>IF(K900&gt;0,支出入力表!C901,"")</f>
        <v/>
      </c>
      <c r="D900" s="165" t="str">
        <f>IF(K900&gt;0,支出入力表!E901,"")</f>
        <v/>
      </c>
      <c r="E900" s="165" t="str">
        <f>IF(K900&gt;0,支出入力表!F901,"")</f>
        <v/>
      </c>
      <c r="F900" s="164" t="str">
        <f>IF(K900&gt;0,VLOOKUP(E900,支出入力表!F901:$M$2000,3,FALSE),"")</f>
        <v/>
      </c>
      <c r="G900" s="164" t="str">
        <f>IF(K900&gt;0,VLOOKUP(E900,支出入力表!F901:$M$2000,4,FALSE),"")</f>
        <v/>
      </c>
      <c r="H900" s="166" t="str">
        <f>IF(K900&gt;0,VLOOKUP(E900,支出入力表!F901:$M$2000,5,FALSE),"")</f>
        <v/>
      </c>
      <c r="I900" s="168" t="str">
        <f t="shared" si="27"/>
        <v/>
      </c>
      <c r="K900">
        <f t="shared" si="28"/>
        <v>0</v>
      </c>
      <c r="L900">
        <f>IF(+支出入力表!M901="",0,+支出入力表!M901)</f>
        <v>0</v>
      </c>
      <c r="M900">
        <f>IF(支出入力表!S901="",0,支出入力表!S901)</f>
        <v>0</v>
      </c>
    </row>
    <row r="901" spans="2:13" x14ac:dyDescent="0.55000000000000004">
      <c r="B901" s="163" t="str">
        <f>IF(K901&gt;0,支出入力表!A902,"")</f>
        <v/>
      </c>
      <c r="C901" s="164" t="str">
        <f>IF(K901&gt;0,支出入力表!C902,"")</f>
        <v/>
      </c>
      <c r="D901" s="165" t="str">
        <f>IF(K901&gt;0,支出入力表!E902,"")</f>
        <v/>
      </c>
      <c r="E901" s="165" t="str">
        <f>IF(K901&gt;0,支出入力表!F902,"")</f>
        <v/>
      </c>
      <c r="F901" s="164" t="str">
        <f>IF(K901&gt;0,VLOOKUP(E901,支出入力表!F902:$M$2000,3,FALSE),"")</f>
        <v/>
      </c>
      <c r="G901" s="164" t="str">
        <f>IF(K901&gt;0,VLOOKUP(E901,支出入力表!F902:$M$2000,4,FALSE),"")</f>
        <v/>
      </c>
      <c r="H901" s="166" t="str">
        <f>IF(K901&gt;0,VLOOKUP(E901,支出入力表!F902:$M$2000,5,FALSE),"")</f>
        <v/>
      </c>
      <c r="I901" s="168" t="str">
        <f t="shared" si="27"/>
        <v/>
      </c>
      <c r="K901">
        <f t="shared" si="28"/>
        <v>0</v>
      </c>
      <c r="L901">
        <f>IF(+支出入力表!M902="",0,+支出入力表!M902)</f>
        <v>0</v>
      </c>
      <c r="M901">
        <f>IF(支出入力表!S902="",0,支出入力表!S902)</f>
        <v>0</v>
      </c>
    </row>
    <row r="902" spans="2:13" x14ac:dyDescent="0.55000000000000004">
      <c r="B902" s="163" t="str">
        <f>IF(K902&gt;0,支出入力表!A903,"")</f>
        <v/>
      </c>
      <c r="C902" s="164" t="str">
        <f>IF(K902&gt;0,支出入力表!C903,"")</f>
        <v/>
      </c>
      <c r="D902" s="165" t="str">
        <f>IF(K902&gt;0,支出入力表!E903,"")</f>
        <v/>
      </c>
      <c r="E902" s="165" t="str">
        <f>IF(K902&gt;0,支出入力表!F903,"")</f>
        <v/>
      </c>
      <c r="F902" s="164" t="str">
        <f>IF(K902&gt;0,VLOOKUP(E902,支出入力表!F903:$M$2000,3,FALSE),"")</f>
        <v/>
      </c>
      <c r="G902" s="164" t="str">
        <f>IF(K902&gt;0,VLOOKUP(E902,支出入力表!F903:$M$2000,4,FALSE),"")</f>
        <v/>
      </c>
      <c r="H902" s="166" t="str">
        <f>IF(K902&gt;0,VLOOKUP(E902,支出入力表!F903:$M$2000,5,FALSE),"")</f>
        <v/>
      </c>
      <c r="I902" s="168" t="str">
        <f t="shared" ref="I902:I965" si="29">IF(K902&gt;0,K902,"")</f>
        <v/>
      </c>
      <c r="K902">
        <f t="shared" ref="K902:K965" si="30">+L902+M902</f>
        <v>0</v>
      </c>
      <c r="L902">
        <f>IF(+支出入力表!M903="",0,+支出入力表!M903)</f>
        <v>0</v>
      </c>
      <c r="M902">
        <f>IF(支出入力表!S903="",0,支出入力表!S903)</f>
        <v>0</v>
      </c>
    </row>
    <row r="903" spans="2:13" x14ac:dyDescent="0.55000000000000004">
      <c r="B903" s="163" t="str">
        <f>IF(K903&gt;0,支出入力表!A904,"")</f>
        <v/>
      </c>
      <c r="C903" s="164" t="str">
        <f>IF(K903&gt;0,支出入力表!C904,"")</f>
        <v/>
      </c>
      <c r="D903" s="165" t="str">
        <f>IF(K903&gt;0,支出入力表!E904,"")</f>
        <v/>
      </c>
      <c r="E903" s="165" t="str">
        <f>IF(K903&gt;0,支出入力表!F904,"")</f>
        <v/>
      </c>
      <c r="F903" s="164" t="str">
        <f>IF(K903&gt;0,VLOOKUP(E903,支出入力表!F904:$M$2000,3,FALSE),"")</f>
        <v/>
      </c>
      <c r="G903" s="164" t="str">
        <f>IF(K903&gt;0,VLOOKUP(E903,支出入力表!F904:$M$2000,4,FALSE),"")</f>
        <v/>
      </c>
      <c r="H903" s="166" t="str">
        <f>IF(K903&gt;0,VLOOKUP(E903,支出入力表!F904:$M$2000,5,FALSE),"")</f>
        <v/>
      </c>
      <c r="I903" s="168" t="str">
        <f t="shared" si="29"/>
        <v/>
      </c>
      <c r="K903">
        <f t="shared" si="30"/>
        <v>0</v>
      </c>
      <c r="L903">
        <f>IF(+支出入力表!M904="",0,+支出入力表!M904)</f>
        <v>0</v>
      </c>
      <c r="M903">
        <f>IF(支出入力表!S904="",0,支出入力表!S904)</f>
        <v>0</v>
      </c>
    </row>
    <row r="904" spans="2:13" x14ac:dyDescent="0.55000000000000004">
      <c r="B904" s="163" t="str">
        <f>IF(K904&gt;0,支出入力表!A905,"")</f>
        <v/>
      </c>
      <c r="C904" s="164" t="str">
        <f>IF(K904&gt;0,支出入力表!C905,"")</f>
        <v/>
      </c>
      <c r="D904" s="165" t="str">
        <f>IF(K904&gt;0,支出入力表!E905,"")</f>
        <v/>
      </c>
      <c r="E904" s="165" t="str">
        <f>IF(K904&gt;0,支出入力表!F905,"")</f>
        <v/>
      </c>
      <c r="F904" s="164" t="str">
        <f>IF(K904&gt;0,VLOOKUP(E904,支出入力表!F905:$M$2000,3,FALSE),"")</f>
        <v/>
      </c>
      <c r="G904" s="164" t="str">
        <f>IF(K904&gt;0,VLOOKUP(E904,支出入力表!F905:$M$2000,4,FALSE),"")</f>
        <v/>
      </c>
      <c r="H904" s="166" t="str">
        <f>IF(K904&gt;0,VLOOKUP(E904,支出入力表!F905:$M$2000,5,FALSE),"")</f>
        <v/>
      </c>
      <c r="I904" s="168" t="str">
        <f t="shared" si="29"/>
        <v/>
      </c>
      <c r="K904">
        <f t="shared" si="30"/>
        <v>0</v>
      </c>
      <c r="L904">
        <f>IF(+支出入力表!M905="",0,+支出入力表!M905)</f>
        <v>0</v>
      </c>
      <c r="M904">
        <f>IF(支出入力表!S905="",0,支出入力表!S905)</f>
        <v>0</v>
      </c>
    </row>
    <row r="905" spans="2:13" x14ac:dyDescent="0.55000000000000004">
      <c r="B905" s="163" t="str">
        <f>IF(K905&gt;0,支出入力表!A906,"")</f>
        <v/>
      </c>
      <c r="C905" s="164" t="str">
        <f>IF(K905&gt;0,支出入力表!C906,"")</f>
        <v/>
      </c>
      <c r="D905" s="165" t="str">
        <f>IF(K905&gt;0,支出入力表!E906,"")</f>
        <v/>
      </c>
      <c r="E905" s="165" t="str">
        <f>IF(K905&gt;0,支出入力表!F906,"")</f>
        <v/>
      </c>
      <c r="F905" s="164" t="str">
        <f>IF(K905&gt;0,VLOOKUP(E905,支出入力表!F906:$M$2000,3,FALSE),"")</f>
        <v/>
      </c>
      <c r="G905" s="164" t="str">
        <f>IF(K905&gt;0,VLOOKUP(E905,支出入力表!F906:$M$2000,4,FALSE),"")</f>
        <v/>
      </c>
      <c r="H905" s="166" t="str">
        <f>IF(K905&gt;0,VLOOKUP(E905,支出入力表!F906:$M$2000,5,FALSE),"")</f>
        <v/>
      </c>
      <c r="I905" s="168" t="str">
        <f t="shared" si="29"/>
        <v/>
      </c>
      <c r="K905">
        <f t="shared" si="30"/>
        <v>0</v>
      </c>
      <c r="L905">
        <f>IF(+支出入力表!M906="",0,+支出入力表!M906)</f>
        <v>0</v>
      </c>
      <c r="M905">
        <f>IF(支出入力表!S906="",0,支出入力表!S906)</f>
        <v>0</v>
      </c>
    </row>
    <row r="906" spans="2:13" x14ac:dyDescent="0.55000000000000004">
      <c r="B906" s="163" t="str">
        <f>IF(K906&gt;0,支出入力表!A907,"")</f>
        <v/>
      </c>
      <c r="C906" s="164" t="str">
        <f>IF(K906&gt;0,支出入力表!C907,"")</f>
        <v/>
      </c>
      <c r="D906" s="165" t="str">
        <f>IF(K906&gt;0,支出入力表!E907,"")</f>
        <v/>
      </c>
      <c r="E906" s="165" t="str">
        <f>IF(K906&gt;0,支出入力表!F907,"")</f>
        <v/>
      </c>
      <c r="F906" s="164" t="str">
        <f>IF(K906&gt;0,VLOOKUP(E906,支出入力表!F907:$M$2000,3,FALSE),"")</f>
        <v/>
      </c>
      <c r="G906" s="164" t="str">
        <f>IF(K906&gt;0,VLOOKUP(E906,支出入力表!F907:$M$2000,4,FALSE),"")</f>
        <v/>
      </c>
      <c r="H906" s="166" t="str">
        <f>IF(K906&gt;0,VLOOKUP(E906,支出入力表!F907:$M$2000,5,FALSE),"")</f>
        <v/>
      </c>
      <c r="I906" s="168" t="str">
        <f t="shared" si="29"/>
        <v/>
      </c>
      <c r="K906">
        <f t="shared" si="30"/>
        <v>0</v>
      </c>
      <c r="L906">
        <f>IF(+支出入力表!M907="",0,+支出入力表!M907)</f>
        <v>0</v>
      </c>
      <c r="M906">
        <f>IF(支出入力表!S907="",0,支出入力表!S907)</f>
        <v>0</v>
      </c>
    </row>
    <row r="907" spans="2:13" x14ac:dyDescent="0.55000000000000004">
      <c r="B907" s="163" t="str">
        <f>IF(K907&gt;0,支出入力表!A908,"")</f>
        <v/>
      </c>
      <c r="C907" s="164" t="str">
        <f>IF(K907&gt;0,支出入力表!C908,"")</f>
        <v/>
      </c>
      <c r="D907" s="165" t="str">
        <f>IF(K907&gt;0,支出入力表!E908,"")</f>
        <v/>
      </c>
      <c r="E907" s="165" t="str">
        <f>IF(K907&gt;0,支出入力表!F908,"")</f>
        <v/>
      </c>
      <c r="F907" s="164" t="str">
        <f>IF(K907&gt;0,VLOOKUP(E907,支出入力表!F908:$M$2000,3,FALSE),"")</f>
        <v/>
      </c>
      <c r="G907" s="164" t="str">
        <f>IF(K907&gt;0,VLOOKUP(E907,支出入力表!F908:$M$2000,4,FALSE),"")</f>
        <v/>
      </c>
      <c r="H907" s="166" t="str">
        <f>IF(K907&gt;0,VLOOKUP(E907,支出入力表!F908:$M$2000,5,FALSE),"")</f>
        <v/>
      </c>
      <c r="I907" s="168" t="str">
        <f t="shared" si="29"/>
        <v/>
      </c>
      <c r="K907">
        <f t="shared" si="30"/>
        <v>0</v>
      </c>
      <c r="L907">
        <f>IF(+支出入力表!M908="",0,+支出入力表!M908)</f>
        <v>0</v>
      </c>
      <c r="M907">
        <f>IF(支出入力表!S908="",0,支出入力表!S908)</f>
        <v>0</v>
      </c>
    </row>
    <row r="908" spans="2:13" x14ac:dyDescent="0.55000000000000004">
      <c r="B908" s="163" t="str">
        <f>IF(K908&gt;0,支出入力表!A909,"")</f>
        <v/>
      </c>
      <c r="C908" s="164" t="str">
        <f>IF(K908&gt;0,支出入力表!C909,"")</f>
        <v/>
      </c>
      <c r="D908" s="165" t="str">
        <f>IF(K908&gt;0,支出入力表!E909,"")</f>
        <v/>
      </c>
      <c r="E908" s="165" t="str">
        <f>IF(K908&gt;0,支出入力表!F909,"")</f>
        <v/>
      </c>
      <c r="F908" s="164" t="str">
        <f>IF(K908&gt;0,VLOOKUP(E908,支出入力表!F909:$M$2000,3,FALSE),"")</f>
        <v/>
      </c>
      <c r="G908" s="164" t="str">
        <f>IF(K908&gt;0,VLOOKUP(E908,支出入力表!F909:$M$2000,4,FALSE),"")</f>
        <v/>
      </c>
      <c r="H908" s="166" t="str">
        <f>IF(K908&gt;0,VLOOKUP(E908,支出入力表!F909:$M$2000,5,FALSE),"")</f>
        <v/>
      </c>
      <c r="I908" s="168" t="str">
        <f t="shared" si="29"/>
        <v/>
      </c>
      <c r="K908">
        <f t="shared" si="30"/>
        <v>0</v>
      </c>
      <c r="L908">
        <f>IF(+支出入力表!M909="",0,+支出入力表!M909)</f>
        <v>0</v>
      </c>
      <c r="M908">
        <f>IF(支出入力表!S909="",0,支出入力表!S909)</f>
        <v>0</v>
      </c>
    </row>
    <row r="909" spans="2:13" x14ac:dyDescent="0.55000000000000004">
      <c r="B909" s="163" t="str">
        <f>IF(K909&gt;0,支出入力表!A910,"")</f>
        <v/>
      </c>
      <c r="C909" s="164" t="str">
        <f>IF(K909&gt;0,支出入力表!C910,"")</f>
        <v/>
      </c>
      <c r="D909" s="165" t="str">
        <f>IF(K909&gt;0,支出入力表!E910,"")</f>
        <v/>
      </c>
      <c r="E909" s="165" t="str">
        <f>IF(K909&gt;0,支出入力表!F910,"")</f>
        <v/>
      </c>
      <c r="F909" s="164" t="str">
        <f>IF(K909&gt;0,VLOOKUP(E909,支出入力表!F910:$M$2000,3,FALSE),"")</f>
        <v/>
      </c>
      <c r="G909" s="164" t="str">
        <f>IF(K909&gt;0,VLOOKUP(E909,支出入力表!F910:$M$2000,4,FALSE),"")</f>
        <v/>
      </c>
      <c r="H909" s="166" t="str">
        <f>IF(K909&gt;0,VLOOKUP(E909,支出入力表!F910:$M$2000,5,FALSE),"")</f>
        <v/>
      </c>
      <c r="I909" s="168" t="str">
        <f t="shared" si="29"/>
        <v/>
      </c>
      <c r="K909">
        <f t="shared" si="30"/>
        <v>0</v>
      </c>
      <c r="L909">
        <f>IF(+支出入力表!M910="",0,+支出入力表!M910)</f>
        <v>0</v>
      </c>
      <c r="M909">
        <f>IF(支出入力表!S910="",0,支出入力表!S910)</f>
        <v>0</v>
      </c>
    </row>
    <row r="910" spans="2:13" x14ac:dyDescent="0.55000000000000004">
      <c r="B910" s="163" t="str">
        <f>IF(K910&gt;0,支出入力表!A911,"")</f>
        <v/>
      </c>
      <c r="C910" s="164" t="str">
        <f>IF(K910&gt;0,支出入力表!C911,"")</f>
        <v/>
      </c>
      <c r="D910" s="165" t="str">
        <f>IF(K910&gt;0,支出入力表!E911,"")</f>
        <v/>
      </c>
      <c r="E910" s="165" t="str">
        <f>IF(K910&gt;0,支出入力表!F911,"")</f>
        <v/>
      </c>
      <c r="F910" s="164" t="str">
        <f>IF(K910&gt;0,VLOOKUP(E910,支出入力表!F911:$M$2000,3,FALSE),"")</f>
        <v/>
      </c>
      <c r="G910" s="164" t="str">
        <f>IF(K910&gt;0,VLOOKUP(E910,支出入力表!F911:$M$2000,4,FALSE),"")</f>
        <v/>
      </c>
      <c r="H910" s="166" t="str">
        <f>IF(K910&gt;0,VLOOKUP(E910,支出入力表!F911:$M$2000,5,FALSE),"")</f>
        <v/>
      </c>
      <c r="I910" s="168" t="str">
        <f t="shared" si="29"/>
        <v/>
      </c>
      <c r="K910">
        <f t="shared" si="30"/>
        <v>0</v>
      </c>
      <c r="L910">
        <f>IF(+支出入力表!M911="",0,+支出入力表!M911)</f>
        <v>0</v>
      </c>
      <c r="M910">
        <f>IF(支出入力表!S911="",0,支出入力表!S911)</f>
        <v>0</v>
      </c>
    </row>
    <row r="911" spans="2:13" x14ac:dyDescent="0.55000000000000004">
      <c r="B911" s="163" t="str">
        <f>IF(K911&gt;0,支出入力表!A912,"")</f>
        <v/>
      </c>
      <c r="C911" s="164" t="str">
        <f>IF(K911&gt;0,支出入力表!C912,"")</f>
        <v/>
      </c>
      <c r="D911" s="165" t="str">
        <f>IF(K911&gt;0,支出入力表!E912,"")</f>
        <v/>
      </c>
      <c r="E911" s="165" t="str">
        <f>IF(K911&gt;0,支出入力表!F912,"")</f>
        <v/>
      </c>
      <c r="F911" s="164" t="str">
        <f>IF(K911&gt;0,VLOOKUP(E911,支出入力表!F912:$M$2000,3,FALSE),"")</f>
        <v/>
      </c>
      <c r="G911" s="164" t="str">
        <f>IF(K911&gt;0,VLOOKUP(E911,支出入力表!F912:$M$2000,4,FALSE),"")</f>
        <v/>
      </c>
      <c r="H911" s="166" t="str">
        <f>IF(K911&gt;0,VLOOKUP(E911,支出入力表!F912:$M$2000,5,FALSE),"")</f>
        <v/>
      </c>
      <c r="I911" s="168" t="str">
        <f t="shared" si="29"/>
        <v/>
      </c>
      <c r="K911">
        <f t="shared" si="30"/>
        <v>0</v>
      </c>
      <c r="L911">
        <f>IF(+支出入力表!M912="",0,+支出入力表!M912)</f>
        <v>0</v>
      </c>
      <c r="M911">
        <f>IF(支出入力表!S912="",0,支出入力表!S912)</f>
        <v>0</v>
      </c>
    </row>
    <row r="912" spans="2:13" x14ac:dyDescent="0.55000000000000004">
      <c r="B912" s="163" t="str">
        <f>IF(K912&gt;0,支出入力表!A913,"")</f>
        <v/>
      </c>
      <c r="C912" s="164" t="str">
        <f>IF(K912&gt;0,支出入力表!C913,"")</f>
        <v/>
      </c>
      <c r="D912" s="165" t="str">
        <f>IF(K912&gt;0,支出入力表!E913,"")</f>
        <v/>
      </c>
      <c r="E912" s="165" t="str">
        <f>IF(K912&gt;0,支出入力表!F913,"")</f>
        <v/>
      </c>
      <c r="F912" s="164" t="str">
        <f>IF(K912&gt;0,VLOOKUP(E912,支出入力表!F913:$M$2000,3,FALSE),"")</f>
        <v/>
      </c>
      <c r="G912" s="164" t="str">
        <f>IF(K912&gt;0,VLOOKUP(E912,支出入力表!F913:$M$2000,4,FALSE),"")</f>
        <v/>
      </c>
      <c r="H912" s="166" t="str">
        <f>IF(K912&gt;0,VLOOKUP(E912,支出入力表!F913:$M$2000,5,FALSE),"")</f>
        <v/>
      </c>
      <c r="I912" s="168" t="str">
        <f t="shared" si="29"/>
        <v/>
      </c>
      <c r="K912">
        <f t="shared" si="30"/>
        <v>0</v>
      </c>
      <c r="L912">
        <f>IF(+支出入力表!M913="",0,+支出入力表!M913)</f>
        <v>0</v>
      </c>
      <c r="M912">
        <f>IF(支出入力表!S913="",0,支出入力表!S913)</f>
        <v>0</v>
      </c>
    </row>
    <row r="913" spans="2:13" x14ac:dyDescent="0.55000000000000004">
      <c r="B913" s="163" t="str">
        <f>IF(K913&gt;0,支出入力表!A914,"")</f>
        <v/>
      </c>
      <c r="C913" s="164" t="str">
        <f>IF(K913&gt;0,支出入力表!C914,"")</f>
        <v/>
      </c>
      <c r="D913" s="165" t="str">
        <f>IF(K913&gt;0,支出入力表!E914,"")</f>
        <v/>
      </c>
      <c r="E913" s="165" t="str">
        <f>IF(K913&gt;0,支出入力表!F914,"")</f>
        <v/>
      </c>
      <c r="F913" s="164" t="str">
        <f>IF(K913&gt;0,VLOOKUP(E913,支出入力表!F914:$M$2000,3,FALSE),"")</f>
        <v/>
      </c>
      <c r="G913" s="164" t="str">
        <f>IF(K913&gt;0,VLOOKUP(E913,支出入力表!F914:$M$2000,4,FALSE),"")</f>
        <v/>
      </c>
      <c r="H913" s="166" t="str">
        <f>IF(K913&gt;0,VLOOKUP(E913,支出入力表!F914:$M$2000,5,FALSE),"")</f>
        <v/>
      </c>
      <c r="I913" s="168" t="str">
        <f t="shared" si="29"/>
        <v/>
      </c>
      <c r="K913">
        <f t="shared" si="30"/>
        <v>0</v>
      </c>
      <c r="L913">
        <f>IF(+支出入力表!M914="",0,+支出入力表!M914)</f>
        <v>0</v>
      </c>
      <c r="M913">
        <f>IF(支出入力表!S914="",0,支出入力表!S914)</f>
        <v>0</v>
      </c>
    </row>
    <row r="914" spans="2:13" x14ac:dyDescent="0.55000000000000004">
      <c r="B914" s="163" t="str">
        <f>IF(K914&gt;0,支出入力表!A915,"")</f>
        <v/>
      </c>
      <c r="C914" s="164" t="str">
        <f>IF(K914&gt;0,支出入力表!C915,"")</f>
        <v/>
      </c>
      <c r="D914" s="165" t="str">
        <f>IF(K914&gt;0,支出入力表!E915,"")</f>
        <v/>
      </c>
      <c r="E914" s="165" t="str">
        <f>IF(K914&gt;0,支出入力表!F915,"")</f>
        <v/>
      </c>
      <c r="F914" s="164" t="str">
        <f>IF(K914&gt;0,VLOOKUP(E914,支出入力表!F915:$M$2000,3,FALSE),"")</f>
        <v/>
      </c>
      <c r="G914" s="164" t="str">
        <f>IF(K914&gt;0,VLOOKUP(E914,支出入力表!F915:$M$2000,4,FALSE),"")</f>
        <v/>
      </c>
      <c r="H914" s="166" t="str">
        <f>IF(K914&gt;0,VLOOKUP(E914,支出入力表!F915:$M$2000,5,FALSE),"")</f>
        <v/>
      </c>
      <c r="I914" s="168" t="str">
        <f t="shared" si="29"/>
        <v/>
      </c>
      <c r="K914">
        <f t="shared" si="30"/>
        <v>0</v>
      </c>
      <c r="L914">
        <f>IF(+支出入力表!M915="",0,+支出入力表!M915)</f>
        <v>0</v>
      </c>
      <c r="M914">
        <f>IF(支出入力表!S915="",0,支出入力表!S915)</f>
        <v>0</v>
      </c>
    </row>
    <row r="915" spans="2:13" x14ac:dyDescent="0.55000000000000004">
      <c r="B915" s="163" t="str">
        <f>IF(K915&gt;0,支出入力表!A916,"")</f>
        <v/>
      </c>
      <c r="C915" s="164" t="str">
        <f>IF(K915&gt;0,支出入力表!C916,"")</f>
        <v/>
      </c>
      <c r="D915" s="165" t="str">
        <f>IF(K915&gt;0,支出入力表!E916,"")</f>
        <v/>
      </c>
      <c r="E915" s="165" t="str">
        <f>IF(K915&gt;0,支出入力表!F916,"")</f>
        <v/>
      </c>
      <c r="F915" s="164" t="str">
        <f>IF(K915&gt;0,VLOOKUP(E915,支出入力表!F916:$M$2000,3,FALSE),"")</f>
        <v/>
      </c>
      <c r="G915" s="164" t="str">
        <f>IF(K915&gt;0,VLOOKUP(E915,支出入力表!F916:$M$2000,4,FALSE),"")</f>
        <v/>
      </c>
      <c r="H915" s="166" t="str">
        <f>IF(K915&gt;0,VLOOKUP(E915,支出入力表!F916:$M$2000,5,FALSE),"")</f>
        <v/>
      </c>
      <c r="I915" s="168" t="str">
        <f t="shared" si="29"/>
        <v/>
      </c>
      <c r="K915">
        <f t="shared" si="30"/>
        <v>0</v>
      </c>
      <c r="L915">
        <f>IF(+支出入力表!M916="",0,+支出入力表!M916)</f>
        <v>0</v>
      </c>
      <c r="M915">
        <f>IF(支出入力表!S916="",0,支出入力表!S916)</f>
        <v>0</v>
      </c>
    </row>
    <row r="916" spans="2:13" x14ac:dyDescent="0.55000000000000004">
      <c r="B916" s="163" t="str">
        <f>IF(K916&gt;0,支出入力表!A917,"")</f>
        <v/>
      </c>
      <c r="C916" s="164" t="str">
        <f>IF(K916&gt;0,支出入力表!C917,"")</f>
        <v/>
      </c>
      <c r="D916" s="165" t="str">
        <f>IF(K916&gt;0,支出入力表!E917,"")</f>
        <v/>
      </c>
      <c r="E916" s="165" t="str">
        <f>IF(K916&gt;0,支出入力表!F917,"")</f>
        <v/>
      </c>
      <c r="F916" s="164" t="str">
        <f>IF(K916&gt;0,VLOOKUP(E916,支出入力表!F917:$M$2000,3,FALSE),"")</f>
        <v/>
      </c>
      <c r="G916" s="164" t="str">
        <f>IF(K916&gt;0,VLOOKUP(E916,支出入力表!F917:$M$2000,4,FALSE),"")</f>
        <v/>
      </c>
      <c r="H916" s="166" t="str">
        <f>IF(K916&gt;0,VLOOKUP(E916,支出入力表!F917:$M$2000,5,FALSE),"")</f>
        <v/>
      </c>
      <c r="I916" s="168" t="str">
        <f t="shared" si="29"/>
        <v/>
      </c>
      <c r="K916">
        <f t="shared" si="30"/>
        <v>0</v>
      </c>
      <c r="L916">
        <f>IF(+支出入力表!M917="",0,+支出入力表!M917)</f>
        <v>0</v>
      </c>
      <c r="M916">
        <f>IF(支出入力表!S917="",0,支出入力表!S917)</f>
        <v>0</v>
      </c>
    </row>
    <row r="917" spans="2:13" x14ac:dyDescent="0.55000000000000004">
      <c r="B917" s="163" t="str">
        <f>IF(K917&gt;0,支出入力表!A918,"")</f>
        <v/>
      </c>
      <c r="C917" s="164" t="str">
        <f>IF(K917&gt;0,支出入力表!C918,"")</f>
        <v/>
      </c>
      <c r="D917" s="165" t="str">
        <f>IF(K917&gt;0,支出入力表!E918,"")</f>
        <v/>
      </c>
      <c r="E917" s="165" t="str">
        <f>IF(K917&gt;0,支出入力表!F918,"")</f>
        <v/>
      </c>
      <c r="F917" s="164" t="str">
        <f>IF(K917&gt;0,VLOOKUP(E917,支出入力表!F918:$M$2000,3,FALSE),"")</f>
        <v/>
      </c>
      <c r="G917" s="164" t="str">
        <f>IF(K917&gt;0,VLOOKUP(E917,支出入力表!F918:$M$2000,4,FALSE),"")</f>
        <v/>
      </c>
      <c r="H917" s="166" t="str">
        <f>IF(K917&gt;0,VLOOKUP(E917,支出入力表!F918:$M$2000,5,FALSE),"")</f>
        <v/>
      </c>
      <c r="I917" s="168" t="str">
        <f t="shared" si="29"/>
        <v/>
      </c>
      <c r="K917">
        <f t="shared" si="30"/>
        <v>0</v>
      </c>
      <c r="L917">
        <f>IF(+支出入力表!M918="",0,+支出入力表!M918)</f>
        <v>0</v>
      </c>
      <c r="M917">
        <f>IF(支出入力表!S918="",0,支出入力表!S918)</f>
        <v>0</v>
      </c>
    </row>
    <row r="918" spans="2:13" x14ac:dyDescent="0.55000000000000004">
      <c r="B918" s="163" t="str">
        <f>IF(K918&gt;0,支出入力表!A919,"")</f>
        <v/>
      </c>
      <c r="C918" s="164" t="str">
        <f>IF(K918&gt;0,支出入力表!C919,"")</f>
        <v/>
      </c>
      <c r="D918" s="165" t="str">
        <f>IF(K918&gt;0,支出入力表!E919,"")</f>
        <v/>
      </c>
      <c r="E918" s="165" t="str">
        <f>IF(K918&gt;0,支出入力表!F919,"")</f>
        <v/>
      </c>
      <c r="F918" s="164" t="str">
        <f>IF(K918&gt;0,VLOOKUP(E918,支出入力表!F919:$M$2000,3,FALSE),"")</f>
        <v/>
      </c>
      <c r="G918" s="164" t="str">
        <f>IF(K918&gt;0,VLOOKUP(E918,支出入力表!F919:$M$2000,4,FALSE),"")</f>
        <v/>
      </c>
      <c r="H918" s="166" t="str">
        <f>IF(K918&gt;0,VLOOKUP(E918,支出入力表!F919:$M$2000,5,FALSE),"")</f>
        <v/>
      </c>
      <c r="I918" s="168" t="str">
        <f t="shared" si="29"/>
        <v/>
      </c>
      <c r="K918">
        <f t="shared" si="30"/>
        <v>0</v>
      </c>
      <c r="L918">
        <f>IF(+支出入力表!M919="",0,+支出入力表!M919)</f>
        <v>0</v>
      </c>
      <c r="M918">
        <f>IF(支出入力表!S919="",0,支出入力表!S919)</f>
        <v>0</v>
      </c>
    </row>
    <row r="919" spans="2:13" x14ac:dyDescent="0.55000000000000004">
      <c r="B919" s="163" t="str">
        <f>IF(K919&gt;0,支出入力表!A920,"")</f>
        <v/>
      </c>
      <c r="C919" s="164" t="str">
        <f>IF(K919&gt;0,支出入力表!C920,"")</f>
        <v/>
      </c>
      <c r="D919" s="165" t="str">
        <f>IF(K919&gt;0,支出入力表!E920,"")</f>
        <v/>
      </c>
      <c r="E919" s="165" t="str">
        <f>IF(K919&gt;0,支出入力表!F920,"")</f>
        <v/>
      </c>
      <c r="F919" s="164" t="str">
        <f>IF(K919&gt;0,VLOOKUP(E919,支出入力表!F920:$M$2000,3,FALSE),"")</f>
        <v/>
      </c>
      <c r="G919" s="164" t="str">
        <f>IF(K919&gt;0,VLOOKUP(E919,支出入力表!F920:$M$2000,4,FALSE),"")</f>
        <v/>
      </c>
      <c r="H919" s="166" t="str">
        <f>IF(K919&gt;0,VLOOKUP(E919,支出入力表!F920:$M$2000,5,FALSE),"")</f>
        <v/>
      </c>
      <c r="I919" s="168" t="str">
        <f t="shared" si="29"/>
        <v/>
      </c>
      <c r="K919">
        <f t="shared" si="30"/>
        <v>0</v>
      </c>
      <c r="L919">
        <f>IF(+支出入力表!M920="",0,+支出入力表!M920)</f>
        <v>0</v>
      </c>
      <c r="M919">
        <f>IF(支出入力表!S920="",0,支出入力表!S920)</f>
        <v>0</v>
      </c>
    </row>
    <row r="920" spans="2:13" x14ac:dyDescent="0.55000000000000004">
      <c r="B920" s="163" t="str">
        <f>IF(K920&gt;0,支出入力表!A921,"")</f>
        <v/>
      </c>
      <c r="C920" s="164" t="str">
        <f>IF(K920&gt;0,支出入力表!C921,"")</f>
        <v/>
      </c>
      <c r="D920" s="165" t="str">
        <f>IF(K920&gt;0,支出入力表!E921,"")</f>
        <v/>
      </c>
      <c r="E920" s="165" t="str">
        <f>IF(K920&gt;0,支出入力表!F921,"")</f>
        <v/>
      </c>
      <c r="F920" s="164" t="str">
        <f>IF(K920&gt;0,VLOOKUP(E920,支出入力表!F921:$M$2000,3,FALSE),"")</f>
        <v/>
      </c>
      <c r="G920" s="164" t="str">
        <f>IF(K920&gt;0,VLOOKUP(E920,支出入力表!F921:$M$2000,4,FALSE),"")</f>
        <v/>
      </c>
      <c r="H920" s="166" t="str">
        <f>IF(K920&gt;0,VLOOKUP(E920,支出入力表!F921:$M$2000,5,FALSE),"")</f>
        <v/>
      </c>
      <c r="I920" s="168" t="str">
        <f t="shared" si="29"/>
        <v/>
      </c>
      <c r="K920">
        <f t="shared" si="30"/>
        <v>0</v>
      </c>
      <c r="L920">
        <f>IF(+支出入力表!M921="",0,+支出入力表!M921)</f>
        <v>0</v>
      </c>
      <c r="M920">
        <f>IF(支出入力表!S921="",0,支出入力表!S921)</f>
        <v>0</v>
      </c>
    </row>
    <row r="921" spans="2:13" x14ac:dyDescent="0.55000000000000004">
      <c r="B921" s="163" t="str">
        <f>IF(K921&gt;0,支出入力表!A922,"")</f>
        <v/>
      </c>
      <c r="C921" s="164" t="str">
        <f>IF(K921&gt;0,支出入力表!C922,"")</f>
        <v/>
      </c>
      <c r="D921" s="165" t="str">
        <f>IF(K921&gt;0,支出入力表!E922,"")</f>
        <v/>
      </c>
      <c r="E921" s="165" t="str">
        <f>IF(K921&gt;0,支出入力表!F922,"")</f>
        <v/>
      </c>
      <c r="F921" s="164" t="str">
        <f>IF(K921&gt;0,VLOOKUP(E921,支出入力表!F922:$M$2000,3,FALSE),"")</f>
        <v/>
      </c>
      <c r="G921" s="164" t="str">
        <f>IF(K921&gt;0,VLOOKUP(E921,支出入力表!F922:$M$2000,4,FALSE),"")</f>
        <v/>
      </c>
      <c r="H921" s="166" t="str">
        <f>IF(K921&gt;0,VLOOKUP(E921,支出入力表!F922:$M$2000,5,FALSE),"")</f>
        <v/>
      </c>
      <c r="I921" s="168" t="str">
        <f t="shared" si="29"/>
        <v/>
      </c>
      <c r="K921">
        <f t="shared" si="30"/>
        <v>0</v>
      </c>
      <c r="L921">
        <f>IF(+支出入力表!M922="",0,+支出入力表!M922)</f>
        <v>0</v>
      </c>
      <c r="M921">
        <f>IF(支出入力表!S922="",0,支出入力表!S922)</f>
        <v>0</v>
      </c>
    </row>
    <row r="922" spans="2:13" x14ac:dyDescent="0.55000000000000004">
      <c r="B922" s="163" t="str">
        <f>IF(K922&gt;0,支出入力表!A923,"")</f>
        <v/>
      </c>
      <c r="C922" s="164" t="str">
        <f>IF(K922&gt;0,支出入力表!C923,"")</f>
        <v/>
      </c>
      <c r="D922" s="165" t="str">
        <f>IF(K922&gt;0,支出入力表!E923,"")</f>
        <v/>
      </c>
      <c r="E922" s="165" t="str">
        <f>IF(K922&gt;0,支出入力表!F923,"")</f>
        <v/>
      </c>
      <c r="F922" s="164" t="str">
        <f>IF(K922&gt;0,VLOOKUP(E922,支出入力表!F923:$M$2000,3,FALSE),"")</f>
        <v/>
      </c>
      <c r="G922" s="164" t="str">
        <f>IF(K922&gt;0,VLOOKUP(E922,支出入力表!F923:$M$2000,4,FALSE),"")</f>
        <v/>
      </c>
      <c r="H922" s="166" t="str">
        <f>IF(K922&gt;0,VLOOKUP(E922,支出入力表!F923:$M$2000,5,FALSE),"")</f>
        <v/>
      </c>
      <c r="I922" s="168" t="str">
        <f t="shared" si="29"/>
        <v/>
      </c>
      <c r="K922">
        <f t="shared" si="30"/>
        <v>0</v>
      </c>
      <c r="L922">
        <f>IF(+支出入力表!M923="",0,+支出入力表!M923)</f>
        <v>0</v>
      </c>
      <c r="M922">
        <f>IF(支出入力表!S923="",0,支出入力表!S923)</f>
        <v>0</v>
      </c>
    </row>
    <row r="923" spans="2:13" x14ac:dyDescent="0.55000000000000004">
      <c r="B923" s="163" t="str">
        <f>IF(K923&gt;0,支出入力表!A924,"")</f>
        <v/>
      </c>
      <c r="C923" s="164" t="str">
        <f>IF(K923&gt;0,支出入力表!C924,"")</f>
        <v/>
      </c>
      <c r="D923" s="165" t="str">
        <f>IF(K923&gt;0,支出入力表!E924,"")</f>
        <v/>
      </c>
      <c r="E923" s="165" t="str">
        <f>IF(K923&gt;0,支出入力表!F924,"")</f>
        <v/>
      </c>
      <c r="F923" s="164" t="str">
        <f>IF(K923&gt;0,VLOOKUP(E923,支出入力表!F924:$M$2000,3,FALSE),"")</f>
        <v/>
      </c>
      <c r="G923" s="164" t="str">
        <f>IF(K923&gt;0,VLOOKUP(E923,支出入力表!F924:$M$2000,4,FALSE),"")</f>
        <v/>
      </c>
      <c r="H923" s="166" t="str">
        <f>IF(K923&gt;0,VLOOKUP(E923,支出入力表!F924:$M$2000,5,FALSE),"")</f>
        <v/>
      </c>
      <c r="I923" s="168" t="str">
        <f t="shared" si="29"/>
        <v/>
      </c>
      <c r="K923">
        <f t="shared" si="30"/>
        <v>0</v>
      </c>
      <c r="L923">
        <f>IF(+支出入力表!M924="",0,+支出入力表!M924)</f>
        <v>0</v>
      </c>
      <c r="M923">
        <f>IF(支出入力表!S924="",0,支出入力表!S924)</f>
        <v>0</v>
      </c>
    </row>
    <row r="924" spans="2:13" x14ac:dyDescent="0.55000000000000004">
      <c r="B924" s="163" t="str">
        <f>IF(K924&gt;0,支出入力表!A925,"")</f>
        <v/>
      </c>
      <c r="C924" s="164" t="str">
        <f>IF(K924&gt;0,支出入力表!C925,"")</f>
        <v/>
      </c>
      <c r="D924" s="165" t="str">
        <f>IF(K924&gt;0,支出入力表!E925,"")</f>
        <v/>
      </c>
      <c r="E924" s="165" t="str">
        <f>IF(K924&gt;0,支出入力表!F925,"")</f>
        <v/>
      </c>
      <c r="F924" s="164" t="str">
        <f>IF(K924&gt;0,VLOOKUP(E924,支出入力表!F925:$M$2000,3,FALSE),"")</f>
        <v/>
      </c>
      <c r="G924" s="164" t="str">
        <f>IF(K924&gt;0,VLOOKUP(E924,支出入力表!F925:$M$2000,4,FALSE),"")</f>
        <v/>
      </c>
      <c r="H924" s="166" t="str">
        <f>IF(K924&gt;0,VLOOKUP(E924,支出入力表!F925:$M$2000,5,FALSE),"")</f>
        <v/>
      </c>
      <c r="I924" s="168" t="str">
        <f t="shared" si="29"/>
        <v/>
      </c>
      <c r="K924">
        <f t="shared" si="30"/>
        <v>0</v>
      </c>
      <c r="L924">
        <f>IF(+支出入力表!M925="",0,+支出入力表!M925)</f>
        <v>0</v>
      </c>
      <c r="M924">
        <f>IF(支出入力表!S925="",0,支出入力表!S925)</f>
        <v>0</v>
      </c>
    </row>
    <row r="925" spans="2:13" x14ac:dyDescent="0.55000000000000004">
      <c r="B925" s="163" t="str">
        <f>IF(K925&gt;0,支出入力表!A926,"")</f>
        <v/>
      </c>
      <c r="C925" s="164" t="str">
        <f>IF(K925&gt;0,支出入力表!C926,"")</f>
        <v/>
      </c>
      <c r="D925" s="165" t="str">
        <f>IF(K925&gt;0,支出入力表!E926,"")</f>
        <v/>
      </c>
      <c r="E925" s="165" t="str">
        <f>IF(K925&gt;0,支出入力表!F926,"")</f>
        <v/>
      </c>
      <c r="F925" s="164" t="str">
        <f>IF(K925&gt;0,VLOOKUP(E925,支出入力表!F926:$M$2000,3,FALSE),"")</f>
        <v/>
      </c>
      <c r="G925" s="164" t="str">
        <f>IF(K925&gt;0,VLOOKUP(E925,支出入力表!F926:$M$2000,4,FALSE),"")</f>
        <v/>
      </c>
      <c r="H925" s="166" t="str">
        <f>IF(K925&gt;0,VLOOKUP(E925,支出入力表!F926:$M$2000,5,FALSE),"")</f>
        <v/>
      </c>
      <c r="I925" s="168" t="str">
        <f t="shared" si="29"/>
        <v/>
      </c>
      <c r="K925">
        <f t="shared" si="30"/>
        <v>0</v>
      </c>
      <c r="L925">
        <f>IF(+支出入力表!M926="",0,+支出入力表!M926)</f>
        <v>0</v>
      </c>
      <c r="M925">
        <f>IF(支出入力表!S926="",0,支出入力表!S926)</f>
        <v>0</v>
      </c>
    </row>
    <row r="926" spans="2:13" x14ac:dyDescent="0.55000000000000004">
      <c r="B926" s="163" t="str">
        <f>IF(K926&gt;0,支出入力表!A927,"")</f>
        <v/>
      </c>
      <c r="C926" s="164" t="str">
        <f>IF(K926&gt;0,支出入力表!C927,"")</f>
        <v/>
      </c>
      <c r="D926" s="165" t="str">
        <f>IF(K926&gt;0,支出入力表!E927,"")</f>
        <v/>
      </c>
      <c r="E926" s="165" t="str">
        <f>IF(K926&gt;0,支出入力表!F927,"")</f>
        <v/>
      </c>
      <c r="F926" s="164" t="str">
        <f>IF(K926&gt;0,VLOOKUP(E926,支出入力表!F927:$M$2000,3,FALSE),"")</f>
        <v/>
      </c>
      <c r="G926" s="164" t="str">
        <f>IF(K926&gt;0,VLOOKUP(E926,支出入力表!F927:$M$2000,4,FALSE),"")</f>
        <v/>
      </c>
      <c r="H926" s="166" t="str">
        <f>IF(K926&gt;0,VLOOKUP(E926,支出入力表!F927:$M$2000,5,FALSE),"")</f>
        <v/>
      </c>
      <c r="I926" s="168" t="str">
        <f t="shared" si="29"/>
        <v/>
      </c>
      <c r="K926">
        <f t="shared" si="30"/>
        <v>0</v>
      </c>
      <c r="L926">
        <f>IF(+支出入力表!M927="",0,+支出入力表!M927)</f>
        <v>0</v>
      </c>
      <c r="M926">
        <f>IF(支出入力表!S927="",0,支出入力表!S927)</f>
        <v>0</v>
      </c>
    </row>
    <row r="927" spans="2:13" x14ac:dyDescent="0.55000000000000004">
      <c r="B927" s="163" t="str">
        <f>IF(K927&gt;0,支出入力表!A928,"")</f>
        <v/>
      </c>
      <c r="C927" s="164" t="str">
        <f>IF(K927&gt;0,支出入力表!C928,"")</f>
        <v/>
      </c>
      <c r="D927" s="165" t="str">
        <f>IF(K927&gt;0,支出入力表!E928,"")</f>
        <v/>
      </c>
      <c r="E927" s="165" t="str">
        <f>IF(K927&gt;0,支出入力表!F928,"")</f>
        <v/>
      </c>
      <c r="F927" s="164" t="str">
        <f>IF(K927&gt;0,VLOOKUP(E927,支出入力表!F928:$M$2000,3,FALSE),"")</f>
        <v/>
      </c>
      <c r="G927" s="164" t="str">
        <f>IF(K927&gt;0,VLOOKUP(E927,支出入力表!F928:$M$2000,4,FALSE),"")</f>
        <v/>
      </c>
      <c r="H927" s="166" t="str">
        <f>IF(K927&gt;0,VLOOKUP(E927,支出入力表!F928:$M$2000,5,FALSE),"")</f>
        <v/>
      </c>
      <c r="I927" s="168" t="str">
        <f t="shared" si="29"/>
        <v/>
      </c>
      <c r="K927">
        <f t="shared" si="30"/>
        <v>0</v>
      </c>
      <c r="L927">
        <f>IF(+支出入力表!M928="",0,+支出入力表!M928)</f>
        <v>0</v>
      </c>
      <c r="M927">
        <f>IF(支出入力表!S928="",0,支出入力表!S928)</f>
        <v>0</v>
      </c>
    </row>
    <row r="928" spans="2:13" x14ac:dyDescent="0.55000000000000004">
      <c r="B928" s="163" t="str">
        <f>IF(K928&gt;0,支出入力表!A929,"")</f>
        <v/>
      </c>
      <c r="C928" s="164" t="str">
        <f>IF(K928&gt;0,支出入力表!C929,"")</f>
        <v/>
      </c>
      <c r="D928" s="165" t="str">
        <f>IF(K928&gt;0,支出入力表!E929,"")</f>
        <v/>
      </c>
      <c r="E928" s="165" t="str">
        <f>IF(K928&gt;0,支出入力表!F929,"")</f>
        <v/>
      </c>
      <c r="F928" s="164" t="str">
        <f>IF(K928&gt;0,VLOOKUP(E928,支出入力表!F929:$M$2000,3,FALSE),"")</f>
        <v/>
      </c>
      <c r="G928" s="164" t="str">
        <f>IF(K928&gt;0,VLOOKUP(E928,支出入力表!F929:$M$2000,4,FALSE),"")</f>
        <v/>
      </c>
      <c r="H928" s="166" t="str">
        <f>IF(K928&gt;0,VLOOKUP(E928,支出入力表!F929:$M$2000,5,FALSE),"")</f>
        <v/>
      </c>
      <c r="I928" s="168" t="str">
        <f t="shared" si="29"/>
        <v/>
      </c>
      <c r="K928">
        <f t="shared" si="30"/>
        <v>0</v>
      </c>
      <c r="L928">
        <f>IF(+支出入力表!M929="",0,+支出入力表!M929)</f>
        <v>0</v>
      </c>
      <c r="M928">
        <f>IF(支出入力表!S929="",0,支出入力表!S929)</f>
        <v>0</v>
      </c>
    </row>
    <row r="929" spans="2:13" x14ac:dyDescent="0.55000000000000004">
      <c r="B929" s="163" t="str">
        <f>IF(K929&gt;0,支出入力表!A930,"")</f>
        <v/>
      </c>
      <c r="C929" s="164" t="str">
        <f>IF(K929&gt;0,支出入力表!C930,"")</f>
        <v/>
      </c>
      <c r="D929" s="165" t="str">
        <f>IF(K929&gt;0,支出入力表!E930,"")</f>
        <v/>
      </c>
      <c r="E929" s="165" t="str">
        <f>IF(K929&gt;0,支出入力表!F930,"")</f>
        <v/>
      </c>
      <c r="F929" s="164" t="str">
        <f>IF(K929&gt;0,VLOOKUP(E929,支出入力表!F930:$M$2000,3,FALSE),"")</f>
        <v/>
      </c>
      <c r="G929" s="164" t="str">
        <f>IF(K929&gt;0,VLOOKUP(E929,支出入力表!F930:$M$2000,4,FALSE),"")</f>
        <v/>
      </c>
      <c r="H929" s="166" t="str">
        <f>IF(K929&gt;0,VLOOKUP(E929,支出入力表!F930:$M$2000,5,FALSE),"")</f>
        <v/>
      </c>
      <c r="I929" s="168" t="str">
        <f t="shared" si="29"/>
        <v/>
      </c>
      <c r="K929">
        <f t="shared" si="30"/>
        <v>0</v>
      </c>
      <c r="L929">
        <f>IF(+支出入力表!M930="",0,+支出入力表!M930)</f>
        <v>0</v>
      </c>
      <c r="M929">
        <f>IF(支出入力表!S930="",0,支出入力表!S930)</f>
        <v>0</v>
      </c>
    </row>
    <row r="930" spans="2:13" x14ac:dyDescent="0.55000000000000004">
      <c r="B930" s="163" t="str">
        <f>IF(K930&gt;0,支出入力表!A931,"")</f>
        <v/>
      </c>
      <c r="C930" s="164" t="str">
        <f>IF(K930&gt;0,支出入力表!C931,"")</f>
        <v/>
      </c>
      <c r="D930" s="165" t="str">
        <f>IF(K930&gt;0,支出入力表!E931,"")</f>
        <v/>
      </c>
      <c r="E930" s="165" t="str">
        <f>IF(K930&gt;0,支出入力表!F931,"")</f>
        <v/>
      </c>
      <c r="F930" s="164" t="str">
        <f>IF(K930&gt;0,VLOOKUP(E930,支出入力表!F931:$M$2000,3,FALSE),"")</f>
        <v/>
      </c>
      <c r="G930" s="164" t="str">
        <f>IF(K930&gt;0,VLOOKUP(E930,支出入力表!F931:$M$2000,4,FALSE),"")</f>
        <v/>
      </c>
      <c r="H930" s="166" t="str">
        <f>IF(K930&gt;0,VLOOKUP(E930,支出入力表!F931:$M$2000,5,FALSE),"")</f>
        <v/>
      </c>
      <c r="I930" s="168" t="str">
        <f t="shared" si="29"/>
        <v/>
      </c>
      <c r="K930">
        <f t="shared" si="30"/>
        <v>0</v>
      </c>
      <c r="L930">
        <f>IF(+支出入力表!M931="",0,+支出入力表!M931)</f>
        <v>0</v>
      </c>
      <c r="M930">
        <f>IF(支出入力表!S931="",0,支出入力表!S931)</f>
        <v>0</v>
      </c>
    </row>
    <row r="931" spans="2:13" x14ac:dyDescent="0.55000000000000004">
      <c r="B931" s="163" t="str">
        <f>IF(K931&gt;0,支出入力表!A932,"")</f>
        <v/>
      </c>
      <c r="C931" s="164" t="str">
        <f>IF(K931&gt;0,支出入力表!C932,"")</f>
        <v/>
      </c>
      <c r="D931" s="165" t="str">
        <f>IF(K931&gt;0,支出入力表!E932,"")</f>
        <v/>
      </c>
      <c r="E931" s="165" t="str">
        <f>IF(K931&gt;0,支出入力表!F932,"")</f>
        <v/>
      </c>
      <c r="F931" s="164" t="str">
        <f>IF(K931&gt;0,VLOOKUP(E931,支出入力表!F932:$M$2000,3,FALSE),"")</f>
        <v/>
      </c>
      <c r="G931" s="164" t="str">
        <f>IF(K931&gt;0,VLOOKUP(E931,支出入力表!F932:$M$2000,4,FALSE),"")</f>
        <v/>
      </c>
      <c r="H931" s="166" t="str">
        <f>IF(K931&gt;0,VLOOKUP(E931,支出入力表!F932:$M$2000,5,FALSE),"")</f>
        <v/>
      </c>
      <c r="I931" s="168" t="str">
        <f t="shared" si="29"/>
        <v/>
      </c>
      <c r="K931">
        <f t="shared" si="30"/>
        <v>0</v>
      </c>
      <c r="L931">
        <f>IF(+支出入力表!M932="",0,+支出入力表!M932)</f>
        <v>0</v>
      </c>
      <c r="M931">
        <f>IF(支出入力表!S932="",0,支出入力表!S932)</f>
        <v>0</v>
      </c>
    </row>
    <row r="932" spans="2:13" x14ac:dyDescent="0.55000000000000004">
      <c r="B932" s="163" t="str">
        <f>IF(K932&gt;0,支出入力表!A933,"")</f>
        <v/>
      </c>
      <c r="C932" s="164" t="str">
        <f>IF(K932&gt;0,支出入力表!C933,"")</f>
        <v/>
      </c>
      <c r="D932" s="165" t="str">
        <f>IF(K932&gt;0,支出入力表!E933,"")</f>
        <v/>
      </c>
      <c r="E932" s="165" t="str">
        <f>IF(K932&gt;0,支出入力表!F933,"")</f>
        <v/>
      </c>
      <c r="F932" s="164" t="str">
        <f>IF(K932&gt;0,VLOOKUP(E932,支出入力表!F933:$M$2000,3,FALSE),"")</f>
        <v/>
      </c>
      <c r="G932" s="164" t="str">
        <f>IF(K932&gt;0,VLOOKUP(E932,支出入力表!F933:$M$2000,4,FALSE),"")</f>
        <v/>
      </c>
      <c r="H932" s="166" t="str">
        <f>IF(K932&gt;0,VLOOKUP(E932,支出入力表!F933:$M$2000,5,FALSE),"")</f>
        <v/>
      </c>
      <c r="I932" s="168" t="str">
        <f t="shared" si="29"/>
        <v/>
      </c>
      <c r="K932">
        <f t="shared" si="30"/>
        <v>0</v>
      </c>
      <c r="L932">
        <f>IF(+支出入力表!M933="",0,+支出入力表!M933)</f>
        <v>0</v>
      </c>
      <c r="M932">
        <f>IF(支出入力表!S933="",0,支出入力表!S933)</f>
        <v>0</v>
      </c>
    </row>
    <row r="933" spans="2:13" x14ac:dyDescent="0.55000000000000004">
      <c r="B933" s="163" t="str">
        <f>IF(K933&gt;0,支出入力表!A934,"")</f>
        <v/>
      </c>
      <c r="C933" s="164" t="str">
        <f>IF(K933&gt;0,支出入力表!C934,"")</f>
        <v/>
      </c>
      <c r="D933" s="165" t="str">
        <f>IF(K933&gt;0,支出入力表!E934,"")</f>
        <v/>
      </c>
      <c r="E933" s="165" t="str">
        <f>IF(K933&gt;0,支出入力表!F934,"")</f>
        <v/>
      </c>
      <c r="F933" s="164" t="str">
        <f>IF(K933&gt;0,VLOOKUP(E933,支出入力表!F934:$M$2000,3,FALSE),"")</f>
        <v/>
      </c>
      <c r="G933" s="164" t="str">
        <f>IF(K933&gt;0,VLOOKUP(E933,支出入力表!F934:$M$2000,4,FALSE),"")</f>
        <v/>
      </c>
      <c r="H933" s="166" t="str">
        <f>IF(K933&gt;0,VLOOKUP(E933,支出入力表!F934:$M$2000,5,FALSE),"")</f>
        <v/>
      </c>
      <c r="I933" s="168" t="str">
        <f t="shared" si="29"/>
        <v/>
      </c>
      <c r="K933">
        <f t="shared" si="30"/>
        <v>0</v>
      </c>
      <c r="L933">
        <f>IF(+支出入力表!M934="",0,+支出入力表!M934)</f>
        <v>0</v>
      </c>
      <c r="M933">
        <f>IF(支出入力表!S934="",0,支出入力表!S934)</f>
        <v>0</v>
      </c>
    </row>
    <row r="934" spans="2:13" x14ac:dyDescent="0.55000000000000004">
      <c r="B934" s="163" t="str">
        <f>IF(K934&gt;0,支出入力表!A935,"")</f>
        <v/>
      </c>
      <c r="C934" s="164" t="str">
        <f>IF(K934&gt;0,支出入力表!C935,"")</f>
        <v/>
      </c>
      <c r="D934" s="165" t="str">
        <f>IF(K934&gt;0,支出入力表!E935,"")</f>
        <v/>
      </c>
      <c r="E934" s="165" t="str">
        <f>IF(K934&gt;0,支出入力表!F935,"")</f>
        <v/>
      </c>
      <c r="F934" s="164" t="str">
        <f>IF(K934&gt;0,VLOOKUP(E934,支出入力表!F935:$M$2000,3,FALSE),"")</f>
        <v/>
      </c>
      <c r="G934" s="164" t="str">
        <f>IF(K934&gt;0,VLOOKUP(E934,支出入力表!F935:$M$2000,4,FALSE),"")</f>
        <v/>
      </c>
      <c r="H934" s="166" t="str">
        <f>IF(K934&gt;0,VLOOKUP(E934,支出入力表!F935:$M$2000,5,FALSE),"")</f>
        <v/>
      </c>
      <c r="I934" s="168" t="str">
        <f t="shared" si="29"/>
        <v/>
      </c>
      <c r="K934">
        <f t="shared" si="30"/>
        <v>0</v>
      </c>
      <c r="L934">
        <f>IF(+支出入力表!M935="",0,+支出入力表!M935)</f>
        <v>0</v>
      </c>
      <c r="M934">
        <f>IF(支出入力表!S935="",0,支出入力表!S935)</f>
        <v>0</v>
      </c>
    </row>
    <row r="935" spans="2:13" x14ac:dyDescent="0.55000000000000004">
      <c r="B935" s="163" t="str">
        <f>IF(K935&gt;0,支出入力表!A936,"")</f>
        <v/>
      </c>
      <c r="C935" s="164" t="str">
        <f>IF(K935&gt;0,支出入力表!C936,"")</f>
        <v/>
      </c>
      <c r="D935" s="165" t="str">
        <f>IF(K935&gt;0,支出入力表!E936,"")</f>
        <v/>
      </c>
      <c r="E935" s="165" t="str">
        <f>IF(K935&gt;0,支出入力表!F936,"")</f>
        <v/>
      </c>
      <c r="F935" s="164" t="str">
        <f>IF(K935&gt;0,VLOOKUP(E935,支出入力表!F936:$M$2000,3,FALSE),"")</f>
        <v/>
      </c>
      <c r="G935" s="164" t="str">
        <f>IF(K935&gt;0,VLOOKUP(E935,支出入力表!F936:$M$2000,4,FALSE),"")</f>
        <v/>
      </c>
      <c r="H935" s="166" t="str">
        <f>IF(K935&gt;0,VLOOKUP(E935,支出入力表!F936:$M$2000,5,FALSE),"")</f>
        <v/>
      </c>
      <c r="I935" s="168" t="str">
        <f t="shared" si="29"/>
        <v/>
      </c>
      <c r="K935">
        <f t="shared" si="30"/>
        <v>0</v>
      </c>
      <c r="L935">
        <f>IF(+支出入力表!M936="",0,+支出入力表!M936)</f>
        <v>0</v>
      </c>
      <c r="M935">
        <f>IF(支出入力表!S936="",0,支出入力表!S936)</f>
        <v>0</v>
      </c>
    </row>
    <row r="936" spans="2:13" x14ac:dyDescent="0.55000000000000004">
      <c r="B936" s="163" t="str">
        <f>IF(K936&gt;0,支出入力表!A937,"")</f>
        <v/>
      </c>
      <c r="C936" s="164" t="str">
        <f>IF(K936&gt;0,支出入力表!C937,"")</f>
        <v/>
      </c>
      <c r="D936" s="165" t="str">
        <f>IF(K936&gt;0,支出入力表!E937,"")</f>
        <v/>
      </c>
      <c r="E936" s="165" t="str">
        <f>IF(K936&gt;0,支出入力表!F937,"")</f>
        <v/>
      </c>
      <c r="F936" s="164" t="str">
        <f>IF(K936&gt;0,VLOOKUP(E936,支出入力表!F937:$M$2000,3,FALSE),"")</f>
        <v/>
      </c>
      <c r="G936" s="164" t="str">
        <f>IF(K936&gt;0,VLOOKUP(E936,支出入力表!F937:$M$2000,4,FALSE),"")</f>
        <v/>
      </c>
      <c r="H936" s="166" t="str">
        <f>IF(K936&gt;0,VLOOKUP(E936,支出入力表!F937:$M$2000,5,FALSE),"")</f>
        <v/>
      </c>
      <c r="I936" s="168" t="str">
        <f t="shared" si="29"/>
        <v/>
      </c>
      <c r="K936">
        <f t="shared" si="30"/>
        <v>0</v>
      </c>
      <c r="L936">
        <f>IF(+支出入力表!M937="",0,+支出入力表!M937)</f>
        <v>0</v>
      </c>
      <c r="M936">
        <f>IF(支出入力表!S937="",0,支出入力表!S937)</f>
        <v>0</v>
      </c>
    </row>
    <row r="937" spans="2:13" x14ac:dyDescent="0.55000000000000004">
      <c r="B937" s="163" t="str">
        <f>IF(K937&gt;0,支出入力表!A938,"")</f>
        <v/>
      </c>
      <c r="C937" s="164" t="str">
        <f>IF(K937&gt;0,支出入力表!C938,"")</f>
        <v/>
      </c>
      <c r="D937" s="165" t="str">
        <f>IF(K937&gt;0,支出入力表!E938,"")</f>
        <v/>
      </c>
      <c r="E937" s="165" t="str">
        <f>IF(K937&gt;0,支出入力表!F938,"")</f>
        <v/>
      </c>
      <c r="F937" s="164" t="str">
        <f>IF(K937&gt;0,VLOOKUP(E937,支出入力表!F938:$M$2000,3,FALSE),"")</f>
        <v/>
      </c>
      <c r="G937" s="164" t="str">
        <f>IF(K937&gt;0,VLOOKUP(E937,支出入力表!F938:$M$2000,4,FALSE),"")</f>
        <v/>
      </c>
      <c r="H937" s="166" t="str">
        <f>IF(K937&gt;0,VLOOKUP(E937,支出入力表!F938:$M$2000,5,FALSE),"")</f>
        <v/>
      </c>
      <c r="I937" s="168" t="str">
        <f t="shared" si="29"/>
        <v/>
      </c>
      <c r="K937">
        <f t="shared" si="30"/>
        <v>0</v>
      </c>
      <c r="L937">
        <f>IF(+支出入力表!M938="",0,+支出入力表!M938)</f>
        <v>0</v>
      </c>
      <c r="M937">
        <f>IF(支出入力表!S938="",0,支出入力表!S938)</f>
        <v>0</v>
      </c>
    </row>
    <row r="938" spans="2:13" x14ac:dyDescent="0.55000000000000004">
      <c r="B938" s="163" t="str">
        <f>IF(K938&gt;0,支出入力表!A939,"")</f>
        <v/>
      </c>
      <c r="C938" s="164" t="str">
        <f>IF(K938&gt;0,支出入力表!C939,"")</f>
        <v/>
      </c>
      <c r="D938" s="165" t="str">
        <f>IF(K938&gt;0,支出入力表!E939,"")</f>
        <v/>
      </c>
      <c r="E938" s="165" t="str">
        <f>IF(K938&gt;0,支出入力表!F939,"")</f>
        <v/>
      </c>
      <c r="F938" s="164" t="str">
        <f>IF(K938&gt;0,VLOOKUP(E938,支出入力表!F939:$M$2000,3,FALSE),"")</f>
        <v/>
      </c>
      <c r="G938" s="164" t="str">
        <f>IF(K938&gt;0,VLOOKUP(E938,支出入力表!F939:$M$2000,4,FALSE),"")</f>
        <v/>
      </c>
      <c r="H938" s="166" t="str">
        <f>IF(K938&gt;0,VLOOKUP(E938,支出入力表!F939:$M$2000,5,FALSE),"")</f>
        <v/>
      </c>
      <c r="I938" s="168" t="str">
        <f t="shared" si="29"/>
        <v/>
      </c>
      <c r="K938">
        <f t="shared" si="30"/>
        <v>0</v>
      </c>
      <c r="L938">
        <f>IF(+支出入力表!M939="",0,+支出入力表!M939)</f>
        <v>0</v>
      </c>
      <c r="M938">
        <f>IF(支出入力表!S939="",0,支出入力表!S939)</f>
        <v>0</v>
      </c>
    </row>
    <row r="939" spans="2:13" x14ac:dyDescent="0.55000000000000004">
      <c r="B939" s="163" t="str">
        <f>IF(K939&gt;0,支出入力表!A940,"")</f>
        <v/>
      </c>
      <c r="C939" s="164" t="str">
        <f>IF(K939&gt;0,支出入力表!C940,"")</f>
        <v/>
      </c>
      <c r="D939" s="165" t="str">
        <f>IF(K939&gt;0,支出入力表!E940,"")</f>
        <v/>
      </c>
      <c r="E939" s="165" t="str">
        <f>IF(K939&gt;0,支出入力表!F940,"")</f>
        <v/>
      </c>
      <c r="F939" s="164" t="str">
        <f>IF(K939&gt;0,VLOOKUP(E939,支出入力表!F940:$M$2000,3,FALSE),"")</f>
        <v/>
      </c>
      <c r="G939" s="164" t="str">
        <f>IF(K939&gt;0,VLOOKUP(E939,支出入力表!F940:$M$2000,4,FALSE),"")</f>
        <v/>
      </c>
      <c r="H939" s="166" t="str">
        <f>IF(K939&gt;0,VLOOKUP(E939,支出入力表!F940:$M$2000,5,FALSE),"")</f>
        <v/>
      </c>
      <c r="I939" s="168" t="str">
        <f t="shared" si="29"/>
        <v/>
      </c>
      <c r="K939">
        <f t="shared" si="30"/>
        <v>0</v>
      </c>
      <c r="L939">
        <f>IF(+支出入力表!M940="",0,+支出入力表!M940)</f>
        <v>0</v>
      </c>
      <c r="M939">
        <f>IF(支出入力表!S940="",0,支出入力表!S940)</f>
        <v>0</v>
      </c>
    </row>
    <row r="940" spans="2:13" x14ac:dyDescent="0.55000000000000004">
      <c r="B940" s="163" t="str">
        <f>IF(K940&gt;0,支出入力表!A941,"")</f>
        <v/>
      </c>
      <c r="C940" s="164" t="str">
        <f>IF(K940&gt;0,支出入力表!C941,"")</f>
        <v/>
      </c>
      <c r="D940" s="165" t="str">
        <f>IF(K940&gt;0,支出入力表!E941,"")</f>
        <v/>
      </c>
      <c r="E940" s="165" t="str">
        <f>IF(K940&gt;0,支出入力表!F941,"")</f>
        <v/>
      </c>
      <c r="F940" s="164" t="str">
        <f>IF(K940&gt;0,VLOOKUP(E940,支出入力表!F941:$M$2000,3,FALSE),"")</f>
        <v/>
      </c>
      <c r="G940" s="164" t="str">
        <f>IF(K940&gt;0,VLOOKUP(E940,支出入力表!F941:$M$2000,4,FALSE),"")</f>
        <v/>
      </c>
      <c r="H940" s="166" t="str">
        <f>IF(K940&gt;0,VLOOKUP(E940,支出入力表!F941:$M$2000,5,FALSE),"")</f>
        <v/>
      </c>
      <c r="I940" s="168" t="str">
        <f t="shared" si="29"/>
        <v/>
      </c>
      <c r="K940">
        <f t="shared" si="30"/>
        <v>0</v>
      </c>
      <c r="L940">
        <f>IF(+支出入力表!M941="",0,+支出入力表!M941)</f>
        <v>0</v>
      </c>
      <c r="M940">
        <f>IF(支出入力表!S941="",0,支出入力表!S941)</f>
        <v>0</v>
      </c>
    </row>
    <row r="941" spans="2:13" x14ac:dyDescent="0.55000000000000004">
      <c r="B941" s="163" t="str">
        <f>IF(K941&gt;0,支出入力表!A942,"")</f>
        <v/>
      </c>
      <c r="C941" s="164" t="str">
        <f>IF(K941&gt;0,支出入力表!C942,"")</f>
        <v/>
      </c>
      <c r="D941" s="165" t="str">
        <f>IF(K941&gt;0,支出入力表!E942,"")</f>
        <v/>
      </c>
      <c r="E941" s="165" t="str">
        <f>IF(K941&gt;0,支出入力表!F942,"")</f>
        <v/>
      </c>
      <c r="F941" s="164" t="str">
        <f>IF(K941&gt;0,VLOOKUP(E941,支出入力表!F942:$M$2000,3,FALSE),"")</f>
        <v/>
      </c>
      <c r="G941" s="164" t="str">
        <f>IF(K941&gt;0,VLOOKUP(E941,支出入力表!F942:$M$2000,4,FALSE),"")</f>
        <v/>
      </c>
      <c r="H941" s="166" t="str">
        <f>IF(K941&gt;0,VLOOKUP(E941,支出入力表!F942:$M$2000,5,FALSE),"")</f>
        <v/>
      </c>
      <c r="I941" s="168" t="str">
        <f t="shared" si="29"/>
        <v/>
      </c>
      <c r="K941">
        <f t="shared" si="30"/>
        <v>0</v>
      </c>
      <c r="L941">
        <f>IF(+支出入力表!M942="",0,+支出入力表!M942)</f>
        <v>0</v>
      </c>
      <c r="M941">
        <f>IF(支出入力表!S942="",0,支出入力表!S942)</f>
        <v>0</v>
      </c>
    </row>
    <row r="942" spans="2:13" x14ac:dyDescent="0.55000000000000004">
      <c r="B942" s="163" t="str">
        <f>IF(K942&gt;0,支出入力表!A943,"")</f>
        <v/>
      </c>
      <c r="C942" s="164" t="str">
        <f>IF(K942&gt;0,支出入力表!C943,"")</f>
        <v/>
      </c>
      <c r="D942" s="165" t="str">
        <f>IF(K942&gt;0,支出入力表!E943,"")</f>
        <v/>
      </c>
      <c r="E942" s="165" t="str">
        <f>IF(K942&gt;0,支出入力表!F943,"")</f>
        <v/>
      </c>
      <c r="F942" s="164" t="str">
        <f>IF(K942&gt;0,VLOOKUP(E942,支出入力表!F943:$M$2000,3,FALSE),"")</f>
        <v/>
      </c>
      <c r="G942" s="164" t="str">
        <f>IF(K942&gt;0,VLOOKUP(E942,支出入力表!F943:$M$2000,4,FALSE),"")</f>
        <v/>
      </c>
      <c r="H942" s="166" t="str">
        <f>IF(K942&gt;0,VLOOKUP(E942,支出入力表!F943:$M$2000,5,FALSE),"")</f>
        <v/>
      </c>
      <c r="I942" s="168" t="str">
        <f t="shared" si="29"/>
        <v/>
      </c>
      <c r="K942">
        <f t="shared" si="30"/>
        <v>0</v>
      </c>
      <c r="L942">
        <f>IF(+支出入力表!M943="",0,+支出入力表!M943)</f>
        <v>0</v>
      </c>
      <c r="M942">
        <f>IF(支出入力表!S943="",0,支出入力表!S943)</f>
        <v>0</v>
      </c>
    </row>
    <row r="943" spans="2:13" x14ac:dyDescent="0.55000000000000004">
      <c r="B943" s="163" t="str">
        <f>IF(K943&gt;0,支出入力表!A944,"")</f>
        <v/>
      </c>
      <c r="C943" s="164" t="str">
        <f>IF(K943&gt;0,支出入力表!C944,"")</f>
        <v/>
      </c>
      <c r="D943" s="165" t="str">
        <f>IF(K943&gt;0,支出入力表!E944,"")</f>
        <v/>
      </c>
      <c r="E943" s="165" t="str">
        <f>IF(K943&gt;0,支出入力表!F944,"")</f>
        <v/>
      </c>
      <c r="F943" s="164" t="str">
        <f>IF(K943&gt;0,VLOOKUP(E943,支出入力表!F944:$M$2000,3,FALSE),"")</f>
        <v/>
      </c>
      <c r="G943" s="164" t="str">
        <f>IF(K943&gt;0,VLOOKUP(E943,支出入力表!F944:$M$2000,4,FALSE),"")</f>
        <v/>
      </c>
      <c r="H943" s="166" t="str">
        <f>IF(K943&gt;0,VLOOKUP(E943,支出入力表!F944:$M$2000,5,FALSE),"")</f>
        <v/>
      </c>
      <c r="I943" s="168" t="str">
        <f t="shared" si="29"/>
        <v/>
      </c>
      <c r="K943">
        <f t="shared" si="30"/>
        <v>0</v>
      </c>
      <c r="L943">
        <f>IF(+支出入力表!M944="",0,+支出入力表!M944)</f>
        <v>0</v>
      </c>
      <c r="M943">
        <f>IF(支出入力表!S944="",0,支出入力表!S944)</f>
        <v>0</v>
      </c>
    </row>
    <row r="944" spans="2:13" x14ac:dyDescent="0.55000000000000004">
      <c r="B944" s="163" t="str">
        <f>IF(K944&gt;0,支出入力表!A945,"")</f>
        <v/>
      </c>
      <c r="C944" s="164" t="str">
        <f>IF(K944&gt;0,支出入力表!C945,"")</f>
        <v/>
      </c>
      <c r="D944" s="165" t="str">
        <f>IF(K944&gt;0,支出入力表!E945,"")</f>
        <v/>
      </c>
      <c r="E944" s="165" t="str">
        <f>IF(K944&gt;0,支出入力表!F945,"")</f>
        <v/>
      </c>
      <c r="F944" s="164" t="str">
        <f>IF(K944&gt;0,VLOOKUP(E944,支出入力表!F945:$M$2000,3,FALSE),"")</f>
        <v/>
      </c>
      <c r="G944" s="164" t="str">
        <f>IF(K944&gt;0,VLOOKUP(E944,支出入力表!F945:$M$2000,4,FALSE),"")</f>
        <v/>
      </c>
      <c r="H944" s="166" t="str">
        <f>IF(K944&gt;0,VLOOKUP(E944,支出入力表!F945:$M$2000,5,FALSE),"")</f>
        <v/>
      </c>
      <c r="I944" s="168" t="str">
        <f t="shared" si="29"/>
        <v/>
      </c>
      <c r="K944">
        <f t="shared" si="30"/>
        <v>0</v>
      </c>
      <c r="L944">
        <f>IF(+支出入力表!M945="",0,+支出入力表!M945)</f>
        <v>0</v>
      </c>
      <c r="M944">
        <f>IF(支出入力表!S945="",0,支出入力表!S945)</f>
        <v>0</v>
      </c>
    </row>
    <row r="945" spans="2:13" x14ac:dyDescent="0.55000000000000004">
      <c r="B945" s="163" t="str">
        <f>IF(K945&gt;0,支出入力表!A946,"")</f>
        <v/>
      </c>
      <c r="C945" s="164" t="str">
        <f>IF(K945&gt;0,支出入力表!C946,"")</f>
        <v/>
      </c>
      <c r="D945" s="165" t="str">
        <f>IF(K945&gt;0,支出入力表!E946,"")</f>
        <v/>
      </c>
      <c r="E945" s="165" t="str">
        <f>IF(K945&gt;0,支出入力表!F946,"")</f>
        <v/>
      </c>
      <c r="F945" s="164" t="str">
        <f>IF(K945&gt;0,VLOOKUP(E945,支出入力表!F946:$M$2000,3,FALSE),"")</f>
        <v/>
      </c>
      <c r="G945" s="164" t="str">
        <f>IF(K945&gt;0,VLOOKUP(E945,支出入力表!F946:$M$2000,4,FALSE),"")</f>
        <v/>
      </c>
      <c r="H945" s="166" t="str">
        <f>IF(K945&gt;0,VLOOKUP(E945,支出入力表!F946:$M$2000,5,FALSE),"")</f>
        <v/>
      </c>
      <c r="I945" s="168" t="str">
        <f t="shared" si="29"/>
        <v/>
      </c>
      <c r="K945">
        <f t="shared" si="30"/>
        <v>0</v>
      </c>
      <c r="L945">
        <f>IF(+支出入力表!M946="",0,+支出入力表!M946)</f>
        <v>0</v>
      </c>
      <c r="M945">
        <f>IF(支出入力表!S946="",0,支出入力表!S946)</f>
        <v>0</v>
      </c>
    </row>
    <row r="946" spans="2:13" x14ac:dyDescent="0.55000000000000004">
      <c r="B946" s="163" t="str">
        <f>IF(K946&gt;0,支出入力表!A947,"")</f>
        <v/>
      </c>
      <c r="C946" s="164" t="str">
        <f>IF(K946&gt;0,支出入力表!C947,"")</f>
        <v/>
      </c>
      <c r="D946" s="165" t="str">
        <f>IF(K946&gt;0,支出入力表!E947,"")</f>
        <v/>
      </c>
      <c r="E946" s="165" t="str">
        <f>IF(K946&gt;0,支出入力表!F947,"")</f>
        <v/>
      </c>
      <c r="F946" s="164" t="str">
        <f>IF(K946&gt;0,VLOOKUP(E946,支出入力表!F947:$M$2000,3,FALSE),"")</f>
        <v/>
      </c>
      <c r="G946" s="164" t="str">
        <f>IF(K946&gt;0,VLOOKUP(E946,支出入力表!F947:$M$2000,4,FALSE),"")</f>
        <v/>
      </c>
      <c r="H946" s="166" t="str">
        <f>IF(K946&gt;0,VLOOKUP(E946,支出入力表!F947:$M$2000,5,FALSE),"")</f>
        <v/>
      </c>
      <c r="I946" s="168" t="str">
        <f t="shared" si="29"/>
        <v/>
      </c>
      <c r="K946">
        <f t="shared" si="30"/>
        <v>0</v>
      </c>
      <c r="L946">
        <f>IF(+支出入力表!M947="",0,+支出入力表!M947)</f>
        <v>0</v>
      </c>
      <c r="M946">
        <f>IF(支出入力表!S947="",0,支出入力表!S947)</f>
        <v>0</v>
      </c>
    </row>
    <row r="947" spans="2:13" x14ac:dyDescent="0.55000000000000004">
      <c r="B947" s="163" t="str">
        <f>IF(K947&gt;0,支出入力表!A948,"")</f>
        <v/>
      </c>
      <c r="C947" s="164" t="str">
        <f>IF(K947&gt;0,支出入力表!C948,"")</f>
        <v/>
      </c>
      <c r="D947" s="165" t="str">
        <f>IF(K947&gt;0,支出入力表!E948,"")</f>
        <v/>
      </c>
      <c r="E947" s="165" t="str">
        <f>IF(K947&gt;0,支出入力表!F948,"")</f>
        <v/>
      </c>
      <c r="F947" s="164" t="str">
        <f>IF(K947&gt;0,VLOOKUP(E947,支出入力表!F948:$M$2000,3,FALSE),"")</f>
        <v/>
      </c>
      <c r="G947" s="164" t="str">
        <f>IF(K947&gt;0,VLOOKUP(E947,支出入力表!F948:$M$2000,4,FALSE),"")</f>
        <v/>
      </c>
      <c r="H947" s="166" t="str">
        <f>IF(K947&gt;0,VLOOKUP(E947,支出入力表!F948:$M$2000,5,FALSE),"")</f>
        <v/>
      </c>
      <c r="I947" s="168" t="str">
        <f t="shared" si="29"/>
        <v/>
      </c>
      <c r="K947">
        <f t="shared" si="30"/>
        <v>0</v>
      </c>
      <c r="L947">
        <f>IF(+支出入力表!M948="",0,+支出入力表!M948)</f>
        <v>0</v>
      </c>
      <c r="M947">
        <f>IF(支出入力表!S948="",0,支出入力表!S948)</f>
        <v>0</v>
      </c>
    </row>
    <row r="948" spans="2:13" x14ac:dyDescent="0.55000000000000004">
      <c r="B948" s="163" t="str">
        <f>IF(K948&gt;0,支出入力表!A949,"")</f>
        <v/>
      </c>
      <c r="C948" s="164" t="str">
        <f>IF(K948&gt;0,支出入力表!C949,"")</f>
        <v/>
      </c>
      <c r="D948" s="165" t="str">
        <f>IF(K948&gt;0,支出入力表!E949,"")</f>
        <v/>
      </c>
      <c r="E948" s="165" t="str">
        <f>IF(K948&gt;0,支出入力表!F949,"")</f>
        <v/>
      </c>
      <c r="F948" s="164" t="str">
        <f>IF(K948&gt;0,VLOOKUP(E948,支出入力表!F949:$M$2000,3,FALSE),"")</f>
        <v/>
      </c>
      <c r="G948" s="164" t="str">
        <f>IF(K948&gt;0,VLOOKUP(E948,支出入力表!F949:$M$2000,4,FALSE),"")</f>
        <v/>
      </c>
      <c r="H948" s="166" t="str">
        <f>IF(K948&gt;0,VLOOKUP(E948,支出入力表!F949:$M$2000,5,FALSE),"")</f>
        <v/>
      </c>
      <c r="I948" s="168" t="str">
        <f t="shared" si="29"/>
        <v/>
      </c>
      <c r="K948">
        <f t="shared" si="30"/>
        <v>0</v>
      </c>
      <c r="L948">
        <f>IF(+支出入力表!M949="",0,+支出入力表!M949)</f>
        <v>0</v>
      </c>
      <c r="M948">
        <f>IF(支出入力表!S949="",0,支出入力表!S949)</f>
        <v>0</v>
      </c>
    </row>
    <row r="949" spans="2:13" x14ac:dyDescent="0.55000000000000004">
      <c r="B949" s="163" t="str">
        <f>IF(K949&gt;0,支出入力表!A950,"")</f>
        <v/>
      </c>
      <c r="C949" s="164" t="str">
        <f>IF(K949&gt;0,支出入力表!C950,"")</f>
        <v/>
      </c>
      <c r="D949" s="165" t="str">
        <f>IF(K949&gt;0,支出入力表!E950,"")</f>
        <v/>
      </c>
      <c r="E949" s="165" t="str">
        <f>IF(K949&gt;0,支出入力表!F950,"")</f>
        <v/>
      </c>
      <c r="F949" s="164" t="str">
        <f>IF(K949&gt;0,VLOOKUP(E949,支出入力表!F950:$M$2000,3,FALSE),"")</f>
        <v/>
      </c>
      <c r="G949" s="164" t="str">
        <f>IF(K949&gt;0,VLOOKUP(E949,支出入力表!F950:$M$2000,4,FALSE),"")</f>
        <v/>
      </c>
      <c r="H949" s="166" t="str">
        <f>IF(K949&gt;0,VLOOKUP(E949,支出入力表!F950:$M$2000,5,FALSE),"")</f>
        <v/>
      </c>
      <c r="I949" s="168" t="str">
        <f t="shared" si="29"/>
        <v/>
      </c>
      <c r="K949">
        <f t="shared" si="30"/>
        <v>0</v>
      </c>
      <c r="L949">
        <f>IF(+支出入力表!M950="",0,+支出入力表!M950)</f>
        <v>0</v>
      </c>
      <c r="M949">
        <f>IF(支出入力表!S950="",0,支出入力表!S950)</f>
        <v>0</v>
      </c>
    </row>
    <row r="950" spans="2:13" x14ac:dyDescent="0.55000000000000004">
      <c r="B950" s="163" t="str">
        <f>IF(K950&gt;0,支出入力表!A951,"")</f>
        <v/>
      </c>
      <c r="C950" s="164" t="str">
        <f>IF(K950&gt;0,支出入力表!C951,"")</f>
        <v/>
      </c>
      <c r="D950" s="165" t="str">
        <f>IF(K950&gt;0,支出入力表!E951,"")</f>
        <v/>
      </c>
      <c r="E950" s="165" t="str">
        <f>IF(K950&gt;0,支出入力表!F951,"")</f>
        <v/>
      </c>
      <c r="F950" s="164" t="str">
        <f>IF(K950&gt;0,VLOOKUP(E950,支出入力表!F951:$M$2000,3,FALSE),"")</f>
        <v/>
      </c>
      <c r="G950" s="164" t="str">
        <f>IF(K950&gt;0,VLOOKUP(E950,支出入力表!F951:$M$2000,4,FALSE),"")</f>
        <v/>
      </c>
      <c r="H950" s="166" t="str">
        <f>IF(K950&gt;0,VLOOKUP(E950,支出入力表!F951:$M$2000,5,FALSE),"")</f>
        <v/>
      </c>
      <c r="I950" s="168" t="str">
        <f t="shared" si="29"/>
        <v/>
      </c>
      <c r="K950">
        <f t="shared" si="30"/>
        <v>0</v>
      </c>
      <c r="L950">
        <f>IF(+支出入力表!M951="",0,+支出入力表!M951)</f>
        <v>0</v>
      </c>
      <c r="M950">
        <f>IF(支出入力表!S951="",0,支出入力表!S951)</f>
        <v>0</v>
      </c>
    </row>
    <row r="951" spans="2:13" x14ac:dyDescent="0.55000000000000004">
      <c r="B951" s="163" t="str">
        <f>IF(K951&gt;0,支出入力表!A952,"")</f>
        <v/>
      </c>
      <c r="C951" s="164" t="str">
        <f>IF(K951&gt;0,支出入力表!C952,"")</f>
        <v/>
      </c>
      <c r="D951" s="165" t="str">
        <f>IF(K951&gt;0,支出入力表!E952,"")</f>
        <v/>
      </c>
      <c r="E951" s="165" t="str">
        <f>IF(K951&gt;0,支出入力表!F952,"")</f>
        <v/>
      </c>
      <c r="F951" s="164" t="str">
        <f>IF(K951&gt;0,VLOOKUP(E951,支出入力表!F952:$M$2000,3,FALSE),"")</f>
        <v/>
      </c>
      <c r="G951" s="164" t="str">
        <f>IF(K951&gt;0,VLOOKUP(E951,支出入力表!F952:$M$2000,4,FALSE),"")</f>
        <v/>
      </c>
      <c r="H951" s="166" t="str">
        <f>IF(K951&gt;0,VLOOKUP(E951,支出入力表!F952:$M$2000,5,FALSE),"")</f>
        <v/>
      </c>
      <c r="I951" s="168" t="str">
        <f t="shared" si="29"/>
        <v/>
      </c>
      <c r="K951">
        <f t="shared" si="30"/>
        <v>0</v>
      </c>
      <c r="L951">
        <f>IF(+支出入力表!M952="",0,+支出入力表!M952)</f>
        <v>0</v>
      </c>
      <c r="M951">
        <f>IF(支出入力表!S952="",0,支出入力表!S952)</f>
        <v>0</v>
      </c>
    </row>
    <row r="952" spans="2:13" x14ac:dyDescent="0.55000000000000004">
      <c r="B952" s="163" t="str">
        <f>IF(K952&gt;0,支出入力表!A953,"")</f>
        <v/>
      </c>
      <c r="C952" s="164" t="str">
        <f>IF(K952&gt;0,支出入力表!C953,"")</f>
        <v/>
      </c>
      <c r="D952" s="165" t="str">
        <f>IF(K952&gt;0,支出入力表!E953,"")</f>
        <v/>
      </c>
      <c r="E952" s="165" t="str">
        <f>IF(K952&gt;0,支出入力表!F953,"")</f>
        <v/>
      </c>
      <c r="F952" s="164" t="str">
        <f>IF(K952&gt;0,VLOOKUP(E952,支出入力表!F953:$M$2000,3,FALSE),"")</f>
        <v/>
      </c>
      <c r="G952" s="164" t="str">
        <f>IF(K952&gt;0,VLOOKUP(E952,支出入力表!F953:$M$2000,4,FALSE),"")</f>
        <v/>
      </c>
      <c r="H952" s="166" t="str">
        <f>IF(K952&gt;0,VLOOKUP(E952,支出入力表!F953:$M$2000,5,FALSE),"")</f>
        <v/>
      </c>
      <c r="I952" s="168" t="str">
        <f t="shared" si="29"/>
        <v/>
      </c>
      <c r="K952">
        <f t="shared" si="30"/>
        <v>0</v>
      </c>
      <c r="L952">
        <f>IF(+支出入力表!M953="",0,+支出入力表!M953)</f>
        <v>0</v>
      </c>
      <c r="M952">
        <f>IF(支出入力表!S953="",0,支出入力表!S953)</f>
        <v>0</v>
      </c>
    </row>
    <row r="953" spans="2:13" x14ac:dyDescent="0.55000000000000004">
      <c r="B953" s="163" t="str">
        <f>IF(K953&gt;0,支出入力表!A954,"")</f>
        <v/>
      </c>
      <c r="C953" s="164" t="str">
        <f>IF(K953&gt;0,支出入力表!C954,"")</f>
        <v/>
      </c>
      <c r="D953" s="165" t="str">
        <f>IF(K953&gt;0,支出入力表!E954,"")</f>
        <v/>
      </c>
      <c r="E953" s="165" t="str">
        <f>IF(K953&gt;0,支出入力表!F954,"")</f>
        <v/>
      </c>
      <c r="F953" s="164" t="str">
        <f>IF(K953&gt;0,VLOOKUP(E953,支出入力表!F954:$M$2000,3,FALSE),"")</f>
        <v/>
      </c>
      <c r="G953" s="164" t="str">
        <f>IF(K953&gt;0,VLOOKUP(E953,支出入力表!F954:$M$2000,4,FALSE),"")</f>
        <v/>
      </c>
      <c r="H953" s="166" t="str">
        <f>IF(K953&gt;0,VLOOKUP(E953,支出入力表!F954:$M$2000,5,FALSE),"")</f>
        <v/>
      </c>
      <c r="I953" s="168" t="str">
        <f t="shared" si="29"/>
        <v/>
      </c>
      <c r="K953">
        <f t="shared" si="30"/>
        <v>0</v>
      </c>
      <c r="L953">
        <f>IF(+支出入力表!M954="",0,+支出入力表!M954)</f>
        <v>0</v>
      </c>
      <c r="M953">
        <f>IF(支出入力表!S954="",0,支出入力表!S954)</f>
        <v>0</v>
      </c>
    </row>
    <row r="954" spans="2:13" x14ac:dyDescent="0.55000000000000004">
      <c r="B954" s="163" t="str">
        <f>IF(K954&gt;0,支出入力表!A955,"")</f>
        <v/>
      </c>
      <c r="C954" s="164" t="str">
        <f>IF(K954&gt;0,支出入力表!C955,"")</f>
        <v/>
      </c>
      <c r="D954" s="165" t="str">
        <f>IF(K954&gt;0,支出入力表!E955,"")</f>
        <v/>
      </c>
      <c r="E954" s="165" t="str">
        <f>IF(K954&gt;0,支出入力表!F955,"")</f>
        <v/>
      </c>
      <c r="F954" s="164" t="str">
        <f>IF(K954&gt;0,VLOOKUP(E954,支出入力表!F955:$M$2000,3,FALSE),"")</f>
        <v/>
      </c>
      <c r="G954" s="164" t="str">
        <f>IF(K954&gt;0,VLOOKUP(E954,支出入力表!F955:$M$2000,4,FALSE),"")</f>
        <v/>
      </c>
      <c r="H954" s="166" t="str">
        <f>IF(K954&gt;0,VLOOKUP(E954,支出入力表!F955:$M$2000,5,FALSE),"")</f>
        <v/>
      </c>
      <c r="I954" s="168" t="str">
        <f t="shared" si="29"/>
        <v/>
      </c>
      <c r="K954">
        <f t="shared" si="30"/>
        <v>0</v>
      </c>
      <c r="L954">
        <f>IF(+支出入力表!M955="",0,+支出入力表!M955)</f>
        <v>0</v>
      </c>
      <c r="M954">
        <f>IF(支出入力表!S955="",0,支出入力表!S955)</f>
        <v>0</v>
      </c>
    </row>
    <row r="955" spans="2:13" x14ac:dyDescent="0.55000000000000004">
      <c r="B955" s="163" t="str">
        <f>IF(K955&gt;0,支出入力表!A956,"")</f>
        <v/>
      </c>
      <c r="C955" s="164" t="str">
        <f>IF(K955&gt;0,支出入力表!C956,"")</f>
        <v/>
      </c>
      <c r="D955" s="165" t="str">
        <f>IF(K955&gt;0,支出入力表!E956,"")</f>
        <v/>
      </c>
      <c r="E955" s="165" t="str">
        <f>IF(K955&gt;0,支出入力表!F956,"")</f>
        <v/>
      </c>
      <c r="F955" s="164" t="str">
        <f>IF(K955&gt;0,VLOOKUP(E955,支出入力表!F956:$M$2000,3,FALSE),"")</f>
        <v/>
      </c>
      <c r="G955" s="164" t="str">
        <f>IF(K955&gt;0,VLOOKUP(E955,支出入力表!F956:$M$2000,4,FALSE),"")</f>
        <v/>
      </c>
      <c r="H955" s="166" t="str">
        <f>IF(K955&gt;0,VLOOKUP(E955,支出入力表!F956:$M$2000,5,FALSE),"")</f>
        <v/>
      </c>
      <c r="I955" s="168" t="str">
        <f t="shared" si="29"/>
        <v/>
      </c>
      <c r="K955">
        <f t="shared" si="30"/>
        <v>0</v>
      </c>
      <c r="L955">
        <f>IF(+支出入力表!M956="",0,+支出入力表!M956)</f>
        <v>0</v>
      </c>
      <c r="M955">
        <f>IF(支出入力表!S956="",0,支出入力表!S956)</f>
        <v>0</v>
      </c>
    </row>
    <row r="956" spans="2:13" x14ac:dyDescent="0.55000000000000004">
      <c r="B956" s="163" t="str">
        <f>IF(K956&gt;0,支出入力表!A957,"")</f>
        <v/>
      </c>
      <c r="C956" s="164" t="str">
        <f>IF(K956&gt;0,支出入力表!C957,"")</f>
        <v/>
      </c>
      <c r="D956" s="165" t="str">
        <f>IF(K956&gt;0,支出入力表!E957,"")</f>
        <v/>
      </c>
      <c r="E956" s="165" t="str">
        <f>IF(K956&gt;0,支出入力表!F957,"")</f>
        <v/>
      </c>
      <c r="F956" s="164" t="str">
        <f>IF(K956&gt;0,VLOOKUP(E956,支出入力表!F957:$M$2000,3,FALSE),"")</f>
        <v/>
      </c>
      <c r="G956" s="164" t="str">
        <f>IF(K956&gt;0,VLOOKUP(E956,支出入力表!F957:$M$2000,4,FALSE),"")</f>
        <v/>
      </c>
      <c r="H956" s="166" t="str">
        <f>IF(K956&gt;0,VLOOKUP(E956,支出入力表!F957:$M$2000,5,FALSE),"")</f>
        <v/>
      </c>
      <c r="I956" s="168" t="str">
        <f t="shared" si="29"/>
        <v/>
      </c>
      <c r="K956">
        <f t="shared" si="30"/>
        <v>0</v>
      </c>
      <c r="L956">
        <f>IF(+支出入力表!M957="",0,+支出入力表!M957)</f>
        <v>0</v>
      </c>
      <c r="M956">
        <f>IF(支出入力表!S957="",0,支出入力表!S957)</f>
        <v>0</v>
      </c>
    </row>
    <row r="957" spans="2:13" x14ac:dyDescent="0.55000000000000004">
      <c r="B957" s="163" t="str">
        <f>IF(K957&gt;0,支出入力表!A958,"")</f>
        <v/>
      </c>
      <c r="C957" s="164" t="str">
        <f>IF(K957&gt;0,支出入力表!C958,"")</f>
        <v/>
      </c>
      <c r="D957" s="165" t="str">
        <f>IF(K957&gt;0,支出入力表!E958,"")</f>
        <v/>
      </c>
      <c r="E957" s="165" t="str">
        <f>IF(K957&gt;0,支出入力表!F958,"")</f>
        <v/>
      </c>
      <c r="F957" s="164" t="str">
        <f>IF(K957&gt;0,VLOOKUP(E957,支出入力表!F958:$M$2000,3,FALSE),"")</f>
        <v/>
      </c>
      <c r="G957" s="164" t="str">
        <f>IF(K957&gt;0,VLOOKUP(E957,支出入力表!F958:$M$2000,4,FALSE),"")</f>
        <v/>
      </c>
      <c r="H957" s="166" t="str">
        <f>IF(K957&gt;0,VLOOKUP(E957,支出入力表!F958:$M$2000,5,FALSE),"")</f>
        <v/>
      </c>
      <c r="I957" s="168" t="str">
        <f t="shared" si="29"/>
        <v/>
      </c>
      <c r="K957">
        <f t="shared" si="30"/>
        <v>0</v>
      </c>
      <c r="L957">
        <f>IF(+支出入力表!M958="",0,+支出入力表!M958)</f>
        <v>0</v>
      </c>
      <c r="M957">
        <f>IF(支出入力表!S958="",0,支出入力表!S958)</f>
        <v>0</v>
      </c>
    </row>
    <row r="958" spans="2:13" x14ac:dyDescent="0.55000000000000004">
      <c r="B958" s="163" t="str">
        <f>IF(K958&gt;0,支出入力表!A959,"")</f>
        <v/>
      </c>
      <c r="C958" s="164" t="str">
        <f>IF(K958&gt;0,支出入力表!C959,"")</f>
        <v/>
      </c>
      <c r="D958" s="165" t="str">
        <f>IF(K958&gt;0,支出入力表!E959,"")</f>
        <v/>
      </c>
      <c r="E958" s="165" t="str">
        <f>IF(K958&gt;0,支出入力表!F959,"")</f>
        <v/>
      </c>
      <c r="F958" s="164" t="str">
        <f>IF(K958&gt;0,VLOOKUP(E958,支出入力表!F959:$M$2000,3,FALSE),"")</f>
        <v/>
      </c>
      <c r="G958" s="164" t="str">
        <f>IF(K958&gt;0,VLOOKUP(E958,支出入力表!F959:$M$2000,4,FALSE),"")</f>
        <v/>
      </c>
      <c r="H958" s="166" t="str">
        <f>IF(K958&gt;0,VLOOKUP(E958,支出入力表!F959:$M$2000,5,FALSE),"")</f>
        <v/>
      </c>
      <c r="I958" s="168" t="str">
        <f t="shared" si="29"/>
        <v/>
      </c>
      <c r="K958">
        <f t="shared" si="30"/>
        <v>0</v>
      </c>
      <c r="L958">
        <f>IF(+支出入力表!M959="",0,+支出入力表!M959)</f>
        <v>0</v>
      </c>
      <c r="M958">
        <f>IF(支出入力表!S959="",0,支出入力表!S959)</f>
        <v>0</v>
      </c>
    </row>
    <row r="959" spans="2:13" x14ac:dyDescent="0.55000000000000004">
      <c r="B959" s="163" t="str">
        <f>IF(K959&gt;0,支出入力表!A960,"")</f>
        <v/>
      </c>
      <c r="C959" s="164" t="str">
        <f>IF(K959&gt;0,支出入力表!C960,"")</f>
        <v/>
      </c>
      <c r="D959" s="165" t="str">
        <f>IF(K959&gt;0,支出入力表!E960,"")</f>
        <v/>
      </c>
      <c r="E959" s="165" t="str">
        <f>IF(K959&gt;0,支出入力表!F960,"")</f>
        <v/>
      </c>
      <c r="F959" s="164" t="str">
        <f>IF(K959&gt;0,VLOOKUP(E959,支出入力表!F960:$M$2000,3,FALSE),"")</f>
        <v/>
      </c>
      <c r="G959" s="164" t="str">
        <f>IF(K959&gt;0,VLOOKUP(E959,支出入力表!F960:$M$2000,4,FALSE),"")</f>
        <v/>
      </c>
      <c r="H959" s="166" t="str">
        <f>IF(K959&gt;0,VLOOKUP(E959,支出入力表!F960:$M$2000,5,FALSE),"")</f>
        <v/>
      </c>
      <c r="I959" s="168" t="str">
        <f t="shared" si="29"/>
        <v/>
      </c>
      <c r="K959">
        <f t="shared" si="30"/>
        <v>0</v>
      </c>
      <c r="L959">
        <f>IF(+支出入力表!M960="",0,+支出入力表!M960)</f>
        <v>0</v>
      </c>
      <c r="M959">
        <f>IF(支出入力表!S960="",0,支出入力表!S960)</f>
        <v>0</v>
      </c>
    </row>
    <row r="960" spans="2:13" x14ac:dyDescent="0.55000000000000004">
      <c r="B960" s="163" t="str">
        <f>IF(K960&gt;0,支出入力表!A961,"")</f>
        <v/>
      </c>
      <c r="C960" s="164" t="str">
        <f>IF(K960&gt;0,支出入力表!C961,"")</f>
        <v/>
      </c>
      <c r="D960" s="165" t="str">
        <f>IF(K960&gt;0,支出入力表!E961,"")</f>
        <v/>
      </c>
      <c r="E960" s="165" t="str">
        <f>IF(K960&gt;0,支出入力表!F961,"")</f>
        <v/>
      </c>
      <c r="F960" s="164" t="str">
        <f>IF(K960&gt;0,VLOOKUP(E960,支出入力表!F961:$M$2000,3,FALSE),"")</f>
        <v/>
      </c>
      <c r="G960" s="164" t="str">
        <f>IF(K960&gt;0,VLOOKUP(E960,支出入力表!F961:$M$2000,4,FALSE),"")</f>
        <v/>
      </c>
      <c r="H960" s="166" t="str">
        <f>IF(K960&gt;0,VLOOKUP(E960,支出入力表!F961:$M$2000,5,FALSE),"")</f>
        <v/>
      </c>
      <c r="I960" s="168" t="str">
        <f t="shared" si="29"/>
        <v/>
      </c>
      <c r="K960">
        <f t="shared" si="30"/>
        <v>0</v>
      </c>
      <c r="L960">
        <f>IF(+支出入力表!M961="",0,+支出入力表!M961)</f>
        <v>0</v>
      </c>
      <c r="M960">
        <f>IF(支出入力表!S961="",0,支出入力表!S961)</f>
        <v>0</v>
      </c>
    </row>
    <row r="961" spans="2:13" x14ac:dyDescent="0.55000000000000004">
      <c r="B961" s="163" t="str">
        <f>IF(K961&gt;0,支出入力表!A962,"")</f>
        <v/>
      </c>
      <c r="C961" s="164" t="str">
        <f>IF(K961&gt;0,支出入力表!C962,"")</f>
        <v/>
      </c>
      <c r="D961" s="165" t="str">
        <f>IF(K961&gt;0,支出入力表!E962,"")</f>
        <v/>
      </c>
      <c r="E961" s="165" t="str">
        <f>IF(K961&gt;0,支出入力表!F962,"")</f>
        <v/>
      </c>
      <c r="F961" s="164" t="str">
        <f>IF(K961&gt;0,VLOOKUP(E961,支出入力表!F962:$M$2000,3,FALSE),"")</f>
        <v/>
      </c>
      <c r="G961" s="164" t="str">
        <f>IF(K961&gt;0,VLOOKUP(E961,支出入力表!F962:$M$2000,4,FALSE),"")</f>
        <v/>
      </c>
      <c r="H961" s="166" t="str">
        <f>IF(K961&gt;0,VLOOKUP(E961,支出入力表!F962:$M$2000,5,FALSE),"")</f>
        <v/>
      </c>
      <c r="I961" s="168" t="str">
        <f t="shared" si="29"/>
        <v/>
      </c>
      <c r="K961">
        <f t="shared" si="30"/>
        <v>0</v>
      </c>
      <c r="L961">
        <f>IF(+支出入力表!M962="",0,+支出入力表!M962)</f>
        <v>0</v>
      </c>
      <c r="M961">
        <f>IF(支出入力表!S962="",0,支出入力表!S962)</f>
        <v>0</v>
      </c>
    </row>
    <row r="962" spans="2:13" x14ac:dyDescent="0.55000000000000004">
      <c r="B962" s="163" t="str">
        <f>IF(K962&gt;0,支出入力表!A963,"")</f>
        <v/>
      </c>
      <c r="C962" s="164" t="str">
        <f>IF(K962&gt;0,支出入力表!C963,"")</f>
        <v/>
      </c>
      <c r="D962" s="165" t="str">
        <f>IF(K962&gt;0,支出入力表!E963,"")</f>
        <v/>
      </c>
      <c r="E962" s="165" t="str">
        <f>IF(K962&gt;0,支出入力表!F963,"")</f>
        <v/>
      </c>
      <c r="F962" s="164" t="str">
        <f>IF(K962&gt;0,VLOOKUP(E962,支出入力表!F963:$M$2000,3,FALSE),"")</f>
        <v/>
      </c>
      <c r="G962" s="164" t="str">
        <f>IF(K962&gt;0,VLOOKUP(E962,支出入力表!F963:$M$2000,4,FALSE),"")</f>
        <v/>
      </c>
      <c r="H962" s="166" t="str">
        <f>IF(K962&gt;0,VLOOKUP(E962,支出入力表!F963:$M$2000,5,FALSE),"")</f>
        <v/>
      </c>
      <c r="I962" s="168" t="str">
        <f t="shared" si="29"/>
        <v/>
      </c>
      <c r="K962">
        <f t="shared" si="30"/>
        <v>0</v>
      </c>
      <c r="L962">
        <f>IF(+支出入力表!M963="",0,+支出入力表!M963)</f>
        <v>0</v>
      </c>
      <c r="M962">
        <f>IF(支出入力表!S963="",0,支出入力表!S963)</f>
        <v>0</v>
      </c>
    </row>
    <row r="963" spans="2:13" x14ac:dyDescent="0.55000000000000004">
      <c r="B963" s="163" t="str">
        <f>IF(K963&gt;0,支出入力表!A964,"")</f>
        <v/>
      </c>
      <c r="C963" s="164" t="str">
        <f>IF(K963&gt;0,支出入力表!C964,"")</f>
        <v/>
      </c>
      <c r="D963" s="165" t="str">
        <f>IF(K963&gt;0,支出入力表!E964,"")</f>
        <v/>
      </c>
      <c r="E963" s="165" t="str">
        <f>IF(K963&gt;0,支出入力表!F964,"")</f>
        <v/>
      </c>
      <c r="F963" s="164" t="str">
        <f>IF(K963&gt;0,VLOOKUP(E963,支出入力表!F964:$M$2000,3,FALSE),"")</f>
        <v/>
      </c>
      <c r="G963" s="164" t="str">
        <f>IF(K963&gt;0,VLOOKUP(E963,支出入力表!F964:$M$2000,4,FALSE),"")</f>
        <v/>
      </c>
      <c r="H963" s="166" t="str">
        <f>IF(K963&gt;0,VLOOKUP(E963,支出入力表!F964:$M$2000,5,FALSE),"")</f>
        <v/>
      </c>
      <c r="I963" s="168" t="str">
        <f t="shared" si="29"/>
        <v/>
      </c>
      <c r="K963">
        <f t="shared" si="30"/>
        <v>0</v>
      </c>
      <c r="L963">
        <f>IF(+支出入力表!M964="",0,+支出入力表!M964)</f>
        <v>0</v>
      </c>
      <c r="M963">
        <f>IF(支出入力表!S964="",0,支出入力表!S964)</f>
        <v>0</v>
      </c>
    </row>
    <row r="964" spans="2:13" x14ac:dyDescent="0.55000000000000004">
      <c r="B964" s="163" t="str">
        <f>IF(K964&gt;0,支出入力表!A965,"")</f>
        <v/>
      </c>
      <c r="C964" s="164" t="str">
        <f>IF(K964&gt;0,支出入力表!C965,"")</f>
        <v/>
      </c>
      <c r="D964" s="165" t="str">
        <f>IF(K964&gt;0,支出入力表!E965,"")</f>
        <v/>
      </c>
      <c r="E964" s="165" t="str">
        <f>IF(K964&gt;0,支出入力表!F965,"")</f>
        <v/>
      </c>
      <c r="F964" s="164" t="str">
        <f>IF(K964&gt;0,VLOOKUP(E964,支出入力表!F965:$M$2000,3,FALSE),"")</f>
        <v/>
      </c>
      <c r="G964" s="164" t="str">
        <f>IF(K964&gt;0,VLOOKUP(E964,支出入力表!F965:$M$2000,4,FALSE),"")</f>
        <v/>
      </c>
      <c r="H964" s="166" t="str">
        <f>IF(K964&gt;0,VLOOKUP(E964,支出入力表!F965:$M$2000,5,FALSE),"")</f>
        <v/>
      </c>
      <c r="I964" s="168" t="str">
        <f t="shared" si="29"/>
        <v/>
      </c>
      <c r="K964">
        <f t="shared" si="30"/>
        <v>0</v>
      </c>
      <c r="L964">
        <f>IF(+支出入力表!M965="",0,+支出入力表!M965)</f>
        <v>0</v>
      </c>
      <c r="M964">
        <f>IF(支出入力表!S965="",0,支出入力表!S965)</f>
        <v>0</v>
      </c>
    </row>
    <row r="965" spans="2:13" x14ac:dyDescent="0.55000000000000004">
      <c r="B965" s="163" t="str">
        <f>IF(K965&gt;0,支出入力表!A966,"")</f>
        <v/>
      </c>
      <c r="C965" s="164" t="str">
        <f>IF(K965&gt;0,支出入力表!C966,"")</f>
        <v/>
      </c>
      <c r="D965" s="165" t="str">
        <f>IF(K965&gt;0,支出入力表!E966,"")</f>
        <v/>
      </c>
      <c r="E965" s="165" t="str">
        <f>IF(K965&gt;0,支出入力表!F966,"")</f>
        <v/>
      </c>
      <c r="F965" s="164" t="str">
        <f>IF(K965&gt;0,VLOOKUP(E965,支出入力表!F966:$M$2000,3,FALSE),"")</f>
        <v/>
      </c>
      <c r="G965" s="164" t="str">
        <f>IF(K965&gt;0,VLOOKUP(E965,支出入力表!F966:$M$2000,4,FALSE),"")</f>
        <v/>
      </c>
      <c r="H965" s="166" t="str">
        <f>IF(K965&gt;0,VLOOKUP(E965,支出入力表!F966:$M$2000,5,FALSE),"")</f>
        <v/>
      </c>
      <c r="I965" s="168" t="str">
        <f t="shared" si="29"/>
        <v/>
      </c>
      <c r="K965">
        <f t="shared" si="30"/>
        <v>0</v>
      </c>
      <c r="L965">
        <f>IF(+支出入力表!M966="",0,+支出入力表!M966)</f>
        <v>0</v>
      </c>
      <c r="M965">
        <f>IF(支出入力表!S966="",0,支出入力表!S966)</f>
        <v>0</v>
      </c>
    </row>
    <row r="966" spans="2:13" x14ac:dyDescent="0.55000000000000004">
      <c r="B966" s="163" t="str">
        <f>IF(K966&gt;0,支出入力表!A967,"")</f>
        <v/>
      </c>
      <c r="C966" s="164" t="str">
        <f>IF(K966&gt;0,支出入力表!C967,"")</f>
        <v/>
      </c>
      <c r="D966" s="165" t="str">
        <f>IF(K966&gt;0,支出入力表!E967,"")</f>
        <v/>
      </c>
      <c r="E966" s="165" t="str">
        <f>IF(K966&gt;0,支出入力表!F967,"")</f>
        <v/>
      </c>
      <c r="F966" s="164" t="str">
        <f>IF(K966&gt;0,VLOOKUP(E966,支出入力表!F967:$M$2000,3,FALSE),"")</f>
        <v/>
      </c>
      <c r="G966" s="164" t="str">
        <f>IF(K966&gt;0,VLOOKUP(E966,支出入力表!F967:$M$2000,4,FALSE),"")</f>
        <v/>
      </c>
      <c r="H966" s="166" t="str">
        <f>IF(K966&gt;0,VLOOKUP(E966,支出入力表!F967:$M$2000,5,FALSE),"")</f>
        <v/>
      </c>
      <c r="I966" s="168" t="str">
        <f t="shared" ref="I966:I1029" si="31">IF(K966&gt;0,K966,"")</f>
        <v/>
      </c>
      <c r="K966">
        <f t="shared" ref="K966:K1029" si="32">+L966+M966</f>
        <v>0</v>
      </c>
      <c r="L966">
        <f>IF(+支出入力表!M967="",0,+支出入力表!M967)</f>
        <v>0</v>
      </c>
      <c r="M966">
        <f>IF(支出入力表!S967="",0,支出入力表!S967)</f>
        <v>0</v>
      </c>
    </row>
    <row r="967" spans="2:13" x14ac:dyDescent="0.55000000000000004">
      <c r="B967" s="163" t="str">
        <f>IF(K967&gt;0,支出入力表!A968,"")</f>
        <v/>
      </c>
      <c r="C967" s="164" t="str">
        <f>IF(K967&gt;0,支出入力表!C968,"")</f>
        <v/>
      </c>
      <c r="D967" s="165" t="str">
        <f>IF(K967&gt;0,支出入力表!E968,"")</f>
        <v/>
      </c>
      <c r="E967" s="165" t="str">
        <f>IF(K967&gt;0,支出入力表!F968,"")</f>
        <v/>
      </c>
      <c r="F967" s="164" t="str">
        <f>IF(K967&gt;0,VLOOKUP(E967,支出入力表!F968:$M$2000,3,FALSE),"")</f>
        <v/>
      </c>
      <c r="G967" s="164" t="str">
        <f>IF(K967&gt;0,VLOOKUP(E967,支出入力表!F968:$M$2000,4,FALSE),"")</f>
        <v/>
      </c>
      <c r="H967" s="166" t="str">
        <f>IF(K967&gt;0,VLOOKUP(E967,支出入力表!F968:$M$2000,5,FALSE),"")</f>
        <v/>
      </c>
      <c r="I967" s="168" t="str">
        <f t="shared" si="31"/>
        <v/>
      </c>
      <c r="K967">
        <f t="shared" si="32"/>
        <v>0</v>
      </c>
      <c r="L967">
        <f>IF(+支出入力表!M968="",0,+支出入力表!M968)</f>
        <v>0</v>
      </c>
      <c r="M967">
        <f>IF(支出入力表!S968="",0,支出入力表!S968)</f>
        <v>0</v>
      </c>
    </row>
    <row r="968" spans="2:13" x14ac:dyDescent="0.55000000000000004">
      <c r="B968" s="163" t="str">
        <f>IF(K968&gt;0,支出入力表!A969,"")</f>
        <v/>
      </c>
      <c r="C968" s="164" t="str">
        <f>IF(K968&gt;0,支出入力表!C969,"")</f>
        <v/>
      </c>
      <c r="D968" s="165" t="str">
        <f>IF(K968&gt;0,支出入力表!E969,"")</f>
        <v/>
      </c>
      <c r="E968" s="165" t="str">
        <f>IF(K968&gt;0,支出入力表!F969,"")</f>
        <v/>
      </c>
      <c r="F968" s="164" t="str">
        <f>IF(K968&gt;0,VLOOKUP(E968,支出入力表!F969:$M$2000,3,FALSE),"")</f>
        <v/>
      </c>
      <c r="G968" s="164" t="str">
        <f>IF(K968&gt;0,VLOOKUP(E968,支出入力表!F969:$M$2000,4,FALSE),"")</f>
        <v/>
      </c>
      <c r="H968" s="166" t="str">
        <f>IF(K968&gt;0,VLOOKUP(E968,支出入力表!F969:$M$2000,5,FALSE),"")</f>
        <v/>
      </c>
      <c r="I968" s="168" t="str">
        <f t="shared" si="31"/>
        <v/>
      </c>
      <c r="K968">
        <f t="shared" si="32"/>
        <v>0</v>
      </c>
      <c r="L968">
        <f>IF(+支出入力表!M969="",0,+支出入力表!M969)</f>
        <v>0</v>
      </c>
      <c r="M968">
        <f>IF(支出入力表!S969="",0,支出入力表!S969)</f>
        <v>0</v>
      </c>
    </row>
    <row r="969" spans="2:13" x14ac:dyDescent="0.55000000000000004">
      <c r="B969" s="163" t="str">
        <f>IF(K969&gt;0,支出入力表!A970,"")</f>
        <v/>
      </c>
      <c r="C969" s="164" t="str">
        <f>IF(K969&gt;0,支出入力表!C970,"")</f>
        <v/>
      </c>
      <c r="D969" s="165" t="str">
        <f>IF(K969&gt;0,支出入力表!E970,"")</f>
        <v/>
      </c>
      <c r="E969" s="165" t="str">
        <f>IF(K969&gt;0,支出入力表!F970,"")</f>
        <v/>
      </c>
      <c r="F969" s="164" t="str">
        <f>IF(K969&gt;0,VLOOKUP(E969,支出入力表!F970:$M$2000,3,FALSE),"")</f>
        <v/>
      </c>
      <c r="G969" s="164" t="str">
        <f>IF(K969&gt;0,VLOOKUP(E969,支出入力表!F970:$M$2000,4,FALSE),"")</f>
        <v/>
      </c>
      <c r="H969" s="166" t="str">
        <f>IF(K969&gt;0,VLOOKUP(E969,支出入力表!F970:$M$2000,5,FALSE),"")</f>
        <v/>
      </c>
      <c r="I969" s="168" t="str">
        <f t="shared" si="31"/>
        <v/>
      </c>
      <c r="K969">
        <f t="shared" si="32"/>
        <v>0</v>
      </c>
      <c r="L969">
        <f>IF(+支出入力表!M970="",0,+支出入力表!M970)</f>
        <v>0</v>
      </c>
      <c r="M969">
        <f>IF(支出入力表!S970="",0,支出入力表!S970)</f>
        <v>0</v>
      </c>
    </row>
    <row r="970" spans="2:13" x14ac:dyDescent="0.55000000000000004">
      <c r="B970" s="163" t="str">
        <f>IF(K970&gt;0,支出入力表!A971,"")</f>
        <v/>
      </c>
      <c r="C970" s="164" t="str">
        <f>IF(K970&gt;0,支出入力表!C971,"")</f>
        <v/>
      </c>
      <c r="D970" s="165" t="str">
        <f>IF(K970&gt;0,支出入力表!E971,"")</f>
        <v/>
      </c>
      <c r="E970" s="165" t="str">
        <f>IF(K970&gt;0,支出入力表!F971,"")</f>
        <v/>
      </c>
      <c r="F970" s="164" t="str">
        <f>IF(K970&gt;0,VLOOKUP(E970,支出入力表!F971:$M$2000,3,FALSE),"")</f>
        <v/>
      </c>
      <c r="G970" s="164" t="str">
        <f>IF(K970&gt;0,VLOOKUP(E970,支出入力表!F971:$M$2000,4,FALSE),"")</f>
        <v/>
      </c>
      <c r="H970" s="166" t="str">
        <f>IF(K970&gt;0,VLOOKUP(E970,支出入力表!F971:$M$2000,5,FALSE),"")</f>
        <v/>
      </c>
      <c r="I970" s="168" t="str">
        <f t="shared" si="31"/>
        <v/>
      </c>
      <c r="K970">
        <f t="shared" si="32"/>
        <v>0</v>
      </c>
      <c r="L970">
        <f>IF(+支出入力表!M971="",0,+支出入力表!M971)</f>
        <v>0</v>
      </c>
      <c r="M970">
        <f>IF(支出入力表!S971="",0,支出入力表!S971)</f>
        <v>0</v>
      </c>
    </row>
    <row r="971" spans="2:13" x14ac:dyDescent="0.55000000000000004">
      <c r="B971" s="163" t="str">
        <f>IF(K971&gt;0,支出入力表!A972,"")</f>
        <v/>
      </c>
      <c r="C971" s="164" t="str">
        <f>IF(K971&gt;0,支出入力表!C972,"")</f>
        <v/>
      </c>
      <c r="D971" s="165" t="str">
        <f>IF(K971&gt;0,支出入力表!E972,"")</f>
        <v/>
      </c>
      <c r="E971" s="165" t="str">
        <f>IF(K971&gt;0,支出入力表!F972,"")</f>
        <v/>
      </c>
      <c r="F971" s="164" t="str">
        <f>IF(K971&gt;0,VLOOKUP(E971,支出入力表!F972:$M$2000,3,FALSE),"")</f>
        <v/>
      </c>
      <c r="G971" s="164" t="str">
        <f>IF(K971&gt;0,VLOOKUP(E971,支出入力表!F972:$M$2000,4,FALSE),"")</f>
        <v/>
      </c>
      <c r="H971" s="166" t="str">
        <f>IF(K971&gt;0,VLOOKUP(E971,支出入力表!F972:$M$2000,5,FALSE),"")</f>
        <v/>
      </c>
      <c r="I971" s="168" t="str">
        <f t="shared" si="31"/>
        <v/>
      </c>
      <c r="K971">
        <f t="shared" si="32"/>
        <v>0</v>
      </c>
      <c r="L971">
        <f>IF(+支出入力表!M972="",0,+支出入力表!M972)</f>
        <v>0</v>
      </c>
      <c r="M971">
        <f>IF(支出入力表!S972="",0,支出入力表!S972)</f>
        <v>0</v>
      </c>
    </row>
    <row r="972" spans="2:13" x14ac:dyDescent="0.55000000000000004">
      <c r="B972" s="163" t="str">
        <f>IF(K972&gt;0,支出入力表!A973,"")</f>
        <v/>
      </c>
      <c r="C972" s="164" t="str">
        <f>IF(K972&gt;0,支出入力表!C973,"")</f>
        <v/>
      </c>
      <c r="D972" s="165" t="str">
        <f>IF(K972&gt;0,支出入力表!E973,"")</f>
        <v/>
      </c>
      <c r="E972" s="165" t="str">
        <f>IF(K972&gt;0,支出入力表!F973,"")</f>
        <v/>
      </c>
      <c r="F972" s="164" t="str">
        <f>IF(K972&gt;0,VLOOKUP(E972,支出入力表!F973:$M$2000,3,FALSE),"")</f>
        <v/>
      </c>
      <c r="G972" s="164" t="str">
        <f>IF(K972&gt;0,VLOOKUP(E972,支出入力表!F973:$M$2000,4,FALSE),"")</f>
        <v/>
      </c>
      <c r="H972" s="166" t="str">
        <f>IF(K972&gt;0,VLOOKUP(E972,支出入力表!F973:$M$2000,5,FALSE),"")</f>
        <v/>
      </c>
      <c r="I972" s="168" t="str">
        <f t="shared" si="31"/>
        <v/>
      </c>
      <c r="K972">
        <f t="shared" si="32"/>
        <v>0</v>
      </c>
      <c r="L972">
        <f>IF(+支出入力表!M973="",0,+支出入力表!M973)</f>
        <v>0</v>
      </c>
      <c r="M972">
        <f>IF(支出入力表!S973="",0,支出入力表!S973)</f>
        <v>0</v>
      </c>
    </row>
    <row r="973" spans="2:13" x14ac:dyDescent="0.55000000000000004">
      <c r="B973" s="163" t="str">
        <f>IF(K973&gt;0,支出入力表!A974,"")</f>
        <v/>
      </c>
      <c r="C973" s="164" t="str">
        <f>IF(K973&gt;0,支出入力表!C974,"")</f>
        <v/>
      </c>
      <c r="D973" s="165" t="str">
        <f>IF(K973&gt;0,支出入力表!E974,"")</f>
        <v/>
      </c>
      <c r="E973" s="165" t="str">
        <f>IF(K973&gt;0,支出入力表!F974,"")</f>
        <v/>
      </c>
      <c r="F973" s="164" t="str">
        <f>IF(K973&gt;0,VLOOKUP(E973,支出入力表!F974:$M$2000,3,FALSE),"")</f>
        <v/>
      </c>
      <c r="G973" s="164" t="str">
        <f>IF(K973&gt;0,VLOOKUP(E973,支出入力表!F974:$M$2000,4,FALSE),"")</f>
        <v/>
      </c>
      <c r="H973" s="166" t="str">
        <f>IF(K973&gt;0,VLOOKUP(E973,支出入力表!F974:$M$2000,5,FALSE),"")</f>
        <v/>
      </c>
      <c r="I973" s="168" t="str">
        <f t="shared" si="31"/>
        <v/>
      </c>
      <c r="K973">
        <f t="shared" si="32"/>
        <v>0</v>
      </c>
      <c r="L973">
        <f>IF(+支出入力表!M974="",0,+支出入力表!M974)</f>
        <v>0</v>
      </c>
      <c r="M973">
        <f>IF(支出入力表!S974="",0,支出入力表!S974)</f>
        <v>0</v>
      </c>
    </row>
    <row r="974" spans="2:13" x14ac:dyDescent="0.55000000000000004">
      <c r="B974" s="163" t="str">
        <f>IF(K974&gt;0,支出入力表!A975,"")</f>
        <v/>
      </c>
      <c r="C974" s="164" t="str">
        <f>IF(K974&gt;0,支出入力表!C975,"")</f>
        <v/>
      </c>
      <c r="D974" s="165" t="str">
        <f>IF(K974&gt;0,支出入力表!E975,"")</f>
        <v/>
      </c>
      <c r="E974" s="165" t="str">
        <f>IF(K974&gt;0,支出入力表!F975,"")</f>
        <v/>
      </c>
      <c r="F974" s="164" t="str">
        <f>IF(K974&gt;0,VLOOKUP(E974,支出入力表!F975:$M$2000,3,FALSE),"")</f>
        <v/>
      </c>
      <c r="G974" s="164" t="str">
        <f>IF(K974&gt;0,VLOOKUP(E974,支出入力表!F975:$M$2000,4,FALSE),"")</f>
        <v/>
      </c>
      <c r="H974" s="166" t="str">
        <f>IF(K974&gt;0,VLOOKUP(E974,支出入力表!F975:$M$2000,5,FALSE),"")</f>
        <v/>
      </c>
      <c r="I974" s="168" t="str">
        <f t="shared" si="31"/>
        <v/>
      </c>
      <c r="K974">
        <f t="shared" si="32"/>
        <v>0</v>
      </c>
      <c r="L974">
        <f>IF(+支出入力表!M975="",0,+支出入力表!M975)</f>
        <v>0</v>
      </c>
      <c r="M974">
        <f>IF(支出入力表!S975="",0,支出入力表!S975)</f>
        <v>0</v>
      </c>
    </row>
    <row r="975" spans="2:13" x14ac:dyDescent="0.55000000000000004">
      <c r="B975" s="163" t="str">
        <f>IF(K975&gt;0,支出入力表!A976,"")</f>
        <v/>
      </c>
      <c r="C975" s="164" t="str">
        <f>IF(K975&gt;0,支出入力表!C976,"")</f>
        <v/>
      </c>
      <c r="D975" s="165" t="str">
        <f>IF(K975&gt;0,支出入力表!E976,"")</f>
        <v/>
      </c>
      <c r="E975" s="165" t="str">
        <f>IF(K975&gt;0,支出入力表!F976,"")</f>
        <v/>
      </c>
      <c r="F975" s="164" t="str">
        <f>IF(K975&gt;0,VLOOKUP(E975,支出入力表!F976:$M$2000,3,FALSE),"")</f>
        <v/>
      </c>
      <c r="G975" s="164" t="str">
        <f>IF(K975&gt;0,VLOOKUP(E975,支出入力表!F976:$M$2000,4,FALSE),"")</f>
        <v/>
      </c>
      <c r="H975" s="166" t="str">
        <f>IF(K975&gt;0,VLOOKUP(E975,支出入力表!F976:$M$2000,5,FALSE),"")</f>
        <v/>
      </c>
      <c r="I975" s="168" t="str">
        <f t="shared" si="31"/>
        <v/>
      </c>
      <c r="K975">
        <f t="shared" si="32"/>
        <v>0</v>
      </c>
      <c r="L975">
        <f>IF(+支出入力表!M976="",0,+支出入力表!M976)</f>
        <v>0</v>
      </c>
      <c r="M975">
        <f>IF(支出入力表!S976="",0,支出入力表!S976)</f>
        <v>0</v>
      </c>
    </row>
    <row r="976" spans="2:13" x14ac:dyDescent="0.55000000000000004">
      <c r="B976" s="163" t="str">
        <f>IF(K976&gt;0,支出入力表!A977,"")</f>
        <v/>
      </c>
      <c r="C976" s="164" t="str">
        <f>IF(K976&gt;0,支出入力表!C977,"")</f>
        <v/>
      </c>
      <c r="D976" s="165" t="str">
        <f>IF(K976&gt;0,支出入力表!E977,"")</f>
        <v/>
      </c>
      <c r="E976" s="165" t="str">
        <f>IF(K976&gt;0,支出入力表!F977,"")</f>
        <v/>
      </c>
      <c r="F976" s="164" t="str">
        <f>IF(K976&gt;0,VLOOKUP(E976,支出入力表!F977:$M$2000,3,FALSE),"")</f>
        <v/>
      </c>
      <c r="G976" s="164" t="str">
        <f>IF(K976&gt;0,VLOOKUP(E976,支出入力表!F977:$M$2000,4,FALSE),"")</f>
        <v/>
      </c>
      <c r="H976" s="166" t="str">
        <f>IF(K976&gt;0,VLOOKUP(E976,支出入力表!F977:$M$2000,5,FALSE),"")</f>
        <v/>
      </c>
      <c r="I976" s="168" t="str">
        <f t="shared" si="31"/>
        <v/>
      </c>
      <c r="K976">
        <f t="shared" si="32"/>
        <v>0</v>
      </c>
      <c r="L976">
        <f>IF(+支出入力表!M977="",0,+支出入力表!M977)</f>
        <v>0</v>
      </c>
      <c r="M976">
        <f>IF(支出入力表!S977="",0,支出入力表!S977)</f>
        <v>0</v>
      </c>
    </row>
    <row r="977" spans="2:13" x14ac:dyDescent="0.55000000000000004">
      <c r="B977" s="163" t="str">
        <f>IF(K977&gt;0,支出入力表!A978,"")</f>
        <v/>
      </c>
      <c r="C977" s="164" t="str">
        <f>IF(K977&gt;0,支出入力表!C978,"")</f>
        <v/>
      </c>
      <c r="D977" s="165" t="str">
        <f>IF(K977&gt;0,支出入力表!E978,"")</f>
        <v/>
      </c>
      <c r="E977" s="165" t="str">
        <f>IF(K977&gt;0,支出入力表!F978,"")</f>
        <v/>
      </c>
      <c r="F977" s="164" t="str">
        <f>IF(K977&gt;0,VLOOKUP(E977,支出入力表!F978:$M$2000,3,FALSE),"")</f>
        <v/>
      </c>
      <c r="G977" s="164" t="str">
        <f>IF(K977&gt;0,VLOOKUP(E977,支出入力表!F978:$M$2000,4,FALSE),"")</f>
        <v/>
      </c>
      <c r="H977" s="166" t="str">
        <f>IF(K977&gt;0,VLOOKUP(E977,支出入力表!F978:$M$2000,5,FALSE),"")</f>
        <v/>
      </c>
      <c r="I977" s="168" t="str">
        <f t="shared" si="31"/>
        <v/>
      </c>
      <c r="K977">
        <f t="shared" si="32"/>
        <v>0</v>
      </c>
      <c r="L977">
        <f>IF(+支出入力表!M978="",0,+支出入力表!M978)</f>
        <v>0</v>
      </c>
      <c r="M977">
        <f>IF(支出入力表!S978="",0,支出入力表!S978)</f>
        <v>0</v>
      </c>
    </row>
    <row r="978" spans="2:13" x14ac:dyDescent="0.55000000000000004">
      <c r="B978" s="163" t="str">
        <f>IF(K978&gt;0,支出入力表!A979,"")</f>
        <v/>
      </c>
      <c r="C978" s="164" t="str">
        <f>IF(K978&gt;0,支出入力表!C979,"")</f>
        <v/>
      </c>
      <c r="D978" s="165" t="str">
        <f>IF(K978&gt;0,支出入力表!E979,"")</f>
        <v/>
      </c>
      <c r="E978" s="165" t="str">
        <f>IF(K978&gt;0,支出入力表!F979,"")</f>
        <v/>
      </c>
      <c r="F978" s="164" t="str">
        <f>IF(K978&gt;0,VLOOKUP(E978,支出入力表!F979:$M$2000,3,FALSE),"")</f>
        <v/>
      </c>
      <c r="G978" s="164" t="str">
        <f>IF(K978&gt;0,VLOOKUP(E978,支出入力表!F979:$M$2000,4,FALSE),"")</f>
        <v/>
      </c>
      <c r="H978" s="166" t="str">
        <f>IF(K978&gt;0,VLOOKUP(E978,支出入力表!F979:$M$2000,5,FALSE),"")</f>
        <v/>
      </c>
      <c r="I978" s="168" t="str">
        <f t="shared" si="31"/>
        <v/>
      </c>
      <c r="K978">
        <f t="shared" si="32"/>
        <v>0</v>
      </c>
      <c r="L978">
        <f>IF(+支出入力表!M979="",0,+支出入力表!M979)</f>
        <v>0</v>
      </c>
      <c r="M978">
        <f>IF(支出入力表!S979="",0,支出入力表!S979)</f>
        <v>0</v>
      </c>
    </row>
    <row r="979" spans="2:13" x14ac:dyDescent="0.55000000000000004">
      <c r="B979" s="163" t="str">
        <f>IF(K979&gt;0,支出入力表!A980,"")</f>
        <v/>
      </c>
      <c r="C979" s="164" t="str">
        <f>IF(K979&gt;0,支出入力表!C980,"")</f>
        <v/>
      </c>
      <c r="D979" s="165" t="str">
        <f>IF(K979&gt;0,支出入力表!E980,"")</f>
        <v/>
      </c>
      <c r="E979" s="165" t="str">
        <f>IF(K979&gt;0,支出入力表!F980,"")</f>
        <v/>
      </c>
      <c r="F979" s="164" t="str">
        <f>IF(K979&gt;0,VLOOKUP(E979,支出入力表!F980:$M$2000,3,FALSE),"")</f>
        <v/>
      </c>
      <c r="G979" s="164" t="str">
        <f>IF(K979&gt;0,VLOOKUP(E979,支出入力表!F980:$M$2000,4,FALSE),"")</f>
        <v/>
      </c>
      <c r="H979" s="166" t="str">
        <f>IF(K979&gt;0,VLOOKUP(E979,支出入力表!F980:$M$2000,5,FALSE),"")</f>
        <v/>
      </c>
      <c r="I979" s="168" t="str">
        <f t="shared" si="31"/>
        <v/>
      </c>
      <c r="K979">
        <f t="shared" si="32"/>
        <v>0</v>
      </c>
      <c r="L979">
        <f>IF(+支出入力表!M980="",0,+支出入力表!M980)</f>
        <v>0</v>
      </c>
      <c r="M979">
        <f>IF(支出入力表!S980="",0,支出入力表!S980)</f>
        <v>0</v>
      </c>
    </row>
    <row r="980" spans="2:13" x14ac:dyDescent="0.55000000000000004">
      <c r="B980" s="163" t="str">
        <f>IF(K980&gt;0,支出入力表!A981,"")</f>
        <v/>
      </c>
      <c r="C980" s="164" t="str">
        <f>IF(K980&gt;0,支出入力表!C981,"")</f>
        <v/>
      </c>
      <c r="D980" s="165" t="str">
        <f>IF(K980&gt;0,支出入力表!E981,"")</f>
        <v/>
      </c>
      <c r="E980" s="165" t="str">
        <f>IF(K980&gt;0,支出入力表!F981,"")</f>
        <v/>
      </c>
      <c r="F980" s="164" t="str">
        <f>IF(K980&gt;0,VLOOKUP(E980,支出入力表!F981:$M$2000,3,FALSE),"")</f>
        <v/>
      </c>
      <c r="G980" s="164" t="str">
        <f>IF(K980&gt;0,VLOOKUP(E980,支出入力表!F981:$M$2000,4,FALSE),"")</f>
        <v/>
      </c>
      <c r="H980" s="166" t="str">
        <f>IF(K980&gt;0,VLOOKUP(E980,支出入力表!F981:$M$2000,5,FALSE),"")</f>
        <v/>
      </c>
      <c r="I980" s="168" t="str">
        <f t="shared" si="31"/>
        <v/>
      </c>
      <c r="K980">
        <f t="shared" si="32"/>
        <v>0</v>
      </c>
      <c r="L980">
        <f>IF(+支出入力表!M981="",0,+支出入力表!M981)</f>
        <v>0</v>
      </c>
      <c r="M980">
        <f>IF(支出入力表!S981="",0,支出入力表!S981)</f>
        <v>0</v>
      </c>
    </row>
    <row r="981" spans="2:13" x14ac:dyDescent="0.55000000000000004">
      <c r="B981" s="163" t="str">
        <f>IF(K981&gt;0,支出入力表!A982,"")</f>
        <v/>
      </c>
      <c r="C981" s="164" t="str">
        <f>IF(K981&gt;0,支出入力表!C982,"")</f>
        <v/>
      </c>
      <c r="D981" s="165" t="str">
        <f>IF(K981&gt;0,支出入力表!E982,"")</f>
        <v/>
      </c>
      <c r="E981" s="165" t="str">
        <f>IF(K981&gt;0,支出入力表!F982,"")</f>
        <v/>
      </c>
      <c r="F981" s="164" t="str">
        <f>IF(K981&gt;0,VLOOKUP(E981,支出入力表!F982:$M$2000,3,FALSE),"")</f>
        <v/>
      </c>
      <c r="G981" s="164" t="str">
        <f>IF(K981&gt;0,VLOOKUP(E981,支出入力表!F982:$M$2000,4,FALSE),"")</f>
        <v/>
      </c>
      <c r="H981" s="166" t="str">
        <f>IF(K981&gt;0,VLOOKUP(E981,支出入力表!F982:$M$2000,5,FALSE),"")</f>
        <v/>
      </c>
      <c r="I981" s="168" t="str">
        <f t="shared" si="31"/>
        <v/>
      </c>
      <c r="K981">
        <f t="shared" si="32"/>
        <v>0</v>
      </c>
      <c r="L981">
        <f>IF(+支出入力表!M982="",0,+支出入力表!M982)</f>
        <v>0</v>
      </c>
      <c r="M981">
        <f>IF(支出入力表!S982="",0,支出入力表!S982)</f>
        <v>0</v>
      </c>
    </row>
    <row r="982" spans="2:13" x14ac:dyDescent="0.55000000000000004">
      <c r="B982" s="163" t="str">
        <f>IF(K982&gt;0,支出入力表!A983,"")</f>
        <v/>
      </c>
      <c r="C982" s="164" t="str">
        <f>IF(K982&gt;0,支出入力表!C983,"")</f>
        <v/>
      </c>
      <c r="D982" s="165" t="str">
        <f>IF(K982&gt;0,支出入力表!E983,"")</f>
        <v/>
      </c>
      <c r="E982" s="165" t="str">
        <f>IF(K982&gt;0,支出入力表!F983,"")</f>
        <v/>
      </c>
      <c r="F982" s="164" t="str">
        <f>IF(K982&gt;0,VLOOKUP(E982,支出入力表!F983:$M$2000,3,FALSE),"")</f>
        <v/>
      </c>
      <c r="G982" s="164" t="str">
        <f>IF(K982&gt;0,VLOOKUP(E982,支出入力表!F983:$M$2000,4,FALSE),"")</f>
        <v/>
      </c>
      <c r="H982" s="166" t="str">
        <f>IF(K982&gt;0,VLOOKUP(E982,支出入力表!F983:$M$2000,5,FALSE),"")</f>
        <v/>
      </c>
      <c r="I982" s="168" t="str">
        <f t="shared" si="31"/>
        <v/>
      </c>
      <c r="K982">
        <f t="shared" si="32"/>
        <v>0</v>
      </c>
      <c r="L982">
        <f>IF(+支出入力表!M983="",0,+支出入力表!M983)</f>
        <v>0</v>
      </c>
      <c r="M982">
        <f>IF(支出入力表!S983="",0,支出入力表!S983)</f>
        <v>0</v>
      </c>
    </row>
    <row r="983" spans="2:13" x14ac:dyDescent="0.55000000000000004">
      <c r="B983" s="163" t="str">
        <f>IF(K983&gt;0,支出入力表!A984,"")</f>
        <v/>
      </c>
      <c r="C983" s="164" t="str">
        <f>IF(K983&gt;0,支出入力表!C984,"")</f>
        <v/>
      </c>
      <c r="D983" s="165" t="str">
        <f>IF(K983&gt;0,支出入力表!E984,"")</f>
        <v/>
      </c>
      <c r="E983" s="165" t="str">
        <f>IF(K983&gt;0,支出入力表!F984,"")</f>
        <v/>
      </c>
      <c r="F983" s="164" t="str">
        <f>IF(K983&gt;0,VLOOKUP(E983,支出入力表!F984:$M$2000,3,FALSE),"")</f>
        <v/>
      </c>
      <c r="G983" s="164" t="str">
        <f>IF(K983&gt;0,VLOOKUP(E983,支出入力表!F984:$M$2000,4,FALSE),"")</f>
        <v/>
      </c>
      <c r="H983" s="166" t="str">
        <f>IF(K983&gt;0,VLOOKUP(E983,支出入力表!F984:$M$2000,5,FALSE),"")</f>
        <v/>
      </c>
      <c r="I983" s="168" t="str">
        <f t="shared" si="31"/>
        <v/>
      </c>
      <c r="K983">
        <f t="shared" si="32"/>
        <v>0</v>
      </c>
      <c r="L983">
        <f>IF(+支出入力表!M984="",0,+支出入力表!M984)</f>
        <v>0</v>
      </c>
      <c r="M983">
        <f>IF(支出入力表!S984="",0,支出入力表!S984)</f>
        <v>0</v>
      </c>
    </row>
    <row r="984" spans="2:13" x14ac:dyDescent="0.55000000000000004">
      <c r="B984" s="163" t="str">
        <f>IF(K984&gt;0,支出入力表!A985,"")</f>
        <v/>
      </c>
      <c r="C984" s="164" t="str">
        <f>IF(K984&gt;0,支出入力表!C985,"")</f>
        <v/>
      </c>
      <c r="D984" s="165" t="str">
        <f>IF(K984&gt;0,支出入力表!E985,"")</f>
        <v/>
      </c>
      <c r="E984" s="165" t="str">
        <f>IF(K984&gt;0,支出入力表!F985,"")</f>
        <v/>
      </c>
      <c r="F984" s="164" t="str">
        <f>IF(K984&gt;0,VLOOKUP(E984,支出入力表!F985:$M$2000,3,FALSE),"")</f>
        <v/>
      </c>
      <c r="G984" s="164" t="str">
        <f>IF(K984&gt;0,VLOOKUP(E984,支出入力表!F985:$M$2000,4,FALSE),"")</f>
        <v/>
      </c>
      <c r="H984" s="166" t="str">
        <f>IF(K984&gt;0,VLOOKUP(E984,支出入力表!F985:$M$2000,5,FALSE),"")</f>
        <v/>
      </c>
      <c r="I984" s="168" t="str">
        <f t="shared" si="31"/>
        <v/>
      </c>
      <c r="K984">
        <f t="shared" si="32"/>
        <v>0</v>
      </c>
      <c r="L984">
        <f>IF(+支出入力表!M985="",0,+支出入力表!M985)</f>
        <v>0</v>
      </c>
      <c r="M984">
        <f>IF(支出入力表!S985="",0,支出入力表!S985)</f>
        <v>0</v>
      </c>
    </row>
    <row r="985" spans="2:13" x14ac:dyDescent="0.55000000000000004">
      <c r="B985" s="163" t="str">
        <f>IF(K985&gt;0,支出入力表!A986,"")</f>
        <v/>
      </c>
      <c r="C985" s="164" t="str">
        <f>IF(K985&gt;0,支出入力表!C986,"")</f>
        <v/>
      </c>
      <c r="D985" s="165" t="str">
        <f>IF(K985&gt;0,支出入力表!E986,"")</f>
        <v/>
      </c>
      <c r="E985" s="165" t="str">
        <f>IF(K985&gt;0,支出入力表!F986,"")</f>
        <v/>
      </c>
      <c r="F985" s="164" t="str">
        <f>IF(K985&gt;0,VLOOKUP(E985,支出入力表!F986:$M$2000,3,FALSE),"")</f>
        <v/>
      </c>
      <c r="G985" s="164" t="str">
        <f>IF(K985&gt;0,VLOOKUP(E985,支出入力表!F986:$M$2000,4,FALSE),"")</f>
        <v/>
      </c>
      <c r="H985" s="166" t="str">
        <f>IF(K985&gt;0,VLOOKUP(E985,支出入力表!F986:$M$2000,5,FALSE),"")</f>
        <v/>
      </c>
      <c r="I985" s="168" t="str">
        <f t="shared" si="31"/>
        <v/>
      </c>
      <c r="K985">
        <f t="shared" si="32"/>
        <v>0</v>
      </c>
      <c r="L985">
        <f>IF(+支出入力表!M986="",0,+支出入力表!M986)</f>
        <v>0</v>
      </c>
      <c r="M985">
        <f>IF(支出入力表!S986="",0,支出入力表!S986)</f>
        <v>0</v>
      </c>
    </row>
    <row r="986" spans="2:13" x14ac:dyDescent="0.55000000000000004">
      <c r="B986" s="163" t="str">
        <f>IF(K986&gt;0,支出入力表!A987,"")</f>
        <v/>
      </c>
      <c r="C986" s="164" t="str">
        <f>IF(K986&gt;0,支出入力表!C987,"")</f>
        <v/>
      </c>
      <c r="D986" s="165" t="str">
        <f>IF(K986&gt;0,支出入力表!E987,"")</f>
        <v/>
      </c>
      <c r="E986" s="165" t="str">
        <f>IF(K986&gt;0,支出入力表!F987,"")</f>
        <v/>
      </c>
      <c r="F986" s="164" t="str">
        <f>IF(K986&gt;0,VLOOKUP(E986,支出入力表!F987:$M$2000,3,FALSE),"")</f>
        <v/>
      </c>
      <c r="G986" s="164" t="str">
        <f>IF(K986&gt;0,VLOOKUP(E986,支出入力表!F987:$M$2000,4,FALSE),"")</f>
        <v/>
      </c>
      <c r="H986" s="166" t="str">
        <f>IF(K986&gt;0,VLOOKUP(E986,支出入力表!F987:$M$2000,5,FALSE),"")</f>
        <v/>
      </c>
      <c r="I986" s="168" t="str">
        <f t="shared" si="31"/>
        <v/>
      </c>
      <c r="K986">
        <f t="shared" si="32"/>
        <v>0</v>
      </c>
      <c r="L986">
        <f>IF(+支出入力表!M987="",0,+支出入力表!M987)</f>
        <v>0</v>
      </c>
      <c r="M986">
        <f>IF(支出入力表!S987="",0,支出入力表!S987)</f>
        <v>0</v>
      </c>
    </row>
    <row r="987" spans="2:13" x14ac:dyDescent="0.55000000000000004">
      <c r="B987" s="163" t="str">
        <f>IF(K987&gt;0,支出入力表!A988,"")</f>
        <v/>
      </c>
      <c r="C987" s="164" t="str">
        <f>IF(K987&gt;0,支出入力表!C988,"")</f>
        <v/>
      </c>
      <c r="D987" s="165" t="str">
        <f>IF(K987&gt;0,支出入力表!E988,"")</f>
        <v/>
      </c>
      <c r="E987" s="165" t="str">
        <f>IF(K987&gt;0,支出入力表!F988,"")</f>
        <v/>
      </c>
      <c r="F987" s="164" t="str">
        <f>IF(K987&gt;0,VLOOKUP(E987,支出入力表!F988:$M$2000,3,FALSE),"")</f>
        <v/>
      </c>
      <c r="G987" s="164" t="str">
        <f>IF(K987&gt;0,VLOOKUP(E987,支出入力表!F988:$M$2000,4,FALSE),"")</f>
        <v/>
      </c>
      <c r="H987" s="166" t="str">
        <f>IF(K987&gt;0,VLOOKUP(E987,支出入力表!F988:$M$2000,5,FALSE),"")</f>
        <v/>
      </c>
      <c r="I987" s="168" t="str">
        <f t="shared" si="31"/>
        <v/>
      </c>
      <c r="K987">
        <f t="shared" si="32"/>
        <v>0</v>
      </c>
      <c r="L987">
        <f>IF(+支出入力表!M988="",0,+支出入力表!M988)</f>
        <v>0</v>
      </c>
      <c r="M987">
        <f>IF(支出入力表!S988="",0,支出入力表!S988)</f>
        <v>0</v>
      </c>
    </row>
    <row r="988" spans="2:13" x14ac:dyDescent="0.55000000000000004">
      <c r="B988" s="163" t="str">
        <f>IF(K988&gt;0,支出入力表!A989,"")</f>
        <v/>
      </c>
      <c r="C988" s="164" t="str">
        <f>IF(K988&gt;0,支出入力表!C989,"")</f>
        <v/>
      </c>
      <c r="D988" s="165" t="str">
        <f>IF(K988&gt;0,支出入力表!E989,"")</f>
        <v/>
      </c>
      <c r="E988" s="165" t="str">
        <f>IF(K988&gt;0,支出入力表!F989,"")</f>
        <v/>
      </c>
      <c r="F988" s="164" t="str">
        <f>IF(K988&gt;0,VLOOKUP(E988,支出入力表!F989:$M$2000,3,FALSE),"")</f>
        <v/>
      </c>
      <c r="G988" s="164" t="str">
        <f>IF(K988&gt;0,VLOOKUP(E988,支出入力表!F989:$M$2000,4,FALSE),"")</f>
        <v/>
      </c>
      <c r="H988" s="166" t="str">
        <f>IF(K988&gt;0,VLOOKUP(E988,支出入力表!F989:$M$2000,5,FALSE),"")</f>
        <v/>
      </c>
      <c r="I988" s="168" t="str">
        <f t="shared" si="31"/>
        <v/>
      </c>
      <c r="K988">
        <f t="shared" si="32"/>
        <v>0</v>
      </c>
      <c r="L988">
        <f>IF(+支出入力表!M989="",0,+支出入力表!M989)</f>
        <v>0</v>
      </c>
      <c r="M988">
        <f>IF(支出入力表!S989="",0,支出入力表!S989)</f>
        <v>0</v>
      </c>
    </row>
    <row r="989" spans="2:13" x14ac:dyDescent="0.55000000000000004">
      <c r="B989" s="163" t="str">
        <f>IF(K989&gt;0,支出入力表!A990,"")</f>
        <v/>
      </c>
      <c r="C989" s="164" t="str">
        <f>IF(K989&gt;0,支出入力表!C990,"")</f>
        <v/>
      </c>
      <c r="D989" s="165" t="str">
        <f>IF(K989&gt;0,支出入力表!E990,"")</f>
        <v/>
      </c>
      <c r="E989" s="165" t="str">
        <f>IF(K989&gt;0,支出入力表!F990,"")</f>
        <v/>
      </c>
      <c r="F989" s="164" t="str">
        <f>IF(K989&gt;0,VLOOKUP(E989,支出入力表!F990:$M$2000,3,FALSE),"")</f>
        <v/>
      </c>
      <c r="G989" s="164" t="str">
        <f>IF(K989&gt;0,VLOOKUP(E989,支出入力表!F990:$M$2000,4,FALSE),"")</f>
        <v/>
      </c>
      <c r="H989" s="166" t="str">
        <f>IF(K989&gt;0,VLOOKUP(E989,支出入力表!F990:$M$2000,5,FALSE),"")</f>
        <v/>
      </c>
      <c r="I989" s="168" t="str">
        <f t="shared" si="31"/>
        <v/>
      </c>
      <c r="K989">
        <f t="shared" si="32"/>
        <v>0</v>
      </c>
      <c r="L989">
        <f>IF(+支出入力表!M990="",0,+支出入力表!M990)</f>
        <v>0</v>
      </c>
      <c r="M989">
        <f>IF(支出入力表!S990="",0,支出入力表!S990)</f>
        <v>0</v>
      </c>
    </row>
    <row r="990" spans="2:13" x14ac:dyDescent="0.55000000000000004">
      <c r="B990" s="163" t="str">
        <f>IF(K990&gt;0,支出入力表!A991,"")</f>
        <v/>
      </c>
      <c r="C990" s="164" t="str">
        <f>IF(K990&gt;0,支出入力表!C991,"")</f>
        <v/>
      </c>
      <c r="D990" s="165" t="str">
        <f>IF(K990&gt;0,支出入力表!E991,"")</f>
        <v/>
      </c>
      <c r="E990" s="165" t="str">
        <f>IF(K990&gt;0,支出入力表!F991,"")</f>
        <v/>
      </c>
      <c r="F990" s="164" t="str">
        <f>IF(K990&gt;0,VLOOKUP(E990,支出入力表!F991:$M$2000,3,FALSE),"")</f>
        <v/>
      </c>
      <c r="G990" s="164" t="str">
        <f>IF(K990&gt;0,VLOOKUP(E990,支出入力表!F991:$M$2000,4,FALSE),"")</f>
        <v/>
      </c>
      <c r="H990" s="166" t="str">
        <f>IF(K990&gt;0,VLOOKUP(E990,支出入力表!F991:$M$2000,5,FALSE),"")</f>
        <v/>
      </c>
      <c r="I990" s="168" t="str">
        <f t="shared" si="31"/>
        <v/>
      </c>
      <c r="K990">
        <f t="shared" si="32"/>
        <v>0</v>
      </c>
      <c r="L990">
        <f>IF(+支出入力表!M991="",0,+支出入力表!M991)</f>
        <v>0</v>
      </c>
      <c r="M990">
        <f>IF(支出入力表!S991="",0,支出入力表!S991)</f>
        <v>0</v>
      </c>
    </row>
    <row r="991" spans="2:13" x14ac:dyDescent="0.55000000000000004">
      <c r="B991" s="163" t="str">
        <f>IF(K991&gt;0,支出入力表!A992,"")</f>
        <v/>
      </c>
      <c r="C991" s="164" t="str">
        <f>IF(K991&gt;0,支出入力表!C992,"")</f>
        <v/>
      </c>
      <c r="D991" s="165" t="str">
        <f>IF(K991&gt;0,支出入力表!E992,"")</f>
        <v/>
      </c>
      <c r="E991" s="165" t="str">
        <f>IF(K991&gt;0,支出入力表!F992,"")</f>
        <v/>
      </c>
      <c r="F991" s="164" t="str">
        <f>IF(K991&gt;0,VLOOKUP(E991,支出入力表!F992:$M$2000,3,FALSE),"")</f>
        <v/>
      </c>
      <c r="G991" s="164" t="str">
        <f>IF(K991&gt;0,VLOOKUP(E991,支出入力表!F992:$M$2000,4,FALSE),"")</f>
        <v/>
      </c>
      <c r="H991" s="166" t="str">
        <f>IF(K991&gt;0,VLOOKUP(E991,支出入力表!F992:$M$2000,5,FALSE),"")</f>
        <v/>
      </c>
      <c r="I991" s="168" t="str">
        <f t="shared" si="31"/>
        <v/>
      </c>
      <c r="K991">
        <f t="shared" si="32"/>
        <v>0</v>
      </c>
      <c r="L991">
        <f>IF(+支出入力表!M992="",0,+支出入力表!M992)</f>
        <v>0</v>
      </c>
      <c r="M991">
        <f>IF(支出入力表!S992="",0,支出入力表!S992)</f>
        <v>0</v>
      </c>
    </row>
    <row r="992" spans="2:13" x14ac:dyDescent="0.55000000000000004">
      <c r="B992" s="163" t="str">
        <f>IF(K992&gt;0,支出入力表!A993,"")</f>
        <v/>
      </c>
      <c r="C992" s="164" t="str">
        <f>IF(K992&gt;0,支出入力表!C993,"")</f>
        <v/>
      </c>
      <c r="D992" s="165" t="str">
        <f>IF(K992&gt;0,支出入力表!E993,"")</f>
        <v/>
      </c>
      <c r="E992" s="165" t="str">
        <f>IF(K992&gt;0,支出入力表!F993,"")</f>
        <v/>
      </c>
      <c r="F992" s="164" t="str">
        <f>IF(K992&gt;0,VLOOKUP(E992,支出入力表!F993:$M$2000,3,FALSE),"")</f>
        <v/>
      </c>
      <c r="G992" s="164" t="str">
        <f>IF(K992&gt;0,VLOOKUP(E992,支出入力表!F993:$M$2000,4,FALSE),"")</f>
        <v/>
      </c>
      <c r="H992" s="166" t="str">
        <f>IF(K992&gt;0,VLOOKUP(E992,支出入力表!F993:$M$2000,5,FALSE),"")</f>
        <v/>
      </c>
      <c r="I992" s="168" t="str">
        <f t="shared" si="31"/>
        <v/>
      </c>
      <c r="K992">
        <f t="shared" si="32"/>
        <v>0</v>
      </c>
      <c r="L992">
        <f>IF(+支出入力表!M993="",0,+支出入力表!M993)</f>
        <v>0</v>
      </c>
      <c r="M992">
        <f>IF(支出入力表!S993="",0,支出入力表!S993)</f>
        <v>0</v>
      </c>
    </row>
    <row r="993" spans="2:13" x14ac:dyDescent="0.55000000000000004">
      <c r="B993" s="163" t="str">
        <f>IF(K993&gt;0,支出入力表!A994,"")</f>
        <v/>
      </c>
      <c r="C993" s="164" t="str">
        <f>IF(K993&gt;0,支出入力表!C994,"")</f>
        <v/>
      </c>
      <c r="D993" s="165" t="str">
        <f>IF(K993&gt;0,支出入力表!E994,"")</f>
        <v/>
      </c>
      <c r="E993" s="165" t="str">
        <f>IF(K993&gt;0,支出入力表!F994,"")</f>
        <v/>
      </c>
      <c r="F993" s="164" t="str">
        <f>IF(K993&gt;0,VLOOKUP(E993,支出入力表!F994:$M$2000,3,FALSE),"")</f>
        <v/>
      </c>
      <c r="G993" s="164" t="str">
        <f>IF(K993&gt;0,VLOOKUP(E993,支出入力表!F994:$M$2000,4,FALSE),"")</f>
        <v/>
      </c>
      <c r="H993" s="166" t="str">
        <f>IF(K993&gt;0,VLOOKUP(E993,支出入力表!F994:$M$2000,5,FALSE),"")</f>
        <v/>
      </c>
      <c r="I993" s="168" t="str">
        <f t="shared" si="31"/>
        <v/>
      </c>
      <c r="K993">
        <f t="shared" si="32"/>
        <v>0</v>
      </c>
      <c r="L993">
        <f>IF(+支出入力表!M994="",0,+支出入力表!M994)</f>
        <v>0</v>
      </c>
      <c r="M993">
        <f>IF(支出入力表!S994="",0,支出入力表!S994)</f>
        <v>0</v>
      </c>
    </row>
    <row r="994" spans="2:13" x14ac:dyDescent="0.55000000000000004">
      <c r="B994" s="163" t="str">
        <f>IF(K994&gt;0,支出入力表!A995,"")</f>
        <v/>
      </c>
      <c r="C994" s="164" t="str">
        <f>IF(K994&gt;0,支出入力表!C995,"")</f>
        <v/>
      </c>
      <c r="D994" s="165" t="str">
        <f>IF(K994&gt;0,支出入力表!E995,"")</f>
        <v/>
      </c>
      <c r="E994" s="165" t="str">
        <f>IF(K994&gt;0,支出入力表!F995,"")</f>
        <v/>
      </c>
      <c r="F994" s="164" t="str">
        <f>IF(K994&gt;0,VLOOKUP(E994,支出入力表!F995:$M$2000,3,FALSE),"")</f>
        <v/>
      </c>
      <c r="G994" s="164" t="str">
        <f>IF(K994&gt;0,VLOOKUP(E994,支出入力表!F995:$M$2000,4,FALSE),"")</f>
        <v/>
      </c>
      <c r="H994" s="166" t="str">
        <f>IF(K994&gt;0,VLOOKUP(E994,支出入力表!F995:$M$2000,5,FALSE),"")</f>
        <v/>
      </c>
      <c r="I994" s="168" t="str">
        <f t="shared" si="31"/>
        <v/>
      </c>
      <c r="K994">
        <f t="shared" si="32"/>
        <v>0</v>
      </c>
      <c r="L994">
        <f>IF(+支出入力表!M995="",0,+支出入力表!M995)</f>
        <v>0</v>
      </c>
      <c r="M994">
        <f>IF(支出入力表!S995="",0,支出入力表!S995)</f>
        <v>0</v>
      </c>
    </row>
    <row r="995" spans="2:13" x14ac:dyDescent="0.55000000000000004">
      <c r="B995" s="163" t="str">
        <f>IF(K995&gt;0,支出入力表!A996,"")</f>
        <v/>
      </c>
      <c r="C995" s="164" t="str">
        <f>IF(K995&gt;0,支出入力表!C996,"")</f>
        <v/>
      </c>
      <c r="D995" s="165" t="str">
        <f>IF(K995&gt;0,支出入力表!E996,"")</f>
        <v/>
      </c>
      <c r="E995" s="165" t="str">
        <f>IF(K995&gt;0,支出入力表!F996,"")</f>
        <v/>
      </c>
      <c r="F995" s="164" t="str">
        <f>IF(K995&gt;0,VLOOKUP(E995,支出入力表!F996:$M$2000,3,FALSE),"")</f>
        <v/>
      </c>
      <c r="G995" s="164" t="str">
        <f>IF(K995&gt;0,VLOOKUP(E995,支出入力表!F996:$M$2000,4,FALSE),"")</f>
        <v/>
      </c>
      <c r="H995" s="166" t="str">
        <f>IF(K995&gt;0,VLOOKUP(E995,支出入力表!F996:$M$2000,5,FALSE),"")</f>
        <v/>
      </c>
      <c r="I995" s="168" t="str">
        <f t="shared" si="31"/>
        <v/>
      </c>
      <c r="K995">
        <f t="shared" si="32"/>
        <v>0</v>
      </c>
      <c r="L995">
        <f>IF(+支出入力表!M996="",0,+支出入力表!M996)</f>
        <v>0</v>
      </c>
      <c r="M995">
        <f>IF(支出入力表!S996="",0,支出入力表!S996)</f>
        <v>0</v>
      </c>
    </row>
    <row r="996" spans="2:13" x14ac:dyDescent="0.55000000000000004">
      <c r="B996" s="163" t="str">
        <f>IF(K996&gt;0,支出入力表!A997,"")</f>
        <v/>
      </c>
      <c r="C996" s="164" t="str">
        <f>IF(K996&gt;0,支出入力表!C997,"")</f>
        <v/>
      </c>
      <c r="D996" s="165" t="str">
        <f>IF(K996&gt;0,支出入力表!E997,"")</f>
        <v/>
      </c>
      <c r="E996" s="165" t="str">
        <f>IF(K996&gt;0,支出入力表!F997,"")</f>
        <v/>
      </c>
      <c r="F996" s="164" t="str">
        <f>IF(K996&gt;0,VLOOKUP(E996,支出入力表!F997:$M$2000,3,FALSE),"")</f>
        <v/>
      </c>
      <c r="G996" s="164" t="str">
        <f>IF(K996&gt;0,VLOOKUP(E996,支出入力表!F997:$M$2000,4,FALSE),"")</f>
        <v/>
      </c>
      <c r="H996" s="166" t="str">
        <f>IF(K996&gt;0,VLOOKUP(E996,支出入力表!F997:$M$2000,5,FALSE),"")</f>
        <v/>
      </c>
      <c r="I996" s="168" t="str">
        <f t="shared" si="31"/>
        <v/>
      </c>
      <c r="K996">
        <f t="shared" si="32"/>
        <v>0</v>
      </c>
      <c r="L996">
        <f>IF(+支出入力表!M997="",0,+支出入力表!M997)</f>
        <v>0</v>
      </c>
      <c r="M996">
        <f>IF(支出入力表!S997="",0,支出入力表!S997)</f>
        <v>0</v>
      </c>
    </row>
    <row r="997" spans="2:13" x14ac:dyDescent="0.55000000000000004">
      <c r="B997" s="163" t="str">
        <f>IF(K997&gt;0,支出入力表!A998,"")</f>
        <v/>
      </c>
      <c r="C997" s="164" t="str">
        <f>IF(K997&gt;0,支出入力表!C998,"")</f>
        <v/>
      </c>
      <c r="D997" s="165" t="str">
        <f>IF(K997&gt;0,支出入力表!E998,"")</f>
        <v/>
      </c>
      <c r="E997" s="165" t="str">
        <f>IF(K997&gt;0,支出入力表!F998,"")</f>
        <v/>
      </c>
      <c r="F997" s="164" t="str">
        <f>IF(K997&gt;0,VLOOKUP(E997,支出入力表!F998:$M$2000,3,FALSE),"")</f>
        <v/>
      </c>
      <c r="G997" s="164" t="str">
        <f>IF(K997&gt;0,VLOOKUP(E997,支出入力表!F998:$M$2000,4,FALSE),"")</f>
        <v/>
      </c>
      <c r="H997" s="166" t="str">
        <f>IF(K997&gt;0,VLOOKUP(E997,支出入力表!F998:$M$2000,5,FALSE),"")</f>
        <v/>
      </c>
      <c r="I997" s="168" t="str">
        <f t="shared" si="31"/>
        <v/>
      </c>
      <c r="K997">
        <f t="shared" si="32"/>
        <v>0</v>
      </c>
      <c r="L997">
        <f>IF(+支出入力表!M998="",0,+支出入力表!M998)</f>
        <v>0</v>
      </c>
      <c r="M997">
        <f>IF(支出入力表!S998="",0,支出入力表!S998)</f>
        <v>0</v>
      </c>
    </row>
    <row r="998" spans="2:13" x14ac:dyDescent="0.55000000000000004">
      <c r="B998" s="163" t="str">
        <f>IF(K998&gt;0,支出入力表!A999,"")</f>
        <v/>
      </c>
      <c r="C998" s="164" t="str">
        <f>IF(K998&gt;0,支出入力表!C999,"")</f>
        <v/>
      </c>
      <c r="D998" s="165" t="str">
        <f>IF(K998&gt;0,支出入力表!E999,"")</f>
        <v/>
      </c>
      <c r="E998" s="165" t="str">
        <f>IF(K998&gt;0,支出入力表!F999,"")</f>
        <v/>
      </c>
      <c r="F998" s="164" t="str">
        <f>IF(K998&gt;0,VLOOKUP(E998,支出入力表!F999:$M$2000,3,FALSE),"")</f>
        <v/>
      </c>
      <c r="G998" s="164" t="str">
        <f>IF(K998&gt;0,VLOOKUP(E998,支出入力表!F999:$M$2000,4,FALSE),"")</f>
        <v/>
      </c>
      <c r="H998" s="166" t="str">
        <f>IF(K998&gt;0,VLOOKUP(E998,支出入力表!F999:$M$2000,5,FALSE),"")</f>
        <v/>
      </c>
      <c r="I998" s="168" t="str">
        <f t="shared" si="31"/>
        <v/>
      </c>
      <c r="K998">
        <f t="shared" si="32"/>
        <v>0</v>
      </c>
      <c r="L998">
        <f>IF(+支出入力表!M999="",0,+支出入力表!M999)</f>
        <v>0</v>
      </c>
      <c r="M998">
        <f>IF(支出入力表!S999="",0,支出入力表!S999)</f>
        <v>0</v>
      </c>
    </row>
    <row r="999" spans="2:13" x14ac:dyDescent="0.55000000000000004">
      <c r="B999" s="163" t="str">
        <f>IF(K999&gt;0,支出入力表!A1000,"")</f>
        <v/>
      </c>
      <c r="C999" s="164" t="str">
        <f>IF(K999&gt;0,支出入力表!C1000,"")</f>
        <v/>
      </c>
      <c r="D999" s="165" t="str">
        <f>IF(K999&gt;0,支出入力表!E1000,"")</f>
        <v/>
      </c>
      <c r="E999" s="165" t="str">
        <f>IF(K999&gt;0,支出入力表!F1000,"")</f>
        <v/>
      </c>
      <c r="F999" s="164" t="str">
        <f>IF(K999&gt;0,VLOOKUP(E999,支出入力表!F1000:$M$2000,3,FALSE),"")</f>
        <v/>
      </c>
      <c r="G999" s="164" t="str">
        <f>IF(K999&gt;0,VLOOKUP(E999,支出入力表!F1000:$M$2000,4,FALSE),"")</f>
        <v/>
      </c>
      <c r="H999" s="166" t="str">
        <f>IF(K999&gt;0,VLOOKUP(E999,支出入力表!F1000:$M$2000,5,FALSE),"")</f>
        <v/>
      </c>
      <c r="I999" s="168" t="str">
        <f t="shared" si="31"/>
        <v/>
      </c>
      <c r="K999">
        <f t="shared" si="32"/>
        <v>0</v>
      </c>
      <c r="L999">
        <f>IF(+支出入力表!M1000="",0,+支出入力表!M1000)</f>
        <v>0</v>
      </c>
      <c r="M999">
        <f>IF(支出入力表!S1000="",0,支出入力表!S1000)</f>
        <v>0</v>
      </c>
    </row>
    <row r="1000" spans="2:13" x14ac:dyDescent="0.55000000000000004">
      <c r="B1000" s="163" t="str">
        <f>IF(K1000&gt;0,支出入力表!A1001,"")</f>
        <v/>
      </c>
      <c r="C1000" s="164" t="str">
        <f>IF(K1000&gt;0,支出入力表!C1001,"")</f>
        <v/>
      </c>
      <c r="D1000" s="165" t="str">
        <f>IF(K1000&gt;0,支出入力表!E1001,"")</f>
        <v/>
      </c>
      <c r="E1000" s="165" t="str">
        <f>IF(K1000&gt;0,支出入力表!F1001,"")</f>
        <v/>
      </c>
      <c r="F1000" s="164" t="str">
        <f>IF(K1000&gt;0,VLOOKUP(E1000,支出入力表!F1001:$M$2000,3,FALSE),"")</f>
        <v/>
      </c>
      <c r="G1000" s="164" t="str">
        <f>IF(K1000&gt;0,VLOOKUP(E1000,支出入力表!F1001:$M$2000,4,FALSE),"")</f>
        <v/>
      </c>
      <c r="H1000" s="166" t="str">
        <f>IF(K1000&gt;0,VLOOKUP(E1000,支出入力表!F1001:$M$2000,5,FALSE),"")</f>
        <v/>
      </c>
      <c r="I1000" s="168" t="str">
        <f t="shared" si="31"/>
        <v/>
      </c>
      <c r="K1000">
        <f t="shared" si="32"/>
        <v>0</v>
      </c>
      <c r="L1000">
        <f>IF(+支出入力表!M1001="",0,+支出入力表!M1001)</f>
        <v>0</v>
      </c>
      <c r="M1000">
        <f>IF(支出入力表!S1001="",0,支出入力表!S1001)</f>
        <v>0</v>
      </c>
    </row>
    <row r="1001" spans="2:13" x14ac:dyDescent="0.55000000000000004">
      <c r="B1001" s="163" t="str">
        <f>IF(K1001&gt;0,支出入力表!A1002,"")</f>
        <v/>
      </c>
      <c r="C1001" s="164" t="str">
        <f>IF(K1001&gt;0,支出入力表!C1002,"")</f>
        <v/>
      </c>
      <c r="D1001" s="165" t="str">
        <f>IF(K1001&gt;0,支出入力表!E1002,"")</f>
        <v/>
      </c>
      <c r="E1001" s="165" t="str">
        <f>IF(K1001&gt;0,支出入力表!F1002,"")</f>
        <v/>
      </c>
      <c r="F1001" s="164" t="str">
        <f>IF(K1001&gt;0,VLOOKUP(E1001,支出入力表!F1002:$M$2000,3,FALSE),"")</f>
        <v/>
      </c>
      <c r="G1001" s="164" t="str">
        <f>IF(K1001&gt;0,VLOOKUP(E1001,支出入力表!F1002:$M$2000,4,FALSE),"")</f>
        <v/>
      </c>
      <c r="H1001" s="166" t="str">
        <f>IF(K1001&gt;0,VLOOKUP(E1001,支出入力表!F1002:$M$2000,5,FALSE),"")</f>
        <v/>
      </c>
      <c r="I1001" s="168" t="str">
        <f t="shared" si="31"/>
        <v/>
      </c>
      <c r="K1001">
        <f t="shared" si="32"/>
        <v>0</v>
      </c>
      <c r="L1001">
        <f>IF(+支出入力表!M1002="",0,+支出入力表!M1002)</f>
        <v>0</v>
      </c>
      <c r="M1001">
        <f>IF(支出入力表!S1002="",0,支出入力表!S1002)</f>
        <v>0</v>
      </c>
    </row>
    <row r="1002" spans="2:13" x14ac:dyDescent="0.55000000000000004">
      <c r="B1002" s="163" t="str">
        <f>IF(K1002&gt;0,支出入力表!A1003,"")</f>
        <v/>
      </c>
      <c r="C1002" s="164" t="str">
        <f>IF(K1002&gt;0,支出入力表!C1003,"")</f>
        <v/>
      </c>
      <c r="D1002" s="165" t="str">
        <f>IF(K1002&gt;0,支出入力表!E1003,"")</f>
        <v/>
      </c>
      <c r="E1002" s="165" t="str">
        <f>IF(K1002&gt;0,支出入力表!F1003,"")</f>
        <v/>
      </c>
      <c r="F1002" s="164" t="str">
        <f>IF(K1002&gt;0,VLOOKUP(E1002,支出入力表!F1003:$M$2000,3,FALSE),"")</f>
        <v/>
      </c>
      <c r="G1002" s="164" t="str">
        <f>IF(K1002&gt;0,VLOOKUP(E1002,支出入力表!F1003:$M$2000,4,FALSE),"")</f>
        <v/>
      </c>
      <c r="H1002" s="166" t="str">
        <f>IF(K1002&gt;0,VLOOKUP(E1002,支出入力表!F1003:$M$2000,5,FALSE),"")</f>
        <v/>
      </c>
      <c r="I1002" s="168" t="str">
        <f t="shared" si="31"/>
        <v/>
      </c>
      <c r="K1002">
        <f t="shared" si="32"/>
        <v>0</v>
      </c>
      <c r="L1002">
        <f>IF(+支出入力表!M1003="",0,+支出入力表!M1003)</f>
        <v>0</v>
      </c>
      <c r="M1002">
        <f>IF(支出入力表!S1003="",0,支出入力表!S1003)</f>
        <v>0</v>
      </c>
    </row>
    <row r="1003" spans="2:13" x14ac:dyDescent="0.55000000000000004">
      <c r="B1003" s="163" t="str">
        <f>IF(K1003&gt;0,支出入力表!A1004,"")</f>
        <v/>
      </c>
      <c r="C1003" s="164" t="str">
        <f>IF(K1003&gt;0,支出入力表!C1004,"")</f>
        <v/>
      </c>
      <c r="D1003" s="165" t="str">
        <f>IF(K1003&gt;0,支出入力表!E1004,"")</f>
        <v/>
      </c>
      <c r="E1003" s="165" t="str">
        <f>IF(K1003&gt;0,支出入力表!F1004,"")</f>
        <v/>
      </c>
      <c r="F1003" s="164" t="str">
        <f>IF(K1003&gt;0,VLOOKUP(E1003,支出入力表!F1004:$M$2000,3,FALSE),"")</f>
        <v/>
      </c>
      <c r="G1003" s="164" t="str">
        <f>IF(K1003&gt;0,VLOOKUP(E1003,支出入力表!F1004:$M$2000,4,FALSE),"")</f>
        <v/>
      </c>
      <c r="H1003" s="166" t="str">
        <f>IF(K1003&gt;0,VLOOKUP(E1003,支出入力表!F1004:$M$2000,5,FALSE),"")</f>
        <v/>
      </c>
      <c r="I1003" s="168" t="str">
        <f t="shared" si="31"/>
        <v/>
      </c>
      <c r="K1003">
        <f t="shared" si="32"/>
        <v>0</v>
      </c>
      <c r="L1003">
        <f>IF(+支出入力表!M1004="",0,+支出入力表!M1004)</f>
        <v>0</v>
      </c>
      <c r="M1003">
        <f>IF(支出入力表!S1004="",0,支出入力表!S1004)</f>
        <v>0</v>
      </c>
    </row>
    <row r="1004" spans="2:13" x14ac:dyDescent="0.55000000000000004">
      <c r="B1004" s="163" t="str">
        <f>IF(K1004&gt;0,支出入力表!A1005,"")</f>
        <v/>
      </c>
      <c r="C1004" s="164" t="str">
        <f>IF(K1004&gt;0,支出入力表!C1005,"")</f>
        <v/>
      </c>
      <c r="D1004" s="165" t="str">
        <f>IF(K1004&gt;0,支出入力表!E1005,"")</f>
        <v/>
      </c>
      <c r="E1004" s="165" t="str">
        <f>IF(K1004&gt;0,支出入力表!F1005,"")</f>
        <v/>
      </c>
      <c r="F1004" s="164" t="str">
        <f>IF(K1004&gt;0,VLOOKUP(E1004,支出入力表!F1005:$M$2000,3,FALSE),"")</f>
        <v/>
      </c>
      <c r="G1004" s="164" t="str">
        <f>IF(K1004&gt;0,VLOOKUP(E1004,支出入力表!F1005:$M$2000,4,FALSE),"")</f>
        <v/>
      </c>
      <c r="H1004" s="166" t="str">
        <f>IF(K1004&gt;0,VLOOKUP(E1004,支出入力表!F1005:$M$2000,5,FALSE),"")</f>
        <v/>
      </c>
      <c r="I1004" s="168" t="str">
        <f t="shared" si="31"/>
        <v/>
      </c>
      <c r="K1004">
        <f t="shared" si="32"/>
        <v>0</v>
      </c>
      <c r="L1004">
        <f>IF(+支出入力表!M1005="",0,+支出入力表!M1005)</f>
        <v>0</v>
      </c>
      <c r="M1004">
        <f>IF(支出入力表!S1005="",0,支出入力表!S1005)</f>
        <v>0</v>
      </c>
    </row>
    <row r="1005" spans="2:13" x14ac:dyDescent="0.55000000000000004">
      <c r="B1005" s="163" t="str">
        <f>IF(K1005&gt;0,支出入力表!A1006,"")</f>
        <v/>
      </c>
      <c r="C1005" s="164" t="str">
        <f>IF(K1005&gt;0,支出入力表!C1006,"")</f>
        <v/>
      </c>
      <c r="D1005" s="165" t="str">
        <f>IF(K1005&gt;0,支出入力表!E1006,"")</f>
        <v/>
      </c>
      <c r="E1005" s="165" t="str">
        <f>IF(K1005&gt;0,支出入力表!F1006,"")</f>
        <v/>
      </c>
      <c r="F1005" s="164" t="str">
        <f>IF(K1005&gt;0,VLOOKUP(E1005,支出入力表!F1006:$M$2000,3,FALSE),"")</f>
        <v/>
      </c>
      <c r="G1005" s="164" t="str">
        <f>IF(K1005&gt;0,VLOOKUP(E1005,支出入力表!F1006:$M$2000,4,FALSE),"")</f>
        <v/>
      </c>
      <c r="H1005" s="166" t="str">
        <f>IF(K1005&gt;0,VLOOKUP(E1005,支出入力表!F1006:$M$2000,5,FALSE),"")</f>
        <v/>
      </c>
      <c r="I1005" s="168" t="str">
        <f t="shared" si="31"/>
        <v/>
      </c>
      <c r="K1005">
        <f t="shared" si="32"/>
        <v>0</v>
      </c>
      <c r="L1005">
        <f>IF(+支出入力表!M1006="",0,+支出入力表!M1006)</f>
        <v>0</v>
      </c>
      <c r="M1005">
        <f>IF(支出入力表!S1006="",0,支出入力表!S1006)</f>
        <v>0</v>
      </c>
    </row>
    <row r="1006" spans="2:13" x14ac:dyDescent="0.55000000000000004">
      <c r="B1006" s="163" t="str">
        <f>IF(K1006&gt;0,支出入力表!A1007,"")</f>
        <v/>
      </c>
      <c r="C1006" s="164" t="str">
        <f>IF(K1006&gt;0,支出入力表!C1007,"")</f>
        <v/>
      </c>
      <c r="D1006" s="165" t="str">
        <f>IF(K1006&gt;0,支出入力表!E1007,"")</f>
        <v/>
      </c>
      <c r="E1006" s="165" t="str">
        <f>IF(K1006&gt;0,支出入力表!F1007,"")</f>
        <v/>
      </c>
      <c r="F1006" s="164" t="str">
        <f>IF(K1006&gt;0,VLOOKUP(E1006,支出入力表!F1007:$M$2000,3,FALSE),"")</f>
        <v/>
      </c>
      <c r="G1006" s="164" t="str">
        <f>IF(K1006&gt;0,VLOOKUP(E1006,支出入力表!F1007:$M$2000,4,FALSE),"")</f>
        <v/>
      </c>
      <c r="H1006" s="166" t="str">
        <f>IF(K1006&gt;0,VLOOKUP(E1006,支出入力表!F1007:$M$2000,5,FALSE),"")</f>
        <v/>
      </c>
      <c r="I1006" s="168" t="str">
        <f t="shared" si="31"/>
        <v/>
      </c>
      <c r="K1006">
        <f t="shared" si="32"/>
        <v>0</v>
      </c>
      <c r="L1006">
        <f>IF(+支出入力表!M1007="",0,+支出入力表!M1007)</f>
        <v>0</v>
      </c>
      <c r="M1006">
        <f>IF(支出入力表!S1007="",0,支出入力表!S1007)</f>
        <v>0</v>
      </c>
    </row>
    <row r="1007" spans="2:13" x14ac:dyDescent="0.55000000000000004">
      <c r="B1007" s="163" t="str">
        <f>IF(K1007&gt;0,支出入力表!A1008,"")</f>
        <v/>
      </c>
      <c r="C1007" s="164" t="str">
        <f>IF(K1007&gt;0,支出入力表!C1008,"")</f>
        <v/>
      </c>
      <c r="D1007" s="165" t="str">
        <f>IF(K1007&gt;0,支出入力表!E1008,"")</f>
        <v/>
      </c>
      <c r="E1007" s="165" t="str">
        <f>IF(K1007&gt;0,支出入力表!F1008,"")</f>
        <v/>
      </c>
      <c r="F1007" s="164" t="str">
        <f>IF(K1007&gt;0,VLOOKUP(E1007,支出入力表!F1008:$M$2000,3,FALSE),"")</f>
        <v/>
      </c>
      <c r="G1007" s="164" t="str">
        <f>IF(K1007&gt;0,VLOOKUP(E1007,支出入力表!F1008:$M$2000,4,FALSE),"")</f>
        <v/>
      </c>
      <c r="H1007" s="166" t="str">
        <f>IF(K1007&gt;0,VLOOKUP(E1007,支出入力表!F1008:$M$2000,5,FALSE),"")</f>
        <v/>
      </c>
      <c r="I1007" s="168" t="str">
        <f t="shared" si="31"/>
        <v/>
      </c>
      <c r="K1007">
        <f t="shared" si="32"/>
        <v>0</v>
      </c>
      <c r="L1007">
        <f>IF(+支出入力表!M1008="",0,+支出入力表!M1008)</f>
        <v>0</v>
      </c>
      <c r="M1007">
        <f>IF(支出入力表!S1008="",0,支出入力表!S1008)</f>
        <v>0</v>
      </c>
    </row>
    <row r="1008" spans="2:13" x14ac:dyDescent="0.55000000000000004">
      <c r="B1008" s="163" t="str">
        <f>IF(K1008&gt;0,支出入力表!A1009,"")</f>
        <v/>
      </c>
      <c r="C1008" s="164" t="str">
        <f>IF(K1008&gt;0,支出入力表!C1009,"")</f>
        <v/>
      </c>
      <c r="D1008" s="165" t="str">
        <f>IF(K1008&gt;0,支出入力表!E1009,"")</f>
        <v/>
      </c>
      <c r="E1008" s="165" t="str">
        <f>IF(K1008&gt;0,支出入力表!F1009,"")</f>
        <v/>
      </c>
      <c r="F1008" s="164" t="str">
        <f>IF(K1008&gt;0,VLOOKUP(E1008,支出入力表!F1009:$M$2000,3,FALSE),"")</f>
        <v/>
      </c>
      <c r="G1008" s="164" t="str">
        <f>IF(K1008&gt;0,VLOOKUP(E1008,支出入力表!F1009:$M$2000,4,FALSE),"")</f>
        <v/>
      </c>
      <c r="H1008" s="166" t="str">
        <f>IF(K1008&gt;0,VLOOKUP(E1008,支出入力表!F1009:$M$2000,5,FALSE),"")</f>
        <v/>
      </c>
      <c r="I1008" s="168" t="str">
        <f t="shared" si="31"/>
        <v/>
      </c>
      <c r="K1008">
        <f t="shared" si="32"/>
        <v>0</v>
      </c>
      <c r="L1008">
        <f>IF(+支出入力表!M1009="",0,+支出入力表!M1009)</f>
        <v>0</v>
      </c>
      <c r="M1008">
        <f>IF(支出入力表!S1009="",0,支出入力表!S1009)</f>
        <v>0</v>
      </c>
    </row>
    <row r="1009" spans="2:13" x14ac:dyDescent="0.55000000000000004">
      <c r="B1009" s="163" t="str">
        <f>IF(K1009&gt;0,支出入力表!A1010,"")</f>
        <v/>
      </c>
      <c r="C1009" s="164" t="str">
        <f>IF(K1009&gt;0,支出入力表!C1010,"")</f>
        <v/>
      </c>
      <c r="D1009" s="165" t="str">
        <f>IF(K1009&gt;0,支出入力表!E1010,"")</f>
        <v/>
      </c>
      <c r="E1009" s="165" t="str">
        <f>IF(K1009&gt;0,支出入力表!F1010,"")</f>
        <v/>
      </c>
      <c r="F1009" s="164" t="str">
        <f>IF(K1009&gt;0,VLOOKUP(E1009,支出入力表!F1010:$M$2000,3,FALSE),"")</f>
        <v/>
      </c>
      <c r="G1009" s="164" t="str">
        <f>IF(K1009&gt;0,VLOOKUP(E1009,支出入力表!F1010:$M$2000,4,FALSE),"")</f>
        <v/>
      </c>
      <c r="H1009" s="166" t="str">
        <f>IF(K1009&gt;0,VLOOKUP(E1009,支出入力表!F1010:$M$2000,5,FALSE),"")</f>
        <v/>
      </c>
      <c r="I1009" s="168" t="str">
        <f t="shared" si="31"/>
        <v/>
      </c>
      <c r="K1009">
        <f t="shared" si="32"/>
        <v>0</v>
      </c>
      <c r="L1009">
        <f>IF(+支出入力表!M1010="",0,+支出入力表!M1010)</f>
        <v>0</v>
      </c>
      <c r="M1009">
        <f>IF(支出入力表!S1010="",0,支出入力表!S1010)</f>
        <v>0</v>
      </c>
    </row>
    <row r="1010" spans="2:13" x14ac:dyDescent="0.55000000000000004">
      <c r="B1010" s="163" t="str">
        <f>IF(K1010&gt;0,支出入力表!A1011,"")</f>
        <v/>
      </c>
      <c r="C1010" s="164" t="str">
        <f>IF(K1010&gt;0,支出入力表!C1011,"")</f>
        <v/>
      </c>
      <c r="D1010" s="165" t="str">
        <f>IF(K1010&gt;0,支出入力表!E1011,"")</f>
        <v/>
      </c>
      <c r="E1010" s="165" t="str">
        <f>IF(K1010&gt;0,支出入力表!F1011,"")</f>
        <v/>
      </c>
      <c r="F1010" s="164" t="str">
        <f>IF(K1010&gt;0,VLOOKUP(E1010,支出入力表!F1011:$M$2000,3,FALSE),"")</f>
        <v/>
      </c>
      <c r="G1010" s="164" t="str">
        <f>IF(K1010&gt;0,VLOOKUP(E1010,支出入力表!F1011:$M$2000,4,FALSE),"")</f>
        <v/>
      </c>
      <c r="H1010" s="166" t="str">
        <f>IF(K1010&gt;0,VLOOKUP(E1010,支出入力表!F1011:$M$2000,5,FALSE),"")</f>
        <v/>
      </c>
      <c r="I1010" s="168" t="str">
        <f t="shared" si="31"/>
        <v/>
      </c>
      <c r="K1010">
        <f t="shared" si="32"/>
        <v>0</v>
      </c>
      <c r="L1010">
        <f>IF(+支出入力表!M1011="",0,+支出入力表!M1011)</f>
        <v>0</v>
      </c>
      <c r="M1010">
        <f>IF(支出入力表!S1011="",0,支出入力表!S1011)</f>
        <v>0</v>
      </c>
    </row>
    <row r="1011" spans="2:13" x14ac:dyDescent="0.55000000000000004">
      <c r="B1011" s="163" t="str">
        <f>IF(K1011&gt;0,支出入力表!A1012,"")</f>
        <v/>
      </c>
      <c r="C1011" s="164" t="str">
        <f>IF(K1011&gt;0,支出入力表!C1012,"")</f>
        <v/>
      </c>
      <c r="D1011" s="165" t="str">
        <f>IF(K1011&gt;0,支出入力表!E1012,"")</f>
        <v/>
      </c>
      <c r="E1011" s="165" t="str">
        <f>IF(K1011&gt;0,支出入力表!F1012,"")</f>
        <v/>
      </c>
      <c r="F1011" s="164" t="str">
        <f>IF(K1011&gt;0,VLOOKUP(E1011,支出入力表!F1012:$M$2000,3,FALSE),"")</f>
        <v/>
      </c>
      <c r="G1011" s="164" t="str">
        <f>IF(K1011&gt;0,VLOOKUP(E1011,支出入力表!F1012:$M$2000,4,FALSE),"")</f>
        <v/>
      </c>
      <c r="H1011" s="166" t="str">
        <f>IF(K1011&gt;0,VLOOKUP(E1011,支出入力表!F1012:$M$2000,5,FALSE),"")</f>
        <v/>
      </c>
      <c r="I1011" s="168" t="str">
        <f t="shared" si="31"/>
        <v/>
      </c>
      <c r="K1011">
        <f t="shared" si="32"/>
        <v>0</v>
      </c>
      <c r="L1011">
        <f>IF(+支出入力表!M1012="",0,+支出入力表!M1012)</f>
        <v>0</v>
      </c>
      <c r="M1011">
        <f>IF(支出入力表!S1012="",0,支出入力表!S1012)</f>
        <v>0</v>
      </c>
    </row>
    <row r="1012" spans="2:13" x14ac:dyDescent="0.55000000000000004">
      <c r="B1012" s="163" t="str">
        <f>IF(K1012&gt;0,支出入力表!A1013,"")</f>
        <v/>
      </c>
      <c r="C1012" s="164" t="str">
        <f>IF(K1012&gt;0,支出入力表!C1013,"")</f>
        <v/>
      </c>
      <c r="D1012" s="165" t="str">
        <f>IF(K1012&gt;0,支出入力表!E1013,"")</f>
        <v/>
      </c>
      <c r="E1012" s="165" t="str">
        <f>IF(K1012&gt;0,支出入力表!F1013,"")</f>
        <v/>
      </c>
      <c r="F1012" s="164" t="str">
        <f>IF(K1012&gt;0,VLOOKUP(E1012,支出入力表!F1013:$M$2000,3,FALSE),"")</f>
        <v/>
      </c>
      <c r="G1012" s="164" t="str">
        <f>IF(K1012&gt;0,VLOOKUP(E1012,支出入力表!F1013:$M$2000,4,FALSE),"")</f>
        <v/>
      </c>
      <c r="H1012" s="166" t="str">
        <f>IF(K1012&gt;0,VLOOKUP(E1012,支出入力表!F1013:$M$2000,5,FALSE),"")</f>
        <v/>
      </c>
      <c r="I1012" s="168" t="str">
        <f t="shared" si="31"/>
        <v/>
      </c>
      <c r="K1012">
        <f t="shared" si="32"/>
        <v>0</v>
      </c>
      <c r="L1012">
        <f>IF(+支出入力表!M1013="",0,+支出入力表!M1013)</f>
        <v>0</v>
      </c>
      <c r="M1012">
        <f>IF(支出入力表!S1013="",0,支出入力表!S1013)</f>
        <v>0</v>
      </c>
    </row>
    <row r="1013" spans="2:13" x14ac:dyDescent="0.55000000000000004">
      <c r="B1013" s="163" t="str">
        <f>IF(K1013&gt;0,支出入力表!A1014,"")</f>
        <v/>
      </c>
      <c r="C1013" s="164" t="str">
        <f>IF(K1013&gt;0,支出入力表!C1014,"")</f>
        <v/>
      </c>
      <c r="D1013" s="165" t="str">
        <f>IF(K1013&gt;0,支出入力表!E1014,"")</f>
        <v/>
      </c>
      <c r="E1013" s="165" t="str">
        <f>IF(K1013&gt;0,支出入力表!F1014,"")</f>
        <v/>
      </c>
      <c r="F1013" s="164" t="str">
        <f>IF(K1013&gt;0,VLOOKUP(E1013,支出入力表!F1014:$M$2000,3,FALSE),"")</f>
        <v/>
      </c>
      <c r="G1013" s="164" t="str">
        <f>IF(K1013&gt;0,VLOOKUP(E1013,支出入力表!F1014:$M$2000,4,FALSE),"")</f>
        <v/>
      </c>
      <c r="H1013" s="166" t="str">
        <f>IF(K1013&gt;0,VLOOKUP(E1013,支出入力表!F1014:$M$2000,5,FALSE),"")</f>
        <v/>
      </c>
      <c r="I1013" s="168" t="str">
        <f t="shared" si="31"/>
        <v/>
      </c>
      <c r="K1013">
        <f t="shared" si="32"/>
        <v>0</v>
      </c>
      <c r="L1013">
        <f>IF(+支出入力表!M1014="",0,+支出入力表!M1014)</f>
        <v>0</v>
      </c>
      <c r="M1013">
        <f>IF(支出入力表!S1014="",0,支出入力表!S1014)</f>
        <v>0</v>
      </c>
    </row>
    <row r="1014" spans="2:13" x14ac:dyDescent="0.55000000000000004">
      <c r="B1014" s="163" t="str">
        <f>IF(K1014&gt;0,支出入力表!A1015,"")</f>
        <v/>
      </c>
      <c r="C1014" s="164" t="str">
        <f>IF(K1014&gt;0,支出入力表!C1015,"")</f>
        <v/>
      </c>
      <c r="D1014" s="165" t="str">
        <f>IF(K1014&gt;0,支出入力表!E1015,"")</f>
        <v/>
      </c>
      <c r="E1014" s="165" t="str">
        <f>IF(K1014&gt;0,支出入力表!F1015,"")</f>
        <v/>
      </c>
      <c r="F1014" s="164" t="str">
        <f>IF(K1014&gt;0,VLOOKUP(E1014,支出入力表!F1015:$M$2000,3,FALSE),"")</f>
        <v/>
      </c>
      <c r="G1014" s="164" t="str">
        <f>IF(K1014&gt;0,VLOOKUP(E1014,支出入力表!F1015:$M$2000,4,FALSE),"")</f>
        <v/>
      </c>
      <c r="H1014" s="166" t="str">
        <f>IF(K1014&gt;0,VLOOKUP(E1014,支出入力表!F1015:$M$2000,5,FALSE),"")</f>
        <v/>
      </c>
      <c r="I1014" s="168" t="str">
        <f t="shared" si="31"/>
        <v/>
      </c>
      <c r="K1014">
        <f t="shared" si="32"/>
        <v>0</v>
      </c>
      <c r="L1014">
        <f>IF(+支出入力表!M1015="",0,+支出入力表!M1015)</f>
        <v>0</v>
      </c>
      <c r="M1014">
        <f>IF(支出入力表!S1015="",0,支出入力表!S1015)</f>
        <v>0</v>
      </c>
    </row>
    <row r="1015" spans="2:13" x14ac:dyDescent="0.55000000000000004">
      <c r="B1015" s="163" t="str">
        <f>IF(K1015&gt;0,支出入力表!A1016,"")</f>
        <v/>
      </c>
      <c r="C1015" s="164" t="str">
        <f>IF(K1015&gt;0,支出入力表!C1016,"")</f>
        <v/>
      </c>
      <c r="D1015" s="165" t="str">
        <f>IF(K1015&gt;0,支出入力表!E1016,"")</f>
        <v/>
      </c>
      <c r="E1015" s="165" t="str">
        <f>IF(K1015&gt;0,支出入力表!F1016,"")</f>
        <v/>
      </c>
      <c r="F1015" s="164" t="str">
        <f>IF(K1015&gt;0,VLOOKUP(E1015,支出入力表!F1016:$M$2000,3,FALSE),"")</f>
        <v/>
      </c>
      <c r="G1015" s="164" t="str">
        <f>IF(K1015&gt;0,VLOOKUP(E1015,支出入力表!F1016:$M$2000,4,FALSE),"")</f>
        <v/>
      </c>
      <c r="H1015" s="166" t="str">
        <f>IF(K1015&gt;0,VLOOKUP(E1015,支出入力表!F1016:$M$2000,5,FALSE),"")</f>
        <v/>
      </c>
      <c r="I1015" s="168" t="str">
        <f t="shared" si="31"/>
        <v/>
      </c>
      <c r="K1015">
        <f t="shared" si="32"/>
        <v>0</v>
      </c>
      <c r="L1015">
        <f>IF(+支出入力表!M1016="",0,+支出入力表!M1016)</f>
        <v>0</v>
      </c>
      <c r="M1015">
        <f>IF(支出入力表!S1016="",0,支出入力表!S1016)</f>
        <v>0</v>
      </c>
    </row>
    <row r="1016" spans="2:13" x14ac:dyDescent="0.55000000000000004">
      <c r="B1016" s="163" t="str">
        <f>IF(K1016&gt;0,支出入力表!A1017,"")</f>
        <v/>
      </c>
      <c r="C1016" s="164" t="str">
        <f>IF(K1016&gt;0,支出入力表!C1017,"")</f>
        <v/>
      </c>
      <c r="D1016" s="165" t="str">
        <f>IF(K1016&gt;0,支出入力表!E1017,"")</f>
        <v/>
      </c>
      <c r="E1016" s="165" t="str">
        <f>IF(K1016&gt;0,支出入力表!F1017,"")</f>
        <v/>
      </c>
      <c r="F1016" s="164" t="str">
        <f>IF(K1016&gt;0,VLOOKUP(E1016,支出入力表!F1017:$M$2000,3,FALSE),"")</f>
        <v/>
      </c>
      <c r="G1016" s="164" t="str">
        <f>IF(K1016&gt;0,VLOOKUP(E1016,支出入力表!F1017:$M$2000,4,FALSE),"")</f>
        <v/>
      </c>
      <c r="H1016" s="166" t="str">
        <f>IF(K1016&gt;0,VLOOKUP(E1016,支出入力表!F1017:$M$2000,5,FALSE),"")</f>
        <v/>
      </c>
      <c r="I1016" s="168" t="str">
        <f t="shared" si="31"/>
        <v/>
      </c>
      <c r="K1016">
        <f t="shared" si="32"/>
        <v>0</v>
      </c>
      <c r="L1016">
        <f>IF(+支出入力表!M1017="",0,+支出入力表!M1017)</f>
        <v>0</v>
      </c>
      <c r="M1016">
        <f>IF(支出入力表!S1017="",0,支出入力表!S1017)</f>
        <v>0</v>
      </c>
    </row>
    <row r="1017" spans="2:13" x14ac:dyDescent="0.55000000000000004">
      <c r="B1017" s="163" t="str">
        <f>IF(K1017&gt;0,支出入力表!A1018,"")</f>
        <v/>
      </c>
      <c r="C1017" s="164" t="str">
        <f>IF(K1017&gt;0,支出入力表!C1018,"")</f>
        <v/>
      </c>
      <c r="D1017" s="165" t="str">
        <f>IF(K1017&gt;0,支出入力表!E1018,"")</f>
        <v/>
      </c>
      <c r="E1017" s="165" t="str">
        <f>IF(K1017&gt;0,支出入力表!F1018,"")</f>
        <v/>
      </c>
      <c r="F1017" s="164" t="str">
        <f>IF(K1017&gt;0,VLOOKUP(E1017,支出入力表!F1018:$M$2000,3,FALSE),"")</f>
        <v/>
      </c>
      <c r="G1017" s="164" t="str">
        <f>IF(K1017&gt;0,VLOOKUP(E1017,支出入力表!F1018:$M$2000,4,FALSE),"")</f>
        <v/>
      </c>
      <c r="H1017" s="166" t="str">
        <f>IF(K1017&gt;0,VLOOKUP(E1017,支出入力表!F1018:$M$2000,5,FALSE),"")</f>
        <v/>
      </c>
      <c r="I1017" s="168" t="str">
        <f t="shared" si="31"/>
        <v/>
      </c>
      <c r="K1017">
        <f t="shared" si="32"/>
        <v>0</v>
      </c>
      <c r="L1017">
        <f>IF(+支出入力表!M1018="",0,+支出入力表!M1018)</f>
        <v>0</v>
      </c>
      <c r="M1017">
        <f>IF(支出入力表!S1018="",0,支出入力表!S1018)</f>
        <v>0</v>
      </c>
    </row>
    <row r="1018" spans="2:13" x14ac:dyDescent="0.55000000000000004">
      <c r="B1018" s="163" t="str">
        <f>IF(K1018&gt;0,支出入力表!A1019,"")</f>
        <v/>
      </c>
      <c r="C1018" s="164" t="str">
        <f>IF(K1018&gt;0,支出入力表!C1019,"")</f>
        <v/>
      </c>
      <c r="D1018" s="165" t="str">
        <f>IF(K1018&gt;0,支出入力表!E1019,"")</f>
        <v/>
      </c>
      <c r="E1018" s="165" t="str">
        <f>IF(K1018&gt;0,支出入力表!F1019,"")</f>
        <v/>
      </c>
      <c r="F1018" s="164" t="str">
        <f>IF(K1018&gt;0,VLOOKUP(E1018,支出入力表!F1019:$M$2000,3,FALSE),"")</f>
        <v/>
      </c>
      <c r="G1018" s="164" t="str">
        <f>IF(K1018&gt;0,VLOOKUP(E1018,支出入力表!F1019:$M$2000,4,FALSE),"")</f>
        <v/>
      </c>
      <c r="H1018" s="166" t="str">
        <f>IF(K1018&gt;0,VLOOKUP(E1018,支出入力表!F1019:$M$2000,5,FALSE),"")</f>
        <v/>
      </c>
      <c r="I1018" s="168" t="str">
        <f t="shared" si="31"/>
        <v/>
      </c>
      <c r="K1018">
        <f t="shared" si="32"/>
        <v>0</v>
      </c>
      <c r="L1018">
        <f>IF(+支出入力表!M1019="",0,+支出入力表!M1019)</f>
        <v>0</v>
      </c>
      <c r="M1018">
        <f>IF(支出入力表!S1019="",0,支出入力表!S1019)</f>
        <v>0</v>
      </c>
    </row>
    <row r="1019" spans="2:13" x14ac:dyDescent="0.55000000000000004">
      <c r="B1019" s="163" t="str">
        <f>IF(K1019&gt;0,支出入力表!A1020,"")</f>
        <v/>
      </c>
      <c r="C1019" s="164" t="str">
        <f>IF(K1019&gt;0,支出入力表!C1020,"")</f>
        <v/>
      </c>
      <c r="D1019" s="165" t="str">
        <f>IF(K1019&gt;0,支出入力表!E1020,"")</f>
        <v/>
      </c>
      <c r="E1019" s="165" t="str">
        <f>IF(K1019&gt;0,支出入力表!F1020,"")</f>
        <v/>
      </c>
      <c r="F1019" s="164" t="str">
        <f>IF(K1019&gt;0,VLOOKUP(E1019,支出入力表!F1020:$M$2000,3,FALSE),"")</f>
        <v/>
      </c>
      <c r="G1019" s="164" t="str">
        <f>IF(K1019&gt;0,VLOOKUP(E1019,支出入力表!F1020:$M$2000,4,FALSE),"")</f>
        <v/>
      </c>
      <c r="H1019" s="166" t="str">
        <f>IF(K1019&gt;0,VLOOKUP(E1019,支出入力表!F1020:$M$2000,5,FALSE),"")</f>
        <v/>
      </c>
      <c r="I1019" s="168" t="str">
        <f t="shared" si="31"/>
        <v/>
      </c>
      <c r="K1019">
        <f t="shared" si="32"/>
        <v>0</v>
      </c>
      <c r="L1019">
        <f>IF(+支出入力表!M1020="",0,+支出入力表!M1020)</f>
        <v>0</v>
      </c>
      <c r="M1019">
        <f>IF(支出入力表!S1020="",0,支出入力表!S1020)</f>
        <v>0</v>
      </c>
    </row>
    <row r="1020" spans="2:13" x14ac:dyDescent="0.55000000000000004">
      <c r="B1020" s="163" t="str">
        <f>IF(K1020&gt;0,支出入力表!A1021,"")</f>
        <v/>
      </c>
      <c r="C1020" s="164" t="str">
        <f>IF(K1020&gt;0,支出入力表!C1021,"")</f>
        <v/>
      </c>
      <c r="D1020" s="165" t="str">
        <f>IF(K1020&gt;0,支出入力表!E1021,"")</f>
        <v/>
      </c>
      <c r="E1020" s="165" t="str">
        <f>IF(K1020&gt;0,支出入力表!F1021,"")</f>
        <v/>
      </c>
      <c r="F1020" s="164" t="str">
        <f>IF(K1020&gt;0,VLOOKUP(E1020,支出入力表!F1021:$M$2000,3,FALSE),"")</f>
        <v/>
      </c>
      <c r="G1020" s="164" t="str">
        <f>IF(K1020&gt;0,VLOOKUP(E1020,支出入力表!F1021:$M$2000,4,FALSE),"")</f>
        <v/>
      </c>
      <c r="H1020" s="166" t="str">
        <f>IF(K1020&gt;0,VLOOKUP(E1020,支出入力表!F1021:$M$2000,5,FALSE),"")</f>
        <v/>
      </c>
      <c r="I1020" s="168" t="str">
        <f t="shared" si="31"/>
        <v/>
      </c>
      <c r="K1020">
        <f t="shared" si="32"/>
        <v>0</v>
      </c>
      <c r="L1020">
        <f>IF(+支出入力表!M1021="",0,+支出入力表!M1021)</f>
        <v>0</v>
      </c>
      <c r="M1020">
        <f>IF(支出入力表!S1021="",0,支出入力表!S1021)</f>
        <v>0</v>
      </c>
    </row>
    <row r="1021" spans="2:13" x14ac:dyDescent="0.55000000000000004">
      <c r="B1021" s="163" t="str">
        <f>IF(K1021&gt;0,支出入力表!A1022,"")</f>
        <v/>
      </c>
      <c r="C1021" s="164" t="str">
        <f>IF(K1021&gt;0,支出入力表!C1022,"")</f>
        <v/>
      </c>
      <c r="D1021" s="165" t="str">
        <f>IF(K1021&gt;0,支出入力表!E1022,"")</f>
        <v/>
      </c>
      <c r="E1021" s="165" t="str">
        <f>IF(K1021&gt;0,支出入力表!F1022,"")</f>
        <v/>
      </c>
      <c r="F1021" s="164" t="str">
        <f>IF(K1021&gt;0,VLOOKUP(E1021,支出入力表!F1022:$M$2000,3,FALSE),"")</f>
        <v/>
      </c>
      <c r="G1021" s="164" t="str">
        <f>IF(K1021&gt;0,VLOOKUP(E1021,支出入力表!F1022:$M$2000,4,FALSE),"")</f>
        <v/>
      </c>
      <c r="H1021" s="166" t="str">
        <f>IF(K1021&gt;0,VLOOKUP(E1021,支出入力表!F1022:$M$2000,5,FALSE),"")</f>
        <v/>
      </c>
      <c r="I1021" s="168" t="str">
        <f t="shared" si="31"/>
        <v/>
      </c>
      <c r="K1021">
        <f t="shared" si="32"/>
        <v>0</v>
      </c>
      <c r="L1021">
        <f>IF(+支出入力表!M1022="",0,+支出入力表!M1022)</f>
        <v>0</v>
      </c>
      <c r="M1021">
        <f>IF(支出入力表!S1022="",0,支出入力表!S1022)</f>
        <v>0</v>
      </c>
    </row>
    <row r="1022" spans="2:13" x14ac:dyDescent="0.55000000000000004">
      <c r="B1022" s="163" t="str">
        <f>IF(K1022&gt;0,支出入力表!A1023,"")</f>
        <v/>
      </c>
      <c r="C1022" s="164" t="str">
        <f>IF(K1022&gt;0,支出入力表!C1023,"")</f>
        <v/>
      </c>
      <c r="D1022" s="165" t="str">
        <f>IF(K1022&gt;0,支出入力表!E1023,"")</f>
        <v/>
      </c>
      <c r="E1022" s="165" t="str">
        <f>IF(K1022&gt;0,支出入力表!F1023,"")</f>
        <v/>
      </c>
      <c r="F1022" s="164" t="str">
        <f>IF(K1022&gt;0,VLOOKUP(E1022,支出入力表!F1023:$M$2000,3,FALSE),"")</f>
        <v/>
      </c>
      <c r="G1022" s="164" t="str">
        <f>IF(K1022&gt;0,VLOOKUP(E1022,支出入力表!F1023:$M$2000,4,FALSE),"")</f>
        <v/>
      </c>
      <c r="H1022" s="166" t="str">
        <f>IF(K1022&gt;0,VLOOKUP(E1022,支出入力表!F1023:$M$2000,5,FALSE),"")</f>
        <v/>
      </c>
      <c r="I1022" s="168" t="str">
        <f t="shared" si="31"/>
        <v/>
      </c>
      <c r="K1022">
        <f t="shared" si="32"/>
        <v>0</v>
      </c>
      <c r="L1022">
        <f>IF(+支出入力表!M1023="",0,+支出入力表!M1023)</f>
        <v>0</v>
      </c>
      <c r="M1022">
        <f>IF(支出入力表!S1023="",0,支出入力表!S1023)</f>
        <v>0</v>
      </c>
    </row>
    <row r="1023" spans="2:13" x14ac:dyDescent="0.55000000000000004">
      <c r="B1023" s="163" t="str">
        <f>IF(K1023&gt;0,支出入力表!A1024,"")</f>
        <v/>
      </c>
      <c r="C1023" s="164" t="str">
        <f>IF(K1023&gt;0,支出入力表!C1024,"")</f>
        <v/>
      </c>
      <c r="D1023" s="165" t="str">
        <f>IF(K1023&gt;0,支出入力表!E1024,"")</f>
        <v/>
      </c>
      <c r="E1023" s="165" t="str">
        <f>IF(K1023&gt;0,支出入力表!F1024,"")</f>
        <v/>
      </c>
      <c r="F1023" s="164" t="str">
        <f>IF(K1023&gt;0,VLOOKUP(E1023,支出入力表!F1024:$M$2000,3,FALSE),"")</f>
        <v/>
      </c>
      <c r="G1023" s="164" t="str">
        <f>IF(K1023&gt;0,VLOOKUP(E1023,支出入力表!F1024:$M$2000,4,FALSE),"")</f>
        <v/>
      </c>
      <c r="H1023" s="166" t="str">
        <f>IF(K1023&gt;0,VLOOKUP(E1023,支出入力表!F1024:$M$2000,5,FALSE),"")</f>
        <v/>
      </c>
      <c r="I1023" s="168" t="str">
        <f t="shared" si="31"/>
        <v/>
      </c>
      <c r="K1023">
        <f t="shared" si="32"/>
        <v>0</v>
      </c>
      <c r="L1023">
        <f>IF(+支出入力表!M1024="",0,+支出入力表!M1024)</f>
        <v>0</v>
      </c>
      <c r="M1023">
        <f>IF(支出入力表!S1024="",0,支出入力表!S1024)</f>
        <v>0</v>
      </c>
    </row>
    <row r="1024" spans="2:13" x14ac:dyDescent="0.55000000000000004">
      <c r="B1024" s="163" t="str">
        <f>IF(K1024&gt;0,支出入力表!A1025,"")</f>
        <v/>
      </c>
      <c r="C1024" s="164" t="str">
        <f>IF(K1024&gt;0,支出入力表!C1025,"")</f>
        <v/>
      </c>
      <c r="D1024" s="165" t="str">
        <f>IF(K1024&gt;0,支出入力表!E1025,"")</f>
        <v/>
      </c>
      <c r="E1024" s="165" t="str">
        <f>IF(K1024&gt;0,支出入力表!F1025,"")</f>
        <v/>
      </c>
      <c r="F1024" s="164" t="str">
        <f>IF(K1024&gt;0,VLOOKUP(E1024,支出入力表!F1025:$M$2000,3,FALSE),"")</f>
        <v/>
      </c>
      <c r="G1024" s="164" t="str">
        <f>IF(K1024&gt;0,VLOOKUP(E1024,支出入力表!F1025:$M$2000,4,FALSE),"")</f>
        <v/>
      </c>
      <c r="H1024" s="166" t="str">
        <f>IF(K1024&gt;0,VLOOKUP(E1024,支出入力表!F1025:$M$2000,5,FALSE),"")</f>
        <v/>
      </c>
      <c r="I1024" s="168" t="str">
        <f t="shared" si="31"/>
        <v/>
      </c>
      <c r="K1024">
        <f t="shared" si="32"/>
        <v>0</v>
      </c>
      <c r="L1024">
        <f>IF(+支出入力表!M1025="",0,+支出入力表!M1025)</f>
        <v>0</v>
      </c>
      <c r="M1024">
        <f>IF(支出入力表!S1025="",0,支出入力表!S1025)</f>
        <v>0</v>
      </c>
    </row>
    <row r="1025" spans="2:13" x14ac:dyDescent="0.55000000000000004">
      <c r="B1025" s="163" t="str">
        <f>IF(K1025&gt;0,支出入力表!A1026,"")</f>
        <v/>
      </c>
      <c r="C1025" s="164" t="str">
        <f>IF(K1025&gt;0,支出入力表!C1026,"")</f>
        <v/>
      </c>
      <c r="D1025" s="165" t="str">
        <f>IF(K1025&gt;0,支出入力表!E1026,"")</f>
        <v/>
      </c>
      <c r="E1025" s="165" t="str">
        <f>IF(K1025&gt;0,支出入力表!F1026,"")</f>
        <v/>
      </c>
      <c r="F1025" s="164" t="str">
        <f>IF(K1025&gt;0,VLOOKUP(E1025,支出入力表!F1026:$M$2000,3,FALSE),"")</f>
        <v/>
      </c>
      <c r="G1025" s="164" t="str">
        <f>IF(K1025&gt;0,VLOOKUP(E1025,支出入力表!F1026:$M$2000,4,FALSE),"")</f>
        <v/>
      </c>
      <c r="H1025" s="166" t="str">
        <f>IF(K1025&gt;0,VLOOKUP(E1025,支出入力表!F1026:$M$2000,5,FALSE),"")</f>
        <v/>
      </c>
      <c r="I1025" s="168" t="str">
        <f t="shared" si="31"/>
        <v/>
      </c>
      <c r="K1025">
        <f t="shared" si="32"/>
        <v>0</v>
      </c>
      <c r="L1025">
        <f>IF(+支出入力表!M1026="",0,+支出入力表!M1026)</f>
        <v>0</v>
      </c>
      <c r="M1025">
        <f>IF(支出入力表!S1026="",0,支出入力表!S1026)</f>
        <v>0</v>
      </c>
    </row>
    <row r="1026" spans="2:13" x14ac:dyDescent="0.55000000000000004">
      <c r="B1026" s="163" t="str">
        <f>IF(K1026&gt;0,支出入力表!A1027,"")</f>
        <v/>
      </c>
      <c r="C1026" s="164" t="str">
        <f>IF(K1026&gt;0,支出入力表!C1027,"")</f>
        <v/>
      </c>
      <c r="D1026" s="165" t="str">
        <f>IF(K1026&gt;0,支出入力表!E1027,"")</f>
        <v/>
      </c>
      <c r="E1026" s="165" t="str">
        <f>IF(K1026&gt;0,支出入力表!F1027,"")</f>
        <v/>
      </c>
      <c r="F1026" s="164" t="str">
        <f>IF(K1026&gt;0,VLOOKUP(E1026,支出入力表!F1027:$M$2000,3,FALSE),"")</f>
        <v/>
      </c>
      <c r="G1026" s="164" t="str">
        <f>IF(K1026&gt;0,VLOOKUP(E1026,支出入力表!F1027:$M$2000,4,FALSE),"")</f>
        <v/>
      </c>
      <c r="H1026" s="166" t="str">
        <f>IF(K1026&gt;0,VLOOKUP(E1026,支出入力表!F1027:$M$2000,5,FALSE),"")</f>
        <v/>
      </c>
      <c r="I1026" s="168" t="str">
        <f t="shared" si="31"/>
        <v/>
      </c>
      <c r="K1026">
        <f t="shared" si="32"/>
        <v>0</v>
      </c>
      <c r="L1026">
        <f>IF(+支出入力表!M1027="",0,+支出入力表!M1027)</f>
        <v>0</v>
      </c>
      <c r="M1026">
        <f>IF(支出入力表!S1027="",0,支出入力表!S1027)</f>
        <v>0</v>
      </c>
    </row>
    <row r="1027" spans="2:13" x14ac:dyDescent="0.55000000000000004">
      <c r="B1027" s="163" t="str">
        <f>IF(K1027&gt;0,支出入力表!A1028,"")</f>
        <v/>
      </c>
      <c r="C1027" s="164" t="str">
        <f>IF(K1027&gt;0,支出入力表!C1028,"")</f>
        <v/>
      </c>
      <c r="D1027" s="165" t="str">
        <f>IF(K1027&gt;0,支出入力表!E1028,"")</f>
        <v/>
      </c>
      <c r="E1027" s="165" t="str">
        <f>IF(K1027&gt;0,支出入力表!F1028,"")</f>
        <v/>
      </c>
      <c r="F1027" s="164" t="str">
        <f>IF(K1027&gt;0,VLOOKUP(E1027,支出入力表!F1028:$M$2000,3,FALSE),"")</f>
        <v/>
      </c>
      <c r="G1027" s="164" t="str">
        <f>IF(K1027&gt;0,VLOOKUP(E1027,支出入力表!F1028:$M$2000,4,FALSE),"")</f>
        <v/>
      </c>
      <c r="H1027" s="166" t="str">
        <f>IF(K1027&gt;0,VLOOKUP(E1027,支出入力表!F1028:$M$2000,5,FALSE),"")</f>
        <v/>
      </c>
      <c r="I1027" s="168" t="str">
        <f t="shared" si="31"/>
        <v/>
      </c>
      <c r="K1027">
        <f t="shared" si="32"/>
        <v>0</v>
      </c>
      <c r="L1027">
        <f>IF(+支出入力表!M1028="",0,+支出入力表!M1028)</f>
        <v>0</v>
      </c>
      <c r="M1027">
        <f>IF(支出入力表!S1028="",0,支出入力表!S1028)</f>
        <v>0</v>
      </c>
    </row>
    <row r="1028" spans="2:13" x14ac:dyDescent="0.55000000000000004">
      <c r="B1028" s="163" t="str">
        <f>IF(K1028&gt;0,支出入力表!A1029,"")</f>
        <v/>
      </c>
      <c r="C1028" s="164" t="str">
        <f>IF(K1028&gt;0,支出入力表!C1029,"")</f>
        <v/>
      </c>
      <c r="D1028" s="165" t="str">
        <f>IF(K1028&gt;0,支出入力表!E1029,"")</f>
        <v/>
      </c>
      <c r="E1028" s="165" t="str">
        <f>IF(K1028&gt;0,支出入力表!F1029,"")</f>
        <v/>
      </c>
      <c r="F1028" s="164" t="str">
        <f>IF(K1028&gt;0,VLOOKUP(E1028,支出入力表!F1029:$M$2000,3,FALSE),"")</f>
        <v/>
      </c>
      <c r="G1028" s="164" t="str">
        <f>IF(K1028&gt;0,VLOOKUP(E1028,支出入力表!F1029:$M$2000,4,FALSE),"")</f>
        <v/>
      </c>
      <c r="H1028" s="166" t="str">
        <f>IF(K1028&gt;0,VLOOKUP(E1028,支出入力表!F1029:$M$2000,5,FALSE),"")</f>
        <v/>
      </c>
      <c r="I1028" s="168" t="str">
        <f t="shared" si="31"/>
        <v/>
      </c>
      <c r="K1028">
        <f t="shared" si="32"/>
        <v>0</v>
      </c>
      <c r="L1028">
        <f>IF(+支出入力表!M1029="",0,+支出入力表!M1029)</f>
        <v>0</v>
      </c>
      <c r="M1028">
        <f>IF(支出入力表!S1029="",0,支出入力表!S1029)</f>
        <v>0</v>
      </c>
    </row>
    <row r="1029" spans="2:13" x14ac:dyDescent="0.55000000000000004">
      <c r="B1029" s="163" t="str">
        <f>IF(K1029&gt;0,支出入力表!A1030,"")</f>
        <v/>
      </c>
      <c r="C1029" s="164" t="str">
        <f>IF(K1029&gt;0,支出入力表!C1030,"")</f>
        <v/>
      </c>
      <c r="D1029" s="165" t="str">
        <f>IF(K1029&gt;0,支出入力表!E1030,"")</f>
        <v/>
      </c>
      <c r="E1029" s="165" t="str">
        <f>IF(K1029&gt;0,支出入力表!F1030,"")</f>
        <v/>
      </c>
      <c r="F1029" s="164" t="str">
        <f>IF(K1029&gt;0,VLOOKUP(E1029,支出入力表!F1030:$M$2000,3,FALSE),"")</f>
        <v/>
      </c>
      <c r="G1029" s="164" t="str">
        <f>IF(K1029&gt;0,VLOOKUP(E1029,支出入力表!F1030:$M$2000,4,FALSE),"")</f>
        <v/>
      </c>
      <c r="H1029" s="166" t="str">
        <f>IF(K1029&gt;0,VLOOKUP(E1029,支出入力表!F1030:$M$2000,5,FALSE),"")</f>
        <v/>
      </c>
      <c r="I1029" s="168" t="str">
        <f t="shared" si="31"/>
        <v/>
      </c>
      <c r="K1029">
        <f t="shared" si="32"/>
        <v>0</v>
      </c>
      <c r="L1029">
        <f>IF(+支出入力表!M1030="",0,+支出入力表!M1030)</f>
        <v>0</v>
      </c>
      <c r="M1029">
        <f>IF(支出入力表!S1030="",0,支出入力表!S1030)</f>
        <v>0</v>
      </c>
    </row>
    <row r="1030" spans="2:13" x14ac:dyDescent="0.55000000000000004">
      <c r="B1030" s="163" t="str">
        <f>IF(K1030&gt;0,支出入力表!A1031,"")</f>
        <v/>
      </c>
      <c r="C1030" s="164" t="str">
        <f>IF(K1030&gt;0,支出入力表!C1031,"")</f>
        <v/>
      </c>
      <c r="D1030" s="165" t="str">
        <f>IF(K1030&gt;0,支出入力表!E1031,"")</f>
        <v/>
      </c>
      <c r="E1030" s="165" t="str">
        <f>IF(K1030&gt;0,支出入力表!F1031,"")</f>
        <v/>
      </c>
      <c r="F1030" s="164" t="str">
        <f>IF(K1030&gt;0,VLOOKUP(E1030,支出入力表!F1031:$M$2000,3,FALSE),"")</f>
        <v/>
      </c>
      <c r="G1030" s="164" t="str">
        <f>IF(K1030&gt;0,VLOOKUP(E1030,支出入力表!F1031:$M$2000,4,FALSE),"")</f>
        <v/>
      </c>
      <c r="H1030" s="166" t="str">
        <f>IF(K1030&gt;0,VLOOKUP(E1030,支出入力表!F1031:$M$2000,5,FALSE),"")</f>
        <v/>
      </c>
      <c r="I1030" s="168" t="str">
        <f t="shared" ref="I1030:I1093" si="33">IF(K1030&gt;0,K1030,"")</f>
        <v/>
      </c>
      <c r="K1030">
        <f t="shared" ref="K1030:K1093" si="34">+L1030+M1030</f>
        <v>0</v>
      </c>
      <c r="L1030">
        <f>IF(+支出入力表!M1031="",0,+支出入力表!M1031)</f>
        <v>0</v>
      </c>
      <c r="M1030">
        <f>IF(支出入力表!S1031="",0,支出入力表!S1031)</f>
        <v>0</v>
      </c>
    </row>
    <row r="1031" spans="2:13" x14ac:dyDescent="0.55000000000000004">
      <c r="B1031" s="163" t="str">
        <f>IF(K1031&gt;0,支出入力表!A1032,"")</f>
        <v/>
      </c>
      <c r="C1031" s="164" t="str">
        <f>IF(K1031&gt;0,支出入力表!C1032,"")</f>
        <v/>
      </c>
      <c r="D1031" s="165" t="str">
        <f>IF(K1031&gt;0,支出入力表!E1032,"")</f>
        <v/>
      </c>
      <c r="E1031" s="165" t="str">
        <f>IF(K1031&gt;0,支出入力表!F1032,"")</f>
        <v/>
      </c>
      <c r="F1031" s="164" t="str">
        <f>IF(K1031&gt;0,VLOOKUP(E1031,支出入力表!F1032:$M$2000,3,FALSE),"")</f>
        <v/>
      </c>
      <c r="G1031" s="164" t="str">
        <f>IF(K1031&gt;0,VLOOKUP(E1031,支出入力表!F1032:$M$2000,4,FALSE),"")</f>
        <v/>
      </c>
      <c r="H1031" s="166" t="str">
        <f>IF(K1031&gt;0,VLOOKUP(E1031,支出入力表!F1032:$M$2000,5,FALSE),"")</f>
        <v/>
      </c>
      <c r="I1031" s="168" t="str">
        <f t="shared" si="33"/>
        <v/>
      </c>
      <c r="K1031">
        <f t="shared" si="34"/>
        <v>0</v>
      </c>
      <c r="L1031">
        <f>IF(+支出入力表!M1032="",0,+支出入力表!M1032)</f>
        <v>0</v>
      </c>
      <c r="M1031">
        <f>IF(支出入力表!S1032="",0,支出入力表!S1032)</f>
        <v>0</v>
      </c>
    </row>
    <row r="1032" spans="2:13" x14ac:dyDescent="0.55000000000000004">
      <c r="B1032" s="163" t="str">
        <f>IF(K1032&gt;0,支出入力表!A1033,"")</f>
        <v/>
      </c>
      <c r="C1032" s="164" t="str">
        <f>IF(K1032&gt;0,支出入力表!C1033,"")</f>
        <v/>
      </c>
      <c r="D1032" s="165" t="str">
        <f>IF(K1032&gt;0,支出入力表!E1033,"")</f>
        <v/>
      </c>
      <c r="E1032" s="165" t="str">
        <f>IF(K1032&gt;0,支出入力表!F1033,"")</f>
        <v/>
      </c>
      <c r="F1032" s="164" t="str">
        <f>IF(K1032&gt;0,VLOOKUP(E1032,支出入力表!F1033:$M$2000,3,FALSE),"")</f>
        <v/>
      </c>
      <c r="G1032" s="164" t="str">
        <f>IF(K1032&gt;0,VLOOKUP(E1032,支出入力表!F1033:$M$2000,4,FALSE),"")</f>
        <v/>
      </c>
      <c r="H1032" s="166" t="str">
        <f>IF(K1032&gt;0,VLOOKUP(E1032,支出入力表!F1033:$M$2000,5,FALSE),"")</f>
        <v/>
      </c>
      <c r="I1032" s="168" t="str">
        <f t="shared" si="33"/>
        <v/>
      </c>
      <c r="K1032">
        <f t="shared" si="34"/>
        <v>0</v>
      </c>
      <c r="L1032">
        <f>IF(+支出入力表!M1033="",0,+支出入力表!M1033)</f>
        <v>0</v>
      </c>
      <c r="M1032">
        <f>IF(支出入力表!S1033="",0,支出入力表!S1033)</f>
        <v>0</v>
      </c>
    </row>
    <row r="1033" spans="2:13" x14ac:dyDescent="0.55000000000000004">
      <c r="B1033" s="163" t="str">
        <f>IF(K1033&gt;0,支出入力表!A1034,"")</f>
        <v/>
      </c>
      <c r="C1033" s="164" t="str">
        <f>IF(K1033&gt;0,支出入力表!C1034,"")</f>
        <v/>
      </c>
      <c r="D1033" s="165" t="str">
        <f>IF(K1033&gt;0,支出入力表!E1034,"")</f>
        <v/>
      </c>
      <c r="E1033" s="165" t="str">
        <f>IF(K1033&gt;0,支出入力表!F1034,"")</f>
        <v/>
      </c>
      <c r="F1033" s="164" t="str">
        <f>IF(K1033&gt;0,VLOOKUP(E1033,支出入力表!F1034:$M$2000,3,FALSE),"")</f>
        <v/>
      </c>
      <c r="G1033" s="164" t="str">
        <f>IF(K1033&gt;0,VLOOKUP(E1033,支出入力表!F1034:$M$2000,4,FALSE),"")</f>
        <v/>
      </c>
      <c r="H1033" s="166" t="str">
        <f>IF(K1033&gt;0,VLOOKUP(E1033,支出入力表!F1034:$M$2000,5,FALSE),"")</f>
        <v/>
      </c>
      <c r="I1033" s="168" t="str">
        <f t="shared" si="33"/>
        <v/>
      </c>
      <c r="K1033">
        <f t="shared" si="34"/>
        <v>0</v>
      </c>
      <c r="L1033">
        <f>IF(+支出入力表!M1034="",0,+支出入力表!M1034)</f>
        <v>0</v>
      </c>
      <c r="M1033">
        <f>IF(支出入力表!S1034="",0,支出入力表!S1034)</f>
        <v>0</v>
      </c>
    </row>
    <row r="1034" spans="2:13" x14ac:dyDescent="0.55000000000000004">
      <c r="B1034" s="163" t="str">
        <f>IF(K1034&gt;0,支出入力表!A1035,"")</f>
        <v/>
      </c>
      <c r="C1034" s="164" t="str">
        <f>IF(K1034&gt;0,支出入力表!C1035,"")</f>
        <v/>
      </c>
      <c r="D1034" s="165" t="str">
        <f>IF(K1034&gt;0,支出入力表!E1035,"")</f>
        <v/>
      </c>
      <c r="E1034" s="165" t="str">
        <f>IF(K1034&gt;0,支出入力表!F1035,"")</f>
        <v/>
      </c>
      <c r="F1034" s="164" t="str">
        <f>IF(K1034&gt;0,VLOOKUP(E1034,支出入力表!F1035:$M$2000,3,FALSE),"")</f>
        <v/>
      </c>
      <c r="G1034" s="164" t="str">
        <f>IF(K1034&gt;0,VLOOKUP(E1034,支出入力表!F1035:$M$2000,4,FALSE),"")</f>
        <v/>
      </c>
      <c r="H1034" s="166" t="str">
        <f>IF(K1034&gt;0,VLOOKUP(E1034,支出入力表!F1035:$M$2000,5,FALSE),"")</f>
        <v/>
      </c>
      <c r="I1034" s="168" t="str">
        <f t="shared" si="33"/>
        <v/>
      </c>
      <c r="K1034">
        <f t="shared" si="34"/>
        <v>0</v>
      </c>
      <c r="L1034">
        <f>IF(+支出入力表!M1035="",0,+支出入力表!M1035)</f>
        <v>0</v>
      </c>
      <c r="M1034">
        <f>IF(支出入力表!S1035="",0,支出入力表!S1035)</f>
        <v>0</v>
      </c>
    </row>
    <row r="1035" spans="2:13" x14ac:dyDescent="0.55000000000000004">
      <c r="B1035" s="163" t="str">
        <f>IF(K1035&gt;0,支出入力表!A1036,"")</f>
        <v/>
      </c>
      <c r="C1035" s="164" t="str">
        <f>IF(K1035&gt;0,支出入力表!C1036,"")</f>
        <v/>
      </c>
      <c r="D1035" s="165" t="str">
        <f>IF(K1035&gt;0,支出入力表!E1036,"")</f>
        <v/>
      </c>
      <c r="E1035" s="165" t="str">
        <f>IF(K1035&gt;0,支出入力表!F1036,"")</f>
        <v/>
      </c>
      <c r="F1035" s="164" t="str">
        <f>IF(K1035&gt;0,VLOOKUP(E1035,支出入力表!F1036:$M$2000,3,FALSE),"")</f>
        <v/>
      </c>
      <c r="G1035" s="164" t="str">
        <f>IF(K1035&gt;0,VLOOKUP(E1035,支出入力表!F1036:$M$2000,4,FALSE),"")</f>
        <v/>
      </c>
      <c r="H1035" s="166" t="str">
        <f>IF(K1035&gt;0,VLOOKUP(E1035,支出入力表!F1036:$M$2000,5,FALSE),"")</f>
        <v/>
      </c>
      <c r="I1035" s="168" t="str">
        <f t="shared" si="33"/>
        <v/>
      </c>
      <c r="K1035">
        <f t="shared" si="34"/>
        <v>0</v>
      </c>
      <c r="L1035">
        <f>IF(+支出入力表!M1036="",0,+支出入力表!M1036)</f>
        <v>0</v>
      </c>
      <c r="M1035">
        <f>IF(支出入力表!S1036="",0,支出入力表!S1036)</f>
        <v>0</v>
      </c>
    </row>
    <row r="1036" spans="2:13" x14ac:dyDescent="0.55000000000000004">
      <c r="B1036" s="163" t="str">
        <f>IF(K1036&gt;0,支出入力表!A1037,"")</f>
        <v/>
      </c>
      <c r="C1036" s="164" t="str">
        <f>IF(K1036&gt;0,支出入力表!C1037,"")</f>
        <v/>
      </c>
      <c r="D1036" s="165" t="str">
        <f>IF(K1036&gt;0,支出入力表!E1037,"")</f>
        <v/>
      </c>
      <c r="E1036" s="165" t="str">
        <f>IF(K1036&gt;0,支出入力表!F1037,"")</f>
        <v/>
      </c>
      <c r="F1036" s="164" t="str">
        <f>IF(K1036&gt;0,VLOOKUP(E1036,支出入力表!F1037:$M$2000,3,FALSE),"")</f>
        <v/>
      </c>
      <c r="G1036" s="164" t="str">
        <f>IF(K1036&gt;0,VLOOKUP(E1036,支出入力表!F1037:$M$2000,4,FALSE),"")</f>
        <v/>
      </c>
      <c r="H1036" s="166" t="str">
        <f>IF(K1036&gt;0,VLOOKUP(E1036,支出入力表!F1037:$M$2000,5,FALSE),"")</f>
        <v/>
      </c>
      <c r="I1036" s="168" t="str">
        <f t="shared" si="33"/>
        <v/>
      </c>
      <c r="K1036">
        <f t="shared" si="34"/>
        <v>0</v>
      </c>
      <c r="L1036">
        <f>IF(+支出入力表!M1037="",0,+支出入力表!M1037)</f>
        <v>0</v>
      </c>
      <c r="M1036">
        <f>IF(支出入力表!S1037="",0,支出入力表!S1037)</f>
        <v>0</v>
      </c>
    </row>
    <row r="1037" spans="2:13" x14ac:dyDescent="0.55000000000000004">
      <c r="B1037" s="163" t="str">
        <f>IF(K1037&gt;0,支出入力表!A1038,"")</f>
        <v/>
      </c>
      <c r="C1037" s="164" t="str">
        <f>IF(K1037&gt;0,支出入力表!C1038,"")</f>
        <v/>
      </c>
      <c r="D1037" s="165" t="str">
        <f>IF(K1037&gt;0,支出入力表!E1038,"")</f>
        <v/>
      </c>
      <c r="E1037" s="165" t="str">
        <f>IF(K1037&gt;0,支出入力表!F1038,"")</f>
        <v/>
      </c>
      <c r="F1037" s="164" t="str">
        <f>IF(K1037&gt;0,VLOOKUP(E1037,支出入力表!F1038:$M$2000,3,FALSE),"")</f>
        <v/>
      </c>
      <c r="G1037" s="164" t="str">
        <f>IF(K1037&gt;0,VLOOKUP(E1037,支出入力表!F1038:$M$2000,4,FALSE),"")</f>
        <v/>
      </c>
      <c r="H1037" s="166" t="str">
        <f>IF(K1037&gt;0,VLOOKUP(E1037,支出入力表!F1038:$M$2000,5,FALSE),"")</f>
        <v/>
      </c>
      <c r="I1037" s="168" t="str">
        <f t="shared" si="33"/>
        <v/>
      </c>
      <c r="K1037">
        <f t="shared" si="34"/>
        <v>0</v>
      </c>
      <c r="L1037">
        <f>IF(+支出入力表!M1038="",0,+支出入力表!M1038)</f>
        <v>0</v>
      </c>
      <c r="M1037">
        <f>IF(支出入力表!S1038="",0,支出入力表!S1038)</f>
        <v>0</v>
      </c>
    </row>
    <row r="1038" spans="2:13" x14ac:dyDescent="0.55000000000000004">
      <c r="B1038" s="163" t="str">
        <f>IF(K1038&gt;0,支出入力表!A1039,"")</f>
        <v/>
      </c>
      <c r="C1038" s="164" t="str">
        <f>IF(K1038&gt;0,支出入力表!C1039,"")</f>
        <v/>
      </c>
      <c r="D1038" s="165" t="str">
        <f>IF(K1038&gt;0,支出入力表!E1039,"")</f>
        <v/>
      </c>
      <c r="E1038" s="165" t="str">
        <f>IF(K1038&gt;0,支出入力表!F1039,"")</f>
        <v/>
      </c>
      <c r="F1038" s="164" t="str">
        <f>IF(K1038&gt;0,VLOOKUP(E1038,支出入力表!F1039:$M$2000,3,FALSE),"")</f>
        <v/>
      </c>
      <c r="G1038" s="164" t="str">
        <f>IF(K1038&gt;0,VLOOKUP(E1038,支出入力表!F1039:$M$2000,4,FALSE),"")</f>
        <v/>
      </c>
      <c r="H1038" s="166" t="str">
        <f>IF(K1038&gt;0,VLOOKUP(E1038,支出入力表!F1039:$M$2000,5,FALSE),"")</f>
        <v/>
      </c>
      <c r="I1038" s="168" t="str">
        <f t="shared" si="33"/>
        <v/>
      </c>
      <c r="K1038">
        <f t="shared" si="34"/>
        <v>0</v>
      </c>
      <c r="L1038">
        <f>IF(+支出入力表!M1039="",0,+支出入力表!M1039)</f>
        <v>0</v>
      </c>
      <c r="M1038">
        <f>IF(支出入力表!S1039="",0,支出入力表!S1039)</f>
        <v>0</v>
      </c>
    </row>
    <row r="1039" spans="2:13" x14ac:dyDescent="0.55000000000000004">
      <c r="B1039" s="163" t="str">
        <f>IF(K1039&gt;0,支出入力表!A1040,"")</f>
        <v/>
      </c>
      <c r="C1039" s="164" t="str">
        <f>IF(K1039&gt;0,支出入力表!C1040,"")</f>
        <v/>
      </c>
      <c r="D1039" s="165" t="str">
        <f>IF(K1039&gt;0,支出入力表!E1040,"")</f>
        <v/>
      </c>
      <c r="E1039" s="165" t="str">
        <f>IF(K1039&gt;0,支出入力表!F1040,"")</f>
        <v/>
      </c>
      <c r="F1039" s="164" t="str">
        <f>IF(K1039&gt;0,VLOOKUP(E1039,支出入力表!F1040:$M$2000,3,FALSE),"")</f>
        <v/>
      </c>
      <c r="G1039" s="164" t="str">
        <f>IF(K1039&gt;0,VLOOKUP(E1039,支出入力表!F1040:$M$2000,4,FALSE),"")</f>
        <v/>
      </c>
      <c r="H1039" s="166" t="str">
        <f>IF(K1039&gt;0,VLOOKUP(E1039,支出入力表!F1040:$M$2000,5,FALSE),"")</f>
        <v/>
      </c>
      <c r="I1039" s="168" t="str">
        <f t="shared" si="33"/>
        <v/>
      </c>
      <c r="K1039">
        <f t="shared" si="34"/>
        <v>0</v>
      </c>
      <c r="L1039">
        <f>IF(+支出入力表!M1040="",0,+支出入力表!M1040)</f>
        <v>0</v>
      </c>
      <c r="M1039">
        <f>IF(支出入力表!S1040="",0,支出入力表!S1040)</f>
        <v>0</v>
      </c>
    </row>
    <row r="1040" spans="2:13" x14ac:dyDescent="0.55000000000000004">
      <c r="B1040" s="163" t="str">
        <f>IF(K1040&gt;0,支出入力表!A1041,"")</f>
        <v/>
      </c>
      <c r="C1040" s="164" t="str">
        <f>IF(K1040&gt;0,支出入力表!C1041,"")</f>
        <v/>
      </c>
      <c r="D1040" s="165" t="str">
        <f>IF(K1040&gt;0,支出入力表!E1041,"")</f>
        <v/>
      </c>
      <c r="E1040" s="165" t="str">
        <f>IF(K1040&gt;0,支出入力表!F1041,"")</f>
        <v/>
      </c>
      <c r="F1040" s="164" t="str">
        <f>IF(K1040&gt;0,VLOOKUP(E1040,支出入力表!F1041:$M$2000,3,FALSE),"")</f>
        <v/>
      </c>
      <c r="G1040" s="164" t="str">
        <f>IF(K1040&gt;0,VLOOKUP(E1040,支出入力表!F1041:$M$2000,4,FALSE),"")</f>
        <v/>
      </c>
      <c r="H1040" s="166" t="str">
        <f>IF(K1040&gt;0,VLOOKUP(E1040,支出入力表!F1041:$M$2000,5,FALSE),"")</f>
        <v/>
      </c>
      <c r="I1040" s="168" t="str">
        <f t="shared" si="33"/>
        <v/>
      </c>
      <c r="K1040">
        <f t="shared" si="34"/>
        <v>0</v>
      </c>
      <c r="L1040">
        <f>IF(+支出入力表!M1041="",0,+支出入力表!M1041)</f>
        <v>0</v>
      </c>
      <c r="M1040">
        <f>IF(支出入力表!S1041="",0,支出入力表!S1041)</f>
        <v>0</v>
      </c>
    </row>
    <row r="1041" spans="2:13" x14ac:dyDescent="0.55000000000000004">
      <c r="B1041" s="163" t="str">
        <f>IF(K1041&gt;0,支出入力表!A1042,"")</f>
        <v/>
      </c>
      <c r="C1041" s="164" t="str">
        <f>IF(K1041&gt;0,支出入力表!C1042,"")</f>
        <v/>
      </c>
      <c r="D1041" s="165" t="str">
        <f>IF(K1041&gt;0,支出入力表!E1042,"")</f>
        <v/>
      </c>
      <c r="E1041" s="165" t="str">
        <f>IF(K1041&gt;0,支出入力表!F1042,"")</f>
        <v/>
      </c>
      <c r="F1041" s="164" t="str">
        <f>IF(K1041&gt;0,VLOOKUP(E1041,支出入力表!F1042:$M$2000,3,FALSE),"")</f>
        <v/>
      </c>
      <c r="G1041" s="164" t="str">
        <f>IF(K1041&gt;0,VLOOKUP(E1041,支出入力表!F1042:$M$2000,4,FALSE),"")</f>
        <v/>
      </c>
      <c r="H1041" s="166" t="str">
        <f>IF(K1041&gt;0,VLOOKUP(E1041,支出入力表!F1042:$M$2000,5,FALSE),"")</f>
        <v/>
      </c>
      <c r="I1041" s="168" t="str">
        <f t="shared" si="33"/>
        <v/>
      </c>
      <c r="K1041">
        <f t="shared" si="34"/>
        <v>0</v>
      </c>
      <c r="L1041">
        <f>IF(+支出入力表!M1042="",0,+支出入力表!M1042)</f>
        <v>0</v>
      </c>
      <c r="M1041">
        <f>IF(支出入力表!S1042="",0,支出入力表!S1042)</f>
        <v>0</v>
      </c>
    </row>
    <row r="1042" spans="2:13" x14ac:dyDescent="0.55000000000000004">
      <c r="B1042" s="163" t="str">
        <f>IF(K1042&gt;0,支出入力表!A1043,"")</f>
        <v/>
      </c>
      <c r="C1042" s="164" t="str">
        <f>IF(K1042&gt;0,支出入力表!C1043,"")</f>
        <v/>
      </c>
      <c r="D1042" s="165" t="str">
        <f>IF(K1042&gt;0,支出入力表!E1043,"")</f>
        <v/>
      </c>
      <c r="E1042" s="165" t="str">
        <f>IF(K1042&gt;0,支出入力表!F1043,"")</f>
        <v/>
      </c>
      <c r="F1042" s="164" t="str">
        <f>IF(K1042&gt;0,VLOOKUP(E1042,支出入力表!F1043:$M$2000,3,FALSE),"")</f>
        <v/>
      </c>
      <c r="G1042" s="164" t="str">
        <f>IF(K1042&gt;0,VLOOKUP(E1042,支出入力表!F1043:$M$2000,4,FALSE),"")</f>
        <v/>
      </c>
      <c r="H1042" s="166" t="str">
        <f>IF(K1042&gt;0,VLOOKUP(E1042,支出入力表!F1043:$M$2000,5,FALSE),"")</f>
        <v/>
      </c>
      <c r="I1042" s="168" t="str">
        <f t="shared" si="33"/>
        <v/>
      </c>
      <c r="K1042">
        <f t="shared" si="34"/>
        <v>0</v>
      </c>
      <c r="L1042">
        <f>IF(+支出入力表!M1043="",0,+支出入力表!M1043)</f>
        <v>0</v>
      </c>
      <c r="M1042">
        <f>IF(支出入力表!S1043="",0,支出入力表!S1043)</f>
        <v>0</v>
      </c>
    </row>
    <row r="1043" spans="2:13" x14ac:dyDescent="0.55000000000000004">
      <c r="B1043" s="163" t="str">
        <f>IF(K1043&gt;0,支出入力表!A1044,"")</f>
        <v/>
      </c>
      <c r="C1043" s="164" t="str">
        <f>IF(K1043&gt;0,支出入力表!C1044,"")</f>
        <v/>
      </c>
      <c r="D1043" s="165" t="str">
        <f>IF(K1043&gt;0,支出入力表!E1044,"")</f>
        <v/>
      </c>
      <c r="E1043" s="165" t="str">
        <f>IF(K1043&gt;0,支出入力表!F1044,"")</f>
        <v/>
      </c>
      <c r="F1043" s="164" t="str">
        <f>IF(K1043&gt;0,VLOOKUP(E1043,支出入力表!F1044:$M$2000,3,FALSE),"")</f>
        <v/>
      </c>
      <c r="G1043" s="164" t="str">
        <f>IF(K1043&gt;0,VLOOKUP(E1043,支出入力表!F1044:$M$2000,4,FALSE),"")</f>
        <v/>
      </c>
      <c r="H1043" s="166" t="str">
        <f>IF(K1043&gt;0,VLOOKUP(E1043,支出入力表!F1044:$M$2000,5,FALSE),"")</f>
        <v/>
      </c>
      <c r="I1043" s="168" t="str">
        <f t="shared" si="33"/>
        <v/>
      </c>
      <c r="K1043">
        <f t="shared" si="34"/>
        <v>0</v>
      </c>
      <c r="L1043">
        <f>IF(+支出入力表!M1044="",0,+支出入力表!M1044)</f>
        <v>0</v>
      </c>
      <c r="M1043">
        <f>IF(支出入力表!S1044="",0,支出入力表!S1044)</f>
        <v>0</v>
      </c>
    </row>
    <row r="1044" spans="2:13" x14ac:dyDescent="0.55000000000000004">
      <c r="B1044" s="163" t="str">
        <f>IF(K1044&gt;0,支出入力表!A1045,"")</f>
        <v/>
      </c>
      <c r="C1044" s="164" t="str">
        <f>IF(K1044&gt;0,支出入力表!C1045,"")</f>
        <v/>
      </c>
      <c r="D1044" s="165" t="str">
        <f>IF(K1044&gt;0,支出入力表!E1045,"")</f>
        <v/>
      </c>
      <c r="E1044" s="165" t="str">
        <f>IF(K1044&gt;0,支出入力表!F1045,"")</f>
        <v/>
      </c>
      <c r="F1044" s="164" t="str">
        <f>IF(K1044&gt;0,VLOOKUP(E1044,支出入力表!F1045:$M$2000,3,FALSE),"")</f>
        <v/>
      </c>
      <c r="G1044" s="164" t="str">
        <f>IF(K1044&gt;0,VLOOKUP(E1044,支出入力表!F1045:$M$2000,4,FALSE),"")</f>
        <v/>
      </c>
      <c r="H1044" s="166" t="str">
        <f>IF(K1044&gt;0,VLOOKUP(E1044,支出入力表!F1045:$M$2000,5,FALSE),"")</f>
        <v/>
      </c>
      <c r="I1044" s="168" t="str">
        <f t="shared" si="33"/>
        <v/>
      </c>
      <c r="K1044">
        <f t="shared" si="34"/>
        <v>0</v>
      </c>
      <c r="L1044">
        <f>IF(+支出入力表!M1045="",0,+支出入力表!M1045)</f>
        <v>0</v>
      </c>
      <c r="M1044">
        <f>IF(支出入力表!S1045="",0,支出入力表!S1045)</f>
        <v>0</v>
      </c>
    </row>
    <row r="1045" spans="2:13" x14ac:dyDescent="0.55000000000000004">
      <c r="B1045" s="163" t="str">
        <f>IF(K1045&gt;0,支出入力表!A1046,"")</f>
        <v/>
      </c>
      <c r="C1045" s="164" t="str">
        <f>IF(K1045&gt;0,支出入力表!C1046,"")</f>
        <v/>
      </c>
      <c r="D1045" s="165" t="str">
        <f>IF(K1045&gt;0,支出入力表!E1046,"")</f>
        <v/>
      </c>
      <c r="E1045" s="165" t="str">
        <f>IF(K1045&gt;0,支出入力表!F1046,"")</f>
        <v/>
      </c>
      <c r="F1045" s="164" t="str">
        <f>IF(K1045&gt;0,VLOOKUP(E1045,支出入力表!F1046:$M$2000,3,FALSE),"")</f>
        <v/>
      </c>
      <c r="G1045" s="164" t="str">
        <f>IF(K1045&gt;0,VLOOKUP(E1045,支出入力表!F1046:$M$2000,4,FALSE),"")</f>
        <v/>
      </c>
      <c r="H1045" s="166" t="str">
        <f>IF(K1045&gt;0,VLOOKUP(E1045,支出入力表!F1046:$M$2000,5,FALSE),"")</f>
        <v/>
      </c>
      <c r="I1045" s="168" t="str">
        <f t="shared" si="33"/>
        <v/>
      </c>
      <c r="K1045">
        <f t="shared" si="34"/>
        <v>0</v>
      </c>
      <c r="L1045">
        <f>IF(+支出入力表!M1046="",0,+支出入力表!M1046)</f>
        <v>0</v>
      </c>
      <c r="M1045">
        <f>IF(支出入力表!S1046="",0,支出入力表!S1046)</f>
        <v>0</v>
      </c>
    </row>
    <row r="1046" spans="2:13" x14ac:dyDescent="0.55000000000000004">
      <c r="B1046" s="163" t="str">
        <f>IF(K1046&gt;0,支出入力表!A1047,"")</f>
        <v/>
      </c>
      <c r="C1046" s="164" t="str">
        <f>IF(K1046&gt;0,支出入力表!C1047,"")</f>
        <v/>
      </c>
      <c r="D1046" s="165" t="str">
        <f>IF(K1046&gt;0,支出入力表!E1047,"")</f>
        <v/>
      </c>
      <c r="E1046" s="165" t="str">
        <f>IF(K1046&gt;0,支出入力表!F1047,"")</f>
        <v/>
      </c>
      <c r="F1046" s="164" t="str">
        <f>IF(K1046&gt;0,VLOOKUP(E1046,支出入力表!F1047:$M$2000,3,FALSE),"")</f>
        <v/>
      </c>
      <c r="G1046" s="164" t="str">
        <f>IF(K1046&gt;0,VLOOKUP(E1046,支出入力表!F1047:$M$2000,4,FALSE),"")</f>
        <v/>
      </c>
      <c r="H1046" s="166" t="str">
        <f>IF(K1046&gt;0,VLOOKUP(E1046,支出入力表!F1047:$M$2000,5,FALSE),"")</f>
        <v/>
      </c>
      <c r="I1046" s="168" t="str">
        <f t="shared" si="33"/>
        <v/>
      </c>
      <c r="K1046">
        <f t="shared" si="34"/>
        <v>0</v>
      </c>
      <c r="L1046">
        <f>IF(+支出入力表!M1047="",0,+支出入力表!M1047)</f>
        <v>0</v>
      </c>
      <c r="M1046">
        <f>IF(支出入力表!S1047="",0,支出入力表!S1047)</f>
        <v>0</v>
      </c>
    </row>
    <row r="1047" spans="2:13" x14ac:dyDescent="0.55000000000000004">
      <c r="B1047" s="163" t="str">
        <f>IF(K1047&gt;0,支出入力表!A1048,"")</f>
        <v/>
      </c>
      <c r="C1047" s="164" t="str">
        <f>IF(K1047&gt;0,支出入力表!C1048,"")</f>
        <v/>
      </c>
      <c r="D1047" s="165" t="str">
        <f>IF(K1047&gt;0,支出入力表!E1048,"")</f>
        <v/>
      </c>
      <c r="E1047" s="165" t="str">
        <f>IF(K1047&gt;0,支出入力表!F1048,"")</f>
        <v/>
      </c>
      <c r="F1047" s="164" t="str">
        <f>IF(K1047&gt;0,VLOOKUP(E1047,支出入力表!F1048:$M$2000,3,FALSE),"")</f>
        <v/>
      </c>
      <c r="G1047" s="164" t="str">
        <f>IF(K1047&gt;0,VLOOKUP(E1047,支出入力表!F1048:$M$2000,4,FALSE),"")</f>
        <v/>
      </c>
      <c r="H1047" s="166" t="str">
        <f>IF(K1047&gt;0,VLOOKUP(E1047,支出入力表!F1048:$M$2000,5,FALSE),"")</f>
        <v/>
      </c>
      <c r="I1047" s="168" t="str">
        <f t="shared" si="33"/>
        <v/>
      </c>
      <c r="K1047">
        <f t="shared" si="34"/>
        <v>0</v>
      </c>
      <c r="L1047">
        <f>IF(+支出入力表!M1048="",0,+支出入力表!M1048)</f>
        <v>0</v>
      </c>
      <c r="M1047">
        <f>IF(支出入力表!S1048="",0,支出入力表!S1048)</f>
        <v>0</v>
      </c>
    </row>
    <row r="1048" spans="2:13" x14ac:dyDescent="0.55000000000000004">
      <c r="B1048" s="163" t="str">
        <f>IF(K1048&gt;0,支出入力表!A1049,"")</f>
        <v/>
      </c>
      <c r="C1048" s="164" t="str">
        <f>IF(K1048&gt;0,支出入力表!C1049,"")</f>
        <v/>
      </c>
      <c r="D1048" s="165" t="str">
        <f>IF(K1048&gt;0,支出入力表!E1049,"")</f>
        <v/>
      </c>
      <c r="E1048" s="165" t="str">
        <f>IF(K1048&gt;0,支出入力表!F1049,"")</f>
        <v/>
      </c>
      <c r="F1048" s="164" t="str">
        <f>IF(K1048&gt;0,VLOOKUP(E1048,支出入力表!F1049:$M$2000,3,FALSE),"")</f>
        <v/>
      </c>
      <c r="G1048" s="164" t="str">
        <f>IF(K1048&gt;0,VLOOKUP(E1048,支出入力表!F1049:$M$2000,4,FALSE),"")</f>
        <v/>
      </c>
      <c r="H1048" s="166" t="str">
        <f>IF(K1048&gt;0,VLOOKUP(E1048,支出入力表!F1049:$M$2000,5,FALSE),"")</f>
        <v/>
      </c>
      <c r="I1048" s="168" t="str">
        <f t="shared" si="33"/>
        <v/>
      </c>
      <c r="K1048">
        <f t="shared" si="34"/>
        <v>0</v>
      </c>
      <c r="L1048">
        <f>IF(+支出入力表!M1049="",0,+支出入力表!M1049)</f>
        <v>0</v>
      </c>
      <c r="M1048">
        <f>IF(支出入力表!S1049="",0,支出入力表!S1049)</f>
        <v>0</v>
      </c>
    </row>
    <row r="1049" spans="2:13" x14ac:dyDescent="0.55000000000000004">
      <c r="B1049" s="163" t="str">
        <f>IF(K1049&gt;0,支出入力表!A1050,"")</f>
        <v/>
      </c>
      <c r="C1049" s="164" t="str">
        <f>IF(K1049&gt;0,支出入力表!C1050,"")</f>
        <v/>
      </c>
      <c r="D1049" s="165" t="str">
        <f>IF(K1049&gt;0,支出入力表!E1050,"")</f>
        <v/>
      </c>
      <c r="E1049" s="165" t="str">
        <f>IF(K1049&gt;0,支出入力表!F1050,"")</f>
        <v/>
      </c>
      <c r="F1049" s="164" t="str">
        <f>IF(K1049&gt;0,VLOOKUP(E1049,支出入力表!F1050:$M$2000,3,FALSE),"")</f>
        <v/>
      </c>
      <c r="G1049" s="164" t="str">
        <f>IF(K1049&gt;0,VLOOKUP(E1049,支出入力表!F1050:$M$2000,4,FALSE),"")</f>
        <v/>
      </c>
      <c r="H1049" s="166" t="str">
        <f>IF(K1049&gt;0,VLOOKUP(E1049,支出入力表!F1050:$M$2000,5,FALSE),"")</f>
        <v/>
      </c>
      <c r="I1049" s="168" t="str">
        <f t="shared" si="33"/>
        <v/>
      </c>
      <c r="K1049">
        <f t="shared" si="34"/>
        <v>0</v>
      </c>
      <c r="L1049">
        <f>IF(+支出入力表!M1050="",0,+支出入力表!M1050)</f>
        <v>0</v>
      </c>
      <c r="M1049">
        <f>IF(支出入力表!S1050="",0,支出入力表!S1050)</f>
        <v>0</v>
      </c>
    </row>
    <row r="1050" spans="2:13" x14ac:dyDescent="0.55000000000000004">
      <c r="B1050" s="163" t="str">
        <f>IF(K1050&gt;0,支出入力表!A1051,"")</f>
        <v/>
      </c>
      <c r="C1050" s="164" t="str">
        <f>IF(K1050&gt;0,支出入力表!C1051,"")</f>
        <v/>
      </c>
      <c r="D1050" s="165" t="str">
        <f>IF(K1050&gt;0,支出入力表!E1051,"")</f>
        <v/>
      </c>
      <c r="E1050" s="165" t="str">
        <f>IF(K1050&gt;0,支出入力表!F1051,"")</f>
        <v/>
      </c>
      <c r="F1050" s="164" t="str">
        <f>IF(K1050&gt;0,VLOOKUP(E1050,支出入力表!F1051:$M$2000,3,FALSE),"")</f>
        <v/>
      </c>
      <c r="G1050" s="164" t="str">
        <f>IF(K1050&gt;0,VLOOKUP(E1050,支出入力表!F1051:$M$2000,4,FALSE),"")</f>
        <v/>
      </c>
      <c r="H1050" s="166" t="str">
        <f>IF(K1050&gt;0,VLOOKUP(E1050,支出入力表!F1051:$M$2000,5,FALSE),"")</f>
        <v/>
      </c>
      <c r="I1050" s="168" t="str">
        <f t="shared" si="33"/>
        <v/>
      </c>
      <c r="K1050">
        <f t="shared" si="34"/>
        <v>0</v>
      </c>
      <c r="L1050">
        <f>IF(+支出入力表!M1051="",0,+支出入力表!M1051)</f>
        <v>0</v>
      </c>
      <c r="M1050">
        <f>IF(支出入力表!S1051="",0,支出入力表!S1051)</f>
        <v>0</v>
      </c>
    </row>
    <row r="1051" spans="2:13" x14ac:dyDescent="0.55000000000000004">
      <c r="B1051" s="163" t="str">
        <f>IF(K1051&gt;0,支出入力表!A1052,"")</f>
        <v/>
      </c>
      <c r="C1051" s="164" t="str">
        <f>IF(K1051&gt;0,支出入力表!C1052,"")</f>
        <v/>
      </c>
      <c r="D1051" s="165" t="str">
        <f>IF(K1051&gt;0,支出入力表!E1052,"")</f>
        <v/>
      </c>
      <c r="E1051" s="165" t="str">
        <f>IF(K1051&gt;0,支出入力表!F1052,"")</f>
        <v/>
      </c>
      <c r="F1051" s="164" t="str">
        <f>IF(K1051&gt;0,VLOOKUP(E1051,支出入力表!F1052:$M$2000,3,FALSE),"")</f>
        <v/>
      </c>
      <c r="G1051" s="164" t="str">
        <f>IF(K1051&gt;0,VLOOKUP(E1051,支出入力表!F1052:$M$2000,4,FALSE),"")</f>
        <v/>
      </c>
      <c r="H1051" s="166" t="str">
        <f>IF(K1051&gt;0,VLOOKUP(E1051,支出入力表!F1052:$M$2000,5,FALSE),"")</f>
        <v/>
      </c>
      <c r="I1051" s="168" t="str">
        <f t="shared" si="33"/>
        <v/>
      </c>
      <c r="K1051">
        <f t="shared" si="34"/>
        <v>0</v>
      </c>
      <c r="L1051">
        <f>IF(+支出入力表!M1052="",0,+支出入力表!M1052)</f>
        <v>0</v>
      </c>
      <c r="M1051">
        <f>IF(支出入力表!S1052="",0,支出入力表!S1052)</f>
        <v>0</v>
      </c>
    </row>
    <row r="1052" spans="2:13" x14ac:dyDescent="0.55000000000000004">
      <c r="B1052" s="163" t="str">
        <f>IF(K1052&gt;0,支出入力表!A1053,"")</f>
        <v/>
      </c>
      <c r="C1052" s="164" t="str">
        <f>IF(K1052&gt;0,支出入力表!C1053,"")</f>
        <v/>
      </c>
      <c r="D1052" s="165" t="str">
        <f>IF(K1052&gt;0,支出入力表!E1053,"")</f>
        <v/>
      </c>
      <c r="E1052" s="165" t="str">
        <f>IF(K1052&gt;0,支出入力表!F1053,"")</f>
        <v/>
      </c>
      <c r="F1052" s="164" t="str">
        <f>IF(K1052&gt;0,VLOOKUP(E1052,支出入力表!F1053:$M$2000,3,FALSE),"")</f>
        <v/>
      </c>
      <c r="G1052" s="164" t="str">
        <f>IF(K1052&gt;0,VLOOKUP(E1052,支出入力表!F1053:$M$2000,4,FALSE),"")</f>
        <v/>
      </c>
      <c r="H1052" s="166" t="str">
        <f>IF(K1052&gt;0,VLOOKUP(E1052,支出入力表!F1053:$M$2000,5,FALSE),"")</f>
        <v/>
      </c>
      <c r="I1052" s="168" t="str">
        <f t="shared" si="33"/>
        <v/>
      </c>
      <c r="K1052">
        <f t="shared" si="34"/>
        <v>0</v>
      </c>
      <c r="L1052">
        <f>IF(+支出入力表!M1053="",0,+支出入力表!M1053)</f>
        <v>0</v>
      </c>
      <c r="M1052">
        <f>IF(支出入力表!S1053="",0,支出入力表!S1053)</f>
        <v>0</v>
      </c>
    </row>
    <row r="1053" spans="2:13" x14ac:dyDescent="0.55000000000000004">
      <c r="B1053" s="163" t="str">
        <f>IF(K1053&gt;0,支出入力表!A1054,"")</f>
        <v/>
      </c>
      <c r="C1053" s="164" t="str">
        <f>IF(K1053&gt;0,支出入力表!C1054,"")</f>
        <v/>
      </c>
      <c r="D1053" s="165" t="str">
        <f>IF(K1053&gt;0,支出入力表!E1054,"")</f>
        <v/>
      </c>
      <c r="E1053" s="165" t="str">
        <f>IF(K1053&gt;0,支出入力表!F1054,"")</f>
        <v/>
      </c>
      <c r="F1053" s="164" t="str">
        <f>IF(K1053&gt;0,VLOOKUP(E1053,支出入力表!F1054:$M$2000,3,FALSE),"")</f>
        <v/>
      </c>
      <c r="G1053" s="164" t="str">
        <f>IF(K1053&gt;0,VLOOKUP(E1053,支出入力表!F1054:$M$2000,4,FALSE),"")</f>
        <v/>
      </c>
      <c r="H1053" s="166" t="str">
        <f>IF(K1053&gt;0,VLOOKUP(E1053,支出入力表!F1054:$M$2000,5,FALSE),"")</f>
        <v/>
      </c>
      <c r="I1053" s="168" t="str">
        <f t="shared" si="33"/>
        <v/>
      </c>
      <c r="K1053">
        <f t="shared" si="34"/>
        <v>0</v>
      </c>
      <c r="L1053">
        <f>IF(+支出入力表!M1054="",0,+支出入力表!M1054)</f>
        <v>0</v>
      </c>
      <c r="M1053">
        <f>IF(支出入力表!S1054="",0,支出入力表!S1054)</f>
        <v>0</v>
      </c>
    </row>
    <row r="1054" spans="2:13" x14ac:dyDescent="0.55000000000000004">
      <c r="B1054" s="163" t="str">
        <f>IF(K1054&gt;0,支出入力表!A1055,"")</f>
        <v/>
      </c>
      <c r="C1054" s="164" t="str">
        <f>IF(K1054&gt;0,支出入力表!C1055,"")</f>
        <v/>
      </c>
      <c r="D1054" s="165" t="str">
        <f>IF(K1054&gt;0,支出入力表!E1055,"")</f>
        <v/>
      </c>
      <c r="E1054" s="165" t="str">
        <f>IF(K1054&gt;0,支出入力表!F1055,"")</f>
        <v/>
      </c>
      <c r="F1054" s="164" t="str">
        <f>IF(K1054&gt;0,VLOOKUP(E1054,支出入力表!F1055:$M$2000,3,FALSE),"")</f>
        <v/>
      </c>
      <c r="G1054" s="164" t="str">
        <f>IF(K1054&gt;0,VLOOKUP(E1054,支出入力表!F1055:$M$2000,4,FALSE),"")</f>
        <v/>
      </c>
      <c r="H1054" s="166" t="str">
        <f>IF(K1054&gt;0,VLOOKUP(E1054,支出入力表!F1055:$M$2000,5,FALSE),"")</f>
        <v/>
      </c>
      <c r="I1054" s="168" t="str">
        <f t="shared" si="33"/>
        <v/>
      </c>
      <c r="K1054">
        <f t="shared" si="34"/>
        <v>0</v>
      </c>
      <c r="L1054">
        <f>IF(+支出入力表!M1055="",0,+支出入力表!M1055)</f>
        <v>0</v>
      </c>
      <c r="M1054">
        <f>IF(支出入力表!S1055="",0,支出入力表!S1055)</f>
        <v>0</v>
      </c>
    </row>
    <row r="1055" spans="2:13" x14ac:dyDescent="0.55000000000000004">
      <c r="B1055" s="163" t="str">
        <f>IF(K1055&gt;0,支出入力表!A1056,"")</f>
        <v/>
      </c>
      <c r="C1055" s="164" t="str">
        <f>IF(K1055&gt;0,支出入力表!C1056,"")</f>
        <v/>
      </c>
      <c r="D1055" s="165" t="str">
        <f>IF(K1055&gt;0,支出入力表!E1056,"")</f>
        <v/>
      </c>
      <c r="E1055" s="165" t="str">
        <f>IF(K1055&gt;0,支出入力表!F1056,"")</f>
        <v/>
      </c>
      <c r="F1055" s="164" t="str">
        <f>IF(K1055&gt;0,VLOOKUP(E1055,支出入力表!F1056:$M$2000,3,FALSE),"")</f>
        <v/>
      </c>
      <c r="G1055" s="164" t="str">
        <f>IF(K1055&gt;0,VLOOKUP(E1055,支出入力表!F1056:$M$2000,4,FALSE),"")</f>
        <v/>
      </c>
      <c r="H1055" s="166" t="str">
        <f>IF(K1055&gt;0,VLOOKUP(E1055,支出入力表!F1056:$M$2000,5,FALSE),"")</f>
        <v/>
      </c>
      <c r="I1055" s="168" t="str">
        <f t="shared" si="33"/>
        <v/>
      </c>
      <c r="K1055">
        <f t="shared" si="34"/>
        <v>0</v>
      </c>
      <c r="L1055">
        <f>IF(+支出入力表!M1056="",0,+支出入力表!M1056)</f>
        <v>0</v>
      </c>
      <c r="M1055">
        <f>IF(支出入力表!S1056="",0,支出入力表!S1056)</f>
        <v>0</v>
      </c>
    </row>
    <row r="1056" spans="2:13" x14ac:dyDescent="0.55000000000000004">
      <c r="B1056" s="163" t="str">
        <f>IF(K1056&gt;0,支出入力表!A1057,"")</f>
        <v/>
      </c>
      <c r="C1056" s="164" t="str">
        <f>IF(K1056&gt;0,支出入力表!C1057,"")</f>
        <v/>
      </c>
      <c r="D1056" s="165" t="str">
        <f>IF(K1056&gt;0,支出入力表!E1057,"")</f>
        <v/>
      </c>
      <c r="E1056" s="165" t="str">
        <f>IF(K1056&gt;0,支出入力表!F1057,"")</f>
        <v/>
      </c>
      <c r="F1056" s="164" t="str">
        <f>IF(K1056&gt;0,VLOOKUP(E1056,支出入力表!F1057:$M$2000,3,FALSE),"")</f>
        <v/>
      </c>
      <c r="G1056" s="164" t="str">
        <f>IF(K1056&gt;0,VLOOKUP(E1056,支出入力表!F1057:$M$2000,4,FALSE),"")</f>
        <v/>
      </c>
      <c r="H1056" s="166" t="str">
        <f>IF(K1056&gt;0,VLOOKUP(E1056,支出入力表!F1057:$M$2000,5,FALSE),"")</f>
        <v/>
      </c>
      <c r="I1056" s="168" t="str">
        <f t="shared" si="33"/>
        <v/>
      </c>
      <c r="K1056">
        <f t="shared" si="34"/>
        <v>0</v>
      </c>
      <c r="L1056">
        <f>IF(+支出入力表!M1057="",0,+支出入力表!M1057)</f>
        <v>0</v>
      </c>
      <c r="M1056">
        <f>IF(支出入力表!S1057="",0,支出入力表!S1057)</f>
        <v>0</v>
      </c>
    </row>
    <row r="1057" spans="2:13" x14ac:dyDescent="0.55000000000000004">
      <c r="B1057" s="163" t="str">
        <f>IF(K1057&gt;0,支出入力表!A1058,"")</f>
        <v/>
      </c>
      <c r="C1057" s="164" t="str">
        <f>IF(K1057&gt;0,支出入力表!C1058,"")</f>
        <v/>
      </c>
      <c r="D1057" s="165" t="str">
        <f>IF(K1057&gt;0,支出入力表!E1058,"")</f>
        <v/>
      </c>
      <c r="E1057" s="165" t="str">
        <f>IF(K1057&gt;0,支出入力表!F1058,"")</f>
        <v/>
      </c>
      <c r="F1057" s="164" t="str">
        <f>IF(K1057&gt;0,VLOOKUP(E1057,支出入力表!F1058:$M$2000,3,FALSE),"")</f>
        <v/>
      </c>
      <c r="G1057" s="164" t="str">
        <f>IF(K1057&gt;0,VLOOKUP(E1057,支出入力表!F1058:$M$2000,4,FALSE),"")</f>
        <v/>
      </c>
      <c r="H1057" s="166" t="str">
        <f>IF(K1057&gt;0,VLOOKUP(E1057,支出入力表!F1058:$M$2000,5,FALSE),"")</f>
        <v/>
      </c>
      <c r="I1057" s="168" t="str">
        <f t="shared" si="33"/>
        <v/>
      </c>
      <c r="K1057">
        <f t="shared" si="34"/>
        <v>0</v>
      </c>
      <c r="L1057">
        <f>IF(+支出入力表!M1058="",0,+支出入力表!M1058)</f>
        <v>0</v>
      </c>
      <c r="M1057">
        <f>IF(支出入力表!S1058="",0,支出入力表!S1058)</f>
        <v>0</v>
      </c>
    </row>
    <row r="1058" spans="2:13" x14ac:dyDescent="0.55000000000000004">
      <c r="B1058" s="163" t="str">
        <f>IF(K1058&gt;0,支出入力表!A1059,"")</f>
        <v/>
      </c>
      <c r="C1058" s="164" t="str">
        <f>IF(K1058&gt;0,支出入力表!C1059,"")</f>
        <v/>
      </c>
      <c r="D1058" s="165" t="str">
        <f>IF(K1058&gt;0,支出入力表!E1059,"")</f>
        <v/>
      </c>
      <c r="E1058" s="165" t="str">
        <f>IF(K1058&gt;0,支出入力表!F1059,"")</f>
        <v/>
      </c>
      <c r="F1058" s="164" t="str">
        <f>IF(K1058&gt;0,VLOOKUP(E1058,支出入力表!F1059:$M$2000,3,FALSE),"")</f>
        <v/>
      </c>
      <c r="G1058" s="164" t="str">
        <f>IF(K1058&gt;0,VLOOKUP(E1058,支出入力表!F1059:$M$2000,4,FALSE),"")</f>
        <v/>
      </c>
      <c r="H1058" s="166" t="str">
        <f>IF(K1058&gt;0,VLOOKUP(E1058,支出入力表!F1059:$M$2000,5,FALSE),"")</f>
        <v/>
      </c>
      <c r="I1058" s="168" t="str">
        <f t="shared" si="33"/>
        <v/>
      </c>
      <c r="K1058">
        <f t="shared" si="34"/>
        <v>0</v>
      </c>
      <c r="L1058">
        <f>IF(+支出入力表!M1059="",0,+支出入力表!M1059)</f>
        <v>0</v>
      </c>
      <c r="M1058">
        <f>IF(支出入力表!S1059="",0,支出入力表!S1059)</f>
        <v>0</v>
      </c>
    </row>
    <row r="1059" spans="2:13" x14ac:dyDescent="0.55000000000000004">
      <c r="B1059" s="163" t="str">
        <f>IF(K1059&gt;0,支出入力表!A1060,"")</f>
        <v/>
      </c>
      <c r="C1059" s="164" t="str">
        <f>IF(K1059&gt;0,支出入力表!C1060,"")</f>
        <v/>
      </c>
      <c r="D1059" s="165" t="str">
        <f>IF(K1059&gt;0,支出入力表!E1060,"")</f>
        <v/>
      </c>
      <c r="E1059" s="165" t="str">
        <f>IF(K1059&gt;0,支出入力表!F1060,"")</f>
        <v/>
      </c>
      <c r="F1059" s="164" t="str">
        <f>IF(K1059&gt;0,VLOOKUP(E1059,支出入力表!F1060:$M$2000,3,FALSE),"")</f>
        <v/>
      </c>
      <c r="G1059" s="164" t="str">
        <f>IF(K1059&gt;0,VLOOKUP(E1059,支出入力表!F1060:$M$2000,4,FALSE),"")</f>
        <v/>
      </c>
      <c r="H1059" s="166" t="str">
        <f>IF(K1059&gt;0,VLOOKUP(E1059,支出入力表!F1060:$M$2000,5,FALSE),"")</f>
        <v/>
      </c>
      <c r="I1059" s="168" t="str">
        <f t="shared" si="33"/>
        <v/>
      </c>
      <c r="K1059">
        <f t="shared" si="34"/>
        <v>0</v>
      </c>
      <c r="L1059">
        <f>IF(+支出入力表!M1060="",0,+支出入力表!M1060)</f>
        <v>0</v>
      </c>
      <c r="M1059">
        <f>IF(支出入力表!S1060="",0,支出入力表!S1060)</f>
        <v>0</v>
      </c>
    </row>
    <row r="1060" spans="2:13" x14ac:dyDescent="0.55000000000000004">
      <c r="B1060" s="163" t="str">
        <f>IF(K1060&gt;0,支出入力表!A1061,"")</f>
        <v/>
      </c>
      <c r="C1060" s="164" t="str">
        <f>IF(K1060&gt;0,支出入力表!C1061,"")</f>
        <v/>
      </c>
      <c r="D1060" s="165" t="str">
        <f>IF(K1060&gt;0,支出入力表!E1061,"")</f>
        <v/>
      </c>
      <c r="E1060" s="165" t="str">
        <f>IF(K1060&gt;0,支出入力表!F1061,"")</f>
        <v/>
      </c>
      <c r="F1060" s="164" t="str">
        <f>IF(K1060&gt;0,VLOOKUP(E1060,支出入力表!F1061:$M$2000,3,FALSE),"")</f>
        <v/>
      </c>
      <c r="G1060" s="164" t="str">
        <f>IF(K1060&gt;0,VLOOKUP(E1060,支出入力表!F1061:$M$2000,4,FALSE),"")</f>
        <v/>
      </c>
      <c r="H1060" s="166" t="str">
        <f>IF(K1060&gt;0,VLOOKUP(E1060,支出入力表!F1061:$M$2000,5,FALSE),"")</f>
        <v/>
      </c>
      <c r="I1060" s="168" t="str">
        <f t="shared" si="33"/>
        <v/>
      </c>
      <c r="K1060">
        <f t="shared" si="34"/>
        <v>0</v>
      </c>
      <c r="L1060">
        <f>IF(+支出入力表!M1061="",0,+支出入力表!M1061)</f>
        <v>0</v>
      </c>
      <c r="M1060">
        <f>IF(支出入力表!S1061="",0,支出入力表!S1061)</f>
        <v>0</v>
      </c>
    </row>
    <row r="1061" spans="2:13" x14ac:dyDescent="0.55000000000000004">
      <c r="B1061" s="163" t="str">
        <f>IF(K1061&gt;0,支出入力表!A1062,"")</f>
        <v/>
      </c>
      <c r="C1061" s="164" t="str">
        <f>IF(K1061&gt;0,支出入力表!C1062,"")</f>
        <v/>
      </c>
      <c r="D1061" s="165" t="str">
        <f>IF(K1061&gt;0,支出入力表!E1062,"")</f>
        <v/>
      </c>
      <c r="E1061" s="165" t="str">
        <f>IF(K1061&gt;0,支出入力表!F1062,"")</f>
        <v/>
      </c>
      <c r="F1061" s="164" t="str">
        <f>IF(K1061&gt;0,VLOOKUP(E1061,支出入力表!F1062:$M$2000,3,FALSE),"")</f>
        <v/>
      </c>
      <c r="G1061" s="164" t="str">
        <f>IF(K1061&gt;0,VLOOKUP(E1061,支出入力表!F1062:$M$2000,4,FALSE),"")</f>
        <v/>
      </c>
      <c r="H1061" s="166" t="str">
        <f>IF(K1061&gt;0,VLOOKUP(E1061,支出入力表!F1062:$M$2000,5,FALSE),"")</f>
        <v/>
      </c>
      <c r="I1061" s="168" t="str">
        <f t="shared" si="33"/>
        <v/>
      </c>
      <c r="K1061">
        <f t="shared" si="34"/>
        <v>0</v>
      </c>
      <c r="L1061">
        <f>IF(+支出入力表!M1062="",0,+支出入力表!M1062)</f>
        <v>0</v>
      </c>
      <c r="M1061">
        <f>IF(支出入力表!S1062="",0,支出入力表!S1062)</f>
        <v>0</v>
      </c>
    </row>
    <row r="1062" spans="2:13" x14ac:dyDescent="0.55000000000000004">
      <c r="B1062" s="163" t="str">
        <f>IF(K1062&gt;0,支出入力表!A1063,"")</f>
        <v/>
      </c>
      <c r="C1062" s="164" t="str">
        <f>IF(K1062&gt;0,支出入力表!C1063,"")</f>
        <v/>
      </c>
      <c r="D1062" s="165" t="str">
        <f>IF(K1062&gt;0,支出入力表!E1063,"")</f>
        <v/>
      </c>
      <c r="E1062" s="165" t="str">
        <f>IF(K1062&gt;0,支出入力表!F1063,"")</f>
        <v/>
      </c>
      <c r="F1062" s="164" t="str">
        <f>IF(K1062&gt;0,VLOOKUP(E1062,支出入力表!F1063:$M$2000,3,FALSE),"")</f>
        <v/>
      </c>
      <c r="G1062" s="164" t="str">
        <f>IF(K1062&gt;0,VLOOKUP(E1062,支出入力表!F1063:$M$2000,4,FALSE),"")</f>
        <v/>
      </c>
      <c r="H1062" s="166" t="str">
        <f>IF(K1062&gt;0,VLOOKUP(E1062,支出入力表!F1063:$M$2000,5,FALSE),"")</f>
        <v/>
      </c>
      <c r="I1062" s="168" t="str">
        <f t="shared" si="33"/>
        <v/>
      </c>
      <c r="K1062">
        <f t="shared" si="34"/>
        <v>0</v>
      </c>
      <c r="L1062">
        <f>IF(+支出入力表!M1063="",0,+支出入力表!M1063)</f>
        <v>0</v>
      </c>
      <c r="M1062">
        <f>IF(支出入力表!S1063="",0,支出入力表!S1063)</f>
        <v>0</v>
      </c>
    </row>
    <row r="1063" spans="2:13" x14ac:dyDescent="0.55000000000000004">
      <c r="B1063" s="163" t="str">
        <f>IF(K1063&gt;0,支出入力表!A1064,"")</f>
        <v/>
      </c>
      <c r="C1063" s="164" t="str">
        <f>IF(K1063&gt;0,支出入力表!C1064,"")</f>
        <v/>
      </c>
      <c r="D1063" s="165" t="str">
        <f>IF(K1063&gt;0,支出入力表!E1064,"")</f>
        <v/>
      </c>
      <c r="E1063" s="165" t="str">
        <f>IF(K1063&gt;0,支出入力表!F1064,"")</f>
        <v/>
      </c>
      <c r="F1063" s="164" t="str">
        <f>IF(K1063&gt;0,VLOOKUP(E1063,支出入力表!F1064:$M$2000,3,FALSE),"")</f>
        <v/>
      </c>
      <c r="G1063" s="164" t="str">
        <f>IF(K1063&gt;0,VLOOKUP(E1063,支出入力表!F1064:$M$2000,4,FALSE),"")</f>
        <v/>
      </c>
      <c r="H1063" s="166" t="str">
        <f>IF(K1063&gt;0,VLOOKUP(E1063,支出入力表!F1064:$M$2000,5,FALSE),"")</f>
        <v/>
      </c>
      <c r="I1063" s="168" t="str">
        <f t="shared" si="33"/>
        <v/>
      </c>
      <c r="K1063">
        <f t="shared" si="34"/>
        <v>0</v>
      </c>
      <c r="L1063">
        <f>IF(+支出入力表!M1064="",0,+支出入力表!M1064)</f>
        <v>0</v>
      </c>
      <c r="M1063">
        <f>IF(支出入力表!S1064="",0,支出入力表!S1064)</f>
        <v>0</v>
      </c>
    </row>
    <row r="1064" spans="2:13" x14ac:dyDescent="0.55000000000000004">
      <c r="B1064" s="163" t="str">
        <f>IF(K1064&gt;0,支出入力表!A1065,"")</f>
        <v/>
      </c>
      <c r="C1064" s="164" t="str">
        <f>IF(K1064&gt;0,支出入力表!C1065,"")</f>
        <v/>
      </c>
      <c r="D1064" s="165" t="str">
        <f>IF(K1064&gt;0,支出入力表!E1065,"")</f>
        <v/>
      </c>
      <c r="E1064" s="165" t="str">
        <f>IF(K1064&gt;0,支出入力表!F1065,"")</f>
        <v/>
      </c>
      <c r="F1064" s="164" t="str">
        <f>IF(K1064&gt;0,VLOOKUP(E1064,支出入力表!F1065:$M$2000,3,FALSE),"")</f>
        <v/>
      </c>
      <c r="G1064" s="164" t="str">
        <f>IF(K1064&gt;0,VLOOKUP(E1064,支出入力表!F1065:$M$2000,4,FALSE),"")</f>
        <v/>
      </c>
      <c r="H1064" s="166" t="str">
        <f>IF(K1064&gt;0,VLOOKUP(E1064,支出入力表!F1065:$M$2000,5,FALSE),"")</f>
        <v/>
      </c>
      <c r="I1064" s="168" t="str">
        <f t="shared" si="33"/>
        <v/>
      </c>
      <c r="K1064">
        <f t="shared" si="34"/>
        <v>0</v>
      </c>
      <c r="L1064">
        <f>IF(+支出入力表!M1065="",0,+支出入力表!M1065)</f>
        <v>0</v>
      </c>
      <c r="M1064">
        <f>IF(支出入力表!S1065="",0,支出入力表!S1065)</f>
        <v>0</v>
      </c>
    </row>
    <row r="1065" spans="2:13" x14ac:dyDescent="0.55000000000000004">
      <c r="B1065" s="163" t="str">
        <f>IF(K1065&gt;0,支出入力表!A1066,"")</f>
        <v/>
      </c>
      <c r="C1065" s="164" t="str">
        <f>IF(K1065&gt;0,支出入力表!C1066,"")</f>
        <v/>
      </c>
      <c r="D1065" s="165" t="str">
        <f>IF(K1065&gt;0,支出入力表!E1066,"")</f>
        <v/>
      </c>
      <c r="E1065" s="165" t="str">
        <f>IF(K1065&gt;0,支出入力表!F1066,"")</f>
        <v/>
      </c>
      <c r="F1065" s="164" t="str">
        <f>IF(K1065&gt;0,VLOOKUP(E1065,支出入力表!F1066:$M$2000,3,FALSE),"")</f>
        <v/>
      </c>
      <c r="G1065" s="164" t="str">
        <f>IF(K1065&gt;0,VLOOKUP(E1065,支出入力表!F1066:$M$2000,4,FALSE),"")</f>
        <v/>
      </c>
      <c r="H1065" s="166" t="str">
        <f>IF(K1065&gt;0,VLOOKUP(E1065,支出入力表!F1066:$M$2000,5,FALSE),"")</f>
        <v/>
      </c>
      <c r="I1065" s="168" t="str">
        <f t="shared" si="33"/>
        <v/>
      </c>
      <c r="K1065">
        <f t="shared" si="34"/>
        <v>0</v>
      </c>
      <c r="L1065">
        <f>IF(+支出入力表!M1066="",0,+支出入力表!M1066)</f>
        <v>0</v>
      </c>
      <c r="M1065">
        <f>IF(支出入力表!S1066="",0,支出入力表!S1066)</f>
        <v>0</v>
      </c>
    </row>
    <row r="1066" spans="2:13" x14ac:dyDescent="0.55000000000000004">
      <c r="B1066" s="163" t="str">
        <f>IF(K1066&gt;0,支出入力表!A1067,"")</f>
        <v/>
      </c>
      <c r="C1066" s="164" t="str">
        <f>IF(K1066&gt;0,支出入力表!C1067,"")</f>
        <v/>
      </c>
      <c r="D1066" s="165" t="str">
        <f>IF(K1066&gt;0,支出入力表!E1067,"")</f>
        <v/>
      </c>
      <c r="E1066" s="165" t="str">
        <f>IF(K1066&gt;0,支出入力表!F1067,"")</f>
        <v/>
      </c>
      <c r="F1066" s="164" t="str">
        <f>IF(K1066&gt;0,VLOOKUP(E1066,支出入力表!F1067:$M$2000,3,FALSE),"")</f>
        <v/>
      </c>
      <c r="G1066" s="164" t="str">
        <f>IF(K1066&gt;0,VLOOKUP(E1066,支出入力表!F1067:$M$2000,4,FALSE),"")</f>
        <v/>
      </c>
      <c r="H1066" s="166" t="str">
        <f>IF(K1066&gt;0,VLOOKUP(E1066,支出入力表!F1067:$M$2000,5,FALSE),"")</f>
        <v/>
      </c>
      <c r="I1066" s="168" t="str">
        <f t="shared" si="33"/>
        <v/>
      </c>
      <c r="K1066">
        <f t="shared" si="34"/>
        <v>0</v>
      </c>
      <c r="L1066">
        <f>IF(+支出入力表!M1067="",0,+支出入力表!M1067)</f>
        <v>0</v>
      </c>
      <c r="M1066">
        <f>IF(支出入力表!S1067="",0,支出入力表!S1067)</f>
        <v>0</v>
      </c>
    </row>
    <row r="1067" spans="2:13" x14ac:dyDescent="0.55000000000000004">
      <c r="B1067" s="163" t="str">
        <f>IF(K1067&gt;0,支出入力表!A1068,"")</f>
        <v/>
      </c>
      <c r="C1067" s="164" t="str">
        <f>IF(K1067&gt;0,支出入力表!C1068,"")</f>
        <v/>
      </c>
      <c r="D1067" s="165" t="str">
        <f>IF(K1067&gt;0,支出入力表!E1068,"")</f>
        <v/>
      </c>
      <c r="E1067" s="165" t="str">
        <f>IF(K1067&gt;0,支出入力表!F1068,"")</f>
        <v/>
      </c>
      <c r="F1067" s="164" t="str">
        <f>IF(K1067&gt;0,VLOOKUP(E1067,支出入力表!F1068:$M$2000,3,FALSE),"")</f>
        <v/>
      </c>
      <c r="G1067" s="164" t="str">
        <f>IF(K1067&gt;0,VLOOKUP(E1067,支出入力表!F1068:$M$2000,4,FALSE),"")</f>
        <v/>
      </c>
      <c r="H1067" s="166" t="str">
        <f>IF(K1067&gt;0,VLOOKUP(E1067,支出入力表!F1068:$M$2000,5,FALSE),"")</f>
        <v/>
      </c>
      <c r="I1067" s="168" t="str">
        <f t="shared" si="33"/>
        <v/>
      </c>
      <c r="K1067">
        <f t="shared" si="34"/>
        <v>0</v>
      </c>
      <c r="L1067">
        <f>IF(+支出入力表!M1068="",0,+支出入力表!M1068)</f>
        <v>0</v>
      </c>
      <c r="M1067">
        <f>IF(支出入力表!S1068="",0,支出入力表!S1068)</f>
        <v>0</v>
      </c>
    </row>
    <row r="1068" spans="2:13" x14ac:dyDescent="0.55000000000000004">
      <c r="B1068" s="163" t="str">
        <f>IF(K1068&gt;0,支出入力表!A1069,"")</f>
        <v/>
      </c>
      <c r="C1068" s="164" t="str">
        <f>IF(K1068&gt;0,支出入力表!C1069,"")</f>
        <v/>
      </c>
      <c r="D1068" s="165" t="str">
        <f>IF(K1068&gt;0,支出入力表!E1069,"")</f>
        <v/>
      </c>
      <c r="E1068" s="165" t="str">
        <f>IF(K1068&gt;0,支出入力表!F1069,"")</f>
        <v/>
      </c>
      <c r="F1068" s="164" t="str">
        <f>IF(K1068&gt;0,VLOOKUP(E1068,支出入力表!F1069:$M$2000,3,FALSE),"")</f>
        <v/>
      </c>
      <c r="G1068" s="164" t="str">
        <f>IF(K1068&gt;0,VLOOKUP(E1068,支出入力表!F1069:$M$2000,4,FALSE),"")</f>
        <v/>
      </c>
      <c r="H1068" s="166" t="str">
        <f>IF(K1068&gt;0,VLOOKUP(E1068,支出入力表!F1069:$M$2000,5,FALSE),"")</f>
        <v/>
      </c>
      <c r="I1068" s="168" t="str">
        <f t="shared" si="33"/>
        <v/>
      </c>
      <c r="K1068">
        <f t="shared" si="34"/>
        <v>0</v>
      </c>
      <c r="L1068">
        <f>IF(+支出入力表!M1069="",0,+支出入力表!M1069)</f>
        <v>0</v>
      </c>
      <c r="M1068">
        <f>IF(支出入力表!S1069="",0,支出入力表!S1069)</f>
        <v>0</v>
      </c>
    </row>
    <row r="1069" spans="2:13" x14ac:dyDescent="0.55000000000000004">
      <c r="B1069" s="163" t="str">
        <f>IF(K1069&gt;0,支出入力表!A1070,"")</f>
        <v/>
      </c>
      <c r="C1069" s="164" t="str">
        <f>IF(K1069&gt;0,支出入力表!C1070,"")</f>
        <v/>
      </c>
      <c r="D1069" s="165" t="str">
        <f>IF(K1069&gt;0,支出入力表!E1070,"")</f>
        <v/>
      </c>
      <c r="E1069" s="165" t="str">
        <f>IF(K1069&gt;0,支出入力表!F1070,"")</f>
        <v/>
      </c>
      <c r="F1069" s="164" t="str">
        <f>IF(K1069&gt;0,VLOOKUP(E1069,支出入力表!F1070:$M$2000,3,FALSE),"")</f>
        <v/>
      </c>
      <c r="G1069" s="164" t="str">
        <f>IF(K1069&gt;0,VLOOKUP(E1069,支出入力表!F1070:$M$2000,4,FALSE),"")</f>
        <v/>
      </c>
      <c r="H1069" s="166" t="str">
        <f>IF(K1069&gt;0,VLOOKUP(E1069,支出入力表!F1070:$M$2000,5,FALSE),"")</f>
        <v/>
      </c>
      <c r="I1069" s="168" t="str">
        <f t="shared" si="33"/>
        <v/>
      </c>
      <c r="K1069">
        <f t="shared" si="34"/>
        <v>0</v>
      </c>
      <c r="L1069">
        <f>IF(+支出入力表!M1070="",0,+支出入力表!M1070)</f>
        <v>0</v>
      </c>
      <c r="M1069">
        <f>IF(支出入力表!S1070="",0,支出入力表!S1070)</f>
        <v>0</v>
      </c>
    </row>
    <row r="1070" spans="2:13" x14ac:dyDescent="0.55000000000000004">
      <c r="B1070" s="163" t="str">
        <f>IF(K1070&gt;0,支出入力表!A1071,"")</f>
        <v/>
      </c>
      <c r="C1070" s="164" t="str">
        <f>IF(K1070&gt;0,支出入力表!C1071,"")</f>
        <v/>
      </c>
      <c r="D1070" s="165" t="str">
        <f>IF(K1070&gt;0,支出入力表!E1071,"")</f>
        <v/>
      </c>
      <c r="E1070" s="165" t="str">
        <f>IF(K1070&gt;0,支出入力表!F1071,"")</f>
        <v/>
      </c>
      <c r="F1070" s="164" t="str">
        <f>IF(K1070&gt;0,VLOOKUP(E1070,支出入力表!F1071:$M$2000,3,FALSE),"")</f>
        <v/>
      </c>
      <c r="G1070" s="164" t="str">
        <f>IF(K1070&gt;0,VLOOKUP(E1070,支出入力表!F1071:$M$2000,4,FALSE),"")</f>
        <v/>
      </c>
      <c r="H1070" s="166" t="str">
        <f>IF(K1070&gt;0,VLOOKUP(E1070,支出入力表!F1071:$M$2000,5,FALSE),"")</f>
        <v/>
      </c>
      <c r="I1070" s="168" t="str">
        <f t="shared" si="33"/>
        <v/>
      </c>
      <c r="K1070">
        <f t="shared" si="34"/>
        <v>0</v>
      </c>
      <c r="L1070">
        <f>IF(+支出入力表!M1071="",0,+支出入力表!M1071)</f>
        <v>0</v>
      </c>
      <c r="M1070">
        <f>IF(支出入力表!S1071="",0,支出入力表!S1071)</f>
        <v>0</v>
      </c>
    </row>
    <row r="1071" spans="2:13" x14ac:dyDescent="0.55000000000000004">
      <c r="B1071" s="163" t="str">
        <f>IF(K1071&gt;0,支出入力表!A1072,"")</f>
        <v/>
      </c>
      <c r="C1071" s="164" t="str">
        <f>IF(K1071&gt;0,支出入力表!C1072,"")</f>
        <v/>
      </c>
      <c r="D1071" s="165" t="str">
        <f>IF(K1071&gt;0,支出入力表!E1072,"")</f>
        <v/>
      </c>
      <c r="E1071" s="165" t="str">
        <f>IF(K1071&gt;0,支出入力表!F1072,"")</f>
        <v/>
      </c>
      <c r="F1071" s="164" t="str">
        <f>IF(K1071&gt;0,VLOOKUP(E1071,支出入力表!F1072:$M$2000,3,FALSE),"")</f>
        <v/>
      </c>
      <c r="G1071" s="164" t="str">
        <f>IF(K1071&gt;0,VLOOKUP(E1071,支出入力表!F1072:$M$2000,4,FALSE),"")</f>
        <v/>
      </c>
      <c r="H1071" s="166" t="str">
        <f>IF(K1071&gt;0,VLOOKUP(E1071,支出入力表!F1072:$M$2000,5,FALSE),"")</f>
        <v/>
      </c>
      <c r="I1071" s="168" t="str">
        <f t="shared" si="33"/>
        <v/>
      </c>
      <c r="K1071">
        <f t="shared" si="34"/>
        <v>0</v>
      </c>
      <c r="L1071">
        <f>IF(+支出入力表!M1072="",0,+支出入力表!M1072)</f>
        <v>0</v>
      </c>
      <c r="M1071">
        <f>IF(支出入力表!S1072="",0,支出入力表!S1072)</f>
        <v>0</v>
      </c>
    </row>
    <row r="1072" spans="2:13" x14ac:dyDescent="0.55000000000000004">
      <c r="B1072" s="163" t="str">
        <f>IF(K1072&gt;0,支出入力表!A1073,"")</f>
        <v/>
      </c>
      <c r="C1072" s="164" t="str">
        <f>IF(K1072&gt;0,支出入力表!C1073,"")</f>
        <v/>
      </c>
      <c r="D1072" s="165" t="str">
        <f>IF(K1072&gt;0,支出入力表!E1073,"")</f>
        <v/>
      </c>
      <c r="E1072" s="165" t="str">
        <f>IF(K1072&gt;0,支出入力表!F1073,"")</f>
        <v/>
      </c>
      <c r="F1072" s="164" t="str">
        <f>IF(K1072&gt;0,VLOOKUP(E1072,支出入力表!F1073:$M$2000,3,FALSE),"")</f>
        <v/>
      </c>
      <c r="G1072" s="164" t="str">
        <f>IF(K1072&gt;0,VLOOKUP(E1072,支出入力表!F1073:$M$2000,4,FALSE),"")</f>
        <v/>
      </c>
      <c r="H1072" s="166" t="str">
        <f>IF(K1072&gt;0,VLOOKUP(E1072,支出入力表!F1073:$M$2000,5,FALSE),"")</f>
        <v/>
      </c>
      <c r="I1072" s="168" t="str">
        <f t="shared" si="33"/>
        <v/>
      </c>
      <c r="K1072">
        <f t="shared" si="34"/>
        <v>0</v>
      </c>
      <c r="L1072">
        <f>IF(+支出入力表!M1073="",0,+支出入力表!M1073)</f>
        <v>0</v>
      </c>
      <c r="M1072">
        <f>IF(支出入力表!S1073="",0,支出入力表!S1073)</f>
        <v>0</v>
      </c>
    </row>
    <row r="1073" spans="2:13" x14ac:dyDescent="0.55000000000000004">
      <c r="B1073" s="163" t="str">
        <f>IF(K1073&gt;0,支出入力表!A1074,"")</f>
        <v/>
      </c>
      <c r="C1073" s="164" t="str">
        <f>IF(K1073&gt;0,支出入力表!C1074,"")</f>
        <v/>
      </c>
      <c r="D1073" s="165" t="str">
        <f>IF(K1073&gt;0,支出入力表!E1074,"")</f>
        <v/>
      </c>
      <c r="E1073" s="165" t="str">
        <f>IF(K1073&gt;0,支出入力表!F1074,"")</f>
        <v/>
      </c>
      <c r="F1073" s="164" t="str">
        <f>IF(K1073&gt;0,VLOOKUP(E1073,支出入力表!F1074:$M$2000,3,FALSE),"")</f>
        <v/>
      </c>
      <c r="G1073" s="164" t="str">
        <f>IF(K1073&gt;0,VLOOKUP(E1073,支出入力表!F1074:$M$2000,4,FALSE),"")</f>
        <v/>
      </c>
      <c r="H1073" s="166" t="str">
        <f>IF(K1073&gt;0,VLOOKUP(E1073,支出入力表!F1074:$M$2000,5,FALSE),"")</f>
        <v/>
      </c>
      <c r="I1073" s="168" t="str">
        <f t="shared" si="33"/>
        <v/>
      </c>
      <c r="K1073">
        <f t="shared" si="34"/>
        <v>0</v>
      </c>
      <c r="L1073">
        <f>IF(+支出入力表!M1074="",0,+支出入力表!M1074)</f>
        <v>0</v>
      </c>
      <c r="M1073">
        <f>IF(支出入力表!S1074="",0,支出入力表!S1074)</f>
        <v>0</v>
      </c>
    </row>
    <row r="1074" spans="2:13" x14ac:dyDescent="0.55000000000000004">
      <c r="B1074" s="163" t="str">
        <f>IF(K1074&gt;0,支出入力表!A1075,"")</f>
        <v/>
      </c>
      <c r="C1074" s="164" t="str">
        <f>IF(K1074&gt;0,支出入力表!C1075,"")</f>
        <v/>
      </c>
      <c r="D1074" s="165" t="str">
        <f>IF(K1074&gt;0,支出入力表!E1075,"")</f>
        <v/>
      </c>
      <c r="E1074" s="165" t="str">
        <f>IF(K1074&gt;0,支出入力表!F1075,"")</f>
        <v/>
      </c>
      <c r="F1074" s="164" t="str">
        <f>IF(K1074&gt;0,VLOOKUP(E1074,支出入力表!F1075:$M$2000,3,FALSE),"")</f>
        <v/>
      </c>
      <c r="G1074" s="164" t="str">
        <f>IF(K1074&gt;0,VLOOKUP(E1074,支出入力表!F1075:$M$2000,4,FALSE),"")</f>
        <v/>
      </c>
      <c r="H1074" s="166" t="str">
        <f>IF(K1074&gt;0,VLOOKUP(E1074,支出入力表!F1075:$M$2000,5,FALSE),"")</f>
        <v/>
      </c>
      <c r="I1074" s="168" t="str">
        <f t="shared" si="33"/>
        <v/>
      </c>
      <c r="K1074">
        <f t="shared" si="34"/>
        <v>0</v>
      </c>
      <c r="L1074">
        <f>IF(+支出入力表!M1075="",0,+支出入力表!M1075)</f>
        <v>0</v>
      </c>
      <c r="M1074">
        <f>IF(支出入力表!S1075="",0,支出入力表!S1075)</f>
        <v>0</v>
      </c>
    </row>
    <row r="1075" spans="2:13" x14ac:dyDescent="0.55000000000000004">
      <c r="B1075" s="163" t="str">
        <f>IF(K1075&gt;0,支出入力表!A1076,"")</f>
        <v/>
      </c>
      <c r="C1075" s="164" t="str">
        <f>IF(K1075&gt;0,支出入力表!C1076,"")</f>
        <v/>
      </c>
      <c r="D1075" s="165" t="str">
        <f>IF(K1075&gt;0,支出入力表!E1076,"")</f>
        <v/>
      </c>
      <c r="E1075" s="165" t="str">
        <f>IF(K1075&gt;0,支出入力表!F1076,"")</f>
        <v/>
      </c>
      <c r="F1075" s="164" t="str">
        <f>IF(K1075&gt;0,VLOOKUP(E1075,支出入力表!F1076:$M$2000,3,FALSE),"")</f>
        <v/>
      </c>
      <c r="G1075" s="164" t="str">
        <f>IF(K1075&gt;0,VLOOKUP(E1075,支出入力表!F1076:$M$2000,4,FALSE),"")</f>
        <v/>
      </c>
      <c r="H1075" s="166" t="str">
        <f>IF(K1075&gt;0,VLOOKUP(E1075,支出入力表!F1076:$M$2000,5,FALSE),"")</f>
        <v/>
      </c>
      <c r="I1075" s="168" t="str">
        <f t="shared" si="33"/>
        <v/>
      </c>
      <c r="K1075">
        <f t="shared" si="34"/>
        <v>0</v>
      </c>
      <c r="L1075">
        <f>IF(+支出入力表!M1076="",0,+支出入力表!M1076)</f>
        <v>0</v>
      </c>
      <c r="M1075">
        <f>IF(支出入力表!S1076="",0,支出入力表!S1076)</f>
        <v>0</v>
      </c>
    </row>
    <row r="1076" spans="2:13" x14ac:dyDescent="0.55000000000000004">
      <c r="B1076" s="163" t="str">
        <f>IF(K1076&gt;0,支出入力表!A1077,"")</f>
        <v/>
      </c>
      <c r="C1076" s="164" t="str">
        <f>IF(K1076&gt;0,支出入力表!C1077,"")</f>
        <v/>
      </c>
      <c r="D1076" s="165" t="str">
        <f>IF(K1076&gt;0,支出入力表!E1077,"")</f>
        <v/>
      </c>
      <c r="E1076" s="165" t="str">
        <f>IF(K1076&gt;0,支出入力表!F1077,"")</f>
        <v/>
      </c>
      <c r="F1076" s="164" t="str">
        <f>IF(K1076&gt;0,VLOOKUP(E1076,支出入力表!F1077:$M$2000,3,FALSE),"")</f>
        <v/>
      </c>
      <c r="G1076" s="164" t="str">
        <f>IF(K1076&gt;0,VLOOKUP(E1076,支出入力表!F1077:$M$2000,4,FALSE),"")</f>
        <v/>
      </c>
      <c r="H1076" s="166" t="str">
        <f>IF(K1076&gt;0,VLOOKUP(E1076,支出入力表!F1077:$M$2000,5,FALSE),"")</f>
        <v/>
      </c>
      <c r="I1076" s="168" t="str">
        <f t="shared" si="33"/>
        <v/>
      </c>
      <c r="K1076">
        <f t="shared" si="34"/>
        <v>0</v>
      </c>
      <c r="L1076">
        <f>IF(+支出入力表!M1077="",0,+支出入力表!M1077)</f>
        <v>0</v>
      </c>
      <c r="M1076">
        <f>IF(支出入力表!S1077="",0,支出入力表!S1077)</f>
        <v>0</v>
      </c>
    </row>
    <row r="1077" spans="2:13" x14ac:dyDescent="0.55000000000000004">
      <c r="B1077" s="163" t="str">
        <f>IF(K1077&gt;0,支出入力表!A1078,"")</f>
        <v/>
      </c>
      <c r="C1077" s="164" t="str">
        <f>IF(K1077&gt;0,支出入力表!C1078,"")</f>
        <v/>
      </c>
      <c r="D1077" s="165" t="str">
        <f>IF(K1077&gt;0,支出入力表!E1078,"")</f>
        <v/>
      </c>
      <c r="E1077" s="165" t="str">
        <f>IF(K1077&gt;0,支出入力表!F1078,"")</f>
        <v/>
      </c>
      <c r="F1077" s="164" t="str">
        <f>IF(K1077&gt;0,VLOOKUP(E1077,支出入力表!F1078:$M$2000,3,FALSE),"")</f>
        <v/>
      </c>
      <c r="G1077" s="164" t="str">
        <f>IF(K1077&gt;0,VLOOKUP(E1077,支出入力表!F1078:$M$2000,4,FALSE),"")</f>
        <v/>
      </c>
      <c r="H1077" s="166" t="str">
        <f>IF(K1077&gt;0,VLOOKUP(E1077,支出入力表!F1078:$M$2000,5,FALSE),"")</f>
        <v/>
      </c>
      <c r="I1077" s="168" t="str">
        <f t="shared" si="33"/>
        <v/>
      </c>
      <c r="K1077">
        <f t="shared" si="34"/>
        <v>0</v>
      </c>
      <c r="L1077">
        <f>IF(+支出入力表!M1078="",0,+支出入力表!M1078)</f>
        <v>0</v>
      </c>
      <c r="M1077">
        <f>IF(支出入力表!S1078="",0,支出入力表!S1078)</f>
        <v>0</v>
      </c>
    </row>
    <row r="1078" spans="2:13" x14ac:dyDescent="0.55000000000000004">
      <c r="B1078" s="163" t="str">
        <f>IF(K1078&gt;0,支出入力表!A1079,"")</f>
        <v/>
      </c>
      <c r="C1078" s="164" t="str">
        <f>IF(K1078&gt;0,支出入力表!C1079,"")</f>
        <v/>
      </c>
      <c r="D1078" s="165" t="str">
        <f>IF(K1078&gt;0,支出入力表!E1079,"")</f>
        <v/>
      </c>
      <c r="E1078" s="165" t="str">
        <f>IF(K1078&gt;0,支出入力表!F1079,"")</f>
        <v/>
      </c>
      <c r="F1078" s="164" t="str">
        <f>IF(K1078&gt;0,VLOOKUP(E1078,支出入力表!F1079:$M$2000,3,FALSE),"")</f>
        <v/>
      </c>
      <c r="G1078" s="164" t="str">
        <f>IF(K1078&gt;0,VLOOKUP(E1078,支出入力表!F1079:$M$2000,4,FALSE),"")</f>
        <v/>
      </c>
      <c r="H1078" s="166" t="str">
        <f>IF(K1078&gt;0,VLOOKUP(E1078,支出入力表!F1079:$M$2000,5,FALSE),"")</f>
        <v/>
      </c>
      <c r="I1078" s="168" t="str">
        <f t="shared" si="33"/>
        <v/>
      </c>
      <c r="K1078">
        <f t="shared" si="34"/>
        <v>0</v>
      </c>
      <c r="L1078">
        <f>IF(+支出入力表!M1079="",0,+支出入力表!M1079)</f>
        <v>0</v>
      </c>
      <c r="M1078">
        <f>IF(支出入力表!S1079="",0,支出入力表!S1079)</f>
        <v>0</v>
      </c>
    </row>
    <row r="1079" spans="2:13" x14ac:dyDescent="0.55000000000000004">
      <c r="B1079" s="163" t="str">
        <f>IF(K1079&gt;0,支出入力表!A1080,"")</f>
        <v/>
      </c>
      <c r="C1079" s="164" t="str">
        <f>IF(K1079&gt;0,支出入力表!C1080,"")</f>
        <v/>
      </c>
      <c r="D1079" s="165" t="str">
        <f>IF(K1079&gt;0,支出入力表!E1080,"")</f>
        <v/>
      </c>
      <c r="E1079" s="165" t="str">
        <f>IF(K1079&gt;0,支出入力表!F1080,"")</f>
        <v/>
      </c>
      <c r="F1079" s="164" t="str">
        <f>IF(K1079&gt;0,VLOOKUP(E1079,支出入力表!F1080:$M$2000,3,FALSE),"")</f>
        <v/>
      </c>
      <c r="G1079" s="164" t="str">
        <f>IF(K1079&gt;0,VLOOKUP(E1079,支出入力表!F1080:$M$2000,4,FALSE),"")</f>
        <v/>
      </c>
      <c r="H1079" s="166" t="str">
        <f>IF(K1079&gt;0,VLOOKUP(E1079,支出入力表!F1080:$M$2000,5,FALSE),"")</f>
        <v/>
      </c>
      <c r="I1079" s="168" t="str">
        <f t="shared" si="33"/>
        <v/>
      </c>
      <c r="K1079">
        <f t="shared" si="34"/>
        <v>0</v>
      </c>
      <c r="L1079">
        <f>IF(+支出入力表!M1080="",0,+支出入力表!M1080)</f>
        <v>0</v>
      </c>
      <c r="M1079">
        <f>IF(支出入力表!S1080="",0,支出入力表!S1080)</f>
        <v>0</v>
      </c>
    </row>
    <row r="1080" spans="2:13" x14ac:dyDescent="0.55000000000000004">
      <c r="B1080" s="163" t="str">
        <f>IF(K1080&gt;0,支出入力表!A1081,"")</f>
        <v/>
      </c>
      <c r="C1080" s="164" t="str">
        <f>IF(K1080&gt;0,支出入力表!C1081,"")</f>
        <v/>
      </c>
      <c r="D1080" s="165" t="str">
        <f>IF(K1080&gt;0,支出入力表!E1081,"")</f>
        <v/>
      </c>
      <c r="E1080" s="165" t="str">
        <f>IF(K1080&gt;0,支出入力表!F1081,"")</f>
        <v/>
      </c>
      <c r="F1080" s="164" t="str">
        <f>IF(K1080&gt;0,VLOOKUP(E1080,支出入力表!F1081:$M$2000,3,FALSE),"")</f>
        <v/>
      </c>
      <c r="G1080" s="164" t="str">
        <f>IF(K1080&gt;0,VLOOKUP(E1080,支出入力表!F1081:$M$2000,4,FALSE),"")</f>
        <v/>
      </c>
      <c r="H1080" s="166" t="str">
        <f>IF(K1080&gt;0,VLOOKUP(E1080,支出入力表!F1081:$M$2000,5,FALSE),"")</f>
        <v/>
      </c>
      <c r="I1080" s="168" t="str">
        <f t="shared" si="33"/>
        <v/>
      </c>
      <c r="K1080">
        <f t="shared" si="34"/>
        <v>0</v>
      </c>
      <c r="L1080">
        <f>IF(+支出入力表!M1081="",0,+支出入力表!M1081)</f>
        <v>0</v>
      </c>
      <c r="M1080">
        <f>IF(支出入力表!S1081="",0,支出入力表!S1081)</f>
        <v>0</v>
      </c>
    </row>
    <row r="1081" spans="2:13" x14ac:dyDescent="0.55000000000000004">
      <c r="B1081" s="163" t="str">
        <f>IF(K1081&gt;0,支出入力表!A1082,"")</f>
        <v/>
      </c>
      <c r="C1081" s="164" t="str">
        <f>IF(K1081&gt;0,支出入力表!C1082,"")</f>
        <v/>
      </c>
      <c r="D1081" s="165" t="str">
        <f>IF(K1081&gt;0,支出入力表!E1082,"")</f>
        <v/>
      </c>
      <c r="E1081" s="165" t="str">
        <f>IF(K1081&gt;0,支出入力表!F1082,"")</f>
        <v/>
      </c>
      <c r="F1081" s="164" t="str">
        <f>IF(K1081&gt;0,VLOOKUP(E1081,支出入力表!F1082:$M$2000,3,FALSE),"")</f>
        <v/>
      </c>
      <c r="G1081" s="164" t="str">
        <f>IF(K1081&gt;0,VLOOKUP(E1081,支出入力表!F1082:$M$2000,4,FALSE),"")</f>
        <v/>
      </c>
      <c r="H1081" s="166" t="str">
        <f>IF(K1081&gt;0,VLOOKUP(E1081,支出入力表!F1082:$M$2000,5,FALSE),"")</f>
        <v/>
      </c>
      <c r="I1081" s="168" t="str">
        <f t="shared" si="33"/>
        <v/>
      </c>
      <c r="K1081">
        <f t="shared" si="34"/>
        <v>0</v>
      </c>
      <c r="L1081">
        <f>IF(+支出入力表!M1082="",0,+支出入力表!M1082)</f>
        <v>0</v>
      </c>
      <c r="M1081">
        <f>IF(支出入力表!S1082="",0,支出入力表!S1082)</f>
        <v>0</v>
      </c>
    </row>
    <row r="1082" spans="2:13" x14ac:dyDescent="0.55000000000000004">
      <c r="B1082" s="163" t="str">
        <f>IF(K1082&gt;0,支出入力表!A1083,"")</f>
        <v/>
      </c>
      <c r="C1082" s="164" t="str">
        <f>IF(K1082&gt;0,支出入力表!C1083,"")</f>
        <v/>
      </c>
      <c r="D1082" s="165" t="str">
        <f>IF(K1082&gt;0,支出入力表!E1083,"")</f>
        <v/>
      </c>
      <c r="E1082" s="165" t="str">
        <f>IF(K1082&gt;0,支出入力表!F1083,"")</f>
        <v/>
      </c>
      <c r="F1082" s="164" t="str">
        <f>IF(K1082&gt;0,VLOOKUP(E1082,支出入力表!F1083:$M$2000,3,FALSE),"")</f>
        <v/>
      </c>
      <c r="G1082" s="164" t="str">
        <f>IF(K1082&gt;0,VLOOKUP(E1082,支出入力表!F1083:$M$2000,4,FALSE),"")</f>
        <v/>
      </c>
      <c r="H1082" s="166" t="str">
        <f>IF(K1082&gt;0,VLOOKUP(E1082,支出入力表!F1083:$M$2000,5,FALSE),"")</f>
        <v/>
      </c>
      <c r="I1082" s="168" t="str">
        <f t="shared" si="33"/>
        <v/>
      </c>
      <c r="K1082">
        <f t="shared" si="34"/>
        <v>0</v>
      </c>
      <c r="L1082">
        <f>IF(+支出入力表!M1083="",0,+支出入力表!M1083)</f>
        <v>0</v>
      </c>
      <c r="M1082">
        <f>IF(支出入力表!S1083="",0,支出入力表!S1083)</f>
        <v>0</v>
      </c>
    </row>
    <row r="1083" spans="2:13" x14ac:dyDescent="0.55000000000000004">
      <c r="B1083" s="163" t="str">
        <f>IF(K1083&gt;0,支出入力表!A1084,"")</f>
        <v/>
      </c>
      <c r="C1083" s="164" t="str">
        <f>IF(K1083&gt;0,支出入力表!C1084,"")</f>
        <v/>
      </c>
      <c r="D1083" s="165" t="str">
        <f>IF(K1083&gt;0,支出入力表!E1084,"")</f>
        <v/>
      </c>
      <c r="E1083" s="165" t="str">
        <f>IF(K1083&gt;0,支出入力表!F1084,"")</f>
        <v/>
      </c>
      <c r="F1083" s="164" t="str">
        <f>IF(K1083&gt;0,VLOOKUP(E1083,支出入力表!F1084:$M$2000,3,FALSE),"")</f>
        <v/>
      </c>
      <c r="G1083" s="164" t="str">
        <f>IF(K1083&gt;0,VLOOKUP(E1083,支出入力表!F1084:$M$2000,4,FALSE),"")</f>
        <v/>
      </c>
      <c r="H1083" s="166" t="str">
        <f>IF(K1083&gt;0,VLOOKUP(E1083,支出入力表!F1084:$M$2000,5,FALSE),"")</f>
        <v/>
      </c>
      <c r="I1083" s="168" t="str">
        <f t="shared" si="33"/>
        <v/>
      </c>
      <c r="K1083">
        <f t="shared" si="34"/>
        <v>0</v>
      </c>
      <c r="L1083">
        <f>IF(+支出入力表!M1084="",0,+支出入力表!M1084)</f>
        <v>0</v>
      </c>
      <c r="M1083">
        <f>IF(支出入力表!S1084="",0,支出入力表!S1084)</f>
        <v>0</v>
      </c>
    </row>
    <row r="1084" spans="2:13" x14ac:dyDescent="0.55000000000000004">
      <c r="B1084" s="163" t="str">
        <f>IF(K1084&gt;0,支出入力表!A1085,"")</f>
        <v/>
      </c>
      <c r="C1084" s="164" t="str">
        <f>IF(K1084&gt;0,支出入力表!C1085,"")</f>
        <v/>
      </c>
      <c r="D1084" s="165" t="str">
        <f>IF(K1084&gt;0,支出入力表!E1085,"")</f>
        <v/>
      </c>
      <c r="E1084" s="165" t="str">
        <f>IF(K1084&gt;0,支出入力表!F1085,"")</f>
        <v/>
      </c>
      <c r="F1084" s="164" t="str">
        <f>IF(K1084&gt;0,VLOOKUP(E1084,支出入力表!F1085:$M$2000,3,FALSE),"")</f>
        <v/>
      </c>
      <c r="G1084" s="164" t="str">
        <f>IF(K1084&gt;0,VLOOKUP(E1084,支出入力表!F1085:$M$2000,4,FALSE),"")</f>
        <v/>
      </c>
      <c r="H1084" s="166" t="str">
        <f>IF(K1084&gt;0,VLOOKUP(E1084,支出入力表!F1085:$M$2000,5,FALSE),"")</f>
        <v/>
      </c>
      <c r="I1084" s="168" t="str">
        <f t="shared" si="33"/>
        <v/>
      </c>
      <c r="K1084">
        <f t="shared" si="34"/>
        <v>0</v>
      </c>
      <c r="L1084">
        <f>IF(+支出入力表!M1085="",0,+支出入力表!M1085)</f>
        <v>0</v>
      </c>
      <c r="M1084">
        <f>IF(支出入力表!S1085="",0,支出入力表!S1085)</f>
        <v>0</v>
      </c>
    </row>
    <row r="1085" spans="2:13" x14ac:dyDescent="0.55000000000000004">
      <c r="B1085" s="163" t="str">
        <f>IF(K1085&gt;0,支出入力表!A1086,"")</f>
        <v/>
      </c>
      <c r="C1085" s="164" t="str">
        <f>IF(K1085&gt;0,支出入力表!C1086,"")</f>
        <v/>
      </c>
      <c r="D1085" s="165" t="str">
        <f>IF(K1085&gt;0,支出入力表!E1086,"")</f>
        <v/>
      </c>
      <c r="E1085" s="165" t="str">
        <f>IF(K1085&gt;0,支出入力表!F1086,"")</f>
        <v/>
      </c>
      <c r="F1085" s="164" t="str">
        <f>IF(K1085&gt;0,VLOOKUP(E1085,支出入力表!F1086:$M$2000,3,FALSE),"")</f>
        <v/>
      </c>
      <c r="G1085" s="164" t="str">
        <f>IF(K1085&gt;0,VLOOKUP(E1085,支出入力表!F1086:$M$2000,4,FALSE),"")</f>
        <v/>
      </c>
      <c r="H1085" s="166" t="str">
        <f>IF(K1085&gt;0,VLOOKUP(E1085,支出入力表!F1086:$M$2000,5,FALSE),"")</f>
        <v/>
      </c>
      <c r="I1085" s="168" t="str">
        <f t="shared" si="33"/>
        <v/>
      </c>
      <c r="K1085">
        <f t="shared" si="34"/>
        <v>0</v>
      </c>
      <c r="L1085">
        <f>IF(+支出入力表!M1086="",0,+支出入力表!M1086)</f>
        <v>0</v>
      </c>
      <c r="M1085">
        <f>IF(支出入力表!S1086="",0,支出入力表!S1086)</f>
        <v>0</v>
      </c>
    </row>
    <row r="1086" spans="2:13" x14ac:dyDescent="0.55000000000000004">
      <c r="B1086" s="163" t="str">
        <f>IF(K1086&gt;0,支出入力表!A1087,"")</f>
        <v/>
      </c>
      <c r="C1086" s="164" t="str">
        <f>IF(K1086&gt;0,支出入力表!C1087,"")</f>
        <v/>
      </c>
      <c r="D1086" s="165" t="str">
        <f>IF(K1086&gt;0,支出入力表!E1087,"")</f>
        <v/>
      </c>
      <c r="E1086" s="165" t="str">
        <f>IF(K1086&gt;0,支出入力表!F1087,"")</f>
        <v/>
      </c>
      <c r="F1086" s="164" t="str">
        <f>IF(K1086&gt;0,VLOOKUP(E1086,支出入力表!F1087:$M$2000,3,FALSE),"")</f>
        <v/>
      </c>
      <c r="G1086" s="164" t="str">
        <f>IF(K1086&gt;0,VLOOKUP(E1086,支出入力表!F1087:$M$2000,4,FALSE),"")</f>
        <v/>
      </c>
      <c r="H1086" s="166" t="str">
        <f>IF(K1086&gt;0,VLOOKUP(E1086,支出入力表!F1087:$M$2000,5,FALSE),"")</f>
        <v/>
      </c>
      <c r="I1086" s="168" t="str">
        <f t="shared" si="33"/>
        <v/>
      </c>
      <c r="K1086">
        <f t="shared" si="34"/>
        <v>0</v>
      </c>
      <c r="L1086">
        <f>IF(+支出入力表!M1087="",0,+支出入力表!M1087)</f>
        <v>0</v>
      </c>
      <c r="M1086">
        <f>IF(支出入力表!S1087="",0,支出入力表!S1087)</f>
        <v>0</v>
      </c>
    </row>
    <row r="1087" spans="2:13" x14ac:dyDescent="0.55000000000000004">
      <c r="B1087" s="163" t="str">
        <f>IF(K1087&gt;0,支出入力表!A1088,"")</f>
        <v/>
      </c>
      <c r="C1087" s="164" t="str">
        <f>IF(K1087&gt;0,支出入力表!C1088,"")</f>
        <v/>
      </c>
      <c r="D1087" s="165" t="str">
        <f>IF(K1087&gt;0,支出入力表!E1088,"")</f>
        <v/>
      </c>
      <c r="E1087" s="165" t="str">
        <f>IF(K1087&gt;0,支出入力表!F1088,"")</f>
        <v/>
      </c>
      <c r="F1087" s="164" t="str">
        <f>IF(K1087&gt;0,VLOOKUP(E1087,支出入力表!F1088:$M$2000,3,FALSE),"")</f>
        <v/>
      </c>
      <c r="G1087" s="164" t="str">
        <f>IF(K1087&gt;0,VLOOKUP(E1087,支出入力表!F1088:$M$2000,4,FALSE),"")</f>
        <v/>
      </c>
      <c r="H1087" s="166" t="str">
        <f>IF(K1087&gt;0,VLOOKUP(E1087,支出入力表!F1088:$M$2000,5,FALSE),"")</f>
        <v/>
      </c>
      <c r="I1087" s="168" t="str">
        <f t="shared" si="33"/>
        <v/>
      </c>
      <c r="K1087">
        <f t="shared" si="34"/>
        <v>0</v>
      </c>
      <c r="L1087">
        <f>IF(+支出入力表!M1088="",0,+支出入力表!M1088)</f>
        <v>0</v>
      </c>
      <c r="M1087">
        <f>IF(支出入力表!S1088="",0,支出入力表!S1088)</f>
        <v>0</v>
      </c>
    </row>
    <row r="1088" spans="2:13" x14ac:dyDescent="0.55000000000000004">
      <c r="B1088" s="163" t="str">
        <f>IF(K1088&gt;0,支出入力表!A1089,"")</f>
        <v/>
      </c>
      <c r="C1088" s="164" t="str">
        <f>IF(K1088&gt;0,支出入力表!C1089,"")</f>
        <v/>
      </c>
      <c r="D1088" s="165" t="str">
        <f>IF(K1088&gt;0,支出入力表!E1089,"")</f>
        <v/>
      </c>
      <c r="E1088" s="165" t="str">
        <f>IF(K1088&gt;0,支出入力表!F1089,"")</f>
        <v/>
      </c>
      <c r="F1088" s="164" t="str">
        <f>IF(K1088&gt;0,VLOOKUP(E1088,支出入力表!F1089:$M$2000,3,FALSE),"")</f>
        <v/>
      </c>
      <c r="G1088" s="164" t="str">
        <f>IF(K1088&gt;0,VLOOKUP(E1088,支出入力表!F1089:$M$2000,4,FALSE),"")</f>
        <v/>
      </c>
      <c r="H1088" s="166" t="str">
        <f>IF(K1088&gt;0,VLOOKUP(E1088,支出入力表!F1089:$M$2000,5,FALSE),"")</f>
        <v/>
      </c>
      <c r="I1088" s="168" t="str">
        <f t="shared" si="33"/>
        <v/>
      </c>
      <c r="K1088">
        <f t="shared" si="34"/>
        <v>0</v>
      </c>
      <c r="L1088">
        <f>IF(+支出入力表!M1089="",0,+支出入力表!M1089)</f>
        <v>0</v>
      </c>
      <c r="M1088">
        <f>IF(支出入力表!S1089="",0,支出入力表!S1089)</f>
        <v>0</v>
      </c>
    </row>
    <row r="1089" spans="2:13" x14ac:dyDescent="0.55000000000000004">
      <c r="B1089" s="163" t="str">
        <f>IF(K1089&gt;0,支出入力表!A1090,"")</f>
        <v/>
      </c>
      <c r="C1089" s="164" t="str">
        <f>IF(K1089&gt;0,支出入力表!C1090,"")</f>
        <v/>
      </c>
      <c r="D1089" s="165" t="str">
        <f>IF(K1089&gt;0,支出入力表!E1090,"")</f>
        <v/>
      </c>
      <c r="E1089" s="165" t="str">
        <f>IF(K1089&gt;0,支出入力表!F1090,"")</f>
        <v/>
      </c>
      <c r="F1089" s="164" t="str">
        <f>IF(K1089&gt;0,VLOOKUP(E1089,支出入力表!F1090:$M$2000,3,FALSE),"")</f>
        <v/>
      </c>
      <c r="G1089" s="164" t="str">
        <f>IF(K1089&gt;0,VLOOKUP(E1089,支出入力表!F1090:$M$2000,4,FALSE),"")</f>
        <v/>
      </c>
      <c r="H1089" s="166" t="str">
        <f>IF(K1089&gt;0,VLOOKUP(E1089,支出入力表!F1090:$M$2000,5,FALSE),"")</f>
        <v/>
      </c>
      <c r="I1089" s="168" t="str">
        <f t="shared" si="33"/>
        <v/>
      </c>
      <c r="K1089">
        <f t="shared" si="34"/>
        <v>0</v>
      </c>
      <c r="L1089">
        <f>IF(+支出入力表!M1090="",0,+支出入力表!M1090)</f>
        <v>0</v>
      </c>
      <c r="M1089">
        <f>IF(支出入力表!S1090="",0,支出入力表!S1090)</f>
        <v>0</v>
      </c>
    </row>
    <row r="1090" spans="2:13" x14ac:dyDescent="0.55000000000000004">
      <c r="B1090" s="163" t="str">
        <f>IF(K1090&gt;0,支出入力表!A1091,"")</f>
        <v/>
      </c>
      <c r="C1090" s="164" t="str">
        <f>IF(K1090&gt;0,支出入力表!C1091,"")</f>
        <v/>
      </c>
      <c r="D1090" s="165" t="str">
        <f>IF(K1090&gt;0,支出入力表!E1091,"")</f>
        <v/>
      </c>
      <c r="E1090" s="165" t="str">
        <f>IF(K1090&gt;0,支出入力表!F1091,"")</f>
        <v/>
      </c>
      <c r="F1090" s="164" t="str">
        <f>IF(K1090&gt;0,VLOOKUP(E1090,支出入力表!F1091:$M$2000,3,FALSE),"")</f>
        <v/>
      </c>
      <c r="G1090" s="164" t="str">
        <f>IF(K1090&gt;0,VLOOKUP(E1090,支出入力表!F1091:$M$2000,4,FALSE),"")</f>
        <v/>
      </c>
      <c r="H1090" s="166" t="str">
        <f>IF(K1090&gt;0,VLOOKUP(E1090,支出入力表!F1091:$M$2000,5,FALSE),"")</f>
        <v/>
      </c>
      <c r="I1090" s="168" t="str">
        <f t="shared" si="33"/>
        <v/>
      </c>
      <c r="K1090">
        <f t="shared" si="34"/>
        <v>0</v>
      </c>
      <c r="L1090">
        <f>IF(+支出入力表!M1091="",0,+支出入力表!M1091)</f>
        <v>0</v>
      </c>
      <c r="M1090">
        <f>IF(支出入力表!S1091="",0,支出入力表!S1091)</f>
        <v>0</v>
      </c>
    </row>
    <row r="1091" spans="2:13" x14ac:dyDescent="0.55000000000000004">
      <c r="B1091" s="163" t="str">
        <f>IF(K1091&gt;0,支出入力表!A1092,"")</f>
        <v/>
      </c>
      <c r="C1091" s="164" t="str">
        <f>IF(K1091&gt;0,支出入力表!C1092,"")</f>
        <v/>
      </c>
      <c r="D1091" s="165" t="str">
        <f>IF(K1091&gt;0,支出入力表!E1092,"")</f>
        <v/>
      </c>
      <c r="E1091" s="165" t="str">
        <f>IF(K1091&gt;0,支出入力表!F1092,"")</f>
        <v/>
      </c>
      <c r="F1091" s="164" t="str">
        <f>IF(K1091&gt;0,VLOOKUP(E1091,支出入力表!F1092:$M$2000,3,FALSE),"")</f>
        <v/>
      </c>
      <c r="G1091" s="164" t="str">
        <f>IF(K1091&gt;0,VLOOKUP(E1091,支出入力表!F1092:$M$2000,4,FALSE),"")</f>
        <v/>
      </c>
      <c r="H1091" s="166" t="str">
        <f>IF(K1091&gt;0,VLOOKUP(E1091,支出入力表!F1092:$M$2000,5,FALSE),"")</f>
        <v/>
      </c>
      <c r="I1091" s="168" t="str">
        <f t="shared" si="33"/>
        <v/>
      </c>
      <c r="K1091">
        <f t="shared" si="34"/>
        <v>0</v>
      </c>
      <c r="L1091">
        <f>IF(+支出入力表!M1092="",0,+支出入力表!M1092)</f>
        <v>0</v>
      </c>
      <c r="M1091">
        <f>IF(支出入力表!S1092="",0,支出入力表!S1092)</f>
        <v>0</v>
      </c>
    </row>
    <row r="1092" spans="2:13" x14ac:dyDescent="0.55000000000000004">
      <c r="B1092" s="163" t="str">
        <f>IF(K1092&gt;0,支出入力表!A1093,"")</f>
        <v/>
      </c>
      <c r="C1092" s="164" t="str">
        <f>IF(K1092&gt;0,支出入力表!C1093,"")</f>
        <v/>
      </c>
      <c r="D1092" s="165" t="str">
        <f>IF(K1092&gt;0,支出入力表!E1093,"")</f>
        <v/>
      </c>
      <c r="E1092" s="165" t="str">
        <f>IF(K1092&gt;0,支出入力表!F1093,"")</f>
        <v/>
      </c>
      <c r="F1092" s="164" t="str">
        <f>IF(K1092&gt;0,VLOOKUP(E1092,支出入力表!F1093:$M$2000,3,FALSE),"")</f>
        <v/>
      </c>
      <c r="G1092" s="164" t="str">
        <f>IF(K1092&gt;0,VLOOKUP(E1092,支出入力表!F1093:$M$2000,4,FALSE),"")</f>
        <v/>
      </c>
      <c r="H1092" s="166" t="str">
        <f>IF(K1092&gt;0,VLOOKUP(E1092,支出入力表!F1093:$M$2000,5,FALSE),"")</f>
        <v/>
      </c>
      <c r="I1092" s="168" t="str">
        <f t="shared" si="33"/>
        <v/>
      </c>
      <c r="K1092">
        <f t="shared" si="34"/>
        <v>0</v>
      </c>
      <c r="L1092">
        <f>IF(+支出入力表!M1093="",0,+支出入力表!M1093)</f>
        <v>0</v>
      </c>
      <c r="M1092">
        <f>IF(支出入力表!S1093="",0,支出入力表!S1093)</f>
        <v>0</v>
      </c>
    </row>
    <row r="1093" spans="2:13" x14ac:dyDescent="0.55000000000000004">
      <c r="B1093" s="163" t="str">
        <f>IF(K1093&gt;0,支出入力表!A1094,"")</f>
        <v/>
      </c>
      <c r="C1093" s="164" t="str">
        <f>IF(K1093&gt;0,支出入力表!C1094,"")</f>
        <v/>
      </c>
      <c r="D1093" s="165" t="str">
        <f>IF(K1093&gt;0,支出入力表!E1094,"")</f>
        <v/>
      </c>
      <c r="E1093" s="165" t="str">
        <f>IF(K1093&gt;0,支出入力表!F1094,"")</f>
        <v/>
      </c>
      <c r="F1093" s="164" t="str">
        <f>IF(K1093&gt;0,VLOOKUP(E1093,支出入力表!F1094:$M$2000,3,FALSE),"")</f>
        <v/>
      </c>
      <c r="G1093" s="164" t="str">
        <f>IF(K1093&gt;0,VLOOKUP(E1093,支出入力表!F1094:$M$2000,4,FALSE),"")</f>
        <v/>
      </c>
      <c r="H1093" s="166" t="str">
        <f>IF(K1093&gt;0,VLOOKUP(E1093,支出入力表!F1094:$M$2000,5,FALSE),"")</f>
        <v/>
      </c>
      <c r="I1093" s="168" t="str">
        <f t="shared" si="33"/>
        <v/>
      </c>
      <c r="K1093">
        <f t="shared" si="34"/>
        <v>0</v>
      </c>
      <c r="L1093">
        <f>IF(+支出入力表!M1094="",0,+支出入力表!M1094)</f>
        <v>0</v>
      </c>
      <c r="M1093">
        <f>IF(支出入力表!S1094="",0,支出入力表!S1094)</f>
        <v>0</v>
      </c>
    </row>
    <row r="1094" spans="2:13" x14ac:dyDescent="0.55000000000000004">
      <c r="B1094" s="163" t="str">
        <f>IF(K1094&gt;0,支出入力表!A1095,"")</f>
        <v/>
      </c>
      <c r="C1094" s="164" t="str">
        <f>IF(K1094&gt;0,支出入力表!C1095,"")</f>
        <v/>
      </c>
      <c r="D1094" s="165" t="str">
        <f>IF(K1094&gt;0,支出入力表!E1095,"")</f>
        <v/>
      </c>
      <c r="E1094" s="165" t="str">
        <f>IF(K1094&gt;0,支出入力表!F1095,"")</f>
        <v/>
      </c>
      <c r="F1094" s="164" t="str">
        <f>IF(K1094&gt;0,VLOOKUP(E1094,支出入力表!F1095:$M$2000,3,FALSE),"")</f>
        <v/>
      </c>
      <c r="G1094" s="164" t="str">
        <f>IF(K1094&gt;0,VLOOKUP(E1094,支出入力表!F1095:$M$2000,4,FALSE),"")</f>
        <v/>
      </c>
      <c r="H1094" s="166" t="str">
        <f>IF(K1094&gt;0,VLOOKUP(E1094,支出入力表!F1095:$M$2000,5,FALSE),"")</f>
        <v/>
      </c>
      <c r="I1094" s="168" t="str">
        <f t="shared" ref="I1094:I1157" si="35">IF(K1094&gt;0,K1094,"")</f>
        <v/>
      </c>
      <c r="K1094">
        <f t="shared" ref="K1094:K1157" si="36">+L1094+M1094</f>
        <v>0</v>
      </c>
      <c r="L1094">
        <f>IF(+支出入力表!M1095="",0,+支出入力表!M1095)</f>
        <v>0</v>
      </c>
      <c r="M1094">
        <f>IF(支出入力表!S1095="",0,支出入力表!S1095)</f>
        <v>0</v>
      </c>
    </row>
    <row r="1095" spans="2:13" x14ac:dyDescent="0.55000000000000004">
      <c r="B1095" s="163" t="str">
        <f>IF(K1095&gt;0,支出入力表!A1096,"")</f>
        <v/>
      </c>
      <c r="C1095" s="164" t="str">
        <f>IF(K1095&gt;0,支出入力表!C1096,"")</f>
        <v/>
      </c>
      <c r="D1095" s="165" t="str">
        <f>IF(K1095&gt;0,支出入力表!E1096,"")</f>
        <v/>
      </c>
      <c r="E1095" s="165" t="str">
        <f>IF(K1095&gt;0,支出入力表!F1096,"")</f>
        <v/>
      </c>
      <c r="F1095" s="164" t="str">
        <f>IF(K1095&gt;0,VLOOKUP(E1095,支出入力表!F1096:$M$2000,3,FALSE),"")</f>
        <v/>
      </c>
      <c r="G1095" s="164" t="str">
        <f>IF(K1095&gt;0,VLOOKUP(E1095,支出入力表!F1096:$M$2000,4,FALSE),"")</f>
        <v/>
      </c>
      <c r="H1095" s="166" t="str">
        <f>IF(K1095&gt;0,VLOOKUP(E1095,支出入力表!F1096:$M$2000,5,FALSE),"")</f>
        <v/>
      </c>
      <c r="I1095" s="168" t="str">
        <f t="shared" si="35"/>
        <v/>
      </c>
      <c r="K1095">
        <f t="shared" si="36"/>
        <v>0</v>
      </c>
      <c r="L1095">
        <f>IF(+支出入力表!M1096="",0,+支出入力表!M1096)</f>
        <v>0</v>
      </c>
      <c r="M1095">
        <f>IF(支出入力表!S1096="",0,支出入力表!S1096)</f>
        <v>0</v>
      </c>
    </row>
    <row r="1096" spans="2:13" x14ac:dyDescent="0.55000000000000004">
      <c r="B1096" s="163" t="str">
        <f>IF(K1096&gt;0,支出入力表!A1097,"")</f>
        <v/>
      </c>
      <c r="C1096" s="164" t="str">
        <f>IF(K1096&gt;0,支出入力表!C1097,"")</f>
        <v/>
      </c>
      <c r="D1096" s="165" t="str">
        <f>IF(K1096&gt;0,支出入力表!E1097,"")</f>
        <v/>
      </c>
      <c r="E1096" s="165" t="str">
        <f>IF(K1096&gt;0,支出入力表!F1097,"")</f>
        <v/>
      </c>
      <c r="F1096" s="164" t="str">
        <f>IF(K1096&gt;0,VLOOKUP(E1096,支出入力表!F1097:$M$2000,3,FALSE),"")</f>
        <v/>
      </c>
      <c r="G1096" s="164" t="str">
        <f>IF(K1096&gt;0,VLOOKUP(E1096,支出入力表!F1097:$M$2000,4,FALSE),"")</f>
        <v/>
      </c>
      <c r="H1096" s="166" t="str">
        <f>IF(K1096&gt;0,VLOOKUP(E1096,支出入力表!F1097:$M$2000,5,FALSE),"")</f>
        <v/>
      </c>
      <c r="I1096" s="168" t="str">
        <f t="shared" si="35"/>
        <v/>
      </c>
      <c r="K1096">
        <f t="shared" si="36"/>
        <v>0</v>
      </c>
      <c r="L1096">
        <f>IF(+支出入力表!M1097="",0,+支出入力表!M1097)</f>
        <v>0</v>
      </c>
      <c r="M1096">
        <f>IF(支出入力表!S1097="",0,支出入力表!S1097)</f>
        <v>0</v>
      </c>
    </row>
    <row r="1097" spans="2:13" x14ac:dyDescent="0.55000000000000004">
      <c r="B1097" s="163" t="str">
        <f>IF(K1097&gt;0,支出入力表!A1098,"")</f>
        <v/>
      </c>
      <c r="C1097" s="164" t="str">
        <f>IF(K1097&gt;0,支出入力表!C1098,"")</f>
        <v/>
      </c>
      <c r="D1097" s="165" t="str">
        <f>IF(K1097&gt;0,支出入力表!E1098,"")</f>
        <v/>
      </c>
      <c r="E1097" s="165" t="str">
        <f>IF(K1097&gt;0,支出入力表!F1098,"")</f>
        <v/>
      </c>
      <c r="F1097" s="164" t="str">
        <f>IF(K1097&gt;0,VLOOKUP(E1097,支出入力表!F1098:$M$2000,3,FALSE),"")</f>
        <v/>
      </c>
      <c r="G1097" s="164" t="str">
        <f>IF(K1097&gt;0,VLOOKUP(E1097,支出入力表!F1098:$M$2000,4,FALSE),"")</f>
        <v/>
      </c>
      <c r="H1097" s="166" t="str">
        <f>IF(K1097&gt;0,VLOOKUP(E1097,支出入力表!F1098:$M$2000,5,FALSE),"")</f>
        <v/>
      </c>
      <c r="I1097" s="168" t="str">
        <f t="shared" si="35"/>
        <v/>
      </c>
      <c r="K1097">
        <f t="shared" si="36"/>
        <v>0</v>
      </c>
      <c r="L1097">
        <f>IF(+支出入力表!M1098="",0,+支出入力表!M1098)</f>
        <v>0</v>
      </c>
      <c r="M1097">
        <f>IF(支出入力表!S1098="",0,支出入力表!S1098)</f>
        <v>0</v>
      </c>
    </row>
    <row r="1098" spans="2:13" x14ac:dyDescent="0.55000000000000004">
      <c r="B1098" s="163" t="str">
        <f>IF(K1098&gt;0,支出入力表!A1099,"")</f>
        <v/>
      </c>
      <c r="C1098" s="164" t="str">
        <f>IF(K1098&gt;0,支出入力表!C1099,"")</f>
        <v/>
      </c>
      <c r="D1098" s="165" t="str">
        <f>IF(K1098&gt;0,支出入力表!E1099,"")</f>
        <v/>
      </c>
      <c r="E1098" s="165" t="str">
        <f>IF(K1098&gt;0,支出入力表!F1099,"")</f>
        <v/>
      </c>
      <c r="F1098" s="164" t="str">
        <f>IF(K1098&gt;0,VLOOKUP(E1098,支出入力表!F1099:$M$2000,3,FALSE),"")</f>
        <v/>
      </c>
      <c r="G1098" s="164" t="str">
        <f>IF(K1098&gt;0,VLOOKUP(E1098,支出入力表!F1099:$M$2000,4,FALSE),"")</f>
        <v/>
      </c>
      <c r="H1098" s="166" t="str">
        <f>IF(K1098&gt;0,VLOOKUP(E1098,支出入力表!F1099:$M$2000,5,FALSE),"")</f>
        <v/>
      </c>
      <c r="I1098" s="168" t="str">
        <f t="shared" si="35"/>
        <v/>
      </c>
      <c r="K1098">
        <f t="shared" si="36"/>
        <v>0</v>
      </c>
      <c r="L1098">
        <f>IF(+支出入力表!M1099="",0,+支出入力表!M1099)</f>
        <v>0</v>
      </c>
      <c r="M1098">
        <f>IF(支出入力表!S1099="",0,支出入力表!S1099)</f>
        <v>0</v>
      </c>
    </row>
    <row r="1099" spans="2:13" x14ac:dyDescent="0.55000000000000004">
      <c r="B1099" s="163" t="str">
        <f>IF(K1099&gt;0,支出入力表!A1100,"")</f>
        <v/>
      </c>
      <c r="C1099" s="164" t="str">
        <f>IF(K1099&gt;0,支出入力表!C1100,"")</f>
        <v/>
      </c>
      <c r="D1099" s="165" t="str">
        <f>IF(K1099&gt;0,支出入力表!E1100,"")</f>
        <v/>
      </c>
      <c r="E1099" s="165" t="str">
        <f>IF(K1099&gt;0,支出入力表!F1100,"")</f>
        <v/>
      </c>
      <c r="F1099" s="164" t="str">
        <f>IF(K1099&gt;0,VLOOKUP(E1099,支出入力表!F1100:$M$2000,3,FALSE),"")</f>
        <v/>
      </c>
      <c r="G1099" s="164" t="str">
        <f>IF(K1099&gt;0,VLOOKUP(E1099,支出入力表!F1100:$M$2000,4,FALSE),"")</f>
        <v/>
      </c>
      <c r="H1099" s="166" t="str">
        <f>IF(K1099&gt;0,VLOOKUP(E1099,支出入力表!F1100:$M$2000,5,FALSE),"")</f>
        <v/>
      </c>
      <c r="I1099" s="168" t="str">
        <f t="shared" si="35"/>
        <v/>
      </c>
      <c r="K1099">
        <f t="shared" si="36"/>
        <v>0</v>
      </c>
      <c r="L1099">
        <f>IF(+支出入力表!M1100="",0,+支出入力表!M1100)</f>
        <v>0</v>
      </c>
      <c r="M1099">
        <f>IF(支出入力表!S1100="",0,支出入力表!S1100)</f>
        <v>0</v>
      </c>
    </row>
    <row r="1100" spans="2:13" x14ac:dyDescent="0.55000000000000004">
      <c r="B1100" s="163" t="str">
        <f>IF(K1100&gt;0,支出入力表!A1101,"")</f>
        <v/>
      </c>
      <c r="C1100" s="164" t="str">
        <f>IF(K1100&gt;0,支出入力表!C1101,"")</f>
        <v/>
      </c>
      <c r="D1100" s="165" t="str">
        <f>IF(K1100&gt;0,支出入力表!E1101,"")</f>
        <v/>
      </c>
      <c r="E1100" s="165" t="str">
        <f>IF(K1100&gt;0,支出入力表!F1101,"")</f>
        <v/>
      </c>
      <c r="F1100" s="164" t="str">
        <f>IF(K1100&gt;0,VLOOKUP(E1100,支出入力表!F1101:$M$2000,3,FALSE),"")</f>
        <v/>
      </c>
      <c r="G1100" s="164" t="str">
        <f>IF(K1100&gt;0,VLOOKUP(E1100,支出入力表!F1101:$M$2000,4,FALSE),"")</f>
        <v/>
      </c>
      <c r="H1100" s="166" t="str">
        <f>IF(K1100&gt;0,VLOOKUP(E1100,支出入力表!F1101:$M$2000,5,FALSE),"")</f>
        <v/>
      </c>
      <c r="I1100" s="168" t="str">
        <f t="shared" si="35"/>
        <v/>
      </c>
      <c r="K1100">
        <f t="shared" si="36"/>
        <v>0</v>
      </c>
      <c r="L1100">
        <f>IF(+支出入力表!M1101="",0,+支出入力表!M1101)</f>
        <v>0</v>
      </c>
      <c r="M1100">
        <f>IF(支出入力表!S1101="",0,支出入力表!S1101)</f>
        <v>0</v>
      </c>
    </row>
    <row r="1101" spans="2:13" x14ac:dyDescent="0.55000000000000004">
      <c r="B1101" s="163" t="str">
        <f>IF(K1101&gt;0,支出入力表!A1102,"")</f>
        <v/>
      </c>
      <c r="C1101" s="164" t="str">
        <f>IF(K1101&gt;0,支出入力表!C1102,"")</f>
        <v/>
      </c>
      <c r="D1101" s="165" t="str">
        <f>IF(K1101&gt;0,支出入力表!E1102,"")</f>
        <v/>
      </c>
      <c r="E1101" s="165" t="str">
        <f>IF(K1101&gt;0,支出入力表!F1102,"")</f>
        <v/>
      </c>
      <c r="F1101" s="164" t="str">
        <f>IF(K1101&gt;0,VLOOKUP(E1101,支出入力表!F1102:$M$2000,3,FALSE),"")</f>
        <v/>
      </c>
      <c r="G1101" s="164" t="str">
        <f>IF(K1101&gt;0,VLOOKUP(E1101,支出入力表!F1102:$M$2000,4,FALSE),"")</f>
        <v/>
      </c>
      <c r="H1101" s="166" t="str">
        <f>IF(K1101&gt;0,VLOOKUP(E1101,支出入力表!F1102:$M$2000,5,FALSE),"")</f>
        <v/>
      </c>
      <c r="I1101" s="168" t="str">
        <f t="shared" si="35"/>
        <v/>
      </c>
      <c r="K1101">
        <f t="shared" si="36"/>
        <v>0</v>
      </c>
      <c r="L1101">
        <f>IF(+支出入力表!M1102="",0,+支出入力表!M1102)</f>
        <v>0</v>
      </c>
      <c r="M1101">
        <f>IF(支出入力表!S1102="",0,支出入力表!S1102)</f>
        <v>0</v>
      </c>
    </row>
    <row r="1102" spans="2:13" x14ac:dyDescent="0.55000000000000004">
      <c r="B1102" s="163" t="str">
        <f>IF(K1102&gt;0,支出入力表!A1103,"")</f>
        <v/>
      </c>
      <c r="C1102" s="164" t="str">
        <f>IF(K1102&gt;0,支出入力表!C1103,"")</f>
        <v/>
      </c>
      <c r="D1102" s="165" t="str">
        <f>IF(K1102&gt;0,支出入力表!E1103,"")</f>
        <v/>
      </c>
      <c r="E1102" s="165" t="str">
        <f>IF(K1102&gt;0,支出入力表!F1103,"")</f>
        <v/>
      </c>
      <c r="F1102" s="164" t="str">
        <f>IF(K1102&gt;0,VLOOKUP(E1102,支出入力表!F1103:$M$2000,3,FALSE),"")</f>
        <v/>
      </c>
      <c r="G1102" s="164" t="str">
        <f>IF(K1102&gt;0,VLOOKUP(E1102,支出入力表!F1103:$M$2000,4,FALSE),"")</f>
        <v/>
      </c>
      <c r="H1102" s="166" t="str">
        <f>IF(K1102&gt;0,VLOOKUP(E1102,支出入力表!F1103:$M$2000,5,FALSE),"")</f>
        <v/>
      </c>
      <c r="I1102" s="168" t="str">
        <f t="shared" si="35"/>
        <v/>
      </c>
      <c r="K1102">
        <f t="shared" si="36"/>
        <v>0</v>
      </c>
      <c r="L1102">
        <f>IF(+支出入力表!M1103="",0,+支出入力表!M1103)</f>
        <v>0</v>
      </c>
      <c r="M1102">
        <f>IF(支出入力表!S1103="",0,支出入力表!S1103)</f>
        <v>0</v>
      </c>
    </row>
    <row r="1103" spans="2:13" x14ac:dyDescent="0.55000000000000004">
      <c r="B1103" s="163" t="str">
        <f>IF(K1103&gt;0,支出入力表!A1104,"")</f>
        <v/>
      </c>
      <c r="C1103" s="164" t="str">
        <f>IF(K1103&gt;0,支出入力表!C1104,"")</f>
        <v/>
      </c>
      <c r="D1103" s="165" t="str">
        <f>IF(K1103&gt;0,支出入力表!E1104,"")</f>
        <v/>
      </c>
      <c r="E1103" s="165" t="str">
        <f>IF(K1103&gt;0,支出入力表!F1104,"")</f>
        <v/>
      </c>
      <c r="F1103" s="164" t="str">
        <f>IF(K1103&gt;0,VLOOKUP(E1103,支出入力表!F1104:$M$2000,3,FALSE),"")</f>
        <v/>
      </c>
      <c r="G1103" s="164" t="str">
        <f>IF(K1103&gt;0,VLOOKUP(E1103,支出入力表!F1104:$M$2000,4,FALSE),"")</f>
        <v/>
      </c>
      <c r="H1103" s="166" t="str">
        <f>IF(K1103&gt;0,VLOOKUP(E1103,支出入力表!F1104:$M$2000,5,FALSE),"")</f>
        <v/>
      </c>
      <c r="I1103" s="168" t="str">
        <f t="shared" si="35"/>
        <v/>
      </c>
      <c r="K1103">
        <f t="shared" si="36"/>
        <v>0</v>
      </c>
      <c r="L1103">
        <f>IF(+支出入力表!M1104="",0,+支出入力表!M1104)</f>
        <v>0</v>
      </c>
      <c r="M1103">
        <f>IF(支出入力表!S1104="",0,支出入力表!S1104)</f>
        <v>0</v>
      </c>
    </row>
    <row r="1104" spans="2:13" x14ac:dyDescent="0.55000000000000004">
      <c r="B1104" s="163" t="str">
        <f>IF(K1104&gt;0,支出入力表!A1105,"")</f>
        <v/>
      </c>
      <c r="C1104" s="164" t="str">
        <f>IF(K1104&gt;0,支出入力表!C1105,"")</f>
        <v/>
      </c>
      <c r="D1104" s="165" t="str">
        <f>IF(K1104&gt;0,支出入力表!E1105,"")</f>
        <v/>
      </c>
      <c r="E1104" s="165" t="str">
        <f>IF(K1104&gt;0,支出入力表!F1105,"")</f>
        <v/>
      </c>
      <c r="F1104" s="164" t="str">
        <f>IF(K1104&gt;0,VLOOKUP(E1104,支出入力表!F1105:$M$2000,3,FALSE),"")</f>
        <v/>
      </c>
      <c r="G1104" s="164" t="str">
        <f>IF(K1104&gt;0,VLOOKUP(E1104,支出入力表!F1105:$M$2000,4,FALSE),"")</f>
        <v/>
      </c>
      <c r="H1104" s="166" t="str">
        <f>IF(K1104&gt;0,VLOOKUP(E1104,支出入力表!F1105:$M$2000,5,FALSE),"")</f>
        <v/>
      </c>
      <c r="I1104" s="168" t="str">
        <f t="shared" si="35"/>
        <v/>
      </c>
      <c r="K1104">
        <f t="shared" si="36"/>
        <v>0</v>
      </c>
      <c r="L1104">
        <f>IF(+支出入力表!M1105="",0,+支出入力表!M1105)</f>
        <v>0</v>
      </c>
      <c r="M1104">
        <f>IF(支出入力表!S1105="",0,支出入力表!S1105)</f>
        <v>0</v>
      </c>
    </row>
    <row r="1105" spans="2:13" x14ac:dyDescent="0.55000000000000004">
      <c r="B1105" s="163" t="str">
        <f>IF(K1105&gt;0,支出入力表!A1106,"")</f>
        <v/>
      </c>
      <c r="C1105" s="164" t="str">
        <f>IF(K1105&gt;0,支出入力表!C1106,"")</f>
        <v/>
      </c>
      <c r="D1105" s="165" t="str">
        <f>IF(K1105&gt;0,支出入力表!E1106,"")</f>
        <v/>
      </c>
      <c r="E1105" s="165" t="str">
        <f>IF(K1105&gt;0,支出入力表!F1106,"")</f>
        <v/>
      </c>
      <c r="F1105" s="164" t="str">
        <f>IF(K1105&gt;0,VLOOKUP(E1105,支出入力表!F1106:$M$2000,3,FALSE),"")</f>
        <v/>
      </c>
      <c r="G1105" s="164" t="str">
        <f>IF(K1105&gt;0,VLOOKUP(E1105,支出入力表!F1106:$M$2000,4,FALSE),"")</f>
        <v/>
      </c>
      <c r="H1105" s="166" t="str">
        <f>IF(K1105&gt;0,VLOOKUP(E1105,支出入力表!F1106:$M$2000,5,FALSE),"")</f>
        <v/>
      </c>
      <c r="I1105" s="168" t="str">
        <f t="shared" si="35"/>
        <v/>
      </c>
      <c r="K1105">
        <f t="shared" si="36"/>
        <v>0</v>
      </c>
      <c r="L1105">
        <f>IF(+支出入力表!M1106="",0,+支出入力表!M1106)</f>
        <v>0</v>
      </c>
      <c r="M1105">
        <f>IF(支出入力表!S1106="",0,支出入力表!S1106)</f>
        <v>0</v>
      </c>
    </row>
    <row r="1106" spans="2:13" x14ac:dyDescent="0.55000000000000004">
      <c r="B1106" s="163" t="str">
        <f>IF(K1106&gt;0,支出入力表!A1107,"")</f>
        <v/>
      </c>
      <c r="C1106" s="164" t="str">
        <f>IF(K1106&gt;0,支出入力表!C1107,"")</f>
        <v/>
      </c>
      <c r="D1106" s="165" t="str">
        <f>IF(K1106&gt;0,支出入力表!E1107,"")</f>
        <v/>
      </c>
      <c r="E1106" s="165" t="str">
        <f>IF(K1106&gt;0,支出入力表!F1107,"")</f>
        <v/>
      </c>
      <c r="F1106" s="164" t="str">
        <f>IF(K1106&gt;0,VLOOKUP(E1106,支出入力表!F1107:$M$2000,3,FALSE),"")</f>
        <v/>
      </c>
      <c r="G1106" s="164" t="str">
        <f>IF(K1106&gt;0,VLOOKUP(E1106,支出入力表!F1107:$M$2000,4,FALSE),"")</f>
        <v/>
      </c>
      <c r="H1106" s="166" t="str">
        <f>IF(K1106&gt;0,VLOOKUP(E1106,支出入力表!F1107:$M$2000,5,FALSE),"")</f>
        <v/>
      </c>
      <c r="I1106" s="168" t="str">
        <f t="shared" si="35"/>
        <v/>
      </c>
      <c r="K1106">
        <f t="shared" si="36"/>
        <v>0</v>
      </c>
      <c r="L1106">
        <f>IF(+支出入力表!M1107="",0,+支出入力表!M1107)</f>
        <v>0</v>
      </c>
      <c r="M1106">
        <f>IF(支出入力表!S1107="",0,支出入力表!S1107)</f>
        <v>0</v>
      </c>
    </row>
    <row r="1107" spans="2:13" x14ac:dyDescent="0.55000000000000004">
      <c r="B1107" s="163" t="str">
        <f>IF(K1107&gt;0,支出入力表!A1108,"")</f>
        <v/>
      </c>
      <c r="C1107" s="164" t="str">
        <f>IF(K1107&gt;0,支出入力表!C1108,"")</f>
        <v/>
      </c>
      <c r="D1107" s="165" t="str">
        <f>IF(K1107&gt;0,支出入力表!E1108,"")</f>
        <v/>
      </c>
      <c r="E1107" s="165" t="str">
        <f>IF(K1107&gt;0,支出入力表!F1108,"")</f>
        <v/>
      </c>
      <c r="F1107" s="164" t="str">
        <f>IF(K1107&gt;0,VLOOKUP(E1107,支出入力表!F1108:$M$2000,3,FALSE),"")</f>
        <v/>
      </c>
      <c r="G1107" s="164" t="str">
        <f>IF(K1107&gt;0,VLOOKUP(E1107,支出入力表!F1108:$M$2000,4,FALSE),"")</f>
        <v/>
      </c>
      <c r="H1107" s="166" t="str">
        <f>IF(K1107&gt;0,VLOOKUP(E1107,支出入力表!F1108:$M$2000,5,FALSE),"")</f>
        <v/>
      </c>
      <c r="I1107" s="168" t="str">
        <f t="shared" si="35"/>
        <v/>
      </c>
      <c r="K1107">
        <f t="shared" si="36"/>
        <v>0</v>
      </c>
      <c r="L1107">
        <f>IF(+支出入力表!M1108="",0,+支出入力表!M1108)</f>
        <v>0</v>
      </c>
      <c r="M1107">
        <f>IF(支出入力表!S1108="",0,支出入力表!S1108)</f>
        <v>0</v>
      </c>
    </row>
    <row r="1108" spans="2:13" x14ac:dyDescent="0.55000000000000004">
      <c r="B1108" s="163" t="str">
        <f>IF(K1108&gt;0,支出入力表!A1109,"")</f>
        <v/>
      </c>
      <c r="C1108" s="164" t="str">
        <f>IF(K1108&gt;0,支出入力表!C1109,"")</f>
        <v/>
      </c>
      <c r="D1108" s="165" t="str">
        <f>IF(K1108&gt;0,支出入力表!E1109,"")</f>
        <v/>
      </c>
      <c r="E1108" s="165" t="str">
        <f>IF(K1108&gt;0,支出入力表!F1109,"")</f>
        <v/>
      </c>
      <c r="F1108" s="164" t="str">
        <f>IF(K1108&gt;0,VLOOKUP(E1108,支出入力表!F1109:$M$2000,3,FALSE),"")</f>
        <v/>
      </c>
      <c r="G1108" s="164" t="str">
        <f>IF(K1108&gt;0,VLOOKUP(E1108,支出入力表!F1109:$M$2000,4,FALSE),"")</f>
        <v/>
      </c>
      <c r="H1108" s="166" t="str">
        <f>IF(K1108&gt;0,VLOOKUP(E1108,支出入力表!F1109:$M$2000,5,FALSE),"")</f>
        <v/>
      </c>
      <c r="I1108" s="168" t="str">
        <f t="shared" si="35"/>
        <v/>
      </c>
      <c r="K1108">
        <f t="shared" si="36"/>
        <v>0</v>
      </c>
      <c r="L1108">
        <f>IF(+支出入力表!M1109="",0,+支出入力表!M1109)</f>
        <v>0</v>
      </c>
      <c r="M1108">
        <f>IF(支出入力表!S1109="",0,支出入力表!S1109)</f>
        <v>0</v>
      </c>
    </row>
    <row r="1109" spans="2:13" x14ac:dyDescent="0.55000000000000004">
      <c r="B1109" s="163" t="str">
        <f>IF(K1109&gt;0,支出入力表!A1110,"")</f>
        <v/>
      </c>
      <c r="C1109" s="164" t="str">
        <f>IF(K1109&gt;0,支出入力表!C1110,"")</f>
        <v/>
      </c>
      <c r="D1109" s="165" t="str">
        <f>IF(K1109&gt;0,支出入力表!E1110,"")</f>
        <v/>
      </c>
      <c r="E1109" s="165" t="str">
        <f>IF(K1109&gt;0,支出入力表!F1110,"")</f>
        <v/>
      </c>
      <c r="F1109" s="164" t="str">
        <f>IF(K1109&gt;0,VLOOKUP(E1109,支出入力表!F1110:$M$2000,3,FALSE),"")</f>
        <v/>
      </c>
      <c r="G1109" s="164" t="str">
        <f>IF(K1109&gt;0,VLOOKUP(E1109,支出入力表!F1110:$M$2000,4,FALSE),"")</f>
        <v/>
      </c>
      <c r="H1109" s="166" t="str">
        <f>IF(K1109&gt;0,VLOOKUP(E1109,支出入力表!F1110:$M$2000,5,FALSE),"")</f>
        <v/>
      </c>
      <c r="I1109" s="168" t="str">
        <f t="shared" si="35"/>
        <v/>
      </c>
      <c r="K1109">
        <f t="shared" si="36"/>
        <v>0</v>
      </c>
      <c r="L1109">
        <f>IF(+支出入力表!M1110="",0,+支出入力表!M1110)</f>
        <v>0</v>
      </c>
      <c r="M1109">
        <f>IF(支出入力表!S1110="",0,支出入力表!S1110)</f>
        <v>0</v>
      </c>
    </row>
    <row r="1110" spans="2:13" x14ac:dyDescent="0.55000000000000004">
      <c r="B1110" s="163" t="str">
        <f>IF(K1110&gt;0,支出入力表!A1111,"")</f>
        <v/>
      </c>
      <c r="C1110" s="164" t="str">
        <f>IF(K1110&gt;0,支出入力表!C1111,"")</f>
        <v/>
      </c>
      <c r="D1110" s="165" t="str">
        <f>IF(K1110&gt;0,支出入力表!E1111,"")</f>
        <v/>
      </c>
      <c r="E1110" s="165" t="str">
        <f>IF(K1110&gt;0,支出入力表!F1111,"")</f>
        <v/>
      </c>
      <c r="F1110" s="164" t="str">
        <f>IF(K1110&gt;0,VLOOKUP(E1110,支出入力表!F1111:$M$2000,3,FALSE),"")</f>
        <v/>
      </c>
      <c r="G1110" s="164" t="str">
        <f>IF(K1110&gt;0,VLOOKUP(E1110,支出入力表!F1111:$M$2000,4,FALSE),"")</f>
        <v/>
      </c>
      <c r="H1110" s="166" t="str">
        <f>IF(K1110&gt;0,VLOOKUP(E1110,支出入力表!F1111:$M$2000,5,FALSE),"")</f>
        <v/>
      </c>
      <c r="I1110" s="168" t="str">
        <f t="shared" si="35"/>
        <v/>
      </c>
      <c r="K1110">
        <f t="shared" si="36"/>
        <v>0</v>
      </c>
      <c r="L1110">
        <f>IF(+支出入力表!M1111="",0,+支出入力表!M1111)</f>
        <v>0</v>
      </c>
      <c r="M1110">
        <f>IF(支出入力表!S1111="",0,支出入力表!S1111)</f>
        <v>0</v>
      </c>
    </row>
    <row r="1111" spans="2:13" x14ac:dyDescent="0.55000000000000004">
      <c r="B1111" s="163" t="str">
        <f>IF(K1111&gt;0,支出入力表!A1112,"")</f>
        <v/>
      </c>
      <c r="C1111" s="164" t="str">
        <f>IF(K1111&gt;0,支出入力表!C1112,"")</f>
        <v/>
      </c>
      <c r="D1111" s="165" t="str">
        <f>IF(K1111&gt;0,支出入力表!E1112,"")</f>
        <v/>
      </c>
      <c r="E1111" s="165" t="str">
        <f>IF(K1111&gt;0,支出入力表!F1112,"")</f>
        <v/>
      </c>
      <c r="F1111" s="164" t="str">
        <f>IF(K1111&gt;0,VLOOKUP(E1111,支出入力表!F1112:$M$2000,3,FALSE),"")</f>
        <v/>
      </c>
      <c r="G1111" s="164" t="str">
        <f>IF(K1111&gt;0,VLOOKUP(E1111,支出入力表!F1112:$M$2000,4,FALSE),"")</f>
        <v/>
      </c>
      <c r="H1111" s="166" t="str">
        <f>IF(K1111&gt;0,VLOOKUP(E1111,支出入力表!F1112:$M$2000,5,FALSE),"")</f>
        <v/>
      </c>
      <c r="I1111" s="168" t="str">
        <f t="shared" si="35"/>
        <v/>
      </c>
      <c r="K1111">
        <f t="shared" si="36"/>
        <v>0</v>
      </c>
      <c r="L1111">
        <f>IF(+支出入力表!M1112="",0,+支出入力表!M1112)</f>
        <v>0</v>
      </c>
      <c r="M1111">
        <f>IF(支出入力表!S1112="",0,支出入力表!S1112)</f>
        <v>0</v>
      </c>
    </row>
    <row r="1112" spans="2:13" x14ac:dyDescent="0.55000000000000004">
      <c r="B1112" s="163" t="str">
        <f>IF(K1112&gt;0,支出入力表!A1113,"")</f>
        <v/>
      </c>
      <c r="C1112" s="164" t="str">
        <f>IF(K1112&gt;0,支出入力表!C1113,"")</f>
        <v/>
      </c>
      <c r="D1112" s="165" t="str">
        <f>IF(K1112&gt;0,支出入力表!E1113,"")</f>
        <v/>
      </c>
      <c r="E1112" s="165" t="str">
        <f>IF(K1112&gt;0,支出入力表!F1113,"")</f>
        <v/>
      </c>
      <c r="F1112" s="164" t="str">
        <f>IF(K1112&gt;0,VLOOKUP(E1112,支出入力表!F1113:$M$2000,3,FALSE),"")</f>
        <v/>
      </c>
      <c r="G1112" s="164" t="str">
        <f>IF(K1112&gt;0,VLOOKUP(E1112,支出入力表!F1113:$M$2000,4,FALSE),"")</f>
        <v/>
      </c>
      <c r="H1112" s="166" t="str">
        <f>IF(K1112&gt;0,VLOOKUP(E1112,支出入力表!F1113:$M$2000,5,FALSE),"")</f>
        <v/>
      </c>
      <c r="I1112" s="168" t="str">
        <f t="shared" si="35"/>
        <v/>
      </c>
      <c r="K1112">
        <f t="shared" si="36"/>
        <v>0</v>
      </c>
      <c r="L1112">
        <f>IF(+支出入力表!M1113="",0,+支出入力表!M1113)</f>
        <v>0</v>
      </c>
      <c r="M1112">
        <f>IF(支出入力表!S1113="",0,支出入力表!S1113)</f>
        <v>0</v>
      </c>
    </row>
    <row r="1113" spans="2:13" x14ac:dyDescent="0.55000000000000004">
      <c r="B1113" s="163" t="str">
        <f>IF(K1113&gt;0,支出入力表!A1114,"")</f>
        <v/>
      </c>
      <c r="C1113" s="164" t="str">
        <f>IF(K1113&gt;0,支出入力表!C1114,"")</f>
        <v/>
      </c>
      <c r="D1113" s="165" t="str">
        <f>IF(K1113&gt;0,支出入力表!E1114,"")</f>
        <v/>
      </c>
      <c r="E1113" s="165" t="str">
        <f>IF(K1113&gt;0,支出入力表!F1114,"")</f>
        <v/>
      </c>
      <c r="F1113" s="164" t="str">
        <f>IF(K1113&gt;0,VLOOKUP(E1113,支出入力表!F1114:$M$2000,3,FALSE),"")</f>
        <v/>
      </c>
      <c r="G1113" s="164" t="str">
        <f>IF(K1113&gt;0,VLOOKUP(E1113,支出入力表!F1114:$M$2000,4,FALSE),"")</f>
        <v/>
      </c>
      <c r="H1113" s="166" t="str">
        <f>IF(K1113&gt;0,VLOOKUP(E1113,支出入力表!F1114:$M$2000,5,FALSE),"")</f>
        <v/>
      </c>
      <c r="I1113" s="168" t="str">
        <f t="shared" si="35"/>
        <v/>
      </c>
      <c r="K1113">
        <f t="shared" si="36"/>
        <v>0</v>
      </c>
      <c r="L1113">
        <f>IF(+支出入力表!M1114="",0,+支出入力表!M1114)</f>
        <v>0</v>
      </c>
      <c r="M1113">
        <f>IF(支出入力表!S1114="",0,支出入力表!S1114)</f>
        <v>0</v>
      </c>
    </row>
    <row r="1114" spans="2:13" x14ac:dyDescent="0.55000000000000004">
      <c r="B1114" s="163" t="str">
        <f>IF(K1114&gt;0,支出入力表!A1115,"")</f>
        <v/>
      </c>
      <c r="C1114" s="164" t="str">
        <f>IF(K1114&gt;0,支出入力表!C1115,"")</f>
        <v/>
      </c>
      <c r="D1114" s="165" t="str">
        <f>IF(K1114&gt;0,支出入力表!E1115,"")</f>
        <v/>
      </c>
      <c r="E1114" s="165" t="str">
        <f>IF(K1114&gt;0,支出入力表!F1115,"")</f>
        <v/>
      </c>
      <c r="F1114" s="164" t="str">
        <f>IF(K1114&gt;0,VLOOKUP(E1114,支出入力表!F1115:$M$2000,3,FALSE),"")</f>
        <v/>
      </c>
      <c r="G1114" s="164" t="str">
        <f>IF(K1114&gt;0,VLOOKUP(E1114,支出入力表!F1115:$M$2000,4,FALSE),"")</f>
        <v/>
      </c>
      <c r="H1114" s="166" t="str">
        <f>IF(K1114&gt;0,VLOOKUP(E1114,支出入力表!F1115:$M$2000,5,FALSE),"")</f>
        <v/>
      </c>
      <c r="I1114" s="168" t="str">
        <f t="shared" si="35"/>
        <v/>
      </c>
      <c r="K1114">
        <f t="shared" si="36"/>
        <v>0</v>
      </c>
      <c r="L1114">
        <f>IF(+支出入力表!M1115="",0,+支出入力表!M1115)</f>
        <v>0</v>
      </c>
      <c r="M1114">
        <f>IF(支出入力表!S1115="",0,支出入力表!S1115)</f>
        <v>0</v>
      </c>
    </row>
    <row r="1115" spans="2:13" x14ac:dyDescent="0.55000000000000004">
      <c r="B1115" s="163" t="str">
        <f>IF(K1115&gt;0,支出入力表!A1116,"")</f>
        <v/>
      </c>
      <c r="C1115" s="164" t="str">
        <f>IF(K1115&gt;0,支出入力表!C1116,"")</f>
        <v/>
      </c>
      <c r="D1115" s="165" t="str">
        <f>IF(K1115&gt;0,支出入力表!E1116,"")</f>
        <v/>
      </c>
      <c r="E1115" s="165" t="str">
        <f>IF(K1115&gt;0,支出入力表!F1116,"")</f>
        <v/>
      </c>
      <c r="F1115" s="164" t="str">
        <f>IF(K1115&gt;0,VLOOKUP(E1115,支出入力表!F1116:$M$2000,3,FALSE),"")</f>
        <v/>
      </c>
      <c r="G1115" s="164" t="str">
        <f>IF(K1115&gt;0,VLOOKUP(E1115,支出入力表!F1116:$M$2000,4,FALSE),"")</f>
        <v/>
      </c>
      <c r="H1115" s="166" t="str">
        <f>IF(K1115&gt;0,VLOOKUP(E1115,支出入力表!F1116:$M$2000,5,FALSE),"")</f>
        <v/>
      </c>
      <c r="I1115" s="168" t="str">
        <f t="shared" si="35"/>
        <v/>
      </c>
      <c r="K1115">
        <f t="shared" si="36"/>
        <v>0</v>
      </c>
      <c r="L1115">
        <f>IF(+支出入力表!M1116="",0,+支出入力表!M1116)</f>
        <v>0</v>
      </c>
      <c r="M1115">
        <f>IF(支出入力表!S1116="",0,支出入力表!S1116)</f>
        <v>0</v>
      </c>
    </row>
    <row r="1116" spans="2:13" x14ac:dyDescent="0.55000000000000004">
      <c r="B1116" s="163" t="str">
        <f>IF(K1116&gt;0,支出入力表!A1117,"")</f>
        <v/>
      </c>
      <c r="C1116" s="164" t="str">
        <f>IF(K1116&gt;0,支出入力表!C1117,"")</f>
        <v/>
      </c>
      <c r="D1116" s="165" t="str">
        <f>IF(K1116&gt;0,支出入力表!E1117,"")</f>
        <v/>
      </c>
      <c r="E1116" s="165" t="str">
        <f>IF(K1116&gt;0,支出入力表!F1117,"")</f>
        <v/>
      </c>
      <c r="F1116" s="164" t="str">
        <f>IF(K1116&gt;0,VLOOKUP(E1116,支出入力表!F1117:$M$2000,3,FALSE),"")</f>
        <v/>
      </c>
      <c r="G1116" s="164" t="str">
        <f>IF(K1116&gt;0,VLOOKUP(E1116,支出入力表!F1117:$M$2000,4,FALSE),"")</f>
        <v/>
      </c>
      <c r="H1116" s="166" t="str">
        <f>IF(K1116&gt;0,VLOOKUP(E1116,支出入力表!F1117:$M$2000,5,FALSE),"")</f>
        <v/>
      </c>
      <c r="I1116" s="168" t="str">
        <f t="shared" si="35"/>
        <v/>
      </c>
      <c r="K1116">
        <f t="shared" si="36"/>
        <v>0</v>
      </c>
      <c r="L1116">
        <f>IF(+支出入力表!M1117="",0,+支出入力表!M1117)</f>
        <v>0</v>
      </c>
      <c r="M1116">
        <f>IF(支出入力表!S1117="",0,支出入力表!S1117)</f>
        <v>0</v>
      </c>
    </row>
    <row r="1117" spans="2:13" x14ac:dyDescent="0.55000000000000004">
      <c r="B1117" s="163" t="str">
        <f>IF(K1117&gt;0,支出入力表!A1118,"")</f>
        <v/>
      </c>
      <c r="C1117" s="164" t="str">
        <f>IF(K1117&gt;0,支出入力表!C1118,"")</f>
        <v/>
      </c>
      <c r="D1117" s="165" t="str">
        <f>IF(K1117&gt;0,支出入力表!E1118,"")</f>
        <v/>
      </c>
      <c r="E1117" s="165" t="str">
        <f>IF(K1117&gt;0,支出入力表!F1118,"")</f>
        <v/>
      </c>
      <c r="F1117" s="164" t="str">
        <f>IF(K1117&gt;0,VLOOKUP(E1117,支出入力表!F1118:$M$2000,3,FALSE),"")</f>
        <v/>
      </c>
      <c r="G1117" s="164" t="str">
        <f>IF(K1117&gt;0,VLOOKUP(E1117,支出入力表!F1118:$M$2000,4,FALSE),"")</f>
        <v/>
      </c>
      <c r="H1117" s="166" t="str">
        <f>IF(K1117&gt;0,VLOOKUP(E1117,支出入力表!F1118:$M$2000,5,FALSE),"")</f>
        <v/>
      </c>
      <c r="I1117" s="168" t="str">
        <f t="shared" si="35"/>
        <v/>
      </c>
      <c r="K1117">
        <f t="shared" si="36"/>
        <v>0</v>
      </c>
      <c r="L1117">
        <f>IF(+支出入力表!M1118="",0,+支出入力表!M1118)</f>
        <v>0</v>
      </c>
      <c r="M1117">
        <f>IF(支出入力表!S1118="",0,支出入力表!S1118)</f>
        <v>0</v>
      </c>
    </row>
    <row r="1118" spans="2:13" x14ac:dyDescent="0.55000000000000004">
      <c r="B1118" s="163" t="str">
        <f>IF(K1118&gt;0,支出入力表!A1119,"")</f>
        <v/>
      </c>
      <c r="C1118" s="164" t="str">
        <f>IF(K1118&gt;0,支出入力表!C1119,"")</f>
        <v/>
      </c>
      <c r="D1118" s="165" t="str">
        <f>IF(K1118&gt;0,支出入力表!E1119,"")</f>
        <v/>
      </c>
      <c r="E1118" s="165" t="str">
        <f>IF(K1118&gt;0,支出入力表!F1119,"")</f>
        <v/>
      </c>
      <c r="F1118" s="164" t="str">
        <f>IF(K1118&gt;0,VLOOKUP(E1118,支出入力表!F1119:$M$2000,3,FALSE),"")</f>
        <v/>
      </c>
      <c r="G1118" s="164" t="str">
        <f>IF(K1118&gt;0,VLOOKUP(E1118,支出入力表!F1119:$M$2000,4,FALSE),"")</f>
        <v/>
      </c>
      <c r="H1118" s="166" t="str">
        <f>IF(K1118&gt;0,VLOOKUP(E1118,支出入力表!F1119:$M$2000,5,FALSE),"")</f>
        <v/>
      </c>
      <c r="I1118" s="168" t="str">
        <f t="shared" si="35"/>
        <v/>
      </c>
      <c r="K1118">
        <f t="shared" si="36"/>
        <v>0</v>
      </c>
      <c r="L1118">
        <f>IF(+支出入力表!M1119="",0,+支出入力表!M1119)</f>
        <v>0</v>
      </c>
      <c r="M1118">
        <f>IF(支出入力表!S1119="",0,支出入力表!S1119)</f>
        <v>0</v>
      </c>
    </row>
    <row r="1119" spans="2:13" x14ac:dyDescent="0.55000000000000004">
      <c r="B1119" s="163" t="str">
        <f>IF(K1119&gt;0,支出入力表!A1120,"")</f>
        <v/>
      </c>
      <c r="C1119" s="164" t="str">
        <f>IF(K1119&gt;0,支出入力表!C1120,"")</f>
        <v/>
      </c>
      <c r="D1119" s="165" t="str">
        <f>IF(K1119&gt;0,支出入力表!E1120,"")</f>
        <v/>
      </c>
      <c r="E1119" s="165" t="str">
        <f>IF(K1119&gt;0,支出入力表!F1120,"")</f>
        <v/>
      </c>
      <c r="F1119" s="164" t="str">
        <f>IF(K1119&gt;0,VLOOKUP(E1119,支出入力表!F1120:$M$2000,3,FALSE),"")</f>
        <v/>
      </c>
      <c r="G1119" s="164" t="str">
        <f>IF(K1119&gt;0,VLOOKUP(E1119,支出入力表!F1120:$M$2000,4,FALSE),"")</f>
        <v/>
      </c>
      <c r="H1119" s="166" t="str">
        <f>IF(K1119&gt;0,VLOOKUP(E1119,支出入力表!F1120:$M$2000,5,FALSE),"")</f>
        <v/>
      </c>
      <c r="I1119" s="168" t="str">
        <f t="shared" si="35"/>
        <v/>
      </c>
      <c r="K1119">
        <f t="shared" si="36"/>
        <v>0</v>
      </c>
      <c r="L1119">
        <f>IF(+支出入力表!M1120="",0,+支出入力表!M1120)</f>
        <v>0</v>
      </c>
      <c r="M1119">
        <f>IF(支出入力表!S1120="",0,支出入力表!S1120)</f>
        <v>0</v>
      </c>
    </row>
    <row r="1120" spans="2:13" x14ac:dyDescent="0.55000000000000004">
      <c r="B1120" s="163" t="str">
        <f>IF(K1120&gt;0,支出入力表!A1121,"")</f>
        <v/>
      </c>
      <c r="C1120" s="164" t="str">
        <f>IF(K1120&gt;0,支出入力表!C1121,"")</f>
        <v/>
      </c>
      <c r="D1120" s="165" t="str">
        <f>IF(K1120&gt;0,支出入力表!E1121,"")</f>
        <v/>
      </c>
      <c r="E1120" s="165" t="str">
        <f>IF(K1120&gt;0,支出入力表!F1121,"")</f>
        <v/>
      </c>
      <c r="F1120" s="164" t="str">
        <f>IF(K1120&gt;0,VLOOKUP(E1120,支出入力表!F1121:$M$2000,3,FALSE),"")</f>
        <v/>
      </c>
      <c r="G1120" s="164" t="str">
        <f>IF(K1120&gt;0,VLOOKUP(E1120,支出入力表!F1121:$M$2000,4,FALSE),"")</f>
        <v/>
      </c>
      <c r="H1120" s="166" t="str">
        <f>IF(K1120&gt;0,VLOOKUP(E1120,支出入力表!F1121:$M$2000,5,FALSE),"")</f>
        <v/>
      </c>
      <c r="I1120" s="168" t="str">
        <f t="shared" si="35"/>
        <v/>
      </c>
      <c r="K1120">
        <f t="shared" si="36"/>
        <v>0</v>
      </c>
      <c r="L1120">
        <f>IF(+支出入力表!M1121="",0,+支出入力表!M1121)</f>
        <v>0</v>
      </c>
      <c r="M1120">
        <f>IF(支出入力表!S1121="",0,支出入力表!S1121)</f>
        <v>0</v>
      </c>
    </row>
    <row r="1121" spans="2:13" x14ac:dyDescent="0.55000000000000004">
      <c r="B1121" s="163" t="str">
        <f>IF(K1121&gt;0,支出入力表!A1122,"")</f>
        <v/>
      </c>
      <c r="C1121" s="164" t="str">
        <f>IF(K1121&gt;0,支出入力表!C1122,"")</f>
        <v/>
      </c>
      <c r="D1121" s="165" t="str">
        <f>IF(K1121&gt;0,支出入力表!E1122,"")</f>
        <v/>
      </c>
      <c r="E1121" s="165" t="str">
        <f>IF(K1121&gt;0,支出入力表!F1122,"")</f>
        <v/>
      </c>
      <c r="F1121" s="164" t="str">
        <f>IF(K1121&gt;0,VLOOKUP(E1121,支出入力表!F1122:$M$2000,3,FALSE),"")</f>
        <v/>
      </c>
      <c r="G1121" s="164" t="str">
        <f>IF(K1121&gt;0,VLOOKUP(E1121,支出入力表!F1122:$M$2000,4,FALSE),"")</f>
        <v/>
      </c>
      <c r="H1121" s="166" t="str">
        <f>IF(K1121&gt;0,VLOOKUP(E1121,支出入力表!F1122:$M$2000,5,FALSE),"")</f>
        <v/>
      </c>
      <c r="I1121" s="168" t="str">
        <f t="shared" si="35"/>
        <v/>
      </c>
      <c r="K1121">
        <f t="shared" si="36"/>
        <v>0</v>
      </c>
      <c r="L1121">
        <f>IF(+支出入力表!M1122="",0,+支出入力表!M1122)</f>
        <v>0</v>
      </c>
      <c r="M1121">
        <f>IF(支出入力表!S1122="",0,支出入力表!S1122)</f>
        <v>0</v>
      </c>
    </row>
    <row r="1122" spans="2:13" x14ac:dyDescent="0.55000000000000004">
      <c r="B1122" s="163" t="str">
        <f>IF(K1122&gt;0,支出入力表!A1123,"")</f>
        <v/>
      </c>
      <c r="C1122" s="164" t="str">
        <f>IF(K1122&gt;0,支出入力表!C1123,"")</f>
        <v/>
      </c>
      <c r="D1122" s="165" t="str">
        <f>IF(K1122&gt;0,支出入力表!E1123,"")</f>
        <v/>
      </c>
      <c r="E1122" s="165" t="str">
        <f>IF(K1122&gt;0,支出入力表!F1123,"")</f>
        <v/>
      </c>
      <c r="F1122" s="164" t="str">
        <f>IF(K1122&gt;0,VLOOKUP(E1122,支出入力表!F1123:$M$2000,3,FALSE),"")</f>
        <v/>
      </c>
      <c r="G1122" s="164" t="str">
        <f>IF(K1122&gt;0,VLOOKUP(E1122,支出入力表!F1123:$M$2000,4,FALSE),"")</f>
        <v/>
      </c>
      <c r="H1122" s="166" t="str">
        <f>IF(K1122&gt;0,VLOOKUP(E1122,支出入力表!F1123:$M$2000,5,FALSE),"")</f>
        <v/>
      </c>
      <c r="I1122" s="168" t="str">
        <f t="shared" si="35"/>
        <v/>
      </c>
      <c r="K1122">
        <f t="shared" si="36"/>
        <v>0</v>
      </c>
      <c r="L1122">
        <f>IF(+支出入力表!M1123="",0,+支出入力表!M1123)</f>
        <v>0</v>
      </c>
      <c r="M1122">
        <f>IF(支出入力表!S1123="",0,支出入力表!S1123)</f>
        <v>0</v>
      </c>
    </row>
    <row r="1123" spans="2:13" x14ac:dyDescent="0.55000000000000004">
      <c r="B1123" s="163" t="str">
        <f>IF(K1123&gt;0,支出入力表!A1124,"")</f>
        <v/>
      </c>
      <c r="C1123" s="164" t="str">
        <f>IF(K1123&gt;0,支出入力表!C1124,"")</f>
        <v/>
      </c>
      <c r="D1123" s="165" t="str">
        <f>IF(K1123&gt;0,支出入力表!E1124,"")</f>
        <v/>
      </c>
      <c r="E1123" s="165" t="str">
        <f>IF(K1123&gt;0,支出入力表!F1124,"")</f>
        <v/>
      </c>
      <c r="F1123" s="164" t="str">
        <f>IF(K1123&gt;0,VLOOKUP(E1123,支出入力表!F1124:$M$2000,3,FALSE),"")</f>
        <v/>
      </c>
      <c r="G1123" s="164" t="str">
        <f>IF(K1123&gt;0,VLOOKUP(E1123,支出入力表!F1124:$M$2000,4,FALSE),"")</f>
        <v/>
      </c>
      <c r="H1123" s="166" t="str">
        <f>IF(K1123&gt;0,VLOOKUP(E1123,支出入力表!F1124:$M$2000,5,FALSE),"")</f>
        <v/>
      </c>
      <c r="I1123" s="168" t="str">
        <f t="shared" si="35"/>
        <v/>
      </c>
      <c r="K1123">
        <f t="shared" si="36"/>
        <v>0</v>
      </c>
      <c r="L1123">
        <f>IF(+支出入力表!M1124="",0,+支出入力表!M1124)</f>
        <v>0</v>
      </c>
      <c r="M1123">
        <f>IF(支出入力表!S1124="",0,支出入力表!S1124)</f>
        <v>0</v>
      </c>
    </row>
    <row r="1124" spans="2:13" x14ac:dyDescent="0.55000000000000004">
      <c r="B1124" s="163" t="str">
        <f>IF(K1124&gt;0,支出入力表!A1125,"")</f>
        <v/>
      </c>
      <c r="C1124" s="164" t="str">
        <f>IF(K1124&gt;0,支出入力表!C1125,"")</f>
        <v/>
      </c>
      <c r="D1124" s="165" t="str">
        <f>IF(K1124&gt;0,支出入力表!E1125,"")</f>
        <v/>
      </c>
      <c r="E1124" s="165" t="str">
        <f>IF(K1124&gt;0,支出入力表!F1125,"")</f>
        <v/>
      </c>
      <c r="F1124" s="164" t="str">
        <f>IF(K1124&gt;0,VLOOKUP(E1124,支出入力表!F1125:$M$2000,3,FALSE),"")</f>
        <v/>
      </c>
      <c r="G1124" s="164" t="str">
        <f>IF(K1124&gt;0,VLOOKUP(E1124,支出入力表!F1125:$M$2000,4,FALSE),"")</f>
        <v/>
      </c>
      <c r="H1124" s="166" t="str">
        <f>IF(K1124&gt;0,VLOOKUP(E1124,支出入力表!F1125:$M$2000,5,FALSE),"")</f>
        <v/>
      </c>
      <c r="I1124" s="168" t="str">
        <f t="shared" si="35"/>
        <v/>
      </c>
      <c r="K1124">
        <f t="shared" si="36"/>
        <v>0</v>
      </c>
      <c r="L1124">
        <f>IF(+支出入力表!M1125="",0,+支出入力表!M1125)</f>
        <v>0</v>
      </c>
      <c r="M1124">
        <f>IF(支出入力表!S1125="",0,支出入力表!S1125)</f>
        <v>0</v>
      </c>
    </row>
    <row r="1125" spans="2:13" x14ac:dyDescent="0.55000000000000004">
      <c r="B1125" s="163" t="str">
        <f>IF(K1125&gt;0,支出入力表!A1126,"")</f>
        <v/>
      </c>
      <c r="C1125" s="164" t="str">
        <f>IF(K1125&gt;0,支出入力表!C1126,"")</f>
        <v/>
      </c>
      <c r="D1125" s="165" t="str">
        <f>IF(K1125&gt;0,支出入力表!E1126,"")</f>
        <v/>
      </c>
      <c r="E1125" s="165" t="str">
        <f>IF(K1125&gt;0,支出入力表!F1126,"")</f>
        <v/>
      </c>
      <c r="F1125" s="164" t="str">
        <f>IF(K1125&gt;0,VLOOKUP(E1125,支出入力表!F1126:$M$2000,3,FALSE),"")</f>
        <v/>
      </c>
      <c r="G1125" s="164" t="str">
        <f>IF(K1125&gt;0,VLOOKUP(E1125,支出入力表!F1126:$M$2000,4,FALSE),"")</f>
        <v/>
      </c>
      <c r="H1125" s="166" t="str">
        <f>IF(K1125&gt;0,VLOOKUP(E1125,支出入力表!F1126:$M$2000,5,FALSE),"")</f>
        <v/>
      </c>
      <c r="I1125" s="168" t="str">
        <f t="shared" si="35"/>
        <v/>
      </c>
      <c r="K1125">
        <f t="shared" si="36"/>
        <v>0</v>
      </c>
      <c r="L1125">
        <f>IF(+支出入力表!M1126="",0,+支出入力表!M1126)</f>
        <v>0</v>
      </c>
      <c r="M1125">
        <f>IF(支出入力表!S1126="",0,支出入力表!S1126)</f>
        <v>0</v>
      </c>
    </row>
    <row r="1126" spans="2:13" x14ac:dyDescent="0.55000000000000004">
      <c r="B1126" s="163" t="str">
        <f>IF(K1126&gt;0,支出入力表!A1127,"")</f>
        <v/>
      </c>
      <c r="C1126" s="164" t="str">
        <f>IF(K1126&gt;0,支出入力表!C1127,"")</f>
        <v/>
      </c>
      <c r="D1126" s="165" t="str">
        <f>IF(K1126&gt;0,支出入力表!E1127,"")</f>
        <v/>
      </c>
      <c r="E1126" s="165" t="str">
        <f>IF(K1126&gt;0,支出入力表!F1127,"")</f>
        <v/>
      </c>
      <c r="F1126" s="164" t="str">
        <f>IF(K1126&gt;0,VLOOKUP(E1126,支出入力表!F1127:$M$2000,3,FALSE),"")</f>
        <v/>
      </c>
      <c r="G1126" s="164" t="str">
        <f>IF(K1126&gt;0,VLOOKUP(E1126,支出入力表!F1127:$M$2000,4,FALSE),"")</f>
        <v/>
      </c>
      <c r="H1126" s="166" t="str">
        <f>IF(K1126&gt;0,VLOOKUP(E1126,支出入力表!F1127:$M$2000,5,FALSE),"")</f>
        <v/>
      </c>
      <c r="I1126" s="168" t="str">
        <f t="shared" si="35"/>
        <v/>
      </c>
      <c r="K1126">
        <f t="shared" si="36"/>
        <v>0</v>
      </c>
      <c r="L1126">
        <f>IF(+支出入力表!M1127="",0,+支出入力表!M1127)</f>
        <v>0</v>
      </c>
      <c r="M1126">
        <f>IF(支出入力表!S1127="",0,支出入力表!S1127)</f>
        <v>0</v>
      </c>
    </row>
    <row r="1127" spans="2:13" x14ac:dyDescent="0.55000000000000004">
      <c r="B1127" s="163" t="str">
        <f>IF(K1127&gt;0,支出入力表!A1128,"")</f>
        <v/>
      </c>
      <c r="C1127" s="164" t="str">
        <f>IF(K1127&gt;0,支出入力表!C1128,"")</f>
        <v/>
      </c>
      <c r="D1127" s="165" t="str">
        <f>IF(K1127&gt;0,支出入力表!E1128,"")</f>
        <v/>
      </c>
      <c r="E1127" s="165" t="str">
        <f>IF(K1127&gt;0,支出入力表!F1128,"")</f>
        <v/>
      </c>
      <c r="F1127" s="164" t="str">
        <f>IF(K1127&gt;0,VLOOKUP(E1127,支出入力表!F1128:$M$2000,3,FALSE),"")</f>
        <v/>
      </c>
      <c r="G1127" s="164" t="str">
        <f>IF(K1127&gt;0,VLOOKUP(E1127,支出入力表!F1128:$M$2000,4,FALSE),"")</f>
        <v/>
      </c>
      <c r="H1127" s="166" t="str">
        <f>IF(K1127&gt;0,VLOOKUP(E1127,支出入力表!F1128:$M$2000,5,FALSE),"")</f>
        <v/>
      </c>
      <c r="I1127" s="168" t="str">
        <f t="shared" si="35"/>
        <v/>
      </c>
      <c r="K1127">
        <f t="shared" si="36"/>
        <v>0</v>
      </c>
      <c r="L1127">
        <f>IF(+支出入力表!M1128="",0,+支出入力表!M1128)</f>
        <v>0</v>
      </c>
      <c r="M1127">
        <f>IF(支出入力表!S1128="",0,支出入力表!S1128)</f>
        <v>0</v>
      </c>
    </row>
    <row r="1128" spans="2:13" x14ac:dyDescent="0.55000000000000004">
      <c r="B1128" s="163" t="str">
        <f>IF(K1128&gt;0,支出入力表!A1129,"")</f>
        <v/>
      </c>
      <c r="C1128" s="164" t="str">
        <f>IF(K1128&gt;0,支出入力表!C1129,"")</f>
        <v/>
      </c>
      <c r="D1128" s="165" t="str">
        <f>IF(K1128&gt;0,支出入力表!E1129,"")</f>
        <v/>
      </c>
      <c r="E1128" s="165" t="str">
        <f>IF(K1128&gt;0,支出入力表!F1129,"")</f>
        <v/>
      </c>
      <c r="F1128" s="164" t="str">
        <f>IF(K1128&gt;0,VLOOKUP(E1128,支出入力表!F1129:$M$2000,3,FALSE),"")</f>
        <v/>
      </c>
      <c r="G1128" s="164" t="str">
        <f>IF(K1128&gt;0,VLOOKUP(E1128,支出入力表!F1129:$M$2000,4,FALSE),"")</f>
        <v/>
      </c>
      <c r="H1128" s="166" t="str">
        <f>IF(K1128&gt;0,VLOOKUP(E1128,支出入力表!F1129:$M$2000,5,FALSE),"")</f>
        <v/>
      </c>
      <c r="I1128" s="168" t="str">
        <f t="shared" si="35"/>
        <v/>
      </c>
      <c r="K1128">
        <f t="shared" si="36"/>
        <v>0</v>
      </c>
      <c r="L1128">
        <f>IF(+支出入力表!M1129="",0,+支出入力表!M1129)</f>
        <v>0</v>
      </c>
      <c r="M1128">
        <f>IF(支出入力表!S1129="",0,支出入力表!S1129)</f>
        <v>0</v>
      </c>
    </row>
    <row r="1129" spans="2:13" x14ac:dyDescent="0.55000000000000004">
      <c r="B1129" s="163" t="str">
        <f>IF(K1129&gt;0,支出入力表!A1130,"")</f>
        <v/>
      </c>
      <c r="C1129" s="164" t="str">
        <f>IF(K1129&gt;0,支出入力表!C1130,"")</f>
        <v/>
      </c>
      <c r="D1129" s="165" t="str">
        <f>IF(K1129&gt;0,支出入力表!E1130,"")</f>
        <v/>
      </c>
      <c r="E1129" s="165" t="str">
        <f>IF(K1129&gt;0,支出入力表!F1130,"")</f>
        <v/>
      </c>
      <c r="F1129" s="164" t="str">
        <f>IF(K1129&gt;0,VLOOKUP(E1129,支出入力表!F1130:$M$2000,3,FALSE),"")</f>
        <v/>
      </c>
      <c r="G1129" s="164" t="str">
        <f>IF(K1129&gt;0,VLOOKUP(E1129,支出入力表!F1130:$M$2000,4,FALSE),"")</f>
        <v/>
      </c>
      <c r="H1129" s="166" t="str">
        <f>IF(K1129&gt;0,VLOOKUP(E1129,支出入力表!F1130:$M$2000,5,FALSE),"")</f>
        <v/>
      </c>
      <c r="I1129" s="168" t="str">
        <f t="shared" si="35"/>
        <v/>
      </c>
      <c r="K1129">
        <f t="shared" si="36"/>
        <v>0</v>
      </c>
      <c r="L1129">
        <f>IF(+支出入力表!M1130="",0,+支出入力表!M1130)</f>
        <v>0</v>
      </c>
      <c r="M1129">
        <f>IF(支出入力表!S1130="",0,支出入力表!S1130)</f>
        <v>0</v>
      </c>
    </row>
    <row r="1130" spans="2:13" x14ac:dyDescent="0.55000000000000004">
      <c r="B1130" s="163" t="str">
        <f>IF(K1130&gt;0,支出入力表!A1131,"")</f>
        <v/>
      </c>
      <c r="C1130" s="164" t="str">
        <f>IF(K1130&gt;0,支出入力表!C1131,"")</f>
        <v/>
      </c>
      <c r="D1130" s="165" t="str">
        <f>IF(K1130&gt;0,支出入力表!E1131,"")</f>
        <v/>
      </c>
      <c r="E1130" s="165" t="str">
        <f>IF(K1130&gt;0,支出入力表!F1131,"")</f>
        <v/>
      </c>
      <c r="F1130" s="164" t="str">
        <f>IF(K1130&gt;0,VLOOKUP(E1130,支出入力表!F1131:$M$2000,3,FALSE),"")</f>
        <v/>
      </c>
      <c r="G1130" s="164" t="str">
        <f>IF(K1130&gt;0,VLOOKUP(E1130,支出入力表!F1131:$M$2000,4,FALSE),"")</f>
        <v/>
      </c>
      <c r="H1130" s="166" t="str">
        <f>IF(K1130&gt;0,VLOOKUP(E1130,支出入力表!F1131:$M$2000,5,FALSE),"")</f>
        <v/>
      </c>
      <c r="I1130" s="168" t="str">
        <f t="shared" si="35"/>
        <v/>
      </c>
      <c r="K1130">
        <f t="shared" si="36"/>
        <v>0</v>
      </c>
      <c r="L1130">
        <f>IF(+支出入力表!M1131="",0,+支出入力表!M1131)</f>
        <v>0</v>
      </c>
      <c r="M1130">
        <f>IF(支出入力表!S1131="",0,支出入力表!S1131)</f>
        <v>0</v>
      </c>
    </row>
    <row r="1131" spans="2:13" x14ac:dyDescent="0.55000000000000004">
      <c r="B1131" s="163" t="str">
        <f>IF(K1131&gt;0,支出入力表!A1132,"")</f>
        <v/>
      </c>
      <c r="C1131" s="164" t="str">
        <f>IF(K1131&gt;0,支出入力表!C1132,"")</f>
        <v/>
      </c>
      <c r="D1131" s="165" t="str">
        <f>IF(K1131&gt;0,支出入力表!E1132,"")</f>
        <v/>
      </c>
      <c r="E1131" s="165" t="str">
        <f>IF(K1131&gt;0,支出入力表!F1132,"")</f>
        <v/>
      </c>
      <c r="F1131" s="164" t="str">
        <f>IF(K1131&gt;0,VLOOKUP(E1131,支出入力表!F1132:$M$2000,3,FALSE),"")</f>
        <v/>
      </c>
      <c r="G1131" s="164" t="str">
        <f>IF(K1131&gt;0,VLOOKUP(E1131,支出入力表!F1132:$M$2000,4,FALSE),"")</f>
        <v/>
      </c>
      <c r="H1131" s="166" t="str">
        <f>IF(K1131&gt;0,VLOOKUP(E1131,支出入力表!F1132:$M$2000,5,FALSE),"")</f>
        <v/>
      </c>
      <c r="I1131" s="168" t="str">
        <f t="shared" si="35"/>
        <v/>
      </c>
      <c r="K1131">
        <f t="shared" si="36"/>
        <v>0</v>
      </c>
      <c r="L1131">
        <f>IF(+支出入力表!M1132="",0,+支出入力表!M1132)</f>
        <v>0</v>
      </c>
      <c r="M1131">
        <f>IF(支出入力表!S1132="",0,支出入力表!S1132)</f>
        <v>0</v>
      </c>
    </row>
    <row r="1132" spans="2:13" x14ac:dyDescent="0.55000000000000004">
      <c r="B1132" s="163" t="str">
        <f>IF(K1132&gt;0,支出入力表!A1133,"")</f>
        <v/>
      </c>
      <c r="C1132" s="164" t="str">
        <f>IF(K1132&gt;0,支出入力表!C1133,"")</f>
        <v/>
      </c>
      <c r="D1132" s="165" t="str">
        <f>IF(K1132&gt;0,支出入力表!E1133,"")</f>
        <v/>
      </c>
      <c r="E1132" s="165" t="str">
        <f>IF(K1132&gt;0,支出入力表!F1133,"")</f>
        <v/>
      </c>
      <c r="F1132" s="164" t="str">
        <f>IF(K1132&gt;0,VLOOKUP(E1132,支出入力表!F1133:$M$2000,3,FALSE),"")</f>
        <v/>
      </c>
      <c r="G1132" s="164" t="str">
        <f>IF(K1132&gt;0,VLOOKUP(E1132,支出入力表!F1133:$M$2000,4,FALSE),"")</f>
        <v/>
      </c>
      <c r="H1132" s="166" t="str">
        <f>IF(K1132&gt;0,VLOOKUP(E1132,支出入力表!F1133:$M$2000,5,FALSE),"")</f>
        <v/>
      </c>
      <c r="I1132" s="168" t="str">
        <f t="shared" si="35"/>
        <v/>
      </c>
      <c r="K1132">
        <f t="shared" si="36"/>
        <v>0</v>
      </c>
      <c r="L1132">
        <f>IF(+支出入力表!M1133="",0,+支出入力表!M1133)</f>
        <v>0</v>
      </c>
      <c r="M1132">
        <f>IF(支出入力表!S1133="",0,支出入力表!S1133)</f>
        <v>0</v>
      </c>
    </row>
    <row r="1133" spans="2:13" x14ac:dyDescent="0.55000000000000004">
      <c r="B1133" s="163" t="str">
        <f>IF(K1133&gt;0,支出入力表!A1134,"")</f>
        <v/>
      </c>
      <c r="C1133" s="164" t="str">
        <f>IF(K1133&gt;0,支出入力表!C1134,"")</f>
        <v/>
      </c>
      <c r="D1133" s="165" t="str">
        <f>IF(K1133&gt;0,支出入力表!E1134,"")</f>
        <v/>
      </c>
      <c r="E1133" s="165" t="str">
        <f>IF(K1133&gt;0,支出入力表!F1134,"")</f>
        <v/>
      </c>
      <c r="F1133" s="164" t="str">
        <f>IF(K1133&gt;0,VLOOKUP(E1133,支出入力表!F1134:$M$2000,3,FALSE),"")</f>
        <v/>
      </c>
      <c r="G1133" s="164" t="str">
        <f>IF(K1133&gt;0,VLOOKUP(E1133,支出入力表!F1134:$M$2000,4,FALSE),"")</f>
        <v/>
      </c>
      <c r="H1133" s="166" t="str">
        <f>IF(K1133&gt;0,VLOOKUP(E1133,支出入力表!F1134:$M$2000,5,FALSE),"")</f>
        <v/>
      </c>
      <c r="I1133" s="168" t="str">
        <f t="shared" si="35"/>
        <v/>
      </c>
      <c r="K1133">
        <f t="shared" si="36"/>
        <v>0</v>
      </c>
      <c r="L1133">
        <f>IF(+支出入力表!M1134="",0,+支出入力表!M1134)</f>
        <v>0</v>
      </c>
      <c r="M1133">
        <f>IF(支出入力表!S1134="",0,支出入力表!S1134)</f>
        <v>0</v>
      </c>
    </row>
    <row r="1134" spans="2:13" x14ac:dyDescent="0.55000000000000004">
      <c r="B1134" s="163" t="str">
        <f>IF(K1134&gt;0,支出入力表!A1135,"")</f>
        <v/>
      </c>
      <c r="C1134" s="164" t="str">
        <f>IF(K1134&gt;0,支出入力表!C1135,"")</f>
        <v/>
      </c>
      <c r="D1134" s="165" t="str">
        <f>IF(K1134&gt;0,支出入力表!E1135,"")</f>
        <v/>
      </c>
      <c r="E1134" s="165" t="str">
        <f>IF(K1134&gt;0,支出入力表!F1135,"")</f>
        <v/>
      </c>
      <c r="F1134" s="164" t="str">
        <f>IF(K1134&gt;0,VLOOKUP(E1134,支出入力表!F1135:$M$2000,3,FALSE),"")</f>
        <v/>
      </c>
      <c r="G1134" s="164" t="str">
        <f>IF(K1134&gt;0,VLOOKUP(E1134,支出入力表!F1135:$M$2000,4,FALSE),"")</f>
        <v/>
      </c>
      <c r="H1134" s="166" t="str">
        <f>IF(K1134&gt;0,VLOOKUP(E1134,支出入力表!F1135:$M$2000,5,FALSE),"")</f>
        <v/>
      </c>
      <c r="I1134" s="168" t="str">
        <f t="shared" si="35"/>
        <v/>
      </c>
      <c r="K1134">
        <f t="shared" si="36"/>
        <v>0</v>
      </c>
      <c r="L1134">
        <f>IF(+支出入力表!M1135="",0,+支出入力表!M1135)</f>
        <v>0</v>
      </c>
      <c r="M1134">
        <f>IF(支出入力表!S1135="",0,支出入力表!S1135)</f>
        <v>0</v>
      </c>
    </row>
    <row r="1135" spans="2:13" x14ac:dyDescent="0.55000000000000004">
      <c r="B1135" s="163" t="str">
        <f>IF(K1135&gt;0,支出入力表!A1136,"")</f>
        <v/>
      </c>
      <c r="C1135" s="164" t="str">
        <f>IF(K1135&gt;0,支出入力表!C1136,"")</f>
        <v/>
      </c>
      <c r="D1135" s="165" t="str">
        <f>IF(K1135&gt;0,支出入力表!E1136,"")</f>
        <v/>
      </c>
      <c r="E1135" s="165" t="str">
        <f>IF(K1135&gt;0,支出入力表!F1136,"")</f>
        <v/>
      </c>
      <c r="F1135" s="164" t="str">
        <f>IF(K1135&gt;0,VLOOKUP(E1135,支出入力表!F1136:$M$2000,3,FALSE),"")</f>
        <v/>
      </c>
      <c r="G1135" s="164" t="str">
        <f>IF(K1135&gt;0,VLOOKUP(E1135,支出入力表!F1136:$M$2000,4,FALSE),"")</f>
        <v/>
      </c>
      <c r="H1135" s="166" t="str">
        <f>IF(K1135&gt;0,VLOOKUP(E1135,支出入力表!F1136:$M$2000,5,FALSE),"")</f>
        <v/>
      </c>
      <c r="I1135" s="168" t="str">
        <f t="shared" si="35"/>
        <v/>
      </c>
      <c r="K1135">
        <f t="shared" si="36"/>
        <v>0</v>
      </c>
      <c r="L1135">
        <f>IF(+支出入力表!M1136="",0,+支出入力表!M1136)</f>
        <v>0</v>
      </c>
      <c r="M1135">
        <f>IF(支出入力表!S1136="",0,支出入力表!S1136)</f>
        <v>0</v>
      </c>
    </row>
    <row r="1136" spans="2:13" x14ac:dyDescent="0.55000000000000004">
      <c r="B1136" s="163" t="str">
        <f>IF(K1136&gt;0,支出入力表!A1137,"")</f>
        <v/>
      </c>
      <c r="C1136" s="164" t="str">
        <f>IF(K1136&gt;0,支出入力表!C1137,"")</f>
        <v/>
      </c>
      <c r="D1136" s="165" t="str">
        <f>IF(K1136&gt;0,支出入力表!E1137,"")</f>
        <v/>
      </c>
      <c r="E1136" s="165" t="str">
        <f>IF(K1136&gt;0,支出入力表!F1137,"")</f>
        <v/>
      </c>
      <c r="F1136" s="164" t="str">
        <f>IF(K1136&gt;0,VLOOKUP(E1136,支出入力表!F1137:$M$2000,3,FALSE),"")</f>
        <v/>
      </c>
      <c r="G1136" s="164" t="str">
        <f>IF(K1136&gt;0,VLOOKUP(E1136,支出入力表!F1137:$M$2000,4,FALSE),"")</f>
        <v/>
      </c>
      <c r="H1136" s="166" t="str">
        <f>IF(K1136&gt;0,VLOOKUP(E1136,支出入力表!F1137:$M$2000,5,FALSE),"")</f>
        <v/>
      </c>
      <c r="I1136" s="168" t="str">
        <f t="shared" si="35"/>
        <v/>
      </c>
      <c r="K1136">
        <f t="shared" si="36"/>
        <v>0</v>
      </c>
      <c r="L1136">
        <f>IF(+支出入力表!M1137="",0,+支出入力表!M1137)</f>
        <v>0</v>
      </c>
      <c r="M1136">
        <f>IF(支出入力表!S1137="",0,支出入力表!S1137)</f>
        <v>0</v>
      </c>
    </row>
    <row r="1137" spans="2:13" x14ac:dyDescent="0.55000000000000004">
      <c r="B1137" s="163" t="str">
        <f>IF(K1137&gt;0,支出入力表!A1138,"")</f>
        <v/>
      </c>
      <c r="C1137" s="164" t="str">
        <f>IF(K1137&gt;0,支出入力表!C1138,"")</f>
        <v/>
      </c>
      <c r="D1137" s="165" t="str">
        <f>IF(K1137&gt;0,支出入力表!E1138,"")</f>
        <v/>
      </c>
      <c r="E1137" s="165" t="str">
        <f>IF(K1137&gt;0,支出入力表!F1138,"")</f>
        <v/>
      </c>
      <c r="F1137" s="164" t="str">
        <f>IF(K1137&gt;0,VLOOKUP(E1137,支出入力表!F1138:$M$2000,3,FALSE),"")</f>
        <v/>
      </c>
      <c r="G1137" s="164" t="str">
        <f>IF(K1137&gt;0,VLOOKUP(E1137,支出入力表!F1138:$M$2000,4,FALSE),"")</f>
        <v/>
      </c>
      <c r="H1137" s="166" t="str">
        <f>IF(K1137&gt;0,VLOOKUP(E1137,支出入力表!F1138:$M$2000,5,FALSE),"")</f>
        <v/>
      </c>
      <c r="I1137" s="168" t="str">
        <f t="shared" si="35"/>
        <v/>
      </c>
      <c r="K1137">
        <f t="shared" si="36"/>
        <v>0</v>
      </c>
      <c r="L1137">
        <f>IF(+支出入力表!M1138="",0,+支出入力表!M1138)</f>
        <v>0</v>
      </c>
      <c r="M1137">
        <f>IF(支出入力表!S1138="",0,支出入力表!S1138)</f>
        <v>0</v>
      </c>
    </row>
    <row r="1138" spans="2:13" x14ac:dyDescent="0.55000000000000004">
      <c r="B1138" s="163" t="str">
        <f>IF(K1138&gt;0,支出入力表!A1139,"")</f>
        <v/>
      </c>
      <c r="C1138" s="164" t="str">
        <f>IF(K1138&gt;0,支出入力表!C1139,"")</f>
        <v/>
      </c>
      <c r="D1138" s="165" t="str">
        <f>IF(K1138&gt;0,支出入力表!E1139,"")</f>
        <v/>
      </c>
      <c r="E1138" s="165" t="str">
        <f>IF(K1138&gt;0,支出入力表!F1139,"")</f>
        <v/>
      </c>
      <c r="F1138" s="164" t="str">
        <f>IF(K1138&gt;0,VLOOKUP(E1138,支出入力表!F1139:$M$2000,3,FALSE),"")</f>
        <v/>
      </c>
      <c r="G1138" s="164" t="str">
        <f>IF(K1138&gt;0,VLOOKUP(E1138,支出入力表!F1139:$M$2000,4,FALSE),"")</f>
        <v/>
      </c>
      <c r="H1138" s="166" t="str">
        <f>IF(K1138&gt;0,VLOOKUP(E1138,支出入力表!F1139:$M$2000,5,FALSE),"")</f>
        <v/>
      </c>
      <c r="I1138" s="168" t="str">
        <f t="shared" si="35"/>
        <v/>
      </c>
      <c r="K1138">
        <f t="shared" si="36"/>
        <v>0</v>
      </c>
      <c r="L1138">
        <f>IF(+支出入力表!M1139="",0,+支出入力表!M1139)</f>
        <v>0</v>
      </c>
      <c r="M1138">
        <f>IF(支出入力表!S1139="",0,支出入力表!S1139)</f>
        <v>0</v>
      </c>
    </row>
    <row r="1139" spans="2:13" x14ac:dyDescent="0.55000000000000004">
      <c r="B1139" s="163" t="str">
        <f>IF(K1139&gt;0,支出入力表!A1140,"")</f>
        <v/>
      </c>
      <c r="C1139" s="164" t="str">
        <f>IF(K1139&gt;0,支出入力表!C1140,"")</f>
        <v/>
      </c>
      <c r="D1139" s="165" t="str">
        <f>IF(K1139&gt;0,支出入力表!E1140,"")</f>
        <v/>
      </c>
      <c r="E1139" s="165" t="str">
        <f>IF(K1139&gt;0,支出入力表!F1140,"")</f>
        <v/>
      </c>
      <c r="F1139" s="164" t="str">
        <f>IF(K1139&gt;0,VLOOKUP(E1139,支出入力表!F1140:$M$2000,3,FALSE),"")</f>
        <v/>
      </c>
      <c r="G1139" s="164" t="str">
        <f>IF(K1139&gt;0,VLOOKUP(E1139,支出入力表!F1140:$M$2000,4,FALSE),"")</f>
        <v/>
      </c>
      <c r="H1139" s="166" t="str">
        <f>IF(K1139&gt;0,VLOOKUP(E1139,支出入力表!F1140:$M$2000,5,FALSE),"")</f>
        <v/>
      </c>
      <c r="I1139" s="168" t="str">
        <f t="shared" si="35"/>
        <v/>
      </c>
      <c r="K1139">
        <f t="shared" si="36"/>
        <v>0</v>
      </c>
      <c r="L1139">
        <f>IF(+支出入力表!M1140="",0,+支出入力表!M1140)</f>
        <v>0</v>
      </c>
      <c r="M1139">
        <f>IF(支出入力表!S1140="",0,支出入力表!S1140)</f>
        <v>0</v>
      </c>
    </row>
    <row r="1140" spans="2:13" x14ac:dyDescent="0.55000000000000004">
      <c r="B1140" s="163" t="str">
        <f>IF(K1140&gt;0,支出入力表!A1141,"")</f>
        <v/>
      </c>
      <c r="C1140" s="164" t="str">
        <f>IF(K1140&gt;0,支出入力表!C1141,"")</f>
        <v/>
      </c>
      <c r="D1140" s="165" t="str">
        <f>IF(K1140&gt;0,支出入力表!E1141,"")</f>
        <v/>
      </c>
      <c r="E1140" s="165" t="str">
        <f>IF(K1140&gt;0,支出入力表!F1141,"")</f>
        <v/>
      </c>
      <c r="F1140" s="164" t="str">
        <f>IF(K1140&gt;0,VLOOKUP(E1140,支出入力表!F1141:$M$2000,3,FALSE),"")</f>
        <v/>
      </c>
      <c r="G1140" s="164" t="str">
        <f>IF(K1140&gt;0,VLOOKUP(E1140,支出入力表!F1141:$M$2000,4,FALSE),"")</f>
        <v/>
      </c>
      <c r="H1140" s="166" t="str">
        <f>IF(K1140&gt;0,VLOOKUP(E1140,支出入力表!F1141:$M$2000,5,FALSE),"")</f>
        <v/>
      </c>
      <c r="I1140" s="168" t="str">
        <f t="shared" si="35"/>
        <v/>
      </c>
      <c r="K1140">
        <f t="shared" si="36"/>
        <v>0</v>
      </c>
      <c r="L1140">
        <f>IF(+支出入力表!M1141="",0,+支出入力表!M1141)</f>
        <v>0</v>
      </c>
      <c r="M1140">
        <f>IF(支出入力表!S1141="",0,支出入力表!S1141)</f>
        <v>0</v>
      </c>
    </row>
    <row r="1141" spans="2:13" x14ac:dyDescent="0.55000000000000004">
      <c r="B1141" s="163" t="str">
        <f>IF(K1141&gt;0,支出入力表!A1142,"")</f>
        <v/>
      </c>
      <c r="C1141" s="164" t="str">
        <f>IF(K1141&gt;0,支出入力表!C1142,"")</f>
        <v/>
      </c>
      <c r="D1141" s="165" t="str">
        <f>IF(K1141&gt;0,支出入力表!E1142,"")</f>
        <v/>
      </c>
      <c r="E1141" s="165" t="str">
        <f>IF(K1141&gt;0,支出入力表!F1142,"")</f>
        <v/>
      </c>
      <c r="F1141" s="164" t="str">
        <f>IF(K1141&gt;0,VLOOKUP(E1141,支出入力表!F1142:$M$2000,3,FALSE),"")</f>
        <v/>
      </c>
      <c r="G1141" s="164" t="str">
        <f>IF(K1141&gt;0,VLOOKUP(E1141,支出入力表!F1142:$M$2000,4,FALSE),"")</f>
        <v/>
      </c>
      <c r="H1141" s="166" t="str">
        <f>IF(K1141&gt;0,VLOOKUP(E1141,支出入力表!F1142:$M$2000,5,FALSE),"")</f>
        <v/>
      </c>
      <c r="I1141" s="168" t="str">
        <f t="shared" si="35"/>
        <v/>
      </c>
      <c r="K1141">
        <f t="shared" si="36"/>
        <v>0</v>
      </c>
      <c r="L1141">
        <f>IF(+支出入力表!M1142="",0,+支出入力表!M1142)</f>
        <v>0</v>
      </c>
      <c r="M1141">
        <f>IF(支出入力表!S1142="",0,支出入力表!S1142)</f>
        <v>0</v>
      </c>
    </row>
    <row r="1142" spans="2:13" x14ac:dyDescent="0.55000000000000004">
      <c r="B1142" s="163" t="str">
        <f>IF(K1142&gt;0,支出入力表!A1143,"")</f>
        <v/>
      </c>
      <c r="C1142" s="164" t="str">
        <f>IF(K1142&gt;0,支出入力表!C1143,"")</f>
        <v/>
      </c>
      <c r="D1142" s="165" t="str">
        <f>IF(K1142&gt;0,支出入力表!E1143,"")</f>
        <v/>
      </c>
      <c r="E1142" s="165" t="str">
        <f>IF(K1142&gt;0,支出入力表!F1143,"")</f>
        <v/>
      </c>
      <c r="F1142" s="164" t="str">
        <f>IF(K1142&gt;0,VLOOKUP(E1142,支出入力表!F1143:$M$2000,3,FALSE),"")</f>
        <v/>
      </c>
      <c r="G1142" s="164" t="str">
        <f>IF(K1142&gt;0,VLOOKUP(E1142,支出入力表!F1143:$M$2000,4,FALSE),"")</f>
        <v/>
      </c>
      <c r="H1142" s="166" t="str">
        <f>IF(K1142&gt;0,VLOOKUP(E1142,支出入力表!F1143:$M$2000,5,FALSE),"")</f>
        <v/>
      </c>
      <c r="I1142" s="168" t="str">
        <f t="shared" si="35"/>
        <v/>
      </c>
      <c r="K1142">
        <f t="shared" si="36"/>
        <v>0</v>
      </c>
      <c r="L1142">
        <f>IF(+支出入力表!M1143="",0,+支出入力表!M1143)</f>
        <v>0</v>
      </c>
      <c r="M1142">
        <f>IF(支出入力表!S1143="",0,支出入力表!S1143)</f>
        <v>0</v>
      </c>
    </row>
    <row r="1143" spans="2:13" x14ac:dyDescent="0.55000000000000004">
      <c r="B1143" s="163" t="str">
        <f>IF(K1143&gt;0,支出入力表!A1144,"")</f>
        <v/>
      </c>
      <c r="C1143" s="164" t="str">
        <f>IF(K1143&gt;0,支出入力表!C1144,"")</f>
        <v/>
      </c>
      <c r="D1143" s="165" t="str">
        <f>IF(K1143&gt;0,支出入力表!E1144,"")</f>
        <v/>
      </c>
      <c r="E1143" s="165" t="str">
        <f>IF(K1143&gt;0,支出入力表!F1144,"")</f>
        <v/>
      </c>
      <c r="F1143" s="164" t="str">
        <f>IF(K1143&gt;0,VLOOKUP(E1143,支出入力表!F1144:$M$2000,3,FALSE),"")</f>
        <v/>
      </c>
      <c r="G1143" s="164" t="str">
        <f>IF(K1143&gt;0,VLOOKUP(E1143,支出入力表!F1144:$M$2000,4,FALSE),"")</f>
        <v/>
      </c>
      <c r="H1143" s="166" t="str">
        <f>IF(K1143&gt;0,VLOOKUP(E1143,支出入力表!F1144:$M$2000,5,FALSE),"")</f>
        <v/>
      </c>
      <c r="I1143" s="168" t="str">
        <f t="shared" si="35"/>
        <v/>
      </c>
      <c r="K1143">
        <f t="shared" si="36"/>
        <v>0</v>
      </c>
      <c r="L1143">
        <f>IF(+支出入力表!M1144="",0,+支出入力表!M1144)</f>
        <v>0</v>
      </c>
      <c r="M1143">
        <f>IF(支出入力表!S1144="",0,支出入力表!S1144)</f>
        <v>0</v>
      </c>
    </row>
    <row r="1144" spans="2:13" x14ac:dyDescent="0.55000000000000004">
      <c r="B1144" s="163" t="str">
        <f>IF(K1144&gt;0,支出入力表!A1145,"")</f>
        <v/>
      </c>
      <c r="C1144" s="164" t="str">
        <f>IF(K1144&gt;0,支出入力表!C1145,"")</f>
        <v/>
      </c>
      <c r="D1144" s="165" t="str">
        <f>IF(K1144&gt;0,支出入力表!E1145,"")</f>
        <v/>
      </c>
      <c r="E1144" s="165" t="str">
        <f>IF(K1144&gt;0,支出入力表!F1145,"")</f>
        <v/>
      </c>
      <c r="F1144" s="164" t="str">
        <f>IF(K1144&gt;0,VLOOKUP(E1144,支出入力表!F1145:$M$2000,3,FALSE),"")</f>
        <v/>
      </c>
      <c r="G1144" s="164" t="str">
        <f>IF(K1144&gt;0,VLOOKUP(E1144,支出入力表!F1145:$M$2000,4,FALSE),"")</f>
        <v/>
      </c>
      <c r="H1144" s="166" t="str">
        <f>IF(K1144&gt;0,VLOOKUP(E1144,支出入力表!F1145:$M$2000,5,FALSE),"")</f>
        <v/>
      </c>
      <c r="I1144" s="168" t="str">
        <f t="shared" si="35"/>
        <v/>
      </c>
      <c r="K1144">
        <f t="shared" si="36"/>
        <v>0</v>
      </c>
      <c r="L1144">
        <f>IF(+支出入力表!M1145="",0,+支出入力表!M1145)</f>
        <v>0</v>
      </c>
      <c r="M1144">
        <f>IF(支出入力表!S1145="",0,支出入力表!S1145)</f>
        <v>0</v>
      </c>
    </row>
    <row r="1145" spans="2:13" x14ac:dyDescent="0.55000000000000004">
      <c r="B1145" s="163" t="str">
        <f>IF(K1145&gt;0,支出入力表!A1146,"")</f>
        <v/>
      </c>
      <c r="C1145" s="164" t="str">
        <f>IF(K1145&gt;0,支出入力表!C1146,"")</f>
        <v/>
      </c>
      <c r="D1145" s="165" t="str">
        <f>IF(K1145&gt;0,支出入力表!E1146,"")</f>
        <v/>
      </c>
      <c r="E1145" s="165" t="str">
        <f>IF(K1145&gt;0,支出入力表!F1146,"")</f>
        <v/>
      </c>
      <c r="F1145" s="164" t="str">
        <f>IF(K1145&gt;0,VLOOKUP(E1145,支出入力表!F1146:$M$2000,3,FALSE),"")</f>
        <v/>
      </c>
      <c r="G1145" s="164" t="str">
        <f>IF(K1145&gt;0,VLOOKUP(E1145,支出入力表!F1146:$M$2000,4,FALSE),"")</f>
        <v/>
      </c>
      <c r="H1145" s="166" t="str">
        <f>IF(K1145&gt;0,VLOOKUP(E1145,支出入力表!F1146:$M$2000,5,FALSE),"")</f>
        <v/>
      </c>
      <c r="I1145" s="168" t="str">
        <f t="shared" si="35"/>
        <v/>
      </c>
      <c r="K1145">
        <f t="shared" si="36"/>
        <v>0</v>
      </c>
      <c r="L1145">
        <f>IF(+支出入力表!M1146="",0,+支出入力表!M1146)</f>
        <v>0</v>
      </c>
      <c r="M1145">
        <f>IF(支出入力表!S1146="",0,支出入力表!S1146)</f>
        <v>0</v>
      </c>
    </row>
    <row r="1146" spans="2:13" x14ac:dyDescent="0.55000000000000004">
      <c r="B1146" s="163" t="str">
        <f>IF(K1146&gt;0,支出入力表!A1147,"")</f>
        <v/>
      </c>
      <c r="C1146" s="164" t="str">
        <f>IF(K1146&gt;0,支出入力表!C1147,"")</f>
        <v/>
      </c>
      <c r="D1146" s="165" t="str">
        <f>IF(K1146&gt;0,支出入力表!E1147,"")</f>
        <v/>
      </c>
      <c r="E1146" s="165" t="str">
        <f>IF(K1146&gt;0,支出入力表!F1147,"")</f>
        <v/>
      </c>
      <c r="F1146" s="164" t="str">
        <f>IF(K1146&gt;0,VLOOKUP(E1146,支出入力表!F1147:$M$2000,3,FALSE),"")</f>
        <v/>
      </c>
      <c r="G1146" s="164" t="str">
        <f>IF(K1146&gt;0,VLOOKUP(E1146,支出入力表!F1147:$M$2000,4,FALSE),"")</f>
        <v/>
      </c>
      <c r="H1146" s="166" t="str">
        <f>IF(K1146&gt;0,VLOOKUP(E1146,支出入力表!F1147:$M$2000,5,FALSE),"")</f>
        <v/>
      </c>
      <c r="I1146" s="168" t="str">
        <f t="shared" si="35"/>
        <v/>
      </c>
      <c r="K1146">
        <f t="shared" si="36"/>
        <v>0</v>
      </c>
      <c r="L1146">
        <f>IF(+支出入力表!M1147="",0,+支出入力表!M1147)</f>
        <v>0</v>
      </c>
      <c r="M1146">
        <f>IF(支出入力表!S1147="",0,支出入力表!S1147)</f>
        <v>0</v>
      </c>
    </row>
    <row r="1147" spans="2:13" x14ac:dyDescent="0.55000000000000004">
      <c r="B1147" s="163" t="str">
        <f>IF(K1147&gt;0,支出入力表!A1148,"")</f>
        <v/>
      </c>
      <c r="C1147" s="164" t="str">
        <f>IF(K1147&gt;0,支出入力表!C1148,"")</f>
        <v/>
      </c>
      <c r="D1147" s="165" t="str">
        <f>IF(K1147&gt;0,支出入力表!E1148,"")</f>
        <v/>
      </c>
      <c r="E1147" s="165" t="str">
        <f>IF(K1147&gt;0,支出入力表!F1148,"")</f>
        <v/>
      </c>
      <c r="F1147" s="164" t="str">
        <f>IF(K1147&gt;0,VLOOKUP(E1147,支出入力表!F1148:$M$2000,3,FALSE),"")</f>
        <v/>
      </c>
      <c r="G1147" s="164" t="str">
        <f>IF(K1147&gt;0,VLOOKUP(E1147,支出入力表!F1148:$M$2000,4,FALSE),"")</f>
        <v/>
      </c>
      <c r="H1147" s="166" t="str">
        <f>IF(K1147&gt;0,VLOOKUP(E1147,支出入力表!F1148:$M$2000,5,FALSE),"")</f>
        <v/>
      </c>
      <c r="I1147" s="168" t="str">
        <f t="shared" si="35"/>
        <v/>
      </c>
      <c r="K1147">
        <f t="shared" si="36"/>
        <v>0</v>
      </c>
      <c r="L1147">
        <f>IF(+支出入力表!M1148="",0,+支出入力表!M1148)</f>
        <v>0</v>
      </c>
      <c r="M1147">
        <f>IF(支出入力表!S1148="",0,支出入力表!S1148)</f>
        <v>0</v>
      </c>
    </row>
    <row r="1148" spans="2:13" x14ac:dyDescent="0.55000000000000004">
      <c r="B1148" s="163" t="str">
        <f>IF(K1148&gt;0,支出入力表!A1149,"")</f>
        <v/>
      </c>
      <c r="C1148" s="164" t="str">
        <f>IF(K1148&gt;0,支出入力表!C1149,"")</f>
        <v/>
      </c>
      <c r="D1148" s="165" t="str">
        <f>IF(K1148&gt;0,支出入力表!E1149,"")</f>
        <v/>
      </c>
      <c r="E1148" s="165" t="str">
        <f>IF(K1148&gt;0,支出入力表!F1149,"")</f>
        <v/>
      </c>
      <c r="F1148" s="164" t="str">
        <f>IF(K1148&gt;0,VLOOKUP(E1148,支出入力表!F1149:$M$2000,3,FALSE),"")</f>
        <v/>
      </c>
      <c r="G1148" s="164" t="str">
        <f>IF(K1148&gt;0,VLOOKUP(E1148,支出入力表!F1149:$M$2000,4,FALSE),"")</f>
        <v/>
      </c>
      <c r="H1148" s="166" t="str">
        <f>IF(K1148&gt;0,VLOOKUP(E1148,支出入力表!F1149:$M$2000,5,FALSE),"")</f>
        <v/>
      </c>
      <c r="I1148" s="168" t="str">
        <f t="shared" si="35"/>
        <v/>
      </c>
      <c r="K1148">
        <f t="shared" si="36"/>
        <v>0</v>
      </c>
      <c r="L1148">
        <f>IF(+支出入力表!M1149="",0,+支出入力表!M1149)</f>
        <v>0</v>
      </c>
      <c r="M1148">
        <f>IF(支出入力表!S1149="",0,支出入力表!S1149)</f>
        <v>0</v>
      </c>
    </row>
    <row r="1149" spans="2:13" x14ac:dyDescent="0.55000000000000004">
      <c r="B1149" s="163" t="str">
        <f>IF(K1149&gt;0,支出入力表!A1150,"")</f>
        <v/>
      </c>
      <c r="C1149" s="164" t="str">
        <f>IF(K1149&gt;0,支出入力表!C1150,"")</f>
        <v/>
      </c>
      <c r="D1149" s="165" t="str">
        <f>IF(K1149&gt;0,支出入力表!E1150,"")</f>
        <v/>
      </c>
      <c r="E1149" s="165" t="str">
        <f>IF(K1149&gt;0,支出入力表!F1150,"")</f>
        <v/>
      </c>
      <c r="F1149" s="164" t="str">
        <f>IF(K1149&gt;0,VLOOKUP(E1149,支出入力表!F1150:$M$2000,3,FALSE),"")</f>
        <v/>
      </c>
      <c r="G1149" s="164" t="str">
        <f>IF(K1149&gt;0,VLOOKUP(E1149,支出入力表!F1150:$M$2000,4,FALSE),"")</f>
        <v/>
      </c>
      <c r="H1149" s="166" t="str">
        <f>IF(K1149&gt;0,VLOOKUP(E1149,支出入力表!F1150:$M$2000,5,FALSE),"")</f>
        <v/>
      </c>
      <c r="I1149" s="168" t="str">
        <f t="shared" si="35"/>
        <v/>
      </c>
      <c r="K1149">
        <f t="shared" si="36"/>
        <v>0</v>
      </c>
      <c r="L1149">
        <f>IF(+支出入力表!M1150="",0,+支出入力表!M1150)</f>
        <v>0</v>
      </c>
      <c r="M1149">
        <f>IF(支出入力表!S1150="",0,支出入力表!S1150)</f>
        <v>0</v>
      </c>
    </row>
    <row r="1150" spans="2:13" x14ac:dyDescent="0.55000000000000004">
      <c r="B1150" s="163" t="str">
        <f>IF(K1150&gt;0,支出入力表!A1151,"")</f>
        <v/>
      </c>
      <c r="C1150" s="164" t="str">
        <f>IF(K1150&gt;0,支出入力表!C1151,"")</f>
        <v/>
      </c>
      <c r="D1150" s="165" t="str">
        <f>IF(K1150&gt;0,支出入力表!E1151,"")</f>
        <v/>
      </c>
      <c r="E1150" s="165" t="str">
        <f>IF(K1150&gt;0,支出入力表!F1151,"")</f>
        <v/>
      </c>
      <c r="F1150" s="164" t="str">
        <f>IF(K1150&gt;0,VLOOKUP(E1150,支出入力表!F1151:$M$2000,3,FALSE),"")</f>
        <v/>
      </c>
      <c r="G1150" s="164" t="str">
        <f>IF(K1150&gt;0,VLOOKUP(E1150,支出入力表!F1151:$M$2000,4,FALSE),"")</f>
        <v/>
      </c>
      <c r="H1150" s="166" t="str">
        <f>IF(K1150&gt;0,VLOOKUP(E1150,支出入力表!F1151:$M$2000,5,FALSE),"")</f>
        <v/>
      </c>
      <c r="I1150" s="168" t="str">
        <f t="shared" si="35"/>
        <v/>
      </c>
      <c r="K1150">
        <f t="shared" si="36"/>
        <v>0</v>
      </c>
      <c r="L1150">
        <f>IF(+支出入力表!M1151="",0,+支出入力表!M1151)</f>
        <v>0</v>
      </c>
      <c r="M1150">
        <f>IF(支出入力表!S1151="",0,支出入力表!S1151)</f>
        <v>0</v>
      </c>
    </row>
    <row r="1151" spans="2:13" x14ac:dyDescent="0.55000000000000004">
      <c r="B1151" s="163" t="str">
        <f>IF(K1151&gt;0,支出入力表!A1152,"")</f>
        <v/>
      </c>
      <c r="C1151" s="164" t="str">
        <f>IF(K1151&gt;0,支出入力表!C1152,"")</f>
        <v/>
      </c>
      <c r="D1151" s="165" t="str">
        <f>IF(K1151&gt;0,支出入力表!E1152,"")</f>
        <v/>
      </c>
      <c r="E1151" s="165" t="str">
        <f>IF(K1151&gt;0,支出入力表!F1152,"")</f>
        <v/>
      </c>
      <c r="F1151" s="164" t="str">
        <f>IF(K1151&gt;0,VLOOKUP(E1151,支出入力表!F1152:$M$2000,3,FALSE),"")</f>
        <v/>
      </c>
      <c r="G1151" s="164" t="str">
        <f>IF(K1151&gt;0,VLOOKUP(E1151,支出入力表!F1152:$M$2000,4,FALSE),"")</f>
        <v/>
      </c>
      <c r="H1151" s="166" t="str">
        <f>IF(K1151&gt;0,VLOOKUP(E1151,支出入力表!F1152:$M$2000,5,FALSE),"")</f>
        <v/>
      </c>
      <c r="I1151" s="168" t="str">
        <f t="shared" si="35"/>
        <v/>
      </c>
      <c r="K1151">
        <f t="shared" si="36"/>
        <v>0</v>
      </c>
      <c r="L1151">
        <f>IF(+支出入力表!M1152="",0,+支出入力表!M1152)</f>
        <v>0</v>
      </c>
      <c r="M1151">
        <f>IF(支出入力表!S1152="",0,支出入力表!S1152)</f>
        <v>0</v>
      </c>
    </row>
    <row r="1152" spans="2:13" x14ac:dyDescent="0.55000000000000004">
      <c r="B1152" s="163" t="str">
        <f>IF(K1152&gt;0,支出入力表!A1153,"")</f>
        <v/>
      </c>
      <c r="C1152" s="164" t="str">
        <f>IF(K1152&gt;0,支出入力表!C1153,"")</f>
        <v/>
      </c>
      <c r="D1152" s="165" t="str">
        <f>IF(K1152&gt;0,支出入力表!E1153,"")</f>
        <v/>
      </c>
      <c r="E1152" s="165" t="str">
        <f>IF(K1152&gt;0,支出入力表!F1153,"")</f>
        <v/>
      </c>
      <c r="F1152" s="164" t="str">
        <f>IF(K1152&gt;0,VLOOKUP(E1152,支出入力表!F1153:$M$2000,3,FALSE),"")</f>
        <v/>
      </c>
      <c r="G1152" s="164" t="str">
        <f>IF(K1152&gt;0,VLOOKUP(E1152,支出入力表!F1153:$M$2000,4,FALSE),"")</f>
        <v/>
      </c>
      <c r="H1152" s="166" t="str">
        <f>IF(K1152&gt;0,VLOOKUP(E1152,支出入力表!F1153:$M$2000,5,FALSE),"")</f>
        <v/>
      </c>
      <c r="I1152" s="168" t="str">
        <f t="shared" si="35"/>
        <v/>
      </c>
      <c r="K1152">
        <f t="shared" si="36"/>
        <v>0</v>
      </c>
      <c r="L1152">
        <f>IF(+支出入力表!M1153="",0,+支出入力表!M1153)</f>
        <v>0</v>
      </c>
      <c r="M1152">
        <f>IF(支出入力表!S1153="",0,支出入力表!S1153)</f>
        <v>0</v>
      </c>
    </row>
    <row r="1153" spans="2:13" x14ac:dyDescent="0.55000000000000004">
      <c r="B1153" s="163" t="str">
        <f>IF(K1153&gt;0,支出入力表!A1154,"")</f>
        <v/>
      </c>
      <c r="C1153" s="164" t="str">
        <f>IF(K1153&gt;0,支出入力表!C1154,"")</f>
        <v/>
      </c>
      <c r="D1153" s="165" t="str">
        <f>IF(K1153&gt;0,支出入力表!E1154,"")</f>
        <v/>
      </c>
      <c r="E1153" s="165" t="str">
        <f>IF(K1153&gt;0,支出入力表!F1154,"")</f>
        <v/>
      </c>
      <c r="F1153" s="164" t="str">
        <f>IF(K1153&gt;0,VLOOKUP(E1153,支出入力表!F1154:$M$2000,3,FALSE),"")</f>
        <v/>
      </c>
      <c r="G1153" s="164" t="str">
        <f>IF(K1153&gt;0,VLOOKUP(E1153,支出入力表!F1154:$M$2000,4,FALSE),"")</f>
        <v/>
      </c>
      <c r="H1153" s="166" t="str">
        <f>IF(K1153&gt;0,VLOOKUP(E1153,支出入力表!F1154:$M$2000,5,FALSE),"")</f>
        <v/>
      </c>
      <c r="I1153" s="168" t="str">
        <f t="shared" si="35"/>
        <v/>
      </c>
      <c r="K1153">
        <f t="shared" si="36"/>
        <v>0</v>
      </c>
      <c r="L1153">
        <f>IF(+支出入力表!M1154="",0,+支出入力表!M1154)</f>
        <v>0</v>
      </c>
      <c r="M1153">
        <f>IF(支出入力表!S1154="",0,支出入力表!S1154)</f>
        <v>0</v>
      </c>
    </row>
    <row r="1154" spans="2:13" x14ac:dyDescent="0.55000000000000004">
      <c r="B1154" s="163" t="str">
        <f>IF(K1154&gt;0,支出入力表!A1155,"")</f>
        <v/>
      </c>
      <c r="C1154" s="164" t="str">
        <f>IF(K1154&gt;0,支出入力表!C1155,"")</f>
        <v/>
      </c>
      <c r="D1154" s="165" t="str">
        <f>IF(K1154&gt;0,支出入力表!E1155,"")</f>
        <v/>
      </c>
      <c r="E1154" s="165" t="str">
        <f>IF(K1154&gt;0,支出入力表!F1155,"")</f>
        <v/>
      </c>
      <c r="F1154" s="164" t="str">
        <f>IF(K1154&gt;0,VLOOKUP(E1154,支出入力表!F1155:$M$2000,3,FALSE),"")</f>
        <v/>
      </c>
      <c r="G1154" s="164" t="str">
        <f>IF(K1154&gt;0,VLOOKUP(E1154,支出入力表!F1155:$M$2000,4,FALSE),"")</f>
        <v/>
      </c>
      <c r="H1154" s="166" t="str">
        <f>IF(K1154&gt;0,VLOOKUP(E1154,支出入力表!F1155:$M$2000,5,FALSE),"")</f>
        <v/>
      </c>
      <c r="I1154" s="168" t="str">
        <f t="shared" si="35"/>
        <v/>
      </c>
      <c r="K1154">
        <f t="shared" si="36"/>
        <v>0</v>
      </c>
      <c r="L1154">
        <f>IF(+支出入力表!M1155="",0,+支出入力表!M1155)</f>
        <v>0</v>
      </c>
      <c r="M1154">
        <f>IF(支出入力表!S1155="",0,支出入力表!S1155)</f>
        <v>0</v>
      </c>
    </row>
    <row r="1155" spans="2:13" x14ac:dyDescent="0.55000000000000004">
      <c r="B1155" s="163" t="str">
        <f>IF(K1155&gt;0,支出入力表!A1156,"")</f>
        <v/>
      </c>
      <c r="C1155" s="164" t="str">
        <f>IF(K1155&gt;0,支出入力表!C1156,"")</f>
        <v/>
      </c>
      <c r="D1155" s="165" t="str">
        <f>IF(K1155&gt;0,支出入力表!E1156,"")</f>
        <v/>
      </c>
      <c r="E1155" s="165" t="str">
        <f>IF(K1155&gt;0,支出入力表!F1156,"")</f>
        <v/>
      </c>
      <c r="F1155" s="164" t="str">
        <f>IF(K1155&gt;0,VLOOKUP(E1155,支出入力表!F1156:$M$2000,3,FALSE),"")</f>
        <v/>
      </c>
      <c r="G1155" s="164" t="str">
        <f>IF(K1155&gt;0,VLOOKUP(E1155,支出入力表!F1156:$M$2000,4,FALSE),"")</f>
        <v/>
      </c>
      <c r="H1155" s="166" t="str">
        <f>IF(K1155&gt;0,VLOOKUP(E1155,支出入力表!F1156:$M$2000,5,FALSE),"")</f>
        <v/>
      </c>
      <c r="I1155" s="168" t="str">
        <f t="shared" si="35"/>
        <v/>
      </c>
      <c r="K1155">
        <f t="shared" si="36"/>
        <v>0</v>
      </c>
      <c r="L1155">
        <f>IF(+支出入力表!M1156="",0,+支出入力表!M1156)</f>
        <v>0</v>
      </c>
      <c r="M1155">
        <f>IF(支出入力表!S1156="",0,支出入力表!S1156)</f>
        <v>0</v>
      </c>
    </row>
    <row r="1156" spans="2:13" x14ac:dyDescent="0.55000000000000004">
      <c r="B1156" s="163" t="str">
        <f>IF(K1156&gt;0,支出入力表!A1157,"")</f>
        <v/>
      </c>
      <c r="C1156" s="164" t="str">
        <f>IF(K1156&gt;0,支出入力表!C1157,"")</f>
        <v/>
      </c>
      <c r="D1156" s="165" t="str">
        <f>IF(K1156&gt;0,支出入力表!E1157,"")</f>
        <v/>
      </c>
      <c r="E1156" s="165" t="str">
        <f>IF(K1156&gt;0,支出入力表!F1157,"")</f>
        <v/>
      </c>
      <c r="F1156" s="164" t="str">
        <f>IF(K1156&gt;0,VLOOKUP(E1156,支出入力表!F1157:$M$2000,3,FALSE),"")</f>
        <v/>
      </c>
      <c r="G1156" s="164" t="str">
        <f>IF(K1156&gt;0,VLOOKUP(E1156,支出入力表!F1157:$M$2000,4,FALSE),"")</f>
        <v/>
      </c>
      <c r="H1156" s="166" t="str">
        <f>IF(K1156&gt;0,VLOOKUP(E1156,支出入力表!F1157:$M$2000,5,FALSE),"")</f>
        <v/>
      </c>
      <c r="I1156" s="168" t="str">
        <f t="shared" si="35"/>
        <v/>
      </c>
      <c r="K1156">
        <f t="shared" si="36"/>
        <v>0</v>
      </c>
      <c r="L1156">
        <f>IF(+支出入力表!M1157="",0,+支出入力表!M1157)</f>
        <v>0</v>
      </c>
      <c r="M1156">
        <f>IF(支出入力表!S1157="",0,支出入力表!S1157)</f>
        <v>0</v>
      </c>
    </row>
    <row r="1157" spans="2:13" x14ac:dyDescent="0.55000000000000004">
      <c r="B1157" s="163" t="str">
        <f>IF(K1157&gt;0,支出入力表!A1158,"")</f>
        <v/>
      </c>
      <c r="C1157" s="164" t="str">
        <f>IF(K1157&gt;0,支出入力表!C1158,"")</f>
        <v/>
      </c>
      <c r="D1157" s="165" t="str">
        <f>IF(K1157&gt;0,支出入力表!E1158,"")</f>
        <v/>
      </c>
      <c r="E1157" s="165" t="str">
        <f>IF(K1157&gt;0,支出入力表!F1158,"")</f>
        <v/>
      </c>
      <c r="F1157" s="164" t="str">
        <f>IF(K1157&gt;0,VLOOKUP(E1157,支出入力表!F1158:$M$2000,3,FALSE),"")</f>
        <v/>
      </c>
      <c r="G1157" s="164" t="str">
        <f>IF(K1157&gt;0,VLOOKUP(E1157,支出入力表!F1158:$M$2000,4,FALSE),"")</f>
        <v/>
      </c>
      <c r="H1157" s="166" t="str">
        <f>IF(K1157&gt;0,VLOOKUP(E1157,支出入力表!F1158:$M$2000,5,FALSE),"")</f>
        <v/>
      </c>
      <c r="I1157" s="168" t="str">
        <f t="shared" si="35"/>
        <v/>
      </c>
      <c r="K1157">
        <f t="shared" si="36"/>
        <v>0</v>
      </c>
      <c r="L1157">
        <f>IF(+支出入力表!M1158="",0,+支出入力表!M1158)</f>
        <v>0</v>
      </c>
      <c r="M1157">
        <f>IF(支出入力表!S1158="",0,支出入力表!S1158)</f>
        <v>0</v>
      </c>
    </row>
    <row r="1158" spans="2:13" x14ac:dyDescent="0.55000000000000004">
      <c r="B1158" s="163" t="str">
        <f>IF(K1158&gt;0,支出入力表!A1159,"")</f>
        <v/>
      </c>
      <c r="C1158" s="164" t="str">
        <f>IF(K1158&gt;0,支出入力表!C1159,"")</f>
        <v/>
      </c>
      <c r="D1158" s="165" t="str">
        <f>IF(K1158&gt;0,支出入力表!E1159,"")</f>
        <v/>
      </c>
      <c r="E1158" s="165" t="str">
        <f>IF(K1158&gt;0,支出入力表!F1159,"")</f>
        <v/>
      </c>
      <c r="F1158" s="164" t="str">
        <f>IF(K1158&gt;0,VLOOKUP(E1158,支出入力表!F1159:$M$2000,3,FALSE),"")</f>
        <v/>
      </c>
      <c r="G1158" s="164" t="str">
        <f>IF(K1158&gt;0,VLOOKUP(E1158,支出入力表!F1159:$M$2000,4,FALSE),"")</f>
        <v/>
      </c>
      <c r="H1158" s="166" t="str">
        <f>IF(K1158&gt;0,VLOOKUP(E1158,支出入力表!F1159:$M$2000,5,FALSE),"")</f>
        <v/>
      </c>
      <c r="I1158" s="168" t="str">
        <f t="shared" ref="I1158:I1221" si="37">IF(K1158&gt;0,K1158,"")</f>
        <v/>
      </c>
      <c r="K1158">
        <f t="shared" ref="K1158:K1221" si="38">+L1158+M1158</f>
        <v>0</v>
      </c>
      <c r="L1158">
        <f>IF(+支出入力表!M1159="",0,+支出入力表!M1159)</f>
        <v>0</v>
      </c>
      <c r="M1158">
        <f>IF(支出入力表!S1159="",0,支出入力表!S1159)</f>
        <v>0</v>
      </c>
    </row>
    <row r="1159" spans="2:13" x14ac:dyDescent="0.55000000000000004">
      <c r="B1159" s="163" t="str">
        <f>IF(K1159&gt;0,支出入力表!A1160,"")</f>
        <v/>
      </c>
      <c r="C1159" s="164" t="str">
        <f>IF(K1159&gt;0,支出入力表!C1160,"")</f>
        <v/>
      </c>
      <c r="D1159" s="165" t="str">
        <f>IF(K1159&gt;0,支出入力表!E1160,"")</f>
        <v/>
      </c>
      <c r="E1159" s="165" t="str">
        <f>IF(K1159&gt;0,支出入力表!F1160,"")</f>
        <v/>
      </c>
      <c r="F1159" s="164" t="str">
        <f>IF(K1159&gt;0,VLOOKUP(E1159,支出入力表!F1160:$M$2000,3,FALSE),"")</f>
        <v/>
      </c>
      <c r="G1159" s="164" t="str">
        <f>IF(K1159&gt;0,VLOOKUP(E1159,支出入力表!F1160:$M$2000,4,FALSE),"")</f>
        <v/>
      </c>
      <c r="H1159" s="166" t="str">
        <f>IF(K1159&gt;0,VLOOKUP(E1159,支出入力表!F1160:$M$2000,5,FALSE),"")</f>
        <v/>
      </c>
      <c r="I1159" s="168" t="str">
        <f t="shared" si="37"/>
        <v/>
      </c>
      <c r="K1159">
        <f t="shared" si="38"/>
        <v>0</v>
      </c>
      <c r="L1159">
        <f>IF(+支出入力表!M1160="",0,+支出入力表!M1160)</f>
        <v>0</v>
      </c>
      <c r="M1159">
        <f>IF(支出入力表!S1160="",0,支出入力表!S1160)</f>
        <v>0</v>
      </c>
    </row>
    <row r="1160" spans="2:13" x14ac:dyDescent="0.55000000000000004">
      <c r="B1160" s="163" t="str">
        <f>IF(K1160&gt;0,支出入力表!A1161,"")</f>
        <v/>
      </c>
      <c r="C1160" s="164" t="str">
        <f>IF(K1160&gt;0,支出入力表!C1161,"")</f>
        <v/>
      </c>
      <c r="D1160" s="165" t="str">
        <f>IF(K1160&gt;0,支出入力表!E1161,"")</f>
        <v/>
      </c>
      <c r="E1160" s="165" t="str">
        <f>IF(K1160&gt;0,支出入力表!F1161,"")</f>
        <v/>
      </c>
      <c r="F1160" s="164" t="str">
        <f>IF(K1160&gt;0,VLOOKUP(E1160,支出入力表!F1161:$M$2000,3,FALSE),"")</f>
        <v/>
      </c>
      <c r="G1160" s="164" t="str">
        <f>IF(K1160&gt;0,VLOOKUP(E1160,支出入力表!F1161:$M$2000,4,FALSE),"")</f>
        <v/>
      </c>
      <c r="H1160" s="166" t="str">
        <f>IF(K1160&gt;0,VLOOKUP(E1160,支出入力表!F1161:$M$2000,5,FALSE),"")</f>
        <v/>
      </c>
      <c r="I1160" s="168" t="str">
        <f t="shared" si="37"/>
        <v/>
      </c>
      <c r="K1160">
        <f t="shared" si="38"/>
        <v>0</v>
      </c>
      <c r="L1160">
        <f>IF(+支出入力表!M1161="",0,+支出入力表!M1161)</f>
        <v>0</v>
      </c>
      <c r="M1160">
        <f>IF(支出入力表!S1161="",0,支出入力表!S1161)</f>
        <v>0</v>
      </c>
    </row>
    <row r="1161" spans="2:13" x14ac:dyDescent="0.55000000000000004">
      <c r="B1161" s="163" t="str">
        <f>IF(K1161&gt;0,支出入力表!A1162,"")</f>
        <v/>
      </c>
      <c r="C1161" s="164" t="str">
        <f>IF(K1161&gt;0,支出入力表!C1162,"")</f>
        <v/>
      </c>
      <c r="D1161" s="165" t="str">
        <f>IF(K1161&gt;0,支出入力表!E1162,"")</f>
        <v/>
      </c>
      <c r="E1161" s="165" t="str">
        <f>IF(K1161&gt;0,支出入力表!F1162,"")</f>
        <v/>
      </c>
      <c r="F1161" s="164" t="str">
        <f>IF(K1161&gt;0,VLOOKUP(E1161,支出入力表!F1162:$M$2000,3,FALSE),"")</f>
        <v/>
      </c>
      <c r="G1161" s="164" t="str">
        <f>IF(K1161&gt;0,VLOOKUP(E1161,支出入力表!F1162:$M$2000,4,FALSE),"")</f>
        <v/>
      </c>
      <c r="H1161" s="166" t="str">
        <f>IF(K1161&gt;0,VLOOKUP(E1161,支出入力表!F1162:$M$2000,5,FALSE),"")</f>
        <v/>
      </c>
      <c r="I1161" s="168" t="str">
        <f t="shared" si="37"/>
        <v/>
      </c>
      <c r="K1161">
        <f t="shared" si="38"/>
        <v>0</v>
      </c>
      <c r="L1161">
        <f>IF(+支出入力表!M1162="",0,+支出入力表!M1162)</f>
        <v>0</v>
      </c>
      <c r="M1161">
        <f>IF(支出入力表!S1162="",0,支出入力表!S1162)</f>
        <v>0</v>
      </c>
    </row>
    <row r="1162" spans="2:13" x14ac:dyDescent="0.55000000000000004">
      <c r="B1162" s="163" t="str">
        <f>IF(K1162&gt;0,支出入力表!A1163,"")</f>
        <v/>
      </c>
      <c r="C1162" s="164" t="str">
        <f>IF(K1162&gt;0,支出入力表!C1163,"")</f>
        <v/>
      </c>
      <c r="D1162" s="165" t="str">
        <f>IF(K1162&gt;0,支出入力表!E1163,"")</f>
        <v/>
      </c>
      <c r="E1162" s="165" t="str">
        <f>IF(K1162&gt;0,支出入力表!F1163,"")</f>
        <v/>
      </c>
      <c r="F1162" s="164" t="str">
        <f>IF(K1162&gt;0,VLOOKUP(E1162,支出入力表!F1163:$M$2000,3,FALSE),"")</f>
        <v/>
      </c>
      <c r="G1162" s="164" t="str">
        <f>IF(K1162&gt;0,VLOOKUP(E1162,支出入力表!F1163:$M$2000,4,FALSE),"")</f>
        <v/>
      </c>
      <c r="H1162" s="166" t="str">
        <f>IF(K1162&gt;0,VLOOKUP(E1162,支出入力表!F1163:$M$2000,5,FALSE),"")</f>
        <v/>
      </c>
      <c r="I1162" s="168" t="str">
        <f t="shared" si="37"/>
        <v/>
      </c>
      <c r="K1162">
        <f t="shared" si="38"/>
        <v>0</v>
      </c>
      <c r="L1162">
        <f>IF(+支出入力表!M1163="",0,+支出入力表!M1163)</f>
        <v>0</v>
      </c>
      <c r="M1162">
        <f>IF(支出入力表!S1163="",0,支出入力表!S1163)</f>
        <v>0</v>
      </c>
    </row>
    <row r="1163" spans="2:13" x14ac:dyDescent="0.55000000000000004">
      <c r="B1163" s="163" t="str">
        <f>IF(K1163&gt;0,支出入力表!A1164,"")</f>
        <v/>
      </c>
      <c r="C1163" s="164" t="str">
        <f>IF(K1163&gt;0,支出入力表!C1164,"")</f>
        <v/>
      </c>
      <c r="D1163" s="165" t="str">
        <f>IF(K1163&gt;0,支出入力表!E1164,"")</f>
        <v/>
      </c>
      <c r="E1163" s="165" t="str">
        <f>IF(K1163&gt;0,支出入力表!F1164,"")</f>
        <v/>
      </c>
      <c r="F1163" s="164" t="str">
        <f>IF(K1163&gt;0,VLOOKUP(E1163,支出入力表!F1164:$M$2000,3,FALSE),"")</f>
        <v/>
      </c>
      <c r="G1163" s="164" t="str">
        <f>IF(K1163&gt;0,VLOOKUP(E1163,支出入力表!F1164:$M$2000,4,FALSE),"")</f>
        <v/>
      </c>
      <c r="H1163" s="166" t="str">
        <f>IF(K1163&gt;0,VLOOKUP(E1163,支出入力表!F1164:$M$2000,5,FALSE),"")</f>
        <v/>
      </c>
      <c r="I1163" s="168" t="str">
        <f t="shared" si="37"/>
        <v/>
      </c>
      <c r="K1163">
        <f t="shared" si="38"/>
        <v>0</v>
      </c>
      <c r="L1163">
        <f>IF(+支出入力表!M1164="",0,+支出入力表!M1164)</f>
        <v>0</v>
      </c>
      <c r="M1163">
        <f>IF(支出入力表!S1164="",0,支出入力表!S1164)</f>
        <v>0</v>
      </c>
    </row>
    <row r="1164" spans="2:13" x14ac:dyDescent="0.55000000000000004">
      <c r="B1164" s="163" t="str">
        <f>IF(K1164&gt;0,支出入力表!A1165,"")</f>
        <v/>
      </c>
      <c r="C1164" s="164" t="str">
        <f>IF(K1164&gt;0,支出入力表!C1165,"")</f>
        <v/>
      </c>
      <c r="D1164" s="165" t="str">
        <f>IF(K1164&gt;0,支出入力表!E1165,"")</f>
        <v/>
      </c>
      <c r="E1164" s="165" t="str">
        <f>IF(K1164&gt;0,支出入力表!F1165,"")</f>
        <v/>
      </c>
      <c r="F1164" s="164" t="str">
        <f>IF(K1164&gt;0,VLOOKUP(E1164,支出入力表!F1165:$M$2000,3,FALSE),"")</f>
        <v/>
      </c>
      <c r="G1164" s="164" t="str">
        <f>IF(K1164&gt;0,VLOOKUP(E1164,支出入力表!F1165:$M$2000,4,FALSE),"")</f>
        <v/>
      </c>
      <c r="H1164" s="166" t="str">
        <f>IF(K1164&gt;0,VLOOKUP(E1164,支出入力表!F1165:$M$2000,5,FALSE),"")</f>
        <v/>
      </c>
      <c r="I1164" s="168" t="str">
        <f t="shared" si="37"/>
        <v/>
      </c>
      <c r="K1164">
        <f t="shared" si="38"/>
        <v>0</v>
      </c>
      <c r="L1164">
        <f>IF(+支出入力表!M1165="",0,+支出入力表!M1165)</f>
        <v>0</v>
      </c>
      <c r="M1164">
        <f>IF(支出入力表!S1165="",0,支出入力表!S1165)</f>
        <v>0</v>
      </c>
    </row>
    <row r="1165" spans="2:13" x14ac:dyDescent="0.55000000000000004">
      <c r="B1165" s="163" t="str">
        <f>IF(K1165&gt;0,支出入力表!A1166,"")</f>
        <v/>
      </c>
      <c r="C1165" s="164" t="str">
        <f>IF(K1165&gt;0,支出入力表!C1166,"")</f>
        <v/>
      </c>
      <c r="D1165" s="165" t="str">
        <f>IF(K1165&gt;0,支出入力表!E1166,"")</f>
        <v/>
      </c>
      <c r="E1165" s="165" t="str">
        <f>IF(K1165&gt;0,支出入力表!F1166,"")</f>
        <v/>
      </c>
      <c r="F1165" s="164" t="str">
        <f>IF(K1165&gt;0,VLOOKUP(E1165,支出入力表!F1166:$M$2000,3,FALSE),"")</f>
        <v/>
      </c>
      <c r="G1165" s="164" t="str">
        <f>IF(K1165&gt;0,VLOOKUP(E1165,支出入力表!F1166:$M$2000,4,FALSE),"")</f>
        <v/>
      </c>
      <c r="H1165" s="166" t="str">
        <f>IF(K1165&gt;0,VLOOKUP(E1165,支出入力表!F1166:$M$2000,5,FALSE),"")</f>
        <v/>
      </c>
      <c r="I1165" s="168" t="str">
        <f t="shared" si="37"/>
        <v/>
      </c>
      <c r="K1165">
        <f t="shared" si="38"/>
        <v>0</v>
      </c>
      <c r="L1165">
        <f>IF(+支出入力表!M1166="",0,+支出入力表!M1166)</f>
        <v>0</v>
      </c>
      <c r="M1165">
        <f>IF(支出入力表!S1166="",0,支出入力表!S1166)</f>
        <v>0</v>
      </c>
    </row>
    <row r="1166" spans="2:13" x14ac:dyDescent="0.55000000000000004">
      <c r="B1166" s="163" t="str">
        <f>IF(K1166&gt;0,支出入力表!A1167,"")</f>
        <v/>
      </c>
      <c r="C1166" s="164" t="str">
        <f>IF(K1166&gt;0,支出入力表!C1167,"")</f>
        <v/>
      </c>
      <c r="D1166" s="165" t="str">
        <f>IF(K1166&gt;0,支出入力表!E1167,"")</f>
        <v/>
      </c>
      <c r="E1166" s="165" t="str">
        <f>IF(K1166&gt;0,支出入力表!F1167,"")</f>
        <v/>
      </c>
      <c r="F1166" s="164" t="str">
        <f>IF(K1166&gt;0,VLOOKUP(E1166,支出入力表!F1167:$M$2000,3,FALSE),"")</f>
        <v/>
      </c>
      <c r="G1166" s="164" t="str">
        <f>IF(K1166&gt;0,VLOOKUP(E1166,支出入力表!F1167:$M$2000,4,FALSE),"")</f>
        <v/>
      </c>
      <c r="H1166" s="166" t="str">
        <f>IF(K1166&gt;0,VLOOKUP(E1166,支出入力表!F1167:$M$2000,5,FALSE),"")</f>
        <v/>
      </c>
      <c r="I1166" s="168" t="str">
        <f t="shared" si="37"/>
        <v/>
      </c>
      <c r="K1166">
        <f t="shared" si="38"/>
        <v>0</v>
      </c>
      <c r="L1166">
        <f>IF(+支出入力表!M1167="",0,+支出入力表!M1167)</f>
        <v>0</v>
      </c>
      <c r="M1166">
        <f>IF(支出入力表!S1167="",0,支出入力表!S1167)</f>
        <v>0</v>
      </c>
    </row>
    <row r="1167" spans="2:13" x14ac:dyDescent="0.55000000000000004">
      <c r="B1167" s="163" t="str">
        <f>IF(K1167&gt;0,支出入力表!A1168,"")</f>
        <v/>
      </c>
      <c r="C1167" s="164" t="str">
        <f>IF(K1167&gt;0,支出入力表!C1168,"")</f>
        <v/>
      </c>
      <c r="D1167" s="165" t="str">
        <f>IF(K1167&gt;0,支出入力表!E1168,"")</f>
        <v/>
      </c>
      <c r="E1167" s="165" t="str">
        <f>IF(K1167&gt;0,支出入力表!F1168,"")</f>
        <v/>
      </c>
      <c r="F1167" s="164" t="str">
        <f>IF(K1167&gt;0,VLOOKUP(E1167,支出入力表!F1168:$M$2000,3,FALSE),"")</f>
        <v/>
      </c>
      <c r="G1167" s="164" t="str">
        <f>IF(K1167&gt;0,VLOOKUP(E1167,支出入力表!F1168:$M$2000,4,FALSE),"")</f>
        <v/>
      </c>
      <c r="H1167" s="166" t="str">
        <f>IF(K1167&gt;0,VLOOKUP(E1167,支出入力表!F1168:$M$2000,5,FALSE),"")</f>
        <v/>
      </c>
      <c r="I1167" s="168" t="str">
        <f t="shared" si="37"/>
        <v/>
      </c>
      <c r="K1167">
        <f t="shared" si="38"/>
        <v>0</v>
      </c>
      <c r="L1167">
        <f>IF(+支出入力表!M1168="",0,+支出入力表!M1168)</f>
        <v>0</v>
      </c>
      <c r="M1167">
        <f>IF(支出入力表!S1168="",0,支出入力表!S1168)</f>
        <v>0</v>
      </c>
    </row>
    <row r="1168" spans="2:13" x14ac:dyDescent="0.55000000000000004">
      <c r="B1168" s="163" t="str">
        <f>IF(K1168&gt;0,支出入力表!A1169,"")</f>
        <v/>
      </c>
      <c r="C1168" s="164" t="str">
        <f>IF(K1168&gt;0,支出入力表!C1169,"")</f>
        <v/>
      </c>
      <c r="D1168" s="165" t="str">
        <f>IF(K1168&gt;0,支出入力表!E1169,"")</f>
        <v/>
      </c>
      <c r="E1168" s="165" t="str">
        <f>IF(K1168&gt;0,支出入力表!F1169,"")</f>
        <v/>
      </c>
      <c r="F1168" s="164" t="str">
        <f>IF(K1168&gt;0,VLOOKUP(E1168,支出入力表!F1169:$M$2000,3,FALSE),"")</f>
        <v/>
      </c>
      <c r="G1168" s="164" t="str">
        <f>IF(K1168&gt;0,VLOOKUP(E1168,支出入力表!F1169:$M$2000,4,FALSE),"")</f>
        <v/>
      </c>
      <c r="H1168" s="166" t="str">
        <f>IF(K1168&gt;0,VLOOKUP(E1168,支出入力表!F1169:$M$2000,5,FALSE),"")</f>
        <v/>
      </c>
      <c r="I1168" s="168" t="str">
        <f t="shared" si="37"/>
        <v/>
      </c>
      <c r="K1168">
        <f t="shared" si="38"/>
        <v>0</v>
      </c>
      <c r="L1168">
        <f>IF(+支出入力表!M1169="",0,+支出入力表!M1169)</f>
        <v>0</v>
      </c>
      <c r="M1168">
        <f>IF(支出入力表!S1169="",0,支出入力表!S1169)</f>
        <v>0</v>
      </c>
    </row>
    <row r="1169" spans="2:13" x14ac:dyDescent="0.55000000000000004">
      <c r="B1169" s="163" t="str">
        <f>IF(K1169&gt;0,支出入力表!A1170,"")</f>
        <v/>
      </c>
      <c r="C1169" s="164" t="str">
        <f>IF(K1169&gt;0,支出入力表!C1170,"")</f>
        <v/>
      </c>
      <c r="D1169" s="165" t="str">
        <f>IF(K1169&gt;0,支出入力表!E1170,"")</f>
        <v/>
      </c>
      <c r="E1169" s="165" t="str">
        <f>IF(K1169&gt;0,支出入力表!F1170,"")</f>
        <v/>
      </c>
      <c r="F1169" s="164" t="str">
        <f>IF(K1169&gt;0,VLOOKUP(E1169,支出入力表!F1170:$M$2000,3,FALSE),"")</f>
        <v/>
      </c>
      <c r="G1169" s="164" t="str">
        <f>IF(K1169&gt;0,VLOOKUP(E1169,支出入力表!F1170:$M$2000,4,FALSE),"")</f>
        <v/>
      </c>
      <c r="H1169" s="166" t="str">
        <f>IF(K1169&gt;0,VLOOKUP(E1169,支出入力表!F1170:$M$2000,5,FALSE),"")</f>
        <v/>
      </c>
      <c r="I1169" s="168" t="str">
        <f t="shared" si="37"/>
        <v/>
      </c>
      <c r="K1169">
        <f t="shared" si="38"/>
        <v>0</v>
      </c>
      <c r="L1169">
        <f>IF(+支出入力表!M1170="",0,+支出入力表!M1170)</f>
        <v>0</v>
      </c>
      <c r="M1169">
        <f>IF(支出入力表!S1170="",0,支出入力表!S1170)</f>
        <v>0</v>
      </c>
    </row>
    <row r="1170" spans="2:13" x14ac:dyDescent="0.55000000000000004">
      <c r="B1170" s="163" t="str">
        <f>IF(K1170&gt;0,支出入力表!A1171,"")</f>
        <v/>
      </c>
      <c r="C1170" s="164" t="str">
        <f>IF(K1170&gt;0,支出入力表!C1171,"")</f>
        <v/>
      </c>
      <c r="D1170" s="165" t="str">
        <f>IF(K1170&gt;0,支出入力表!E1171,"")</f>
        <v/>
      </c>
      <c r="E1170" s="165" t="str">
        <f>IF(K1170&gt;0,支出入力表!F1171,"")</f>
        <v/>
      </c>
      <c r="F1170" s="164" t="str">
        <f>IF(K1170&gt;0,VLOOKUP(E1170,支出入力表!F1171:$M$2000,3,FALSE),"")</f>
        <v/>
      </c>
      <c r="G1170" s="164" t="str">
        <f>IF(K1170&gt;0,VLOOKUP(E1170,支出入力表!F1171:$M$2000,4,FALSE),"")</f>
        <v/>
      </c>
      <c r="H1170" s="166" t="str">
        <f>IF(K1170&gt;0,VLOOKUP(E1170,支出入力表!F1171:$M$2000,5,FALSE),"")</f>
        <v/>
      </c>
      <c r="I1170" s="168" t="str">
        <f t="shared" si="37"/>
        <v/>
      </c>
      <c r="K1170">
        <f t="shared" si="38"/>
        <v>0</v>
      </c>
      <c r="L1170">
        <f>IF(+支出入力表!M1171="",0,+支出入力表!M1171)</f>
        <v>0</v>
      </c>
      <c r="M1170">
        <f>IF(支出入力表!S1171="",0,支出入力表!S1171)</f>
        <v>0</v>
      </c>
    </row>
    <row r="1171" spans="2:13" x14ac:dyDescent="0.55000000000000004">
      <c r="B1171" s="163" t="str">
        <f>IF(K1171&gt;0,支出入力表!A1172,"")</f>
        <v/>
      </c>
      <c r="C1171" s="164" t="str">
        <f>IF(K1171&gt;0,支出入力表!C1172,"")</f>
        <v/>
      </c>
      <c r="D1171" s="165" t="str">
        <f>IF(K1171&gt;0,支出入力表!E1172,"")</f>
        <v/>
      </c>
      <c r="E1171" s="165" t="str">
        <f>IF(K1171&gt;0,支出入力表!F1172,"")</f>
        <v/>
      </c>
      <c r="F1171" s="164" t="str">
        <f>IF(K1171&gt;0,VLOOKUP(E1171,支出入力表!F1172:$M$2000,3,FALSE),"")</f>
        <v/>
      </c>
      <c r="G1171" s="164" t="str">
        <f>IF(K1171&gt;0,VLOOKUP(E1171,支出入力表!F1172:$M$2000,4,FALSE),"")</f>
        <v/>
      </c>
      <c r="H1171" s="166" t="str">
        <f>IF(K1171&gt;0,VLOOKUP(E1171,支出入力表!F1172:$M$2000,5,FALSE),"")</f>
        <v/>
      </c>
      <c r="I1171" s="168" t="str">
        <f t="shared" si="37"/>
        <v/>
      </c>
      <c r="K1171">
        <f t="shared" si="38"/>
        <v>0</v>
      </c>
      <c r="L1171">
        <f>IF(+支出入力表!M1172="",0,+支出入力表!M1172)</f>
        <v>0</v>
      </c>
      <c r="M1171">
        <f>IF(支出入力表!S1172="",0,支出入力表!S1172)</f>
        <v>0</v>
      </c>
    </row>
    <row r="1172" spans="2:13" x14ac:dyDescent="0.55000000000000004">
      <c r="B1172" s="163" t="str">
        <f>IF(K1172&gt;0,支出入力表!A1173,"")</f>
        <v/>
      </c>
      <c r="C1172" s="164" t="str">
        <f>IF(K1172&gt;0,支出入力表!C1173,"")</f>
        <v/>
      </c>
      <c r="D1172" s="165" t="str">
        <f>IF(K1172&gt;0,支出入力表!E1173,"")</f>
        <v/>
      </c>
      <c r="E1172" s="165" t="str">
        <f>IF(K1172&gt;0,支出入力表!F1173,"")</f>
        <v/>
      </c>
      <c r="F1172" s="164" t="str">
        <f>IF(K1172&gt;0,VLOOKUP(E1172,支出入力表!F1173:$M$2000,3,FALSE),"")</f>
        <v/>
      </c>
      <c r="G1172" s="164" t="str">
        <f>IF(K1172&gt;0,VLOOKUP(E1172,支出入力表!F1173:$M$2000,4,FALSE),"")</f>
        <v/>
      </c>
      <c r="H1172" s="166" t="str">
        <f>IF(K1172&gt;0,VLOOKUP(E1172,支出入力表!F1173:$M$2000,5,FALSE),"")</f>
        <v/>
      </c>
      <c r="I1172" s="168" t="str">
        <f t="shared" si="37"/>
        <v/>
      </c>
      <c r="K1172">
        <f t="shared" si="38"/>
        <v>0</v>
      </c>
      <c r="L1172">
        <f>IF(+支出入力表!M1173="",0,+支出入力表!M1173)</f>
        <v>0</v>
      </c>
      <c r="M1172">
        <f>IF(支出入力表!S1173="",0,支出入力表!S1173)</f>
        <v>0</v>
      </c>
    </row>
    <row r="1173" spans="2:13" x14ac:dyDescent="0.55000000000000004">
      <c r="B1173" s="163" t="str">
        <f>IF(K1173&gt;0,支出入力表!A1174,"")</f>
        <v/>
      </c>
      <c r="C1173" s="164" t="str">
        <f>IF(K1173&gt;0,支出入力表!C1174,"")</f>
        <v/>
      </c>
      <c r="D1173" s="165" t="str">
        <f>IF(K1173&gt;0,支出入力表!E1174,"")</f>
        <v/>
      </c>
      <c r="E1173" s="165" t="str">
        <f>IF(K1173&gt;0,支出入力表!F1174,"")</f>
        <v/>
      </c>
      <c r="F1173" s="164" t="str">
        <f>IF(K1173&gt;0,VLOOKUP(E1173,支出入力表!F1174:$M$2000,3,FALSE),"")</f>
        <v/>
      </c>
      <c r="G1173" s="164" t="str">
        <f>IF(K1173&gt;0,VLOOKUP(E1173,支出入力表!F1174:$M$2000,4,FALSE),"")</f>
        <v/>
      </c>
      <c r="H1173" s="166" t="str">
        <f>IF(K1173&gt;0,VLOOKUP(E1173,支出入力表!F1174:$M$2000,5,FALSE),"")</f>
        <v/>
      </c>
      <c r="I1173" s="168" t="str">
        <f t="shared" si="37"/>
        <v/>
      </c>
      <c r="K1173">
        <f t="shared" si="38"/>
        <v>0</v>
      </c>
      <c r="L1173">
        <f>IF(+支出入力表!M1174="",0,+支出入力表!M1174)</f>
        <v>0</v>
      </c>
      <c r="M1173">
        <f>IF(支出入力表!S1174="",0,支出入力表!S1174)</f>
        <v>0</v>
      </c>
    </row>
    <row r="1174" spans="2:13" x14ac:dyDescent="0.55000000000000004">
      <c r="B1174" s="163" t="str">
        <f>IF(K1174&gt;0,支出入力表!A1175,"")</f>
        <v/>
      </c>
      <c r="C1174" s="164" t="str">
        <f>IF(K1174&gt;0,支出入力表!C1175,"")</f>
        <v/>
      </c>
      <c r="D1174" s="165" t="str">
        <f>IF(K1174&gt;0,支出入力表!E1175,"")</f>
        <v/>
      </c>
      <c r="E1174" s="165" t="str">
        <f>IF(K1174&gt;0,支出入力表!F1175,"")</f>
        <v/>
      </c>
      <c r="F1174" s="164" t="str">
        <f>IF(K1174&gt;0,VLOOKUP(E1174,支出入力表!F1175:$M$2000,3,FALSE),"")</f>
        <v/>
      </c>
      <c r="G1174" s="164" t="str">
        <f>IF(K1174&gt;0,VLOOKUP(E1174,支出入力表!F1175:$M$2000,4,FALSE),"")</f>
        <v/>
      </c>
      <c r="H1174" s="166" t="str">
        <f>IF(K1174&gt;0,VLOOKUP(E1174,支出入力表!F1175:$M$2000,5,FALSE),"")</f>
        <v/>
      </c>
      <c r="I1174" s="168" t="str">
        <f t="shared" si="37"/>
        <v/>
      </c>
      <c r="K1174">
        <f t="shared" si="38"/>
        <v>0</v>
      </c>
      <c r="L1174">
        <f>IF(+支出入力表!M1175="",0,+支出入力表!M1175)</f>
        <v>0</v>
      </c>
      <c r="M1174">
        <f>IF(支出入力表!S1175="",0,支出入力表!S1175)</f>
        <v>0</v>
      </c>
    </row>
    <row r="1175" spans="2:13" x14ac:dyDescent="0.55000000000000004">
      <c r="B1175" s="163" t="str">
        <f>IF(K1175&gt;0,支出入力表!A1176,"")</f>
        <v/>
      </c>
      <c r="C1175" s="164" t="str">
        <f>IF(K1175&gt;0,支出入力表!C1176,"")</f>
        <v/>
      </c>
      <c r="D1175" s="165" t="str">
        <f>IF(K1175&gt;0,支出入力表!E1176,"")</f>
        <v/>
      </c>
      <c r="E1175" s="165" t="str">
        <f>IF(K1175&gt;0,支出入力表!F1176,"")</f>
        <v/>
      </c>
      <c r="F1175" s="164" t="str">
        <f>IF(K1175&gt;0,VLOOKUP(E1175,支出入力表!F1176:$M$2000,3,FALSE),"")</f>
        <v/>
      </c>
      <c r="G1175" s="164" t="str">
        <f>IF(K1175&gt;0,VLOOKUP(E1175,支出入力表!F1176:$M$2000,4,FALSE),"")</f>
        <v/>
      </c>
      <c r="H1175" s="166" t="str">
        <f>IF(K1175&gt;0,VLOOKUP(E1175,支出入力表!F1176:$M$2000,5,FALSE),"")</f>
        <v/>
      </c>
      <c r="I1175" s="168" t="str">
        <f t="shared" si="37"/>
        <v/>
      </c>
      <c r="K1175">
        <f t="shared" si="38"/>
        <v>0</v>
      </c>
      <c r="L1175">
        <f>IF(+支出入力表!M1176="",0,+支出入力表!M1176)</f>
        <v>0</v>
      </c>
      <c r="M1175">
        <f>IF(支出入力表!S1176="",0,支出入力表!S1176)</f>
        <v>0</v>
      </c>
    </row>
    <row r="1176" spans="2:13" x14ac:dyDescent="0.55000000000000004">
      <c r="B1176" s="163" t="str">
        <f>IF(K1176&gt;0,支出入力表!A1177,"")</f>
        <v/>
      </c>
      <c r="C1176" s="164" t="str">
        <f>IF(K1176&gt;0,支出入力表!C1177,"")</f>
        <v/>
      </c>
      <c r="D1176" s="165" t="str">
        <f>IF(K1176&gt;0,支出入力表!E1177,"")</f>
        <v/>
      </c>
      <c r="E1176" s="165" t="str">
        <f>IF(K1176&gt;0,支出入力表!F1177,"")</f>
        <v/>
      </c>
      <c r="F1176" s="164" t="str">
        <f>IF(K1176&gt;0,VLOOKUP(E1176,支出入力表!F1177:$M$2000,3,FALSE),"")</f>
        <v/>
      </c>
      <c r="G1176" s="164" t="str">
        <f>IF(K1176&gt;0,VLOOKUP(E1176,支出入力表!F1177:$M$2000,4,FALSE),"")</f>
        <v/>
      </c>
      <c r="H1176" s="166" t="str">
        <f>IF(K1176&gt;0,VLOOKUP(E1176,支出入力表!F1177:$M$2000,5,FALSE),"")</f>
        <v/>
      </c>
      <c r="I1176" s="168" t="str">
        <f t="shared" si="37"/>
        <v/>
      </c>
      <c r="K1176">
        <f t="shared" si="38"/>
        <v>0</v>
      </c>
      <c r="L1176">
        <f>IF(+支出入力表!M1177="",0,+支出入力表!M1177)</f>
        <v>0</v>
      </c>
      <c r="M1176">
        <f>IF(支出入力表!S1177="",0,支出入力表!S1177)</f>
        <v>0</v>
      </c>
    </row>
    <row r="1177" spans="2:13" x14ac:dyDescent="0.55000000000000004">
      <c r="B1177" s="163" t="str">
        <f>IF(K1177&gt;0,支出入力表!A1178,"")</f>
        <v/>
      </c>
      <c r="C1177" s="164" t="str">
        <f>IF(K1177&gt;0,支出入力表!C1178,"")</f>
        <v/>
      </c>
      <c r="D1177" s="165" t="str">
        <f>IF(K1177&gt;0,支出入力表!E1178,"")</f>
        <v/>
      </c>
      <c r="E1177" s="165" t="str">
        <f>IF(K1177&gt;0,支出入力表!F1178,"")</f>
        <v/>
      </c>
      <c r="F1177" s="164" t="str">
        <f>IF(K1177&gt;0,VLOOKUP(E1177,支出入力表!F1178:$M$2000,3,FALSE),"")</f>
        <v/>
      </c>
      <c r="G1177" s="164" t="str">
        <f>IF(K1177&gt;0,VLOOKUP(E1177,支出入力表!F1178:$M$2000,4,FALSE),"")</f>
        <v/>
      </c>
      <c r="H1177" s="166" t="str">
        <f>IF(K1177&gt;0,VLOOKUP(E1177,支出入力表!F1178:$M$2000,5,FALSE),"")</f>
        <v/>
      </c>
      <c r="I1177" s="168" t="str">
        <f t="shared" si="37"/>
        <v/>
      </c>
      <c r="K1177">
        <f t="shared" si="38"/>
        <v>0</v>
      </c>
      <c r="L1177">
        <f>IF(+支出入力表!M1178="",0,+支出入力表!M1178)</f>
        <v>0</v>
      </c>
      <c r="M1177">
        <f>IF(支出入力表!S1178="",0,支出入力表!S1178)</f>
        <v>0</v>
      </c>
    </row>
    <row r="1178" spans="2:13" x14ac:dyDescent="0.55000000000000004">
      <c r="B1178" s="163" t="str">
        <f>IF(K1178&gt;0,支出入力表!A1179,"")</f>
        <v/>
      </c>
      <c r="C1178" s="164" t="str">
        <f>IF(K1178&gt;0,支出入力表!C1179,"")</f>
        <v/>
      </c>
      <c r="D1178" s="165" t="str">
        <f>IF(K1178&gt;0,支出入力表!E1179,"")</f>
        <v/>
      </c>
      <c r="E1178" s="165" t="str">
        <f>IF(K1178&gt;0,支出入力表!F1179,"")</f>
        <v/>
      </c>
      <c r="F1178" s="164" t="str">
        <f>IF(K1178&gt;0,VLOOKUP(E1178,支出入力表!F1179:$M$2000,3,FALSE),"")</f>
        <v/>
      </c>
      <c r="G1178" s="164" t="str">
        <f>IF(K1178&gt;0,VLOOKUP(E1178,支出入力表!F1179:$M$2000,4,FALSE),"")</f>
        <v/>
      </c>
      <c r="H1178" s="166" t="str">
        <f>IF(K1178&gt;0,VLOOKUP(E1178,支出入力表!F1179:$M$2000,5,FALSE),"")</f>
        <v/>
      </c>
      <c r="I1178" s="168" t="str">
        <f t="shared" si="37"/>
        <v/>
      </c>
      <c r="K1178">
        <f t="shared" si="38"/>
        <v>0</v>
      </c>
      <c r="L1178">
        <f>IF(+支出入力表!M1179="",0,+支出入力表!M1179)</f>
        <v>0</v>
      </c>
      <c r="M1178">
        <f>IF(支出入力表!S1179="",0,支出入力表!S1179)</f>
        <v>0</v>
      </c>
    </row>
    <row r="1179" spans="2:13" x14ac:dyDescent="0.55000000000000004">
      <c r="B1179" s="163" t="str">
        <f>IF(K1179&gt;0,支出入力表!A1180,"")</f>
        <v/>
      </c>
      <c r="C1179" s="164" t="str">
        <f>IF(K1179&gt;0,支出入力表!C1180,"")</f>
        <v/>
      </c>
      <c r="D1179" s="165" t="str">
        <f>IF(K1179&gt;0,支出入力表!E1180,"")</f>
        <v/>
      </c>
      <c r="E1179" s="165" t="str">
        <f>IF(K1179&gt;0,支出入力表!F1180,"")</f>
        <v/>
      </c>
      <c r="F1179" s="164" t="str">
        <f>IF(K1179&gt;0,VLOOKUP(E1179,支出入力表!F1180:$M$2000,3,FALSE),"")</f>
        <v/>
      </c>
      <c r="G1179" s="164" t="str">
        <f>IF(K1179&gt;0,VLOOKUP(E1179,支出入力表!F1180:$M$2000,4,FALSE),"")</f>
        <v/>
      </c>
      <c r="H1179" s="166" t="str">
        <f>IF(K1179&gt;0,VLOOKUP(E1179,支出入力表!F1180:$M$2000,5,FALSE),"")</f>
        <v/>
      </c>
      <c r="I1179" s="168" t="str">
        <f t="shared" si="37"/>
        <v/>
      </c>
      <c r="K1179">
        <f t="shared" si="38"/>
        <v>0</v>
      </c>
      <c r="L1179">
        <f>IF(+支出入力表!M1180="",0,+支出入力表!M1180)</f>
        <v>0</v>
      </c>
      <c r="M1179">
        <f>IF(支出入力表!S1180="",0,支出入力表!S1180)</f>
        <v>0</v>
      </c>
    </row>
    <row r="1180" spans="2:13" x14ac:dyDescent="0.55000000000000004">
      <c r="B1180" s="163" t="str">
        <f>IF(K1180&gt;0,支出入力表!A1181,"")</f>
        <v/>
      </c>
      <c r="C1180" s="164" t="str">
        <f>IF(K1180&gt;0,支出入力表!C1181,"")</f>
        <v/>
      </c>
      <c r="D1180" s="165" t="str">
        <f>IF(K1180&gt;0,支出入力表!E1181,"")</f>
        <v/>
      </c>
      <c r="E1180" s="165" t="str">
        <f>IF(K1180&gt;0,支出入力表!F1181,"")</f>
        <v/>
      </c>
      <c r="F1180" s="164" t="str">
        <f>IF(K1180&gt;0,VLOOKUP(E1180,支出入力表!F1181:$M$2000,3,FALSE),"")</f>
        <v/>
      </c>
      <c r="G1180" s="164" t="str">
        <f>IF(K1180&gt;0,VLOOKUP(E1180,支出入力表!F1181:$M$2000,4,FALSE),"")</f>
        <v/>
      </c>
      <c r="H1180" s="166" t="str">
        <f>IF(K1180&gt;0,VLOOKUP(E1180,支出入力表!F1181:$M$2000,5,FALSE),"")</f>
        <v/>
      </c>
      <c r="I1180" s="168" t="str">
        <f t="shared" si="37"/>
        <v/>
      </c>
      <c r="K1180">
        <f t="shared" si="38"/>
        <v>0</v>
      </c>
      <c r="L1180">
        <f>IF(+支出入力表!M1181="",0,+支出入力表!M1181)</f>
        <v>0</v>
      </c>
      <c r="M1180">
        <f>IF(支出入力表!S1181="",0,支出入力表!S1181)</f>
        <v>0</v>
      </c>
    </row>
    <row r="1181" spans="2:13" x14ac:dyDescent="0.55000000000000004">
      <c r="B1181" s="163" t="str">
        <f>IF(K1181&gt;0,支出入力表!A1182,"")</f>
        <v/>
      </c>
      <c r="C1181" s="164" t="str">
        <f>IF(K1181&gt;0,支出入力表!C1182,"")</f>
        <v/>
      </c>
      <c r="D1181" s="165" t="str">
        <f>IF(K1181&gt;0,支出入力表!E1182,"")</f>
        <v/>
      </c>
      <c r="E1181" s="165" t="str">
        <f>IF(K1181&gt;0,支出入力表!F1182,"")</f>
        <v/>
      </c>
      <c r="F1181" s="164" t="str">
        <f>IF(K1181&gt;0,VLOOKUP(E1181,支出入力表!F1182:$M$2000,3,FALSE),"")</f>
        <v/>
      </c>
      <c r="G1181" s="164" t="str">
        <f>IF(K1181&gt;0,VLOOKUP(E1181,支出入力表!F1182:$M$2000,4,FALSE),"")</f>
        <v/>
      </c>
      <c r="H1181" s="166" t="str">
        <f>IF(K1181&gt;0,VLOOKUP(E1181,支出入力表!F1182:$M$2000,5,FALSE),"")</f>
        <v/>
      </c>
      <c r="I1181" s="168" t="str">
        <f t="shared" si="37"/>
        <v/>
      </c>
      <c r="K1181">
        <f t="shared" si="38"/>
        <v>0</v>
      </c>
      <c r="L1181">
        <f>IF(+支出入力表!M1182="",0,+支出入力表!M1182)</f>
        <v>0</v>
      </c>
      <c r="M1181">
        <f>IF(支出入力表!S1182="",0,支出入力表!S1182)</f>
        <v>0</v>
      </c>
    </row>
    <row r="1182" spans="2:13" x14ac:dyDescent="0.55000000000000004">
      <c r="B1182" s="163" t="str">
        <f>IF(K1182&gt;0,支出入力表!A1183,"")</f>
        <v/>
      </c>
      <c r="C1182" s="164" t="str">
        <f>IF(K1182&gt;0,支出入力表!C1183,"")</f>
        <v/>
      </c>
      <c r="D1182" s="165" t="str">
        <f>IF(K1182&gt;0,支出入力表!E1183,"")</f>
        <v/>
      </c>
      <c r="E1182" s="165" t="str">
        <f>IF(K1182&gt;0,支出入力表!F1183,"")</f>
        <v/>
      </c>
      <c r="F1182" s="164" t="str">
        <f>IF(K1182&gt;0,VLOOKUP(E1182,支出入力表!F1183:$M$2000,3,FALSE),"")</f>
        <v/>
      </c>
      <c r="G1182" s="164" t="str">
        <f>IF(K1182&gt;0,VLOOKUP(E1182,支出入力表!F1183:$M$2000,4,FALSE),"")</f>
        <v/>
      </c>
      <c r="H1182" s="166" t="str">
        <f>IF(K1182&gt;0,VLOOKUP(E1182,支出入力表!F1183:$M$2000,5,FALSE),"")</f>
        <v/>
      </c>
      <c r="I1182" s="168" t="str">
        <f t="shared" si="37"/>
        <v/>
      </c>
      <c r="K1182">
        <f t="shared" si="38"/>
        <v>0</v>
      </c>
      <c r="L1182">
        <f>IF(+支出入力表!M1183="",0,+支出入力表!M1183)</f>
        <v>0</v>
      </c>
      <c r="M1182">
        <f>IF(支出入力表!S1183="",0,支出入力表!S1183)</f>
        <v>0</v>
      </c>
    </row>
    <row r="1183" spans="2:13" x14ac:dyDescent="0.55000000000000004">
      <c r="B1183" s="163" t="str">
        <f>IF(K1183&gt;0,支出入力表!A1184,"")</f>
        <v/>
      </c>
      <c r="C1183" s="164" t="str">
        <f>IF(K1183&gt;0,支出入力表!C1184,"")</f>
        <v/>
      </c>
      <c r="D1183" s="165" t="str">
        <f>IF(K1183&gt;0,支出入力表!E1184,"")</f>
        <v/>
      </c>
      <c r="E1183" s="165" t="str">
        <f>IF(K1183&gt;0,支出入力表!F1184,"")</f>
        <v/>
      </c>
      <c r="F1183" s="164" t="str">
        <f>IF(K1183&gt;0,VLOOKUP(E1183,支出入力表!F1184:$M$2000,3,FALSE),"")</f>
        <v/>
      </c>
      <c r="G1183" s="164" t="str">
        <f>IF(K1183&gt;0,VLOOKUP(E1183,支出入力表!F1184:$M$2000,4,FALSE),"")</f>
        <v/>
      </c>
      <c r="H1183" s="166" t="str">
        <f>IF(K1183&gt;0,VLOOKUP(E1183,支出入力表!F1184:$M$2000,5,FALSE),"")</f>
        <v/>
      </c>
      <c r="I1183" s="168" t="str">
        <f t="shared" si="37"/>
        <v/>
      </c>
      <c r="K1183">
        <f t="shared" si="38"/>
        <v>0</v>
      </c>
      <c r="L1183">
        <f>IF(+支出入力表!M1184="",0,+支出入力表!M1184)</f>
        <v>0</v>
      </c>
      <c r="M1183">
        <f>IF(支出入力表!S1184="",0,支出入力表!S1184)</f>
        <v>0</v>
      </c>
    </row>
    <row r="1184" spans="2:13" x14ac:dyDescent="0.55000000000000004">
      <c r="B1184" s="163" t="str">
        <f>IF(K1184&gt;0,支出入力表!A1185,"")</f>
        <v/>
      </c>
      <c r="C1184" s="164" t="str">
        <f>IF(K1184&gt;0,支出入力表!C1185,"")</f>
        <v/>
      </c>
      <c r="D1184" s="165" t="str">
        <f>IF(K1184&gt;0,支出入力表!E1185,"")</f>
        <v/>
      </c>
      <c r="E1184" s="165" t="str">
        <f>IF(K1184&gt;0,支出入力表!F1185,"")</f>
        <v/>
      </c>
      <c r="F1184" s="164" t="str">
        <f>IF(K1184&gt;0,VLOOKUP(E1184,支出入力表!F1185:$M$2000,3,FALSE),"")</f>
        <v/>
      </c>
      <c r="G1184" s="164" t="str">
        <f>IF(K1184&gt;0,VLOOKUP(E1184,支出入力表!F1185:$M$2000,4,FALSE),"")</f>
        <v/>
      </c>
      <c r="H1184" s="166" t="str">
        <f>IF(K1184&gt;0,VLOOKUP(E1184,支出入力表!F1185:$M$2000,5,FALSE),"")</f>
        <v/>
      </c>
      <c r="I1184" s="168" t="str">
        <f t="shared" si="37"/>
        <v/>
      </c>
      <c r="K1184">
        <f t="shared" si="38"/>
        <v>0</v>
      </c>
      <c r="L1184">
        <f>IF(+支出入力表!M1185="",0,+支出入力表!M1185)</f>
        <v>0</v>
      </c>
      <c r="M1184">
        <f>IF(支出入力表!S1185="",0,支出入力表!S1185)</f>
        <v>0</v>
      </c>
    </row>
    <row r="1185" spans="2:13" x14ac:dyDescent="0.55000000000000004">
      <c r="B1185" s="163" t="str">
        <f>IF(K1185&gt;0,支出入力表!A1186,"")</f>
        <v/>
      </c>
      <c r="C1185" s="164" t="str">
        <f>IF(K1185&gt;0,支出入力表!C1186,"")</f>
        <v/>
      </c>
      <c r="D1185" s="165" t="str">
        <f>IF(K1185&gt;0,支出入力表!E1186,"")</f>
        <v/>
      </c>
      <c r="E1185" s="165" t="str">
        <f>IF(K1185&gt;0,支出入力表!F1186,"")</f>
        <v/>
      </c>
      <c r="F1185" s="164" t="str">
        <f>IF(K1185&gt;0,VLOOKUP(E1185,支出入力表!F1186:$M$2000,3,FALSE),"")</f>
        <v/>
      </c>
      <c r="G1185" s="164" t="str">
        <f>IF(K1185&gt;0,VLOOKUP(E1185,支出入力表!F1186:$M$2000,4,FALSE),"")</f>
        <v/>
      </c>
      <c r="H1185" s="166" t="str">
        <f>IF(K1185&gt;0,VLOOKUP(E1185,支出入力表!F1186:$M$2000,5,FALSE),"")</f>
        <v/>
      </c>
      <c r="I1185" s="168" t="str">
        <f t="shared" si="37"/>
        <v/>
      </c>
      <c r="K1185">
        <f t="shared" si="38"/>
        <v>0</v>
      </c>
      <c r="L1185">
        <f>IF(+支出入力表!M1186="",0,+支出入力表!M1186)</f>
        <v>0</v>
      </c>
      <c r="M1185">
        <f>IF(支出入力表!S1186="",0,支出入力表!S1186)</f>
        <v>0</v>
      </c>
    </row>
    <row r="1186" spans="2:13" x14ac:dyDescent="0.55000000000000004">
      <c r="B1186" s="163" t="str">
        <f>IF(K1186&gt;0,支出入力表!A1187,"")</f>
        <v/>
      </c>
      <c r="C1186" s="164" t="str">
        <f>IF(K1186&gt;0,支出入力表!C1187,"")</f>
        <v/>
      </c>
      <c r="D1186" s="165" t="str">
        <f>IF(K1186&gt;0,支出入力表!E1187,"")</f>
        <v/>
      </c>
      <c r="E1186" s="165" t="str">
        <f>IF(K1186&gt;0,支出入力表!F1187,"")</f>
        <v/>
      </c>
      <c r="F1186" s="164" t="str">
        <f>IF(K1186&gt;0,VLOOKUP(E1186,支出入力表!F1187:$M$2000,3,FALSE),"")</f>
        <v/>
      </c>
      <c r="G1186" s="164" t="str">
        <f>IF(K1186&gt;0,VLOOKUP(E1186,支出入力表!F1187:$M$2000,4,FALSE),"")</f>
        <v/>
      </c>
      <c r="H1186" s="166" t="str">
        <f>IF(K1186&gt;0,VLOOKUP(E1186,支出入力表!F1187:$M$2000,5,FALSE),"")</f>
        <v/>
      </c>
      <c r="I1186" s="168" t="str">
        <f t="shared" si="37"/>
        <v/>
      </c>
      <c r="K1186">
        <f t="shared" si="38"/>
        <v>0</v>
      </c>
      <c r="L1186">
        <f>IF(+支出入力表!M1187="",0,+支出入力表!M1187)</f>
        <v>0</v>
      </c>
      <c r="M1186">
        <f>IF(支出入力表!S1187="",0,支出入力表!S1187)</f>
        <v>0</v>
      </c>
    </row>
    <row r="1187" spans="2:13" x14ac:dyDescent="0.55000000000000004">
      <c r="B1187" s="163" t="str">
        <f>IF(K1187&gt;0,支出入力表!A1188,"")</f>
        <v/>
      </c>
      <c r="C1187" s="164" t="str">
        <f>IF(K1187&gt;0,支出入力表!C1188,"")</f>
        <v/>
      </c>
      <c r="D1187" s="165" t="str">
        <f>IF(K1187&gt;0,支出入力表!E1188,"")</f>
        <v/>
      </c>
      <c r="E1187" s="165" t="str">
        <f>IF(K1187&gt;0,支出入力表!F1188,"")</f>
        <v/>
      </c>
      <c r="F1187" s="164" t="str">
        <f>IF(K1187&gt;0,VLOOKUP(E1187,支出入力表!F1188:$M$2000,3,FALSE),"")</f>
        <v/>
      </c>
      <c r="G1187" s="164" t="str">
        <f>IF(K1187&gt;0,VLOOKUP(E1187,支出入力表!F1188:$M$2000,4,FALSE),"")</f>
        <v/>
      </c>
      <c r="H1187" s="166" t="str">
        <f>IF(K1187&gt;0,VLOOKUP(E1187,支出入力表!F1188:$M$2000,5,FALSE),"")</f>
        <v/>
      </c>
      <c r="I1187" s="168" t="str">
        <f t="shared" si="37"/>
        <v/>
      </c>
      <c r="K1187">
        <f t="shared" si="38"/>
        <v>0</v>
      </c>
      <c r="L1187">
        <f>IF(+支出入力表!M1188="",0,+支出入力表!M1188)</f>
        <v>0</v>
      </c>
      <c r="M1187">
        <f>IF(支出入力表!S1188="",0,支出入力表!S1188)</f>
        <v>0</v>
      </c>
    </row>
    <row r="1188" spans="2:13" x14ac:dyDescent="0.55000000000000004">
      <c r="B1188" s="163" t="str">
        <f>IF(K1188&gt;0,支出入力表!A1189,"")</f>
        <v/>
      </c>
      <c r="C1188" s="164" t="str">
        <f>IF(K1188&gt;0,支出入力表!C1189,"")</f>
        <v/>
      </c>
      <c r="D1188" s="165" t="str">
        <f>IF(K1188&gt;0,支出入力表!E1189,"")</f>
        <v/>
      </c>
      <c r="E1188" s="165" t="str">
        <f>IF(K1188&gt;0,支出入力表!F1189,"")</f>
        <v/>
      </c>
      <c r="F1188" s="164" t="str">
        <f>IF(K1188&gt;0,VLOOKUP(E1188,支出入力表!F1189:$M$2000,3,FALSE),"")</f>
        <v/>
      </c>
      <c r="G1188" s="164" t="str">
        <f>IF(K1188&gt;0,VLOOKUP(E1188,支出入力表!F1189:$M$2000,4,FALSE),"")</f>
        <v/>
      </c>
      <c r="H1188" s="166" t="str">
        <f>IF(K1188&gt;0,VLOOKUP(E1188,支出入力表!F1189:$M$2000,5,FALSE),"")</f>
        <v/>
      </c>
      <c r="I1188" s="168" t="str">
        <f t="shared" si="37"/>
        <v/>
      </c>
      <c r="K1188">
        <f t="shared" si="38"/>
        <v>0</v>
      </c>
      <c r="L1188">
        <f>IF(+支出入力表!M1189="",0,+支出入力表!M1189)</f>
        <v>0</v>
      </c>
      <c r="M1188">
        <f>IF(支出入力表!S1189="",0,支出入力表!S1189)</f>
        <v>0</v>
      </c>
    </row>
    <row r="1189" spans="2:13" x14ac:dyDescent="0.55000000000000004">
      <c r="B1189" s="163" t="str">
        <f>IF(K1189&gt;0,支出入力表!A1190,"")</f>
        <v/>
      </c>
      <c r="C1189" s="164" t="str">
        <f>IF(K1189&gt;0,支出入力表!C1190,"")</f>
        <v/>
      </c>
      <c r="D1189" s="165" t="str">
        <f>IF(K1189&gt;0,支出入力表!E1190,"")</f>
        <v/>
      </c>
      <c r="E1189" s="165" t="str">
        <f>IF(K1189&gt;0,支出入力表!F1190,"")</f>
        <v/>
      </c>
      <c r="F1189" s="164" t="str">
        <f>IF(K1189&gt;0,VLOOKUP(E1189,支出入力表!F1190:$M$2000,3,FALSE),"")</f>
        <v/>
      </c>
      <c r="G1189" s="164" t="str">
        <f>IF(K1189&gt;0,VLOOKUP(E1189,支出入力表!F1190:$M$2000,4,FALSE),"")</f>
        <v/>
      </c>
      <c r="H1189" s="166" t="str">
        <f>IF(K1189&gt;0,VLOOKUP(E1189,支出入力表!F1190:$M$2000,5,FALSE),"")</f>
        <v/>
      </c>
      <c r="I1189" s="168" t="str">
        <f t="shared" si="37"/>
        <v/>
      </c>
      <c r="K1189">
        <f t="shared" si="38"/>
        <v>0</v>
      </c>
      <c r="L1189">
        <f>IF(+支出入力表!M1190="",0,+支出入力表!M1190)</f>
        <v>0</v>
      </c>
      <c r="M1189">
        <f>IF(支出入力表!S1190="",0,支出入力表!S1190)</f>
        <v>0</v>
      </c>
    </row>
    <row r="1190" spans="2:13" x14ac:dyDescent="0.55000000000000004">
      <c r="B1190" s="163" t="str">
        <f>IF(K1190&gt;0,支出入力表!A1191,"")</f>
        <v/>
      </c>
      <c r="C1190" s="164" t="str">
        <f>IF(K1190&gt;0,支出入力表!C1191,"")</f>
        <v/>
      </c>
      <c r="D1190" s="165" t="str">
        <f>IF(K1190&gt;0,支出入力表!E1191,"")</f>
        <v/>
      </c>
      <c r="E1190" s="165" t="str">
        <f>IF(K1190&gt;0,支出入力表!F1191,"")</f>
        <v/>
      </c>
      <c r="F1190" s="164" t="str">
        <f>IF(K1190&gt;0,VLOOKUP(E1190,支出入力表!F1191:$M$2000,3,FALSE),"")</f>
        <v/>
      </c>
      <c r="G1190" s="164" t="str">
        <f>IF(K1190&gt;0,VLOOKUP(E1190,支出入力表!F1191:$M$2000,4,FALSE),"")</f>
        <v/>
      </c>
      <c r="H1190" s="166" t="str">
        <f>IF(K1190&gt;0,VLOOKUP(E1190,支出入力表!F1191:$M$2000,5,FALSE),"")</f>
        <v/>
      </c>
      <c r="I1190" s="168" t="str">
        <f t="shared" si="37"/>
        <v/>
      </c>
      <c r="K1190">
        <f t="shared" si="38"/>
        <v>0</v>
      </c>
      <c r="L1190">
        <f>IF(+支出入力表!M1191="",0,+支出入力表!M1191)</f>
        <v>0</v>
      </c>
      <c r="M1190">
        <f>IF(支出入力表!S1191="",0,支出入力表!S1191)</f>
        <v>0</v>
      </c>
    </row>
    <row r="1191" spans="2:13" x14ac:dyDescent="0.55000000000000004">
      <c r="B1191" s="163" t="str">
        <f>IF(K1191&gt;0,支出入力表!A1192,"")</f>
        <v/>
      </c>
      <c r="C1191" s="164" t="str">
        <f>IF(K1191&gt;0,支出入力表!C1192,"")</f>
        <v/>
      </c>
      <c r="D1191" s="165" t="str">
        <f>IF(K1191&gt;0,支出入力表!E1192,"")</f>
        <v/>
      </c>
      <c r="E1191" s="165" t="str">
        <f>IF(K1191&gt;0,支出入力表!F1192,"")</f>
        <v/>
      </c>
      <c r="F1191" s="164" t="str">
        <f>IF(K1191&gt;0,VLOOKUP(E1191,支出入力表!F1192:$M$2000,3,FALSE),"")</f>
        <v/>
      </c>
      <c r="G1191" s="164" t="str">
        <f>IF(K1191&gt;0,VLOOKUP(E1191,支出入力表!F1192:$M$2000,4,FALSE),"")</f>
        <v/>
      </c>
      <c r="H1191" s="166" t="str">
        <f>IF(K1191&gt;0,VLOOKUP(E1191,支出入力表!F1192:$M$2000,5,FALSE),"")</f>
        <v/>
      </c>
      <c r="I1191" s="168" t="str">
        <f t="shared" si="37"/>
        <v/>
      </c>
      <c r="K1191">
        <f t="shared" si="38"/>
        <v>0</v>
      </c>
      <c r="L1191">
        <f>IF(+支出入力表!M1192="",0,+支出入力表!M1192)</f>
        <v>0</v>
      </c>
      <c r="M1191">
        <f>IF(支出入力表!S1192="",0,支出入力表!S1192)</f>
        <v>0</v>
      </c>
    </row>
    <row r="1192" spans="2:13" x14ac:dyDescent="0.55000000000000004">
      <c r="B1192" s="163" t="str">
        <f>IF(K1192&gt;0,支出入力表!A1193,"")</f>
        <v/>
      </c>
      <c r="C1192" s="164" t="str">
        <f>IF(K1192&gt;0,支出入力表!C1193,"")</f>
        <v/>
      </c>
      <c r="D1192" s="165" t="str">
        <f>IF(K1192&gt;0,支出入力表!E1193,"")</f>
        <v/>
      </c>
      <c r="E1192" s="165" t="str">
        <f>IF(K1192&gt;0,支出入力表!F1193,"")</f>
        <v/>
      </c>
      <c r="F1192" s="164" t="str">
        <f>IF(K1192&gt;0,VLOOKUP(E1192,支出入力表!F1193:$M$2000,3,FALSE),"")</f>
        <v/>
      </c>
      <c r="G1192" s="164" t="str">
        <f>IF(K1192&gt;0,VLOOKUP(E1192,支出入力表!F1193:$M$2000,4,FALSE),"")</f>
        <v/>
      </c>
      <c r="H1192" s="166" t="str">
        <f>IF(K1192&gt;0,VLOOKUP(E1192,支出入力表!F1193:$M$2000,5,FALSE),"")</f>
        <v/>
      </c>
      <c r="I1192" s="168" t="str">
        <f t="shared" si="37"/>
        <v/>
      </c>
      <c r="K1192">
        <f t="shared" si="38"/>
        <v>0</v>
      </c>
      <c r="L1192">
        <f>IF(+支出入力表!M1193="",0,+支出入力表!M1193)</f>
        <v>0</v>
      </c>
      <c r="M1192">
        <f>IF(支出入力表!S1193="",0,支出入力表!S1193)</f>
        <v>0</v>
      </c>
    </row>
    <row r="1193" spans="2:13" x14ac:dyDescent="0.55000000000000004">
      <c r="B1193" s="163" t="str">
        <f>IF(K1193&gt;0,支出入力表!A1194,"")</f>
        <v/>
      </c>
      <c r="C1193" s="164" t="str">
        <f>IF(K1193&gt;0,支出入力表!C1194,"")</f>
        <v/>
      </c>
      <c r="D1193" s="165" t="str">
        <f>IF(K1193&gt;0,支出入力表!E1194,"")</f>
        <v/>
      </c>
      <c r="E1193" s="165" t="str">
        <f>IF(K1193&gt;0,支出入力表!F1194,"")</f>
        <v/>
      </c>
      <c r="F1193" s="164" t="str">
        <f>IF(K1193&gt;0,VLOOKUP(E1193,支出入力表!F1194:$M$2000,3,FALSE),"")</f>
        <v/>
      </c>
      <c r="G1193" s="164" t="str">
        <f>IF(K1193&gt;0,VLOOKUP(E1193,支出入力表!F1194:$M$2000,4,FALSE),"")</f>
        <v/>
      </c>
      <c r="H1193" s="166" t="str">
        <f>IF(K1193&gt;0,VLOOKUP(E1193,支出入力表!F1194:$M$2000,5,FALSE),"")</f>
        <v/>
      </c>
      <c r="I1193" s="168" t="str">
        <f t="shared" si="37"/>
        <v/>
      </c>
      <c r="K1193">
        <f t="shared" si="38"/>
        <v>0</v>
      </c>
      <c r="L1193">
        <f>IF(+支出入力表!M1194="",0,+支出入力表!M1194)</f>
        <v>0</v>
      </c>
      <c r="M1193">
        <f>IF(支出入力表!S1194="",0,支出入力表!S1194)</f>
        <v>0</v>
      </c>
    </row>
    <row r="1194" spans="2:13" x14ac:dyDescent="0.55000000000000004">
      <c r="B1194" s="163" t="str">
        <f>IF(K1194&gt;0,支出入力表!A1195,"")</f>
        <v/>
      </c>
      <c r="C1194" s="164" t="str">
        <f>IF(K1194&gt;0,支出入力表!C1195,"")</f>
        <v/>
      </c>
      <c r="D1194" s="165" t="str">
        <f>IF(K1194&gt;0,支出入力表!E1195,"")</f>
        <v/>
      </c>
      <c r="E1194" s="165" t="str">
        <f>IF(K1194&gt;0,支出入力表!F1195,"")</f>
        <v/>
      </c>
      <c r="F1194" s="164" t="str">
        <f>IF(K1194&gt;0,VLOOKUP(E1194,支出入力表!F1195:$M$2000,3,FALSE),"")</f>
        <v/>
      </c>
      <c r="G1194" s="164" t="str">
        <f>IF(K1194&gt;0,VLOOKUP(E1194,支出入力表!F1195:$M$2000,4,FALSE),"")</f>
        <v/>
      </c>
      <c r="H1194" s="166" t="str">
        <f>IF(K1194&gt;0,VLOOKUP(E1194,支出入力表!F1195:$M$2000,5,FALSE),"")</f>
        <v/>
      </c>
      <c r="I1194" s="168" t="str">
        <f t="shared" si="37"/>
        <v/>
      </c>
      <c r="K1194">
        <f t="shared" si="38"/>
        <v>0</v>
      </c>
      <c r="L1194">
        <f>IF(+支出入力表!M1195="",0,+支出入力表!M1195)</f>
        <v>0</v>
      </c>
      <c r="M1194">
        <f>IF(支出入力表!S1195="",0,支出入力表!S1195)</f>
        <v>0</v>
      </c>
    </row>
    <row r="1195" spans="2:13" x14ac:dyDescent="0.55000000000000004">
      <c r="B1195" s="163" t="str">
        <f>IF(K1195&gt;0,支出入力表!A1196,"")</f>
        <v/>
      </c>
      <c r="C1195" s="164" t="str">
        <f>IF(K1195&gt;0,支出入力表!C1196,"")</f>
        <v/>
      </c>
      <c r="D1195" s="165" t="str">
        <f>IF(K1195&gt;0,支出入力表!E1196,"")</f>
        <v/>
      </c>
      <c r="E1195" s="165" t="str">
        <f>IF(K1195&gt;0,支出入力表!F1196,"")</f>
        <v/>
      </c>
      <c r="F1195" s="164" t="str">
        <f>IF(K1195&gt;0,VLOOKUP(E1195,支出入力表!F1196:$M$2000,3,FALSE),"")</f>
        <v/>
      </c>
      <c r="G1195" s="164" t="str">
        <f>IF(K1195&gt;0,VLOOKUP(E1195,支出入力表!F1196:$M$2000,4,FALSE),"")</f>
        <v/>
      </c>
      <c r="H1195" s="166" t="str">
        <f>IF(K1195&gt;0,VLOOKUP(E1195,支出入力表!F1196:$M$2000,5,FALSE),"")</f>
        <v/>
      </c>
      <c r="I1195" s="168" t="str">
        <f t="shared" si="37"/>
        <v/>
      </c>
      <c r="K1195">
        <f t="shared" si="38"/>
        <v>0</v>
      </c>
      <c r="L1195">
        <f>IF(+支出入力表!M1196="",0,+支出入力表!M1196)</f>
        <v>0</v>
      </c>
      <c r="M1195">
        <f>IF(支出入力表!S1196="",0,支出入力表!S1196)</f>
        <v>0</v>
      </c>
    </row>
    <row r="1196" spans="2:13" x14ac:dyDescent="0.55000000000000004">
      <c r="B1196" s="163" t="str">
        <f>IF(K1196&gt;0,支出入力表!A1197,"")</f>
        <v/>
      </c>
      <c r="C1196" s="164" t="str">
        <f>IF(K1196&gt;0,支出入力表!C1197,"")</f>
        <v/>
      </c>
      <c r="D1196" s="165" t="str">
        <f>IF(K1196&gt;0,支出入力表!E1197,"")</f>
        <v/>
      </c>
      <c r="E1196" s="165" t="str">
        <f>IF(K1196&gt;0,支出入力表!F1197,"")</f>
        <v/>
      </c>
      <c r="F1196" s="164" t="str">
        <f>IF(K1196&gt;0,VLOOKUP(E1196,支出入力表!F1197:$M$2000,3,FALSE),"")</f>
        <v/>
      </c>
      <c r="G1196" s="164" t="str">
        <f>IF(K1196&gt;0,VLOOKUP(E1196,支出入力表!F1197:$M$2000,4,FALSE),"")</f>
        <v/>
      </c>
      <c r="H1196" s="166" t="str">
        <f>IF(K1196&gt;0,VLOOKUP(E1196,支出入力表!F1197:$M$2000,5,FALSE),"")</f>
        <v/>
      </c>
      <c r="I1196" s="168" t="str">
        <f t="shared" si="37"/>
        <v/>
      </c>
      <c r="K1196">
        <f t="shared" si="38"/>
        <v>0</v>
      </c>
      <c r="L1196">
        <f>IF(+支出入力表!M1197="",0,+支出入力表!M1197)</f>
        <v>0</v>
      </c>
      <c r="M1196">
        <f>IF(支出入力表!S1197="",0,支出入力表!S1197)</f>
        <v>0</v>
      </c>
    </row>
    <row r="1197" spans="2:13" x14ac:dyDescent="0.55000000000000004">
      <c r="B1197" s="163" t="str">
        <f>IF(K1197&gt;0,支出入力表!A1198,"")</f>
        <v/>
      </c>
      <c r="C1197" s="164" t="str">
        <f>IF(K1197&gt;0,支出入力表!C1198,"")</f>
        <v/>
      </c>
      <c r="D1197" s="165" t="str">
        <f>IF(K1197&gt;0,支出入力表!E1198,"")</f>
        <v/>
      </c>
      <c r="E1197" s="165" t="str">
        <f>IF(K1197&gt;0,支出入力表!F1198,"")</f>
        <v/>
      </c>
      <c r="F1197" s="164" t="str">
        <f>IF(K1197&gt;0,VLOOKUP(E1197,支出入力表!F1198:$M$2000,3,FALSE),"")</f>
        <v/>
      </c>
      <c r="G1197" s="164" t="str">
        <f>IF(K1197&gt;0,VLOOKUP(E1197,支出入力表!F1198:$M$2000,4,FALSE),"")</f>
        <v/>
      </c>
      <c r="H1197" s="166" t="str">
        <f>IF(K1197&gt;0,VLOOKUP(E1197,支出入力表!F1198:$M$2000,5,FALSE),"")</f>
        <v/>
      </c>
      <c r="I1197" s="168" t="str">
        <f t="shared" si="37"/>
        <v/>
      </c>
      <c r="K1197">
        <f t="shared" si="38"/>
        <v>0</v>
      </c>
      <c r="L1197">
        <f>IF(+支出入力表!M1198="",0,+支出入力表!M1198)</f>
        <v>0</v>
      </c>
      <c r="M1197">
        <f>IF(支出入力表!S1198="",0,支出入力表!S1198)</f>
        <v>0</v>
      </c>
    </row>
    <row r="1198" spans="2:13" x14ac:dyDescent="0.55000000000000004">
      <c r="B1198" s="163" t="str">
        <f>IF(K1198&gt;0,支出入力表!A1199,"")</f>
        <v/>
      </c>
      <c r="C1198" s="164" t="str">
        <f>IF(K1198&gt;0,支出入力表!C1199,"")</f>
        <v/>
      </c>
      <c r="D1198" s="165" t="str">
        <f>IF(K1198&gt;0,支出入力表!E1199,"")</f>
        <v/>
      </c>
      <c r="E1198" s="165" t="str">
        <f>IF(K1198&gt;0,支出入力表!F1199,"")</f>
        <v/>
      </c>
      <c r="F1198" s="164" t="str">
        <f>IF(K1198&gt;0,VLOOKUP(E1198,支出入力表!F1199:$M$2000,3,FALSE),"")</f>
        <v/>
      </c>
      <c r="G1198" s="164" t="str">
        <f>IF(K1198&gt;0,VLOOKUP(E1198,支出入力表!F1199:$M$2000,4,FALSE),"")</f>
        <v/>
      </c>
      <c r="H1198" s="166" t="str">
        <f>IF(K1198&gt;0,VLOOKUP(E1198,支出入力表!F1199:$M$2000,5,FALSE),"")</f>
        <v/>
      </c>
      <c r="I1198" s="168" t="str">
        <f t="shared" si="37"/>
        <v/>
      </c>
      <c r="K1198">
        <f t="shared" si="38"/>
        <v>0</v>
      </c>
      <c r="L1198">
        <f>IF(+支出入力表!M1199="",0,+支出入力表!M1199)</f>
        <v>0</v>
      </c>
      <c r="M1198">
        <f>IF(支出入力表!S1199="",0,支出入力表!S1199)</f>
        <v>0</v>
      </c>
    </row>
    <row r="1199" spans="2:13" x14ac:dyDescent="0.55000000000000004">
      <c r="B1199" s="163" t="str">
        <f>IF(K1199&gt;0,支出入力表!A1200,"")</f>
        <v/>
      </c>
      <c r="C1199" s="164" t="str">
        <f>IF(K1199&gt;0,支出入力表!C1200,"")</f>
        <v/>
      </c>
      <c r="D1199" s="165" t="str">
        <f>IF(K1199&gt;0,支出入力表!E1200,"")</f>
        <v/>
      </c>
      <c r="E1199" s="165" t="str">
        <f>IF(K1199&gt;0,支出入力表!F1200,"")</f>
        <v/>
      </c>
      <c r="F1199" s="164" t="str">
        <f>IF(K1199&gt;0,VLOOKUP(E1199,支出入力表!F1200:$M$2000,3,FALSE),"")</f>
        <v/>
      </c>
      <c r="G1199" s="164" t="str">
        <f>IF(K1199&gt;0,VLOOKUP(E1199,支出入力表!F1200:$M$2000,4,FALSE),"")</f>
        <v/>
      </c>
      <c r="H1199" s="166" t="str">
        <f>IF(K1199&gt;0,VLOOKUP(E1199,支出入力表!F1200:$M$2000,5,FALSE),"")</f>
        <v/>
      </c>
      <c r="I1199" s="168" t="str">
        <f t="shared" si="37"/>
        <v/>
      </c>
      <c r="K1199">
        <f t="shared" si="38"/>
        <v>0</v>
      </c>
      <c r="L1199">
        <f>IF(+支出入力表!M1200="",0,+支出入力表!M1200)</f>
        <v>0</v>
      </c>
      <c r="M1199">
        <f>IF(支出入力表!S1200="",0,支出入力表!S1200)</f>
        <v>0</v>
      </c>
    </row>
    <row r="1200" spans="2:13" x14ac:dyDescent="0.55000000000000004">
      <c r="B1200" s="163" t="str">
        <f>IF(K1200&gt;0,支出入力表!A1201,"")</f>
        <v/>
      </c>
      <c r="C1200" s="164" t="str">
        <f>IF(K1200&gt;0,支出入力表!C1201,"")</f>
        <v/>
      </c>
      <c r="D1200" s="165" t="str">
        <f>IF(K1200&gt;0,支出入力表!E1201,"")</f>
        <v/>
      </c>
      <c r="E1200" s="165" t="str">
        <f>IF(K1200&gt;0,支出入力表!F1201,"")</f>
        <v/>
      </c>
      <c r="F1200" s="164" t="str">
        <f>IF(K1200&gt;0,VLOOKUP(E1200,支出入力表!F1201:$M$2000,3,FALSE),"")</f>
        <v/>
      </c>
      <c r="G1200" s="164" t="str">
        <f>IF(K1200&gt;0,VLOOKUP(E1200,支出入力表!F1201:$M$2000,4,FALSE),"")</f>
        <v/>
      </c>
      <c r="H1200" s="166" t="str">
        <f>IF(K1200&gt;0,VLOOKUP(E1200,支出入力表!F1201:$M$2000,5,FALSE),"")</f>
        <v/>
      </c>
      <c r="I1200" s="168" t="str">
        <f t="shared" si="37"/>
        <v/>
      </c>
      <c r="K1200">
        <f t="shared" si="38"/>
        <v>0</v>
      </c>
      <c r="L1200">
        <f>IF(+支出入力表!M1201="",0,+支出入力表!M1201)</f>
        <v>0</v>
      </c>
      <c r="M1200">
        <f>IF(支出入力表!S1201="",0,支出入力表!S1201)</f>
        <v>0</v>
      </c>
    </row>
    <row r="1201" spans="2:13" x14ac:dyDescent="0.55000000000000004">
      <c r="B1201" s="163" t="str">
        <f>IF(K1201&gt;0,支出入力表!A1202,"")</f>
        <v/>
      </c>
      <c r="C1201" s="164" t="str">
        <f>IF(K1201&gt;0,支出入力表!C1202,"")</f>
        <v/>
      </c>
      <c r="D1201" s="165" t="str">
        <f>IF(K1201&gt;0,支出入力表!E1202,"")</f>
        <v/>
      </c>
      <c r="E1201" s="165" t="str">
        <f>IF(K1201&gt;0,支出入力表!F1202,"")</f>
        <v/>
      </c>
      <c r="F1201" s="164" t="str">
        <f>IF(K1201&gt;0,VLOOKUP(E1201,支出入力表!F1202:$M$2000,3,FALSE),"")</f>
        <v/>
      </c>
      <c r="G1201" s="164" t="str">
        <f>IF(K1201&gt;0,VLOOKUP(E1201,支出入力表!F1202:$M$2000,4,FALSE),"")</f>
        <v/>
      </c>
      <c r="H1201" s="166" t="str">
        <f>IF(K1201&gt;0,VLOOKUP(E1201,支出入力表!F1202:$M$2000,5,FALSE),"")</f>
        <v/>
      </c>
      <c r="I1201" s="168" t="str">
        <f t="shared" si="37"/>
        <v/>
      </c>
      <c r="K1201">
        <f t="shared" si="38"/>
        <v>0</v>
      </c>
      <c r="L1201">
        <f>IF(+支出入力表!M1202="",0,+支出入力表!M1202)</f>
        <v>0</v>
      </c>
      <c r="M1201">
        <f>IF(支出入力表!S1202="",0,支出入力表!S1202)</f>
        <v>0</v>
      </c>
    </row>
    <row r="1202" spans="2:13" x14ac:dyDescent="0.55000000000000004">
      <c r="B1202" s="163" t="str">
        <f>IF(K1202&gt;0,支出入力表!A1203,"")</f>
        <v/>
      </c>
      <c r="C1202" s="164" t="str">
        <f>IF(K1202&gt;0,支出入力表!C1203,"")</f>
        <v/>
      </c>
      <c r="D1202" s="165" t="str">
        <f>IF(K1202&gt;0,支出入力表!E1203,"")</f>
        <v/>
      </c>
      <c r="E1202" s="165" t="str">
        <f>IF(K1202&gt;0,支出入力表!F1203,"")</f>
        <v/>
      </c>
      <c r="F1202" s="164" t="str">
        <f>IF(K1202&gt;0,VLOOKUP(E1202,支出入力表!F1203:$M$2000,3,FALSE),"")</f>
        <v/>
      </c>
      <c r="G1202" s="164" t="str">
        <f>IF(K1202&gt;0,VLOOKUP(E1202,支出入力表!F1203:$M$2000,4,FALSE),"")</f>
        <v/>
      </c>
      <c r="H1202" s="166" t="str">
        <f>IF(K1202&gt;0,VLOOKUP(E1202,支出入力表!F1203:$M$2000,5,FALSE),"")</f>
        <v/>
      </c>
      <c r="I1202" s="168" t="str">
        <f t="shared" si="37"/>
        <v/>
      </c>
      <c r="K1202">
        <f t="shared" si="38"/>
        <v>0</v>
      </c>
      <c r="L1202">
        <f>IF(+支出入力表!M1203="",0,+支出入力表!M1203)</f>
        <v>0</v>
      </c>
      <c r="M1202">
        <f>IF(支出入力表!S1203="",0,支出入力表!S1203)</f>
        <v>0</v>
      </c>
    </row>
    <row r="1203" spans="2:13" x14ac:dyDescent="0.55000000000000004">
      <c r="B1203" s="163" t="str">
        <f>IF(K1203&gt;0,支出入力表!A1204,"")</f>
        <v/>
      </c>
      <c r="C1203" s="164" t="str">
        <f>IF(K1203&gt;0,支出入力表!C1204,"")</f>
        <v/>
      </c>
      <c r="D1203" s="165" t="str">
        <f>IF(K1203&gt;0,支出入力表!E1204,"")</f>
        <v/>
      </c>
      <c r="E1203" s="165" t="str">
        <f>IF(K1203&gt;0,支出入力表!F1204,"")</f>
        <v/>
      </c>
      <c r="F1203" s="164" t="str">
        <f>IF(K1203&gt;0,VLOOKUP(E1203,支出入力表!F1204:$M$2000,3,FALSE),"")</f>
        <v/>
      </c>
      <c r="G1203" s="164" t="str">
        <f>IF(K1203&gt;0,VLOOKUP(E1203,支出入力表!F1204:$M$2000,4,FALSE),"")</f>
        <v/>
      </c>
      <c r="H1203" s="166" t="str">
        <f>IF(K1203&gt;0,VLOOKUP(E1203,支出入力表!F1204:$M$2000,5,FALSE),"")</f>
        <v/>
      </c>
      <c r="I1203" s="168" t="str">
        <f t="shared" si="37"/>
        <v/>
      </c>
      <c r="K1203">
        <f t="shared" si="38"/>
        <v>0</v>
      </c>
      <c r="L1203">
        <f>IF(+支出入力表!M1204="",0,+支出入力表!M1204)</f>
        <v>0</v>
      </c>
      <c r="M1203">
        <f>IF(支出入力表!S1204="",0,支出入力表!S1204)</f>
        <v>0</v>
      </c>
    </row>
    <row r="1204" spans="2:13" x14ac:dyDescent="0.55000000000000004">
      <c r="B1204" s="163" t="str">
        <f>IF(K1204&gt;0,支出入力表!A1205,"")</f>
        <v/>
      </c>
      <c r="C1204" s="164" t="str">
        <f>IF(K1204&gt;0,支出入力表!C1205,"")</f>
        <v/>
      </c>
      <c r="D1204" s="165" t="str">
        <f>IF(K1204&gt;0,支出入力表!E1205,"")</f>
        <v/>
      </c>
      <c r="E1204" s="165" t="str">
        <f>IF(K1204&gt;0,支出入力表!F1205,"")</f>
        <v/>
      </c>
      <c r="F1204" s="164" t="str">
        <f>IF(K1204&gt;0,VLOOKUP(E1204,支出入力表!F1205:$M$2000,3,FALSE),"")</f>
        <v/>
      </c>
      <c r="G1204" s="164" t="str">
        <f>IF(K1204&gt;0,VLOOKUP(E1204,支出入力表!F1205:$M$2000,4,FALSE),"")</f>
        <v/>
      </c>
      <c r="H1204" s="166" t="str">
        <f>IF(K1204&gt;0,VLOOKUP(E1204,支出入力表!F1205:$M$2000,5,FALSE),"")</f>
        <v/>
      </c>
      <c r="I1204" s="168" t="str">
        <f t="shared" si="37"/>
        <v/>
      </c>
      <c r="K1204">
        <f t="shared" si="38"/>
        <v>0</v>
      </c>
      <c r="L1204">
        <f>IF(+支出入力表!M1205="",0,+支出入力表!M1205)</f>
        <v>0</v>
      </c>
      <c r="M1204">
        <f>IF(支出入力表!S1205="",0,支出入力表!S1205)</f>
        <v>0</v>
      </c>
    </row>
    <row r="1205" spans="2:13" x14ac:dyDescent="0.55000000000000004">
      <c r="B1205" s="163" t="str">
        <f>IF(K1205&gt;0,支出入力表!A1206,"")</f>
        <v/>
      </c>
      <c r="C1205" s="164" t="str">
        <f>IF(K1205&gt;0,支出入力表!C1206,"")</f>
        <v/>
      </c>
      <c r="D1205" s="165" t="str">
        <f>IF(K1205&gt;0,支出入力表!E1206,"")</f>
        <v/>
      </c>
      <c r="E1205" s="165" t="str">
        <f>IF(K1205&gt;0,支出入力表!F1206,"")</f>
        <v/>
      </c>
      <c r="F1205" s="164" t="str">
        <f>IF(K1205&gt;0,VLOOKUP(E1205,支出入力表!F1206:$M$2000,3,FALSE),"")</f>
        <v/>
      </c>
      <c r="G1205" s="164" t="str">
        <f>IF(K1205&gt;0,VLOOKUP(E1205,支出入力表!F1206:$M$2000,4,FALSE),"")</f>
        <v/>
      </c>
      <c r="H1205" s="166" t="str">
        <f>IF(K1205&gt;0,VLOOKUP(E1205,支出入力表!F1206:$M$2000,5,FALSE),"")</f>
        <v/>
      </c>
      <c r="I1205" s="168" t="str">
        <f t="shared" si="37"/>
        <v/>
      </c>
      <c r="K1205">
        <f t="shared" si="38"/>
        <v>0</v>
      </c>
      <c r="L1205">
        <f>IF(+支出入力表!M1206="",0,+支出入力表!M1206)</f>
        <v>0</v>
      </c>
      <c r="M1205">
        <f>IF(支出入力表!S1206="",0,支出入力表!S1206)</f>
        <v>0</v>
      </c>
    </row>
    <row r="1206" spans="2:13" x14ac:dyDescent="0.55000000000000004">
      <c r="B1206" s="163" t="str">
        <f>IF(K1206&gt;0,支出入力表!A1207,"")</f>
        <v/>
      </c>
      <c r="C1206" s="164" t="str">
        <f>IF(K1206&gt;0,支出入力表!C1207,"")</f>
        <v/>
      </c>
      <c r="D1206" s="165" t="str">
        <f>IF(K1206&gt;0,支出入力表!E1207,"")</f>
        <v/>
      </c>
      <c r="E1206" s="165" t="str">
        <f>IF(K1206&gt;0,支出入力表!F1207,"")</f>
        <v/>
      </c>
      <c r="F1206" s="164" t="str">
        <f>IF(K1206&gt;0,VLOOKUP(E1206,支出入力表!F1207:$M$2000,3,FALSE),"")</f>
        <v/>
      </c>
      <c r="G1206" s="164" t="str">
        <f>IF(K1206&gt;0,VLOOKUP(E1206,支出入力表!F1207:$M$2000,4,FALSE),"")</f>
        <v/>
      </c>
      <c r="H1206" s="166" t="str">
        <f>IF(K1206&gt;0,VLOOKUP(E1206,支出入力表!F1207:$M$2000,5,FALSE),"")</f>
        <v/>
      </c>
      <c r="I1206" s="168" t="str">
        <f t="shared" si="37"/>
        <v/>
      </c>
      <c r="K1206">
        <f t="shared" si="38"/>
        <v>0</v>
      </c>
      <c r="L1206">
        <f>IF(+支出入力表!M1207="",0,+支出入力表!M1207)</f>
        <v>0</v>
      </c>
      <c r="M1206">
        <f>IF(支出入力表!S1207="",0,支出入力表!S1207)</f>
        <v>0</v>
      </c>
    </row>
    <row r="1207" spans="2:13" x14ac:dyDescent="0.55000000000000004">
      <c r="B1207" s="163" t="str">
        <f>IF(K1207&gt;0,支出入力表!A1208,"")</f>
        <v/>
      </c>
      <c r="C1207" s="164" t="str">
        <f>IF(K1207&gt;0,支出入力表!C1208,"")</f>
        <v/>
      </c>
      <c r="D1207" s="165" t="str">
        <f>IF(K1207&gt;0,支出入力表!E1208,"")</f>
        <v/>
      </c>
      <c r="E1207" s="165" t="str">
        <f>IF(K1207&gt;0,支出入力表!F1208,"")</f>
        <v/>
      </c>
      <c r="F1207" s="164" t="str">
        <f>IF(K1207&gt;0,VLOOKUP(E1207,支出入力表!F1208:$M$2000,3,FALSE),"")</f>
        <v/>
      </c>
      <c r="G1207" s="164" t="str">
        <f>IF(K1207&gt;0,VLOOKUP(E1207,支出入力表!F1208:$M$2000,4,FALSE),"")</f>
        <v/>
      </c>
      <c r="H1207" s="166" t="str">
        <f>IF(K1207&gt;0,VLOOKUP(E1207,支出入力表!F1208:$M$2000,5,FALSE),"")</f>
        <v/>
      </c>
      <c r="I1207" s="168" t="str">
        <f t="shared" si="37"/>
        <v/>
      </c>
      <c r="K1207">
        <f t="shared" si="38"/>
        <v>0</v>
      </c>
      <c r="L1207">
        <f>IF(+支出入力表!M1208="",0,+支出入力表!M1208)</f>
        <v>0</v>
      </c>
      <c r="M1207">
        <f>IF(支出入力表!S1208="",0,支出入力表!S1208)</f>
        <v>0</v>
      </c>
    </row>
    <row r="1208" spans="2:13" x14ac:dyDescent="0.55000000000000004">
      <c r="B1208" s="163" t="str">
        <f>IF(K1208&gt;0,支出入力表!A1209,"")</f>
        <v/>
      </c>
      <c r="C1208" s="164" t="str">
        <f>IF(K1208&gt;0,支出入力表!C1209,"")</f>
        <v/>
      </c>
      <c r="D1208" s="165" t="str">
        <f>IF(K1208&gt;0,支出入力表!E1209,"")</f>
        <v/>
      </c>
      <c r="E1208" s="165" t="str">
        <f>IF(K1208&gt;0,支出入力表!F1209,"")</f>
        <v/>
      </c>
      <c r="F1208" s="164" t="str">
        <f>IF(K1208&gt;0,VLOOKUP(E1208,支出入力表!F1209:$M$2000,3,FALSE),"")</f>
        <v/>
      </c>
      <c r="G1208" s="164" t="str">
        <f>IF(K1208&gt;0,VLOOKUP(E1208,支出入力表!F1209:$M$2000,4,FALSE),"")</f>
        <v/>
      </c>
      <c r="H1208" s="166" t="str">
        <f>IF(K1208&gt;0,VLOOKUP(E1208,支出入力表!F1209:$M$2000,5,FALSE),"")</f>
        <v/>
      </c>
      <c r="I1208" s="168" t="str">
        <f t="shared" si="37"/>
        <v/>
      </c>
      <c r="K1208">
        <f t="shared" si="38"/>
        <v>0</v>
      </c>
      <c r="L1208">
        <f>IF(+支出入力表!M1209="",0,+支出入力表!M1209)</f>
        <v>0</v>
      </c>
      <c r="M1208">
        <f>IF(支出入力表!S1209="",0,支出入力表!S1209)</f>
        <v>0</v>
      </c>
    </row>
    <row r="1209" spans="2:13" x14ac:dyDescent="0.55000000000000004">
      <c r="B1209" s="163" t="str">
        <f>IF(K1209&gt;0,支出入力表!A1210,"")</f>
        <v/>
      </c>
      <c r="C1209" s="164" t="str">
        <f>IF(K1209&gt;0,支出入力表!C1210,"")</f>
        <v/>
      </c>
      <c r="D1209" s="165" t="str">
        <f>IF(K1209&gt;0,支出入力表!E1210,"")</f>
        <v/>
      </c>
      <c r="E1209" s="165" t="str">
        <f>IF(K1209&gt;0,支出入力表!F1210,"")</f>
        <v/>
      </c>
      <c r="F1209" s="164" t="str">
        <f>IF(K1209&gt;0,VLOOKUP(E1209,支出入力表!F1210:$M$2000,3,FALSE),"")</f>
        <v/>
      </c>
      <c r="G1209" s="164" t="str">
        <f>IF(K1209&gt;0,VLOOKUP(E1209,支出入力表!F1210:$M$2000,4,FALSE),"")</f>
        <v/>
      </c>
      <c r="H1209" s="166" t="str">
        <f>IF(K1209&gt;0,VLOOKUP(E1209,支出入力表!F1210:$M$2000,5,FALSE),"")</f>
        <v/>
      </c>
      <c r="I1209" s="168" t="str">
        <f t="shared" si="37"/>
        <v/>
      </c>
      <c r="K1209">
        <f t="shared" si="38"/>
        <v>0</v>
      </c>
      <c r="L1209">
        <f>IF(+支出入力表!M1210="",0,+支出入力表!M1210)</f>
        <v>0</v>
      </c>
      <c r="M1209">
        <f>IF(支出入力表!S1210="",0,支出入力表!S1210)</f>
        <v>0</v>
      </c>
    </row>
    <row r="1210" spans="2:13" x14ac:dyDescent="0.55000000000000004">
      <c r="B1210" s="163" t="str">
        <f>IF(K1210&gt;0,支出入力表!A1211,"")</f>
        <v/>
      </c>
      <c r="C1210" s="164" t="str">
        <f>IF(K1210&gt;0,支出入力表!C1211,"")</f>
        <v/>
      </c>
      <c r="D1210" s="165" t="str">
        <f>IF(K1210&gt;0,支出入力表!E1211,"")</f>
        <v/>
      </c>
      <c r="E1210" s="165" t="str">
        <f>IF(K1210&gt;0,支出入力表!F1211,"")</f>
        <v/>
      </c>
      <c r="F1210" s="164" t="str">
        <f>IF(K1210&gt;0,VLOOKUP(E1210,支出入力表!F1211:$M$2000,3,FALSE),"")</f>
        <v/>
      </c>
      <c r="G1210" s="164" t="str">
        <f>IF(K1210&gt;0,VLOOKUP(E1210,支出入力表!F1211:$M$2000,4,FALSE),"")</f>
        <v/>
      </c>
      <c r="H1210" s="166" t="str">
        <f>IF(K1210&gt;0,VLOOKUP(E1210,支出入力表!F1211:$M$2000,5,FALSE),"")</f>
        <v/>
      </c>
      <c r="I1210" s="168" t="str">
        <f t="shared" si="37"/>
        <v/>
      </c>
      <c r="K1210">
        <f t="shared" si="38"/>
        <v>0</v>
      </c>
      <c r="L1210">
        <f>IF(+支出入力表!M1211="",0,+支出入力表!M1211)</f>
        <v>0</v>
      </c>
      <c r="M1210">
        <f>IF(支出入力表!S1211="",0,支出入力表!S1211)</f>
        <v>0</v>
      </c>
    </row>
    <row r="1211" spans="2:13" x14ac:dyDescent="0.55000000000000004">
      <c r="B1211" s="163" t="str">
        <f>IF(K1211&gt;0,支出入力表!A1212,"")</f>
        <v/>
      </c>
      <c r="C1211" s="164" t="str">
        <f>IF(K1211&gt;0,支出入力表!C1212,"")</f>
        <v/>
      </c>
      <c r="D1211" s="165" t="str">
        <f>IF(K1211&gt;0,支出入力表!E1212,"")</f>
        <v/>
      </c>
      <c r="E1211" s="165" t="str">
        <f>IF(K1211&gt;0,支出入力表!F1212,"")</f>
        <v/>
      </c>
      <c r="F1211" s="164" t="str">
        <f>IF(K1211&gt;0,VLOOKUP(E1211,支出入力表!F1212:$M$2000,3,FALSE),"")</f>
        <v/>
      </c>
      <c r="G1211" s="164" t="str">
        <f>IF(K1211&gt;0,VLOOKUP(E1211,支出入力表!F1212:$M$2000,4,FALSE),"")</f>
        <v/>
      </c>
      <c r="H1211" s="166" t="str">
        <f>IF(K1211&gt;0,VLOOKUP(E1211,支出入力表!F1212:$M$2000,5,FALSE),"")</f>
        <v/>
      </c>
      <c r="I1211" s="168" t="str">
        <f t="shared" si="37"/>
        <v/>
      </c>
      <c r="K1211">
        <f t="shared" si="38"/>
        <v>0</v>
      </c>
      <c r="L1211">
        <f>IF(+支出入力表!M1212="",0,+支出入力表!M1212)</f>
        <v>0</v>
      </c>
      <c r="M1211">
        <f>IF(支出入力表!S1212="",0,支出入力表!S1212)</f>
        <v>0</v>
      </c>
    </row>
    <row r="1212" spans="2:13" x14ac:dyDescent="0.55000000000000004">
      <c r="B1212" s="163" t="str">
        <f>IF(K1212&gt;0,支出入力表!A1213,"")</f>
        <v/>
      </c>
      <c r="C1212" s="164" t="str">
        <f>IF(K1212&gt;0,支出入力表!C1213,"")</f>
        <v/>
      </c>
      <c r="D1212" s="165" t="str">
        <f>IF(K1212&gt;0,支出入力表!E1213,"")</f>
        <v/>
      </c>
      <c r="E1212" s="165" t="str">
        <f>IF(K1212&gt;0,支出入力表!F1213,"")</f>
        <v/>
      </c>
      <c r="F1212" s="164" t="str">
        <f>IF(K1212&gt;0,VLOOKUP(E1212,支出入力表!F1213:$M$2000,3,FALSE),"")</f>
        <v/>
      </c>
      <c r="G1212" s="164" t="str">
        <f>IF(K1212&gt;0,VLOOKUP(E1212,支出入力表!F1213:$M$2000,4,FALSE),"")</f>
        <v/>
      </c>
      <c r="H1212" s="166" t="str">
        <f>IF(K1212&gt;0,VLOOKUP(E1212,支出入力表!F1213:$M$2000,5,FALSE),"")</f>
        <v/>
      </c>
      <c r="I1212" s="168" t="str">
        <f t="shared" si="37"/>
        <v/>
      </c>
      <c r="K1212">
        <f t="shared" si="38"/>
        <v>0</v>
      </c>
      <c r="L1212">
        <f>IF(+支出入力表!M1213="",0,+支出入力表!M1213)</f>
        <v>0</v>
      </c>
      <c r="M1212">
        <f>IF(支出入力表!S1213="",0,支出入力表!S1213)</f>
        <v>0</v>
      </c>
    </row>
    <row r="1213" spans="2:13" x14ac:dyDescent="0.55000000000000004">
      <c r="B1213" s="163" t="str">
        <f>IF(K1213&gt;0,支出入力表!A1214,"")</f>
        <v/>
      </c>
      <c r="C1213" s="164" t="str">
        <f>IF(K1213&gt;0,支出入力表!C1214,"")</f>
        <v/>
      </c>
      <c r="D1213" s="165" t="str">
        <f>IF(K1213&gt;0,支出入力表!E1214,"")</f>
        <v/>
      </c>
      <c r="E1213" s="165" t="str">
        <f>IF(K1213&gt;0,支出入力表!F1214,"")</f>
        <v/>
      </c>
      <c r="F1213" s="164" t="str">
        <f>IF(K1213&gt;0,VLOOKUP(E1213,支出入力表!F1214:$M$2000,3,FALSE),"")</f>
        <v/>
      </c>
      <c r="G1213" s="164" t="str">
        <f>IF(K1213&gt;0,VLOOKUP(E1213,支出入力表!F1214:$M$2000,4,FALSE),"")</f>
        <v/>
      </c>
      <c r="H1213" s="166" t="str">
        <f>IF(K1213&gt;0,VLOOKUP(E1213,支出入力表!F1214:$M$2000,5,FALSE),"")</f>
        <v/>
      </c>
      <c r="I1213" s="168" t="str">
        <f t="shared" si="37"/>
        <v/>
      </c>
      <c r="K1213">
        <f t="shared" si="38"/>
        <v>0</v>
      </c>
      <c r="L1213">
        <f>IF(+支出入力表!M1214="",0,+支出入力表!M1214)</f>
        <v>0</v>
      </c>
      <c r="M1213">
        <f>IF(支出入力表!S1214="",0,支出入力表!S1214)</f>
        <v>0</v>
      </c>
    </row>
    <row r="1214" spans="2:13" x14ac:dyDescent="0.55000000000000004">
      <c r="B1214" s="163" t="str">
        <f>IF(K1214&gt;0,支出入力表!A1215,"")</f>
        <v/>
      </c>
      <c r="C1214" s="164" t="str">
        <f>IF(K1214&gt;0,支出入力表!C1215,"")</f>
        <v/>
      </c>
      <c r="D1214" s="165" t="str">
        <f>IF(K1214&gt;0,支出入力表!E1215,"")</f>
        <v/>
      </c>
      <c r="E1214" s="165" t="str">
        <f>IF(K1214&gt;0,支出入力表!F1215,"")</f>
        <v/>
      </c>
      <c r="F1214" s="164" t="str">
        <f>IF(K1214&gt;0,VLOOKUP(E1214,支出入力表!F1215:$M$2000,3,FALSE),"")</f>
        <v/>
      </c>
      <c r="G1214" s="164" t="str">
        <f>IF(K1214&gt;0,VLOOKUP(E1214,支出入力表!F1215:$M$2000,4,FALSE),"")</f>
        <v/>
      </c>
      <c r="H1214" s="166" t="str">
        <f>IF(K1214&gt;0,VLOOKUP(E1214,支出入力表!F1215:$M$2000,5,FALSE),"")</f>
        <v/>
      </c>
      <c r="I1214" s="168" t="str">
        <f t="shared" si="37"/>
        <v/>
      </c>
      <c r="K1214">
        <f t="shared" si="38"/>
        <v>0</v>
      </c>
      <c r="L1214">
        <f>IF(+支出入力表!M1215="",0,+支出入力表!M1215)</f>
        <v>0</v>
      </c>
      <c r="M1214">
        <f>IF(支出入力表!S1215="",0,支出入力表!S1215)</f>
        <v>0</v>
      </c>
    </row>
    <row r="1215" spans="2:13" x14ac:dyDescent="0.55000000000000004">
      <c r="B1215" s="163" t="str">
        <f>IF(K1215&gt;0,支出入力表!A1216,"")</f>
        <v/>
      </c>
      <c r="C1215" s="164" t="str">
        <f>IF(K1215&gt;0,支出入力表!C1216,"")</f>
        <v/>
      </c>
      <c r="D1215" s="165" t="str">
        <f>IF(K1215&gt;0,支出入力表!E1216,"")</f>
        <v/>
      </c>
      <c r="E1215" s="165" t="str">
        <f>IF(K1215&gt;0,支出入力表!F1216,"")</f>
        <v/>
      </c>
      <c r="F1215" s="164" t="str">
        <f>IF(K1215&gt;0,VLOOKUP(E1215,支出入力表!F1216:$M$2000,3,FALSE),"")</f>
        <v/>
      </c>
      <c r="G1215" s="164" t="str">
        <f>IF(K1215&gt;0,VLOOKUP(E1215,支出入力表!F1216:$M$2000,4,FALSE),"")</f>
        <v/>
      </c>
      <c r="H1215" s="166" t="str">
        <f>IF(K1215&gt;0,VLOOKUP(E1215,支出入力表!F1216:$M$2000,5,FALSE),"")</f>
        <v/>
      </c>
      <c r="I1215" s="168" t="str">
        <f t="shared" si="37"/>
        <v/>
      </c>
      <c r="K1215">
        <f t="shared" si="38"/>
        <v>0</v>
      </c>
      <c r="L1215">
        <f>IF(+支出入力表!M1216="",0,+支出入力表!M1216)</f>
        <v>0</v>
      </c>
      <c r="M1215">
        <f>IF(支出入力表!S1216="",0,支出入力表!S1216)</f>
        <v>0</v>
      </c>
    </row>
    <row r="1216" spans="2:13" x14ac:dyDescent="0.55000000000000004">
      <c r="B1216" s="163" t="str">
        <f>IF(K1216&gt;0,支出入力表!A1217,"")</f>
        <v/>
      </c>
      <c r="C1216" s="164" t="str">
        <f>IF(K1216&gt;0,支出入力表!C1217,"")</f>
        <v/>
      </c>
      <c r="D1216" s="165" t="str">
        <f>IF(K1216&gt;0,支出入力表!E1217,"")</f>
        <v/>
      </c>
      <c r="E1216" s="165" t="str">
        <f>IF(K1216&gt;0,支出入力表!F1217,"")</f>
        <v/>
      </c>
      <c r="F1216" s="164" t="str">
        <f>IF(K1216&gt;0,VLOOKUP(E1216,支出入力表!F1217:$M$2000,3,FALSE),"")</f>
        <v/>
      </c>
      <c r="G1216" s="164" t="str">
        <f>IF(K1216&gt;0,VLOOKUP(E1216,支出入力表!F1217:$M$2000,4,FALSE),"")</f>
        <v/>
      </c>
      <c r="H1216" s="166" t="str">
        <f>IF(K1216&gt;0,VLOOKUP(E1216,支出入力表!F1217:$M$2000,5,FALSE),"")</f>
        <v/>
      </c>
      <c r="I1216" s="168" t="str">
        <f t="shared" si="37"/>
        <v/>
      </c>
      <c r="K1216">
        <f t="shared" si="38"/>
        <v>0</v>
      </c>
      <c r="L1216">
        <f>IF(+支出入力表!M1217="",0,+支出入力表!M1217)</f>
        <v>0</v>
      </c>
      <c r="M1216">
        <f>IF(支出入力表!S1217="",0,支出入力表!S1217)</f>
        <v>0</v>
      </c>
    </row>
    <row r="1217" spans="2:13" x14ac:dyDescent="0.55000000000000004">
      <c r="B1217" s="163" t="str">
        <f>IF(K1217&gt;0,支出入力表!A1218,"")</f>
        <v/>
      </c>
      <c r="C1217" s="164" t="str">
        <f>IF(K1217&gt;0,支出入力表!C1218,"")</f>
        <v/>
      </c>
      <c r="D1217" s="165" t="str">
        <f>IF(K1217&gt;0,支出入力表!E1218,"")</f>
        <v/>
      </c>
      <c r="E1217" s="165" t="str">
        <f>IF(K1217&gt;0,支出入力表!F1218,"")</f>
        <v/>
      </c>
      <c r="F1217" s="164" t="str">
        <f>IF(K1217&gt;0,VLOOKUP(E1217,支出入力表!F1218:$M$2000,3,FALSE),"")</f>
        <v/>
      </c>
      <c r="G1217" s="164" t="str">
        <f>IF(K1217&gt;0,VLOOKUP(E1217,支出入力表!F1218:$M$2000,4,FALSE),"")</f>
        <v/>
      </c>
      <c r="H1217" s="166" t="str">
        <f>IF(K1217&gt;0,VLOOKUP(E1217,支出入力表!F1218:$M$2000,5,FALSE),"")</f>
        <v/>
      </c>
      <c r="I1217" s="168" t="str">
        <f t="shared" si="37"/>
        <v/>
      </c>
      <c r="K1217">
        <f t="shared" si="38"/>
        <v>0</v>
      </c>
      <c r="L1217">
        <f>IF(+支出入力表!M1218="",0,+支出入力表!M1218)</f>
        <v>0</v>
      </c>
      <c r="M1217">
        <f>IF(支出入力表!S1218="",0,支出入力表!S1218)</f>
        <v>0</v>
      </c>
    </row>
    <row r="1218" spans="2:13" x14ac:dyDescent="0.55000000000000004">
      <c r="B1218" s="163" t="str">
        <f>IF(K1218&gt;0,支出入力表!A1219,"")</f>
        <v/>
      </c>
      <c r="C1218" s="164" t="str">
        <f>IF(K1218&gt;0,支出入力表!C1219,"")</f>
        <v/>
      </c>
      <c r="D1218" s="165" t="str">
        <f>IF(K1218&gt;0,支出入力表!E1219,"")</f>
        <v/>
      </c>
      <c r="E1218" s="165" t="str">
        <f>IF(K1218&gt;0,支出入力表!F1219,"")</f>
        <v/>
      </c>
      <c r="F1218" s="164" t="str">
        <f>IF(K1218&gt;0,VLOOKUP(E1218,支出入力表!F1219:$M$2000,3,FALSE),"")</f>
        <v/>
      </c>
      <c r="G1218" s="164" t="str">
        <f>IF(K1218&gt;0,VLOOKUP(E1218,支出入力表!F1219:$M$2000,4,FALSE),"")</f>
        <v/>
      </c>
      <c r="H1218" s="166" t="str">
        <f>IF(K1218&gt;0,VLOOKUP(E1218,支出入力表!F1219:$M$2000,5,FALSE),"")</f>
        <v/>
      </c>
      <c r="I1218" s="168" t="str">
        <f t="shared" si="37"/>
        <v/>
      </c>
      <c r="K1218">
        <f t="shared" si="38"/>
        <v>0</v>
      </c>
      <c r="L1218">
        <f>IF(+支出入力表!M1219="",0,+支出入力表!M1219)</f>
        <v>0</v>
      </c>
      <c r="M1218">
        <f>IF(支出入力表!S1219="",0,支出入力表!S1219)</f>
        <v>0</v>
      </c>
    </row>
    <row r="1219" spans="2:13" x14ac:dyDescent="0.55000000000000004">
      <c r="B1219" s="163" t="str">
        <f>IF(K1219&gt;0,支出入力表!A1220,"")</f>
        <v/>
      </c>
      <c r="C1219" s="164" t="str">
        <f>IF(K1219&gt;0,支出入力表!C1220,"")</f>
        <v/>
      </c>
      <c r="D1219" s="165" t="str">
        <f>IF(K1219&gt;0,支出入力表!E1220,"")</f>
        <v/>
      </c>
      <c r="E1219" s="165" t="str">
        <f>IF(K1219&gt;0,支出入力表!F1220,"")</f>
        <v/>
      </c>
      <c r="F1219" s="164" t="str">
        <f>IF(K1219&gt;0,VLOOKUP(E1219,支出入力表!F1220:$M$2000,3,FALSE),"")</f>
        <v/>
      </c>
      <c r="G1219" s="164" t="str">
        <f>IF(K1219&gt;0,VLOOKUP(E1219,支出入力表!F1220:$M$2000,4,FALSE),"")</f>
        <v/>
      </c>
      <c r="H1219" s="166" t="str">
        <f>IF(K1219&gt;0,VLOOKUP(E1219,支出入力表!F1220:$M$2000,5,FALSE),"")</f>
        <v/>
      </c>
      <c r="I1219" s="168" t="str">
        <f t="shared" si="37"/>
        <v/>
      </c>
      <c r="K1219">
        <f t="shared" si="38"/>
        <v>0</v>
      </c>
      <c r="L1219">
        <f>IF(+支出入力表!M1220="",0,+支出入力表!M1220)</f>
        <v>0</v>
      </c>
      <c r="M1219">
        <f>IF(支出入力表!S1220="",0,支出入力表!S1220)</f>
        <v>0</v>
      </c>
    </row>
    <row r="1220" spans="2:13" x14ac:dyDescent="0.55000000000000004">
      <c r="B1220" s="163" t="str">
        <f>IF(K1220&gt;0,支出入力表!A1221,"")</f>
        <v/>
      </c>
      <c r="C1220" s="164" t="str">
        <f>IF(K1220&gt;0,支出入力表!C1221,"")</f>
        <v/>
      </c>
      <c r="D1220" s="165" t="str">
        <f>IF(K1220&gt;0,支出入力表!E1221,"")</f>
        <v/>
      </c>
      <c r="E1220" s="165" t="str">
        <f>IF(K1220&gt;0,支出入力表!F1221,"")</f>
        <v/>
      </c>
      <c r="F1220" s="164" t="str">
        <f>IF(K1220&gt;0,VLOOKUP(E1220,支出入力表!F1221:$M$2000,3,FALSE),"")</f>
        <v/>
      </c>
      <c r="G1220" s="164" t="str">
        <f>IF(K1220&gt;0,VLOOKUP(E1220,支出入力表!F1221:$M$2000,4,FALSE),"")</f>
        <v/>
      </c>
      <c r="H1220" s="166" t="str">
        <f>IF(K1220&gt;0,VLOOKUP(E1220,支出入力表!F1221:$M$2000,5,FALSE),"")</f>
        <v/>
      </c>
      <c r="I1220" s="168" t="str">
        <f t="shared" si="37"/>
        <v/>
      </c>
      <c r="K1220">
        <f t="shared" si="38"/>
        <v>0</v>
      </c>
      <c r="L1220">
        <f>IF(+支出入力表!M1221="",0,+支出入力表!M1221)</f>
        <v>0</v>
      </c>
      <c r="M1220">
        <f>IF(支出入力表!S1221="",0,支出入力表!S1221)</f>
        <v>0</v>
      </c>
    </row>
    <row r="1221" spans="2:13" x14ac:dyDescent="0.55000000000000004">
      <c r="B1221" s="163" t="str">
        <f>IF(K1221&gt;0,支出入力表!A1222,"")</f>
        <v/>
      </c>
      <c r="C1221" s="164" t="str">
        <f>IF(K1221&gt;0,支出入力表!C1222,"")</f>
        <v/>
      </c>
      <c r="D1221" s="165" t="str">
        <f>IF(K1221&gt;0,支出入力表!E1222,"")</f>
        <v/>
      </c>
      <c r="E1221" s="165" t="str">
        <f>IF(K1221&gt;0,支出入力表!F1222,"")</f>
        <v/>
      </c>
      <c r="F1221" s="164" t="str">
        <f>IF(K1221&gt;0,VLOOKUP(E1221,支出入力表!F1222:$M$2000,3,FALSE),"")</f>
        <v/>
      </c>
      <c r="G1221" s="164" t="str">
        <f>IF(K1221&gt;0,VLOOKUP(E1221,支出入力表!F1222:$M$2000,4,FALSE),"")</f>
        <v/>
      </c>
      <c r="H1221" s="166" t="str">
        <f>IF(K1221&gt;0,VLOOKUP(E1221,支出入力表!F1222:$M$2000,5,FALSE),"")</f>
        <v/>
      </c>
      <c r="I1221" s="168" t="str">
        <f t="shared" si="37"/>
        <v/>
      </c>
      <c r="K1221">
        <f t="shared" si="38"/>
        <v>0</v>
      </c>
      <c r="L1221">
        <f>IF(+支出入力表!M1222="",0,+支出入力表!M1222)</f>
        <v>0</v>
      </c>
      <c r="M1221">
        <f>IF(支出入力表!S1222="",0,支出入力表!S1222)</f>
        <v>0</v>
      </c>
    </row>
    <row r="1222" spans="2:13" x14ac:dyDescent="0.55000000000000004">
      <c r="B1222" s="163" t="str">
        <f>IF(K1222&gt;0,支出入力表!A1223,"")</f>
        <v/>
      </c>
      <c r="C1222" s="164" t="str">
        <f>IF(K1222&gt;0,支出入力表!C1223,"")</f>
        <v/>
      </c>
      <c r="D1222" s="165" t="str">
        <f>IF(K1222&gt;0,支出入力表!E1223,"")</f>
        <v/>
      </c>
      <c r="E1222" s="165" t="str">
        <f>IF(K1222&gt;0,支出入力表!F1223,"")</f>
        <v/>
      </c>
      <c r="F1222" s="164" t="str">
        <f>IF(K1222&gt;0,VLOOKUP(E1222,支出入力表!F1223:$M$2000,3,FALSE),"")</f>
        <v/>
      </c>
      <c r="G1222" s="164" t="str">
        <f>IF(K1222&gt;0,VLOOKUP(E1222,支出入力表!F1223:$M$2000,4,FALSE),"")</f>
        <v/>
      </c>
      <c r="H1222" s="166" t="str">
        <f>IF(K1222&gt;0,VLOOKUP(E1222,支出入力表!F1223:$M$2000,5,FALSE),"")</f>
        <v/>
      </c>
      <c r="I1222" s="168" t="str">
        <f t="shared" ref="I1222:I1285" si="39">IF(K1222&gt;0,K1222,"")</f>
        <v/>
      </c>
      <c r="K1222">
        <f t="shared" ref="K1222:K1285" si="40">+L1222+M1222</f>
        <v>0</v>
      </c>
      <c r="L1222">
        <f>IF(+支出入力表!M1223="",0,+支出入力表!M1223)</f>
        <v>0</v>
      </c>
      <c r="M1222">
        <f>IF(支出入力表!S1223="",0,支出入力表!S1223)</f>
        <v>0</v>
      </c>
    </row>
    <row r="1223" spans="2:13" x14ac:dyDescent="0.55000000000000004">
      <c r="B1223" s="163" t="str">
        <f>IF(K1223&gt;0,支出入力表!A1224,"")</f>
        <v/>
      </c>
      <c r="C1223" s="164" t="str">
        <f>IF(K1223&gt;0,支出入力表!C1224,"")</f>
        <v/>
      </c>
      <c r="D1223" s="165" t="str">
        <f>IF(K1223&gt;0,支出入力表!E1224,"")</f>
        <v/>
      </c>
      <c r="E1223" s="165" t="str">
        <f>IF(K1223&gt;0,支出入力表!F1224,"")</f>
        <v/>
      </c>
      <c r="F1223" s="164" t="str">
        <f>IF(K1223&gt;0,VLOOKUP(E1223,支出入力表!F1224:$M$2000,3,FALSE),"")</f>
        <v/>
      </c>
      <c r="G1223" s="164" t="str">
        <f>IF(K1223&gt;0,VLOOKUP(E1223,支出入力表!F1224:$M$2000,4,FALSE),"")</f>
        <v/>
      </c>
      <c r="H1223" s="166" t="str">
        <f>IF(K1223&gt;0,VLOOKUP(E1223,支出入力表!F1224:$M$2000,5,FALSE),"")</f>
        <v/>
      </c>
      <c r="I1223" s="168" t="str">
        <f t="shared" si="39"/>
        <v/>
      </c>
      <c r="K1223">
        <f t="shared" si="40"/>
        <v>0</v>
      </c>
      <c r="L1223">
        <f>IF(+支出入力表!M1224="",0,+支出入力表!M1224)</f>
        <v>0</v>
      </c>
      <c r="M1223">
        <f>IF(支出入力表!S1224="",0,支出入力表!S1224)</f>
        <v>0</v>
      </c>
    </row>
    <row r="1224" spans="2:13" x14ac:dyDescent="0.55000000000000004">
      <c r="B1224" s="163" t="str">
        <f>IF(K1224&gt;0,支出入力表!A1225,"")</f>
        <v/>
      </c>
      <c r="C1224" s="164" t="str">
        <f>IF(K1224&gt;0,支出入力表!C1225,"")</f>
        <v/>
      </c>
      <c r="D1224" s="165" t="str">
        <f>IF(K1224&gt;0,支出入力表!E1225,"")</f>
        <v/>
      </c>
      <c r="E1224" s="165" t="str">
        <f>IF(K1224&gt;0,支出入力表!F1225,"")</f>
        <v/>
      </c>
      <c r="F1224" s="164" t="str">
        <f>IF(K1224&gt;0,VLOOKUP(E1224,支出入力表!F1225:$M$2000,3,FALSE),"")</f>
        <v/>
      </c>
      <c r="G1224" s="164" t="str">
        <f>IF(K1224&gt;0,VLOOKUP(E1224,支出入力表!F1225:$M$2000,4,FALSE),"")</f>
        <v/>
      </c>
      <c r="H1224" s="166" t="str">
        <f>IF(K1224&gt;0,VLOOKUP(E1224,支出入力表!F1225:$M$2000,5,FALSE),"")</f>
        <v/>
      </c>
      <c r="I1224" s="168" t="str">
        <f t="shared" si="39"/>
        <v/>
      </c>
      <c r="K1224">
        <f t="shared" si="40"/>
        <v>0</v>
      </c>
      <c r="L1224">
        <f>IF(+支出入力表!M1225="",0,+支出入力表!M1225)</f>
        <v>0</v>
      </c>
      <c r="M1224">
        <f>IF(支出入力表!S1225="",0,支出入力表!S1225)</f>
        <v>0</v>
      </c>
    </row>
    <row r="1225" spans="2:13" x14ac:dyDescent="0.55000000000000004">
      <c r="B1225" s="163" t="str">
        <f>IF(K1225&gt;0,支出入力表!A1226,"")</f>
        <v/>
      </c>
      <c r="C1225" s="164" t="str">
        <f>IF(K1225&gt;0,支出入力表!C1226,"")</f>
        <v/>
      </c>
      <c r="D1225" s="165" t="str">
        <f>IF(K1225&gt;0,支出入力表!E1226,"")</f>
        <v/>
      </c>
      <c r="E1225" s="165" t="str">
        <f>IF(K1225&gt;0,支出入力表!F1226,"")</f>
        <v/>
      </c>
      <c r="F1225" s="164" t="str">
        <f>IF(K1225&gt;0,VLOOKUP(E1225,支出入力表!F1226:$M$2000,3,FALSE),"")</f>
        <v/>
      </c>
      <c r="G1225" s="164" t="str">
        <f>IF(K1225&gt;0,VLOOKUP(E1225,支出入力表!F1226:$M$2000,4,FALSE),"")</f>
        <v/>
      </c>
      <c r="H1225" s="166" t="str">
        <f>IF(K1225&gt;0,VLOOKUP(E1225,支出入力表!F1226:$M$2000,5,FALSE),"")</f>
        <v/>
      </c>
      <c r="I1225" s="168" t="str">
        <f t="shared" si="39"/>
        <v/>
      </c>
      <c r="K1225">
        <f t="shared" si="40"/>
        <v>0</v>
      </c>
      <c r="L1225">
        <f>IF(+支出入力表!M1226="",0,+支出入力表!M1226)</f>
        <v>0</v>
      </c>
      <c r="M1225">
        <f>IF(支出入力表!S1226="",0,支出入力表!S1226)</f>
        <v>0</v>
      </c>
    </row>
    <row r="1226" spans="2:13" x14ac:dyDescent="0.55000000000000004">
      <c r="B1226" s="163" t="str">
        <f>IF(K1226&gt;0,支出入力表!A1227,"")</f>
        <v/>
      </c>
      <c r="C1226" s="164" t="str">
        <f>IF(K1226&gt;0,支出入力表!C1227,"")</f>
        <v/>
      </c>
      <c r="D1226" s="165" t="str">
        <f>IF(K1226&gt;0,支出入力表!E1227,"")</f>
        <v/>
      </c>
      <c r="E1226" s="165" t="str">
        <f>IF(K1226&gt;0,支出入力表!F1227,"")</f>
        <v/>
      </c>
      <c r="F1226" s="164" t="str">
        <f>IF(K1226&gt;0,VLOOKUP(E1226,支出入力表!F1227:$M$2000,3,FALSE),"")</f>
        <v/>
      </c>
      <c r="G1226" s="164" t="str">
        <f>IF(K1226&gt;0,VLOOKUP(E1226,支出入力表!F1227:$M$2000,4,FALSE),"")</f>
        <v/>
      </c>
      <c r="H1226" s="166" t="str">
        <f>IF(K1226&gt;0,VLOOKUP(E1226,支出入力表!F1227:$M$2000,5,FALSE),"")</f>
        <v/>
      </c>
      <c r="I1226" s="168" t="str">
        <f t="shared" si="39"/>
        <v/>
      </c>
      <c r="K1226">
        <f t="shared" si="40"/>
        <v>0</v>
      </c>
      <c r="L1226">
        <f>IF(+支出入力表!M1227="",0,+支出入力表!M1227)</f>
        <v>0</v>
      </c>
      <c r="M1226">
        <f>IF(支出入力表!S1227="",0,支出入力表!S1227)</f>
        <v>0</v>
      </c>
    </row>
    <row r="1227" spans="2:13" x14ac:dyDescent="0.55000000000000004">
      <c r="B1227" s="163" t="str">
        <f>IF(K1227&gt;0,支出入力表!A1228,"")</f>
        <v/>
      </c>
      <c r="C1227" s="164" t="str">
        <f>IF(K1227&gt;0,支出入力表!C1228,"")</f>
        <v/>
      </c>
      <c r="D1227" s="165" t="str">
        <f>IF(K1227&gt;0,支出入力表!E1228,"")</f>
        <v/>
      </c>
      <c r="E1227" s="165" t="str">
        <f>IF(K1227&gt;0,支出入力表!F1228,"")</f>
        <v/>
      </c>
      <c r="F1227" s="164" t="str">
        <f>IF(K1227&gt;0,VLOOKUP(E1227,支出入力表!F1228:$M$2000,3,FALSE),"")</f>
        <v/>
      </c>
      <c r="G1227" s="164" t="str">
        <f>IF(K1227&gt;0,VLOOKUP(E1227,支出入力表!F1228:$M$2000,4,FALSE),"")</f>
        <v/>
      </c>
      <c r="H1227" s="166" t="str">
        <f>IF(K1227&gt;0,VLOOKUP(E1227,支出入力表!F1228:$M$2000,5,FALSE),"")</f>
        <v/>
      </c>
      <c r="I1227" s="168" t="str">
        <f t="shared" si="39"/>
        <v/>
      </c>
      <c r="K1227">
        <f t="shared" si="40"/>
        <v>0</v>
      </c>
      <c r="L1227">
        <f>IF(+支出入力表!M1228="",0,+支出入力表!M1228)</f>
        <v>0</v>
      </c>
      <c r="M1227">
        <f>IF(支出入力表!S1228="",0,支出入力表!S1228)</f>
        <v>0</v>
      </c>
    </row>
    <row r="1228" spans="2:13" x14ac:dyDescent="0.55000000000000004">
      <c r="B1228" s="163" t="str">
        <f>IF(K1228&gt;0,支出入力表!A1229,"")</f>
        <v/>
      </c>
      <c r="C1228" s="164" t="str">
        <f>IF(K1228&gt;0,支出入力表!C1229,"")</f>
        <v/>
      </c>
      <c r="D1228" s="165" t="str">
        <f>IF(K1228&gt;0,支出入力表!E1229,"")</f>
        <v/>
      </c>
      <c r="E1228" s="165" t="str">
        <f>IF(K1228&gt;0,支出入力表!F1229,"")</f>
        <v/>
      </c>
      <c r="F1228" s="164" t="str">
        <f>IF(K1228&gt;0,VLOOKUP(E1228,支出入力表!F1229:$M$2000,3,FALSE),"")</f>
        <v/>
      </c>
      <c r="G1228" s="164" t="str">
        <f>IF(K1228&gt;0,VLOOKUP(E1228,支出入力表!F1229:$M$2000,4,FALSE),"")</f>
        <v/>
      </c>
      <c r="H1228" s="166" t="str">
        <f>IF(K1228&gt;0,VLOOKUP(E1228,支出入力表!F1229:$M$2000,5,FALSE),"")</f>
        <v/>
      </c>
      <c r="I1228" s="168" t="str">
        <f t="shared" si="39"/>
        <v/>
      </c>
      <c r="K1228">
        <f t="shared" si="40"/>
        <v>0</v>
      </c>
      <c r="L1228">
        <f>IF(+支出入力表!M1229="",0,+支出入力表!M1229)</f>
        <v>0</v>
      </c>
      <c r="M1228">
        <f>IF(支出入力表!S1229="",0,支出入力表!S1229)</f>
        <v>0</v>
      </c>
    </row>
    <row r="1229" spans="2:13" x14ac:dyDescent="0.55000000000000004">
      <c r="B1229" s="163" t="str">
        <f>IF(K1229&gt;0,支出入力表!A1230,"")</f>
        <v/>
      </c>
      <c r="C1229" s="164" t="str">
        <f>IF(K1229&gt;0,支出入力表!C1230,"")</f>
        <v/>
      </c>
      <c r="D1229" s="165" t="str">
        <f>IF(K1229&gt;0,支出入力表!E1230,"")</f>
        <v/>
      </c>
      <c r="E1229" s="165" t="str">
        <f>IF(K1229&gt;0,支出入力表!F1230,"")</f>
        <v/>
      </c>
      <c r="F1229" s="164" t="str">
        <f>IF(K1229&gt;0,VLOOKUP(E1229,支出入力表!F1230:$M$2000,3,FALSE),"")</f>
        <v/>
      </c>
      <c r="G1229" s="164" t="str">
        <f>IF(K1229&gt;0,VLOOKUP(E1229,支出入力表!F1230:$M$2000,4,FALSE),"")</f>
        <v/>
      </c>
      <c r="H1229" s="166" t="str">
        <f>IF(K1229&gt;0,VLOOKUP(E1229,支出入力表!F1230:$M$2000,5,FALSE),"")</f>
        <v/>
      </c>
      <c r="I1229" s="168" t="str">
        <f t="shared" si="39"/>
        <v/>
      </c>
      <c r="K1229">
        <f t="shared" si="40"/>
        <v>0</v>
      </c>
      <c r="L1229">
        <f>IF(+支出入力表!M1230="",0,+支出入力表!M1230)</f>
        <v>0</v>
      </c>
      <c r="M1229">
        <f>IF(支出入力表!S1230="",0,支出入力表!S1230)</f>
        <v>0</v>
      </c>
    </row>
    <row r="1230" spans="2:13" x14ac:dyDescent="0.55000000000000004">
      <c r="B1230" s="163" t="str">
        <f>IF(K1230&gt;0,支出入力表!A1231,"")</f>
        <v/>
      </c>
      <c r="C1230" s="164" t="str">
        <f>IF(K1230&gt;0,支出入力表!C1231,"")</f>
        <v/>
      </c>
      <c r="D1230" s="165" t="str">
        <f>IF(K1230&gt;0,支出入力表!E1231,"")</f>
        <v/>
      </c>
      <c r="E1230" s="165" t="str">
        <f>IF(K1230&gt;0,支出入力表!F1231,"")</f>
        <v/>
      </c>
      <c r="F1230" s="164" t="str">
        <f>IF(K1230&gt;0,VLOOKUP(E1230,支出入力表!F1231:$M$2000,3,FALSE),"")</f>
        <v/>
      </c>
      <c r="G1230" s="164" t="str">
        <f>IF(K1230&gt;0,VLOOKUP(E1230,支出入力表!F1231:$M$2000,4,FALSE),"")</f>
        <v/>
      </c>
      <c r="H1230" s="166" t="str">
        <f>IF(K1230&gt;0,VLOOKUP(E1230,支出入力表!F1231:$M$2000,5,FALSE),"")</f>
        <v/>
      </c>
      <c r="I1230" s="168" t="str">
        <f t="shared" si="39"/>
        <v/>
      </c>
      <c r="K1230">
        <f t="shared" si="40"/>
        <v>0</v>
      </c>
      <c r="L1230">
        <f>IF(+支出入力表!M1231="",0,+支出入力表!M1231)</f>
        <v>0</v>
      </c>
      <c r="M1230">
        <f>IF(支出入力表!S1231="",0,支出入力表!S1231)</f>
        <v>0</v>
      </c>
    </row>
    <row r="1231" spans="2:13" x14ac:dyDescent="0.55000000000000004">
      <c r="B1231" s="163" t="str">
        <f>IF(K1231&gt;0,支出入力表!A1232,"")</f>
        <v/>
      </c>
      <c r="C1231" s="164" t="str">
        <f>IF(K1231&gt;0,支出入力表!C1232,"")</f>
        <v/>
      </c>
      <c r="D1231" s="165" t="str">
        <f>IF(K1231&gt;0,支出入力表!E1232,"")</f>
        <v/>
      </c>
      <c r="E1231" s="165" t="str">
        <f>IF(K1231&gt;0,支出入力表!F1232,"")</f>
        <v/>
      </c>
      <c r="F1231" s="164" t="str">
        <f>IF(K1231&gt;0,VLOOKUP(E1231,支出入力表!F1232:$M$2000,3,FALSE),"")</f>
        <v/>
      </c>
      <c r="G1231" s="164" t="str">
        <f>IF(K1231&gt;0,VLOOKUP(E1231,支出入力表!F1232:$M$2000,4,FALSE),"")</f>
        <v/>
      </c>
      <c r="H1231" s="166" t="str">
        <f>IF(K1231&gt;0,VLOOKUP(E1231,支出入力表!F1232:$M$2000,5,FALSE),"")</f>
        <v/>
      </c>
      <c r="I1231" s="168" t="str">
        <f t="shared" si="39"/>
        <v/>
      </c>
      <c r="K1231">
        <f t="shared" si="40"/>
        <v>0</v>
      </c>
      <c r="L1231">
        <f>IF(+支出入力表!M1232="",0,+支出入力表!M1232)</f>
        <v>0</v>
      </c>
      <c r="M1231">
        <f>IF(支出入力表!S1232="",0,支出入力表!S1232)</f>
        <v>0</v>
      </c>
    </row>
    <row r="1232" spans="2:13" x14ac:dyDescent="0.55000000000000004">
      <c r="B1232" s="163" t="str">
        <f>IF(K1232&gt;0,支出入力表!A1233,"")</f>
        <v/>
      </c>
      <c r="C1232" s="164" t="str">
        <f>IF(K1232&gt;0,支出入力表!C1233,"")</f>
        <v/>
      </c>
      <c r="D1232" s="165" t="str">
        <f>IF(K1232&gt;0,支出入力表!E1233,"")</f>
        <v/>
      </c>
      <c r="E1232" s="165" t="str">
        <f>IF(K1232&gt;0,支出入力表!F1233,"")</f>
        <v/>
      </c>
      <c r="F1232" s="164" t="str">
        <f>IF(K1232&gt;0,VLOOKUP(E1232,支出入力表!F1233:$M$2000,3,FALSE),"")</f>
        <v/>
      </c>
      <c r="G1232" s="164" t="str">
        <f>IF(K1232&gt;0,VLOOKUP(E1232,支出入力表!F1233:$M$2000,4,FALSE),"")</f>
        <v/>
      </c>
      <c r="H1232" s="166" t="str">
        <f>IF(K1232&gt;0,VLOOKUP(E1232,支出入力表!F1233:$M$2000,5,FALSE),"")</f>
        <v/>
      </c>
      <c r="I1232" s="168" t="str">
        <f t="shared" si="39"/>
        <v/>
      </c>
      <c r="K1232">
        <f t="shared" si="40"/>
        <v>0</v>
      </c>
      <c r="L1232">
        <f>IF(+支出入力表!M1233="",0,+支出入力表!M1233)</f>
        <v>0</v>
      </c>
      <c r="M1232">
        <f>IF(支出入力表!S1233="",0,支出入力表!S1233)</f>
        <v>0</v>
      </c>
    </row>
    <row r="1233" spans="2:13" x14ac:dyDescent="0.55000000000000004">
      <c r="B1233" s="163" t="str">
        <f>IF(K1233&gt;0,支出入力表!A1234,"")</f>
        <v/>
      </c>
      <c r="C1233" s="164" t="str">
        <f>IF(K1233&gt;0,支出入力表!C1234,"")</f>
        <v/>
      </c>
      <c r="D1233" s="165" t="str">
        <f>IF(K1233&gt;0,支出入力表!E1234,"")</f>
        <v/>
      </c>
      <c r="E1233" s="165" t="str">
        <f>IF(K1233&gt;0,支出入力表!F1234,"")</f>
        <v/>
      </c>
      <c r="F1233" s="164" t="str">
        <f>IF(K1233&gt;0,VLOOKUP(E1233,支出入力表!F1234:$M$2000,3,FALSE),"")</f>
        <v/>
      </c>
      <c r="G1233" s="164" t="str">
        <f>IF(K1233&gt;0,VLOOKUP(E1233,支出入力表!F1234:$M$2000,4,FALSE),"")</f>
        <v/>
      </c>
      <c r="H1233" s="166" t="str">
        <f>IF(K1233&gt;0,VLOOKUP(E1233,支出入力表!F1234:$M$2000,5,FALSE),"")</f>
        <v/>
      </c>
      <c r="I1233" s="168" t="str">
        <f t="shared" si="39"/>
        <v/>
      </c>
      <c r="K1233">
        <f t="shared" si="40"/>
        <v>0</v>
      </c>
      <c r="L1233">
        <f>IF(+支出入力表!M1234="",0,+支出入力表!M1234)</f>
        <v>0</v>
      </c>
      <c r="M1233">
        <f>IF(支出入力表!S1234="",0,支出入力表!S1234)</f>
        <v>0</v>
      </c>
    </row>
    <row r="1234" spans="2:13" x14ac:dyDescent="0.55000000000000004">
      <c r="B1234" s="163" t="str">
        <f>IF(K1234&gt;0,支出入力表!A1235,"")</f>
        <v/>
      </c>
      <c r="C1234" s="164" t="str">
        <f>IF(K1234&gt;0,支出入力表!C1235,"")</f>
        <v/>
      </c>
      <c r="D1234" s="165" t="str">
        <f>IF(K1234&gt;0,支出入力表!E1235,"")</f>
        <v/>
      </c>
      <c r="E1234" s="165" t="str">
        <f>IF(K1234&gt;0,支出入力表!F1235,"")</f>
        <v/>
      </c>
      <c r="F1234" s="164" t="str">
        <f>IF(K1234&gt;0,VLOOKUP(E1234,支出入力表!F1235:$M$2000,3,FALSE),"")</f>
        <v/>
      </c>
      <c r="G1234" s="164" t="str">
        <f>IF(K1234&gt;0,VLOOKUP(E1234,支出入力表!F1235:$M$2000,4,FALSE),"")</f>
        <v/>
      </c>
      <c r="H1234" s="166" t="str">
        <f>IF(K1234&gt;0,VLOOKUP(E1234,支出入力表!F1235:$M$2000,5,FALSE),"")</f>
        <v/>
      </c>
      <c r="I1234" s="168" t="str">
        <f t="shared" si="39"/>
        <v/>
      </c>
      <c r="K1234">
        <f t="shared" si="40"/>
        <v>0</v>
      </c>
      <c r="L1234">
        <f>IF(+支出入力表!M1235="",0,+支出入力表!M1235)</f>
        <v>0</v>
      </c>
      <c r="M1234">
        <f>IF(支出入力表!S1235="",0,支出入力表!S1235)</f>
        <v>0</v>
      </c>
    </row>
    <row r="1235" spans="2:13" x14ac:dyDescent="0.55000000000000004">
      <c r="B1235" s="163" t="str">
        <f>IF(K1235&gt;0,支出入力表!A1236,"")</f>
        <v/>
      </c>
      <c r="C1235" s="164" t="str">
        <f>IF(K1235&gt;0,支出入力表!C1236,"")</f>
        <v/>
      </c>
      <c r="D1235" s="165" t="str">
        <f>IF(K1235&gt;0,支出入力表!E1236,"")</f>
        <v/>
      </c>
      <c r="E1235" s="165" t="str">
        <f>IF(K1235&gt;0,支出入力表!F1236,"")</f>
        <v/>
      </c>
      <c r="F1235" s="164" t="str">
        <f>IF(K1235&gt;0,VLOOKUP(E1235,支出入力表!F1236:$M$2000,3,FALSE),"")</f>
        <v/>
      </c>
      <c r="G1235" s="164" t="str">
        <f>IF(K1235&gt;0,VLOOKUP(E1235,支出入力表!F1236:$M$2000,4,FALSE),"")</f>
        <v/>
      </c>
      <c r="H1235" s="166" t="str">
        <f>IF(K1235&gt;0,VLOOKUP(E1235,支出入力表!F1236:$M$2000,5,FALSE),"")</f>
        <v/>
      </c>
      <c r="I1235" s="168" t="str">
        <f t="shared" si="39"/>
        <v/>
      </c>
      <c r="K1235">
        <f t="shared" si="40"/>
        <v>0</v>
      </c>
      <c r="L1235">
        <f>IF(+支出入力表!M1236="",0,+支出入力表!M1236)</f>
        <v>0</v>
      </c>
      <c r="M1235">
        <f>IF(支出入力表!S1236="",0,支出入力表!S1236)</f>
        <v>0</v>
      </c>
    </row>
    <row r="1236" spans="2:13" x14ac:dyDescent="0.55000000000000004">
      <c r="B1236" s="163" t="str">
        <f>IF(K1236&gt;0,支出入力表!A1237,"")</f>
        <v/>
      </c>
      <c r="C1236" s="164" t="str">
        <f>IF(K1236&gt;0,支出入力表!C1237,"")</f>
        <v/>
      </c>
      <c r="D1236" s="165" t="str">
        <f>IF(K1236&gt;0,支出入力表!E1237,"")</f>
        <v/>
      </c>
      <c r="E1236" s="165" t="str">
        <f>IF(K1236&gt;0,支出入力表!F1237,"")</f>
        <v/>
      </c>
      <c r="F1236" s="164" t="str">
        <f>IF(K1236&gt;0,VLOOKUP(E1236,支出入力表!F1237:$M$2000,3,FALSE),"")</f>
        <v/>
      </c>
      <c r="G1236" s="164" t="str">
        <f>IF(K1236&gt;0,VLOOKUP(E1236,支出入力表!F1237:$M$2000,4,FALSE),"")</f>
        <v/>
      </c>
      <c r="H1236" s="166" t="str">
        <f>IF(K1236&gt;0,VLOOKUP(E1236,支出入力表!F1237:$M$2000,5,FALSE),"")</f>
        <v/>
      </c>
      <c r="I1236" s="168" t="str">
        <f t="shared" si="39"/>
        <v/>
      </c>
      <c r="K1236">
        <f t="shared" si="40"/>
        <v>0</v>
      </c>
      <c r="L1236">
        <f>IF(+支出入力表!M1237="",0,+支出入力表!M1237)</f>
        <v>0</v>
      </c>
      <c r="M1236">
        <f>IF(支出入力表!S1237="",0,支出入力表!S1237)</f>
        <v>0</v>
      </c>
    </row>
    <row r="1237" spans="2:13" x14ac:dyDescent="0.55000000000000004">
      <c r="B1237" s="163" t="str">
        <f>IF(K1237&gt;0,支出入力表!A1238,"")</f>
        <v/>
      </c>
      <c r="C1237" s="164" t="str">
        <f>IF(K1237&gt;0,支出入力表!C1238,"")</f>
        <v/>
      </c>
      <c r="D1237" s="165" t="str">
        <f>IF(K1237&gt;0,支出入力表!E1238,"")</f>
        <v/>
      </c>
      <c r="E1237" s="165" t="str">
        <f>IF(K1237&gt;0,支出入力表!F1238,"")</f>
        <v/>
      </c>
      <c r="F1237" s="164" t="str">
        <f>IF(K1237&gt;0,VLOOKUP(E1237,支出入力表!F1238:$M$2000,3,FALSE),"")</f>
        <v/>
      </c>
      <c r="G1237" s="164" t="str">
        <f>IF(K1237&gt;0,VLOOKUP(E1237,支出入力表!F1238:$M$2000,4,FALSE),"")</f>
        <v/>
      </c>
      <c r="H1237" s="166" t="str">
        <f>IF(K1237&gt;0,VLOOKUP(E1237,支出入力表!F1238:$M$2000,5,FALSE),"")</f>
        <v/>
      </c>
      <c r="I1237" s="168" t="str">
        <f t="shared" si="39"/>
        <v/>
      </c>
      <c r="K1237">
        <f t="shared" si="40"/>
        <v>0</v>
      </c>
      <c r="L1237">
        <f>IF(+支出入力表!M1238="",0,+支出入力表!M1238)</f>
        <v>0</v>
      </c>
      <c r="M1237">
        <f>IF(支出入力表!S1238="",0,支出入力表!S1238)</f>
        <v>0</v>
      </c>
    </row>
    <row r="1238" spans="2:13" x14ac:dyDescent="0.55000000000000004">
      <c r="B1238" s="163" t="str">
        <f>IF(K1238&gt;0,支出入力表!A1239,"")</f>
        <v/>
      </c>
      <c r="C1238" s="164" t="str">
        <f>IF(K1238&gt;0,支出入力表!C1239,"")</f>
        <v/>
      </c>
      <c r="D1238" s="165" t="str">
        <f>IF(K1238&gt;0,支出入力表!E1239,"")</f>
        <v/>
      </c>
      <c r="E1238" s="165" t="str">
        <f>IF(K1238&gt;0,支出入力表!F1239,"")</f>
        <v/>
      </c>
      <c r="F1238" s="164" t="str">
        <f>IF(K1238&gt;0,VLOOKUP(E1238,支出入力表!F1239:$M$2000,3,FALSE),"")</f>
        <v/>
      </c>
      <c r="G1238" s="164" t="str">
        <f>IF(K1238&gt;0,VLOOKUP(E1238,支出入力表!F1239:$M$2000,4,FALSE),"")</f>
        <v/>
      </c>
      <c r="H1238" s="166" t="str">
        <f>IF(K1238&gt;0,VLOOKUP(E1238,支出入力表!F1239:$M$2000,5,FALSE),"")</f>
        <v/>
      </c>
      <c r="I1238" s="168" t="str">
        <f t="shared" si="39"/>
        <v/>
      </c>
      <c r="K1238">
        <f t="shared" si="40"/>
        <v>0</v>
      </c>
      <c r="L1238">
        <f>IF(+支出入力表!M1239="",0,+支出入力表!M1239)</f>
        <v>0</v>
      </c>
      <c r="M1238">
        <f>IF(支出入力表!S1239="",0,支出入力表!S1239)</f>
        <v>0</v>
      </c>
    </row>
    <row r="1239" spans="2:13" x14ac:dyDescent="0.55000000000000004">
      <c r="B1239" s="163" t="str">
        <f>IF(K1239&gt;0,支出入力表!A1240,"")</f>
        <v/>
      </c>
      <c r="C1239" s="164" t="str">
        <f>IF(K1239&gt;0,支出入力表!C1240,"")</f>
        <v/>
      </c>
      <c r="D1239" s="165" t="str">
        <f>IF(K1239&gt;0,支出入力表!E1240,"")</f>
        <v/>
      </c>
      <c r="E1239" s="165" t="str">
        <f>IF(K1239&gt;0,支出入力表!F1240,"")</f>
        <v/>
      </c>
      <c r="F1239" s="164" t="str">
        <f>IF(K1239&gt;0,VLOOKUP(E1239,支出入力表!F1240:$M$2000,3,FALSE),"")</f>
        <v/>
      </c>
      <c r="G1239" s="164" t="str">
        <f>IF(K1239&gt;0,VLOOKUP(E1239,支出入力表!F1240:$M$2000,4,FALSE),"")</f>
        <v/>
      </c>
      <c r="H1239" s="166" t="str">
        <f>IF(K1239&gt;0,VLOOKUP(E1239,支出入力表!F1240:$M$2000,5,FALSE),"")</f>
        <v/>
      </c>
      <c r="I1239" s="168" t="str">
        <f t="shared" si="39"/>
        <v/>
      </c>
      <c r="K1239">
        <f t="shared" si="40"/>
        <v>0</v>
      </c>
      <c r="L1239">
        <f>IF(+支出入力表!M1240="",0,+支出入力表!M1240)</f>
        <v>0</v>
      </c>
      <c r="M1239">
        <f>IF(支出入力表!S1240="",0,支出入力表!S1240)</f>
        <v>0</v>
      </c>
    </row>
    <row r="1240" spans="2:13" x14ac:dyDescent="0.55000000000000004">
      <c r="B1240" s="163" t="str">
        <f>IF(K1240&gt;0,支出入力表!A1241,"")</f>
        <v/>
      </c>
      <c r="C1240" s="164" t="str">
        <f>IF(K1240&gt;0,支出入力表!C1241,"")</f>
        <v/>
      </c>
      <c r="D1240" s="165" t="str">
        <f>IF(K1240&gt;0,支出入力表!E1241,"")</f>
        <v/>
      </c>
      <c r="E1240" s="165" t="str">
        <f>IF(K1240&gt;0,支出入力表!F1241,"")</f>
        <v/>
      </c>
      <c r="F1240" s="164" t="str">
        <f>IF(K1240&gt;0,VLOOKUP(E1240,支出入力表!F1241:$M$2000,3,FALSE),"")</f>
        <v/>
      </c>
      <c r="G1240" s="164" t="str">
        <f>IF(K1240&gt;0,VLOOKUP(E1240,支出入力表!F1241:$M$2000,4,FALSE),"")</f>
        <v/>
      </c>
      <c r="H1240" s="166" t="str">
        <f>IF(K1240&gt;0,VLOOKUP(E1240,支出入力表!F1241:$M$2000,5,FALSE),"")</f>
        <v/>
      </c>
      <c r="I1240" s="168" t="str">
        <f t="shared" si="39"/>
        <v/>
      </c>
      <c r="K1240">
        <f t="shared" si="40"/>
        <v>0</v>
      </c>
      <c r="L1240">
        <f>IF(+支出入力表!M1241="",0,+支出入力表!M1241)</f>
        <v>0</v>
      </c>
      <c r="M1240">
        <f>IF(支出入力表!S1241="",0,支出入力表!S1241)</f>
        <v>0</v>
      </c>
    </row>
    <row r="1241" spans="2:13" x14ac:dyDescent="0.55000000000000004">
      <c r="B1241" s="163" t="str">
        <f>IF(K1241&gt;0,支出入力表!A1242,"")</f>
        <v/>
      </c>
      <c r="C1241" s="164" t="str">
        <f>IF(K1241&gt;0,支出入力表!C1242,"")</f>
        <v/>
      </c>
      <c r="D1241" s="165" t="str">
        <f>IF(K1241&gt;0,支出入力表!E1242,"")</f>
        <v/>
      </c>
      <c r="E1241" s="165" t="str">
        <f>IF(K1241&gt;0,支出入力表!F1242,"")</f>
        <v/>
      </c>
      <c r="F1241" s="164" t="str">
        <f>IF(K1241&gt;0,VLOOKUP(E1241,支出入力表!F1242:$M$2000,3,FALSE),"")</f>
        <v/>
      </c>
      <c r="G1241" s="164" t="str">
        <f>IF(K1241&gt;0,VLOOKUP(E1241,支出入力表!F1242:$M$2000,4,FALSE),"")</f>
        <v/>
      </c>
      <c r="H1241" s="166" t="str">
        <f>IF(K1241&gt;0,VLOOKUP(E1241,支出入力表!F1242:$M$2000,5,FALSE),"")</f>
        <v/>
      </c>
      <c r="I1241" s="168" t="str">
        <f t="shared" si="39"/>
        <v/>
      </c>
      <c r="K1241">
        <f t="shared" si="40"/>
        <v>0</v>
      </c>
      <c r="L1241">
        <f>IF(+支出入力表!M1242="",0,+支出入力表!M1242)</f>
        <v>0</v>
      </c>
      <c r="M1241">
        <f>IF(支出入力表!S1242="",0,支出入力表!S1242)</f>
        <v>0</v>
      </c>
    </row>
    <row r="1242" spans="2:13" x14ac:dyDescent="0.55000000000000004">
      <c r="B1242" s="163" t="str">
        <f>IF(K1242&gt;0,支出入力表!A1243,"")</f>
        <v/>
      </c>
      <c r="C1242" s="164" t="str">
        <f>IF(K1242&gt;0,支出入力表!C1243,"")</f>
        <v/>
      </c>
      <c r="D1242" s="165" t="str">
        <f>IF(K1242&gt;0,支出入力表!E1243,"")</f>
        <v/>
      </c>
      <c r="E1242" s="165" t="str">
        <f>IF(K1242&gt;0,支出入力表!F1243,"")</f>
        <v/>
      </c>
      <c r="F1242" s="164" t="str">
        <f>IF(K1242&gt;0,VLOOKUP(E1242,支出入力表!F1243:$M$2000,3,FALSE),"")</f>
        <v/>
      </c>
      <c r="G1242" s="164" t="str">
        <f>IF(K1242&gt;0,VLOOKUP(E1242,支出入力表!F1243:$M$2000,4,FALSE),"")</f>
        <v/>
      </c>
      <c r="H1242" s="166" t="str">
        <f>IF(K1242&gt;0,VLOOKUP(E1242,支出入力表!F1243:$M$2000,5,FALSE),"")</f>
        <v/>
      </c>
      <c r="I1242" s="168" t="str">
        <f t="shared" si="39"/>
        <v/>
      </c>
      <c r="K1242">
        <f t="shared" si="40"/>
        <v>0</v>
      </c>
      <c r="L1242">
        <f>IF(+支出入力表!M1243="",0,+支出入力表!M1243)</f>
        <v>0</v>
      </c>
      <c r="M1242">
        <f>IF(支出入力表!S1243="",0,支出入力表!S1243)</f>
        <v>0</v>
      </c>
    </row>
    <row r="1243" spans="2:13" x14ac:dyDescent="0.55000000000000004">
      <c r="B1243" s="163" t="str">
        <f>IF(K1243&gt;0,支出入力表!A1244,"")</f>
        <v/>
      </c>
      <c r="C1243" s="164" t="str">
        <f>IF(K1243&gt;0,支出入力表!C1244,"")</f>
        <v/>
      </c>
      <c r="D1243" s="165" t="str">
        <f>IF(K1243&gt;0,支出入力表!E1244,"")</f>
        <v/>
      </c>
      <c r="E1243" s="165" t="str">
        <f>IF(K1243&gt;0,支出入力表!F1244,"")</f>
        <v/>
      </c>
      <c r="F1243" s="164" t="str">
        <f>IF(K1243&gt;0,VLOOKUP(E1243,支出入力表!F1244:$M$2000,3,FALSE),"")</f>
        <v/>
      </c>
      <c r="G1243" s="164" t="str">
        <f>IF(K1243&gt;0,VLOOKUP(E1243,支出入力表!F1244:$M$2000,4,FALSE),"")</f>
        <v/>
      </c>
      <c r="H1243" s="166" t="str">
        <f>IF(K1243&gt;0,VLOOKUP(E1243,支出入力表!F1244:$M$2000,5,FALSE),"")</f>
        <v/>
      </c>
      <c r="I1243" s="168" t="str">
        <f t="shared" si="39"/>
        <v/>
      </c>
      <c r="K1243">
        <f t="shared" si="40"/>
        <v>0</v>
      </c>
      <c r="L1243">
        <f>IF(+支出入力表!M1244="",0,+支出入力表!M1244)</f>
        <v>0</v>
      </c>
      <c r="M1243">
        <f>IF(支出入力表!S1244="",0,支出入力表!S1244)</f>
        <v>0</v>
      </c>
    </row>
    <row r="1244" spans="2:13" x14ac:dyDescent="0.55000000000000004">
      <c r="B1244" s="163" t="str">
        <f>IF(K1244&gt;0,支出入力表!A1245,"")</f>
        <v/>
      </c>
      <c r="C1244" s="164" t="str">
        <f>IF(K1244&gt;0,支出入力表!C1245,"")</f>
        <v/>
      </c>
      <c r="D1244" s="165" t="str">
        <f>IF(K1244&gt;0,支出入力表!E1245,"")</f>
        <v/>
      </c>
      <c r="E1244" s="165" t="str">
        <f>IF(K1244&gt;0,支出入力表!F1245,"")</f>
        <v/>
      </c>
      <c r="F1244" s="164" t="str">
        <f>IF(K1244&gt;0,VLOOKUP(E1244,支出入力表!F1245:$M$2000,3,FALSE),"")</f>
        <v/>
      </c>
      <c r="G1244" s="164" t="str">
        <f>IF(K1244&gt;0,VLOOKUP(E1244,支出入力表!F1245:$M$2000,4,FALSE),"")</f>
        <v/>
      </c>
      <c r="H1244" s="166" t="str">
        <f>IF(K1244&gt;0,VLOOKUP(E1244,支出入力表!F1245:$M$2000,5,FALSE),"")</f>
        <v/>
      </c>
      <c r="I1244" s="168" t="str">
        <f t="shared" si="39"/>
        <v/>
      </c>
      <c r="K1244">
        <f t="shared" si="40"/>
        <v>0</v>
      </c>
      <c r="L1244">
        <f>IF(+支出入力表!M1245="",0,+支出入力表!M1245)</f>
        <v>0</v>
      </c>
      <c r="M1244">
        <f>IF(支出入力表!S1245="",0,支出入力表!S1245)</f>
        <v>0</v>
      </c>
    </row>
    <row r="1245" spans="2:13" x14ac:dyDescent="0.55000000000000004">
      <c r="B1245" s="163" t="str">
        <f>IF(K1245&gt;0,支出入力表!A1246,"")</f>
        <v/>
      </c>
      <c r="C1245" s="164" t="str">
        <f>IF(K1245&gt;0,支出入力表!C1246,"")</f>
        <v/>
      </c>
      <c r="D1245" s="165" t="str">
        <f>IF(K1245&gt;0,支出入力表!E1246,"")</f>
        <v/>
      </c>
      <c r="E1245" s="165" t="str">
        <f>IF(K1245&gt;0,支出入力表!F1246,"")</f>
        <v/>
      </c>
      <c r="F1245" s="164" t="str">
        <f>IF(K1245&gt;0,VLOOKUP(E1245,支出入力表!F1246:$M$2000,3,FALSE),"")</f>
        <v/>
      </c>
      <c r="G1245" s="164" t="str">
        <f>IF(K1245&gt;0,VLOOKUP(E1245,支出入力表!F1246:$M$2000,4,FALSE),"")</f>
        <v/>
      </c>
      <c r="H1245" s="166" t="str">
        <f>IF(K1245&gt;0,VLOOKUP(E1245,支出入力表!F1246:$M$2000,5,FALSE),"")</f>
        <v/>
      </c>
      <c r="I1245" s="168" t="str">
        <f t="shared" si="39"/>
        <v/>
      </c>
      <c r="K1245">
        <f t="shared" si="40"/>
        <v>0</v>
      </c>
      <c r="L1245">
        <f>IF(+支出入力表!M1246="",0,+支出入力表!M1246)</f>
        <v>0</v>
      </c>
      <c r="M1245">
        <f>IF(支出入力表!S1246="",0,支出入力表!S1246)</f>
        <v>0</v>
      </c>
    </row>
    <row r="1246" spans="2:13" x14ac:dyDescent="0.55000000000000004">
      <c r="B1246" s="163" t="str">
        <f>IF(K1246&gt;0,支出入力表!A1247,"")</f>
        <v/>
      </c>
      <c r="C1246" s="164" t="str">
        <f>IF(K1246&gt;0,支出入力表!C1247,"")</f>
        <v/>
      </c>
      <c r="D1246" s="165" t="str">
        <f>IF(K1246&gt;0,支出入力表!E1247,"")</f>
        <v/>
      </c>
      <c r="E1246" s="165" t="str">
        <f>IF(K1246&gt;0,支出入力表!F1247,"")</f>
        <v/>
      </c>
      <c r="F1246" s="164" t="str">
        <f>IF(K1246&gt;0,VLOOKUP(E1246,支出入力表!F1247:$M$2000,3,FALSE),"")</f>
        <v/>
      </c>
      <c r="G1246" s="164" t="str">
        <f>IF(K1246&gt;0,VLOOKUP(E1246,支出入力表!F1247:$M$2000,4,FALSE),"")</f>
        <v/>
      </c>
      <c r="H1246" s="166" t="str">
        <f>IF(K1246&gt;0,VLOOKUP(E1246,支出入力表!F1247:$M$2000,5,FALSE),"")</f>
        <v/>
      </c>
      <c r="I1246" s="168" t="str">
        <f t="shared" si="39"/>
        <v/>
      </c>
      <c r="K1246">
        <f t="shared" si="40"/>
        <v>0</v>
      </c>
      <c r="L1246">
        <f>IF(+支出入力表!M1247="",0,+支出入力表!M1247)</f>
        <v>0</v>
      </c>
      <c r="M1246">
        <f>IF(支出入力表!S1247="",0,支出入力表!S1247)</f>
        <v>0</v>
      </c>
    </row>
    <row r="1247" spans="2:13" x14ac:dyDescent="0.55000000000000004">
      <c r="B1247" s="163" t="str">
        <f>IF(K1247&gt;0,支出入力表!A1248,"")</f>
        <v/>
      </c>
      <c r="C1247" s="164" t="str">
        <f>IF(K1247&gt;0,支出入力表!C1248,"")</f>
        <v/>
      </c>
      <c r="D1247" s="165" t="str">
        <f>IF(K1247&gt;0,支出入力表!E1248,"")</f>
        <v/>
      </c>
      <c r="E1247" s="165" t="str">
        <f>IF(K1247&gt;0,支出入力表!F1248,"")</f>
        <v/>
      </c>
      <c r="F1247" s="164" t="str">
        <f>IF(K1247&gt;0,VLOOKUP(E1247,支出入力表!F1248:$M$2000,3,FALSE),"")</f>
        <v/>
      </c>
      <c r="G1247" s="164" t="str">
        <f>IF(K1247&gt;0,VLOOKUP(E1247,支出入力表!F1248:$M$2000,4,FALSE),"")</f>
        <v/>
      </c>
      <c r="H1247" s="166" t="str">
        <f>IF(K1247&gt;0,VLOOKUP(E1247,支出入力表!F1248:$M$2000,5,FALSE),"")</f>
        <v/>
      </c>
      <c r="I1247" s="168" t="str">
        <f t="shared" si="39"/>
        <v/>
      </c>
      <c r="K1247">
        <f t="shared" si="40"/>
        <v>0</v>
      </c>
      <c r="L1247">
        <f>IF(+支出入力表!M1248="",0,+支出入力表!M1248)</f>
        <v>0</v>
      </c>
      <c r="M1247">
        <f>IF(支出入力表!S1248="",0,支出入力表!S1248)</f>
        <v>0</v>
      </c>
    </row>
    <row r="1248" spans="2:13" x14ac:dyDescent="0.55000000000000004">
      <c r="B1248" s="163" t="str">
        <f>IF(K1248&gt;0,支出入力表!A1249,"")</f>
        <v/>
      </c>
      <c r="C1248" s="164" t="str">
        <f>IF(K1248&gt;0,支出入力表!C1249,"")</f>
        <v/>
      </c>
      <c r="D1248" s="165" t="str">
        <f>IF(K1248&gt;0,支出入力表!E1249,"")</f>
        <v/>
      </c>
      <c r="E1248" s="165" t="str">
        <f>IF(K1248&gt;0,支出入力表!F1249,"")</f>
        <v/>
      </c>
      <c r="F1248" s="164" t="str">
        <f>IF(K1248&gt;0,VLOOKUP(E1248,支出入力表!F1249:$M$2000,3,FALSE),"")</f>
        <v/>
      </c>
      <c r="G1248" s="164" t="str">
        <f>IF(K1248&gt;0,VLOOKUP(E1248,支出入力表!F1249:$M$2000,4,FALSE),"")</f>
        <v/>
      </c>
      <c r="H1248" s="166" t="str">
        <f>IF(K1248&gt;0,VLOOKUP(E1248,支出入力表!F1249:$M$2000,5,FALSE),"")</f>
        <v/>
      </c>
      <c r="I1248" s="168" t="str">
        <f t="shared" si="39"/>
        <v/>
      </c>
      <c r="K1248">
        <f t="shared" si="40"/>
        <v>0</v>
      </c>
      <c r="L1248">
        <f>IF(+支出入力表!M1249="",0,+支出入力表!M1249)</f>
        <v>0</v>
      </c>
      <c r="M1248">
        <f>IF(支出入力表!S1249="",0,支出入力表!S1249)</f>
        <v>0</v>
      </c>
    </row>
    <row r="1249" spans="2:13" x14ac:dyDescent="0.55000000000000004">
      <c r="B1249" s="163" t="str">
        <f>IF(K1249&gt;0,支出入力表!A1250,"")</f>
        <v/>
      </c>
      <c r="C1249" s="164" t="str">
        <f>IF(K1249&gt;0,支出入力表!C1250,"")</f>
        <v/>
      </c>
      <c r="D1249" s="165" t="str">
        <f>IF(K1249&gt;0,支出入力表!E1250,"")</f>
        <v/>
      </c>
      <c r="E1249" s="165" t="str">
        <f>IF(K1249&gt;0,支出入力表!F1250,"")</f>
        <v/>
      </c>
      <c r="F1249" s="164" t="str">
        <f>IF(K1249&gt;0,VLOOKUP(E1249,支出入力表!F1250:$M$2000,3,FALSE),"")</f>
        <v/>
      </c>
      <c r="G1249" s="164" t="str">
        <f>IF(K1249&gt;0,VLOOKUP(E1249,支出入力表!F1250:$M$2000,4,FALSE),"")</f>
        <v/>
      </c>
      <c r="H1249" s="166" t="str">
        <f>IF(K1249&gt;0,VLOOKUP(E1249,支出入力表!F1250:$M$2000,5,FALSE),"")</f>
        <v/>
      </c>
      <c r="I1249" s="168" t="str">
        <f t="shared" si="39"/>
        <v/>
      </c>
      <c r="K1249">
        <f t="shared" si="40"/>
        <v>0</v>
      </c>
      <c r="L1249">
        <f>IF(+支出入力表!M1250="",0,+支出入力表!M1250)</f>
        <v>0</v>
      </c>
      <c r="M1249">
        <f>IF(支出入力表!S1250="",0,支出入力表!S1250)</f>
        <v>0</v>
      </c>
    </row>
    <row r="1250" spans="2:13" x14ac:dyDescent="0.55000000000000004">
      <c r="B1250" s="163" t="str">
        <f>IF(K1250&gt;0,支出入力表!A1251,"")</f>
        <v/>
      </c>
      <c r="C1250" s="164" t="str">
        <f>IF(K1250&gt;0,支出入力表!C1251,"")</f>
        <v/>
      </c>
      <c r="D1250" s="165" t="str">
        <f>IF(K1250&gt;0,支出入力表!E1251,"")</f>
        <v/>
      </c>
      <c r="E1250" s="165" t="str">
        <f>IF(K1250&gt;0,支出入力表!F1251,"")</f>
        <v/>
      </c>
      <c r="F1250" s="164" t="str">
        <f>IF(K1250&gt;0,VLOOKUP(E1250,支出入力表!F1251:$M$2000,3,FALSE),"")</f>
        <v/>
      </c>
      <c r="G1250" s="164" t="str">
        <f>IF(K1250&gt;0,VLOOKUP(E1250,支出入力表!F1251:$M$2000,4,FALSE),"")</f>
        <v/>
      </c>
      <c r="H1250" s="166" t="str">
        <f>IF(K1250&gt;0,VLOOKUP(E1250,支出入力表!F1251:$M$2000,5,FALSE),"")</f>
        <v/>
      </c>
      <c r="I1250" s="168" t="str">
        <f t="shared" si="39"/>
        <v/>
      </c>
      <c r="K1250">
        <f t="shared" si="40"/>
        <v>0</v>
      </c>
      <c r="L1250">
        <f>IF(+支出入力表!M1251="",0,+支出入力表!M1251)</f>
        <v>0</v>
      </c>
      <c r="M1250">
        <f>IF(支出入力表!S1251="",0,支出入力表!S1251)</f>
        <v>0</v>
      </c>
    </row>
    <row r="1251" spans="2:13" x14ac:dyDescent="0.55000000000000004">
      <c r="B1251" s="163" t="str">
        <f>IF(K1251&gt;0,支出入力表!A1252,"")</f>
        <v/>
      </c>
      <c r="C1251" s="164" t="str">
        <f>IF(K1251&gt;0,支出入力表!C1252,"")</f>
        <v/>
      </c>
      <c r="D1251" s="165" t="str">
        <f>IF(K1251&gt;0,支出入力表!E1252,"")</f>
        <v/>
      </c>
      <c r="E1251" s="165" t="str">
        <f>IF(K1251&gt;0,支出入力表!F1252,"")</f>
        <v/>
      </c>
      <c r="F1251" s="164" t="str">
        <f>IF(K1251&gt;0,VLOOKUP(E1251,支出入力表!F1252:$M$2000,3,FALSE),"")</f>
        <v/>
      </c>
      <c r="G1251" s="164" t="str">
        <f>IF(K1251&gt;0,VLOOKUP(E1251,支出入力表!F1252:$M$2000,4,FALSE),"")</f>
        <v/>
      </c>
      <c r="H1251" s="166" t="str">
        <f>IF(K1251&gt;0,VLOOKUP(E1251,支出入力表!F1252:$M$2000,5,FALSE),"")</f>
        <v/>
      </c>
      <c r="I1251" s="168" t="str">
        <f t="shared" si="39"/>
        <v/>
      </c>
      <c r="K1251">
        <f t="shared" si="40"/>
        <v>0</v>
      </c>
      <c r="L1251">
        <f>IF(+支出入力表!M1252="",0,+支出入力表!M1252)</f>
        <v>0</v>
      </c>
      <c r="M1251">
        <f>IF(支出入力表!S1252="",0,支出入力表!S1252)</f>
        <v>0</v>
      </c>
    </row>
    <row r="1252" spans="2:13" x14ac:dyDescent="0.55000000000000004">
      <c r="B1252" s="163" t="str">
        <f>IF(K1252&gt;0,支出入力表!A1253,"")</f>
        <v/>
      </c>
      <c r="C1252" s="164" t="str">
        <f>IF(K1252&gt;0,支出入力表!C1253,"")</f>
        <v/>
      </c>
      <c r="D1252" s="165" t="str">
        <f>IF(K1252&gt;0,支出入力表!E1253,"")</f>
        <v/>
      </c>
      <c r="E1252" s="165" t="str">
        <f>IF(K1252&gt;0,支出入力表!F1253,"")</f>
        <v/>
      </c>
      <c r="F1252" s="164" t="str">
        <f>IF(K1252&gt;0,VLOOKUP(E1252,支出入力表!F1253:$M$2000,3,FALSE),"")</f>
        <v/>
      </c>
      <c r="G1252" s="164" t="str">
        <f>IF(K1252&gt;0,VLOOKUP(E1252,支出入力表!F1253:$M$2000,4,FALSE),"")</f>
        <v/>
      </c>
      <c r="H1252" s="166" t="str">
        <f>IF(K1252&gt;0,VLOOKUP(E1252,支出入力表!F1253:$M$2000,5,FALSE),"")</f>
        <v/>
      </c>
      <c r="I1252" s="168" t="str">
        <f t="shared" si="39"/>
        <v/>
      </c>
      <c r="K1252">
        <f t="shared" si="40"/>
        <v>0</v>
      </c>
      <c r="L1252">
        <f>IF(+支出入力表!M1253="",0,+支出入力表!M1253)</f>
        <v>0</v>
      </c>
      <c r="M1252">
        <f>IF(支出入力表!S1253="",0,支出入力表!S1253)</f>
        <v>0</v>
      </c>
    </row>
    <row r="1253" spans="2:13" x14ac:dyDescent="0.55000000000000004">
      <c r="B1253" s="163" t="str">
        <f>IF(K1253&gt;0,支出入力表!A1254,"")</f>
        <v/>
      </c>
      <c r="C1253" s="164" t="str">
        <f>IF(K1253&gt;0,支出入力表!C1254,"")</f>
        <v/>
      </c>
      <c r="D1253" s="165" t="str">
        <f>IF(K1253&gt;0,支出入力表!E1254,"")</f>
        <v/>
      </c>
      <c r="E1253" s="165" t="str">
        <f>IF(K1253&gt;0,支出入力表!F1254,"")</f>
        <v/>
      </c>
      <c r="F1253" s="164" t="str">
        <f>IF(K1253&gt;0,VLOOKUP(E1253,支出入力表!F1254:$M$2000,3,FALSE),"")</f>
        <v/>
      </c>
      <c r="G1253" s="164" t="str">
        <f>IF(K1253&gt;0,VLOOKUP(E1253,支出入力表!F1254:$M$2000,4,FALSE),"")</f>
        <v/>
      </c>
      <c r="H1253" s="166" t="str">
        <f>IF(K1253&gt;0,VLOOKUP(E1253,支出入力表!F1254:$M$2000,5,FALSE),"")</f>
        <v/>
      </c>
      <c r="I1253" s="168" t="str">
        <f t="shared" si="39"/>
        <v/>
      </c>
      <c r="K1253">
        <f t="shared" si="40"/>
        <v>0</v>
      </c>
      <c r="L1253">
        <f>IF(+支出入力表!M1254="",0,+支出入力表!M1254)</f>
        <v>0</v>
      </c>
      <c r="M1253">
        <f>IF(支出入力表!S1254="",0,支出入力表!S1254)</f>
        <v>0</v>
      </c>
    </row>
    <row r="1254" spans="2:13" x14ac:dyDescent="0.55000000000000004">
      <c r="B1254" s="163" t="str">
        <f>IF(K1254&gt;0,支出入力表!A1255,"")</f>
        <v/>
      </c>
      <c r="C1254" s="164" t="str">
        <f>IF(K1254&gt;0,支出入力表!C1255,"")</f>
        <v/>
      </c>
      <c r="D1254" s="165" t="str">
        <f>IF(K1254&gt;0,支出入力表!E1255,"")</f>
        <v/>
      </c>
      <c r="E1254" s="165" t="str">
        <f>IF(K1254&gt;0,支出入力表!F1255,"")</f>
        <v/>
      </c>
      <c r="F1254" s="164" t="str">
        <f>IF(K1254&gt;0,VLOOKUP(E1254,支出入力表!F1255:$M$2000,3,FALSE),"")</f>
        <v/>
      </c>
      <c r="G1254" s="164" t="str">
        <f>IF(K1254&gt;0,VLOOKUP(E1254,支出入力表!F1255:$M$2000,4,FALSE),"")</f>
        <v/>
      </c>
      <c r="H1254" s="166" t="str">
        <f>IF(K1254&gt;0,VLOOKUP(E1254,支出入力表!F1255:$M$2000,5,FALSE),"")</f>
        <v/>
      </c>
      <c r="I1254" s="168" t="str">
        <f t="shared" si="39"/>
        <v/>
      </c>
      <c r="K1254">
        <f t="shared" si="40"/>
        <v>0</v>
      </c>
      <c r="L1254">
        <f>IF(+支出入力表!M1255="",0,+支出入力表!M1255)</f>
        <v>0</v>
      </c>
      <c r="M1254">
        <f>IF(支出入力表!S1255="",0,支出入力表!S1255)</f>
        <v>0</v>
      </c>
    </row>
    <row r="1255" spans="2:13" x14ac:dyDescent="0.55000000000000004">
      <c r="B1255" s="163" t="str">
        <f>IF(K1255&gt;0,支出入力表!A1256,"")</f>
        <v/>
      </c>
      <c r="C1255" s="164" t="str">
        <f>IF(K1255&gt;0,支出入力表!C1256,"")</f>
        <v/>
      </c>
      <c r="D1255" s="165" t="str">
        <f>IF(K1255&gt;0,支出入力表!E1256,"")</f>
        <v/>
      </c>
      <c r="E1255" s="165" t="str">
        <f>IF(K1255&gt;0,支出入力表!F1256,"")</f>
        <v/>
      </c>
      <c r="F1255" s="164" t="str">
        <f>IF(K1255&gt;0,VLOOKUP(E1255,支出入力表!F1256:$M$2000,3,FALSE),"")</f>
        <v/>
      </c>
      <c r="G1255" s="164" t="str">
        <f>IF(K1255&gt;0,VLOOKUP(E1255,支出入力表!F1256:$M$2000,4,FALSE),"")</f>
        <v/>
      </c>
      <c r="H1255" s="166" t="str">
        <f>IF(K1255&gt;0,VLOOKUP(E1255,支出入力表!F1256:$M$2000,5,FALSE),"")</f>
        <v/>
      </c>
      <c r="I1255" s="168" t="str">
        <f t="shared" si="39"/>
        <v/>
      </c>
      <c r="K1255">
        <f t="shared" si="40"/>
        <v>0</v>
      </c>
      <c r="L1255">
        <f>IF(+支出入力表!M1256="",0,+支出入力表!M1256)</f>
        <v>0</v>
      </c>
      <c r="M1255">
        <f>IF(支出入力表!S1256="",0,支出入力表!S1256)</f>
        <v>0</v>
      </c>
    </row>
    <row r="1256" spans="2:13" x14ac:dyDescent="0.55000000000000004">
      <c r="B1256" s="163" t="str">
        <f>IF(K1256&gt;0,支出入力表!A1257,"")</f>
        <v/>
      </c>
      <c r="C1256" s="164" t="str">
        <f>IF(K1256&gt;0,支出入力表!C1257,"")</f>
        <v/>
      </c>
      <c r="D1256" s="165" t="str">
        <f>IF(K1256&gt;0,支出入力表!E1257,"")</f>
        <v/>
      </c>
      <c r="E1256" s="165" t="str">
        <f>IF(K1256&gt;0,支出入力表!F1257,"")</f>
        <v/>
      </c>
      <c r="F1256" s="164" t="str">
        <f>IF(K1256&gt;0,VLOOKUP(E1256,支出入力表!F1257:$M$2000,3,FALSE),"")</f>
        <v/>
      </c>
      <c r="G1256" s="164" t="str">
        <f>IF(K1256&gt;0,VLOOKUP(E1256,支出入力表!F1257:$M$2000,4,FALSE),"")</f>
        <v/>
      </c>
      <c r="H1256" s="166" t="str">
        <f>IF(K1256&gt;0,VLOOKUP(E1256,支出入力表!F1257:$M$2000,5,FALSE),"")</f>
        <v/>
      </c>
      <c r="I1256" s="168" t="str">
        <f t="shared" si="39"/>
        <v/>
      </c>
      <c r="K1256">
        <f t="shared" si="40"/>
        <v>0</v>
      </c>
      <c r="L1256">
        <f>IF(+支出入力表!M1257="",0,+支出入力表!M1257)</f>
        <v>0</v>
      </c>
      <c r="M1256">
        <f>IF(支出入力表!S1257="",0,支出入力表!S1257)</f>
        <v>0</v>
      </c>
    </row>
    <row r="1257" spans="2:13" x14ac:dyDescent="0.55000000000000004">
      <c r="B1257" s="163" t="str">
        <f>IF(K1257&gt;0,支出入力表!A1258,"")</f>
        <v/>
      </c>
      <c r="C1257" s="164" t="str">
        <f>IF(K1257&gt;0,支出入力表!C1258,"")</f>
        <v/>
      </c>
      <c r="D1257" s="165" t="str">
        <f>IF(K1257&gt;0,支出入力表!E1258,"")</f>
        <v/>
      </c>
      <c r="E1257" s="165" t="str">
        <f>IF(K1257&gt;0,支出入力表!F1258,"")</f>
        <v/>
      </c>
      <c r="F1257" s="164" t="str">
        <f>IF(K1257&gt;0,VLOOKUP(E1257,支出入力表!F1258:$M$2000,3,FALSE),"")</f>
        <v/>
      </c>
      <c r="G1257" s="164" t="str">
        <f>IF(K1257&gt;0,VLOOKUP(E1257,支出入力表!F1258:$M$2000,4,FALSE),"")</f>
        <v/>
      </c>
      <c r="H1257" s="166" t="str">
        <f>IF(K1257&gt;0,VLOOKUP(E1257,支出入力表!F1258:$M$2000,5,FALSE),"")</f>
        <v/>
      </c>
      <c r="I1257" s="168" t="str">
        <f t="shared" si="39"/>
        <v/>
      </c>
      <c r="K1257">
        <f t="shared" si="40"/>
        <v>0</v>
      </c>
      <c r="L1257">
        <f>IF(+支出入力表!M1258="",0,+支出入力表!M1258)</f>
        <v>0</v>
      </c>
      <c r="M1257">
        <f>IF(支出入力表!S1258="",0,支出入力表!S1258)</f>
        <v>0</v>
      </c>
    </row>
    <row r="1258" spans="2:13" x14ac:dyDescent="0.55000000000000004">
      <c r="B1258" s="163" t="str">
        <f>IF(K1258&gt;0,支出入力表!A1259,"")</f>
        <v/>
      </c>
      <c r="C1258" s="164" t="str">
        <f>IF(K1258&gt;0,支出入力表!C1259,"")</f>
        <v/>
      </c>
      <c r="D1258" s="165" t="str">
        <f>IF(K1258&gt;0,支出入力表!E1259,"")</f>
        <v/>
      </c>
      <c r="E1258" s="165" t="str">
        <f>IF(K1258&gt;0,支出入力表!F1259,"")</f>
        <v/>
      </c>
      <c r="F1258" s="164" t="str">
        <f>IF(K1258&gt;0,VLOOKUP(E1258,支出入力表!F1259:$M$2000,3,FALSE),"")</f>
        <v/>
      </c>
      <c r="G1258" s="164" t="str">
        <f>IF(K1258&gt;0,VLOOKUP(E1258,支出入力表!F1259:$M$2000,4,FALSE),"")</f>
        <v/>
      </c>
      <c r="H1258" s="166" t="str">
        <f>IF(K1258&gt;0,VLOOKUP(E1258,支出入力表!F1259:$M$2000,5,FALSE),"")</f>
        <v/>
      </c>
      <c r="I1258" s="168" t="str">
        <f t="shared" si="39"/>
        <v/>
      </c>
      <c r="K1258">
        <f t="shared" si="40"/>
        <v>0</v>
      </c>
      <c r="L1258">
        <f>IF(+支出入力表!M1259="",0,+支出入力表!M1259)</f>
        <v>0</v>
      </c>
      <c r="M1258">
        <f>IF(支出入力表!S1259="",0,支出入力表!S1259)</f>
        <v>0</v>
      </c>
    </row>
    <row r="1259" spans="2:13" x14ac:dyDescent="0.55000000000000004">
      <c r="B1259" s="163" t="str">
        <f>IF(K1259&gt;0,支出入力表!A1260,"")</f>
        <v/>
      </c>
      <c r="C1259" s="164" t="str">
        <f>IF(K1259&gt;0,支出入力表!C1260,"")</f>
        <v/>
      </c>
      <c r="D1259" s="165" t="str">
        <f>IF(K1259&gt;0,支出入力表!E1260,"")</f>
        <v/>
      </c>
      <c r="E1259" s="165" t="str">
        <f>IF(K1259&gt;0,支出入力表!F1260,"")</f>
        <v/>
      </c>
      <c r="F1259" s="164" t="str">
        <f>IF(K1259&gt;0,VLOOKUP(E1259,支出入力表!F1260:$M$2000,3,FALSE),"")</f>
        <v/>
      </c>
      <c r="G1259" s="164" t="str">
        <f>IF(K1259&gt;0,VLOOKUP(E1259,支出入力表!F1260:$M$2000,4,FALSE),"")</f>
        <v/>
      </c>
      <c r="H1259" s="166" t="str">
        <f>IF(K1259&gt;0,VLOOKUP(E1259,支出入力表!F1260:$M$2000,5,FALSE),"")</f>
        <v/>
      </c>
      <c r="I1259" s="168" t="str">
        <f t="shared" si="39"/>
        <v/>
      </c>
      <c r="K1259">
        <f t="shared" si="40"/>
        <v>0</v>
      </c>
      <c r="L1259">
        <f>IF(+支出入力表!M1260="",0,+支出入力表!M1260)</f>
        <v>0</v>
      </c>
      <c r="M1259">
        <f>IF(支出入力表!S1260="",0,支出入力表!S1260)</f>
        <v>0</v>
      </c>
    </row>
    <row r="1260" spans="2:13" x14ac:dyDescent="0.55000000000000004">
      <c r="B1260" s="163" t="str">
        <f>IF(K1260&gt;0,支出入力表!A1261,"")</f>
        <v/>
      </c>
      <c r="C1260" s="164" t="str">
        <f>IF(K1260&gt;0,支出入力表!C1261,"")</f>
        <v/>
      </c>
      <c r="D1260" s="165" t="str">
        <f>IF(K1260&gt;0,支出入力表!E1261,"")</f>
        <v/>
      </c>
      <c r="E1260" s="165" t="str">
        <f>IF(K1260&gt;0,支出入力表!F1261,"")</f>
        <v/>
      </c>
      <c r="F1260" s="164" t="str">
        <f>IF(K1260&gt;0,VLOOKUP(E1260,支出入力表!F1261:$M$2000,3,FALSE),"")</f>
        <v/>
      </c>
      <c r="G1260" s="164" t="str">
        <f>IF(K1260&gt;0,VLOOKUP(E1260,支出入力表!F1261:$M$2000,4,FALSE),"")</f>
        <v/>
      </c>
      <c r="H1260" s="166" t="str">
        <f>IF(K1260&gt;0,VLOOKUP(E1260,支出入力表!F1261:$M$2000,5,FALSE),"")</f>
        <v/>
      </c>
      <c r="I1260" s="168" t="str">
        <f t="shared" si="39"/>
        <v/>
      </c>
      <c r="K1260">
        <f t="shared" si="40"/>
        <v>0</v>
      </c>
      <c r="L1260">
        <f>IF(+支出入力表!M1261="",0,+支出入力表!M1261)</f>
        <v>0</v>
      </c>
      <c r="M1260">
        <f>IF(支出入力表!S1261="",0,支出入力表!S1261)</f>
        <v>0</v>
      </c>
    </row>
    <row r="1261" spans="2:13" x14ac:dyDescent="0.55000000000000004">
      <c r="B1261" s="163" t="str">
        <f>IF(K1261&gt;0,支出入力表!A1262,"")</f>
        <v/>
      </c>
      <c r="C1261" s="164" t="str">
        <f>IF(K1261&gt;0,支出入力表!C1262,"")</f>
        <v/>
      </c>
      <c r="D1261" s="165" t="str">
        <f>IF(K1261&gt;0,支出入力表!E1262,"")</f>
        <v/>
      </c>
      <c r="E1261" s="165" t="str">
        <f>IF(K1261&gt;0,支出入力表!F1262,"")</f>
        <v/>
      </c>
      <c r="F1261" s="164" t="str">
        <f>IF(K1261&gt;0,VLOOKUP(E1261,支出入力表!F1262:$M$2000,3,FALSE),"")</f>
        <v/>
      </c>
      <c r="G1261" s="164" t="str">
        <f>IF(K1261&gt;0,VLOOKUP(E1261,支出入力表!F1262:$M$2000,4,FALSE),"")</f>
        <v/>
      </c>
      <c r="H1261" s="166" t="str">
        <f>IF(K1261&gt;0,VLOOKUP(E1261,支出入力表!F1262:$M$2000,5,FALSE),"")</f>
        <v/>
      </c>
      <c r="I1261" s="168" t="str">
        <f t="shared" si="39"/>
        <v/>
      </c>
      <c r="K1261">
        <f t="shared" si="40"/>
        <v>0</v>
      </c>
      <c r="L1261">
        <f>IF(+支出入力表!M1262="",0,+支出入力表!M1262)</f>
        <v>0</v>
      </c>
      <c r="M1261">
        <f>IF(支出入力表!S1262="",0,支出入力表!S1262)</f>
        <v>0</v>
      </c>
    </row>
    <row r="1262" spans="2:13" x14ac:dyDescent="0.55000000000000004">
      <c r="B1262" s="163" t="str">
        <f>IF(K1262&gt;0,支出入力表!A1263,"")</f>
        <v/>
      </c>
      <c r="C1262" s="164" t="str">
        <f>IF(K1262&gt;0,支出入力表!C1263,"")</f>
        <v/>
      </c>
      <c r="D1262" s="165" t="str">
        <f>IF(K1262&gt;0,支出入力表!E1263,"")</f>
        <v/>
      </c>
      <c r="E1262" s="165" t="str">
        <f>IF(K1262&gt;0,支出入力表!F1263,"")</f>
        <v/>
      </c>
      <c r="F1262" s="164" t="str">
        <f>IF(K1262&gt;0,VLOOKUP(E1262,支出入力表!F1263:$M$2000,3,FALSE),"")</f>
        <v/>
      </c>
      <c r="G1262" s="164" t="str">
        <f>IF(K1262&gt;0,VLOOKUP(E1262,支出入力表!F1263:$M$2000,4,FALSE),"")</f>
        <v/>
      </c>
      <c r="H1262" s="166" t="str">
        <f>IF(K1262&gt;0,VLOOKUP(E1262,支出入力表!F1263:$M$2000,5,FALSE),"")</f>
        <v/>
      </c>
      <c r="I1262" s="168" t="str">
        <f t="shared" si="39"/>
        <v/>
      </c>
      <c r="K1262">
        <f t="shared" si="40"/>
        <v>0</v>
      </c>
      <c r="L1262">
        <f>IF(+支出入力表!M1263="",0,+支出入力表!M1263)</f>
        <v>0</v>
      </c>
      <c r="M1262">
        <f>IF(支出入力表!S1263="",0,支出入力表!S1263)</f>
        <v>0</v>
      </c>
    </row>
    <row r="1263" spans="2:13" x14ac:dyDescent="0.55000000000000004">
      <c r="B1263" s="163" t="str">
        <f>IF(K1263&gt;0,支出入力表!A1264,"")</f>
        <v/>
      </c>
      <c r="C1263" s="164" t="str">
        <f>IF(K1263&gt;0,支出入力表!C1264,"")</f>
        <v/>
      </c>
      <c r="D1263" s="165" t="str">
        <f>IF(K1263&gt;0,支出入力表!E1264,"")</f>
        <v/>
      </c>
      <c r="E1263" s="165" t="str">
        <f>IF(K1263&gt;0,支出入力表!F1264,"")</f>
        <v/>
      </c>
      <c r="F1263" s="164" t="str">
        <f>IF(K1263&gt;0,VLOOKUP(E1263,支出入力表!F1264:$M$2000,3,FALSE),"")</f>
        <v/>
      </c>
      <c r="G1263" s="164" t="str">
        <f>IF(K1263&gt;0,VLOOKUP(E1263,支出入力表!F1264:$M$2000,4,FALSE),"")</f>
        <v/>
      </c>
      <c r="H1263" s="166" t="str">
        <f>IF(K1263&gt;0,VLOOKUP(E1263,支出入力表!F1264:$M$2000,5,FALSE),"")</f>
        <v/>
      </c>
      <c r="I1263" s="168" t="str">
        <f t="shared" si="39"/>
        <v/>
      </c>
      <c r="K1263">
        <f t="shared" si="40"/>
        <v>0</v>
      </c>
      <c r="L1263">
        <f>IF(+支出入力表!M1264="",0,+支出入力表!M1264)</f>
        <v>0</v>
      </c>
      <c r="M1263">
        <f>IF(支出入力表!S1264="",0,支出入力表!S1264)</f>
        <v>0</v>
      </c>
    </row>
    <row r="1264" spans="2:13" x14ac:dyDescent="0.55000000000000004">
      <c r="B1264" s="163" t="str">
        <f>IF(K1264&gt;0,支出入力表!A1265,"")</f>
        <v/>
      </c>
      <c r="C1264" s="164" t="str">
        <f>IF(K1264&gt;0,支出入力表!C1265,"")</f>
        <v/>
      </c>
      <c r="D1264" s="165" t="str">
        <f>IF(K1264&gt;0,支出入力表!E1265,"")</f>
        <v/>
      </c>
      <c r="E1264" s="165" t="str">
        <f>IF(K1264&gt;0,支出入力表!F1265,"")</f>
        <v/>
      </c>
      <c r="F1264" s="164" t="str">
        <f>IF(K1264&gt;0,VLOOKUP(E1264,支出入力表!F1265:$M$2000,3,FALSE),"")</f>
        <v/>
      </c>
      <c r="G1264" s="164" t="str">
        <f>IF(K1264&gt;0,VLOOKUP(E1264,支出入力表!F1265:$M$2000,4,FALSE),"")</f>
        <v/>
      </c>
      <c r="H1264" s="166" t="str">
        <f>IF(K1264&gt;0,VLOOKUP(E1264,支出入力表!F1265:$M$2000,5,FALSE),"")</f>
        <v/>
      </c>
      <c r="I1264" s="168" t="str">
        <f t="shared" si="39"/>
        <v/>
      </c>
      <c r="K1264">
        <f t="shared" si="40"/>
        <v>0</v>
      </c>
      <c r="L1264">
        <f>IF(+支出入力表!M1265="",0,+支出入力表!M1265)</f>
        <v>0</v>
      </c>
      <c r="M1264">
        <f>IF(支出入力表!S1265="",0,支出入力表!S1265)</f>
        <v>0</v>
      </c>
    </row>
    <row r="1265" spans="2:13" x14ac:dyDescent="0.55000000000000004">
      <c r="B1265" s="163" t="str">
        <f>IF(K1265&gt;0,支出入力表!A1266,"")</f>
        <v/>
      </c>
      <c r="C1265" s="164" t="str">
        <f>IF(K1265&gt;0,支出入力表!C1266,"")</f>
        <v/>
      </c>
      <c r="D1265" s="165" t="str">
        <f>IF(K1265&gt;0,支出入力表!E1266,"")</f>
        <v/>
      </c>
      <c r="E1265" s="165" t="str">
        <f>IF(K1265&gt;0,支出入力表!F1266,"")</f>
        <v/>
      </c>
      <c r="F1265" s="164" t="str">
        <f>IF(K1265&gt;0,VLOOKUP(E1265,支出入力表!F1266:$M$2000,3,FALSE),"")</f>
        <v/>
      </c>
      <c r="G1265" s="164" t="str">
        <f>IF(K1265&gt;0,VLOOKUP(E1265,支出入力表!F1266:$M$2000,4,FALSE),"")</f>
        <v/>
      </c>
      <c r="H1265" s="166" t="str">
        <f>IF(K1265&gt;0,VLOOKUP(E1265,支出入力表!F1266:$M$2000,5,FALSE),"")</f>
        <v/>
      </c>
      <c r="I1265" s="168" t="str">
        <f t="shared" si="39"/>
        <v/>
      </c>
      <c r="K1265">
        <f t="shared" si="40"/>
        <v>0</v>
      </c>
      <c r="L1265">
        <f>IF(+支出入力表!M1266="",0,+支出入力表!M1266)</f>
        <v>0</v>
      </c>
      <c r="M1265">
        <f>IF(支出入力表!S1266="",0,支出入力表!S1266)</f>
        <v>0</v>
      </c>
    </row>
    <row r="1266" spans="2:13" x14ac:dyDescent="0.55000000000000004">
      <c r="B1266" s="163" t="str">
        <f>IF(K1266&gt;0,支出入力表!A1267,"")</f>
        <v/>
      </c>
      <c r="C1266" s="164" t="str">
        <f>IF(K1266&gt;0,支出入力表!C1267,"")</f>
        <v/>
      </c>
      <c r="D1266" s="165" t="str">
        <f>IF(K1266&gt;0,支出入力表!E1267,"")</f>
        <v/>
      </c>
      <c r="E1266" s="165" t="str">
        <f>IF(K1266&gt;0,支出入力表!F1267,"")</f>
        <v/>
      </c>
      <c r="F1266" s="164" t="str">
        <f>IF(K1266&gt;0,VLOOKUP(E1266,支出入力表!F1267:$M$2000,3,FALSE),"")</f>
        <v/>
      </c>
      <c r="G1266" s="164" t="str">
        <f>IF(K1266&gt;0,VLOOKUP(E1266,支出入力表!F1267:$M$2000,4,FALSE),"")</f>
        <v/>
      </c>
      <c r="H1266" s="166" t="str">
        <f>IF(K1266&gt;0,VLOOKUP(E1266,支出入力表!F1267:$M$2000,5,FALSE),"")</f>
        <v/>
      </c>
      <c r="I1266" s="168" t="str">
        <f t="shared" si="39"/>
        <v/>
      </c>
      <c r="K1266">
        <f t="shared" si="40"/>
        <v>0</v>
      </c>
      <c r="L1266">
        <f>IF(+支出入力表!M1267="",0,+支出入力表!M1267)</f>
        <v>0</v>
      </c>
      <c r="M1266">
        <f>IF(支出入力表!S1267="",0,支出入力表!S1267)</f>
        <v>0</v>
      </c>
    </row>
    <row r="1267" spans="2:13" x14ac:dyDescent="0.55000000000000004">
      <c r="B1267" s="163" t="str">
        <f>IF(K1267&gt;0,支出入力表!A1268,"")</f>
        <v/>
      </c>
      <c r="C1267" s="164" t="str">
        <f>IF(K1267&gt;0,支出入力表!C1268,"")</f>
        <v/>
      </c>
      <c r="D1267" s="165" t="str">
        <f>IF(K1267&gt;0,支出入力表!E1268,"")</f>
        <v/>
      </c>
      <c r="E1267" s="165" t="str">
        <f>IF(K1267&gt;0,支出入力表!F1268,"")</f>
        <v/>
      </c>
      <c r="F1267" s="164" t="str">
        <f>IF(K1267&gt;0,VLOOKUP(E1267,支出入力表!F1268:$M$2000,3,FALSE),"")</f>
        <v/>
      </c>
      <c r="G1267" s="164" t="str">
        <f>IF(K1267&gt;0,VLOOKUP(E1267,支出入力表!F1268:$M$2000,4,FALSE),"")</f>
        <v/>
      </c>
      <c r="H1267" s="166" t="str">
        <f>IF(K1267&gt;0,VLOOKUP(E1267,支出入力表!F1268:$M$2000,5,FALSE),"")</f>
        <v/>
      </c>
      <c r="I1267" s="168" t="str">
        <f t="shared" si="39"/>
        <v/>
      </c>
      <c r="K1267">
        <f t="shared" si="40"/>
        <v>0</v>
      </c>
      <c r="L1267">
        <f>IF(+支出入力表!M1268="",0,+支出入力表!M1268)</f>
        <v>0</v>
      </c>
      <c r="M1267">
        <f>IF(支出入力表!S1268="",0,支出入力表!S1268)</f>
        <v>0</v>
      </c>
    </row>
    <row r="1268" spans="2:13" x14ac:dyDescent="0.55000000000000004">
      <c r="B1268" s="163" t="str">
        <f>IF(K1268&gt;0,支出入力表!A1269,"")</f>
        <v/>
      </c>
      <c r="C1268" s="164" t="str">
        <f>IF(K1268&gt;0,支出入力表!C1269,"")</f>
        <v/>
      </c>
      <c r="D1268" s="165" t="str">
        <f>IF(K1268&gt;0,支出入力表!E1269,"")</f>
        <v/>
      </c>
      <c r="E1268" s="165" t="str">
        <f>IF(K1268&gt;0,支出入力表!F1269,"")</f>
        <v/>
      </c>
      <c r="F1268" s="164" t="str">
        <f>IF(K1268&gt;0,VLOOKUP(E1268,支出入力表!F1269:$M$2000,3,FALSE),"")</f>
        <v/>
      </c>
      <c r="G1268" s="164" t="str">
        <f>IF(K1268&gt;0,VLOOKUP(E1268,支出入力表!F1269:$M$2000,4,FALSE),"")</f>
        <v/>
      </c>
      <c r="H1268" s="166" t="str">
        <f>IF(K1268&gt;0,VLOOKUP(E1268,支出入力表!F1269:$M$2000,5,FALSE),"")</f>
        <v/>
      </c>
      <c r="I1268" s="168" t="str">
        <f t="shared" si="39"/>
        <v/>
      </c>
      <c r="K1268">
        <f t="shared" si="40"/>
        <v>0</v>
      </c>
      <c r="L1268">
        <f>IF(+支出入力表!M1269="",0,+支出入力表!M1269)</f>
        <v>0</v>
      </c>
      <c r="M1268">
        <f>IF(支出入力表!S1269="",0,支出入力表!S1269)</f>
        <v>0</v>
      </c>
    </row>
    <row r="1269" spans="2:13" x14ac:dyDescent="0.55000000000000004">
      <c r="B1269" s="163" t="str">
        <f>IF(K1269&gt;0,支出入力表!A1270,"")</f>
        <v/>
      </c>
      <c r="C1269" s="164" t="str">
        <f>IF(K1269&gt;0,支出入力表!C1270,"")</f>
        <v/>
      </c>
      <c r="D1269" s="165" t="str">
        <f>IF(K1269&gt;0,支出入力表!E1270,"")</f>
        <v/>
      </c>
      <c r="E1269" s="165" t="str">
        <f>IF(K1269&gt;0,支出入力表!F1270,"")</f>
        <v/>
      </c>
      <c r="F1269" s="164" t="str">
        <f>IF(K1269&gt;0,VLOOKUP(E1269,支出入力表!F1270:$M$2000,3,FALSE),"")</f>
        <v/>
      </c>
      <c r="G1269" s="164" t="str">
        <f>IF(K1269&gt;0,VLOOKUP(E1269,支出入力表!F1270:$M$2000,4,FALSE),"")</f>
        <v/>
      </c>
      <c r="H1269" s="166" t="str">
        <f>IF(K1269&gt;0,VLOOKUP(E1269,支出入力表!F1270:$M$2000,5,FALSE),"")</f>
        <v/>
      </c>
      <c r="I1269" s="168" t="str">
        <f t="shared" si="39"/>
        <v/>
      </c>
      <c r="K1269">
        <f t="shared" si="40"/>
        <v>0</v>
      </c>
      <c r="L1269">
        <f>IF(+支出入力表!M1270="",0,+支出入力表!M1270)</f>
        <v>0</v>
      </c>
      <c r="M1269">
        <f>IF(支出入力表!S1270="",0,支出入力表!S1270)</f>
        <v>0</v>
      </c>
    </row>
    <row r="1270" spans="2:13" x14ac:dyDescent="0.55000000000000004">
      <c r="B1270" s="163" t="str">
        <f>IF(K1270&gt;0,支出入力表!A1271,"")</f>
        <v/>
      </c>
      <c r="C1270" s="164" t="str">
        <f>IF(K1270&gt;0,支出入力表!C1271,"")</f>
        <v/>
      </c>
      <c r="D1270" s="165" t="str">
        <f>IF(K1270&gt;0,支出入力表!E1271,"")</f>
        <v/>
      </c>
      <c r="E1270" s="165" t="str">
        <f>IF(K1270&gt;0,支出入力表!F1271,"")</f>
        <v/>
      </c>
      <c r="F1270" s="164" t="str">
        <f>IF(K1270&gt;0,VLOOKUP(E1270,支出入力表!F1271:$M$2000,3,FALSE),"")</f>
        <v/>
      </c>
      <c r="G1270" s="164" t="str">
        <f>IF(K1270&gt;0,VLOOKUP(E1270,支出入力表!F1271:$M$2000,4,FALSE),"")</f>
        <v/>
      </c>
      <c r="H1270" s="166" t="str">
        <f>IF(K1270&gt;0,VLOOKUP(E1270,支出入力表!F1271:$M$2000,5,FALSE),"")</f>
        <v/>
      </c>
      <c r="I1270" s="168" t="str">
        <f t="shared" si="39"/>
        <v/>
      </c>
      <c r="K1270">
        <f t="shared" si="40"/>
        <v>0</v>
      </c>
      <c r="L1270">
        <f>IF(+支出入力表!M1271="",0,+支出入力表!M1271)</f>
        <v>0</v>
      </c>
      <c r="M1270">
        <f>IF(支出入力表!S1271="",0,支出入力表!S1271)</f>
        <v>0</v>
      </c>
    </row>
    <row r="1271" spans="2:13" x14ac:dyDescent="0.55000000000000004">
      <c r="B1271" s="163" t="str">
        <f>IF(K1271&gt;0,支出入力表!A1272,"")</f>
        <v/>
      </c>
      <c r="C1271" s="164" t="str">
        <f>IF(K1271&gt;0,支出入力表!C1272,"")</f>
        <v/>
      </c>
      <c r="D1271" s="165" t="str">
        <f>IF(K1271&gt;0,支出入力表!E1272,"")</f>
        <v/>
      </c>
      <c r="E1271" s="165" t="str">
        <f>IF(K1271&gt;0,支出入力表!F1272,"")</f>
        <v/>
      </c>
      <c r="F1271" s="164" t="str">
        <f>IF(K1271&gt;0,VLOOKUP(E1271,支出入力表!F1272:$M$2000,3,FALSE),"")</f>
        <v/>
      </c>
      <c r="G1271" s="164" t="str">
        <f>IF(K1271&gt;0,VLOOKUP(E1271,支出入力表!F1272:$M$2000,4,FALSE),"")</f>
        <v/>
      </c>
      <c r="H1271" s="166" t="str">
        <f>IF(K1271&gt;0,VLOOKUP(E1271,支出入力表!F1272:$M$2000,5,FALSE),"")</f>
        <v/>
      </c>
      <c r="I1271" s="168" t="str">
        <f t="shared" si="39"/>
        <v/>
      </c>
      <c r="K1271">
        <f t="shared" si="40"/>
        <v>0</v>
      </c>
      <c r="L1271">
        <f>IF(+支出入力表!M1272="",0,+支出入力表!M1272)</f>
        <v>0</v>
      </c>
      <c r="M1271">
        <f>IF(支出入力表!S1272="",0,支出入力表!S1272)</f>
        <v>0</v>
      </c>
    </row>
    <row r="1272" spans="2:13" x14ac:dyDescent="0.55000000000000004">
      <c r="B1272" s="163" t="str">
        <f>IF(K1272&gt;0,支出入力表!A1273,"")</f>
        <v/>
      </c>
      <c r="C1272" s="164" t="str">
        <f>IF(K1272&gt;0,支出入力表!C1273,"")</f>
        <v/>
      </c>
      <c r="D1272" s="165" t="str">
        <f>IF(K1272&gt;0,支出入力表!E1273,"")</f>
        <v/>
      </c>
      <c r="E1272" s="165" t="str">
        <f>IF(K1272&gt;0,支出入力表!F1273,"")</f>
        <v/>
      </c>
      <c r="F1272" s="164" t="str">
        <f>IF(K1272&gt;0,VLOOKUP(E1272,支出入力表!F1273:$M$2000,3,FALSE),"")</f>
        <v/>
      </c>
      <c r="G1272" s="164" t="str">
        <f>IF(K1272&gt;0,VLOOKUP(E1272,支出入力表!F1273:$M$2000,4,FALSE),"")</f>
        <v/>
      </c>
      <c r="H1272" s="166" t="str">
        <f>IF(K1272&gt;0,VLOOKUP(E1272,支出入力表!F1273:$M$2000,5,FALSE),"")</f>
        <v/>
      </c>
      <c r="I1272" s="168" t="str">
        <f t="shared" si="39"/>
        <v/>
      </c>
      <c r="K1272">
        <f t="shared" si="40"/>
        <v>0</v>
      </c>
      <c r="L1272">
        <f>IF(+支出入力表!M1273="",0,+支出入力表!M1273)</f>
        <v>0</v>
      </c>
      <c r="M1272">
        <f>IF(支出入力表!S1273="",0,支出入力表!S1273)</f>
        <v>0</v>
      </c>
    </row>
    <row r="1273" spans="2:13" x14ac:dyDescent="0.55000000000000004">
      <c r="B1273" s="163" t="str">
        <f>IF(K1273&gt;0,支出入力表!A1274,"")</f>
        <v/>
      </c>
      <c r="C1273" s="164" t="str">
        <f>IF(K1273&gt;0,支出入力表!C1274,"")</f>
        <v/>
      </c>
      <c r="D1273" s="165" t="str">
        <f>IF(K1273&gt;0,支出入力表!E1274,"")</f>
        <v/>
      </c>
      <c r="E1273" s="165" t="str">
        <f>IF(K1273&gt;0,支出入力表!F1274,"")</f>
        <v/>
      </c>
      <c r="F1273" s="164" t="str">
        <f>IF(K1273&gt;0,VLOOKUP(E1273,支出入力表!F1274:$M$2000,3,FALSE),"")</f>
        <v/>
      </c>
      <c r="G1273" s="164" t="str">
        <f>IF(K1273&gt;0,VLOOKUP(E1273,支出入力表!F1274:$M$2000,4,FALSE),"")</f>
        <v/>
      </c>
      <c r="H1273" s="166" t="str">
        <f>IF(K1273&gt;0,VLOOKUP(E1273,支出入力表!F1274:$M$2000,5,FALSE),"")</f>
        <v/>
      </c>
      <c r="I1273" s="168" t="str">
        <f t="shared" si="39"/>
        <v/>
      </c>
      <c r="K1273">
        <f t="shared" si="40"/>
        <v>0</v>
      </c>
      <c r="L1273">
        <f>IF(+支出入力表!M1274="",0,+支出入力表!M1274)</f>
        <v>0</v>
      </c>
      <c r="M1273">
        <f>IF(支出入力表!S1274="",0,支出入力表!S1274)</f>
        <v>0</v>
      </c>
    </row>
    <row r="1274" spans="2:13" x14ac:dyDescent="0.55000000000000004">
      <c r="B1274" s="163" t="str">
        <f>IF(K1274&gt;0,支出入力表!A1275,"")</f>
        <v/>
      </c>
      <c r="C1274" s="164" t="str">
        <f>IF(K1274&gt;0,支出入力表!C1275,"")</f>
        <v/>
      </c>
      <c r="D1274" s="165" t="str">
        <f>IF(K1274&gt;0,支出入力表!E1275,"")</f>
        <v/>
      </c>
      <c r="E1274" s="165" t="str">
        <f>IF(K1274&gt;0,支出入力表!F1275,"")</f>
        <v/>
      </c>
      <c r="F1274" s="164" t="str">
        <f>IF(K1274&gt;0,VLOOKUP(E1274,支出入力表!F1275:$M$2000,3,FALSE),"")</f>
        <v/>
      </c>
      <c r="G1274" s="164" t="str">
        <f>IF(K1274&gt;0,VLOOKUP(E1274,支出入力表!F1275:$M$2000,4,FALSE),"")</f>
        <v/>
      </c>
      <c r="H1274" s="166" t="str">
        <f>IF(K1274&gt;0,VLOOKUP(E1274,支出入力表!F1275:$M$2000,5,FALSE),"")</f>
        <v/>
      </c>
      <c r="I1274" s="168" t="str">
        <f t="shared" si="39"/>
        <v/>
      </c>
      <c r="K1274">
        <f t="shared" si="40"/>
        <v>0</v>
      </c>
      <c r="L1274">
        <f>IF(+支出入力表!M1275="",0,+支出入力表!M1275)</f>
        <v>0</v>
      </c>
      <c r="M1274">
        <f>IF(支出入力表!S1275="",0,支出入力表!S1275)</f>
        <v>0</v>
      </c>
    </row>
    <row r="1275" spans="2:13" x14ac:dyDescent="0.55000000000000004">
      <c r="B1275" s="163" t="str">
        <f>IF(K1275&gt;0,支出入力表!A1276,"")</f>
        <v/>
      </c>
      <c r="C1275" s="164" t="str">
        <f>IF(K1275&gt;0,支出入力表!C1276,"")</f>
        <v/>
      </c>
      <c r="D1275" s="165" t="str">
        <f>IF(K1275&gt;0,支出入力表!E1276,"")</f>
        <v/>
      </c>
      <c r="E1275" s="165" t="str">
        <f>IF(K1275&gt;0,支出入力表!F1276,"")</f>
        <v/>
      </c>
      <c r="F1275" s="164" t="str">
        <f>IF(K1275&gt;0,VLOOKUP(E1275,支出入力表!F1276:$M$2000,3,FALSE),"")</f>
        <v/>
      </c>
      <c r="G1275" s="164" t="str">
        <f>IF(K1275&gt;0,VLOOKUP(E1275,支出入力表!F1276:$M$2000,4,FALSE),"")</f>
        <v/>
      </c>
      <c r="H1275" s="166" t="str">
        <f>IF(K1275&gt;0,VLOOKUP(E1275,支出入力表!F1276:$M$2000,5,FALSE),"")</f>
        <v/>
      </c>
      <c r="I1275" s="168" t="str">
        <f t="shared" si="39"/>
        <v/>
      </c>
      <c r="K1275">
        <f t="shared" si="40"/>
        <v>0</v>
      </c>
      <c r="L1275">
        <f>IF(+支出入力表!M1276="",0,+支出入力表!M1276)</f>
        <v>0</v>
      </c>
      <c r="M1275">
        <f>IF(支出入力表!S1276="",0,支出入力表!S1276)</f>
        <v>0</v>
      </c>
    </row>
    <row r="1276" spans="2:13" x14ac:dyDescent="0.55000000000000004">
      <c r="B1276" s="163" t="str">
        <f>IF(K1276&gt;0,支出入力表!A1277,"")</f>
        <v/>
      </c>
      <c r="C1276" s="164" t="str">
        <f>IF(K1276&gt;0,支出入力表!C1277,"")</f>
        <v/>
      </c>
      <c r="D1276" s="165" t="str">
        <f>IF(K1276&gt;0,支出入力表!E1277,"")</f>
        <v/>
      </c>
      <c r="E1276" s="165" t="str">
        <f>IF(K1276&gt;0,支出入力表!F1277,"")</f>
        <v/>
      </c>
      <c r="F1276" s="164" t="str">
        <f>IF(K1276&gt;0,VLOOKUP(E1276,支出入力表!F1277:$M$2000,3,FALSE),"")</f>
        <v/>
      </c>
      <c r="G1276" s="164" t="str">
        <f>IF(K1276&gt;0,VLOOKUP(E1276,支出入力表!F1277:$M$2000,4,FALSE),"")</f>
        <v/>
      </c>
      <c r="H1276" s="166" t="str">
        <f>IF(K1276&gt;0,VLOOKUP(E1276,支出入力表!F1277:$M$2000,5,FALSE),"")</f>
        <v/>
      </c>
      <c r="I1276" s="168" t="str">
        <f t="shared" si="39"/>
        <v/>
      </c>
      <c r="K1276">
        <f t="shared" si="40"/>
        <v>0</v>
      </c>
      <c r="L1276">
        <f>IF(+支出入力表!M1277="",0,+支出入力表!M1277)</f>
        <v>0</v>
      </c>
      <c r="M1276">
        <f>IF(支出入力表!S1277="",0,支出入力表!S1277)</f>
        <v>0</v>
      </c>
    </row>
    <row r="1277" spans="2:13" x14ac:dyDescent="0.55000000000000004">
      <c r="B1277" s="163" t="str">
        <f>IF(K1277&gt;0,支出入力表!A1278,"")</f>
        <v/>
      </c>
      <c r="C1277" s="164" t="str">
        <f>IF(K1277&gt;0,支出入力表!C1278,"")</f>
        <v/>
      </c>
      <c r="D1277" s="165" t="str">
        <f>IF(K1277&gt;0,支出入力表!E1278,"")</f>
        <v/>
      </c>
      <c r="E1277" s="165" t="str">
        <f>IF(K1277&gt;0,支出入力表!F1278,"")</f>
        <v/>
      </c>
      <c r="F1277" s="164" t="str">
        <f>IF(K1277&gt;0,VLOOKUP(E1277,支出入力表!F1278:$M$2000,3,FALSE),"")</f>
        <v/>
      </c>
      <c r="G1277" s="164" t="str">
        <f>IF(K1277&gt;0,VLOOKUP(E1277,支出入力表!F1278:$M$2000,4,FALSE),"")</f>
        <v/>
      </c>
      <c r="H1277" s="166" t="str">
        <f>IF(K1277&gt;0,VLOOKUP(E1277,支出入力表!F1278:$M$2000,5,FALSE),"")</f>
        <v/>
      </c>
      <c r="I1277" s="168" t="str">
        <f t="shared" si="39"/>
        <v/>
      </c>
      <c r="K1277">
        <f t="shared" si="40"/>
        <v>0</v>
      </c>
      <c r="L1277">
        <f>IF(+支出入力表!M1278="",0,+支出入力表!M1278)</f>
        <v>0</v>
      </c>
      <c r="M1277">
        <f>IF(支出入力表!S1278="",0,支出入力表!S1278)</f>
        <v>0</v>
      </c>
    </row>
    <row r="1278" spans="2:13" x14ac:dyDescent="0.55000000000000004">
      <c r="B1278" s="163" t="str">
        <f>IF(K1278&gt;0,支出入力表!A1279,"")</f>
        <v/>
      </c>
      <c r="C1278" s="164" t="str">
        <f>IF(K1278&gt;0,支出入力表!C1279,"")</f>
        <v/>
      </c>
      <c r="D1278" s="165" t="str">
        <f>IF(K1278&gt;0,支出入力表!E1279,"")</f>
        <v/>
      </c>
      <c r="E1278" s="165" t="str">
        <f>IF(K1278&gt;0,支出入力表!F1279,"")</f>
        <v/>
      </c>
      <c r="F1278" s="164" t="str">
        <f>IF(K1278&gt;0,VLOOKUP(E1278,支出入力表!F1279:$M$2000,3,FALSE),"")</f>
        <v/>
      </c>
      <c r="G1278" s="164" t="str">
        <f>IF(K1278&gt;0,VLOOKUP(E1278,支出入力表!F1279:$M$2000,4,FALSE),"")</f>
        <v/>
      </c>
      <c r="H1278" s="166" t="str">
        <f>IF(K1278&gt;0,VLOOKUP(E1278,支出入力表!F1279:$M$2000,5,FALSE),"")</f>
        <v/>
      </c>
      <c r="I1278" s="168" t="str">
        <f t="shared" si="39"/>
        <v/>
      </c>
      <c r="K1278">
        <f t="shared" si="40"/>
        <v>0</v>
      </c>
      <c r="L1278">
        <f>IF(+支出入力表!M1279="",0,+支出入力表!M1279)</f>
        <v>0</v>
      </c>
      <c r="M1278">
        <f>IF(支出入力表!S1279="",0,支出入力表!S1279)</f>
        <v>0</v>
      </c>
    </row>
    <row r="1279" spans="2:13" x14ac:dyDescent="0.55000000000000004">
      <c r="B1279" s="163" t="str">
        <f>IF(K1279&gt;0,支出入力表!A1280,"")</f>
        <v/>
      </c>
      <c r="C1279" s="164" t="str">
        <f>IF(K1279&gt;0,支出入力表!C1280,"")</f>
        <v/>
      </c>
      <c r="D1279" s="165" t="str">
        <f>IF(K1279&gt;0,支出入力表!E1280,"")</f>
        <v/>
      </c>
      <c r="E1279" s="165" t="str">
        <f>IF(K1279&gt;0,支出入力表!F1280,"")</f>
        <v/>
      </c>
      <c r="F1279" s="164" t="str">
        <f>IF(K1279&gt;0,VLOOKUP(E1279,支出入力表!F1280:$M$2000,3,FALSE),"")</f>
        <v/>
      </c>
      <c r="G1279" s="164" t="str">
        <f>IF(K1279&gt;0,VLOOKUP(E1279,支出入力表!F1280:$M$2000,4,FALSE),"")</f>
        <v/>
      </c>
      <c r="H1279" s="166" t="str">
        <f>IF(K1279&gt;0,VLOOKUP(E1279,支出入力表!F1280:$M$2000,5,FALSE),"")</f>
        <v/>
      </c>
      <c r="I1279" s="168" t="str">
        <f t="shared" si="39"/>
        <v/>
      </c>
      <c r="K1279">
        <f t="shared" si="40"/>
        <v>0</v>
      </c>
      <c r="L1279">
        <f>IF(+支出入力表!M1280="",0,+支出入力表!M1280)</f>
        <v>0</v>
      </c>
      <c r="M1279">
        <f>IF(支出入力表!S1280="",0,支出入力表!S1280)</f>
        <v>0</v>
      </c>
    </row>
    <row r="1280" spans="2:13" x14ac:dyDescent="0.55000000000000004">
      <c r="B1280" s="163" t="str">
        <f>IF(K1280&gt;0,支出入力表!A1281,"")</f>
        <v/>
      </c>
      <c r="C1280" s="164" t="str">
        <f>IF(K1280&gt;0,支出入力表!C1281,"")</f>
        <v/>
      </c>
      <c r="D1280" s="165" t="str">
        <f>IF(K1280&gt;0,支出入力表!E1281,"")</f>
        <v/>
      </c>
      <c r="E1280" s="165" t="str">
        <f>IF(K1280&gt;0,支出入力表!F1281,"")</f>
        <v/>
      </c>
      <c r="F1280" s="164" t="str">
        <f>IF(K1280&gt;0,VLOOKUP(E1280,支出入力表!F1281:$M$2000,3,FALSE),"")</f>
        <v/>
      </c>
      <c r="G1280" s="164" t="str">
        <f>IF(K1280&gt;0,VLOOKUP(E1280,支出入力表!F1281:$M$2000,4,FALSE),"")</f>
        <v/>
      </c>
      <c r="H1280" s="166" t="str">
        <f>IF(K1280&gt;0,VLOOKUP(E1280,支出入力表!F1281:$M$2000,5,FALSE),"")</f>
        <v/>
      </c>
      <c r="I1280" s="168" t="str">
        <f t="shared" si="39"/>
        <v/>
      </c>
      <c r="K1280">
        <f t="shared" si="40"/>
        <v>0</v>
      </c>
      <c r="L1280">
        <f>IF(+支出入力表!M1281="",0,+支出入力表!M1281)</f>
        <v>0</v>
      </c>
      <c r="M1280">
        <f>IF(支出入力表!S1281="",0,支出入力表!S1281)</f>
        <v>0</v>
      </c>
    </row>
    <row r="1281" spans="2:13" x14ac:dyDescent="0.55000000000000004">
      <c r="B1281" s="163" t="str">
        <f>IF(K1281&gt;0,支出入力表!A1282,"")</f>
        <v/>
      </c>
      <c r="C1281" s="164" t="str">
        <f>IF(K1281&gt;0,支出入力表!C1282,"")</f>
        <v/>
      </c>
      <c r="D1281" s="165" t="str">
        <f>IF(K1281&gt;0,支出入力表!E1282,"")</f>
        <v/>
      </c>
      <c r="E1281" s="165" t="str">
        <f>IF(K1281&gt;0,支出入力表!F1282,"")</f>
        <v/>
      </c>
      <c r="F1281" s="164" t="str">
        <f>IF(K1281&gt;0,VLOOKUP(E1281,支出入力表!F1282:$M$2000,3,FALSE),"")</f>
        <v/>
      </c>
      <c r="G1281" s="164" t="str">
        <f>IF(K1281&gt;0,VLOOKUP(E1281,支出入力表!F1282:$M$2000,4,FALSE),"")</f>
        <v/>
      </c>
      <c r="H1281" s="166" t="str">
        <f>IF(K1281&gt;0,VLOOKUP(E1281,支出入力表!F1282:$M$2000,5,FALSE),"")</f>
        <v/>
      </c>
      <c r="I1281" s="168" t="str">
        <f t="shared" si="39"/>
        <v/>
      </c>
      <c r="K1281">
        <f t="shared" si="40"/>
        <v>0</v>
      </c>
      <c r="L1281">
        <f>IF(+支出入力表!M1282="",0,+支出入力表!M1282)</f>
        <v>0</v>
      </c>
      <c r="M1281">
        <f>IF(支出入力表!S1282="",0,支出入力表!S1282)</f>
        <v>0</v>
      </c>
    </row>
    <row r="1282" spans="2:13" x14ac:dyDescent="0.55000000000000004">
      <c r="B1282" s="163" t="str">
        <f>IF(K1282&gt;0,支出入力表!A1283,"")</f>
        <v/>
      </c>
      <c r="C1282" s="164" t="str">
        <f>IF(K1282&gt;0,支出入力表!C1283,"")</f>
        <v/>
      </c>
      <c r="D1282" s="165" t="str">
        <f>IF(K1282&gt;0,支出入力表!E1283,"")</f>
        <v/>
      </c>
      <c r="E1282" s="165" t="str">
        <f>IF(K1282&gt;0,支出入力表!F1283,"")</f>
        <v/>
      </c>
      <c r="F1282" s="164" t="str">
        <f>IF(K1282&gt;0,VLOOKUP(E1282,支出入力表!F1283:$M$2000,3,FALSE),"")</f>
        <v/>
      </c>
      <c r="G1282" s="164" t="str">
        <f>IF(K1282&gt;0,VLOOKUP(E1282,支出入力表!F1283:$M$2000,4,FALSE),"")</f>
        <v/>
      </c>
      <c r="H1282" s="166" t="str">
        <f>IF(K1282&gt;0,VLOOKUP(E1282,支出入力表!F1283:$M$2000,5,FALSE),"")</f>
        <v/>
      </c>
      <c r="I1282" s="168" t="str">
        <f t="shared" si="39"/>
        <v/>
      </c>
      <c r="K1282">
        <f t="shared" si="40"/>
        <v>0</v>
      </c>
      <c r="L1282">
        <f>IF(+支出入力表!M1283="",0,+支出入力表!M1283)</f>
        <v>0</v>
      </c>
      <c r="M1282">
        <f>IF(支出入力表!S1283="",0,支出入力表!S1283)</f>
        <v>0</v>
      </c>
    </row>
    <row r="1283" spans="2:13" x14ac:dyDescent="0.55000000000000004">
      <c r="B1283" s="163" t="str">
        <f>IF(K1283&gt;0,支出入力表!A1284,"")</f>
        <v/>
      </c>
      <c r="C1283" s="164" t="str">
        <f>IF(K1283&gt;0,支出入力表!C1284,"")</f>
        <v/>
      </c>
      <c r="D1283" s="165" t="str">
        <f>IF(K1283&gt;0,支出入力表!E1284,"")</f>
        <v/>
      </c>
      <c r="E1283" s="165" t="str">
        <f>IF(K1283&gt;0,支出入力表!F1284,"")</f>
        <v/>
      </c>
      <c r="F1283" s="164" t="str">
        <f>IF(K1283&gt;0,VLOOKUP(E1283,支出入力表!F1284:$M$2000,3,FALSE),"")</f>
        <v/>
      </c>
      <c r="G1283" s="164" t="str">
        <f>IF(K1283&gt;0,VLOOKUP(E1283,支出入力表!F1284:$M$2000,4,FALSE),"")</f>
        <v/>
      </c>
      <c r="H1283" s="166" t="str">
        <f>IF(K1283&gt;0,VLOOKUP(E1283,支出入力表!F1284:$M$2000,5,FALSE),"")</f>
        <v/>
      </c>
      <c r="I1283" s="168" t="str">
        <f t="shared" si="39"/>
        <v/>
      </c>
      <c r="K1283">
        <f t="shared" si="40"/>
        <v>0</v>
      </c>
      <c r="L1283">
        <f>IF(+支出入力表!M1284="",0,+支出入力表!M1284)</f>
        <v>0</v>
      </c>
      <c r="M1283">
        <f>IF(支出入力表!S1284="",0,支出入力表!S1284)</f>
        <v>0</v>
      </c>
    </row>
    <row r="1284" spans="2:13" x14ac:dyDescent="0.55000000000000004">
      <c r="B1284" s="163" t="str">
        <f>IF(K1284&gt;0,支出入力表!A1285,"")</f>
        <v/>
      </c>
      <c r="C1284" s="164" t="str">
        <f>IF(K1284&gt;0,支出入力表!C1285,"")</f>
        <v/>
      </c>
      <c r="D1284" s="165" t="str">
        <f>IF(K1284&gt;0,支出入力表!E1285,"")</f>
        <v/>
      </c>
      <c r="E1284" s="165" t="str">
        <f>IF(K1284&gt;0,支出入力表!F1285,"")</f>
        <v/>
      </c>
      <c r="F1284" s="164" t="str">
        <f>IF(K1284&gt;0,VLOOKUP(E1284,支出入力表!F1285:$M$2000,3,FALSE),"")</f>
        <v/>
      </c>
      <c r="G1284" s="164" t="str">
        <f>IF(K1284&gt;0,VLOOKUP(E1284,支出入力表!F1285:$M$2000,4,FALSE),"")</f>
        <v/>
      </c>
      <c r="H1284" s="166" t="str">
        <f>IF(K1284&gt;0,VLOOKUP(E1284,支出入力表!F1285:$M$2000,5,FALSE),"")</f>
        <v/>
      </c>
      <c r="I1284" s="168" t="str">
        <f t="shared" si="39"/>
        <v/>
      </c>
      <c r="K1284">
        <f t="shared" si="40"/>
        <v>0</v>
      </c>
      <c r="L1284">
        <f>IF(+支出入力表!M1285="",0,+支出入力表!M1285)</f>
        <v>0</v>
      </c>
      <c r="M1284">
        <f>IF(支出入力表!S1285="",0,支出入力表!S1285)</f>
        <v>0</v>
      </c>
    </row>
    <row r="1285" spans="2:13" x14ac:dyDescent="0.55000000000000004">
      <c r="B1285" s="163" t="str">
        <f>IF(K1285&gt;0,支出入力表!A1286,"")</f>
        <v/>
      </c>
      <c r="C1285" s="164" t="str">
        <f>IF(K1285&gt;0,支出入力表!C1286,"")</f>
        <v/>
      </c>
      <c r="D1285" s="165" t="str">
        <f>IF(K1285&gt;0,支出入力表!E1286,"")</f>
        <v/>
      </c>
      <c r="E1285" s="165" t="str">
        <f>IF(K1285&gt;0,支出入力表!F1286,"")</f>
        <v/>
      </c>
      <c r="F1285" s="164" t="str">
        <f>IF(K1285&gt;0,VLOOKUP(E1285,支出入力表!F1286:$M$2000,3,FALSE),"")</f>
        <v/>
      </c>
      <c r="G1285" s="164" t="str">
        <f>IF(K1285&gt;0,VLOOKUP(E1285,支出入力表!F1286:$M$2000,4,FALSE),"")</f>
        <v/>
      </c>
      <c r="H1285" s="166" t="str">
        <f>IF(K1285&gt;0,VLOOKUP(E1285,支出入力表!F1286:$M$2000,5,FALSE),"")</f>
        <v/>
      </c>
      <c r="I1285" s="168" t="str">
        <f t="shared" si="39"/>
        <v/>
      </c>
      <c r="K1285">
        <f t="shared" si="40"/>
        <v>0</v>
      </c>
      <c r="L1285">
        <f>IF(+支出入力表!M1286="",0,+支出入力表!M1286)</f>
        <v>0</v>
      </c>
      <c r="M1285">
        <f>IF(支出入力表!S1286="",0,支出入力表!S1286)</f>
        <v>0</v>
      </c>
    </row>
    <row r="1286" spans="2:13" x14ac:dyDescent="0.55000000000000004">
      <c r="B1286" s="163" t="str">
        <f>IF(K1286&gt;0,支出入力表!A1287,"")</f>
        <v/>
      </c>
      <c r="C1286" s="164" t="str">
        <f>IF(K1286&gt;0,支出入力表!C1287,"")</f>
        <v/>
      </c>
      <c r="D1286" s="165" t="str">
        <f>IF(K1286&gt;0,支出入力表!E1287,"")</f>
        <v/>
      </c>
      <c r="E1286" s="165" t="str">
        <f>IF(K1286&gt;0,支出入力表!F1287,"")</f>
        <v/>
      </c>
      <c r="F1286" s="164" t="str">
        <f>IF(K1286&gt;0,VLOOKUP(E1286,支出入力表!F1287:$M$2000,3,FALSE),"")</f>
        <v/>
      </c>
      <c r="G1286" s="164" t="str">
        <f>IF(K1286&gt;0,VLOOKUP(E1286,支出入力表!F1287:$M$2000,4,FALSE),"")</f>
        <v/>
      </c>
      <c r="H1286" s="166" t="str">
        <f>IF(K1286&gt;0,VLOOKUP(E1286,支出入力表!F1287:$M$2000,5,FALSE),"")</f>
        <v/>
      </c>
      <c r="I1286" s="168" t="str">
        <f t="shared" ref="I1286:I1349" si="41">IF(K1286&gt;0,K1286,"")</f>
        <v/>
      </c>
      <c r="K1286">
        <f t="shared" ref="K1286:K1349" si="42">+L1286+M1286</f>
        <v>0</v>
      </c>
      <c r="L1286">
        <f>IF(+支出入力表!M1287="",0,+支出入力表!M1287)</f>
        <v>0</v>
      </c>
      <c r="M1286">
        <f>IF(支出入力表!S1287="",0,支出入力表!S1287)</f>
        <v>0</v>
      </c>
    </row>
    <row r="1287" spans="2:13" x14ac:dyDescent="0.55000000000000004">
      <c r="B1287" s="163" t="str">
        <f>IF(K1287&gt;0,支出入力表!A1288,"")</f>
        <v/>
      </c>
      <c r="C1287" s="164" t="str">
        <f>IF(K1287&gt;0,支出入力表!C1288,"")</f>
        <v/>
      </c>
      <c r="D1287" s="165" t="str">
        <f>IF(K1287&gt;0,支出入力表!E1288,"")</f>
        <v/>
      </c>
      <c r="E1287" s="165" t="str">
        <f>IF(K1287&gt;0,支出入力表!F1288,"")</f>
        <v/>
      </c>
      <c r="F1287" s="164" t="str">
        <f>IF(K1287&gt;0,VLOOKUP(E1287,支出入力表!F1288:$M$2000,3,FALSE),"")</f>
        <v/>
      </c>
      <c r="G1287" s="164" t="str">
        <f>IF(K1287&gt;0,VLOOKUP(E1287,支出入力表!F1288:$M$2000,4,FALSE),"")</f>
        <v/>
      </c>
      <c r="H1287" s="166" t="str">
        <f>IF(K1287&gt;0,VLOOKUP(E1287,支出入力表!F1288:$M$2000,5,FALSE),"")</f>
        <v/>
      </c>
      <c r="I1287" s="168" t="str">
        <f t="shared" si="41"/>
        <v/>
      </c>
      <c r="K1287">
        <f t="shared" si="42"/>
        <v>0</v>
      </c>
      <c r="L1287">
        <f>IF(+支出入力表!M1288="",0,+支出入力表!M1288)</f>
        <v>0</v>
      </c>
      <c r="M1287">
        <f>IF(支出入力表!S1288="",0,支出入力表!S1288)</f>
        <v>0</v>
      </c>
    </row>
    <row r="1288" spans="2:13" x14ac:dyDescent="0.55000000000000004">
      <c r="B1288" s="163" t="str">
        <f>IF(K1288&gt;0,支出入力表!A1289,"")</f>
        <v/>
      </c>
      <c r="C1288" s="164" t="str">
        <f>IF(K1288&gt;0,支出入力表!C1289,"")</f>
        <v/>
      </c>
      <c r="D1288" s="165" t="str">
        <f>IF(K1288&gt;0,支出入力表!E1289,"")</f>
        <v/>
      </c>
      <c r="E1288" s="165" t="str">
        <f>IF(K1288&gt;0,支出入力表!F1289,"")</f>
        <v/>
      </c>
      <c r="F1288" s="164" t="str">
        <f>IF(K1288&gt;0,VLOOKUP(E1288,支出入力表!F1289:$M$2000,3,FALSE),"")</f>
        <v/>
      </c>
      <c r="G1288" s="164" t="str">
        <f>IF(K1288&gt;0,VLOOKUP(E1288,支出入力表!F1289:$M$2000,4,FALSE),"")</f>
        <v/>
      </c>
      <c r="H1288" s="166" t="str">
        <f>IF(K1288&gt;0,VLOOKUP(E1288,支出入力表!F1289:$M$2000,5,FALSE),"")</f>
        <v/>
      </c>
      <c r="I1288" s="168" t="str">
        <f t="shared" si="41"/>
        <v/>
      </c>
      <c r="K1288">
        <f t="shared" si="42"/>
        <v>0</v>
      </c>
      <c r="L1288">
        <f>IF(+支出入力表!M1289="",0,+支出入力表!M1289)</f>
        <v>0</v>
      </c>
      <c r="M1288">
        <f>IF(支出入力表!S1289="",0,支出入力表!S1289)</f>
        <v>0</v>
      </c>
    </row>
    <row r="1289" spans="2:13" x14ac:dyDescent="0.55000000000000004">
      <c r="B1289" s="163" t="str">
        <f>IF(K1289&gt;0,支出入力表!A1290,"")</f>
        <v/>
      </c>
      <c r="C1289" s="164" t="str">
        <f>IF(K1289&gt;0,支出入力表!C1290,"")</f>
        <v/>
      </c>
      <c r="D1289" s="165" t="str">
        <f>IF(K1289&gt;0,支出入力表!E1290,"")</f>
        <v/>
      </c>
      <c r="E1289" s="165" t="str">
        <f>IF(K1289&gt;0,支出入力表!F1290,"")</f>
        <v/>
      </c>
      <c r="F1289" s="164" t="str">
        <f>IF(K1289&gt;0,VLOOKUP(E1289,支出入力表!F1290:$M$2000,3,FALSE),"")</f>
        <v/>
      </c>
      <c r="G1289" s="164" t="str">
        <f>IF(K1289&gt;0,VLOOKUP(E1289,支出入力表!F1290:$M$2000,4,FALSE),"")</f>
        <v/>
      </c>
      <c r="H1289" s="166" t="str">
        <f>IF(K1289&gt;0,VLOOKUP(E1289,支出入力表!F1290:$M$2000,5,FALSE),"")</f>
        <v/>
      </c>
      <c r="I1289" s="168" t="str">
        <f t="shared" si="41"/>
        <v/>
      </c>
      <c r="K1289">
        <f t="shared" si="42"/>
        <v>0</v>
      </c>
      <c r="L1289">
        <f>IF(+支出入力表!M1290="",0,+支出入力表!M1290)</f>
        <v>0</v>
      </c>
      <c r="M1289">
        <f>IF(支出入力表!S1290="",0,支出入力表!S1290)</f>
        <v>0</v>
      </c>
    </row>
    <row r="1290" spans="2:13" x14ac:dyDescent="0.55000000000000004">
      <c r="B1290" s="163" t="str">
        <f>IF(K1290&gt;0,支出入力表!A1291,"")</f>
        <v/>
      </c>
      <c r="C1290" s="164" t="str">
        <f>IF(K1290&gt;0,支出入力表!C1291,"")</f>
        <v/>
      </c>
      <c r="D1290" s="165" t="str">
        <f>IF(K1290&gt;0,支出入力表!E1291,"")</f>
        <v/>
      </c>
      <c r="E1290" s="165" t="str">
        <f>IF(K1290&gt;0,支出入力表!F1291,"")</f>
        <v/>
      </c>
      <c r="F1290" s="164" t="str">
        <f>IF(K1290&gt;0,VLOOKUP(E1290,支出入力表!F1291:$M$2000,3,FALSE),"")</f>
        <v/>
      </c>
      <c r="G1290" s="164" t="str">
        <f>IF(K1290&gt;0,VLOOKUP(E1290,支出入力表!F1291:$M$2000,4,FALSE),"")</f>
        <v/>
      </c>
      <c r="H1290" s="166" t="str">
        <f>IF(K1290&gt;0,VLOOKUP(E1290,支出入力表!F1291:$M$2000,5,FALSE),"")</f>
        <v/>
      </c>
      <c r="I1290" s="168" t="str">
        <f t="shared" si="41"/>
        <v/>
      </c>
      <c r="K1290">
        <f t="shared" si="42"/>
        <v>0</v>
      </c>
      <c r="L1290">
        <f>IF(+支出入力表!M1291="",0,+支出入力表!M1291)</f>
        <v>0</v>
      </c>
      <c r="M1290">
        <f>IF(支出入力表!S1291="",0,支出入力表!S1291)</f>
        <v>0</v>
      </c>
    </row>
    <row r="1291" spans="2:13" x14ac:dyDescent="0.55000000000000004">
      <c r="B1291" s="163" t="str">
        <f>IF(K1291&gt;0,支出入力表!A1292,"")</f>
        <v/>
      </c>
      <c r="C1291" s="164" t="str">
        <f>IF(K1291&gt;0,支出入力表!C1292,"")</f>
        <v/>
      </c>
      <c r="D1291" s="165" t="str">
        <f>IF(K1291&gt;0,支出入力表!E1292,"")</f>
        <v/>
      </c>
      <c r="E1291" s="165" t="str">
        <f>IF(K1291&gt;0,支出入力表!F1292,"")</f>
        <v/>
      </c>
      <c r="F1291" s="164" t="str">
        <f>IF(K1291&gt;0,VLOOKUP(E1291,支出入力表!F1292:$M$2000,3,FALSE),"")</f>
        <v/>
      </c>
      <c r="G1291" s="164" t="str">
        <f>IF(K1291&gt;0,VLOOKUP(E1291,支出入力表!F1292:$M$2000,4,FALSE),"")</f>
        <v/>
      </c>
      <c r="H1291" s="166" t="str">
        <f>IF(K1291&gt;0,VLOOKUP(E1291,支出入力表!F1292:$M$2000,5,FALSE),"")</f>
        <v/>
      </c>
      <c r="I1291" s="168" t="str">
        <f t="shared" si="41"/>
        <v/>
      </c>
      <c r="K1291">
        <f t="shared" si="42"/>
        <v>0</v>
      </c>
      <c r="L1291">
        <f>IF(+支出入力表!M1292="",0,+支出入力表!M1292)</f>
        <v>0</v>
      </c>
      <c r="M1291">
        <f>IF(支出入力表!S1292="",0,支出入力表!S1292)</f>
        <v>0</v>
      </c>
    </row>
    <row r="1292" spans="2:13" x14ac:dyDescent="0.55000000000000004">
      <c r="B1292" s="163" t="str">
        <f>IF(K1292&gt;0,支出入力表!A1293,"")</f>
        <v/>
      </c>
      <c r="C1292" s="164" t="str">
        <f>IF(K1292&gt;0,支出入力表!C1293,"")</f>
        <v/>
      </c>
      <c r="D1292" s="165" t="str">
        <f>IF(K1292&gt;0,支出入力表!E1293,"")</f>
        <v/>
      </c>
      <c r="E1292" s="165" t="str">
        <f>IF(K1292&gt;0,支出入力表!F1293,"")</f>
        <v/>
      </c>
      <c r="F1292" s="164" t="str">
        <f>IF(K1292&gt;0,VLOOKUP(E1292,支出入力表!F1293:$M$2000,3,FALSE),"")</f>
        <v/>
      </c>
      <c r="G1292" s="164" t="str">
        <f>IF(K1292&gt;0,VLOOKUP(E1292,支出入力表!F1293:$M$2000,4,FALSE),"")</f>
        <v/>
      </c>
      <c r="H1292" s="166" t="str">
        <f>IF(K1292&gt;0,VLOOKUP(E1292,支出入力表!F1293:$M$2000,5,FALSE),"")</f>
        <v/>
      </c>
      <c r="I1292" s="168" t="str">
        <f t="shared" si="41"/>
        <v/>
      </c>
      <c r="K1292">
        <f t="shared" si="42"/>
        <v>0</v>
      </c>
      <c r="L1292">
        <f>IF(+支出入力表!M1293="",0,+支出入力表!M1293)</f>
        <v>0</v>
      </c>
      <c r="M1292">
        <f>IF(支出入力表!S1293="",0,支出入力表!S1293)</f>
        <v>0</v>
      </c>
    </row>
    <row r="1293" spans="2:13" x14ac:dyDescent="0.55000000000000004">
      <c r="B1293" s="163" t="str">
        <f>IF(K1293&gt;0,支出入力表!A1294,"")</f>
        <v/>
      </c>
      <c r="C1293" s="164" t="str">
        <f>IF(K1293&gt;0,支出入力表!C1294,"")</f>
        <v/>
      </c>
      <c r="D1293" s="165" t="str">
        <f>IF(K1293&gt;0,支出入力表!E1294,"")</f>
        <v/>
      </c>
      <c r="E1293" s="165" t="str">
        <f>IF(K1293&gt;0,支出入力表!F1294,"")</f>
        <v/>
      </c>
      <c r="F1293" s="164" t="str">
        <f>IF(K1293&gt;0,VLOOKUP(E1293,支出入力表!F1294:$M$2000,3,FALSE),"")</f>
        <v/>
      </c>
      <c r="G1293" s="164" t="str">
        <f>IF(K1293&gt;0,VLOOKUP(E1293,支出入力表!F1294:$M$2000,4,FALSE),"")</f>
        <v/>
      </c>
      <c r="H1293" s="166" t="str">
        <f>IF(K1293&gt;0,VLOOKUP(E1293,支出入力表!F1294:$M$2000,5,FALSE),"")</f>
        <v/>
      </c>
      <c r="I1293" s="168" t="str">
        <f t="shared" si="41"/>
        <v/>
      </c>
      <c r="K1293">
        <f t="shared" si="42"/>
        <v>0</v>
      </c>
      <c r="L1293">
        <f>IF(+支出入力表!M1294="",0,+支出入力表!M1294)</f>
        <v>0</v>
      </c>
      <c r="M1293">
        <f>IF(支出入力表!S1294="",0,支出入力表!S1294)</f>
        <v>0</v>
      </c>
    </row>
    <row r="1294" spans="2:13" x14ac:dyDescent="0.55000000000000004">
      <c r="B1294" s="163" t="str">
        <f>IF(K1294&gt;0,支出入力表!A1295,"")</f>
        <v/>
      </c>
      <c r="C1294" s="164" t="str">
        <f>IF(K1294&gt;0,支出入力表!C1295,"")</f>
        <v/>
      </c>
      <c r="D1294" s="165" t="str">
        <f>IF(K1294&gt;0,支出入力表!E1295,"")</f>
        <v/>
      </c>
      <c r="E1294" s="165" t="str">
        <f>IF(K1294&gt;0,支出入力表!F1295,"")</f>
        <v/>
      </c>
      <c r="F1294" s="164" t="str">
        <f>IF(K1294&gt;0,VLOOKUP(E1294,支出入力表!F1295:$M$2000,3,FALSE),"")</f>
        <v/>
      </c>
      <c r="G1294" s="164" t="str">
        <f>IF(K1294&gt;0,VLOOKUP(E1294,支出入力表!F1295:$M$2000,4,FALSE),"")</f>
        <v/>
      </c>
      <c r="H1294" s="166" t="str">
        <f>IF(K1294&gt;0,VLOOKUP(E1294,支出入力表!F1295:$M$2000,5,FALSE),"")</f>
        <v/>
      </c>
      <c r="I1294" s="168" t="str">
        <f t="shared" si="41"/>
        <v/>
      </c>
      <c r="K1294">
        <f t="shared" si="42"/>
        <v>0</v>
      </c>
      <c r="L1294">
        <f>IF(+支出入力表!M1295="",0,+支出入力表!M1295)</f>
        <v>0</v>
      </c>
      <c r="M1294">
        <f>IF(支出入力表!S1295="",0,支出入力表!S1295)</f>
        <v>0</v>
      </c>
    </row>
    <row r="1295" spans="2:13" x14ac:dyDescent="0.55000000000000004">
      <c r="B1295" s="163" t="str">
        <f>IF(K1295&gt;0,支出入力表!A1296,"")</f>
        <v/>
      </c>
      <c r="C1295" s="164" t="str">
        <f>IF(K1295&gt;0,支出入力表!C1296,"")</f>
        <v/>
      </c>
      <c r="D1295" s="165" t="str">
        <f>IF(K1295&gt;0,支出入力表!E1296,"")</f>
        <v/>
      </c>
      <c r="E1295" s="165" t="str">
        <f>IF(K1295&gt;0,支出入力表!F1296,"")</f>
        <v/>
      </c>
      <c r="F1295" s="164" t="str">
        <f>IF(K1295&gt;0,VLOOKUP(E1295,支出入力表!F1296:$M$2000,3,FALSE),"")</f>
        <v/>
      </c>
      <c r="G1295" s="164" t="str">
        <f>IF(K1295&gt;0,VLOOKUP(E1295,支出入力表!F1296:$M$2000,4,FALSE),"")</f>
        <v/>
      </c>
      <c r="H1295" s="166" t="str">
        <f>IF(K1295&gt;0,VLOOKUP(E1295,支出入力表!F1296:$M$2000,5,FALSE),"")</f>
        <v/>
      </c>
      <c r="I1295" s="168" t="str">
        <f t="shared" si="41"/>
        <v/>
      </c>
      <c r="K1295">
        <f t="shared" si="42"/>
        <v>0</v>
      </c>
      <c r="L1295">
        <f>IF(+支出入力表!M1296="",0,+支出入力表!M1296)</f>
        <v>0</v>
      </c>
      <c r="M1295">
        <f>IF(支出入力表!S1296="",0,支出入力表!S1296)</f>
        <v>0</v>
      </c>
    </row>
    <row r="1296" spans="2:13" x14ac:dyDescent="0.55000000000000004">
      <c r="B1296" s="163" t="str">
        <f>IF(K1296&gt;0,支出入力表!A1297,"")</f>
        <v/>
      </c>
      <c r="C1296" s="164" t="str">
        <f>IF(K1296&gt;0,支出入力表!C1297,"")</f>
        <v/>
      </c>
      <c r="D1296" s="165" t="str">
        <f>IF(K1296&gt;0,支出入力表!E1297,"")</f>
        <v/>
      </c>
      <c r="E1296" s="165" t="str">
        <f>IF(K1296&gt;0,支出入力表!F1297,"")</f>
        <v/>
      </c>
      <c r="F1296" s="164" t="str">
        <f>IF(K1296&gt;0,VLOOKUP(E1296,支出入力表!F1297:$M$2000,3,FALSE),"")</f>
        <v/>
      </c>
      <c r="G1296" s="164" t="str">
        <f>IF(K1296&gt;0,VLOOKUP(E1296,支出入力表!F1297:$M$2000,4,FALSE),"")</f>
        <v/>
      </c>
      <c r="H1296" s="166" t="str">
        <f>IF(K1296&gt;0,VLOOKUP(E1296,支出入力表!F1297:$M$2000,5,FALSE),"")</f>
        <v/>
      </c>
      <c r="I1296" s="168" t="str">
        <f t="shared" si="41"/>
        <v/>
      </c>
      <c r="K1296">
        <f t="shared" si="42"/>
        <v>0</v>
      </c>
      <c r="L1296">
        <f>IF(+支出入力表!M1297="",0,+支出入力表!M1297)</f>
        <v>0</v>
      </c>
      <c r="M1296">
        <f>IF(支出入力表!S1297="",0,支出入力表!S1297)</f>
        <v>0</v>
      </c>
    </row>
    <row r="1297" spans="2:13" x14ac:dyDescent="0.55000000000000004">
      <c r="B1297" s="163" t="str">
        <f>IF(K1297&gt;0,支出入力表!A1298,"")</f>
        <v/>
      </c>
      <c r="C1297" s="164" t="str">
        <f>IF(K1297&gt;0,支出入力表!C1298,"")</f>
        <v/>
      </c>
      <c r="D1297" s="165" t="str">
        <f>IF(K1297&gt;0,支出入力表!E1298,"")</f>
        <v/>
      </c>
      <c r="E1297" s="165" t="str">
        <f>IF(K1297&gt;0,支出入力表!F1298,"")</f>
        <v/>
      </c>
      <c r="F1297" s="164" t="str">
        <f>IF(K1297&gt;0,VLOOKUP(E1297,支出入力表!F1298:$M$2000,3,FALSE),"")</f>
        <v/>
      </c>
      <c r="G1297" s="164" t="str">
        <f>IF(K1297&gt;0,VLOOKUP(E1297,支出入力表!F1298:$M$2000,4,FALSE),"")</f>
        <v/>
      </c>
      <c r="H1297" s="166" t="str">
        <f>IF(K1297&gt;0,VLOOKUP(E1297,支出入力表!F1298:$M$2000,5,FALSE),"")</f>
        <v/>
      </c>
      <c r="I1297" s="168" t="str">
        <f t="shared" si="41"/>
        <v/>
      </c>
      <c r="K1297">
        <f t="shared" si="42"/>
        <v>0</v>
      </c>
      <c r="L1297">
        <f>IF(+支出入力表!M1298="",0,+支出入力表!M1298)</f>
        <v>0</v>
      </c>
      <c r="M1297">
        <f>IF(支出入力表!S1298="",0,支出入力表!S1298)</f>
        <v>0</v>
      </c>
    </row>
    <row r="1298" spans="2:13" x14ac:dyDescent="0.55000000000000004">
      <c r="B1298" s="163" t="str">
        <f>IF(K1298&gt;0,支出入力表!A1299,"")</f>
        <v/>
      </c>
      <c r="C1298" s="164" t="str">
        <f>IF(K1298&gt;0,支出入力表!C1299,"")</f>
        <v/>
      </c>
      <c r="D1298" s="165" t="str">
        <f>IF(K1298&gt;0,支出入力表!E1299,"")</f>
        <v/>
      </c>
      <c r="E1298" s="165" t="str">
        <f>IF(K1298&gt;0,支出入力表!F1299,"")</f>
        <v/>
      </c>
      <c r="F1298" s="164" t="str">
        <f>IF(K1298&gt;0,VLOOKUP(E1298,支出入力表!F1299:$M$2000,3,FALSE),"")</f>
        <v/>
      </c>
      <c r="G1298" s="164" t="str">
        <f>IF(K1298&gt;0,VLOOKUP(E1298,支出入力表!F1299:$M$2000,4,FALSE),"")</f>
        <v/>
      </c>
      <c r="H1298" s="166" t="str">
        <f>IF(K1298&gt;0,VLOOKUP(E1298,支出入力表!F1299:$M$2000,5,FALSE),"")</f>
        <v/>
      </c>
      <c r="I1298" s="168" t="str">
        <f t="shared" si="41"/>
        <v/>
      </c>
      <c r="K1298">
        <f t="shared" si="42"/>
        <v>0</v>
      </c>
      <c r="L1298">
        <f>IF(+支出入力表!M1299="",0,+支出入力表!M1299)</f>
        <v>0</v>
      </c>
      <c r="M1298">
        <f>IF(支出入力表!S1299="",0,支出入力表!S1299)</f>
        <v>0</v>
      </c>
    </row>
    <row r="1299" spans="2:13" x14ac:dyDescent="0.55000000000000004">
      <c r="B1299" s="163" t="str">
        <f>IF(K1299&gt;0,支出入力表!A1300,"")</f>
        <v/>
      </c>
      <c r="C1299" s="164" t="str">
        <f>IF(K1299&gt;0,支出入力表!C1300,"")</f>
        <v/>
      </c>
      <c r="D1299" s="165" t="str">
        <f>IF(K1299&gt;0,支出入力表!E1300,"")</f>
        <v/>
      </c>
      <c r="E1299" s="165" t="str">
        <f>IF(K1299&gt;0,支出入力表!F1300,"")</f>
        <v/>
      </c>
      <c r="F1299" s="164" t="str">
        <f>IF(K1299&gt;0,VLOOKUP(E1299,支出入力表!F1300:$M$2000,3,FALSE),"")</f>
        <v/>
      </c>
      <c r="G1299" s="164" t="str">
        <f>IF(K1299&gt;0,VLOOKUP(E1299,支出入力表!F1300:$M$2000,4,FALSE),"")</f>
        <v/>
      </c>
      <c r="H1299" s="166" t="str">
        <f>IF(K1299&gt;0,VLOOKUP(E1299,支出入力表!F1300:$M$2000,5,FALSE),"")</f>
        <v/>
      </c>
      <c r="I1299" s="168" t="str">
        <f t="shared" si="41"/>
        <v/>
      </c>
      <c r="K1299">
        <f t="shared" si="42"/>
        <v>0</v>
      </c>
      <c r="L1299">
        <f>IF(+支出入力表!M1300="",0,+支出入力表!M1300)</f>
        <v>0</v>
      </c>
      <c r="M1299">
        <f>IF(支出入力表!S1300="",0,支出入力表!S1300)</f>
        <v>0</v>
      </c>
    </row>
    <row r="1300" spans="2:13" x14ac:dyDescent="0.55000000000000004">
      <c r="B1300" s="163" t="str">
        <f>IF(K1300&gt;0,支出入力表!A1301,"")</f>
        <v/>
      </c>
      <c r="C1300" s="164" t="str">
        <f>IF(K1300&gt;0,支出入力表!C1301,"")</f>
        <v/>
      </c>
      <c r="D1300" s="165" t="str">
        <f>IF(K1300&gt;0,支出入力表!E1301,"")</f>
        <v/>
      </c>
      <c r="E1300" s="165" t="str">
        <f>IF(K1300&gt;0,支出入力表!F1301,"")</f>
        <v/>
      </c>
      <c r="F1300" s="164" t="str">
        <f>IF(K1300&gt;0,VLOOKUP(E1300,支出入力表!F1301:$M$2000,3,FALSE),"")</f>
        <v/>
      </c>
      <c r="G1300" s="164" t="str">
        <f>IF(K1300&gt;0,VLOOKUP(E1300,支出入力表!F1301:$M$2000,4,FALSE),"")</f>
        <v/>
      </c>
      <c r="H1300" s="166" t="str">
        <f>IF(K1300&gt;0,VLOOKUP(E1300,支出入力表!F1301:$M$2000,5,FALSE),"")</f>
        <v/>
      </c>
      <c r="I1300" s="168" t="str">
        <f t="shared" si="41"/>
        <v/>
      </c>
      <c r="K1300">
        <f t="shared" si="42"/>
        <v>0</v>
      </c>
      <c r="L1300">
        <f>IF(+支出入力表!M1301="",0,+支出入力表!M1301)</f>
        <v>0</v>
      </c>
      <c r="M1300">
        <f>IF(支出入力表!S1301="",0,支出入力表!S1301)</f>
        <v>0</v>
      </c>
    </row>
    <row r="1301" spans="2:13" x14ac:dyDescent="0.55000000000000004">
      <c r="B1301" s="163" t="str">
        <f>IF(K1301&gt;0,支出入力表!A1302,"")</f>
        <v/>
      </c>
      <c r="C1301" s="164" t="str">
        <f>IF(K1301&gt;0,支出入力表!C1302,"")</f>
        <v/>
      </c>
      <c r="D1301" s="165" t="str">
        <f>IF(K1301&gt;0,支出入力表!E1302,"")</f>
        <v/>
      </c>
      <c r="E1301" s="165" t="str">
        <f>IF(K1301&gt;0,支出入力表!F1302,"")</f>
        <v/>
      </c>
      <c r="F1301" s="164" t="str">
        <f>IF(K1301&gt;0,VLOOKUP(E1301,支出入力表!F1302:$M$2000,3,FALSE),"")</f>
        <v/>
      </c>
      <c r="G1301" s="164" t="str">
        <f>IF(K1301&gt;0,VLOOKUP(E1301,支出入力表!F1302:$M$2000,4,FALSE),"")</f>
        <v/>
      </c>
      <c r="H1301" s="166" t="str">
        <f>IF(K1301&gt;0,VLOOKUP(E1301,支出入力表!F1302:$M$2000,5,FALSE),"")</f>
        <v/>
      </c>
      <c r="I1301" s="168" t="str">
        <f t="shared" si="41"/>
        <v/>
      </c>
      <c r="K1301">
        <f t="shared" si="42"/>
        <v>0</v>
      </c>
      <c r="L1301">
        <f>IF(+支出入力表!M1302="",0,+支出入力表!M1302)</f>
        <v>0</v>
      </c>
      <c r="M1301">
        <f>IF(支出入力表!S1302="",0,支出入力表!S1302)</f>
        <v>0</v>
      </c>
    </row>
    <row r="1302" spans="2:13" x14ac:dyDescent="0.55000000000000004">
      <c r="B1302" s="163" t="str">
        <f>IF(K1302&gt;0,支出入力表!A1303,"")</f>
        <v/>
      </c>
      <c r="C1302" s="164" t="str">
        <f>IF(K1302&gt;0,支出入力表!C1303,"")</f>
        <v/>
      </c>
      <c r="D1302" s="165" t="str">
        <f>IF(K1302&gt;0,支出入力表!E1303,"")</f>
        <v/>
      </c>
      <c r="E1302" s="165" t="str">
        <f>IF(K1302&gt;0,支出入力表!F1303,"")</f>
        <v/>
      </c>
      <c r="F1302" s="164" t="str">
        <f>IF(K1302&gt;0,VLOOKUP(E1302,支出入力表!F1303:$M$2000,3,FALSE),"")</f>
        <v/>
      </c>
      <c r="G1302" s="164" t="str">
        <f>IF(K1302&gt;0,VLOOKUP(E1302,支出入力表!F1303:$M$2000,4,FALSE),"")</f>
        <v/>
      </c>
      <c r="H1302" s="166" t="str">
        <f>IF(K1302&gt;0,VLOOKUP(E1302,支出入力表!F1303:$M$2000,5,FALSE),"")</f>
        <v/>
      </c>
      <c r="I1302" s="168" t="str">
        <f t="shared" si="41"/>
        <v/>
      </c>
      <c r="K1302">
        <f t="shared" si="42"/>
        <v>0</v>
      </c>
      <c r="L1302">
        <f>IF(+支出入力表!M1303="",0,+支出入力表!M1303)</f>
        <v>0</v>
      </c>
      <c r="M1302">
        <f>IF(支出入力表!S1303="",0,支出入力表!S1303)</f>
        <v>0</v>
      </c>
    </row>
    <row r="1303" spans="2:13" x14ac:dyDescent="0.55000000000000004">
      <c r="B1303" s="163" t="str">
        <f>IF(K1303&gt;0,支出入力表!A1304,"")</f>
        <v/>
      </c>
      <c r="C1303" s="164" t="str">
        <f>IF(K1303&gt;0,支出入力表!C1304,"")</f>
        <v/>
      </c>
      <c r="D1303" s="165" t="str">
        <f>IF(K1303&gt;0,支出入力表!E1304,"")</f>
        <v/>
      </c>
      <c r="E1303" s="165" t="str">
        <f>IF(K1303&gt;0,支出入力表!F1304,"")</f>
        <v/>
      </c>
      <c r="F1303" s="164" t="str">
        <f>IF(K1303&gt;0,VLOOKUP(E1303,支出入力表!F1304:$M$2000,3,FALSE),"")</f>
        <v/>
      </c>
      <c r="G1303" s="164" t="str">
        <f>IF(K1303&gt;0,VLOOKUP(E1303,支出入力表!F1304:$M$2000,4,FALSE),"")</f>
        <v/>
      </c>
      <c r="H1303" s="166" t="str">
        <f>IF(K1303&gt;0,VLOOKUP(E1303,支出入力表!F1304:$M$2000,5,FALSE),"")</f>
        <v/>
      </c>
      <c r="I1303" s="168" t="str">
        <f t="shared" si="41"/>
        <v/>
      </c>
      <c r="K1303">
        <f t="shared" si="42"/>
        <v>0</v>
      </c>
      <c r="L1303">
        <f>IF(+支出入力表!M1304="",0,+支出入力表!M1304)</f>
        <v>0</v>
      </c>
      <c r="M1303">
        <f>IF(支出入力表!S1304="",0,支出入力表!S1304)</f>
        <v>0</v>
      </c>
    </row>
    <row r="1304" spans="2:13" x14ac:dyDescent="0.55000000000000004">
      <c r="B1304" s="163" t="str">
        <f>IF(K1304&gt;0,支出入力表!A1305,"")</f>
        <v/>
      </c>
      <c r="C1304" s="164" t="str">
        <f>IF(K1304&gt;0,支出入力表!C1305,"")</f>
        <v/>
      </c>
      <c r="D1304" s="165" t="str">
        <f>IF(K1304&gt;0,支出入力表!E1305,"")</f>
        <v/>
      </c>
      <c r="E1304" s="165" t="str">
        <f>IF(K1304&gt;0,支出入力表!F1305,"")</f>
        <v/>
      </c>
      <c r="F1304" s="164" t="str">
        <f>IF(K1304&gt;0,VLOOKUP(E1304,支出入力表!F1305:$M$2000,3,FALSE),"")</f>
        <v/>
      </c>
      <c r="G1304" s="164" t="str">
        <f>IF(K1304&gt;0,VLOOKUP(E1304,支出入力表!F1305:$M$2000,4,FALSE),"")</f>
        <v/>
      </c>
      <c r="H1304" s="166" t="str">
        <f>IF(K1304&gt;0,VLOOKUP(E1304,支出入力表!F1305:$M$2000,5,FALSE),"")</f>
        <v/>
      </c>
      <c r="I1304" s="168" t="str">
        <f t="shared" si="41"/>
        <v/>
      </c>
      <c r="K1304">
        <f t="shared" si="42"/>
        <v>0</v>
      </c>
      <c r="L1304">
        <f>IF(+支出入力表!M1305="",0,+支出入力表!M1305)</f>
        <v>0</v>
      </c>
      <c r="M1304">
        <f>IF(支出入力表!S1305="",0,支出入力表!S1305)</f>
        <v>0</v>
      </c>
    </row>
    <row r="1305" spans="2:13" x14ac:dyDescent="0.55000000000000004">
      <c r="B1305" s="163" t="str">
        <f>IF(K1305&gt;0,支出入力表!A1306,"")</f>
        <v/>
      </c>
      <c r="C1305" s="164" t="str">
        <f>IF(K1305&gt;0,支出入力表!C1306,"")</f>
        <v/>
      </c>
      <c r="D1305" s="165" t="str">
        <f>IF(K1305&gt;0,支出入力表!E1306,"")</f>
        <v/>
      </c>
      <c r="E1305" s="165" t="str">
        <f>IF(K1305&gt;0,支出入力表!F1306,"")</f>
        <v/>
      </c>
      <c r="F1305" s="164" t="str">
        <f>IF(K1305&gt;0,VLOOKUP(E1305,支出入力表!F1306:$M$2000,3,FALSE),"")</f>
        <v/>
      </c>
      <c r="G1305" s="164" t="str">
        <f>IF(K1305&gt;0,VLOOKUP(E1305,支出入力表!F1306:$M$2000,4,FALSE),"")</f>
        <v/>
      </c>
      <c r="H1305" s="166" t="str">
        <f>IF(K1305&gt;0,VLOOKUP(E1305,支出入力表!F1306:$M$2000,5,FALSE),"")</f>
        <v/>
      </c>
      <c r="I1305" s="168" t="str">
        <f t="shared" si="41"/>
        <v/>
      </c>
      <c r="K1305">
        <f t="shared" si="42"/>
        <v>0</v>
      </c>
      <c r="L1305">
        <f>IF(+支出入力表!M1306="",0,+支出入力表!M1306)</f>
        <v>0</v>
      </c>
      <c r="M1305">
        <f>IF(支出入力表!S1306="",0,支出入力表!S1306)</f>
        <v>0</v>
      </c>
    </row>
    <row r="1306" spans="2:13" x14ac:dyDescent="0.55000000000000004">
      <c r="B1306" s="163" t="str">
        <f>IF(K1306&gt;0,支出入力表!A1307,"")</f>
        <v/>
      </c>
      <c r="C1306" s="164" t="str">
        <f>IF(K1306&gt;0,支出入力表!C1307,"")</f>
        <v/>
      </c>
      <c r="D1306" s="165" t="str">
        <f>IF(K1306&gt;0,支出入力表!E1307,"")</f>
        <v/>
      </c>
      <c r="E1306" s="165" t="str">
        <f>IF(K1306&gt;0,支出入力表!F1307,"")</f>
        <v/>
      </c>
      <c r="F1306" s="164" t="str">
        <f>IF(K1306&gt;0,VLOOKUP(E1306,支出入力表!F1307:$M$2000,3,FALSE),"")</f>
        <v/>
      </c>
      <c r="G1306" s="164" t="str">
        <f>IF(K1306&gt;0,VLOOKUP(E1306,支出入力表!F1307:$M$2000,4,FALSE),"")</f>
        <v/>
      </c>
      <c r="H1306" s="166" t="str">
        <f>IF(K1306&gt;0,VLOOKUP(E1306,支出入力表!F1307:$M$2000,5,FALSE),"")</f>
        <v/>
      </c>
      <c r="I1306" s="168" t="str">
        <f t="shared" si="41"/>
        <v/>
      </c>
      <c r="K1306">
        <f t="shared" si="42"/>
        <v>0</v>
      </c>
      <c r="L1306">
        <f>IF(+支出入力表!M1307="",0,+支出入力表!M1307)</f>
        <v>0</v>
      </c>
      <c r="M1306">
        <f>IF(支出入力表!S1307="",0,支出入力表!S1307)</f>
        <v>0</v>
      </c>
    </row>
    <row r="1307" spans="2:13" x14ac:dyDescent="0.55000000000000004">
      <c r="B1307" s="163" t="str">
        <f>IF(K1307&gt;0,支出入力表!A1308,"")</f>
        <v/>
      </c>
      <c r="C1307" s="164" t="str">
        <f>IF(K1307&gt;0,支出入力表!C1308,"")</f>
        <v/>
      </c>
      <c r="D1307" s="165" t="str">
        <f>IF(K1307&gt;0,支出入力表!E1308,"")</f>
        <v/>
      </c>
      <c r="E1307" s="165" t="str">
        <f>IF(K1307&gt;0,支出入力表!F1308,"")</f>
        <v/>
      </c>
      <c r="F1307" s="164" t="str">
        <f>IF(K1307&gt;0,VLOOKUP(E1307,支出入力表!F1308:$M$2000,3,FALSE),"")</f>
        <v/>
      </c>
      <c r="G1307" s="164" t="str">
        <f>IF(K1307&gt;0,VLOOKUP(E1307,支出入力表!F1308:$M$2000,4,FALSE),"")</f>
        <v/>
      </c>
      <c r="H1307" s="166" t="str">
        <f>IF(K1307&gt;0,VLOOKUP(E1307,支出入力表!F1308:$M$2000,5,FALSE),"")</f>
        <v/>
      </c>
      <c r="I1307" s="168" t="str">
        <f t="shared" si="41"/>
        <v/>
      </c>
      <c r="K1307">
        <f t="shared" si="42"/>
        <v>0</v>
      </c>
      <c r="L1307">
        <f>IF(+支出入力表!M1308="",0,+支出入力表!M1308)</f>
        <v>0</v>
      </c>
      <c r="M1307">
        <f>IF(支出入力表!S1308="",0,支出入力表!S1308)</f>
        <v>0</v>
      </c>
    </row>
    <row r="1308" spans="2:13" x14ac:dyDescent="0.55000000000000004">
      <c r="B1308" s="163" t="str">
        <f>IF(K1308&gt;0,支出入力表!A1309,"")</f>
        <v/>
      </c>
      <c r="C1308" s="164" t="str">
        <f>IF(K1308&gt;0,支出入力表!C1309,"")</f>
        <v/>
      </c>
      <c r="D1308" s="165" t="str">
        <f>IF(K1308&gt;0,支出入力表!E1309,"")</f>
        <v/>
      </c>
      <c r="E1308" s="165" t="str">
        <f>IF(K1308&gt;0,支出入力表!F1309,"")</f>
        <v/>
      </c>
      <c r="F1308" s="164" t="str">
        <f>IF(K1308&gt;0,VLOOKUP(E1308,支出入力表!F1309:$M$2000,3,FALSE),"")</f>
        <v/>
      </c>
      <c r="G1308" s="164" t="str">
        <f>IF(K1308&gt;0,VLOOKUP(E1308,支出入力表!F1309:$M$2000,4,FALSE),"")</f>
        <v/>
      </c>
      <c r="H1308" s="166" t="str">
        <f>IF(K1308&gt;0,VLOOKUP(E1308,支出入力表!F1309:$M$2000,5,FALSE),"")</f>
        <v/>
      </c>
      <c r="I1308" s="168" t="str">
        <f t="shared" si="41"/>
        <v/>
      </c>
      <c r="K1308">
        <f t="shared" si="42"/>
        <v>0</v>
      </c>
      <c r="L1308">
        <f>IF(+支出入力表!M1309="",0,+支出入力表!M1309)</f>
        <v>0</v>
      </c>
      <c r="M1308">
        <f>IF(支出入力表!S1309="",0,支出入力表!S1309)</f>
        <v>0</v>
      </c>
    </row>
    <row r="1309" spans="2:13" x14ac:dyDescent="0.55000000000000004">
      <c r="B1309" s="163" t="str">
        <f>IF(K1309&gt;0,支出入力表!A1310,"")</f>
        <v/>
      </c>
      <c r="C1309" s="164" t="str">
        <f>IF(K1309&gt;0,支出入力表!C1310,"")</f>
        <v/>
      </c>
      <c r="D1309" s="165" t="str">
        <f>IF(K1309&gt;0,支出入力表!E1310,"")</f>
        <v/>
      </c>
      <c r="E1309" s="165" t="str">
        <f>IF(K1309&gt;0,支出入力表!F1310,"")</f>
        <v/>
      </c>
      <c r="F1309" s="164" t="str">
        <f>IF(K1309&gt;0,VLOOKUP(E1309,支出入力表!F1310:$M$2000,3,FALSE),"")</f>
        <v/>
      </c>
      <c r="G1309" s="164" t="str">
        <f>IF(K1309&gt;0,VLOOKUP(E1309,支出入力表!F1310:$M$2000,4,FALSE),"")</f>
        <v/>
      </c>
      <c r="H1309" s="166" t="str">
        <f>IF(K1309&gt;0,VLOOKUP(E1309,支出入力表!F1310:$M$2000,5,FALSE),"")</f>
        <v/>
      </c>
      <c r="I1309" s="168" t="str">
        <f t="shared" si="41"/>
        <v/>
      </c>
      <c r="K1309">
        <f t="shared" si="42"/>
        <v>0</v>
      </c>
      <c r="L1309">
        <f>IF(+支出入力表!M1310="",0,+支出入力表!M1310)</f>
        <v>0</v>
      </c>
      <c r="M1309">
        <f>IF(支出入力表!S1310="",0,支出入力表!S1310)</f>
        <v>0</v>
      </c>
    </row>
    <row r="1310" spans="2:13" x14ac:dyDescent="0.55000000000000004">
      <c r="B1310" s="163" t="str">
        <f>IF(K1310&gt;0,支出入力表!A1311,"")</f>
        <v/>
      </c>
      <c r="C1310" s="164" t="str">
        <f>IF(K1310&gt;0,支出入力表!C1311,"")</f>
        <v/>
      </c>
      <c r="D1310" s="165" t="str">
        <f>IF(K1310&gt;0,支出入力表!E1311,"")</f>
        <v/>
      </c>
      <c r="E1310" s="165" t="str">
        <f>IF(K1310&gt;0,支出入力表!F1311,"")</f>
        <v/>
      </c>
      <c r="F1310" s="164" t="str">
        <f>IF(K1310&gt;0,VLOOKUP(E1310,支出入力表!F1311:$M$2000,3,FALSE),"")</f>
        <v/>
      </c>
      <c r="G1310" s="164" t="str">
        <f>IF(K1310&gt;0,VLOOKUP(E1310,支出入力表!F1311:$M$2000,4,FALSE),"")</f>
        <v/>
      </c>
      <c r="H1310" s="166" t="str">
        <f>IF(K1310&gt;0,VLOOKUP(E1310,支出入力表!F1311:$M$2000,5,FALSE),"")</f>
        <v/>
      </c>
      <c r="I1310" s="168" t="str">
        <f t="shared" si="41"/>
        <v/>
      </c>
      <c r="K1310">
        <f t="shared" si="42"/>
        <v>0</v>
      </c>
      <c r="L1310">
        <f>IF(+支出入力表!M1311="",0,+支出入力表!M1311)</f>
        <v>0</v>
      </c>
      <c r="M1310">
        <f>IF(支出入力表!S1311="",0,支出入力表!S1311)</f>
        <v>0</v>
      </c>
    </row>
    <row r="1311" spans="2:13" x14ac:dyDescent="0.55000000000000004">
      <c r="B1311" s="163" t="str">
        <f>IF(K1311&gt;0,支出入力表!A1312,"")</f>
        <v/>
      </c>
      <c r="C1311" s="164" t="str">
        <f>IF(K1311&gt;0,支出入力表!C1312,"")</f>
        <v/>
      </c>
      <c r="D1311" s="165" t="str">
        <f>IF(K1311&gt;0,支出入力表!E1312,"")</f>
        <v/>
      </c>
      <c r="E1311" s="165" t="str">
        <f>IF(K1311&gt;0,支出入力表!F1312,"")</f>
        <v/>
      </c>
      <c r="F1311" s="164" t="str">
        <f>IF(K1311&gt;0,VLOOKUP(E1311,支出入力表!F1312:$M$2000,3,FALSE),"")</f>
        <v/>
      </c>
      <c r="G1311" s="164" t="str">
        <f>IF(K1311&gt;0,VLOOKUP(E1311,支出入力表!F1312:$M$2000,4,FALSE),"")</f>
        <v/>
      </c>
      <c r="H1311" s="166" t="str">
        <f>IF(K1311&gt;0,VLOOKUP(E1311,支出入力表!F1312:$M$2000,5,FALSE),"")</f>
        <v/>
      </c>
      <c r="I1311" s="168" t="str">
        <f t="shared" si="41"/>
        <v/>
      </c>
      <c r="K1311">
        <f t="shared" si="42"/>
        <v>0</v>
      </c>
      <c r="L1311">
        <f>IF(+支出入力表!M1312="",0,+支出入力表!M1312)</f>
        <v>0</v>
      </c>
      <c r="M1311">
        <f>IF(支出入力表!S1312="",0,支出入力表!S1312)</f>
        <v>0</v>
      </c>
    </row>
    <row r="1312" spans="2:13" x14ac:dyDescent="0.55000000000000004">
      <c r="B1312" s="163" t="str">
        <f>IF(K1312&gt;0,支出入力表!A1313,"")</f>
        <v/>
      </c>
      <c r="C1312" s="164" t="str">
        <f>IF(K1312&gt;0,支出入力表!C1313,"")</f>
        <v/>
      </c>
      <c r="D1312" s="165" t="str">
        <f>IF(K1312&gt;0,支出入力表!E1313,"")</f>
        <v/>
      </c>
      <c r="E1312" s="165" t="str">
        <f>IF(K1312&gt;0,支出入力表!F1313,"")</f>
        <v/>
      </c>
      <c r="F1312" s="164" t="str">
        <f>IF(K1312&gt;0,VLOOKUP(E1312,支出入力表!F1313:$M$2000,3,FALSE),"")</f>
        <v/>
      </c>
      <c r="G1312" s="164" t="str">
        <f>IF(K1312&gt;0,VLOOKUP(E1312,支出入力表!F1313:$M$2000,4,FALSE),"")</f>
        <v/>
      </c>
      <c r="H1312" s="166" t="str">
        <f>IF(K1312&gt;0,VLOOKUP(E1312,支出入力表!F1313:$M$2000,5,FALSE),"")</f>
        <v/>
      </c>
      <c r="I1312" s="168" t="str">
        <f t="shared" si="41"/>
        <v/>
      </c>
      <c r="K1312">
        <f t="shared" si="42"/>
        <v>0</v>
      </c>
      <c r="L1312">
        <f>IF(+支出入力表!M1313="",0,+支出入力表!M1313)</f>
        <v>0</v>
      </c>
      <c r="M1312">
        <f>IF(支出入力表!S1313="",0,支出入力表!S1313)</f>
        <v>0</v>
      </c>
    </row>
    <row r="1313" spans="2:13" x14ac:dyDescent="0.55000000000000004">
      <c r="B1313" s="163" t="str">
        <f>IF(K1313&gt;0,支出入力表!A1314,"")</f>
        <v/>
      </c>
      <c r="C1313" s="164" t="str">
        <f>IF(K1313&gt;0,支出入力表!C1314,"")</f>
        <v/>
      </c>
      <c r="D1313" s="165" t="str">
        <f>IF(K1313&gt;0,支出入力表!E1314,"")</f>
        <v/>
      </c>
      <c r="E1313" s="165" t="str">
        <f>IF(K1313&gt;0,支出入力表!F1314,"")</f>
        <v/>
      </c>
      <c r="F1313" s="164" t="str">
        <f>IF(K1313&gt;0,VLOOKUP(E1313,支出入力表!F1314:$M$2000,3,FALSE),"")</f>
        <v/>
      </c>
      <c r="G1313" s="164" t="str">
        <f>IF(K1313&gt;0,VLOOKUP(E1313,支出入力表!F1314:$M$2000,4,FALSE),"")</f>
        <v/>
      </c>
      <c r="H1313" s="166" t="str">
        <f>IF(K1313&gt;0,VLOOKUP(E1313,支出入力表!F1314:$M$2000,5,FALSE),"")</f>
        <v/>
      </c>
      <c r="I1313" s="168" t="str">
        <f t="shared" si="41"/>
        <v/>
      </c>
      <c r="K1313">
        <f t="shared" si="42"/>
        <v>0</v>
      </c>
      <c r="L1313">
        <f>IF(+支出入力表!M1314="",0,+支出入力表!M1314)</f>
        <v>0</v>
      </c>
      <c r="M1313">
        <f>IF(支出入力表!S1314="",0,支出入力表!S1314)</f>
        <v>0</v>
      </c>
    </row>
    <row r="1314" spans="2:13" x14ac:dyDescent="0.55000000000000004">
      <c r="B1314" s="163" t="str">
        <f>IF(K1314&gt;0,支出入力表!A1315,"")</f>
        <v/>
      </c>
      <c r="C1314" s="164" t="str">
        <f>IF(K1314&gt;0,支出入力表!C1315,"")</f>
        <v/>
      </c>
      <c r="D1314" s="165" t="str">
        <f>IF(K1314&gt;0,支出入力表!E1315,"")</f>
        <v/>
      </c>
      <c r="E1314" s="165" t="str">
        <f>IF(K1314&gt;0,支出入力表!F1315,"")</f>
        <v/>
      </c>
      <c r="F1314" s="164" t="str">
        <f>IF(K1314&gt;0,VLOOKUP(E1314,支出入力表!F1315:$M$2000,3,FALSE),"")</f>
        <v/>
      </c>
      <c r="G1314" s="164" t="str">
        <f>IF(K1314&gt;0,VLOOKUP(E1314,支出入力表!F1315:$M$2000,4,FALSE),"")</f>
        <v/>
      </c>
      <c r="H1314" s="166" t="str">
        <f>IF(K1314&gt;0,VLOOKUP(E1314,支出入力表!F1315:$M$2000,5,FALSE),"")</f>
        <v/>
      </c>
      <c r="I1314" s="168" t="str">
        <f t="shared" si="41"/>
        <v/>
      </c>
      <c r="K1314">
        <f t="shared" si="42"/>
        <v>0</v>
      </c>
      <c r="L1314">
        <f>IF(+支出入力表!M1315="",0,+支出入力表!M1315)</f>
        <v>0</v>
      </c>
      <c r="M1314">
        <f>IF(支出入力表!S1315="",0,支出入力表!S1315)</f>
        <v>0</v>
      </c>
    </row>
    <row r="1315" spans="2:13" x14ac:dyDescent="0.55000000000000004">
      <c r="B1315" s="163" t="str">
        <f>IF(K1315&gt;0,支出入力表!A1316,"")</f>
        <v/>
      </c>
      <c r="C1315" s="164" t="str">
        <f>IF(K1315&gt;0,支出入力表!C1316,"")</f>
        <v/>
      </c>
      <c r="D1315" s="165" t="str">
        <f>IF(K1315&gt;0,支出入力表!E1316,"")</f>
        <v/>
      </c>
      <c r="E1315" s="165" t="str">
        <f>IF(K1315&gt;0,支出入力表!F1316,"")</f>
        <v/>
      </c>
      <c r="F1315" s="164" t="str">
        <f>IF(K1315&gt;0,VLOOKUP(E1315,支出入力表!F1316:$M$2000,3,FALSE),"")</f>
        <v/>
      </c>
      <c r="G1315" s="164" t="str">
        <f>IF(K1315&gt;0,VLOOKUP(E1315,支出入力表!F1316:$M$2000,4,FALSE),"")</f>
        <v/>
      </c>
      <c r="H1315" s="166" t="str">
        <f>IF(K1315&gt;0,VLOOKUP(E1315,支出入力表!F1316:$M$2000,5,FALSE),"")</f>
        <v/>
      </c>
      <c r="I1315" s="168" t="str">
        <f t="shared" si="41"/>
        <v/>
      </c>
      <c r="K1315">
        <f t="shared" si="42"/>
        <v>0</v>
      </c>
      <c r="L1315">
        <f>IF(+支出入力表!M1316="",0,+支出入力表!M1316)</f>
        <v>0</v>
      </c>
      <c r="M1315">
        <f>IF(支出入力表!S1316="",0,支出入力表!S1316)</f>
        <v>0</v>
      </c>
    </row>
    <row r="1316" spans="2:13" x14ac:dyDescent="0.55000000000000004">
      <c r="B1316" s="163" t="str">
        <f>IF(K1316&gt;0,支出入力表!A1317,"")</f>
        <v/>
      </c>
      <c r="C1316" s="164" t="str">
        <f>IF(K1316&gt;0,支出入力表!C1317,"")</f>
        <v/>
      </c>
      <c r="D1316" s="165" t="str">
        <f>IF(K1316&gt;0,支出入力表!E1317,"")</f>
        <v/>
      </c>
      <c r="E1316" s="165" t="str">
        <f>IF(K1316&gt;0,支出入力表!F1317,"")</f>
        <v/>
      </c>
      <c r="F1316" s="164" t="str">
        <f>IF(K1316&gt;0,VLOOKUP(E1316,支出入力表!F1317:$M$2000,3,FALSE),"")</f>
        <v/>
      </c>
      <c r="G1316" s="164" t="str">
        <f>IF(K1316&gt;0,VLOOKUP(E1316,支出入力表!F1317:$M$2000,4,FALSE),"")</f>
        <v/>
      </c>
      <c r="H1316" s="166" t="str">
        <f>IF(K1316&gt;0,VLOOKUP(E1316,支出入力表!F1317:$M$2000,5,FALSE),"")</f>
        <v/>
      </c>
      <c r="I1316" s="168" t="str">
        <f t="shared" si="41"/>
        <v/>
      </c>
      <c r="K1316">
        <f t="shared" si="42"/>
        <v>0</v>
      </c>
      <c r="L1316">
        <f>IF(+支出入力表!M1317="",0,+支出入力表!M1317)</f>
        <v>0</v>
      </c>
      <c r="M1316">
        <f>IF(支出入力表!S1317="",0,支出入力表!S1317)</f>
        <v>0</v>
      </c>
    </row>
    <row r="1317" spans="2:13" x14ac:dyDescent="0.55000000000000004">
      <c r="B1317" s="163" t="str">
        <f>IF(K1317&gt;0,支出入力表!A1318,"")</f>
        <v/>
      </c>
      <c r="C1317" s="164" t="str">
        <f>IF(K1317&gt;0,支出入力表!C1318,"")</f>
        <v/>
      </c>
      <c r="D1317" s="165" t="str">
        <f>IF(K1317&gt;0,支出入力表!E1318,"")</f>
        <v/>
      </c>
      <c r="E1317" s="165" t="str">
        <f>IF(K1317&gt;0,支出入力表!F1318,"")</f>
        <v/>
      </c>
      <c r="F1317" s="164" t="str">
        <f>IF(K1317&gt;0,VLOOKUP(E1317,支出入力表!F1318:$M$2000,3,FALSE),"")</f>
        <v/>
      </c>
      <c r="G1317" s="164" t="str">
        <f>IF(K1317&gt;0,VLOOKUP(E1317,支出入力表!F1318:$M$2000,4,FALSE),"")</f>
        <v/>
      </c>
      <c r="H1317" s="166" t="str">
        <f>IF(K1317&gt;0,VLOOKUP(E1317,支出入力表!F1318:$M$2000,5,FALSE),"")</f>
        <v/>
      </c>
      <c r="I1317" s="168" t="str">
        <f t="shared" si="41"/>
        <v/>
      </c>
      <c r="K1317">
        <f t="shared" si="42"/>
        <v>0</v>
      </c>
      <c r="L1317">
        <f>IF(+支出入力表!M1318="",0,+支出入力表!M1318)</f>
        <v>0</v>
      </c>
      <c r="M1317">
        <f>IF(支出入力表!S1318="",0,支出入力表!S1318)</f>
        <v>0</v>
      </c>
    </row>
    <row r="1318" spans="2:13" x14ac:dyDescent="0.55000000000000004">
      <c r="B1318" s="163" t="str">
        <f>IF(K1318&gt;0,支出入力表!A1319,"")</f>
        <v/>
      </c>
      <c r="C1318" s="164" t="str">
        <f>IF(K1318&gt;0,支出入力表!C1319,"")</f>
        <v/>
      </c>
      <c r="D1318" s="165" t="str">
        <f>IF(K1318&gt;0,支出入力表!E1319,"")</f>
        <v/>
      </c>
      <c r="E1318" s="165" t="str">
        <f>IF(K1318&gt;0,支出入力表!F1319,"")</f>
        <v/>
      </c>
      <c r="F1318" s="164" t="str">
        <f>IF(K1318&gt;0,VLOOKUP(E1318,支出入力表!F1319:$M$2000,3,FALSE),"")</f>
        <v/>
      </c>
      <c r="G1318" s="164" t="str">
        <f>IF(K1318&gt;0,VLOOKUP(E1318,支出入力表!F1319:$M$2000,4,FALSE),"")</f>
        <v/>
      </c>
      <c r="H1318" s="166" t="str">
        <f>IF(K1318&gt;0,VLOOKUP(E1318,支出入力表!F1319:$M$2000,5,FALSE),"")</f>
        <v/>
      </c>
      <c r="I1318" s="168" t="str">
        <f t="shared" si="41"/>
        <v/>
      </c>
      <c r="K1318">
        <f t="shared" si="42"/>
        <v>0</v>
      </c>
      <c r="L1318">
        <f>IF(+支出入力表!M1319="",0,+支出入力表!M1319)</f>
        <v>0</v>
      </c>
      <c r="M1318">
        <f>IF(支出入力表!S1319="",0,支出入力表!S1319)</f>
        <v>0</v>
      </c>
    </row>
    <row r="1319" spans="2:13" x14ac:dyDescent="0.55000000000000004">
      <c r="B1319" s="163" t="str">
        <f>IF(K1319&gt;0,支出入力表!A1320,"")</f>
        <v/>
      </c>
      <c r="C1319" s="164" t="str">
        <f>IF(K1319&gt;0,支出入力表!C1320,"")</f>
        <v/>
      </c>
      <c r="D1319" s="165" t="str">
        <f>IF(K1319&gt;0,支出入力表!E1320,"")</f>
        <v/>
      </c>
      <c r="E1319" s="165" t="str">
        <f>IF(K1319&gt;0,支出入力表!F1320,"")</f>
        <v/>
      </c>
      <c r="F1319" s="164" t="str">
        <f>IF(K1319&gt;0,VLOOKUP(E1319,支出入力表!F1320:$M$2000,3,FALSE),"")</f>
        <v/>
      </c>
      <c r="G1319" s="164" t="str">
        <f>IF(K1319&gt;0,VLOOKUP(E1319,支出入力表!F1320:$M$2000,4,FALSE),"")</f>
        <v/>
      </c>
      <c r="H1319" s="166" t="str">
        <f>IF(K1319&gt;0,VLOOKUP(E1319,支出入力表!F1320:$M$2000,5,FALSE),"")</f>
        <v/>
      </c>
      <c r="I1319" s="168" t="str">
        <f t="shared" si="41"/>
        <v/>
      </c>
      <c r="K1319">
        <f t="shared" si="42"/>
        <v>0</v>
      </c>
      <c r="L1319">
        <f>IF(+支出入力表!M1320="",0,+支出入力表!M1320)</f>
        <v>0</v>
      </c>
      <c r="M1319">
        <f>IF(支出入力表!S1320="",0,支出入力表!S1320)</f>
        <v>0</v>
      </c>
    </row>
    <row r="1320" spans="2:13" x14ac:dyDescent="0.55000000000000004">
      <c r="B1320" s="163" t="str">
        <f>IF(K1320&gt;0,支出入力表!A1321,"")</f>
        <v/>
      </c>
      <c r="C1320" s="164" t="str">
        <f>IF(K1320&gt;0,支出入力表!C1321,"")</f>
        <v/>
      </c>
      <c r="D1320" s="165" t="str">
        <f>IF(K1320&gt;0,支出入力表!E1321,"")</f>
        <v/>
      </c>
      <c r="E1320" s="165" t="str">
        <f>IF(K1320&gt;0,支出入力表!F1321,"")</f>
        <v/>
      </c>
      <c r="F1320" s="164" t="str">
        <f>IF(K1320&gt;0,VLOOKUP(E1320,支出入力表!F1321:$M$2000,3,FALSE),"")</f>
        <v/>
      </c>
      <c r="G1320" s="164" t="str">
        <f>IF(K1320&gt;0,VLOOKUP(E1320,支出入力表!F1321:$M$2000,4,FALSE),"")</f>
        <v/>
      </c>
      <c r="H1320" s="166" t="str">
        <f>IF(K1320&gt;0,VLOOKUP(E1320,支出入力表!F1321:$M$2000,5,FALSE),"")</f>
        <v/>
      </c>
      <c r="I1320" s="168" t="str">
        <f t="shared" si="41"/>
        <v/>
      </c>
      <c r="K1320">
        <f t="shared" si="42"/>
        <v>0</v>
      </c>
      <c r="L1320">
        <f>IF(+支出入力表!M1321="",0,+支出入力表!M1321)</f>
        <v>0</v>
      </c>
      <c r="M1320">
        <f>IF(支出入力表!S1321="",0,支出入力表!S1321)</f>
        <v>0</v>
      </c>
    </row>
    <row r="1321" spans="2:13" x14ac:dyDescent="0.55000000000000004">
      <c r="B1321" s="163" t="str">
        <f>IF(K1321&gt;0,支出入力表!A1322,"")</f>
        <v/>
      </c>
      <c r="C1321" s="164" t="str">
        <f>IF(K1321&gt;0,支出入力表!C1322,"")</f>
        <v/>
      </c>
      <c r="D1321" s="165" t="str">
        <f>IF(K1321&gt;0,支出入力表!E1322,"")</f>
        <v/>
      </c>
      <c r="E1321" s="165" t="str">
        <f>IF(K1321&gt;0,支出入力表!F1322,"")</f>
        <v/>
      </c>
      <c r="F1321" s="164" t="str">
        <f>IF(K1321&gt;0,VLOOKUP(E1321,支出入力表!F1322:$M$2000,3,FALSE),"")</f>
        <v/>
      </c>
      <c r="G1321" s="164" t="str">
        <f>IF(K1321&gt;0,VLOOKUP(E1321,支出入力表!F1322:$M$2000,4,FALSE),"")</f>
        <v/>
      </c>
      <c r="H1321" s="166" t="str">
        <f>IF(K1321&gt;0,VLOOKUP(E1321,支出入力表!F1322:$M$2000,5,FALSE),"")</f>
        <v/>
      </c>
      <c r="I1321" s="168" t="str">
        <f t="shared" si="41"/>
        <v/>
      </c>
      <c r="K1321">
        <f t="shared" si="42"/>
        <v>0</v>
      </c>
      <c r="L1321">
        <f>IF(+支出入力表!M1322="",0,+支出入力表!M1322)</f>
        <v>0</v>
      </c>
      <c r="M1321">
        <f>IF(支出入力表!S1322="",0,支出入力表!S1322)</f>
        <v>0</v>
      </c>
    </row>
    <row r="1322" spans="2:13" x14ac:dyDescent="0.55000000000000004">
      <c r="B1322" s="163" t="str">
        <f>IF(K1322&gt;0,支出入力表!A1323,"")</f>
        <v/>
      </c>
      <c r="C1322" s="164" t="str">
        <f>IF(K1322&gt;0,支出入力表!C1323,"")</f>
        <v/>
      </c>
      <c r="D1322" s="165" t="str">
        <f>IF(K1322&gt;0,支出入力表!E1323,"")</f>
        <v/>
      </c>
      <c r="E1322" s="165" t="str">
        <f>IF(K1322&gt;0,支出入力表!F1323,"")</f>
        <v/>
      </c>
      <c r="F1322" s="164" t="str">
        <f>IF(K1322&gt;0,VLOOKUP(E1322,支出入力表!F1323:$M$2000,3,FALSE),"")</f>
        <v/>
      </c>
      <c r="G1322" s="164" t="str">
        <f>IF(K1322&gt;0,VLOOKUP(E1322,支出入力表!F1323:$M$2000,4,FALSE),"")</f>
        <v/>
      </c>
      <c r="H1322" s="166" t="str">
        <f>IF(K1322&gt;0,VLOOKUP(E1322,支出入力表!F1323:$M$2000,5,FALSE),"")</f>
        <v/>
      </c>
      <c r="I1322" s="168" t="str">
        <f t="shared" si="41"/>
        <v/>
      </c>
      <c r="K1322">
        <f t="shared" si="42"/>
        <v>0</v>
      </c>
      <c r="L1322">
        <f>IF(+支出入力表!M1323="",0,+支出入力表!M1323)</f>
        <v>0</v>
      </c>
      <c r="M1322">
        <f>IF(支出入力表!S1323="",0,支出入力表!S1323)</f>
        <v>0</v>
      </c>
    </row>
    <row r="1323" spans="2:13" x14ac:dyDescent="0.55000000000000004">
      <c r="B1323" s="163" t="str">
        <f>IF(K1323&gt;0,支出入力表!A1324,"")</f>
        <v/>
      </c>
      <c r="C1323" s="164" t="str">
        <f>IF(K1323&gt;0,支出入力表!C1324,"")</f>
        <v/>
      </c>
      <c r="D1323" s="165" t="str">
        <f>IF(K1323&gt;0,支出入力表!E1324,"")</f>
        <v/>
      </c>
      <c r="E1323" s="165" t="str">
        <f>IF(K1323&gt;0,支出入力表!F1324,"")</f>
        <v/>
      </c>
      <c r="F1323" s="164" t="str">
        <f>IF(K1323&gt;0,VLOOKUP(E1323,支出入力表!F1324:$M$2000,3,FALSE),"")</f>
        <v/>
      </c>
      <c r="G1323" s="164" t="str">
        <f>IF(K1323&gt;0,VLOOKUP(E1323,支出入力表!F1324:$M$2000,4,FALSE),"")</f>
        <v/>
      </c>
      <c r="H1323" s="166" t="str">
        <f>IF(K1323&gt;0,VLOOKUP(E1323,支出入力表!F1324:$M$2000,5,FALSE),"")</f>
        <v/>
      </c>
      <c r="I1323" s="168" t="str">
        <f t="shared" si="41"/>
        <v/>
      </c>
      <c r="K1323">
        <f t="shared" si="42"/>
        <v>0</v>
      </c>
      <c r="L1323">
        <f>IF(+支出入力表!M1324="",0,+支出入力表!M1324)</f>
        <v>0</v>
      </c>
      <c r="M1323">
        <f>IF(支出入力表!S1324="",0,支出入力表!S1324)</f>
        <v>0</v>
      </c>
    </row>
    <row r="1324" spans="2:13" x14ac:dyDescent="0.55000000000000004">
      <c r="B1324" s="163" t="str">
        <f>IF(K1324&gt;0,支出入力表!A1325,"")</f>
        <v/>
      </c>
      <c r="C1324" s="164" t="str">
        <f>IF(K1324&gt;0,支出入力表!C1325,"")</f>
        <v/>
      </c>
      <c r="D1324" s="165" t="str">
        <f>IF(K1324&gt;0,支出入力表!E1325,"")</f>
        <v/>
      </c>
      <c r="E1324" s="165" t="str">
        <f>IF(K1324&gt;0,支出入力表!F1325,"")</f>
        <v/>
      </c>
      <c r="F1324" s="164" t="str">
        <f>IF(K1324&gt;0,VLOOKUP(E1324,支出入力表!F1325:$M$2000,3,FALSE),"")</f>
        <v/>
      </c>
      <c r="G1324" s="164" t="str">
        <f>IF(K1324&gt;0,VLOOKUP(E1324,支出入力表!F1325:$M$2000,4,FALSE),"")</f>
        <v/>
      </c>
      <c r="H1324" s="166" t="str">
        <f>IF(K1324&gt;0,VLOOKUP(E1324,支出入力表!F1325:$M$2000,5,FALSE),"")</f>
        <v/>
      </c>
      <c r="I1324" s="168" t="str">
        <f t="shared" si="41"/>
        <v/>
      </c>
      <c r="K1324">
        <f t="shared" si="42"/>
        <v>0</v>
      </c>
      <c r="L1324">
        <f>IF(+支出入力表!M1325="",0,+支出入力表!M1325)</f>
        <v>0</v>
      </c>
      <c r="M1324">
        <f>IF(支出入力表!S1325="",0,支出入力表!S1325)</f>
        <v>0</v>
      </c>
    </row>
    <row r="1325" spans="2:13" x14ac:dyDescent="0.55000000000000004">
      <c r="B1325" s="163" t="str">
        <f>IF(K1325&gt;0,支出入力表!A1326,"")</f>
        <v/>
      </c>
      <c r="C1325" s="164" t="str">
        <f>IF(K1325&gt;0,支出入力表!C1326,"")</f>
        <v/>
      </c>
      <c r="D1325" s="165" t="str">
        <f>IF(K1325&gt;0,支出入力表!E1326,"")</f>
        <v/>
      </c>
      <c r="E1325" s="165" t="str">
        <f>IF(K1325&gt;0,支出入力表!F1326,"")</f>
        <v/>
      </c>
      <c r="F1325" s="164" t="str">
        <f>IF(K1325&gt;0,VLOOKUP(E1325,支出入力表!F1326:$M$2000,3,FALSE),"")</f>
        <v/>
      </c>
      <c r="G1325" s="164" t="str">
        <f>IF(K1325&gt;0,VLOOKUP(E1325,支出入力表!F1326:$M$2000,4,FALSE),"")</f>
        <v/>
      </c>
      <c r="H1325" s="166" t="str">
        <f>IF(K1325&gt;0,VLOOKUP(E1325,支出入力表!F1326:$M$2000,5,FALSE),"")</f>
        <v/>
      </c>
      <c r="I1325" s="168" t="str">
        <f t="shared" si="41"/>
        <v/>
      </c>
      <c r="K1325">
        <f t="shared" si="42"/>
        <v>0</v>
      </c>
      <c r="L1325">
        <f>IF(+支出入力表!M1326="",0,+支出入力表!M1326)</f>
        <v>0</v>
      </c>
      <c r="M1325">
        <f>IF(支出入力表!S1326="",0,支出入力表!S1326)</f>
        <v>0</v>
      </c>
    </row>
    <row r="1326" spans="2:13" x14ac:dyDescent="0.55000000000000004">
      <c r="B1326" s="163" t="str">
        <f>IF(K1326&gt;0,支出入力表!A1327,"")</f>
        <v/>
      </c>
      <c r="C1326" s="164" t="str">
        <f>IF(K1326&gt;0,支出入力表!C1327,"")</f>
        <v/>
      </c>
      <c r="D1326" s="165" t="str">
        <f>IF(K1326&gt;0,支出入力表!E1327,"")</f>
        <v/>
      </c>
      <c r="E1326" s="165" t="str">
        <f>IF(K1326&gt;0,支出入力表!F1327,"")</f>
        <v/>
      </c>
      <c r="F1326" s="164" t="str">
        <f>IF(K1326&gt;0,VLOOKUP(E1326,支出入力表!F1327:$M$2000,3,FALSE),"")</f>
        <v/>
      </c>
      <c r="G1326" s="164" t="str">
        <f>IF(K1326&gt;0,VLOOKUP(E1326,支出入力表!F1327:$M$2000,4,FALSE),"")</f>
        <v/>
      </c>
      <c r="H1326" s="166" t="str">
        <f>IF(K1326&gt;0,VLOOKUP(E1326,支出入力表!F1327:$M$2000,5,FALSE),"")</f>
        <v/>
      </c>
      <c r="I1326" s="168" t="str">
        <f t="shared" si="41"/>
        <v/>
      </c>
      <c r="K1326">
        <f t="shared" si="42"/>
        <v>0</v>
      </c>
      <c r="L1326">
        <f>IF(+支出入力表!M1327="",0,+支出入力表!M1327)</f>
        <v>0</v>
      </c>
      <c r="M1326">
        <f>IF(支出入力表!S1327="",0,支出入力表!S1327)</f>
        <v>0</v>
      </c>
    </row>
    <row r="1327" spans="2:13" x14ac:dyDescent="0.55000000000000004">
      <c r="B1327" s="163" t="str">
        <f>IF(K1327&gt;0,支出入力表!A1328,"")</f>
        <v/>
      </c>
      <c r="C1327" s="164" t="str">
        <f>IF(K1327&gt;0,支出入力表!C1328,"")</f>
        <v/>
      </c>
      <c r="D1327" s="165" t="str">
        <f>IF(K1327&gt;0,支出入力表!E1328,"")</f>
        <v/>
      </c>
      <c r="E1327" s="165" t="str">
        <f>IF(K1327&gt;0,支出入力表!F1328,"")</f>
        <v/>
      </c>
      <c r="F1327" s="164" t="str">
        <f>IF(K1327&gt;0,VLOOKUP(E1327,支出入力表!F1328:$M$2000,3,FALSE),"")</f>
        <v/>
      </c>
      <c r="G1327" s="164" t="str">
        <f>IF(K1327&gt;0,VLOOKUP(E1327,支出入力表!F1328:$M$2000,4,FALSE),"")</f>
        <v/>
      </c>
      <c r="H1327" s="166" t="str">
        <f>IF(K1327&gt;0,VLOOKUP(E1327,支出入力表!F1328:$M$2000,5,FALSE),"")</f>
        <v/>
      </c>
      <c r="I1327" s="168" t="str">
        <f t="shared" si="41"/>
        <v/>
      </c>
      <c r="K1327">
        <f t="shared" si="42"/>
        <v>0</v>
      </c>
      <c r="L1327">
        <f>IF(+支出入力表!M1328="",0,+支出入力表!M1328)</f>
        <v>0</v>
      </c>
      <c r="M1327">
        <f>IF(支出入力表!S1328="",0,支出入力表!S1328)</f>
        <v>0</v>
      </c>
    </row>
    <row r="1328" spans="2:13" x14ac:dyDescent="0.55000000000000004">
      <c r="B1328" s="163" t="str">
        <f>IF(K1328&gt;0,支出入力表!A1329,"")</f>
        <v/>
      </c>
      <c r="C1328" s="164" t="str">
        <f>IF(K1328&gt;0,支出入力表!C1329,"")</f>
        <v/>
      </c>
      <c r="D1328" s="165" t="str">
        <f>IF(K1328&gt;0,支出入力表!E1329,"")</f>
        <v/>
      </c>
      <c r="E1328" s="165" t="str">
        <f>IF(K1328&gt;0,支出入力表!F1329,"")</f>
        <v/>
      </c>
      <c r="F1328" s="164" t="str">
        <f>IF(K1328&gt;0,VLOOKUP(E1328,支出入力表!F1329:$M$2000,3,FALSE),"")</f>
        <v/>
      </c>
      <c r="G1328" s="164" t="str">
        <f>IF(K1328&gt;0,VLOOKUP(E1328,支出入力表!F1329:$M$2000,4,FALSE),"")</f>
        <v/>
      </c>
      <c r="H1328" s="166" t="str">
        <f>IF(K1328&gt;0,VLOOKUP(E1328,支出入力表!F1329:$M$2000,5,FALSE),"")</f>
        <v/>
      </c>
      <c r="I1328" s="168" t="str">
        <f t="shared" si="41"/>
        <v/>
      </c>
      <c r="K1328">
        <f t="shared" si="42"/>
        <v>0</v>
      </c>
      <c r="L1328">
        <f>IF(+支出入力表!M1329="",0,+支出入力表!M1329)</f>
        <v>0</v>
      </c>
      <c r="M1328">
        <f>IF(支出入力表!S1329="",0,支出入力表!S1329)</f>
        <v>0</v>
      </c>
    </row>
    <row r="1329" spans="2:13" x14ac:dyDescent="0.55000000000000004">
      <c r="B1329" s="163" t="str">
        <f>IF(K1329&gt;0,支出入力表!A1330,"")</f>
        <v/>
      </c>
      <c r="C1329" s="164" t="str">
        <f>IF(K1329&gt;0,支出入力表!C1330,"")</f>
        <v/>
      </c>
      <c r="D1329" s="165" t="str">
        <f>IF(K1329&gt;0,支出入力表!E1330,"")</f>
        <v/>
      </c>
      <c r="E1329" s="165" t="str">
        <f>IF(K1329&gt;0,支出入力表!F1330,"")</f>
        <v/>
      </c>
      <c r="F1329" s="164" t="str">
        <f>IF(K1329&gt;0,VLOOKUP(E1329,支出入力表!F1330:$M$2000,3,FALSE),"")</f>
        <v/>
      </c>
      <c r="G1329" s="164" t="str">
        <f>IF(K1329&gt;0,VLOOKUP(E1329,支出入力表!F1330:$M$2000,4,FALSE),"")</f>
        <v/>
      </c>
      <c r="H1329" s="166" t="str">
        <f>IF(K1329&gt;0,VLOOKUP(E1329,支出入力表!F1330:$M$2000,5,FALSE),"")</f>
        <v/>
      </c>
      <c r="I1329" s="168" t="str">
        <f t="shared" si="41"/>
        <v/>
      </c>
      <c r="K1329">
        <f t="shared" si="42"/>
        <v>0</v>
      </c>
      <c r="L1329">
        <f>IF(+支出入力表!M1330="",0,+支出入力表!M1330)</f>
        <v>0</v>
      </c>
      <c r="M1329">
        <f>IF(支出入力表!S1330="",0,支出入力表!S1330)</f>
        <v>0</v>
      </c>
    </row>
    <row r="1330" spans="2:13" x14ac:dyDescent="0.55000000000000004">
      <c r="B1330" s="163" t="str">
        <f>IF(K1330&gt;0,支出入力表!A1331,"")</f>
        <v/>
      </c>
      <c r="C1330" s="164" t="str">
        <f>IF(K1330&gt;0,支出入力表!C1331,"")</f>
        <v/>
      </c>
      <c r="D1330" s="165" t="str">
        <f>IF(K1330&gt;0,支出入力表!E1331,"")</f>
        <v/>
      </c>
      <c r="E1330" s="165" t="str">
        <f>IF(K1330&gt;0,支出入力表!F1331,"")</f>
        <v/>
      </c>
      <c r="F1330" s="164" t="str">
        <f>IF(K1330&gt;0,VLOOKUP(E1330,支出入力表!F1331:$M$2000,3,FALSE),"")</f>
        <v/>
      </c>
      <c r="G1330" s="164" t="str">
        <f>IF(K1330&gt;0,VLOOKUP(E1330,支出入力表!F1331:$M$2000,4,FALSE),"")</f>
        <v/>
      </c>
      <c r="H1330" s="166" t="str">
        <f>IF(K1330&gt;0,VLOOKUP(E1330,支出入力表!F1331:$M$2000,5,FALSE),"")</f>
        <v/>
      </c>
      <c r="I1330" s="168" t="str">
        <f t="shared" si="41"/>
        <v/>
      </c>
      <c r="K1330">
        <f t="shared" si="42"/>
        <v>0</v>
      </c>
      <c r="L1330">
        <f>IF(+支出入力表!M1331="",0,+支出入力表!M1331)</f>
        <v>0</v>
      </c>
      <c r="M1330">
        <f>IF(支出入力表!S1331="",0,支出入力表!S1331)</f>
        <v>0</v>
      </c>
    </row>
    <row r="1331" spans="2:13" x14ac:dyDescent="0.55000000000000004">
      <c r="B1331" s="163" t="str">
        <f>IF(K1331&gt;0,支出入力表!A1332,"")</f>
        <v/>
      </c>
      <c r="C1331" s="164" t="str">
        <f>IF(K1331&gt;0,支出入力表!C1332,"")</f>
        <v/>
      </c>
      <c r="D1331" s="165" t="str">
        <f>IF(K1331&gt;0,支出入力表!E1332,"")</f>
        <v/>
      </c>
      <c r="E1331" s="165" t="str">
        <f>IF(K1331&gt;0,支出入力表!F1332,"")</f>
        <v/>
      </c>
      <c r="F1331" s="164" t="str">
        <f>IF(K1331&gt;0,VLOOKUP(E1331,支出入力表!F1332:$M$2000,3,FALSE),"")</f>
        <v/>
      </c>
      <c r="G1331" s="164" t="str">
        <f>IF(K1331&gt;0,VLOOKUP(E1331,支出入力表!F1332:$M$2000,4,FALSE),"")</f>
        <v/>
      </c>
      <c r="H1331" s="166" t="str">
        <f>IF(K1331&gt;0,VLOOKUP(E1331,支出入力表!F1332:$M$2000,5,FALSE),"")</f>
        <v/>
      </c>
      <c r="I1331" s="168" t="str">
        <f t="shared" si="41"/>
        <v/>
      </c>
      <c r="K1331">
        <f t="shared" si="42"/>
        <v>0</v>
      </c>
      <c r="L1331">
        <f>IF(+支出入力表!M1332="",0,+支出入力表!M1332)</f>
        <v>0</v>
      </c>
      <c r="M1331">
        <f>IF(支出入力表!S1332="",0,支出入力表!S1332)</f>
        <v>0</v>
      </c>
    </row>
    <row r="1332" spans="2:13" x14ac:dyDescent="0.55000000000000004">
      <c r="B1332" s="163" t="str">
        <f>IF(K1332&gt;0,支出入力表!A1333,"")</f>
        <v/>
      </c>
      <c r="C1332" s="164" t="str">
        <f>IF(K1332&gt;0,支出入力表!C1333,"")</f>
        <v/>
      </c>
      <c r="D1332" s="165" t="str">
        <f>IF(K1332&gt;0,支出入力表!E1333,"")</f>
        <v/>
      </c>
      <c r="E1332" s="165" t="str">
        <f>IF(K1332&gt;0,支出入力表!F1333,"")</f>
        <v/>
      </c>
      <c r="F1332" s="164" t="str">
        <f>IF(K1332&gt;0,VLOOKUP(E1332,支出入力表!F1333:$M$2000,3,FALSE),"")</f>
        <v/>
      </c>
      <c r="G1332" s="164" t="str">
        <f>IF(K1332&gt;0,VLOOKUP(E1332,支出入力表!F1333:$M$2000,4,FALSE),"")</f>
        <v/>
      </c>
      <c r="H1332" s="166" t="str">
        <f>IF(K1332&gt;0,VLOOKUP(E1332,支出入力表!F1333:$M$2000,5,FALSE),"")</f>
        <v/>
      </c>
      <c r="I1332" s="168" t="str">
        <f t="shared" si="41"/>
        <v/>
      </c>
      <c r="K1332">
        <f t="shared" si="42"/>
        <v>0</v>
      </c>
      <c r="L1332">
        <f>IF(+支出入力表!M1333="",0,+支出入力表!M1333)</f>
        <v>0</v>
      </c>
      <c r="M1332">
        <f>IF(支出入力表!S1333="",0,支出入力表!S1333)</f>
        <v>0</v>
      </c>
    </row>
    <row r="1333" spans="2:13" x14ac:dyDescent="0.55000000000000004">
      <c r="B1333" s="163" t="str">
        <f>IF(K1333&gt;0,支出入力表!A1334,"")</f>
        <v/>
      </c>
      <c r="C1333" s="164" t="str">
        <f>IF(K1333&gt;0,支出入力表!C1334,"")</f>
        <v/>
      </c>
      <c r="D1333" s="165" t="str">
        <f>IF(K1333&gt;0,支出入力表!E1334,"")</f>
        <v/>
      </c>
      <c r="E1333" s="165" t="str">
        <f>IF(K1333&gt;0,支出入力表!F1334,"")</f>
        <v/>
      </c>
      <c r="F1333" s="164" t="str">
        <f>IF(K1333&gt;0,VLOOKUP(E1333,支出入力表!F1334:$M$2000,3,FALSE),"")</f>
        <v/>
      </c>
      <c r="G1333" s="164" t="str">
        <f>IF(K1333&gt;0,VLOOKUP(E1333,支出入力表!F1334:$M$2000,4,FALSE),"")</f>
        <v/>
      </c>
      <c r="H1333" s="166" t="str">
        <f>IF(K1333&gt;0,VLOOKUP(E1333,支出入力表!F1334:$M$2000,5,FALSE),"")</f>
        <v/>
      </c>
      <c r="I1333" s="168" t="str">
        <f t="shared" si="41"/>
        <v/>
      </c>
      <c r="K1333">
        <f t="shared" si="42"/>
        <v>0</v>
      </c>
      <c r="L1333">
        <f>IF(+支出入力表!M1334="",0,+支出入力表!M1334)</f>
        <v>0</v>
      </c>
      <c r="M1333">
        <f>IF(支出入力表!S1334="",0,支出入力表!S1334)</f>
        <v>0</v>
      </c>
    </row>
    <row r="1334" spans="2:13" x14ac:dyDescent="0.55000000000000004">
      <c r="B1334" s="163" t="str">
        <f>IF(K1334&gt;0,支出入力表!A1335,"")</f>
        <v/>
      </c>
      <c r="C1334" s="164" t="str">
        <f>IF(K1334&gt;0,支出入力表!C1335,"")</f>
        <v/>
      </c>
      <c r="D1334" s="165" t="str">
        <f>IF(K1334&gt;0,支出入力表!E1335,"")</f>
        <v/>
      </c>
      <c r="E1334" s="165" t="str">
        <f>IF(K1334&gt;0,支出入力表!F1335,"")</f>
        <v/>
      </c>
      <c r="F1334" s="164" t="str">
        <f>IF(K1334&gt;0,VLOOKUP(E1334,支出入力表!F1335:$M$2000,3,FALSE),"")</f>
        <v/>
      </c>
      <c r="G1334" s="164" t="str">
        <f>IF(K1334&gt;0,VLOOKUP(E1334,支出入力表!F1335:$M$2000,4,FALSE),"")</f>
        <v/>
      </c>
      <c r="H1334" s="166" t="str">
        <f>IF(K1334&gt;0,VLOOKUP(E1334,支出入力表!F1335:$M$2000,5,FALSE),"")</f>
        <v/>
      </c>
      <c r="I1334" s="168" t="str">
        <f t="shared" si="41"/>
        <v/>
      </c>
      <c r="K1334">
        <f t="shared" si="42"/>
        <v>0</v>
      </c>
      <c r="L1334">
        <f>IF(+支出入力表!M1335="",0,+支出入力表!M1335)</f>
        <v>0</v>
      </c>
      <c r="M1334">
        <f>IF(支出入力表!S1335="",0,支出入力表!S1335)</f>
        <v>0</v>
      </c>
    </row>
    <row r="1335" spans="2:13" x14ac:dyDescent="0.55000000000000004">
      <c r="B1335" s="163" t="str">
        <f>IF(K1335&gt;0,支出入力表!A1336,"")</f>
        <v/>
      </c>
      <c r="C1335" s="164" t="str">
        <f>IF(K1335&gt;0,支出入力表!C1336,"")</f>
        <v/>
      </c>
      <c r="D1335" s="165" t="str">
        <f>IF(K1335&gt;0,支出入力表!E1336,"")</f>
        <v/>
      </c>
      <c r="E1335" s="165" t="str">
        <f>IF(K1335&gt;0,支出入力表!F1336,"")</f>
        <v/>
      </c>
      <c r="F1335" s="164" t="str">
        <f>IF(K1335&gt;0,VLOOKUP(E1335,支出入力表!F1336:$M$2000,3,FALSE),"")</f>
        <v/>
      </c>
      <c r="G1335" s="164" t="str">
        <f>IF(K1335&gt;0,VLOOKUP(E1335,支出入力表!F1336:$M$2000,4,FALSE),"")</f>
        <v/>
      </c>
      <c r="H1335" s="166" t="str">
        <f>IF(K1335&gt;0,VLOOKUP(E1335,支出入力表!F1336:$M$2000,5,FALSE),"")</f>
        <v/>
      </c>
      <c r="I1335" s="168" t="str">
        <f t="shared" si="41"/>
        <v/>
      </c>
      <c r="K1335">
        <f t="shared" si="42"/>
        <v>0</v>
      </c>
      <c r="L1335">
        <f>IF(+支出入力表!M1336="",0,+支出入力表!M1336)</f>
        <v>0</v>
      </c>
      <c r="M1335">
        <f>IF(支出入力表!S1336="",0,支出入力表!S1336)</f>
        <v>0</v>
      </c>
    </row>
    <row r="1336" spans="2:13" x14ac:dyDescent="0.55000000000000004">
      <c r="B1336" s="163" t="str">
        <f>IF(K1336&gt;0,支出入力表!A1337,"")</f>
        <v/>
      </c>
      <c r="C1336" s="164" t="str">
        <f>IF(K1336&gt;0,支出入力表!C1337,"")</f>
        <v/>
      </c>
      <c r="D1336" s="165" t="str">
        <f>IF(K1336&gt;0,支出入力表!E1337,"")</f>
        <v/>
      </c>
      <c r="E1336" s="165" t="str">
        <f>IF(K1336&gt;0,支出入力表!F1337,"")</f>
        <v/>
      </c>
      <c r="F1336" s="164" t="str">
        <f>IF(K1336&gt;0,VLOOKUP(E1336,支出入力表!F1337:$M$2000,3,FALSE),"")</f>
        <v/>
      </c>
      <c r="G1336" s="164" t="str">
        <f>IF(K1336&gt;0,VLOOKUP(E1336,支出入力表!F1337:$M$2000,4,FALSE),"")</f>
        <v/>
      </c>
      <c r="H1336" s="166" t="str">
        <f>IF(K1336&gt;0,VLOOKUP(E1336,支出入力表!F1337:$M$2000,5,FALSE),"")</f>
        <v/>
      </c>
      <c r="I1336" s="168" t="str">
        <f t="shared" si="41"/>
        <v/>
      </c>
      <c r="K1336">
        <f t="shared" si="42"/>
        <v>0</v>
      </c>
      <c r="L1336">
        <f>IF(+支出入力表!M1337="",0,+支出入力表!M1337)</f>
        <v>0</v>
      </c>
      <c r="M1336">
        <f>IF(支出入力表!S1337="",0,支出入力表!S1337)</f>
        <v>0</v>
      </c>
    </row>
    <row r="1337" spans="2:13" x14ac:dyDescent="0.55000000000000004">
      <c r="B1337" s="163" t="str">
        <f>IF(K1337&gt;0,支出入力表!A1338,"")</f>
        <v/>
      </c>
      <c r="C1337" s="164" t="str">
        <f>IF(K1337&gt;0,支出入力表!C1338,"")</f>
        <v/>
      </c>
      <c r="D1337" s="165" t="str">
        <f>IF(K1337&gt;0,支出入力表!E1338,"")</f>
        <v/>
      </c>
      <c r="E1337" s="165" t="str">
        <f>IF(K1337&gt;0,支出入力表!F1338,"")</f>
        <v/>
      </c>
      <c r="F1337" s="164" t="str">
        <f>IF(K1337&gt;0,VLOOKUP(E1337,支出入力表!F1338:$M$2000,3,FALSE),"")</f>
        <v/>
      </c>
      <c r="G1337" s="164" t="str">
        <f>IF(K1337&gt;0,VLOOKUP(E1337,支出入力表!F1338:$M$2000,4,FALSE),"")</f>
        <v/>
      </c>
      <c r="H1337" s="166" t="str">
        <f>IF(K1337&gt;0,VLOOKUP(E1337,支出入力表!F1338:$M$2000,5,FALSE),"")</f>
        <v/>
      </c>
      <c r="I1337" s="168" t="str">
        <f t="shared" si="41"/>
        <v/>
      </c>
      <c r="K1337">
        <f t="shared" si="42"/>
        <v>0</v>
      </c>
      <c r="L1337">
        <f>IF(+支出入力表!M1338="",0,+支出入力表!M1338)</f>
        <v>0</v>
      </c>
      <c r="M1337">
        <f>IF(支出入力表!S1338="",0,支出入力表!S1338)</f>
        <v>0</v>
      </c>
    </row>
    <row r="1338" spans="2:13" x14ac:dyDescent="0.55000000000000004">
      <c r="B1338" s="163" t="str">
        <f>IF(K1338&gt;0,支出入力表!A1339,"")</f>
        <v/>
      </c>
      <c r="C1338" s="164" t="str">
        <f>IF(K1338&gt;0,支出入力表!C1339,"")</f>
        <v/>
      </c>
      <c r="D1338" s="165" t="str">
        <f>IF(K1338&gt;0,支出入力表!E1339,"")</f>
        <v/>
      </c>
      <c r="E1338" s="165" t="str">
        <f>IF(K1338&gt;0,支出入力表!F1339,"")</f>
        <v/>
      </c>
      <c r="F1338" s="164" t="str">
        <f>IF(K1338&gt;0,VLOOKUP(E1338,支出入力表!F1339:$M$2000,3,FALSE),"")</f>
        <v/>
      </c>
      <c r="G1338" s="164" t="str">
        <f>IF(K1338&gt;0,VLOOKUP(E1338,支出入力表!F1339:$M$2000,4,FALSE),"")</f>
        <v/>
      </c>
      <c r="H1338" s="166" t="str">
        <f>IF(K1338&gt;0,VLOOKUP(E1338,支出入力表!F1339:$M$2000,5,FALSE),"")</f>
        <v/>
      </c>
      <c r="I1338" s="168" t="str">
        <f t="shared" si="41"/>
        <v/>
      </c>
      <c r="K1338">
        <f t="shared" si="42"/>
        <v>0</v>
      </c>
      <c r="L1338">
        <f>IF(+支出入力表!M1339="",0,+支出入力表!M1339)</f>
        <v>0</v>
      </c>
      <c r="M1338">
        <f>IF(支出入力表!S1339="",0,支出入力表!S1339)</f>
        <v>0</v>
      </c>
    </row>
    <row r="1339" spans="2:13" x14ac:dyDescent="0.55000000000000004">
      <c r="B1339" s="163" t="str">
        <f>IF(K1339&gt;0,支出入力表!A1340,"")</f>
        <v/>
      </c>
      <c r="C1339" s="164" t="str">
        <f>IF(K1339&gt;0,支出入力表!C1340,"")</f>
        <v/>
      </c>
      <c r="D1339" s="165" t="str">
        <f>IF(K1339&gt;0,支出入力表!E1340,"")</f>
        <v/>
      </c>
      <c r="E1339" s="165" t="str">
        <f>IF(K1339&gt;0,支出入力表!F1340,"")</f>
        <v/>
      </c>
      <c r="F1339" s="164" t="str">
        <f>IF(K1339&gt;0,VLOOKUP(E1339,支出入力表!F1340:$M$2000,3,FALSE),"")</f>
        <v/>
      </c>
      <c r="G1339" s="164" t="str">
        <f>IF(K1339&gt;0,VLOOKUP(E1339,支出入力表!F1340:$M$2000,4,FALSE),"")</f>
        <v/>
      </c>
      <c r="H1339" s="166" t="str">
        <f>IF(K1339&gt;0,VLOOKUP(E1339,支出入力表!F1340:$M$2000,5,FALSE),"")</f>
        <v/>
      </c>
      <c r="I1339" s="168" t="str">
        <f t="shared" si="41"/>
        <v/>
      </c>
      <c r="K1339">
        <f t="shared" si="42"/>
        <v>0</v>
      </c>
      <c r="L1339">
        <f>IF(+支出入力表!M1340="",0,+支出入力表!M1340)</f>
        <v>0</v>
      </c>
      <c r="M1339">
        <f>IF(支出入力表!S1340="",0,支出入力表!S1340)</f>
        <v>0</v>
      </c>
    </row>
    <row r="1340" spans="2:13" x14ac:dyDescent="0.55000000000000004">
      <c r="B1340" s="163" t="str">
        <f>IF(K1340&gt;0,支出入力表!A1341,"")</f>
        <v/>
      </c>
      <c r="C1340" s="164" t="str">
        <f>IF(K1340&gt;0,支出入力表!C1341,"")</f>
        <v/>
      </c>
      <c r="D1340" s="165" t="str">
        <f>IF(K1340&gt;0,支出入力表!E1341,"")</f>
        <v/>
      </c>
      <c r="E1340" s="165" t="str">
        <f>IF(K1340&gt;0,支出入力表!F1341,"")</f>
        <v/>
      </c>
      <c r="F1340" s="164" t="str">
        <f>IF(K1340&gt;0,VLOOKUP(E1340,支出入力表!F1341:$M$2000,3,FALSE),"")</f>
        <v/>
      </c>
      <c r="G1340" s="164" t="str">
        <f>IF(K1340&gt;0,VLOOKUP(E1340,支出入力表!F1341:$M$2000,4,FALSE),"")</f>
        <v/>
      </c>
      <c r="H1340" s="166" t="str">
        <f>IF(K1340&gt;0,VLOOKUP(E1340,支出入力表!F1341:$M$2000,5,FALSE),"")</f>
        <v/>
      </c>
      <c r="I1340" s="168" t="str">
        <f t="shared" si="41"/>
        <v/>
      </c>
      <c r="K1340">
        <f t="shared" si="42"/>
        <v>0</v>
      </c>
      <c r="L1340">
        <f>IF(+支出入力表!M1341="",0,+支出入力表!M1341)</f>
        <v>0</v>
      </c>
      <c r="M1340">
        <f>IF(支出入力表!S1341="",0,支出入力表!S1341)</f>
        <v>0</v>
      </c>
    </row>
    <row r="1341" spans="2:13" x14ac:dyDescent="0.55000000000000004">
      <c r="B1341" s="163" t="str">
        <f>IF(K1341&gt;0,支出入力表!A1342,"")</f>
        <v/>
      </c>
      <c r="C1341" s="164" t="str">
        <f>IF(K1341&gt;0,支出入力表!C1342,"")</f>
        <v/>
      </c>
      <c r="D1341" s="165" t="str">
        <f>IF(K1341&gt;0,支出入力表!E1342,"")</f>
        <v/>
      </c>
      <c r="E1341" s="165" t="str">
        <f>IF(K1341&gt;0,支出入力表!F1342,"")</f>
        <v/>
      </c>
      <c r="F1341" s="164" t="str">
        <f>IF(K1341&gt;0,VLOOKUP(E1341,支出入力表!F1342:$M$2000,3,FALSE),"")</f>
        <v/>
      </c>
      <c r="G1341" s="164" t="str">
        <f>IF(K1341&gt;0,VLOOKUP(E1341,支出入力表!F1342:$M$2000,4,FALSE),"")</f>
        <v/>
      </c>
      <c r="H1341" s="166" t="str">
        <f>IF(K1341&gt;0,VLOOKUP(E1341,支出入力表!F1342:$M$2000,5,FALSE),"")</f>
        <v/>
      </c>
      <c r="I1341" s="168" t="str">
        <f t="shared" si="41"/>
        <v/>
      </c>
      <c r="K1341">
        <f t="shared" si="42"/>
        <v>0</v>
      </c>
      <c r="L1341">
        <f>IF(+支出入力表!M1342="",0,+支出入力表!M1342)</f>
        <v>0</v>
      </c>
      <c r="M1341">
        <f>IF(支出入力表!S1342="",0,支出入力表!S1342)</f>
        <v>0</v>
      </c>
    </row>
    <row r="1342" spans="2:13" x14ac:dyDescent="0.55000000000000004">
      <c r="B1342" s="163" t="str">
        <f>IF(K1342&gt;0,支出入力表!A1343,"")</f>
        <v/>
      </c>
      <c r="C1342" s="164" t="str">
        <f>IF(K1342&gt;0,支出入力表!C1343,"")</f>
        <v/>
      </c>
      <c r="D1342" s="165" t="str">
        <f>IF(K1342&gt;0,支出入力表!E1343,"")</f>
        <v/>
      </c>
      <c r="E1342" s="165" t="str">
        <f>IF(K1342&gt;0,支出入力表!F1343,"")</f>
        <v/>
      </c>
      <c r="F1342" s="164" t="str">
        <f>IF(K1342&gt;0,VLOOKUP(E1342,支出入力表!F1343:$M$2000,3,FALSE),"")</f>
        <v/>
      </c>
      <c r="G1342" s="164" t="str">
        <f>IF(K1342&gt;0,VLOOKUP(E1342,支出入力表!F1343:$M$2000,4,FALSE),"")</f>
        <v/>
      </c>
      <c r="H1342" s="166" t="str">
        <f>IF(K1342&gt;0,VLOOKUP(E1342,支出入力表!F1343:$M$2000,5,FALSE),"")</f>
        <v/>
      </c>
      <c r="I1342" s="168" t="str">
        <f t="shared" si="41"/>
        <v/>
      </c>
      <c r="K1342">
        <f t="shared" si="42"/>
        <v>0</v>
      </c>
      <c r="L1342">
        <f>IF(+支出入力表!M1343="",0,+支出入力表!M1343)</f>
        <v>0</v>
      </c>
      <c r="M1342">
        <f>IF(支出入力表!S1343="",0,支出入力表!S1343)</f>
        <v>0</v>
      </c>
    </row>
    <row r="1343" spans="2:13" x14ac:dyDescent="0.55000000000000004">
      <c r="B1343" s="163" t="str">
        <f>IF(K1343&gt;0,支出入力表!A1344,"")</f>
        <v/>
      </c>
      <c r="C1343" s="164" t="str">
        <f>IF(K1343&gt;0,支出入力表!C1344,"")</f>
        <v/>
      </c>
      <c r="D1343" s="165" t="str">
        <f>IF(K1343&gt;0,支出入力表!E1344,"")</f>
        <v/>
      </c>
      <c r="E1343" s="165" t="str">
        <f>IF(K1343&gt;0,支出入力表!F1344,"")</f>
        <v/>
      </c>
      <c r="F1343" s="164" t="str">
        <f>IF(K1343&gt;0,VLOOKUP(E1343,支出入力表!F1344:$M$2000,3,FALSE),"")</f>
        <v/>
      </c>
      <c r="G1343" s="164" t="str">
        <f>IF(K1343&gt;0,VLOOKUP(E1343,支出入力表!F1344:$M$2000,4,FALSE),"")</f>
        <v/>
      </c>
      <c r="H1343" s="166" t="str">
        <f>IF(K1343&gt;0,VLOOKUP(E1343,支出入力表!F1344:$M$2000,5,FALSE),"")</f>
        <v/>
      </c>
      <c r="I1343" s="168" t="str">
        <f t="shared" si="41"/>
        <v/>
      </c>
      <c r="K1343">
        <f t="shared" si="42"/>
        <v>0</v>
      </c>
      <c r="L1343">
        <f>IF(+支出入力表!M1344="",0,+支出入力表!M1344)</f>
        <v>0</v>
      </c>
      <c r="M1343">
        <f>IF(支出入力表!S1344="",0,支出入力表!S1344)</f>
        <v>0</v>
      </c>
    </row>
    <row r="1344" spans="2:13" x14ac:dyDescent="0.55000000000000004">
      <c r="B1344" s="163" t="str">
        <f>IF(K1344&gt;0,支出入力表!A1345,"")</f>
        <v/>
      </c>
      <c r="C1344" s="164" t="str">
        <f>IF(K1344&gt;0,支出入力表!C1345,"")</f>
        <v/>
      </c>
      <c r="D1344" s="165" t="str">
        <f>IF(K1344&gt;0,支出入力表!E1345,"")</f>
        <v/>
      </c>
      <c r="E1344" s="165" t="str">
        <f>IF(K1344&gt;0,支出入力表!F1345,"")</f>
        <v/>
      </c>
      <c r="F1344" s="164" t="str">
        <f>IF(K1344&gt;0,VLOOKUP(E1344,支出入力表!F1345:$M$2000,3,FALSE),"")</f>
        <v/>
      </c>
      <c r="G1344" s="164" t="str">
        <f>IF(K1344&gt;0,VLOOKUP(E1344,支出入力表!F1345:$M$2000,4,FALSE),"")</f>
        <v/>
      </c>
      <c r="H1344" s="166" t="str">
        <f>IF(K1344&gt;0,VLOOKUP(E1344,支出入力表!F1345:$M$2000,5,FALSE),"")</f>
        <v/>
      </c>
      <c r="I1344" s="168" t="str">
        <f t="shared" si="41"/>
        <v/>
      </c>
      <c r="K1344">
        <f t="shared" si="42"/>
        <v>0</v>
      </c>
      <c r="L1344">
        <f>IF(+支出入力表!M1345="",0,+支出入力表!M1345)</f>
        <v>0</v>
      </c>
      <c r="M1344">
        <f>IF(支出入力表!S1345="",0,支出入力表!S1345)</f>
        <v>0</v>
      </c>
    </row>
    <row r="1345" spans="2:13" x14ac:dyDescent="0.55000000000000004">
      <c r="B1345" s="163" t="str">
        <f>IF(K1345&gt;0,支出入力表!A1346,"")</f>
        <v/>
      </c>
      <c r="C1345" s="164" t="str">
        <f>IF(K1345&gt;0,支出入力表!C1346,"")</f>
        <v/>
      </c>
      <c r="D1345" s="165" t="str">
        <f>IF(K1345&gt;0,支出入力表!E1346,"")</f>
        <v/>
      </c>
      <c r="E1345" s="165" t="str">
        <f>IF(K1345&gt;0,支出入力表!F1346,"")</f>
        <v/>
      </c>
      <c r="F1345" s="164" t="str">
        <f>IF(K1345&gt;0,VLOOKUP(E1345,支出入力表!F1346:$M$2000,3,FALSE),"")</f>
        <v/>
      </c>
      <c r="G1345" s="164" t="str">
        <f>IF(K1345&gt;0,VLOOKUP(E1345,支出入力表!F1346:$M$2000,4,FALSE),"")</f>
        <v/>
      </c>
      <c r="H1345" s="166" t="str">
        <f>IF(K1345&gt;0,VLOOKUP(E1345,支出入力表!F1346:$M$2000,5,FALSE),"")</f>
        <v/>
      </c>
      <c r="I1345" s="168" t="str">
        <f t="shared" si="41"/>
        <v/>
      </c>
      <c r="K1345">
        <f t="shared" si="42"/>
        <v>0</v>
      </c>
      <c r="L1345">
        <f>IF(+支出入力表!M1346="",0,+支出入力表!M1346)</f>
        <v>0</v>
      </c>
      <c r="M1345">
        <f>IF(支出入力表!S1346="",0,支出入力表!S1346)</f>
        <v>0</v>
      </c>
    </row>
    <row r="1346" spans="2:13" x14ac:dyDescent="0.55000000000000004">
      <c r="B1346" s="163" t="str">
        <f>IF(K1346&gt;0,支出入力表!A1347,"")</f>
        <v/>
      </c>
      <c r="C1346" s="164" t="str">
        <f>IF(K1346&gt;0,支出入力表!C1347,"")</f>
        <v/>
      </c>
      <c r="D1346" s="165" t="str">
        <f>IF(K1346&gt;0,支出入力表!E1347,"")</f>
        <v/>
      </c>
      <c r="E1346" s="165" t="str">
        <f>IF(K1346&gt;0,支出入力表!F1347,"")</f>
        <v/>
      </c>
      <c r="F1346" s="164" t="str">
        <f>IF(K1346&gt;0,VLOOKUP(E1346,支出入力表!F1347:$M$2000,3,FALSE),"")</f>
        <v/>
      </c>
      <c r="G1346" s="164" t="str">
        <f>IF(K1346&gt;0,VLOOKUP(E1346,支出入力表!F1347:$M$2000,4,FALSE),"")</f>
        <v/>
      </c>
      <c r="H1346" s="166" t="str">
        <f>IF(K1346&gt;0,VLOOKUP(E1346,支出入力表!F1347:$M$2000,5,FALSE),"")</f>
        <v/>
      </c>
      <c r="I1346" s="168" t="str">
        <f t="shared" si="41"/>
        <v/>
      </c>
      <c r="K1346">
        <f t="shared" si="42"/>
        <v>0</v>
      </c>
      <c r="L1346">
        <f>IF(+支出入力表!M1347="",0,+支出入力表!M1347)</f>
        <v>0</v>
      </c>
      <c r="M1346">
        <f>IF(支出入力表!S1347="",0,支出入力表!S1347)</f>
        <v>0</v>
      </c>
    </row>
    <row r="1347" spans="2:13" x14ac:dyDescent="0.55000000000000004">
      <c r="B1347" s="163" t="str">
        <f>IF(K1347&gt;0,支出入力表!A1348,"")</f>
        <v/>
      </c>
      <c r="C1347" s="164" t="str">
        <f>IF(K1347&gt;0,支出入力表!C1348,"")</f>
        <v/>
      </c>
      <c r="D1347" s="165" t="str">
        <f>IF(K1347&gt;0,支出入力表!E1348,"")</f>
        <v/>
      </c>
      <c r="E1347" s="165" t="str">
        <f>IF(K1347&gt;0,支出入力表!F1348,"")</f>
        <v/>
      </c>
      <c r="F1347" s="164" t="str">
        <f>IF(K1347&gt;0,VLOOKUP(E1347,支出入力表!F1348:$M$2000,3,FALSE),"")</f>
        <v/>
      </c>
      <c r="G1347" s="164" t="str">
        <f>IF(K1347&gt;0,VLOOKUP(E1347,支出入力表!F1348:$M$2000,4,FALSE),"")</f>
        <v/>
      </c>
      <c r="H1347" s="166" t="str">
        <f>IF(K1347&gt;0,VLOOKUP(E1347,支出入力表!F1348:$M$2000,5,FALSE),"")</f>
        <v/>
      </c>
      <c r="I1347" s="168" t="str">
        <f t="shared" si="41"/>
        <v/>
      </c>
      <c r="K1347">
        <f t="shared" si="42"/>
        <v>0</v>
      </c>
      <c r="L1347">
        <f>IF(+支出入力表!M1348="",0,+支出入力表!M1348)</f>
        <v>0</v>
      </c>
      <c r="M1347">
        <f>IF(支出入力表!S1348="",0,支出入力表!S1348)</f>
        <v>0</v>
      </c>
    </row>
    <row r="1348" spans="2:13" x14ac:dyDescent="0.55000000000000004">
      <c r="B1348" s="163" t="str">
        <f>IF(K1348&gt;0,支出入力表!A1349,"")</f>
        <v/>
      </c>
      <c r="C1348" s="164" t="str">
        <f>IF(K1348&gt;0,支出入力表!C1349,"")</f>
        <v/>
      </c>
      <c r="D1348" s="165" t="str">
        <f>IF(K1348&gt;0,支出入力表!E1349,"")</f>
        <v/>
      </c>
      <c r="E1348" s="165" t="str">
        <f>IF(K1348&gt;0,支出入力表!F1349,"")</f>
        <v/>
      </c>
      <c r="F1348" s="164" t="str">
        <f>IF(K1348&gt;0,VLOOKUP(E1348,支出入力表!F1349:$M$2000,3,FALSE),"")</f>
        <v/>
      </c>
      <c r="G1348" s="164" t="str">
        <f>IF(K1348&gt;0,VLOOKUP(E1348,支出入力表!F1349:$M$2000,4,FALSE),"")</f>
        <v/>
      </c>
      <c r="H1348" s="166" t="str">
        <f>IF(K1348&gt;0,VLOOKUP(E1348,支出入力表!F1349:$M$2000,5,FALSE),"")</f>
        <v/>
      </c>
      <c r="I1348" s="168" t="str">
        <f t="shared" si="41"/>
        <v/>
      </c>
      <c r="K1348">
        <f t="shared" si="42"/>
        <v>0</v>
      </c>
      <c r="L1348">
        <f>IF(+支出入力表!M1349="",0,+支出入力表!M1349)</f>
        <v>0</v>
      </c>
      <c r="M1348">
        <f>IF(支出入力表!S1349="",0,支出入力表!S1349)</f>
        <v>0</v>
      </c>
    </row>
    <row r="1349" spans="2:13" x14ac:dyDescent="0.55000000000000004">
      <c r="B1349" s="163" t="str">
        <f>IF(K1349&gt;0,支出入力表!A1350,"")</f>
        <v/>
      </c>
      <c r="C1349" s="164" t="str">
        <f>IF(K1349&gt;0,支出入力表!C1350,"")</f>
        <v/>
      </c>
      <c r="D1349" s="165" t="str">
        <f>IF(K1349&gt;0,支出入力表!E1350,"")</f>
        <v/>
      </c>
      <c r="E1349" s="165" t="str">
        <f>IF(K1349&gt;0,支出入力表!F1350,"")</f>
        <v/>
      </c>
      <c r="F1349" s="164" t="str">
        <f>IF(K1349&gt;0,VLOOKUP(E1349,支出入力表!F1350:$M$2000,3,FALSE),"")</f>
        <v/>
      </c>
      <c r="G1349" s="164" t="str">
        <f>IF(K1349&gt;0,VLOOKUP(E1349,支出入力表!F1350:$M$2000,4,FALSE),"")</f>
        <v/>
      </c>
      <c r="H1349" s="166" t="str">
        <f>IF(K1349&gt;0,VLOOKUP(E1349,支出入力表!F1350:$M$2000,5,FALSE),"")</f>
        <v/>
      </c>
      <c r="I1349" s="168" t="str">
        <f t="shared" si="41"/>
        <v/>
      </c>
      <c r="K1349">
        <f t="shared" si="42"/>
        <v>0</v>
      </c>
      <c r="L1349">
        <f>IF(+支出入力表!M1350="",0,+支出入力表!M1350)</f>
        <v>0</v>
      </c>
      <c r="M1349">
        <f>IF(支出入力表!S1350="",0,支出入力表!S1350)</f>
        <v>0</v>
      </c>
    </row>
    <row r="1350" spans="2:13" x14ac:dyDescent="0.55000000000000004">
      <c r="B1350" s="163" t="str">
        <f>IF(K1350&gt;0,支出入力表!A1351,"")</f>
        <v/>
      </c>
      <c r="C1350" s="164" t="str">
        <f>IF(K1350&gt;0,支出入力表!C1351,"")</f>
        <v/>
      </c>
      <c r="D1350" s="165" t="str">
        <f>IF(K1350&gt;0,支出入力表!E1351,"")</f>
        <v/>
      </c>
      <c r="E1350" s="165" t="str">
        <f>IF(K1350&gt;0,支出入力表!F1351,"")</f>
        <v/>
      </c>
      <c r="F1350" s="164" t="str">
        <f>IF(K1350&gt;0,VLOOKUP(E1350,支出入力表!F1351:$M$2000,3,FALSE),"")</f>
        <v/>
      </c>
      <c r="G1350" s="164" t="str">
        <f>IF(K1350&gt;0,VLOOKUP(E1350,支出入力表!F1351:$M$2000,4,FALSE),"")</f>
        <v/>
      </c>
      <c r="H1350" s="166" t="str">
        <f>IF(K1350&gt;0,VLOOKUP(E1350,支出入力表!F1351:$M$2000,5,FALSE),"")</f>
        <v/>
      </c>
      <c r="I1350" s="168" t="str">
        <f t="shared" ref="I1350:I1413" si="43">IF(K1350&gt;0,K1350,"")</f>
        <v/>
      </c>
      <c r="K1350">
        <f t="shared" ref="K1350:K1413" si="44">+L1350+M1350</f>
        <v>0</v>
      </c>
      <c r="L1350">
        <f>IF(+支出入力表!M1351="",0,+支出入力表!M1351)</f>
        <v>0</v>
      </c>
      <c r="M1350">
        <f>IF(支出入力表!S1351="",0,支出入力表!S1351)</f>
        <v>0</v>
      </c>
    </row>
    <row r="1351" spans="2:13" x14ac:dyDescent="0.55000000000000004">
      <c r="B1351" s="163" t="str">
        <f>IF(K1351&gt;0,支出入力表!A1352,"")</f>
        <v/>
      </c>
      <c r="C1351" s="164" t="str">
        <f>IF(K1351&gt;0,支出入力表!C1352,"")</f>
        <v/>
      </c>
      <c r="D1351" s="165" t="str">
        <f>IF(K1351&gt;0,支出入力表!E1352,"")</f>
        <v/>
      </c>
      <c r="E1351" s="165" t="str">
        <f>IF(K1351&gt;0,支出入力表!F1352,"")</f>
        <v/>
      </c>
      <c r="F1351" s="164" t="str">
        <f>IF(K1351&gt;0,VLOOKUP(E1351,支出入力表!F1352:$M$2000,3,FALSE),"")</f>
        <v/>
      </c>
      <c r="G1351" s="164" t="str">
        <f>IF(K1351&gt;0,VLOOKUP(E1351,支出入力表!F1352:$M$2000,4,FALSE),"")</f>
        <v/>
      </c>
      <c r="H1351" s="166" t="str">
        <f>IF(K1351&gt;0,VLOOKUP(E1351,支出入力表!F1352:$M$2000,5,FALSE),"")</f>
        <v/>
      </c>
      <c r="I1351" s="168" t="str">
        <f t="shared" si="43"/>
        <v/>
      </c>
      <c r="K1351">
        <f t="shared" si="44"/>
        <v>0</v>
      </c>
      <c r="L1351">
        <f>IF(+支出入力表!M1352="",0,+支出入力表!M1352)</f>
        <v>0</v>
      </c>
      <c r="M1351">
        <f>IF(支出入力表!S1352="",0,支出入力表!S1352)</f>
        <v>0</v>
      </c>
    </row>
    <row r="1352" spans="2:13" x14ac:dyDescent="0.55000000000000004">
      <c r="B1352" s="163" t="str">
        <f>IF(K1352&gt;0,支出入力表!A1353,"")</f>
        <v/>
      </c>
      <c r="C1352" s="164" t="str">
        <f>IF(K1352&gt;0,支出入力表!C1353,"")</f>
        <v/>
      </c>
      <c r="D1352" s="165" t="str">
        <f>IF(K1352&gt;0,支出入力表!E1353,"")</f>
        <v/>
      </c>
      <c r="E1352" s="165" t="str">
        <f>IF(K1352&gt;0,支出入力表!F1353,"")</f>
        <v/>
      </c>
      <c r="F1352" s="164" t="str">
        <f>IF(K1352&gt;0,VLOOKUP(E1352,支出入力表!F1353:$M$2000,3,FALSE),"")</f>
        <v/>
      </c>
      <c r="G1352" s="164" t="str">
        <f>IF(K1352&gt;0,VLOOKUP(E1352,支出入力表!F1353:$M$2000,4,FALSE),"")</f>
        <v/>
      </c>
      <c r="H1352" s="166" t="str">
        <f>IF(K1352&gt;0,VLOOKUP(E1352,支出入力表!F1353:$M$2000,5,FALSE),"")</f>
        <v/>
      </c>
      <c r="I1352" s="168" t="str">
        <f t="shared" si="43"/>
        <v/>
      </c>
      <c r="K1352">
        <f t="shared" si="44"/>
        <v>0</v>
      </c>
      <c r="L1352">
        <f>IF(+支出入力表!M1353="",0,+支出入力表!M1353)</f>
        <v>0</v>
      </c>
      <c r="M1352">
        <f>IF(支出入力表!S1353="",0,支出入力表!S1353)</f>
        <v>0</v>
      </c>
    </row>
    <row r="1353" spans="2:13" x14ac:dyDescent="0.55000000000000004">
      <c r="B1353" s="163" t="str">
        <f>IF(K1353&gt;0,支出入力表!A1354,"")</f>
        <v/>
      </c>
      <c r="C1353" s="164" t="str">
        <f>IF(K1353&gt;0,支出入力表!C1354,"")</f>
        <v/>
      </c>
      <c r="D1353" s="165" t="str">
        <f>IF(K1353&gt;0,支出入力表!E1354,"")</f>
        <v/>
      </c>
      <c r="E1353" s="165" t="str">
        <f>IF(K1353&gt;0,支出入力表!F1354,"")</f>
        <v/>
      </c>
      <c r="F1353" s="164" t="str">
        <f>IF(K1353&gt;0,VLOOKUP(E1353,支出入力表!F1354:$M$2000,3,FALSE),"")</f>
        <v/>
      </c>
      <c r="G1353" s="164" t="str">
        <f>IF(K1353&gt;0,VLOOKUP(E1353,支出入力表!F1354:$M$2000,4,FALSE),"")</f>
        <v/>
      </c>
      <c r="H1353" s="166" t="str">
        <f>IF(K1353&gt;0,VLOOKUP(E1353,支出入力表!F1354:$M$2000,5,FALSE),"")</f>
        <v/>
      </c>
      <c r="I1353" s="168" t="str">
        <f t="shared" si="43"/>
        <v/>
      </c>
      <c r="K1353">
        <f t="shared" si="44"/>
        <v>0</v>
      </c>
      <c r="L1353">
        <f>IF(+支出入力表!M1354="",0,+支出入力表!M1354)</f>
        <v>0</v>
      </c>
      <c r="M1353">
        <f>IF(支出入力表!S1354="",0,支出入力表!S1354)</f>
        <v>0</v>
      </c>
    </row>
    <row r="1354" spans="2:13" x14ac:dyDescent="0.55000000000000004">
      <c r="B1354" s="163" t="str">
        <f>IF(K1354&gt;0,支出入力表!A1355,"")</f>
        <v/>
      </c>
      <c r="C1354" s="164" t="str">
        <f>IF(K1354&gt;0,支出入力表!C1355,"")</f>
        <v/>
      </c>
      <c r="D1354" s="165" t="str">
        <f>IF(K1354&gt;0,支出入力表!E1355,"")</f>
        <v/>
      </c>
      <c r="E1354" s="165" t="str">
        <f>IF(K1354&gt;0,支出入力表!F1355,"")</f>
        <v/>
      </c>
      <c r="F1354" s="164" t="str">
        <f>IF(K1354&gt;0,VLOOKUP(E1354,支出入力表!F1355:$M$2000,3,FALSE),"")</f>
        <v/>
      </c>
      <c r="G1354" s="164" t="str">
        <f>IF(K1354&gt;0,VLOOKUP(E1354,支出入力表!F1355:$M$2000,4,FALSE),"")</f>
        <v/>
      </c>
      <c r="H1354" s="166" t="str">
        <f>IF(K1354&gt;0,VLOOKUP(E1354,支出入力表!F1355:$M$2000,5,FALSE),"")</f>
        <v/>
      </c>
      <c r="I1354" s="168" t="str">
        <f t="shared" si="43"/>
        <v/>
      </c>
      <c r="K1354">
        <f t="shared" si="44"/>
        <v>0</v>
      </c>
      <c r="L1354">
        <f>IF(+支出入力表!M1355="",0,+支出入力表!M1355)</f>
        <v>0</v>
      </c>
      <c r="M1354">
        <f>IF(支出入力表!S1355="",0,支出入力表!S1355)</f>
        <v>0</v>
      </c>
    </row>
    <row r="1355" spans="2:13" x14ac:dyDescent="0.55000000000000004">
      <c r="B1355" s="163" t="str">
        <f>IF(K1355&gt;0,支出入力表!A1356,"")</f>
        <v/>
      </c>
      <c r="C1355" s="164" t="str">
        <f>IF(K1355&gt;0,支出入力表!C1356,"")</f>
        <v/>
      </c>
      <c r="D1355" s="165" t="str">
        <f>IF(K1355&gt;0,支出入力表!E1356,"")</f>
        <v/>
      </c>
      <c r="E1355" s="165" t="str">
        <f>IF(K1355&gt;0,支出入力表!F1356,"")</f>
        <v/>
      </c>
      <c r="F1355" s="164" t="str">
        <f>IF(K1355&gt;0,VLOOKUP(E1355,支出入力表!F1356:$M$2000,3,FALSE),"")</f>
        <v/>
      </c>
      <c r="G1355" s="164" t="str">
        <f>IF(K1355&gt;0,VLOOKUP(E1355,支出入力表!F1356:$M$2000,4,FALSE),"")</f>
        <v/>
      </c>
      <c r="H1355" s="166" t="str">
        <f>IF(K1355&gt;0,VLOOKUP(E1355,支出入力表!F1356:$M$2000,5,FALSE),"")</f>
        <v/>
      </c>
      <c r="I1355" s="168" t="str">
        <f t="shared" si="43"/>
        <v/>
      </c>
      <c r="K1355">
        <f t="shared" si="44"/>
        <v>0</v>
      </c>
      <c r="L1355">
        <f>IF(+支出入力表!M1356="",0,+支出入力表!M1356)</f>
        <v>0</v>
      </c>
      <c r="M1355">
        <f>IF(支出入力表!S1356="",0,支出入力表!S1356)</f>
        <v>0</v>
      </c>
    </row>
    <row r="1356" spans="2:13" x14ac:dyDescent="0.55000000000000004">
      <c r="B1356" s="163" t="str">
        <f>IF(K1356&gt;0,支出入力表!A1357,"")</f>
        <v/>
      </c>
      <c r="C1356" s="164" t="str">
        <f>IF(K1356&gt;0,支出入力表!C1357,"")</f>
        <v/>
      </c>
      <c r="D1356" s="165" t="str">
        <f>IF(K1356&gt;0,支出入力表!E1357,"")</f>
        <v/>
      </c>
      <c r="E1356" s="165" t="str">
        <f>IF(K1356&gt;0,支出入力表!F1357,"")</f>
        <v/>
      </c>
      <c r="F1356" s="164" t="str">
        <f>IF(K1356&gt;0,VLOOKUP(E1356,支出入力表!F1357:$M$2000,3,FALSE),"")</f>
        <v/>
      </c>
      <c r="G1356" s="164" t="str">
        <f>IF(K1356&gt;0,VLOOKUP(E1356,支出入力表!F1357:$M$2000,4,FALSE),"")</f>
        <v/>
      </c>
      <c r="H1356" s="166" t="str">
        <f>IF(K1356&gt;0,VLOOKUP(E1356,支出入力表!F1357:$M$2000,5,FALSE),"")</f>
        <v/>
      </c>
      <c r="I1356" s="168" t="str">
        <f t="shared" si="43"/>
        <v/>
      </c>
      <c r="K1356">
        <f t="shared" si="44"/>
        <v>0</v>
      </c>
      <c r="L1356">
        <f>IF(+支出入力表!M1357="",0,+支出入力表!M1357)</f>
        <v>0</v>
      </c>
      <c r="M1356">
        <f>IF(支出入力表!S1357="",0,支出入力表!S1357)</f>
        <v>0</v>
      </c>
    </row>
    <row r="1357" spans="2:13" x14ac:dyDescent="0.55000000000000004">
      <c r="B1357" s="163" t="str">
        <f>IF(K1357&gt;0,支出入力表!A1358,"")</f>
        <v/>
      </c>
      <c r="C1357" s="164" t="str">
        <f>IF(K1357&gt;0,支出入力表!C1358,"")</f>
        <v/>
      </c>
      <c r="D1357" s="165" t="str">
        <f>IF(K1357&gt;0,支出入力表!E1358,"")</f>
        <v/>
      </c>
      <c r="E1357" s="165" t="str">
        <f>IF(K1357&gt;0,支出入力表!F1358,"")</f>
        <v/>
      </c>
      <c r="F1357" s="164" t="str">
        <f>IF(K1357&gt;0,VLOOKUP(E1357,支出入力表!F1358:$M$2000,3,FALSE),"")</f>
        <v/>
      </c>
      <c r="G1357" s="164" t="str">
        <f>IF(K1357&gt;0,VLOOKUP(E1357,支出入力表!F1358:$M$2000,4,FALSE),"")</f>
        <v/>
      </c>
      <c r="H1357" s="166" t="str">
        <f>IF(K1357&gt;0,VLOOKUP(E1357,支出入力表!F1358:$M$2000,5,FALSE),"")</f>
        <v/>
      </c>
      <c r="I1357" s="168" t="str">
        <f t="shared" si="43"/>
        <v/>
      </c>
      <c r="K1357">
        <f t="shared" si="44"/>
        <v>0</v>
      </c>
      <c r="L1357">
        <f>IF(+支出入力表!M1358="",0,+支出入力表!M1358)</f>
        <v>0</v>
      </c>
      <c r="M1357">
        <f>IF(支出入力表!S1358="",0,支出入力表!S1358)</f>
        <v>0</v>
      </c>
    </row>
    <row r="1358" spans="2:13" x14ac:dyDescent="0.55000000000000004">
      <c r="B1358" s="163" t="str">
        <f>IF(K1358&gt;0,支出入力表!A1359,"")</f>
        <v/>
      </c>
      <c r="C1358" s="164" t="str">
        <f>IF(K1358&gt;0,支出入力表!C1359,"")</f>
        <v/>
      </c>
      <c r="D1358" s="165" t="str">
        <f>IF(K1358&gt;0,支出入力表!E1359,"")</f>
        <v/>
      </c>
      <c r="E1358" s="165" t="str">
        <f>IF(K1358&gt;0,支出入力表!F1359,"")</f>
        <v/>
      </c>
      <c r="F1358" s="164" t="str">
        <f>IF(K1358&gt;0,VLOOKUP(E1358,支出入力表!F1359:$M$2000,3,FALSE),"")</f>
        <v/>
      </c>
      <c r="G1358" s="164" t="str">
        <f>IF(K1358&gt;0,VLOOKUP(E1358,支出入力表!F1359:$M$2000,4,FALSE),"")</f>
        <v/>
      </c>
      <c r="H1358" s="166" t="str">
        <f>IF(K1358&gt;0,VLOOKUP(E1358,支出入力表!F1359:$M$2000,5,FALSE),"")</f>
        <v/>
      </c>
      <c r="I1358" s="168" t="str">
        <f t="shared" si="43"/>
        <v/>
      </c>
      <c r="K1358">
        <f t="shared" si="44"/>
        <v>0</v>
      </c>
      <c r="L1358">
        <f>IF(+支出入力表!M1359="",0,+支出入力表!M1359)</f>
        <v>0</v>
      </c>
      <c r="M1358">
        <f>IF(支出入力表!S1359="",0,支出入力表!S1359)</f>
        <v>0</v>
      </c>
    </row>
    <row r="1359" spans="2:13" x14ac:dyDescent="0.55000000000000004">
      <c r="B1359" s="163" t="str">
        <f>IF(K1359&gt;0,支出入力表!A1360,"")</f>
        <v/>
      </c>
      <c r="C1359" s="164" t="str">
        <f>IF(K1359&gt;0,支出入力表!C1360,"")</f>
        <v/>
      </c>
      <c r="D1359" s="165" t="str">
        <f>IF(K1359&gt;0,支出入力表!E1360,"")</f>
        <v/>
      </c>
      <c r="E1359" s="165" t="str">
        <f>IF(K1359&gt;0,支出入力表!F1360,"")</f>
        <v/>
      </c>
      <c r="F1359" s="164" t="str">
        <f>IF(K1359&gt;0,VLOOKUP(E1359,支出入力表!F1360:$M$2000,3,FALSE),"")</f>
        <v/>
      </c>
      <c r="G1359" s="164" t="str">
        <f>IF(K1359&gt;0,VLOOKUP(E1359,支出入力表!F1360:$M$2000,4,FALSE),"")</f>
        <v/>
      </c>
      <c r="H1359" s="166" t="str">
        <f>IF(K1359&gt;0,VLOOKUP(E1359,支出入力表!F1360:$M$2000,5,FALSE),"")</f>
        <v/>
      </c>
      <c r="I1359" s="168" t="str">
        <f t="shared" si="43"/>
        <v/>
      </c>
      <c r="K1359">
        <f t="shared" si="44"/>
        <v>0</v>
      </c>
      <c r="L1359">
        <f>IF(+支出入力表!M1360="",0,+支出入力表!M1360)</f>
        <v>0</v>
      </c>
      <c r="M1359">
        <f>IF(支出入力表!S1360="",0,支出入力表!S1360)</f>
        <v>0</v>
      </c>
    </row>
    <row r="1360" spans="2:13" x14ac:dyDescent="0.55000000000000004">
      <c r="B1360" s="163" t="str">
        <f>IF(K1360&gt;0,支出入力表!A1361,"")</f>
        <v/>
      </c>
      <c r="C1360" s="164" t="str">
        <f>IF(K1360&gt;0,支出入力表!C1361,"")</f>
        <v/>
      </c>
      <c r="D1360" s="165" t="str">
        <f>IF(K1360&gt;0,支出入力表!E1361,"")</f>
        <v/>
      </c>
      <c r="E1360" s="165" t="str">
        <f>IF(K1360&gt;0,支出入力表!F1361,"")</f>
        <v/>
      </c>
      <c r="F1360" s="164" t="str">
        <f>IF(K1360&gt;0,VLOOKUP(E1360,支出入力表!F1361:$M$2000,3,FALSE),"")</f>
        <v/>
      </c>
      <c r="G1360" s="164" t="str">
        <f>IF(K1360&gt;0,VLOOKUP(E1360,支出入力表!F1361:$M$2000,4,FALSE),"")</f>
        <v/>
      </c>
      <c r="H1360" s="166" t="str">
        <f>IF(K1360&gt;0,VLOOKUP(E1360,支出入力表!F1361:$M$2000,5,FALSE),"")</f>
        <v/>
      </c>
      <c r="I1360" s="168" t="str">
        <f t="shared" si="43"/>
        <v/>
      </c>
      <c r="K1360">
        <f t="shared" si="44"/>
        <v>0</v>
      </c>
      <c r="L1360">
        <f>IF(+支出入力表!M1361="",0,+支出入力表!M1361)</f>
        <v>0</v>
      </c>
      <c r="M1360">
        <f>IF(支出入力表!S1361="",0,支出入力表!S1361)</f>
        <v>0</v>
      </c>
    </row>
    <row r="1361" spans="2:13" x14ac:dyDescent="0.55000000000000004">
      <c r="B1361" s="163" t="str">
        <f>IF(K1361&gt;0,支出入力表!A1362,"")</f>
        <v/>
      </c>
      <c r="C1361" s="164" t="str">
        <f>IF(K1361&gt;0,支出入力表!C1362,"")</f>
        <v/>
      </c>
      <c r="D1361" s="165" t="str">
        <f>IF(K1361&gt;0,支出入力表!E1362,"")</f>
        <v/>
      </c>
      <c r="E1361" s="165" t="str">
        <f>IF(K1361&gt;0,支出入力表!F1362,"")</f>
        <v/>
      </c>
      <c r="F1361" s="164" t="str">
        <f>IF(K1361&gt;0,VLOOKUP(E1361,支出入力表!F1362:$M$2000,3,FALSE),"")</f>
        <v/>
      </c>
      <c r="G1361" s="164" t="str">
        <f>IF(K1361&gt;0,VLOOKUP(E1361,支出入力表!F1362:$M$2000,4,FALSE),"")</f>
        <v/>
      </c>
      <c r="H1361" s="166" t="str">
        <f>IF(K1361&gt;0,VLOOKUP(E1361,支出入力表!F1362:$M$2000,5,FALSE),"")</f>
        <v/>
      </c>
      <c r="I1361" s="168" t="str">
        <f t="shared" si="43"/>
        <v/>
      </c>
      <c r="K1361">
        <f t="shared" si="44"/>
        <v>0</v>
      </c>
      <c r="L1361">
        <f>IF(+支出入力表!M1362="",0,+支出入力表!M1362)</f>
        <v>0</v>
      </c>
      <c r="M1361">
        <f>IF(支出入力表!S1362="",0,支出入力表!S1362)</f>
        <v>0</v>
      </c>
    </row>
    <row r="1362" spans="2:13" x14ac:dyDescent="0.55000000000000004">
      <c r="B1362" s="163" t="str">
        <f>IF(K1362&gt;0,支出入力表!A1363,"")</f>
        <v/>
      </c>
      <c r="C1362" s="164" t="str">
        <f>IF(K1362&gt;0,支出入力表!C1363,"")</f>
        <v/>
      </c>
      <c r="D1362" s="165" t="str">
        <f>IF(K1362&gt;0,支出入力表!E1363,"")</f>
        <v/>
      </c>
      <c r="E1362" s="165" t="str">
        <f>IF(K1362&gt;0,支出入力表!F1363,"")</f>
        <v/>
      </c>
      <c r="F1362" s="164" t="str">
        <f>IF(K1362&gt;0,VLOOKUP(E1362,支出入力表!F1363:$M$2000,3,FALSE),"")</f>
        <v/>
      </c>
      <c r="G1362" s="164" t="str">
        <f>IF(K1362&gt;0,VLOOKUP(E1362,支出入力表!F1363:$M$2000,4,FALSE),"")</f>
        <v/>
      </c>
      <c r="H1362" s="166" t="str">
        <f>IF(K1362&gt;0,VLOOKUP(E1362,支出入力表!F1363:$M$2000,5,FALSE),"")</f>
        <v/>
      </c>
      <c r="I1362" s="168" t="str">
        <f t="shared" si="43"/>
        <v/>
      </c>
      <c r="K1362">
        <f t="shared" si="44"/>
        <v>0</v>
      </c>
      <c r="L1362">
        <f>IF(+支出入力表!M1363="",0,+支出入力表!M1363)</f>
        <v>0</v>
      </c>
      <c r="M1362">
        <f>IF(支出入力表!S1363="",0,支出入力表!S1363)</f>
        <v>0</v>
      </c>
    </row>
    <row r="1363" spans="2:13" x14ac:dyDescent="0.55000000000000004">
      <c r="B1363" s="163" t="str">
        <f>IF(K1363&gt;0,支出入力表!A1364,"")</f>
        <v/>
      </c>
      <c r="C1363" s="164" t="str">
        <f>IF(K1363&gt;0,支出入力表!C1364,"")</f>
        <v/>
      </c>
      <c r="D1363" s="165" t="str">
        <f>IF(K1363&gt;0,支出入力表!E1364,"")</f>
        <v/>
      </c>
      <c r="E1363" s="165" t="str">
        <f>IF(K1363&gt;0,支出入力表!F1364,"")</f>
        <v/>
      </c>
      <c r="F1363" s="164" t="str">
        <f>IF(K1363&gt;0,VLOOKUP(E1363,支出入力表!F1364:$M$2000,3,FALSE),"")</f>
        <v/>
      </c>
      <c r="G1363" s="164" t="str">
        <f>IF(K1363&gt;0,VLOOKUP(E1363,支出入力表!F1364:$M$2000,4,FALSE),"")</f>
        <v/>
      </c>
      <c r="H1363" s="166" t="str">
        <f>IF(K1363&gt;0,VLOOKUP(E1363,支出入力表!F1364:$M$2000,5,FALSE),"")</f>
        <v/>
      </c>
      <c r="I1363" s="168" t="str">
        <f t="shared" si="43"/>
        <v/>
      </c>
      <c r="K1363">
        <f t="shared" si="44"/>
        <v>0</v>
      </c>
      <c r="L1363">
        <f>IF(+支出入力表!M1364="",0,+支出入力表!M1364)</f>
        <v>0</v>
      </c>
      <c r="M1363">
        <f>IF(支出入力表!S1364="",0,支出入力表!S1364)</f>
        <v>0</v>
      </c>
    </row>
    <row r="1364" spans="2:13" x14ac:dyDescent="0.55000000000000004">
      <c r="B1364" s="163" t="str">
        <f>IF(K1364&gt;0,支出入力表!A1365,"")</f>
        <v/>
      </c>
      <c r="C1364" s="164" t="str">
        <f>IF(K1364&gt;0,支出入力表!C1365,"")</f>
        <v/>
      </c>
      <c r="D1364" s="165" t="str">
        <f>IF(K1364&gt;0,支出入力表!E1365,"")</f>
        <v/>
      </c>
      <c r="E1364" s="165" t="str">
        <f>IF(K1364&gt;0,支出入力表!F1365,"")</f>
        <v/>
      </c>
      <c r="F1364" s="164" t="str">
        <f>IF(K1364&gt;0,VLOOKUP(E1364,支出入力表!F1365:$M$2000,3,FALSE),"")</f>
        <v/>
      </c>
      <c r="G1364" s="164" t="str">
        <f>IF(K1364&gt;0,VLOOKUP(E1364,支出入力表!F1365:$M$2000,4,FALSE),"")</f>
        <v/>
      </c>
      <c r="H1364" s="166" t="str">
        <f>IF(K1364&gt;0,VLOOKUP(E1364,支出入力表!F1365:$M$2000,5,FALSE),"")</f>
        <v/>
      </c>
      <c r="I1364" s="168" t="str">
        <f t="shared" si="43"/>
        <v/>
      </c>
      <c r="K1364">
        <f t="shared" si="44"/>
        <v>0</v>
      </c>
      <c r="L1364">
        <f>IF(+支出入力表!M1365="",0,+支出入力表!M1365)</f>
        <v>0</v>
      </c>
      <c r="M1364">
        <f>IF(支出入力表!S1365="",0,支出入力表!S1365)</f>
        <v>0</v>
      </c>
    </row>
    <row r="1365" spans="2:13" x14ac:dyDescent="0.55000000000000004">
      <c r="B1365" s="163" t="str">
        <f>IF(K1365&gt;0,支出入力表!A1366,"")</f>
        <v/>
      </c>
      <c r="C1365" s="164" t="str">
        <f>IF(K1365&gt;0,支出入力表!C1366,"")</f>
        <v/>
      </c>
      <c r="D1365" s="165" t="str">
        <f>IF(K1365&gt;0,支出入力表!E1366,"")</f>
        <v/>
      </c>
      <c r="E1365" s="165" t="str">
        <f>IF(K1365&gt;0,支出入力表!F1366,"")</f>
        <v/>
      </c>
      <c r="F1365" s="164" t="str">
        <f>IF(K1365&gt;0,VLOOKUP(E1365,支出入力表!F1366:$M$2000,3,FALSE),"")</f>
        <v/>
      </c>
      <c r="G1365" s="164" t="str">
        <f>IF(K1365&gt;0,VLOOKUP(E1365,支出入力表!F1366:$M$2000,4,FALSE),"")</f>
        <v/>
      </c>
      <c r="H1365" s="166" t="str">
        <f>IF(K1365&gt;0,VLOOKUP(E1365,支出入力表!F1366:$M$2000,5,FALSE),"")</f>
        <v/>
      </c>
      <c r="I1365" s="168" t="str">
        <f t="shared" si="43"/>
        <v/>
      </c>
      <c r="K1365">
        <f t="shared" si="44"/>
        <v>0</v>
      </c>
      <c r="L1365">
        <f>IF(+支出入力表!M1366="",0,+支出入力表!M1366)</f>
        <v>0</v>
      </c>
      <c r="M1365">
        <f>IF(支出入力表!S1366="",0,支出入力表!S1366)</f>
        <v>0</v>
      </c>
    </row>
    <row r="1366" spans="2:13" x14ac:dyDescent="0.55000000000000004">
      <c r="B1366" s="163" t="str">
        <f>IF(K1366&gt;0,支出入力表!A1367,"")</f>
        <v/>
      </c>
      <c r="C1366" s="164" t="str">
        <f>IF(K1366&gt;0,支出入力表!C1367,"")</f>
        <v/>
      </c>
      <c r="D1366" s="165" t="str">
        <f>IF(K1366&gt;0,支出入力表!E1367,"")</f>
        <v/>
      </c>
      <c r="E1366" s="165" t="str">
        <f>IF(K1366&gt;0,支出入力表!F1367,"")</f>
        <v/>
      </c>
      <c r="F1366" s="164" t="str">
        <f>IF(K1366&gt;0,VLOOKUP(E1366,支出入力表!F1367:$M$2000,3,FALSE),"")</f>
        <v/>
      </c>
      <c r="G1366" s="164" t="str">
        <f>IF(K1366&gt;0,VLOOKUP(E1366,支出入力表!F1367:$M$2000,4,FALSE),"")</f>
        <v/>
      </c>
      <c r="H1366" s="166" t="str">
        <f>IF(K1366&gt;0,VLOOKUP(E1366,支出入力表!F1367:$M$2000,5,FALSE),"")</f>
        <v/>
      </c>
      <c r="I1366" s="168" t="str">
        <f t="shared" si="43"/>
        <v/>
      </c>
      <c r="K1366">
        <f t="shared" si="44"/>
        <v>0</v>
      </c>
      <c r="L1366">
        <f>IF(+支出入力表!M1367="",0,+支出入力表!M1367)</f>
        <v>0</v>
      </c>
      <c r="M1366">
        <f>IF(支出入力表!S1367="",0,支出入力表!S1367)</f>
        <v>0</v>
      </c>
    </row>
    <row r="1367" spans="2:13" x14ac:dyDescent="0.55000000000000004">
      <c r="B1367" s="163" t="str">
        <f>IF(K1367&gt;0,支出入力表!A1368,"")</f>
        <v/>
      </c>
      <c r="C1367" s="164" t="str">
        <f>IF(K1367&gt;0,支出入力表!C1368,"")</f>
        <v/>
      </c>
      <c r="D1367" s="165" t="str">
        <f>IF(K1367&gt;0,支出入力表!E1368,"")</f>
        <v/>
      </c>
      <c r="E1367" s="165" t="str">
        <f>IF(K1367&gt;0,支出入力表!F1368,"")</f>
        <v/>
      </c>
      <c r="F1367" s="164" t="str">
        <f>IF(K1367&gt;0,VLOOKUP(E1367,支出入力表!F1368:$M$2000,3,FALSE),"")</f>
        <v/>
      </c>
      <c r="G1367" s="164" t="str">
        <f>IF(K1367&gt;0,VLOOKUP(E1367,支出入力表!F1368:$M$2000,4,FALSE),"")</f>
        <v/>
      </c>
      <c r="H1367" s="166" t="str">
        <f>IF(K1367&gt;0,VLOOKUP(E1367,支出入力表!F1368:$M$2000,5,FALSE),"")</f>
        <v/>
      </c>
      <c r="I1367" s="168" t="str">
        <f t="shared" si="43"/>
        <v/>
      </c>
      <c r="K1367">
        <f t="shared" si="44"/>
        <v>0</v>
      </c>
      <c r="L1367">
        <f>IF(+支出入力表!M1368="",0,+支出入力表!M1368)</f>
        <v>0</v>
      </c>
      <c r="M1367">
        <f>IF(支出入力表!S1368="",0,支出入力表!S1368)</f>
        <v>0</v>
      </c>
    </row>
    <row r="1368" spans="2:13" x14ac:dyDescent="0.55000000000000004">
      <c r="B1368" s="163" t="str">
        <f>IF(K1368&gt;0,支出入力表!A1369,"")</f>
        <v/>
      </c>
      <c r="C1368" s="164" t="str">
        <f>IF(K1368&gt;0,支出入力表!C1369,"")</f>
        <v/>
      </c>
      <c r="D1368" s="165" t="str">
        <f>IF(K1368&gt;0,支出入力表!E1369,"")</f>
        <v/>
      </c>
      <c r="E1368" s="165" t="str">
        <f>IF(K1368&gt;0,支出入力表!F1369,"")</f>
        <v/>
      </c>
      <c r="F1368" s="164" t="str">
        <f>IF(K1368&gt;0,VLOOKUP(E1368,支出入力表!F1369:$M$2000,3,FALSE),"")</f>
        <v/>
      </c>
      <c r="G1368" s="164" t="str">
        <f>IF(K1368&gt;0,VLOOKUP(E1368,支出入力表!F1369:$M$2000,4,FALSE),"")</f>
        <v/>
      </c>
      <c r="H1368" s="166" t="str">
        <f>IF(K1368&gt;0,VLOOKUP(E1368,支出入力表!F1369:$M$2000,5,FALSE),"")</f>
        <v/>
      </c>
      <c r="I1368" s="168" t="str">
        <f t="shared" si="43"/>
        <v/>
      </c>
      <c r="K1368">
        <f t="shared" si="44"/>
        <v>0</v>
      </c>
      <c r="L1368">
        <f>IF(+支出入力表!M1369="",0,+支出入力表!M1369)</f>
        <v>0</v>
      </c>
      <c r="M1368">
        <f>IF(支出入力表!S1369="",0,支出入力表!S1369)</f>
        <v>0</v>
      </c>
    </row>
    <row r="1369" spans="2:13" x14ac:dyDescent="0.55000000000000004">
      <c r="B1369" s="163" t="str">
        <f>IF(K1369&gt;0,支出入力表!A1370,"")</f>
        <v/>
      </c>
      <c r="C1369" s="164" t="str">
        <f>IF(K1369&gt;0,支出入力表!C1370,"")</f>
        <v/>
      </c>
      <c r="D1369" s="165" t="str">
        <f>IF(K1369&gt;0,支出入力表!E1370,"")</f>
        <v/>
      </c>
      <c r="E1369" s="165" t="str">
        <f>IF(K1369&gt;0,支出入力表!F1370,"")</f>
        <v/>
      </c>
      <c r="F1369" s="164" t="str">
        <f>IF(K1369&gt;0,VLOOKUP(E1369,支出入力表!F1370:$M$2000,3,FALSE),"")</f>
        <v/>
      </c>
      <c r="G1369" s="164" t="str">
        <f>IF(K1369&gt;0,VLOOKUP(E1369,支出入力表!F1370:$M$2000,4,FALSE),"")</f>
        <v/>
      </c>
      <c r="H1369" s="166" t="str">
        <f>IF(K1369&gt;0,VLOOKUP(E1369,支出入力表!F1370:$M$2000,5,FALSE),"")</f>
        <v/>
      </c>
      <c r="I1369" s="168" t="str">
        <f t="shared" si="43"/>
        <v/>
      </c>
      <c r="K1369">
        <f t="shared" si="44"/>
        <v>0</v>
      </c>
      <c r="L1369">
        <f>IF(+支出入力表!M1370="",0,+支出入力表!M1370)</f>
        <v>0</v>
      </c>
      <c r="M1369">
        <f>IF(支出入力表!S1370="",0,支出入力表!S1370)</f>
        <v>0</v>
      </c>
    </row>
    <row r="1370" spans="2:13" x14ac:dyDescent="0.55000000000000004">
      <c r="B1370" s="163" t="str">
        <f>IF(K1370&gt;0,支出入力表!A1371,"")</f>
        <v/>
      </c>
      <c r="C1370" s="164" t="str">
        <f>IF(K1370&gt;0,支出入力表!C1371,"")</f>
        <v/>
      </c>
      <c r="D1370" s="165" t="str">
        <f>IF(K1370&gt;0,支出入力表!E1371,"")</f>
        <v/>
      </c>
      <c r="E1370" s="165" t="str">
        <f>IF(K1370&gt;0,支出入力表!F1371,"")</f>
        <v/>
      </c>
      <c r="F1370" s="164" t="str">
        <f>IF(K1370&gt;0,VLOOKUP(E1370,支出入力表!F1371:$M$2000,3,FALSE),"")</f>
        <v/>
      </c>
      <c r="G1370" s="164" t="str">
        <f>IF(K1370&gt;0,VLOOKUP(E1370,支出入力表!F1371:$M$2000,4,FALSE),"")</f>
        <v/>
      </c>
      <c r="H1370" s="166" t="str">
        <f>IF(K1370&gt;0,VLOOKUP(E1370,支出入力表!F1371:$M$2000,5,FALSE),"")</f>
        <v/>
      </c>
      <c r="I1370" s="168" t="str">
        <f t="shared" si="43"/>
        <v/>
      </c>
      <c r="K1370">
        <f t="shared" si="44"/>
        <v>0</v>
      </c>
      <c r="L1370">
        <f>IF(+支出入力表!M1371="",0,+支出入力表!M1371)</f>
        <v>0</v>
      </c>
      <c r="M1370">
        <f>IF(支出入力表!S1371="",0,支出入力表!S1371)</f>
        <v>0</v>
      </c>
    </row>
    <row r="1371" spans="2:13" x14ac:dyDescent="0.55000000000000004">
      <c r="B1371" s="163" t="str">
        <f>IF(K1371&gt;0,支出入力表!A1372,"")</f>
        <v/>
      </c>
      <c r="C1371" s="164" t="str">
        <f>IF(K1371&gt;0,支出入力表!C1372,"")</f>
        <v/>
      </c>
      <c r="D1371" s="165" t="str">
        <f>IF(K1371&gt;0,支出入力表!E1372,"")</f>
        <v/>
      </c>
      <c r="E1371" s="165" t="str">
        <f>IF(K1371&gt;0,支出入力表!F1372,"")</f>
        <v/>
      </c>
      <c r="F1371" s="164" t="str">
        <f>IF(K1371&gt;0,VLOOKUP(E1371,支出入力表!F1372:$M$2000,3,FALSE),"")</f>
        <v/>
      </c>
      <c r="G1371" s="164" t="str">
        <f>IF(K1371&gt;0,VLOOKUP(E1371,支出入力表!F1372:$M$2000,4,FALSE),"")</f>
        <v/>
      </c>
      <c r="H1371" s="166" t="str">
        <f>IF(K1371&gt;0,VLOOKUP(E1371,支出入力表!F1372:$M$2000,5,FALSE),"")</f>
        <v/>
      </c>
      <c r="I1371" s="168" t="str">
        <f t="shared" si="43"/>
        <v/>
      </c>
      <c r="K1371">
        <f t="shared" si="44"/>
        <v>0</v>
      </c>
      <c r="L1371">
        <f>IF(+支出入力表!M1372="",0,+支出入力表!M1372)</f>
        <v>0</v>
      </c>
      <c r="M1371">
        <f>IF(支出入力表!S1372="",0,支出入力表!S1372)</f>
        <v>0</v>
      </c>
    </row>
    <row r="1372" spans="2:13" x14ac:dyDescent="0.55000000000000004">
      <c r="B1372" s="163" t="str">
        <f>IF(K1372&gt;0,支出入力表!A1373,"")</f>
        <v/>
      </c>
      <c r="C1372" s="164" t="str">
        <f>IF(K1372&gt;0,支出入力表!C1373,"")</f>
        <v/>
      </c>
      <c r="D1372" s="165" t="str">
        <f>IF(K1372&gt;0,支出入力表!E1373,"")</f>
        <v/>
      </c>
      <c r="E1372" s="165" t="str">
        <f>IF(K1372&gt;0,支出入力表!F1373,"")</f>
        <v/>
      </c>
      <c r="F1372" s="164" t="str">
        <f>IF(K1372&gt;0,VLOOKUP(E1372,支出入力表!F1373:$M$2000,3,FALSE),"")</f>
        <v/>
      </c>
      <c r="G1372" s="164" t="str">
        <f>IF(K1372&gt;0,VLOOKUP(E1372,支出入力表!F1373:$M$2000,4,FALSE),"")</f>
        <v/>
      </c>
      <c r="H1372" s="166" t="str">
        <f>IF(K1372&gt;0,VLOOKUP(E1372,支出入力表!F1373:$M$2000,5,FALSE),"")</f>
        <v/>
      </c>
      <c r="I1372" s="168" t="str">
        <f t="shared" si="43"/>
        <v/>
      </c>
      <c r="K1372">
        <f t="shared" si="44"/>
        <v>0</v>
      </c>
      <c r="L1372">
        <f>IF(+支出入力表!M1373="",0,+支出入力表!M1373)</f>
        <v>0</v>
      </c>
      <c r="M1372">
        <f>IF(支出入力表!S1373="",0,支出入力表!S1373)</f>
        <v>0</v>
      </c>
    </row>
    <row r="1373" spans="2:13" x14ac:dyDescent="0.55000000000000004">
      <c r="B1373" s="163" t="str">
        <f>IF(K1373&gt;0,支出入力表!A1374,"")</f>
        <v/>
      </c>
      <c r="C1373" s="164" t="str">
        <f>IF(K1373&gt;0,支出入力表!C1374,"")</f>
        <v/>
      </c>
      <c r="D1373" s="165" t="str">
        <f>IF(K1373&gt;0,支出入力表!E1374,"")</f>
        <v/>
      </c>
      <c r="E1373" s="165" t="str">
        <f>IF(K1373&gt;0,支出入力表!F1374,"")</f>
        <v/>
      </c>
      <c r="F1373" s="164" t="str">
        <f>IF(K1373&gt;0,VLOOKUP(E1373,支出入力表!F1374:$M$2000,3,FALSE),"")</f>
        <v/>
      </c>
      <c r="G1373" s="164" t="str">
        <f>IF(K1373&gt;0,VLOOKUP(E1373,支出入力表!F1374:$M$2000,4,FALSE),"")</f>
        <v/>
      </c>
      <c r="H1373" s="166" t="str">
        <f>IF(K1373&gt;0,VLOOKUP(E1373,支出入力表!F1374:$M$2000,5,FALSE),"")</f>
        <v/>
      </c>
      <c r="I1373" s="168" t="str">
        <f t="shared" si="43"/>
        <v/>
      </c>
      <c r="K1373">
        <f t="shared" si="44"/>
        <v>0</v>
      </c>
      <c r="L1373">
        <f>IF(+支出入力表!M1374="",0,+支出入力表!M1374)</f>
        <v>0</v>
      </c>
      <c r="M1373">
        <f>IF(支出入力表!S1374="",0,支出入力表!S1374)</f>
        <v>0</v>
      </c>
    </row>
    <row r="1374" spans="2:13" x14ac:dyDescent="0.55000000000000004">
      <c r="B1374" s="163" t="str">
        <f>IF(K1374&gt;0,支出入力表!A1375,"")</f>
        <v/>
      </c>
      <c r="C1374" s="164" t="str">
        <f>IF(K1374&gt;0,支出入力表!C1375,"")</f>
        <v/>
      </c>
      <c r="D1374" s="165" t="str">
        <f>IF(K1374&gt;0,支出入力表!E1375,"")</f>
        <v/>
      </c>
      <c r="E1374" s="165" t="str">
        <f>IF(K1374&gt;0,支出入力表!F1375,"")</f>
        <v/>
      </c>
      <c r="F1374" s="164" t="str">
        <f>IF(K1374&gt;0,VLOOKUP(E1374,支出入力表!F1375:$M$2000,3,FALSE),"")</f>
        <v/>
      </c>
      <c r="G1374" s="164" t="str">
        <f>IF(K1374&gt;0,VLOOKUP(E1374,支出入力表!F1375:$M$2000,4,FALSE),"")</f>
        <v/>
      </c>
      <c r="H1374" s="166" t="str">
        <f>IF(K1374&gt;0,VLOOKUP(E1374,支出入力表!F1375:$M$2000,5,FALSE),"")</f>
        <v/>
      </c>
      <c r="I1374" s="168" t="str">
        <f t="shared" si="43"/>
        <v/>
      </c>
      <c r="K1374">
        <f t="shared" si="44"/>
        <v>0</v>
      </c>
      <c r="L1374">
        <f>IF(+支出入力表!M1375="",0,+支出入力表!M1375)</f>
        <v>0</v>
      </c>
      <c r="M1374">
        <f>IF(支出入力表!S1375="",0,支出入力表!S1375)</f>
        <v>0</v>
      </c>
    </row>
    <row r="1375" spans="2:13" x14ac:dyDescent="0.55000000000000004">
      <c r="B1375" s="163" t="str">
        <f>IF(K1375&gt;0,支出入力表!A1376,"")</f>
        <v/>
      </c>
      <c r="C1375" s="164" t="str">
        <f>IF(K1375&gt;0,支出入力表!C1376,"")</f>
        <v/>
      </c>
      <c r="D1375" s="165" t="str">
        <f>IF(K1375&gt;0,支出入力表!E1376,"")</f>
        <v/>
      </c>
      <c r="E1375" s="165" t="str">
        <f>IF(K1375&gt;0,支出入力表!F1376,"")</f>
        <v/>
      </c>
      <c r="F1375" s="164" t="str">
        <f>IF(K1375&gt;0,VLOOKUP(E1375,支出入力表!F1376:$M$2000,3,FALSE),"")</f>
        <v/>
      </c>
      <c r="G1375" s="164" t="str">
        <f>IF(K1375&gt;0,VLOOKUP(E1375,支出入力表!F1376:$M$2000,4,FALSE),"")</f>
        <v/>
      </c>
      <c r="H1375" s="166" t="str">
        <f>IF(K1375&gt;0,VLOOKUP(E1375,支出入力表!F1376:$M$2000,5,FALSE),"")</f>
        <v/>
      </c>
      <c r="I1375" s="168" t="str">
        <f t="shared" si="43"/>
        <v/>
      </c>
      <c r="K1375">
        <f t="shared" si="44"/>
        <v>0</v>
      </c>
      <c r="L1375">
        <f>IF(+支出入力表!M1376="",0,+支出入力表!M1376)</f>
        <v>0</v>
      </c>
      <c r="M1375">
        <f>IF(支出入力表!S1376="",0,支出入力表!S1376)</f>
        <v>0</v>
      </c>
    </row>
    <row r="1376" spans="2:13" x14ac:dyDescent="0.55000000000000004">
      <c r="B1376" s="163" t="str">
        <f>IF(K1376&gt;0,支出入力表!A1377,"")</f>
        <v/>
      </c>
      <c r="C1376" s="164" t="str">
        <f>IF(K1376&gt;0,支出入力表!C1377,"")</f>
        <v/>
      </c>
      <c r="D1376" s="165" t="str">
        <f>IF(K1376&gt;0,支出入力表!E1377,"")</f>
        <v/>
      </c>
      <c r="E1376" s="165" t="str">
        <f>IF(K1376&gt;0,支出入力表!F1377,"")</f>
        <v/>
      </c>
      <c r="F1376" s="164" t="str">
        <f>IF(K1376&gt;0,VLOOKUP(E1376,支出入力表!F1377:$M$2000,3,FALSE),"")</f>
        <v/>
      </c>
      <c r="G1376" s="164" t="str">
        <f>IF(K1376&gt;0,VLOOKUP(E1376,支出入力表!F1377:$M$2000,4,FALSE),"")</f>
        <v/>
      </c>
      <c r="H1376" s="166" t="str">
        <f>IF(K1376&gt;0,VLOOKUP(E1376,支出入力表!F1377:$M$2000,5,FALSE),"")</f>
        <v/>
      </c>
      <c r="I1376" s="168" t="str">
        <f t="shared" si="43"/>
        <v/>
      </c>
      <c r="K1376">
        <f t="shared" si="44"/>
        <v>0</v>
      </c>
      <c r="L1376">
        <f>IF(+支出入力表!M1377="",0,+支出入力表!M1377)</f>
        <v>0</v>
      </c>
      <c r="M1376">
        <f>IF(支出入力表!S1377="",0,支出入力表!S1377)</f>
        <v>0</v>
      </c>
    </row>
    <row r="1377" spans="2:13" x14ac:dyDescent="0.55000000000000004">
      <c r="B1377" s="163" t="str">
        <f>IF(K1377&gt;0,支出入力表!A1378,"")</f>
        <v/>
      </c>
      <c r="C1377" s="164" t="str">
        <f>IF(K1377&gt;0,支出入力表!C1378,"")</f>
        <v/>
      </c>
      <c r="D1377" s="165" t="str">
        <f>IF(K1377&gt;0,支出入力表!E1378,"")</f>
        <v/>
      </c>
      <c r="E1377" s="165" t="str">
        <f>IF(K1377&gt;0,支出入力表!F1378,"")</f>
        <v/>
      </c>
      <c r="F1377" s="164" t="str">
        <f>IF(K1377&gt;0,VLOOKUP(E1377,支出入力表!F1378:$M$2000,3,FALSE),"")</f>
        <v/>
      </c>
      <c r="G1377" s="164" t="str">
        <f>IF(K1377&gt;0,VLOOKUP(E1377,支出入力表!F1378:$M$2000,4,FALSE),"")</f>
        <v/>
      </c>
      <c r="H1377" s="166" t="str">
        <f>IF(K1377&gt;0,VLOOKUP(E1377,支出入力表!F1378:$M$2000,5,FALSE),"")</f>
        <v/>
      </c>
      <c r="I1377" s="168" t="str">
        <f t="shared" si="43"/>
        <v/>
      </c>
      <c r="K1377">
        <f t="shared" si="44"/>
        <v>0</v>
      </c>
      <c r="L1377">
        <f>IF(+支出入力表!M1378="",0,+支出入力表!M1378)</f>
        <v>0</v>
      </c>
      <c r="M1377">
        <f>IF(支出入力表!S1378="",0,支出入力表!S1378)</f>
        <v>0</v>
      </c>
    </row>
    <row r="1378" spans="2:13" x14ac:dyDescent="0.55000000000000004">
      <c r="B1378" s="163" t="str">
        <f>IF(K1378&gt;0,支出入力表!A1379,"")</f>
        <v/>
      </c>
      <c r="C1378" s="164" t="str">
        <f>IF(K1378&gt;0,支出入力表!C1379,"")</f>
        <v/>
      </c>
      <c r="D1378" s="165" t="str">
        <f>IF(K1378&gt;0,支出入力表!E1379,"")</f>
        <v/>
      </c>
      <c r="E1378" s="165" t="str">
        <f>IF(K1378&gt;0,支出入力表!F1379,"")</f>
        <v/>
      </c>
      <c r="F1378" s="164" t="str">
        <f>IF(K1378&gt;0,VLOOKUP(E1378,支出入力表!F1379:$M$2000,3,FALSE),"")</f>
        <v/>
      </c>
      <c r="G1378" s="164" t="str">
        <f>IF(K1378&gt;0,VLOOKUP(E1378,支出入力表!F1379:$M$2000,4,FALSE),"")</f>
        <v/>
      </c>
      <c r="H1378" s="166" t="str">
        <f>IF(K1378&gt;0,VLOOKUP(E1378,支出入力表!F1379:$M$2000,5,FALSE),"")</f>
        <v/>
      </c>
      <c r="I1378" s="168" t="str">
        <f t="shared" si="43"/>
        <v/>
      </c>
      <c r="K1378">
        <f t="shared" si="44"/>
        <v>0</v>
      </c>
      <c r="L1378">
        <f>IF(+支出入力表!M1379="",0,+支出入力表!M1379)</f>
        <v>0</v>
      </c>
      <c r="M1378">
        <f>IF(支出入力表!S1379="",0,支出入力表!S1379)</f>
        <v>0</v>
      </c>
    </row>
    <row r="1379" spans="2:13" x14ac:dyDescent="0.55000000000000004">
      <c r="B1379" s="163" t="str">
        <f>IF(K1379&gt;0,支出入力表!A1380,"")</f>
        <v/>
      </c>
      <c r="C1379" s="164" t="str">
        <f>IF(K1379&gt;0,支出入力表!C1380,"")</f>
        <v/>
      </c>
      <c r="D1379" s="165" t="str">
        <f>IF(K1379&gt;0,支出入力表!E1380,"")</f>
        <v/>
      </c>
      <c r="E1379" s="165" t="str">
        <f>IF(K1379&gt;0,支出入力表!F1380,"")</f>
        <v/>
      </c>
      <c r="F1379" s="164" t="str">
        <f>IF(K1379&gt;0,VLOOKUP(E1379,支出入力表!F1380:$M$2000,3,FALSE),"")</f>
        <v/>
      </c>
      <c r="G1379" s="164" t="str">
        <f>IF(K1379&gt;0,VLOOKUP(E1379,支出入力表!F1380:$M$2000,4,FALSE),"")</f>
        <v/>
      </c>
      <c r="H1379" s="166" t="str">
        <f>IF(K1379&gt;0,VLOOKUP(E1379,支出入力表!F1380:$M$2000,5,FALSE),"")</f>
        <v/>
      </c>
      <c r="I1379" s="168" t="str">
        <f t="shared" si="43"/>
        <v/>
      </c>
      <c r="K1379">
        <f t="shared" si="44"/>
        <v>0</v>
      </c>
      <c r="L1379">
        <f>IF(+支出入力表!M1380="",0,+支出入力表!M1380)</f>
        <v>0</v>
      </c>
      <c r="M1379">
        <f>IF(支出入力表!S1380="",0,支出入力表!S1380)</f>
        <v>0</v>
      </c>
    </row>
    <row r="1380" spans="2:13" x14ac:dyDescent="0.55000000000000004">
      <c r="B1380" s="163" t="str">
        <f>IF(K1380&gt;0,支出入力表!A1381,"")</f>
        <v/>
      </c>
      <c r="C1380" s="164" t="str">
        <f>IF(K1380&gt;0,支出入力表!C1381,"")</f>
        <v/>
      </c>
      <c r="D1380" s="165" t="str">
        <f>IF(K1380&gt;0,支出入力表!E1381,"")</f>
        <v/>
      </c>
      <c r="E1380" s="165" t="str">
        <f>IF(K1380&gt;0,支出入力表!F1381,"")</f>
        <v/>
      </c>
      <c r="F1380" s="164" t="str">
        <f>IF(K1380&gt;0,VLOOKUP(E1380,支出入力表!F1381:$M$2000,3,FALSE),"")</f>
        <v/>
      </c>
      <c r="G1380" s="164" t="str">
        <f>IF(K1380&gt;0,VLOOKUP(E1380,支出入力表!F1381:$M$2000,4,FALSE),"")</f>
        <v/>
      </c>
      <c r="H1380" s="166" t="str">
        <f>IF(K1380&gt;0,VLOOKUP(E1380,支出入力表!F1381:$M$2000,5,FALSE),"")</f>
        <v/>
      </c>
      <c r="I1380" s="168" t="str">
        <f t="shared" si="43"/>
        <v/>
      </c>
      <c r="K1380">
        <f t="shared" si="44"/>
        <v>0</v>
      </c>
      <c r="L1380">
        <f>IF(+支出入力表!M1381="",0,+支出入力表!M1381)</f>
        <v>0</v>
      </c>
      <c r="M1380">
        <f>IF(支出入力表!S1381="",0,支出入力表!S1381)</f>
        <v>0</v>
      </c>
    </row>
    <row r="1381" spans="2:13" x14ac:dyDescent="0.55000000000000004">
      <c r="B1381" s="163" t="str">
        <f>IF(K1381&gt;0,支出入力表!A1382,"")</f>
        <v/>
      </c>
      <c r="C1381" s="164" t="str">
        <f>IF(K1381&gt;0,支出入力表!C1382,"")</f>
        <v/>
      </c>
      <c r="D1381" s="165" t="str">
        <f>IF(K1381&gt;0,支出入力表!E1382,"")</f>
        <v/>
      </c>
      <c r="E1381" s="165" t="str">
        <f>IF(K1381&gt;0,支出入力表!F1382,"")</f>
        <v/>
      </c>
      <c r="F1381" s="164" t="str">
        <f>IF(K1381&gt;0,VLOOKUP(E1381,支出入力表!F1382:$M$2000,3,FALSE),"")</f>
        <v/>
      </c>
      <c r="G1381" s="164" t="str">
        <f>IF(K1381&gt;0,VLOOKUP(E1381,支出入力表!F1382:$M$2000,4,FALSE),"")</f>
        <v/>
      </c>
      <c r="H1381" s="166" t="str">
        <f>IF(K1381&gt;0,VLOOKUP(E1381,支出入力表!F1382:$M$2000,5,FALSE),"")</f>
        <v/>
      </c>
      <c r="I1381" s="168" t="str">
        <f t="shared" si="43"/>
        <v/>
      </c>
      <c r="K1381">
        <f t="shared" si="44"/>
        <v>0</v>
      </c>
      <c r="L1381">
        <f>IF(+支出入力表!M1382="",0,+支出入力表!M1382)</f>
        <v>0</v>
      </c>
      <c r="M1381">
        <f>IF(支出入力表!S1382="",0,支出入力表!S1382)</f>
        <v>0</v>
      </c>
    </row>
    <row r="1382" spans="2:13" x14ac:dyDescent="0.55000000000000004">
      <c r="B1382" s="163" t="str">
        <f>IF(K1382&gt;0,支出入力表!A1383,"")</f>
        <v/>
      </c>
      <c r="C1382" s="164" t="str">
        <f>IF(K1382&gt;0,支出入力表!C1383,"")</f>
        <v/>
      </c>
      <c r="D1382" s="165" t="str">
        <f>IF(K1382&gt;0,支出入力表!E1383,"")</f>
        <v/>
      </c>
      <c r="E1382" s="165" t="str">
        <f>IF(K1382&gt;0,支出入力表!F1383,"")</f>
        <v/>
      </c>
      <c r="F1382" s="164" t="str">
        <f>IF(K1382&gt;0,VLOOKUP(E1382,支出入力表!F1383:$M$2000,3,FALSE),"")</f>
        <v/>
      </c>
      <c r="G1382" s="164" t="str">
        <f>IF(K1382&gt;0,VLOOKUP(E1382,支出入力表!F1383:$M$2000,4,FALSE),"")</f>
        <v/>
      </c>
      <c r="H1382" s="166" t="str">
        <f>IF(K1382&gt;0,VLOOKUP(E1382,支出入力表!F1383:$M$2000,5,FALSE),"")</f>
        <v/>
      </c>
      <c r="I1382" s="168" t="str">
        <f t="shared" si="43"/>
        <v/>
      </c>
      <c r="K1382">
        <f t="shared" si="44"/>
        <v>0</v>
      </c>
      <c r="L1382">
        <f>IF(+支出入力表!M1383="",0,+支出入力表!M1383)</f>
        <v>0</v>
      </c>
      <c r="M1382">
        <f>IF(支出入力表!S1383="",0,支出入力表!S1383)</f>
        <v>0</v>
      </c>
    </row>
    <row r="1383" spans="2:13" x14ac:dyDescent="0.55000000000000004">
      <c r="B1383" s="163" t="str">
        <f>IF(K1383&gt;0,支出入力表!A1384,"")</f>
        <v/>
      </c>
      <c r="C1383" s="164" t="str">
        <f>IF(K1383&gt;0,支出入力表!C1384,"")</f>
        <v/>
      </c>
      <c r="D1383" s="165" t="str">
        <f>IF(K1383&gt;0,支出入力表!E1384,"")</f>
        <v/>
      </c>
      <c r="E1383" s="165" t="str">
        <f>IF(K1383&gt;0,支出入力表!F1384,"")</f>
        <v/>
      </c>
      <c r="F1383" s="164" t="str">
        <f>IF(K1383&gt;0,VLOOKUP(E1383,支出入力表!F1384:$M$2000,3,FALSE),"")</f>
        <v/>
      </c>
      <c r="G1383" s="164" t="str">
        <f>IF(K1383&gt;0,VLOOKUP(E1383,支出入力表!F1384:$M$2000,4,FALSE),"")</f>
        <v/>
      </c>
      <c r="H1383" s="166" t="str">
        <f>IF(K1383&gt;0,VLOOKUP(E1383,支出入力表!F1384:$M$2000,5,FALSE),"")</f>
        <v/>
      </c>
      <c r="I1383" s="168" t="str">
        <f t="shared" si="43"/>
        <v/>
      </c>
      <c r="K1383">
        <f t="shared" si="44"/>
        <v>0</v>
      </c>
      <c r="L1383">
        <f>IF(+支出入力表!M1384="",0,+支出入力表!M1384)</f>
        <v>0</v>
      </c>
      <c r="M1383">
        <f>IF(支出入力表!S1384="",0,支出入力表!S1384)</f>
        <v>0</v>
      </c>
    </row>
    <row r="1384" spans="2:13" x14ac:dyDescent="0.55000000000000004">
      <c r="B1384" s="163" t="str">
        <f>IF(K1384&gt;0,支出入力表!A1385,"")</f>
        <v/>
      </c>
      <c r="C1384" s="164" t="str">
        <f>IF(K1384&gt;0,支出入力表!C1385,"")</f>
        <v/>
      </c>
      <c r="D1384" s="165" t="str">
        <f>IF(K1384&gt;0,支出入力表!E1385,"")</f>
        <v/>
      </c>
      <c r="E1384" s="165" t="str">
        <f>IF(K1384&gt;0,支出入力表!F1385,"")</f>
        <v/>
      </c>
      <c r="F1384" s="164" t="str">
        <f>IF(K1384&gt;0,VLOOKUP(E1384,支出入力表!F1385:$M$2000,3,FALSE),"")</f>
        <v/>
      </c>
      <c r="G1384" s="164" t="str">
        <f>IF(K1384&gt;0,VLOOKUP(E1384,支出入力表!F1385:$M$2000,4,FALSE),"")</f>
        <v/>
      </c>
      <c r="H1384" s="166" t="str">
        <f>IF(K1384&gt;0,VLOOKUP(E1384,支出入力表!F1385:$M$2000,5,FALSE),"")</f>
        <v/>
      </c>
      <c r="I1384" s="168" t="str">
        <f t="shared" si="43"/>
        <v/>
      </c>
      <c r="K1384">
        <f t="shared" si="44"/>
        <v>0</v>
      </c>
      <c r="L1384">
        <f>IF(+支出入力表!M1385="",0,+支出入力表!M1385)</f>
        <v>0</v>
      </c>
      <c r="M1384">
        <f>IF(支出入力表!S1385="",0,支出入力表!S1385)</f>
        <v>0</v>
      </c>
    </row>
    <row r="1385" spans="2:13" x14ac:dyDescent="0.55000000000000004">
      <c r="B1385" s="163" t="str">
        <f>IF(K1385&gt;0,支出入力表!A1386,"")</f>
        <v/>
      </c>
      <c r="C1385" s="164" t="str">
        <f>IF(K1385&gt;0,支出入力表!C1386,"")</f>
        <v/>
      </c>
      <c r="D1385" s="165" t="str">
        <f>IF(K1385&gt;0,支出入力表!E1386,"")</f>
        <v/>
      </c>
      <c r="E1385" s="165" t="str">
        <f>IF(K1385&gt;0,支出入力表!F1386,"")</f>
        <v/>
      </c>
      <c r="F1385" s="164" t="str">
        <f>IF(K1385&gt;0,VLOOKUP(E1385,支出入力表!F1386:$M$2000,3,FALSE),"")</f>
        <v/>
      </c>
      <c r="G1385" s="164" t="str">
        <f>IF(K1385&gt;0,VLOOKUP(E1385,支出入力表!F1386:$M$2000,4,FALSE),"")</f>
        <v/>
      </c>
      <c r="H1385" s="166" t="str">
        <f>IF(K1385&gt;0,VLOOKUP(E1385,支出入力表!F1386:$M$2000,5,FALSE),"")</f>
        <v/>
      </c>
      <c r="I1385" s="168" t="str">
        <f t="shared" si="43"/>
        <v/>
      </c>
      <c r="K1385">
        <f t="shared" si="44"/>
        <v>0</v>
      </c>
      <c r="L1385">
        <f>IF(+支出入力表!M1386="",0,+支出入力表!M1386)</f>
        <v>0</v>
      </c>
      <c r="M1385">
        <f>IF(支出入力表!S1386="",0,支出入力表!S1386)</f>
        <v>0</v>
      </c>
    </row>
    <row r="1386" spans="2:13" x14ac:dyDescent="0.55000000000000004">
      <c r="B1386" s="163" t="str">
        <f>IF(K1386&gt;0,支出入力表!A1387,"")</f>
        <v/>
      </c>
      <c r="C1386" s="164" t="str">
        <f>IF(K1386&gt;0,支出入力表!C1387,"")</f>
        <v/>
      </c>
      <c r="D1386" s="165" t="str">
        <f>IF(K1386&gt;0,支出入力表!E1387,"")</f>
        <v/>
      </c>
      <c r="E1386" s="165" t="str">
        <f>IF(K1386&gt;0,支出入力表!F1387,"")</f>
        <v/>
      </c>
      <c r="F1386" s="164" t="str">
        <f>IF(K1386&gt;0,VLOOKUP(E1386,支出入力表!F1387:$M$2000,3,FALSE),"")</f>
        <v/>
      </c>
      <c r="G1386" s="164" t="str">
        <f>IF(K1386&gt;0,VLOOKUP(E1386,支出入力表!F1387:$M$2000,4,FALSE),"")</f>
        <v/>
      </c>
      <c r="H1386" s="166" t="str">
        <f>IF(K1386&gt;0,VLOOKUP(E1386,支出入力表!F1387:$M$2000,5,FALSE),"")</f>
        <v/>
      </c>
      <c r="I1386" s="168" t="str">
        <f t="shared" si="43"/>
        <v/>
      </c>
      <c r="K1386">
        <f t="shared" si="44"/>
        <v>0</v>
      </c>
      <c r="L1386">
        <f>IF(+支出入力表!M1387="",0,+支出入力表!M1387)</f>
        <v>0</v>
      </c>
      <c r="M1386">
        <f>IF(支出入力表!S1387="",0,支出入力表!S1387)</f>
        <v>0</v>
      </c>
    </row>
    <row r="1387" spans="2:13" x14ac:dyDescent="0.55000000000000004">
      <c r="B1387" s="163" t="str">
        <f>IF(K1387&gt;0,支出入力表!A1388,"")</f>
        <v/>
      </c>
      <c r="C1387" s="164" t="str">
        <f>IF(K1387&gt;0,支出入力表!C1388,"")</f>
        <v/>
      </c>
      <c r="D1387" s="165" t="str">
        <f>IF(K1387&gt;0,支出入力表!E1388,"")</f>
        <v/>
      </c>
      <c r="E1387" s="165" t="str">
        <f>IF(K1387&gt;0,支出入力表!F1388,"")</f>
        <v/>
      </c>
      <c r="F1387" s="164" t="str">
        <f>IF(K1387&gt;0,VLOOKUP(E1387,支出入力表!F1388:$M$2000,3,FALSE),"")</f>
        <v/>
      </c>
      <c r="G1387" s="164" t="str">
        <f>IF(K1387&gt;0,VLOOKUP(E1387,支出入力表!F1388:$M$2000,4,FALSE),"")</f>
        <v/>
      </c>
      <c r="H1387" s="166" t="str">
        <f>IF(K1387&gt;0,VLOOKUP(E1387,支出入力表!F1388:$M$2000,5,FALSE),"")</f>
        <v/>
      </c>
      <c r="I1387" s="168" t="str">
        <f t="shared" si="43"/>
        <v/>
      </c>
      <c r="K1387">
        <f t="shared" si="44"/>
        <v>0</v>
      </c>
      <c r="L1387">
        <f>IF(+支出入力表!M1388="",0,+支出入力表!M1388)</f>
        <v>0</v>
      </c>
      <c r="M1387">
        <f>IF(支出入力表!S1388="",0,支出入力表!S1388)</f>
        <v>0</v>
      </c>
    </row>
    <row r="1388" spans="2:13" x14ac:dyDescent="0.55000000000000004">
      <c r="B1388" s="163" t="str">
        <f>IF(K1388&gt;0,支出入力表!A1389,"")</f>
        <v/>
      </c>
      <c r="C1388" s="164" t="str">
        <f>IF(K1388&gt;0,支出入力表!C1389,"")</f>
        <v/>
      </c>
      <c r="D1388" s="165" t="str">
        <f>IF(K1388&gt;0,支出入力表!E1389,"")</f>
        <v/>
      </c>
      <c r="E1388" s="165" t="str">
        <f>IF(K1388&gt;0,支出入力表!F1389,"")</f>
        <v/>
      </c>
      <c r="F1388" s="164" t="str">
        <f>IF(K1388&gt;0,VLOOKUP(E1388,支出入力表!F1389:$M$2000,3,FALSE),"")</f>
        <v/>
      </c>
      <c r="G1388" s="164" t="str">
        <f>IF(K1388&gt;0,VLOOKUP(E1388,支出入力表!F1389:$M$2000,4,FALSE),"")</f>
        <v/>
      </c>
      <c r="H1388" s="166" t="str">
        <f>IF(K1388&gt;0,VLOOKUP(E1388,支出入力表!F1389:$M$2000,5,FALSE),"")</f>
        <v/>
      </c>
      <c r="I1388" s="168" t="str">
        <f t="shared" si="43"/>
        <v/>
      </c>
      <c r="K1388">
        <f t="shared" si="44"/>
        <v>0</v>
      </c>
      <c r="L1388">
        <f>IF(+支出入力表!M1389="",0,+支出入力表!M1389)</f>
        <v>0</v>
      </c>
      <c r="M1388">
        <f>IF(支出入力表!S1389="",0,支出入力表!S1389)</f>
        <v>0</v>
      </c>
    </row>
    <row r="1389" spans="2:13" x14ac:dyDescent="0.55000000000000004">
      <c r="B1389" s="163" t="str">
        <f>IF(K1389&gt;0,支出入力表!A1390,"")</f>
        <v/>
      </c>
      <c r="C1389" s="164" t="str">
        <f>IF(K1389&gt;0,支出入力表!C1390,"")</f>
        <v/>
      </c>
      <c r="D1389" s="165" t="str">
        <f>IF(K1389&gt;0,支出入力表!E1390,"")</f>
        <v/>
      </c>
      <c r="E1389" s="165" t="str">
        <f>IF(K1389&gt;0,支出入力表!F1390,"")</f>
        <v/>
      </c>
      <c r="F1389" s="164" t="str">
        <f>IF(K1389&gt;0,VLOOKUP(E1389,支出入力表!F1390:$M$2000,3,FALSE),"")</f>
        <v/>
      </c>
      <c r="G1389" s="164" t="str">
        <f>IF(K1389&gt;0,VLOOKUP(E1389,支出入力表!F1390:$M$2000,4,FALSE),"")</f>
        <v/>
      </c>
      <c r="H1389" s="166" t="str">
        <f>IF(K1389&gt;0,VLOOKUP(E1389,支出入力表!F1390:$M$2000,5,FALSE),"")</f>
        <v/>
      </c>
      <c r="I1389" s="168" t="str">
        <f t="shared" si="43"/>
        <v/>
      </c>
      <c r="K1389">
        <f t="shared" si="44"/>
        <v>0</v>
      </c>
      <c r="L1389">
        <f>IF(+支出入力表!M1390="",0,+支出入力表!M1390)</f>
        <v>0</v>
      </c>
      <c r="M1389">
        <f>IF(支出入力表!S1390="",0,支出入力表!S1390)</f>
        <v>0</v>
      </c>
    </row>
    <row r="1390" spans="2:13" x14ac:dyDescent="0.55000000000000004">
      <c r="B1390" s="163" t="str">
        <f>IF(K1390&gt;0,支出入力表!A1391,"")</f>
        <v/>
      </c>
      <c r="C1390" s="164" t="str">
        <f>IF(K1390&gt;0,支出入力表!C1391,"")</f>
        <v/>
      </c>
      <c r="D1390" s="165" t="str">
        <f>IF(K1390&gt;0,支出入力表!E1391,"")</f>
        <v/>
      </c>
      <c r="E1390" s="165" t="str">
        <f>IF(K1390&gt;0,支出入力表!F1391,"")</f>
        <v/>
      </c>
      <c r="F1390" s="164" t="str">
        <f>IF(K1390&gt;0,VLOOKUP(E1390,支出入力表!F1391:$M$2000,3,FALSE),"")</f>
        <v/>
      </c>
      <c r="G1390" s="164" t="str">
        <f>IF(K1390&gt;0,VLOOKUP(E1390,支出入力表!F1391:$M$2000,4,FALSE),"")</f>
        <v/>
      </c>
      <c r="H1390" s="166" t="str">
        <f>IF(K1390&gt;0,VLOOKUP(E1390,支出入力表!F1391:$M$2000,5,FALSE),"")</f>
        <v/>
      </c>
      <c r="I1390" s="168" t="str">
        <f t="shared" si="43"/>
        <v/>
      </c>
      <c r="K1390">
        <f t="shared" si="44"/>
        <v>0</v>
      </c>
      <c r="L1390">
        <f>IF(+支出入力表!M1391="",0,+支出入力表!M1391)</f>
        <v>0</v>
      </c>
      <c r="M1390">
        <f>IF(支出入力表!S1391="",0,支出入力表!S1391)</f>
        <v>0</v>
      </c>
    </row>
    <row r="1391" spans="2:13" x14ac:dyDescent="0.55000000000000004">
      <c r="B1391" s="163" t="str">
        <f>IF(K1391&gt;0,支出入力表!A1392,"")</f>
        <v/>
      </c>
      <c r="C1391" s="164" t="str">
        <f>IF(K1391&gt;0,支出入力表!C1392,"")</f>
        <v/>
      </c>
      <c r="D1391" s="165" t="str">
        <f>IF(K1391&gt;0,支出入力表!E1392,"")</f>
        <v/>
      </c>
      <c r="E1391" s="165" t="str">
        <f>IF(K1391&gt;0,支出入力表!F1392,"")</f>
        <v/>
      </c>
      <c r="F1391" s="164" t="str">
        <f>IF(K1391&gt;0,VLOOKUP(E1391,支出入力表!F1392:$M$2000,3,FALSE),"")</f>
        <v/>
      </c>
      <c r="G1391" s="164" t="str">
        <f>IF(K1391&gt;0,VLOOKUP(E1391,支出入力表!F1392:$M$2000,4,FALSE),"")</f>
        <v/>
      </c>
      <c r="H1391" s="166" t="str">
        <f>IF(K1391&gt;0,VLOOKUP(E1391,支出入力表!F1392:$M$2000,5,FALSE),"")</f>
        <v/>
      </c>
      <c r="I1391" s="168" t="str">
        <f t="shared" si="43"/>
        <v/>
      </c>
      <c r="K1391">
        <f t="shared" si="44"/>
        <v>0</v>
      </c>
      <c r="L1391">
        <f>IF(+支出入力表!M1392="",0,+支出入力表!M1392)</f>
        <v>0</v>
      </c>
      <c r="M1391">
        <f>IF(支出入力表!S1392="",0,支出入力表!S1392)</f>
        <v>0</v>
      </c>
    </row>
    <row r="1392" spans="2:13" x14ac:dyDescent="0.55000000000000004">
      <c r="B1392" s="163" t="str">
        <f>IF(K1392&gt;0,支出入力表!A1393,"")</f>
        <v/>
      </c>
      <c r="C1392" s="164" t="str">
        <f>IF(K1392&gt;0,支出入力表!C1393,"")</f>
        <v/>
      </c>
      <c r="D1392" s="165" t="str">
        <f>IF(K1392&gt;0,支出入力表!E1393,"")</f>
        <v/>
      </c>
      <c r="E1392" s="165" t="str">
        <f>IF(K1392&gt;0,支出入力表!F1393,"")</f>
        <v/>
      </c>
      <c r="F1392" s="164" t="str">
        <f>IF(K1392&gt;0,VLOOKUP(E1392,支出入力表!F1393:$M$2000,3,FALSE),"")</f>
        <v/>
      </c>
      <c r="G1392" s="164" t="str">
        <f>IF(K1392&gt;0,VLOOKUP(E1392,支出入力表!F1393:$M$2000,4,FALSE),"")</f>
        <v/>
      </c>
      <c r="H1392" s="166" t="str">
        <f>IF(K1392&gt;0,VLOOKUP(E1392,支出入力表!F1393:$M$2000,5,FALSE),"")</f>
        <v/>
      </c>
      <c r="I1392" s="168" t="str">
        <f t="shared" si="43"/>
        <v/>
      </c>
      <c r="K1392">
        <f t="shared" si="44"/>
        <v>0</v>
      </c>
      <c r="L1392">
        <f>IF(+支出入力表!M1393="",0,+支出入力表!M1393)</f>
        <v>0</v>
      </c>
      <c r="M1392">
        <f>IF(支出入力表!S1393="",0,支出入力表!S1393)</f>
        <v>0</v>
      </c>
    </row>
    <row r="1393" spans="2:13" x14ac:dyDescent="0.55000000000000004">
      <c r="B1393" s="163" t="str">
        <f>IF(K1393&gt;0,支出入力表!A1394,"")</f>
        <v/>
      </c>
      <c r="C1393" s="164" t="str">
        <f>IF(K1393&gt;0,支出入力表!C1394,"")</f>
        <v/>
      </c>
      <c r="D1393" s="165" t="str">
        <f>IF(K1393&gt;0,支出入力表!E1394,"")</f>
        <v/>
      </c>
      <c r="E1393" s="165" t="str">
        <f>IF(K1393&gt;0,支出入力表!F1394,"")</f>
        <v/>
      </c>
      <c r="F1393" s="164" t="str">
        <f>IF(K1393&gt;0,VLOOKUP(E1393,支出入力表!F1394:$M$2000,3,FALSE),"")</f>
        <v/>
      </c>
      <c r="G1393" s="164" t="str">
        <f>IF(K1393&gt;0,VLOOKUP(E1393,支出入力表!F1394:$M$2000,4,FALSE),"")</f>
        <v/>
      </c>
      <c r="H1393" s="166" t="str">
        <f>IF(K1393&gt;0,VLOOKUP(E1393,支出入力表!F1394:$M$2000,5,FALSE),"")</f>
        <v/>
      </c>
      <c r="I1393" s="168" t="str">
        <f t="shared" si="43"/>
        <v/>
      </c>
      <c r="K1393">
        <f t="shared" si="44"/>
        <v>0</v>
      </c>
      <c r="L1393">
        <f>IF(+支出入力表!M1394="",0,+支出入力表!M1394)</f>
        <v>0</v>
      </c>
      <c r="M1393">
        <f>IF(支出入力表!S1394="",0,支出入力表!S1394)</f>
        <v>0</v>
      </c>
    </row>
    <row r="1394" spans="2:13" x14ac:dyDescent="0.55000000000000004">
      <c r="B1394" s="163" t="str">
        <f>IF(K1394&gt;0,支出入力表!A1395,"")</f>
        <v/>
      </c>
      <c r="C1394" s="164" t="str">
        <f>IF(K1394&gt;0,支出入力表!C1395,"")</f>
        <v/>
      </c>
      <c r="D1394" s="165" t="str">
        <f>IF(K1394&gt;0,支出入力表!E1395,"")</f>
        <v/>
      </c>
      <c r="E1394" s="165" t="str">
        <f>IF(K1394&gt;0,支出入力表!F1395,"")</f>
        <v/>
      </c>
      <c r="F1394" s="164" t="str">
        <f>IF(K1394&gt;0,VLOOKUP(E1394,支出入力表!F1395:$M$2000,3,FALSE),"")</f>
        <v/>
      </c>
      <c r="G1394" s="164" t="str">
        <f>IF(K1394&gt;0,VLOOKUP(E1394,支出入力表!F1395:$M$2000,4,FALSE),"")</f>
        <v/>
      </c>
      <c r="H1394" s="166" t="str">
        <f>IF(K1394&gt;0,VLOOKUP(E1394,支出入力表!F1395:$M$2000,5,FALSE),"")</f>
        <v/>
      </c>
      <c r="I1394" s="168" t="str">
        <f t="shared" si="43"/>
        <v/>
      </c>
      <c r="K1394">
        <f t="shared" si="44"/>
        <v>0</v>
      </c>
      <c r="L1394">
        <f>IF(+支出入力表!M1395="",0,+支出入力表!M1395)</f>
        <v>0</v>
      </c>
      <c r="M1394">
        <f>IF(支出入力表!S1395="",0,支出入力表!S1395)</f>
        <v>0</v>
      </c>
    </row>
    <row r="1395" spans="2:13" x14ac:dyDescent="0.55000000000000004">
      <c r="B1395" s="163" t="str">
        <f>IF(K1395&gt;0,支出入力表!A1396,"")</f>
        <v/>
      </c>
      <c r="C1395" s="164" t="str">
        <f>IF(K1395&gt;0,支出入力表!C1396,"")</f>
        <v/>
      </c>
      <c r="D1395" s="165" t="str">
        <f>IF(K1395&gt;0,支出入力表!E1396,"")</f>
        <v/>
      </c>
      <c r="E1395" s="165" t="str">
        <f>IF(K1395&gt;0,支出入力表!F1396,"")</f>
        <v/>
      </c>
      <c r="F1395" s="164" t="str">
        <f>IF(K1395&gt;0,VLOOKUP(E1395,支出入力表!F1396:$M$2000,3,FALSE),"")</f>
        <v/>
      </c>
      <c r="G1395" s="164" t="str">
        <f>IF(K1395&gt;0,VLOOKUP(E1395,支出入力表!F1396:$M$2000,4,FALSE),"")</f>
        <v/>
      </c>
      <c r="H1395" s="166" t="str">
        <f>IF(K1395&gt;0,VLOOKUP(E1395,支出入力表!F1396:$M$2000,5,FALSE),"")</f>
        <v/>
      </c>
      <c r="I1395" s="168" t="str">
        <f t="shared" si="43"/>
        <v/>
      </c>
      <c r="K1395">
        <f t="shared" si="44"/>
        <v>0</v>
      </c>
      <c r="L1395">
        <f>IF(+支出入力表!M1396="",0,+支出入力表!M1396)</f>
        <v>0</v>
      </c>
      <c r="M1395">
        <f>IF(支出入力表!S1396="",0,支出入力表!S1396)</f>
        <v>0</v>
      </c>
    </row>
    <row r="1396" spans="2:13" x14ac:dyDescent="0.55000000000000004">
      <c r="B1396" s="163" t="str">
        <f>IF(K1396&gt;0,支出入力表!A1397,"")</f>
        <v/>
      </c>
      <c r="C1396" s="164" t="str">
        <f>IF(K1396&gt;0,支出入力表!C1397,"")</f>
        <v/>
      </c>
      <c r="D1396" s="165" t="str">
        <f>IF(K1396&gt;0,支出入力表!E1397,"")</f>
        <v/>
      </c>
      <c r="E1396" s="165" t="str">
        <f>IF(K1396&gt;0,支出入力表!F1397,"")</f>
        <v/>
      </c>
      <c r="F1396" s="164" t="str">
        <f>IF(K1396&gt;0,VLOOKUP(E1396,支出入力表!F1397:$M$2000,3,FALSE),"")</f>
        <v/>
      </c>
      <c r="G1396" s="164" t="str">
        <f>IF(K1396&gt;0,VLOOKUP(E1396,支出入力表!F1397:$M$2000,4,FALSE),"")</f>
        <v/>
      </c>
      <c r="H1396" s="166" t="str">
        <f>IF(K1396&gt;0,VLOOKUP(E1396,支出入力表!F1397:$M$2000,5,FALSE),"")</f>
        <v/>
      </c>
      <c r="I1396" s="168" t="str">
        <f t="shared" si="43"/>
        <v/>
      </c>
      <c r="K1396">
        <f t="shared" si="44"/>
        <v>0</v>
      </c>
      <c r="L1396">
        <f>IF(+支出入力表!M1397="",0,+支出入力表!M1397)</f>
        <v>0</v>
      </c>
      <c r="M1396">
        <f>IF(支出入力表!S1397="",0,支出入力表!S1397)</f>
        <v>0</v>
      </c>
    </row>
    <row r="1397" spans="2:13" x14ac:dyDescent="0.55000000000000004">
      <c r="B1397" s="163" t="str">
        <f>IF(K1397&gt;0,支出入力表!A1398,"")</f>
        <v/>
      </c>
      <c r="C1397" s="164" t="str">
        <f>IF(K1397&gt;0,支出入力表!C1398,"")</f>
        <v/>
      </c>
      <c r="D1397" s="165" t="str">
        <f>IF(K1397&gt;0,支出入力表!E1398,"")</f>
        <v/>
      </c>
      <c r="E1397" s="165" t="str">
        <f>IF(K1397&gt;0,支出入力表!F1398,"")</f>
        <v/>
      </c>
      <c r="F1397" s="164" t="str">
        <f>IF(K1397&gt;0,VLOOKUP(E1397,支出入力表!F1398:$M$2000,3,FALSE),"")</f>
        <v/>
      </c>
      <c r="G1397" s="164" t="str">
        <f>IF(K1397&gt;0,VLOOKUP(E1397,支出入力表!F1398:$M$2000,4,FALSE),"")</f>
        <v/>
      </c>
      <c r="H1397" s="166" t="str">
        <f>IF(K1397&gt;0,VLOOKUP(E1397,支出入力表!F1398:$M$2000,5,FALSE),"")</f>
        <v/>
      </c>
      <c r="I1397" s="168" t="str">
        <f t="shared" si="43"/>
        <v/>
      </c>
      <c r="K1397">
        <f t="shared" si="44"/>
        <v>0</v>
      </c>
      <c r="L1397">
        <f>IF(+支出入力表!M1398="",0,+支出入力表!M1398)</f>
        <v>0</v>
      </c>
      <c r="M1397">
        <f>IF(支出入力表!S1398="",0,支出入力表!S1398)</f>
        <v>0</v>
      </c>
    </row>
    <row r="1398" spans="2:13" x14ac:dyDescent="0.55000000000000004">
      <c r="B1398" s="163" t="str">
        <f>IF(K1398&gt;0,支出入力表!A1399,"")</f>
        <v/>
      </c>
      <c r="C1398" s="164" t="str">
        <f>IF(K1398&gt;0,支出入力表!C1399,"")</f>
        <v/>
      </c>
      <c r="D1398" s="165" t="str">
        <f>IF(K1398&gt;0,支出入力表!E1399,"")</f>
        <v/>
      </c>
      <c r="E1398" s="165" t="str">
        <f>IF(K1398&gt;0,支出入力表!F1399,"")</f>
        <v/>
      </c>
      <c r="F1398" s="164" t="str">
        <f>IF(K1398&gt;0,VLOOKUP(E1398,支出入力表!F1399:$M$2000,3,FALSE),"")</f>
        <v/>
      </c>
      <c r="G1398" s="164" t="str">
        <f>IF(K1398&gt;0,VLOOKUP(E1398,支出入力表!F1399:$M$2000,4,FALSE),"")</f>
        <v/>
      </c>
      <c r="H1398" s="166" t="str">
        <f>IF(K1398&gt;0,VLOOKUP(E1398,支出入力表!F1399:$M$2000,5,FALSE),"")</f>
        <v/>
      </c>
      <c r="I1398" s="168" t="str">
        <f t="shared" si="43"/>
        <v/>
      </c>
      <c r="K1398">
        <f t="shared" si="44"/>
        <v>0</v>
      </c>
      <c r="L1398">
        <f>IF(+支出入力表!M1399="",0,+支出入力表!M1399)</f>
        <v>0</v>
      </c>
      <c r="M1398">
        <f>IF(支出入力表!S1399="",0,支出入力表!S1399)</f>
        <v>0</v>
      </c>
    </row>
    <row r="1399" spans="2:13" x14ac:dyDescent="0.55000000000000004">
      <c r="B1399" s="163" t="str">
        <f>IF(K1399&gt;0,支出入力表!A1400,"")</f>
        <v/>
      </c>
      <c r="C1399" s="164" t="str">
        <f>IF(K1399&gt;0,支出入力表!C1400,"")</f>
        <v/>
      </c>
      <c r="D1399" s="165" t="str">
        <f>IF(K1399&gt;0,支出入力表!E1400,"")</f>
        <v/>
      </c>
      <c r="E1399" s="165" t="str">
        <f>IF(K1399&gt;0,支出入力表!F1400,"")</f>
        <v/>
      </c>
      <c r="F1399" s="164" t="str">
        <f>IF(K1399&gt;0,VLOOKUP(E1399,支出入力表!F1400:$M$2000,3,FALSE),"")</f>
        <v/>
      </c>
      <c r="G1399" s="164" t="str">
        <f>IF(K1399&gt;0,VLOOKUP(E1399,支出入力表!F1400:$M$2000,4,FALSE),"")</f>
        <v/>
      </c>
      <c r="H1399" s="166" t="str">
        <f>IF(K1399&gt;0,VLOOKUP(E1399,支出入力表!F1400:$M$2000,5,FALSE),"")</f>
        <v/>
      </c>
      <c r="I1399" s="168" t="str">
        <f t="shared" si="43"/>
        <v/>
      </c>
      <c r="K1399">
        <f t="shared" si="44"/>
        <v>0</v>
      </c>
      <c r="L1399">
        <f>IF(+支出入力表!M1400="",0,+支出入力表!M1400)</f>
        <v>0</v>
      </c>
      <c r="M1399">
        <f>IF(支出入力表!S1400="",0,支出入力表!S1400)</f>
        <v>0</v>
      </c>
    </row>
    <row r="1400" spans="2:13" x14ac:dyDescent="0.55000000000000004">
      <c r="B1400" s="163" t="str">
        <f>IF(K1400&gt;0,支出入力表!A1401,"")</f>
        <v/>
      </c>
      <c r="C1400" s="164" t="str">
        <f>IF(K1400&gt;0,支出入力表!C1401,"")</f>
        <v/>
      </c>
      <c r="D1400" s="165" t="str">
        <f>IF(K1400&gt;0,支出入力表!E1401,"")</f>
        <v/>
      </c>
      <c r="E1400" s="165" t="str">
        <f>IF(K1400&gt;0,支出入力表!F1401,"")</f>
        <v/>
      </c>
      <c r="F1400" s="164" t="str">
        <f>IF(K1400&gt;0,VLOOKUP(E1400,支出入力表!F1401:$M$2000,3,FALSE),"")</f>
        <v/>
      </c>
      <c r="G1400" s="164" t="str">
        <f>IF(K1400&gt;0,VLOOKUP(E1400,支出入力表!F1401:$M$2000,4,FALSE),"")</f>
        <v/>
      </c>
      <c r="H1400" s="166" t="str">
        <f>IF(K1400&gt;0,VLOOKUP(E1400,支出入力表!F1401:$M$2000,5,FALSE),"")</f>
        <v/>
      </c>
      <c r="I1400" s="168" t="str">
        <f t="shared" si="43"/>
        <v/>
      </c>
      <c r="K1400">
        <f t="shared" si="44"/>
        <v>0</v>
      </c>
      <c r="L1400">
        <f>IF(+支出入力表!M1401="",0,+支出入力表!M1401)</f>
        <v>0</v>
      </c>
      <c r="M1400">
        <f>IF(支出入力表!S1401="",0,支出入力表!S1401)</f>
        <v>0</v>
      </c>
    </row>
    <row r="1401" spans="2:13" x14ac:dyDescent="0.55000000000000004">
      <c r="B1401" s="163" t="str">
        <f>IF(K1401&gt;0,支出入力表!A1402,"")</f>
        <v/>
      </c>
      <c r="C1401" s="164" t="str">
        <f>IF(K1401&gt;0,支出入力表!C1402,"")</f>
        <v/>
      </c>
      <c r="D1401" s="165" t="str">
        <f>IF(K1401&gt;0,支出入力表!E1402,"")</f>
        <v/>
      </c>
      <c r="E1401" s="165" t="str">
        <f>IF(K1401&gt;0,支出入力表!F1402,"")</f>
        <v/>
      </c>
      <c r="F1401" s="164" t="str">
        <f>IF(K1401&gt;0,VLOOKUP(E1401,支出入力表!F1402:$M$2000,3,FALSE),"")</f>
        <v/>
      </c>
      <c r="G1401" s="164" t="str">
        <f>IF(K1401&gt;0,VLOOKUP(E1401,支出入力表!F1402:$M$2000,4,FALSE),"")</f>
        <v/>
      </c>
      <c r="H1401" s="166" t="str">
        <f>IF(K1401&gt;0,VLOOKUP(E1401,支出入力表!F1402:$M$2000,5,FALSE),"")</f>
        <v/>
      </c>
      <c r="I1401" s="168" t="str">
        <f t="shared" si="43"/>
        <v/>
      </c>
      <c r="K1401">
        <f t="shared" si="44"/>
        <v>0</v>
      </c>
      <c r="L1401">
        <f>IF(+支出入力表!M1402="",0,+支出入力表!M1402)</f>
        <v>0</v>
      </c>
      <c r="M1401">
        <f>IF(支出入力表!S1402="",0,支出入力表!S1402)</f>
        <v>0</v>
      </c>
    </row>
    <row r="1402" spans="2:13" x14ac:dyDescent="0.55000000000000004">
      <c r="B1402" s="163" t="str">
        <f>IF(K1402&gt;0,支出入力表!A1403,"")</f>
        <v/>
      </c>
      <c r="C1402" s="164" t="str">
        <f>IF(K1402&gt;0,支出入力表!C1403,"")</f>
        <v/>
      </c>
      <c r="D1402" s="165" t="str">
        <f>IF(K1402&gt;0,支出入力表!E1403,"")</f>
        <v/>
      </c>
      <c r="E1402" s="165" t="str">
        <f>IF(K1402&gt;0,支出入力表!F1403,"")</f>
        <v/>
      </c>
      <c r="F1402" s="164" t="str">
        <f>IF(K1402&gt;0,VLOOKUP(E1402,支出入力表!F1403:$M$2000,3,FALSE),"")</f>
        <v/>
      </c>
      <c r="G1402" s="164" t="str">
        <f>IF(K1402&gt;0,VLOOKUP(E1402,支出入力表!F1403:$M$2000,4,FALSE),"")</f>
        <v/>
      </c>
      <c r="H1402" s="166" t="str">
        <f>IF(K1402&gt;0,VLOOKUP(E1402,支出入力表!F1403:$M$2000,5,FALSE),"")</f>
        <v/>
      </c>
      <c r="I1402" s="168" t="str">
        <f t="shared" si="43"/>
        <v/>
      </c>
      <c r="K1402">
        <f t="shared" si="44"/>
        <v>0</v>
      </c>
      <c r="L1402">
        <f>IF(+支出入力表!M1403="",0,+支出入力表!M1403)</f>
        <v>0</v>
      </c>
      <c r="M1402">
        <f>IF(支出入力表!S1403="",0,支出入力表!S1403)</f>
        <v>0</v>
      </c>
    </row>
    <row r="1403" spans="2:13" x14ac:dyDescent="0.55000000000000004">
      <c r="B1403" s="163" t="str">
        <f>IF(K1403&gt;0,支出入力表!A1404,"")</f>
        <v/>
      </c>
      <c r="C1403" s="164" t="str">
        <f>IF(K1403&gt;0,支出入力表!C1404,"")</f>
        <v/>
      </c>
      <c r="D1403" s="165" t="str">
        <f>IF(K1403&gt;0,支出入力表!E1404,"")</f>
        <v/>
      </c>
      <c r="E1403" s="165" t="str">
        <f>IF(K1403&gt;0,支出入力表!F1404,"")</f>
        <v/>
      </c>
      <c r="F1403" s="164" t="str">
        <f>IF(K1403&gt;0,VLOOKUP(E1403,支出入力表!F1404:$M$2000,3,FALSE),"")</f>
        <v/>
      </c>
      <c r="G1403" s="164" t="str">
        <f>IF(K1403&gt;0,VLOOKUP(E1403,支出入力表!F1404:$M$2000,4,FALSE),"")</f>
        <v/>
      </c>
      <c r="H1403" s="166" t="str">
        <f>IF(K1403&gt;0,VLOOKUP(E1403,支出入力表!F1404:$M$2000,5,FALSE),"")</f>
        <v/>
      </c>
      <c r="I1403" s="168" t="str">
        <f t="shared" si="43"/>
        <v/>
      </c>
      <c r="K1403">
        <f t="shared" si="44"/>
        <v>0</v>
      </c>
      <c r="L1403">
        <f>IF(+支出入力表!M1404="",0,+支出入力表!M1404)</f>
        <v>0</v>
      </c>
      <c r="M1403">
        <f>IF(支出入力表!S1404="",0,支出入力表!S1404)</f>
        <v>0</v>
      </c>
    </row>
    <row r="1404" spans="2:13" x14ac:dyDescent="0.55000000000000004">
      <c r="B1404" s="163" t="str">
        <f>IF(K1404&gt;0,支出入力表!A1405,"")</f>
        <v/>
      </c>
      <c r="C1404" s="164" t="str">
        <f>IF(K1404&gt;0,支出入力表!C1405,"")</f>
        <v/>
      </c>
      <c r="D1404" s="165" t="str">
        <f>IF(K1404&gt;0,支出入力表!E1405,"")</f>
        <v/>
      </c>
      <c r="E1404" s="165" t="str">
        <f>IF(K1404&gt;0,支出入力表!F1405,"")</f>
        <v/>
      </c>
      <c r="F1404" s="164" t="str">
        <f>IF(K1404&gt;0,VLOOKUP(E1404,支出入力表!F1405:$M$2000,3,FALSE),"")</f>
        <v/>
      </c>
      <c r="G1404" s="164" t="str">
        <f>IF(K1404&gt;0,VLOOKUP(E1404,支出入力表!F1405:$M$2000,4,FALSE),"")</f>
        <v/>
      </c>
      <c r="H1404" s="166" t="str">
        <f>IF(K1404&gt;0,VLOOKUP(E1404,支出入力表!F1405:$M$2000,5,FALSE),"")</f>
        <v/>
      </c>
      <c r="I1404" s="168" t="str">
        <f t="shared" si="43"/>
        <v/>
      </c>
      <c r="K1404">
        <f t="shared" si="44"/>
        <v>0</v>
      </c>
      <c r="L1404">
        <f>IF(+支出入力表!M1405="",0,+支出入力表!M1405)</f>
        <v>0</v>
      </c>
      <c r="M1404">
        <f>IF(支出入力表!S1405="",0,支出入力表!S1405)</f>
        <v>0</v>
      </c>
    </row>
    <row r="1405" spans="2:13" x14ac:dyDescent="0.55000000000000004">
      <c r="B1405" s="163" t="str">
        <f>IF(K1405&gt;0,支出入力表!A1406,"")</f>
        <v/>
      </c>
      <c r="C1405" s="164" t="str">
        <f>IF(K1405&gt;0,支出入力表!C1406,"")</f>
        <v/>
      </c>
      <c r="D1405" s="165" t="str">
        <f>IF(K1405&gt;0,支出入力表!E1406,"")</f>
        <v/>
      </c>
      <c r="E1405" s="165" t="str">
        <f>IF(K1405&gt;0,支出入力表!F1406,"")</f>
        <v/>
      </c>
      <c r="F1405" s="164" t="str">
        <f>IF(K1405&gt;0,VLOOKUP(E1405,支出入力表!F1406:$M$2000,3,FALSE),"")</f>
        <v/>
      </c>
      <c r="G1405" s="164" t="str">
        <f>IF(K1405&gt;0,VLOOKUP(E1405,支出入力表!F1406:$M$2000,4,FALSE),"")</f>
        <v/>
      </c>
      <c r="H1405" s="166" t="str">
        <f>IF(K1405&gt;0,VLOOKUP(E1405,支出入力表!F1406:$M$2000,5,FALSE),"")</f>
        <v/>
      </c>
      <c r="I1405" s="168" t="str">
        <f t="shared" si="43"/>
        <v/>
      </c>
      <c r="K1405">
        <f t="shared" si="44"/>
        <v>0</v>
      </c>
      <c r="L1405">
        <f>IF(+支出入力表!M1406="",0,+支出入力表!M1406)</f>
        <v>0</v>
      </c>
      <c r="M1405">
        <f>IF(支出入力表!S1406="",0,支出入力表!S1406)</f>
        <v>0</v>
      </c>
    </row>
    <row r="1406" spans="2:13" x14ac:dyDescent="0.55000000000000004">
      <c r="B1406" s="163" t="str">
        <f>IF(K1406&gt;0,支出入力表!A1407,"")</f>
        <v/>
      </c>
      <c r="C1406" s="164" t="str">
        <f>IF(K1406&gt;0,支出入力表!C1407,"")</f>
        <v/>
      </c>
      <c r="D1406" s="165" t="str">
        <f>IF(K1406&gt;0,支出入力表!E1407,"")</f>
        <v/>
      </c>
      <c r="E1406" s="165" t="str">
        <f>IF(K1406&gt;0,支出入力表!F1407,"")</f>
        <v/>
      </c>
      <c r="F1406" s="164" t="str">
        <f>IF(K1406&gt;0,VLOOKUP(E1406,支出入力表!F1407:$M$2000,3,FALSE),"")</f>
        <v/>
      </c>
      <c r="G1406" s="164" t="str">
        <f>IF(K1406&gt;0,VLOOKUP(E1406,支出入力表!F1407:$M$2000,4,FALSE),"")</f>
        <v/>
      </c>
      <c r="H1406" s="166" t="str">
        <f>IF(K1406&gt;0,VLOOKUP(E1406,支出入力表!F1407:$M$2000,5,FALSE),"")</f>
        <v/>
      </c>
      <c r="I1406" s="168" t="str">
        <f t="shared" si="43"/>
        <v/>
      </c>
      <c r="K1406">
        <f t="shared" si="44"/>
        <v>0</v>
      </c>
      <c r="L1406">
        <f>IF(+支出入力表!M1407="",0,+支出入力表!M1407)</f>
        <v>0</v>
      </c>
      <c r="M1406">
        <f>IF(支出入力表!S1407="",0,支出入力表!S1407)</f>
        <v>0</v>
      </c>
    </row>
    <row r="1407" spans="2:13" x14ac:dyDescent="0.55000000000000004">
      <c r="B1407" s="163" t="str">
        <f>IF(K1407&gt;0,支出入力表!A1408,"")</f>
        <v/>
      </c>
      <c r="C1407" s="164" t="str">
        <f>IF(K1407&gt;0,支出入力表!C1408,"")</f>
        <v/>
      </c>
      <c r="D1407" s="165" t="str">
        <f>IF(K1407&gt;0,支出入力表!E1408,"")</f>
        <v/>
      </c>
      <c r="E1407" s="165" t="str">
        <f>IF(K1407&gt;0,支出入力表!F1408,"")</f>
        <v/>
      </c>
      <c r="F1407" s="164" t="str">
        <f>IF(K1407&gt;0,VLOOKUP(E1407,支出入力表!F1408:$M$2000,3,FALSE),"")</f>
        <v/>
      </c>
      <c r="G1407" s="164" t="str">
        <f>IF(K1407&gt;0,VLOOKUP(E1407,支出入力表!F1408:$M$2000,4,FALSE),"")</f>
        <v/>
      </c>
      <c r="H1407" s="166" t="str">
        <f>IF(K1407&gt;0,VLOOKUP(E1407,支出入力表!F1408:$M$2000,5,FALSE),"")</f>
        <v/>
      </c>
      <c r="I1407" s="168" t="str">
        <f t="shared" si="43"/>
        <v/>
      </c>
      <c r="K1407">
        <f t="shared" si="44"/>
        <v>0</v>
      </c>
      <c r="L1407">
        <f>IF(+支出入力表!M1408="",0,+支出入力表!M1408)</f>
        <v>0</v>
      </c>
      <c r="M1407">
        <f>IF(支出入力表!S1408="",0,支出入力表!S1408)</f>
        <v>0</v>
      </c>
    </row>
    <row r="1408" spans="2:13" x14ac:dyDescent="0.55000000000000004">
      <c r="B1408" s="163" t="str">
        <f>IF(K1408&gt;0,支出入力表!A1409,"")</f>
        <v/>
      </c>
      <c r="C1408" s="164" t="str">
        <f>IF(K1408&gt;0,支出入力表!C1409,"")</f>
        <v/>
      </c>
      <c r="D1408" s="165" t="str">
        <f>IF(K1408&gt;0,支出入力表!E1409,"")</f>
        <v/>
      </c>
      <c r="E1408" s="165" t="str">
        <f>IF(K1408&gt;0,支出入力表!F1409,"")</f>
        <v/>
      </c>
      <c r="F1408" s="164" t="str">
        <f>IF(K1408&gt;0,VLOOKUP(E1408,支出入力表!F1409:$M$2000,3,FALSE),"")</f>
        <v/>
      </c>
      <c r="G1408" s="164" t="str">
        <f>IF(K1408&gt;0,VLOOKUP(E1408,支出入力表!F1409:$M$2000,4,FALSE),"")</f>
        <v/>
      </c>
      <c r="H1408" s="166" t="str">
        <f>IF(K1408&gt;0,VLOOKUP(E1408,支出入力表!F1409:$M$2000,5,FALSE),"")</f>
        <v/>
      </c>
      <c r="I1408" s="168" t="str">
        <f t="shared" si="43"/>
        <v/>
      </c>
      <c r="K1408">
        <f t="shared" si="44"/>
        <v>0</v>
      </c>
      <c r="L1408">
        <f>IF(+支出入力表!M1409="",0,+支出入力表!M1409)</f>
        <v>0</v>
      </c>
      <c r="M1408">
        <f>IF(支出入力表!S1409="",0,支出入力表!S1409)</f>
        <v>0</v>
      </c>
    </row>
    <row r="1409" spans="2:13" x14ac:dyDescent="0.55000000000000004">
      <c r="B1409" s="163" t="str">
        <f>IF(K1409&gt;0,支出入力表!A1410,"")</f>
        <v/>
      </c>
      <c r="C1409" s="164" t="str">
        <f>IF(K1409&gt;0,支出入力表!C1410,"")</f>
        <v/>
      </c>
      <c r="D1409" s="165" t="str">
        <f>IF(K1409&gt;0,支出入力表!E1410,"")</f>
        <v/>
      </c>
      <c r="E1409" s="165" t="str">
        <f>IF(K1409&gt;0,支出入力表!F1410,"")</f>
        <v/>
      </c>
      <c r="F1409" s="164" t="str">
        <f>IF(K1409&gt;0,VLOOKUP(E1409,支出入力表!F1410:$M$2000,3,FALSE),"")</f>
        <v/>
      </c>
      <c r="G1409" s="164" t="str">
        <f>IF(K1409&gt;0,VLOOKUP(E1409,支出入力表!F1410:$M$2000,4,FALSE),"")</f>
        <v/>
      </c>
      <c r="H1409" s="166" t="str">
        <f>IF(K1409&gt;0,VLOOKUP(E1409,支出入力表!F1410:$M$2000,5,FALSE),"")</f>
        <v/>
      </c>
      <c r="I1409" s="168" t="str">
        <f t="shared" si="43"/>
        <v/>
      </c>
      <c r="K1409">
        <f t="shared" si="44"/>
        <v>0</v>
      </c>
      <c r="L1409">
        <f>IF(+支出入力表!M1410="",0,+支出入力表!M1410)</f>
        <v>0</v>
      </c>
      <c r="M1409">
        <f>IF(支出入力表!S1410="",0,支出入力表!S1410)</f>
        <v>0</v>
      </c>
    </row>
    <row r="1410" spans="2:13" x14ac:dyDescent="0.55000000000000004">
      <c r="B1410" s="163" t="str">
        <f>IF(K1410&gt;0,支出入力表!A1411,"")</f>
        <v/>
      </c>
      <c r="C1410" s="164" t="str">
        <f>IF(K1410&gt;0,支出入力表!C1411,"")</f>
        <v/>
      </c>
      <c r="D1410" s="165" t="str">
        <f>IF(K1410&gt;0,支出入力表!E1411,"")</f>
        <v/>
      </c>
      <c r="E1410" s="165" t="str">
        <f>IF(K1410&gt;0,支出入力表!F1411,"")</f>
        <v/>
      </c>
      <c r="F1410" s="164" t="str">
        <f>IF(K1410&gt;0,VLOOKUP(E1410,支出入力表!F1411:$M$2000,3,FALSE),"")</f>
        <v/>
      </c>
      <c r="G1410" s="164" t="str">
        <f>IF(K1410&gt;0,VLOOKUP(E1410,支出入力表!F1411:$M$2000,4,FALSE),"")</f>
        <v/>
      </c>
      <c r="H1410" s="166" t="str">
        <f>IF(K1410&gt;0,VLOOKUP(E1410,支出入力表!F1411:$M$2000,5,FALSE),"")</f>
        <v/>
      </c>
      <c r="I1410" s="168" t="str">
        <f t="shared" si="43"/>
        <v/>
      </c>
      <c r="K1410">
        <f t="shared" si="44"/>
        <v>0</v>
      </c>
      <c r="L1410">
        <f>IF(+支出入力表!M1411="",0,+支出入力表!M1411)</f>
        <v>0</v>
      </c>
      <c r="M1410">
        <f>IF(支出入力表!S1411="",0,支出入力表!S1411)</f>
        <v>0</v>
      </c>
    </row>
    <row r="1411" spans="2:13" x14ac:dyDescent="0.55000000000000004">
      <c r="B1411" s="163" t="str">
        <f>IF(K1411&gt;0,支出入力表!A1412,"")</f>
        <v/>
      </c>
      <c r="C1411" s="164" t="str">
        <f>IF(K1411&gt;0,支出入力表!C1412,"")</f>
        <v/>
      </c>
      <c r="D1411" s="165" t="str">
        <f>IF(K1411&gt;0,支出入力表!E1412,"")</f>
        <v/>
      </c>
      <c r="E1411" s="165" t="str">
        <f>IF(K1411&gt;0,支出入力表!F1412,"")</f>
        <v/>
      </c>
      <c r="F1411" s="164" t="str">
        <f>IF(K1411&gt;0,VLOOKUP(E1411,支出入力表!F1412:$M$2000,3,FALSE),"")</f>
        <v/>
      </c>
      <c r="G1411" s="164" t="str">
        <f>IF(K1411&gt;0,VLOOKUP(E1411,支出入力表!F1412:$M$2000,4,FALSE),"")</f>
        <v/>
      </c>
      <c r="H1411" s="166" t="str">
        <f>IF(K1411&gt;0,VLOOKUP(E1411,支出入力表!F1412:$M$2000,5,FALSE),"")</f>
        <v/>
      </c>
      <c r="I1411" s="168" t="str">
        <f t="shared" si="43"/>
        <v/>
      </c>
      <c r="K1411">
        <f t="shared" si="44"/>
        <v>0</v>
      </c>
      <c r="L1411">
        <f>IF(+支出入力表!M1412="",0,+支出入力表!M1412)</f>
        <v>0</v>
      </c>
      <c r="M1411">
        <f>IF(支出入力表!S1412="",0,支出入力表!S1412)</f>
        <v>0</v>
      </c>
    </row>
    <row r="1412" spans="2:13" x14ac:dyDescent="0.55000000000000004">
      <c r="B1412" s="163" t="str">
        <f>IF(K1412&gt;0,支出入力表!A1413,"")</f>
        <v/>
      </c>
      <c r="C1412" s="164" t="str">
        <f>IF(K1412&gt;0,支出入力表!C1413,"")</f>
        <v/>
      </c>
      <c r="D1412" s="165" t="str">
        <f>IF(K1412&gt;0,支出入力表!E1413,"")</f>
        <v/>
      </c>
      <c r="E1412" s="165" t="str">
        <f>IF(K1412&gt;0,支出入力表!F1413,"")</f>
        <v/>
      </c>
      <c r="F1412" s="164" t="str">
        <f>IF(K1412&gt;0,VLOOKUP(E1412,支出入力表!F1413:$M$2000,3,FALSE),"")</f>
        <v/>
      </c>
      <c r="G1412" s="164" t="str">
        <f>IF(K1412&gt;0,VLOOKUP(E1412,支出入力表!F1413:$M$2000,4,FALSE),"")</f>
        <v/>
      </c>
      <c r="H1412" s="166" t="str">
        <f>IF(K1412&gt;0,VLOOKUP(E1412,支出入力表!F1413:$M$2000,5,FALSE),"")</f>
        <v/>
      </c>
      <c r="I1412" s="168" t="str">
        <f t="shared" si="43"/>
        <v/>
      </c>
      <c r="K1412">
        <f t="shared" si="44"/>
        <v>0</v>
      </c>
      <c r="L1412">
        <f>IF(+支出入力表!M1413="",0,+支出入力表!M1413)</f>
        <v>0</v>
      </c>
      <c r="M1412">
        <f>IF(支出入力表!S1413="",0,支出入力表!S1413)</f>
        <v>0</v>
      </c>
    </row>
    <row r="1413" spans="2:13" x14ac:dyDescent="0.55000000000000004">
      <c r="B1413" s="163" t="str">
        <f>IF(K1413&gt;0,支出入力表!A1414,"")</f>
        <v/>
      </c>
      <c r="C1413" s="164" t="str">
        <f>IF(K1413&gt;0,支出入力表!C1414,"")</f>
        <v/>
      </c>
      <c r="D1413" s="165" t="str">
        <f>IF(K1413&gt;0,支出入力表!E1414,"")</f>
        <v/>
      </c>
      <c r="E1413" s="165" t="str">
        <f>IF(K1413&gt;0,支出入力表!F1414,"")</f>
        <v/>
      </c>
      <c r="F1413" s="164" t="str">
        <f>IF(K1413&gt;0,VLOOKUP(E1413,支出入力表!F1414:$M$2000,3,FALSE),"")</f>
        <v/>
      </c>
      <c r="G1413" s="164" t="str">
        <f>IF(K1413&gt;0,VLOOKUP(E1413,支出入力表!F1414:$M$2000,4,FALSE),"")</f>
        <v/>
      </c>
      <c r="H1413" s="166" t="str">
        <f>IF(K1413&gt;0,VLOOKUP(E1413,支出入力表!F1414:$M$2000,5,FALSE),"")</f>
        <v/>
      </c>
      <c r="I1413" s="168" t="str">
        <f t="shared" si="43"/>
        <v/>
      </c>
      <c r="K1413">
        <f t="shared" si="44"/>
        <v>0</v>
      </c>
      <c r="L1413">
        <f>IF(+支出入力表!M1414="",0,+支出入力表!M1414)</f>
        <v>0</v>
      </c>
      <c r="M1413">
        <f>IF(支出入力表!S1414="",0,支出入力表!S1414)</f>
        <v>0</v>
      </c>
    </row>
    <row r="1414" spans="2:13" x14ac:dyDescent="0.55000000000000004">
      <c r="B1414" s="163" t="str">
        <f>IF(K1414&gt;0,支出入力表!A1415,"")</f>
        <v/>
      </c>
      <c r="C1414" s="164" t="str">
        <f>IF(K1414&gt;0,支出入力表!C1415,"")</f>
        <v/>
      </c>
      <c r="D1414" s="165" t="str">
        <f>IF(K1414&gt;0,支出入力表!E1415,"")</f>
        <v/>
      </c>
      <c r="E1414" s="165" t="str">
        <f>IF(K1414&gt;0,支出入力表!F1415,"")</f>
        <v/>
      </c>
      <c r="F1414" s="164" t="str">
        <f>IF(K1414&gt;0,VLOOKUP(E1414,支出入力表!F1415:$M$2000,3,FALSE),"")</f>
        <v/>
      </c>
      <c r="G1414" s="164" t="str">
        <f>IF(K1414&gt;0,VLOOKUP(E1414,支出入力表!F1415:$M$2000,4,FALSE),"")</f>
        <v/>
      </c>
      <c r="H1414" s="166" t="str">
        <f>IF(K1414&gt;0,VLOOKUP(E1414,支出入力表!F1415:$M$2000,5,FALSE),"")</f>
        <v/>
      </c>
      <c r="I1414" s="168" t="str">
        <f t="shared" ref="I1414:I1477" si="45">IF(K1414&gt;0,K1414,"")</f>
        <v/>
      </c>
      <c r="K1414">
        <f t="shared" ref="K1414:K1477" si="46">+L1414+M1414</f>
        <v>0</v>
      </c>
      <c r="L1414">
        <f>IF(+支出入力表!M1415="",0,+支出入力表!M1415)</f>
        <v>0</v>
      </c>
      <c r="M1414">
        <f>IF(支出入力表!S1415="",0,支出入力表!S1415)</f>
        <v>0</v>
      </c>
    </row>
    <row r="1415" spans="2:13" x14ac:dyDescent="0.55000000000000004">
      <c r="B1415" s="163" t="str">
        <f>IF(K1415&gt;0,支出入力表!A1416,"")</f>
        <v/>
      </c>
      <c r="C1415" s="164" t="str">
        <f>IF(K1415&gt;0,支出入力表!C1416,"")</f>
        <v/>
      </c>
      <c r="D1415" s="165" t="str">
        <f>IF(K1415&gt;0,支出入力表!E1416,"")</f>
        <v/>
      </c>
      <c r="E1415" s="165" t="str">
        <f>IF(K1415&gt;0,支出入力表!F1416,"")</f>
        <v/>
      </c>
      <c r="F1415" s="164" t="str">
        <f>IF(K1415&gt;0,VLOOKUP(E1415,支出入力表!F1416:$M$2000,3,FALSE),"")</f>
        <v/>
      </c>
      <c r="G1415" s="164" t="str">
        <f>IF(K1415&gt;0,VLOOKUP(E1415,支出入力表!F1416:$M$2000,4,FALSE),"")</f>
        <v/>
      </c>
      <c r="H1415" s="166" t="str">
        <f>IF(K1415&gt;0,VLOOKUP(E1415,支出入力表!F1416:$M$2000,5,FALSE),"")</f>
        <v/>
      </c>
      <c r="I1415" s="168" t="str">
        <f t="shared" si="45"/>
        <v/>
      </c>
      <c r="K1415">
        <f t="shared" si="46"/>
        <v>0</v>
      </c>
      <c r="L1415">
        <f>IF(+支出入力表!M1416="",0,+支出入力表!M1416)</f>
        <v>0</v>
      </c>
      <c r="M1415">
        <f>IF(支出入力表!S1416="",0,支出入力表!S1416)</f>
        <v>0</v>
      </c>
    </row>
    <row r="1416" spans="2:13" x14ac:dyDescent="0.55000000000000004">
      <c r="B1416" s="163" t="str">
        <f>IF(K1416&gt;0,支出入力表!A1417,"")</f>
        <v/>
      </c>
      <c r="C1416" s="164" t="str">
        <f>IF(K1416&gt;0,支出入力表!C1417,"")</f>
        <v/>
      </c>
      <c r="D1416" s="165" t="str">
        <f>IF(K1416&gt;0,支出入力表!E1417,"")</f>
        <v/>
      </c>
      <c r="E1416" s="165" t="str">
        <f>IF(K1416&gt;0,支出入力表!F1417,"")</f>
        <v/>
      </c>
      <c r="F1416" s="164" t="str">
        <f>IF(K1416&gt;0,VLOOKUP(E1416,支出入力表!F1417:$M$2000,3,FALSE),"")</f>
        <v/>
      </c>
      <c r="G1416" s="164" t="str">
        <f>IF(K1416&gt;0,VLOOKUP(E1416,支出入力表!F1417:$M$2000,4,FALSE),"")</f>
        <v/>
      </c>
      <c r="H1416" s="166" t="str">
        <f>IF(K1416&gt;0,VLOOKUP(E1416,支出入力表!F1417:$M$2000,5,FALSE),"")</f>
        <v/>
      </c>
      <c r="I1416" s="168" t="str">
        <f t="shared" si="45"/>
        <v/>
      </c>
      <c r="K1416">
        <f t="shared" si="46"/>
        <v>0</v>
      </c>
      <c r="L1416">
        <f>IF(+支出入力表!M1417="",0,+支出入力表!M1417)</f>
        <v>0</v>
      </c>
      <c r="M1416">
        <f>IF(支出入力表!S1417="",0,支出入力表!S1417)</f>
        <v>0</v>
      </c>
    </row>
    <row r="1417" spans="2:13" x14ac:dyDescent="0.55000000000000004">
      <c r="B1417" s="163" t="str">
        <f>IF(K1417&gt;0,支出入力表!A1418,"")</f>
        <v/>
      </c>
      <c r="C1417" s="164" t="str">
        <f>IF(K1417&gt;0,支出入力表!C1418,"")</f>
        <v/>
      </c>
      <c r="D1417" s="165" t="str">
        <f>IF(K1417&gt;0,支出入力表!E1418,"")</f>
        <v/>
      </c>
      <c r="E1417" s="165" t="str">
        <f>IF(K1417&gt;0,支出入力表!F1418,"")</f>
        <v/>
      </c>
      <c r="F1417" s="164" t="str">
        <f>IF(K1417&gt;0,VLOOKUP(E1417,支出入力表!F1418:$M$2000,3,FALSE),"")</f>
        <v/>
      </c>
      <c r="G1417" s="164" t="str">
        <f>IF(K1417&gt;0,VLOOKUP(E1417,支出入力表!F1418:$M$2000,4,FALSE),"")</f>
        <v/>
      </c>
      <c r="H1417" s="166" t="str">
        <f>IF(K1417&gt;0,VLOOKUP(E1417,支出入力表!F1418:$M$2000,5,FALSE),"")</f>
        <v/>
      </c>
      <c r="I1417" s="168" t="str">
        <f t="shared" si="45"/>
        <v/>
      </c>
      <c r="K1417">
        <f t="shared" si="46"/>
        <v>0</v>
      </c>
      <c r="L1417">
        <f>IF(+支出入力表!M1418="",0,+支出入力表!M1418)</f>
        <v>0</v>
      </c>
      <c r="M1417">
        <f>IF(支出入力表!S1418="",0,支出入力表!S1418)</f>
        <v>0</v>
      </c>
    </row>
    <row r="1418" spans="2:13" x14ac:dyDescent="0.55000000000000004">
      <c r="B1418" s="163" t="str">
        <f>IF(K1418&gt;0,支出入力表!A1419,"")</f>
        <v/>
      </c>
      <c r="C1418" s="164" t="str">
        <f>IF(K1418&gt;0,支出入力表!C1419,"")</f>
        <v/>
      </c>
      <c r="D1418" s="165" t="str">
        <f>IF(K1418&gt;0,支出入力表!E1419,"")</f>
        <v/>
      </c>
      <c r="E1418" s="165" t="str">
        <f>IF(K1418&gt;0,支出入力表!F1419,"")</f>
        <v/>
      </c>
      <c r="F1418" s="164" t="str">
        <f>IF(K1418&gt;0,VLOOKUP(E1418,支出入力表!F1419:$M$2000,3,FALSE),"")</f>
        <v/>
      </c>
      <c r="G1418" s="164" t="str">
        <f>IF(K1418&gt;0,VLOOKUP(E1418,支出入力表!F1419:$M$2000,4,FALSE),"")</f>
        <v/>
      </c>
      <c r="H1418" s="166" t="str">
        <f>IF(K1418&gt;0,VLOOKUP(E1418,支出入力表!F1419:$M$2000,5,FALSE),"")</f>
        <v/>
      </c>
      <c r="I1418" s="168" t="str">
        <f t="shared" si="45"/>
        <v/>
      </c>
      <c r="K1418">
        <f t="shared" si="46"/>
        <v>0</v>
      </c>
      <c r="L1418">
        <f>IF(+支出入力表!M1419="",0,+支出入力表!M1419)</f>
        <v>0</v>
      </c>
      <c r="M1418">
        <f>IF(支出入力表!S1419="",0,支出入力表!S1419)</f>
        <v>0</v>
      </c>
    </row>
    <row r="1419" spans="2:13" x14ac:dyDescent="0.55000000000000004">
      <c r="B1419" s="163" t="str">
        <f>IF(K1419&gt;0,支出入力表!A1420,"")</f>
        <v/>
      </c>
      <c r="C1419" s="164" t="str">
        <f>IF(K1419&gt;0,支出入力表!C1420,"")</f>
        <v/>
      </c>
      <c r="D1419" s="165" t="str">
        <f>IF(K1419&gt;0,支出入力表!E1420,"")</f>
        <v/>
      </c>
      <c r="E1419" s="165" t="str">
        <f>IF(K1419&gt;0,支出入力表!F1420,"")</f>
        <v/>
      </c>
      <c r="F1419" s="164" t="str">
        <f>IF(K1419&gt;0,VLOOKUP(E1419,支出入力表!F1420:$M$2000,3,FALSE),"")</f>
        <v/>
      </c>
      <c r="G1419" s="164" t="str">
        <f>IF(K1419&gt;0,VLOOKUP(E1419,支出入力表!F1420:$M$2000,4,FALSE),"")</f>
        <v/>
      </c>
      <c r="H1419" s="166" t="str">
        <f>IF(K1419&gt;0,VLOOKUP(E1419,支出入力表!F1420:$M$2000,5,FALSE),"")</f>
        <v/>
      </c>
      <c r="I1419" s="168" t="str">
        <f t="shared" si="45"/>
        <v/>
      </c>
      <c r="K1419">
        <f t="shared" si="46"/>
        <v>0</v>
      </c>
      <c r="L1419">
        <f>IF(+支出入力表!M1420="",0,+支出入力表!M1420)</f>
        <v>0</v>
      </c>
      <c r="M1419">
        <f>IF(支出入力表!S1420="",0,支出入力表!S1420)</f>
        <v>0</v>
      </c>
    </row>
    <row r="1420" spans="2:13" x14ac:dyDescent="0.55000000000000004">
      <c r="B1420" s="163" t="str">
        <f>IF(K1420&gt;0,支出入力表!A1421,"")</f>
        <v/>
      </c>
      <c r="C1420" s="164" t="str">
        <f>IF(K1420&gt;0,支出入力表!C1421,"")</f>
        <v/>
      </c>
      <c r="D1420" s="165" t="str">
        <f>IF(K1420&gt;0,支出入力表!E1421,"")</f>
        <v/>
      </c>
      <c r="E1420" s="165" t="str">
        <f>IF(K1420&gt;0,支出入力表!F1421,"")</f>
        <v/>
      </c>
      <c r="F1420" s="164" t="str">
        <f>IF(K1420&gt;0,VLOOKUP(E1420,支出入力表!F1421:$M$2000,3,FALSE),"")</f>
        <v/>
      </c>
      <c r="G1420" s="164" t="str">
        <f>IF(K1420&gt;0,VLOOKUP(E1420,支出入力表!F1421:$M$2000,4,FALSE),"")</f>
        <v/>
      </c>
      <c r="H1420" s="166" t="str">
        <f>IF(K1420&gt;0,VLOOKUP(E1420,支出入力表!F1421:$M$2000,5,FALSE),"")</f>
        <v/>
      </c>
      <c r="I1420" s="168" t="str">
        <f t="shared" si="45"/>
        <v/>
      </c>
      <c r="K1420">
        <f t="shared" si="46"/>
        <v>0</v>
      </c>
      <c r="L1420">
        <f>IF(+支出入力表!M1421="",0,+支出入力表!M1421)</f>
        <v>0</v>
      </c>
      <c r="M1420">
        <f>IF(支出入力表!S1421="",0,支出入力表!S1421)</f>
        <v>0</v>
      </c>
    </row>
    <row r="1421" spans="2:13" x14ac:dyDescent="0.55000000000000004">
      <c r="B1421" s="163" t="str">
        <f>IF(K1421&gt;0,支出入力表!A1422,"")</f>
        <v/>
      </c>
      <c r="C1421" s="164" t="str">
        <f>IF(K1421&gt;0,支出入力表!C1422,"")</f>
        <v/>
      </c>
      <c r="D1421" s="165" t="str">
        <f>IF(K1421&gt;0,支出入力表!E1422,"")</f>
        <v/>
      </c>
      <c r="E1421" s="165" t="str">
        <f>IF(K1421&gt;0,支出入力表!F1422,"")</f>
        <v/>
      </c>
      <c r="F1421" s="164" t="str">
        <f>IF(K1421&gt;0,VLOOKUP(E1421,支出入力表!F1422:$M$2000,3,FALSE),"")</f>
        <v/>
      </c>
      <c r="G1421" s="164" t="str">
        <f>IF(K1421&gt;0,VLOOKUP(E1421,支出入力表!F1422:$M$2000,4,FALSE),"")</f>
        <v/>
      </c>
      <c r="H1421" s="166" t="str">
        <f>IF(K1421&gt;0,VLOOKUP(E1421,支出入力表!F1422:$M$2000,5,FALSE),"")</f>
        <v/>
      </c>
      <c r="I1421" s="168" t="str">
        <f t="shared" si="45"/>
        <v/>
      </c>
      <c r="K1421">
        <f t="shared" si="46"/>
        <v>0</v>
      </c>
      <c r="L1421">
        <f>IF(+支出入力表!M1422="",0,+支出入力表!M1422)</f>
        <v>0</v>
      </c>
      <c r="M1421">
        <f>IF(支出入力表!S1422="",0,支出入力表!S1422)</f>
        <v>0</v>
      </c>
    </row>
    <row r="1422" spans="2:13" x14ac:dyDescent="0.55000000000000004">
      <c r="B1422" s="163" t="str">
        <f>IF(K1422&gt;0,支出入力表!A1423,"")</f>
        <v/>
      </c>
      <c r="C1422" s="164" t="str">
        <f>IF(K1422&gt;0,支出入力表!C1423,"")</f>
        <v/>
      </c>
      <c r="D1422" s="165" t="str">
        <f>IF(K1422&gt;0,支出入力表!E1423,"")</f>
        <v/>
      </c>
      <c r="E1422" s="165" t="str">
        <f>IF(K1422&gt;0,支出入力表!F1423,"")</f>
        <v/>
      </c>
      <c r="F1422" s="164" t="str">
        <f>IF(K1422&gt;0,VLOOKUP(E1422,支出入力表!F1423:$M$2000,3,FALSE),"")</f>
        <v/>
      </c>
      <c r="G1422" s="164" t="str">
        <f>IF(K1422&gt;0,VLOOKUP(E1422,支出入力表!F1423:$M$2000,4,FALSE),"")</f>
        <v/>
      </c>
      <c r="H1422" s="166" t="str">
        <f>IF(K1422&gt;0,VLOOKUP(E1422,支出入力表!F1423:$M$2000,5,FALSE),"")</f>
        <v/>
      </c>
      <c r="I1422" s="168" t="str">
        <f t="shared" si="45"/>
        <v/>
      </c>
      <c r="K1422">
        <f t="shared" si="46"/>
        <v>0</v>
      </c>
      <c r="L1422">
        <f>IF(+支出入力表!M1423="",0,+支出入力表!M1423)</f>
        <v>0</v>
      </c>
      <c r="M1422">
        <f>IF(支出入力表!S1423="",0,支出入力表!S1423)</f>
        <v>0</v>
      </c>
    </row>
    <row r="1423" spans="2:13" x14ac:dyDescent="0.55000000000000004">
      <c r="B1423" s="163" t="str">
        <f>IF(K1423&gt;0,支出入力表!A1424,"")</f>
        <v/>
      </c>
      <c r="C1423" s="164" t="str">
        <f>IF(K1423&gt;0,支出入力表!C1424,"")</f>
        <v/>
      </c>
      <c r="D1423" s="165" t="str">
        <f>IF(K1423&gt;0,支出入力表!E1424,"")</f>
        <v/>
      </c>
      <c r="E1423" s="165" t="str">
        <f>IF(K1423&gt;0,支出入力表!F1424,"")</f>
        <v/>
      </c>
      <c r="F1423" s="164" t="str">
        <f>IF(K1423&gt;0,VLOOKUP(E1423,支出入力表!F1424:$M$2000,3,FALSE),"")</f>
        <v/>
      </c>
      <c r="G1423" s="164" t="str">
        <f>IF(K1423&gt;0,VLOOKUP(E1423,支出入力表!F1424:$M$2000,4,FALSE),"")</f>
        <v/>
      </c>
      <c r="H1423" s="166" t="str">
        <f>IF(K1423&gt;0,VLOOKUP(E1423,支出入力表!F1424:$M$2000,5,FALSE),"")</f>
        <v/>
      </c>
      <c r="I1423" s="168" t="str">
        <f t="shared" si="45"/>
        <v/>
      </c>
      <c r="K1423">
        <f t="shared" si="46"/>
        <v>0</v>
      </c>
      <c r="L1423">
        <f>IF(+支出入力表!M1424="",0,+支出入力表!M1424)</f>
        <v>0</v>
      </c>
      <c r="M1423">
        <f>IF(支出入力表!S1424="",0,支出入力表!S1424)</f>
        <v>0</v>
      </c>
    </row>
    <row r="1424" spans="2:13" x14ac:dyDescent="0.55000000000000004">
      <c r="B1424" s="163" t="str">
        <f>IF(K1424&gt;0,支出入力表!A1425,"")</f>
        <v/>
      </c>
      <c r="C1424" s="164" t="str">
        <f>IF(K1424&gt;0,支出入力表!C1425,"")</f>
        <v/>
      </c>
      <c r="D1424" s="165" t="str">
        <f>IF(K1424&gt;0,支出入力表!E1425,"")</f>
        <v/>
      </c>
      <c r="E1424" s="165" t="str">
        <f>IF(K1424&gt;0,支出入力表!F1425,"")</f>
        <v/>
      </c>
      <c r="F1424" s="164" t="str">
        <f>IF(K1424&gt;0,VLOOKUP(E1424,支出入力表!F1425:$M$2000,3,FALSE),"")</f>
        <v/>
      </c>
      <c r="G1424" s="164" t="str">
        <f>IF(K1424&gt;0,VLOOKUP(E1424,支出入力表!F1425:$M$2000,4,FALSE),"")</f>
        <v/>
      </c>
      <c r="H1424" s="166" t="str">
        <f>IF(K1424&gt;0,VLOOKUP(E1424,支出入力表!F1425:$M$2000,5,FALSE),"")</f>
        <v/>
      </c>
      <c r="I1424" s="168" t="str">
        <f t="shared" si="45"/>
        <v/>
      </c>
      <c r="K1424">
        <f t="shared" si="46"/>
        <v>0</v>
      </c>
      <c r="L1424">
        <f>IF(+支出入力表!M1425="",0,+支出入力表!M1425)</f>
        <v>0</v>
      </c>
      <c r="M1424">
        <f>IF(支出入力表!S1425="",0,支出入力表!S1425)</f>
        <v>0</v>
      </c>
    </row>
    <row r="1425" spans="2:13" x14ac:dyDescent="0.55000000000000004">
      <c r="B1425" s="163" t="str">
        <f>IF(K1425&gt;0,支出入力表!A1426,"")</f>
        <v/>
      </c>
      <c r="C1425" s="164" t="str">
        <f>IF(K1425&gt;0,支出入力表!C1426,"")</f>
        <v/>
      </c>
      <c r="D1425" s="165" t="str">
        <f>IF(K1425&gt;0,支出入力表!E1426,"")</f>
        <v/>
      </c>
      <c r="E1425" s="165" t="str">
        <f>IF(K1425&gt;0,支出入力表!F1426,"")</f>
        <v/>
      </c>
      <c r="F1425" s="164" t="str">
        <f>IF(K1425&gt;0,VLOOKUP(E1425,支出入力表!F1426:$M$2000,3,FALSE),"")</f>
        <v/>
      </c>
      <c r="G1425" s="164" t="str">
        <f>IF(K1425&gt;0,VLOOKUP(E1425,支出入力表!F1426:$M$2000,4,FALSE),"")</f>
        <v/>
      </c>
      <c r="H1425" s="166" t="str">
        <f>IF(K1425&gt;0,VLOOKUP(E1425,支出入力表!F1426:$M$2000,5,FALSE),"")</f>
        <v/>
      </c>
      <c r="I1425" s="168" t="str">
        <f t="shared" si="45"/>
        <v/>
      </c>
      <c r="K1425">
        <f t="shared" si="46"/>
        <v>0</v>
      </c>
      <c r="L1425">
        <f>IF(+支出入力表!M1426="",0,+支出入力表!M1426)</f>
        <v>0</v>
      </c>
      <c r="M1425">
        <f>IF(支出入力表!S1426="",0,支出入力表!S1426)</f>
        <v>0</v>
      </c>
    </row>
    <row r="1426" spans="2:13" x14ac:dyDescent="0.55000000000000004">
      <c r="B1426" s="163" t="str">
        <f>IF(K1426&gt;0,支出入力表!A1427,"")</f>
        <v/>
      </c>
      <c r="C1426" s="164" t="str">
        <f>IF(K1426&gt;0,支出入力表!C1427,"")</f>
        <v/>
      </c>
      <c r="D1426" s="165" t="str">
        <f>IF(K1426&gt;0,支出入力表!E1427,"")</f>
        <v/>
      </c>
      <c r="E1426" s="165" t="str">
        <f>IF(K1426&gt;0,支出入力表!F1427,"")</f>
        <v/>
      </c>
      <c r="F1426" s="164" t="str">
        <f>IF(K1426&gt;0,VLOOKUP(E1426,支出入力表!F1427:$M$2000,3,FALSE),"")</f>
        <v/>
      </c>
      <c r="G1426" s="164" t="str">
        <f>IF(K1426&gt;0,VLOOKUP(E1426,支出入力表!F1427:$M$2000,4,FALSE),"")</f>
        <v/>
      </c>
      <c r="H1426" s="166" t="str">
        <f>IF(K1426&gt;0,VLOOKUP(E1426,支出入力表!F1427:$M$2000,5,FALSE),"")</f>
        <v/>
      </c>
      <c r="I1426" s="168" t="str">
        <f t="shared" si="45"/>
        <v/>
      </c>
      <c r="K1426">
        <f t="shared" si="46"/>
        <v>0</v>
      </c>
      <c r="L1426">
        <f>IF(+支出入力表!M1427="",0,+支出入力表!M1427)</f>
        <v>0</v>
      </c>
      <c r="M1426">
        <f>IF(支出入力表!S1427="",0,支出入力表!S1427)</f>
        <v>0</v>
      </c>
    </row>
    <row r="1427" spans="2:13" x14ac:dyDescent="0.55000000000000004">
      <c r="B1427" s="163" t="str">
        <f>IF(K1427&gt;0,支出入力表!A1428,"")</f>
        <v/>
      </c>
      <c r="C1427" s="164" t="str">
        <f>IF(K1427&gt;0,支出入力表!C1428,"")</f>
        <v/>
      </c>
      <c r="D1427" s="165" t="str">
        <f>IF(K1427&gt;0,支出入力表!E1428,"")</f>
        <v/>
      </c>
      <c r="E1427" s="165" t="str">
        <f>IF(K1427&gt;0,支出入力表!F1428,"")</f>
        <v/>
      </c>
      <c r="F1427" s="164" t="str">
        <f>IF(K1427&gt;0,VLOOKUP(E1427,支出入力表!F1428:$M$2000,3,FALSE),"")</f>
        <v/>
      </c>
      <c r="G1427" s="164" t="str">
        <f>IF(K1427&gt;0,VLOOKUP(E1427,支出入力表!F1428:$M$2000,4,FALSE),"")</f>
        <v/>
      </c>
      <c r="H1427" s="166" t="str">
        <f>IF(K1427&gt;0,VLOOKUP(E1427,支出入力表!F1428:$M$2000,5,FALSE),"")</f>
        <v/>
      </c>
      <c r="I1427" s="168" t="str">
        <f t="shared" si="45"/>
        <v/>
      </c>
      <c r="K1427">
        <f t="shared" si="46"/>
        <v>0</v>
      </c>
      <c r="L1427">
        <f>IF(+支出入力表!M1428="",0,+支出入力表!M1428)</f>
        <v>0</v>
      </c>
      <c r="M1427">
        <f>IF(支出入力表!S1428="",0,支出入力表!S1428)</f>
        <v>0</v>
      </c>
    </row>
    <row r="1428" spans="2:13" x14ac:dyDescent="0.55000000000000004">
      <c r="B1428" s="163" t="str">
        <f>IF(K1428&gt;0,支出入力表!A1429,"")</f>
        <v/>
      </c>
      <c r="C1428" s="164" t="str">
        <f>IF(K1428&gt;0,支出入力表!C1429,"")</f>
        <v/>
      </c>
      <c r="D1428" s="165" t="str">
        <f>IF(K1428&gt;0,支出入力表!E1429,"")</f>
        <v/>
      </c>
      <c r="E1428" s="165" t="str">
        <f>IF(K1428&gt;0,支出入力表!F1429,"")</f>
        <v/>
      </c>
      <c r="F1428" s="164" t="str">
        <f>IF(K1428&gt;0,VLOOKUP(E1428,支出入力表!F1429:$M$2000,3,FALSE),"")</f>
        <v/>
      </c>
      <c r="G1428" s="164" t="str">
        <f>IF(K1428&gt;0,VLOOKUP(E1428,支出入力表!F1429:$M$2000,4,FALSE),"")</f>
        <v/>
      </c>
      <c r="H1428" s="166" t="str">
        <f>IF(K1428&gt;0,VLOOKUP(E1428,支出入力表!F1429:$M$2000,5,FALSE),"")</f>
        <v/>
      </c>
      <c r="I1428" s="168" t="str">
        <f t="shared" si="45"/>
        <v/>
      </c>
      <c r="K1428">
        <f t="shared" si="46"/>
        <v>0</v>
      </c>
      <c r="L1428">
        <f>IF(+支出入力表!M1429="",0,+支出入力表!M1429)</f>
        <v>0</v>
      </c>
      <c r="M1428">
        <f>IF(支出入力表!S1429="",0,支出入力表!S1429)</f>
        <v>0</v>
      </c>
    </row>
    <row r="1429" spans="2:13" x14ac:dyDescent="0.55000000000000004">
      <c r="B1429" s="163" t="str">
        <f>IF(K1429&gt;0,支出入力表!A1430,"")</f>
        <v/>
      </c>
      <c r="C1429" s="164" t="str">
        <f>IF(K1429&gt;0,支出入力表!C1430,"")</f>
        <v/>
      </c>
      <c r="D1429" s="165" t="str">
        <f>IF(K1429&gt;0,支出入力表!E1430,"")</f>
        <v/>
      </c>
      <c r="E1429" s="165" t="str">
        <f>IF(K1429&gt;0,支出入力表!F1430,"")</f>
        <v/>
      </c>
      <c r="F1429" s="164" t="str">
        <f>IF(K1429&gt;0,VLOOKUP(E1429,支出入力表!F1430:$M$2000,3,FALSE),"")</f>
        <v/>
      </c>
      <c r="G1429" s="164" t="str">
        <f>IF(K1429&gt;0,VLOOKUP(E1429,支出入力表!F1430:$M$2000,4,FALSE),"")</f>
        <v/>
      </c>
      <c r="H1429" s="166" t="str">
        <f>IF(K1429&gt;0,VLOOKUP(E1429,支出入力表!F1430:$M$2000,5,FALSE),"")</f>
        <v/>
      </c>
      <c r="I1429" s="168" t="str">
        <f t="shared" si="45"/>
        <v/>
      </c>
      <c r="K1429">
        <f t="shared" si="46"/>
        <v>0</v>
      </c>
      <c r="L1429">
        <f>IF(+支出入力表!M1430="",0,+支出入力表!M1430)</f>
        <v>0</v>
      </c>
      <c r="M1429">
        <f>IF(支出入力表!S1430="",0,支出入力表!S1430)</f>
        <v>0</v>
      </c>
    </row>
    <row r="1430" spans="2:13" x14ac:dyDescent="0.55000000000000004">
      <c r="B1430" s="163" t="str">
        <f>IF(K1430&gt;0,支出入力表!A1431,"")</f>
        <v/>
      </c>
      <c r="C1430" s="164" t="str">
        <f>IF(K1430&gt;0,支出入力表!C1431,"")</f>
        <v/>
      </c>
      <c r="D1430" s="165" t="str">
        <f>IF(K1430&gt;0,支出入力表!E1431,"")</f>
        <v/>
      </c>
      <c r="E1430" s="165" t="str">
        <f>IF(K1430&gt;0,支出入力表!F1431,"")</f>
        <v/>
      </c>
      <c r="F1430" s="164" t="str">
        <f>IF(K1430&gt;0,VLOOKUP(E1430,支出入力表!F1431:$M$2000,3,FALSE),"")</f>
        <v/>
      </c>
      <c r="G1430" s="164" t="str">
        <f>IF(K1430&gt;0,VLOOKUP(E1430,支出入力表!F1431:$M$2000,4,FALSE),"")</f>
        <v/>
      </c>
      <c r="H1430" s="166" t="str">
        <f>IF(K1430&gt;0,VLOOKUP(E1430,支出入力表!F1431:$M$2000,5,FALSE),"")</f>
        <v/>
      </c>
      <c r="I1430" s="168" t="str">
        <f t="shared" si="45"/>
        <v/>
      </c>
      <c r="K1430">
        <f t="shared" si="46"/>
        <v>0</v>
      </c>
      <c r="L1430">
        <f>IF(+支出入力表!M1431="",0,+支出入力表!M1431)</f>
        <v>0</v>
      </c>
      <c r="M1430">
        <f>IF(支出入力表!S1431="",0,支出入力表!S1431)</f>
        <v>0</v>
      </c>
    </row>
    <row r="1431" spans="2:13" x14ac:dyDescent="0.55000000000000004">
      <c r="B1431" s="163" t="str">
        <f>IF(K1431&gt;0,支出入力表!A1432,"")</f>
        <v/>
      </c>
      <c r="C1431" s="164" t="str">
        <f>IF(K1431&gt;0,支出入力表!C1432,"")</f>
        <v/>
      </c>
      <c r="D1431" s="165" t="str">
        <f>IF(K1431&gt;0,支出入力表!E1432,"")</f>
        <v/>
      </c>
      <c r="E1431" s="165" t="str">
        <f>IF(K1431&gt;0,支出入力表!F1432,"")</f>
        <v/>
      </c>
      <c r="F1431" s="164" t="str">
        <f>IF(K1431&gt;0,VLOOKUP(E1431,支出入力表!F1432:$M$2000,3,FALSE),"")</f>
        <v/>
      </c>
      <c r="G1431" s="164" t="str">
        <f>IF(K1431&gt;0,VLOOKUP(E1431,支出入力表!F1432:$M$2000,4,FALSE),"")</f>
        <v/>
      </c>
      <c r="H1431" s="166" t="str">
        <f>IF(K1431&gt;0,VLOOKUP(E1431,支出入力表!F1432:$M$2000,5,FALSE),"")</f>
        <v/>
      </c>
      <c r="I1431" s="168" t="str">
        <f t="shared" si="45"/>
        <v/>
      </c>
      <c r="K1431">
        <f t="shared" si="46"/>
        <v>0</v>
      </c>
      <c r="L1431">
        <f>IF(+支出入力表!M1432="",0,+支出入力表!M1432)</f>
        <v>0</v>
      </c>
      <c r="M1431">
        <f>IF(支出入力表!S1432="",0,支出入力表!S1432)</f>
        <v>0</v>
      </c>
    </row>
    <row r="1432" spans="2:13" x14ac:dyDescent="0.55000000000000004">
      <c r="B1432" s="163" t="str">
        <f>IF(K1432&gt;0,支出入力表!A1433,"")</f>
        <v/>
      </c>
      <c r="C1432" s="164" t="str">
        <f>IF(K1432&gt;0,支出入力表!C1433,"")</f>
        <v/>
      </c>
      <c r="D1432" s="165" t="str">
        <f>IF(K1432&gt;0,支出入力表!E1433,"")</f>
        <v/>
      </c>
      <c r="E1432" s="165" t="str">
        <f>IF(K1432&gt;0,支出入力表!F1433,"")</f>
        <v/>
      </c>
      <c r="F1432" s="164" t="str">
        <f>IF(K1432&gt;0,VLOOKUP(E1432,支出入力表!F1433:$M$2000,3,FALSE),"")</f>
        <v/>
      </c>
      <c r="G1432" s="164" t="str">
        <f>IF(K1432&gt;0,VLOOKUP(E1432,支出入力表!F1433:$M$2000,4,FALSE),"")</f>
        <v/>
      </c>
      <c r="H1432" s="166" t="str">
        <f>IF(K1432&gt;0,VLOOKUP(E1432,支出入力表!F1433:$M$2000,5,FALSE),"")</f>
        <v/>
      </c>
      <c r="I1432" s="168" t="str">
        <f t="shared" si="45"/>
        <v/>
      </c>
      <c r="K1432">
        <f t="shared" si="46"/>
        <v>0</v>
      </c>
      <c r="L1432">
        <f>IF(+支出入力表!M1433="",0,+支出入力表!M1433)</f>
        <v>0</v>
      </c>
      <c r="M1432">
        <f>IF(支出入力表!S1433="",0,支出入力表!S1433)</f>
        <v>0</v>
      </c>
    </row>
    <row r="1433" spans="2:13" x14ac:dyDescent="0.55000000000000004">
      <c r="B1433" s="163" t="str">
        <f>IF(K1433&gt;0,支出入力表!A1434,"")</f>
        <v/>
      </c>
      <c r="C1433" s="164" t="str">
        <f>IF(K1433&gt;0,支出入力表!C1434,"")</f>
        <v/>
      </c>
      <c r="D1433" s="165" t="str">
        <f>IF(K1433&gt;0,支出入力表!E1434,"")</f>
        <v/>
      </c>
      <c r="E1433" s="165" t="str">
        <f>IF(K1433&gt;0,支出入力表!F1434,"")</f>
        <v/>
      </c>
      <c r="F1433" s="164" t="str">
        <f>IF(K1433&gt;0,VLOOKUP(E1433,支出入力表!F1434:$M$2000,3,FALSE),"")</f>
        <v/>
      </c>
      <c r="G1433" s="164" t="str">
        <f>IF(K1433&gt;0,VLOOKUP(E1433,支出入力表!F1434:$M$2000,4,FALSE),"")</f>
        <v/>
      </c>
      <c r="H1433" s="166" t="str">
        <f>IF(K1433&gt;0,VLOOKUP(E1433,支出入力表!F1434:$M$2000,5,FALSE),"")</f>
        <v/>
      </c>
      <c r="I1433" s="168" t="str">
        <f t="shared" si="45"/>
        <v/>
      </c>
      <c r="K1433">
        <f t="shared" si="46"/>
        <v>0</v>
      </c>
      <c r="L1433">
        <f>IF(+支出入力表!M1434="",0,+支出入力表!M1434)</f>
        <v>0</v>
      </c>
      <c r="M1433">
        <f>IF(支出入力表!S1434="",0,支出入力表!S1434)</f>
        <v>0</v>
      </c>
    </row>
    <row r="1434" spans="2:13" x14ac:dyDescent="0.55000000000000004">
      <c r="B1434" s="163" t="str">
        <f>IF(K1434&gt;0,支出入力表!A1435,"")</f>
        <v/>
      </c>
      <c r="C1434" s="164" t="str">
        <f>IF(K1434&gt;0,支出入力表!C1435,"")</f>
        <v/>
      </c>
      <c r="D1434" s="165" t="str">
        <f>IF(K1434&gt;0,支出入力表!E1435,"")</f>
        <v/>
      </c>
      <c r="E1434" s="165" t="str">
        <f>IF(K1434&gt;0,支出入力表!F1435,"")</f>
        <v/>
      </c>
      <c r="F1434" s="164" t="str">
        <f>IF(K1434&gt;0,VLOOKUP(E1434,支出入力表!F1435:$M$2000,3,FALSE),"")</f>
        <v/>
      </c>
      <c r="G1434" s="164" t="str">
        <f>IF(K1434&gt;0,VLOOKUP(E1434,支出入力表!F1435:$M$2000,4,FALSE),"")</f>
        <v/>
      </c>
      <c r="H1434" s="166" t="str">
        <f>IF(K1434&gt;0,VLOOKUP(E1434,支出入力表!F1435:$M$2000,5,FALSE),"")</f>
        <v/>
      </c>
      <c r="I1434" s="168" t="str">
        <f t="shared" si="45"/>
        <v/>
      </c>
      <c r="K1434">
        <f t="shared" si="46"/>
        <v>0</v>
      </c>
      <c r="L1434">
        <f>IF(+支出入力表!M1435="",0,+支出入力表!M1435)</f>
        <v>0</v>
      </c>
      <c r="M1434">
        <f>IF(支出入力表!S1435="",0,支出入力表!S1435)</f>
        <v>0</v>
      </c>
    </row>
    <row r="1435" spans="2:13" x14ac:dyDescent="0.55000000000000004">
      <c r="B1435" s="163" t="str">
        <f>IF(K1435&gt;0,支出入力表!A1436,"")</f>
        <v/>
      </c>
      <c r="C1435" s="164" t="str">
        <f>IF(K1435&gt;0,支出入力表!C1436,"")</f>
        <v/>
      </c>
      <c r="D1435" s="165" t="str">
        <f>IF(K1435&gt;0,支出入力表!E1436,"")</f>
        <v/>
      </c>
      <c r="E1435" s="165" t="str">
        <f>IF(K1435&gt;0,支出入力表!F1436,"")</f>
        <v/>
      </c>
      <c r="F1435" s="164" t="str">
        <f>IF(K1435&gt;0,VLOOKUP(E1435,支出入力表!F1436:$M$2000,3,FALSE),"")</f>
        <v/>
      </c>
      <c r="G1435" s="164" t="str">
        <f>IF(K1435&gt;0,VLOOKUP(E1435,支出入力表!F1436:$M$2000,4,FALSE),"")</f>
        <v/>
      </c>
      <c r="H1435" s="166" t="str">
        <f>IF(K1435&gt;0,VLOOKUP(E1435,支出入力表!F1436:$M$2000,5,FALSE),"")</f>
        <v/>
      </c>
      <c r="I1435" s="168" t="str">
        <f t="shared" si="45"/>
        <v/>
      </c>
      <c r="K1435">
        <f t="shared" si="46"/>
        <v>0</v>
      </c>
      <c r="L1435">
        <f>IF(+支出入力表!M1436="",0,+支出入力表!M1436)</f>
        <v>0</v>
      </c>
      <c r="M1435">
        <f>IF(支出入力表!S1436="",0,支出入力表!S1436)</f>
        <v>0</v>
      </c>
    </row>
    <row r="1436" spans="2:13" x14ac:dyDescent="0.55000000000000004">
      <c r="B1436" s="163" t="str">
        <f>IF(K1436&gt;0,支出入力表!A1437,"")</f>
        <v/>
      </c>
      <c r="C1436" s="164" t="str">
        <f>IF(K1436&gt;0,支出入力表!C1437,"")</f>
        <v/>
      </c>
      <c r="D1436" s="165" t="str">
        <f>IF(K1436&gt;0,支出入力表!E1437,"")</f>
        <v/>
      </c>
      <c r="E1436" s="165" t="str">
        <f>IF(K1436&gt;0,支出入力表!F1437,"")</f>
        <v/>
      </c>
      <c r="F1436" s="164" t="str">
        <f>IF(K1436&gt;0,VLOOKUP(E1436,支出入力表!F1437:$M$2000,3,FALSE),"")</f>
        <v/>
      </c>
      <c r="G1436" s="164" t="str">
        <f>IF(K1436&gt;0,VLOOKUP(E1436,支出入力表!F1437:$M$2000,4,FALSE),"")</f>
        <v/>
      </c>
      <c r="H1436" s="166" t="str">
        <f>IF(K1436&gt;0,VLOOKUP(E1436,支出入力表!F1437:$M$2000,5,FALSE),"")</f>
        <v/>
      </c>
      <c r="I1436" s="168" t="str">
        <f t="shared" si="45"/>
        <v/>
      </c>
      <c r="K1436">
        <f t="shared" si="46"/>
        <v>0</v>
      </c>
      <c r="L1436">
        <f>IF(+支出入力表!M1437="",0,+支出入力表!M1437)</f>
        <v>0</v>
      </c>
      <c r="M1436">
        <f>IF(支出入力表!S1437="",0,支出入力表!S1437)</f>
        <v>0</v>
      </c>
    </row>
    <row r="1437" spans="2:13" x14ac:dyDescent="0.55000000000000004">
      <c r="B1437" s="163" t="str">
        <f>IF(K1437&gt;0,支出入力表!A1438,"")</f>
        <v/>
      </c>
      <c r="C1437" s="164" t="str">
        <f>IF(K1437&gt;0,支出入力表!C1438,"")</f>
        <v/>
      </c>
      <c r="D1437" s="165" t="str">
        <f>IF(K1437&gt;0,支出入力表!E1438,"")</f>
        <v/>
      </c>
      <c r="E1437" s="165" t="str">
        <f>IF(K1437&gt;0,支出入力表!F1438,"")</f>
        <v/>
      </c>
      <c r="F1437" s="164" t="str">
        <f>IF(K1437&gt;0,VLOOKUP(E1437,支出入力表!F1438:$M$2000,3,FALSE),"")</f>
        <v/>
      </c>
      <c r="G1437" s="164" t="str">
        <f>IF(K1437&gt;0,VLOOKUP(E1437,支出入力表!F1438:$M$2000,4,FALSE),"")</f>
        <v/>
      </c>
      <c r="H1437" s="166" t="str">
        <f>IF(K1437&gt;0,VLOOKUP(E1437,支出入力表!F1438:$M$2000,5,FALSE),"")</f>
        <v/>
      </c>
      <c r="I1437" s="168" t="str">
        <f t="shared" si="45"/>
        <v/>
      </c>
      <c r="K1437">
        <f t="shared" si="46"/>
        <v>0</v>
      </c>
      <c r="L1437">
        <f>IF(+支出入力表!M1438="",0,+支出入力表!M1438)</f>
        <v>0</v>
      </c>
      <c r="M1437">
        <f>IF(支出入力表!S1438="",0,支出入力表!S1438)</f>
        <v>0</v>
      </c>
    </row>
    <row r="1438" spans="2:13" x14ac:dyDescent="0.55000000000000004">
      <c r="B1438" s="163" t="str">
        <f>IF(K1438&gt;0,支出入力表!A1439,"")</f>
        <v/>
      </c>
      <c r="C1438" s="164" t="str">
        <f>IF(K1438&gt;0,支出入力表!C1439,"")</f>
        <v/>
      </c>
      <c r="D1438" s="165" t="str">
        <f>IF(K1438&gt;0,支出入力表!E1439,"")</f>
        <v/>
      </c>
      <c r="E1438" s="165" t="str">
        <f>IF(K1438&gt;0,支出入力表!F1439,"")</f>
        <v/>
      </c>
      <c r="F1438" s="164" t="str">
        <f>IF(K1438&gt;0,VLOOKUP(E1438,支出入力表!F1439:$M$2000,3,FALSE),"")</f>
        <v/>
      </c>
      <c r="G1438" s="164" t="str">
        <f>IF(K1438&gt;0,VLOOKUP(E1438,支出入力表!F1439:$M$2000,4,FALSE),"")</f>
        <v/>
      </c>
      <c r="H1438" s="166" t="str">
        <f>IF(K1438&gt;0,VLOOKUP(E1438,支出入力表!F1439:$M$2000,5,FALSE),"")</f>
        <v/>
      </c>
      <c r="I1438" s="168" t="str">
        <f t="shared" si="45"/>
        <v/>
      </c>
      <c r="K1438">
        <f t="shared" si="46"/>
        <v>0</v>
      </c>
      <c r="L1438">
        <f>IF(+支出入力表!M1439="",0,+支出入力表!M1439)</f>
        <v>0</v>
      </c>
      <c r="M1438">
        <f>IF(支出入力表!S1439="",0,支出入力表!S1439)</f>
        <v>0</v>
      </c>
    </row>
    <row r="1439" spans="2:13" x14ac:dyDescent="0.55000000000000004">
      <c r="B1439" s="163" t="str">
        <f>IF(K1439&gt;0,支出入力表!A1440,"")</f>
        <v/>
      </c>
      <c r="C1439" s="164" t="str">
        <f>IF(K1439&gt;0,支出入力表!C1440,"")</f>
        <v/>
      </c>
      <c r="D1439" s="165" t="str">
        <f>IF(K1439&gt;0,支出入力表!E1440,"")</f>
        <v/>
      </c>
      <c r="E1439" s="165" t="str">
        <f>IF(K1439&gt;0,支出入力表!F1440,"")</f>
        <v/>
      </c>
      <c r="F1439" s="164" t="str">
        <f>IF(K1439&gt;0,VLOOKUP(E1439,支出入力表!F1440:$M$2000,3,FALSE),"")</f>
        <v/>
      </c>
      <c r="G1439" s="164" t="str">
        <f>IF(K1439&gt;0,VLOOKUP(E1439,支出入力表!F1440:$M$2000,4,FALSE),"")</f>
        <v/>
      </c>
      <c r="H1439" s="166" t="str">
        <f>IF(K1439&gt;0,VLOOKUP(E1439,支出入力表!F1440:$M$2000,5,FALSE),"")</f>
        <v/>
      </c>
      <c r="I1439" s="168" t="str">
        <f t="shared" si="45"/>
        <v/>
      </c>
      <c r="K1439">
        <f t="shared" si="46"/>
        <v>0</v>
      </c>
      <c r="L1439">
        <f>IF(+支出入力表!M1440="",0,+支出入力表!M1440)</f>
        <v>0</v>
      </c>
      <c r="M1439">
        <f>IF(支出入力表!S1440="",0,支出入力表!S1440)</f>
        <v>0</v>
      </c>
    </row>
    <row r="1440" spans="2:13" x14ac:dyDescent="0.55000000000000004">
      <c r="B1440" s="163" t="str">
        <f>IF(K1440&gt;0,支出入力表!A1441,"")</f>
        <v/>
      </c>
      <c r="C1440" s="164" t="str">
        <f>IF(K1440&gt;0,支出入力表!C1441,"")</f>
        <v/>
      </c>
      <c r="D1440" s="165" t="str">
        <f>IF(K1440&gt;0,支出入力表!E1441,"")</f>
        <v/>
      </c>
      <c r="E1440" s="165" t="str">
        <f>IF(K1440&gt;0,支出入力表!F1441,"")</f>
        <v/>
      </c>
      <c r="F1440" s="164" t="str">
        <f>IF(K1440&gt;0,VLOOKUP(E1440,支出入力表!F1441:$M$2000,3,FALSE),"")</f>
        <v/>
      </c>
      <c r="G1440" s="164" t="str">
        <f>IF(K1440&gt;0,VLOOKUP(E1440,支出入力表!F1441:$M$2000,4,FALSE),"")</f>
        <v/>
      </c>
      <c r="H1440" s="166" t="str">
        <f>IF(K1440&gt;0,VLOOKUP(E1440,支出入力表!F1441:$M$2000,5,FALSE),"")</f>
        <v/>
      </c>
      <c r="I1440" s="168" t="str">
        <f t="shared" si="45"/>
        <v/>
      </c>
      <c r="K1440">
        <f t="shared" si="46"/>
        <v>0</v>
      </c>
      <c r="L1440">
        <f>IF(+支出入力表!M1441="",0,+支出入力表!M1441)</f>
        <v>0</v>
      </c>
      <c r="M1440">
        <f>IF(支出入力表!S1441="",0,支出入力表!S1441)</f>
        <v>0</v>
      </c>
    </row>
    <row r="1441" spans="2:13" x14ac:dyDescent="0.55000000000000004">
      <c r="B1441" s="163" t="str">
        <f>IF(K1441&gt;0,支出入力表!A1442,"")</f>
        <v/>
      </c>
      <c r="C1441" s="164" t="str">
        <f>IF(K1441&gt;0,支出入力表!C1442,"")</f>
        <v/>
      </c>
      <c r="D1441" s="165" t="str">
        <f>IF(K1441&gt;0,支出入力表!E1442,"")</f>
        <v/>
      </c>
      <c r="E1441" s="165" t="str">
        <f>IF(K1441&gt;0,支出入力表!F1442,"")</f>
        <v/>
      </c>
      <c r="F1441" s="164" t="str">
        <f>IF(K1441&gt;0,VLOOKUP(E1441,支出入力表!F1442:$M$2000,3,FALSE),"")</f>
        <v/>
      </c>
      <c r="G1441" s="164" t="str">
        <f>IF(K1441&gt;0,VLOOKUP(E1441,支出入力表!F1442:$M$2000,4,FALSE),"")</f>
        <v/>
      </c>
      <c r="H1441" s="166" t="str">
        <f>IF(K1441&gt;0,VLOOKUP(E1441,支出入力表!F1442:$M$2000,5,FALSE),"")</f>
        <v/>
      </c>
      <c r="I1441" s="168" t="str">
        <f t="shared" si="45"/>
        <v/>
      </c>
      <c r="K1441">
        <f t="shared" si="46"/>
        <v>0</v>
      </c>
      <c r="L1441">
        <f>IF(+支出入力表!M1442="",0,+支出入力表!M1442)</f>
        <v>0</v>
      </c>
      <c r="M1441">
        <f>IF(支出入力表!S1442="",0,支出入力表!S1442)</f>
        <v>0</v>
      </c>
    </row>
    <row r="1442" spans="2:13" x14ac:dyDescent="0.55000000000000004">
      <c r="B1442" s="163" t="str">
        <f>IF(K1442&gt;0,支出入力表!A1443,"")</f>
        <v/>
      </c>
      <c r="C1442" s="164" t="str">
        <f>IF(K1442&gt;0,支出入力表!C1443,"")</f>
        <v/>
      </c>
      <c r="D1442" s="165" t="str">
        <f>IF(K1442&gt;0,支出入力表!E1443,"")</f>
        <v/>
      </c>
      <c r="E1442" s="165" t="str">
        <f>IF(K1442&gt;0,支出入力表!F1443,"")</f>
        <v/>
      </c>
      <c r="F1442" s="164" t="str">
        <f>IF(K1442&gt;0,VLOOKUP(E1442,支出入力表!F1443:$M$2000,3,FALSE),"")</f>
        <v/>
      </c>
      <c r="G1442" s="164" t="str">
        <f>IF(K1442&gt;0,VLOOKUP(E1442,支出入力表!F1443:$M$2000,4,FALSE),"")</f>
        <v/>
      </c>
      <c r="H1442" s="166" t="str">
        <f>IF(K1442&gt;0,VLOOKUP(E1442,支出入力表!F1443:$M$2000,5,FALSE),"")</f>
        <v/>
      </c>
      <c r="I1442" s="168" t="str">
        <f t="shared" si="45"/>
        <v/>
      </c>
      <c r="K1442">
        <f t="shared" si="46"/>
        <v>0</v>
      </c>
      <c r="L1442">
        <f>IF(+支出入力表!M1443="",0,+支出入力表!M1443)</f>
        <v>0</v>
      </c>
      <c r="M1442">
        <f>IF(支出入力表!S1443="",0,支出入力表!S1443)</f>
        <v>0</v>
      </c>
    </row>
    <row r="1443" spans="2:13" x14ac:dyDescent="0.55000000000000004">
      <c r="B1443" s="163" t="str">
        <f>IF(K1443&gt;0,支出入力表!A1444,"")</f>
        <v/>
      </c>
      <c r="C1443" s="164" t="str">
        <f>IF(K1443&gt;0,支出入力表!C1444,"")</f>
        <v/>
      </c>
      <c r="D1443" s="165" t="str">
        <f>IF(K1443&gt;0,支出入力表!E1444,"")</f>
        <v/>
      </c>
      <c r="E1443" s="165" t="str">
        <f>IF(K1443&gt;0,支出入力表!F1444,"")</f>
        <v/>
      </c>
      <c r="F1443" s="164" t="str">
        <f>IF(K1443&gt;0,VLOOKUP(E1443,支出入力表!F1444:$M$2000,3,FALSE),"")</f>
        <v/>
      </c>
      <c r="G1443" s="164" t="str">
        <f>IF(K1443&gt;0,VLOOKUP(E1443,支出入力表!F1444:$M$2000,4,FALSE),"")</f>
        <v/>
      </c>
      <c r="H1443" s="166" t="str">
        <f>IF(K1443&gt;0,VLOOKUP(E1443,支出入力表!F1444:$M$2000,5,FALSE),"")</f>
        <v/>
      </c>
      <c r="I1443" s="168" t="str">
        <f t="shared" si="45"/>
        <v/>
      </c>
      <c r="K1443">
        <f t="shared" si="46"/>
        <v>0</v>
      </c>
      <c r="L1443">
        <f>IF(+支出入力表!M1444="",0,+支出入力表!M1444)</f>
        <v>0</v>
      </c>
      <c r="M1443">
        <f>IF(支出入力表!S1444="",0,支出入力表!S1444)</f>
        <v>0</v>
      </c>
    </row>
    <row r="1444" spans="2:13" x14ac:dyDescent="0.55000000000000004">
      <c r="B1444" s="163" t="str">
        <f>IF(K1444&gt;0,支出入力表!A1445,"")</f>
        <v/>
      </c>
      <c r="C1444" s="164" t="str">
        <f>IF(K1444&gt;0,支出入力表!C1445,"")</f>
        <v/>
      </c>
      <c r="D1444" s="165" t="str">
        <f>IF(K1444&gt;0,支出入力表!E1445,"")</f>
        <v/>
      </c>
      <c r="E1444" s="165" t="str">
        <f>IF(K1444&gt;0,支出入力表!F1445,"")</f>
        <v/>
      </c>
      <c r="F1444" s="164" t="str">
        <f>IF(K1444&gt;0,VLOOKUP(E1444,支出入力表!F1445:$M$2000,3,FALSE),"")</f>
        <v/>
      </c>
      <c r="G1444" s="164" t="str">
        <f>IF(K1444&gt;0,VLOOKUP(E1444,支出入力表!F1445:$M$2000,4,FALSE),"")</f>
        <v/>
      </c>
      <c r="H1444" s="166" t="str">
        <f>IF(K1444&gt;0,VLOOKUP(E1444,支出入力表!F1445:$M$2000,5,FALSE),"")</f>
        <v/>
      </c>
      <c r="I1444" s="168" t="str">
        <f t="shared" si="45"/>
        <v/>
      </c>
      <c r="K1444">
        <f t="shared" si="46"/>
        <v>0</v>
      </c>
      <c r="L1444">
        <f>IF(+支出入力表!M1445="",0,+支出入力表!M1445)</f>
        <v>0</v>
      </c>
      <c r="M1444">
        <f>IF(支出入力表!S1445="",0,支出入力表!S1445)</f>
        <v>0</v>
      </c>
    </row>
    <row r="1445" spans="2:13" x14ac:dyDescent="0.55000000000000004">
      <c r="B1445" s="163" t="str">
        <f>IF(K1445&gt;0,支出入力表!A1446,"")</f>
        <v/>
      </c>
      <c r="C1445" s="164" t="str">
        <f>IF(K1445&gt;0,支出入力表!C1446,"")</f>
        <v/>
      </c>
      <c r="D1445" s="165" t="str">
        <f>IF(K1445&gt;0,支出入力表!E1446,"")</f>
        <v/>
      </c>
      <c r="E1445" s="165" t="str">
        <f>IF(K1445&gt;0,支出入力表!F1446,"")</f>
        <v/>
      </c>
      <c r="F1445" s="164" t="str">
        <f>IF(K1445&gt;0,VLOOKUP(E1445,支出入力表!F1446:$M$2000,3,FALSE),"")</f>
        <v/>
      </c>
      <c r="G1445" s="164" t="str">
        <f>IF(K1445&gt;0,VLOOKUP(E1445,支出入力表!F1446:$M$2000,4,FALSE),"")</f>
        <v/>
      </c>
      <c r="H1445" s="166" t="str">
        <f>IF(K1445&gt;0,VLOOKUP(E1445,支出入力表!F1446:$M$2000,5,FALSE),"")</f>
        <v/>
      </c>
      <c r="I1445" s="168" t="str">
        <f t="shared" si="45"/>
        <v/>
      </c>
      <c r="K1445">
        <f t="shared" si="46"/>
        <v>0</v>
      </c>
      <c r="L1445">
        <f>IF(+支出入力表!M1446="",0,+支出入力表!M1446)</f>
        <v>0</v>
      </c>
      <c r="M1445">
        <f>IF(支出入力表!S1446="",0,支出入力表!S1446)</f>
        <v>0</v>
      </c>
    </row>
    <row r="1446" spans="2:13" x14ac:dyDescent="0.55000000000000004">
      <c r="B1446" s="163" t="str">
        <f>IF(K1446&gt;0,支出入力表!A1447,"")</f>
        <v/>
      </c>
      <c r="C1446" s="164" t="str">
        <f>IF(K1446&gt;0,支出入力表!C1447,"")</f>
        <v/>
      </c>
      <c r="D1446" s="165" t="str">
        <f>IF(K1446&gt;0,支出入力表!E1447,"")</f>
        <v/>
      </c>
      <c r="E1446" s="165" t="str">
        <f>IF(K1446&gt;0,支出入力表!F1447,"")</f>
        <v/>
      </c>
      <c r="F1446" s="164" t="str">
        <f>IF(K1446&gt;0,VLOOKUP(E1446,支出入力表!F1447:$M$2000,3,FALSE),"")</f>
        <v/>
      </c>
      <c r="G1446" s="164" t="str">
        <f>IF(K1446&gt;0,VLOOKUP(E1446,支出入力表!F1447:$M$2000,4,FALSE),"")</f>
        <v/>
      </c>
      <c r="H1446" s="166" t="str">
        <f>IF(K1446&gt;0,VLOOKUP(E1446,支出入力表!F1447:$M$2000,5,FALSE),"")</f>
        <v/>
      </c>
      <c r="I1446" s="168" t="str">
        <f t="shared" si="45"/>
        <v/>
      </c>
      <c r="K1446">
        <f t="shared" si="46"/>
        <v>0</v>
      </c>
      <c r="L1446">
        <f>IF(+支出入力表!M1447="",0,+支出入力表!M1447)</f>
        <v>0</v>
      </c>
      <c r="M1446">
        <f>IF(支出入力表!S1447="",0,支出入力表!S1447)</f>
        <v>0</v>
      </c>
    </row>
    <row r="1447" spans="2:13" x14ac:dyDescent="0.55000000000000004">
      <c r="B1447" s="163" t="str">
        <f>IF(K1447&gt;0,支出入力表!A1448,"")</f>
        <v/>
      </c>
      <c r="C1447" s="164" t="str">
        <f>IF(K1447&gt;0,支出入力表!C1448,"")</f>
        <v/>
      </c>
      <c r="D1447" s="165" t="str">
        <f>IF(K1447&gt;0,支出入力表!E1448,"")</f>
        <v/>
      </c>
      <c r="E1447" s="165" t="str">
        <f>IF(K1447&gt;0,支出入力表!F1448,"")</f>
        <v/>
      </c>
      <c r="F1447" s="164" t="str">
        <f>IF(K1447&gt;0,VLOOKUP(E1447,支出入力表!F1448:$M$2000,3,FALSE),"")</f>
        <v/>
      </c>
      <c r="G1447" s="164" t="str">
        <f>IF(K1447&gt;0,VLOOKUP(E1447,支出入力表!F1448:$M$2000,4,FALSE),"")</f>
        <v/>
      </c>
      <c r="H1447" s="166" t="str">
        <f>IF(K1447&gt;0,VLOOKUP(E1447,支出入力表!F1448:$M$2000,5,FALSE),"")</f>
        <v/>
      </c>
      <c r="I1447" s="168" t="str">
        <f t="shared" si="45"/>
        <v/>
      </c>
      <c r="K1447">
        <f t="shared" si="46"/>
        <v>0</v>
      </c>
      <c r="L1447">
        <f>IF(+支出入力表!M1448="",0,+支出入力表!M1448)</f>
        <v>0</v>
      </c>
      <c r="M1447">
        <f>IF(支出入力表!S1448="",0,支出入力表!S1448)</f>
        <v>0</v>
      </c>
    </row>
    <row r="1448" spans="2:13" x14ac:dyDescent="0.55000000000000004">
      <c r="B1448" s="163" t="str">
        <f>IF(K1448&gt;0,支出入力表!A1449,"")</f>
        <v/>
      </c>
      <c r="C1448" s="164" t="str">
        <f>IF(K1448&gt;0,支出入力表!C1449,"")</f>
        <v/>
      </c>
      <c r="D1448" s="165" t="str">
        <f>IF(K1448&gt;0,支出入力表!E1449,"")</f>
        <v/>
      </c>
      <c r="E1448" s="165" t="str">
        <f>IF(K1448&gt;0,支出入力表!F1449,"")</f>
        <v/>
      </c>
      <c r="F1448" s="164" t="str">
        <f>IF(K1448&gt;0,VLOOKUP(E1448,支出入力表!F1449:$M$2000,3,FALSE),"")</f>
        <v/>
      </c>
      <c r="G1448" s="164" t="str">
        <f>IF(K1448&gt;0,VLOOKUP(E1448,支出入力表!F1449:$M$2000,4,FALSE),"")</f>
        <v/>
      </c>
      <c r="H1448" s="166" t="str">
        <f>IF(K1448&gt;0,VLOOKUP(E1448,支出入力表!F1449:$M$2000,5,FALSE),"")</f>
        <v/>
      </c>
      <c r="I1448" s="168" t="str">
        <f t="shared" si="45"/>
        <v/>
      </c>
      <c r="K1448">
        <f t="shared" si="46"/>
        <v>0</v>
      </c>
      <c r="L1448">
        <f>IF(+支出入力表!M1449="",0,+支出入力表!M1449)</f>
        <v>0</v>
      </c>
      <c r="M1448">
        <f>IF(支出入力表!S1449="",0,支出入力表!S1449)</f>
        <v>0</v>
      </c>
    </row>
    <row r="1449" spans="2:13" x14ac:dyDescent="0.55000000000000004">
      <c r="B1449" s="163" t="str">
        <f>IF(K1449&gt;0,支出入力表!A1450,"")</f>
        <v/>
      </c>
      <c r="C1449" s="164" t="str">
        <f>IF(K1449&gt;0,支出入力表!C1450,"")</f>
        <v/>
      </c>
      <c r="D1449" s="165" t="str">
        <f>IF(K1449&gt;0,支出入力表!E1450,"")</f>
        <v/>
      </c>
      <c r="E1449" s="165" t="str">
        <f>IF(K1449&gt;0,支出入力表!F1450,"")</f>
        <v/>
      </c>
      <c r="F1449" s="164" t="str">
        <f>IF(K1449&gt;0,VLOOKUP(E1449,支出入力表!F1450:$M$2000,3,FALSE),"")</f>
        <v/>
      </c>
      <c r="G1449" s="164" t="str">
        <f>IF(K1449&gt;0,VLOOKUP(E1449,支出入力表!F1450:$M$2000,4,FALSE),"")</f>
        <v/>
      </c>
      <c r="H1449" s="166" t="str">
        <f>IF(K1449&gt;0,VLOOKUP(E1449,支出入力表!F1450:$M$2000,5,FALSE),"")</f>
        <v/>
      </c>
      <c r="I1449" s="168" t="str">
        <f t="shared" si="45"/>
        <v/>
      </c>
      <c r="K1449">
        <f t="shared" si="46"/>
        <v>0</v>
      </c>
      <c r="L1449">
        <f>IF(+支出入力表!M1450="",0,+支出入力表!M1450)</f>
        <v>0</v>
      </c>
      <c r="M1449">
        <f>IF(支出入力表!S1450="",0,支出入力表!S1450)</f>
        <v>0</v>
      </c>
    </row>
    <row r="1450" spans="2:13" x14ac:dyDescent="0.55000000000000004">
      <c r="B1450" s="163" t="str">
        <f>IF(K1450&gt;0,支出入力表!A1451,"")</f>
        <v/>
      </c>
      <c r="C1450" s="164" t="str">
        <f>IF(K1450&gt;0,支出入力表!C1451,"")</f>
        <v/>
      </c>
      <c r="D1450" s="165" t="str">
        <f>IF(K1450&gt;0,支出入力表!E1451,"")</f>
        <v/>
      </c>
      <c r="E1450" s="165" t="str">
        <f>IF(K1450&gt;0,支出入力表!F1451,"")</f>
        <v/>
      </c>
      <c r="F1450" s="164" t="str">
        <f>IF(K1450&gt;0,VLOOKUP(E1450,支出入力表!F1451:$M$2000,3,FALSE),"")</f>
        <v/>
      </c>
      <c r="G1450" s="164" t="str">
        <f>IF(K1450&gt;0,VLOOKUP(E1450,支出入力表!F1451:$M$2000,4,FALSE),"")</f>
        <v/>
      </c>
      <c r="H1450" s="166" t="str">
        <f>IF(K1450&gt;0,VLOOKUP(E1450,支出入力表!F1451:$M$2000,5,FALSE),"")</f>
        <v/>
      </c>
      <c r="I1450" s="168" t="str">
        <f t="shared" si="45"/>
        <v/>
      </c>
      <c r="K1450">
        <f t="shared" si="46"/>
        <v>0</v>
      </c>
      <c r="L1450">
        <f>IF(+支出入力表!M1451="",0,+支出入力表!M1451)</f>
        <v>0</v>
      </c>
      <c r="M1450">
        <f>IF(支出入力表!S1451="",0,支出入力表!S1451)</f>
        <v>0</v>
      </c>
    </row>
    <row r="1451" spans="2:13" x14ac:dyDescent="0.55000000000000004">
      <c r="B1451" s="163" t="str">
        <f>IF(K1451&gt;0,支出入力表!A1452,"")</f>
        <v/>
      </c>
      <c r="C1451" s="164" t="str">
        <f>IF(K1451&gt;0,支出入力表!C1452,"")</f>
        <v/>
      </c>
      <c r="D1451" s="165" t="str">
        <f>IF(K1451&gt;0,支出入力表!E1452,"")</f>
        <v/>
      </c>
      <c r="E1451" s="165" t="str">
        <f>IF(K1451&gt;0,支出入力表!F1452,"")</f>
        <v/>
      </c>
      <c r="F1451" s="164" t="str">
        <f>IF(K1451&gt;0,VLOOKUP(E1451,支出入力表!F1452:$M$2000,3,FALSE),"")</f>
        <v/>
      </c>
      <c r="G1451" s="164" t="str">
        <f>IF(K1451&gt;0,VLOOKUP(E1451,支出入力表!F1452:$M$2000,4,FALSE),"")</f>
        <v/>
      </c>
      <c r="H1451" s="166" t="str">
        <f>IF(K1451&gt;0,VLOOKUP(E1451,支出入力表!F1452:$M$2000,5,FALSE),"")</f>
        <v/>
      </c>
      <c r="I1451" s="168" t="str">
        <f t="shared" si="45"/>
        <v/>
      </c>
      <c r="K1451">
        <f t="shared" si="46"/>
        <v>0</v>
      </c>
      <c r="L1451">
        <f>IF(+支出入力表!M1452="",0,+支出入力表!M1452)</f>
        <v>0</v>
      </c>
      <c r="M1451">
        <f>IF(支出入力表!S1452="",0,支出入力表!S1452)</f>
        <v>0</v>
      </c>
    </row>
    <row r="1452" spans="2:13" x14ac:dyDescent="0.55000000000000004">
      <c r="B1452" s="163" t="str">
        <f>IF(K1452&gt;0,支出入力表!A1453,"")</f>
        <v/>
      </c>
      <c r="C1452" s="164" t="str">
        <f>IF(K1452&gt;0,支出入力表!C1453,"")</f>
        <v/>
      </c>
      <c r="D1452" s="165" t="str">
        <f>IF(K1452&gt;0,支出入力表!E1453,"")</f>
        <v/>
      </c>
      <c r="E1452" s="165" t="str">
        <f>IF(K1452&gt;0,支出入力表!F1453,"")</f>
        <v/>
      </c>
      <c r="F1452" s="164" t="str">
        <f>IF(K1452&gt;0,VLOOKUP(E1452,支出入力表!F1453:$M$2000,3,FALSE),"")</f>
        <v/>
      </c>
      <c r="G1452" s="164" t="str">
        <f>IF(K1452&gt;0,VLOOKUP(E1452,支出入力表!F1453:$M$2000,4,FALSE),"")</f>
        <v/>
      </c>
      <c r="H1452" s="166" t="str">
        <f>IF(K1452&gt;0,VLOOKUP(E1452,支出入力表!F1453:$M$2000,5,FALSE),"")</f>
        <v/>
      </c>
      <c r="I1452" s="168" t="str">
        <f t="shared" si="45"/>
        <v/>
      </c>
      <c r="K1452">
        <f t="shared" si="46"/>
        <v>0</v>
      </c>
      <c r="L1452">
        <f>IF(+支出入力表!M1453="",0,+支出入力表!M1453)</f>
        <v>0</v>
      </c>
      <c r="M1452">
        <f>IF(支出入力表!S1453="",0,支出入力表!S1453)</f>
        <v>0</v>
      </c>
    </row>
    <row r="1453" spans="2:13" x14ac:dyDescent="0.55000000000000004">
      <c r="B1453" s="163" t="str">
        <f>IF(K1453&gt;0,支出入力表!A1454,"")</f>
        <v/>
      </c>
      <c r="C1453" s="164" t="str">
        <f>IF(K1453&gt;0,支出入力表!C1454,"")</f>
        <v/>
      </c>
      <c r="D1453" s="165" t="str">
        <f>IF(K1453&gt;0,支出入力表!E1454,"")</f>
        <v/>
      </c>
      <c r="E1453" s="165" t="str">
        <f>IF(K1453&gt;0,支出入力表!F1454,"")</f>
        <v/>
      </c>
      <c r="F1453" s="164" t="str">
        <f>IF(K1453&gt;0,VLOOKUP(E1453,支出入力表!F1454:$M$2000,3,FALSE),"")</f>
        <v/>
      </c>
      <c r="G1453" s="164" t="str">
        <f>IF(K1453&gt;0,VLOOKUP(E1453,支出入力表!F1454:$M$2000,4,FALSE),"")</f>
        <v/>
      </c>
      <c r="H1453" s="166" t="str">
        <f>IF(K1453&gt;0,VLOOKUP(E1453,支出入力表!F1454:$M$2000,5,FALSE),"")</f>
        <v/>
      </c>
      <c r="I1453" s="168" t="str">
        <f t="shared" si="45"/>
        <v/>
      </c>
      <c r="K1453">
        <f t="shared" si="46"/>
        <v>0</v>
      </c>
      <c r="L1453">
        <f>IF(+支出入力表!M1454="",0,+支出入力表!M1454)</f>
        <v>0</v>
      </c>
      <c r="M1453">
        <f>IF(支出入力表!S1454="",0,支出入力表!S1454)</f>
        <v>0</v>
      </c>
    </row>
    <row r="1454" spans="2:13" x14ac:dyDescent="0.55000000000000004">
      <c r="B1454" s="163" t="str">
        <f>IF(K1454&gt;0,支出入力表!A1455,"")</f>
        <v/>
      </c>
      <c r="C1454" s="164" t="str">
        <f>IF(K1454&gt;0,支出入力表!C1455,"")</f>
        <v/>
      </c>
      <c r="D1454" s="165" t="str">
        <f>IF(K1454&gt;0,支出入力表!E1455,"")</f>
        <v/>
      </c>
      <c r="E1454" s="165" t="str">
        <f>IF(K1454&gt;0,支出入力表!F1455,"")</f>
        <v/>
      </c>
      <c r="F1454" s="164" t="str">
        <f>IF(K1454&gt;0,VLOOKUP(E1454,支出入力表!F1455:$M$2000,3,FALSE),"")</f>
        <v/>
      </c>
      <c r="G1454" s="164" t="str">
        <f>IF(K1454&gt;0,VLOOKUP(E1454,支出入力表!F1455:$M$2000,4,FALSE),"")</f>
        <v/>
      </c>
      <c r="H1454" s="166" t="str">
        <f>IF(K1454&gt;0,VLOOKUP(E1454,支出入力表!F1455:$M$2000,5,FALSE),"")</f>
        <v/>
      </c>
      <c r="I1454" s="168" t="str">
        <f t="shared" si="45"/>
        <v/>
      </c>
      <c r="K1454">
        <f t="shared" si="46"/>
        <v>0</v>
      </c>
      <c r="L1454">
        <f>IF(+支出入力表!M1455="",0,+支出入力表!M1455)</f>
        <v>0</v>
      </c>
      <c r="M1454">
        <f>IF(支出入力表!S1455="",0,支出入力表!S1455)</f>
        <v>0</v>
      </c>
    </row>
    <row r="1455" spans="2:13" x14ac:dyDescent="0.55000000000000004">
      <c r="B1455" s="163" t="str">
        <f>IF(K1455&gt;0,支出入力表!A1456,"")</f>
        <v/>
      </c>
      <c r="C1455" s="164" t="str">
        <f>IF(K1455&gt;0,支出入力表!C1456,"")</f>
        <v/>
      </c>
      <c r="D1455" s="165" t="str">
        <f>IF(K1455&gt;0,支出入力表!E1456,"")</f>
        <v/>
      </c>
      <c r="E1455" s="165" t="str">
        <f>IF(K1455&gt;0,支出入力表!F1456,"")</f>
        <v/>
      </c>
      <c r="F1455" s="164" t="str">
        <f>IF(K1455&gt;0,VLOOKUP(E1455,支出入力表!F1456:$M$2000,3,FALSE),"")</f>
        <v/>
      </c>
      <c r="G1455" s="164" t="str">
        <f>IF(K1455&gt;0,VLOOKUP(E1455,支出入力表!F1456:$M$2000,4,FALSE),"")</f>
        <v/>
      </c>
      <c r="H1455" s="166" t="str">
        <f>IF(K1455&gt;0,VLOOKUP(E1455,支出入力表!F1456:$M$2000,5,FALSE),"")</f>
        <v/>
      </c>
      <c r="I1455" s="168" t="str">
        <f t="shared" si="45"/>
        <v/>
      </c>
      <c r="K1455">
        <f t="shared" si="46"/>
        <v>0</v>
      </c>
      <c r="L1455">
        <f>IF(+支出入力表!M1456="",0,+支出入力表!M1456)</f>
        <v>0</v>
      </c>
      <c r="M1455">
        <f>IF(支出入力表!S1456="",0,支出入力表!S1456)</f>
        <v>0</v>
      </c>
    </row>
    <row r="1456" spans="2:13" x14ac:dyDescent="0.55000000000000004">
      <c r="B1456" s="163" t="str">
        <f>IF(K1456&gt;0,支出入力表!A1457,"")</f>
        <v/>
      </c>
      <c r="C1456" s="164" t="str">
        <f>IF(K1456&gt;0,支出入力表!C1457,"")</f>
        <v/>
      </c>
      <c r="D1456" s="165" t="str">
        <f>IF(K1456&gt;0,支出入力表!E1457,"")</f>
        <v/>
      </c>
      <c r="E1456" s="165" t="str">
        <f>IF(K1456&gt;0,支出入力表!F1457,"")</f>
        <v/>
      </c>
      <c r="F1456" s="164" t="str">
        <f>IF(K1456&gt;0,VLOOKUP(E1456,支出入力表!F1457:$M$2000,3,FALSE),"")</f>
        <v/>
      </c>
      <c r="G1456" s="164" t="str">
        <f>IF(K1456&gt;0,VLOOKUP(E1456,支出入力表!F1457:$M$2000,4,FALSE),"")</f>
        <v/>
      </c>
      <c r="H1456" s="166" t="str">
        <f>IF(K1456&gt;0,VLOOKUP(E1456,支出入力表!F1457:$M$2000,5,FALSE),"")</f>
        <v/>
      </c>
      <c r="I1456" s="168" t="str">
        <f t="shared" si="45"/>
        <v/>
      </c>
      <c r="K1456">
        <f t="shared" si="46"/>
        <v>0</v>
      </c>
      <c r="L1456">
        <f>IF(+支出入力表!M1457="",0,+支出入力表!M1457)</f>
        <v>0</v>
      </c>
      <c r="M1456">
        <f>IF(支出入力表!S1457="",0,支出入力表!S1457)</f>
        <v>0</v>
      </c>
    </row>
    <row r="1457" spans="2:13" x14ac:dyDescent="0.55000000000000004">
      <c r="B1457" s="163" t="str">
        <f>IF(K1457&gt;0,支出入力表!A1458,"")</f>
        <v/>
      </c>
      <c r="C1457" s="164" t="str">
        <f>IF(K1457&gt;0,支出入力表!C1458,"")</f>
        <v/>
      </c>
      <c r="D1457" s="165" t="str">
        <f>IF(K1457&gt;0,支出入力表!E1458,"")</f>
        <v/>
      </c>
      <c r="E1457" s="165" t="str">
        <f>IF(K1457&gt;0,支出入力表!F1458,"")</f>
        <v/>
      </c>
      <c r="F1457" s="164" t="str">
        <f>IF(K1457&gt;0,VLOOKUP(E1457,支出入力表!F1458:$M$2000,3,FALSE),"")</f>
        <v/>
      </c>
      <c r="G1457" s="164" t="str">
        <f>IF(K1457&gt;0,VLOOKUP(E1457,支出入力表!F1458:$M$2000,4,FALSE),"")</f>
        <v/>
      </c>
      <c r="H1457" s="166" t="str">
        <f>IF(K1457&gt;0,VLOOKUP(E1457,支出入力表!F1458:$M$2000,5,FALSE),"")</f>
        <v/>
      </c>
      <c r="I1457" s="168" t="str">
        <f t="shared" si="45"/>
        <v/>
      </c>
      <c r="K1457">
        <f t="shared" si="46"/>
        <v>0</v>
      </c>
      <c r="L1457">
        <f>IF(+支出入力表!M1458="",0,+支出入力表!M1458)</f>
        <v>0</v>
      </c>
      <c r="M1457">
        <f>IF(支出入力表!S1458="",0,支出入力表!S1458)</f>
        <v>0</v>
      </c>
    </row>
    <row r="1458" spans="2:13" x14ac:dyDescent="0.55000000000000004">
      <c r="B1458" s="163" t="str">
        <f>IF(K1458&gt;0,支出入力表!A1459,"")</f>
        <v/>
      </c>
      <c r="C1458" s="164" t="str">
        <f>IF(K1458&gt;0,支出入力表!C1459,"")</f>
        <v/>
      </c>
      <c r="D1458" s="165" t="str">
        <f>IF(K1458&gt;0,支出入力表!E1459,"")</f>
        <v/>
      </c>
      <c r="E1458" s="165" t="str">
        <f>IF(K1458&gt;0,支出入力表!F1459,"")</f>
        <v/>
      </c>
      <c r="F1458" s="164" t="str">
        <f>IF(K1458&gt;0,VLOOKUP(E1458,支出入力表!F1459:$M$2000,3,FALSE),"")</f>
        <v/>
      </c>
      <c r="G1458" s="164" t="str">
        <f>IF(K1458&gt;0,VLOOKUP(E1458,支出入力表!F1459:$M$2000,4,FALSE),"")</f>
        <v/>
      </c>
      <c r="H1458" s="166" t="str">
        <f>IF(K1458&gt;0,VLOOKUP(E1458,支出入力表!F1459:$M$2000,5,FALSE),"")</f>
        <v/>
      </c>
      <c r="I1458" s="168" t="str">
        <f t="shared" si="45"/>
        <v/>
      </c>
      <c r="K1458">
        <f t="shared" si="46"/>
        <v>0</v>
      </c>
      <c r="L1458">
        <f>IF(+支出入力表!M1459="",0,+支出入力表!M1459)</f>
        <v>0</v>
      </c>
      <c r="M1458">
        <f>IF(支出入力表!S1459="",0,支出入力表!S1459)</f>
        <v>0</v>
      </c>
    </row>
    <row r="1459" spans="2:13" x14ac:dyDescent="0.55000000000000004">
      <c r="B1459" s="163" t="str">
        <f>IF(K1459&gt;0,支出入力表!A1460,"")</f>
        <v/>
      </c>
      <c r="C1459" s="164" t="str">
        <f>IF(K1459&gt;0,支出入力表!C1460,"")</f>
        <v/>
      </c>
      <c r="D1459" s="165" t="str">
        <f>IF(K1459&gt;0,支出入力表!E1460,"")</f>
        <v/>
      </c>
      <c r="E1459" s="165" t="str">
        <f>IF(K1459&gt;0,支出入力表!F1460,"")</f>
        <v/>
      </c>
      <c r="F1459" s="164" t="str">
        <f>IF(K1459&gt;0,VLOOKUP(E1459,支出入力表!F1460:$M$2000,3,FALSE),"")</f>
        <v/>
      </c>
      <c r="G1459" s="164" t="str">
        <f>IF(K1459&gt;0,VLOOKUP(E1459,支出入力表!F1460:$M$2000,4,FALSE),"")</f>
        <v/>
      </c>
      <c r="H1459" s="166" t="str">
        <f>IF(K1459&gt;0,VLOOKUP(E1459,支出入力表!F1460:$M$2000,5,FALSE),"")</f>
        <v/>
      </c>
      <c r="I1459" s="168" t="str">
        <f t="shared" si="45"/>
        <v/>
      </c>
      <c r="K1459">
        <f t="shared" si="46"/>
        <v>0</v>
      </c>
      <c r="L1459">
        <f>IF(+支出入力表!M1460="",0,+支出入力表!M1460)</f>
        <v>0</v>
      </c>
      <c r="M1459">
        <f>IF(支出入力表!S1460="",0,支出入力表!S1460)</f>
        <v>0</v>
      </c>
    </row>
    <row r="1460" spans="2:13" x14ac:dyDescent="0.55000000000000004">
      <c r="B1460" s="163" t="str">
        <f>IF(K1460&gt;0,支出入力表!A1461,"")</f>
        <v/>
      </c>
      <c r="C1460" s="164" t="str">
        <f>IF(K1460&gt;0,支出入力表!C1461,"")</f>
        <v/>
      </c>
      <c r="D1460" s="165" t="str">
        <f>IF(K1460&gt;0,支出入力表!E1461,"")</f>
        <v/>
      </c>
      <c r="E1460" s="165" t="str">
        <f>IF(K1460&gt;0,支出入力表!F1461,"")</f>
        <v/>
      </c>
      <c r="F1460" s="164" t="str">
        <f>IF(K1460&gt;0,VLOOKUP(E1460,支出入力表!F1461:$M$2000,3,FALSE),"")</f>
        <v/>
      </c>
      <c r="G1460" s="164" t="str">
        <f>IF(K1460&gt;0,VLOOKUP(E1460,支出入力表!F1461:$M$2000,4,FALSE),"")</f>
        <v/>
      </c>
      <c r="H1460" s="166" t="str">
        <f>IF(K1460&gt;0,VLOOKUP(E1460,支出入力表!F1461:$M$2000,5,FALSE),"")</f>
        <v/>
      </c>
      <c r="I1460" s="168" t="str">
        <f t="shared" si="45"/>
        <v/>
      </c>
      <c r="K1460">
        <f t="shared" si="46"/>
        <v>0</v>
      </c>
      <c r="L1460">
        <f>IF(+支出入力表!M1461="",0,+支出入力表!M1461)</f>
        <v>0</v>
      </c>
      <c r="M1460">
        <f>IF(支出入力表!S1461="",0,支出入力表!S1461)</f>
        <v>0</v>
      </c>
    </row>
    <row r="1461" spans="2:13" x14ac:dyDescent="0.55000000000000004">
      <c r="B1461" s="163" t="str">
        <f>IF(K1461&gt;0,支出入力表!A1462,"")</f>
        <v/>
      </c>
      <c r="C1461" s="164" t="str">
        <f>IF(K1461&gt;0,支出入力表!C1462,"")</f>
        <v/>
      </c>
      <c r="D1461" s="165" t="str">
        <f>IF(K1461&gt;0,支出入力表!E1462,"")</f>
        <v/>
      </c>
      <c r="E1461" s="165" t="str">
        <f>IF(K1461&gt;0,支出入力表!F1462,"")</f>
        <v/>
      </c>
      <c r="F1461" s="164" t="str">
        <f>IF(K1461&gt;0,VLOOKUP(E1461,支出入力表!F1462:$M$2000,3,FALSE),"")</f>
        <v/>
      </c>
      <c r="G1461" s="164" t="str">
        <f>IF(K1461&gt;0,VLOOKUP(E1461,支出入力表!F1462:$M$2000,4,FALSE),"")</f>
        <v/>
      </c>
      <c r="H1461" s="166" t="str">
        <f>IF(K1461&gt;0,VLOOKUP(E1461,支出入力表!F1462:$M$2000,5,FALSE),"")</f>
        <v/>
      </c>
      <c r="I1461" s="168" t="str">
        <f t="shared" si="45"/>
        <v/>
      </c>
      <c r="K1461">
        <f t="shared" si="46"/>
        <v>0</v>
      </c>
      <c r="L1461">
        <f>IF(+支出入力表!M1462="",0,+支出入力表!M1462)</f>
        <v>0</v>
      </c>
      <c r="M1461">
        <f>IF(支出入力表!S1462="",0,支出入力表!S1462)</f>
        <v>0</v>
      </c>
    </row>
    <row r="1462" spans="2:13" x14ac:dyDescent="0.55000000000000004">
      <c r="B1462" s="163" t="str">
        <f>IF(K1462&gt;0,支出入力表!A1463,"")</f>
        <v/>
      </c>
      <c r="C1462" s="164" t="str">
        <f>IF(K1462&gt;0,支出入力表!C1463,"")</f>
        <v/>
      </c>
      <c r="D1462" s="165" t="str">
        <f>IF(K1462&gt;0,支出入力表!E1463,"")</f>
        <v/>
      </c>
      <c r="E1462" s="165" t="str">
        <f>IF(K1462&gt;0,支出入力表!F1463,"")</f>
        <v/>
      </c>
      <c r="F1462" s="164" t="str">
        <f>IF(K1462&gt;0,VLOOKUP(E1462,支出入力表!F1463:$M$2000,3,FALSE),"")</f>
        <v/>
      </c>
      <c r="G1462" s="164" t="str">
        <f>IF(K1462&gt;0,VLOOKUP(E1462,支出入力表!F1463:$M$2000,4,FALSE),"")</f>
        <v/>
      </c>
      <c r="H1462" s="166" t="str">
        <f>IF(K1462&gt;0,VLOOKUP(E1462,支出入力表!F1463:$M$2000,5,FALSE),"")</f>
        <v/>
      </c>
      <c r="I1462" s="168" t="str">
        <f t="shared" si="45"/>
        <v/>
      </c>
      <c r="K1462">
        <f t="shared" si="46"/>
        <v>0</v>
      </c>
      <c r="L1462">
        <f>IF(+支出入力表!M1463="",0,+支出入力表!M1463)</f>
        <v>0</v>
      </c>
      <c r="M1462">
        <f>IF(支出入力表!S1463="",0,支出入力表!S1463)</f>
        <v>0</v>
      </c>
    </row>
    <row r="1463" spans="2:13" x14ac:dyDescent="0.55000000000000004">
      <c r="B1463" s="163" t="str">
        <f>IF(K1463&gt;0,支出入力表!A1464,"")</f>
        <v/>
      </c>
      <c r="C1463" s="164" t="str">
        <f>IF(K1463&gt;0,支出入力表!C1464,"")</f>
        <v/>
      </c>
      <c r="D1463" s="165" t="str">
        <f>IF(K1463&gt;0,支出入力表!E1464,"")</f>
        <v/>
      </c>
      <c r="E1463" s="165" t="str">
        <f>IF(K1463&gt;0,支出入力表!F1464,"")</f>
        <v/>
      </c>
      <c r="F1463" s="164" t="str">
        <f>IF(K1463&gt;0,VLOOKUP(E1463,支出入力表!F1464:$M$2000,3,FALSE),"")</f>
        <v/>
      </c>
      <c r="G1463" s="164" t="str">
        <f>IF(K1463&gt;0,VLOOKUP(E1463,支出入力表!F1464:$M$2000,4,FALSE),"")</f>
        <v/>
      </c>
      <c r="H1463" s="166" t="str">
        <f>IF(K1463&gt;0,VLOOKUP(E1463,支出入力表!F1464:$M$2000,5,FALSE),"")</f>
        <v/>
      </c>
      <c r="I1463" s="168" t="str">
        <f t="shared" si="45"/>
        <v/>
      </c>
      <c r="K1463">
        <f t="shared" si="46"/>
        <v>0</v>
      </c>
      <c r="L1463">
        <f>IF(+支出入力表!M1464="",0,+支出入力表!M1464)</f>
        <v>0</v>
      </c>
      <c r="M1463">
        <f>IF(支出入力表!S1464="",0,支出入力表!S1464)</f>
        <v>0</v>
      </c>
    </row>
    <row r="1464" spans="2:13" x14ac:dyDescent="0.55000000000000004">
      <c r="B1464" s="163" t="str">
        <f>IF(K1464&gt;0,支出入力表!A1465,"")</f>
        <v/>
      </c>
      <c r="C1464" s="164" t="str">
        <f>IF(K1464&gt;0,支出入力表!C1465,"")</f>
        <v/>
      </c>
      <c r="D1464" s="165" t="str">
        <f>IF(K1464&gt;0,支出入力表!E1465,"")</f>
        <v/>
      </c>
      <c r="E1464" s="165" t="str">
        <f>IF(K1464&gt;0,支出入力表!F1465,"")</f>
        <v/>
      </c>
      <c r="F1464" s="164" t="str">
        <f>IF(K1464&gt;0,VLOOKUP(E1464,支出入力表!F1465:$M$2000,3,FALSE),"")</f>
        <v/>
      </c>
      <c r="G1464" s="164" t="str">
        <f>IF(K1464&gt;0,VLOOKUP(E1464,支出入力表!F1465:$M$2000,4,FALSE),"")</f>
        <v/>
      </c>
      <c r="H1464" s="166" t="str">
        <f>IF(K1464&gt;0,VLOOKUP(E1464,支出入力表!F1465:$M$2000,5,FALSE),"")</f>
        <v/>
      </c>
      <c r="I1464" s="168" t="str">
        <f t="shared" si="45"/>
        <v/>
      </c>
      <c r="K1464">
        <f t="shared" si="46"/>
        <v>0</v>
      </c>
      <c r="L1464">
        <f>IF(+支出入力表!M1465="",0,+支出入力表!M1465)</f>
        <v>0</v>
      </c>
      <c r="M1464">
        <f>IF(支出入力表!S1465="",0,支出入力表!S1465)</f>
        <v>0</v>
      </c>
    </row>
    <row r="1465" spans="2:13" x14ac:dyDescent="0.55000000000000004">
      <c r="B1465" s="163" t="str">
        <f>IF(K1465&gt;0,支出入力表!A1466,"")</f>
        <v/>
      </c>
      <c r="C1465" s="164" t="str">
        <f>IF(K1465&gt;0,支出入力表!C1466,"")</f>
        <v/>
      </c>
      <c r="D1465" s="165" t="str">
        <f>IF(K1465&gt;0,支出入力表!E1466,"")</f>
        <v/>
      </c>
      <c r="E1465" s="165" t="str">
        <f>IF(K1465&gt;0,支出入力表!F1466,"")</f>
        <v/>
      </c>
      <c r="F1465" s="164" t="str">
        <f>IF(K1465&gt;0,VLOOKUP(E1465,支出入力表!F1466:$M$2000,3,FALSE),"")</f>
        <v/>
      </c>
      <c r="G1465" s="164" t="str">
        <f>IF(K1465&gt;0,VLOOKUP(E1465,支出入力表!F1466:$M$2000,4,FALSE),"")</f>
        <v/>
      </c>
      <c r="H1465" s="166" t="str">
        <f>IF(K1465&gt;0,VLOOKUP(E1465,支出入力表!F1466:$M$2000,5,FALSE),"")</f>
        <v/>
      </c>
      <c r="I1465" s="168" t="str">
        <f t="shared" si="45"/>
        <v/>
      </c>
      <c r="K1465">
        <f t="shared" si="46"/>
        <v>0</v>
      </c>
      <c r="L1465">
        <f>IF(+支出入力表!M1466="",0,+支出入力表!M1466)</f>
        <v>0</v>
      </c>
      <c r="M1465">
        <f>IF(支出入力表!S1466="",0,支出入力表!S1466)</f>
        <v>0</v>
      </c>
    </row>
    <row r="1466" spans="2:13" x14ac:dyDescent="0.55000000000000004">
      <c r="B1466" s="163" t="str">
        <f>IF(K1466&gt;0,支出入力表!A1467,"")</f>
        <v/>
      </c>
      <c r="C1466" s="164" t="str">
        <f>IF(K1466&gt;0,支出入力表!C1467,"")</f>
        <v/>
      </c>
      <c r="D1466" s="165" t="str">
        <f>IF(K1466&gt;0,支出入力表!E1467,"")</f>
        <v/>
      </c>
      <c r="E1466" s="165" t="str">
        <f>IF(K1466&gt;0,支出入力表!F1467,"")</f>
        <v/>
      </c>
      <c r="F1466" s="164" t="str">
        <f>IF(K1466&gt;0,VLOOKUP(E1466,支出入力表!F1467:$M$2000,3,FALSE),"")</f>
        <v/>
      </c>
      <c r="G1466" s="164" t="str">
        <f>IF(K1466&gt;0,VLOOKUP(E1466,支出入力表!F1467:$M$2000,4,FALSE),"")</f>
        <v/>
      </c>
      <c r="H1466" s="166" t="str">
        <f>IF(K1466&gt;0,VLOOKUP(E1466,支出入力表!F1467:$M$2000,5,FALSE),"")</f>
        <v/>
      </c>
      <c r="I1466" s="168" t="str">
        <f t="shared" si="45"/>
        <v/>
      </c>
      <c r="K1466">
        <f t="shared" si="46"/>
        <v>0</v>
      </c>
      <c r="L1466">
        <f>IF(+支出入力表!M1467="",0,+支出入力表!M1467)</f>
        <v>0</v>
      </c>
      <c r="M1466">
        <f>IF(支出入力表!S1467="",0,支出入力表!S1467)</f>
        <v>0</v>
      </c>
    </row>
    <row r="1467" spans="2:13" x14ac:dyDescent="0.55000000000000004">
      <c r="B1467" s="163" t="str">
        <f>IF(K1467&gt;0,支出入力表!A1468,"")</f>
        <v/>
      </c>
      <c r="C1467" s="164" t="str">
        <f>IF(K1467&gt;0,支出入力表!C1468,"")</f>
        <v/>
      </c>
      <c r="D1467" s="165" t="str">
        <f>IF(K1467&gt;0,支出入力表!E1468,"")</f>
        <v/>
      </c>
      <c r="E1467" s="165" t="str">
        <f>IF(K1467&gt;0,支出入力表!F1468,"")</f>
        <v/>
      </c>
      <c r="F1467" s="164" t="str">
        <f>IF(K1467&gt;0,VLOOKUP(E1467,支出入力表!F1468:$M$2000,3,FALSE),"")</f>
        <v/>
      </c>
      <c r="G1467" s="164" t="str">
        <f>IF(K1467&gt;0,VLOOKUP(E1467,支出入力表!F1468:$M$2000,4,FALSE),"")</f>
        <v/>
      </c>
      <c r="H1467" s="166" t="str">
        <f>IF(K1467&gt;0,VLOOKUP(E1467,支出入力表!F1468:$M$2000,5,FALSE),"")</f>
        <v/>
      </c>
      <c r="I1467" s="168" t="str">
        <f t="shared" si="45"/>
        <v/>
      </c>
      <c r="K1467">
        <f t="shared" si="46"/>
        <v>0</v>
      </c>
      <c r="L1467">
        <f>IF(+支出入力表!M1468="",0,+支出入力表!M1468)</f>
        <v>0</v>
      </c>
      <c r="M1467">
        <f>IF(支出入力表!S1468="",0,支出入力表!S1468)</f>
        <v>0</v>
      </c>
    </row>
    <row r="1468" spans="2:13" x14ac:dyDescent="0.55000000000000004">
      <c r="B1468" s="163" t="str">
        <f>IF(K1468&gt;0,支出入力表!A1469,"")</f>
        <v/>
      </c>
      <c r="C1468" s="164" t="str">
        <f>IF(K1468&gt;0,支出入力表!C1469,"")</f>
        <v/>
      </c>
      <c r="D1468" s="165" t="str">
        <f>IF(K1468&gt;0,支出入力表!E1469,"")</f>
        <v/>
      </c>
      <c r="E1468" s="165" t="str">
        <f>IF(K1468&gt;0,支出入力表!F1469,"")</f>
        <v/>
      </c>
      <c r="F1468" s="164" t="str">
        <f>IF(K1468&gt;0,VLOOKUP(E1468,支出入力表!F1469:$M$2000,3,FALSE),"")</f>
        <v/>
      </c>
      <c r="G1468" s="164" t="str">
        <f>IF(K1468&gt;0,VLOOKUP(E1468,支出入力表!F1469:$M$2000,4,FALSE),"")</f>
        <v/>
      </c>
      <c r="H1468" s="166" t="str">
        <f>IF(K1468&gt;0,VLOOKUP(E1468,支出入力表!F1469:$M$2000,5,FALSE),"")</f>
        <v/>
      </c>
      <c r="I1468" s="168" t="str">
        <f t="shared" si="45"/>
        <v/>
      </c>
      <c r="K1468">
        <f t="shared" si="46"/>
        <v>0</v>
      </c>
      <c r="L1468">
        <f>IF(+支出入力表!M1469="",0,+支出入力表!M1469)</f>
        <v>0</v>
      </c>
      <c r="M1468">
        <f>IF(支出入力表!S1469="",0,支出入力表!S1469)</f>
        <v>0</v>
      </c>
    </row>
    <row r="1469" spans="2:13" x14ac:dyDescent="0.55000000000000004">
      <c r="B1469" s="163" t="str">
        <f>IF(K1469&gt;0,支出入力表!A1470,"")</f>
        <v/>
      </c>
      <c r="C1469" s="164" t="str">
        <f>IF(K1469&gt;0,支出入力表!C1470,"")</f>
        <v/>
      </c>
      <c r="D1469" s="165" t="str">
        <f>IF(K1469&gt;0,支出入力表!E1470,"")</f>
        <v/>
      </c>
      <c r="E1469" s="165" t="str">
        <f>IF(K1469&gt;0,支出入力表!F1470,"")</f>
        <v/>
      </c>
      <c r="F1469" s="164" t="str">
        <f>IF(K1469&gt;0,VLOOKUP(E1469,支出入力表!F1470:$M$2000,3,FALSE),"")</f>
        <v/>
      </c>
      <c r="G1469" s="164" t="str">
        <f>IF(K1469&gt;0,VLOOKUP(E1469,支出入力表!F1470:$M$2000,4,FALSE),"")</f>
        <v/>
      </c>
      <c r="H1469" s="166" t="str">
        <f>IF(K1469&gt;0,VLOOKUP(E1469,支出入力表!F1470:$M$2000,5,FALSE),"")</f>
        <v/>
      </c>
      <c r="I1469" s="168" t="str">
        <f t="shared" si="45"/>
        <v/>
      </c>
      <c r="K1469">
        <f t="shared" si="46"/>
        <v>0</v>
      </c>
      <c r="L1469">
        <f>IF(+支出入力表!M1470="",0,+支出入力表!M1470)</f>
        <v>0</v>
      </c>
      <c r="M1469">
        <f>IF(支出入力表!S1470="",0,支出入力表!S1470)</f>
        <v>0</v>
      </c>
    </row>
    <row r="1470" spans="2:13" x14ac:dyDescent="0.55000000000000004">
      <c r="B1470" s="163" t="str">
        <f>IF(K1470&gt;0,支出入力表!A1471,"")</f>
        <v/>
      </c>
      <c r="C1470" s="164" t="str">
        <f>IF(K1470&gt;0,支出入力表!C1471,"")</f>
        <v/>
      </c>
      <c r="D1470" s="165" t="str">
        <f>IF(K1470&gt;0,支出入力表!E1471,"")</f>
        <v/>
      </c>
      <c r="E1470" s="165" t="str">
        <f>IF(K1470&gt;0,支出入力表!F1471,"")</f>
        <v/>
      </c>
      <c r="F1470" s="164" t="str">
        <f>IF(K1470&gt;0,VLOOKUP(E1470,支出入力表!F1471:$M$2000,3,FALSE),"")</f>
        <v/>
      </c>
      <c r="G1470" s="164" t="str">
        <f>IF(K1470&gt;0,VLOOKUP(E1470,支出入力表!F1471:$M$2000,4,FALSE),"")</f>
        <v/>
      </c>
      <c r="H1470" s="166" t="str">
        <f>IF(K1470&gt;0,VLOOKUP(E1470,支出入力表!F1471:$M$2000,5,FALSE),"")</f>
        <v/>
      </c>
      <c r="I1470" s="168" t="str">
        <f t="shared" si="45"/>
        <v/>
      </c>
      <c r="K1470">
        <f t="shared" si="46"/>
        <v>0</v>
      </c>
      <c r="L1470">
        <f>IF(+支出入力表!M1471="",0,+支出入力表!M1471)</f>
        <v>0</v>
      </c>
      <c r="M1470">
        <f>IF(支出入力表!S1471="",0,支出入力表!S1471)</f>
        <v>0</v>
      </c>
    </row>
    <row r="1471" spans="2:13" x14ac:dyDescent="0.55000000000000004">
      <c r="B1471" s="163" t="str">
        <f>IF(K1471&gt;0,支出入力表!A1472,"")</f>
        <v/>
      </c>
      <c r="C1471" s="164" t="str">
        <f>IF(K1471&gt;0,支出入力表!C1472,"")</f>
        <v/>
      </c>
      <c r="D1471" s="165" t="str">
        <f>IF(K1471&gt;0,支出入力表!E1472,"")</f>
        <v/>
      </c>
      <c r="E1471" s="165" t="str">
        <f>IF(K1471&gt;0,支出入力表!F1472,"")</f>
        <v/>
      </c>
      <c r="F1471" s="164" t="str">
        <f>IF(K1471&gt;0,VLOOKUP(E1471,支出入力表!F1472:$M$2000,3,FALSE),"")</f>
        <v/>
      </c>
      <c r="G1471" s="164" t="str">
        <f>IF(K1471&gt;0,VLOOKUP(E1471,支出入力表!F1472:$M$2000,4,FALSE),"")</f>
        <v/>
      </c>
      <c r="H1471" s="166" t="str">
        <f>IF(K1471&gt;0,VLOOKUP(E1471,支出入力表!F1472:$M$2000,5,FALSE),"")</f>
        <v/>
      </c>
      <c r="I1471" s="168" t="str">
        <f t="shared" si="45"/>
        <v/>
      </c>
      <c r="K1471">
        <f t="shared" si="46"/>
        <v>0</v>
      </c>
      <c r="L1471">
        <f>IF(+支出入力表!M1472="",0,+支出入力表!M1472)</f>
        <v>0</v>
      </c>
      <c r="M1471">
        <f>IF(支出入力表!S1472="",0,支出入力表!S1472)</f>
        <v>0</v>
      </c>
    </row>
    <row r="1472" spans="2:13" x14ac:dyDescent="0.55000000000000004">
      <c r="B1472" s="163" t="str">
        <f>IF(K1472&gt;0,支出入力表!A1473,"")</f>
        <v/>
      </c>
      <c r="C1472" s="164" t="str">
        <f>IF(K1472&gt;0,支出入力表!C1473,"")</f>
        <v/>
      </c>
      <c r="D1472" s="165" t="str">
        <f>IF(K1472&gt;0,支出入力表!E1473,"")</f>
        <v/>
      </c>
      <c r="E1472" s="165" t="str">
        <f>IF(K1472&gt;0,支出入力表!F1473,"")</f>
        <v/>
      </c>
      <c r="F1472" s="164" t="str">
        <f>IF(K1472&gt;0,VLOOKUP(E1472,支出入力表!F1473:$M$2000,3,FALSE),"")</f>
        <v/>
      </c>
      <c r="G1472" s="164" t="str">
        <f>IF(K1472&gt;0,VLOOKUP(E1472,支出入力表!F1473:$M$2000,4,FALSE),"")</f>
        <v/>
      </c>
      <c r="H1472" s="166" t="str">
        <f>IF(K1472&gt;0,VLOOKUP(E1472,支出入力表!F1473:$M$2000,5,FALSE),"")</f>
        <v/>
      </c>
      <c r="I1472" s="168" t="str">
        <f t="shared" si="45"/>
        <v/>
      </c>
      <c r="K1472">
        <f t="shared" si="46"/>
        <v>0</v>
      </c>
      <c r="L1472">
        <f>IF(+支出入力表!M1473="",0,+支出入力表!M1473)</f>
        <v>0</v>
      </c>
      <c r="M1472">
        <f>IF(支出入力表!S1473="",0,支出入力表!S1473)</f>
        <v>0</v>
      </c>
    </row>
    <row r="1473" spans="2:13" x14ac:dyDescent="0.55000000000000004">
      <c r="B1473" s="163" t="str">
        <f>IF(K1473&gt;0,支出入力表!A1474,"")</f>
        <v/>
      </c>
      <c r="C1473" s="164" t="str">
        <f>IF(K1473&gt;0,支出入力表!C1474,"")</f>
        <v/>
      </c>
      <c r="D1473" s="165" t="str">
        <f>IF(K1473&gt;0,支出入力表!E1474,"")</f>
        <v/>
      </c>
      <c r="E1473" s="165" t="str">
        <f>IF(K1473&gt;0,支出入力表!F1474,"")</f>
        <v/>
      </c>
      <c r="F1473" s="164" t="str">
        <f>IF(K1473&gt;0,VLOOKUP(E1473,支出入力表!F1474:$M$2000,3,FALSE),"")</f>
        <v/>
      </c>
      <c r="G1473" s="164" t="str">
        <f>IF(K1473&gt;0,VLOOKUP(E1473,支出入力表!F1474:$M$2000,4,FALSE),"")</f>
        <v/>
      </c>
      <c r="H1473" s="166" t="str">
        <f>IF(K1473&gt;0,VLOOKUP(E1473,支出入力表!F1474:$M$2000,5,FALSE),"")</f>
        <v/>
      </c>
      <c r="I1473" s="168" t="str">
        <f t="shared" si="45"/>
        <v/>
      </c>
      <c r="K1473">
        <f t="shared" si="46"/>
        <v>0</v>
      </c>
      <c r="L1473">
        <f>IF(+支出入力表!M1474="",0,+支出入力表!M1474)</f>
        <v>0</v>
      </c>
      <c r="M1473">
        <f>IF(支出入力表!S1474="",0,支出入力表!S1474)</f>
        <v>0</v>
      </c>
    </row>
    <row r="1474" spans="2:13" x14ac:dyDescent="0.55000000000000004">
      <c r="B1474" s="163" t="str">
        <f>IF(K1474&gt;0,支出入力表!A1475,"")</f>
        <v/>
      </c>
      <c r="C1474" s="164" t="str">
        <f>IF(K1474&gt;0,支出入力表!C1475,"")</f>
        <v/>
      </c>
      <c r="D1474" s="165" t="str">
        <f>IF(K1474&gt;0,支出入力表!E1475,"")</f>
        <v/>
      </c>
      <c r="E1474" s="165" t="str">
        <f>IF(K1474&gt;0,支出入力表!F1475,"")</f>
        <v/>
      </c>
      <c r="F1474" s="164" t="str">
        <f>IF(K1474&gt;0,VLOOKUP(E1474,支出入力表!F1475:$M$2000,3,FALSE),"")</f>
        <v/>
      </c>
      <c r="G1474" s="164" t="str">
        <f>IF(K1474&gt;0,VLOOKUP(E1474,支出入力表!F1475:$M$2000,4,FALSE),"")</f>
        <v/>
      </c>
      <c r="H1474" s="166" t="str">
        <f>IF(K1474&gt;0,VLOOKUP(E1474,支出入力表!F1475:$M$2000,5,FALSE),"")</f>
        <v/>
      </c>
      <c r="I1474" s="168" t="str">
        <f t="shared" si="45"/>
        <v/>
      </c>
      <c r="K1474">
        <f t="shared" si="46"/>
        <v>0</v>
      </c>
      <c r="L1474">
        <f>IF(+支出入力表!M1475="",0,+支出入力表!M1475)</f>
        <v>0</v>
      </c>
      <c r="M1474">
        <f>IF(支出入力表!S1475="",0,支出入力表!S1475)</f>
        <v>0</v>
      </c>
    </row>
    <row r="1475" spans="2:13" x14ac:dyDescent="0.55000000000000004">
      <c r="B1475" s="163" t="str">
        <f>IF(K1475&gt;0,支出入力表!A1476,"")</f>
        <v/>
      </c>
      <c r="C1475" s="164" t="str">
        <f>IF(K1475&gt;0,支出入力表!C1476,"")</f>
        <v/>
      </c>
      <c r="D1475" s="165" t="str">
        <f>IF(K1475&gt;0,支出入力表!E1476,"")</f>
        <v/>
      </c>
      <c r="E1475" s="165" t="str">
        <f>IF(K1475&gt;0,支出入力表!F1476,"")</f>
        <v/>
      </c>
      <c r="F1475" s="164" t="str">
        <f>IF(K1475&gt;0,VLOOKUP(E1475,支出入力表!F1476:$M$2000,3,FALSE),"")</f>
        <v/>
      </c>
      <c r="G1475" s="164" t="str">
        <f>IF(K1475&gt;0,VLOOKUP(E1475,支出入力表!F1476:$M$2000,4,FALSE),"")</f>
        <v/>
      </c>
      <c r="H1475" s="166" t="str">
        <f>IF(K1475&gt;0,VLOOKUP(E1475,支出入力表!F1476:$M$2000,5,FALSE),"")</f>
        <v/>
      </c>
      <c r="I1475" s="168" t="str">
        <f t="shared" si="45"/>
        <v/>
      </c>
      <c r="K1475">
        <f t="shared" si="46"/>
        <v>0</v>
      </c>
      <c r="L1475">
        <f>IF(+支出入力表!M1476="",0,+支出入力表!M1476)</f>
        <v>0</v>
      </c>
      <c r="M1475">
        <f>IF(支出入力表!S1476="",0,支出入力表!S1476)</f>
        <v>0</v>
      </c>
    </row>
    <row r="1476" spans="2:13" x14ac:dyDescent="0.55000000000000004">
      <c r="B1476" s="163" t="str">
        <f>IF(K1476&gt;0,支出入力表!A1477,"")</f>
        <v/>
      </c>
      <c r="C1476" s="164" t="str">
        <f>IF(K1476&gt;0,支出入力表!C1477,"")</f>
        <v/>
      </c>
      <c r="D1476" s="165" t="str">
        <f>IF(K1476&gt;0,支出入力表!E1477,"")</f>
        <v/>
      </c>
      <c r="E1476" s="165" t="str">
        <f>IF(K1476&gt;0,支出入力表!F1477,"")</f>
        <v/>
      </c>
      <c r="F1476" s="164" t="str">
        <f>IF(K1476&gt;0,VLOOKUP(E1476,支出入力表!F1477:$M$2000,3,FALSE),"")</f>
        <v/>
      </c>
      <c r="G1476" s="164" t="str">
        <f>IF(K1476&gt;0,VLOOKUP(E1476,支出入力表!F1477:$M$2000,4,FALSE),"")</f>
        <v/>
      </c>
      <c r="H1476" s="166" t="str">
        <f>IF(K1476&gt;0,VLOOKUP(E1476,支出入力表!F1477:$M$2000,5,FALSE),"")</f>
        <v/>
      </c>
      <c r="I1476" s="168" t="str">
        <f t="shared" si="45"/>
        <v/>
      </c>
      <c r="K1476">
        <f t="shared" si="46"/>
        <v>0</v>
      </c>
      <c r="L1476">
        <f>IF(+支出入力表!M1477="",0,+支出入力表!M1477)</f>
        <v>0</v>
      </c>
      <c r="M1476">
        <f>IF(支出入力表!S1477="",0,支出入力表!S1477)</f>
        <v>0</v>
      </c>
    </row>
    <row r="1477" spans="2:13" x14ac:dyDescent="0.55000000000000004">
      <c r="B1477" s="163" t="str">
        <f>IF(K1477&gt;0,支出入力表!A1478,"")</f>
        <v/>
      </c>
      <c r="C1477" s="164" t="str">
        <f>IF(K1477&gt;0,支出入力表!C1478,"")</f>
        <v/>
      </c>
      <c r="D1477" s="165" t="str">
        <f>IF(K1477&gt;0,支出入力表!E1478,"")</f>
        <v/>
      </c>
      <c r="E1477" s="165" t="str">
        <f>IF(K1477&gt;0,支出入力表!F1478,"")</f>
        <v/>
      </c>
      <c r="F1477" s="164" t="str">
        <f>IF(K1477&gt;0,VLOOKUP(E1477,支出入力表!F1478:$M$2000,3,FALSE),"")</f>
        <v/>
      </c>
      <c r="G1477" s="164" t="str">
        <f>IF(K1477&gt;0,VLOOKUP(E1477,支出入力表!F1478:$M$2000,4,FALSE),"")</f>
        <v/>
      </c>
      <c r="H1477" s="166" t="str">
        <f>IF(K1477&gt;0,VLOOKUP(E1477,支出入力表!F1478:$M$2000,5,FALSE),"")</f>
        <v/>
      </c>
      <c r="I1477" s="168" t="str">
        <f t="shared" si="45"/>
        <v/>
      </c>
      <c r="K1477">
        <f t="shared" si="46"/>
        <v>0</v>
      </c>
      <c r="L1477">
        <f>IF(+支出入力表!M1478="",0,+支出入力表!M1478)</f>
        <v>0</v>
      </c>
      <c r="M1477">
        <f>IF(支出入力表!S1478="",0,支出入力表!S1478)</f>
        <v>0</v>
      </c>
    </row>
    <row r="1478" spans="2:13" x14ac:dyDescent="0.55000000000000004">
      <c r="B1478" s="163" t="str">
        <f>IF(K1478&gt;0,支出入力表!A1479,"")</f>
        <v/>
      </c>
      <c r="C1478" s="164" t="str">
        <f>IF(K1478&gt;0,支出入力表!C1479,"")</f>
        <v/>
      </c>
      <c r="D1478" s="165" t="str">
        <f>IF(K1478&gt;0,支出入力表!E1479,"")</f>
        <v/>
      </c>
      <c r="E1478" s="165" t="str">
        <f>IF(K1478&gt;0,支出入力表!F1479,"")</f>
        <v/>
      </c>
      <c r="F1478" s="164" t="str">
        <f>IF(K1478&gt;0,VLOOKUP(E1478,支出入力表!F1479:$M$2000,3,FALSE),"")</f>
        <v/>
      </c>
      <c r="G1478" s="164" t="str">
        <f>IF(K1478&gt;0,VLOOKUP(E1478,支出入力表!F1479:$M$2000,4,FALSE),"")</f>
        <v/>
      </c>
      <c r="H1478" s="166" t="str">
        <f>IF(K1478&gt;0,VLOOKUP(E1478,支出入力表!F1479:$M$2000,5,FALSE),"")</f>
        <v/>
      </c>
      <c r="I1478" s="168" t="str">
        <f t="shared" ref="I1478:I1541" si="47">IF(K1478&gt;0,K1478,"")</f>
        <v/>
      </c>
      <c r="K1478">
        <f t="shared" ref="K1478:K1541" si="48">+L1478+M1478</f>
        <v>0</v>
      </c>
      <c r="L1478">
        <f>IF(+支出入力表!M1479="",0,+支出入力表!M1479)</f>
        <v>0</v>
      </c>
      <c r="M1478">
        <f>IF(支出入力表!S1479="",0,支出入力表!S1479)</f>
        <v>0</v>
      </c>
    </row>
    <row r="1479" spans="2:13" x14ac:dyDescent="0.55000000000000004">
      <c r="B1479" s="163" t="str">
        <f>IF(K1479&gt;0,支出入力表!A1480,"")</f>
        <v/>
      </c>
      <c r="C1479" s="164" t="str">
        <f>IF(K1479&gt;0,支出入力表!C1480,"")</f>
        <v/>
      </c>
      <c r="D1479" s="165" t="str">
        <f>IF(K1479&gt;0,支出入力表!E1480,"")</f>
        <v/>
      </c>
      <c r="E1479" s="165" t="str">
        <f>IF(K1479&gt;0,支出入力表!F1480,"")</f>
        <v/>
      </c>
      <c r="F1479" s="164" t="str">
        <f>IF(K1479&gt;0,VLOOKUP(E1479,支出入力表!F1480:$M$2000,3,FALSE),"")</f>
        <v/>
      </c>
      <c r="G1479" s="164" t="str">
        <f>IF(K1479&gt;0,VLOOKUP(E1479,支出入力表!F1480:$M$2000,4,FALSE),"")</f>
        <v/>
      </c>
      <c r="H1479" s="166" t="str">
        <f>IF(K1479&gt;0,VLOOKUP(E1479,支出入力表!F1480:$M$2000,5,FALSE),"")</f>
        <v/>
      </c>
      <c r="I1479" s="168" t="str">
        <f t="shared" si="47"/>
        <v/>
      </c>
      <c r="K1479">
        <f t="shared" si="48"/>
        <v>0</v>
      </c>
      <c r="L1479">
        <f>IF(+支出入力表!M1480="",0,+支出入力表!M1480)</f>
        <v>0</v>
      </c>
      <c r="M1479">
        <f>IF(支出入力表!S1480="",0,支出入力表!S1480)</f>
        <v>0</v>
      </c>
    </row>
    <row r="1480" spans="2:13" x14ac:dyDescent="0.55000000000000004">
      <c r="B1480" s="163" t="str">
        <f>IF(K1480&gt;0,支出入力表!A1481,"")</f>
        <v/>
      </c>
      <c r="C1480" s="164" t="str">
        <f>IF(K1480&gt;0,支出入力表!C1481,"")</f>
        <v/>
      </c>
      <c r="D1480" s="165" t="str">
        <f>IF(K1480&gt;0,支出入力表!E1481,"")</f>
        <v/>
      </c>
      <c r="E1480" s="165" t="str">
        <f>IF(K1480&gt;0,支出入力表!F1481,"")</f>
        <v/>
      </c>
      <c r="F1480" s="164" t="str">
        <f>IF(K1480&gt;0,VLOOKUP(E1480,支出入力表!F1481:$M$2000,3,FALSE),"")</f>
        <v/>
      </c>
      <c r="G1480" s="164" t="str">
        <f>IF(K1480&gt;0,VLOOKUP(E1480,支出入力表!F1481:$M$2000,4,FALSE),"")</f>
        <v/>
      </c>
      <c r="H1480" s="166" t="str">
        <f>IF(K1480&gt;0,VLOOKUP(E1480,支出入力表!F1481:$M$2000,5,FALSE),"")</f>
        <v/>
      </c>
      <c r="I1480" s="168" t="str">
        <f t="shared" si="47"/>
        <v/>
      </c>
      <c r="K1480">
        <f t="shared" si="48"/>
        <v>0</v>
      </c>
      <c r="L1480">
        <f>IF(+支出入力表!M1481="",0,+支出入力表!M1481)</f>
        <v>0</v>
      </c>
      <c r="M1480">
        <f>IF(支出入力表!S1481="",0,支出入力表!S1481)</f>
        <v>0</v>
      </c>
    </row>
    <row r="1481" spans="2:13" x14ac:dyDescent="0.55000000000000004">
      <c r="B1481" s="163" t="str">
        <f>IF(K1481&gt;0,支出入力表!A1482,"")</f>
        <v/>
      </c>
      <c r="C1481" s="164" t="str">
        <f>IF(K1481&gt;0,支出入力表!C1482,"")</f>
        <v/>
      </c>
      <c r="D1481" s="165" t="str">
        <f>IF(K1481&gt;0,支出入力表!E1482,"")</f>
        <v/>
      </c>
      <c r="E1481" s="165" t="str">
        <f>IF(K1481&gt;0,支出入力表!F1482,"")</f>
        <v/>
      </c>
      <c r="F1481" s="164" t="str">
        <f>IF(K1481&gt;0,VLOOKUP(E1481,支出入力表!F1482:$M$2000,3,FALSE),"")</f>
        <v/>
      </c>
      <c r="G1481" s="164" t="str">
        <f>IF(K1481&gt;0,VLOOKUP(E1481,支出入力表!F1482:$M$2000,4,FALSE),"")</f>
        <v/>
      </c>
      <c r="H1481" s="166" t="str">
        <f>IF(K1481&gt;0,VLOOKUP(E1481,支出入力表!F1482:$M$2000,5,FALSE),"")</f>
        <v/>
      </c>
      <c r="I1481" s="168" t="str">
        <f t="shared" si="47"/>
        <v/>
      </c>
      <c r="K1481">
        <f t="shared" si="48"/>
        <v>0</v>
      </c>
      <c r="L1481">
        <f>IF(+支出入力表!M1482="",0,+支出入力表!M1482)</f>
        <v>0</v>
      </c>
      <c r="M1481">
        <f>IF(支出入力表!S1482="",0,支出入力表!S1482)</f>
        <v>0</v>
      </c>
    </row>
    <row r="1482" spans="2:13" x14ac:dyDescent="0.55000000000000004">
      <c r="B1482" s="163" t="str">
        <f>IF(K1482&gt;0,支出入力表!A1483,"")</f>
        <v/>
      </c>
      <c r="C1482" s="164" t="str">
        <f>IF(K1482&gt;0,支出入力表!C1483,"")</f>
        <v/>
      </c>
      <c r="D1482" s="165" t="str">
        <f>IF(K1482&gt;0,支出入力表!E1483,"")</f>
        <v/>
      </c>
      <c r="E1482" s="165" t="str">
        <f>IF(K1482&gt;0,支出入力表!F1483,"")</f>
        <v/>
      </c>
      <c r="F1482" s="164" t="str">
        <f>IF(K1482&gt;0,VLOOKUP(E1482,支出入力表!F1483:$M$2000,3,FALSE),"")</f>
        <v/>
      </c>
      <c r="G1482" s="164" t="str">
        <f>IF(K1482&gt;0,VLOOKUP(E1482,支出入力表!F1483:$M$2000,4,FALSE),"")</f>
        <v/>
      </c>
      <c r="H1482" s="166" t="str">
        <f>IF(K1482&gt;0,VLOOKUP(E1482,支出入力表!F1483:$M$2000,5,FALSE),"")</f>
        <v/>
      </c>
      <c r="I1482" s="168" t="str">
        <f t="shared" si="47"/>
        <v/>
      </c>
      <c r="K1482">
        <f t="shared" si="48"/>
        <v>0</v>
      </c>
      <c r="L1482">
        <f>IF(+支出入力表!M1483="",0,+支出入力表!M1483)</f>
        <v>0</v>
      </c>
      <c r="M1482">
        <f>IF(支出入力表!S1483="",0,支出入力表!S1483)</f>
        <v>0</v>
      </c>
    </row>
    <row r="1483" spans="2:13" x14ac:dyDescent="0.55000000000000004">
      <c r="B1483" s="163" t="str">
        <f>IF(K1483&gt;0,支出入力表!A1484,"")</f>
        <v/>
      </c>
      <c r="C1483" s="164" t="str">
        <f>IF(K1483&gt;0,支出入力表!C1484,"")</f>
        <v/>
      </c>
      <c r="D1483" s="165" t="str">
        <f>IF(K1483&gt;0,支出入力表!E1484,"")</f>
        <v/>
      </c>
      <c r="E1483" s="165" t="str">
        <f>IF(K1483&gt;0,支出入力表!F1484,"")</f>
        <v/>
      </c>
      <c r="F1483" s="164" t="str">
        <f>IF(K1483&gt;0,VLOOKUP(E1483,支出入力表!F1484:$M$2000,3,FALSE),"")</f>
        <v/>
      </c>
      <c r="G1483" s="164" t="str">
        <f>IF(K1483&gt;0,VLOOKUP(E1483,支出入力表!F1484:$M$2000,4,FALSE),"")</f>
        <v/>
      </c>
      <c r="H1483" s="166" t="str">
        <f>IF(K1483&gt;0,VLOOKUP(E1483,支出入力表!F1484:$M$2000,5,FALSE),"")</f>
        <v/>
      </c>
      <c r="I1483" s="168" t="str">
        <f t="shared" si="47"/>
        <v/>
      </c>
      <c r="K1483">
        <f t="shared" si="48"/>
        <v>0</v>
      </c>
      <c r="L1483">
        <f>IF(+支出入力表!M1484="",0,+支出入力表!M1484)</f>
        <v>0</v>
      </c>
      <c r="M1483">
        <f>IF(支出入力表!S1484="",0,支出入力表!S1484)</f>
        <v>0</v>
      </c>
    </row>
    <row r="1484" spans="2:13" x14ac:dyDescent="0.55000000000000004">
      <c r="B1484" s="163" t="str">
        <f>IF(K1484&gt;0,支出入力表!A1485,"")</f>
        <v/>
      </c>
      <c r="C1484" s="164" t="str">
        <f>IF(K1484&gt;0,支出入力表!C1485,"")</f>
        <v/>
      </c>
      <c r="D1484" s="165" t="str">
        <f>IF(K1484&gt;0,支出入力表!E1485,"")</f>
        <v/>
      </c>
      <c r="E1484" s="165" t="str">
        <f>IF(K1484&gt;0,支出入力表!F1485,"")</f>
        <v/>
      </c>
      <c r="F1484" s="164" t="str">
        <f>IF(K1484&gt;0,VLOOKUP(E1484,支出入力表!F1485:$M$2000,3,FALSE),"")</f>
        <v/>
      </c>
      <c r="G1484" s="164" t="str">
        <f>IF(K1484&gt;0,VLOOKUP(E1484,支出入力表!F1485:$M$2000,4,FALSE),"")</f>
        <v/>
      </c>
      <c r="H1484" s="166" t="str">
        <f>IF(K1484&gt;0,VLOOKUP(E1484,支出入力表!F1485:$M$2000,5,FALSE),"")</f>
        <v/>
      </c>
      <c r="I1484" s="168" t="str">
        <f t="shared" si="47"/>
        <v/>
      </c>
      <c r="K1484">
        <f t="shared" si="48"/>
        <v>0</v>
      </c>
      <c r="L1484">
        <f>IF(+支出入力表!M1485="",0,+支出入力表!M1485)</f>
        <v>0</v>
      </c>
      <c r="M1484">
        <f>IF(支出入力表!S1485="",0,支出入力表!S1485)</f>
        <v>0</v>
      </c>
    </row>
    <row r="1485" spans="2:13" x14ac:dyDescent="0.55000000000000004">
      <c r="B1485" s="163" t="str">
        <f>IF(K1485&gt;0,支出入力表!A1486,"")</f>
        <v/>
      </c>
      <c r="C1485" s="164" t="str">
        <f>IF(K1485&gt;0,支出入力表!C1486,"")</f>
        <v/>
      </c>
      <c r="D1485" s="165" t="str">
        <f>IF(K1485&gt;0,支出入力表!E1486,"")</f>
        <v/>
      </c>
      <c r="E1485" s="165" t="str">
        <f>IF(K1485&gt;0,支出入力表!F1486,"")</f>
        <v/>
      </c>
      <c r="F1485" s="164" t="str">
        <f>IF(K1485&gt;0,VLOOKUP(E1485,支出入力表!F1486:$M$2000,3,FALSE),"")</f>
        <v/>
      </c>
      <c r="G1485" s="164" t="str">
        <f>IF(K1485&gt;0,VLOOKUP(E1485,支出入力表!F1486:$M$2000,4,FALSE),"")</f>
        <v/>
      </c>
      <c r="H1485" s="166" t="str">
        <f>IF(K1485&gt;0,VLOOKUP(E1485,支出入力表!F1486:$M$2000,5,FALSE),"")</f>
        <v/>
      </c>
      <c r="I1485" s="168" t="str">
        <f t="shared" si="47"/>
        <v/>
      </c>
      <c r="K1485">
        <f t="shared" si="48"/>
        <v>0</v>
      </c>
      <c r="L1485">
        <f>IF(+支出入力表!M1486="",0,+支出入力表!M1486)</f>
        <v>0</v>
      </c>
      <c r="M1485">
        <f>IF(支出入力表!S1486="",0,支出入力表!S1486)</f>
        <v>0</v>
      </c>
    </row>
    <row r="1486" spans="2:13" x14ac:dyDescent="0.55000000000000004">
      <c r="B1486" s="163" t="str">
        <f>IF(K1486&gt;0,支出入力表!A1487,"")</f>
        <v/>
      </c>
      <c r="C1486" s="164" t="str">
        <f>IF(K1486&gt;0,支出入力表!C1487,"")</f>
        <v/>
      </c>
      <c r="D1486" s="165" t="str">
        <f>IF(K1486&gt;0,支出入力表!E1487,"")</f>
        <v/>
      </c>
      <c r="E1486" s="165" t="str">
        <f>IF(K1486&gt;0,支出入力表!F1487,"")</f>
        <v/>
      </c>
      <c r="F1486" s="164" t="str">
        <f>IF(K1486&gt;0,VLOOKUP(E1486,支出入力表!F1487:$M$2000,3,FALSE),"")</f>
        <v/>
      </c>
      <c r="G1486" s="164" t="str">
        <f>IF(K1486&gt;0,VLOOKUP(E1486,支出入力表!F1487:$M$2000,4,FALSE),"")</f>
        <v/>
      </c>
      <c r="H1486" s="166" t="str">
        <f>IF(K1486&gt;0,VLOOKUP(E1486,支出入力表!F1487:$M$2000,5,FALSE),"")</f>
        <v/>
      </c>
      <c r="I1486" s="168" t="str">
        <f t="shared" si="47"/>
        <v/>
      </c>
      <c r="K1486">
        <f t="shared" si="48"/>
        <v>0</v>
      </c>
      <c r="L1486">
        <f>IF(+支出入力表!M1487="",0,+支出入力表!M1487)</f>
        <v>0</v>
      </c>
      <c r="M1486">
        <f>IF(支出入力表!S1487="",0,支出入力表!S1487)</f>
        <v>0</v>
      </c>
    </row>
    <row r="1487" spans="2:13" x14ac:dyDescent="0.55000000000000004">
      <c r="B1487" s="163" t="str">
        <f>IF(K1487&gt;0,支出入力表!A1488,"")</f>
        <v/>
      </c>
      <c r="C1487" s="164" t="str">
        <f>IF(K1487&gt;0,支出入力表!C1488,"")</f>
        <v/>
      </c>
      <c r="D1487" s="165" t="str">
        <f>IF(K1487&gt;0,支出入力表!E1488,"")</f>
        <v/>
      </c>
      <c r="E1487" s="165" t="str">
        <f>IF(K1487&gt;0,支出入力表!F1488,"")</f>
        <v/>
      </c>
      <c r="F1487" s="164" t="str">
        <f>IF(K1487&gt;0,VLOOKUP(E1487,支出入力表!F1488:$M$2000,3,FALSE),"")</f>
        <v/>
      </c>
      <c r="G1487" s="164" t="str">
        <f>IF(K1487&gt;0,VLOOKUP(E1487,支出入力表!F1488:$M$2000,4,FALSE),"")</f>
        <v/>
      </c>
      <c r="H1487" s="166" t="str">
        <f>IF(K1487&gt;0,VLOOKUP(E1487,支出入力表!F1488:$M$2000,5,FALSE),"")</f>
        <v/>
      </c>
      <c r="I1487" s="168" t="str">
        <f t="shared" si="47"/>
        <v/>
      </c>
      <c r="K1487">
        <f t="shared" si="48"/>
        <v>0</v>
      </c>
      <c r="L1487">
        <f>IF(+支出入力表!M1488="",0,+支出入力表!M1488)</f>
        <v>0</v>
      </c>
      <c r="M1487">
        <f>IF(支出入力表!S1488="",0,支出入力表!S1488)</f>
        <v>0</v>
      </c>
    </row>
    <row r="1488" spans="2:13" x14ac:dyDescent="0.55000000000000004">
      <c r="B1488" s="163" t="str">
        <f>IF(K1488&gt;0,支出入力表!A1489,"")</f>
        <v/>
      </c>
      <c r="C1488" s="164" t="str">
        <f>IF(K1488&gt;0,支出入力表!C1489,"")</f>
        <v/>
      </c>
      <c r="D1488" s="165" t="str">
        <f>IF(K1488&gt;0,支出入力表!E1489,"")</f>
        <v/>
      </c>
      <c r="E1488" s="165" t="str">
        <f>IF(K1488&gt;0,支出入力表!F1489,"")</f>
        <v/>
      </c>
      <c r="F1488" s="164" t="str">
        <f>IF(K1488&gt;0,VLOOKUP(E1488,支出入力表!F1489:$M$2000,3,FALSE),"")</f>
        <v/>
      </c>
      <c r="G1488" s="164" t="str">
        <f>IF(K1488&gt;0,VLOOKUP(E1488,支出入力表!F1489:$M$2000,4,FALSE),"")</f>
        <v/>
      </c>
      <c r="H1488" s="166" t="str">
        <f>IF(K1488&gt;0,VLOOKUP(E1488,支出入力表!F1489:$M$2000,5,FALSE),"")</f>
        <v/>
      </c>
      <c r="I1488" s="168" t="str">
        <f t="shared" si="47"/>
        <v/>
      </c>
      <c r="K1488">
        <f t="shared" si="48"/>
        <v>0</v>
      </c>
      <c r="L1488">
        <f>IF(+支出入力表!M1489="",0,+支出入力表!M1489)</f>
        <v>0</v>
      </c>
      <c r="M1488">
        <f>IF(支出入力表!S1489="",0,支出入力表!S1489)</f>
        <v>0</v>
      </c>
    </row>
    <row r="1489" spans="2:13" x14ac:dyDescent="0.55000000000000004">
      <c r="B1489" s="163" t="str">
        <f>IF(K1489&gt;0,支出入力表!A1490,"")</f>
        <v/>
      </c>
      <c r="C1489" s="164" t="str">
        <f>IF(K1489&gt;0,支出入力表!C1490,"")</f>
        <v/>
      </c>
      <c r="D1489" s="165" t="str">
        <f>IF(K1489&gt;0,支出入力表!E1490,"")</f>
        <v/>
      </c>
      <c r="E1489" s="165" t="str">
        <f>IF(K1489&gt;0,支出入力表!F1490,"")</f>
        <v/>
      </c>
      <c r="F1489" s="164" t="str">
        <f>IF(K1489&gt;0,VLOOKUP(E1489,支出入力表!F1490:$M$2000,3,FALSE),"")</f>
        <v/>
      </c>
      <c r="G1489" s="164" t="str">
        <f>IF(K1489&gt;0,VLOOKUP(E1489,支出入力表!F1490:$M$2000,4,FALSE),"")</f>
        <v/>
      </c>
      <c r="H1489" s="166" t="str">
        <f>IF(K1489&gt;0,VLOOKUP(E1489,支出入力表!F1490:$M$2000,5,FALSE),"")</f>
        <v/>
      </c>
      <c r="I1489" s="168" t="str">
        <f t="shared" si="47"/>
        <v/>
      </c>
      <c r="K1489">
        <f t="shared" si="48"/>
        <v>0</v>
      </c>
      <c r="L1489">
        <f>IF(+支出入力表!M1490="",0,+支出入力表!M1490)</f>
        <v>0</v>
      </c>
      <c r="M1489">
        <f>IF(支出入力表!S1490="",0,支出入力表!S1490)</f>
        <v>0</v>
      </c>
    </row>
    <row r="1490" spans="2:13" x14ac:dyDescent="0.55000000000000004">
      <c r="B1490" s="163" t="str">
        <f>IF(K1490&gt;0,支出入力表!A1491,"")</f>
        <v/>
      </c>
      <c r="C1490" s="164" t="str">
        <f>IF(K1490&gt;0,支出入力表!C1491,"")</f>
        <v/>
      </c>
      <c r="D1490" s="165" t="str">
        <f>IF(K1490&gt;0,支出入力表!E1491,"")</f>
        <v/>
      </c>
      <c r="E1490" s="165" t="str">
        <f>IF(K1490&gt;0,支出入力表!F1491,"")</f>
        <v/>
      </c>
      <c r="F1490" s="164" t="str">
        <f>IF(K1490&gt;0,VLOOKUP(E1490,支出入力表!F1491:$M$2000,3,FALSE),"")</f>
        <v/>
      </c>
      <c r="G1490" s="164" t="str">
        <f>IF(K1490&gt;0,VLOOKUP(E1490,支出入力表!F1491:$M$2000,4,FALSE),"")</f>
        <v/>
      </c>
      <c r="H1490" s="166" t="str">
        <f>IF(K1490&gt;0,VLOOKUP(E1490,支出入力表!F1491:$M$2000,5,FALSE),"")</f>
        <v/>
      </c>
      <c r="I1490" s="168" t="str">
        <f t="shared" si="47"/>
        <v/>
      </c>
      <c r="K1490">
        <f t="shared" si="48"/>
        <v>0</v>
      </c>
      <c r="L1490">
        <f>IF(+支出入力表!M1491="",0,+支出入力表!M1491)</f>
        <v>0</v>
      </c>
      <c r="M1490">
        <f>IF(支出入力表!S1491="",0,支出入力表!S1491)</f>
        <v>0</v>
      </c>
    </row>
    <row r="1491" spans="2:13" x14ac:dyDescent="0.55000000000000004">
      <c r="B1491" s="163" t="str">
        <f>IF(K1491&gt;0,支出入力表!A1492,"")</f>
        <v/>
      </c>
      <c r="C1491" s="164" t="str">
        <f>IF(K1491&gt;0,支出入力表!C1492,"")</f>
        <v/>
      </c>
      <c r="D1491" s="165" t="str">
        <f>IF(K1491&gt;0,支出入力表!E1492,"")</f>
        <v/>
      </c>
      <c r="E1491" s="165" t="str">
        <f>IF(K1491&gt;0,支出入力表!F1492,"")</f>
        <v/>
      </c>
      <c r="F1491" s="164" t="str">
        <f>IF(K1491&gt;0,VLOOKUP(E1491,支出入力表!F1492:$M$2000,3,FALSE),"")</f>
        <v/>
      </c>
      <c r="G1491" s="164" t="str">
        <f>IF(K1491&gt;0,VLOOKUP(E1491,支出入力表!F1492:$M$2000,4,FALSE),"")</f>
        <v/>
      </c>
      <c r="H1491" s="166" t="str">
        <f>IF(K1491&gt;0,VLOOKUP(E1491,支出入力表!F1492:$M$2000,5,FALSE),"")</f>
        <v/>
      </c>
      <c r="I1491" s="168" t="str">
        <f t="shared" si="47"/>
        <v/>
      </c>
      <c r="K1491">
        <f t="shared" si="48"/>
        <v>0</v>
      </c>
      <c r="L1491">
        <f>IF(+支出入力表!M1492="",0,+支出入力表!M1492)</f>
        <v>0</v>
      </c>
      <c r="M1491">
        <f>IF(支出入力表!S1492="",0,支出入力表!S1492)</f>
        <v>0</v>
      </c>
    </row>
    <row r="1492" spans="2:13" x14ac:dyDescent="0.55000000000000004">
      <c r="B1492" s="163" t="str">
        <f>IF(K1492&gt;0,支出入力表!A1493,"")</f>
        <v/>
      </c>
      <c r="C1492" s="164" t="str">
        <f>IF(K1492&gt;0,支出入力表!C1493,"")</f>
        <v/>
      </c>
      <c r="D1492" s="165" t="str">
        <f>IF(K1492&gt;0,支出入力表!E1493,"")</f>
        <v/>
      </c>
      <c r="E1492" s="165" t="str">
        <f>IF(K1492&gt;0,支出入力表!F1493,"")</f>
        <v/>
      </c>
      <c r="F1492" s="164" t="str">
        <f>IF(K1492&gt;0,VLOOKUP(E1492,支出入力表!F1493:$M$2000,3,FALSE),"")</f>
        <v/>
      </c>
      <c r="G1492" s="164" t="str">
        <f>IF(K1492&gt;0,VLOOKUP(E1492,支出入力表!F1493:$M$2000,4,FALSE),"")</f>
        <v/>
      </c>
      <c r="H1492" s="166" t="str">
        <f>IF(K1492&gt;0,VLOOKUP(E1492,支出入力表!F1493:$M$2000,5,FALSE),"")</f>
        <v/>
      </c>
      <c r="I1492" s="168" t="str">
        <f t="shared" si="47"/>
        <v/>
      </c>
      <c r="K1492">
        <f t="shared" si="48"/>
        <v>0</v>
      </c>
      <c r="L1492">
        <f>IF(+支出入力表!M1493="",0,+支出入力表!M1493)</f>
        <v>0</v>
      </c>
      <c r="M1492">
        <f>IF(支出入力表!S1493="",0,支出入力表!S1493)</f>
        <v>0</v>
      </c>
    </row>
    <row r="1493" spans="2:13" x14ac:dyDescent="0.55000000000000004">
      <c r="B1493" s="163" t="str">
        <f>IF(K1493&gt;0,支出入力表!A1494,"")</f>
        <v/>
      </c>
      <c r="C1493" s="164" t="str">
        <f>IF(K1493&gt;0,支出入力表!C1494,"")</f>
        <v/>
      </c>
      <c r="D1493" s="165" t="str">
        <f>IF(K1493&gt;0,支出入力表!E1494,"")</f>
        <v/>
      </c>
      <c r="E1493" s="165" t="str">
        <f>IF(K1493&gt;0,支出入力表!F1494,"")</f>
        <v/>
      </c>
      <c r="F1493" s="164" t="str">
        <f>IF(K1493&gt;0,VLOOKUP(E1493,支出入力表!F1494:$M$2000,3,FALSE),"")</f>
        <v/>
      </c>
      <c r="G1493" s="164" t="str">
        <f>IF(K1493&gt;0,VLOOKUP(E1493,支出入力表!F1494:$M$2000,4,FALSE),"")</f>
        <v/>
      </c>
      <c r="H1493" s="166" t="str">
        <f>IF(K1493&gt;0,VLOOKUP(E1493,支出入力表!F1494:$M$2000,5,FALSE),"")</f>
        <v/>
      </c>
      <c r="I1493" s="168" t="str">
        <f t="shared" si="47"/>
        <v/>
      </c>
      <c r="K1493">
        <f t="shared" si="48"/>
        <v>0</v>
      </c>
      <c r="L1493">
        <f>IF(+支出入力表!M1494="",0,+支出入力表!M1494)</f>
        <v>0</v>
      </c>
      <c r="M1493">
        <f>IF(支出入力表!S1494="",0,支出入力表!S1494)</f>
        <v>0</v>
      </c>
    </row>
    <row r="1494" spans="2:13" x14ac:dyDescent="0.55000000000000004">
      <c r="B1494" s="163" t="str">
        <f>IF(K1494&gt;0,支出入力表!A1495,"")</f>
        <v/>
      </c>
      <c r="C1494" s="164" t="str">
        <f>IF(K1494&gt;0,支出入力表!C1495,"")</f>
        <v/>
      </c>
      <c r="D1494" s="165" t="str">
        <f>IF(K1494&gt;0,支出入力表!E1495,"")</f>
        <v/>
      </c>
      <c r="E1494" s="165" t="str">
        <f>IF(K1494&gt;0,支出入力表!F1495,"")</f>
        <v/>
      </c>
      <c r="F1494" s="164" t="str">
        <f>IF(K1494&gt;0,VLOOKUP(E1494,支出入力表!F1495:$M$2000,3,FALSE),"")</f>
        <v/>
      </c>
      <c r="G1494" s="164" t="str">
        <f>IF(K1494&gt;0,VLOOKUP(E1494,支出入力表!F1495:$M$2000,4,FALSE),"")</f>
        <v/>
      </c>
      <c r="H1494" s="166" t="str">
        <f>IF(K1494&gt;0,VLOOKUP(E1494,支出入力表!F1495:$M$2000,5,FALSE),"")</f>
        <v/>
      </c>
      <c r="I1494" s="168" t="str">
        <f t="shared" si="47"/>
        <v/>
      </c>
      <c r="K1494">
        <f t="shared" si="48"/>
        <v>0</v>
      </c>
      <c r="L1494">
        <f>IF(+支出入力表!M1495="",0,+支出入力表!M1495)</f>
        <v>0</v>
      </c>
      <c r="M1494">
        <f>IF(支出入力表!S1495="",0,支出入力表!S1495)</f>
        <v>0</v>
      </c>
    </row>
    <row r="1495" spans="2:13" x14ac:dyDescent="0.55000000000000004">
      <c r="B1495" s="163" t="str">
        <f>IF(K1495&gt;0,支出入力表!A1496,"")</f>
        <v/>
      </c>
      <c r="C1495" s="164" t="str">
        <f>IF(K1495&gt;0,支出入力表!C1496,"")</f>
        <v/>
      </c>
      <c r="D1495" s="165" t="str">
        <f>IF(K1495&gt;0,支出入力表!E1496,"")</f>
        <v/>
      </c>
      <c r="E1495" s="165" t="str">
        <f>IF(K1495&gt;0,支出入力表!F1496,"")</f>
        <v/>
      </c>
      <c r="F1495" s="164" t="str">
        <f>IF(K1495&gt;0,VLOOKUP(E1495,支出入力表!F1496:$M$2000,3,FALSE),"")</f>
        <v/>
      </c>
      <c r="G1495" s="164" t="str">
        <f>IF(K1495&gt;0,VLOOKUP(E1495,支出入力表!F1496:$M$2000,4,FALSE),"")</f>
        <v/>
      </c>
      <c r="H1495" s="166" t="str">
        <f>IF(K1495&gt;0,VLOOKUP(E1495,支出入力表!F1496:$M$2000,5,FALSE),"")</f>
        <v/>
      </c>
      <c r="I1495" s="168" t="str">
        <f t="shared" si="47"/>
        <v/>
      </c>
      <c r="K1495">
        <f t="shared" si="48"/>
        <v>0</v>
      </c>
      <c r="L1495">
        <f>IF(+支出入力表!M1496="",0,+支出入力表!M1496)</f>
        <v>0</v>
      </c>
      <c r="M1495">
        <f>IF(支出入力表!S1496="",0,支出入力表!S1496)</f>
        <v>0</v>
      </c>
    </row>
    <row r="1496" spans="2:13" x14ac:dyDescent="0.55000000000000004">
      <c r="B1496" s="163" t="str">
        <f>IF(K1496&gt;0,支出入力表!A1497,"")</f>
        <v/>
      </c>
      <c r="C1496" s="164" t="str">
        <f>IF(K1496&gt;0,支出入力表!C1497,"")</f>
        <v/>
      </c>
      <c r="D1496" s="165" t="str">
        <f>IF(K1496&gt;0,支出入力表!E1497,"")</f>
        <v/>
      </c>
      <c r="E1496" s="165" t="str">
        <f>IF(K1496&gt;0,支出入力表!F1497,"")</f>
        <v/>
      </c>
      <c r="F1496" s="164" t="str">
        <f>IF(K1496&gt;0,VLOOKUP(E1496,支出入力表!F1497:$M$2000,3,FALSE),"")</f>
        <v/>
      </c>
      <c r="G1496" s="164" t="str">
        <f>IF(K1496&gt;0,VLOOKUP(E1496,支出入力表!F1497:$M$2000,4,FALSE),"")</f>
        <v/>
      </c>
      <c r="H1496" s="166" t="str">
        <f>IF(K1496&gt;0,VLOOKUP(E1496,支出入力表!F1497:$M$2000,5,FALSE),"")</f>
        <v/>
      </c>
      <c r="I1496" s="168" t="str">
        <f t="shared" si="47"/>
        <v/>
      </c>
      <c r="K1496">
        <f t="shared" si="48"/>
        <v>0</v>
      </c>
      <c r="L1496">
        <f>IF(+支出入力表!M1497="",0,+支出入力表!M1497)</f>
        <v>0</v>
      </c>
      <c r="M1496">
        <f>IF(支出入力表!S1497="",0,支出入力表!S1497)</f>
        <v>0</v>
      </c>
    </row>
    <row r="1497" spans="2:13" x14ac:dyDescent="0.55000000000000004">
      <c r="B1497" s="163" t="str">
        <f>IF(K1497&gt;0,支出入力表!A1498,"")</f>
        <v/>
      </c>
      <c r="C1497" s="164" t="str">
        <f>IF(K1497&gt;0,支出入力表!C1498,"")</f>
        <v/>
      </c>
      <c r="D1497" s="165" t="str">
        <f>IF(K1497&gt;0,支出入力表!E1498,"")</f>
        <v/>
      </c>
      <c r="E1497" s="165" t="str">
        <f>IF(K1497&gt;0,支出入力表!F1498,"")</f>
        <v/>
      </c>
      <c r="F1497" s="164" t="str">
        <f>IF(K1497&gt;0,VLOOKUP(E1497,支出入力表!F1498:$M$2000,3,FALSE),"")</f>
        <v/>
      </c>
      <c r="G1497" s="164" t="str">
        <f>IF(K1497&gt;0,VLOOKUP(E1497,支出入力表!F1498:$M$2000,4,FALSE),"")</f>
        <v/>
      </c>
      <c r="H1497" s="166" t="str">
        <f>IF(K1497&gt;0,VLOOKUP(E1497,支出入力表!F1498:$M$2000,5,FALSE),"")</f>
        <v/>
      </c>
      <c r="I1497" s="168" t="str">
        <f t="shared" si="47"/>
        <v/>
      </c>
      <c r="K1497">
        <f t="shared" si="48"/>
        <v>0</v>
      </c>
      <c r="L1497">
        <f>IF(+支出入力表!M1498="",0,+支出入力表!M1498)</f>
        <v>0</v>
      </c>
      <c r="M1497">
        <f>IF(支出入力表!S1498="",0,支出入力表!S1498)</f>
        <v>0</v>
      </c>
    </row>
    <row r="1498" spans="2:13" x14ac:dyDescent="0.55000000000000004">
      <c r="B1498" s="163" t="str">
        <f>IF(K1498&gt;0,支出入力表!A1499,"")</f>
        <v/>
      </c>
      <c r="C1498" s="164" t="str">
        <f>IF(K1498&gt;0,支出入力表!C1499,"")</f>
        <v/>
      </c>
      <c r="D1498" s="165" t="str">
        <f>IF(K1498&gt;0,支出入力表!E1499,"")</f>
        <v/>
      </c>
      <c r="E1498" s="165" t="str">
        <f>IF(K1498&gt;0,支出入力表!F1499,"")</f>
        <v/>
      </c>
      <c r="F1498" s="164" t="str">
        <f>IF(K1498&gt;0,VLOOKUP(E1498,支出入力表!F1499:$M$2000,3,FALSE),"")</f>
        <v/>
      </c>
      <c r="G1498" s="164" t="str">
        <f>IF(K1498&gt;0,VLOOKUP(E1498,支出入力表!F1499:$M$2000,4,FALSE),"")</f>
        <v/>
      </c>
      <c r="H1498" s="166" t="str">
        <f>IF(K1498&gt;0,VLOOKUP(E1498,支出入力表!F1499:$M$2000,5,FALSE),"")</f>
        <v/>
      </c>
      <c r="I1498" s="168" t="str">
        <f t="shared" si="47"/>
        <v/>
      </c>
      <c r="K1498">
        <f t="shared" si="48"/>
        <v>0</v>
      </c>
      <c r="L1498">
        <f>IF(+支出入力表!M1499="",0,+支出入力表!M1499)</f>
        <v>0</v>
      </c>
      <c r="M1498">
        <f>IF(支出入力表!S1499="",0,支出入力表!S1499)</f>
        <v>0</v>
      </c>
    </row>
    <row r="1499" spans="2:13" x14ac:dyDescent="0.55000000000000004">
      <c r="B1499" s="163" t="str">
        <f>IF(K1499&gt;0,支出入力表!A1500,"")</f>
        <v/>
      </c>
      <c r="C1499" s="164" t="str">
        <f>IF(K1499&gt;0,支出入力表!C1500,"")</f>
        <v/>
      </c>
      <c r="D1499" s="165" t="str">
        <f>IF(K1499&gt;0,支出入力表!E1500,"")</f>
        <v/>
      </c>
      <c r="E1499" s="165" t="str">
        <f>IF(K1499&gt;0,支出入力表!F1500,"")</f>
        <v/>
      </c>
      <c r="F1499" s="164" t="str">
        <f>IF(K1499&gt;0,VLOOKUP(E1499,支出入力表!F1500:$M$2000,3,FALSE),"")</f>
        <v/>
      </c>
      <c r="G1499" s="164" t="str">
        <f>IF(K1499&gt;0,VLOOKUP(E1499,支出入力表!F1500:$M$2000,4,FALSE),"")</f>
        <v/>
      </c>
      <c r="H1499" s="166" t="str">
        <f>IF(K1499&gt;0,VLOOKUP(E1499,支出入力表!F1500:$M$2000,5,FALSE),"")</f>
        <v/>
      </c>
      <c r="I1499" s="168" t="str">
        <f t="shared" si="47"/>
        <v/>
      </c>
      <c r="K1499">
        <f t="shared" si="48"/>
        <v>0</v>
      </c>
      <c r="L1499">
        <f>IF(+支出入力表!M1500="",0,+支出入力表!M1500)</f>
        <v>0</v>
      </c>
      <c r="M1499">
        <f>IF(支出入力表!S1500="",0,支出入力表!S1500)</f>
        <v>0</v>
      </c>
    </row>
    <row r="1500" spans="2:13" x14ac:dyDescent="0.55000000000000004">
      <c r="B1500" s="163" t="str">
        <f>IF(K1500&gt;0,支出入力表!A1501,"")</f>
        <v/>
      </c>
      <c r="C1500" s="164" t="str">
        <f>IF(K1500&gt;0,支出入力表!C1501,"")</f>
        <v/>
      </c>
      <c r="D1500" s="165" t="str">
        <f>IF(K1500&gt;0,支出入力表!E1501,"")</f>
        <v/>
      </c>
      <c r="E1500" s="165" t="str">
        <f>IF(K1500&gt;0,支出入力表!F1501,"")</f>
        <v/>
      </c>
      <c r="F1500" s="164" t="str">
        <f>IF(K1500&gt;0,VLOOKUP(E1500,支出入力表!F1501:$M$2000,3,FALSE),"")</f>
        <v/>
      </c>
      <c r="G1500" s="164" t="str">
        <f>IF(K1500&gt;0,VLOOKUP(E1500,支出入力表!F1501:$M$2000,4,FALSE),"")</f>
        <v/>
      </c>
      <c r="H1500" s="166" t="str">
        <f>IF(K1500&gt;0,VLOOKUP(E1500,支出入力表!F1501:$M$2000,5,FALSE),"")</f>
        <v/>
      </c>
      <c r="I1500" s="168" t="str">
        <f t="shared" si="47"/>
        <v/>
      </c>
      <c r="K1500">
        <f t="shared" si="48"/>
        <v>0</v>
      </c>
      <c r="L1500">
        <f>IF(+支出入力表!M1501="",0,+支出入力表!M1501)</f>
        <v>0</v>
      </c>
      <c r="M1500">
        <f>IF(支出入力表!S1501="",0,支出入力表!S1501)</f>
        <v>0</v>
      </c>
    </row>
    <row r="1501" spans="2:13" x14ac:dyDescent="0.55000000000000004">
      <c r="B1501" s="163" t="str">
        <f>IF(K1501&gt;0,支出入力表!A1502,"")</f>
        <v/>
      </c>
      <c r="C1501" s="164" t="str">
        <f>IF(K1501&gt;0,支出入力表!C1502,"")</f>
        <v/>
      </c>
      <c r="D1501" s="165" t="str">
        <f>IF(K1501&gt;0,支出入力表!E1502,"")</f>
        <v/>
      </c>
      <c r="E1501" s="165" t="str">
        <f>IF(K1501&gt;0,支出入力表!F1502,"")</f>
        <v/>
      </c>
      <c r="F1501" s="164" t="str">
        <f>IF(K1501&gt;0,VLOOKUP(E1501,支出入力表!F1502:$M$2000,3,FALSE),"")</f>
        <v/>
      </c>
      <c r="G1501" s="164" t="str">
        <f>IF(K1501&gt;0,VLOOKUP(E1501,支出入力表!F1502:$M$2000,4,FALSE),"")</f>
        <v/>
      </c>
      <c r="H1501" s="166" t="str">
        <f>IF(K1501&gt;0,VLOOKUP(E1501,支出入力表!F1502:$M$2000,5,FALSE),"")</f>
        <v/>
      </c>
      <c r="I1501" s="168" t="str">
        <f t="shared" si="47"/>
        <v/>
      </c>
      <c r="K1501">
        <f t="shared" si="48"/>
        <v>0</v>
      </c>
      <c r="L1501">
        <f>IF(+支出入力表!M1502="",0,+支出入力表!M1502)</f>
        <v>0</v>
      </c>
      <c r="M1501">
        <f>IF(支出入力表!S1502="",0,支出入力表!S1502)</f>
        <v>0</v>
      </c>
    </row>
    <row r="1502" spans="2:13" x14ac:dyDescent="0.55000000000000004">
      <c r="B1502" s="163" t="str">
        <f>IF(K1502&gt;0,支出入力表!A1503,"")</f>
        <v/>
      </c>
      <c r="C1502" s="164" t="str">
        <f>IF(K1502&gt;0,支出入力表!C1503,"")</f>
        <v/>
      </c>
      <c r="D1502" s="165" t="str">
        <f>IF(K1502&gt;0,支出入力表!E1503,"")</f>
        <v/>
      </c>
      <c r="E1502" s="165" t="str">
        <f>IF(K1502&gt;0,支出入力表!F1503,"")</f>
        <v/>
      </c>
      <c r="F1502" s="164" t="str">
        <f>IF(K1502&gt;0,VLOOKUP(E1502,支出入力表!F1503:$M$2000,3,FALSE),"")</f>
        <v/>
      </c>
      <c r="G1502" s="164" t="str">
        <f>IF(K1502&gt;0,VLOOKUP(E1502,支出入力表!F1503:$M$2000,4,FALSE),"")</f>
        <v/>
      </c>
      <c r="H1502" s="166" t="str">
        <f>IF(K1502&gt;0,VLOOKUP(E1502,支出入力表!F1503:$M$2000,5,FALSE),"")</f>
        <v/>
      </c>
      <c r="I1502" s="168" t="str">
        <f t="shared" si="47"/>
        <v/>
      </c>
      <c r="K1502">
        <f t="shared" si="48"/>
        <v>0</v>
      </c>
      <c r="L1502">
        <f>IF(+支出入力表!M1503="",0,+支出入力表!M1503)</f>
        <v>0</v>
      </c>
      <c r="M1502">
        <f>IF(支出入力表!S1503="",0,支出入力表!S1503)</f>
        <v>0</v>
      </c>
    </row>
    <row r="1503" spans="2:13" x14ac:dyDescent="0.55000000000000004">
      <c r="B1503" s="163" t="str">
        <f>IF(K1503&gt;0,支出入力表!A1504,"")</f>
        <v/>
      </c>
      <c r="C1503" s="164" t="str">
        <f>IF(K1503&gt;0,支出入力表!C1504,"")</f>
        <v/>
      </c>
      <c r="D1503" s="165" t="str">
        <f>IF(K1503&gt;0,支出入力表!E1504,"")</f>
        <v/>
      </c>
      <c r="E1503" s="165" t="str">
        <f>IF(K1503&gt;0,支出入力表!F1504,"")</f>
        <v/>
      </c>
      <c r="F1503" s="164" t="str">
        <f>IF(K1503&gt;0,VLOOKUP(E1503,支出入力表!F1504:$M$2000,3,FALSE),"")</f>
        <v/>
      </c>
      <c r="G1503" s="164" t="str">
        <f>IF(K1503&gt;0,VLOOKUP(E1503,支出入力表!F1504:$M$2000,4,FALSE),"")</f>
        <v/>
      </c>
      <c r="H1503" s="166" t="str">
        <f>IF(K1503&gt;0,VLOOKUP(E1503,支出入力表!F1504:$M$2000,5,FALSE),"")</f>
        <v/>
      </c>
      <c r="I1503" s="168" t="str">
        <f t="shared" si="47"/>
        <v/>
      </c>
      <c r="K1503">
        <f t="shared" si="48"/>
        <v>0</v>
      </c>
      <c r="L1503">
        <f>IF(+支出入力表!M1504="",0,+支出入力表!M1504)</f>
        <v>0</v>
      </c>
      <c r="M1503">
        <f>IF(支出入力表!S1504="",0,支出入力表!S1504)</f>
        <v>0</v>
      </c>
    </row>
    <row r="1504" spans="2:13" x14ac:dyDescent="0.55000000000000004">
      <c r="B1504" s="163" t="str">
        <f>IF(K1504&gt;0,支出入力表!A1505,"")</f>
        <v/>
      </c>
      <c r="C1504" s="164" t="str">
        <f>IF(K1504&gt;0,支出入力表!C1505,"")</f>
        <v/>
      </c>
      <c r="D1504" s="165" t="str">
        <f>IF(K1504&gt;0,支出入力表!E1505,"")</f>
        <v/>
      </c>
      <c r="E1504" s="165" t="str">
        <f>IF(K1504&gt;0,支出入力表!F1505,"")</f>
        <v/>
      </c>
      <c r="F1504" s="164" t="str">
        <f>IF(K1504&gt;0,VLOOKUP(E1504,支出入力表!F1505:$M$2000,3,FALSE),"")</f>
        <v/>
      </c>
      <c r="G1504" s="164" t="str">
        <f>IF(K1504&gt;0,VLOOKUP(E1504,支出入力表!F1505:$M$2000,4,FALSE),"")</f>
        <v/>
      </c>
      <c r="H1504" s="166" t="str">
        <f>IF(K1504&gt;0,VLOOKUP(E1504,支出入力表!F1505:$M$2000,5,FALSE),"")</f>
        <v/>
      </c>
      <c r="I1504" s="168" t="str">
        <f t="shared" si="47"/>
        <v/>
      </c>
      <c r="K1504">
        <f t="shared" si="48"/>
        <v>0</v>
      </c>
      <c r="L1504">
        <f>IF(+支出入力表!M1505="",0,+支出入力表!M1505)</f>
        <v>0</v>
      </c>
      <c r="M1504">
        <f>IF(支出入力表!S1505="",0,支出入力表!S1505)</f>
        <v>0</v>
      </c>
    </row>
    <row r="1505" spans="2:13" x14ac:dyDescent="0.55000000000000004">
      <c r="B1505" s="163" t="str">
        <f>IF(K1505&gt;0,支出入力表!A1506,"")</f>
        <v/>
      </c>
      <c r="C1505" s="164" t="str">
        <f>IF(K1505&gt;0,支出入力表!C1506,"")</f>
        <v/>
      </c>
      <c r="D1505" s="165" t="str">
        <f>IF(K1505&gt;0,支出入力表!E1506,"")</f>
        <v/>
      </c>
      <c r="E1505" s="165" t="str">
        <f>IF(K1505&gt;0,支出入力表!F1506,"")</f>
        <v/>
      </c>
      <c r="F1505" s="164" t="str">
        <f>IF(K1505&gt;0,VLOOKUP(E1505,支出入力表!F1506:$M$2000,3,FALSE),"")</f>
        <v/>
      </c>
      <c r="G1505" s="164" t="str">
        <f>IF(K1505&gt;0,VLOOKUP(E1505,支出入力表!F1506:$M$2000,4,FALSE),"")</f>
        <v/>
      </c>
      <c r="H1505" s="166" t="str">
        <f>IF(K1505&gt;0,VLOOKUP(E1505,支出入力表!F1506:$M$2000,5,FALSE),"")</f>
        <v/>
      </c>
      <c r="I1505" s="168" t="str">
        <f t="shared" si="47"/>
        <v/>
      </c>
      <c r="K1505">
        <f t="shared" si="48"/>
        <v>0</v>
      </c>
      <c r="L1505">
        <f>IF(+支出入力表!M1506="",0,+支出入力表!M1506)</f>
        <v>0</v>
      </c>
      <c r="M1505">
        <f>IF(支出入力表!S1506="",0,支出入力表!S1506)</f>
        <v>0</v>
      </c>
    </row>
    <row r="1506" spans="2:13" x14ac:dyDescent="0.55000000000000004">
      <c r="B1506" s="163" t="str">
        <f>IF(K1506&gt;0,支出入力表!A1507,"")</f>
        <v/>
      </c>
      <c r="C1506" s="164" t="str">
        <f>IF(K1506&gt;0,支出入力表!C1507,"")</f>
        <v/>
      </c>
      <c r="D1506" s="165" t="str">
        <f>IF(K1506&gt;0,支出入力表!E1507,"")</f>
        <v/>
      </c>
      <c r="E1506" s="165" t="str">
        <f>IF(K1506&gt;0,支出入力表!F1507,"")</f>
        <v/>
      </c>
      <c r="F1506" s="164" t="str">
        <f>IF(K1506&gt;0,VLOOKUP(E1506,支出入力表!F1507:$M$2000,3,FALSE),"")</f>
        <v/>
      </c>
      <c r="G1506" s="164" t="str">
        <f>IF(K1506&gt;0,VLOOKUP(E1506,支出入力表!F1507:$M$2000,4,FALSE),"")</f>
        <v/>
      </c>
      <c r="H1506" s="166" t="str">
        <f>IF(K1506&gt;0,VLOOKUP(E1506,支出入力表!F1507:$M$2000,5,FALSE),"")</f>
        <v/>
      </c>
      <c r="I1506" s="168" t="str">
        <f t="shared" si="47"/>
        <v/>
      </c>
      <c r="K1506">
        <f t="shared" si="48"/>
        <v>0</v>
      </c>
      <c r="L1506">
        <f>IF(+支出入力表!M1507="",0,+支出入力表!M1507)</f>
        <v>0</v>
      </c>
      <c r="M1506">
        <f>IF(支出入力表!S1507="",0,支出入力表!S1507)</f>
        <v>0</v>
      </c>
    </row>
    <row r="1507" spans="2:13" x14ac:dyDescent="0.55000000000000004">
      <c r="B1507" s="163" t="str">
        <f>IF(K1507&gt;0,支出入力表!A1508,"")</f>
        <v/>
      </c>
      <c r="C1507" s="164" t="str">
        <f>IF(K1507&gt;0,支出入力表!C1508,"")</f>
        <v/>
      </c>
      <c r="D1507" s="165" t="str">
        <f>IF(K1507&gt;0,支出入力表!E1508,"")</f>
        <v/>
      </c>
      <c r="E1507" s="165" t="str">
        <f>IF(K1507&gt;0,支出入力表!F1508,"")</f>
        <v/>
      </c>
      <c r="F1507" s="164" t="str">
        <f>IF(K1507&gt;0,VLOOKUP(E1507,支出入力表!F1508:$M$2000,3,FALSE),"")</f>
        <v/>
      </c>
      <c r="G1507" s="164" t="str">
        <f>IF(K1507&gt;0,VLOOKUP(E1507,支出入力表!F1508:$M$2000,4,FALSE),"")</f>
        <v/>
      </c>
      <c r="H1507" s="166" t="str">
        <f>IF(K1507&gt;0,VLOOKUP(E1507,支出入力表!F1508:$M$2000,5,FALSE),"")</f>
        <v/>
      </c>
      <c r="I1507" s="168" t="str">
        <f t="shared" si="47"/>
        <v/>
      </c>
      <c r="K1507">
        <f t="shared" si="48"/>
        <v>0</v>
      </c>
      <c r="L1507">
        <f>IF(+支出入力表!M1508="",0,+支出入力表!M1508)</f>
        <v>0</v>
      </c>
      <c r="M1507">
        <f>IF(支出入力表!S1508="",0,支出入力表!S1508)</f>
        <v>0</v>
      </c>
    </row>
    <row r="1508" spans="2:13" x14ac:dyDescent="0.55000000000000004">
      <c r="B1508" s="163" t="str">
        <f>IF(K1508&gt;0,支出入力表!A1509,"")</f>
        <v/>
      </c>
      <c r="C1508" s="164" t="str">
        <f>IF(K1508&gt;0,支出入力表!C1509,"")</f>
        <v/>
      </c>
      <c r="D1508" s="165" t="str">
        <f>IF(K1508&gt;0,支出入力表!E1509,"")</f>
        <v/>
      </c>
      <c r="E1508" s="165" t="str">
        <f>IF(K1508&gt;0,支出入力表!F1509,"")</f>
        <v/>
      </c>
      <c r="F1508" s="164" t="str">
        <f>IF(K1508&gt;0,VLOOKUP(E1508,支出入力表!F1509:$M$2000,3,FALSE),"")</f>
        <v/>
      </c>
      <c r="G1508" s="164" t="str">
        <f>IF(K1508&gt;0,VLOOKUP(E1508,支出入力表!F1509:$M$2000,4,FALSE),"")</f>
        <v/>
      </c>
      <c r="H1508" s="166" t="str">
        <f>IF(K1508&gt;0,VLOOKUP(E1508,支出入力表!F1509:$M$2000,5,FALSE),"")</f>
        <v/>
      </c>
      <c r="I1508" s="168" t="str">
        <f t="shared" si="47"/>
        <v/>
      </c>
      <c r="K1508">
        <f t="shared" si="48"/>
        <v>0</v>
      </c>
      <c r="L1508">
        <f>IF(+支出入力表!M1509="",0,+支出入力表!M1509)</f>
        <v>0</v>
      </c>
      <c r="M1508">
        <f>IF(支出入力表!S1509="",0,支出入力表!S1509)</f>
        <v>0</v>
      </c>
    </row>
    <row r="1509" spans="2:13" x14ac:dyDescent="0.55000000000000004">
      <c r="B1509" s="163" t="str">
        <f>IF(K1509&gt;0,支出入力表!A1510,"")</f>
        <v/>
      </c>
      <c r="C1509" s="164" t="str">
        <f>IF(K1509&gt;0,支出入力表!C1510,"")</f>
        <v/>
      </c>
      <c r="D1509" s="165" t="str">
        <f>IF(K1509&gt;0,支出入力表!E1510,"")</f>
        <v/>
      </c>
      <c r="E1509" s="165" t="str">
        <f>IF(K1509&gt;0,支出入力表!F1510,"")</f>
        <v/>
      </c>
      <c r="F1509" s="164" t="str">
        <f>IF(K1509&gt;0,VLOOKUP(E1509,支出入力表!F1510:$M$2000,3,FALSE),"")</f>
        <v/>
      </c>
      <c r="G1509" s="164" t="str">
        <f>IF(K1509&gt;0,VLOOKUP(E1509,支出入力表!F1510:$M$2000,4,FALSE),"")</f>
        <v/>
      </c>
      <c r="H1509" s="166" t="str">
        <f>IF(K1509&gt;0,VLOOKUP(E1509,支出入力表!F1510:$M$2000,5,FALSE),"")</f>
        <v/>
      </c>
      <c r="I1509" s="168" t="str">
        <f t="shared" si="47"/>
        <v/>
      </c>
      <c r="K1509">
        <f t="shared" si="48"/>
        <v>0</v>
      </c>
      <c r="L1509">
        <f>IF(+支出入力表!M1510="",0,+支出入力表!M1510)</f>
        <v>0</v>
      </c>
      <c r="M1509">
        <f>IF(支出入力表!S1510="",0,支出入力表!S1510)</f>
        <v>0</v>
      </c>
    </row>
    <row r="1510" spans="2:13" x14ac:dyDescent="0.55000000000000004">
      <c r="B1510" s="163" t="str">
        <f>IF(K1510&gt;0,支出入力表!A1511,"")</f>
        <v/>
      </c>
      <c r="C1510" s="164" t="str">
        <f>IF(K1510&gt;0,支出入力表!C1511,"")</f>
        <v/>
      </c>
      <c r="D1510" s="165" t="str">
        <f>IF(K1510&gt;0,支出入力表!E1511,"")</f>
        <v/>
      </c>
      <c r="E1510" s="165" t="str">
        <f>IF(K1510&gt;0,支出入力表!F1511,"")</f>
        <v/>
      </c>
      <c r="F1510" s="164" t="str">
        <f>IF(K1510&gt;0,VLOOKUP(E1510,支出入力表!F1511:$M$2000,3,FALSE),"")</f>
        <v/>
      </c>
      <c r="G1510" s="164" t="str">
        <f>IF(K1510&gt;0,VLOOKUP(E1510,支出入力表!F1511:$M$2000,4,FALSE),"")</f>
        <v/>
      </c>
      <c r="H1510" s="166" t="str">
        <f>IF(K1510&gt;0,VLOOKUP(E1510,支出入力表!F1511:$M$2000,5,FALSE),"")</f>
        <v/>
      </c>
      <c r="I1510" s="168" t="str">
        <f t="shared" si="47"/>
        <v/>
      </c>
      <c r="K1510">
        <f t="shared" si="48"/>
        <v>0</v>
      </c>
      <c r="L1510">
        <f>IF(+支出入力表!M1511="",0,+支出入力表!M1511)</f>
        <v>0</v>
      </c>
      <c r="M1510">
        <f>IF(支出入力表!S1511="",0,支出入力表!S1511)</f>
        <v>0</v>
      </c>
    </row>
    <row r="1511" spans="2:13" x14ac:dyDescent="0.55000000000000004">
      <c r="B1511" s="163" t="str">
        <f>IF(K1511&gt;0,支出入力表!A1512,"")</f>
        <v/>
      </c>
      <c r="C1511" s="164" t="str">
        <f>IF(K1511&gt;0,支出入力表!C1512,"")</f>
        <v/>
      </c>
      <c r="D1511" s="165" t="str">
        <f>IF(K1511&gt;0,支出入力表!E1512,"")</f>
        <v/>
      </c>
      <c r="E1511" s="165" t="str">
        <f>IF(K1511&gt;0,支出入力表!F1512,"")</f>
        <v/>
      </c>
      <c r="F1511" s="164" t="str">
        <f>IF(K1511&gt;0,VLOOKUP(E1511,支出入力表!F1512:$M$2000,3,FALSE),"")</f>
        <v/>
      </c>
      <c r="G1511" s="164" t="str">
        <f>IF(K1511&gt;0,VLOOKUP(E1511,支出入力表!F1512:$M$2000,4,FALSE),"")</f>
        <v/>
      </c>
      <c r="H1511" s="166" t="str">
        <f>IF(K1511&gt;0,VLOOKUP(E1511,支出入力表!F1512:$M$2000,5,FALSE),"")</f>
        <v/>
      </c>
      <c r="I1511" s="168" t="str">
        <f t="shared" si="47"/>
        <v/>
      </c>
      <c r="K1511">
        <f t="shared" si="48"/>
        <v>0</v>
      </c>
      <c r="L1511">
        <f>IF(+支出入力表!M1512="",0,+支出入力表!M1512)</f>
        <v>0</v>
      </c>
      <c r="M1511">
        <f>IF(支出入力表!S1512="",0,支出入力表!S1512)</f>
        <v>0</v>
      </c>
    </row>
    <row r="1512" spans="2:13" x14ac:dyDescent="0.55000000000000004">
      <c r="B1512" s="163" t="str">
        <f>IF(K1512&gt;0,支出入力表!A1513,"")</f>
        <v/>
      </c>
      <c r="C1512" s="164" t="str">
        <f>IF(K1512&gt;0,支出入力表!C1513,"")</f>
        <v/>
      </c>
      <c r="D1512" s="165" t="str">
        <f>IF(K1512&gt;0,支出入力表!E1513,"")</f>
        <v/>
      </c>
      <c r="E1512" s="165" t="str">
        <f>IF(K1512&gt;0,支出入力表!F1513,"")</f>
        <v/>
      </c>
      <c r="F1512" s="164" t="str">
        <f>IF(K1512&gt;0,VLOOKUP(E1512,支出入力表!F1513:$M$2000,3,FALSE),"")</f>
        <v/>
      </c>
      <c r="G1512" s="164" t="str">
        <f>IF(K1512&gt;0,VLOOKUP(E1512,支出入力表!F1513:$M$2000,4,FALSE),"")</f>
        <v/>
      </c>
      <c r="H1512" s="166" t="str">
        <f>IF(K1512&gt;0,VLOOKUP(E1512,支出入力表!F1513:$M$2000,5,FALSE),"")</f>
        <v/>
      </c>
      <c r="I1512" s="168" t="str">
        <f t="shared" si="47"/>
        <v/>
      </c>
      <c r="K1512">
        <f t="shared" si="48"/>
        <v>0</v>
      </c>
      <c r="L1512">
        <f>IF(+支出入力表!M1513="",0,+支出入力表!M1513)</f>
        <v>0</v>
      </c>
      <c r="M1512">
        <f>IF(支出入力表!S1513="",0,支出入力表!S1513)</f>
        <v>0</v>
      </c>
    </row>
    <row r="1513" spans="2:13" x14ac:dyDescent="0.55000000000000004">
      <c r="B1513" s="163" t="str">
        <f>IF(K1513&gt;0,支出入力表!A1514,"")</f>
        <v/>
      </c>
      <c r="C1513" s="164" t="str">
        <f>IF(K1513&gt;0,支出入力表!C1514,"")</f>
        <v/>
      </c>
      <c r="D1513" s="165" t="str">
        <f>IF(K1513&gt;0,支出入力表!E1514,"")</f>
        <v/>
      </c>
      <c r="E1513" s="165" t="str">
        <f>IF(K1513&gt;0,支出入力表!F1514,"")</f>
        <v/>
      </c>
      <c r="F1513" s="164" t="str">
        <f>IF(K1513&gt;0,VLOOKUP(E1513,支出入力表!F1514:$M$2000,3,FALSE),"")</f>
        <v/>
      </c>
      <c r="G1513" s="164" t="str">
        <f>IF(K1513&gt;0,VLOOKUP(E1513,支出入力表!F1514:$M$2000,4,FALSE),"")</f>
        <v/>
      </c>
      <c r="H1513" s="166" t="str">
        <f>IF(K1513&gt;0,VLOOKUP(E1513,支出入力表!F1514:$M$2000,5,FALSE),"")</f>
        <v/>
      </c>
      <c r="I1513" s="168" t="str">
        <f t="shared" si="47"/>
        <v/>
      </c>
      <c r="K1513">
        <f t="shared" si="48"/>
        <v>0</v>
      </c>
      <c r="L1513">
        <f>IF(+支出入力表!M1514="",0,+支出入力表!M1514)</f>
        <v>0</v>
      </c>
      <c r="M1513">
        <f>IF(支出入力表!S1514="",0,支出入力表!S1514)</f>
        <v>0</v>
      </c>
    </row>
    <row r="1514" spans="2:13" x14ac:dyDescent="0.55000000000000004">
      <c r="B1514" s="163" t="str">
        <f>IF(K1514&gt;0,支出入力表!A1515,"")</f>
        <v/>
      </c>
      <c r="C1514" s="164" t="str">
        <f>IF(K1514&gt;0,支出入力表!C1515,"")</f>
        <v/>
      </c>
      <c r="D1514" s="165" t="str">
        <f>IF(K1514&gt;0,支出入力表!E1515,"")</f>
        <v/>
      </c>
      <c r="E1514" s="165" t="str">
        <f>IF(K1514&gt;0,支出入力表!F1515,"")</f>
        <v/>
      </c>
      <c r="F1514" s="164" t="str">
        <f>IF(K1514&gt;0,VLOOKUP(E1514,支出入力表!F1515:$M$2000,3,FALSE),"")</f>
        <v/>
      </c>
      <c r="G1514" s="164" t="str">
        <f>IF(K1514&gt;0,VLOOKUP(E1514,支出入力表!F1515:$M$2000,4,FALSE),"")</f>
        <v/>
      </c>
      <c r="H1514" s="166" t="str">
        <f>IF(K1514&gt;0,VLOOKUP(E1514,支出入力表!F1515:$M$2000,5,FALSE),"")</f>
        <v/>
      </c>
      <c r="I1514" s="168" t="str">
        <f t="shared" si="47"/>
        <v/>
      </c>
      <c r="K1514">
        <f t="shared" si="48"/>
        <v>0</v>
      </c>
      <c r="L1514">
        <f>IF(+支出入力表!M1515="",0,+支出入力表!M1515)</f>
        <v>0</v>
      </c>
      <c r="M1514">
        <f>IF(支出入力表!S1515="",0,支出入力表!S1515)</f>
        <v>0</v>
      </c>
    </row>
    <row r="1515" spans="2:13" x14ac:dyDescent="0.55000000000000004">
      <c r="B1515" s="163" t="str">
        <f>IF(K1515&gt;0,支出入力表!A1516,"")</f>
        <v/>
      </c>
      <c r="C1515" s="164" t="str">
        <f>IF(K1515&gt;0,支出入力表!C1516,"")</f>
        <v/>
      </c>
      <c r="D1515" s="165" t="str">
        <f>IF(K1515&gt;0,支出入力表!E1516,"")</f>
        <v/>
      </c>
      <c r="E1515" s="165" t="str">
        <f>IF(K1515&gt;0,支出入力表!F1516,"")</f>
        <v/>
      </c>
      <c r="F1515" s="164" t="str">
        <f>IF(K1515&gt;0,VLOOKUP(E1515,支出入力表!F1516:$M$2000,3,FALSE),"")</f>
        <v/>
      </c>
      <c r="G1515" s="164" t="str">
        <f>IF(K1515&gt;0,VLOOKUP(E1515,支出入力表!F1516:$M$2000,4,FALSE),"")</f>
        <v/>
      </c>
      <c r="H1515" s="166" t="str">
        <f>IF(K1515&gt;0,VLOOKUP(E1515,支出入力表!F1516:$M$2000,5,FALSE),"")</f>
        <v/>
      </c>
      <c r="I1515" s="168" t="str">
        <f t="shared" si="47"/>
        <v/>
      </c>
      <c r="K1515">
        <f t="shared" si="48"/>
        <v>0</v>
      </c>
      <c r="L1515">
        <f>IF(+支出入力表!M1516="",0,+支出入力表!M1516)</f>
        <v>0</v>
      </c>
      <c r="M1515">
        <f>IF(支出入力表!S1516="",0,支出入力表!S1516)</f>
        <v>0</v>
      </c>
    </row>
    <row r="1516" spans="2:13" x14ac:dyDescent="0.55000000000000004">
      <c r="B1516" s="163" t="str">
        <f>IF(K1516&gt;0,支出入力表!A1517,"")</f>
        <v/>
      </c>
      <c r="C1516" s="164" t="str">
        <f>IF(K1516&gt;0,支出入力表!C1517,"")</f>
        <v/>
      </c>
      <c r="D1516" s="165" t="str">
        <f>IF(K1516&gt;0,支出入力表!E1517,"")</f>
        <v/>
      </c>
      <c r="E1516" s="165" t="str">
        <f>IF(K1516&gt;0,支出入力表!F1517,"")</f>
        <v/>
      </c>
      <c r="F1516" s="164" t="str">
        <f>IF(K1516&gt;0,VLOOKUP(E1516,支出入力表!F1517:$M$2000,3,FALSE),"")</f>
        <v/>
      </c>
      <c r="G1516" s="164" t="str">
        <f>IF(K1516&gt;0,VLOOKUP(E1516,支出入力表!F1517:$M$2000,4,FALSE),"")</f>
        <v/>
      </c>
      <c r="H1516" s="166" t="str">
        <f>IF(K1516&gt;0,VLOOKUP(E1516,支出入力表!F1517:$M$2000,5,FALSE),"")</f>
        <v/>
      </c>
      <c r="I1516" s="168" t="str">
        <f t="shared" si="47"/>
        <v/>
      </c>
      <c r="K1516">
        <f t="shared" si="48"/>
        <v>0</v>
      </c>
      <c r="L1516">
        <f>IF(+支出入力表!M1517="",0,+支出入力表!M1517)</f>
        <v>0</v>
      </c>
      <c r="M1516">
        <f>IF(支出入力表!S1517="",0,支出入力表!S1517)</f>
        <v>0</v>
      </c>
    </row>
    <row r="1517" spans="2:13" x14ac:dyDescent="0.55000000000000004">
      <c r="B1517" s="163" t="str">
        <f>IF(K1517&gt;0,支出入力表!A1518,"")</f>
        <v/>
      </c>
      <c r="C1517" s="164" t="str">
        <f>IF(K1517&gt;0,支出入力表!C1518,"")</f>
        <v/>
      </c>
      <c r="D1517" s="165" t="str">
        <f>IF(K1517&gt;0,支出入力表!E1518,"")</f>
        <v/>
      </c>
      <c r="E1517" s="165" t="str">
        <f>IF(K1517&gt;0,支出入力表!F1518,"")</f>
        <v/>
      </c>
      <c r="F1517" s="164" t="str">
        <f>IF(K1517&gt;0,VLOOKUP(E1517,支出入力表!F1518:$M$2000,3,FALSE),"")</f>
        <v/>
      </c>
      <c r="G1517" s="164" t="str">
        <f>IF(K1517&gt;0,VLOOKUP(E1517,支出入力表!F1518:$M$2000,4,FALSE),"")</f>
        <v/>
      </c>
      <c r="H1517" s="166" t="str">
        <f>IF(K1517&gt;0,VLOOKUP(E1517,支出入力表!F1518:$M$2000,5,FALSE),"")</f>
        <v/>
      </c>
      <c r="I1517" s="168" t="str">
        <f t="shared" si="47"/>
        <v/>
      </c>
      <c r="K1517">
        <f t="shared" si="48"/>
        <v>0</v>
      </c>
      <c r="L1517">
        <f>IF(+支出入力表!M1518="",0,+支出入力表!M1518)</f>
        <v>0</v>
      </c>
      <c r="M1517">
        <f>IF(支出入力表!S1518="",0,支出入力表!S1518)</f>
        <v>0</v>
      </c>
    </row>
    <row r="1518" spans="2:13" x14ac:dyDescent="0.55000000000000004">
      <c r="B1518" s="163" t="str">
        <f>IF(K1518&gt;0,支出入力表!A1519,"")</f>
        <v/>
      </c>
      <c r="C1518" s="164" t="str">
        <f>IF(K1518&gt;0,支出入力表!C1519,"")</f>
        <v/>
      </c>
      <c r="D1518" s="165" t="str">
        <f>IF(K1518&gt;0,支出入力表!E1519,"")</f>
        <v/>
      </c>
      <c r="E1518" s="165" t="str">
        <f>IF(K1518&gt;0,支出入力表!F1519,"")</f>
        <v/>
      </c>
      <c r="F1518" s="164" t="str">
        <f>IF(K1518&gt;0,VLOOKUP(E1518,支出入力表!F1519:$M$2000,3,FALSE),"")</f>
        <v/>
      </c>
      <c r="G1518" s="164" t="str">
        <f>IF(K1518&gt;0,VLOOKUP(E1518,支出入力表!F1519:$M$2000,4,FALSE),"")</f>
        <v/>
      </c>
      <c r="H1518" s="166" t="str">
        <f>IF(K1518&gt;0,VLOOKUP(E1518,支出入力表!F1519:$M$2000,5,FALSE),"")</f>
        <v/>
      </c>
      <c r="I1518" s="168" t="str">
        <f t="shared" si="47"/>
        <v/>
      </c>
      <c r="K1518">
        <f t="shared" si="48"/>
        <v>0</v>
      </c>
      <c r="L1518">
        <f>IF(+支出入力表!M1519="",0,+支出入力表!M1519)</f>
        <v>0</v>
      </c>
      <c r="M1518">
        <f>IF(支出入力表!S1519="",0,支出入力表!S1519)</f>
        <v>0</v>
      </c>
    </row>
    <row r="1519" spans="2:13" x14ac:dyDescent="0.55000000000000004">
      <c r="B1519" s="163" t="str">
        <f>IF(K1519&gt;0,支出入力表!A1520,"")</f>
        <v/>
      </c>
      <c r="C1519" s="164" t="str">
        <f>IF(K1519&gt;0,支出入力表!C1520,"")</f>
        <v/>
      </c>
      <c r="D1519" s="165" t="str">
        <f>IF(K1519&gt;0,支出入力表!E1520,"")</f>
        <v/>
      </c>
      <c r="E1519" s="165" t="str">
        <f>IF(K1519&gt;0,支出入力表!F1520,"")</f>
        <v/>
      </c>
      <c r="F1519" s="164" t="str">
        <f>IF(K1519&gt;0,VLOOKUP(E1519,支出入力表!F1520:$M$2000,3,FALSE),"")</f>
        <v/>
      </c>
      <c r="G1519" s="164" t="str">
        <f>IF(K1519&gt;0,VLOOKUP(E1519,支出入力表!F1520:$M$2000,4,FALSE),"")</f>
        <v/>
      </c>
      <c r="H1519" s="166" t="str">
        <f>IF(K1519&gt;0,VLOOKUP(E1519,支出入力表!F1520:$M$2000,5,FALSE),"")</f>
        <v/>
      </c>
      <c r="I1519" s="168" t="str">
        <f t="shared" si="47"/>
        <v/>
      </c>
      <c r="K1519">
        <f t="shared" si="48"/>
        <v>0</v>
      </c>
      <c r="L1519">
        <f>IF(+支出入力表!M1520="",0,+支出入力表!M1520)</f>
        <v>0</v>
      </c>
      <c r="M1519">
        <f>IF(支出入力表!S1520="",0,支出入力表!S1520)</f>
        <v>0</v>
      </c>
    </row>
    <row r="1520" spans="2:13" x14ac:dyDescent="0.55000000000000004">
      <c r="B1520" s="163" t="str">
        <f>IF(K1520&gt;0,支出入力表!A1521,"")</f>
        <v/>
      </c>
      <c r="C1520" s="164" t="str">
        <f>IF(K1520&gt;0,支出入力表!C1521,"")</f>
        <v/>
      </c>
      <c r="D1520" s="165" t="str">
        <f>IF(K1520&gt;0,支出入力表!E1521,"")</f>
        <v/>
      </c>
      <c r="E1520" s="165" t="str">
        <f>IF(K1520&gt;0,支出入力表!F1521,"")</f>
        <v/>
      </c>
      <c r="F1520" s="164" t="str">
        <f>IF(K1520&gt;0,VLOOKUP(E1520,支出入力表!F1521:$M$2000,3,FALSE),"")</f>
        <v/>
      </c>
      <c r="G1520" s="164" t="str">
        <f>IF(K1520&gt;0,VLOOKUP(E1520,支出入力表!F1521:$M$2000,4,FALSE),"")</f>
        <v/>
      </c>
      <c r="H1520" s="166" t="str">
        <f>IF(K1520&gt;0,VLOOKUP(E1520,支出入力表!F1521:$M$2000,5,FALSE),"")</f>
        <v/>
      </c>
      <c r="I1520" s="168" t="str">
        <f t="shared" si="47"/>
        <v/>
      </c>
      <c r="K1520">
        <f t="shared" si="48"/>
        <v>0</v>
      </c>
      <c r="L1520">
        <f>IF(+支出入力表!M1521="",0,+支出入力表!M1521)</f>
        <v>0</v>
      </c>
      <c r="M1520">
        <f>IF(支出入力表!S1521="",0,支出入力表!S1521)</f>
        <v>0</v>
      </c>
    </row>
    <row r="1521" spans="2:13" x14ac:dyDescent="0.55000000000000004">
      <c r="B1521" s="163" t="str">
        <f>IF(K1521&gt;0,支出入力表!A1522,"")</f>
        <v/>
      </c>
      <c r="C1521" s="164" t="str">
        <f>IF(K1521&gt;0,支出入力表!C1522,"")</f>
        <v/>
      </c>
      <c r="D1521" s="165" t="str">
        <f>IF(K1521&gt;0,支出入力表!E1522,"")</f>
        <v/>
      </c>
      <c r="E1521" s="165" t="str">
        <f>IF(K1521&gt;0,支出入力表!F1522,"")</f>
        <v/>
      </c>
      <c r="F1521" s="164" t="str">
        <f>IF(K1521&gt;0,VLOOKUP(E1521,支出入力表!F1522:$M$2000,3,FALSE),"")</f>
        <v/>
      </c>
      <c r="G1521" s="164" t="str">
        <f>IF(K1521&gt;0,VLOOKUP(E1521,支出入力表!F1522:$M$2000,4,FALSE),"")</f>
        <v/>
      </c>
      <c r="H1521" s="166" t="str">
        <f>IF(K1521&gt;0,VLOOKUP(E1521,支出入力表!F1522:$M$2000,5,FALSE),"")</f>
        <v/>
      </c>
      <c r="I1521" s="168" t="str">
        <f t="shared" si="47"/>
        <v/>
      </c>
      <c r="K1521">
        <f t="shared" si="48"/>
        <v>0</v>
      </c>
      <c r="L1521">
        <f>IF(+支出入力表!M1522="",0,+支出入力表!M1522)</f>
        <v>0</v>
      </c>
      <c r="M1521">
        <f>IF(支出入力表!S1522="",0,支出入力表!S1522)</f>
        <v>0</v>
      </c>
    </row>
    <row r="1522" spans="2:13" x14ac:dyDescent="0.55000000000000004">
      <c r="B1522" s="163" t="str">
        <f>IF(K1522&gt;0,支出入力表!A1523,"")</f>
        <v/>
      </c>
      <c r="C1522" s="164" t="str">
        <f>IF(K1522&gt;0,支出入力表!C1523,"")</f>
        <v/>
      </c>
      <c r="D1522" s="165" t="str">
        <f>IF(K1522&gt;0,支出入力表!E1523,"")</f>
        <v/>
      </c>
      <c r="E1522" s="165" t="str">
        <f>IF(K1522&gt;0,支出入力表!F1523,"")</f>
        <v/>
      </c>
      <c r="F1522" s="164" t="str">
        <f>IF(K1522&gt;0,VLOOKUP(E1522,支出入力表!F1523:$M$2000,3,FALSE),"")</f>
        <v/>
      </c>
      <c r="G1522" s="164" t="str">
        <f>IF(K1522&gt;0,VLOOKUP(E1522,支出入力表!F1523:$M$2000,4,FALSE),"")</f>
        <v/>
      </c>
      <c r="H1522" s="166" t="str">
        <f>IF(K1522&gt;0,VLOOKUP(E1522,支出入力表!F1523:$M$2000,5,FALSE),"")</f>
        <v/>
      </c>
      <c r="I1522" s="168" t="str">
        <f t="shared" si="47"/>
        <v/>
      </c>
      <c r="K1522">
        <f t="shared" si="48"/>
        <v>0</v>
      </c>
      <c r="L1522">
        <f>IF(+支出入力表!M1523="",0,+支出入力表!M1523)</f>
        <v>0</v>
      </c>
      <c r="M1522">
        <f>IF(支出入力表!S1523="",0,支出入力表!S1523)</f>
        <v>0</v>
      </c>
    </row>
    <row r="1523" spans="2:13" x14ac:dyDescent="0.55000000000000004">
      <c r="B1523" s="163" t="str">
        <f>IF(K1523&gt;0,支出入力表!A1524,"")</f>
        <v/>
      </c>
      <c r="C1523" s="164" t="str">
        <f>IF(K1523&gt;0,支出入力表!C1524,"")</f>
        <v/>
      </c>
      <c r="D1523" s="165" t="str">
        <f>IF(K1523&gt;0,支出入力表!E1524,"")</f>
        <v/>
      </c>
      <c r="E1523" s="165" t="str">
        <f>IF(K1523&gt;0,支出入力表!F1524,"")</f>
        <v/>
      </c>
      <c r="F1523" s="164" t="str">
        <f>IF(K1523&gt;0,VLOOKUP(E1523,支出入力表!F1524:$M$2000,3,FALSE),"")</f>
        <v/>
      </c>
      <c r="G1523" s="164" t="str">
        <f>IF(K1523&gt;0,VLOOKUP(E1523,支出入力表!F1524:$M$2000,4,FALSE),"")</f>
        <v/>
      </c>
      <c r="H1523" s="166" t="str">
        <f>IF(K1523&gt;0,VLOOKUP(E1523,支出入力表!F1524:$M$2000,5,FALSE),"")</f>
        <v/>
      </c>
      <c r="I1523" s="168" t="str">
        <f t="shared" si="47"/>
        <v/>
      </c>
      <c r="K1523">
        <f t="shared" si="48"/>
        <v>0</v>
      </c>
      <c r="L1523">
        <f>IF(+支出入力表!M1524="",0,+支出入力表!M1524)</f>
        <v>0</v>
      </c>
      <c r="M1523">
        <f>IF(支出入力表!S1524="",0,支出入力表!S1524)</f>
        <v>0</v>
      </c>
    </row>
    <row r="1524" spans="2:13" x14ac:dyDescent="0.55000000000000004">
      <c r="B1524" s="163" t="str">
        <f>IF(K1524&gt;0,支出入力表!A1525,"")</f>
        <v/>
      </c>
      <c r="C1524" s="164" t="str">
        <f>IF(K1524&gt;0,支出入力表!C1525,"")</f>
        <v/>
      </c>
      <c r="D1524" s="165" t="str">
        <f>IF(K1524&gt;0,支出入力表!E1525,"")</f>
        <v/>
      </c>
      <c r="E1524" s="165" t="str">
        <f>IF(K1524&gt;0,支出入力表!F1525,"")</f>
        <v/>
      </c>
      <c r="F1524" s="164" t="str">
        <f>IF(K1524&gt;0,VLOOKUP(E1524,支出入力表!F1525:$M$2000,3,FALSE),"")</f>
        <v/>
      </c>
      <c r="G1524" s="164" t="str">
        <f>IF(K1524&gt;0,VLOOKUP(E1524,支出入力表!F1525:$M$2000,4,FALSE),"")</f>
        <v/>
      </c>
      <c r="H1524" s="166" t="str">
        <f>IF(K1524&gt;0,VLOOKUP(E1524,支出入力表!F1525:$M$2000,5,FALSE),"")</f>
        <v/>
      </c>
      <c r="I1524" s="168" t="str">
        <f t="shared" si="47"/>
        <v/>
      </c>
      <c r="K1524">
        <f t="shared" si="48"/>
        <v>0</v>
      </c>
      <c r="L1524">
        <f>IF(+支出入力表!M1525="",0,+支出入力表!M1525)</f>
        <v>0</v>
      </c>
      <c r="M1524">
        <f>IF(支出入力表!S1525="",0,支出入力表!S1525)</f>
        <v>0</v>
      </c>
    </row>
    <row r="1525" spans="2:13" x14ac:dyDescent="0.55000000000000004">
      <c r="B1525" s="163" t="str">
        <f>IF(K1525&gt;0,支出入力表!A1526,"")</f>
        <v/>
      </c>
      <c r="C1525" s="164" t="str">
        <f>IF(K1525&gt;0,支出入力表!C1526,"")</f>
        <v/>
      </c>
      <c r="D1525" s="165" t="str">
        <f>IF(K1525&gt;0,支出入力表!E1526,"")</f>
        <v/>
      </c>
      <c r="E1525" s="165" t="str">
        <f>IF(K1525&gt;0,支出入力表!F1526,"")</f>
        <v/>
      </c>
      <c r="F1525" s="164" t="str">
        <f>IF(K1525&gt;0,VLOOKUP(E1525,支出入力表!F1526:$M$2000,3,FALSE),"")</f>
        <v/>
      </c>
      <c r="G1525" s="164" t="str">
        <f>IF(K1525&gt;0,VLOOKUP(E1525,支出入力表!F1526:$M$2000,4,FALSE),"")</f>
        <v/>
      </c>
      <c r="H1525" s="166" t="str">
        <f>IF(K1525&gt;0,VLOOKUP(E1525,支出入力表!F1526:$M$2000,5,FALSE),"")</f>
        <v/>
      </c>
      <c r="I1525" s="168" t="str">
        <f t="shared" si="47"/>
        <v/>
      </c>
      <c r="K1525">
        <f t="shared" si="48"/>
        <v>0</v>
      </c>
      <c r="L1525">
        <f>IF(+支出入力表!M1526="",0,+支出入力表!M1526)</f>
        <v>0</v>
      </c>
      <c r="M1525">
        <f>IF(支出入力表!S1526="",0,支出入力表!S1526)</f>
        <v>0</v>
      </c>
    </row>
    <row r="1526" spans="2:13" x14ac:dyDescent="0.55000000000000004">
      <c r="B1526" s="163" t="str">
        <f>IF(K1526&gt;0,支出入力表!A1527,"")</f>
        <v/>
      </c>
      <c r="C1526" s="164" t="str">
        <f>IF(K1526&gt;0,支出入力表!C1527,"")</f>
        <v/>
      </c>
      <c r="D1526" s="165" t="str">
        <f>IF(K1526&gt;0,支出入力表!E1527,"")</f>
        <v/>
      </c>
      <c r="E1526" s="165" t="str">
        <f>IF(K1526&gt;0,支出入力表!F1527,"")</f>
        <v/>
      </c>
      <c r="F1526" s="164" t="str">
        <f>IF(K1526&gt;0,VLOOKUP(E1526,支出入力表!F1527:$M$2000,3,FALSE),"")</f>
        <v/>
      </c>
      <c r="G1526" s="164" t="str">
        <f>IF(K1526&gt;0,VLOOKUP(E1526,支出入力表!F1527:$M$2000,4,FALSE),"")</f>
        <v/>
      </c>
      <c r="H1526" s="166" t="str">
        <f>IF(K1526&gt;0,VLOOKUP(E1526,支出入力表!F1527:$M$2000,5,FALSE),"")</f>
        <v/>
      </c>
      <c r="I1526" s="168" t="str">
        <f t="shared" si="47"/>
        <v/>
      </c>
      <c r="K1526">
        <f t="shared" si="48"/>
        <v>0</v>
      </c>
      <c r="L1526">
        <f>IF(+支出入力表!M1527="",0,+支出入力表!M1527)</f>
        <v>0</v>
      </c>
      <c r="M1526">
        <f>IF(支出入力表!S1527="",0,支出入力表!S1527)</f>
        <v>0</v>
      </c>
    </row>
    <row r="1527" spans="2:13" x14ac:dyDescent="0.55000000000000004">
      <c r="B1527" s="163" t="str">
        <f>IF(K1527&gt;0,支出入力表!A1528,"")</f>
        <v/>
      </c>
      <c r="C1527" s="164" t="str">
        <f>IF(K1527&gt;0,支出入力表!C1528,"")</f>
        <v/>
      </c>
      <c r="D1527" s="165" t="str">
        <f>IF(K1527&gt;0,支出入力表!E1528,"")</f>
        <v/>
      </c>
      <c r="E1527" s="165" t="str">
        <f>IF(K1527&gt;0,支出入力表!F1528,"")</f>
        <v/>
      </c>
      <c r="F1527" s="164" t="str">
        <f>IF(K1527&gt;0,VLOOKUP(E1527,支出入力表!F1528:$M$2000,3,FALSE),"")</f>
        <v/>
      </c>
      <c r="G1527" s="164" t="str">
        <f>IF(K1527&gt;0,VLOOKUP(E1527,支出入力表!F1528:$M$2000,4,FALSE),"")</f>
        <v/>
      </c>
      <c r="H1527" s="166" t="str">
        <f>IF(K1527&gt;0,VLOOKUP(E1527,支出入力表!F1528:$M$2000,5,FALSE),"")</f>
        <v/>
      </c>
      <c r="I1527" s="168" t="str">
        <f t="shared" si="47"/>
        <v/>
      </c>
      <c r="K1527">
        <f t="shared" si="48"/>
        <v>0</v>
      </c>
      <c r="L1527">
        <f>IF(+支出入力表!M1528="",0,+支出入力表!M1528)</f>
        <v>0</v>
      </c>
      <c r="M1527">
        <f>IF(支出入力表!S1528="",0,支出入力表!S1528)</f>
        <v>0</v>
      </c>
    </row>
    <row r="1528" spans="2:13" x14ac:dyDescent="0.55000000000000004">
      <c r="B1528" s="163" t="str">
        <f>IF(K1528&gt;0,支出入力表!A1529,"")</f>
        <v/>
      </c>
      <c r="C1528" s="164" t="str">
        <f>IF(K1528&gt;0,支出入力表!C1529,"")</f>
        <v/>
      </c>
      <c r="D1528" s="165" t="str">
        <f>IF(K1528&gt;0,支出入力表!E1529,"")</f>
        <v/>
      </c>
      <c r="E1528" s="165" t="str">
        <f>IF(K1528&gt;0,支出入力表!F1529,"")</f>
        <v/>
      </c>
      <c r="F1528" s="164" t="str">
        <f>IF(K1528&gt;0,VLOOKUP(E1528,支出入力表!F1529:$M$2000,3,FALSE),"")</f>
        <v/>
      </c>
      <c r="G1528" s="164" t="str">
        <f>IF(K1528&gt;0,VLOOKUP(E1528,支出入力表!F1529:$M$2000,4,FALSE),"")</f>
        <v/>
      </c>
      <c r="H1528" s="166" t="str">
        <f>IF(K1528&gt;0,VLOOKUP(E1528,支出入力表!F1529:$M$2000,5,FALSE),"")</f>
        <v/>
      </c>
      <c r="I1528" s="168" t="str">
        <f t="shared" si="47"/>
        <v/>
      </c>
      <c r="K1528">
        <f t="shared" si="48"/>
        <v>0</v>
      </c>
      <c r="L1528">
        <f>IF(+支出入力表!M1529="",0,+支出入力表!M1529)</f>
        <v>0</v>
      </c>
      <c r="M1528">
        <f>IF(支出入力表!S1529="",0,支出入力表!S1529)</f>
        <v>0</v>
      </c>
    </row>
    <row r="1529" spans="2:13" x14ac:dyDescent="0.55000000000000004">
      <c r="B1529" s="163" t="str">
        <f>IF(K1529&gt;0,支出入力表!A1530,"")</f>
        <v/>
      </c>
      <c r="C1529" s="164" t="str">
        <f>IF(K1529&gt;0,支出入力表!C1530,"")</f>
        <v/>
      </c>
      <c r="D1529" s="165" t="str">
        <f>IF(K1529&gt;0,支出入力表!E1530,"")</f>
        <v/>
      </c>
      <c r="E1529" s="165" t="str">
        <f>IF(K1529&gt;0,支出入力表!F1530,"")</f>
        <v/>
      </c>
      <c r="F1529" s="164" t="str">
        <f>IF(K1529&gt;0,VLOOKUP(E1529,支出入力表!F1530:$M$2000,3,FALSE),"")</f>
        <v/>
      </c>
      <c r="G1529" s="164" t="str">
        <f>IF(K1529&gt;0,VLOOKUP(E1529,支出入力表!F1530:$M$2000,4,FALSE),"")</f>
        <v/>
      </c>
      <c r="H1529" s="166" t="str">
        <f>IF(K1529&gt;0,VLOOKUP(E1529,支出入力表!F1530:$M$2000,5,FALSE),"")</f>
        <v/>
      </c>
      <c r="I1529" s="168" t="str">
        <f t="shared" si="47"/>
        <v/>
      </c>
      <c r="K1529">
        <f t="shared" si="48"/>
        <v>0</v>
      </c>
      <c r="L1529">
        <f>IF(+支出入力表!M1530="",0,+支出入力表!M1530)</f>
        <v>0</v>
      </c>
      <c r="M1529">
        <f>IF(支出入力表!S1530="",0,支出入力表!S1530)</f>
        <v>0</v>
      </c>
    </row>
    <row r="1530" spans="2:13" x14ac:dyDescent="0.55000000000000004">
      <c r="B1530" s="163" t="str">
        <f>IF(K1530&gt;0,支出入力表!A1531,"")</f>
        <v/>
      </c>
      <c r="C1530" s="164" t="str">
        <f>IF(K1530&gt;0,支出入力表!C1531,"")</f>
        <v/>
      </c>
      <c r="D1530" s="165" t="str">
        <f>IF(K1530&gt;0,支出入力表!E1531,"")</f>
        <v/>
      </c>
      <c r="E1530" s="165" t="str">
        <f>IF(K1530&gt;0,支出入力表!F1531,"")</f>
        <v/>
      </c>
      <c r="F1530" s="164" t="str">
        <f>IF(K1530&gt;0,VLOOKUP(E1530,支出入力表!F1531:$M$2000,3,FALSE),"")</f>
        <v/>
      </c>
      <c r="G1530" s="164" t="str">
        <f>IF(K1530&gt;0,VLOOKUP(E1530,支出入力表!F1531:$M$2000,4,FALSE),"")</f>
        <v/>
      </c>
      <c r="H1530" s="166" t="str">
        <f>IF(K1530&gt;0,VLOOKUP(E1530,支出入力表!F1531:$M$2000,5,FALSE),"")</f>
        <v/>
      </c>
      <c r="I1530" s="168" t="str">
        <f t="shared" si="47"/>
        <v/>
      </c>
      <c r="K1530">
        <f t="shared" si="48"/>
        <v>0</v>
      </c>
      <c r="L1530">
        <f>IF(+支出入力表!M1531="",0,+支出入力表!M1531)</f>
        <v>0</v>
      </c>
      <c r="M1530">
        <f>IF(支出入力表!S1531="",0,支出入力表!S1531)</f>
        <v>0</v>
      </c>
    </row>
    <row r="1531" spans="2:13" x14ac:dyDescent="0.55000000000000004">
      <c r="B1531" s="163" t="str">
        <f>IF(K1531&gt;0,支出入力表!A1532,"")</f>
        <v/>
      </c>
      <c r="C1531" s="164" t="str">
        <f>IF(K1531&gt;0,支出入力表!C1532,"")</f>
        <v/>
      </c>
      <c r="D1531" s="165" t="str">
        <f>IF(K1531&gt;0,支出入力表!E1532,"")</f>
        <v/>
      </c>
      <c r="E1531" s="165" t="str">
        <f>IF(K1531&gt;0,支出入力表!F1532,"")</f>
        <v/>
      </c>
      <c r="F1531" s="164" t="str">
        <f>IF(K1531&gt;0,VLOOKUP(E1531,支出入力表!F1532:$M$2000,3,FALSE),"")</f>
        <v/>
      </c>
      <c r="G1531" s="164" t="str">
        <f>IF(K1531&gt;0,VLOOKUP(E1531,支出入力表!F1532:$M$2000,4,FALSE),"")</f>
        <v/>
      </c>
      <c r="H1531" s="166" t="str">
        <f>IF(K1531&gt;0,VLOOKUP(E1531,支出入力表!F1532:$M$2000,5,FALSE),"")</f>
        <v/>
      </c>
      <c r="I1531" s="168" t="str">
        <f t="shared" si="47"/>
        <v/>
      </c>
      <c r="K1531">
        <f t="shared" si="48"/>
        <v>0</v>
      </c>
      <c r="L1531">
        <f>IF(+支出入力表!M1532="",0,+支出入力表!M1532)</f>
        <v>0</v>
      </c>
      <c r="M1531">
        <f>IF(支出入力表!S1532="",0,支出入力表!S1532)</f>
        <v>0</v>
      </c>
    </row>
    <row r="1532" spans="2:13" x14ac:dyDescent="0.55000000000000004">
      <c r="B1532" s="163" t="str">
        <f>IF(K1532&gt;0,支出入力表!A1533,"")</f>
        <v/>
      </c>
      <c r="C1532" s="164" t="str">
        <f>IF(K1532&gt;0,支出入力表!C1533,"")</f>
        <v/>
      </c>
      <c r="D1532" s="165" t="str">
        <f>IF(K1532&gt;0,支出入力表!E1533,"")</f>
        <v/>
      </c>
      <c r="E1532" s="165" t="str">
        <f>IF(K1532&gt;0,支出入力表!F1533,"")</f>
        <v/>
      </c>
      <c r="F1532" s="164" t="str">
        <f>IF(K1532&gt;0,VLOOKUP(E1532,支出入力表!F1533:$M$2000,3,FALSE),"")</f>
        <v/>
      </c>
      <c r="G1532" s="164" t="str">
        <f>IF(K1532&gt;0,VLOOKUP(E1532,支出入力表!F1533:$M$2000,4,FALSE),"")</f>
        <v/>
      </c>
      <c r="H1532" s="166" t="str">
        <f>IF(K1532&gt;0,VLOOKUP(E1532,支出入力表!F1533:$M$2000,5,FALSE),"")</f>
        <v/>
      </c>
      <c r="I1532" s="168" t="str">
        <f t="shared" si="47"/>
        <v/>
      </c>
      <c r="K1532">
        <f t="shared" si="48"/>
        <v>0</v>
      </c>
      <c r="L1532">
        <f>IF(+支出入力表!M1533="",0,+支出入力表!M1533)</f>
        <v>0</v>
      </c>
      <c r="M1532">
        <f>IF(支出入力表!S1533="",0,支出入力表!S1533)</f>
        <v>0</v>
      </c>
    </row>
    <row r="1533" spans="2:13" x14ac:dyDescent="0.55000000000000004">
      <c r="B1533" s="163" t="str">
        <f>IF(K1533&gt;0,支出入力表!A1534,"")</f>
        <v/>
      </c>
      <c r="C1533" s="164" t="str">
        <f>IF(K1533&gt;0,支出入力表!C1534,"")</f>
        <v/>
      </c>
      <c r="D1533" s="165" t="str">
        <f>IF(K1533&gt;0,支出入力表!E1534,"")</f>
        <v/>
      </c>
      <c r="E1533" s="165" t="str">
        <f>IF(K1533&gt;0,支出入力表!F1534,"")</f>
        <v/>
      </c>
      <c r="F1533" s="164" t="str">
        <f>IF(K1533&gt;0,VLOOKUP(E1533,支出入力表!F1534:$M$2000,3,FALSE),"")</f>
        <v/>
      </c>
      <c r="G1533" s="164" t="str">
        <f>IF(K1533&gt;0,VLOOKUP(E1533,支出入力表!F1534:$M$2000,4,FALSE),"")</f>
        <v/>
      </c>
      <c r="H1533" s="166" t="str">
        <f>IF(K1533&gt;0,VLOOKUP(E1533,支出入力表!F1534:$M$2000,5,FALSE),"")</f>
        <v/>
      </c>
      <c r="I1533" s="168" t="str">
        <f t="shared" si="47"/>
        <v/>
      </c>
      <c r="K1533">
        <f t="shared" si="48"/>
        <v>0</v>
      </c>
      <c r="L1533">
        <f>IF(+支出入力表!M1534="",0,+支出入力表!M1534)</f>
        <v>0</v>
      </c>
      <c r="M1533">
        <f>IF(支出入力表!S1534="",0,支出入力表!S1534)</f>
        <v>0</v>
      </c>
    </row>
    <row r="1534" spans="2:13" x14ac:dyDescent="0.55000000000000004">
      <c r="B1534" s="163" t="str">
        <f>IF(K1534&gt;0,支出入力表!A1535,"")</f>
        <v/>
      </c>
      <c r="C1534" s="164" t="str">
        <f>IF(K1534&gt;0,支出入力表!C1535,"")</f>
        <v/>
      </c>
      <c r="D1534" s="165" t="str">
        <f>IF(K1534&gt;0,支出入力表!E1535,"")</f>
        <v/>
      </c>
      <c r="E1534" s="165" t="str">
        <f>IF(K1534&gt;0,支出入力表!F1535,"")</f>
        <v/>
      </c>
      <c r="F1534" s="164" t="str">
        <f>IF(K1534&gt;0,VLOOKUP(E1534,支出入力表!F1535:$M$2000,3,FALSE),"")</f>
        <v/>
      </c>
      <c r="G1534" s="164" t="str">
        <f>IF(K1534&gt;0,VLOOKUP(E1534,支出入力表!F1535:$M$2000,4,FALSE),"")</f>
        <v/>
      </c>
      <c r="H1534" s="166" t="str">
        <f>IF(K1534&gt;0,VLOOKUP(E1534,支出入力表!F1535:$M$2000,5,FALSE),"")</f>
        <v/>
      </c>
      <c r="I1534" s="168" t="str">
        <f t="shared" si="47"/>
        <v/>
      </c>
      <c r="K1534">
        <f t="shared" si="48"/>
        <v>0</v>
      </c>
      <c r="L1534">
        <f>IF(+支出入力表!M1535="",0,+支出入力表!M1535)</f>
        <v>0</v>
      </c>
      <c r="M1534">
        <f>IF(支出入力表!S1535="",0,支出入力表!S1535)</f>
        <v>0</v>
      </c>
    </row>
    <row r="1535" spans="2:13" x14ac:dyDescent="0.55000000000000004">
      <c r="B1535" s="163" t="str">
        <f>IF(K1535&gt;0,支出入力表!A1536,"")</f>
        <v/>
      </c>
      <c r="C1535" s="164" t="str">
        <f>IF(K1535&gt;0,支出入力表!C1536,"")</f>
        <v/>
      </c>
      <c r="D1535" s="165" t="str">
        <f>IF(K1535&gt;0,支出入力表!E1536,"")</f>
        <v/>
      </c>
      <c r="E1535" s="165" t="str">
        <f>IF(K1535&gt;0,支出入力表!F1536,"")</f>
        <v/>
      </c>
      <c r="F1535" s="164" t="str">
        <f>IF(K1535&gt;0,VLOOKUP(E1535,支出入力表!F1536:$M$2000,3,FALSE),"")</f>
        <v/>
      </c>
      <c r="G1535" s="164" t="str">
        <f>IF(K1535&gt;0,VLOOKUP(E1535,支出入力表!F1536:$M$2000,4,FALSE),"")</f>
        <v/>
      </c>
      <c r="H1535" s="166" t="str">
        <f>IF(K1535&gt;0,VLOOKUP(E1535,支出入力表!F1536:$M$2000,5,FALSE),"")</f>
        <v/>
      </c>
      <c r="I1535" s="168" t="str">
        <f t="shared" si="47"/>
        <v/>
      </c>
      <c r="K1535">
        <f t="shared" si="48"/>
        <v>0</v>
      </c>
      <c r="L1535">
        <f>IF(+支出入力表!M1536="",0,+支出入力表!M1536)</f>
        <v>0</v>
      </c>
      <c r="M1535">
        <f>IF(支出入力表!S1536="",0,支出入力表!S1536)</f>
        <v>0</v>
      </c>
    </row>
    <row r="1536" spans="2:13" x14ac:dyDescent="0.55000000000000004">
      <c r="B1536" s="163" t="str">
        <f>IF(K1536&gt;0,支出入力表!A1537,"")</f>
        <v/>
      </c>
      <c r="C1536" s="164" t="str">
        <f>IF(K1536&gt;0,支出入力表!C1537,"")</f>
        <v/>
      </c>
      <c r="D1536" s="165" t="str">
        <f>IF(K1536&gt;0,支出入力表!E1537,"")</f>
        <v/>
      </c>
      <c r="E1536" s="165" t="str">
        <f>IF(K1536&gt;0,支出入力表!F1537,"")</f>
        <v/>
      </c>
      <c r="F1536" s="164" t="str">
        <f>IF(K1536&gt;0,VLOOKUP(E1536,支出入力表!F1537:$M$2000,3,FALSE),"")</f>
        <v/>
      </c>
      <c r="G1536" s="164" t="str">
        <f>IF(K1536&gt;0,VLOOKUP(E1536,支出入力表!F1537:$M$2000,4,FALSE),"")</f>
        <v/>
      </c>
      <c r="H1536" s="166" t="str">
        <f>IF(K1536&gt;0,VLOOKUP(E1536,支出入力表!F1537:$M$2000,5,FALSE),"")</f>
        <v/>
      </c>
      <c r="I1536" s="168" t="str">
        <f t="shared" si="47"/>
        <v/>
      </c>
      <c r="K1536">
        <f t="shared" si="48"/>
        <v>0</v>
      </c>
      <c r="L1536">
        <f>IF(+支出入力表!M1537="",0,+支出入力表!M1537)</f>
        <v>0</v>
      </c>
      <c r="M1536">
        <f>IF(支出入力表!S1537="",0,支出入力表!S1537)</f>
        <v>0</v>
      </c>
    </row>
    <row r="1537" spans="2:13" x14ac:dyDescent="0.55000000000000004">
      <c r="B1537" s="163" t="str">
        <f>IF(K1537&gt;0,支出入力表!A1538,"")</f>
        <v/>
      </c>
      <c r="C1537" s="164" t="str">
        <f>IF(K1537&gt;0,支出入力表!C1538,"")</f>
        <v/>
      </c>
      <c r="D1537" s="165" t="str">
        <f>IF(K1537&gt;0,支出入力表!E1538,"")</f>
        <v/>
      </c>
      <c r="E1537" s="165" t="str">
        <f>IF(K1537&gt;0,支出入力表!F1538,"")</f>
        <v/>
      </c>
      <c r="F1537" s="164" t="str">
        <f>IF(K1537&gt;0,VLOOKUP(E1537,支出入力表!F1538:$M$2000,3,FALSE),"")</f>
        <v/>
      </c>
      <c r="G1537" s="164" t="str">
        <f>IF(K1537&gt;0,VLOOKUP(E1537,支出入力表!F1538:$M$2000,4,FALSE),"")</f>
        <v/>
      </c>
      <c r="H1537" s="166" t="str">
        <f>IF(K1537&gt;0,VLOOKUP(E1537,支出入力表!F1538:$M$2000,5,FALSE),"")</f>
        <v/>
      </c>
      <c r="I1537" s="168" t="str">
        <f t="shared" si="47"/>
        <v/>
      </c>
      <c r="K1537">
        <f t="shared" si="48"/>
        <v>0</v>
      </c>
      <c r="L1537">
        <f>IF(+支出入力表!M1538="",0,+支出入力表!M1538)</f>
        <v>0</v>
      </c>
      <c r="M1537">
        <f>IF(支出入力表!S1538="",0,支出入力表!S1538)</f>
        <v>0</v>
      </c>
    </row>
    <row r="1538" spans="2:13" x14ac:dyDescent="0.55000000000000004">
      <c r="B1538" s="163" t="str">
        <f>IF(K1538&gt;0,支出入力表!A1539,"")</f>
        <v/>
      </c>
      <c r="C1538" s="164" t="str">
        <f>IF(K1538&gt;0,支出入力表!C1539,"")</f>
        <v/>
      </c>
      <c r="D1538" s="165" t="str">
        <f>IF(K1538&gt;0,支出入力表!E1539,"")</f>
        <v/>
      </c>
      <c r="E1538" s="165" t="str">
        <f>IF(K1538&gt;0,支出入力表!F1539,"")</f>
        <v/>
      </c>
      <c r="F1538" s="164" t="str">
        <f>IF(K1538&gt;0,VLOOKUP(E1538,支出入力表!F1539:$M$2000,3,FALSE),"")</f>
        <v/>
      </c>
      <c r="G1538" s="164" t="str">
        <f>IF(K1538&gt;0,VLOOKUP(E1538,支出入力表!F1539:$M$2000,4,FALSE),"")</f>
        <v/>
      </c>
      <c r="H1538" s="166" t="str">
        <f>IF(K1538&gt;0,VLOOKUP(E1538,支出入力表!F1539:$M$2000,5,FALSE),"")</f>
        <v/>
      </c>
      <c r="I1538" s="168" t="str">
        <f t="shared" si="47"/>
        <v/>
      </c>
      <c r="K1538">
        <f t="shared" si="48"/>
        <v>0</v>
      </c>
      <c r="L1538">
        <f>IF(+支出入力表!M1539="",0,+支出入力表!M1539)</f>
        <v>0</v>
      </c>
      <c r="M1538">
        <f>IF(支出入力表!S1539="",0,支出入力表!S1539)</f>
        <v>0</v>
      </c>
    </row>
    <row r="1539" spans="2:13" x14ac:dyDescent="0.55000000000000004">
      <c r="B1539" s="163" t="str">
        <f>IF(K1539&gt;0,支出入力表!A1540,"")</f>
        <v/>
      </c>
      <c r="C1539" s="164" t="str">
        <f>IF(K1539&gt;0,支出入力表!C1540,"")</f>
        <v/>
      </c>
      <c r="D1539" s="165" t="str">
        <f>IF(K1539&gt;0,支出入力表!E1540,"")</f>
        <v/>
      </c>
      <c r="E1539" s="165" t="str">
        <f>IF(K1539&gt;0,支出入力表!F1540,"")</f>
        <v/>
      </c>
      <c r="F1539" s="164" t="str">
        <f>IF(K1539&gt;0,VLOOKUP(E1539,支出入力表!F1540:$M$2000,3,FALSE),"")</f>
        <v/>
      </c>
      <c r="G1539" s="164" t="str">
        <f>IF(K1539&gt;0,VLOOKUP(E1539,支出入力表!F1540:$M$2000,4,FALSE),"")</f>
        <v/>
      </c>
      <c r="H1539" s="166" t="str">
        <f>IF(K1539&gt;0,VLOOKUP(E1539,支出入力表!F1540:$M$2000,5,FALSE),"")</f>
        <v/>
      </c>
      <c r="I1539" s="168" t="str">
        <f t="shared" si="47"/>
        <v/>
      </c>
      <c r="K1539">
        <f t="shared" si="48"/>
        <v>0</v>
      </c>
      <c r="L1539">
        <f>IF(+支出入力表!M1540="",0,+支出入力表!M1540)</f>
        <v>0</v>
      </c>
      <c r="M1539">
        <f>IF(支出入力表!S1540="",0,支出入力表!S1540)</f>
        <v>0</v>
      </c>
    </row>
    <row r="1540" spans="2:13" x14ac:dyDescent="0.55000000000000004">
      <c r="B1540" s="163" t="str">
        <f>IF(K1540&gt;0,支出入力表!A1541,"")</f>
        <v/>
      </c>
      <c r="C1540" s="164" t="str">
        <f>IF(K1540&gt;0,支出入力表!C1541,"")</f>
        <v/>
      </c>
      <c r="D1540" s="165" t="str">
        <f>IF(K1540&gt;0,支出入力表!E1541,"")</f>
        <v/>
      </c>
      <c r="E1540" s="165" t="str">
        <f>IF(K1540&gt;0,支出入力表!F1541,"")</f>
        <v/>
      </c>
      <c r="F1540" s="164" t="str">
        <f>IF(K1540&gt;0,VLOOKUP(E1540,支出入力表!F1541:$M$2000,3,FALSE),"")</f>
        <v/>
      </c>
      <c r="G1540" s="164" t="str">
        <f>IF(K1540&gt;0,VLOOKUP(E1540,支出入力表!F1541:$M$2000,4,FALSE),"")</f>
        <v/>
      </c>
      <c r="H1540" s="166" t="str">
        <f>IF(K1540&gt;0,VLOOKUP(E1540,支出入力表!F1541:$M$2000,5,FALSE),"")</f>
        <v/>
      </c>
      <c r="I1540" s="168" t="str">
        <f t="shared" si="47"/>
        <v/>
      </c>
      <c r="K1540">
        <f t="shared" si="48"/>
        <v>0</v>
      </c>
      <c r="L1540">
        <f>IF(+支出入力表!M1541="",0,+支出入力表!M1541)</f>
        <v>0</v>
      </c>
      <c r="M1540">
        <f>IF(支出入力表!S1541="",0,支出入力表!S1541)</f>
        <v>0</v>
      </c>
    </row>
    <row r="1541" spans="2:13" x14ac:dyDescent="0.55000000000000004">
      <c r="B1541" s="163" t="str">
        <f>IF(K1541&gt;0,支出入力表!A1542,"")</f>
        <v/>
      </c>
      <c r="C1541" s="164" t="str">
        <f>IF(K1541&gt;0,支出入力表!C1542,"")</f>
        <v/>
      </c>
      <c r="D1541" s="165" t="str">
        <f>IF(K1541&gt;0,支出入力表!E1542,"")</f>
        <v/>
      </c>
      <c r="E1541" s="165" t="str">
        <f>IF(K1541&gt;0,支出入力表!F1542,"")</f>
        <v/>
      </c>
      <c r="F1541" s="164" t="str">
        <f>IF(K1541&gt;0,VLOOKUP(E1541,支出入力表!F1542:$M$2000,3,FALSE),"")</f>
        <v/>
      </c>
      <c r="G1541" s="164" t="str">
        <f>IF(K1541&gt;0,VLOOKUP(E1541,支出入力表!F1542:$M$2000,4,FALSE),"")</f>
        <v/>
      </c>
      <c r="H1541" s="166" t="str">
        <f>IF(K1541&gt;0,VLOOKUP(E1541,支出入力表!F1542:$M$2000,5,FALSE),"")</f>
        <v/>
      </c>
      <c r="I1541" s="168" t="str">
        <f t="shared" si="47"/>
        <v/>
      </c>
      <c r="K1541">
        <f t="shared" si="48"/>
        <v>0</v>
      </c>
      <c r="L1541">
        <f>IF(+支出入力表!M1542="",0,+支出入力表!M1542)</f>
        <v>0</v>
      </c>
      <c r="M1541">
        <f>IF(支出入力表!S1542="",0,支出入力表!S1542)</f>
        <v>0</v>
      </c>
    </row>
    <row r="1542" spans="2:13" x14ac:dyDescent="0.55000000000000004">
      <c r="B1542" s="163" t="str">
        <f>IF(K1542&gt;0,支出入力表!A1543,"")</f>
        <v/>
      </c>
      <c r="C1542" s="164" t="str">
        <f>IF(K1542&gt;0,支出入力表!C1543,"")</f>
        <v/>
      </c>
      <c r="D1542" s="165" t="str">
        <f>IF(K1542&gt;0,支出入力表!E1543,"")</f>
        <v/>
      </c>
      <c r="E1542" s="165" t="str">
        <f>IF(K1542&gt;0,支出入力表!F1543,"")</f>
        <v/>
      </c>
      <c r="F1542" s="164" t="str">
        <f>IF(K1542&gt;0,VLOOKUP(E1542,支出入力表!F1543:$M$2000,3,FALSE),"")</f>
        <v/>
      </c>
      <c r="G1542" s="164" t="str">
        <f>IF(K1542&gt;0,VLOOKUP(E1542,支出入力表!F1543:$M$2000,4,FALSE),"")</f>
        <v/>
      </c>
      <c r="H1542" s="166" t="str">
        <f>IF(K1542&gt;0,VLOOKUP(E1542,支出入力表!F1543:$M$2000,5,FALSE),"")</f>
        <v/>
      </c>
      <c r="I1542" s="168" t="str">
        <f t="shared" ref="I1542:I1605" si="49">IF(K1542&gt;0,K1542,"")</f>
        <v/>
      </c>
      <c r="K1542">
        <f t="shared" ref="K1542:K1605" si="50">+L1542+M1542</f>
        <v>0</v>
      </c>
      <c r="L1542">
        <f>IF(+支出入力表!M1543="",0,+支出入力表!M1543)</f>
        <v>0</v>
      </c>
      <c r="M1542">
        <f>IF(支出入力表!S1543="",0,支出入力表!S1543)</f>
        <v>0</v>
      </c>
    </row>
    <row r="1543" spans="2:13" x14ac:dyDescent="0.55000000000000004">
      <c r="B1543" s="163" t="str">
        <f>IF(K1543&gt;0,支出入力表!A1544,"")</f>
        <v/>
      </c>
      <c r="C1543" s="164" t="str">
        <f>IF(K1543&gt;0,支出入力表!C1544,"")</f>
        <v/>
      </c>
      <c r="D1543" s="165" t="str">
        <f>IF(K1543&gt;0,支出入力表!E1544,"")</f>
        <v/>
      </c>
      <c r="E1543" s="165" t="str">
        <f>IF(K1543&gt;0,支出入力表!F1544,"")</f>
        <v/>
      </c>
      <c r="F1543" s="164" t="str">
        <f>IF(K1543&gt;0,VLOOKUP(E1543,支出入力表!F1544:$M$2000,3,FALSE),"")</f>
        <v/>
      </c>
      <c r="G1543" s="164" t="str">
        <f>IF(K1543&gt;0,VLOOKUP(E1543,支出入力表!F1544:$M$2000,4,FALSE),"")</f>
        <v/>
      </c>
      <c r="H1543" s="166" t="str">
        <f>IF(K1543&gt;0,VLOOKUP(E1543,支出入力表!F1544:$M$2000,5,FALSE),"")</f>
        <v/>
      </c>
      <c r="I1543" s="168" t="str">
        <f t="shared" si="49"/>
        <v/>
      </c>
      <c r="K1543">
        <f t="shared" si="50"/>
        <v>0</v>
      </c>
      <c r="L1543">
        <f>IF(+支出入力表!M1544="",0,+支出入力表!M1544)</f>
        <v>0</v>
      </c>
      <c r="M1543">
        <f>IF(支出入力表!S1544="",0,支出入力表!S1544)</f>
        <v>0</v>
      </c>
    </row>
    <row r="1544" spans="2:13" x14ac:dyDescent="0.55000000000000004">
      <c r="B1544" s="163" t="str">
        <f>IF(K1544&gt;0,支出入力表!A1545,"")</f>
        <v/>
      </c>
      <c r="C1544" s="164" t="str">
        <f>IF(K1544&gt;0,支出入力表!C1545,"")</f>
        <v/>
      </c>
      <c r="D1544" s="165" t="str">
        <f>IF(K1544&gt;0,支出入力表!E1545,"")</f>
        <v/>
      </c>
      <c r="E1544" s="165" t="str">
        <f>IF(K1544&gt;0,支出入力表!F1545,"")</f>
        <v/>
      </c>
      <c r="F1544" s="164" t="str">
        <f>IF(K1544&gt;0,VLOOKUP(E1544,支出入力表!F1545:$M$2000,3,FALSE),"")</f>
        <v/>
      </c>
      <c r="G1544" s="164" t="str">
        <f>IF(K1544&gt;0,VLOOKUP(E1544,支出入力表!F1545:$M$2000,4,FALSE),"")</f>
        <v/>
      </c>
      <c r="H1544" s="166" t="str">
        <f>IF(K1544&gt;0,VLOOKUP(E1544,支出入力表!F1545:$M$2000,5,FALSE),"")</f>
        <v/>
      </c>
      <c r="I1544" s="168" t="str">
        <f t="shared" si="49"/>
        <v/>
      </c>
      <c r="K1544">
        <f t="shared" si="50"/>
        <v>0</v>
      </c>
      <c r="L1544">
        <f>IF(+支出入力表!M1545="",0,+支出入力表!M1545)</f>
        <v>0</v>
      </c>
      <c r="M1544">
        <f>IF(支出入力表!S1545="",0,支出入力表!S1545)</f>
        <v>0</v>
      </c>
    </row>
    <row r="1545" spans="2:13" x14ac:dyDescent="0.55000000000000004">
      <c r="B1545" s="163" t="str">
        <f>IF(K1545&gt;0,支出入力表!A1546,"")</f>
        <v/>
      </c>
      <c r="C1545" s="164" t="str">
        <f>IF(K1545&gt;0,支出入力表!C1546,"")</f>
        <v/>
      </c>
      <c r="D1545" s="165" t="str">
        <f>IF(K1545&gt;0,支出入力表!E1546,"")</f>
        <v/>
      </c>
      <c r="E1545" s="165" t="str">
        <f>IF(K1545&gt;0,支出入力表!F1546,"")</f>
        <v/>
      </c>
      <c r="F1545" s="164" t="str">
        <f>IF(K1545&gt;0,VLOOKUP(E1545,支出入力表!F1546:$M$2000,3,FALSE),"")</f>
        <v/>
      </c>
      <c r="G1545" s="164" t="str">
        <f>IF(K1545&gt;0,VLOOKUP(E1545,支出入力表!F1546:$M$2000,4,FALSE),"")</f>
        <v/>
      </c>
      <c r="H1545" s="166" t="str">
        <f>IF(K1545&gt;0,VLOOKUP(E1545,支出入力表!F1546:$M$2000,5,FALSE),"")</f>
        <v/>
      </c>
      <c r="I1545" s="168" t="str">
        <f t="shared" si="49"/>
        <v/>
      </c>
      <c r="K1545">
        <f t="shared" si="50"/>
        <v>0</v>
      </c>
      <c r="L1545">
        <f>IF(+支出入力表!M1546="",0,+支出入力表!M1546)</f>
        <v>0</v>
      </c>
      <c r="M1545">
        <f>IF(支出入力表!S1546="",0,支出入力表!S1546)</f>
        <v>0</v>
      </c>
    </row>
    <row r="1546" spans="2:13" x14ac:dyDescent="0.55000000000000004">
      <c r="B1546" s="163" t="str">
        <f>IF(K1546&gt;0,支出入力表!A1547,"")</f>
        <v/>
      </c>
      <c r="C1546" s="164" t="str">
        <f>IF(K1546&gt;0,支出入力表!C1547,"")</f>
        <v/>
      </c>
      <c r="D1546" s="165" t="str">
        <f>IF(K1546&gt;0,支出入力表!E1547,"")</f>
        <v/>
      </c>
      <c r="E1546" s="165" t="str">
        <f>IF(K1546&gt;0,支出入力表!F1547,"")</f>
        <v/>
      </c>
      <c r="F1546" s="164" t="str">
        <f>IF(K1546&gt;0,VLOOKUP(E1546,支出入力表!F1547:$M$2000,3,FALSE),"")</f>
        <v/>
      </c>
      <c r="G1546" s="164" t="str">
        <f>IF(K1546&gt;0,VLOOKUP(E1546,支出入力表!F1547:$M$2000,4,FALSE),"")</f>
        <v/>
      </c>
      <c r="H1546" s="166" t="str">
        <f>IF(K1546&gt;0,VLOOKUP(E1546,支出入力表!F1547:$M$2000,5,FALSE),"")</f>
        <v/>
      </c>
      <c r="I1546" s="168" t="str">
        <f t="shared" si="49"/>
        <v/>
      </c>
      <c r="K1546">
        <f t="shared" si="50"/>
        <v>0</v>
      </c>
      <c r="L1546">
        <f>IF(+支出入力表!M1547="",0,+支出入力表!M1547)</f>
        <v>0</v>
      </c>
      <c r="M1546">
        <f>IF(支出入力表!S1547="",0,支出入力表!S1547)</f>
        <v>0</v>
      </c>
    </row>
    <row r="1547" spans="2:13" x14ac:dyDescent="0.55000000000000004">
      <c r="B1547" s="163" t="str">
        <f>IF(K1547&gt;0,支出入力表!A1548,"")</f>
        <v/>
      </c>
      <c r="C1547" s="164" t="str">
        <f>IF(K1547&gt;0,支出入力表!C1548,"")</f>
        <v/>
      </c>
      <c r="D1547" s="165" t="str">
        <f>IF(K1547&gt;0,支出入力表!E1548,"")</f>
        <v/>
      </c>
      <c r="E1547" s="165" t="str">
        <f>IF(K1547&gt;0,支出入力表!F1548,"")</f>
        <v/>
      </c>
      <c r="F1547" s="164" t="str">
        <f>IF(K1547&gt;0,VLOOKUP(E1547,支出入力表!F1548:$M$2000,3,FALSE),"")</f>
        <v/>
      </c>
      <c r="G1547" s="164" t="str">
        <f>IF(K1547&gt;0,VLOOKUP(E1547,支出入力表!F1548:$M$2000,4,FALSE),"")</f>
        <v/>
      </c>
      <c r="H1547" s="166" t="str">
        <f>IF(K1547&gt;0,VLOOKUP(E1547,支出入力表!F1548:$M$2000,5,FALSE),"")</f>
        <v/>
      </c>
      <c r="I1547" s="168" t="str">
        <f t="shared" si="49"/>
        <v/>
      </c>
      <c r="K1547">
        <f t="shared" si="50"/>
        <v>0</v>
      </c>
      <c r="L1547">
        <f>IF(+支出入力表!M1548="",0,+支出入力表!M1548)</f>
        <v>0</v>
      </c>
      <c r="M1547">
        <f>IF(支出入力表!S1548="",0,支出入力表!S1548)</f>
        <v>0</v>
      </c>
    </row>
    <row r="1548" spans="2:13" x14ac:dyDescent="0.55000000000000004">
      <c r="B1548" s="163" t="str">
        <f>IF(K1548&gt;0,支出入力表!A1549,"")</f>
        <v/>
      </c>
      <c r="C1548" s="164" t="str">
        <f>IF(K1548&gt;0,支出入力表!C1549,"")</f>
        <v/>
      </c>
      <c r="D1548" s="165" t="str">
        <f>IF(K1548&gt;0,支出入力表!E1549,"")</f>
        <v/>
      </c>
      <c r="E1548" s="165" t="str">
        <f>IF(K1548&gt;0,支出入力表!F1549,"")</f>
        <v/>
      </c>
      <c r="F1548" s="164" t="str">
        <f>IF(K1548&gt;0,VLOOKUP(E1548,支出入力表!F1549:$M$2000,3,FALSE),"")</f>
        <v/>
      </c>
      <c r="G1548" s="164" t="str">
        <f>IF(K1548&gt;0,VLOOKUP(E1548,支出入力表!F1549:$M$2000,4,FALSE),"")</f>
        <v/>
      </c>
      <c r="H1548" s="166" t="str">
        <f>IF(K1548&gt;0,VLOOKUP(E1548,支出入力表!F1549:$M$2000,5,FALSE),"")</f>
        <v/>
      </c>
      <c r="I1548" s="168" t="str">
        <f t="shared" si="49"/>
        <v/>
      </c>
      <c r="K1548">
        <f t="shared" si="50"/>
        <v>0</v>
      </c>
      <c r="L1548">
        <f>IF(+支出入力表!M1549="",0,+支出入力表!M1549)</f>
        <v>0</v>
      </c>
      <c r="M1548">
        <f>IF(支出入力表!S1549="",0,支出入力表!S1549)</f>
        <v>0</v>
      </c>
    </row>
    <row r="1549" spans="2:13" x14ac:dyDescent="0.55000000000000004">
      <c r="B1549" s="163" t="str">
        <f>IF(K1549&gt;0,支出入力表!A1550,"")</f>
        <v/>
      </c>
      <c r="C1549" s="164" t="str">
        <f>IF(K1549&gt;0,支出入力表!C1550,"")</f>
        <v/>
      </c>
      <c r="D1549" s="165" t="str">
        <f>IF(K1549&gt;0,支出入力表!E1550,"")</f>
        <v/>
      </c>
      <c r="E1549" s="165" t="str">
        <f>IF(K1549&gt;0,支出入力表!F1550,"")</f>
        <v/>
      </c>
      <c r="F1549" s="164" t="str">
        <f>IF(K1549&gt;0,VLOOKUP(E1549,支出入力表!F1550:$M$2000,3,FALSE),"")</f>
        <v/>
      </c>
      <c r="G1549" s="164" t="str">
        <f>IF(K1549&gt;0,VLOOKUP(E1549,支出入力表!F1550:$M$2000,4,FALSE),"")</f>
        <v/>
      </c>
      <c r="H1549" s="166" t="str">
        <f>IF(K1549&gt;0,VLOOKUP(E1549,支出入力表!F1550:$M$2000,5,FALSE),"")</f>
        <v/>
      </c>
      <c r="I1549" s="168" t="str">
        <f t="shared" si="49"/>
        <v/>
      </c>
      <c r="K1549">
        <f t="shared" si="50"/>
        <v>0</v>
      </c>
      <c r="L1549">
        <f>IF(+支出入力表!M1550="",0,+支出入力表!M1550)</f>
        <v>0</v>
      </c>
      <c r="M1549">
        <f>IF(支出入力表!S1550="",0,支出入力表!S1550)</f>
        <v>0</v>
      </c>
    </row>
    <row r="1550" spans="2:13" x14ac:dyDescent="0.55000000000000004">
      <c r="B1550" s="163" t="str">
        <f>IF(K1550&gt;0,支出入力表!A1551,"")</f>
        <v/>
      </c>
      <c r="C1550" s="164" t="str">
        <f>IF(K1550&gt;0,支出入力表!C1551,"")</f>
        <v/>
      </c>
      <c r="D1550" s="165" t="str">
        <f>IF(K1550&gt;0,支出入力表!E1551,"")</f>
        <v/>
      </c>
      <c r="E1550" s="165" t="str">
        <f>IF(K1550&gt;0,支出入力表!F1551,"")</f>
        <v/>
      </c>
      <c r="F1550" s="164" t="str">
        <f>IF(K1550&gt;0,VLOOKUP(E1550,支出入力表!F1551:$M$2000,3,FALSE),"")</f>
        <v/>
      </c>
      <c r="G1550" s="164" t="str">
        <f>IF(K1550&gt;0,VLOOKUP(E1550,支出入力表!F1551:$M$2000,4,FALSE),"")</f>
        <v/>
      </c>
      <c r="H1550" s="166" t="str">
        <f>IF(K1550&gt;0,VLOOKUP(E1550,支出入力表!F1551:$M$2000,5,FALSE),"")</f>
        <v/>
      </c>
      <c r="I1550" s="168" t="str">
        <f t="shared" si="49"/>
        <v/>
      </c>
      <c r="K1550">
        <f t="shared" si="50"/>
        <v>0</v>
      </c>
      <c r="L1550">
        <f>IF(+支出入力表!M1551="",0,+支出入力表!M1551)</f>
        <v>0</v>
      </c>
      <c r="M1550">
        <f>IF(支出入力表!S1551="",0,支出入力表!S1551)</f>
        <v>0</v>
      </c>
    </row>
    <row r="1551" spans="2:13" x14ac:dyDescent="0.55000000000000004">
      <c r="B1551" s="163" t="str">
        <f>IF(K1551&gt;0,支出入力表!A1552,"")</f>
        <v/>
      </c>
      <c r="C1551" s="164" t="str">
        <f>IF(K1551&gt;0,支出入力表!C1552,"")</f>
        <v/>
      </c>
      <c r="D1551" s="165" t="str">
        <f>IF(K1551&gt;0,支出入力表!E1552,"")</f>
        <v/>
      </c>
      <c r="E1551" s="165" t="str">
        <f>IF(K1551&gt;0,支出入力表!F1552,"")</f>
        <v/>
      </c>
      <c r="F1551" s="164" t="str">
        <f>IF(K1551&gt;0,VLOOKUP(E1551,支出入力表!F1552:$M$2000,3,FALSE),"")</f>
        <v/>
      </c>
      <c r="G1551" s="164" t="str">
        <f>IF(K1551&gt;0,VLOOKUP(E1551,支出入力表!F1552:$M$2000,4,FALSE),"")</f>
        <v/>
      </c>
      <c r="H1551" s="166" t="str">
        <f>IF(K1551&gt;0,VLOOKUP(E1551,支出入力表!F1552:$M$2000,5,FALSE),"")</f>
        <v/>
      </c>
      <c r="I1551" s="168" t="str">
        <f t="shared" si="49"/>
        <v/>
      </c>
      <c r="K1551">
        <f t="shared" si="50"/>
        <v>0</v>
      </c>
      <c r="L1551">
        <f>IF(+支出入力表!M1552="",0,+支出入力表!M1552)</f>
        <v>0</v>
      </c>
      <c r="M1551">
        <f>IF(支出入力表!S1552="",0,支出入力表!S1552)</f>
        <v>0</v>
      </c>
    </row>
    <row r="1552" spans="2:13" x14ac:dyDescent="0.55000000000000004">
      <c r="B1552" s="163" t="str">
        <f>IF(K1552&gt;0,支出入力表!A1553,"")</f>
        <v/>
      </c>
      <c r="C1552" s="164" t="str">
        <f>IF(K1552&gt;0,支出入力表!C1553,"")</f>
        <v/>
      </c>
      <c r="D1552" s="165" t="str">
        <f>IF(K1552&gt;0,支出入力表!E1553,"")</f>
        <v/>
      </c>
      <c r="E1552" s="165" t="str">
        <f>IF(K1552&gt;0,支出入力表!F1553,"")</f>
        <v/>
      </c>
      <c r="F1552" s="164" t="str">
        <f>IF(K1552&gt;0,VLOOKUP(E1552,支出入力表!F1553:$M$2000,3,FALSE),"")</f>
        <v/>
      </c>
      <c r="G1552" s="164" t="str">
        <f>IF(K1552&gt;0,VLOOKUP(E1552,支出入力表!F1553:$M$2000,4,FALSE),"")</f>
        <v/>
      </c>
      <c r="H1552" s="166" t="str">
        <f>IF(K1552&gt;0,VLOOKUP(E1552,支出入力表!F1553:$M$2000,5,FALSE),"")</f>
        <v/>
      </c>
      <c r="I1552" s="168" t="str">
        <f t="shared" si="49"/>
        <v/>
      </c>
      <c r="K1552">
        <f t="shared" si="50"/>
        <v>0</v>
      </c>
      <c r="L1552">
        <f>IF(+支出入力表!M1553="",0,+支出入力表!M1553)</f>
        <v>0</v>
      </c>
      <c r="M1552">
        <f>IF(支出入力表!S1553="",0,支出入力表!S1553)</f>
        <v>0</v>
      </c>
    </row>
    <row r="1553" spans="2:13" x14ac:dyDescent="0.55000000000000004">
      <c r="B1553" s="163" t="str">
        <f>IF(K1553&gt;0,支出入力表!A1554,"")</f>
        <v/>
      </c>
      <c r="C1553" s="164" t="str">
        <f>IF(K1553&gt;0,支出入力表!C1554,"")</f>
        <v/>
      </c>
      <c r="D1553" s="165" t="str">
        <f>IF(K1553&gt;0,支出入力表!E1554,"")</f>
        <v/>
      </c>
      <c r="E1553" s="165" t="str">
        <f>IF(K1553&gt;0,支出入力表!F1554,"")</f>
        <v/>
      </c>
      <c r="F1553" s="164" t="str">
        <f>IF(K1553&gt;0,VLOOKUP(E1553,支出入力表!F1554:$M$2000,3,FALSE),"")</f>
        <v/>
      </c>
      <c r="G1553" s="164" t="str">
        <f>IF(K1553&gt;0,VLOOKUP(E1553,支出入力表!F1554:$M$2000,4,FALSE),"")</f>
        <v/>
      </c>
      <c r="H1553" s="166" t="str">
        <f>IF(K1553&gt;0,VLOOKUP(E1553,支出入力表!F1554:$M$2000,5,FALSE),"")</f>
        <v/>
      </c>
      <c r="I1553" s="168" t="str">
        <f t="shared" si="49"/>
        <v/>
      </c>
      <c r="K1553">
        <f t="shared" si="50"/>
        <v>0</v>
      </c>
      <c r="L1553">
        <f>IF(+支出入力表!M1554="",0,+支出入力表!M1554)</f>
        <v>0</v>
      </c>
      <c r="M1553">
        <f>IF(支出入力表!S1554="",0,支出入力表!S1554)</f>
        <v>0</v>
      </c>
    </row>
    <row r="1554" spans="2:13" x14ac:dyDescent="0.55000000000000004">
      <c r="B1554" s="163" t="str">
        <f>IF(K1554&gt;0,支出入力表!A1555,"")</f>
        <v/>
      </c>
      <c r="C1554" s="164" t="str">
        <f>IF(K1554&gt;0,支出入力表!C1555,"")</f>
        <v/>
      </c>
      <c r="D1554" s="165" t="str">
        <f>IF(K1554&gt;0,支出入力表!E1555,"")</f>
        <v/>
      </c>
      <c r="E1554" s="165" t="str">
        <f>IF(K1554&gt;0,支出入力表!F1555,"")</f>
        <v/>
      </c>
      <c r="F1554" s="164" t="str">
        <f>IF(K1554&gt;0,VLOOKUP(E1554,支出入力表!F1555:$M$2000,3,FALSE),"")</f>
        <v/>
      </c>
      <c r="G1554" s="164" t="str">
        <f>IF(K1554&gt;0,VLOOKUP(E1554,支出入力表!F1555:$M$2000,4,FALSE),"")</f>
        <v/>
      </c>
      <c r="H1554" s="166" t="str">
        <f>IF(K1554&gt;0,VLOOKUP(E1554,支出入力表!F1555:$M$2000,5,FALSE),"")</f>
        <v/>
      </c>
      <c r="I1554" s="168" t="str">
        <f t="shared" si="49"/>
        <v/>
      </c>
      <c r="K1554">
        <f t="shared" si="50"/>
        <v>0</v>
      </c>
      <c r="L1554">
        <f>IF(+支出入力表!M1555="",0,+支出入力表!M1555)</f>
        <v>0</v>
      </c>
      <c r="M1554">
        <f>IF(支出入力表!S1555="",0,支出入力表!S1555)</f>
        <v>0</v>
      </c>
    </row>
    <row r="1555" spans="2:13" x14ac:dyDescent="0.55000000000000004">
      <c r="B1555" s="163" t="str">
        <f>IF(K1555&gt;0,支出入力表!A1556,"")</f>
        <v/>
      </c>
      <c r="C1555" s="164" t="str">
        <f>IF(K1555&gt;0,支出入力表!C1556,"")</f>
        <v/>
      </c>
      <c r="D1555" s="165" t="str">
        <f>IF(K1555&gt;0,支出入力表!E1556,"")</f>
        <v/>
      </c>
      <c r="E1555" s="165" t="str">
        <f>IF(K1555&gt;0,支出入力表!F1556,"")</f>
        <v/>
      </c>
      <c r="F1555" s="164" t="str">
        <f>IF(K1555&gt;0,VLOOKUP(E1555,支出入力表!F1556:$M$2000,3,FALSE),"")</f>
        <v/>
      </c>
      <c r="G1555" s="164" t="str">
        <f>IF(K1555&gt;0,VLOOKUP(E1555,支出入力表!F1556:$M$2000,4,FALSE),"")</f>
        <v/>
      </c>
      <c r="H1555" s="166" t="str">
        <f>IF(K1555&gt;0,VLOOKUP(E1555,支出入力表!F1556:$M$2000,5,FALSE),"")</f>
        <v/>
      </c>
      <c r="I1555" s="168" t="str">
        <f t="shared" si="49"/>
        <v/>
      </c>
      <c r="K1555">
        <f t="shared" si="50"/>
        <v>0</v>
      </c>
      <c r="L1555">
        <f>IF(+支出入力表!M1556="",0,+支出入力表!M1556)</f>
        <v>0</v>
      </c>
      <c r="M1555">
        <f>IF(支出入力表!S1556="",0,支出入力表!S1556)</f>
        <v>0</v>
      </c>
    </row>
    <row r="1556" spans="2:13" x14ac:dyDescent="0.55000000000000004">
      <c r="B1556" s="163" t="str">
        <f>IF(K1556&gt;0,支出入力表!A1557,"")</f>
        <v/>
      </c>
      <c r="C1556" s="164" t="str">
        <f>IF(K1556&gt;0,支出入力表!C1557,"")</f>
        <v/>
      </c>
      <c r="D1556" s="165" t="str">
        <f>IF(K1556&gt;0,支出入力表!E1557,"")</f>
        <v/>
      </c>
      <c r="E1556" s="165" t="str">
        <f>IF(K1556&gt;0,支出入力表!F1557,"")</f>
        <v/>
      </c>
      <c r="F1556" s="164" t="str">
        <f>IF(K1556&gt;0,VLOOKUP(E1556,支出入力表!F1557:$M$2000,3,FALSE),"")</f>
        <v/>
      </c>
      <c r="G1556" s="164" t="str">
        <f>IF(K1556&gt;0,VLOOKUP(E1556,支出入力表!F1557:$M$2000,4,FALSE),"")</f>
        <v/>
      </c>
      <c r="H1556" s="166" t="str">
        <f>IF(K1556&gt;0,VLOOKUP(E1556,支出入力表!F1557:$M$2000,5,FALSE),"")</f>
        <v/>
      </c>
      <c r="I1556" s="168" t="str">
        <f t="shared" si="49"/>
        <v/>
      </c>
      <c r="K1556">
        <f t="shared" si="50"/>
        <v>0</v>
      </c>
      <c r="L1556">
        <f>IF(+支出入力表!M1557="",0,+支出入力表!M1557)</f>
        <v>0</v>
      </c>
      <c r="M1556">
        <f>IF(支出入力表!S1557="",0,支出入力表!S1557)</f>
        <v>0</v>
      </c>
    </row>
    <row r="1557" spans="2:13" x14ac:dyDescent="0.55000000000000004">
      <c r="B1557" s="163" t="str">
        <f>IF(K1557&gt;0,支出入力表!A1558,"")</f>
        <v/>
      </c>
      <c r="C1557" s="164" t="str">
        <f>IF(K1557&gt;0,支出入力表!C1558,"")</f>
        <v/>
      </c>
      <c r="D1557" s="165" t="str">
        <f>IF(K1557&gt;0,支出入力表!E1558,"")</f>
        <v/>
      </c>
      <c r="E1557" s="165" t="str">
        <f>IF(K1557&gt;0,支出入力表!F1558,"")</f>
        <v/>
      </c>
      <c r="F1557" s="164" t="str">
        <f>IF(K1557&gt;0,VLOOKUP(E1557,支出入力表!F1558:$M$2000,3,FALSE),"")</f>
        <v/>
      </c>
      <c r="G1557" s="164" t="str">
        <f>IF(K1557&gt;0,VLOOKUP(E1557,支出入力表!F1558:$M$2000,4,FALSE),"")</f>
        <v/>
      </c>
      <c r="H1557" s="166" t="str">
        <f>IF(K1557&gt;0,VLOOKUP(E1557,支出入力表!F1558:$M$2000,5,FALSE),"")</f>
        <v/>
      </c>
      <c r="I1557" s="168" t="str">
        <f t="shared" si="49"/>
        <v/>
      </c>
      <c r="K1557">
        <f t="shared" si="50"/>
        <v>0</v>
      </c>
      <c r="L1557">
        <f>IF(+支出入力表!M1558="",0,+支出入力表!M1558)</f>
        <v>0</v>
      </c>
      <c r="M1557">
        <f>IF(支出入力表!S1558="",0,支出入力表!S1558)</f>
        <v>0</v>
      </c>
    </row>
    <row r="1558" spans="2:13" x14ac:dyDescent="0.55000000000000004">
      <c r="B1558" s="163" t="str">
        <f>IF(K1558&gt;0,支出入力表!A1559,"")</f>
        <v/>
      </c>
      <c r="C1558" s="164" t="str">
        <f>IF(K1558&gt;0,支出入力表!C1559,"")</f>
        <v/>
      </c>
      <c r="D1558" s="165" t="str">
        <f>IF(K1558&gt;0,支出入力表!E1559,"")</f>
        <v/>
      </c>
      <c r="E1558" s="165" t="str">
        <f>IF(K1558&gt;0,支出入力表!F1559,"")</f>
        <v/>
      </c>
      <c r="F1558" s="164" t="str">
        <f>IF(K1558&gt;0,VLOOKUP(E1558,支出入力表!F1559:$M$2000,3,FALSE),"")</f>
        <v/>
      </c>
      <c r="G1558" s="164" t="str">
        <f>IF(K1558&gt;0,VLOOKUP(E1558,支出入力表!F1559:$M$2000,4,FALSE),"")</f>
        <v/>
      </c>
      <c r="H1558" s="166" t="str">
        <f>IF(K1558&gt;0,VLOOKUP(E1558,支出入力表!F1559:$M$2000,5,FALSE),"")</f>
        <v/>
      </c>
      <c r="I1558" s="168" t="str">
        <f t="shared" si="49"/>
        <v/>
      </c>
      <c r="K1558">
        <f t="shared" si="50"/>
        <v>0</v>
      </c>
      <c r="L1558">
        <f>IF(+支出入力表!M1559="",0,+支出入力表!M1559)</f>
        <v>0</v>
      </c>
      <c r="M1558">
        <f>IF(支出入力表!S1559="",0,支出入力表!S1559)</f>
        <v>0</v>
      </c>
    </row>
    <row r="1559" spans="2:13" x14ac:dyDescent="0.55000000000000004">
      <c r="B1559" s="163" t="str">
        <f>IF(K1559&gt;0,支出入力表!A1560,"")</f>
        <v/>
      </c>
      <c r="C1559" s="164" t="str">
        <f>IF(K1559&gt;0,支出入力表!C1560,"")</f>
        <v/>
      </c>
      <c r="D1559" s="165" t="str">
        <f>IF(K1559&gt;0,支出入力表!E1560,"")</f>
        <v/>
      </c>
      <c r="E1559" s="165" t="str">
        <f>IF(K1559&gt;0,支出入力表!F1560,"")</f>
        <v/>
      </c>
      <c r="F1559" s="164" t="str">
        <f>IF(K1559&gt;0,VLOOKUP(E1559,支出入力表!F1560:$M$2000,3,FALSE),"")</f>
        <v/>
      </c>
      <c r="G1559" s="164" t="str">
        <f>IF(K1559&gt;0,VLOOKUP(E1559,支出入力表!F1560:$M$2000,4,FALSE),"")</f>
        <v/>
      </c>
      <c r="H1559" s="166" t="str">
        <f>IF(K1559&gt;0,VLOOKUP(E1559,支出入力表!F1560:$M$2000,5,FALSE),"")</f>
        <v/>
      </c>
      <c r="I1559" s="168" t="str">
        <f t="shared" si="49"/>
        <v/>
      </c>
      <c r="K1559">
        <f t="shared" si="50"/>
        <v>0</v>
      </c>
      <c r="L1559">
        <f>IF(+支出入力表!M1560="",0,+支出入力表!M1560)</f>
        <v>0</v>
      </c>
      <c r="M1559">
        <f>IF(支出入力表!S1560="",0,支出入力表!S1560)</f>
        <v>0</v>
      </c>
    </row>
    <row r="1560" spans="2:13" x14ac:dyDescent="0.55000000000000004">
      <c r="B1560" s="163" t="str">
        <f>IF(K1560&gt;0,支出入力表!A1561,"")</f>
        <v/>
      </c>
      <c r="C1560" s="164" t="str">
        <f>IF(K1560&gt;0,支出入力表!C1561,"")</f>
        <v/>
      </c>
      <c r="D1560" s="165" t="str">
        <f>IF(K1560&gt;0,支出入力表!E1561,"")</f>
        <v/>
      </c>
      <c r="E1560" s="165" t="str">
        <f>IF(K1560&gt;0,支出入力表!F1561,"")</f>
        <v/>
      </c>
      <c r="F1560" s="164" t="str">
        <f>IF(K1560&gt;0,VLOOKUP(E1560,支出入力表!F1561:$M$2000,3,FALSE),"")</f>
        <v/>
      </c>
      <c r="G1560" s="164" t="str">
        <f>IF(K1560&gt;0,VLOOKUP(E1560,支出入力表!F1561:$M$2000,4,FALSE),"")</f>
        <v/>
      </c>
      <c r="H1560" s="166" t="str">
        <f>IF(K1560&gt;0,VLOOKUP(E1560,支出入力表!F1561:$M$2000,5,FALSE),"")</f>
        <v/>
      </c>
      <c r="I1560" s="168" t="str">
        <f t="shared" si="49"/>
        <v/>
      </c>
      <c r="K1560">
        <f t="shared" si="50"/>
        <v>0</v>
      </c>
      <c r="L1560">
        <f>IF(+支出入力表!M1561="",0,+支出入力表!M1561)</f>
        <v>0</v>
      </c>
      <c r="M1560">
        <f>IF(支出入力表!S1561="",0,支出入力表!S1561)</f>
        <v>0</v>
      </c>
    </row>
    <row r="1561" spans="2:13" x14ac:dyDescent="0.55000000000000004">
      <c r="B1561" s="163" t="str">
        <f>IF(K1561&gt;0,支出入力表!A1562,"")</f>
        <v/>
      </c>
      <c r="C1561" s="164" t="str">
        <f>IF(K1561&gt;0,支出入力表!C1562,"")</f>
        <v/>
      </c>
      <c r="D1561" s="165" t="str">
        <f>IF(K1561&gt;0,支出入力表!E1562,"")</f>
        <v/>
      </c>
      <c r="E1561" s="165" t="str">
        <f>IF(K1561&gt;0,支出入力表!F1562,"")</f>
        <v/>
      </c>
      <c r="F1561" s="164" t="str">
        <f>IF(K1561&gt;0,VLOOKUP(E1561,支出入力表!F1562:$M$2000,3,FALSE),"")</f>
        <v/>
      </c>
      <c r="G1561" s="164" t="str">
        <f>IF(K1561&gt;0,VLOOKUP(E1561,支出入力表!F1562:$M$2000,4,FALSE),"")</f>
        <v/>
      </c>
      <c r="H1561" s="166" t="str">
        <f>IF(K1561&gt;0,VLOOKUP(E1561,支出入力表!F1562:$M$2000,5,FALSE),"")</f>
        <v/>
      </c>
      <c r="I1561" s="168" t="str">
        <f t="shared" si="49"/>
        <v/>
      </c>
      <c r="K1561">
        <f t="shared" si="50"/>
        <v>0</v>
      </c>
      <c r="L1561">
        <f>IF(+支出入力表!M1562="",0,+支出入力表!M1562)</f>
        <v>0</v>
      </c>
      <c r="M1561">
        <f>IF(支出入力表!S1562="",0,支出入力表!S1562)</f>
        <v>0</v>
      </c>
    </row>
    <row r="1562" spans="2:13" x14ac:dyDescent="0.55000000000000004">
      <c r="B1562" s="163" t="str">
        <f>IF(K1562&gt;0,支出入力表!A1563,"")</f>
        <v/>
      </c>
      <c r="C1562" s="164" t="str">
        <f>IF(K1562&gt;0,支出入力表!C1563,"")</f>
        <v/>
      </c>
      <c r="D1562" s="165" t="str">
        <f>IF(K1562&gt;0,支出入力表!E1563,"")</f>
        <v/>
      </c>
      <c r="E1562" s="165" t="str">
        <f>IF(K1562&gt;0,支出入力表!F1563,"")</f>
        <v/>
      </c>
      <c r="F1562" s="164" t="str">
        <f>IF(K1562&gt;0,VLOOKUP(E1562,支出入力表!F1563:$M$2000,3,FALSE),"")</f>
        <v/>
      </c>
      <c r="G1562" s="164" t="str">
        <f>IF(K1562&gt;0,VLOOKUP(E1562,支出入力表!F1563:$M$2000,4,FALSE),"")</f>
        <v/>
      </c>
      <c r="H1562" s="166" t="str">
        <f>IF(K1562&gt;0,VLOOKUP(E1562,支出入力表!F1563:$M$2000,5,FALSE),"")</f>
        <v/>
      </c>
      <c r="I1562" s="168" t="str">
        <f t="shared" si="49"/>
        <v/>
      </c>
      <c r="K1562">
        <f t="shared" si="50"/>
        <v>0</v>
      </c>
      <c r="L1562">
        <f>IF(+支出入力表!M1563="",0,+支出入力表!M1563)</f>
        <v>0</v>
      </c>
      <c r="M1562">
        <f>IF(支出入力表!S1563="",0,支出入力表!S1563)</f>
        <v>0</v>
      </c>
    </row>
    <row r="1563" spans="2:13" x14ac:dyDescent="0.55000000000000004">
      <c r="B1563" s="163" t="str">
        <f>IF(K1563&gt;0,支出入力表!A1564,"")</f>
        <v/>
      </c>
      <c r="C1563" s="164" t="str">
        <f>IF(K1563&gt;0,支出入力表!C1564,"")</f>
        <v/>
      </c>
      <c r="D1563" s="165" t="str">
        <f>IF(K1563&gt;0,支出入力表!E1564,"")</f>
        <v/>
      </c>
      <c r="E1563" s="165" t="str">
        <f>IF(K1563&gt;0,支出入力表!F1564,"")</f>
        <v/>
      </c>
      <c r="F1563" s="164" t="str">
        <f>IF(K1563&gt;0,VLOOKUP(E1563,支出入力表!F1564:$M$2000,3,FALSE),"")</f>
        <v/>
      </c>
      <c r="G1563" s="164" t="str">
        <f>IF(K1563&gt;0,VLOOKUP(E1563,支出入力表!F1564:$M$2000,4,FALSE),"")</f>
        <v/>
      </c>
      <c r="H1563" s="166" t="str">
        <f>IF(K1563&gt;0,VLOOKUP(E1563,支出入力表!F1564:$M$2000,5,FALSE),"")</f>
        <v/>
      </c>
      <c r="I1563" s="168" t="str">
        <f t="shared" si="49"/>
        <v/>
      </c>
      <c r="K1563">
        <f t="shared" si="50"/>
        <v>0</v>
      </c>
      <c r="L1563">
        <f>IF(+支出入力表!M1564="",0,+支出入力表!M1564)</f>
        <v>0</v>
      </c>
      <c r="M1563">
        <f>IF(支出入力表!S1564="",0,支出入力表!S1564)</f>
        <v>0</v>
      </c>
    </row>
    <row r="1564" spans="2:13" x14ac:dyDescent="0.55000000000000004">
      <c r="B1564" s="163" t="str">
        <f>IF(K1564&gt;0,支出入力表!A1565,"")</f>
        <v/>
      </c>
      <c r="C1564" s="164" t="str">
        <f>IF(K1564&gt;0,支出入力表!C1565,"")</f>
        <v/>
      </c>
      <c r="D1564" s="165" t="str">
        <f>IF(K1564&gt;0,支出入力表!E1565,"")</f>
        <v/>
      </c>
      <c r="E1564" s="165" t="str">
        <f>IF(K1564&gt;0,支出入力表!F1565,"")</f>
        <v/>
      </c>
      <c r="F1564" s="164" t="str">
        <f>IF(K1564&gt;0,VLOOKUP(E1564,支出入力表!F1565:$M$2000,3,FALSE),"")</f>
        <v/>
      </c>
      <c r="G1564" s="164" t="str">
        <f>IF(K1564&gt;0,VLOOKUP(E1564,支出入力表!F1565:$M$2000,4,FALSE),"")</f>
        <v/>
      </c>
      <c r="H1564" s="166" t="str">
        <f>IF(K1564&gt;0,VLOOKUP(E1564,支出入力表!F1565:$M$2000,5,FALSE),"")</f>
        <v/>
      </c>
      <c r="I1564" s="168" t="str">
        <f t="shared" si="49"/>
        <v/>
      </c>
      <c r="K1564">
        <f t="shared" si="50"/>
        <v>0</v>
      </c>
      <c r="L1564">
        <f>IF(+支出入力表!M1565="",0,+支出入力表!M1565)</f>
        <v>0</v>
      </c>
      <c r="M1564">
        <f>IF(支出入力表!S1565="",0,支出入力表!S1565)</f>
        <v>0</v>
      </c>
    </row>
    <row r="1565" spans="2:13" x14ac:dyDescent="0.55000000000000004">
      <c r="B1565" s="163" t="str">
        <f>IF(K1565&gt;0,支出入力表!A1566,"")</f>
        <v/>
      </c>
      <c r="C1565" s="164" t="str">
        <f>IF(K1565&gt;0,支出入力表!C1566,"")</f>
        <v/>
      </c>
      <c r="D1565" s="165" t="str">
        <f>IF(K1565&gt;0,支出入力表!E1566,"")</f>
        <v/>
      </c>
      <c r="E1565" s="165" t="str">
        <f>IF(K1565&gt;0,支出入力表!F1566,"")</f>
        <v/>
      </c>
      <c r="F1565" s="164" t="str">
        <f>IF(K1565&gt;0,VLOOKUP(E1565,支出入力表!F1566:$M$2000,3,FALSE),"")</f>
        <v/>
      </c>
      <c r="G1565" s="164" t="str">
        <f>IF(K1565&gt;0,VLOOKUP(E1565,支出入力表!F1566:$M$2000,4,FALSE),"")</f>
        <v/>
      </c>
      <c r="H1565" s="166" t="str">
        <f>IF(K1565&gt;0,VLOOKUP(E1565,支出入力表!F1566:$M$2000,5,FALSE),"")</f>
        <v/>
      </c>
      <c r="I1565" s="168" t="str">
        <f t="shared" si="49"/>
        <v/>
      </c>
      <c r="K1565">
        <f t="shared" si="50"/>
        <v>0</v>
      </c>
      <c r="L1565">
        <f>IF(+支出入力表!M1566="",0,+支出入力表!M1566)</f>
        <v>0</v>
      </c>
      <c r="M1565">
        <f>IF(支出入力表!S1566="",0,支出入力表!S1566)</f>
        <v>0</v>
      </c>
    </row>
    <row r="1566" spans="2:13" x14ac:dyDescent="0.55000000000000004">
      <c r="B1566" s="163" t="str">
        <f>IF(K1566&gt;0,支出入力表!A1567,"")</f>
        <v/>
      </c>
      <c r="C1566" s="164" t="str">
        <f>IF(K1566&gt;0,支出入力表!C1567,"")</f>
        <v/>
      </c>
      <c r="D1566" s="165" t="str">
        <f>IF(K1566&gt;0,支出入力表!E1567,"")</f>
        <v/>
      </c>
      <c r="E1566" s="165" t="str">
        <f>IF(K1566&gt;0,支出入力表!F1567,"")</f>
        <v/>
      </c>
      <c r="F1566" s="164" t="str">
        <f>IF(K1566&gt;0,VLOOKUP(E1566,支出入力表!F1567:$M$2000,3,FALSE),"")</f>
        <v/>
      </c>
      <c r="G1566" s="164" t="str">
        <f>IF(K1566&gt;0,VLOOKUP(E1566,支出入力表!F1567:$M$2000,4,FALSE),"")</f>
        <v/>
      </c>
      <c r="H1566" s="166" t="str">
        <f>IF(K1566&gt;0,VLOOKUP(E1566,支出入力表!F1567:$M$2000,5,FALSE),"")</f>
        <v/>
      </c>
      <c r="I1566" s="168" t="str">
        <f t="shared" si="49"/>
        <v/>
      </c>
      <c r="K1566">
        <f t="shared" si="50"/>
        <v>0</v>
      </c>
      <c r="L1566">
        <f>IF(+支出入力表!M1567="",0,+支出入力表!M1567)</f>
        <v>0</v>
      </c>
      <c r="M1566">
        <f>IF(支出入力表!S1567="",0,支出入力表!S1567)</f>
        <v>0</v>
      </c>
    </row>
    <row r="1567" spans="2:13" x14ac:dyDescent="0.55000000000000004">
      <c r="B1567" s="163" t="str">
        <f>IF(K1567&gt;0,支出入力表!A1568,"")</f>
        <v/>
      </c>
      <c r="C1567" s="164" t="str">
        <f>IF(K1567&gt;0,支出入力表!C1568,"")</f>
        <v/>
      </c>
      <c r="D1567" s="165" t="str">
        <f>IF(K1567&gt;0,支出入力表!E1568,"")</f>
        <v/>
      </c>
      <c r="E1567" s="165" t="str">
        <f>IF(K1567&gt;0,支出入力表!F1568,"")</f>
        <v/>
      </c>
      <c r="F1567" s="164" t="str">
        <f>IF(K1567&gt;0,VLOOKUP(E1567,支出入力表!F1568:$M$2000,3,FALSE),"")</f>
        <v/>
      </c>
      <c r="G1567" s="164" t="str">
        <f>IF(K1567&gt;0,VLOOKUP(E1567,支出入力表!F1568:$M$2000,4,FALSE),"")</f>
        <v/>
      </c>
      <c r="H1567" s="166" t="str">
        <f>IF(K1567&gt;0,VLOOKUP(E1567,支出入力表!F1568:$M$2000,5,FALSE),"")</f>
        <v/>
      </c>
      <c r="I1567" s="168" t="str">
        <f t="shared" si="49"/>
        <v/>
      </c>
      <c r="K1567">
        <f t="shared" si="50"/>
        <v>0</v>
      </c>
      <c r="L1567">
        <f>IF(+支出入力表!M1568="",0,+支出入力表!M1568)</f>
        <v>0</v>
      </c>
      <c r="M1567">
        <f>IF(支出入力表!S1568="",0,支出入力表!S1568)</f>
        <v>0</v>
      </c>
    </row>
    <row r="1568" spans="2:13" x14ac:dyDescent="0.55000000000000004">
      <c r="B1568" s="163" t="str">
        <f>IF(K1568&gt;0,支出入力表!A1569,"")</f>
        <v/>
      </c>
      <c r="C1568" s="164" t="str">
        <f>IF(K1568&gt;0,支出入力表!C1569,"")</f>
        <v/>
      </c>
      <c r="D1568" s="165" t="str">
        <f>IF(K1568&gt;0,支出入力表!E1569,"")</f>
        <v/>
      </c>
      <c r="E1568" s="165" t="str">
        <f>IF(K1568&gt;0,支出入力表!F1569,"")</f>
        <v/>
      </c>
      <c r="F1568" s="164" t="str">
        <f>IF(K1568&gt;0,VLOOKUP(E1568,支出入力表!F1569:$M$2000,3,FALSE),"")</f>
        <v/>
      </c>
      <c r="G1568" s="164" t="str">
        <f>IF(K1568&gt;0,VLOOKUP(E1568,支出入力表!F1569:$M$2000,4,FALSE),"")</f>
        <v/>
      </c>
      <c r="H1568" s="166" t="str">
        <f>IF(K1568&gt;0,VLOOKUP(E1568,支出入力表!F1569:$M$2000,5,FALSE),"")</f>
        <v/>
      </c>
      <c r="I1568" s="168" t="str">
        <f t="shared" si="49"/>
        <v/>
      </c>
      <c r="K1568">
        <f t="shared" si="50"/>
        <v>0</v>
      </c>
      <c r="L1568">
        <f>IF(+支出入力表!M1569="",0,+支出入力表!M1569)</f>
        <v>0</v>
      </c>
      <c r="M1568">
        <f>IF(支出入力表!S1569="",0,支出入力表!S1569)</f>
        <v>0</v>
      </c>
    </row>
    <row r="1569" spans="2:13" x14ac:dyDescent="0.55000000000000004">
      <c r="B1569" s="163" t="str">
        <f>IF(K1569&gt;0,支出入力表!A1570,"")</f>
        <v/>
      </c>
      <c r="C1569" s="164" t="str">
        <f>IF(K1569&gt;0,支出入力表!C1570,"")</f>
        <v/>
      </c>
      <c r="D1569" s="165" t="str">
        <f>IF(K1569&gt;0,支出入力表!E1570,"")</f>
        <v/>
      </c>
      <c r="E1569" s="165" t="str">
        <f>IF(K1569&gt;0,支出入力表!F1570,"")</f>
        <v/>
      </c>
      <c r="F1569" s="164" t="str">
        <f>IF(K1569&gt;0,VLOOKUP(E1569,支出入力表!F1570:$M$2000,3,FALSE),"")</f>
        <v/>
      </c>
      <c r="G1569" s="164" t="str">
        <f>IF(K1569&gt;0,VLOOKUP(E1569,支出入力表!F1570:$M$2000,4,FALSE),"")</f>
        <v/>
      </c>
      <c r="H1569" s="166" t="str">
        <f>IF(K1569&gt;0,VLOOKUP(E1569,支出入力表!F1570:$M$2000,5,FALSE),"")</f>
        <v/>
      </c>
      <c r="I1569" s="168" t="str">
        <f t="shared" si="49"/>
        <v/>
      </c>
      <c r="K1569">
        <f t="shared" si="50"/>
        <v>0</v>
      </c>
      <c r="L1569">
        <f>IF(+支出入力表!M1570="",0,+支出入力表!M1570)</f>
        <v>0</v>
      </c>
      <c r="M1569">
        <f>IF(支出入力表!S1570="",0,支出入力表!S1570)</f>
        <v>0</v>
      </c>
    </row>
    <row r="1570" spans="2:13" x14ac:dyDescent="0.55000000000000004">
      <c r="B1570" s="163" t="str">
        <f>IF(K1570&gt;0,支出入力表!A1571,"")</f>
        <v/>
      </c>
      <c r="C1570" s="164" t="str">
        <f>IF(K1570&gt;0,支出入力表!C1571,"")</f>
        <v/>
      </c>
      <c r="D1570" s="165" t="str">
        <f>IF(K1570&gt;0,支出入力表!E1571,"")</f>
        <v/>
      </c>
      <c r="E1570" s="165" t="str">
        <f>IF(K1570&gt;0,支出入力表!F1571,"")</f>
        <v/>
      </c>
      <c r="F1570" s="164" t="str">
        <f>IF(K1570&gt;0,VLOOKUP(E1570,支出入力表!F1571:$M$2000,3,FALSE),"")</f>
        <v/>
      </c>
      <c r="G1570" s="164" t="str">
        <f>IF(K1570&gt;0,VLOOKUP(E1570,支出入力表!F1571:$M$2000,4,FALSE),"")</f>
        <v/>
      </c>
      <c r="H1570" s="166" t="str">
        <f>IF(K1570&gt;0,VLOOKUP(E1570,支出入力表!F1571:$M$2000,5,FALSE),"")</f>
        <v/>
      </c>
      <c r="I1570" s="168" t="str">
        <f t="shared" si="49"/>
        <v/>
      </c>
      <c r="K1570">
        <f t="shared" si="50"/>
        <v>0</v>
      </c>
      <c r="L1570">
        <f>IF(+支出入力表!M1571="",0,+支出入力表!M1571)</f>
        <v>0</v>
      </c>
      <c r="M1570">
        <f>IF(支出入力表!S1571="",0,支出入力表!S1571)</f>
        <v>0</v>
      </c>
    </row>
    <row r="1571" spans="2:13" x14ac:dyDescent="0.55000000000000004">
      <c r="B1571" s="163" t="str">
        <f>IF(K1571&gt;0,支出入力表!A1572,"")</f>
        <v/>
      </c>
      <c r="C1571" s="164" t="str">
        <f>IF(K1571&gt;0,支出入力表!C1572,"")</f>
        <v/>
      </c>
      <c r="D1571" s="165" t="str">
        <f>IF(K1571&gt;0,支出入力表!E1572,"")</f>
        <v/>
      </c>
      <c r="E1571" s="165" t="str">
        <f>IF(K1571&gt;0,支出入力表!F1572,"")</f>
        <v/>
      </c>
      <c r="F1571" s="164" t="str">
        <f>IF(K1571&gt;0,VLOOKUP(E1571,支出入力表!F1572:$M$2000,3,FALSE),"")</f>
        <v/>
      </c>
      <c r="G1571" s="164" t="str">
        <f>IF(K1571&gt;0,VLOOKUP(E1571,支出入力表!F1572:$M$2000,4,FALSE),"")</f>
        <v/>
      </c>
      <c r="H1571" s="166" t="str">
        <f>IF(K1571&gt;0,VLOOKUP(E1571,支出入力表!F1572:$M$2000,5,FALSE),"")</f>
        <v/>
      </c>
      <c r="I1571" s="168" t="str">
        <f t="shared" si="49"/>
        <v/>
      </c>
      <c r="K1571">
        <f t="shared" si="50"/>
        <v>0</v>
      </c>
      <c r="L1571">
        <f>IF(+支出入力表!M1572="",0,+支出入力表!M1572)</f>
        <v>0</v>
      </c>
      <c r="M1571">
        <f>IF(支出入力表!S1572="",0,支出入力表!S1572)</f>
        <v>0</v>
      </c>
    </row>
    <row r="1572" spans="2:13" x14ac:dyDescent="0.55000000000000004">
      <c r="B1572" s="163" t="str">
        <f>IF(K1572&gt;0,支出入力表!A1573,"")</f>
        <v/>
      </c>
      <c r="C1572" s="164" t="str">
        <f>IF(K1572&gt;0,支出入力表!C1573,"")</f>
        <v/>
      </c>
      <c r="D1572" s="165" t="str">
        <f>IF(K1572&gt;0,支出入力表!E1573,"")</f>
        <v/>
      </c>
      <c r="E1572" s="165" t="str">
        <f>IF(K1572&gt;0,支出入力表!F1573,"")</f>
        <v/>
      </c>
      <c r="F1572" s="164" t="str">
        <f>IF(K1572&gt;0,VLOOKUP(E1572,支出入力表!F1573:$M$2000,3,FALSE),"")</f>
        <v/>
      </c>
      <c r="G1572" s="164" t="str">
        <f>IF(K1572&gt;0,VLOOKUP(E1572,支出入力表!F1573:$M$2000,4,FALSE),"")</f>
        <v/>
      </c>
      <c r="H1572" s="166" t="str">
        <f>IF(K1572&gt;0,VLOOKUP(E1572,支出入力表!F1573:$M$2000,5,FALSE),"")</f>
        <v/>
      </c>
      <c r="I1572" s="168" t="str">
        <f t="shared" si="49"/>
        <v/>
      </c>
      <c r="K1572">
        <f t="shared" si="50"/>
        <v>0</v>
      </c>
      <c r="L1572">
        <f>IF(+支出入力表!M1573="",0,+支出入力表!M1573)</f>
        <v>0</v>
      </c>
      <c r="M1572">
        <f>IF(支出入力表!S1573="",0,支出入力表!S1573)</f>
        <v>0</v>
      </c>
    </row>
    <row r="1573" spans="2:13" x14ac:dyDescent="0.55000000000000004">
      <c r="B1573" s="163" t="str">
        <f>IF(K1573&gt;0,支出入力表!A1574,"")</f>
        <v/>
      </c>
      <c r="C1573" s="164" t="str">
        <f>IF(K1573&gt;0,支出入力表!C1574,"")</f>
        <v/>
      </c>
      <c r="D1573" s="165" t="str">
        <f>IF(K1573&gt;0,支出入力表!E1574,"")</f>
        <v/>
      </c>
      <c r="E1573" s="165" t="str">
        <f>IF(K1573&gt;0,支出入力表!F1574,"")</f>
        <v/>
      </c>
      <c r="F1573" s="164" t="str">
        <f>IF(K1573&gt;0,VLOOKUP(E1573,支出入力表!F1574:$M$2000,3,FALSE),"")</f>
        <v/>
      </c>
      <c r="G1573" s="164" t="str">
        <f>IF(K1573&gt;0,VLOOKUP(E1573,支出入力表!F1574:$M$2000,4,FALSE),"")</f>
        <v/>
      </c>
      <c r="H1573" s="166" t="str">
        <f>IF(K1573&gt;0,VLOOKUP(E1573,支出入力表!F1574:$M$2000,5,FALSE),"")</f>
        <v/>
      </c>
      <c r="I1573" s="168" t="str">
        <f t="shared" si="49"/>
        <v/>
      </c>
      <c r="K1573">
        <f t="shared" si="50"/>
        <v>0</v>
      </c>
      <c r="L1573">
        <f>IF(+支出入力表!M1574="",0,+支出入力表!M1574)</f>
        <v>0</v>
      </c>
      <c r="M1573">
        <f>IF(支出入力表!S1574="",0,支出入力表!S1574)</f>
        <v>0</v>
      </c>
    </row>
    <row r="1574" spans="2:13" x14ac:dyDescent="0.55000000000000004">
      <c r="B1574" s="163" t="str">
        <f>IF(K1574&gt;0,支出入力表!A1575,"")</f>
        <v/>
      </c>
      <c r="C1574" s="164" t="str">
        <f>IF(K1574&gt;0,支出入力表!C1575,"")</f>
        <v/>
      </c>
      <c r="D1574" s="165" t="str">
        <f>IF(K1574&gt;0,支出入力表!E1575,"")</f>
        <v/>
      </c>
      <c r="E1574" s="165" t="str">
        <f>IF(K1574&gt;0,支出入力表!F1575,"")</f>
        <v/>
      </c>
      <c r="F1574" s="164" t="str">
        <f>IF(K1574&gt;0,VLOOKUP(E1574,支出入力表!F1575:$M$2000,3,FALSE),"")</f>
        <v/>
      </c>
      <c r="G1574" s="164" t="str">
        <f>IF(K1574&gt;0,VLOOKUP(E1574,支出入力表!F1575:$M$2000,4,FALSE),"")</f>
        <v/>
      </c>
      <c r="H1574" s="166" t="str">
        <f>IF(K1574&gt;0,VLOOKUP(E1574,支出入力表!F1575:$M$2000,5,FALSE),"")</f>
        <v/>
      </c>
      <c r="I1574" s="168" t="str">
        <f t="shared" si="49"/>
        <v/>
      </c>
      <c r="K1574">
        <f t="shared" si="50"/>
        <v>0</v>
      </c>
      <c r="L1574">
        <f>IF(+支出入力表!M1575="",0,+支出入力表!M1575)</f>
        <v>0</v>
      </c>
      <c r="M1574">
        <f>IF(支出入力表!S1575="",0,支出入力表!S1575)</f>
        <v>0</v>
      </c>
    </row>
    <row r="1575" spans="2:13" x14ac:dyDescent="0.55000000000000004">
      <c r="B1575" s="163" t="str">
        <f>IF(K1575&gt;0,支出入力表!A1576,"")</f>
        <v/>
      </c>
      <c r="C1575" s="164" t="str">
        <f>IF(K1575&gt;0,支出入力表!C1576,"")</f>
        <v/>
      </c>
      <c r="D1575" s="165" t="str">
        <f>IF(K1575&gt;0,支出入力表!E1576,"")</f>
        <v/>
      </c>
      <c r="E1575" s="165" t="str">
        <f>IF(K1575&gt;0,支出入力表!F1576,"")</f>
        <v/>
      </c>
      <c r="F1575" s="164" t="str">
        <f>IF(K1575&gt;0,VLOOKUP(E1575,支出入力表!F1576:$M$2000,3,FALSE),"")</f>
        <v/>
      </c>
      <c r="G1575" s="164" t="str">
        <f>IF(K1575&gt;0,VLOOKUP(E1575,支出入力表!F1576:$M$2000,4,FALSE),"")</f>
        <v/>
      </c>
      <c r="H1575" s="166" t="str">
        <f>IF(K1575&gt;0,VLOOKUP(E1575,支出入力表!F1576:$M$2000,5,FALSE),"")</f>
        <v/>
      </c>
      <c r="I1575" s="168" t="str">
        <f t="shared" si="49"/>
        <v/>
      </c>
      <c r="K1575">
        <f t="shared" si="50"/>
        <v>0</v>
      </c>
      <c r="L1575">
        <f>IF(+支出入力表!M1576="",0,+支出入力表!M1576)</f>
        <v>0</v>
      </c>
      <c r="M1575">
        <f>IF(支出入力表!S1576="",0,支出入力表!S1576)</f>
        <v>0</v>
      </c>
    </row>
    <row r="1576" spans="2:13" x14ac:dyDescent="0.55000000000000004">
      <c r="B1576" s="163" t="str">
        <f>IF(K1576&gt;0,支出入力表!A1577,"")</f>
        <v/>
      </c>
      <c r="C1576" s="164" t="str">
        <f>IF(K1576&gt;0,支出入力表!C1577,"")</f>
        <v/>
      </c>
      <c r="D1576" s="165" t="str">
        <f>IF(K1576&gt;0,支出入力表!E1577,"")</f>
        <v/>
      </c>
      <c r="E1576" s="165" t="str">
        <f>IF(K1576&gt;0,支出入力表!F1577,"")</f>
        <v/>
      </c>
      <c r="F1576" s="164" t="str">
        <f>IF(K1576&gt;0,VLOOKUP(E1576,支出入力表!F1577:$M$2000,3,FALSE),"")</f>
        <v/>
      </c>
      <c r="G1576" s="164" t="str">
        <f>IF(K1576&gt;0,VLOOKUP(E1576,支出入力表!F1577:$M$2000,4,FALSE),"")</f>
        <v/>
      </c>
      <c r="H1576" s="166" t="str">
        <f>IF(K1576&gt;0,VLOOKUP(E1576,支出入力表!F1577:$M$2000,5,FALSE),"")</f>
        <v/>
      </c>
      <c r="I1576" s="168" t="str">
        <f t="shared" si="49"/>
        <v/>
      </c>
      <c r="K1576">
        <f t="shared" si="50"/>
        <v>0</v>
      </c>
      <c r="L1576">
        <f>IF(+支出入力表!M1577="",0,+支出入力表!M1577)</f>
        <v>0</v>
      </c>
      <c r="M1576">
        <f>IF(支出入力表!S1577="",0,支出入力表!S1577)</f>
        <v>0</v>
      </c>
    </row>
    <row r="1577" spans="2:13" x14ac:dyDescent="0.55000000000000004">
      <c r="B1577" s="163" t="str">
        <f>IF(K1577&gt;0,支出入力表!A1578,"")</f>
        <v/>
      </c>
      <c r="C1577" s="164" t="str">
        <f>IF(K1577&gt;0,支出入力表!C1578,"")</f>
        <v/>
      </c>
      <c r="D1577" s="165" t="str">
        <f>IF(K1577&gt;0,支出入力表!E1578,"")</f>
        <v/>
      </c>
      <c r="E1577" s="165" t="str">
        <f>IF(K1577&gt;0,支出入力表!F1578,"")</f>
        <v/>
      </c>
      <c r="F1577" s="164" t="str">
        <f>IF(K1577&gt;0,VLOOKUP(E1577,支出入力表!F1578:$M$2000,3,FALSE),"")</f>
        <v/>
      </c>
      <c r="G1577" s="164" t="str">
        <f>IF(K1577&gt;0,VLOOKUP(E1577,支出入力表!F1578:$M$2000,4,FALSE),"")</f>
        <v/>
      </c>
      <c r="H1577" s="166" t="str">
        <f>IF(K1577&gt;0,VLOOKUP(E1577,支出入力表!F1578:$M$2000,5,FALSE),"")</f>
        <v/>
      </c>
      <c r="I1577" s="168" t="str">
        <f t="shared" si="49"/>
        <v/>
      </c>
      <c r="K1577">
        <f t="shared" si="50"/>
        <v>0</v>
      </c>
      <c r="L1577">
        <f>IF(+支出入力表!M1578="",0,+支出入力表!M1578)</f>
        <v>0</v>
      </c>
      <c r="M1577">
        <f>IF(支出入力表!S1578="",0,支出入力表!S1578)</f>
        <v>0</v>
      </c>
    </row>
    <row r="1578" spans="2:13" x14ac:dyDescent="0.55000000000000004">
      <c r="B1578" s="163" t="str">
        <f>IF(K1578&gt;0,支出入力表!A1579,"")</f>
        <v/>
      </c>
      <c r="C1578" s="164" t="str">
        <f>IF(K1578&gt;0,支出入力表!C1579,"")</f>
        <v/>
      </c>
      <c r="D1578" s="165" t="str">
        <f>IF(K1578&gt;0,支出入力表!E1579,"")</f>
        <v/>
      </c>
      <c r="E1578" s="165" t="str">
        <f>IF(K1578&gt;0,支出入力表!F1579,"")</f>
        <v/>
      </c>
      <c r="F1578" s="164" t="str">
        <f>IF(K1578&gt;0,VLOOKUP(E1578,支出入力表!F1579:$M$2000,3,FALSE),"")</f>
        <v/>
      </c>
      <c r="G1578" s="164" t="str">
        <f>IF(K1578&gt;0,VLOOKUP(E1578,支出入力表!F1579:$M$2000,4,FALSE),"")</f>
        <v/>
      </c>
      <c r="H1578" s="166" t="str">
        <f>IF(K1578&gt;0,VLOOKUP(E1578,支出入力表!F1579:$M$2000,5,FALSE),"")</f>
        <v/>
      </c>
      <c r="I1578" s="168" t="str">
        <f t="shared" si="49"/>
        <v/>
      </c>
      <c r="K1578">
        <f t="shared" si="50"/>
        <v>0</v>
      </c>
      <c r="L1578">
        <f>IF(+支出入力表!M1579="",0,+支出入力表!M1579)</f>
        <v>0</v>
      </c>
      <c r="M1578">
        <f>IF(支出入力表!S1579="",0,支出入力表!S1579)</f>
        <v>0</v>
      </c>
    </row>
    <row r="1579" spans="2:13" x14ac:dyDescent="0.55000000000000004">
      <c r="B1579" s="163" t="str">
        <f>IF(K1579&gt;0,支出入力表!A1580,"")</f>
        <v/>
      </c>
      <c r="C1579" s="164" t="str">
        <f>IF(K1579&gt;0,支出入力表!C1580,"")</f>
        <v/>
      </c>
      <c r="D1579" s="165" t="str">
        <f>IF(K1579&gt;0,支出入力表!E1580,"")</f>
        <v/>
      </c>
      <c r="E1579" s="165" t="str">
        <f>IF(K1579&gt;0,支出入力表!F1580,"")</f>
        <v/>
      </c>
      <c r="F1579" s="164" t="str">
        <f>IF(K1579&gt;0,VLOOKUP(E1579,支出入力表!F1580:$M$2000,3,FALSE),"")</f>
        <v/>
      </c>
      <c r="G1579" s="164" t="str">
        <f>IF(K1579&gt;0,VLOOKUP(E1579,支出入力表!F1580:$M$2000,4,FALSE),"")</f>
        <v/>
      </c>
      <c r="H1579" s="166" t="str">
        <f>IF(K1579&gt;0,VLOOKUP(E1579,支出入力表!F1580:$M$2000,5,FALSE),"")</f>
        <v/>
      </c>
      <c r="I1579" s="168" t="str">
        <f t="shared" si="49"/>
        <v/>
      </c>
      <c r="K1579">
        <f t="shared" si="50"/>
        <v>0</v>
      </c>
      <c r="L1579">
        <f>IF(+支出入力表!M1580="",0,+支出入力表!M1580)</f>
        <v>0</v>
      </c>
      <c r="M1579">
        <f>IF(支出入力表!S1580="",0,支出入力表!S1580)</f>
        <v>0</v>
      </c>
    </row>
    <row r="1580" spans="2:13" x14ac:dyDescent="0.55000000000000004">
      <c r="B1580" s="163" t="str">
        <f>IF(K1580&gt;0,支出入力表!A1581,"")</f>
        <v/>
      </c>
      <c r="C1580" s="164" t="str">
        <f>IF(K1580&gt;0,支出入力表!C1581,"")</f>
        <v/>
      </c>
      <c r="D1580" s="165" t="str">
        <f>IF(K1580&gt;0,支出入力表!E1581,"")</f>
        <v/>
      </c>
      <c r="E1580" s="165" t="str">
        <f>IF(K1580&gt;0,支出入力表!F1581,"")</f>
        <v/>
      </c>
      <c r="F1580" s="164" t="str">
        <f>IF(K1580&gt;0,VLOOKUP(E1580,支出入力表!F1581:$M$2000,3,FALSE),"")</f>
        <v/>
      </c>
      <c r="G1580" s="164" t="str">
        <f>IF(K1580&gt;0,VLOOKUP(E1580,支出入力表!F1581:$M$2000,4,FALSE),"")</f>
        <v/>
      </c>
      <c r="H1580" s="166" t="str">
        <f>IF(K1580&gt;0,VLOOKUP(E1580,支出入力表!F1581:$M$2000,5,FALSE),"")</f>
        <v/>
      </c>
      <c r="I1580" s="168" t="str">
        <f t="shared" si="49"/>
        <v/>
      </c>
      <c r="K1580">
        <f t="shared" si="50"/>
        <v>0</v>
      </c>
      <c r="L1580">
        <f>IF(+支出入力表!M1581="",0,+支出入力表!M1581)</f>
        <v>0</v>
      </c>
      <c r="M1580">
        <f>IF(支出入力表!S1581="",0,支出入力表!S1581)</f>
        <v>0</v>
      </c>
    </row>
    <row r="1581" spans="2:13" x14ac:dyDescent="0.55000000000000004">
      <c r="B1581" s="163" t="str">
        <f>IF(K1581&gt;0,支出入力表!A1582,"")</f>
        <v/>
      </c>
      <c r="C1581" s="164" t="str">
        <f>IF(K1581&gt;0,支出入力表!C1582,"")</f>
        <v/>
      </c>
      <c r="D1581" s="165" t="str">
        <f>IF(K1581&gt;0,支出入力表!E1582,"")</f>
        <v/>
      </c>
      <c r="E1581" s="165" t="str">
        <f>IF(K1581&gt;0,支出入力表!F1582,"")</f>
        <v/>
      </c>
      <c r="F1581" s="164" t="str">
        <f>IF(K1581&gt;0,VLOOKUP(E1581,支出入力表!F1582:$M$2000,3,FALSE),"")</f>
        <v/>
      </c>
      <c r="G1581" s="164" t="str">
        <f>IF(K1581&gt;0,VLOOKUP(E1581,支出入力表!F1582:$M$2000,4,FALSE),"")</f>
        <v/>
      </c>
      <c r="H1581" s="166" t="str">
        <f>IF(K1581&gt;0,VLOOKUP(E1581,支出入力表!F1582:$M$2000,5,FALSE),"")</f>
        <v/>
      </c>
      <c r="I1581" s="168" t="str">
        <f t="shared" si="49"/>
        <v/>
      </c>
      <c r="K1581">
        <f t="shared" si="50"/>
        <v>0</v>
      </c>
      <c r="L1581">
        <f>IF(+支出入力表!M1582="",0,+支出入力表!M1582)</f>
        <v>0</v>
      </c>
      <c r="M1581">
        <f>IF(支出入力表!S1582="",0,支出入力表!S1582)</f>
        <v>0</v>
      </c>
    </row>
    <row r="1582" spans="2:13" x14ac:dyDescent="0.55000000000000004">
      <c r="B1582" s="163" t="str">
        <f>IF(K1582&gt;0,支出入力表!A1583,"")</f>
        <v/>
      </c>
      <c r="C1582" s="164" t="str">
        <f>IF(K1582&gt;0,支出入力表!C1583,"")</f>
        <v/>
      </c>
      <c r="D1582" s="165" t="str">
        <f>IF(K1582&gt;0,支出入力表!E1583,"")</f>
        <v/>
      </c>
      <c r="E1582" s="165" t="str">
        <f>IF(K1582&gt;0,支出入力表!F1583,"")</f>
        <v/>
      </c>
      <c r="F1582" s="164" t="str">
        <f>IF(K1582&gt;0,VLOOKUP(E1582,支出入力表!F1583:$M$2000,3,FALSE),"")</f>
        <v/>
      </c>
      <c r="G1582" s="164" t="str">
        <f>IF(K1582&gt;0,VLOOKUP(E1582,支出入力表!F1583:$M$2000,4,FALSE),"")</f>
        <v/>
      </c>
      <c r="H1582" s="166" t="str">
        <f>IF(K1582&gt;0,VLOOKUP(E1582,支出入力表!F1583:$M$2000,5,FALSE),"")</f>
        <v/>
      </c>
      <c r="I1582" s="168" t="str">
        <f t="shared" si="49"/>
        <v/>
      </c>
      <c r="K1582">
        <f t="shared" si="50"/>
        <v>0</v>
      </c>
      <c r="L1582">
        <f>IF(+支出入力表!M1583="",0,+支出入力表!M1583)</f>
        <v>0</v>
      </c>
      <c r="M1582">
        <f>IF(支出入力表!S1583="",0,支出入力表!S1583)</f>
        <v>0</v>
      </c>
    </row>
    <row r="1583" spans="2:13" x14ac:dyDescent="0.55000000000000004">
      <c r="B1583" s="163" t="str">
        <f>IF(K1583&gt;0,支出入力表!A1584,"")</f>
        <v/>
      </c>
      <c r="C1583" s="164" t="str">
        <f>IF(K1583&gt;0,支出入力表!C1584,"")</f>
        <v/>
      </c>
      <c r="D1583" s="165" t="str">
        <f>IF(K1583&gt;0,支出入力表!E1584,"")</f>
        <v/>
      </c>
      <c r="E1583" s="165" t="str">
        <f>IF(K1583&gt;0,支出入力表!F1584,"")</f>
        <v/>
      </c>
      <c r="F1583" s="164" t="str">
        <f>IF(K1583&gt;0,VLOOKUP(E1583,支出入力表!F1584:$M$2000,3,FALSE),"")</f>
        <v/>
      </c>
      <c r="G1583" s="164" t="str">
        <f>IF(K1583&gt;0,VLOOKUP(E1583,支出入力表!F1584:$M$2000,4,FALSE),"")</f>
        <v/>
      </c>
      <c r="H1583" s="166" t="str">
        <f>IF(K1583&gt;0,VLOOKUP(E1583,支出入力表!F1584:$M$2000,5,FALSE),"")</f>
        <v/>
      </c>
      <c r="I1583" s="168" t="str">
        <f t="shared" si="49"/>
        <v/>
      </c>
      <c r="K1583">
        <f t="shared" si="50"/>
        <v>0</v>
      </c>
      <c r="L1583">
        <f>IF(+支出入力表!M1584="",0,+支出入力表!M1584)</f>
        <v>0</v>
      </c>
      <c r="M1583">
        <f>IF(支出入力表!S1584="",0,支出入力表!S1584)</f>
        <v>0</v>
      </c>
    </row>
    <row r="1584" spans="2:13" x14ac:dyDescent="0.55000000000000004">
      <c r="B1584" s="163" t="str">
        <f>IF(K1584&gt;0,支出入力表!A1585,"")</f>
        <v/>
      </c>
      <c r="C1584" s="164" t="str">
        <f>IF(K1584&gt;0,支出入力表!C1585,"")</f>
        <v/>
      </c>
      <c r="D1584" s="165" t="str">
        <f>IF(K1584&gt;0,支出入力表!E1585,"")</f>
        <v/>
      </c>
      <c r="E1584" s="165" t="str">
        <f>IF(K1584&gt;0,支出入力表!F1585,"")</f>
        <v/>
      </c>
      <c r="F1584" s="164" t="str">
        <f>IF(K1584&gt;0,VLOOKUP(E1584,支出入力表!F1585:$M$2000,3,FALSE),"")</f>
        <v/>
      </c>
      <c r="G1584" s="164" t="str">
        <f>IF(K1584&gt;0,VLOOKUP(E1584,支出入力表!F1585:$M$2000,4,FALSE),"")</f>
        <v/>
      </c>
      <c r="H1584" s="166" t="str">
        <f>IF(K1584&gt;0,VLOOKUP(E1584,支出入力表!F1585:$M$2000,5,FALSE),"")</f>
        <v/>
      </c>
      <c r="I1584" s="168" t="str">
        <f t="shared" si="49"/>
        <v/>
      </c>
      <c r="K1584">
        <f t="shared" si="50"/>
        <v>0</v>
      </c>
      <c r="L1584">
        <f>IF(+支出入力表!M1585="",0,+支出入力表!M1585)</f>
        <v>0</v>
      </c>
      <c r="M1584">
        <f>IF(支出入力表!S1585="",0,支出入力表!S1585)</f>
        <v>0</v>
      </c>
    </row>
    <row r="1585" spans="2:13" x14ac:dyDescent="0.55000000000000004">
      <c r="B1585" s="163" t="str">
        <f>IF(K1585&gt;0,支出入力表!A1586,"")</f>
        <v/>
      </c>
      <c r="C1585" s="164" t="str">
        <f>IF(K1585&gt;0,支出入力表!C1586,"")</f>
        <v/>
      </c>
      <c r="D1585" s="165" t="str">
        <f>IF(K1585&gt;0,支出入力表!E1586,"")</f>
        <v/>
      </c>
      <c r="E1585" s="165" t="str">
        <f>IF(K1585&gt;0,支出入力表!F1586,"")</f>
        <v/>
      </c>
      <c r="F1585" s="164" t="str">
        <f>IF(K1585&gt;0,VLOOKUP(E1585,支出入力表!F1586:$M$2000,3,FALSE),"")</f>
        <v/>
      </c>
      <c r="G1585" s="164" t="str">
        <f>IF(K1585&gt;0,VLOOKUP(E1585,支出入力表!F1586:$M$2000,4,FALSE),"")</f>
        <v/>
      </c>
      <c r="H1585" s="166" t="str">
        <f>IF(K1585&gt;0,VLOOKUP(E1585,支出入力表!F1586:$M$2000,5,FALSE),"")</f>
        <v/>
      </c>
      <c r="I1585" s="168" t="str">
        <f t="shared" si="49"/>
        <v/>
      </c>
      <c r="K1585">
        <f t="shared" si="50"/>
        <v>0</v>
      </c>
      <c r="L1585">
        <f>IF(+支出入力表!M1586="",0,+支出入力表!M1586)</f>
        <v>0</v>
      </c>
      <c r="M1585">
        <f>IF(支出入力表!S1586="",0,支出入力表!S1586)</f>
        <v>0</v>
      </c>
    </row>
    <row r="1586" spans="2:13" x14ac:dyDescent="0.55000000000000004">
      <c r="B1586" s="163" t="str">
        <f>IF(K1586&gt;0,支出入力表!A1587,"")</f>
        <v/>
      </c>
      <c r="C1586" s="164" t="str">
        <f>IF(K1586&gt;0,支出入力表!C1587,"")</f>
        <v/>
      </c>
      <c r="D1586" s="165" t="str">
        <f>IF(K1586&gt;0,支出入力表!E1587,"")</f>
        <v/>
      </c>
      <c r="E1586" s="165" t="str">
        <f>IF(K1586&gt;0,支出入力表!F1587,"")</f>
        <v/>
      </c>
      <c r="F1586" s="164" t="str">
        <f>IF(K1586&gt;0,VLOOKUP(E1586,支出入力表!F1587:$M$2000,3,FALSE),"")</f>
        <v/>
      </c>
      <c r="G1586" s="164" t="str">
        <f>IF(K1586&gt;0,VLOOKUP(E1586,支出入力表!F1587:$M$2000,4,FALSE),"")</f>
        <v/>
      </c>
      <c r="H1586" s="166" t="str">
        <f>IF(K1586&gt;0,VLOOKUP(E1586,支出入力表!F1587:$M$2000,5,FALSE),"")</f>
        <v/>
      </c>
      <c r="I1586" s="168" t="str">
        <f t="shared" si="49"/>
        <v/>
      </c>
      <c r="K1586">
        <f t="shared" si="50"/>
        <v>0</v>
      </c>
      <c r="L1586">
        <f>IF(+支出入力表!M1587="",0,+支出入力表!M1587)</f>
        <v>0</v>
      </c>
      <c r="M1586">
        <f>IF(支出入力表!S1587="",0,支出入力表!S1587)</f>
        <v>0</v>
      </c>
    </row>
    <row r="1587" spans="2:13" x14ac:dyDescent="0.55000000000000004">
      <c r="B1587" s="163" t="str">
        <f>IF(K1587&gt;0,支出入力表!A1588,"")</f>
        <v/>
      </c>
      <c r="C1587" s="164" t="str">
        <f>IF(K1587&gt;0,支出入力表!C1588,"")</f>
        <v/>
      </c>
      <c r="D1587" s="165" t="str">
        <f>IF(K1587&gt;0,支出入力表!E1588,"")</f>
        <v/>
      </c>
      <c r="E1587" s="165" t="str">
        <f>IF(K1587&gt;0,支出入力表!F1588,"")</f>
        <v/>
      </c>
      <c r="F1587" s="164" t="str">
        <f>IF(K1587&gt;0,VLOOKUP(E1587,支出入力表!F1588:$M$2000,3,FALSE),"")</f>
        <v/>
      </c>
      <c r="G1587" s="164" t="str">
        <f>IF(K1587&gt;0,VLOOKUP(E1587,支出入力表!F1588:$M$2000,4,FALSE),"")</f>
        <v/>
      </c>
      <c r="H1587" s="166" t="str">
        <f>IF(K1587&gt;0,VLOOKUP(E1587,支出入力表!F1588:$M$2000,5,FALSE),"")</f>
        <v/>
      </c>
      <c r="I1587" s="168" t="str">
        <f t="shared" si="49"/>
        <v/>
      </c>
      <c r="K1587">
        <f t="shared" si="50"/>
        <v>0</v>
      </c>
      <c r="L1587">
        <f>IF(+支出入力表!M1588="",0,+支出入力表!M1588)</f>
        <v>0</v>
      </c>
      <c r="M1587">
        <f>IF(支出入力表!S1588="",0,支出入力表!S1588)</f>
        <v>0</v>
      </c>
    </row>
    <row r="1588" spans="2:13" x14ac:dyDescent="0.55000000000000004">
      <c r="B1588" s="163" t="str">
        <f>IF(K1588&gt;0,支出入力表!A1589,"")</f>
        <v/>
      </c>
      <c r="C1588" s="164" t="str">
        <f>IF(K1588&gt;0,支出入力表!C1589,"")</f>
        <v/>
      </c>
      <c r="D1588" s="165" t="str">
        <f>IF(K1588&gt;0,支出入力表!E1589,"")</f>
        <v/>
      </c>
      <c r="E1588" s="165" t="str">
        <f>IF(K1588&gt;0,支出入力表!F1589,"")</f>
        <v/>
      </c>
      <c r="F1588" s="164" t="str">
        <f>IF(K1588&gt;0,VLOOKUP(E1588,支出入力表!F1589:$M$2000,3,FALSE),"")</f>
        <v/>
      </c>
      <c r="G1588" s="164" t="str">
        <f>IF(K1588&gt;0,VLOOKUP(E1588,支出入力表!F1589:$M$2000,4,FALSE),"")</f>
        <v/>
      </c>
      <c r="H1588" s="166" t="str">
        <f>IF(K1588&gt;0,VLOOKUP(E1588,支出入力表!F1589:$M$2000,5,FALSE),"")</f>
        <v/>
      </c>
      <c r="I1588" s="168" t="str">
        <f t="shared" si="49"/>
        <v/>
      </c>
      <c r="K1588">
        <f t="shared" si="50"/>
        <v>0</v>
      </c>
      <c r="L1588">
        <f>IF(+支出入力表!M1589="",0,+支出入力表!M1589)</f>
        <v>0</v>
      </c>
      <c r="M1588">
        <f>IF(支出入力表!S1589="",0,支出入力表!S1589)</f>
        <v>0</v>
      </c>
    </row>
    <row r="1589" spans="2:13" x14ac:dyDescent="0.55000000000000004">
      <c r="B1589" s="163" t="str">
        <f>IF(K1589&gt;0,支出入力表!A1590,"")</f>
        <v/>
      </c>
      <c r="C1589" s="164" t="str">
        <f>IF(K1589&gt;0,支出入力表!C1590,"")</f>
        <v/>
      </c>
      <c r="D1589" s="165" t="str">
        <f>IF(K1589&gt;0,支出入力表!E1590,"")</f>
        <v/>
      </c>
      <c r="E1589" s="165" t="str">
        <f>IF(K1589&gt;0,支出入力表!F1590,"")</f>
        <v/>
      </c>
      <c r="F1589" s="164" t="str">
        <f>IF(K1589&gt;0,VLOOKUP(E1589,支出入力表!F1590:$M$2000,3,FALSE),"")</f>
        <v/>
      </c>
      <c r="G1589" s="164" t="str">
        <f>IF(K1589&gt;0,VLOOKUP(E1589,支出入力表!F1590:$M$2000,4,FALSE),"")</f>
        <v/>
      </c>
      <c r="H1589" s="166" t="str">
        <f>IF(K1589&gt;0,VLOOKUP(E1589,支出入力表!F1590:$M$2000,5,FALSE),"")</f>
        <v/>
      </c>
      <c r="I1589" s="168" t="str">
        <f t="shared" si="49"/>
        <v/>
      </c>
      <c r="K1589">
        <f t="shared" si="50"/>
        <v>0</v>
      </c>
      <c r="L1589">
        <f>IF(+支出入力表!M1590="",0,+支出入力表!M1590)</f>
        <v>0</v>
      </c>
      <c r="M1589">
        <f>IF(支出入力表!S1590="",0,支出入力表!S1590)</f>
        <v>0</v>
      </c>
    </row>
    <row r="1590" spans="2:13" x14ac:dyDescent="0.55000000000000004">
      <c r="B1590" s="163" t="str">
        <f>IF(K1590&gt;0,支出入力表!A1591,"")</f>
        <v/>
      </c>
      <c r="C1590" s="164" t="str">
        <f>IF(K1590&gt;0,支出入力表!C1591,"")</f>
        <v/>
      </c>
      <c r="D1590" s="165" t="str">
        <f>IF(K1590&gt;0,支出入力表!E1591,"")</f>
        <v/>
      </c>
      <c r="E1590" s="165" t="str">
        <f>IF(K1590&gt;0,支出入力表!F1591,"")</f>
        <v/>
      </c>
      <c r="F1590" s="164" t="str">
        <f>IF(K1590&gt;0,VLOOKUP(E1590,支出入力表!F1591:$M$2000,3,FALSE),"")</f>
        <v/>
      </c>
      <c r="G1590" s="164" t="str">
        <f>IF(K1590&gt;0,VLOOKUP(E1590,支出入力表!F1591:$M$2000,4,FALSE),"")</f>
        <v/>
      </c>
      <c r="H1590" s="166" t="str">
        <f>IF(K1590&gt;0,VLOOKUP(E1590,支出入力表!F1591:$M$2000,5,FALSE),"")</f>
        <v/>
      </c>
      <c r="I1590" s="168" t="str">
        <f t="shared" si="49"/>
        <v/>
      </c>
      <c r="K1590">
        <f t="shared" si="50"/>
        <v>0</v>
      </c>
      <c r="L1590">
        <f>IF(+支出入力表!M1591="",0,+支出入力表!M1591)</f>
        <v>0</v>
      </c>
      <c r="M1590">
        <f>IF(支出入力表!S1591="",0,支出入力表!S1591)</f>
        <v>0</v>
      </c>
    </row>
    <row r="1591" spans="2:13" x14ac:dyDescent="0.55000000000000004">
      <c r="B1591" s="163" t="str">
        <f>IF(K1591&gt;0,支出入力表!A1592,"")</f>
        <v/>
      </c>
      <c r="C1591" s="164" t="str">
        <f>IF(K1591&gt;0,支出入力表!C1592,"")</f>
        <v/>
      </c>
      <c r="D1591" s="165" t="str">
        <f>IF(K1591&gt;0,支出入力表!E1592,"")</f>
        <v/>
      </c>
      <c r="E1591" s="165" t="str">
        <f>IF(K1591&gt;0,支出入力表!F1592,"")</f>
        <v/>
      </c>
      <c r="F1591" s="164" t="str">
        <f>IF(K1591&gt;0,VLOOKUP(E1591,支出入力表!F1592:$M$2000,3,FALSE),"")</f>
        <v/>
      </c>
      <c r="G1591" s="164" t="str">
        <f>IF(K1591&gt;0,VLOOKUP(E1591,支出入力表!F1592:$M$2000,4,FALSE),"")</f>
        <v/>
      </c>
      <c r="H1591" s="166" t="str">
        <f>IF(K1591&gt;0,VLOOKUP(E1591,支出入力表!F1592:$M$2000,5,FALSE),"")</f>
        <v/>
      </c>
      <c r="I1591" s="168" t="str">
        <f t="shared" si="49"/>
        <v/>
      </c>
      <c r="K1591">
        <f t="shared" si="50"/>
        <v>0</v>
      </c>
      <c r="L1591">
        <f>IF(+支出入力表!M1592="",0,+支出入力表!M1592)</f>
        <v>0</v>
      </c>
      <c r="M1591">
        <f>IF(支出入力表!S1592="",0,支出入力表!S1592)</f>
        <v>0</v>
      </c>
    </row>
    <row r="1592" spans="2:13" x14ac:dyDescent="0.55000000000000004">
      <c r="B1592" s="163" t="str">
        <f>IF(K1592&gt;0,支出入力表!A1593,"")</f>
        <v/>
      </c>
      <c r="C1592" s="164" t="str">
        <f>IF(K1592&gt;0,支出入力表!C1593,"")</f>
        <v/>
      </c>
      <c r="D1592" s="165" t="str">
        <f>IF(K1592&gt;0,支出入力表!E1593,"")</f>
        <v/>
      </c>
      <c r="E1592" s="165" t="str">
        <f>IF(K1592&gt;0,支出入力表!F1593,"")</f>
        <v/>
      </c>
      <c r="F1592" s="164" t="str">
        <f>IF(K1592&gt;0,VLOOKUP(E1592,支出入力表!F1593:$M$2000,3,FALSE),"")</f>
        <v/>
      </c>
      <c r="G1592" s="164" t="str">
        <f>IF(K1592&gt;0,VLOOKUP(E1592,支出入力表!F1593:$M$2000,4,FALSE),"")</f>
        <v/>
      </c>
      <c r="H1592" s="166" t="str">
        <f>IF(K1592&gt;0,VLOOKUP(E1592,支出入力表!F1593:$M$2000,5,FALSE),"")</f>
        <v/>
      </c>
      <c r="I1592" s="168" t="str">
        <f t="shared" si="49"/>
        <v/>
      </c>
      <c r="K1592">
        <f t="shared" si="50"/>
        <v>0</v>
      </c>
      <c r="L1592">
        <f>IF(+支出入力表!M1593="",0,+支出入力表!M1593)</f>
        <v>0</v>
      </c>
      <c r="M1592">
        <f>IF(支出入力表!S1593="",0,支出入力表!S1593)</f>
        <v>0</v>
      </c>
    </row>
    <row r="1593" spans="2:13" x14ac:dyDescent="0.55000000000000004">
      <c r="B1593" s="163" t="str">
        <f>IF(K1593&gt;0,支出入力表!A1594,"")</f>
        <v/>
      </c>
      <c r="C1593" s="164" t="str">
        <f>IF(K1593&gt;0,支出入力表!C1594,"")</f>
        <v/>
      </c>
      <c r="D1593" s="165" t="str">
        <f>IF(K1593&gt;0,支出入力表!E1594,"")</f>
        <v/>
      </c>
      <c r="E1593" s="165" t="str">
        <f>IF(K1593&gt;0,支出入力表!F1594,"")</f>
        <v/>
      </c>
      <c r="F1593" s="164" t="str">
        <f>IF(K1593&gt;0,VLOOKUP(E1593,支出入力表!F1594:$M$2000,3,FALSE),"")</f>
        <v/>
      </c>
      <c r="G1593" s="164" t="str">
        <f>IF(K1593&gt;0,VLOOKUP(E1593,支出入力表!F1594:$M$2000,4,FALSE),"")</f>
        <v/>
      </c>
      <c r="H1593" s="166" t="str">
        <f>IF(K1593&gt;0,VLOOKUP(E1593,支出入力表!F1594:$M$2000,5,FALSE),"")</f>
        <v/>
      </c>
      <c r="I1593" s="168" t="str">
        <f t="shared" si="49"/>
        <v/>
      </c>
      <c r="K1593">
        <f t="shared" si="50"/>
        <v>0</v>
      </c>
      <c r="L1593">
        <f>IF(+支出入力表!M1594="",0,+支出入力表!M1594)</f>
        <v>0</v>
      </c>
      <c r="M1593">
        <f>IF(支出入力表!S1594="",0,支出入力表!S1594)</f>
        <v>0</v>
      </c>
    </row>
    <row r="1594" spans="2:13" x14ac:dyDescent="0.55000000000000004">
      <c r="B1594" s="163" t="str">
        <f>IF(K1594&gt;0,支出入力表!A1595,"")</f>
        <v/>
      </c>
      <c r="C1594" s="164" t="str">
        <f>IF(K1594&gt;0,支出入力表!C1595,"")</f>
        <v/>
      </c>
      <c r="D1594" s="165" t="str">
        <f>IF(K1594&gt;0,支出入力表!E1595,"")</f>
        <v/>
      </c>
      <c r="E1594" s="165" t="str">
        <f>IF(K1594&gt;0,支出入力表!F1595,"")</f>
        <v/>
      </c>
      <c r="F1594" s="164" t="str">
        <f>IF(K1594&gt;0,VLOOKUP(E1594,支出入力表!F1595:$M$2000,3,FALSE),"")</f>
        <v/>
      </c>
      <c r="G1594" s="164" t="str">
        <f>IF(K1594&gt;0,VLOOKUP(E1594,支出入力表!F1595:$M$2000,4,FALSE),"")</f>
        <v/>
      </c>
      <c r="H1594" s="166" t="str">
        <f>IF(K1594&gt;0,VLOOKUP(E1594,支出入力表!F1595:$M$2000,5,FALSE),"")</f>
        <v/>
      </c>
      <c r="I1594" s="168" t="str">
        <f t="shared" si="49"/>
        <v/>
      </c>
      <c r="K1594">
        <f t="shared" si="50"/>
        <v>0</v>
      </c>
      <c r="L1594">
        <f>IF(+支出入力表!M1595="",0,+支出入力表!M1595)</f>
        <v>0</v>
      </c>
      <c r="M1594">
        <f>IF(支出入力表!S1595="",0,支出入力表!S1595)</f>
        <v>0</v>
      </c>
    </row>
    <row r="1595" spans="2:13" x14ac:dyDescent="0.55000000000000004">
      <c r="B1595" s="163" t="str">
        <f>IF(K1595&gt;0,支出入力表!A1596,"")</f>
        <v/>
      </c>
      <c r="C1595" s="164" t="str">
        <f>IF(K1595&gt;0,支出入力表!C1596,"")</f>
        <v/>
      </c>
      <c r="D1595" s="165" t="str">
        <f>IF(K1595&gt;0,支出入力表!E1596,"")</f>
        <v/>
      </c>
      <c r="E1595" s="165" t="str">
        <f>IF(K1595&gt;0,支出入力表!F1596,"")</f>
        <v/>
      </c>
      <c r="F1595" s="164" t="str">
        <f>IF(K1595&gt;0,VLOOKUP(E1595,支出入力表!F1596:$M$2000,3,FALSE),"")</f>
        <v/>
      </c>
      <c r="G1595" s="164" t="str">
        <f>IF(K1595&gt;0,VLOOKUP(E1595,支出入力表!F1596:$M$2000,4,FALSE),"")</f>
        <v/>
      </c>
      <c r="H1595" s="166" t="str">
        <f>IF(K1595&gt;0,VLOOKUP(E1595,支出入力表!F1596:$M$2000,5,FALSE),"")</f>
        <v/>
      </c>
      <c r="I1595" s="168" t="str">
        <f t="shared" si="49"/>
        <v/>
      </c>
      <c r="K1595">
        <f t="shared" si="50"/>
        <v>0</v>
      </c>
      <c r="L1595">
        <f>IF(+支出入力表!M1596="",0,+支出入力表!M1596)</f>
        <v>0</v>
      </c>
      <c r="M1595">
        <f>IF(支出入力表!S1596="",0,支出入力表!S1596)</f>
        <v>0</v>
      </c>
    </row>
    <row r="1596" spans="2:13" x14ac:dyDescent="0.55000000000000004">
      <c r="B1596" s="163" t="str">
        <f>IF(K1596&gt;0,支出入力表!A1597,"")</f>
        <v/>
      </c>
      <c r="C1596" s="164" t="str">
        <f>IF(K1596&gt;0,支出入力表!C1597,"")</f>
        <v/>
      </c>
      <c r="D1596" s="165" t="str">
        <f>IF(K1596&gt;0,支出入力表!E1597,"")</f>
        <v/>
      </c>
      <c r="E1596" s="165" t="str">
        <f>IF(K1596&gt;0,支出入力表!F1597,"")</f>
        <v/>
      </c>
      <c r="F1596" s="164" t="str">
        <f>IF(K1596&gt;0,VLOOKUP(E1596,支出入力表!F1597:$M$2000,3,FALSE),"")</f>
        <v/>
      </c>
      <c r="G1596" s="164" t="str">
        <f>IF(K1596&gt;0,VLOOKUP(E1596,支出入力表!F1597:$M$2000,4,FALSE),"")</f>
        <v/>
      </c>
      <c r="H1596" s="166" t="str">
        <f>IF(K1596&gt;0,VLOOKUP(E1596,支出入力表!F1597:$M$2000,5,FALSE),"")</f>
        <v/>
      </c>
      <c r="I1596" s="168" t="str">
        <f t="shared" si="49"/>
        <v/>
      </c>
      <c r="K1596">
        <f t="shared" si="50"/>
        <v>0</v>
      </c>
      <c r="L1596">
        <f>IF(+支出入力表!M1597="",0,+支出入力表!M1597)</f>
        <v>0</v>
      </c>
      <c r="M1596">
        <f>IF(支出入力表!S1597="",0,支出入力表!S1597)</f>
        <v>0</v>
      </c>
    </row>
    <row r="1597" spans="2:13" x14ac:dyDescent="0.55000000000000004">
      <c r="B1597" s="163" t="str">
        <f>IF(K1597&gt;0,支出入力表!A1598,"")</f>
        <v/>
      </c>
      <c r="C1597" s="164" t="str">
        <f>IF(K1597&gt;0,支出入力表!C1598,"")</f>
        <v/>
      </c>
      <c r="D1597" s="165" t="str">
        <f>IF(K1597&gt;0,支出入力表!E1598,"")</f>
        <v/>
      </c>
      <c r="E1597" s="165" t="str">
        <f>IF(K1597&gt;0,支出入力表!F1598,"")</f>
        <v/>
      </c>
      <c r="F1597" s="164" t="str">
        <f>IF(K1597&gt;0,VLOOKUP(E1597,支出入力表!F1598:$M$2000,3,FALSE),"")</f>
        <v/>
      </c>
      <c r="G1597" s="164" t="str">
        <f>IF(K1597&gt;0,VLOOKUP(E1597,支出入力表!F1598:$M$2000,4,FALSE),"")</f>
        <v/>
      </c>
      <c r="H1597" s="166" t="str">
        <f>IF(K1597&gt;0,VLOOKUP(E1597,支出入力表!F1598:$M$2000,5,FALSE),"")</f>
        <v/>
      </c>
      <c r="I1597" s="168" t="str">
        <f t="shared" si="49"/>
        <v/>
      </c>
      <c r="K1597">
        <f t="shared" si="50"/>
        <v>0</v>
      </c>
      <c r="L1597">
        <f>IF(+支出入力表!M1598="",0,+支出入力表!M1598)</f>
        <v>0</v>
      </c>
      <c r="M1597">
        <f>IF(支出入力表!S1598="",0,支出入力表!S1598)</f>
        <v>0</v>
      </c>
    </row>
    <row r="1598" spans="2:13" x14ac:dyDescent="0.55000000000000004">
      <c r="B1598" s="163" t="str">
        <f>IF(K1598&gt;0,支出入力表!A1599,"")</f>
        <v/>
      </c>
      <c r="C1598" s="164" t="str">
        <f>IF(K1598&gt;0,支出入力表!C1599,"")</f>
        <v/>
      </c>
      <c r="D1598" s="165" t="str">
        <f>IF(K1598&gt;0,支出入力表!E1599,"")</f>
        <v/>
      </c>
      <c r="E1598" s="165" t="str">
        <f>IF(K1598&gt;0,支出入力表!F1599,"")</f>
        <v/>
      </c>
      <c r="F1598" s="164" t="str">
        <f>IF(K1598&gt;0,VLOOKUP(E1598,支出入力表!F1599:$M$2000,3,FALSE),"")</f>
        <v/>
      </c>
      <c r="G1598" s="164" t="str">
        <f>IF(K1598&gt;0,VLOOKUP(E1598,支出入力表!F1599:$M$2000,4,FALSE),"")</f>
        <v/>
      </c>
      <c r="H1598" s="166" t="str">
        <f>IF(K1598&gt;0,VLOOKUP(E1598,支出入力表!F1599:$M$2000,5,FALSE),"")</f>
        <v/>
      </c>
      <c r="I1598" s="168" t="str">
        <f t="shared" si="49"/>
        <v/>
      </c>
      <c r="K1598">
        <f t="shared" si="50"/>
        <v>0</v>
      </c>
      <c r="L1598">
        <f>IF(+支出入力表!M1599="",0,+支出入力表!M1599)</f>
        <v>0</v>
      </c>
      <c r="M1598">
        <f>IF(支出入力表!S1599="",0,支出入力表!S1599)</f>
        <v>0</v>
      </c>
    </row>
    <row r="1599" spans="2:13" x14ac:dyDescent="0.55000000000000004">
      <c r="B1599" s="163" t="str">
        <f>IF(K1599&gt;0,支出入力表!A1600,"")</f>
        <v/>
      </c>
      <c r="C1599" s="164" t="str">
        <f>IF(K1599&gt;0,支出入力表!C1600,"")</f>
        <v/>
      </c>
      <c r="D1599" s="165" t="str">
        <f>IF(K1599&gt;0,支出入力表!E1600,"")</f>
        <v/>
      </c>
      <c r="E1599" s="165" t="str">
        <f>IF(K1599&gt;0,支出入力表!F1600,"")</f>
        <v/>
      </c>
      <c r="F1599" s="164" t="str">
        <f>IF(K1599&gt;0,VLOOKUP(E1599,支出入力表!F1600:$M$2000,3,FALSE),"")</f>
        <v/>
      </c>
      <c r="G1599" s="164" t="str">
        <f>IF(K1599&gt;0,VLOOKUP(E1599,支出入力表!F1600:$M$2000,4,FALSE),"")</f>
        <v/>
      </c>
      <c r="H1599" s="166" t="str">
        <f>IF(K1599&gt;0,VLOOKUP(E1599,支出入力表!F1600:$M$2000,5,FALSE),"")</f>
        <v/>
      </c>
      <c r="I1599" s="168" t="str">
        <f t="shared" si="49"/>
        <v/>
      </c>
      <c r="K1599">
        <f t="shared" si="50"/>
        <v>0</v>
      </c>
      <c r="L1599">
        <f>IF(+支出入力表!M1600="",0,+支出入力表!M1600)</f>
        <v>0</v>
      </c>
      <c r="M1599">
        <f>IF(支出入力表!S1600="",0,支出入力表!S1600)</f>
        <v>0</v>
      </c>
    </row>
    <row r="1600" spans="2:13" x14ac:dyDescent="0.55000000000000004">
      <c r="B1600" s="163" t="str">
        <f>IF(K1600&gt;0,支出入力表!A1601,"")</f>
        <v/>
      </c>
      <c r="C1600" s="164" t="str">
        <f>IF(K1600&gt;0,支出入力表!C1601,"")</f>
        <v/>
      </c>
      <c r="D1600" s="165" t="str">
        <f>IF(K1600&gt;0,支出入力表!E1601,"")</f>
        <v/>
      </c>
      <c r="E1600" s="165" t="str">
        <f>IF(K1600&gt;0,支出入力表!F1601,"")</f>
        <v/>
      </c>
      <c r="F1600" s="164" t="str">
        <f>IF(K1600&gt;0,VLOOKUP(E1600,支出入力表!F1601:$M$2000,3,FALSE),"")</f>
        <v/>
      </c>
      <c r="G1600" s="164" t="str">
        <f>IF(K1600&gt;0,VLOOKUP(E1600,支出入力表!F1601:$M$2000,4,FALSE),"")</f>
        <v/>
      </c>
      <c r="H1600" s="166" t="str">
        <f>IF(K1600&gt;0,VLOOKUP(E1600,支出入力表!F1601:$M$2000,5,FALSE),"")</f>
        <v/>
      </c>
      <c r="I1600" s="168" t="str">
        <f t="shared" si="49"/>
        <v/>
      </c>
      <c r="K1600">
        <f t="shared" si="50"/>
        <v>0</v>
      </c>
      <c r="L1600">
        <f>IF(+支出入力表!M1601="",0,+支出入力表!M1601)</f>
        <v>0</v>
      </c>
      <c r="M1600">
        <f>IF(支出入力表!S1601="",0,支出入力表!S1601)</f>
        <v>0</v>
      </c>
    </row>
    <row r="1601" spans="2:13" x14ac:dyDescent="0.55000000000000004">
      <c r="B1601" s="163" t="str">
        <f>IF(K1601&gt;0,支出入力表!A1602,"")</f>
        <v/>
      </c>
      <c r="C1601" s="164" t="str">
        <f>IF(K1601&gt;0,支出入力表!C1602,"")</f>
        <v/>
      </c>
      <c r="D1601" s="165" t="str">
        <f>IF(K1601&gt;0,支出入力表!E1602,"")</f>
        <v/>
      </c>
      <c r="E1601" s="165" t="str">
        <f>IF(K1601&gt;0,支出入力表!F1602,"")</f>
        <v/>
      </c>
      <c r="F1601" s="164" t="str">
        <f>IF(K1601&gt;0,VLOOKUP(E1601,支出入力表!F1602:$M$2000,3,FALSE),"")</f>
        <v/>
      </c>
      <c r="G1601" s="164" t="str">
        <f>IF(K1601&gt;0,VLOOKUP(E1601,支出入力表!F1602:$M$2000,4,FALSE),"")</f>
        <v/>
      </c>
      <c r="H1601" s="166" t="str">
        <f>IF(K1601&gt;0,VLOOKUP(E1601,支出入力表!F1602:$M$2000,5,FALSE),"")</f>
        <v/>
      </c>
      <c r="I1601" s="168" t="str">
        <f t="shared" si="49"/>
        <v/>
      </c>
      <c r="K1601">
        <f t="shared" si="50"/>
        <v>0</v>
      </c>
      <c r="L1601">
        <f>IF(+支出入力表!M1602="",0,+支出入力表!M1602)</f>
        <v>0</v>
      </c>
      <c r="M1601">
        <f>IF(支出入力表!S1602="",0,支出入力表!S1602)</f>
        <v>0</v>
      </c>
    </row>
    <row r="1602" spans="2:13" x14ac:dyDescent="0.55000000000000004">
      <c r="B1602" s="163" t="str">
        <f>IF(K1602&gt;0,支出入力表!A1603,"")</f>
        <v/>
      </c>
      <c r="C1602" s="164" t="str">
        <f>IF(K1602&gt;0,支出入力表!C1603,"")</f>
        <v/>
      </c>
      <c r="D1602" s="165" t="str">
        <f>IF(K1602&gt;0,支出入力表!E1603,"")</f>
        <v/>
      </c>
      <c r="E1602" s="165" t="str">
        <f>IF(K1602&gt;0,支出入力表!F1603,"")</f>
        <v/>
      </c>
      <c r="F1602" s="164" t="str">
        <f>IF(K1602&gt;0,VLOOKUP(E1602,支出入力表!F1603:$M$2000,3,FALSE),"")</f>
        <v/>
      </c>
      <c r="G1602" s="164" t="str">
        <f>IF(K1602&gt;0,VLOOKUP(E1602,支出入力表!F1603:$M$2000,4,FALSE),"")</f>
        <v/>
      </c>
      <c r="H1602" s="166" t="str">
        <f>IF(K1602&gt;0,VLOOKUP(E1602,支出入力表!F1603:$M$2000,5,FALSE),"")</f>
        <v/>
      </c>
      <c r="I1602" s="168" t="str">
        <f t="shared" si="49"/>
        <v/>
      </c>
      <c r="K1602">
        <f t="shared" si="50"/>
        <v>0</v>
      </c>
      <c r="L1602">
        <f>IF(+支出入力表!M1603="",0,+支出入力表!M1603)</f>
        <v>0</v>
      </c>
      <c r="M1602">
        <f>IF(支出入力表!S1603="",0,支出入力表!S1603)</f>
        <v>0</v>
      </c>
    </row>
    <row r="1603" spans="2:13" x14ac:dyDescent="0.55000000000000004">
      <c r="B1603" s="163" t="str">
        <f>IF(K1603&gt;0,支出入力表!A1604,"")</f>
        <v/>
      </c>
      <c r="C1603" s="164" t="str">
        <f>IF(K1603&gt;0,支出入力表!C1604,"")</f>
        <v/>
      </c>
      <c r="D1603" s="165" t="str">
        <f>IF(K1603&gt;0,支出入力表!E1604,"")</f>
        <v/>
      </c>
      <c r="E1603" s="165" t="str">
        <f>IF(K1603&gt;0,支出入力表!F1604,"")</f>
        <v/>
      </c>
      <c r="F1603" s="164" t="str">
        <f>IF(K1603&gt;0,VLOOKUP(E1603,支出入力表!F1604:$M$2000,3,FALSE),"")</f>
        <v/>
      </c>
      <c r="G1603" s="164" t="str">
        <f>IF(K1603&gt;0,VLOOKUP(E1603,支出入力表!F1604:$M$2000,4,FALSE),"")</f>
        <v/>
      </c>
      <c r="H1603" s="166" t="str">
        <f>IF(K1603&gt;0,VLOOKUP(E1603,支出入力表!F1604:$M$2000,5,FALSE),"")</f>
        <v/>
      </c>
      <c r="I1603" s="168" t="str">
        <f t="shared" si="49"/>
        <v/>
      </c>
      <c r="K1603">
        <f t="shared" si="50"/>
        <v>0</v>
      </c>
      <c r="L1603">
        <f>IF(+支出入力表!M1604="",0,+支出入力表!M1604)</f>
        <v>0</v>
      </c>
      <c r="M1603">
        <f>IF(支出入力表!S1604="",0,支出入力表!S1604)</f>
        <v>0</v>
      </c>
    </row>
    <row r="1604" spans="2:13" x14ac:dyDescent="0.55000000000000004">
      <c r="B1604" s="163" t="str">
        <f>IF(K1604&gt;0,支出入力表!A1605,"")</f>
        <v/>
      </c>
      <c r="C1604" s="164" t="str">
        <f>IF(K1604&gt;0,支出入力表!C1605,"")</f>
        <v/>
      </c>
      <c r="D1604" s="165" t="str">
        <f>IF(K1604&gt;0,支出入力表!E1605,"")</f>
        <v/>
      </c>
      <c r="E1604" s="165" t="str">
        <f>IF(K1604&gt;0,支出入力表!F1605,"")</f>
        <v/>
      </c>
      <c r="F1604" s="164" t="str">
        <f>IF(K1604&gt;0,VLOOKUP(E1604,支出入力表!F1605:$M$2000,3,FALSE),"")</f>
        <v/>
      </c>
      <c r="G1604" s="164" t="str">
        <f>IF(K1604&gt;0,VLOOKUP(E1604,支出入力表!F1605:$M$2000,4,FALSE),"")</f>
        <v/>
      </c>
      <c r="H1604" s="166" t="str">
        <f>IF(K1604&gt;0,VLOOKUP(E1604,支出入力表!F1605:$M$2000,5,FALSE),"")</f>
        <v/>
      </c>
      <c r="I1604" s="168" t="str">
        <f t="shared" si="49"/>
        <v/>
      </c>
      <c r="K1604">
        <f t="shared" si="50"/>
        <v>0</v>
      </c>
      <c r="L1604">
        <f>IF(+支出入力表!M1605="",0,+支出入力表!M1605)</f>
        <v>0</v>
      </c>
      <c r="M1604">
        <f>IF(支出入力表!S1605="",0,支出入力表!S1605)</f>
        <v>0</v>
      </c>
    </row>
    <row r="1605" spans="2:13" x14ac:dyDescent="0.55000000000000004">
      <c r="B1605" s="163" t="str">
        <f>IF(K1605&gt;0,支出入力表!A1606,"")</f>
        <v/>
      </c>
      <c r="C1605" s="164" t="str">
        <f>IF(K1605&gt;0,支出入力表!C1606,"")</f>
        <v/>
      </c>
      <c r="D1605" s="165" t="str">
        <f>IF(K1605&gt;0,支出入力表!E1606,"")</f>
        <v/>
      </c>
      <c r="E1605" s="165" t="str">
        <f>IF(K1605&gt;0,支出入力表!F1606,"")</f>
        <v/>
      </c>
      <c r="F1605" s="164" t="str">
        <f>IF(K1605&gt;0,VLOOKUP(E1605,支出入力表!F1606:$M$2000,3,FALSE),"")</f>
        <v/>
      </c>
      <c r="G1605" s="164" t="str">
        <f>IF(K1605&gt;0,VLOOKUP(E1605,支出入力表!F1606:$M$2000,4,FALSE),"")</f>
        <v/>
      </c>
      <c r="H1605" s="166" t="str">
        <f>IF(K1605&gt;0,VLOOKUP(E1605,支出入力表!F1606:$M$2000,5,FALSE),"")</f>
        <v/>
      </c>
      <c r="I1605" s="168" t="str">
        <f t="shared" si="49"/>
        <v/>
      </c>
      <c r="K1605">
        <f t="shared" si="50"/>
        <v>0</v>
      </c>
      <c r="L1605">
        <f>IF(+支出入力表!M1606="",0,+支出入力表!M1606)</f>
        <v>0</v>
      </c>
      <c r="M1605">
        <f>IF(支出入力表!S1606="",0,支出入力表!S1606)</f>
        <v>0</v>
      </c>
    </row>
    <row r="1606" spans="2:13" x14ac:dyDescent="0.55000000000000004">
      <c r="B1606" s="163" t="str">
        <f>IF(K1606&gt;0,支出入力表!A1607,"")</f>
        <v/>
      </c>
      <c r="C1606" s="164" t="str">
        <f>IF(K1606&gt;0,支出入力表!C1607,"")</f>
        <v/>
      </c>
      <c r="D1606" s="165" t="str">
        <f>IF(K1606&gt;0,支出入力表!E1607,"")</f>
        <v/>
      </c>
      <c r="E1606" s="165" t="str">
        <f>IF(K1606&gt;0,支出入力表!F1607,"")</f>
        <v/>
      </c>
      <c r="F1606" s="164" t="str">
        <f>IF(K1606&gt;0,VLOOKUP(E1606,支出入力表!F1607:$M$2000,3,FALSE),"")</f>
        <v/>
      </c>
      <c r="G1606" s="164" t="str">
        <f>IF(K1606&gt;0,VLOOKUP(E1606,支出入力表!F1607:$M$2000,4,FALSE),"")</f>
        <v/>
      </c>
      <c r="H1606" s="166" t="str">
        <f>IF(K1606&gt;0,VLOOKUP(E1606,支出入力表!F1607:$M$2000,5,FALSE),"")</f>
        <v/>
      </c>
      <c r="I1606" s="168" t="str">
        <f t="shared" ref="I1606:I1669" si="51">IF(K1606&gt;0,K1606,"")</f>
        <v/>
      </c>
      <c r="K1606">
        <f t="shared" ref="K1606:K1669" si="52">+L1606+M1606</f>
        <v>0</v>
      </c>
      <c r="L1606">
        <f>IF(+支出入力表!M1607="",0,+支出入力表!M1607)</f>
        <v>0</v>
      </c>
      <c r="M1606">
        <f>IF(支出入力表!S1607="",0,支出入力表!S1607)</f>
        <v>0</v>
      </c>
    </row>
    <row r="1607" spans="2:13" x14ac:dyDescent="0.55000000000000004">
      <c r="B1607" s="163" t="str">
        <f>IF(K1607&gt;0,支出入力表!A1608,"")</f>
        <v/>
      </c>
      <c r="C1607" s="164" t="str">
        <f>IF(K1607&gt;0,支出入力表!C1608,"")</f>
        <v/>
      </c>
      <c r="D1607" s="165" t="str">
        <f>IF(K1607&gt;0,支出入力表!E1608,"")</f>
        <v/>
      </c>
      <c r="E1607" s="165" t="str">
        <f>IF(K1607&gt;0,支出入力表!F1608,"")</f>
        <v/>
      </c>
      <c r="F1607" s="164" t="str">
        <f>IF(K1607&gt;0,VLOOKUP(E1607,支出入力表!F1608:$M$2000,3,FALSE),"")</f>
        <v/>
      </c>
      <c r="G1607" s="164" t="str">
        <f>IF(K1607&gt;0,VLOOKUP(E1607,支出入力表!F1608:$M$2000,4,FALSE),"")</f>
        <v/>
      </c>
      <c r="H1607" s="166" t="str">
        <f>IF(K1607&gt;0,VLOOKUP(E1607,支出入力表!F1608:$M$2000,5,FALSE),"")</f>
        <v/>
      </c>
      <c r="I1607" s="168" t="str">
        <f t="shared" si="51"/>
        <v/>
      </c>
      <c r="K1607">
        <f t="shared" si="52"/>
        <v>0</v>
      </c>
      <c r="L1607">
        <f>IF(+支出入力表!M1608="",0,+支出入力表!M1608)</f>
        <v>0</v>
      </c>
      <c r="M1607">
        <f>IF(支出入力表!S1608="",0,支出入力表!S1608)</f>
        <v>0</v>
      </c>
    </row>
    <row r="1608" spans="2:13" x14ac:dyDescent="0.55000000000000004">
      <c r="B1608" s="163" t="str">
        <f>IF(K1608&gt;0,支出入力表!A1609,"")</f>
        <v/>
      </c>
      <c r="C1608" s="164" t="str">
        <f>IF(K1608&gt;0,支出入力表!C1609,"")</f>
        <v/>
      </c>
      <c r="D1608" s="165" t="str">
        <f>IF(K1608&gt;0,支出入力表!E1609,"")</f>
        <v/>
      </c>
      <c r="E1608" s="165" t="str">
        <f>IF(K1608&gt;0,支出入力表!F1609,"")</f>
        <v/>
      </c>
      <c r="F1608" s="164" t="str">
        <f>IF(K1608&gt;0,VLOOKUP(E1608,支出入力表!F1609:$M$2000,3,FALSE),"")</f>
        <v/>
      </c>
      <c r="G1608" s="164" t="str">
        <f>IF(K1608&gt;0,VLOOKUP(E1608,支出入力表!F1609:$M$2000,4,FALSE),"")</f>
        <v/>
      </c>
      <c r="H1608" s="166" t="str">
        <f>IF(K1608&gt;0,VLOOKUP(E1608,支出入力表!F1609:$M$2000,5,FALSE),"")</f>
        <v/>
      </c>
      <c r="I1608" s="168" t="str">
        <f t="shared" si="51"/>
        <v/>
      </c>
      <c r="K1608">
        <f t="shared" si="52"/>
        <v>0</v>
      </c>
      <c r="L1608">
        <f>IF(+支出入力表!M1609="",0,+支出入力表!M1609)</f>
        <v>0</v>
      </c>
      <c r="M1608">
        <f>IF(支出入力表!S1609="",0,支出入力表!S1609)</f>
        <v>0</v>
      </c>
    </row>
    <row r="1609" spans="2:13" x14ac:dyDescent="0.55000000000000004">
      <c r="B1609" s="163" t="str">
        <f>IF(K1609&gt;0,支出入力表!A1610,"")</f>
        <v/>
      </c>
      <c r="C1609" s="164" t="str">
        <f>IF(K1609&gt;0,支出入力表!C1610,"")</f>
        <v/>
      </c>
      <c r="D1609" s="165" t="str">
        <f>IF(K1609&gt;0,支出入力表!E1610,"")</f>
        <v/>
      </c>
      <c r="E1609" s="165" t="str">
        <f>IF(K1609&gt;0,支出入力表!F1610,"")</f>
        <v/>
      </c>
      <c r="F1609" s="164" t="str">
        <f>IF(K1609&gt;0,VLOOKUP(E1609,支出入力表!F1610:$M$2000,3,FALSE),"")</f>
        <v/>
      </c>
      <c r="G1609" s="164" t="str">
        <f>IF(K1609&gt;0,VLOOKUP(E1609,支出入力表!F1610:$M$2000,4,FALSE),"")</f>
        <v/>
      </c>
      <c r="H1609" s="166" t="str">
        <f>IF(K1609&gt;0,VLOOKUP(E1609,支出入力表!F1610:$M$2000,5,FALSE),"")</f>
        <v/>
      </c>
      <c r="I1609" s="168" t="str">
        <f t="shared" si="51"/>
        <v/>
      </c>
      <c r="K1609">
        <f t="shared" si="52"/>
        <v>0</v>
      </c>
      <c r="L1609">
        <f>IF(+支出入力表!M1610="",0,+支出入力表!M1610)</f>
        <v>0</v>
      </c>
      <c r="M1609">
        <f>IF(支出入力表!S1610="",0,支出入力表!S1610)</f>
        <v>0</v>
      </c>
    </row>
    <row r="1610" spans="2:13" x14ac:dyDescent="0.55000000000000004">
      <c r="B1610" s="163" t="str">
        <f>IF(K1610&gt;0,支出入力表!A1611,"")</f>
        <v/>
      </c>
      <c r="C1610" s="164" t="str">
        <f>IF(K1610&gt;0,支出入力表!C1611,"")</f>
        <v/>
      </c>
      <c r="D1610" s="165" t="str">
        <f>IF(K1610&gt;0,支出入力表!E1611,"")</f>
        <v/>
      </c>
      <c r="E1610" s="165" t="str">
        <f>IF(K1610&gt;0,支出入力表!F1611,"")</f>
        <v/>
      </c>
      <c r="F1610" s="164" t="str">
        <f>IF(K1610&gt;0,VLOOKUP(E1610,支出入力表!F1611:$M$2000,3,FALSE),"")</f>
        <v/>
      </c>
      <c r="G1610" s="164" t="str">
        <f>IF(K1610&gt;0,VLOOKUP(E1610,支出入力表!F1611:$M$2000,4,FALSE),"")</f>
        <v/>
      </c>
      <c r="H1610" s="166" t="str">
        <f>IF(K1610&gt;0,VLOOKUP(E1610,支出入力表!F1611:$M$2000,5,FALSE),"")</f>
        <v/>
      </c>
      <c r="I1610" s="168" t="str">
        <f t="shared" si="51"/>
        <v/>
      </c>
      <c r="K1610">
        <f t="shared" si="52"/>
        <v>0</v>
      </c>
      <c r="L1610">
        <f>IF(+支出入力表!M1611="",0,+支出入力表!M1611)</f>
        <v>0</v>
      </c>
      <c r="M1610">
        <f>IF(支出入力表!S1611="",0,支出入力表!S1611)</f>
        <v>0</v>
      </c>
    </row>
    <row r="1611" spans="2:13" x14ac:dyDescent="0.55000000000000004">
      <c r="B1611" s="163" t="str">
        <f>IF(K1611&gt;0,支出入力表!A1612,"")</f>
        <v/>
      </c>
      <c r="C1611" s="164" t="str">
        <f>IF(K1611&gt;0,支出入力表!C1612,"")</f>
        <v/>
      </c>
      <c r="D1611" s="165" t="str">
        <f>IF(K1611&gt;0,支出入力表!E1612,"")</f>
        <v/>
      </c>
      <c r="E1611" s="165" t="str">
        <f>IF(K1611&gt;0,支出入力表!F1612,"")</f>
        <v/>
      </c>
      <c r="F1611" s="164" t="str">
        <f>IF(K1611&gt;0,VLOOKUP(E1611,支出入力表!F1612:$M$2000,3,FALSE),"")</f>
        <v/>
      </c>
      <c r="G1611" s="164" t="str">
        <f>IF(K1611&gt;0,VLOOKUP(E1611,支出入力表!F1612:$M$2000,4,FALSE),"")</f>
        <v/>
      </c>
      <c r="H1611" s="166" t="str">
        <f>IF(K1611&gt;0,VLOOKUP(E1611,支出入力表!F1612:$M$2000,5,FALSE),"")</f>
        <v/>
      </c>
      <c r="I1611" s="168" t="str">
        <f t="shared" si="51"/>
        <v/>
      </c>
      <c r="K1611">
        <f t="shared" si="52"/>
        <v>0</v>
      </c>
      <c r="L1611">
        <f>IF(+支出入力表!M1612="",0,+支出入力表!M1612)</f>
        <v>0</v>
      </c>
      <c r="M1611">
        <f>IF(支出入力表!S1612="",0,支出入力表!S1612)</f>
        <v>0</v>
      </c>
    </row>
    <row r="1612" spans="2:13" x14ac:dyDescent="0.55000000000000004">
      <c r="B1612" s="163" t="str">
        <f>IF(K1612&gt;0,支出入力表!A1613,"")</f>
        <v/>
      </c>
      <c r="C1612" s="164" t="str">
        <f>IF(K1612&gt;0,支出入力表!C1613,"")</f>
        <v/>
      </c>
      <c r="D1612" s="165" t="str">
        <f>IF(K1612&gt;0,支出入力表!E1613,"")</f>
        <v/>
      </c>
      <c r="E1612" s="165" t="str">
        <f>IF(K1612&gt;0,支出入力表!F1613,"")</f>
        <v/>
      </c>
      <c r="F1612" s="164" t="str">
        <f>IF(K1612&gt;0,VLOOKUP(E1612,支出入力表!F1613:$M$2000,3,FALSE),"")</f>
        <v/>
      </c>
      <c r="G1612" s="164" t="str">
        <f>IF(K1612&gt;0,VLOOKUP(E1612,支出入力表!F1613:$M$2000,4,FALSE),"")</f>
        <v/>
      </c>
      <c r="H1612" s="166" t="str">
        <f>IF(K1612&gt;0,VLOOKUP(E1612,支出入力表!F1613:$M$2000,5,FALSE),"")</f>
        <v/>
      </c>
      <c r="I1612" s="168" t="str">
        <f t="shared" si="51"/>
        <v/>
      </c>
      <c r="K1612">
        <f t="shared" si="52"/>
        <v>0</v>
      </c>
      <c r="L1612">
        <f>IF(+支出入力表!M1613="",0,+支出入力表!M1613)</f>
        <v>0</v>
      </c>
      <c r="M1612">
        <f>IF(支出入力表!S1613="",0,支出入力表!S1613)</f>
        <v>0</v>
      </c>
    </row>
    <row r="1613" spans="2:13" x14ac:dyDescent="0.55000000000000004">
      <c r="B1613" s="163" t="str">
        <f>IF(K1613&gt;0,支出入力表!A1614,"")</f>
        <v/>
      </c>
      <c r="C1613" s="164" t="str">
        <f>IF(K1613&gt;0,支出入力表!C1614,"")</f>
        <v/>
      </c>
      <c r="D1613" s="165" t="str">
        <f>IF(K1613&gt;0,支出入力表!E1614,"")</f>
        <v/>
      </c>
      <c r="E1613" s="165" t="str">
        <f>IF(K1613&gt;0,支出入力表!F1614,"")</f>
        <v/>
      </c>
      <c r="F1613" s="164" t="str">
        <f>IF(K1613&gt;0,VLOOKUP(E1613,支出入力表!F1614:$M$2000,3,FALSE),"")</f>
        <v/>
      </c>
      <c r="G1613" s="164" t="str">
        <f>IF(K1613&gt;0,VLOOKUP(E1613,支出入力表!F1614:$M$2000,4,FALSE),"")</f>
        <v/>
      </c>
      <c r="H1613" s="166" t="str">
        <f>IF(K1613&gt;0,VLOOKUP(E1613,支出入力表!F1614:$M$2000,5,FALSE),"")</f>
        <v/>
      </c>
      <c r="I1613" s="168" t="str">
        <f t="shared" si="51"/>
        <v/>
      </c>
      <c r="K1613">
        <f t="shared" si="52"/>
        <v>0</v>
      </c>
      <c r="L1613">
        <f>IF(+支出入力表!M1614="",0,+支出入力表!M1614)</f>
        <v>0</v>
      </c>
      <c r="M1613">
        <f>IF(支出入力表!S1614="",0,支出入力表!S1614)</f>
        <v>0</v>
      </c>
    </row>
    <row r="1614" spans="2:13" x14ac:dyDescent="0.55000000000000004">
      <c r="B1614" s="163" t="str">
        <f>IF(K1614&gt;0,支出入力表!A1615,"")</f>
        <v/>
      </c>
      <c r="C1614" s="164" t="str">
        <f>IF(K1614&gt;0,支出入力表!C1615,"")</f>
        <v/>
      </c>
      <c r="D1614" s="165" t="str">
        <f>IF(K1614&gt;0,支出入力表!E1615,"")</f>
        <v/>
      </c>
      <c r="E1614" s="165" t="str">
        <f>IF(K1614&gt;0,支出入力表!F1615,"")</f>
        <v/>
      </c>
      <c r="F1614" s="164" t="str">
        <f>IF(K1614&gt;0,VLOOKUP(E1614,支出入力表!F1615:$M$2000,3,FALSE),"")</f>
        <v/>
      </c>
      <c r="G1614" s="164" t="str">
        <f>IF(K1614&gt;0,VLOOKUP(E1614,支出入力表!F1615:$M$2000,4,FALSE),"")</f>
        <v/>
      </c>
      <c r="H1614" s="166" t="str">
        <f>IF(K1614&gt;0,VLOOKUP(E1614,支出入力表!F1615:$M$2000,5,FALSE),"")</f>
        <v/>
      </c>
      <c r="I1614" s="168" t="str">
        <f t="shared" si="51"/>
        <v/>
      </c>
      <c r="K1614">
        <f t="shared" si="52"/>
        <v>0</v>
      </c>
      <c r="L1614">
        <f>IF(+支出入力表!M1615="",0,+支出入力表!M1615)</f>
        <v>0</v>
      </c>
      <c r="M1614">
        <f>IF(支出入力表!S1615="",0,支出入力表!S1615)</f>
        <v>0</v>
      </c>
    </row>
    <row r="1615" spans="2:13" x14ac:dyDescent="0.55000000000000004">
      <c r="B1615" s="163" t="str">
        <f>IF(K1615&gt;0,支出入力表!A1616,"")</f>
        <v/>
      </c>
      <c r="C1615" s="164" t="str">
        <f>IF(K1615&gt;0,支出入力表!C1616,"")</f>
        <v/>
      </c>
      <c r="D1615" s="165" t="str">
        <f>IF(K1615&gt;0,支出入力表!E1616,"")</f>
        <v/>
      </c>
      <c r="E1615" s="165" t="str">
        <f>IF(K1615&gt;0,支出入力表!F1616,"")</f>
        <v/>
      </c>
      <c r="F1615" s="164" t="str">
        <f>IF(K1615&gt;0,VLOOKUP(E1615,支出入力表!F1616:$M$2000,3,FALSE),"")</f>
        <v/>
      </c>
      <c r="G1615" s="164" t="str">
        <f>IF(K1615&gt;0,VLOOKUP(E1615,支出入力表!F1616:$M$2000,4,FALSE),"")</f>
        <v/>
      </c>
      <c r="H1615" s="166" t="str">
        <f>IF(K1615&gt;0,VLOOKUP(E1615,支出入力表!F1616:$M$2000,5,FALSE),"")</f>
        <v/>
      </c>
      <c r="I1615" s="168" t="str">
        <f t="shared" si="51"/>
        <v/>
      </c>
      <c r="K1615">
        <f t="shared" si="52"/>
        <v>0</v>
      </c>
      <c r="L1615">
        <f>IF(+支出入力表!M1616="",0,+支出入力表!M1616)</f>
        <v>0</v>
      </c>
      <c r="M1615">
        <f>IF(支出入力表!S1616="",0,支出入力表!S1616)</f>
        <v>0</v>
      </c>
    </row>
    <row r="1616" spans="2:13" x14ac:dyDescent="0.55000000000000004">
      <c r="B1616" s="163" t="str">
        <f>IF(K1616&gt;0,支出入力表!A1617,"")</f>
        <v/>
      </c>
      <c r="C1616" s="164" t="str">
        <f>IF(K1616&gt;0,支出入力表!C1617,"")</f>
        <v/>
      </c>
      <c r="D1616" s="165" t="str">
        <f>IF(K1616&gt;0,支出入力表!E1617,"")</f>
        <v/>
      </c>
      <c r="E1616" s="165" t="str">
        <f>IF(K1616&gt;0,支出入力表!F1617,"")</f>
        <v/>
      </c>
      <c r="F1616" s="164" t="str">
        <f>IF(K1616&gt;0,VLOOKUP(E1616,支出入力表!F1617:$M$2000,3,FALSE),"")</f>
        <v/>
      </c>
      <c r="G1616" s="164" t="str">
        <f>IF(K1616&gt;0,VLOOKUP(E1616,支出入力表!F1617:$M$2000,4,FALSE),"")</f>
        <v/>
      </c>
      <c r="H1616" s="166" t="str">
        <f>IF(K1616&gt;0,VLOOKUP(E1616,支出入力表!F1617:$M$2000,5,FALSE),"")</f>
        <v/>
      </c>
      <c r="I1616" s="168" t="str">
        <f t="shared" si="51"/>
        <v/>
      </c>
      <c r="K1616">
        <f t="shared" si="52"/>
        <v>0</v>
      </c>
      <c r="L1616">
        <f>IF(+支出入力表!M1617="",0,+支出入力表!M1617)</f>
        <v>0</v>
      </c>
      <c r="M1616">
        <f>IF(支出入力表!S1617="",0,支出入力表!S1617)</f>
        <v>0</v>
      </c>
    </row>
    <row r="1617" spans="2:13" x14ac:dyDescent="0.55000000000000004">
      <c r="B1617" s="163" t="str">
        <f>IF(K1617&gt;0,支出入力表!A1618,"")</f>
        <v/>
      </c>
      <c r="C1617" s="164" t="str">
        <f>IF(K1617&gt;0,支出入力表!C1618,"")</f>
        <v/>
      </c>
      <c r="D1617" s="165" t="str">
        <f>IF(K1617&gt;0,支出入力表!E1618,"")</f>
        <v/>
      </c>
      <c r="E1617" s="165" t="str">
        <f>IF(K1617&gt;0,支出入力表!F1618,"")</f>
        <v/>
      </c>
      <c r="F1617" s="164" t="str">
        <f>IF(K1617&gt;0,VLOOKUP(E1617,支出入力表!F1618:$M$2000,3,FALSE),"")</f>
        <v/>
      </c>
      <c r="G1617" s="164" t="str">
        <f>IF(K1617&gt;0,VLOOKUP(E1617,支出入力表!F1618:$M$2000,4,FALSE),"")</f>
        <v/>
      </c>
      <c r="H1617" s="166" t="str">
        <f>IF(K1617&gt;0,VLOOKUP(E1617,支出入力表!F1618:$M$2000,5,FALSE),"")</f>
        <v/>
      </c>
      <c r="I1617" s="168" t="str">
        <f t="shared" si="51"/>
        <v/>
      </c>
      <c r="K1617">
        <f t="shared" si="52"/>
        <v>0</v>
      </c>
      <c r="L1617">
        <f>IF(+支出入力表!M1618="",0,+支出入力表!M1618)</f>
        <v>0</v>
      </c>
      <c r="M1617">
        <f>IF(支出入力表!S1618="",0,支出入力表!S1618)</f>
        <v>0</v>
      </c>
    </row>
    <row r="1618" spans="2:13" x14ac:dyDescent="0.55000000000000004">
      <c r="B1618" s="163" t="str">
        <f>IF(K1618&gt;0,支出入力表!A1619,"")</f>
        <v/>
      </c>
      <c r="C1618" s="164" t="str">
        <f>IF(K1618&gt;0,支出入力表!C1619,"")</f>
        <v/>
      </c>
      <c r="D1618" s="165" t="str">
        <f>IF(K1618&gt;0,支出入力表!E1619,"")</f>
        <v/>
      </c>
      <c r="E1618" s="165" t="str">
        <f>IF(K1618&gt;0,支出入力表!F1619,"")</f>
        <v/>
      </c>
      <c r="F1618" s="164" t="str">
        <f>IF(K1618&gt;0,VLOOKUP(E1618,支出入力表!F1619:$M$2000,3,FALSE),"")</f>
        <v/>
      </c>
      <c r="G1618" s="164" t="str">
        <f>IF(K1618&gt;0,VLOOKUP(E1618,支出入力表!F1619:$M$2000,4,FALSE),"")</f>
        <v/>
      </c>
      <c r="H1618" s="166" t="str">
        <f>IF(K1618&gt;0,VLOOKUP(E1618,支出入力表!F1619:$M$2000,5,FALSE),"")</f>
        <v/>
      </c>
      <c r="I1618" s="168" t="str">
        <f t="shared" si="51"/>
        <v/>
      </c>
      <c r="K1618">
        <f t="shared" si="52"/>
        <v>0</v>
      </c>
      <c r="L1618">
        <f>IF(+支出入力表!M1619="",0,+支出入力表!M1619)</f>
        <v>0</v>
      </c>
      <c r="M1618">
        <f>IF(支出入力表!S1619="",0,支出入力表!S1619)</f>
        <v>0</v>
      </c>
    </row>
    <row r="1619" spans="2:13" x14ac:dyDescent="0.55000000000000004">
      <c r="B1619" s="163" t="str">
        <f>IF(K1619&gt;0,支出入力表!A1620,"")</f>
        <v/>
      </c>
      <c r="C1619" s="164" t="str">
        <f>IF(K1619&gt;0,支出入力表!C1620,"")</f>
        <v/>
      </c>
      <c r="D1619" s="165" t="str">
        <f>IF(K1619&gt;0,支出入力表!E1620,"")</f>
        <v/>
      </c>
      <c r="E1619" s="165" t="str">
        <f>IF(K1619&gt;0,支出入力表!F1620,"")</f>
        <v/>
      </c>
      <c r="F1619" s="164" t="str">
        <f>IF(K1619&gt;0,VLOOKUP(E1619,支出入力表!F1620:$M$2000,3,FALSE),"")</f>
        <v/>
      </c>
      <c r="G1619" s="164" t="str">
        <f>IF(K1619&gt;0,VLOOKUP(E1619,支出入力表!F1620:$M$2000,4,FALSE),"")</f>
        <v/>
      </c>
      <c r="H1619" s="166" t="str">
        <f>IF(K1619&gt;0,VLOOKUP(E1619,支出入力表!F1620:$M$2000,5,FALSE),"")</f>
        <v/>
      </c>
      <c r="I1619" s="168" t="str">
        <f t="shared" si="51"/>
        <v/>
      </c>
      <c r="K1619">
        <f t="shared" si="52"/>
        <v>0</v>
      </c>
      <c r="L1619">
        <f>IF(+支出入力表!M1620="",0,+支出入力表!M1620)</f>
        <v>0</v>
      </c>
      <c r="M1619">
        <f>IF(支出入力表!S1620="",0,支出入力表!S1620)</f>
        <v>0</v>
      </c>
    </row>
    <row r="1620" spans="2:13" x14ac:dyDescent="0.55000000000000004">
      <c r="B1620" s="163" t="str">
        <f>IF(K1620&gt;0,支出入力表!A1621,"")</f>
        <v/>
      </c>
      <c r="C1620" s="164" t="str">
        <f>IF(K1620&gt;0,支出入力表!C1621,"")</f>
        <v/>
      </c>
      <c r="D1620" s="165" t="str">
        <f>IF(K1620&gt;0,支出入力表!E1621,"")</f>
        <v/>
      </c>
      <c r="E1620" s="165" t="str">
        <f>IF(K1620&gt;0,支出入力表!F1621,"")</f>
        <v/>
      </c>
      <c r="F1620" s="164" t="str">
        <f>IF(K1620&gt;0,VLOOKUP(E1620,支出入力表!F1621:$M$2000,3,FALSE),"")</f>
        <v/>
      </c>
      <c r="G1620" s="164" t="str">
        <f>IF(K1620&gt;0,VLOOKUP(E1620,支出入力表!F1621:$M$2000,4,FALSE),"")</f>
        <v/>
      </c>
      <c r="H1620" s="166" t="str">
        <f>IF(K1620&gt;0,VLOOKUP(E1620,支出入力表!F1621:$M$2000,5,FALSE),"")</f>
        <v/>
      </c>
      <c r="I1620" s="168" t="str">
        <f t="shared" si="51"/>
        <v/>
      </c>
      <c r="K1620">
        <f t="shared" si="52"/>
        <v>0</v>
      </c>
      <c r="L1620">
        <f>IF(+支出入力表!M1621="",0,+支出入力表!M1621)</f>
        <v>0</v>
      </c>
      <c r="M1620">
        <f>IF(支出入力表!S1621="",0,支出入力表!S1621)</f>
        <v>0</v>
      </c>
    </row>
    <row r="1621" spans="2:13" x14ac:dyDescent="0.55000000000000004">
      <c r="B1621" s="163" t="str">
        <f>IF(K1621&gt;0,支出入力表!A1622,"")</f>
        <v/>
      </c>
      <c r="C1621" s="164" t="str">
        <f>IF(K1621&gt;0,支出入力表!C1622,"")</f>
        <v/>
      </c>
      <c r="D1621" s="165" t="str">
        <f>IF(K1621&gt;0,支出入力表!E1622,"")</f>
        <v/>
      </c>
      <c r="E1621" s="165" t="str">
        <f>IF(K1621&gt;0,支出入力表!F1622,"")</f>
        <v/>
      </c>
      <c r="F1621" s="164" t="str">
        <f>IF(K1621&gt;0,VLOOKUP(E1621,支出入力表!F1622:$M$2000,3,FALSE),"")</f>
        <v/>
      </c>
      <c r="G1621" s="164" t="str">
        <f>IF(K1621&gt;0,VLOOKUP(E1621,支出入力表!F1622:$M$2000,4,FALSE),"")</f>
        <v/>
      </c>
      <c r="H1621" s="166" t="str">
        <f>IF(K1621&gt;0,VLOOKUP(E1621,支出入力表!F1622:$M$2000,5,FALSE),"")</f>
        <v/>
      </c>
      <c r="I1621" s="168" t="str">
        <f t="shared" si="51"/>
        <v/>
      </c>
      <c r="K1621">
        <f t="shared" si="52"/>
        <v>0</v>
      </c>
      <c r="L1621">
        <f>IF(+支出入力表!M1622="",0,+支出入力表!M1622)</f>
        <v>0</v>
      </c>
      <c r="M1621">
        <f>IF(支出入力表!S1622="",0,支出入力表!S1622)</f>
        <v>0</v>
      </c>
    </row>
    <row r="1622" spans="2:13" x14ac:dyDescent="0.55000000000000004">
      <c r="B1622" s="163" t="str">
        <f>IF(K1622&gt;0,支出入力表!A1623,"")</f>
        <v/>
      </c>
      <c r="C1622" s="164" t="str">
        <f>IF(K1622&gt;0,支出入力表!C1623,"")</f>
        <v/>
      </c>
      <c r="D1622" s="165" t="str">
        <f>IF(K1622&gt;0,支出入力表!E1623,"")</f>
        <v/>
      </c>
      <c r="E1622" s="165" t="str">
        <f>IF(K1622&gt;0,支出入力表!F1623,"")</f>
        <v/>
      </c>
      <c r="F1622" s="164" t="str">
        <f>IF(K1622&gt;0,VLOOKUP(E1622,支出入力表!F1623:$M$2000,3,FALSE),"")</f>
        <v/>
      </c>
      <c r="G1622" s="164" t="str">
        <f>IF(K1622&gt;0,VLOOKUP(E1622,支出入力表!F1623:$M$2000,4,FALSE),"")</f>
        <v/>
      </c>
      <c r="H1622" s="166" t="str">
        <f>IF(K1622&gt;0,VLOOKUP(E1622,支出入力表!F1623:$M$2000,5,FALSE),"")</f>
        <v/>
      </c>
      <c r="I1622" s="168" t="str">
        <f t="shared" si="51"/>
        <v/>
      </c>
      <c r="K1622">
        <f t="shared" si="52"/>
        <v>0</v>
      </c>
      <c r="L1622">
        <f>IF(+支出入力表!M1623="",0,+支出入力表!M1623)</f>
        <v>0</v>
      </c>
      <c r="M1622">
        <f>IF(支出入力表!S1623="",0,支出入力表!S1623)</f>
        <v>0</v>
      </c>
    </row>
    <row r="1623" spans="2:13" x14ac:dyDescent="0.55000000000000004">
      <c r="B1623" s="163" t="str">
        <f>IF(K1623&gt;0,支出入力表!A1624,"")</f>
        <v/>
      </c>
      <c r="C1623" s="164" t="str">
        <f>IF(K1623&gt;0,支出入力表!C1624,"")</f>
        <v/>
      </c>
      <c r="D1623" s="165" t="str">
        <f>IF(K1623&gt;0,支出入力表!E1624,"")</f>
        <v/>
      </c>
      <c r="E1623" s="165" t="str">
        <f>IF(K1623&gt;0,支出入力表!F1624,"")</f>
        <v/>
      </c>
      <c r="F1623" s="164" t="str">
        <f>IF(K1623&gt;0,VLOOKUP(E1623,支出入力表!F1624:$M$2000,3,FALSE),"")</f>
        <v/>
      </c>
      <c r="G1623" s="164" t="str">
        <f>IF(K1623&gt;0,VLOOKUP(E1623,支出入力表!F1624:$M$2000,4,FALSE),"")</f>
        <v/>
      </c>
      <c r="H1623" s="166" t="str">
        <f>IF(K1623&gt;0,VLOOKUP(E1623,支出入力表!F1624:$M$2000,5,FALSE),"")</f>
        <v/>
      </c>
      <c r="I1623" s="168" t="str">
        <f t="shared" si="51"/>
        <v/>
      </c>
      <c r="K1623">
        <f t="shared" si="52"/>
        <v>0</v>
      </c>
      <c r="L1623">
        <f>IF(+支出入力表!M1624="",0,+支出入力表!M1624)</f>
        <v>0</v>
      </c>
      <c r="M1623">
        <f>IF(支出入力表!S1624="",0,支出入力表!S1624)</f>
        <v>0</v>
      </c>
    </row>
    <row r="1624" spans="2:13" x14ac:dyDescent="0.55000000000000004">
      <c r="B1624" s="163" t="str">
        <f>IF(K1624&gt;0,支出入力表!A1625,"")</f>
        <v/>
      </c>
      <c r="C1624" s="164" t="str">
        <f>IF(K1624&gt;0,支出入力表!C1625,"")</f>
        <v/>
      </c>
      <c r="D1624" s="165" t="str">
        <f>IF(K1624&gt;0,支出入力表!E1625,"")</f>
        <v/>
      </c>
      <c r="E1624" s="165" t="str">
        <f>IF(K1624&gt;0,支出入力表!F1625,"")</f>
        <v/>
      </c>
      <c r="F1624" s="164" t="str">
        <f>IF(K1624&gt;0,VLOOKUP(E1624,支出入力表!F1625:$M$2000,3,FALSE),"")</f>
        <v/>
      </c>
      <c r="G1624" s="164" t="str">
        <f>IF(K1624&gt;0,VLOOKUP(E1624,支出入力表!F1625:$M$2000,4,FALSE),"")</f>
        <v/>
      </c>
      <c r="H1624" s="166" t="str">
        <f>IF(K1624&gt;0,VLOOKUP(E1624,支出入力表!F1625:$M$2000,5,FALSE),"")</f>
        <v/>
      </c>
      <c r="I1624" s="168" t="str">
        <f t="shared" si="51"/>
        <v/>
      </c>
      <c r="K1624">
        <f t="shared" si="52"/>
        <v>0</v>
      </c>
      <c r="L1624">
        <f>IF(+支出入力表!M1625="",0,+支出入力表!M1625)</f>
        <v>0</v>
      </c>
      <c r="M1624">
        <f>IF(支出入力表!S1625="",0,支出入力表!S1625)</f>
        <v>0</v>
      </c>
    </row>
    <row r="1625" spans="2:13" x14ac:dyDescent="0.55000000000000004">
      <c r="B1625" s="163" t="str">
        <f>IF(K1625&gt;0,支出入力表!A1626,"")</f>
        <v/>
      </c>
      <c r="C1625" s="164" t="str">
        <f>IF(K1625&gt;0,支出入力表!C1626,"")</f>
        <v/>
      </c>
      <c r="D1625" s="165" t="str">
        <f>IF(K1625&gt;0,支出入力表!E1626,"")</f>
        <v/>
      </c>
      <c r="E1625" s="165" t="str">
        <f>IF(K1625&gt;0,支出入力表!F1626,"")</f>
        <v/>
      </c>
      <c r="F1625" s="164" t="str">
        <f>IF(K1625&gt;0,VLOOKUP(E1625,支出入力表!F1626:$M$2000,3,FALSE),"")</f>
        <v/>
      </c>
      <c r="G1625" s="164" t="str">
        <f>IF(K1625&gt;0,VLOOKUP(E1625,支出入力表!F1626:$M$2000,4,FALSE),"")</f>
        <v/>
      </c>
      <c r="H1625" s="166" t="str">
        <f>IF(K1625&gt;0,VLOOKUP(E1625,支出入力表!F1626:$M$2000,5,FALSE),"")</f>
        <v/>
      </c>
      <c r="I1625" s="168" t="str">
        <f t="shared" si="51"/>
        <v/>
      </c>
      <c r="K1625">
        <f t="shared" si="52"/>
        <v>0</v>
      </c>
      <c r="L1625">
        <f>IF(+支出入力表!M1626="",0,+支出入力表!M1626)</f>
        <v>0</v>
      </c>
      <c r="M1625">
        <f>IF(支出入力表!S1626="",0,支出入力表!S1626)</f>
        <v>0</v>
      </c>
    </row>
    <row r="1626" spans="2:13" x14ac:dyDescent="0.55000000000000004">
      <c r="B1626" s="163" t="str">
        <f>IF(K1626&gt;0,支出入力表!A1627,"")</f>
        <v/>
      </c>
      <c r="C1626" s="164" t="str">
        <f>IF(K1626&gt;0,支出入力表!C1627,"")</f>
        <v/>
      </c>
      <c r="D1626" s="165" t="str">
        <f>IF(K1626&gt;0,支出入力表!E1627,"")</f>
        <v/>
      </c>
      <c r="E1626" s="165" t="str">
        <f>IF(K1626&gt;0,支出入力表!F1627,"")</f>
        <v/>
      </c>
      <c r="F1626" s="164" t="str">
        <f>IF(K1626&gt;0,VLOOKUP(E1626,支出入力表!F1627:$M$2000,3,FALSE),"")</f>
        <v/>
      </c>
      <c r="G1626" s="164" t="str">
        <f>IF(K1626&gt;0,VLOOKUP(E1626,支出入力表!F1627:$M$2000,4,FALSE),"")</f>
        <v/>
      </c>
      <c r="H1626" s="166" t="str">
        <f>IF(K1626&gt;0,VLOOKUP(E1626,支出入力表!F1627:$M$2000,5,FALSE),"")</f>
        <v/>
      </c>
      <c r="I1626" s="168" t="str">
        <f t="shared" si="51"/>
        <v/>
      </c>
      <c r="K1626">
        <f t="shared" si="52"/>
        <v>0</v>
      </c>
      <c r="L1626">
        <f>IF(+支出入力表!M1627="",0,+支出入力表!M1627)</f>
        <v>0</v>
      </c>
      <c r="M1626">
        <f>IF(支出入力表!S1627="",0,支出入力表!S1627)</f>
        <v>0</v>
      </c>
    </row>
    <row r="1627" spans="2:13" x14ac:dyDescent="0.55000000000000004">
      <c r="B1627" s="163" t="str">
        <f>IF(K1627&gt;0,支出入力表!A1628,"")</f>
        <v/>
      </c>
      <c r="C1627" s="164" t="str">
        <f>IF(K1627&gt;0,支出入力表!C1628,"")</f>
        <v/>
      </c>
      <c r="D1627" s="165" t="str">
        <f>IF(K1627&gt;0,支出入力表!E1628,"")</f>
        <v/>
      </c>
      <c r="E1627" s="165" t="str">
        <f>IF(K1627&gt;0,支出入力表!F1628,"")</f>
        <v/>
      </c>
      <c r="F1627" s="164" t="str">
        <f>IF(K1627&gt;0,VLOOKUP(E1627,支出入力表!F1628:$M$2000,3,FALSE),"")</f>
        <v/>
      </c>
      <c r="G1627" s="164" t="str">
        <f>IF(K1627&gt;0,VLOOKUP(E1627,支出入力表!F1628:$M$2000,4,FALSE),"")</f>
        <v/>
      </c>
      <c r="H1627" s="166" t="str">
        <f>IF(K1627&gt;0,VLOOKUP(E1627,支出入力表!F1628:$M$2000,5,FALSE),"")</f>
        <v/>
      </c>
      <c r="I1627" s="168" t="str">
        <f t="shared" si="51"/>
        <v/>
      </c>
      <c r="K1627">
        <f t="shared" si="52"/>
        <v>0</v>
      </c>
      <c r="L1627">
        <f>IF(+支出入力表!M1628="",0,+支出入力表!M1628)</f>
        <v>0</v>
      </c>
      <c r="M1627">
        <f>IF(支出入力表!S1628="",0,支出入力表!S1628)</f>
        <v>0</v>
      </c>
    </row>
    <row r="1628" spans="2:13" x14ac:dyDescent="0.55000000000000004">
      <c r="B1628" s="163" t="str">
        <f>IF(K1628&gt;0,支出入力表!A1629,"")</f>
        <v/>
      </c>
      <c r="C1628" s="164" t="str">
        <f>IF(K1628&gt;0,支出入力表!C1629,"")</f>
        <v/>
      </c>
      <c r="D1628" s="165" t="str">
        <f>IF(K1628&gt;0,支出入力表!E1629,"")</f>
        <v/>
      </c>
      <c r="E1628" s="165" t="str">
        <f>IF(K1628&gt;0,支出入力表!F1629,"")</f>
        <v/>
      </c>
      <c r="F1628" s="164" t="str">
        <f>IF(K1628&gt;0,VLOOKUP(E1628,支出入力表!F1629:$M$2000,3,FALSE),"")</f>
        <v/>
      </c>
      <c r="G1628" s="164" t="str">
        <f>IF(K1628&gt;0,VLOOKUP(E1628,支出入力表!F1629:$M$2000,4,FALSE),"")</f>
        <v/>
      </c>
      <c r="H1628" s="166" t="str">
        <f>IF(K1628&gt;0,VLOOKUP(E1628,支出入力表!F1629:$M$2000,5,FALSE),"")</f>
        <v/>
      </c>
      <c r="I1628" s="168" t="str">
        <f t="shared" si="51"/>
        <v/>
      </c>
      <c r="K1628">
        <f t="shared" si="52"/>
        <v>0</v>
      </c>
      <c r="L1628">
        <f>IF(+支出入力表!M1629="",0,+支出入力表!M1629)</f>
        <v>0</v>
      </c>
      <c r="M1628">
        <f>IF(支出入力表!S1629="",0,支出入力表!S1629)</f>
        <v>0</v>
      </c>
    </row>
    <row r="1629" spans="2:13" x14ac:dyDescent="0.55000000000000004">
      <c r="B1629" s="163" t="str">
        <f>IF(K1629&gt;0,支出入力表!A1630,"")</f>
        <v/>
      </c>
      <c r="C1629" s="164" t="str">
        <f>IF(K1629&gt;0,支出入力表!C1630,"")</f>
        <v/>
      </c>
      <c r="D1629" s="165" t="str">
        <f>IF(K1629&gt;0,支出入力表!E1630,"")</f>
        <v/>
      </c>
      <c r="E1629" s="165" t="str">
        <f>IF(K1629&gt;0,支出入力表!F1630,"")</f>
        <v/>
      </c>
      <c r="F1629" s="164" t="str">
        <f>IF(K1629&gt;0,VLOOKUP(E1629,支出入力表!F1630:$M$2000,3,FALSE),"")</f>
        <v/>
      </c>
      <c r="G1629" s="164" t="str">
        <f>IF(K1629&gt;0,VLOOKUP(E1629,支出入力表!F1630:$M$2000,4,FALSE),"")</f>
        <v/>
      </c>
      <c r="H1629" s="166" t="str">
        <f>IF(K1629&gt;0,VLOOKUP(E1629,支出入力表!F1630:$M$2000,5,FALSE),"")</f>
        <v/>
      </c>
      <c r="I1629" s="168" t="str">
        <f t="shared" si="51"/>
        <v/>
      </c>
      <c r="K1629">
        <f t="shared" si="52"/>
        <v>0</v>
      </c>
      <c r="L1629">
        <f>IF(+支出入力表!M1630="",0,+支出入力表!M1630)</f>
        <v>0</v>
      </c>
      <c r="M1629">
        <f>IF(支出入力表!S1630="",0,支出入力表!S1630)</f>
        <v>0</v>
      </c>
    </row>
    <row r="1630" spans="2:13" x14ac:dyDescent="0.55000000000000004">
      <c r="B1630" s="163" t="str">
        <f>IF(K1630&gt;0,支出入力表!A1631,"")</f>
        <v/>
      </c>
      <c r="C1630" s="164" t="str">
        <f>IF(K1630&gt;0,支出入力表!C1631,"")</f>
        <v/>
      </c>
      <c r="D1630" s="165" t="str">
        <f>IF(K1630&gt;0,支出入力表!E1631,"")</f>
        <v/>
      </c>
      <c r="E1630" s="165" t="str">
        <f>IF(K1630&gt;0,支出入力表!F1631,"")</f>
        <v/>
      </c>
      <c r="F1630" s="164" t="str">
        <f>IF(K1630&gt;0,VLOOKUP(E1630,支出入力表!F1631:$M$2000,3,FALSE),"")</f>
        <v/>
      </c>
      <c r="G1630" s="164" t="str">
        <f>IF(K1630&gt;0,VLOOKUP(E1630,支出入力表!F1631:$M$2000,4,FALSE),"")</f>
        <v/>
      </c>
      <c r="H1630" s="166" t="str">
        <f>IF(K1630&gt;0,VLOOKUP(E1630,支出入力表!F1631:$M$2000,5,FALSE),"")</f>
        <v/>
      </c>
      <c r="I1630" s="168" t="str">
        <f t="shared" si="51"/>
        <v/>
      </c>
      <c r="K1630">
        <f t="shared" si="52"/>
        <v>0</v>
      </c>
      <c r="L1630">
        <f>IF(+支出入力表!M1631="",0,+支出入力表!M1631)</f>
        <v>0</v>
      </c>
      <c r="M1630">
        <f>IF(支出入力表!S1631="",0,支出入力表!S1631)</f>
        <v>0</v>
      </c>
    </row>
    <row r="1631" spans="2:13" x14ac:dyDescent="0.55000000000000004">
      <c r="B1631" s="163" t="str">
        <f>IF(K1631&gt;0,支出入力表!A1632,"")</f>
        <v/>
      </c>
      <c r="C1631" s="164" t="str">
        <f>IF(K1631&gt;0,支出入力表!C1632,"")</f>
        <v/>
      </c>
      <c r="D1631" s="165" t="str">
        <f>IF(K1631&gt;0,支出入力表!E1632,"")</f>
        <v/>
      </c>
      <c r="E1631" s="165" t="str">
        <f>IF(K1631&gt;0,支出入力表!F1632,"")</f>
        <v/>
      </c>
      <c r="F1631" s="164" t="str">
        <f>IF(K1631&gt;0,VLOOKUP(E1631,支出入力表!F1632:$M$2000,3,FALSE),"")</f>
        <v/>
      </c>
      <c r="G1631" s="164" t="str">
        <f>IF(K1631&gt;0,VLOOKUP(E1631,支出入力表!F1632:$M$2000,4,FALSE),"")</f>
        <v/>
      </c>
      <c r="H1631" s="166" t="str">
        <f>IF(K1631&gt;0,VLOOKUP(E1631,支出入力表!F1632:$M$2000,5,FALSE),"")</f>
        <v/>
      </c>
      <c r="I1631" s="168" t="str">
        <f t="shared" si="51"/>
        <v/>
      </c>
      <c r="K1631">
        <f t="shared" si="52"/>
        <v>0</v>
      </c>
      <c r="L1631">
        <f>IF(+支出入力表!M1632="",0,+支出入力表!M1632)</f>
        <v>0</v>
      </c>
      <c r="M1631">
        <f>IF(支出入力表!S1632="",0,支出入力表!S1632)</f>
        <v>0</v>
      </c>
    </row>
    <row r="1632" spans="2:13" x14ac:dyDescent="0.55000000000000004">
      <c r="B1632" s="163" t="str">
        <f>IF(K1632&gt;0,支出入力表!A1633,"")</f>
        <v/>
      </c>
      <c r="C1632" s="164" t="str">
        <f>IF(K1632&gt;0,支出入力表!C1633,"")</f>
        <v/>
      </c>
      <c r="D1632" s="165" t="str">
        <f>IF(K1632&gt;0,支出入力表!E1633,"")</f>
        <v/>
      </c>
      <c r="E1632" s="165" t="str">
        <f>IF(K1632&gt;0,支出入力表!F1633,"")</f>
        <v/>
      </c>
      <c r="F1632" s="164" t="str">
        <f>IF(K1632&gt;0,VLOOKUP(E1632,支出入力表!F1633:$M$2000,3,FALSE),"")</f>
        <v/>
      </c>
      <c r="G1632" s="164" t="str">
        <f>IF(K1632&gt;0,VLOOKUP(E1632,支出入力表!F1633:$M$2000,4,FALSE),"")</f>
        <v/>
      </c>
      <c r="H1632" s="166" t="str">
        <f>IF(K1632&gt;0,VLOOKUP(E1632,支出入力表!F1633:$M$2000,5,FALSE),"")</f>
        <v/>
      </c>
      <c r="I1632" s="168" t="str">
        <f t="shared" si="51"/>
        <v/>
      </c>
      <c r="K1632">
        <f t="shared" si="52"/>
        <v>0</v>
      </c>
      <c r="L1632">
        <f>IF(+支出入力表!M1633="",0,+支出入力表!M1633)</f>
        <v>0</v>
      </c>
      <c r="M1632">
        <f>IF(支出入力表!S1633="",0,支出入力表!S1633)</f>
        <v>0</v>
      </c>
    </row>
    <row r="1633" spans="2:13" x14ac:dyDescent="0.55000000000000004">
      <c r="B1633" s="163" t="str">
        <f>IF(K1633&gt;0,支出入力表!A1634,"")</f>
        <v/>
      </c>
      <c r="C1633" s="164" t="str">
        <f>IF(K1633&gt;0,支出入力表!C1634,"")</f>
        <v/>
      </c>
      <c r="D1633" s="165" t="str">
        <f>IF(K1633&gt;0,支出入力表!E1634,"")</f>
        <v/>
      </c>
      <c r="E1633" s="165" t="str">
        <f>IF(K1633&gt;0,支出入力表!F1634,"")</f>
        <v/>
      </c>
      <c r="F1633" s="164" t="str">
        <f>IF(K1633&gt;0,VLOOKUP(E1633,支出入力表!F1634:$M$2000,3,FALSE),"")</f>
        <v/>
      </c>
      <c r="G1633" s="164" t="str">
        <f>IF(K1633&gt;0,VLOOKUP(E1633,支出入力表!F1634:$M$2000,4,FALSE),"")</f>
        <v/>
      </c>
      <c r="H1633" s="166" t="str">
        <f>IF(K1633&gt;0,VLOOKUP(E1633,支出入力表!F1634:$M$2000,5,FALSE),"")</f>
        <v/>
      </c>
      <c r="I1633" s="168" t="str">
        <f t="shared" si="51"/>
        <v/>
      </c>
      <c r="K1633">
        <f t="shared" si="52"/>
        <v>0</v>
      </c>
      <c r="L1633">
        <f>IF(+支出入力表!M1634="",0,+支出入力表!M1634)</f>
        <v>0</v>
      </c>
      <c r="M1633">
        <f>IF(支出入力表!S1634="",0,支出入力表!S1634)</f>
        <v>0</v>
      </c>
    </row>
    <row r="1634" spans="2:13" x14ac:dyDescent="0.55000000000000004">
      <c r="B1634" s="163" t="str">
        <f>IF(K1634&gt;0,支出入力表!A1635,"")</f>
        <v/>
      </c>
      <c r="C1634" s="164" t="str">
        <f>IF(K1634&gt;0,支出入力表!C1635,"")</f>
        <v/>
      </c>
      <c r="D1634" s="165" t="str">
        <f>IF(K1634&gt;0,支出入力表!E1635,"")</f>
        <v/>
      </c>
      <c r="E1634" s="165" t="str">
        <f>IF(K1634&gt;0,支出入力表!F1635,"")</f>
        <v/>
      </c>
      <c r="F1634" s="164" t="str">
        <f>IF(K1634&gt;0,VLOOKUP(E1634,支出入力表!F1635:$M$2000,3,FALSE),"")</f>
        <v/>
      </c>
      <c r="G1634" s="164" t="str">
        <f>IF(K1634&gt;0,VLOOKUP(E1634,支出入力表!F1635:$M$2000,4,FALSE),"")</f>
        <v/>
      </c>
      <c r="H1634" s="166" t="str">
        <f>IF(K1634&gt;0,VLOOKUP(E1634,支出入力表!F1635:$M$2000,5,FALSE),"")</f>
        <v/>
      </c>
      <c r="I1634" s="168" t="str">
        <f t="shared" si="51"/>
        <v/>
      </c>
      <c r="K1634">
        <f t="shared" si="52"/>
        <v>0</v>
      </c>
      <c r="L1634">
        <f>IF(+支出入力表!M1635="",0,+支出入力表!M1635)</f>
        <v>0</v>
      </c>
      <c r="M1634">
        <f>IF(支出入力表!S1635="",0,支出入力表!S1635)</f>
        <v>0</v>
      </c>
    </row>
    <row r="1635" spans="2:13" x14ac:dyDescent="0.55000000000000004">
      <c r="B1635" s="163" t="str">
        <f>IF(K1635&gt;0,支出入力表!A1636,"")</f>
        <v/>
      </c>
      <c r="C1635" s="164" t="str">
        <f>IF(K1635&gt;0,支出入力表!C1636,"")</f>
        <v/>
      </c>
      <c r="D1635" s="165" t="str">
        <f>IF(K1635&gt;0,支出入力表!E1636,"")</f>
        <v/>
      </c>
      <c r="E1635" s="165" t="str">
        <f>IF(K1635&gt;0,支出入力表!F1636,"")</f>
        <v/>
      </c>
      <c r="F1635" s="164" t="str">
        <f>IF(K1635&gt;0,VLOOKUP(E1635,支出入力表!F1636:$M$2000,3,FALSE),"")</f>
        <v/>
      </c>
      <c r="G1635" s="164" t="str">
        <f>IF(K1635&gt;0,VLOOKUP(E1635,支出入力表!F1636:$M$2000,4,FALSE),"")</f>
        <v/>
      </c>
      <c r="H1635" s="166" t="str">
        <f>IF(K1635&gt;0,VLOOKUP(E1635,支出入力表!F1636:$M$2000,5,FALSE),"")</f>
        <v/>
      </c>
      <c r="I1635" s="168" t="str">
        <f t="shared" si="51"/>
        <v/>
      </c>
      <c r="K1635">
        <f t="shared" si="52"/>
        <v>0</v>
      </c>
      <c r="L1635">
        <f>IF(+支出入力表!M1636="",0,+支出入力表!M1636)</f>
        <v>0</v>
      </c>
      <c r="M1635">
        <f>IF(支出入力表!S1636="",0,支出入力表!S1636)</f>
        <v>0</v>
      </c>
    </row>
    <row r="1636" spans="2:13" x14ac:dyDescent="0.55000000000000004">
      <c r="B1636" s="163" t="str">
        <f>IF(K1636&gt;0,支出入力表!A1637,"")</f>
        <v/>
      </c>
      <c r="C1636" s="164" t="str">
        <f>IF(K1636&gt;0,支出入力表!C1637,"")</f>
        <v/>
      </c>
      <c r="D1636" s="165" t="str">
        <f>IF(K1636&gt;0,支出入力表!E1637,"")</f>
        <v/>
      </c>
      <c r="E1636" s="165" t="str">
        <f>IF(K1636&gt;0,支出入力表!F1637,"")</f>
        <v/>
      </c>
      <c r="F1636" s="164" t="str">
        <f>IF(K1636&gt;0,VLOOKUP(E1636,支出入力表!F1637:$M$2000,3,FALSE),"")</f>
        <v/>
      </c>
      <c r="G1636" s="164" t="str">
        <f>IF(K1636&gt;0,VLOOKUP(E1636,支出入力表!F1637:$M$2000,4,FALSE),"")</f>
        <v/>
      </c>
      <c r="H1636" s="166" t="str">
        <f>IF(K1636&gt;0,VLOOKUP(E1636,支出入力表!F1637:$M$2000,5,FALSE),"")</f>
        <v/>
      </c>
      <c r="I1636" s="168" t="str">
        <f t="shared" si="51"/>
        <v/>
      </c>
      <c r="K1636">
        <f t="shared" si="52"/>
        <v>0</v>
      </c>
      <c r="L1636">
        <f>IF(+支出入力表!M1637="",0,+支出入力表!M1637)</f>
        <v>0</v>
      </c>
      <c r="M1636">
        <f>IF(支出入力表!S1637="",0,支出入力表!S1637)</f>
        <v>0</v>
      </c>
    </row>
    <row r="1637" spans="2:13" x14ac:dyDescent="0.55000000000000004">
      <c r="B1637" s="163" t="str">
        <f>IF(K1637&gt;0,支出入力表!A1638,"")</f>
        <v/>
      </c>
      <c r="C1637" s="164" t="str">
        <f>IF(K1637&gt;0,支出入力表!C1638,"")</f>
        <v/>
      </c>
      <c r="D1637" s="165" t="str">
        <f>IF(K1637&gt;0,支出入力表!E1638,"")</f>
        <v/>
      </c>
      <c r="E1637" s="165" t="str">
        <f>IF(K1637&gt;0,支出入力表!F1638,"")</f>
        <v/>
      </c>
      <c r="F1637" s="164" t="str">
        <f>IF(K1637&gt;0,VLOOKUP(E1637,支出入力表!F1638:$M$2000,3,FALSE),"")</f>
        <v/>
      </c>
      <c r="G1637" s="164" t="str">
        <f>IF(K1637&gt;0,VLOOKUP(E1637,支出入力表!F1638:$M$2000,4,FALSE),"")</f>
        <v/>
      </c>
      <c r="H1637" s="166" t="str">
        <f>IF(K1637&gt;0,VLOOKUP(E1637,支出入力表!F1638:$M$2000,5,FALSE),"")</f>
        <v/>
      </c>
      <c r="I1637" s="168" t="str">
        <f t="shared" si="51"/>
        <v/>
      </c>
      <c r="K1637">
        <f t="shared" si="52"/>
        <v>0</v>
      </c>
      <c r="L1637">
        <f>IF(+支出入力表!M1638="",0,+支出入力表!M1638)</f>
        <v>0</v>
      </c>
      <c r="M1637">
        <f>IF(支出入力表!S1638="",0,支出入力表!S1638)</f>
        <v>0</v>
      </c>
    </row>
    <row r="1638" spans="2:13" x14ac:dyDescent="0.55000000000000004">
      <c r="B1638" s="163" t="str">
        <f>IF(K1638&gt;0,支出入力表!A1639,"")</f>
        <v/>
      </c>
      <c r="C1638" s="164" t="str">
        <f>IF(K1638&gt;0,支出入力表!C1639,"")</f>
        <v/>
      </c>
      <c r="D1638" s="165" t="str">
        <f>IF(K1638&gt;0,支出入力表!E1639,"")</f>
        <v/>
      </c>
      <c r="E1638" s="165" t="str">
        <f>IF(K1638&gt;0,支出入力表!F1639,"")</f>
        <v/>
      </c>
      <c r="F1638" s="164" t="str">
        <f>IF(K1638&gt;0,VLOOKUP(E1638,支出入力表!F1639:$M$2000,3,FALSE),"")</f>
        <v/>
      </c>
      <c r="G1638" s="164" t="str">
        <f>IF(K1638&gt;0,VLOOKUP(E1638,支出入力表!F1639:$M$2000,4,FALSE),"")</f>
        <v/>
      </c>
      <c r="H1638" s="166" t="str">
        <f>IF(K1638&gt;0,VLOOKUP(E1638,支出入力表!F1639:$M$2000,5,FALSE),"")</f>
        <v/>
      </c>
      <c r="I1638" s="168" t="str">
        <f t="shared" si="51"/>
        <v/>
      </c>
      <c r="K1638">
        <f t="shared" si="52"/>
        <v>0</v>
      </c>
      <c r="L1638">
        <f>IF(+支出入力表!M1639="",0,+支出入力表!M1639)</f>
        <v>0</v>
      </c>
      <c r="M1638">
        <f>IF(支出入力表!S1639="",0,支出入力表!S1639)</f>
        <v>0</v>
      </c>
    </row>
    <row r="1639" spans="2:13" x14ac:dyDescent="0.55000000000000004">
      <c r="B1639" s="163" t="str">
        <f>IF(K1639&gt;0,支出入力表!A1640,"")</f>
        <v/>
      </c>
      <c r="C1639" s="164" t="str">
        <f>IF(K1639&gt;0,支出入力表!C1640,"")</f>
        <v/>
      </c>
      <c r="D1639" s="165" t="str">
        <f>IF(K1639&gt;0,支出入力表!E1640,"")</f>
        <v/>
      </c>
      <c r="E1639" s="165" t="str">
        <f>IF(K1639&gt;0,支出入力表!F1640,"")</f>
        <v/>
      </c>
      <c r="F1639" s="164" t="str">
        <f>IF(K1639&gt;0,VLOOKUP(E1639,支出入力表!F1640:$M$2000,3,FALSE),"")</f>
        <v/>
      </c>
      <c r="G1639" s="164" t="str">
        <f>IF(K1639&gt;0,VLOOKUP(E1639,支出入力表!F1640:$M$2000,4,FALSE),"")</f>
        <v/>
      </c>
      <c r="H1639" s="166" t="str">
        <f>IF(K1639&gt;0,VLOOKUP(E1639,支出入力表!F1640:$M$2000,5,FALSE),"")</f>
        <v/>
      </c>
      <c r="I1639" s="168" t="str">
        <f t="shared" si="51"/>
        <v/>
      </c>
      <c r="K1639">
        <f t="shared" si="52"/>
        <v>0</v>
      </c>
      <c r="L1639">
        <f>IF(+支出入力表!M1640="",0,+支出入力表!M1640)</f>
        <v>0</v>
      </c>
      <c r="M1639">
        <f>IF(支出入力表!S1640="",0,支出入力表!S1640)</f>
        <v>0</v>
      </c>
    </row>
    <row r="1640" spans="2:13" x14ac:dyDescent="0.55000000000000004">
      <c r="B1640" s="163" t="str">
        <f>IF(K1640&gt;0,支出入力表!A1641,"")</f>
        <v/>
      </c>
      <c r="C1640" s="164" t="str">
        <f>IF(K1640&gt;0,支出入力表!C1641,"")</f>
        <v/>
      </c>
      <c r="D1640" s="165" t="str">
        <f>IF(K1640&gt;0,支出入力表!E1641,"")</f>
        <v/>
      </c>
      <c r="E1640" s="165" t="str">
        <f>IF(K1640&gt;0,支出入力表!F1641,"")</f>
        <v/>
      </c>
      <c r="F1640" s="164" t="str">
        <f>IF(K1640&gt;0,VLOOKUP(E1640,支出入力表!F1641:$M$2000,3,FALSE),"")</f>
        <v/>
      </c>
      <c r="G1640" s="164" t="str">
        <f>IF(K1640&gt;0,VLOOKUP(E1640,支出入力表!F1641:$M$2000,4,FALSE),"")</f>
        <v/>
      </c>
      <c r="H1640" s="166" t="str">
        <f>IF(K1640&gt;0,VLOOKUP(E1640,支出入力表!F1641:$M$2000,5,FALSE),"")</f>
        <v/>
      </c>
      <c r="I1640" s="168" t="str">
        <f t="shared" si="51"/>
        <v/>
      </c>
      <c r="K1640">
        <f t="shared" si="52"/>
        <v>0</v>
      </c>
      <c r="L1640">
        <f>IF(+支出入力表!M1641="",0,+支出入力表!M1641)</f>
        <v>0</v>
      </c>
      <c r="M1640">
        <f>IF(支出入力表!S1641="",0,支出入力表!S1641)</f>
        <v>0</v>
      </c>
    </row>
    <row r="1641" spans="2:13" x14ac:dyDescent="0.55000000000000004">
      <c r="B1641" s="163" t="str">
        <f>IF(K1641&gt;0,支出入力表!A1642,"")</f>
        <v/>
      </c>
      <c r="C1641" s="164" t="str">
        <f>IF(K1641&gt;0,支出入力表!C1642,"")</f>
        <v/>
      </c>
      <c r="D1641" s="165" t="str">
        <f>IF(K1641&gt;0,支出入力表!E1642,"")</f>
        <v/>
      </c>
      <c r="E1641" s="165" t="str">
        <f>IF(K1641&gt;0,支出入力表!F1642,"")</f>
        <v/>
      </c>
      <c r="F1641" s="164" t="str">
        <f>IF(K1641&gt;0,VLOOKUP(E1641,支出入力表!F1642:$M$2000,3,FALSE),"")</f>
        <v/>
      </c>
      <c r="G1641" s="164" t="str">
        <f>IF(K1641&gt;0,VLOOKUP(E1641,支出入力表!F1642:$M$2000,4,FALSE),"")</f>
        <v/>
      </c>
      <c r="H1641" s="166" t="str">
        <f>IF(K1641&gt;0,VLOOKUP(E1641,支出入力表!F1642:$M$2000,5,FALSE),"")</f>
        <v/>
      </c>
      <c r="I1641" s="168" t="str">
        <f t="shared" si="51"/>
        <v/>
      </c>
      <c r="K1641">
        <f t="shared" si="52"/>
        <v>0</v>
      </c>
      <c r="L1641">
        <f>IF(+支出入力表!M1642="",0,+支出入力表!M1642)</f>
        <v>0</v>
      </c>
      <c r="M1641">
        <f>IF(支出入力表!S1642="",0,支出入力表!S1642)</f>
        <v>0</v>
      </c>
    </row>
    <row r="1642" spans="2:13" x14ac:dyDescent="0.55000000000000004">
      <c r="B1642" s="163" t="str">
        <f>IF(K1642&gt;0,支出入力表!A1643,"")</f>
        <v/>
      </c>
      <c r="C1642" s="164" t="str">
        <f>IF(K1642&gt;0,支出入力表!C1643,"")</f>
        <v/>
      </c>
      <c r="D1642" s="165" t="str">
        <f>IF(K1642&gt;0,支出入力表!E1643,"")</f>
        <v/>
      </c>
      <c r="E1642" s="165" t="str">
        <f>IF(K1642&gt;0,支出入力表!F1643,"")</f>
        <v/>
      </c>
      <c r="F1642" s="164" t="str">
        <f>IF(K1642&gt;0,VLOOKUP(E1642,支出入力表!F1643:$M$2000,3,FALSE),"")</f>
        <v/>
      </c>
      <c r="G1642" s="164" t="str">
        <f>IF(K1642&gt;0,VLOOKUP(E1642,支出入力表!F1643:$M$2000,4,FALSE),"")</f>
        <v/>
      </c>
      <c r="H1642" s="166" t="str">
        <f>IF(K1642&gt;0,VLOOKUP(E1642,支出入力表!F1643:$M$2000,5,FALSE),"")</f>
        <v/>
      </c>
      <c r="I1642" s="168" t="str">
        <f t="shared" si="51"/>
        <v/>
      </c>
      <c r="K1642">
        <f t="shared" si="52"/>
        <v>0</v>
      </c>
      <c r="L1642">
        <f>IF(+支出入力表!M1643="",0,+支出入力表!M1643)</f>
        <v>0</v>
      </c>
      <c r="M1642">
        <f>IF(支出入力表!S1643="",0,支出入力表!S1643)</f>
        <v>0</v>
      </c>
    </row>
    <row r="1643" spans="2:13" x14ac:dyDescent="0.55000000000000004">
      <c r="B1643" s="163" t="str">
        <f>IF(K1643&gt;0,支出入力表!A1644,"")</f>
        <v/>
      </c>
      <c r="C1643" s="164" t="str">
        <f>IF(K1643&gt;0,支出入力表!C1644,"")</f>
        <v/>
      </c>
      <c r="D1643" s="165" t="str">
        <f>IF(K1643&gt;0,支出入力表!E1644,"")</f>
        <v/>
      </c>
      <c r="E1643" s="165" t="str">
        <f>IF(K1643&gt;0,支出入力表!F1644,"")</f>
        <v/>
      </c>
      <c r="F1643" s="164" t="str">
        <f>IF(K1643&gt;0,VLOOKUP(E1643,支出入力表!F1644:$M$2000,3,FALSE),"")</f>
        <v/>
      </c>
      <c r="G1643" s="164" t="str">
        <f>IF(K1643&gt;0,VLOOKUP(E1643,支出入力表!F1644:$M$2000,4,FALSE),"")</f>
        <v/>
      </c>
      <c r="H1643" s="166" t="str">
        <f>IF(K1643&gt;0,VLOOKUP(E1643,支出入力表!F1644:$M$2000,5,FALSE),"")</f>
        <v/>
      </c>
      <c r="I1643" s="168" t="str">
        <f t="shared" si="51"/>
        <v/>
      </c>
      <c r="K1643">
        <f t="shared" si="52"/>
        <v>0</v>
      </c>
      <c r="L1643">
        <f>IF(+支出入力表!M1644="",0,+支出入力表!M1644)</f>
        <v>0</v>
      </c>
      <c r="M1643">
        <f>IF(支出入力表!S1644="",0,支出入力表!S1644)</f>
        <v>0</v>
      </c>
    </row>
    <row r="1644" spans="2:13" x14ac:dyDescent="0.55000000000000004">
      <c r="B1644" s="163" t="str">
        <f>IF(K1644&gt;0,支出入力表!A1645,"")</f>
        <v/>
      </c>
      <c r="C1644" s="164" t="str">
        <f>IF(K1644&gt;0,支出入力表!C1645,"")</f>
        <v/>
      </c>
      <c r="D1644" s="165" t="str">
        <f>IF(K1644&gt;0,支出入力表!E1645,"")</f>
        <v/>
      </c>
      <c r="E1644" s="165" t="str">
        <f>IF(K1644&gt;0,支出入力表!F1645,"")</f>
        <v/>
      </c>
      <c r="F1644" s="164" t="str">
        <f>IF(K1644&gt;0,VLOOKUP(E1644,支出入力表!F1645:$M$2000,3,FALSE),"")</f>
        <v/>
      </c>
      <c r="G1644" s="164" t="str">
        <f>IF(K1644&gt;0,VLOOKUP(E1644,支出入力表!F1645:$M$2000,4,FALSE),"")</f>
        <v/>
      </c>
      <c r="H1644" s="166" t="str">
        <f>IF(K1644&gt;0,VLOOKUP(E1644,支出入力表!F1645:$M$2000,5,FALSE),"")</f>
        <v/>
      </c>
      <c r="I1644" s="168" t="str">
        <f t="shared" si="51"/>
        <v/>
      </c>
      <c r="K1644">
        <f t="shared" si="52"/>
        <v>0</v>
      </c>
      <c r="L1644">
        <f>IF(+支出入力表!M1645="",0,+支出入力表!M1645)</f>
        <v>0</v>
      </c>
      <c r="M1644">
        <f>IF(支出入力表!S1645="",0,支出入力表!S1645)</f>
        <v>0</v>
      </c>
    </row>
    <row r="1645" spans="2:13" x14ac:dyDescent="0.55000000000000004">
      <c r="B1645" s="163" t="str">
        <f>IF(K1645&gt;0,支出入力表!A1646,"")</f>
        <v/>
      </c>
      <c r="C1645" s="164" t="str">
        <f>IF(K1645&gt;0,支出入力表!C1646,"")</f>
        <v/>
      </c>
      <c r="D1645" s="165" t="str">
        <f>IF(K1645&gt;0,支出入力表!E1646,"")</f>
        <v/>
      </c>
      <c r="E1645" s="165" t="str">
        <f>IF(K1645&gt;0,支出入力表!F1646,"")</f>
        <v/>
      </c>
      <c r="F1645" s="164" t="str">
        <f>IF(K1645&gt;0,VLOOKUP(E1645,支出入力表!F1646:$M$2000,3,FALSE),"")</f>
        <v/>
      </c>
      <c r="G1645" s="164" t="str">
        <f>IF(K1645&gt;0,VLOOKUP(E1645,支出入力表!F1646:$M$2000,4,FALSE),"")</f>
        <v/>
      </c>
      <c r="H1645" s="166" t="str">
        <f>IF(K1645&gt;0,VLOOKUP(E1645,支出入力表!F1646:$M$2000,5,FALSE),"")</f>
        <v/>
      </c>
      <c r="I1645" s="168" t="str">
        <f t="shared" si="51"/>
        <v/>
      </c>
      <c r="K1645">
        <f t="shared" si="52"/>
        <v>0</v>
      </c>
      <c r="L1645">
        <f>IF(+支出入力表!M1646="",0,+支出入力表!M1646)</f>
        <v>0</v>
      </c>
      <c r="M1645">
        <f>IF(支出入力表!S1646="",0,支出入力表!S1646)</f>
        <v>0</v>
      </c>
    </row>
    <row r="1646" spans="2:13" x14ac:dyDescent="0.55000000000000004">
      <c r="B1646" s="163" t="str">
        <f>IF(K1646&gt;0,支出入力表!A1647,"")</f>
        <v/>
      </c>
      <c r="C1646" s="164" t="str">
        <f>IF(K1646&gt;0,支出入力表!C1647,"")</f>
        <v/>
      </c>
      <c r="D1646" s="165" t="str">
        <f>IF(K1646&gt;0,支出入力表!E1647,"")</f>
        <v/>
      </c>
      <c r="E1646" s="165" t="str">
        <f>IF(K1646&gt;0,支出入力表!F1647,"")</f>
        <v/>
      </c>
      <c r="F1646" s="164" t="str">
        <f>IF(K1646&gt;0,VLOOKUP(E1646,支出入力表!F1647:$M$2000,3,FALSE),"")</f>
        <v/>
      </c>
      <c r="G1646" s="164" t="str">
        <f>IF(K1646&gt;0,VLOOKUP(E1646,支出入力表!F1647:$M$2000,4,FALSE),"")</f>
        <v/>
      </c>
      <c r="H1646" s="166" t="str">
        <f>IF(K1646&gt;0,VLOOKUP(E1646,支出入力表!F1647:$M$2000,5,FALSE),"")</f>
        <v/>
      </c>
      <c r="I1646" s="168" t="str">
        <f t="shared" si="51"/>
        <v/>
      </c>
      <c r="K1646">
        <f t="shared" si="52"/>
        <v>0</v>
      </c>
      <c r="L1646">
        <f>IF(+支出入力表!M1647="",0,+支出入力表!M1647)</f>
        <v>0</v>
      </c>
      <c r="M1646">
        <f>IF(支出入力表!S1647="",0,支出入力表!S1647)</f>
        <v>0</v>
      </c>
    </row>
    <row r="1647" spans="2:13" x14ac:dyDescent="0.55000000000000004">
      <c r="B1647" s="163" t="str">
        <f>IF(K1647&gt;0,支出入力表!A1648,"")</f>
        <v/>
      </c>
      <c r="C1647" s="164" t="str">
        <f>IF(K1647&gt;0,支出入力表!C1648,"")</f>
        <v/>
      </c>
      <c r="D1647" s="165" t="str">
        <f>IF(K1647&gt;0,支出入力表!E1648,"")</f>
        <v/>
      </c>
      <c r="E1647" s="165" t="str">
        <f>IF(K1647&gt;0,支出入力表!F1648,"")</f>
        <v/>
      </c>
      <c r="F1647" s="164" t="str">
        <f>IF(K1647&gt;0,VLOOKUP(E1647,支出入力表!F1648:$M$2000,3,FALSE),"")</f>
        <v/>
      </c>
      <c r="G1647" s="164" t="str">
        <f>IF(K1647&gt;0,VLOOKUP(E1647,支出入力表!F1648:$M$2000,4,FALSE),"")</f>
        <v/>
      </c>
      <c r="H1647" s="166" t="str">
        <f>IF(K1647&gt;0,VLOOKUP(E1647,支出入力表!F1648:$M$2000,5,FALSE),"")</f>
        <v/>
      </c>
      <c r="I1647" s="168" t="str">
        <f t="shared" si="51"/>
        <v/>
      </c>
      <c r="K1647">
        <f t="shared" si="52"/>
        <v>0</v>
      </c>
      <c r="L1647">
        <f>IF(+支出入力表!M1648="",0,+支出入力表!M1648)</f>
        <v>0</v>
      </c>
      <c r="M1647">
        <f>IF(支出入力表!S1648="",0,支出入力表!S1648)</f>
        <v>0</v>
      </c>
    </row>
    <row r="1648" spans="2:13" x14ac:dyDescent="0.55000000000000004">
      <c r="B1648" s="163" t="str">
        <f>IF(K1648&gt;0,支出入力表!A1649,"")</f>
        <v/>
      </c>
      <c r="C1648" s="164" t="str">
        <f>IF(K1648&gt;0,支出入力表!C1649,"")</f>
        <v/>
      </c>
      <c r="D1648" s="165" t="str">
        <f>IF(K1648&gt;0,支出入力表!E1649,"")</f>
        <v/>
      </c>
      <c r="E1648" s="165" t="str">
        <f>IF(K1648&gt;0,支出入力表!F1649,"")</f>
        <v/>
      </c>
      <c r="F1648" s="164" t="str">
        <f>IF(K1648&gt;0,VLOOKUP(E1648,支出入力表!F1649:$M$2000,3,FALSE),"")</f>
        <v/>
      </c>
      <c r="G1648" s="164" t="str">
        <f>IF(K1648&gt;0,VLOOKUP(E1648,支出入力表!F1649:$M$2000,4,FALSE),"")</f>
        <v/>
      </c>
      <c r="H1648" s="166" t="str">
        <f>IF(K1648&gt;0,VLOOKUP(E1648,支出入力表!F1649:$M$2000,5,FALSE),"")</f>
        <v/>
      </c>
      <c r="I1648" s="168" t="str">
        <f t="shared" si="51"/>
        <v/>
      </c>
      <c r="K1648">
        <f t="shared" si="52"/>
        <v>0</v>
      </c>
      <c r="L1648">
        <f>IF(+支出入力表!M1649="",0,+支出入力表!M1649)</f>
        <v>0</v>
      </c>
      <c r="M1648">
        <f>IF(支出入力表!S1649="",0,支出入力表!S1649)</f>
        <v>0</v>
      </c>
    </row>
    <row r="1649" spans="2:13" x14ac:dyDescent="0.55000000000000004">
      <c r="B1649" s="163" t="str">
        <f>IF(K1649&gt;0,支出入力表!A1650,"")</f>
        <v/>
      </c>
      <c r="C1649" s="164" t="str">
        <f>IF(K1649&gt;0,支出入力表!C1650,"")</f>
        <v/>
      </c>
      <c r="D1649" s="165" t="str">
        <f>IF(K1649&gt;0,支出入力表!E1650,"")</f>
        <v/>
      </c>
      <c r="E1649" s="165" t="str">
        <f>IF(K1649&gt;0,支出入力表!F1650,"")</f>
        <v/>
      </c>
      <c r="F1649" s="164" t="str">
        <f>IF(K1649&gt;0,VLOOKUP(E1649,支出入力表!F1650:$M$2000,3,FALSE),"")</f>
        <v/>
      </c>
      <c r="G1649" s="164" t="str">
        <f>IF(K1649&gt;0,VLOOKUP(E1649,支出入力表!F1650:$M$2000,4,FALSE),"")</f>
        <v/>
      </c>
      <c r="H1649" s="166" t="str">
        <f>IF(K1649&gt;0,VLOOKUP(E1649,支出入力表!F1650:$M$2000,5,FALSE),"")</f>
        <v/>
      </c>
      <c r="I1649" s="168" t="str">
        <f t="shared" si="51"/>
        <v/>
      </c>
      <c r="K1649">
        <f t="shared" si="52"/>
        <v>0</v>
      </c>
      <c r="L1649">
        <f>IF(+支出入力表!M1650="",0,+支出入力表!M1650)</f>
        <v>0</v>
      </c>
      <c r="M1649">
        <f>IF(支出入力表!S1650="",0,支出入力表!S1650)</f>
        <v>0</v>
      </c>
    </row>
    <row r="1650" spans="2:13" x14ac:dyDescent="0.55000000000000004">
      <c r="B1650" s="163" t="str">
        <f>IF(K1650&gt;0,支出入力表!A1651,"")</f>
        <v/>
      </c>
      <c r="C1650" s="164" t="str">
        <f>IF(K1650&gt;0,支出入力表!C1651,"")</f>
        <v/>
      </c>
      <c r="D1650" s="165" t="str">
        <f>IF(K1650&gt;0,支出入力表!E1651,"")</f>
        <v/>
      </c>
      <c r="E1650" s="165" t="str">
        <f>IF(K1650&gt;0,支出入力表!F1651,"")</f>
        <v/>
      </c>
      <c r="F1650" s="164" t="str">
        <f>IF(K1650&gt;0,VLOOKUP(E1650,支出入力表!F1651:$M$2000,3,FALSE),"")</f>
        <v/>
      </c>
      <c r="G1650" s="164" t="str">
        <f>IF(K1650&gt;0,VLOOKUP(E1650,支出入力表!F1651:$M$2000,4,FALSE),"")</f>
        <v/>
      </c>
      <c r="H1650" s="166" t="str">
        <f>IF(K1650&gt;0,VLOOKUP(E1650,支出入力表!F1651:$M$2000,5,FALSE),"")</f>
        <v/>
      </c>
      <c r="I1650" s="168" t="str">
        <f t="shared" si="51"/>
        <v/>
      </c>
      <c r="K1650">
        <f t="shared" si="52"/>
        <v>0</v>
      </c>
      <c r="L1650">
        <f>IF(+支出入力表!M1651="",0,+支出入力表!M1651)</f>
        <v>0</v>
      </c>
      <c r="M1650">
        <f>IF(支出入力表!S1651="",0,支出入力表!S1651)</f>
        <v>0</v>
      </c>
    </row>
    <row r="1651" spans="2:13" x14ac:dyDescent="0.55000000000000004">
      <c r="B1651" s="163" t="str">
        <f>IF(K1651&gt;0,支出入力表!A1652,"")</f>
        <v/>
      </c>
      <c r="C1651" s="164" t="str">
        <f>IF(K1651&gt;0,支出入力表!C1652,"")</f>
        <v/>
      </c>
      <c r="D1651" s="165" t="str">
        <f>IF(K1651&gt;0,支出入力表!E1652,"")</f>
        <v/>
      </c>
      <c r="E1651" s="165" t="str">
        <f>IF(K1651&gt;0,支出入力表!F1652,"")</f>
        <v/>
      </c>
      <c r="F1651" s="164" t="str">
        <f>IF(K1651&gt;0,VLOOKUP(E1651,支出入力表!F1652:$M$2000,3,FALSE),"")</f>
        <v/>
      </c>
      <c r="G1651" s="164" t="str">
        <f>IF(K1651&gt;0,VLOOKUP(E1651,支出入力表!F1652:$M$2000,4,FALSE),"")</f>
        <v/>
      </c>
      <c r="H1651" s="166" t="str">
        <f>IF(K1651&gt;0,VLOOKUP(E1651,支出入力表!F1652:$M$2000,5,FALSE),"")</f>
        <v/>
      </c>
      <c r="I1651" s="168" t="str">
        <f t="shared" si="51"/>
        <v/>
      </c>
      <c r="K1651">
        <f t="shared" si="52"/>
        <v>0</v>
      </c>
      <c r="L1651">
        <f>IF(+支出入力表!M1652="",0,+支出入力表!M1652)</f>
        <v>0</v>
      </c>
      <c r="M1651">
        <f>IF(支出入力表!S1652="",0,支出入力表!S1652)</f>
        <v>0</v>
      </c>
    </row>
    <row r="1652" spans="2:13" x14ac:dyDescent="0.55000000000000004">
      <c r="B1652" s="163" t="str">
        <f>IF(K1652&gt;0,支出入力表!A1653,"")</f>
        <v/>
      </c>
      <c r="C1652" s="164" t="str">
        <f>IF(K1652&gt;0,支出入力表!C1653,"")</f>
        <v/>
      </c>
      <c r="D1652" s="165" t="str">
        <f>IF(K1652&gt;0,支出入力表!E1653,"")</f>
        <v/>
      </c>
      <c r="E1652" s="165" t="str">
        <f>IF(K1652&gt;0,支出入力表!F1653,"")</f>
        <v/>
      </c>
      <c r="F1652" s="164" t="str">
        <f>IF(K1652&gt;0,VLOOKUP(E1652,支出入力表!F1653:$M$2000,3,FALSE),"")</f>
        <v/>
      </c>
      <c r="G1652" s="164" t="str">
        <f>IF(K1652&gt;0,VLOOKUP(E1652,支出入力表!F1653:$M$2000,4,FALSE),"")</f>
        <v/>
      </c>
      <c r="H1652" s="166" t="str">
        <f>IF(K1652&gt;0,VLOOKUP(E1652,支出入力表!F1653:$M$2000,5,FALSE),"")</f>
        <v/>
      </c>
      <c r="I1652" s="168" t="str">
        <f t="shared" si="51"/>
        <v/>
      </c>
      <c r="K1652">
        <f t="shared" si="52"/>
        <v>0</v>
      </c>
      <c r="L1652">
        <f>IF(+支出入力表!M1653="",0,+支出入力表!M1653)</f>
        <v>0</v>
      </c>
      <c r="M1652">
        <f>IF(支出入力表!S1653="",0,支出入力表!S1653)</f>
        <v>0</v>
      </c>
    </row>
    <row r="1653" spans="2:13" x14ac:dyDescent="0.55000000000000004">
      <c r="B1653" s="163" t="str">
        <f>IF(K1653&gt;0,支出入力表!A1654,"")</f>
        <v/>
      </c>
      <c r="C1653" s="164" t="str">
        <f>IF(K1653&gt;0,支出入力表!C1654,"")</f>
        <v/>
      </c>
      <c r="D1653" s="165" t="str">
        <f>IF(K1653&gt;0,支出入力表!E1654,"")</f>
        <v/>
      </c>
      <c r="E1653" s="165" t="str">
        <f>IF(K1653&gt;0,支出入力表!F1654,"")</f>
        <v/>
      </c>
      <c r="F1653" s="164" t="str">
        <f>IF(K1653&gt;0,VLOOKUP(E1653,支出入力表!F1654:$M$2000,3,FALSE),"")</f>
        <v/>
      </c>
      <c r="G1653" s="164" t="str">
        <f>IF(K1653&gt;0,VLOOKUP(E1653,支出入力表!F1654:$M$2000,4,FALSE),"")</f>
        <v/>
      </c>
      <c r="H1653" s="166" t="str">
        <f>IF(K1653&gt;0,VLOOKUP(E1653,支出入力表!F1654:$M$2000,5,FALSE),"")</f>
        <v/>
      </c>
      <c r="I1653" s="168" t="str">
        <f t="shared" si="51"/>
        <v/>
      </c>
      <c r="K1653">
        <f t="shared" si="52"/>
        <v>0</v>
      </c>
      <c r="L1653">
        <f>IF(+支出入力表!M1654="",0,+支出入力表!M1654)</f>
        <v>0</v>
      </c>
      <c r="M1653">
        <f>IF(支出入力表!S1654="",0,支出入力表!S1654)</f>
        <v>0</v>
      </c>
    </row>
    <row r="1654" spans="2:13" x14ac:dyDescent="0.55000000000000004">
      <c r="B1654" s="163" t="str">
        <f>IF(K1654&gt;0,支出入力表!A1655,"")</f>
        <v/>
      </c>
      <c r="C1654" s="164" t="str">
        <f>IF(K1654&gt;0,支出入力表!C1655,"")</f>
        <v/>
      </c>
      <c r="D1654" s="165" t="str">
        <f>IF(K1654&gt;0,支出入力表!E1655,"")</f>
        <v/>
      </c>
      <c r="E1654" s="165" t="str">
        <f>IF(K1654&gt;0,支出入力表!F1655,"")</f>
        <v/>
      </c>
      <c r="F1654" s="164" t="str">
        <f>IF(K1654&gt;0,VLOOKUP(E1654,支出入力表!F1655:$M$2000,3,FALSE),"")</f>
        <v/>
      </c>
      <c r="G1654" s="164" t="str">
        <f>IF(K1654&gt;0,VLOOKUP(E1654,支出入力表!F1655:$M$2000,4,FALSE),"")</f>
        <v/>
      </c>
      <c r="H1654" s="166" t="str">
        <f>IF(K1654&gt;0,VLOOKUP(E1654,支出入力表!F1655:$M$2000,5,FALSE),"")</f>
        <v/>
      </c>
      <c r="I1654" s="168" t="str">
        <f t="shared" si="51"/>
        <v/>
      </c>
      <c r="K1654">
        <f t="shared" si="52"/>
        <v>0</v>
      </c>
      <c r="L1654">
        <f>IF(+支出入力表!M1655="",0,+支出入力表!M1655)</f>
        <v>0</v>
      </c>
      <c r="M1654">
        <f>IF(支出入力表!S1655="",0,支出入力表!S1655)</f>
        <v>0</v>
      </c>
    </row>
    <row r="1655" spans="2:13" x14ac:dyDescent="0.55000000000000004">
      <c r="B1655" s="163" t="str">
        <f>IF(K1655&gt;0,支出入力表!A1656,"")</f>
        <v/>
      </c>
      <c r="C1655" s="164" t="str">
        <f>IF(K1655&gt;0,支出入力表!C1656,"")</f>
        <v/>
      </c>
      <c r="D1655" s="165" t="str">
        <f>IF(K1655&gt;0,支出入力表!E1656,"")</f>
        <v/>
      </c>
      <c r="E1655" s="165" t="str">
        <f>IF(K1655&gt;0,支出入力表!F1656,"")</f>
        <v/>
      </c>
      <c r="F1655" s="164" t="str">
        <f>IF(K1655&gt;0,VLOOKUP(E1655,支出入力表!F1656:$M$2000,3,FALSE),"")</f>
        <v/>
      </c>
      <c r="G1655" s="164" t="str">
        <f>IF(K1655&gt;0,VLOOKUP(E1655,支出入力表!F1656:$M$2000,4,FALSE),"")</f>
        <v/>
      </c>
      <c r="H1655" s="166" t="str">
        <f>IF(K1655&gt;0,VLOOKUP(E1655,支出入力表!F1656:$M$2000,5,FALSE),"")</f>
        <v/>
      </c>
      <c r="I1655" s="168" t="str">
        <f t="shared" si="51"/>
        <v/>
      </c>
      <c r="K1655">
        <f t="shared" si="52"/>
        <v>0</v>
      </c>
      <c r="L1655">
        <f>IF(+支出入力表!M1656="",0,+支出入力表!M1656)</f>
        <v>0</v>
      </c>
      <c r="M1655">
        <f>IF(支出入力表!S1656="",0,支出入力表!S1656)</f>
        <v>0</v>
      </c>
    </row>
    <row r="1656" spans="2:13" x14ac:dyDescent="0.55000000000000004">
      <c r="B1656" s="163" t="str">
        <f>IF(K1656&gt;0,支出入力表!A1657,"")</f>
        <v/>
      </c>
      <c r="C1656" s="164" t="str">
        <f>IF(K1656&gt;0,支出入力表!C1657,"")</f>
        <v/>
      </c>
      <c r="D1656" s="165" t="str">
        <f>IF(K1656&gt;0,支出入力表!E1657,"")</f>
        <v/>
      </c>
      <c r="E1656" s="165" t="str">
        <f>IF(K1656&gt;0,支出入力表!F1657,"")</f>
        <v/>
      </c>
      <c r="F1656" s="164" t="str">
        <f>IF(K1656&gt;0,VLOOKUP(E1656,支出入力表!F1657:$M$2000,3,FALSE),"")</f>
        <v/>
      </c>
      <c r="G1656" s="164" t="str">
        <f>IF(K1656&gt;0,VLOOKUP(E1656,支出入力表!F1657:$M$2000,4,FALSE),"")</f>
        <v/>
      </c>
      <c r="H1656" s="166" t="str">
        <f>IF(K1656&gt;0,VLOOKUP(E1656,支出入力表!F1657:$M$2000,5,FALSE),"")</f>
        <v/>
      </c>
      <c r="I1656" s="168" t="str">
        <f t="shared" si="51"/>
        <v/>
      </c>
      <c r="K1656">
        <f t="shared" si="52"/>
        <v>0</v>
      </c>
      <c r="L1656">
        <f>IF(+支出入力表!M1657="",0,+支出入力表!M1657)</f>
        <v>0</v>
      </c>
      <c r="M1656">
        <f>IF(支出入力表!S1657="",0,支出入力表!S1657)</f>
        <v>0</v>
      </c>
    </row>
    <row r="1657" spans="2:13" x14ac:dyDescent="0.55000000000000004">
      <c r="B1657" s="163" t="str">
        <f>IF(K1657&gt;0,支出入力表!A1658,"")</f>
        <v/>
      </c>
      <c r="C1657" s="164" t="str">
        <f>IF(K1657&gt;0,支出入力表!C1658,"")</f>
        <v/>
      </c>
      <c r="D1657" s="165" t="str">
        <f>IF(K1657&gt;0,支出入力表!E1658,"")</f>
        <v/>
      </c>
      <c r="E1657" s="165" t="str">
        <f>IF(K1657&gt;0,支出入力表!F1658,"")</f>
        <v/>
      </c>
      <c r="F1657" s="164" t="str">
        <f>IF(K1657&gt;0,VLOOKUP(E1657,支出入力表!F1658:$M$2000,3,FALSE),"")</f>
        <v/>
      </c>
      <c r="G1657" s="164" t="str">
        <f>IF(K1657&gt;0,VLOOKUP(E1657,支出入力表!F1658:$M$2000,4,FALSE),"")</f>
        <v/>
      </c>
      <c r="H1657" s="166" t="str">
        <f>IF(K1657&gt;0,VLOOKUP(E1657,支出入力表!F1658:$M$2000,5,FALSE),"")</f>
        <v/>
      </c>
      <c r="I1657" s="168" t="str">
        <f t="shared" si="51"/>
        <v/>
      </c>
      <c r="K1657">
        <f t="shared" si="52"/>
        <v>0</v>
      </c>
      <c r="L1657">
        <f>IF(+支出入力表!M1658="",0,+支出入力表!M1658)</f>
        <v>0</v>
      </c>
      <c r="M1657">
        <f>IF(支出入力表!S1658="",0,支出入力表!S1658)</f>
        <v>0</v>
      </c>
    </row>
    <row r="1658" spans="2:13" x14ac:dyDescent="0.55000000000000004">
      <c r="B1658" s="163" t="str">
        <f>IF(K1658&gt;0,支出入力表!A1659,"")</f>
        <v/>
      </c>
      <c r="C1658" s="164" t="str">
        <f>IF(K1658&gt;0,支出入力表!C1659,"")</f>
        <v/>
      </c>
      <c r="D1658" s="165" t="str">
        <f>IF(K1658&gt;0,支出入力表!E1659,"")</f>
        <v/>
      </c>
      <c r="E1658" s="165" t="str">
        <f>IF(K1658&gt;0,支出入力表!F1659,"")</f>
        <v/>
      </c>
      <c r="F1658" s="164" t="str">
        <f>IF(K1658&gt;0,VLOOKUP(E1658,支出入力表!F1659:$M$2000,3,FALSE),"")</f>
        <v/>
      </c>
      <c r="G1658" s="164" t="str">
        <f>IF(K1658&gt;0,VLOOKUP(E1658,支出入力表!F1659:$M$2000,4,FALSE),"")</f>
        <v/>
      </c>
      <c r="H1658" s="166" t="str">
        <f>IF(K1658&gt;0,VLOOKUP(E1658,支出入力表!F1659:$M$2000,5,FALSE),"")</f>
        <v/>
      </c>
      <c r="I1658" s="168" t="str">
        <f t="shared" si="51"/>
        <v/>
      </c>
      <c r="K1658">
        <f t="shared" si="52"/>
        <v>0</v>
      </c>
      <c r="L1658">
        <f>IF(+支出入力表!M1659="",0,+支出入力表!M1659)</f>
        <v>0</v>
      </c>
      <c r="M1658">
        <f>IF(支出入力表!S1659="",0,支出入力表!S1659)</f>
        <v>0</v>
      </c>
    </row>
    <row r="1659" spans="2:13" x14ac:dyDescent="0.55000000000000004">
      <c r="B1659" s="163" t="str">
        <f>IF(K1659&gt;0,支出入力表!A1660,"")</f>
        <v/>
      </c>
      <c r="C1659" s="164" t="str">
        <f>IF(K1659&gt;0,支出入力表!C1660,"")</f>
        <v/>
      </c>
      <c r="D1659" s="165" t="str">
        <f>IF(K1659&gt;0,支出入力表!E1660,"")</f>
        <v/>
      </c>
      <c r="E1659" s="165" t="str">
        <f>IF(K1659&gt;0,支出入力表!F1660,"")</f>
        <v/>
      </c>
      <c r="F1659" s="164" t="str">
        <f>IF(K1659&gt;0,VLOOKUP(E1659,支出入力表!F1660:$M$2000,3,FALSE),"")</f>
        <v/>
      </c>
      <c r="G1659" s="164" t="str">
        <f>IF(K1659&gt;0,VLOOKUP(E1659,支出入力表!F1660:$M$2000,4,FALSE),"")</f>
        <v/>
      </c>
      <c r="H1659" s="166" t="str">
        <f>IF(K1659&gt;0,VLOOKUP(E1659,支出入力表!F1660:$M$2000,5,FALSE),"")</f>
        <v/>
      </c>
      <c r="I1659" s="168" t="str">
        <f t="shared" si="51"/>
        <v/>
      </c>
      <c r="K1659">
        <f t="shared" si="52"/>
        <v>0</v>
      </c>
      <c r="L1659">
        <f>IF(+支出入力表!M1660="",0,+支出入力表!M1660)</f>
        <v>0</v>
      </c>
      <c r="M1659">
        <f>IF(支出入力表!S1660="",0,支出入力表!S1660)</f>
        <v>0</v>
      </c>
    </row>
    <row r="1660" spans="2:13" x14ac:dyDescent="0.55000000000000004">
      <c r="B1660" s="163" t="str">
        <f>IF(K1660&gt;0,支出入力表!A1661,"")</f>
        <v/>
      </c>
      <c r="C1660" s="164" t="str">
        <f>IF(K1660&gt;0,支出入力表!C1661,"")</f>
        <v/>
      </c>
      <c r="D1660" s="165" t="str">
        <f>IF(K1660&gt;0,支出入力表!E1661,"")</f>
        <v/>
      </c>
      <c r="E1660" s="165" t="str">
        <f>IF(K1660&gt;0,支出入力表!F1661,"")</f>
        <v/>
      </c>
      <c r="F1660" s="164" t="str">
        <f>IF(K1660&gt;0,VLOOKUP(E1660,支出入力表!F1661:$M$2000,3,FALSE),"")</f>
        <v/>
      </c>
      <c r="G1660" s="164" t="str">
        <f>IF(K1660&gt;0,VLOOKUP(E1660,支出入力表!F1661:$M$2000,4,FALSE),"")</f>
        <v/>
      </c>
      <c r="H1660" s="166" t="str">
        <f>IF(K1660&gt;0,VLOOKUP(E1660,支出入力表!F1661:$M$2000,5,FALSE),"")</f>
        <v/>
      </c>
      <c r="I1660" s="168" t="str">
        <f t="shared" si="51"/>
        <v/>
      </c>
      <c r="K1660">
        <f t="shared" si="52"/>
        <v>0</v>
      </c>
      <c r="L1660">
        <f>IF(+支出入力表!M1661="",0,+支出入力表!M1661)</f>
        <v>0</v>
      </c>
      <c r="M1660">
        <f>IF(支出入力表!S1661="",0,支出入力表!S1661)</f>
        <v>0</v>
      </c>
    </row>
    <row r="1661" spans="2:13" x14ac:dyDescent="0.55000000000000004">
      <c r="B1661" s="163" t="str">
        <f>IF(K1661&gt;0,支出入力表!A1662,"")</f>
        <v/>
      </c>
      <c r="C1661" s="164" t="str">
        <f>IF(K1661&gt;0,支出入力表!C1662,"")</f>
        <v/>
      </c>
      <c r="D1661" s="165" t="str">
        <f>IF(K1661&gt;0,支出入力表!E1662,"")</f>
        <v/>
      </c>
      <c r="E1661" s="165" t="str">
        <f>IF(K1661&gt;0,支出入力表!F1662,"")</f>
        <v/>
      </c>
      <c r="F1661" s="164" t="str">
        <f>IF(K1661&gt;0,VLOOKUP(E1661,支出入力表!F1662:$M$2000,3,FALSE),"")</f>
        <v/>
      </c>
      <c r="G1661" s="164" t="str">
        <f>IF(K1661&gt;0,VLOOKUP(E1661,支出入力表!F1662:$M$2000,4,FALSE),"")</f>
        <v/>
      </c>
      <c r="H1661" s="166" t="str">
        <f>IF(K1661&gt;0,VLOOKUP(E1661,支出入力表!F1662:$M$2000,5,FALSE),"")</f>
        <v/>
      </c>
      <c r="I1661" s="168" t="str">
        <f t="shared" si="51"/>
        <v/>
      </c>
      <c r="K1661">
        <f t="shared" si="52"/>
        <v>0</v>
      </c>
      <c r="L1661">
        <f>IF(+支出入力表!M1662="",0,+支出入力表!M1662)</f>
        <v>0</v>
      </c>
      <c r="M1661">
        <f>IF(支出入力表!S1662="",0,支出入力表!S1662)</f>
        <v>0</v>
      </c>
    </row>
    <row r="1662" spans="2:13" x14ac:dyDescent="0.55000000000000004">
      <c r="B1662" s="163" t="str">
        <f>IF(K1662&gt;0,支出入力表!A1663,"")</f>
        <v/>
      </c>
      <c r="C1662" s="164" t="str">
        <f>IF(K1662&gt;0,支出入力表!C1663,"")</f>
        <v/>
      </c>
      <c r="D1662" s="165" t="str">
        <f>IF(K1662&gt;0,支出入力表!E1663,"")</f>
        <v/>
      </c>
      <c r="E1662" s="165" t="str">
        <f>IF(K1662&gt;0,支出入力表!F1663,"")</f>
        <v/>
      </c>
      <c r="F1662" s="164" t="str">
        <f>IF(K1662&gt;0,VLOOKUP(E1662,支出入力表!F1663:$M$2000,3,FALSE),"")</f>
        <v/>
      </c>
      <c r="G1662" s="164" t="str">
        <f>IF(K1662&gt;0,VLOOKUP(E1662,支出入力表!F1663:$M$2000,4,FALSE),"")</f>
        <v/>
      </c>
      <c r="H1662" s="166" t="str">
        <f>IF(K1662&gt;0,VLOOKUP(E1662,支出入力表!F1663:$M$2000,5,FALSE),"")</f>
        <v/>
      </c>
      <c r="I1662" s="168" t="str">
        <f t="shared" si="51"/>
        <v/>
      </c>
      <c r="K1662">
        <f t="shared" si="52"/>
        <v>0</v>
      </c>
      <c r="L1662">
        <f>IF(+支出入力表!M1663="",0,+支出入力表!M1663)</f>
        <v>0</v>
      </c>
      <c r="M1662">
        <f>IF(支出入力表!S1663="",0,支出入力表!S1663)</f>
        <v>0</v>
      </c>
    </row>
    <row r="1663" spans="2:13" x14ac:dyDescent="0.55000000000000004">
      <c r="B1663" s="163" t="str">
        <f>IF(K1663&gt;0,支出入力表!A1664,"")</f>
        <v/>
      </c>
      <c r="C1663" s="164" t="str">
        <f>IF(K1663&gt;0,支出入力表!C1664,"")</f>
        <v/>
      </c>
      <c r="D1663" s="165" t="str">
        <f>IF(K1663&gt;0,支出入力表!E1664,"")</f>
        <v/>
      </c>
      <c r="E1663" s="165" t="str">
        <f>IF(K1663&gt;0,支出入力表!F1664,"")</f>
        <v/>
      </c>
      <c r="F1663" s="164" t="str">
        <f>IF(K1663&gt;0,VLOOKUP(E1663,支出入力表!F1664:$M$2000,3,FALSE),"")</f>
        <v/>
      </c>
      <c r="G1663" s="164" t="str">
        <f>IF(K1663&gt;0,VLOOKUP(E1663,支出入力表!F1664:$M$2000,4,FALSE),"")</f>
        <v/>
      </c>
      <c r="H1663" s="166" t="str">
        <f>IF(K1663&gt;0,VLOOKUP(E1663,支出入力表!F1664:$M$2000,5,FALSE),"")</f>
        <v/>
      </c>
      <c r="I1663" s="168" t="str">
        <f t="shared" si="51"/>
        <v/>
      </c>
      <c r="K1663">
        <f t="shared" si="52"/>
        <v>0</v>
      </c>
      <c r="L1663">
        <f>IF(+支出入力表!M1664="",0,+支出入力表!M1664)</f>
        <v>0</v>
      </c>
      <c r="M1663">
        <f>IF(支出入力表!S1664="",0,支出入力表!S1664)</f>
        <v>0</v>
      </c>
    </row>
    <row r="1664" spans="2:13" x14ac:dyDescent="0.55000000000000004">
      <c r="B1664" s="163" t="str">
        <f>IF(K1664&gt;0,支出入力表!A1665,"")</f>
        <v/>
      </c>
      <c r="C1664" s="164" t="str">
        <f>IF(K1664&gt;0,支出入力表!C1665,"")</f>
        <v/>
      </c>
      <c r="D1664" s="165" t="str">
        <f>IF(K1664&gt;0,支出入力表!E1665,"")</f>
        <v/>
      </c>
      <c r="E1664" s="165" t="str">
        <f>IF(K1664&gt;0,支出入力表!F1665,"")</f>
        <v/>
      </c>
      <c r="F1664" s="164" t="str">
        <f>IF(K1664&gt;0,VLOOKUP(E1664,支出入力表!F1665:$M$2000,3,FALSE),"")</f>
        <v/>
      </c>
      <c r="G1664" s="164" t="str">
        <f>IF(K1664&gt;0,VLOOKUP(E1664,支出入力表!F1665:$M$2000,4,FALSE),"")</f>
        <v/>
      </c>
      <c r="H1664" s="166" t="str">
        <f>IF(K1664&gt;0,VLOOKUP(E1664,支出入力表!F1665:$M$2000,5,FALSE),"")</f>
        <v/>
      </c>
      <c r="I1664" s="168" t="str">
        <f t="shared" si="51"/>
        <v/>
      </c>
      <c r="K1664">
        <f t="shared" si="52"/>
        <v>0</v>
      </c>
      <c r="L1664">
        <f>IF(+支出入力表!M1665="",0,+支出入力表!M1665)</f>
        <v>0</v>
      </c>
      <c r="M1664">
        <f>IF(支出入力表!S1665="",0,支出入力表!S1665)</f>
        <v>0</v>
      </c>
    </row>
    <row r="1665" spans="2:13" x14ac:dyDescent="0.55000000000000004">
      <c r="B1665" s="163" t="str">
        <f>IF(K1665&gt;0,支出入力表!A1666,"")</f>
        <v/>
      </c>
      <c r="C1665" s="164" t="str">
        <f>IF(K1665&gt;0,支出入力表!C1666,"")</f>
        <v/>
      </c>
      <c r="D1665" s="165" t="str">
        <f>IF(K1665&gt;0,支出入力表!E1666,"")</f>
        <v/>
      </c>
      <c r="E1665" s="165" t="str">
        <f>IF(K1665&gt;0,支出入力表!F1666,"")</f>
        <v/>
      </c>
      <c r="F1665" s="164" t="str">
        <f>IF(K1665&gt;0,VLOOKUP(E1665,支出入力表!F1666:$M$2000,3,FALSE),"")</f>
        <v/>
      </c>
      <c r="G1665" s="164" t="str">
        <f>IF(K1665&gt;0,VLOOKUP(E1665,支出入力表!F1666:$M$2000,4,FALSE),"")</f>
        <v/>
      </c>
      <c r="H1665" s="166" t="str">
        <f>IF(K1665&gt;0,VLOOKUP(E1665,支出入力表!F1666:$M$2000,5,FALSE),"")</f>
        <v/>
      </c>
      <c r="I1665" s="168" t="str">
        <f t="shared" si="51"/>
        <v/>
      </c>
      <c r="K1665">
        <f t="shared" si="52"/>
        <v>0</v>
      </c>
      <c r="L1665">
        <f>IF(+支出入力表!M1666="",0,+支出入力表!M1666)</f>
        <v>0</v>
      </c>
      <c r="M1665">
        <f>IF(支出入力表!S1666="",0,支出入力表!S1666)</f>
        <v>0</v>
      </c>
    </row>
    <row r="1666" spans="2:13" x14ac:dyDescent="0.55000000000000004">
      <c r="B1666" s="163" t="str">
        <f>IF(K1666&gt;0,支出入力表!A1667,"")</f>
        <v/>
      </c>
      <c r="C1666" s="164" t="str">
        <f>IF(K1666&gt;0,支出入力表!C1667,"")</f>
        <v/>
      </c>
      <c r="D1666" s="165" t="str">
        <f>IF(K1666&gt;0,支出入力表!E1667,"")</f>
        <v/>
      </c>
      <c r="E1666" s="165" t="str">
        <f>IF(K1666&gt;0,支出入力表!F1667,"")</f>
        <v/>
      </c>
      <c r="F1666" s="164" t="str">
        <f>IF(K1666&gt;0,VLOOKUP(E1666,支出入力表!F1667:$M$2000,3,FALSE),"")</f>
        <v/>
      </c>
      <c r="G1666" s="164" t="str">
        <f>IF(K1666&gt;0,VLOOKUP(E1666,支出入力表!F1667:$M$2000,4,FALSE),"")</f>
        <v/>
      </c>
      <c r="H1666" s="166" t="str">
        <f>IF(K1666&gt;0,VLOOKUP(E1666,支出入力表!F1667:$M$2000,5,FALSE),"")</f>
        <v/>
      </c>
      <c r="I1666" s="168" t="str">
        <f t="shared" si="51"/>
        <v/>
      </c>
      <c r="K1666">
        <f t="shared" si="52"/>
        <v>0</v>
      </c>
      <c r="L1666">
        <f>IF(+支出入力表!M1667="",0,+支出入力表!M1667)</f>
        <v>0</v>
      </c>
      <c r="M1666">
        <f>IF(支出入力表!S1667="",0,支出入力表!S1667)</f>
        <v>0</v>
      </c>
    </row>
    <row r="1667" spans="2:13" x14ac:dyDescent="0.55000000000000004">
      <c r="B1667" s="163" t="str">
        <f>IF(K1667&gt;0,支出入力表!A1668,"")</f>
        <v/>
      </c>
      <c r="C1667" s="164" t="str">
        <f>IF(K1667&gt;0,支出入力表!C1668,"")</f>
        <v/>
      </c>
      <c r="D1667" s="165" t="str">
        <f>IF(K1667&gt;0,支出入力表!E1668,"")</f>
        <v/>
      </c>
      <c r="E1667" s="165" t="str">
        <f>IF(K1667&gt;0,支出入力表!F1668,"")</f>
        <v/>
      </c>
      <c r="F1667" s="164" t="str">
        <f>IF(K1667&gt;0,VLOOKUP(E1667,支出入力表!F1668:$M$2000,3,FALSE),"")</f>
        <v/>
      </c>
      <c r="G1667" s="164" t="str">
        <f>IF(K1667&gt;0,VLOOKUP(E1667,支出入力表!F1668:$M$2000,4,FALSE),"")</f>
        <v/>
      </c>
      <c r="H1667" s="166" t="str">
        <f>IF(K1667&gt;0,VLOOKUP(E1667,支出入力表!F1668:$M$2000,5,FALSE),"")</f>
        <v/>
      </c>
      <c r="I1667" s="168" t="str">
        <f t="shared" si="51"/>
        <v/>
      </c>
      <c r="K1667">
        <f t="shared" si="52"/>
        <v>0</v>
      </c>
      <c r="L1667">
        <f>IF(+支出入力表!M1668="",0,+支出入力表!M1668)</f>
        <v>0</v>
      </c>
      <c r="M1667">
        <f>IF(支出入力表!S1668="",0,支出入力表!S1668)</f>
        <v>0</v>
      </c>
    </row>
    <row r="1668" spans="2:13" x14ac:dyDescent="0.55000000000000004">
      <c r="B1668" s="163" t="str">
        <f>IF(K1668&gt;0,支出入力表!A1669,"")</f>
        <v/>
      </c>
      <c r="C1668" s="164" t="str">
        <f>IF(K1668&gt;0,支出入力表!C1669,"")</f>
        <v/>
      </c>
      <c r="D1668" s="165" t="str">
        <f>IF(K1668&gt;0,支出入力表!E1669,"")</f>
        <v/>
      </c>
      <c r="E1668" s="165" t="str">
        <f>IF(K1668&gt;0,支出入力表!F1669,"")</f>
        <v/>
      </c>
      <c r="F1668" s="164" t="str">
        <f>IF(K1668&gt;0,VLOOKUP(E1668,支出入力表!F1669:$M$2000,3,FALSE),"")</f>
        <v/>
      </c>
      <c r="G1668" s="164" t="str">
        <f>IF(K1668&gt;0,VLOOKUP(E1668,支出入力表!F1669:$M$2000,4,FALSE),"")</f>
        <v/>
      </c>
      <c r="H1668" s="166" t="str">
        <f>IF(K1668&gt;0,VLOOKUP(E1668,支出入力表!F1669:$M$2000,5,FALSE),"")</f>
        <v/>
      </c>
      <c r="I1668" s="168" t="str">
        <f t="shared" si="51"/>
        <v/>
      </c>
      <c r="K1668">
        <f t="shared" si="52"/>
        <v>0</v>
      </c>
      <c r="L1668">
        <f>IF(+支出入力表!M1669="",0,+支出入力表!M1669)</f>
        <v>0</v>
      </c>
      <c r="M1668">
        <f>IF(支出入力表!S1669="",0,支出入力表!S1669)</f>
        <v>0</v>
      </c>
    </row>
    <row r="1669" spans="2:13" x14ac:dyDescent="0.55000000000000004">
      <c r="B1669" s="163" t="str">
        <f>IF(K1669&gt;0,支出入力表!A1670,"")</f>
        <v/>
      </c>
      <c r="C1669" s="164" t="str">
        <f>IF(K1669&gt;0,支出入力表!C1670,"")</f>
        <v/>
      </c>
      <c r="D1669" s="165" t="str">
        <f>IF(K1669&gt;0,支出入力表!E1670,"")</f>
        <v/>
      </c>
      <c r="E1669" s="165" t="str">
        <f>IF(K1669&gt;0,支出入力表!F1670,"")</f>
        <v/>
      </c>
      <c r="F1669" s="164" t="str">
        <f>IF(K1669&gt;0,VLOOKUP(E1669,支出入力表!F1670:$M$2000,3,FALSE),"")</f>
        <v/>
      </c>
      <c r="G1669" s="164" t="str">
        <f>IF(K1669&gt;0,VLOOKUP(E1669,支出入力表!F1670:$M$2000,4,FALSE),"")</f>
        <v/>
      </c>
      <c r="H1669" s="166" t="str">
        <f>IF(K1669&gt;0,VLOOKUP(E1669,支出入力表!F1670:$M$2000,5,FALSE),"")</f>
        <v/>
      </c>
      <c r="I1669" s="168" t="str">
        <f t="shared" si="51"/>
        <v/>
      </c>
      <c r="K1669">
        <f t="shared" si="52"/>
        <v>0</v>
      </c>
      <c r="L1669">
        <f>IF(+支出入力表!M1670="",0,+支出入力表!M1670)</f>
        <v>0</v>
      </c>
      <c r="M1669">
        <f>IF(支出入力表!S1670="",0,支出入力表!S1670)</f>
        <v>0</v>
      </c>
    </row>
    <row r="1670" spans="2:13" x14ac:dyDescent="0.55000000000000004">
      <c r="B1670" s="163" t="str">
        <f>IF(K1670&gt;0,支出入力表!A1671,"")</f>
        <v/>
      </c>
      <c r="C1670" s="164" t="str">
        <f>IF(K1670&gt;0,支出入力表!C1671,"")</f>
        <v/>
      </c>
      <c r="D1670" s="165" t="str">
        <f>IF(K1670&gt;0,支出入力表!E1671,"")</f>
        <v/>
      </c>
      <c r="E1670" s="165" t="str">
        <f>IF(K1670&gt;0,支出入力表!F1671,"")</f>
        <v/>
      </c>
      <c r="F1670" s="164" t="str">
        <f>IF(K1670&gt;0,VLOOKUP(E1670,支出入力表!F1671:$M$2000,3,FALSE),"")</f>
        <v/>
      </c>
      <c r="G1670" s="164" t="str">
        <f>IF(K1670&gt;0,VLOOKUP(E1670,支出入力表!F1671:$M$2000,4,FALSE),"")</f>
        <v/>
      </c>
      <c r="H1670" s="166" t="str">
        <f>IF(K1670&gt;0,VLOOKUP(E1670,支出入力表!F1671:$M$2000,5,FALSE),"")</f>
        <v/>
      </c>
      <c r="I1670" s="168" t="str">
        <f t="shared" ref="I1670:I1733" si="53">IF(K1670&gt;0,K1670,"")</f>
        <v/>
      </c>
      <c r="K1670">
        <f t="shared" ref="K1670:K1733" si="54">+L1670+M1670</f>
        <v>0</v>
      </c>
      <c r="L1670">
        <f>IF(+支出入力表!M1671="",0,+支出入力表!M1671)</f>
        <v>0</v>
      </c>
      <c r="M1670">
        <f>IF(支出入力表!S1671="",0,支出入力表!S1671)</f>
        <v>0</v>
      </c>
    </row>
    <row r="1671" spans="2:13" x14ac:dyDescent="0.55000000000000004">
      <c r="B1671" s="163" t="str">
        <f>IF(K1671&gt;0,支出入力表!A1672,"")</f>
        <v/>
      </c>
      <c r="C1671" s="164" t="str">
        <f>IF(K1671&gt;0,支出入力表!C1672,"")</f>
        <v/>
      </c>
      <c r="D1671" s="165" t="str">
        <f>IF(K1671&gt;0,支出入力表!E1672,"")</f>
        <v/>
      </c>
      <c r="E1671" s="165" t="str">
        <f>IF(K1671&gt;0,支出入力表!F1672,"")</f>
        <v/>
      </c>
      <c r="F1671" s="164" t="str">
        <f>IF(K1671&gt;0,VLOOKUP(E1671,支出入力表!F1672:$M$2000,3,FALSE),"")</f>
        <v/>
      </c>
      <c r="G1671" s="164" t="str">
        <f>IF(K1671&gt;0,VLOOKUP(E1671,支出入力表!F1672:$M$2000,4,FALSE),"")</f>
        <v/>
      </c>
      <c r="H1671" s="166" t="str">
        <f>IF(K1671&gt;0,VLOOKUP(E1671,支出入力表!F1672:$M$2000,5,FALSE),"")</f>
        <v/>
      </c>
      <c r="I1671" s="168" t="str">
        <f t="shared" si="53"/>
        <v/>
      </c>
      <c r="K1671">
        <f t="shared" si="54"/>
        <v>0</v>
      </c>
      <c r="L1671">
        <f>IF(+支出入力表!M1672="",0,+支出入力表!M1672)</f>
        <v>0</v>
      </c>
      <c r="M1671">
        <f>IF(支出入力表!S1672="",0,支出入力表!S1672)</f>
        <v>0</v>
      </c>
    </row>
    <row r="1672" spans="2:13" x14ac:dyDescent="0.55000000000000004">
      <c r="B1672" s="163" t="str">
        <f>IF(K1672&gt;0,支出入力表!A1673,"")</f>
        <v/>
      </c>
      <c r="C1672" s="164" t="str">
        <f>IF(K1672&gt;0,支出入力表!C1673,"")</f>
        <v/>
      </c>
      <c r="D1672" s="165" t="str">
        <f>IF(K1672&gt;0,支出入力表!E1673,"")</f>
        <v/>
      </c>
      <c r="E1672" s="165" t="str">
        <f>IF(K1672&gt;0,支出入力表!F1673,"")</f>
        <v/>
      </c>
      <c r="F1672" s="164" t="str">
        <f>IF(K1672&gt;0,VLOOKUP(E1672,支出入力表!F1673:$M$2000,3,FALSE),"")</f>
        <v/>
      </c>
      <c r="G1672" s="164" t="str">
        <f>IF(K1672&gt;0,VLOOKUP(E1672,支出入力表!F1673:$M$2000,4,FALSE),"")</f>
        <v/>
      </c>
      <c r="H1672" s="166" t="str">
        <f>IF(K1672&gt;0,VLOOKUP(E1672,支出入力表!F1673:$M$2000,5,FALSE),"")</f>
        <v/>
      </c>
      <c r="I1672" s="168" t="str">
        <f t="shared" si="53"/>
        <v/>
      </c>
      <c r="K1672">
        <f t="shared" si="54"/>
        <v>0</v>
      </c>
      <c r="L1672">
        <f>IF(+支出入力表!M1673="",0,+支出入力表!M1673)</f>
        <v>0</v>
      </c>
      <c r="M1672">
        <f>IF(支出入力表!S1673="",0,支出入力表!S1673)</f>
        <v>0</v>
      </c>
    </row>
    <row r="1673" spans="2:13" x14ac:dyDescent="0.55000000000000004">
      <c r="B1673" s="163" t="str">
        <f>IF(K1673&gt;0,支出入力表!A1674,"")</f>
        <v/>
      </c>
      <c r="C1673" s="164" t="str">
        <f>IF(K1673&gt;0,支出入力表!C1674,"")</f>
        <v/>
      </c>
      <c r="D1673" s="165" t="str">
        <f>IF(K1673&gt;0,支出入力表!E1674,"")</f>
        <v/>
      </c>
      <c r="E1673" s="165" t="str">
        <f>IF(K1673&gt;0,支出入力表!F1674,"")</f>
        <v/>
      </c>
      <c r="F1673" s="164" t="str">
        <f>IF(K1673&gt;0,VLOOKUP(E1673,支出入力表!F1674:$M$2000,3,FALSE),"")</f>
        <v/>
      </c>
      <c r="G1673" s="164" t="str">
        <f>IF(K1673&gt;0,VLOOKUP(E1673,支出入力表!F1674:$M$2000,4,FALSE),"")</f>
        <v/>
      </c>
      <c r="H1673" s="166" t="str">
        <f>IF(K1673&gt;0,VLOOKUP(E1673,支出入力表!F1674:$M$2000,5,FALSE),"")</f>
        <v/>
      </c>
      <c r="I1673" s="168" t="str">
        <f t="shared" si="53"/>
        <v/>
      </c>
      <c r="K1673">
        <f t="shared" si="54"/>
        <v>0</v>
      </c>
      <c r="L1673">
        <f>IF(+支出入力表!M1674="",0,+支出入力表!M1674)</f>
        <v>0</v>
      </c>
      <c r="M1673">
        <f>IF(支出入力表!S1674="",0,支出入力表!S1674)</f>
        <v>0</v>
      </c>
    </row>
    <row r="1674" spans="2:13" x14ac:dyDescent="0.55000000000000004">
      <c r="B1674" s="163" t="str">
        <f>IF(K1674&gt;0,支出入力表!A1675,"")</f>
        <v/>
      </c>
      <c r="C1674" s="164" t="str">
        <f>IF(K1674&gt;0,支出入力表!C1675,"")</f>
        <v/>
      </c>
      <c r="D1674" s="165" t="str">
        <f>IF(K1674&gt;0,支出入力表!E1675,"")</f>
        <v/>
      </c>
      <c r="E1674" s="165" t="str">
        <f>IF(K1674&gt;0,支出入力表!F1675,"")</f>
        <v/>
      </c>
      <c r="F1674" s="164" t="str">
        <f>IF(K1674&gt;0,VLOOKUP(E1674,支出入力表!F1675:$M$2000,3,FALSE),"")</f>
        <v/>
      </c>
      <c r="G1674" s="164" t="str">
        <f>IF(K1674&gt;0,VLOOKUP(E1674,支出入力表!F1675:$M$2000,4,FALSE),"")</f>
        <v/>
      </c>
      <c r="H1674" s="166" t="str">
        <f>IF(K1674&gt;0,VLOOKUP(E1674,支出入力表!F1675:$M$2000,5,FALSE),"")</f>
        <v/>
      </c>
      <c r="I1674" s="168" t="str">
        <f t="shared" si="53"/>
        <v/>
      </c>
      <c r="K1674">
        <f t="shared" si="54"/>
        <v>0</v>
      </c>
      <c r="L1674">
        <f>IF(+支出入力表!M1675="",0,+支出入力表!M1675)</f>
        <v>0</v>
      </c>
      <c r="M1674">
        <f>IF(支出入力表!S1675="",0,支出入力表!S1675)</f>
        <v>0</v>
      </c>
    </row>
    <row r="1675" spans="2:13" x14ac:dyDescent="0.55000000000000004">
      <c r="B1675" s="163" t="str">
        <f>IF(K1675&gt;0,支出入力表!A1676,"")</f>
        <v/>
      </c>
      <c r="C1675" s="164" t="str">
        <f>IF(K1675&gt;0,支出入力表!C1676,"")</f>
        <v/>
      </c>
      <c r="D1675" s="165" t="str">
        <f>IF(K1675&gt;0,支出入力表!E1676,"")</f>
        <v/>
      </c>
      <c r="E1675" s="165" t="str">
        <f>IF(K1675&gt;0,支出入力表!F1676,"")</f>
        <v/>
      </c>
      <c r="F1675" s="164" t="str">
        <f>IF(K1675&gt;0,VLOOKUP(E1675,支出入力表!F1676:$M$2000,3,FALSE),"")</f>
        <v/>
      </c>
      <c r="G1675" s="164" t="str">
        <f>IF(K1675&gt;0,VLOOKUP(E1675,支出入力表!F1676:$M$2000,4,FALSE),"")</f>
        <v/>
      </c>
      <c r="H1675" s="166" t="str">
        <f>IF(K1675&gt;0,VLOOKUP(E1675,支出入力表!F1676:$M$2000,5,FALSE),"")</f>
        <v/>
      </c>
      <c r="I1675" s="168" t="str">
        <f t="shared" si="53"/>
        <v/>
      </c>
      <c r="K1675">
        <f t="shared" si="54"/>
        <v>0</v>
      </c>
      <c r="L1675">
        <f>IF(+支出入力表!M1676="",0,+支出入力表!M1676)</f>
        <v>0</v>
      </c>
      <c r="M1675">
        <f>IF(支出入力表!S1676="",0,支出入力表!S1676)</f>
        <v>0</v>
      </c>
    </row>
    <row r="1676" spans="2:13" x14ac:dyDescent="0.55000000000000004">
      <c r="B1676" s="163" t="str">
        <f>IF(K1676&gt;0,支出入力表!A1677,"")</f>
        <v/>
      </c>
      <c r="C1676" s="164" t="str">
        <f>IF(K1676&gt;0,支出入力表!C1677,"")</f>
        <v/>
      </c>
      <c r="D1676" s="165" t="str">
        <f>IF(K1676&gt;0,支出入力表!E1677,"")</f>
        <v/>
      </c>
      <c r="E1676" s="165" t="str">
        <f>IF(K1676&gt;0,支出入力表!F1677,"")</f>
        <v/>
      </c>
      <c r="F1676" s="164" t="str">
        <f>IF(K1676&gt;0,VLOOKUP(E1676,支出入力表!F1677:$M$2000,3,FALSE),"")</f>
        <v/>
      </c>
      <c r="G1676" s="164" t="str">
        <f>IF(K1676&gt;0,VLOOKUP(E1676,支出入力表!F1677:$M$2000,4,FALSE),"")</f>
        <v/>
      </c>
      <c r="H1676" s="166" t="str">
        <f>IF(K1676&gt;0,VLOOKUP(E1676,支出入力表!F1677:$M$2000,5,FALSE),"")</f>
        <v/>
      </c>
      <c r="I1676" s="168" t="str">
        <f t="shared" si="53"/>
        <v/>
      </c>
      <c r="K1676">
        <f t="shared" si="54"/>
        <v>0</v>
      </c>
      <c r="L1676">
        <f>IF(+支出入力表!M1677="",0,+支出入力表!M1677)</f>
        <v>0</v>
      </c>
      <c r="M1676">
        <f>IF(支出入力表!S1677="",0,支出入力表!S1677)</f>
        <v>0</v>
      </c>
    </row>
    <row r="1677" spans="2:13" x14ac:dyDescent="0.55000000000000004">
      <c r="B1677" s="163" t="str">
        <f>IF(K1677&gt;0,支出入力表!A1678,"")</f>
        <v/>
      </c>
      <c r="C1677" s="164" t="str">
        <f>IF(K1677&gt;0,支出入力表!C1678,"")</f>
        <v/>
      </c>
      <c r="D1677" s="165" t="str">
        <f>IF(K1677&gt;0,支出入力表!E1678,"")</f>
        <v/>
      </c>
      <c r="E1677" s="165" t="str">
        <f>IF(K1677&gt;0,支出入力表!F1678,"")</f>
        <v/>
      </c>
      <c r="F1677" s="164" t="str">
        <f>IF(K1677&gt;0,VLOOKUP(E1677,支出入力表!F1678:$M$2000,3,FALSE),"")</f>
        <v/>
      </c>
      <c r="G1677" s="164" t="str">
        <f>IF(K1677&gt;0,VLOOKUP(E1677,支出入力表!F1678:$M$2000,4,FALSE),"")</f>
        <v/>
      </c>
      <c r="H1677" s="166" t="str">
        <f>IF(K1677&gt;0,VLOOKUP(E1677,支出入力表!F1678:$M$2000,5,FALSE),"")</f>
        <v/>
      </c>
      <c r="I1677" s="168" t="str">
        <f t="shared" si="53"/>
        <v/>
      </c>
      <c r="K1677">
        <f t="shared" si="54"/>
        <v>0</v>
      </c>
      <c r="L1677">
        <f>IF(+支出入力表!M1678="",0,+支出入力表!M1678)</f>
        <v>0</v>
      </c>
      <c r="M1677">
        <f>IF(支出入力表!S1678="",0,支出入力表!S1678)</f>
        <v>0</v>
      </c>
    </row>
    <row r="1678" spans="2:13" x14ac:dyDescent="0.55000000000000004">
      <c r="B1678" s="163" t="str">
        <f>IF(K1678&gt;0,支出入力表!A1679,"")</f>
        <v/>
      </c>
      <c r="C1678" s="164" t="str">
        <f>IF(K1678&gt;0,支出入力表!C1679,"")</f>
        <v/>
      </c>
      <c r="D1678" s="165" t="str">
        <f>IF(K1678&gt;0,支出入力表!E1679,"")</f>
        <v/>
      </c>
      <c r="E1678" s="165" t="str">
        <f>IF(K1678&gt;0,支出入力表!F1679,"")</f>
        <v/>
      </c>
      <c r="F1678" s="164" t="str">
        <f>IF(K1678&gt;0,VLOOKUP(E1678,支出入力表!F1679:$M$2000,3,FALSE),"")</f>
        <v/>
      </c>
      <c r="G1678" s="164" t="str">
        <f>IF(K1678&gt;0,VLOOKUP(E1678,支出入力表!F1679:$M$2000,4,FALSE),"")</f>
        <v/>
      </c>
      <c r="H1678" s="166" t="str">
        <f>IF(K1678&gt;0,VLOOKUP(E1678,支出入力表!F1679:$M$2000,5,FALSE),"")</f>
        <v/>
      </c>
      <c r="I1678" s="168" t="str">
        <f t="shared" si="53"/>
        <v/>
      </c>
      <c r="K1678">
        <f t="shared" si="54"/>
        <v>0</v>
      </c>
      <c r="L1678">
        <f>IF(+支出入力表!M1679="",0,+支出入力表!M1679)</f>
        <v>0</v>
      </c>
      <c r="M1678">
        <f>IF(支出入力表!S1679="",0,支出入力表!S1679)</f>
        <v>0</v>
      </c>
    </row>
    <row r="1679" spans="2:13" x14ac:dyDescent="0.55000000000000004">
      <c r="B1679" s="163" t="str">
        <f>IF(K1679&gt;0,支出入力表!A1680,"")</f>
        <v/>
      </c>
      <c r="C1679" s="164" t="str">
        <f>IF(K1679&gt;0,支出入力表!C1680,"")</f>
        <v/>
      </c>
      <c r="D1679" s="165" t="str">
        <f>IF(K1679&gt;0,支出入力表!E1680,"")</f>
        <v/>
      </c>
      <c r="E1679" s="165" t="str">
        <f>IF(K1679&gt;0,支出入力表!F1680,"")</f>
        <v/>
      </c>
      <c r="F1679" s="164" t="str">
        <f>IF(K1679&gt;0,VLOOKUP(E1679,支出入力表!F1680:$M$2000,3,FALSE),"")</f>
        <v/>
      </c>
      <c r="G1679" s="164" t="str">
        <f>IF(K1679&gt;0,VLOOKUP(E1679,支出入力表!F1680:$M$2000,4,FALSE),"")</f>
        <v/>
      </c>
      <c r="H1679" s="166" t="str">
        <f>IF(K1679&gt;0,VLOOKUP(E1679,支出入力表!F1680:$M$2000,5,FALSE),"")</f>
        <v/>
      </c>
      <c r="I1679" s="168" t="str">
        <f t="shared" si="53"/>
        <v/>
      </c>
      <c r="K1679">
        <f t="shared" si="54"/>
        <v>0</v>
      </c>
      <c r="L1679">
        <f>IF(+支出入力表!M1680="",0,+支出入力表!M1680)</f>
        <v>0</v>
      </c>
      <c r="M1679">
        <f>IF(支出入力表!S1680="",0,支出入力表!S1680)</f>
        <v>0</v>
      </c>
    </row>
    <row r="1680" spans="2:13" x14ac:dyDescent="0.55000000000000004">
      <c r="B1680" s="163" t="str">
        <f>IF(K1680&gt;0,支出入力表!A1681,"")</f>
        <v/>
      </c>
      <c r="C1680" s="164" t="str">
        <f>IF(K1680&gt;0,支出入力表!C1681,"")</f>
        <v/>
      </c>
      <c r="D1680" s="165" t="str">
        <f>IF(K1680&gt;0,支出入力表!E1681,"")</f>
        <v/>
      </c>
      <c r="E1680" s="165" t="str">
        <f>IF(K1680&gt;0,支出入力表!F1681,"")</f>
        <v/>
      </c>
      <c r="F1680" s="164" t="str">
        <f>IF(K1680&gt;0,VLOOKUP(E1680,支出入力表!F1681:$M$2000,3,FALSE),"")</f>
        <v/>
      </c>
      <c r="G1680" s="164" t="str">
        <f>IF(K1680&gt;0,VLOOKUP(E1680,支出入力表!F1681:$M$2000,4,FALSE),"")</f>
        <v/>
      </c>
      <c r="H1680" s="166" t="str">
        <f>IF(K1680&gt;0,VLOOKUP(E1680,支出入力表!F1681:$M$2000,5,FALSE),"")</f>
        <v/>
      </c>
      <c r="I1680" s="168" t="str">
        <f t="shared" si="53"/>
        <v/>
      </c>
      <c r="K1680">
        <f t="shared" si="54"/>
        <v>0</v>
      </c>
      <c r="L1680">
        <f>IF(+支出入力表!M1681="",0,+支出入力表!M1681)</f>
        <v>0</v>
      </c>
      <c r="M1680">
        <f>IF(支出入力表!S1681="",0,支出入力表!S1681)</f>
        <v>0</v>
      </c>
    </row>
    <row r="1681" spans="2:13" x14ac:dyDescent="0.55000000000000004">
      <c r="B1681" s="163" t="str">
        <f>IF(K1681&gt;0,支出入力表!A1682,"")</f>
        <v/>
      </c>
      <c r="C1681" s="164" t="str">
        <f>IF(K1681&gt;0,支出入力表!C1682,"")</f>
        <v/>
      </c>
      <c r="D1681" s="165" t="str">
        <f>IF(K1681&gt;0,支出入力表!E1682,"")</f>
        <v/>
      </c>
      <c r="E1681" s="165" t="str">
        <f>IF(K1681&gt;0,支出入力表!F1682,"")</f>
        <v/>
      </c>
      <c r="F1681" s="164" t="str">
        <f>IF(K1681&gt;0,VLOOKUP(E1681,支出入力表!F1682:$M$2000,3,FALSE),"")</f>
        <v/>
      </c>
      <c r="G1681" s="164" t="str">
        <f>IF(K1681&gt;0,VLOOKUP(E1681,支出入力表!F1682:$M$2000,4,FALSE),"")</f>
        <v/>
      </c>
      <c r="H1681" s="166" t="str">
        <f>IF(K1681&gt;0,VLOOKUP(E1681,支出入力表!F1682:$M$2000,5,FALSE),"")</f>
        <v/>
      </c>
      <c r="I1681" s="168" t="str">
        <f t="shared" si="53"/>
        <v/>
      </c>
      <c r="K1681">
        <f t="shared" si="54"/>
        <v>0</v>
      </c>
      <c r="L1681">
        <f>IF(+支出入力表!M1682="",0,+支出入力表!M1682)</f>
        <v>0</v>
      </c>
      <c r="M1681">
        <f>IF(支出入力表!S1682="",0,支出入力表!S1682)</f>
        <v>0</v>
      </c>
    </row>
    <row r="1682" spans="2:13" x14ac:dyDescent="0.55000000000000004">
      <c r="B1682" s="163" t="str">
        <f>IF(K1682&gt;0,支出入力表!A1683,"")</f>
        <v/>
      </c>
      <c r="C1682" s="164" t="str">
        <f>IF(K1682&gt;0,支出入力表!C1683,"")</f>
        <v/>
      </c>
      <c r="D1682" s="165" t="str">
        <f>IF(K1682&gt;0,支出入力表!E1683,"")</f>
        <v/>
      </c>
      <c r="E1682" s="165" t="str">
        <f>IF(K1682&gt;0,支出入力表!F1683,"")</f>
        <v/>
      </c>
      <c r="F1682" s="164" t="str">
        <f>IF(K1682&gt;0,VLOOKUP(E1682,支出入力表!F1683:$M$2000,3,FALSE),"")</f>
        <v/>
      </c>
      <c r="G1682" s="164" t="str">
        <f>IF(K1682&gt;0,VLOOKUP(E1682,支出入力表!F1683:$M$2000,4,FALSE),"")</f>
        <v/>
      </c>
      <c r="H1682" s="166" t="str">
        <f>IF(K1682&gt;0,VLOOKUP(E1682,支出入力表!F1683:$M$2000,5,FALSE),"")</f>
        <v/>
      </c>
      <c r="I1682" s="168" t="str">
        <f t="shared" si="53"/>
        <v/>
      </c>
      <c r="K1682">
        <f t="shared" si="54"/>
        <v>0</v>
      </c>
      <c r="L1682">
        <f>IF(+支出入力表!M1683="",0,+支出入力表!M1683)</f>
        <v>0</v>
      </c>
      <c r="M1682">
        <f>IF(支出入力表!S1683="",0,支出入力表!S1683)</f>
        <v>0</v>
      </c>
    </row>
    <row r="1683" spans="2:13" x14ac:dyDescent="0.55000000000000004">
      <c r="B1683" s="163" t="str">
        <f>IF(K1683&gt;0,支出入力表!A1684,"")</f>
        <v/>
      </c>
      <c r="C1683" s="164" t="str">
        <f>IF(K1683&gt;0,支出入力表!C1684,"")</f>
        <v/>
      </c>
      <c r="D1683" s="165" t="str">
        <f>IF(K1683&gt;0,支出入力表!E1684,"")</f>
        <v/>
      </c>
      <c r="E1683" s="165" t="str">
        <f>IF(K1683&gt;0,支出入力表!F1684,"")</f>
        <v/>
      </c>
      <c r="F1683" s="164" t="str">
        <f>IF(K1683&gt;0,VLOOKUP(E1683,支出入力表!F1684:$M$2000,3,FALSE),"")</f>
        <v/>
      </c>
      <c r="G1683" s="164" t="str">
        <f>IF(K1683&gt;0,VLOOKUP(E1683,支出入力表!F1684:$M$2000,4,FALSE),"")</f>
        <v/>
      </c>
      <c r="H1683" s="166" t="str">
        <f>IF(K1683&gt;0,VLOOKUP(E1683,支出入力表!F1684:$M$2000,5,FALSE),"")</f>
        <v/>
      </c>
      <c r="I1683" s="168" t="str">
        <f t="shared" si="53"/>
        <v/>
      </c>
      <c r="K1683">
        <f t="shared" si="54"/>
        <v>0</v>
      </c>
      <c r="L1683">
        <f>IF(+支出入力表!M1684="",0,+支出入力表!M1684)</f>
        <v>0</v>
      </c>
      <c r="M1683">
        <f>IF(支出入力表!S1684="",0,支出入力表!S1684)</f>
        <v>0</v>
      </c>
    </row>
    <row r="1684" spans="2:13" x14ac:dyDescent="0.55000000000000004">
      <c r="B1684" s="163" t="str">
        <f>IF(K1684&gt;0,支出入力表!A1685,"")</f>
        <v/>
      </c>
      <c r="C1684" s="164" t="str">
        <f>IF(K1684&gt;0,支出入力表!C1685,"")</f>
        <v/>
      </c>
      <c r="D1684" s="165" t="str">
        <f>IF(K1684&gt;0,支出入力表!E1685,"")</f>
        <v/>
      </c>
      <c r="E1684" s="165" t="str">
        <f>IF(K1684&gt;0,支出入力表!F1685,"")</f>
        <v/>
      </c>
      <c r="F1684" s="164" t="str">
        <f>IF(K1684&gt;0,VLOOKUP(E1684,支出入力表!F1685:$M$2000,3,FALSE),"")</f>
        <v/>
      </c>
      <c r="G1684" s="164" t="str">
        <f>IF(K1684&gt;0,VLOOKUP(E1684,支出入力表!F1685:$M$2000,4,FALSE),"")</f>
        <v/>
      </c>
      <c r="H1684" s="166" t="str">
        <f>IF(K1684&gt;0,VLOOKUP(E1684,支出入力表!F1685:$M$2000,5,FALSE),"")</f>
        <v/>
      </c>
      <c r="I1684" s="168" t="str">
        <f t="shared" si="53"/>
        <v/>
      </c>
      <c r="K1684">
        <f t="shared" si="54"/>
        <v>0</v>
      </c>
      <c r="L1684">
        <f>IF(+支出入力表!M1685="",0,+支出入力表!M1685)</f>
        <v>0</v>
      </c>
      <c r="M1684">
        <f>IF(支出入力表!S1685="",0,支出入力表!S1685)</f>
        <v>0</v>
      </c>
    </row>
    <row r="1685" spans="2:13" x14ac:dyDescent="0.55000000000000004">
      <c r="B1685" s="163" t="str">
        <f>IF(K1685&gt;0,支出入力表!A1686,"")</f>
        <v/>
      </c>
      <c r="C1685" s="164" t="str">
        <f>IF(K1685&gt;0,支出入力表!C1686,"")</f>
        <v/>
      </c>
      <c r="D1685" s="165" t="str">
        <f>IF(K1685&gt;0,支出入力表!E1686,"")</f>
        <v/>
      </c>
      <c r="E1685" s="165" t="str">
        <f>IF(K1685&gt;0,支出入力表!F1686,"")</f>
        <v/>
      </c>
      <c r="F1685" s="164" t="str">
        <f>IF(K1685&gt;0,VLOOKUP(E1685,支出入力表!F1686:$M$2000,3,FALSE),"")</f>
        <v/>
      </c>
      <c r="G1685" s="164" t="str">
        <f>IF(K1685&gt;0,VLOOKUP(E1685,支出入力表!F1686:$M$2000,4,FALSE),"")</f>
        <v/>
      </c>
      <c r="H1685" s="166" t="str">
        <f>IF(K1685&gt;0,VLOOKUP(E1685,支出入力表!F1686:$M$2000,5,FALSE),"")</f>
        <v/>
      </c>
      <c r="I1685" s="168" t="str">
        <f t="shared" si="53"/>
        <v/>
      </c>
      <c r="K1685">
        <f t="shared" si="54"/>
        <v>0</v>
      </c>
      <c r="L1685">
        <f>IF(+支出入力表!M1686="",0,+支出入力表!M1686)</f>
        <v>0</v>
      </c>
      <c r="M1685">
        <f>IF(支出入力表!S1686="",0,支出入力表!S1686)</f>
        <v>0</v>
      </c>
    </row>
    <row r="1686" spans="2:13" x14ac:dyDescent="0.55000000000000004">
      <c r="B1686" s="163" t="str">
        <f>IF(K1686&gt;0,支出入力表!A1687,"")</f>
        <v/>
      </c>
      <c r="C1686" s="164" t="str">
        <f>IF(K1686&gt;0,支出入力表!C1687,"")</f>
        <v/>
      </c>
      <c r="D1686" s="165" t="str">
        <f>IF(K1686&gt;0,支出入力表!E1687,"")</f>
        <v/>
      </c>
      <c r="E1686" s="165" t="str">
        <f>IF(K1686&gt;0,支出入力表!F1687,"")</f>
        <v/>
      </c>
      <c r="F1686" s="164" t="str">
        <f>IF(K1686&gt;0,VLOOKUP(E1686,支出入力表!F1687:$M$2000,3,FALSE),"")</f>
        <v/>
      </c>
      <c r="G1686" s="164" t="str">
        <f>IF(K1686&gt;0,VLOOKUP(E1686,支出入力表!F1687:$M$2000,4,FALSE),"")</f>
        <v/>
      </c>
      <c r="H1686" s="166" t="str">
        <f>IF(K1686&gt;0,VLOOKUP(E1686,支出入力表!F1687:$M$2000,5,FALSE),"")</f>
        <v/>
      </c>
      <c r="I1686" s="168" t="str">
        <f t="shared" si="53"/>
        <v/>
      </c>
      <c r="K1686">
        <f t="shared" si="54"/>
        <v>0</v>
      </c>
      <c r="L1686">
        <f>IF(+支出入力表!M1687="",0,+支出入力表!M1687)</f>
        <v>0</v>
      </c>
      <c r="M1686">
        <f>IF(支出入力表!S1687="",0,支出入力表!S1687)</f>
        <v>0</v>
      </c>
    </row>
    <row r="1687" spans="2:13" x14ac:dyDescent="0.55000000000000004">
      <c r="B1687" s="163" t="str">
        <f>IF(K1687&gt;0,支出入力表!A1688,"")</f>
        <v/>
      </c>
      <c r="C1687" s="164" t="str">
        <f>IF(K1687&gt;0,支出入力表!C1688,"")</f>
        <v/>
      </c>
      <c r="D1687" s="165" t="str">
        <f>IF(K1687&gt;0,支出入力表!E1688,"")</f>
        <v/>
      </c>
      <c r="E1687" s="165" t="str">
        <f>IF(K1687&gt;0,支出入力表!F1688,"")</f>
        <v/>
      </c>
      <c r="F1687" s="164" t="str">
        <f>IF(K1687&gt;0,VLOOKUP(E1687,支出入力表!F1688:$M$2000,3,FALSE),"")</f>
        <v/>
      </c>
      <c r="G1687" s="164" t="str">
        <f>IF(K1687&gt;0,VLOOKUP(E1687,支出入力表!F1688:$M$2000,4,FALSE),"")</f>
        <v/>
      </c>
      <c r="H1687" s="166" t="str">
        <f>IF(K1687&gt;0,VLOOKUP(E1687,支出入力表!F1688:$M$2000,5,FALSE),"")</f>
        <v/>
      </c>
      <c r="I1687" s="168" t="str">
        <f t="shared" si="53"/>
        <v/>
      </c>
      <c r="K1687">
        <f t="shared" si="54"/>
        <v>0</v>
      </c>
      <c r="L1687">
        <f>IF(+支出入力表!M1688="",0,+支出入力表!M1688)</f>
        <v>0</v>
      </c>
      <c r="M1687">
        <f>IF(支出入力表!S1688="",0,支出入力表!S1688)</f>
        <v>0</v>
      </c>
    </row>
    <row r="1688" spans="2:13" x14ac:dyDescent="0.55000000000000004">
      <c r="B1688" s="163" t="str">
        <f>IF(K1688&gt;0,支出入力表!A1689,"")</f>
        <v/>
      </c>
      <c r="C1688" s="164" t="str">
        <f>IF(K1688&gt;0,支出入力表!C1689,"")</f>
        <v/>
      </c>
      <c r="D1688" s="165" t="str">
        <f>IF(K1688&gt;0,支出入力表!E1689,"")</f>
        <v/>
      </c>
      <c r="E1688" s="165" t="str">
        <f>IF(K1688&gt;0,支出入力表!F1689,"")</f>
        <v/>
      </c>
      <c r="F1688" s="164" t="str">
        <f>IF(K1688&gt;0,VLOOKUP(E1688,支出入力表!F1689:$M$2000,3,FALSE),"")</f>
        <v/>
      </c>
      <c r="G1688" s="164" t="str">
        <f>IF(K1688&gt;0,VLOOKUP(E1688,支出入力表!F1689:$M$2000,4,FALSE),"")</f>
        <v/>
      </c>
      <c r="H1688" s="166" t="str">
        <f>IF(K1688&gt;0,VLOOKUP(E1688,支出入力表!F1689:$M$2000,5,FALSE),"")</f>
        <v/>
      </c>
      <c r="I1688" s="168" t="str">
        <f t="shared" si="53"/>
        <v/>
      </c>
      <c r="K1688">
        <f t="shared" si="54"/>
        <v>0</v>
      </c>
      <c r="L1688">
        <f>IF(+支出入力表!M1689="",0,+支出入力表!M1689)</f>
        <v>0</v>
      </c>
      <c r="M1688">
        <f>IF(支出入力表!S1689="",0,支出入力表!S1689)</f>
        <v>0</v>
      </c>
    </row>
    <row r="1689" spans="2:13" x14ac:dyDescent="0.55000000000000004">
      <c r="B1689" s="163" t="str">
        <f>IF(K1689&gt;0,支出入力表!A1690,"")</f>
        <v/>
      </c>
      <c r="C1689" s="164" t="str">
        <f>IF(K1689&gt;0,支出入力表!C1690,"")</f>
        <v/>
      </c>
      <c r="D1689" s="165" t="str">
        <f>IF(K1689&gt;0,支出入力表!E1690,"")</f>
        <v/>
      </c>
      <c r="E1689" s="165" t="str">
        <f>IF(K1689&gt;0,支出入力表!F1690,"")</f>
        <v/>
      </c>
      <c r="F1689" s="164" t="str">
        <f>IF(K1689&gt;0,VLOOKUP(E1689,支出入力表!F1690:$M$2000,3,FALSE),"")</f>
        <v/>
      </c>
      <c r="G1689" s="164" t="str">
        <f>IF(K1689&gt;0,VLOOKUP(E1689,支出入力表!F1690:$M$2000,4,FALSE),"")</f>
        <v/>
      </c>
      <c r="H1689" s="166" t="str">
        <f>IF(K1689&gt;0,VLOOKUP(E1689,支出入力表!F1690:$M$2000,5,FALSE),"")</f>
        <v/>
      </c>
      <c r="I1689" s="168" t="str">
        <f t="shared" si="53"/>
        <v/>
      </c>
      <c r="K1689">
        <f t="shared" si="54"/>
        <v>0</v>
      </c>
      <c r="L1689">
        <f>IF(+支出入力表!M1690="",0,+支出入力表!M1690)</f>
        <v>0</v>
      </c>
      <c r="M1689">
        <f>IF(支出入力表!S1690="",0,支出入力表!S1690)</f>
        <v>0</v>
      </c>
    </row>
    <row r="1690" spans="2:13" x14ac:dyDescent="0.55000000000000004">
      <c r="B1690" s="163" t="str">
        <f>IF(K1690&gt;0,支出入力表!A1691,"")</f>
        <v/>
      </c>
      <c r="C1690" s="164" t="str">
        <f>IF(K1690&gt;0,支出入力表!C1691,"")</f>
        <v/>
      </c>
      <c r="D1690" s="165" t="str">
        <f>IF(K1690&gt;0,支出入力表!E1691,"")</f>
        <v/>
      </c>
      <c r="E1690" s="165" t="str">
        <f>IF(K1690&gt;0,支出入力表!F1691,"")</f>
        <v/>
      </c>
      <c r="F1690" s="164" t="str">
        <f>IF(K1690&gt;0,VLOOKUP(E1690,支出入力表!F1691:$M$2000,3,FALSE),"")</f>
        <v/>
      </c>
      <c r="G1690" s="164" t="str">
        <f>IF(K1690&gt;0,VLOOKUP(E1690,支出入力表!F1691:$M$2000,4,FALSE),"")</f>
        <v/>
      </c>
      <c r="H1690" s="166" t="str">
        <f>IF(K1690&gt;0,VLOOKUP(E1690,支出入力表!F1691:$M$2000,5,FALSE),"")</f>
        <v/>
      </c>
      <c r="I1690" s="168" t="str">
        <f t="shared" si="53"/>
        <v/>
      </c>
      <c r="K1690">
        <f t="shared" si="54"/>
        <v>0</v>
      </c>
      <c r="L1690">
        <f>IF(+支出入力表!M1691="",0,+支出入力表!M1691)</f>
        <v>0</v>
      </c>
      <c r="M1690">
        <f>IF(支出入力表!S1691="",0,支出入力表!S1691)</f>
        <v>0</v>
      </c>
    </row>
    <row r="1691" spans="2:13" x14ac:dyDescent="0.55000000000000004">
      <c r="B1691" s="163" t="str">
        <f>IF(K1691&gt;0,支出入力表!A1692,"")</f>
        <v/>
      </c>
      <c r="C1691" s="164" t="str">
        <f>IF(K1691&gt;0,支出入力表!C1692,"")</f>
        <v/>
      </c>
      <c r="D1691" s="165" t="str">
        <f>IF(K1691&gt;0,支出入力表!E1692,"")</f>
        <v/>
      </c>
      <c r="E1691" s="165" t="str">
        <f>IF(K1691&gt;0,支出入力表!F1692,"")</f>
        <v/>
      </c>
      <c r="F1691" s="164" t="str">
        <f>IF(K1691&gt;0,VLOOKUP(E1691,支出入力表!F1692:$M$2000,3,FALSE),"")</f>
        <v/>
      </c>
      <c r="G1691" s="164" t="str">
        <f>IF(K1691&gt;0,VLOOKUP(E1691,支出入力表!F1692:$M$2000,4,FALSE),"")</f>
        <v/>
      </c>
      <c r="H1691" s="166" t="str">
        <f>IF(K1691&gt;0,VLOOKUP(E1691,支出入力表!F1692:$M$2000,5,FALSE),"")</f>
        <v/>
      </c>
      <c r="I1691" s="168" t="str">
        <f t="shared" si="53"/>
        <v/>
      </c>
      <c r="K1691">
        <f t="shared" si="54"/>
        <v>0</v>
      </c>
      <c r="L1691">
        <f>IF(+支出入力表!M1692="",0,+支出入力表!M1692)</f>
        <v>0</v>
      </c>
      <c r="M1691">
        <f>IF(支出入力表!S1692="",0,支出入力表!S1692)</f>
        <v>0</v>
      </c>
    </row>
    <row r="1692" spans="2:13" x14ac:dyDescent="0.55000000000000004">
      <c r="B1692" s="163" t="str">
        <f>IF(K1692&gt;0,支出入力表!A1693,"")</f>
        <v/>
      </c>
      <c r="C1692" s="164" t="str">
        <f>IF(K1692&gt;0,支出入力表!C1693,"")</f>
        <v/>
      </c>
      <c r="D1692" s="165" t="str">
        <f>IF(K1692&gt;0,支出入力表!E1693,"")</f>
        <v/>
      </c>
      <c r="E1692" s="165" t="str">
        <f>IF(K1692&gt;0,支出入力表!F1693,"")</f>
        <v/>
      </c>
      <c r="F1692" s="164" t="str">
        <f>IF(K1692&gt;0,VLOOKUP(E1692,支出入力表!F1693:$M$2000,3,FALSE),"")</f>
        <v/>
      </c>
      <c r="G1692" s="164" t="str">
        <f>IF(K1692&gt;0,VLOOKUP(E1692,支出入力表!F1693:$M$2000,4,FALSE),"")</f>
        <v/>
      </c>
      <c r="H1692" s="166" t="str">
        <f>IF(K1692&gt;0,VLOOKUP(E1692,支出入力表!F1693:$M$2000,5,FALSE),"")</f>
        <v/>
      </c>
      <c r="I1692" s="168" t="str">
        <f t="shared" si="53"/>
        <v/>
      </c>
      <c r="K1692">
        <f t="shared" si="54"/>
        <v>0</v>
      </c>
      <c r="L1692">
        <f>IF(+支出入力表!M1693="",0,+支出入力表!M1693)</f>
        <v>0</v>
      </c>
      <c r="M1692">
        <f>IF(支出入力表!S1693="",0,支出入力表!S1693)</f>
        <v>0</v>
      </c>
    </row>
    <row r="1693" spans="2:13" x14ac:dyDescent="0.55000000000000004">
      <c r="B1693" s="163" t="str">
        <f>IF(K1693&gt;0,支出入力表!A1694,"")</f>
        <v/>
      </c>
      <c r="C1693" s="164" t="str">
        <f>IF(K1693&gt;0,支出入力表!C1694,"")</f>
        <v/>
      </c>
      <c r="D1693" s="165" t="str">
        <f>IF(K1693&gt;0,支出入力表!E1694,"")</f>
        <v/>
      </c>
      <c r="E1693" s="165" t="str">
        <f>IF(K1693&gt;0,支出入力表!F1694,"")</f>
        <v/>
      </c>
      <c r="F1693" s="164" t="str">
        <f>IF(K1693&gt;0,VLOOKUP(E1693,支出入力表!F1694:$M$2000,3,FALSE),"")</f>
        <v/>
      </c>
      <c r="G1693" s="164" t="str">
        <f>IF(K1693&gt;0,VLOOKUP(E1693,支出入力表!F1694:$M$2000,4,FALSE),"")</f>
        <v/>
      </c>
      <c r="H1693" s="166" t="str">
        <f>IF(K1693&gt;0,VLOOKUP(E1693,支出入力表!F1694:$M$2000,5,FALSE),"")</f>
        <v/>
      </c>
      <c r="I1693" s="168" t="str">
        <f t="shared" si="53"/>
        <v/>
      </c>
      <c r="K1693">
        <f t="shared" si="54"/>
        <v>0</v>
      </c>
      <c r="L1693">
        <f>IF(+支出入力表!M1694="",0,+支出入力表!M1694)</f>
        <v>0</v>
      </c>
      <c r="M1693">
        <f>IF(支出入力表!S1694="",0,支出入力表!S1694)</f>
        <v>0</v>
      </c>
    </row>
    <row r="1694" spans="2:13" x14ac:dyDescent="0.55000000000000004">
      <c r="B1694" s="163" t="str">
        <f>IF(K1694&gt;0,支出入力表!A1695,"")</f>
        <v/>
      </c>
      <c r="C1694" s="164" t="str">
        <f>IF(K1694&gt;0,支出入力表!C1695,"")</f>
        <v/>
      </c>
      <c r="D1694" s="165" t="str">
        <f>IF(K1694&gt;0,支出入力表!E1695,"")</f>
        <v/>
      </c>
      <c r="E1694" s="165" t="str">
        <f>IF(K1694&gt;0,支出入力表!F1695,"")</f>
        <v/>
      </c>
      <c r="F1694" s="164" t="str">
        <f>IF(K1694&gt;0,VLOOKUP(E1694,支出入力表!F1695:$M$2000,3,FALSE),"")</f>
        <v/>
      </c>
      <c r="G1694" s="164" t="str">
        <f>IF(K1694&gt;0,VLOOKUP(E1694,支出入力表!F1695:$M$2000,4,FALSE),"")</f>
        <v/>
      </c>
      <c r="H1694" s="166" t="str">
        <f>IF(K1694&gt;0,VLOOKUP(E1694,支出入力表!F1695:$M$2000,5,FALSE),"")</f>
        <v/>
      </c>
      <c r="I1694" s="168" t="str">
        <f t="shared" si="53"/>
        <v/>
      </c>
      <c r="K1694">
        <f t="shared" si="54"/>
        <v>0</v>
      </c>
      <c r="L1694">
        <f>IF(+支出入力表!M1695="",0,+支出入力表!M1695)</f>
        <v>0</v>
      </c>
      <c r="M1694">
        <f>IF(支出入力表!S1695="",0,支出入力表!S1695)</f>
        <v>0</v>
      </c>
    </row>
    <row r="1695" spans="2:13" x14ac:dyDescent="0.55000000000000004">
      <c r="B1695" s="163" t="str">
        <f>IF(K1695&gt;0,支出入力表!A1696,"")</f>
        <v/>
      </c>
      <c r="C1695" s="164" t="str">
        <f>IF(K1695&gt;0,支出入力表!C1696,"")</f>
        <v/>
      </c>
      <c r="D1695" s="165" t="str">
        <f>IF(K1695&gt;0,支出入力表!E1696,"")</f>
        <v/>
      </c>
      <c r="E1695" s="165" t="str">
        <f>IF(K1695&gt;0,支出入力表!F1696,"")</f>
        <v/>
      </c>
      <c r="F1695" s="164" t="str">
        <f>IF(K1695&gt;0,VLOOKUP(E1695,支出入力表!F1696:$M$2000,3,FALSE),"")</f>
        <v/>
      </c>
      <c r="G1695" s="164" t="str">
        <f>IF(K1695&gt;0,VLOOKUP(E1695,支出入力表!F1696:$M$2000,4,FALSE),"")</f>
        <v/>
      </c>
      <c r="H1695" s="166" t="str">
        <f>IF(K1695&gt;0,VLOOKUP(E1695,支出入力表!F1696:$M$2000,5,FALSE),"")</f>
        <v/>
      </c>
      <c r="I1695" s="168" t="str">
        <f t="shared" si="53"/>
        <v/>
      </c>
      <c r="K1695">
        <f t="shared" si="54"/>
        <v>0</v>
      </c>
      <c r="L1695">
        <f>IF(+支出入力表!M1696="",0,+支出入力表!M1696)</f>
        <v>0</v>
      </c>
      <c r="M1695">
        <f>IF(支出入力表!S1696="",0,支出入力表!S1696)</f>
        <v>0</v>
      </c>
    </row>
    <row r="1696" spans="2:13" x14ac:dyDescent="0.55000000000000004">
      <c r="B1696" s="163" t="str">
        <f>IF(K1696&gt;0,支出入力表!A1697,"")</f>
        <v/>
      </c>
      <c r="C1696" s="164" t="str">
        <f>IF(K1696&gt;0,支出入力表!C1697,"")</f>
        <v/>
      </c>
      <c r="D1696" s="165" t="str">
        <f>IF(K1696&gt;0,支出入力表!E1697,"")</f>
        <v/>
      </c>
      <c r="E1696" s="165" t="str">
        <f>IF(K1696&gt;0,支出入力表!F1697,"")</f>
        <v/>
      </c>
      <c r="F1696" s="164" t="str">
        <f>IF(K1696&gt;0,VLOOKUP(E1696,支出入力表!F1697:$M$2000,3,FALSE),"")</f>
        <v/>
      </c>
      <c r="G1696" s="164" t="str">
        <f>IF(K1696&gt;0,VLOOKUP(E1696,支出入力表!F1697:$M$2000,4,FALSE),"")</f>
        <v/>
      </c>
      <c r="H1696" s="166" t="str">
        <f>IF(K1696&gt;0,VLOOKUP(E1696,支出入力表!F1697:$M$2000,5,FALSE),"")</f>
        <v/>
      </c>
      <c r="I1696" s="168" t="str">
        <f t="shared" si="53"/>
        <v/>
      </c>
      <c r="K1696">
        <f t="shared" si="54"/>
        <v>0</v>
      </c>
      <c r="L1696">
        <f>IF(+支出入力表!M1697="",0,+支出入力表!M1697)</f>
        <v>0</v>
      </c>
      <c r="M1696">
        <f>IF(支出入力表!S1697="",0,支出入力表!S1697)</f>
        <v>0</v>
      </c>
    </row>
    <row r="1697" spans="2:13" x14ac:dyDescent="0.55000000000000004">
      <c r="B1697" s="163" t="str">
        <f>IF(K1697&gt;0,支出入力表!A1698,"")</f>
        <v/>
      </c>
      <c r="C1697" s="164" t="str">
        <f>IF(K1697&gt;0,支出入力表!C1698,"")</f>
        <v/>
      </c>
      <c r="D1697" s="165" t="str">
        <f>IF(K1697&gt;0,支出入力表!E1698,"")</f>
        <v/>
      </c>
      <c r="E1697" s="165" t="str">
        <f>IF(K1697&gt;0,支出入力表!F1698,"")</f>
        <v/>
      </c>
      <c r="F1697" s="164" t="str">
        <f>IF(K1697&gt;0,VLOOKUP(E1697,支出入力表!F1698:$M$2000,3,FALSE),"")</f>
        <v/>
      </c>
      <c r="G1697" s="164" t="str">
        <f>IF(K1697&gt;0,VLOOKUP(E1697,支出入力表!F1698:$M$2000,4,FALSE),"")</f>
        <v/>
      </c>
      <c r="H1697" s="166" t="str">
        <f>IF(K1697&gt;0,VLOOKUP(E1697,支出入力表!F1698:$M$2000,5,FALSE),"")</f>
        <v/>
      </c>
      <c r="I1697" s="168" t="str">
        <f t="shared" si="53"/>
        <v/>
      </c>
      <c r="K1697">
        <f t="shared" si="54"/>
        <v>0</v>
      </c>
      <c r="L1697">
        <f>IF(+支出入力表!M1698="",0,+支出入力表!M1698)</f>
        <v>0</v>
      </c>
      <c r="M1697">
        <f>IF(支出入力表!S1698="",0,支出入力表!S1698)</f>
        <v>0</v>
      </c>
    </row>
    <row r="1698" spans="2:13" x14ac:dyDescent="0.55000000000000004">
      <c r="B1698" s="163" t="str">
        <f>IF(K1698&gt;0,支出入力表!A1699,"")</f>
        <v/>
      </c>
      <c r="C1698" s="164" t="str">
        <f>IF(K1698&gt;0,支出入力表!C1699,"")</f>
        <v/>
      </c>
      <c r="D1698" s="165" t="str">
        <f>IF(K1698&gt;0,支出入力表!E1699,"")</f>
        <v/>
      </c>
      <c r="E1698" s="165" t="str">
        <f>IF(K1698&gt;0,支出入力表!F1699,"")</f>
        <v/>
      </c>
      <c r="F1698" s="164" t="str">
        <f>IF(K1698&gt;0,VLOOKUP(E1698,支出入力表!F1699:$M$2000,3,FALSE),"")</f>
        <v/>
      </c>
      <c r="G1698" s="164" t="str">
        <f>IF(K1698&gt;0,VLOOKUP(E1698,支出入力表!F1699:$M$2000,4,FALSE),"")</f>
        <v/>
      </c>
      <c r="H1698" s="166" t="str">
        <f>IF(K1698&gt;0,VLOOKUP(E1698,支出入力表!F1699:$M$2000,5,FALSE),"")</f>
        <v/>
      </c>
      <c r="I1698" s="168" t="str">
        <f t="shared" si="53"/>
        <v/>
      </c>
      <c r="K1698">
        <f t="shared" si="54"/>
        <v>0</v>
      </c>
      <c r="L1698">
        <f>IF(+支出入力表!M1699="",0,+支出入力表!M1699)</f>
        <v>0</v>
      </c>
      <c r="M1698">
        <f>IF(支出入力表!S1699="",0,支出入力表!S1699)</f>
        <v>0</v>
      </c>
    </row>
    <row r="1699" spans="2:13" x14ac:dyDescent="0.55000000000000004">
      <c r="B1699" s="163" t="str">
        <f>IF(K1699&gt;0,支出入力表!A1700,"")</f>
        <v/>
      </c>
      <c r="C1699" s="164" t="str">
        <f>IF(K1699&gt;0,支出入力表!C1700,"")</f>
        <v/>
      </c>
      <c r="D1699" s="165" t="str">
        <f>IF(K1699&gt;0,支出入力表!E1700,"")</f>
        <v/>
      </c>
      <c r="E1699" s="165" t="str">
        <f>IF(K1699&gt;0,支出入力表!F1700,"")</f>
        <v/>
      </c>
      <c r="F1699" s="164" t="str">
        <f>IF(K1699&gt;0,VLOOKUP(E1699,支出入力表!F1700:$M$2000,3,FALSE),"")</f>
        <v/>
      </c>
      <c r="G1699" s="164" t="str">
        <f>IF(K1699&gt;0,VLOOKUP(E1699,支出入力表!F1700:$M$2000,4,FALSE),"")</f>
        <v/>
      </c>
      <c r="H1699" s="166" t="str">
        <f>IF(K1699&gt;0,VLOOKUP(E1699,支出入力表!F1700:$M$2000,5,FALSE),"")</f>
        <v/>
      </c>
      <c r="I1699" s="168" t="str">
        <f t="shared" si="53"/>
        <v/>
      </c>
      <c r="K1699">
        <f t="shared" si="54"/>
        <v>0</v>
      </c>
      <c r="L1699">
        <f>IF(+支出入力表!M1700="",0,+支出入力表!M1700)</f>
        <v>0</v>
      </c>
      <c r="M1699">
        <f>IF(支出入力表!S1700="",0,支出入力表!S1700)</f>
        <v>0</v>
      </c>
    </row>
    <row r="1700" spans="2:13" x14ac:dyDescent="0.55000000000000004">
      <c r="B1700" s="163" t="str">
        <f>IF(K1700&gt;0,支出入力表!A1701,"")</f>
        <v/>
      </c>
      <c r="C1700" s="164" t="str">
        <f>IF(K1700&gt;0,支出入力表!C1701,"")</f>
        <v/>
      </c>
      <c r="D1700" s="165" t="str">
        <f>IF(K1700&gt;0,支出入力表!E1701,"")</f>
        <v/>
      </c>
      <c r="E1700" s="165" t="str">
        <f>IF(K1700&gt;0,支出入力表!F1701,"")</f>
        <v/>
      </c>
      <c r="F1700" s="164" t="str">
        <f>IF(K1700&gt;0,VLOOKUP(E1700,支出入力表!F1701:$M$2000,3,FALSE),"")</f>
        <v/>
      </c>
      <c r="G1700" s="164" t="str">
        <f>IF(K1700&gt;0,VLOOKUP(E1700,支出入力表!F1701:$M$2000,4,FALSE),"")</f>
        <v/>
      </c>
      <c r="H1700" s="166" t="str">
        <f>IF(K1700&gt;0,VLOOKUP(E1700,支出入力表!F1701:$M$2000,5,FALSE),"")</f>
        <v/>
      </c>
      <c r="I1700" s="168" t="str">
        <f t="shared" si="53"/>
        <v/>
      </c>
      <c r="K1700">
        <f t="shared" si="54"/>
        <v>0</v>
      </c>
      <c r="L1700">
        <f>IF(+支出入力表!M1701="",0,+支出入力表!M1701)</f>
        <v>0</v>
      </c>
      <c r="M1700">
        <f>IF(支出入力表!S1701="",0,支出入力表!S1701)</f>
        <v>0</v>
      </c>
    </row>
    <row r="1701" spans="2:13" x14ac:dyDescent="0.55000000000000004">
      <c r="B1701" s="163" t="str">
        <f>IF(K1701&gt;0,支出入力表!A1702,"")</f>
        <v/>
      </c>
      <c r="C1701" s="164" t="str">
        <f>IF(K1701&gt;0,支出入力表!C1702,"")</f>
        <v/>
      </c>
      <c r="D1701" s="165" t="str">
        <f>IF(K1701&gt;0,支出入力表!E1702,"")</f>
        <v/>
      </c>
      <c r="E1701" s="165" t="str">
        <f>IF(K1701&gt;0,支出入力表!F1702,"")</f>
        <v/>
      </c>
      <c r="F1701" s="164" t="str">
        <f>IF(K1701&gt;0,VLOOKUP(E1701,支出入力表!F1702:$M$2000,3,FALSE),"")</f>
        <v/>
      </c>
      <c r="G1701" s="164" t="str">
        <f>IF(K1701&gt;0,VLOOKUP(E1701,支出入力表!F1702:$M$2000,4,FALSE),"")</f>
        <v/>
      </c>
      <c r="H1701" s="166" t="str">
        <f>IF(K1701&gt;0,VLOOKUP(E1701,支出入力表!F1702:$M$2000,5,FALSE),"")</f>
        <v/>
      </c>
      <c r="I1701" s="168" t="str">
        <f t="shared" si="53"/>
        <v/>
      </c>
      <c r="K1701">
        <f t="shared" si="54"/>
        <v>0</v>
      </c>
      <c r="L1701">
        <f>IF(+支出入力表!M1702="",0,+支出入力表!M1702)</f>
        <v>0</v>
      </c>
      <c r="M1701">
        <f>IF(支出入力表!S1702="",0,支出入力表!S1702)</f>
        <v>0</v>
      </c>
    </row>
    <row r="1702" spans="2:13" x14ac:dyDescent="0.55000000000000004">
      <c r="B1702" s="163" t="str">
        <f>IF(K1702&gt;0,支出入力表!A1703,"")</f>
        <v/>
      </c>
      <c r="C1702" s="164" t="str">
        <f>IF(K1702&gt;0,支出入力表!C1703,"")</f>
        <v/>
      </c>
      <c r="D1702" s="165" t="str">
        <f>IF(K1702&gt;0,支出入力表!E1703,"")</f>
        <v/>
      </c>
      <c r="E1702" s="165" t="str">
        <f>IF(K1702&gt;0,支出入力表!F1703,"")</f>
        <v/>
      </c>
      <c r="F1702" s="164" t="str">
        <f>IF(K1702&gt;0,VLOOKUP(E1702,支出入力表!F1703:$M$2000,3,FALSE),"")</f>
        <v/>
      </c>
      <c r="G1702" s="164" t="str">
        <f>IF(K1702&gt;0,VLOOKUP(E1702,支出入力表!F1703:$M$2000,4,FALSE),"")</f>
        <v/>
      </c>
      <c r="H1702" s="166" t="str">
        <f>IF(K1702&gt;0,VLOOKUP(E1702,支出入力表!F1703:$M$2000,5,FALSE),"")</f>
        <v/>
      </c>
      <c r="I1702" s="168" t="str">
        <f t="shared" si="53"/>
        <v/>
      </c>
      <c r="K1702">
        <f t="shared" si="54"/>
        <v>0</v>
      </c>
      <c r="L1702">
        <f>IF(+支出入力表!M1703="",0,+支出入力表!M1703)</f>
        <v>0</v>
      </c>
      <c r="M1702">
        <f>IF(支出入力表!S1703="",0,支出入力表!S1703)</f>
        <v>0</v>
      </c>
    </row>
    <row r="1703" spans="2:13" x14ac:dyDescent="0.55000000000000004">
      <c r="B1703" s="163" t="str">
        <f>IF(K1703&gt;0,支出入力表!A1704,"")</f>
        <v/>
      </c>
      <c r="C1703" s="164" t="str">
        <f>IF(K1703&gt;0,支出入力表!C1704,"")</f>
        <v/>
      </c>
      <c r="D1703" s="165" t="str">
        <f>IF(K1703&gt;0,支出入力表!E1704,"")</f>
        <v/>
      </c>
      <c r="E1703" s="165" t="str">
        <f>IF(K1703&gt;0,支出入力表!F1704,"")</f>
        <v/>
      </c>
      <c r="F1703" s="164" t="str">
        <f>IF(K1703&gt;0,VLOOKUP(E1703,支出入力表!F1704:$M$2000,3,FALSE),"")</f>
        <v/>
      </c>
      <c r="G1703" s="164" t="str">
        <f>IF(K1703&gt;0,VLOOKUP(E1703,支出入力表!F1704:$M$2000,4,FALSE),"")</f>
        <v/>
      </c>
      <c r="H1703" s="166" t="str">
        <f>IF(K1703&gt;0,VLOOKUP(E1703,支出入力表!F1704:$M$2000,5,FALSE),"")</f>
        <v/>
      </c>
      <c r="I1703" s="168" t="str">
        <f t="shared" si="53"/>
        <v/>
      </c>
      <c r="K1703">
        <f t="shared" si="54"/>
        <v>0</v>
      </c>
      <c r="L1703">
        <f>IF(+支出入力表!M1704="",0,+支出入力表!M1704)</f>
        <v>0</v>
      </c>
      <c r="M1703">
        <f>IF(支出入力表!S1704="",0,支出入力表!S1704)</f>
        <v>0</v>
      </c>
    </row>
    <row r="1704" spans="2:13" x14ac:dyDescent="0.55000000000000004">
      <c r="B1704" s="163" t="str">
        <f>IF(K1704&gt;0,支出入力表!A1705,"")</f>
        <v/>
      </c>
      <c r="C1704" s="164" t="str">
        <f>IF(K1704&gt;0,支出入力表!C1705,"")</f>
        <v/>
      </c>
      <c r="D1704" s="165" t="str">
        <f>IF(K1704&gt;0,支出入力表!E1705,"")</f>
        <v/>
      </c>
      <c r="E1704" s="165" t="str">
        <f>IF(K1704&gt;0,支出入力表!F1705,"")</f>
        <v/>
      </c>
      <c r="F1704" s="164" t="str">
        <f>IF(K1704&gt;0,VLOOKUP(E1704,支出入力表!F1705:$M$2000,3,FALSE),"")</f>
        <v/>
      </c>
      <c r="G1704" s="164" t="str">
        <f>IF(K1704&gt;0,VLOOKUP(E1704,支出入力表!F1705:$M$2000,4,FALSE),"")</f>
        <v/>
      </c>
      <c r="H1704" s="166" t="str">
        <f>IF(K1704&gt;0,VLOOKUP(E1704,支出入力表!F1705:$M$2000,5,FALSE),"")</f>
        <v/>
      </c>
      <c r="I1704" s="168" t="str">
        <f t="shared" si="53"/>
        <v/>
      </c>
      <c r="K1704">
        <f t="shared" si="54"/>
        <v>0</v>
      </c>
      <c r="L1704">
        <f>IF(+支出入力表!M1705="",0,+支出入力表!M1705)</f>
        <v>0</v>
      </c>
      <c r="M1704">
        <f>IF(支出入力表!S1705="",0,支出入力表!S1705)</f>
        <v>0</v>
      </c>
    </row>
    <row r="1705" spans="2:13" x14ac:dyDescent="0.55000000000000004">
      <c r="B1705" s="163" t="str">
        <f>IF(K1705&gt;0,支出入力表!A1706,"")</f>
        <v/>
      </c>
      <c r="C1705" s="164" t="str">
        <f>IF(K1705&gt;0,支出入力表!C1706,"")</f>
        <v/>
      </c>
      <c r="D1705" s="165" t="str">
        <f>IF(K1705&gt;0,支出入力表!E1706,"")</f>
        <v/>
      </c>
      <c r="E1705" s="165" t="str">
        <f>IF(K1705&gt;0,支出入力表!F1706,"")</f>
        <v/>
      </c>
      <c r="F1705" s="164" t="str">
        <f>IF(K1705&gt;0,VLOOKUP(E1705,支出入力表!F1706:$M$2000,3,FALSE),"")</f>
        <v/>
      </c>
      <c r="G1705" s="164" t="str">
        <f>IF(K1705&gt;0,VLOOKUP(E1705,支出入力表!F1706:$M$2000,4,FALSE),"")</f>
        <v/>
      </c>
      <c r="H1705" s="166" t="str">
        <f>IF(K1705&gt;0,VLOOKUP(E1705,支出入力表!F1706:$M$2000,5,FALSE),"")</f>
        <v/>
      </c>
      <c r="I1705" s="168" t="str">
        <f t="shared" si="53"/>
        <v/>
      </c>
      <c r="K1705">
        <f t="shared" si="54"/>
        <v>0</v>
      </c>
      <c r="L1705">
        <f>IF(+支出入力表!M1706="",0,+支出入力表!M1706)</f>
        <v>0</v>
      </c>
      <c r="M1705">
        <f>IF(支出入力表!S1706="",0,支出入力表!S1706)</f>
        <v>0</v>
      </c>
    </row>
    <row r="1706" spans="2:13" x14ac:dyDescent="0.55000000000000004">
      <c r="B1706" s="163" t="str">
        <f>IF(K1706&gt;0,支出入力表!A1707,"")</f>
        <v/>
      </c>
      <c r="C1706" s="164" t="str">
        <f>IF(K1706&gt;0,支出入力表!C1707,"")</f>
        <v/>
      </c>
      <c r="D1706" s="165" t="str">
        <f>IF(K1706&gt;0,支出入力表!E1707,"")</f>
        <v/>
      </c>
      <c r="E1706" s="165" t="str">
        <f>IF(K1706&gt;0,支出入力表!F1707,"")</f>
        <v/>
      </c>
      <c r="F1706" s="164" t="str">
        <f>IF(K1706&gt;0,VLOOKUP(E1706,支出入力表!F1707:$M$2000,3,FALSE),"")</f>
        <v/>
      </c>
      <c r="G1706" s="164" t="str">
        <f>IF(K1706&gt;0,VLOOKUP(E1706,支出入力表!F1707:$M$2000,4,FALSE),"")</f>
        <v/>
      </c>
      <c r="H1706" s="166" t="str">
        <f>IF(K1706&gt;0,VLOOKUP(E1706,支出入力表!F1707:$M$2000,5,FALSE),"")</f>
        <v/>
      </c>
      <c r="I1706" s="168" t="str">
        <f t="shared" si="53"/>
        <v/>
      </c>
      <c r="K1706">
        <f t="shared" si="54"/>
        <v>0</v>
      </c>
      <c r="L1706">
        <f>IF(+支出入力表!M1707="",0,+支出入力表!M1707)</f>
        <v>0</v>
      </c>
      <c r="M1706">
        <f>IF(支出入力表!S1707="",0,支出入力表!S1707)</f>
        <v>0</v>
      </c>
    </row>
    <row r="1707" spans="2:13" x14ac:dyDescent="0.55000000000000004">
      <c r="B1707" s="163" t="str">
        <f>IF(K1707&gt;0,支出入力表!A1708,"")</f>
        <v/>
      </c>
      <c r="C1707" s="164" t="str">
        <f>IF(K1707&gt;0,支出入力表!C1708,"")</f>
        <v/>
      </c>
      <c r="D1707" s="165" t="str">
        <f>IF(K1707&gt;0,支出入力表!E1708,"")</f>
        <v/>
      </c>
      <c r="E1707" s="165" t="str">
        <f>IF(K1707&gt;0,支出入力表!F1708,"")</f>
        <v/>
      </c>
      <c r="F1707" s="164" t="str">
        <f>IF(K1707&gt;0,VLOOKUP(E1707,支出入力表!F1708:$M$2000,3,FALSE),"")</f>
        <v/>
      </c>
      <c r="G1707" s="164" t="str">
        <f>IF(K1707&gt;0,VLOOKUP(E1707,支出入力表!F1708:$M$2000,4,FALSE),"")</f>
        <v/>
      </c>
      <c r="H1707" s="166" t="str">
        <f>IF(K1707&gt;0,VLOOKUP(E1707,支出入力表!F1708:$M$2000,5,FALSE),"")</f>
        <v/>
      </c>
      <c r="I1707" s="168" t="str">
        <f t="shared" si="53"/>
        <v/>
      </c>
      <c r="K1707">
        <f t="shared" si="54"/>
        <v>0</v>
      </c>
      <c r="L1707">
        <f>IF(+支出入力表!M1708="",0,+支出入力表!M1708)</f>
        <v>0</v>
      </c>
      <c r="M1707">
        <f>IF(支出入力表!S1708="",0,支出入力表!S1708)</f>
        <v>0</v>
      </c>
    </row>
    <row r="1708" spans="2:13" x14ac:dyDescent="0.55000000000000004">
      <c r="B1708" s="163" t="str">
        <f>IF(K1708&gt;0,支出入力表!A1709,"")</f>
        <v/>
      </c>
      <c r="C1708" s="164" t="str">
        <f>IF(K1708&gt;0,支出入力表!C1709,"")</f>
        <v/>
      </c>
      <c r="D1708" s="165" t="str">
        <f>IF(K1708&gt;0,支出入力表!E1709,"")</f>
        <v/>
      </c>
      <c r="E1708" s="165" t="str">
        <f>IF(K1708&gt;0,支出入力表!F1709,"")</f>
        <v/>
      </c>
      <c r="F1708" s="164" t="str">
        <f>IF(K1708&gt;0,VLOOKUP(E1708,支出入力表!F1709:$M$2000,3,FALSE),"")</f>
        <v/>
      </c>
      <c r="G1708" s="164" t="str">
        <f>IF(K1708&gt;0,VLOOKUP(E1708,支出入力表!F1709:$M$2000,4,FALSE),"")</f>
        <v/>
      </c>
      <c r="H1708" s="166" t="str">
        <f>IF(K1708&gt;0,VLOOKUP(E1708,支出入力表!F1709:$M$2000,5,FALSE),"")</f>
        <v/>
      </c>
      <c r="I1708" s="168" t="str">
        <f t="shared" si="53"/>
        <v/>
      </c>
      <c r="K1708">
        <f t="shared" si="54"/>
        <v>0</v>
      </c>
      <c r="L1708">
        <f>IF(+支出入力表!M1709="",0,+支出入力表!M1709)</f>
        <v>0</v>
      </c>
      <c r="M1708">
        <f>IF(支出入力表!S1709="",0,支出入力表!S1709)</f>
        <v>0</v>
      </c>
    </row>
    <row r="1709" spans="2:13" x14ac:dyDescent="0.55000000000000004">
      <c r="B1709" s="163" t="str">
        <f>IF(K1709&gt;0,支出入力表!A1710,"")</f>
        <v/>
      </c>
      <c r="C1709" s="164" t="str">
        <f>IF(K1709&gt;0,支出入力表!C1710,"")</f>
        <v/>
      </c>
      <c r="D1709" s="165" t="str">
        <f>IF(K1709&gt;0,支出入力表!E1710,"")</f>
        <v/>
      </c>
      <c r="E1709" s="165" t="str">
        <f>IF(K1709&gt;0,支出入力表!F1710,"")</f>
        <v/>
      </c>
      <c r="F1709" s="164" t="str">
        <f>IF(K1709&gt;0,VLOOKUP(E1709,支出入力表!F1710:$M$2000,3,FALSE),"")</f>
        <v/>
      </c>
      <c r="G1709" s="164" t="str">
        <f>IF(K1709&gt;0,VLOOKUP(E1709,支出入力表!F1710:$M$2000,4,FALSE),"")</f>
        <v/>
      </c>
      <c r="H1709" s="166" t="str">
        <f>IF(K1709&gt;0,VLOOKUP(E1709,支出入力表!F1710:$M$2000,5,FALSE),"")</f>
        <v/>
      </c>
      <c r="I1709" s="168" t="str">
        <f t="shared" si="53"/>
        <v/>
      </c>
      <c r="K1709">
        <f t="shared" si="54"/>
        <v>0</v>
      </c>
      <c r="L1709">
        <f>IF(+支出入力表!M1710="",0,+支出入力表!M1710)</f>
        <v>0</v>
      </c>
      <c r="M1709">
        <f>IF(支出入力表!S1710="",0,支出入力表!S1710)</f>
        <v>0</v>
      </c>
    </row>
    <row r="1710" spans="2:13" x14ac:dyDescent="0.55000000000000004">
      <c r="B1710" s="163" t="str">
        <f>IF(K1710&gt;0,支出入力表!A1711,"")</f>
        <v/>
      </c>
      <c r="C1710" s="164" t="str">
        <f>IF(K1710&gt;0,支出入力表!C1711,"")</f>
        <v/>
      </c>
      <c r="D1710" s="165" t="str">
        <f>IF(K1710&gt;0,支出入力表!E1711,"")</f>
        <v/>
      </c>
      <c r="E1710" s="165" t="str">
        <f>IF(K1710&gt;0,支出入力表!F1711,"")</f>
        <v/>
      </c>
      <c r="F1710" s="164" t="str">
        <f>IF(K1710&gt;0,VLOOKUP(E1710,支出入力表!F1711:$M$2000,3,FALSE),"")</f>
        <v/>
      </c>
      <c r="G1710" s="164" t="str">
        <f>IF(K1710&gt;0,VLOOKUP(E1710,支出入力表!F1711:$M$2000,4,FALSE),"")</f>
        <v/>
      </c>
      <c r="H1710" s="166" t="str">
        <f>IF(K1710&gt;0,VLOOKUP(E1710,支出入力表!F1711:$M$2000,5,FALSE),"")</f>
        <v/>
      </c>
      <c r="I1710" s="168" t="str">
        <f t="shared" si="53"/>
        <v/>
      </c>
      <c r="K1710">
        <f t="shared" si="54"/>
        <v>0</v>
      </c>
      <c r="L1710">
        <f>IF(+支出入力表!M1711="",0,+支出入力表!M1711)</f>
        <v>0</v>
      </c>
      <c r="M1710">
        <f>IF(支出入力表!S1711="",0,支出入力表!S1711)</f>
        <v>0</v>
      </c>
    </row>
    <row r="1711" spans="2:13" x14ac:dyDescent="0.55000000000000004">
      <c r="B1711" s="163" t="str">
        <f>IF(K1711&gt;0,支出入力表!A1712,"")</f>
        <v/>
      </c>
      <c r="C1711" s="164" t="str">
        <f>IF(K1711&gt;0,支出入力表!C1712,"")</f>
        <v/>
      </c>
      <c r="D1711" s="165" t="str">
        <f>IF(K1711&gt;0,支出入力表!E1712,"")</f>
        <v/>
      </c>
      <c r="E1711" s="165" t="str">
        <f>IF(K1711&gt;0,支出入力表!F1712,"")</f>
        <v/>
      </c>
      <c r="F1711" s="164" t="str">
        <f>IF(K1711&gt;0,VLOOKUP(E1711,支出入力表!F1712:$M$2000,3,FALSE),"")</f>
        <v/>
      </c>
      <c r="G1711" s="164" t="str">
        <f>IF(K1711&gt;0,VLOOKUP(E1711,支出入力表!F1712:$M$2000,4,FALSE),"")</f>
        <v/>
      </c>
      <c r="H1711" s="166" t="str">
        <f>IF(K1711&gt;0,VLOOKUP(E1711,支出入力表!F1712:$M$2000,5,FALSE),"")</f>
        <v/>
      </c>
      <c r="I1711" s="168" t="str">
        <f t="shared" si="53"/>
        <v/>
      </c>
      <c r="K1711">
        <f t="shared" si="54"/>
        <v>0</v>
      </c>
      <c r="L1711">
        <f>IF(+支出入力表!M1712="",0,+支出入力表!M1712)</f>
        <v>0</v>
      </c>
      <c r="M1711">
        <f>IF(支出入力表!S1712="",0,支出入力表!S1712)</f>
        <v>0</v>
      </c>
    </row>
    <row r="1712" spans="2:13" x14ac:dyDescent="0.55000000000000004">
      <c r="B1712" s="163" t="str">
        <f>IF(K1712&gt;0,支出入力表!A1713,"")</f>
        <v/>
      </c>
      <c r="C1712" s="164" t="str">
        <f>IF(K1712&gt;0,支出入力表!C1713,"")</f>
        <v/>
      </c>
      <c r="D1712" s="165" t="str">
        <f>IF(K1712&gt;0,支出入力表!E1713,"")</f>
        <v/>
      </c>
      <c r="E1712" s="165" t="str">
        <f>IF(K1712&gt;0,支出入力表!F1713,"")</f>
        <v/>
      </c>
      <c r="F1712" s="164" t="str">
        <f>IF(K1712&gt;0,VLOOKUP(E1712,支出入力表!F1713:$M$2000,3,FALSE),"")</f>
        <v/>
      </c>
      <c r="G1712" s="164" t="str">
        <f>IF(K1712&gt;0,VLOOKUP(E1712,支出入力表!F1713:$M$2000,4,FALSE),"")</f>
        <v/>
      </c>
      <c r="H1712" s="166" t="str">
        <f>IF(K1712&gt;0,VLOOKUP(E1712,支出入力表!F1713:$M$2000,5,FALSE),"")</f>
        <v/>
      </c>
      <c r="I1712" s="168" t="str">
        <f t="shared" si="53"/>
        <v/>
      </c>
      <c r="K1712">
        <f t="shared" si="54"/>
        <v>0</v>
      </c>
      <c r="L1712">
        <f>IF(+支出入力表!M1713="",0,+支出入力表!M1713)</f>
        <v>0</v>
      </c>
      <c r="M1712">
        <f>IF(支出入力表!S1713="",0,支出入力表!S1713)</f>
        <v>0</v>
      </c>
    </row>
    <row r="1713" spans="2:13" x14ac:dyDescent="0.55000000000000004">
      <c r="B1713" s="163" t="str">
        <f>IF(K1713&gt;0,支出入力表!A1714,"")</f>
        <v/>
      </c>
      <c r="C1713" s="164" t="str">
        <f>IF(K1713&gt;0,支出入力表!C1714,"")</f>
        <v/>
      </c>
      <c r="D1713" s="165" t="str">
        <f>IF(K1713&gt;0,支出入力表!E1714,"")</f>
        <v/>
      </c>
      <c r="E1713" s="165" t="str">
        <f>IF(K1713&gt;0,支出入力表!F1714,"")</f>
        <v/>
      </c>
      <c r="F1713" s="164" t="str">
        <f>IF(K1713&gt;0,VLOOKUP(E1713,支出入力表!F1714:$M$2000,3,FALSE),"")</f>
        <v/>
      </c>
      <c r="G1713" s="164" t="str">
        <f>IF(K1713&gt;0,VLOOKUP(E1713,支出入力表!F1714:$M$2000,4,FALSE),"")</f>
        <v/>
      </c>
      <c r="H1713" s="166" t="str">
        <f>IF(K1713&gt;0,VLOOKUP(E1713,支出入力表!F1714:$M$2000,5,FALSE),"")</f>
        <v/>
      </c>
      <c r="I1713" s="168" t="str">
        <f t="shared" si="53"/>
        <v/>
      </c>
      <c r="K1713">
        <f t="shared" si="54"/>
        <v>0</v>
      </c>
      <c r="L1713">
        <f>IF(+支出入力表!M1714="",0,+支出入力表!M1714)</f>
        <v>0</v>
      </c>
      <c r="M1713">
        <f>IF(支出入力表!S1714="",0,支出入力表!S1714)</f>
        <v>0</v>
      </c>
    </row>
    <row r="1714" spans="2:13" x14ac:dyDescent="0.55000000000000004">
      <c r="B1714" s="163" t="str">
        <f>IF(K1714&gt;0,支出入力表!A1715,"")</f>
        <v/>
      </c>
      <c r="C1714" s="164" t="str">
        <f>IF(K1714&gt;0,支出入力表!C1715,"")</f>
        <v/>
      </c>
      <c r="D1714" s="165" t="str">
        <f>IF(K1714&gt;0,支出入力表!E1715,"")</f>
        <v/>
      </c>
      <c r="E1714" s="165" t="str">
        <f>IF(K1714&gt;0,支出入力表!F1715,"")</f>
        <v/>
      </c>
      <c r="F1714" s="164" t="str">
        <f>IF(K1714&gt;0,VLOOKUP(E1714,支出入力表!F1715:$M$2000,3,FALSE),"")</f>
        <v/>
      </c>
      <c r="G1714" s="164" t="str">
        <f>IF(K1714&gt;0,VLOOKUP(E1714,支出入力表!F1715:$M$2000,4,FALSE),"")</f>
        <v/>
      </c>
      <c r="H1714" s="166" t="str">
        <f>IF(K1714&gt;0,VLOOKUP(E1714,支出入力表!F1715:$M$2000,5,FALSE),"")</f>
        <v/>
      </c>
      <c r="I1714" s="168" t="str">
        <f t="shared" si="53"/>
        <v/>
      </c>
      <c r="K1714">
        <f t="shared" si="54"/>
        <v>0</v>
      </c>
      <c r="L1714">
        <f>IF(+支出入力表!M1715="",0,+支出入力表!M1715)</f>
        <v>0</v>
      </c>
      <c r="M1714">
        <f>IF(支出入力表!S1715="",0,支出入力表!S1715)</f>
        <v>0</v>
      </c>
    </row>
    <row r="1715" spans="2:13" x14ac:dyDescent="0.55000000000000004">
      <c r="B1715" s="163" t="str">
        <f>IF(K1715&gt;0,支出入力表!A1716,"")</f>
        <v/>
      </c>
      <c r="C1715" s="164" t="str">
        <f>IF(K1715&gt;0,支出入力表!C1716,"")</f>
        <v/>
      </c>
      <c r="D1715" s="165" t="str">
        <f>IF(K1715&gt;0,支出入力表!E1716,"")</f>
        <v/>
      </c>
      <c r="E1715" s="165" t="str">
        <f>IF(K1715&gt;0,支出入力表!F1716,"")</f>
        <v/>
      </c>
      <c r="F1715" s="164" t="str">
        <f>IF(K1715&gt;0,VLOOKUP(E1715,支出入力表!F1716:$M$2000,3,FALSE),"")</f>
        <v/>
      </c>
      <c r="G1715" s="164" t="str">
        <f>IF(K1715&gt;0,VLOOKUP(E1715,支出入力表!F1716:$M$2000,4,FALSE),"")</f>
        <v/>
      </c>
      <c r="H1715" s="166" t="str">
        <f>IF(K1715&gt;0,VLOOKUP(E1715,支出入力表!F1716:$M$2000,5,FALSE),"")</f>
        <v/>
      </c>
      <c r="I1715" s="168" t="str">
        <f t="shared" si="53"/>
        <v/>
      </c>
      <c r="K1715">
        <f t="shared" si="54"/>
        <v>0</v>
      </c>
      <c r="L1715">
        <f>IF(+支出入力表!M1716="",0,+支出入力表!M1716)</f>
        <v>0</v>
      </c>
      <c r="M1715">
        <f>IF(支出入力表!S1716="",0,支出入力表!S1716)</f>
        <v>0</v>
      </c>
    </row>
    <row r="1716" spans="2:13" x14ac:dyDescent="0.55000000000000004">
      <c r="B1716" s="163" t="str">
        <f>IF(K1716&gt;0,支出入力表!A1717,"")</f>
        <v/>
      </c>
      <c r="C1716" s="164" t="str">
        <f>IF(K1716&gt;0,支出入力表!C1717,"")</f>
        <v/>
      </c>
      <c r="D1716" s="165" t="str">
        <f>IF(K1716&gt;0,支出入力表!E1717,"")</f>
        <v/>
      </c>
      <c r="E1716" s="165" t="str">
        <f>IF(K1716&gt;0,支出入力表!F1717,"")</f>
        <v/>
      </c>
      <c r="F1716" s="164" t="str">
        <f>IF(K1716&gt;0,VLOOKUP(E1716,支出入力表!F1717:$M$2000,3,FALSE),"")</f>
        <v/>
      </c>
      <c r="G1716" s="164" t="str">
        <f>IF(K1716&gt;0,VLOOKUP(E1716,支出入力表!F1717:$M$2000,4,FALSE),"")</f>
        <v/>
      </c>
      <c r="H1716" s="166" t="str">
        <f>IF(K1716&gt;0,VLOOKUP(E1716,支出入力表!F1717:$M$2000,5,FALSE),"")</f>
        <v/>
      </c>
      <c r="I1716" s="168" t="str">
        <f t="shared" si="53"/>
        <v/>
      </c>
      <c r="K1716">
        <f t="shared" si="54"/>
        <v>0</v>
      </c>
      <c r="L1716">
        <f>IF(+支出入力表!M1717="",0,+支出入力表!M1717)</f>
        <v>0</v>
      </c>
      <c r="M1716">
        <f>IF(支出入力表!S1717="",0,支出入力表!S1717)</f>
        <v>0</v>
      </c>
    </row>
    <row r="1717" spans="2:13" x14ac:dyDescent="0.55000000000000004">
      <c r="B1717" s="163" t="str">
        <f>IF(K1717&gt;0,支出入力表!A1718,"")</f>
        <v/>
      </c>
      <c r="C1717" s="164" t="str">
        <f>IF(K1717&gt;0,支出入力表!C1718,"")</f>
        <v/>
      </c>
      <c r="D1717" s="165" t="str">
        <f>IF(K1717&gt;0,支出入力表!E1718,"")</f>
        <v/>
      </c>
      <c r="E1717" s="165" t="str">
        <f>IF(K1717&gt;0,支出入力表!F1718,"")</f>
        <v/>
      </c>
      <c r="F1717" s="164" t="str">
        <f>IF(K1717&gt;0,VLOOKUP(E1717,支出入力表!F1718:$M$2000,3,FALSE),"")</f>
        <v/>
      </c>
      <c r="G1717" s="164" t="str">
        <f>IF(K1717&gt;0,VLOOKUP(E1717,支出入力表!F1718:$M$2000,4,FALSE),"")</f>
        <v/>
      </c>
      <c r="H1717" s="166" t="str">
        <f>IF(K1717&gt;0,VLOOKUP(E1717,支出入力表!F1718:$M$2000,5,FALSE),"")</f>
        <v/>
      </c>
      <c r="I1717" s="168" t="str">
        <f t="shared" si="53"/>
        <v/>
      </c>
      <c r="K1717">
        <f t="shared" si="54"/>
        <v>0</v>
      </c>
      <c r="L1717">
        <f>IF(+支出入力表!M1718="",0,+支出入力表!M1718)</f>
        <v>0</v>
      </c>
      <c r="M1717">
        <f>IF(支出入力表!S1718="",0,支出入力表!S1718)</f>
        <v>0</v>
      </c>
    </row>
    <row r="1718" spans="2:13" x14ac:dyDescent="0.55000000000000004">
      <c r="B1718" s="163" t="str">
        <f>IF(K1718&gt;0,支出入力表!A1719,"")</f>
        <v/>
      </c>
      <c r="C1718" s="164" t="str">
        <f>IF(K1718&gt;0,支出入力表!C1719,"")</f>
        <v/>
      </c>
      <c r="D1718" s="165" t="str">
        <f>IF(K1718&gt;0,支出入力表!E1719,"")</f>
        <v/>
      </c>
      <c r="E1718" s="165" t="str">
        <f>IF(K1718&gt;0,支出入力表!F1719,"")</f>
        <v/>
      </c>
      <c r="F1718" s="164" t="str">
        <f>IF(K1718&gt;0,VLOOKUP(E1718,支出入力表!F1719:$M$2000,3,FALSE),"")</f>
        <v/>
      </c>
      <c r="G1718" s="164" t="str">
        <f>IF(K1718&gt;0,VLOOKUP(E1718,支出入力表!F1719:$M$2000,4,FALSE),"")</f>
        <v/>
      </c>
      <c r="H1718" s="166" t="str">
        <f>IF(K1718&gt;0,VLOOKUP(E1718,支出入力表!F1719:$M$2000,5,FALSE),"")</f>
        <v/>
      </c>
      <c r="I1718" s="168" t="str">
        <f t="shared" si="53"/>
        <v/>
      </c>
      <c r="K1718">
        <f t="shared" si="54"/>
        <v>0</v>
      </c>
      <c r="L1718">
        <f>IF(+支出入力表!M1719="",0,+支出入力表!M1719)</f>
        <v>0</v>
      </c>
      <c r="M1718">
        <f>IF(支出入力表!S1719="",0,支出入力表!S1719)</f>
        <v>0</v>
      </c>
    </row>
    <row r="1719" spans="2:13" x14ac:dyDescent="0.55000000000000004">
      <c r="B1719" s="163" t="str">
        <f>IF(K1719&gt;0,支出入力表!A1720,"")</f>
        <v/>
      </c>
      <c r="C1719" s="164" t="str">
        <f>IF(K1719&gt;0,支出入力表!C1720,"")</f>
        <v/>
      </c>
      <c r="D1719" s="165" t="str">
        <f>IF(K1719&gt;0,支出入力表!E1720,"")</f>
        <v/>
      </c>
      <c r="E1719" s="165" t="str">
        <f>IF(K1719&gt;0,支出入力表!F1720,"")</f>
        <v/>
      </c>
      <c r="F1719" s="164" t="str">
        <f>IF(K1719&gt;0,VLOOKUP(E1719,支出入力表!F1720:$M$2000,3,FALSE),"")</f>
        <v/>
      </c>
      <c r="G1719" s="164" t="str">
        <f>IF(K1719&gt;0,VLOOKUP(E1719,支出入力表!F1720:$M$2000,4,FALSE),"")</f>
        <v/>
      </c>
      <c r="H1719" s="166" t="str">
        <f>IF(K1719&gt;0,VLOOKUP(E1719,支出入力表!F1720:$M$2000,5,FALSE),"")</f>
        <v/>
      </c>
      <c r="I1719" s="168" t="str">
        <f t="shared" si="53"/>
        <v/>
      </c>
      <c r="K1719">
        <f t="shared" si="54"/>
        <v>0</v>
      </c>
      <c r="L1719">
        <f>IF(+支出入力表!M1720="",0,+支出入力表!M1720)</f>
        <v>0</v>
      </c>
      <c r="M1719">
        <f>IF(支出入力表!S1720="",0,支出入力表!S1720)</f>
        <v>0</v>
      </c>
    </row>
    <row r="1720" spans="2:13" x14ac:dyDescent="0.55000000000000004">
      <c r="B1720" s="163" t="str">
        <f>IF(K1720&gt;0,支出入力表!A1721,"")</f>
        <v/>
      </c>
      <c r="C1720" s="164" t="str">
        <f>IF(K1720&gt;0,支出入力表!C1721,"")</f>
        <v/>
      </c>
      <c r="D1720" s="165" t="str">
        <f>IF(K1720&gt;0,支出入力表!E1721,"")</f>
        <v/>
      </c>
      <c r="E1720" s="165" t="str">
        <f>IF(K1720&gt;0,支出入力表!F1721,"")</f>
        <v/>
      </c>
      <c r="F1720" s="164" t="str">
        <f>IF(K1720&gt;0,VLOOKUP(E1720,支出入力表!F1721:$M$2000,3,FALSE),"")</f>
        <v/>
      </c>
      <c r="G1720" s="164" t="str">
        <f>IF(K1720&gt;0,VLOOKUP(E1720,支出入力表!F1721:$M$2000,4,FALSE),"")</f>
        <v/>
      </c>
      <c r="H1720" s="166" t="str">
        <f>IF(K1720&gt;0,VLOOKUP(E1720,支出入力表!F1721:$M$2000,5,FALSE),"")</f>
        <v/>
      </c>
      <c r="I1720" s="168" t="str">
        <f t="shared" si="53"/>
        <v/>
      </c>
      <c r="K1720">
        <f t="shared" si="54"/>
        <v>0</v>
      </c>
      <c r="L1720">
        <f>IF(+支出入力表!M1721="",0,+支出入力表!M1721)</f>
        <v>0</v>
      </c>
      <c r="M1720">
        <f>IF(支出入力表!S1721="",0,支出入力表!S1721)</f>
        <v>0</v>
      </c>
    </row>
    <row r="1721" spans="2:13" x14ac:dyDescent="0.55000000000000004">
      <c r="B1721" s="163" t="str">
        <f>IF(K1721&gt;0,支出入力表!A1722,"")</f>
        <v/>
      </c>
      <c r="C1721" s="164" t="str">
        <f>IF(K1721&gt;0,支出入力表!C1722,"")</f>
        <v/>
      </c>
      <c r="D1721" s="165" t="str">
        <f>IF(K1721&gt;0,支出入力表!E1722,"")</f>
        <v/>
      </c>
      <c r="E1721" s="165" t="str">
        <f>IF(K1721&gt;0,支出入力表!F1722,"")</f>
        <v/>
      </c>
      <c r="F1721" s="164" t="str">
        <f>IF(K1721&gt;0,VLOOKUP(E1721,支出入力表!F1722:$M$2000,3,FALSE),"")</f>
        <v/>
      </c>
      <c r="G1721" s="164" t="str">
        <f>IF(K1721&gt;0,VLOOKUP(E1721,支出入力表!F1722:$M$2000,4,FALSE),"")</f>
        <v/>
      </c>
      <c r="H1721" s="166" t="str">
        <f>IF(K1721&gt;0,VLOOKUP(E1721,支出入力表!F1722:$M$2000,5,FALSE),"")</f>
        <v/>
      </c>
      <c r="I1721" s="168" t="str">
        <f t="shared" si="53"/>
        <v/>
      </c>
      <c r="K1721">
        <f t="shared" si="54"/>
        <v>0</v>
      </c>
      <c r="L1721">
        <f>IF(+支出入力表!M1722="",0,+支出入力表!M1722)</f>
        <v>0</v>
      </c>
      <c r="M1721">
        <f>IF(支出入力表!S1722="",0,支出入力表!S1722)</f>
        <v>0</v>
      </c>
    </row>
    <row r="1722" spans="2:13" x14ac:dyDescent="0.55000000000000004">
      <c r="B1722" s="163" t="str">
        <f>IF(K1722&gt;0,支出入力表!A1723,"")</f>
        <v/>
      </c>
      <c r="C1722" s="164" t="str">
        <f>IF(K1722&gt;0,支出入力表!C1723,"")</f>
        <v/>
      </c>
      <c r="D1722" s="165" t="str">
        <f>IF(K1722&gt;0,支出入力表!E1723,"")</f>
        <v/>
      </c>
      <c r="E1722" s="165" t="str">
        <f>IF(K1722&gt;0,支出入力表!F1723,"")</f>
        <v/>
      </c>
      <c r="F1722" s="164" t="str">
        <f>IF(K1722&gt;0,VLOOKUP(E1722,支出入力表!F1723:$M$2000,3,FALSE),"")</f>
        <v/>
      </c>
      <c r="G1722" s="164" t="str">
        <f>IF(K1722&gt;0,VLOOKUP(E1722,支出入力表!F1723:$M$2000,4,FALSE),"")</f>
        <v/>
      </c>
      <c r="H1722" s="166" t="str">
        <f>IF(K1722&gt;0,VLOOKUP(E1722,支出入力表!F1723:$M$2000,5,FALSE),"")</f>
        <v/>
      </c>
      <c r="I1722" s="168" t="str">
        <f t="shared" si="53"/>
        <v/>
      </c>
      <c r="K1722">
        <f t="shared" si="54"/>
        <v>0</v>
      </c>
      <c r="L1722">
        <f>IF(+支出入力表!M1723="",0,+支出入力表!M1723)</f>
        <v>0</v>
      </c>
      <c r="M1722">
        <f>IF(支出入力表!S1723="",0,支出入力表!S1723)</f>
        <v>0</v>
      </c>
    </row>
    <row r="1723" spans="2:13" x14ac:dyDescent="0.55000000000000004">
      <c r="B1723" s="163" t="str">
        <f>IF(K1723&gt;0,支出入力表!A1724,"")</f>
        <v/>
      </c>
      <c r="C1723" s="164" t="str">
        <f>IF(K1723&gt;0,支出入力表!C1724,"")</f>
        <v/>
      </c>
      <c r="D1723" s="165" t="str">
        <f>IF(K1723&gt;0,支出入力表!E1724,"")</f>
        <v/>
      </c>
      <c r="E1723" s="165" t="str">
        <f>IF(K1723&gt;0,支出入力表!F1724,"")</f>
        <v/>
      </c>
      <c r="F1723" s="164" t="str">
        <f>IF(K1723&gt;0,VLOOKUP(E1723,支出入力表!F1724:$M$2000,3,FALSE),"")</f>
        <v/>
      </c>
      <c r="G1723" s="164" t="str">
        <f>IF(K1723&gt;0,VLOOKUP(E1723,支出入力表!F1724:$M$2000,4,FALSE),"")</f>
        <v/>
      </c>
      <c r="H1723" s="166" t="str">
        <f>IF(K1723&gt;0,VLOOKUP(E1723,支出入力表!F1724:$M$2000,5,FALSE),"")</f>
        <v/>
      </c>
      <c r="I1723" s="168" t="str">
        <f t="shared" si="53"/>
        <v/>
      </c>
      <c r="K1723">
        <f t="shared" si="54"/>
        <v>0</v>
      </c>
      <c r="L1723">
        <f>IF(+支出入力表!M1724="",0,+支出入力表!M1724)</f>
        <v>0</v>
      </c>
      <c r="M1723">
        <f>IF(支出入力表!S1724="",0,支出入力表!S1724)</f>
        <v>0</v>
      </c>
    </row>
    <row r="1724" spans="2:13" x14ac:dyDescent="0.55000000000000004">
      <c r="B1724" s="163" t="str">
        <f>IF(K1724&gt;0,支出入力表!A1725,"")</f>
        <v/>
      </c>
      <c r="C1724" s="164" t="str">
        <f>IF(K1724&gt;0,支出入力表!C1725,"")</f>
        <v/>
      </c>
      <c r="D1724" s="165" t="str">
        <f>IF(K1724&gt;0,支出入力表!E1725,"")</f>
        <v/>
      </c>
      <c r="E1724" s="165" t="str">
        <f>IF(K1724&gt;0,支出入力表!F1725,"")</f>
        <v/>
      </c>
      <c r="F1724" s="164" t="str">
        <f>IF(K1724&gt;0,VLOOKUP(E1724,支出入力表!F1725:$M$2000,3,FALSE),"")</f>
        <v/>
      </c>
      <c r="G1724" s="164" t="str">
        <f>IF(K1724&gt;0,VLOOKUP(E1724,支出入力表!F1725:$M$2000,4,FALSE),"")</f>
        <v/>
      </c>
      <c r="H1724" s="166" t="str">
        <f>IF(K1724&gt;0,VLOOKUP(E1724,支出入力表!F1725:$M$2000,5,FALSE),"")</f>
        <v/>
      </c>
      <c r="I1724" s="168" t="str">
        <f t="shared" si="53"/>
        <v/>
      </c>
      <c r="K1724">
        <f t="shared" si="54"/>
        <v>0</v>
      </c>
      <c r="L1724">
        <f>IF(+支出入力表!M1725="",0,+支出入力表!M1725)</f>
        <v>0</v>
      </c>
      <c r="M1724">
        <f>IF(支出入力表!S1725="",0,支出入力表!S1725)</f>
        <v>0</v>
      </c>
    </row>
    <row r="1725" spans="2:13" x14ac:dyDescent="0.55000000000000004">
      <c r="B1725" s="163" t="str">
        <f>IF(K1725&gt;0,支出入力表!A1726,"")</f>
        <v/>
      </c>
      <c r="C1725" s="164" t="str">
        <f>IF(K1725&gt;0,支出入力表!C1726,"")</f>
        <v/>
      </c>
      <c r="D1725" s="165" t="str">
        <f>IF(K1725&gt;0,支出入力表!E1726,"")</f>
        <v/>
      </c>
      <c r="E1725" s="165" t="str">
        <f>IF(K1725&gt;0,支出入力表!F1726,"")</f>
        <v/>
      </c>
      <c r="F1725" s="164" t="str">
        <f>IF(K1725&gt;0,VLOOKUP(E1725,支出入力表!F1726:$M$2000,3,FALSE),"")</f>
        <v/>
      </c>
      <c r="G1725" s="164" t="str">
        <f>IF(K1725&gt;0,VLOOKUP(E1725,支出入力表!F1726:$M$2000,4,FALSE),"")</f>
        <v/>
      </c>
      <c r="H1725" s="166" t="str">
        <f>IF(K1725&gt;0,VLOOKUP(E1725,支出入力表!F1726:$M$2000,5,FALSE),"")</f>
        <v/>
      </c>
      <c r="I1725" s="168" t="str">
        <f t="shared" si="53"/>
        <v/>
      </c>
      <c r="K1725">
        <f t="shared" si="54"/>
        <v>0</v>
      </c>
      <c r="L1725">
        <f>IF(+支出入力表!M1726="",0,+支出入力表!M1726)</f>
        <v>0</v>
      </c>
      <c r="M1725">
        <f>IF(支出入力表!S1726="",0,支出入力表!S1726)</f>
        <v>0</v>
      </c>
    </row>
    <row r="1726" spans="2:13" x14ac:dyDescent="0.55000000000000004">
      <c r="B1726" s="163" t="str">
        <f>IF(K1726&gt;0,支出入力表!A1727,"")</f>
        <v/>
      </c>
      <c r="C1726" s="164" t="str">
        <f>IF(K1726&gt;0,支出入力表!C1727,"")</f>
        <v/>
      </c>
      <c r="D1726" s="165" t="str">
        <f>IF(K1726&gt;0,支出入力表!E1727,"")</f>
        <v/>
      </c>
      <c r="E1726" s="165" t="str">
        <f>IF(K1726&gt;0,支出入力表!F1727,"")</f>
        <v/>
      </c>
      <c r="F1726" s="164" t="str">
        <f>IF(K1726&gt;0,VLOOKUP(E1726,支出入力表!F1727:$M$2000,3,FALSE),"")</f>
        <v/>
      </c>
      <c r="G1726" s="164" t="str">
        <f>IF(K1726&gt;0,VLOOKUP(E1726,支出入力表!F1727:$M$2000,4,FALSE),"")</f>
        <v/>
      </c>
      <c r="H1726" s="166" t="str">
        <f>IF(K1726&gt;0,VLOOKUP(E1726,支出入力表!F1727:$M$2000,5,FALSE),"")</f>
        <v/>
      </c>
      <c r="I1726" s="168" t="str">
        <f t="shared" si="53"/>
        <v/>
      </c>
      <c r="K1726">
        <f t="shared" si="54"/>
        <v>0</v>
      </c>
      <c r="L1726">
        <f>IF(+支出入力表!M1727="",0,+支出入力表!M1727)</f>
        <v>0</v>
      </c>
      <c r="M1726">
        <f>IF(支出入力表!S1727="",0,支出入力表!S1727)</f>
        <v>0</v>
      </c>
    </row>
    <row r="1727" spans="2:13" x14ac:dyDescent="0.55000000000000004">
      <c r="B1727" s="163" t="str">
        <f>IF(K1727&gt;0,支出入力表!A1728,"")</f>
        <v/>
      </c>
      <c r="C1727" s="164" t="str">
        <f>IF(K1727&gt;0,支出入力表!C1728,"")</f>
        <v/>
      </c>
      <c r="D1727" s="165" t="str">
        <f>IF(K1727&gt;0,支出入力表!E1728,"")</f>
        <v/>
      </c>
      <c r="E1727" s="165" t="str">
        <f>IF(K1727&gt;0,支出入力表!F1728,"")</f>
        <v/>
      </c>
      <c r="F1727" s="164" t="str">
        <f>IF(K1727&gt;0,VLOOKUP(E1727,支出入力表!F1728:$M$2000,3,FALSE),"")</f>
        <v/>
      </c>
      <c r="G1727" s="164" t="str">
        <f>IF(K1727&gt;0,VLOOKUP(E1727,支出入力表!F1728:$M$2000,4,FALSE),"")</f>
        <v/>
      </c>
      <c r="H1727" s="166" t="str">
        <f>IF(K1727&gt;0,VLOOKUP(E1727,支出入力表!F1728:$M$2000,5,FALSE),"")</f>
        <v/>
      </c>
      <c r="I1727" s="168" t="str">
        <f t="shared" si="53"/>
        <v/>
      </c>
      <c r="K1727">
        <f t="shared" si="54"/>
        <v>0</v>
      </c>
      <c r="L1727">
        <f>IF(+支出入力表!M1728="",0,+支出入力表!M1728)</f>
        <v>0</v>
      </c>
      <c r="M1727">
        <f>IF(支出入力表!S1728="",0,支出入力表!S1728)</f>
        <v>0</v>
      </c>
    </row>
    <row r="1728" spans="2:13" x14ac:dyDescent="0.55000000000000004">
      <c r="B1728" s="163" t="str">
        <f>IF(K1728&gt;0,支出入力表!A1729,"")</f>
        <v/>
      </c>
      <c r="C1728" s="164" t="str">
        <f>IF(K1728&gt;0,支出入力表!C1729,"")</f>
        <v/>
      </c>
      <c r="D1728" s="165" t="str">
        <f>IF(K1728&gt;0,支出入力表!E1729,"")</f>
        <v/>
      </c>
      <c r="E1728" s="165" t="str">
        <f>IF(K1728&gt;0,支出入力表!F1729,"")</f>
        <v/>
      </c>
      <c r="F1728" s="164" t="str">
        <f>IF(K1728&gt;0,VLOOKUP(E1728,支出入力表!F1729:$M$2000,3,FALSE),"")</f>
        <v/>
      </c>
      <c r="G1728" s="164" t="str">
        <f>IF(K1728&gt;0,VLOOKUP(E1728,支出入力表!F1729:$M$2000,4,FALSE),"")</f>
        <v/>
      </c>
      <c r="H1728" s="166" t="str">
        <f>IF(K1728&gt;0,VLOOKUP(E1728,支出入力表!F1729:$M$2000,5,FALSE),"")</f>
        <v/>
      </c>
      <c r="I1728" s="168" t="str">
        <f t="shared" si="53"/>
        <v/>
      </c>
      <c r="K1728">
        <f t="shared" si="54"/>
        <v>0</v>
      </c>
      <c r="L1728">
        <f>IF(+支出入力表!M1729="",0,+支出入力表!M1729)</f>
        <v>0</v>
      </c>
      <c r="M1728">
        <f>IF(支出入力表!S1729="",0,支出入力表!S1729)</f>
        <v>0</v>
      </c>
    </row>
    <row r="1729" spans="2:13" x14ac:dyDescent="0.55000000000000004">
      <c r="B1729" s="163" t="str">
        <f>IF(K1729&gt;0,支出入力表!A1730,"")</f>
        <v/>
      </c>
      <c r="C1729" s="164" t="str">
        <f>IF(K1729&gt;0,支出入力表!C1730,"")</f>
        <v/>
      </c>
      <c r="D1729" s="165" t="str">
        <f>IF(K1729&gt;0,支出入力表!E1730,"")</f>
        <v/>
      </c>
      <c r="E1729" s="165" t="str">
        <f>IF(K1729&gt;0,支出入力表!F1730,"")</f>
        <v/>
      </c>
      <c r="F1729" s="164" t="str">
        <f>IF(K1729&gt;0,VLOOKUP(E1729,支出入力表!F1730:$M$2000,3,FALSE),"")</f>
        <v/>
      </c>
      <c r="G1729" s="164" t="str">
        <f>IF(K1729&gt;0,VLOOKUP(E1729,支出入力表!F1730:$M$2000,4,FALSE),"")</f>
        <v/>
      </c>
      <c r="H1729" s="166" t="str">
        <f>IF(K1729&gt;0,VLOOKUP(E1729,支出入力表!F1730:$M$2000,5,FALSE),"")</f>
        <v/>
      </c>
      <c r="I1729" s="168" t="str">
        <f t="shared" si="53"/>
        <v/>
      </c>
      <c r="K1729">
        <f t="shared" si="54"/>
        <v>0</v>
      </c>
      <c r="L1729">
        <f>IF(+支出入力表!M1730="",0,+支出入力表!M1730)</f>
        <v>0</v>
      </c>
      <c r="M1729">
        <f>IF(支出入力表!S1730="",0,支出入力表!S1730)</f>
        <v>0</v>
      </c>
    </row>
    <row r="1730" spans="2:13" x14ac:dyDescent="0.55000000000000004">
      <c r="B1730" s="163" t="str">
        <f>IF(K1730&gt;0,支出入力表!A1731,"")</f>
        <v/>
      </c>
      <c r="C1730" s="164" t="str">
        <f>IF(K1730&gt;0,支出入力表!C1731,"")</f>
        <v/>
      </c>
      <c r="D1730" s="165" t="str">
        <f>IF(K1730&gt;0,支出入力表!E1731,"")</f>
        <v/>
      </c>
      <c r="E1730" s="165" t="str">
        <f>IF(K1730&gt;0,支出入力表!F1731,"")</f>
        <v/>
      </c>
      <c r="F1730" s="164" t="str">
        <f>IF(K1730&gt;0,VLOOKUP(E1730,支出入力表!F1731:$M$2000,3,FALSE),"")</f>
        <v/>
      </c>
      <c r="G1730" s="164" t="str">
        <f>IF(K1730&gt;0,VLOOKUP(E1730,支出入力表!F1731:$M$2000,4,FALSE),"")</f>
        <v/>
      </c>
      <c r="H1730" s="166" t="str">
        <f>IF(K1730&gt;0,VLOOKUP(E1730,支出入力表!F1731:$M$2000,5,FALSE),"")</f>
        <v/>
      </c>
      <c r="I1730" s="168" t="str">
        <f t="shared" si="53"/>
        <v/>
      </c>
      <c r="K1730">
        <f t="shared" si="54"/>
        <v>0</v>
      </c>
      <c r="L1730">
        <f>IF(+支出入力表!M1731="",0,+支出入力表!M1731)</f>
        <v>0</v>
      </c>
      <c r="M1730">
        <f>IF(支出入力表!S1731="",0,支出入力表!S1731)</f>
        <v>0</v>
      </c>
    </row>
    <row r="1731" spans="2:13" x14ac:dyDescent="0.55000000000000004">
      <c r="B1731" s="163" t="str">
        <f>IF(K1731&gt;0,支出入力表!A1732,"")</f>
        <v/>
      </c>
      <c r="C1731" s="164" t="str">
        <f>IF(K1731&gt;0,支出入力表!C1732,"")</f>
        <v/>
      </c>
      <c r="D1731" s="165" t="str">
        <f>IF(K1731&gt;0,支出入力表!E1732,"")</f>
        <v/>
      </c>
      <c r="E1731" s="165" t="str">
        <f>IF(K1731&gt;0,支出入力表!F1732,"")</f>
        <v/>
      </c>
      <c r="F1731" s="164" t="str">
        <f>IF(K1731&gt;0,VLOOKUP(E1731,支出入力表!F1732:$M$2000,3,FALSE),"")</f>
        <v/>
      </c>
      <c r="G1731" s="164" t="str">
        <f>IF(K1731&gt;0,VLOOKUP(E1731,支出入力表!F1732:$M$2000,4,FALSE),"")</f>
        <v/>
      </c>
      <c r="H1731" s="166" t="str">
        <f>IF(K1731&gt;0,VLOOKUP(E1731,支出入力表!F1732:$M$2000,5,FALSE),"")</f>
        <v/>
      </c>
      <c r="I1731" s="168" t="str">
        <f t="shared" si="53"/>
        <v/>
      </c>
      <c r="K1731">
        <f t="shared" si="54"/>
        <v>0</v>
      </c>
      <c r="L1731">
        <f>IF(+支出入力表!M1732="",0,+支出入力表!M1732)</f>
        <v>0</v>
      </c>
      <c r="M1731">
        <f>IF(支出入力表!S1732="",0,支出入力表!S1732)</f>
        <v>0</v>
      </c>
    </row>
    <row r="1732" spans="2:13" x14ac:dyDescent="0.55000000000000004">
      <c r="B1732" s="163" t="str">
        <f>IF(K1732&gt;0,支出入力表!A1733,"")</f>
        <v/>
      </c>
      <c r="C1732" s="164" t="str">
        <f>IF(K1732&gt;0,支出入力表!C1733,"")</f>
        <v/>
      </c>
      <c r="D1732" s="165" t="str">
        <f>IF(K1732&gt;0,支出入力表!E1733,"")</f>
        <v/>
      </c>
      <c r="E1732" s="165" t="str">
        <f>IF(K1732&gt;0,支出入力表!F1733,"")</f>
        <v/>
      </c>
      <c r="F1732" s="164" t="str">
        <f>IF(K1732&gt;0,VLOOKUP(E1732,支出入力表!F1733:$M$2000,3,FALSE),"")</f>
        <v/>
      </c>
      <c r="G1732" s="164" t="str">
        <f>IF(K1732&gt;0,VLOOKUP(E1732,支出入力表!F1733:$M$2000,4,FALSE),"")</f>
        <v/>
      </c>
      <c r="H1732" s="166" t="str">
        <f>IF(K1732&gt;0,VLOOKUP(E1732,支出入力表!F1733:$M$2000,5,FALSE),"")</f>
        <v/>
      </c>
      <c r="I1732" s="168" t="str">
        <f t="shared" si="53"/>
        <v/>
      </c>
      <c r="K1732">
        <f t="shared" si="54"/>
        <v>0</v>
      </c>
      <c r="L1732">
        <f>IF(+支出入力表!M1733="",0,+支出入力表!M1733)</f>
        <v>0</v>
      </c>
      <c r="M1732">
        <f>IF(支出入力表!S1733="",0,支出入力表!S1733)</f>
        <v>0</v>
      </c>
    </row>
    <row r="1733" spans="2:13" x14ac:dyDescent="0.55000000000000004">
      <c r="B1733" s="163" t="str">
        <f>IF(K1733&gt;0,支出入力表!A1734,"")</f>
        <v/>
      </c>
      <c r="C1733" s="164" t="str">
        <f>IF(K1733&gt;0,支出入力表!C1734,"")</f>
        <v/>
      </c>
      <c r="D1733" s="165" t="str">
        <f>IF(K1733&gt;0,支出入力表!E1734,"")</f>
        <v/>
      </c>
      <c r="E1733" s="165" t="str">
        <f>IF(K1733&gt;0,支出入力表!F1734,"")</f>
        <v/>
      </c>
      <c r="F1733" s="164" t="str">
        <f>IF(K1733&gt;0,VLOOKUP(E1733,支出入力表!F1734:$M$2000,3,FALSE),"")</f>
        <v/>
      </c>
      <c r="G1733" s="164" t="str">
        <f>IF(K1733&gt;0,VLOOKUP(E1733,支出入力表!F1734:$M$2000,4,FALSE),"")</f>
        <v/>
      </c>
      <c r="H1733" s="166" t="str">
        <f>IF(K1733&gt;0,VLOOKUP(E1733,支出入力表!F1734:$M$2000,5,FALSE),"")</f>
        <v/>
      </c>
      <c r="I1733" s="168" t="str">
        <f t="shared" si="53"/>
        <v/>
      </c>
      <c r="K1733">
        <f t="shared" si="54"/>
        <v>0</v>
      </c>
      <c r="L1733">
        <f>IF(+支出入力表!M1734="",0,+支出入力表!M1734)</f>
        <v>0</v>
      </c>
      <c r="M1733">
        <f>IF(支出入力表!S1734="",0,支出入力表!S1734)</f>
        <v>0</v>
      </c>
    </row>
    <row r="1734" spans="2:13" x14ac:dyDescent="0.55000000000000004">
      <c r="B1734" s="163" t="str">
        <f>IF(K1734&gt;0,支出入力表!A1735,"")</f>
        <v/>
      </c>
      <c r="C1734" s="164" t="str">
        <f>IF(K1734&gt;0,支出入力表!C1735,"")</f>
        <v/>
      </c>
      <c r="D1734" s="165" t="str">
        <f>IF(K1734&gt;0,支出入力表!E1735,"")</f>
        <v/>
      </c>
      <c r="E1734" s="165" t="str">
        <f>IF(K1734&gt;0,支出入力表!F1735,"")</f>
        <v/>
      </c>
      <c r="F1734" s="164" t="str">
        <f>IF(K1734&gt;0,VLOOKUP(E1734,支出入力表!F1735:$M$2000,3,FALSE),"")</f>
        <v/>
      </c>
      <c r="G1734" s="164" t="str">
        <f>IF(K1734&gt;0,VLOOKUP(E1734,支出入力表!F1735:$M$2000,4,FALSE),"")</f>
        <v/>
      </c>
      <c r="H1734" s="166" t="str">
        <f>IF(K1734&gt;0,VLOOKUP(E1734,支出入力表!F1735:$M$2000,5,FALSE),"")</f>
        <v/>
      </c>
      <c r="I1734" s="168" t="str">
        <f t="shared" ref="I1734:I1797" si="55">IF(K1734&gt;0,K1734,"")</f>
        <v/>
      </c>
      <c r="K1734">
        <f t="shared" ref="K1734:K1797" si="56">+L1734+M1734</f>
        <v>0</v>
      </c>
      <c r="L1734">
        <f>IF(+支出入力表!M1735="",0,+支出入力表!M1735)</f>
        <v>0</v>
      </c>
      <c r="M1734">
        <f>IF(支出入力表!S1735="",0,支出入力表!S1735)</f>
        <v>0</v>
      </c>
    </row>
    <row r="1735" spans="2:13" x14ac:dyDescent="0.55000000000000004">
      <c r="B1735" s="163" t="str">
        <f>IF(K1735&gt;0,支出入力表!A1736,"")</f>
        <v/>
      </c>
      <c r="C1735" s="164" t="str">
        <f>IF(K1735&gt;0,支出入力表!C1736,"")</f>
        <v/>
      </c>
      <c r="D1735" s="165" t="str">
        <f>IF(K1735&gt;0,支出入力表!E1736,"")</f>
        <v/>
      </c>
      <c r="E1735" s="165" t="str">
        <f>IF(K1735&gt;0,支出入力表!F1736,"")</f>
        <v/>
      </c>
      <c r="F1735" s="164" t="str">
        <f>IF(K1735&gt;0,VLOOKUP(E1735,支出入力表!F1736:$M$2000,3,FALSE),"")</f>
        <v/>
      </c>
      <c r="G1735" s="164" t="str">
        <f>IF(K1735&gt;0,VLOOKUP(E1735,支出入力表!F1736:$M$2000,4,FALSE),"")</f>
        <v/>
      </c>
      <c r="H1735" s="166" t="str">
        <f>IF(K1735&gt;0,VLOOKUP(E1735,支出入力表!F1736:$M$2000,5,FALSE),"")</f>
        <v/>
      </c>
      <c r="I1735" s="168" t="str">
        <f t="shared" si="55"/>
        <v/>
      </c>
      <c r="K1735">
        <f t="shared" si="56"/>
        <v>0</v>
      </c>
      <c r="L1735">
        <f>IF(+支出入力表!M1736="",0,+支出入力表!M1736)</f>
        <v>0</v>
      </c>
      <c r="M1735">
        <f>IF(支出入力表!S1736="",0,支出入力表!S1736)</f>
        <v>0</v>
      </c>
    </row>
    <row r="1736" spans="2:13" x14ac:dyDescent="0.55000000000000004">
      <c r="B1736" s="163" t="str">
        <f>IF(K1736&gt;0,支出入力表!A1737,"")</f>
        <v/>
      </c>
      <c r="C1736" s="164" t="str">
        <f>IF(K1736&gt;0,支出入力表!C1737,"")</f>
        <v/>
      </c>
      <c r="D1736" s="165" t="str">
        <f>IF(K1736&gt;0,支出入力表!E1737,"")</f>
        <v/>
      </c>
      <c r="E1736" s="165" t="str">
        <f>IF(K1736&gt;0,支出入力表!F1737,"")</f>
        <v/>
      </c>
      <c r="F1736" s="164" t="str">
        <f>IF(K1736&gt;0,VLOOKUP(E1736,支出入力表!F1737:$M$2000,3,FALSE),"")</f>
        <v/>
      </c>
      <c r="G1736" s="164" t="str">
        <f>IF(K1736&gt;0,VLOOKUP(E1736,支出入力表!F1737:$M$2000,4,FALSE),"")</f>
        <v/>
      </c>
      <c r="H1736" s="166" t="str">
        <f>IF(K1736&gt;0,VLOOKUP(E1736,支出入力表!F1737:$M$2000,5,FALSE),"")</f>
        <v/>
      </c>
      <c r="I1736" s="168" t="str">
        <f t="shared" si="55"/>
        <v/>
      </c>
      <c r="K1736">
        <f t="shared" si="56"/>
        <v>0</v>
      </c>
      <c r="L1736">
        <f>IF(+支出入力表!M1737="",0,+支出入力表!M1737)</f>
        <v>0</v>
      </c>
      <c r="M1736">
        <f>IF(支出入力表!S1737="",0,支出入力表!S1737)</f>
        <v>0</v>
      </c>
    </row>
    <row r="1737" spans="2:13" x14ac:dyDescent="0.55000000000000004">
      <c r="B1737" s="163" t="str">
        <f>IF(K1737&gt;0,支出入力表!A1738,"")</f>
        <v/>
      </c>
      <c r="C1737" s="164" t="str">
        <f>IF(K1737&gt;0,支出入力表!C1738,"")</f>
        <v/>
      </c>
      <c r="D1737" s="165" t="str">
        <f>IF(K1737&gt;0,支出入力表!E1738,"")</f>
        <v/>
      </c>
      <c r="E1737" s="165" t="str">
        <f>IF(K1737&gt;0,支出入力表!F1738,"")</f>
        <v/>
      </c>
      <c r="F1737" s="164" t="str">
        <f>IF(K1737&gt;0,VLOOKUP(E1737,支出入力表!F1738:$M$2000,3,FALSE),"")</f>
        <v/>
      </c>
      <c r="G1737" s="164" t="str">
        <f>IF(K1737&gt;0,VLOOKUP(E1737,支出入力表!F1738:$M$2000,4,FALSE),"")</f>
        <v/>
      </c>
      <c r="H1737" s="166" t="str">
        <f>IF(K1737&gt;0,VLOOKUP(E1737,支出入力表!F1738:$M$2000,5,FALSE),"")</f>
        <v/>
      </c>
      <c r="I1737" s="168" t="str">
        <f t="shared" si="55"/>
        <v/>
      </c>
      <c r="K1737">
        <f t="shared" si="56"/>
        <v>0</v>
      </c>
      <c r="L1737">
        <f>IF(+支出入力表!M1738="",0,+支出入力表!M1738)</f>
        <v>0</v>
      </c>
      <c r="M1737">
        <f>IF(支出入力表!S1738="",0,支出入力表!S1738)</f>
        <v>0</v>
      </c>
    </row>
    <row r="1738" spans="2:13" x14ac:dyDescent="0.55000000000000004">
      <c r="B1738" s="163" t="str">
        <f>IF(K1738&gt;0,支出入力表!A1739,"")</f>
        <v/>
      </c>
      <c r="C1738" s="164" t="str">
        <f>IF(K1738&gt;0,支出入力表!C1739,"")</f>
        <v/>
      </c>
      <c r="D1738" s="165" t="str">
        <f>IF(K1738&gt;0,支出入力表!E1739,"")</f>
        <v/>
      </c>
      <c r="E1738" s="165" t="str">
        <f>IF(K1738&gt;0,支出入力表!F1739,"")</f>
        <v/>
      </c>
      <c r="F1738" s="164" t="str">
        <f>IF(K1738&gt;0,VLOOKUP(E1738,支出入力表!F1739:$M$2000,3,FALSE),"")</f>
        <v/>
      </c>
      <c r="G1738" s="164" t="str">
        <f>IF(K1738&gt;0,VLOOKUP(E1738,支出入力表!F1739:$M$2000,4,FALSE),"")</f>
        <v/>
      </c>
      <c r="H1738" s="166" t="str">
        <f>IF(K1738&gt;0,VLOOKUP(E1738,支出入力表!F1739:$M$2000,5,FALSE),"")</f>
        <v/>
      </c>
      <c r="I1738" s="168" t="str">
        <f t="shared" si="55"/>
        <v/>
      </c>
      <c r="K1738">
        <f t="shared" si="56"/>
        <v>0</v>
      </c>
      <c r="L1738">
        <f>IF(+支出入力表!M1739="",0,+支出入力表!M1739)</f>
        <v>0</v>
      </c>
      <c r="M1738">
        <f>IF(支出入力表!S1739="",0,支出入力表!S1739)</f>
        <v>0</v>
      </c>
    </row>
    <row r="1739" spans="2:13" x14ac:dyDescent="0.55000000000000004">
      <c r="B1739" s="163" t="str">
        <f>IF(K1739&gt;0,支出入力表!A1740,"")</f>
        <v/>
      </c>
      <c r="C1739" s="164" t="str">
        <f>IF(K1739&gt;0,支出入力表!C1740,"")</f>
        <v/>
      </c>
      <c r="D1739" s="165" t="str">
        <f>IF(K1739&gt;0,支出入力表!E1740,"")</f>
        <v/>
      </c>
      <c r="E1739" s="165" t="str">
        <f>IF(K1739&gt;0,支出入力表!F1740,"")</f>
        <v/>
      </c>
      <c r="F1739" s="164" t="str">
        <f>IF(K1739&gt;0,VLOOKUP(E1739,支出入力表!F1740:$M$2000,3,FALSE),"")</f>
        <v/>
      </c>
      <c r="G1739" s="164" t="str">
        <f>IF(K1739&gt;0,VLOOKUP(E1739,支出入力表!F1740:$M$2000,4,FALSE),"")</f>
        <v/>
      </c>
      <c r="H1739" s="166" t="str">
        <f>IF(K1739&gt;0,VLOOKUP(E1739,支出入力表!F1740:$M$2000,5,FALSE),"")</f>
        <v/>
      </c>
      <c r="I1739" s="168" t="str">
        <f t="shared" si="55"/>
        <v/>
      </c>
      <c r="K1739">
        <f t="shared" si="56"/>
        <v>0</v>
      </c>
      <c r="L1739">
        <f>IF(+支出入力表!M1740="",0,+支出入力表!M1740)</f>
        <v>0</v>
      </c>
      <c r="M1739">
        <f>IF(支出入力表!S1740="",0,支出入力表!S1740)</f>
        <v>0</v>
      </c>
    </row>
    <row r="1740" spans="2:13" x14ac:dyDescent="0.55000000000000004">
      <c r="B1740" s="163" t="str">
        <f>IF(K1740&gt;0,支出入力表!A1741,"")</f>
        <v/>
      </c>
      <c r="C1740" s="164" t="str">
        <f>IF(K1740&gt;0,支出入力表!C1741,"")</f>
        <v/>
      </c>
      <c r="D1740" s="165" t="str">
        <f>IF(K1740&gt;0,支出入力表!E1741,"")</f>
        <v/>
      </c>
      <c r="E1740" s="165" t="str">
        <f>IF(K1740&gt;0,支出入力表!F1741,"")</f>
        <v/>
      </c>
      <c r="F1740" s="164" t="str">
        <f>IF(K1740&gt;0,VLOOKUP(E1740,支出入力表!F1741:$M$2000,3,FALSE),"")</f>
        <v/>
      </c>
      <c r="G1740" s="164" t="str">
        <f>IF(K1740&gt;0,VLOOKUP(E1740,支出入力表!F1741:$M$2000,4,FALSE),"")</f>
        <v/>
      </c>
      <c r="H1740" s="166" t="str">
        <f>IF(K1740&gt;0,VLOOKUP(E1740,支出入力表!F1741:$M$2000,5,FALSE),"")</f>
        <v/>
      </c>
      <c r="I1740" s="168" t="str">
        <f t="shared" si="55"/>
        <v/>
      </c>
      <c r="K1740">
        <f t="shared" si="56"/>
        <v>0</v>
      </c>
      <c r="L1740">
        <f>IF(+支出入力表!M1741="",0,+支出入力表!M1741)</f>
        <v>0</v>
      </c>
      <c r="M1740">
        <f>IF(支出入力表!S1741="",0,支出入力表!S1741)</f>
        <v>0</v>
      </c>
    </row>
    <row r="1741" spans="2:13" x14ac:dyDescent="0.55000000000000004">
      <c r="B1741" s="163" t="str">
        <f>IF(K1741&gt;0,支出入力表!A1742,"")</f>
        <v/>
      </c>
      <c r="C1741" s="164" t="str">
        <f>IF(K1741&gt;0,支出入力表!C1742,"")</f>
        <v/>
      </c>
      <c r="D1741" s="165" t="str">
        <f>IF(K1741&gt;0,支出入力表!E1742,"")</f>
        <v/>
      </c>
      <c r="E1741" s="165" t="str">
        <f>IF(K1741&gt;0,支出入力表!F1742,"")</f>
        <v/>
      </c>
      <c r="F1741" s="164" t="str">
        <f>IF(K1741&gt;0,VLOOKUP(E1741,支出入力表!F1742:$M$2000,3,FALSE),"")</f>
        <v/>
      </c>
      <c r="G1741" s="164" t="str">
        <f>IF(K1741&gt;0,VLOOKUP(E1741,支出入力表!F1742:$M$2000,4,FALSE),"")</f>
        <v/>
      </c>
      <c r="H1741" s="166" t="str">
        <f>IF(K1741&gt;0,VLOOKUP(E1741,支出入力表!F1742:$M$2000,5,FALSE),"")</f>
        <v/>
      </c>
      <c r="I1741" s="168" t="str">
        <f t="shared" si="55"/>
        <v/>
      </c>
      <c r="K1741">
        <f t="shared" si="56"/>
        <v>0</v>
      </c>
      <c r="L1741">
        <f>IF(+支出入力表!M1742="",0,+支出入力表!M1742)</f>
        <v>0</v>
      </c>
      <c r="M1741">
        <f>IF(支出入力表!S1742="",0,支出入力表!S1742)</f>
        <v>0</v>
      </c>
    </row>
    <row r="1742" spans="2:13" x14ac:dyDescent="0.55000000000000004">
      <c r="B1742" s="163" t="str">
        <f>IF(K1742&gt;0,支出入力表!A1743,"")</f>
        <v/>
      </c>
      <c r="C1742" s="164" t="str">
        <f>IF(K1742&gt;0,支出入力表!C1743,"")</f>
        <v/>
      </c>
      <c r="D1742" s="165" t="str">
        <f>IF(K1742&gt;0,支出入力表!E1743,"")</f>
        <v/>
      </c>
      <c r="E1742" s="165" t="str">
        <f>IF(K1742&gt;0,支出入力表!F1743,"")</f>
        <v/>
      </c>
      <c r="F1742" s="164" t="str">
        <f>IF(K1742&gt;0,VLOOKUP(E1742,支出入力表!F1743:$M$2000,3,FALSE),"")</f>
        <v/>
      </c>
      <c r="G1742" s="164" t="str">
        <f>IF(K1742&gt;0,VLOOKUP(E1742,支出入力表!F1743:$M$2000,4,FALSE),"")</f>
        <v/>
      </c>
      <c r="H1742" s="166" t="str">
        <f>IF(K1742&gt;0,VLOOKUP(E1742,支出入力表!F1743:$M$2000,5,FALSE),"")</f>
        <v/>
      </c>
      <c r="I1742" s="168" t="str">
        <f t="shared" si="55"/>
        <v/>
      </c>
      <c r="K1742">
        <f t="shared" si="56"/>
        <v>0</v>
      </c>
      <c r="L1742">
        <f>IF(+支出入力表!M1743="",0,+支出入力表!M1743)</f>
        <v>0</v>
      </c>
      <c r="M1742">
        <f>IF(支出入力表!S1743="",0,支出入力表!S1743)</f>
        <v>0</v>
      </c>
    </row>
    <row r="1743" spans="2:13" x14ac:dyDescent="0.55000000000000004">
      <c r="B1743" s="163" t="str">
        <f>IF(K1743&gt;0,支出入力表!A1744,"")</f>
        <v/>
      </c>
      <c r="C1743" s="164" t="str">
        <f>IF(K1743&gt;0,支出入力表!C1744,"")</f>
        <v/>
      </c>
      <c r="D1743" s="165" t="str">
        <f>IF(K1743&gt;0,支出入力表!E1744,"")</f>
        <v/>
      </c>
      <c r="E1743" s="165" t="str">
        <f>IF(K1743&gt;0,支出入力表!F1744,"")</f>
        <v/>
      </c>
      <c r="F1743" s="164" t="str">
        <f>IF(K1743&gt;0,VLOOKUP(E1743,支出入力表!F1744:$M$2000,3,FALSE),"")</f>
        <v/>
      </c>
      <c r="G1743" s="164" t="str">
        <f>IF(K1743&gt;0,VLOOKUP(E1743,支出入力表!F1744:$M$2000,4,FALSE),"")</f>
        <v/>
      </c>
      <c r="H1743" s="166" t="str">
        <f>IF(K1743&gt;0,VLOOKUP(E1743,支出入力表!F1744:$M$2000,5,FALSE),"")</f>
        <v/>
      </c>
      <c r="I1743" s="168" t="str">
        <f t="shared" si="55"/>
        <v/>
      </c>
      <c r="K1743">
        <f t="shared" si="56"/>
        <v>0</v>
      </c>
      <c r="L1743">
        <f>IF(+支出入力表!M1744="",0,+支出入力表!M1744)</f>
        <v>0</v>
      </c>
      <c r="M1743">
        <f>IF(支出入力表!S1744="",0,支出入力表!S1744)</f>
        <v>0</v>
      </c>
    </row>
    <row r="1744" spans="2:13" x14ac:dyDescent="0.55000000000000004">
      <c r="B1744" s="163" t="str">
        <f>IF(K1744&gt;0,支出入力表!A1745,"")</f>
        <v/>
      </c>
      <c r="C1744" s="164" t="str">
        <f>IF(K1744&gt;0,支出入力表!C1745,"")</f>
        <v/>
      </c>
      <c r="D1744" s="165" t="str">
        <f>IF(K1744&gt;0,支出入力表!E1745,"")</f>
        <v/>
      </c>
      <c r="E1744" s="165" t="str">
        <f>IF(K1744&gt;0,支出入力表!F1745,"")</f>
        <v/>
      </c>
      <c r="F1744" s="164" t="str">
        <f>IF(K1744&gt;0,VLOOKUP(E1744,支出入力表!F1745:$M$2000,3,FALSE),"")</f>
        <v/>
      </c>
      <c r="G1744" s="164" t="str">
        <f>IF(K1744&gt;0,VLOOKUP(E1744,支出入力表!F1745:$M$2000,4,FALSE),"")</f>
        <v/>
      </c>
      <c r="H1744" s="166" t="str">
        <f>IF(K1744&gt;0,VLOOKUP(E1744,支出入力表!F1745:$M$2000,5,FALSE),"")</f>
        <v/>
      </c>
      <c r="I1744" s="168" t="str">
        <f t="shared" si="55"/>
        <v/>
      </c>
      <c r="K1744">
        <f t="shared" si="56"/>
        <v>0</v>
      </c>
      <c r="L1744">
        <f>IF(+支出入力表!M1745="",0,+支出入力表!M1745)</f>
        <v>0</v>
      </c>
      <c r="M1744">
        <f>IF(支出入力表!S1745="",0,支出入力表!S1745)</f>
        <v>0</v>
      </c>
    </row>
    <row r="1745" spans="2:13" x14ac:dyDescent="0.55000000000000004">
      <c r="B1745" s="163" t="str">
        <f>IF(K1745&gt;0,支出入力表!A1746,"")</f>
        <v/>
      </c>
      <c r="C1745" s="164" t="str">
        <f>IF(K1745&gt;0,支出入力表!C1746,"")</f>
        <v/>
      </c>
      <c r="D1745" s="165" t="str">
        <f>IF(K1745&gt;0,支出入力表!E1746,"")</f>
        <v/>
      </c>
      <c r="E1745" s="165" t="str">
        <f>IF(K1745&gt;0,支出入力表!F1746,"")</f>
        <v/>
      </c>
      <c r="F1745" s="164" t="str">
        <f>IF(K1745&gt;0,VLOOKUP(E1745,支出入力表!F1746:$M$2000,3,FALSE),"")</f>
        <v/>
      </c>
      <c r="G1745" s="164" t="str">
        <f>IF(K1745&gt;0,VLOOKUP(E1745,支出入力表!F1746:$M$2000,4,FALSE),"")</f>
        <v/>
      </c>
      <c r="H1745" s="166" t="str">
        <f>IF(K1745&gt;0,VLOOKUP(E1745,支出入力表!F1746:$M$2000,5,FALSE),"")</f>
        <v/>
      </c>
      <c r="I1745" s="168" t="str">
        <f t="shared" si="55"/>
        <v/>
      </c>
      <c r="K1745">
        <f t="shared" si="56"/>
        <v>0</v>
      </c>
      <c r="L1745">
        <f>IF(+支出入力表!M1746="",0,+支出入力表!M1746)</f>
        <v>0</v>
      </c>
      <c r="M1745">
        <f>IF(支出入力表!S1746="",0,支出入力表!S1746)</f>
        <v>0</v>
      </c>
    </row>
    <row r="1746" spans="2:13" x14ac:dyDescent="0.55000000000000004">
      <c r="B1746" s="163" t="str">
        <f>IF(K1746&gt;0,支出入力表!A1747,"")</f>
        <v/>
      </c>
      <c r="C1746" s="164" t="str">
        <f>IF(K1746&gt;0,支出入力表!C1747,"")</f>
        <v/>
      </c>
      <c r="D1746" s="165" t="str">
        <f>IF(K1746&gt;0,支出入力表!E1747,"")</f>
        <v/>
      </c>
      <c r="E1746" s="165" t="str">
        <f>IF(K1746&gt;0,支出入力表!F1747,"")</f>
        <v/>
      </c>
      <c r="F1746" s="164" t="str">
        <f>IF(K1746&gt;0,VLOOKUP(E1746,支出入力表!F1747:$M$2000,3,FALSE),"")</f>
        <v/>
      </c>
      <c r="G1746" s="164" t="str">
        <f>IF(K1746&gt;0,VLOOKUP(E1746,支出入力表!F1747:$M$2000,4,FALSE),"")</f>
        <v/>
      </c>
      <c r="H1746" s="166" t="str">
        <f>IF(K1746&gt;0,VLOOKUP(E1746,支出入力表!F1747:$M$2000,5,FALSE),"")</f>
        <v/>
      </c>
      <c r="I1746" s="168" t="str">
        <f t="shared" si="55"/>
        <v/>
      </c>
      <c r="K1746">
        <f t="shared" si="56"/>
        <v>0</v>
      </c>
      <c r="L1746">
        <f>IF(+支出入力表!M1747="",0,+支出入力表!M1747)</f>
        <v>0</v>
      </c>
      <c r="M1746">
        <f>IF(支出入力表!S1747="",0,支出入力表!S1747)</f>
        <v>0</v>
      </c>
    </row>
    <row r="1747" spans="2:13" x14ac:dyDescent="0.55000000000000004">
      <c r="B1747" s="163" t="str">
        <f>IF(K1747&gt;0,支出入力表!A1748,"")</f>
        <v/>
      </c>
      <c r="C1747" s="164" t="str">
        <f>IF(K1747&gt;0,支出入力表!C1748,"")</f>
        <v/>
      </c>
      <c r="D1747" s="165" t="str">
        <f>IF(K1747&gt;0,支出入力表!E1748,"")</f>
        <v/>
      </c>
      <c r="E1747" s="165" t="str">
        <f>IF(K1747&gt;0,支出入力表!F1748,"")</f>
        <v/>
      </c>
      <c r="F1747" s="164" t="str">
        <f>IF(K1747&gt;0,VLOOKUP(E1747,支出入力表!F1748:$M$2000,3,FALSE),"")</f>
        <v/>
      </c>
      <c r="G1747" s="164" t="str">
        <f>IF(K1747&gt;0,VLOOKUP(E1747,支出入力表!F1748:$M$2000,4,FALSE),"")</f>
        <v/>
      </c>
      <c r="H1747" s="166" t="str">
        <f>IF(K1747&gt;0,VLOOKUP(E1747,支出入力表!F1748:$M$2000,5,FALSE),"")</f>
        <v/>
      </c>
      <c r="I1747" s="168" t="str">
        <f t="shared" si="55"/>
        <v/>
      </c>
      <c r="K1747">
        <f t="shared" si="56"/>
        <v>0</v>
      </c>
      <c r="L1747">
        <f>IF(+支出入力表!M1748="",0,+支出入力表!M1748)</f>
        <v>0</v>
      </c>
      <c r="M1747">
        <f>IF(支出入力表!S1748="",0,支出入力表!S1748)</f>
        <v>0</v>
      </c>
    </row>
    <row r="1748" spans="2:13" x14ac:dyDescent="0.55000000000000004">
      <c r="B1748" s="163" t="str">
        <f>IF(K1748&gt;0,支出入力表!A1749,"")</f>
        <v/>
      </c>
      <c r="C1748" s="164" t="str">
        <f>IF(K1748&gt;0,支出入力表!C1749,"")</f>
        <v/>
      </c>
      <c r="D1748" s="165" t="str">
        <f>IF(K1748&gt;0,支出入力表!E1749,"")</f>
        <v/>
      </c>
      <c r="E1748" s="165" t="str">
        <f>IF(K1748&gt;0,支出入力表!F1749,"")</f>
        <v/>
      </c>
      <c r="F1748" s="164" t="str">
        <f>IF(K1748&gt;0,VLOOKUP(E1748,支出入力表!F1749:$M$2000,3,FALSE),"")</f>
        <v/>
      </c>
      <c r="G1748" s="164" t="str">
        <f>IF(K1748&gt;0,VLOOKUP(E1748,支出入力表!F1749:$M$2000,4,FALSE),"")</f>
        <v/>
      </c>
      <c r="H1748" s="166" t="str">
        <f>IF(K1748&gt;0,VLOOKUP(E1748,支出入力表!F1749:$M$2000,5,FALSE),"")</f>
        <v/>
      </c>
      <c r="I1748" s="168" t="str">
        <f t="shared" si="55"/>
        <v/>
      </c>
      <c r="K1748">
        <f t="shared" si="56"/>
        <v>0</v>
      </c>
      <c r="L1748">
        <f>IF(+支出入力表!M1749="",0,+支出入力表!M1749)</f>
        <v>0</v>
      </c>
      <c r="M1748">
        <f>IF(支出入力表!S1749="",0,支出入力表!S1749)</f>
        <v>0</v>
      </c>
    </row>
    <row r="1749" spans="2:13" x14ac:dyDescent="0.55000000000000004">
      <c r="B1749" s="163" t="str">
        <f>IF(K1749&gt;0,支出入力表!A1750,"")</f>
        <v/>
      </c>
      <c r="C1749" s="164" t="str">
        <f>IF(K1749&gt;0,支出入力表!C1750,"")</f>
        <v/>
      </c>
      <c r="D1749" s="165" t="str">
        <f>IF(K1749&gt;0,支出入力表!E1750,"")</f>
        <v/>
      </c>
      <c r="E1749" s="165" t="str">
        <f>IF(K1749&gt;0,支出入力表!F1750,"")</f>
        <v/>
      </c>
      <c r="F1749" s="164" t="str">
        <f>IF(K1749&gt;0,VLOOKUP(E1749,支出入力表!F1750:$M$2000,3,FALSE),"")</f>
        <v/>
      </c>
      <c r="G1749" s="164" t="str">
        <f>IF(K1749&gt;0,VLOOKUP(E1749,支出入力表!F1750:$M$2000,4,FALSE),"")</f>
        <v/>
      </c>
      <c r="H1749" s="166" t="str">
        <f>IF(K1749&gt;0,VLOOKUP(E1749,支出入力表!F1750:$M$2000,5,FALSE),"")</f>
        <v/>
      </c>
      <c r="I1749" s="168" t="str">
        <f t="shared" si="55"/>
        <v/>
      </c>
      <c r="K1749">
        <f t="shared" si="56"/>
        <v>0</v>
      </c>
      <c r="L1749">
        <f>IF(+支出入力表!M1750="",0,+支出入力表!M1750)</f>
        <v>0</v>
      </c>
      <c r="M1749">
        <f>IF(支出入力表!S1750="",0,支出入力表!S1750)</f>
        <v>0</v>
      </c>
    </row>
    <row r="1750" spans="2:13" x14ac:dyDescent="0.55000000000000004">
      <c r="B1750" s="163" t="str">
        <f>IF(K1750&gt;0,支出入力表!A1751,"")</f>
        <v/>
      </c>
      <c r="C1750" s="164" t="str">
        <f>IF(K1750&gt;0,支出入力表!C1751,"")</f>
        <v/>
      </c>
      <c r="D1750" s="165" t="str">
        <f>IF(K1750&gt;0,支出入力表!E1751,"")</f>
        <v/>
      </c>
      <c r="E1750" s="165" t="str">
        <f>IF(K1750&gt;0,支出入力表!F1751,"")</f>
        <v/>
      </c>
      <c r="F1750" s="164" t="str">
        <f>IF(K1750&gt;0,VLOOKUP(E1750,支出入力表!F1751:$M$2000,3,FALSE),"")</f>
        <v/>
      </c>
      <c r="G1750" s="164" t="str">
        <f>IF(K1750&gt;0,VLOOKUP(E1750,支出入力表!F1751:$M$2000,4,FALSE),"")</f>
        <v/>
      </c>
      <c r="H1750" s="166" t="str">
        <f>IF(K1750&gt;0,VLOOKUP(E1750,支出入力表!F1751:$M$2000,5,FALSE),"")</f>
        <v/>
      </c>
      <c r="I1750" s="168" t="str">
        <f t="shared" si="55"/>
        <v/>
      </c>
      <c r="K1750">
        <f t="shared" si="56"/>
        <v>0</v>
      </c>
      <c r="L1750">
        <f>IF(+支出入力表!M1751="",0,+支出入力表!M1751)</f>
        <v>0</v>
      </c>
      <c r="M1750">
        <f>IF(支出入力表!S1751="",0,支出入力表!S1751)</f>
        <v>0</v>
      </c>
    </row>
    <row r="1751" spans="2:13" x14ac:dyDescent="0.55000000000000004">
      <c r="B1751" s="163" t="str">
        <f>IF(K1751&gt;0,支出入力表!A1752,"")</f>
        <v/>
      </c>
      <c r="C1751" s="164" t="str">
        <f>IF(K1751&gt;0,支出入力表!C1752,"")</f>
        <v/>
      </c>
      <c r="D1751" s="165" t="str">
        <f>IF(K1751&gt;0,支出入力表!E1752,"")</f>
        <v/>
      </c>
      <c r="E1751" s="165" t="str">
        <f>IF(K1751&gt;0,支出入力表!F1752,"")</f>
        <v/>
      </c>
      <c r="F1751" s="164" t="str">
        <f>IF(K1751&gt;0,VLOOKUP(E1751,支出入力表!F1752:$M$2000,3,FALSE),"")</f>
        <v/>
      </c>
      <c r="G1751" s="164" t="str">
        <f>IF(K1751&gt;0,VLOOKUP(E1751,支出入力表!F1752:$M$2000,4,FALSE),"")</f>
        <v/>
      </c>
      <c r="H1751" s="166" t="str">
        <f>IF(K1751&gt;0,VLOOKUP(E1751,支出入力表!F1752:$M$2000,5,FALSE),"")</f>
        <v/>
      </c>
      <c r="I1751" s="168" t="str">
        <f t="shared" si="55"/>
        <v/>
      </c>
      <c r="K1751">
        <f t="shared" si="56"/>
        <v>0</v>
      </c>
      <c r="L1751">
        <f>IF(+支出入力表!M1752="",0,+支出入力表!M1752)</f>
        <v>0</v>
      </c>
      <c r="M1751">
        <f>IF(支出入力表!S1752="",0,支出入力表!S1752)</f>
        <v>0</v>
      </c>
    </row>
    <row r="1752" spans="2:13" x14ac:dyDescent="0.55000000000000004">
      <c r="B1752" s="163" t="str">
        <f>IF(K1752&gt;0,支出入力表!A1753,"")</f>
        <v/>
      </c>
      <c r="C1752" s="164" t="str">
        <f>IF(K1752&gt;0,支出入力表!C1753,"")</f>
        <v/>
      </c>
      <c r="D1752" s="165" t="str">
        <f>IF(K1752&gt;0,支出入力表!E1753,"")</f>
        <v/>
      </c>
      <c r="E1752" s="165" t="str">
        <f>IF(K1752&gt;0,支出入力表!F1753,"")</f>
        <v/>
      </c>
      <c r="F1752" s="164" t="str">
        <f>IF(K1752&gt;0,VLOOKUP(E1752,支出入力表!F1753:$M$2000,3,FALSE),"")</f>
        <v/>
      </c>
      <c r="G1752" s="164" t="str">
        <f>IF(K1752&gt;0,VLOOKUP(E1752,支出入力表!F1753:$M$2000,4,FALSE),"")</f>
        <v/>
      </c>
      <c r="H1752" s="166" t="str">
        <f>IF(K1752&gt;0,VLOOKUP(E1752,支出入力表!F1753:$M$2000,5,FALSE),"")</f>
        <v/>
      </c>
      <c r="I1752" s="168" t="str">
        <f t="shared" si="55"/>
        <v/>
      </c>
      <c r="K1752">
        <f t="shared" si="56"/>
        <v>0</v>
      </c>
      <c r="L1752">
        <f>IF(+支出入力表!M1753="",0,+支出入力表!M1753)</f>
        <v>0</v>
      </c>
      <c r="M1752">
        <f>IF(支出入力表!S1753="",0,支出入力表!S1753)</f>
        <v>0</v>
      </c>
    </row>
    <row r="1753" spans="2:13" x14ac:dyDescent="0.55000000000000004">
      <c r="B1753" s="163" t="str">
        <f>IF(K1753&gt;0,支出入力表!A1754,"")</f>
        <v/>
      </c>
      <c r="C1753" s="164" t="str">
        <f>IF(K1753&gt;0,支出入力表!C1754,"")</f>
        <v/>
      </c>
      <c r="D1753" s="165" t="str">
        <f>IF(K1753&gt;0,支出入力表!E1754,"")</f>
        <v/>
      </c>
      <c r="E1753" s="165" t="str">
        <f>IF(K1753&gt;0,支出入力表!F1754,"")</f>
        <v/>
      </c>
      <c r="F1753" s="164" t="str">
        <f>IF(K1753&gt;0,VLOOKUP(E1753,支出入力表!F1754:$M$2000,3,FALSE),"")</f>
        <v/>
      </c>
      <c r="G1753" s="164" t="str">
        <f>IF(K1753&gt;0,VLOOKUP(E1753,支出入力表!F1754:$M$2000,4,FALSE),"")</f>
        <v/>
      </c>
      <c r="H1753" s="166" t="str">
        <f>IF(K1753&gt;0,VLOOKUP(E1753,支出入力表!F1754:$M$2000,5,FALSE),"")</f>
        <v/>
      </c>
      <c r="I1753" s="168" t="str">
        <f t="shared" si="55"/>
        <v/>
      </c>
      <c r="K1753">
        <f t="shared" si="56"/>
        <v>0</v>
      </c>
      <c r="L1753">
        <f>IF(+支出入力表!M1754="",0,+支出入力表!M1754)</f>
        <v>0</v>
      </c>
      <c r="M1753">
        <f>IF(支出入力表!S1754="",0,支出入力表!S1754)</f>
        <v>0</v>
      </c>
    </row>
    <row r="1754" spans="2:13" x14ac:dyDescent="0.55000000000000004">
      <c r="B1754" s="163" t="str">
        <f>IF(K1754&gt;0,支出入力表!A1755,"")</f>
        <v/>
      </c>
      <c r="C1754" s="164" t="str">
        <f>IF(K1754&gt;0,支出入力表!C1755,"")</f>
        <v/>
      </c>
      <c r="D1754" s="165" t="str">
        <f>IF(K1754&gt;0,支出入力表!E1755,"")</f>
        <v/>
      </c>
      <c r="E1754" s="165" t="str">
        <f>IF(K1754&gt;0,支出入力表!F1755,"")</f>
        <v/>
      </c>
      <c r="F1754" s="164" t="str">
        <f>IF(K1754&gt;0,VLOOKUP(E1754,支出入力表!F1755:$M$2000,3,FALSE),"")</f>
        <v/>
      </c>
      <c r="G1754" s="164" t="str">
        <f>IF(K1754&gt;0,VLOOKUP(E1754,支出入力表!F1755:$M$2000,4,FALSE),"")</f>
        <v/>
      </c>
      <c r="H1754" s="166" t="str">
        <f>IF(K1754&gt;0,VLOOKUP(E1754,支出入力表!F1755:$M$2000,5,FALSE),"")</f>
        <v/>
      </c>
      <c r="I1754" s="168" t="str">
        <f t="shared" si="55"/>
        <v/>
      </c>
      <c r="K1754">
        <f t="shared" si="56"/>
        <v>0</v>
      </c>
      <c r="L1754">
        <f>IF(+支出入力表!M1755="",0,+支出入力表!M1755)</f>
        <v>0</v>
      </c>
      <c r="M1754">
        <f>IF(支出入力表!S1755="",0,支出入力表!S1755)</f>
        <v>0</v>
      </c>
    </row>
    <row r="1755" spans="2:13" x14ac:dyDescent="0.55000000000000004">
      <c r="B1755" s="163" t="str">
        <f>IF(K1755&gt;0,支出入力表!A1756,"")</f>
        <v/>
      </c>
      <c r="C1755" s="164" t="str">
        <f>IF(K1755&gt;0,支出入力表!C1756,"")</f>
        <v/>
      </c>
      <c r="D1755" s="165" t="str">
        <f>IF(K1755&gt;0,支出入力表!E1756,"")</f>
        <v/>
      </c>
      <c r="E1755" s="165" t="str">
        <f>IF(K1755&gt;0,支出入力表!F1756,"")</f>
        <v/>
      </c>
      <c r="F1755" s="164" t="str">
        <f>IF(K1755&gt;0,VLOOKUP(E1755,支出入力表!F1756:$M$2000,3,FALSE),"")</f>
        <v/>
      </c>
      <c r="G1755" s="164" t="str">
        <f>IF(K1755&gt;0,VLOOKUP(E1755,支出入力表!F1756:$M$2000,4,FALSE),"")</f>
        <v/>
      </c>
      <c r="H1755" s="166" t="str">
        <f>IF(K1755&gt;0,VLOOKUP(E1755,支出入力表!F1756:$M$2000,5,FALSE),"")</f>
        <v/>
      </c>
      <c r="I1755" s="168" t="str">
        <f t="shared" si="55"/>
        <v/>
      </c>
      <c r="K1755">
        <f t="shared" si="56"/>
        <v>0</v>
      </c>
      <c r="L1755">
        <f>IF(+支出入力表!M1756="",0,+支出入力表!M1756)</f>
        <v>0</v>
      </c>
      <c r="M1755">
        <f>IF(支出入力表!S1756="",0,支出入力表!S1756)</f>
        <v>0</v>
      </c>
    </row>
    <row r="1756" spans="2:13" x14ac:dyDescent="0.55000000000000004">
      <c r="B1756" s="163" t="str">
        <f>IF(K1756&gt;0,支出入力表!A1757,"")</f>
        <v/>
      </c>
      <c r="C1756" s="164" t="str">
        <f>IF(K1756&gt;0,支出入力表!C1757,"")</f>
        <v/>
      </c>
      <c r="D1756" s="165" t="str">
        <f>IF(K1756&gt;0,支出入力表!E1757,"")</f>
        <v/>
      </c>
      <c r="E1756" s="165" t="str">
        <f>IF(K1756&gt;0,支出入力表!F1757,"")</f>
        <v/>
      </c>
      <c r="F1756" s="164" t="str">
        <f>IF(K1756&gt;0,VLOOKUP(E1756,支出入力表!F1757:$M$2000,3,FALSE),"")</f>
        <v/>
      </c>
      <c r="G1756" s="164" t="str">
        <f>IF(K1756&gt;0,VLOOKUP(E1756,支出入力表!F1757:$M$2000,4,FALSE),"")</f>
        <v/>
      </c>
      <c r="H1756" s="166" t="str">
        <f>IF(K1756&gt;0,VLOOKUP(E1756,支出入力表!F1757:$M$2000,5,FALSE),"")</f>
        <v/>
      </c>
      <c r="I1756" s="168" t="str">
        <f t="shared" si="55"/>
        <v/>
      </c>
      <c r="K1756">
        <f t="shared" si="56"/>
        <v>0</v>
      </c>
      <c r="L1756">
        <f>IF(+支出入力表!M1757="",0,+支出入力表!M1757)</f>
        <v>0</v>
      </c>
      <c r="M1756">
        <f>IF(支出入力表!S1757="",0,支出入力表!S1757)</f>
        <v>0</v>
      </c>
    </row>
    <row r="1757" spans="2:13" x14ac:dyDescent="0.55000000000000004">
      <c r="B1757" s="163" t="str">
        <f>IF(K1757&gt;0,支出入力表!A1758,"")</f>
        <v/>
      </c>
      <c r="C1757" s="164" t="str">
        <f>IF(K1757&gt;0,支出入力表!C1758,"")</f>
        <v/>
      </c>
      <c r="D1757" s="165" t="str">
        <f>IF(K1757&gt;0,支出入力表!E1758,"")</f>
        <v/>
      </c>
      <c r="E1757" s="165" t="str">
        <f>IF(K1757&gt;0,支出入力表!F1758,"")</f>
        <v/>
      </c>
      <c r="F1757" s="164" t="str">
        <f>IF(K1757&gt;0,VLOOKUP(E1757,支出入力表!F1758:$M$2000,3,FALSE),"")</f>
        <v/>
      </c>
      <c r="G1757" s="164" t="str">
        <f>IF(K1757&gt;0,VLOOKUP(E1757,支出入力表!F1758:$M$2000,4,FALSE),"")</f>
        <v/>
      </c>
      <c r="H1757" s="166" t="str">
        <f>IF(K1757&gt;0,VLOOKUP(E1757,支出入力表!F1758:$M$2000,5,FALSE),"")</f>
        <v/>
      </c>
      <c r="I1757" s="168" t="str">
        <f t="shared" si="55"/>
        <v/>
      </c>
      <c r="K1757">
        <f t="shared" si="56"/>
        <v>0</v>
      </c>
      <c r="L1757">
        <f>IF(+支出入力表!M1758="",0,+支出入力表!M1758)</f>
        <v>0</v>
      </c>
      <c r="M1757">
        <f>IF(支出入力表!S1758="",0,支出入力表!S1758)</f>
        <v>0</v>
      </c>
    </row>
    <row r="1758" spans="2:13" x14ac:dyDescent="0.55000000000000004">
      <c r="B1758" s="163" t="str">
        <f>IF(K1758&gt;0,支出入力表!A1759,"")</f>
        <v/>
      </c>
      <c r="C1758" s="164" t="str">
        <f>IF(K1758&gt;0,支出入力表!C1759,"")</f>
        <v/>
      </c>
      <c r="D1758" s="165" t="str">
        <f>IF(K1758&gt;0,支出入力表!E1759,"")</f>
        <v/>
      </c>
      <c r="E1758" s="165" t="str">
        <f>IF(K1758&gt;0,支出入力表!F1759,"")</f>
        <v/>
      </c>
      <c r="F1758" s="164" t="str">
        <f>IF(K1758&gt;0,VLOOKUP(E1758,支出入力表!F1759:$M$2000,3,FALSE),"")</f>
        <v/>
      </c>
      <c r="G1758" s="164" t="str">
        <f>IF(K1758&gt;0,VLOOKUP(E1758,支出入力表!F1759:$M$2000,4,FALSE),"")</f>
        <v/>
      </c>
      <c r="H1758" s="166" t="str">
        <f>IF(K1758&gt;0,VLOOKUP(E1758,支出入力表!F1759:$M$2000,5,FALSE),"")</f>
        <v/>
      </c>
      <c r="I1758" s="168" t="str">
        <f t="shared" si="55"/>
        <v/>
      </c>
      <c r="K1758">
        <f t="shared" si="56"/>
        <v>0</v>
      </c>
      <c r="L1758">
        <f>IF(+支出入力表!M1759="",0,+支出入力表!M1759)</f>
        <v>0</v>
      </c>
      <c r="M1758">
        <f>IF(支出入力表!S1759="",0,支出入力表!S1759)</f>
        <v>0</v>
      </c>
    </row>
    <row r="1759" spans="2:13" x14ac:dyDescent="0.55000000000000004">
      <c r="B1759" s="163" t="str">
        <f>IF(K1759&gt;0,支出入力表!A1760,"")</f>
        <v/>
      </c>
      <c r="C1759" s="164" t="str">
        <f>IF(K1759&gt;0,支出入力表!C1760,"")</f>
        <v/>
      </c>
      <c r="D1759" s="165" t="str">
        <f>IF(K1759&gt;0,支出入力表!E1760,"")</f>
        <v/>
      </c>
      <c r="E1759" s="165" t="str">
        <f>IF(K1759&gt;0,支出入力表!F1760,"")</f>
        <v/>
      </c>
      <c r="F1759" s="164" t="str">
        <f>IF(K1759&gt;0,VLOOKUP(E1759,支出入力表!F1760:$M$2000,3,FALSE),"")</f>
        <v/>
      </c>
      <c r="G1759" s="164" t="str">
        <f>IF(K1759&gt;0,VLOOKUP(E1759,支出入力表!F1760:$M$2000,4,FALSE),"")</f>
        <v/>
      </c>
      <c r="H1759" s="166" t="str">
        <f>IF(K1759&gt;0,VLOOKUP(E1759,支出入力表!F1760:$M$2000,5,FALSE),"")</f>
        <v/>
      </c>
      <c r="I1759" s="168" t="str">
        <f t="shared" si="55"/>
        <v/>
      </c>
      <c r="K1759">
        <f t="shared" si="56"/>
        <v>0</v>
      </c>
      <c r="L1759">
        <f>IF(+支出入力表!M1760="",0,+支出入力表!M1760)</f>
        <v>0</v>
      </c>
      <c r="M1759">
        <f>IF(支出入力表!S1760="",0,支出入力表!S1760)</f>
        <v>0</v>
      </c>
    </row>
    <row r="1760" spans="2:13" x14ac:dyDescent="0.55000000000000004">
      <c r="B1760" s="163" t="str">
        <f>IF(K1760&gt;0,支出入力表!A1761,"")</f>
        <v/>
      </c>
      <c r="C1760" s="164" t="str">
        <f>IF(K1760&gt;0,支出入力表!C1761,"")</f>
        <v/>
      </c>
      <c r="D1760" s="165" t="str">
        <f>IF(K1760&gt;0,支出入力表!E1761,"")</f>
        <v/>
      </c>
      <c r="E1760" s="165" t="str">
        <f>IF(K1760&gt;0,支出入力表!F1761,"")</f>
        <v/>
      </c>
      <c r="F1760" s="164" t="str">
        <f>IF(K1760&gt;0,VLOOKUP(E1760,支出入力表!F1761:$M$2000,3,FALSE),"")</f>
        <v/>
      </c>
      <c r="G1760" s="164" t="str">
        <f>IF(K1760&gt;0,VLOOKUP(E1760,支出入力表!F1761:$M$2000,4,FALSE),"")</f>
        <v/>
      </c>
      <c r="H1760" s="166" t="str">
        <f>IF(K1760&gt;0,VLOOKUP(E1760,支出入力表!F1761:$M$2000,5,FALSE),"")</f>
        <v/>
      </c>
      <c r="I1760" s="168" t="str">
        <f t="shared" si="55"/>
        <v/>
      </c>
      <c r="K1760">
        <f t="shared" si="56"/>
        <v>0</v>
      </c>
      <c r="L1760">
        <f>IF(+支出入力表!M1761="",0,+支出入力表!M1761)</f>
        <v>0</v>
      </c>
      <c r="M1760">
        <f>IF(支出入力表!S1761="",0,支出入力表!S1761)</f>
        <v>0</v>
      </c>
    </row>
    <row r="1761" spans="2:13" x14ac:dyDescent="0.55000000000000004">
      <c r="B1761" s="163" t="str">
        <f>IF(K1761&gt;0,支出入力表!A1762,"")</f>
        <v/>
      </c>
      <c r="C1761" s="164" t="str">
        <f>IF(K1761&gt;0,支出入力表!C1762,"")</f>
        <v/>
      </c>
      <c r="D1761" s="165" t="str">
        <f>IF(K1761&gt;0,支出入力表!E1762,"")</f>
        <v/>
      </c>
      <c r="E1761" s="165" t="str">
        <f>IF(K1761&gt;0,支出入力表!F1762,"")</f>
        <v/>
      </c>
      <c r="F1761" s="164" t="str">
        <f>IF(K1761&gt;0,VLOOKUP(E1761,支出入力表!F1762:$M$2000,3,FALSE),"")</f>
        <v/>
      </c>
      <c r="G1761" s="164" t="str">
        <f>IF(K1761&gt;0,VLOOKUP(E1761,支出入力表!F1762:$M$2000,4,FALSE),"")</f>
        <v/>
      </c>
      <c r="H1761" s="166" t="str">
        <f>IF(K1761&gt;0,VLOOKUP(E1761,支出入力表!F1762:$M$2000,5,FALSE),"")</f>
        <v/>
      </c>
      <c r="I1761" s="168" t="str">
        <f t="shared" si="55"/>
        <v/>
      </c>
      <c r="K1761">
        <f t="shared" si="56"/>
        <v>0</v>
      </c>
      <c r="L1761">
        <f>IF(+支出入力表!M1762="",0,+支出入力表!M1762)</f>
        <v>0</v>
      </c>
      <c r="M1761">
        <f>IF(支出入力表!S1762="",0,支出入力表!S1762)</f>
        <v>0</v>
      </c>
    </row>
    <row r="1762" spans="2:13" x14ac:dyDescent="0.55000000000000004">
      <c r="B1762" s="163" t="str">
        <f>IF(K1762&gt;0,支出入力表!A1763,"")</f>
        <v/>
      </c>
      <c r="C1762" s="164" t="str">
        <f>IF(K1762&gt;0,支出入力表!C1763,"")</f>
        <v/>
      </c>
      <c r="D1762" s="165" t="str">
        <f>IF(K1762&gt;0,支出入力表!E1763,"")</f>
        <v/>
      </c>
      <c r="E1762" s="165" t="str">
        <f>IF(K1762&gt;0,支出入力表!F1763,"")</f>
        <v/>
      </c>
      <c r="F1762" s="164" t="str">
        <f>IF(K1762&gt;0,VLOOKUP(E1762,支出入力表!F1763:$M$2000,3,FALSE),"")</f>
        <v/>
      </c>
      <c r="G1762" s="164" t="str">
        <f>IF(K1762&gt;0,VLOOKUP(E1762,支出入力表!F1763:$M$2000,4,FALSE),"")</f>
        <v/>
      </c>
      <c r="H1762" s="166" t="str">
        <f>IF(K1762&gt;0,VLOOKUP(E1762,支出入力表!F1763:$M$2000,5,FALSE),"")</f>
        <v/>
      </c>
      <c r="I1762" s="168" t="str">
        <f t="shared" si="55"/>
        <v/>
      </c>
      <c r="K1762">
        <f t="shared" si="56"/>
        <v>0</v>
      </c>
      <c r="L1762">
        <f>IF(+支出入力表!M1763="",0,+支出入力表!M1763)</f>
        <v>0</v>
      </c>
      <c r="M1762">
        <f>IF(支出入力表!S1763="",0,支出入力表!S1763)</f>
        <v>0</v>
      </c>
    </row>
    <row r="1763" spans="2:13" x14ac:dyDescent="0.55000000000000004">
      <c r="B1763" s="163" t="str">
        <f>IF(K1763&gt;0,支出入力表!A1764,"")</f>
        <v/>
      </c>
      <c r="C1763" s="164" t="str">
        <f>IF(K1763&gt;0,支出入力表!C1764,"")</f>
        <v/>
      </c>
      <c r="D1763" s="165" t="str">
        <f>IF(K1763&gt;0,支出入力表!E1764,"")</f>
        <v/>
      </c>
      <c r="E1763" s="165" t="str">
        <f>IF(K1763&gt;0,支出入力表!F1764,"")</f>
        <v/>
      </c>
      <c r="F1763" s="164" t="str">
        <f>IF(K1763&gt;0,VLOOKUP(E1763,支出入力表!F1764:$M$2000,3,FALSE),"")</f>
        <v/>
      </c>
      <c r="G1763" s="164" t="str">
        <f>IF(K1763&gt;0,VLOOKUP(E1763,支出入力表!F1764:$M$2000,4,FALSE),"")</f>
        <v/>
      </c>
      <c r="H1763" s="166" t="str">
        <f>IF(K1763&gt;0,VLOOKUP(E1763,支出入力表!F1764:$M$2000,5,FALSE),"")</f>
        <v/>
      </c>
      <c r="I1763" s="168" t="str">
        <f t="shared" si="55"/>
        <v/>
      </c>
      <c r="K1763">
        <f t="shared" si="56"/>
        <v>0</v>
      </c>
      <c r="L1763">
        <f>IF(+支出入力表!M1764="",0,+支出入力表!M1764)</f>
        <v>0</v>
      </c>
      <c r="M1763">
        <f>IF(支出入力表!S1764="",0,支出入力表!S1764)</f>
        <v>0</v>
      </c>
    </row>
    <row r="1764" spans="2:13" x14ac:dyDescent="0.55000000000000004">
      <c r="B1764" s="163" t="str">
        <f>IF(K1764&gt;0,支出入力表!A1765,"")</f>
        <v/>
      </c>
      <c r="C1764" s="164" t="str">
        <f>IF(K1764&gt;0,支出入力表!C1765,"")</f>
        <v/>
      </c>
      <c r="D1764" s="165" t="str">
        <f>IF(K1764&gt;0,支出入力表!E1765,"")</f>
        <v/>
      </c>
      <c r="E1764" s="165" t="str">
        <f>IF(K1764&gt;0,支出入力表!F1765,"")</f>
        <v/>
      </c>
      <c r="F1764" s="164" t="str">
        <f>IF(K1764&gt;0,VLOOKUP(E1764,支出入力表!F1765:$M$2000,3,FALSE),"")</f>
        <v/>
      </c>
      <c r="G1764" s="164" t="str">
        <f>IF(K1764&gt;0,VLOOKUP(E1764,支出入力表!F1765:$M$2000,4,FALSE),"")</f>
        <v/>
      </c>
      <c r="H1764" s="166" t="str">
        <f>IF(K1764&gt;0,VLOOKUP(E1764,支出入力表!F1765:$M$2000,5,FALSE),"")</f>
        <v/>
      </c>
      <c r="I1764" s="168" t="str">
        <f t="shared" si="55"/>
        <v/>
      </c>
      <c r="K1764">
        <f t="shared" si="56"/>
        <v>0</v>
      </c>
      <c r="L1764">
        <f>IF(+支出入力表!M1765="",0,+支出入力表!M1765)</f>
        <v>0</v>
      </c>
      <c r="M1764">
        <f>IF(支出入力表!S1765="",0,支出入力表!S1765)</f>
        <v>0</v>
      </c>
    </row>
    <row r="1765" spans="2:13" x14ac:dyDescent="0.55000000000000004">
      <c r="B1765" s="163" t="str">
        <f>IF(K1765&gt;0,支出入力表!A1766,"")</f>
        <v/>
      </c>
      <c r="C1765" s="164" t="str">
        <f>IF(K1765&gt;0,支出入力表!C1766,"")</f>
        <v/>
      </c>
      <c r="D1765" s="165" t="str">
        <f>IF(K1765&gt;0,支出入力表!E1766,"")</f>
        <v/>
      </c>
      <c r="E1765" s="165" t="str">
        <f>IF(K1765&gt;0,支出入力表!F1766,"")</f>
        <v/>
      </c>
      <c r="F1765" s="164" t="str">
        <f>IF(K1765&gt;0,VLOOKUP(E1765,支出入力表!F1766:$M$2000,3,FALSE),"")</f>
        <v/>
      </c>
      <c r="G1765" s="164" t="str">
        <f>IF(K1765&gt;0,VLOOKUP(E1765,支出入力表!F1766:$M$2000,4,FALSE),"")</f>
        <v/>
      </c>
      <c r="H1765" s="166" t="str">
        <f>IF(K1765&gt;0,VLOOKUP(E1765,支出入力表!F1766:$M$2000,5,FALSE),"")</f>
        <v/>
      </c>
      <c r="I1765" s="168" t="str">
        <f t="shared" si="55"/>
        <v/>
      </c>
      <c r="K1765">
        <f t="shared" si="56"/>
        <v>0</v>
      </c>
      <c r="L1765">
        <f>IF(+支出入力表!M1766="",0,+支出入力表!M1766)</f>
        <v>0</v>
      </c>
      <c r="M1765">
        <f>IF(支出入力表!S1766="",0,支出入力表!S1766)</f>
        <v>0</v>
      </c>
    </row>
    <row r="1766" spans="2:13" x14ac:dyDescent="0.55000000000000004">
      <c r="B1766" s="163" t="str">
        <f>IF(K1766&gt;0,支出入力表!A1767,"")</f>
        <v/>
      </c>
      <c r="C1766" s="164" t="str">
        <f>IF(K1766&gt;0,支出入力表!C1767,"")</f>
        <v/>
      </c>
      <c r="D1766" s="165" t="str">
        <f>IF(K1766&gt;0,支出入力表!E1767,"")</f>
        <v/>
      </c>
      <c r="E1766" s="165" t="str">
        <f>IF(K1766&gt;0,支出入力表!F1767,"")</f>
        <v/>
      </c>
      <c r="F1766" s="164" t="str">
        <f>IF(K1766&gt;0,VLOOKUP(E1766,支出入力表!F1767:$M$2000,3,FALSE),"")</f>
        <v/>
      </c>
      <c r="G1766" s="164" t="str">
        <f>IF(K1766&gt;0,VLOOKUP(E1766,支出入力表!F1767:$M$2000,4,FALSE),"")</f>
        <v/>
      </c>
      <c r="H1766" s="166" t="str">
        <f>IF(K1766&gt;0,VLOOKUP(E1766,支出入力表!F1767:$M$2000,5,FALSE),"")</f>
        <v/>
      </c>
      <c r="I1766" s="168" t="str">
        <f t="shared" si="55"/>
        <v/>
      </c>
      <c r="K1766">
        <f t="shared" si="56"/>
        <v>0</v>
      </c>
      <c r="L1766">
        <f>IF(+支出入力表!M1767="",0,+支出入力表!M1767)</f>
        <v>0</v>
      </c>
      <c r="M1766">
        <f>IF(支出入力表!S1767="",0,支出入力表!S1767)</f>
        <v>0</v>
      </c>
    </row>
    <row r="1767" spans="2:13" x14ac:dyDescent="0.55000000000000004">
      <c r="B1767" s="163" t="str">
        <f>IF(K1767&gt;0,支出入力表!A1768,"")</f>
        <v/>
      </c>
      <c r="C1767" s="164" t="str">
        <f>IF(K1767&gt;0,支出入力表!C1768,"")</f>
        <v/>
      </c>
      <c r="D1767" s="165" t="str">
        <f>IF(K1767&gt;0,支出入力表!E1768,"")</f>
        <v/>
      </c>
      <c r="E1767" s="165" t="str">
        <f>IF(K1767&gt;0,支出入力表!F1768,"")</f>
        <v/>
      </c>
      <c r="F1767" s="164" t="str">
        <f>IF(K1767&gt;0,VLOOKUP(E1767,支出入力表!F1768:$M$2000,3,FALSE),"")</f>
        <v/>
      </c>
      <c r="G1767" s="164" t="str">
        <f>IF(K1767&gt;0,VLOOKUP(E1767,支出入力表!F1768:$M$2000,4,FALSE),"")</f>
        <v/>
      </c>
      <c r="H1767" s="166" t="str">
        <f>IF(K1767&gt;0,VLOOKUP(E1767,支出入力表!F1768:$M$2000,5,FALSE),"")</f>
        <v/>
      </c>
      <c r="I1767" s="168" t="str">
        <f t="shared" si="55"/>
        <v/>
      </c>
      <c r="K1767">
        <f t="shared" si="56"/>
        <v>0</v>
      </c>
      <c r="L1767">
        <f>IF(+支出入力表!M1768="",0,+支出入力表!M1768)</f>
        <v>0</v>
      </c>
      <c r="M1767">
        <f>IF(支出入力表!S1768="",0,支出入力表!S1768)</f>
        <v>0</v>
      </c>
    </row>
    <row r="1768" spans="2:13" x14ac:dyDescent="0.55000000000000004">
      <c r="B1768" s="163" t="str">
        <f>IF(K1768&gt;0,支出入力表!A1769,"")</f>
        <v/>
      </c>
      <c r="C1768" s="164" t="str">
        <f>IF(K1768&gt;0,支出入力表!C1769,"")</f>
        <v/>
      </c>
      <c r="D1768" s="165" t="str">
        <f>IF(K1768&gt;0,支出入力表!E1769,"")</f>
        <v/>
      </c>
      <c r="E1768" s="165" t="str">
        <f>IF(K1768&gt;0,支出入力表!F1769,"")</f>
        <v/>
      </c>
      <c r="F1768" s="164" t="str">
        <f>IF(K1768&gt;0,VLOOKUP(E1768,支出入力表!F1769:$M$2000,3,FALSE),"")</f>
        <v/>
      </c>
      <c r="G1768" s="164" t="str">
        <f>IF(K1768&gt;0,VLOOKUP(E1768,支出入力表!F1769:$M$2000,4,FALSE),"")</f>
        <v/>
      </c>
      <c r="H1768" s="166" t="str">
        <f>IF(K1768&gt;0,VLOOKUP(E1768,支出入力表!F1769:$M$2000,5,FALSE),"")</f>
        <v/>
      </c>
      <c r="I1768" s="168" t="str">
        <f t="shared" si="55"/>
        <v/>
      </c>
      <c r="K1768">
        <f t="shared" si="56"/>
        <v>0</v>
      </c>
      <c r="L1768">
        <f>IF(+支出入力表!M1769="",0,+支出入力表!M1769)</f>
        <v>0</v>
      </c>
      <c r="M1768">
        <f>IF(支出入力表!S1769="",0,支出入力表!S1769)</f>
        <v>0</v>
      </c>
    </row>
    <row r="1769" spans="2:13" x14ac:dyDescent="0.55000000000000004">
      <c r="B1769" s="163" t="str">
        <f>IF(K1769&gt;0,支出入力表!A1770,"")</f>
        <v/>
      </c>
      <c r="C1769" s="164" t="str">
        <f>IF(K1769&gt;0,支出入力表!C1770,"")</f>
        <v/>
      </c>
      <c r="D1769" s="165" t="str">
        <f>IF(K1769&gt;0,支出入力表!E1770,"")</f>
        <v/>
      </c>
      <c r="E1769" s="165" t="str">
        <f>IF(K1769&gt;0,支出入力表!F1770,"")</f>
        <v/>
      </c>
      <c r="F1769" s="164" t="str">
        <f>IF(K1769&gt;0,VLOOKUP(E1769,支出入力表!F1770:$M$2000,3,FALSE),"")</f>
        <v/>
      </c>
      <c r="G1769" s="164" t="str">
        <f>IF(K1769&gt;0,VLOOKUP(E1769,支出入力表!F1770:$M$2000,4,FALSE),"")</f>
        <v/>
      </c>
      <c r="H1769" s="166" t="str">
        <f>IF(K1769&gt;0,VLOOKUP(E1769,支出入力表!F1770:$M$2000,5,FALSE),"")</f>
        <v/>
      </c>
      <c r="I1769" s="168" t="str">
        <f t="shared" si="55"/>
        <v/>
      </c>
      <c r="K1769">
        <f t="shared" si="56"/>
        <v>0</v>
      </c>
      <c r="L1769">
        <f>IF(+支出入力表!M1770="",0,+支出入力表!M1770)</f>
        <v>0</v>
      </c>
      <c r="M1769">
        <f>IF(支出入力表!S1770="",0,支出入力表!S1770)</f>
        <v>0</v>
      </c>
    </row>
    <row r="1770" spans="2:13" x14ac:dyDescent="0.55000000000000004">
      <c r="B1770" s="163" t="str">
        <f>IF(K1770&gt;0,支出入力表!A1771,"")</f>
        <v/>
      </c>
      <c r="C1770" s="164" t="str">
        <f>IF(K1770&gt;0,支出入力表!C1771,"")</f>
        <v/>
      </c>
      <c r="D1770" s="165" t="str">
        <f>IF(K1770&gt;0,支出入力表!E1771,"")</f>
        <v/>
      </c>
      <c r="E1770" s="165" t="str">
        <f>IF(K1770&gt;0,支出入力表!F1771,"")</f>
        <v/>
      </c>
      <c r="F1770" s="164" t="str">
        <f>IF(K1770&gt;0,VLOOKUP(E1770,支出入力表!F1771:$M$2000,3,FALSE),"")</f>
        <v/>
      </c>
      <c r="G1770" s="164" t="str">
        <f>IF(K1770&gt;0,VLOOKUP(E1770,支出入力表!F1771:$M$2000,4,FALSE),"")</f>
        <v/>
      </c>
      <c r="H1770" s="166" t="str">
        <f>IF(K1770&gt;0,VLOOKUP(E1770,支出入力表!F1771:$M$2000,5,FALSE),"")</f>
        <v/>
      </c>
      <c r="I1770" s="168" t="str">
        <f t="shared" si="55"/>
        <v/>
      </c>
      <c r="K1770">
        <f t="shared" si="56"/>
        <v>0</v>
      </c>
      <c r="L1770">
        <f>IF(+支出入力表!M1771="",0,+支出入力表!M1771)</f>
        <v>0</v>
      </c>
      <c r="M1770">
        <f>IF(支出入力表!S1771="",0,支出入力表!S1771)</f>
        <v>0</v>
      </c>
    </row>
    <row r="1771" spans="2:13" x14ac:dyDescent="0.55000000000000004">
      <c r="B1771" s="163" t="str">
        <f>IF(K1771&gt;0,支出入力表!A1772,"")</f>
        <v/>
      </c>
      <c r="C1771" s="164" t="str">
        <f>IF(K1771&gt;0,支出入力表!C1772,"")</f>
        <v/>
      </c>
      <c r="D1771" s="165" t="str">
        <f>IF(K1771&gt;0,支出入力表!E1772,"")</f>
        <v/>
      </c>
      <c r="E1771" s="165" t="str">
        <f>IF(K1771&gt;0,支出入力表!F1772,"")</f>
        <v/>
      </c>
      <c r="F1771" s="164" t="str">
        <f>IF(K1771&gt;0,VLOOKUP(E1771,支出入力表!F1772:$M$2000,3,FALSE),"")</f>
        <v/>
      </c>
      <c r="G1771" s="164" t="str">
        <f>IF(K1771&gt;0,VLOOKUP(E1771,支出入力表!F1772:$M$2000,4,FALSE),"")</f>
        <v/>
      </c>
      <c r="H1771" s="166" t="str">
        <f>IF(K1771&gt;0,VLOOKUP(E1771,支出入力表!F1772:$M$2000,5,FALSE),"")</f>
        <v/>
      </c>
      <c r="I1771" s="168" t="str">
        <f t="shared" si="55"/>
        <v/>
      </c>
      <c r="K1771">
        <f t="shared" si="56"/>
        <v>0</v>
      </c>
      <c r="L1771">
        <f>IF(+支出入力表!M1772="",0,+支出入力表!M1772)</f>
        <v>0</v>
      </c>
      <c r="M1771">
        <f>IF(支出入力表!S1772="",0,支出入力表!S1772)</f>
        <v>0</v>
      </c>
    </row>
    <row r="1772" spans="2:13" x14ac:dyDescent="0.55000000000000004">
      <c r="B1772" s="163" t="str">
        <f>IF(K1772&gt;0,支出入力表!A1773,"")</f>
        <v/>
      </c>
      <c r="C1772" s="164" t="str">
        <f>IF(K1772&gt;0,支出入力表!C1773,"")</f>
        <v/>
      </c>
      <c r="D1772" s="165" t="str">
        <f>IF(K1772&gt;0,支出入力表!E1773,"")</f>
        <v/>
      </c>
      <c r="E1772" s="165" t="str">
        <f>IF(K1772&gt;0,支出入力表!F1773,"")</f>
        <v/>
      </c>
      <c r="F1772" s="164" t="str">
        <f>IF(K1772&gt;0,VLOOKUP(E1772,支出入力表!F1773:$M$2000,3,FALSE),"")</f>
        <v/>
      </c>
      <c r="G1772" s="164" t="str">
        <f>IF(K1772&gt;0,VLOOKUP(E1772,支出入力表!F1773:$M$2000,4,FALSE),"")</f>
        <v/>
      </c>
      <c r="H1772" s="166" t="str">
        <f>IF(K1772&gt;0,VLOOKUP(E1772,支出入力表!F1773:$M$2000,5,FALSE),"")</f>
        <v/>
      </c>
      <c r="I1772" s="168" t="str">
        <f t="shared" si="55"/>
        <v/>
      </c>
      <c r="K1772">
        <f t="shared" si="56"/>
        <v>0</v>
      </c>
      <c r="L1772">
        <f>IF(+支出入力表!M1773="",0,+支出入力表!M1773)</f>
        <v>0</v>
      </c>
      <c r="M1772">
        <f>IF(支出入力表!S1773="",0,支出入力表!S1773)</f>
        <v>0</v>
      </c>
    </row>
    <row r="1773" spans="2:13" x14ac:dyDescent="0.55000000000000004">
      <c r="B1773" s="163" t="str">
        <f>IF(K1773&gt;0,支出入力表!A1774,"")</f>
        <v/>
      </c>
      <c r="C1773" s="164" t="str">
        <f>IF(K1773&gt;0,支出入力表!C1774,"")</f>
        <v/>
      </c>
      <c r="D1773" s="165" t="str">
        <f>IF(K1773&gt;0,支出入力表!E1774,"")</f>
        <v/>
      </c>
      <c r="E1773" s="165" t="str">
        <f>IF(K1773&gt;0,支出入力表!F1774,"")</f>
        <v/>
      </c>
      <c r="F1773" s="164" t="str">
        <f>IF(K1773&gt;0,VLOOKUP(E1773,支出入力表!F1774:$M$2000,3,FALSE),"")</f>
        <v/>
      </c>
      <c r="G1773" s="164" t="str">
        <f>IF(K1773&gt;0,VLOOKUP(E1773,支出入力表!F1774:$M$2000,4,FALSE),"")</f>
        <v/>
      </c>
      <c r="H1773" s="166" t="str">
        <f>IF(K1773&gt;0,VLOOKUP(E1773,支出入力表!F1774:$M$2000,5,FALSE),"")</f>
        <v/>
      </c>
      <c r="I1773" s="168" t="str">
        <f t="shared" si="55"/>
        <v/>
      </c>
      <c r="K1773">
        <f t="shared" si="56"/>
        <v>0</v>
      </c>
      <c r="L1773">
        <f>IF(+支出入力表!M1774="",0,+支出入力表!M1774)</f>
        <v>0</v>
      </c>
      <c r="M1773">
        <f>IF(支出入力表!S1774="",0,支出入力表!S1774)</f>
        <v>0</v>
      </c>
    </row>
    <row r="1774" spans="2:13" x14ac:dyDescent="0.55000000000000004">
      <c r="B1774" s="163" t="str">
        <f>IF(K1774&gt;0,支出入力表!A1775,"")</f>
        <v/>
      </c>
      <c r="C1774" s="164" t="str">
        <f>IF(K1774&gt;0,支出入力表!C1775,"")</f>
        <v/>
      </c>
      <c r="D1774" s="165" t="str">
        <f>IF(K1774&gt;0,支出入力表!E1775,"")</f>
        <v/>
      </c>
      <c r="E1774" s="165" t="str">
        <f>IF(K1774&gt;0,支出入力表!F1775,"")</f>
        <v/>
      </c>
      <c r="F1774" s="164" t="str">
        <f>IF(K1774&gt;0,VLOOKUP(E1774,支出入力表!F1775:$M$2000,3,FALSE),"")</f>
        <v/>
      </c>
      <c r="G1774" s="164" t="str">
        <f>IF(K1774&gt;0,VLOOKUP(E1774,支出入力表!F1775:$M$2000,4,FALSE),"")</f>
        <v/>
      </c>
      <c r="H1774" s="166" t="str">
        <f>IF(K1774&gt;0,VLOOKUP(E1774,支出入力表!F1775:$M$2000,5,FALSE),"")</f>
        <v/>
      </c>
      <c r="I1774" s="168" t="str">
        <f t="shared" si="55"/>
        <v/>
      </c>
      <c r="K1774">
        <f t="shared" si="56"/>
        <v>0</v>
      </c>
      <c r="L1774">
        <f>IF(+支出入力表!M1775="",0,+支出入力表!M1775)</f>
        <v>0</v>
      </c>
      <c r="M1774">
        <f>IF(支出入力表!S1775="",0,支出入力表!S1775)</f>
        <v>0</v>
      </c>
    </row>
    <row r="1775" spans="2:13" x14ac:dyDescent="0.55000000000000004">
      <c r="B1775" s="163" t="str">
        <f>IF(K1775&gt;0,支出入力表!A1776,"")</f>
        <v/>
      </c>
      <c r="C1775" s="164" t="str">
        <f>IF(K1775&gt;0,支出入力表!C1776,"")</f>
        <v/>
      </c>
      <c r="D1775" s="165" t="str">
        <f>IF(K1775&gt;0,支出入力表!E1776,"")</f>
        <v/>
      </c>
      <c r="E1775" s="165" t="str">
        <f>IF(K1775&gt;0,支出入力表!F1776,"")</f>
        <v/>
      </c>
      <c r="F1775" s="164" t="str">
        <f>IF(K1775&gt;0,VLOOKUP(E1775,支出入力表!F1776:$M$2000,3,FALSE),"")</f>
        <v/>
      </c>
      <c r="G1775" s="164" t="str">
        <f>IF(K1775&gt;0,VLOOKUP(E1775,支出入力表!F1776:$M$2000,4,FALSE),"")</f>
        <v/>
      </c>
      <c r="H1775" s="166" t="str">
        <f>IF(K1775&gt;0,VLOOKUP(E1775,支出入力表!F1776:$M$2000,5,FALSE),"")</f>
        <v/>
      </c>
      <c r="I1775" s="168" t="str">
        <f t="shared" si="55"/>
        <v/>
      </c>
      <c r="K1775">
        <f t="shared" si="56"/>
        <v>0</v>
      </c>
      <c r="L1775">
        <f>IF(+支出入力表!M1776="",0,+支出入力表!M1776)</f>
        <v>0</v>
      </c>
      <c r="M1775">
        <f>IF(支出入力表!S1776="",0,支出入力表!S1776)</f>
        <v>0</v>
      </c>
    </row>
    <row r="1776" spans="2:13" x14ac:dyDescent="0.55000000000000004">
      <c r="B1776" s="163" t="str">
        <f>IF(K1776&gt;0,支出入力表!A1777,"")</f>
        <v/>
      </c>
      <c r="C1776" s="164" t="str">
        <f>IF(K1776&gt;0,支出入力表!C1777,"")</f>
        <v/>
      </c>
      <c r="D1776" s="165" t="str">
        <f>IF(K1776&gt;0,支出入力表!E1777,"")</f>
        <v/>
      </c>
      <c r="E1776" s="165" t="str">
        <f>IF(K1776&gt;0,支出入力表!F1777,"")</f>
        <v/>
      </c>
      <c r="F1776" s="164" t="str">
        <f>IF(K1776&gt;0,VLOOKUP(E1776,支出入力表!F1777:$M$2000,3,FALSE),"")</f>
        <v/>
      </c>
      <c r="G1776" s="164" t="str">
        <f>IF(K1776&gt;0,VLOOKUP(E1776,支出入力表!F1777:$M$2000,4,FALSE),"")</f>
        <v/>
      </c>
      <c r="H1776" s="166" t="str">
        <f>IF(K1776&gt;0,VLOOKUP(E1776,支出入力表!F1777:$M$2000,5,FALSE),"")</f>
        <v/>
      </c>
      <c r="I1776" s="168" t="str">
        <f t="shared" si="55"/>
        <v/>
      </c>
      <c r="K1776">
        <f t="shared" si="56"/>
        <v>0</v>
      </c>
      <c r="L1776">
        <f>IF(+支出入力表!M1777="",0,+支出入力表!M1777)</f>
        <v>0</v>
      </c>
      <c r="M1776">
        <f>IF(支出入力表!S1777="",0,支出入力表!S1777)</f>
        <v>0</v>
      </c>
    </row>
    <row r="1777" spans="2:13" x14ac:dyDescent="0.55000000000000004">
      <c r="B1777" s="163" t="str">
        <f>IF(K1777&gt;0,支出入力表!A1778,"")</f>
        <v/>
      </c>
      <c r="C1777" s="164" t="str">
        <f>IF(K1777&gt;0,支出入力表!C1778,"")</f>
        <v/>
      </c>
      <c r="D1777" s="165" t="str">
        <f>IF(K1777&gt;0,支出入力表!E1778,"")</f>
        <v/>
      </c>
      <c r="E1777" s="165" t="str">
        <f>IF(K1777&gt;0,支出入力表!F1778,"")</f>
        <v/>
      </c>
      <c r="F1777" s="164" t="str">
        <f>IF(K1777&gt;0,VLOOKUP(E1777,支出入力表!F1778:$M$2000,3,FALSE),"")</f>
        <v/>
      </c>
      <c r="G1777" s="164" t="str">
        <f>IF(K1777&gt;0,VLOOKUP(E1777,支出入力表!F1778:$M$2000,4,FALSE),"")</f>
        <v/>
      </c>
      <c r="H1777" s="166" t="str">
        <f>IF(K1777&gt;0,VLOOKUP(E1777,支出入力表!F1778:$M$2000,5,FALSE),"")</f>
        <v/>
      </c>
      <c r="I1777" s="168" t="str">
        <f t="shared" si="55"/>
        <v/>
      </c>
      <c r="K1777">
        <f t="shared" si="56"/>
        <v>0</v>
      </c>
      <c r="L1777">
        <f>IF(+支出入力表!M1778="",0,+支出入力表!M1778)</f>
        <v>0</v>
      </c>
      <c r="M1777">
        <f>IF(支出入力表!S1778="",0,支出入力表!S1778)</f>
        <v>0</v>
      </c>
    </row>
    <row r="1778" spans="2:13" x14ac:dyDescent="0.55000000000000004">
      <c r="B1778" s="163" t="str">
        <f>IF(K1778&gt;0,支出入力表!A1779,"")</f>
        <v/>
      </c>
      <c r="C1778" s="164" t="str">
        <f>IF(K1778&gt;0,支出入力表!C1779,"")</f>
        <v/>
      </c>
      <c r="D1778" s="165" t="str">
        <f>IF(K1778&gt;0,支出入力表!E1779,"")</f>
        <v/>
      </c>
      <c r="E1778" s="165" t="str">
        <f>IF(K1778&gt;0,支出入力表!F1779,"")</f>
        <v/>
      </c>
      <c r="F1778" s="164" t="str">
        <f>IF(K1778&gt;0,VLOOKUP(E1778,支出入力表!F1779:$M$2000,3,FALSE),"")</f>
        <v/>
      </c>
      <c r="G1778" s="164" t="str">
        <f>IF(K1778&gt;0,VLOOKUP(E1778,支出入力表!F1779:$M$2000,4,FALSE),"")</f>
        <v/>
      </c>
      <c r="H1778" s="166" t="str">
        <f>IF(K1778&gt;0,VLOOKUP(E1778,支出入力表!F1779:$M$2000,5,FALSE),"")</f>
        <v/>
      </c>
      <c r="I1778" s="168" t="str">
        <f t="shared" si="55"/>
        <v/>
      </c>
      <c r="K1778">
        <f t="shared" si="56"/>
        <v>0</v>
      </c>
      <c r="L1778">
        <f>IF(+支出入力表!M1779="",0,+支出入力表!M1779)</f>
        <v>0</v>
      </c>
      <c r="M1778">
        <f>IF(支出入力表!S1779="",0,支出入力表!S1779)</f>
        <v>0</v>
      </c>
    </row>
    <row r="1779" spans="2:13" x14ac:dyDescent="0.55000000000000004">
      <c r="B1779" s="163" t="str">
        <f>IF(K1779&gt;0,支出入力表!A1780,"")</f>
        <v/>
      </c>
      <c r="C1779" s="164" t="str">
        <f>IF(K1779&gt;0,支出入力表!C1780,"")</f>
        <v/>
      </c>
      <c r="D1779" s="165" t="str">
        <f>IF(K1779&gt;0,支出入力表!E1780,"")</f>
        <v/>
      </c>
      <c r="E1779" s="165" t="str">
        <f>IF(K1779&gt;0,支出入力表!F1780,"")</f>
        <v/>
      </c>
      <c r="F1779" s="164" t="str">
        <f>IF(K1779&gt;0,VLOOKUP(E1779,支出入力表!F1780:$M$2000,3,FALSE),"")</f>
        <v/>
      </c>
      <c r="G1779" s="164" t="str">
        <f>IF(K1779&gt;0,VLOOKUP(E1779,支出入力表!F1780:$M$2000,4,FALSE),"")</f>
        <v/>
      </c>
      <c r="H1779" s="166" t="str">
        <f>IF(K1779&gt;0,VLOOKUP(E1779,支出入力表!F1780:$M$2000,5,FALSE),"")</f>
        <v/>
      </c>
      <c r="I1779" s="168" t="str">
        <f t="shared" si="55"/>
        <v/>
      </c>
      <c r="K1779">
        <f t="shared" si="56"/>
        <v>0</v>
      </c>
      <c r="L1779">
        <f>IF(+支出入力表!M1780="",0,+支出入力表!M1780)</f>
        <v>0</v>
      </c>
      <c r="M1779">
        <f>IF(支出入力表!S1780="",0,支出入力表!S1780)</f>
        <v>0</v>
      </c>
    </row>
    <row r="1780" spans="2:13" x14ac:dyDescent="0.55000000000000004">
      <c r="B1780" s="163" t="str">
        <f>IF(K1780&gt;0,支出入力表!A1781,"")</f>
        <v/>
      </c>
      <c r="C1780" s="164" t="str">
        <f>IF(K1780&gt;0,支出入力表!C1781,"")</f>
        <v/>
      </c>
      <c r="D1780" s="165" t="str">
        <f>IF(K1780&gt;0,支出入力表!E1781,"")</f>
        <v/>
      </c>
      <c r="E1780" s="165" t="str">
        <f>IF(K1780&gt;0,支出入力表!F1781,"")</f>
        <v/>
      </c>
      <c r="F1780" s="164" t="str">
        <f>IF(K1780&gt;0,VLOOKUP(E1780,支出入力表!F1781:$M$2000,3,FALSE),"")</f>
        <v/>
      </c>
      <c r="G1780" s="164" t="str">
        <f>IF(K1780&gt;0,VLOOKUP(E1780,支出入力表!F1781:$M$2000,4,FALSE),"")</f>
        <v/>
      </c>
      <c r="H1780" s="166" t="str">
        <f>IF(K1780&gt;0,VLOOKUP(E1780,支出入力表!F1781:$M$2000,5,FALSE),"")</f>
        <v/>
      </c>
      <c r="I1780" s="168" t="str">
        <f t="shared" si="55"/>
        <v/>
      </c>
      <c r="K1780">
        <f t="shared" si="56"/>
        <v>0</v>
      </c>
      <c r="L1780">
        <f>IF(+支出入力表!M1781="",0,+支出入力表!M1781)</f>
        <v>0</v>
      </c>
      <c r="M1780">
        <f>IF(支出入力表!S1781="",0,支出入力表!S1781)</f>
        <v>0</v>
      </c>
    </row>
    <row r="1781" spans="2:13" x14ac:dyDescent="0.55000000000000004">
      <c r="B1781" s="163" t="str">
        <f>IF(K1781&gt;0,支出入力表!A1782,"")</f>
        <v/>
      </c>
      <c r="C1781" s="164" t="str">
        <f>IF(K1781&gt;0,支出入力表!C1782,"")</f>
        <v/>
      </c>
      <c r="D1781" s="165" t="str">
        <f>IF(K1781&gt;0,支出入力表!E1782,"")</f>
        <v/>
      </c>
      <c r="E1781" s="165" t="str">
        <f>IF(K1781&gt;0,支出入力表!F1782,"")</f>
        <v/>
      </c>
      <c r="F1781" s="164" t="str">
        <f>IF(K1781&gt;0,VLOOKUP(E1781,支出入力表!F1782:$M$2000,3,FALSE),"")</f>
        <v/>
      </c>
      <c r="G1781" s="164" t="str">
        <f>IF(K1781&gt;0,VLOOKUP(E1781,支出入力表!F1782:$M$2000,4,FALSE),"")</f>
        <v/>
      </c>
      <c r="H1781" s="166" t="str">
        <f>IF(K1781&gt;0,VLOOKUP(E1781,支出入力表!F1782:$M$2000,5,FALSE),"")</f>
        <v/>
      </c>
      <c r="I1781" s="168" t="str">
        <f t="shared" si="55"/>
        <v/>
      </c>
      <c r="K1781">
        <f t="shared" si="56"/>
        <v>0</v>
      </c>
      <c r="L1781">
        <f>IF(+支出入力表!M1782="",0,+支出入力表!M1782)</f>
        <v>0</v>
      </c>
      <c r="M1781">
        <f>IF(支出入力表!S1782="",0,支出入力表!S1782)</f>
        <v>0</v>
      </c>
    </row>
    <row r="1782" spans="2:13" x14ac:dyDescent="0.55000000000000004">
      <c r="B1782" s="163" t="str">
        <f>IF(K1782&gt;0,支出入力表!A1783,"")</f>
        <v/>
      </c>
      <c r="C1782" s="164" t="str">
        <f>IF(K1782&gt;0,支出入力表!C1783,"")</f>
        <v/>
      </c>
      <c r="D1782" s="165" t="str">
        <f>IF(K1782&gt;0,支出入力表!E1783,"")</f>
        <v/>
      </c>
      <c r="E1782" s="165" t="str">
        <f>IF(K1782&gt;0,支出入力表!F1783,"")</f>
        <v/>
      </c>
      <c r="F1782" s="164" t="str">
        <f>IF(K1782&gt;0,VLOOKUP(E1782,支出入力表!F1783:$M$2000,3,FALSE),"")</f>
        <v/>
      </c>
      <c r="G1782" s="164" t="str">
        <f>IF(K1782&gt;0,VLOOKUP(E1782,支出入力表!F1783:$M$2000,4,FALSE),"")</f>
        <v/>
      </c>
      <c r="H1782" s="166" t="str">
        <f>IF(K1782&gt;0,VLOOKUP(E1782,支出入力表!F1783:$M$2000,5,FALSE),"")</f>
        <v/>
      </c>
      <c r="I1782" s="168" t="str">
        <f t="shared" si="55"/>
        <v/>
      </c>
      <c r="K1782">
        <f t="shared" si="56"/>
        <v>0</v>
      </c>
      <c r="L1782">
        <f>IF(+支出入力表!M1783="",0,+支出入力表!M1783)</f>
        <v>0</v>
      </c>
      <c r="M1782">
        <f>IF(支出入力表!S1783="",0,支出入力表!S1783)</f>
        <v>0</v>
      </c>
    </row>
    <row r="1783" spans="2:13" x14ac:dyDescent="0.55000000000000004">
      <c r="B1783" s="163" t="str">
        <f>IF(K1783&gt;0,支出入力表!A1784,"")</f>
        <v/>
      </c>
      <c r="C1783" s="164" t="str">
        <f>IF(K1783&gt;0,支出入力表!C1784,"")</f>
        <v/>
      </c>
      <c r="D1783" s="165" t="str">
        <f>IF(K1783&gt;0,支出入力表!E1784,"")</f>
        <v/>
      </c>
      <c r="E1783" s="165" t="str">
        <f>IF(K1783&gt;0,支出入力表!F1784,"")</f>
        <v/>
      </c>
      <c r="F1783" s="164" t="str">
        <f>IF(K1783&gt;0,VLOOKUP(E1783,支出入力表!F1784:$M$2000,3,FALSE),"")</f>
        <v/>
      </c>
      <c r="G1783" s="164" t="str">
        <f>IF(K1783&gt;0,VLOOKUP(E1783,支出入力表!F1784:$M$2000,4,FALSE),"")</f>
        <v/>
      </c>
      <c r="H1783" s="166" t="str">
        <f>IF(K1783&gt;0,VLOOKUP(E1783,支出入力表!F1784:$M$2000,5,FALSE),"")</f>
        <v/>
      </c>
      <c r="I1783" s="168" t="str">
        <f t="shared" si="55"/>
        <v/>
      </c>
      <c r="K1783">
        <f t="shared" si="56"/>
        <v>0</v>
      </c>
      <c r="L1783">
        <f>IF(+支出入力表!M1784="",0,+支出入力表!M1784)</f>
        <v>0</v>
      </c>
      <c r="M1783">
        <f>IF(支出入力表!S1784="",0,支出入力表!S1784)</f>
        <v>0</v>
      </c>
    </row>
    <row r="1784" spans="2:13" x14ac:dyDescent="0.55000000000000004">
      <c r="B1784" s="163" t="str">
        <f>IF(K1784&gt;0,支出入力表!A1785,"")</f>
        <v/>
      </c>
      <c r="C1784" s="164" t="str">
        <f>IF(K1784&gt;0,支出入力表!C1785,"")</f>
        <v/>
      </c>
      <c r="D1784" s="165" t="str">
        <f>IF(K1784&gt;0,支出入力表!E1785,"")</f>
        <v/>
      </c>
      <c r="E1784" s="165" t="str">
        <f>IF(K1784&gt;0,支出入力表!F1785,"")</f>
        <v/>
      </c>
      <c r="F1784" s="164" t="str">
        <f>IF(K1784&gt;0,VLOOKUP(E1784,支出入力表!F1785:$M$2000,3,FALSE),"")</f>
        <v/>
      </c>
      <c r="G1784" s="164" t="str">
        <f>IF(K1784&gt;0,VLOOKUP(E1784,支出入力表!F1785:$M$2000,4,FALSE),"")</f>
        <v/>
      </c>
      <c r="H1784" s="166" t="str">
        <f>IF(K1784&gt;0,VLOOKUP(E1784,支出入力表!F1785:$M$2000,5,FALSE),"")</f>
        <v/>
      </c>
      <c r="I1784" s="168" t="str">
        <f t="shared" si="55"/>
        <v/>
      </c>
      <c r="K1784">
        <f t="shared" si="56"/>
        <v>0</v>
      </c>
      <c r="L1784">
        <f>IF(+支出入力表!M1785="",0,+支出入力表!M1785)</f>
        <v>0</v>
      </c>
      <c r="M1784">
        <f>IF(支出入力表!S1785="",0,支出入力表!S1785)</f>
        <v>0</v>
      </c>
    </row>
    <row r="1785" spans="2:13" x14ac:dyDescent="0.55000000000000004">
      <c r="B1785" s="163" t="str">
        <f>IF(K1785&gt;0,支出入力表!A1786,"")</f>
        <v/>
      </c>
      <c r="C1785" s="164" t="str">
        <f>IF(K1785&gt;0,支出入力表!C1786,"")</f>
        <v/>
      </c>
      <c r="D1785" s="165" t="str">
        <f>IF(K1785&gt;0,支出入力表!E1786,"")</f>
        <v/>
      </c>
      <c r="E1785" s="165" t="str">
        <f>IF(K1785&gt;0,支出入力表!F1786,"")</f>
        <v/>
      </c>
      <c r="F1785" s="164" t="str">
        <f>IF(K1785&gt;0,VLOOKUP(E1785,支出入力表!F1786:$M$2000,3,FALSE),"")</f>
        <v/>
      </c>
      <c r="G1785" s="164" t="str">
        <f>IF(K1785&gt;0,VLOOKUP(E1785,支出入力表!F1786:$M$2000,4,FALSE),"")</f>
        <v/>
      </c>
      <c r="H1785" s="166" t="str">
        <f>IF(K1785&gt;0,VLOOKUP(E1785,支出入力表!F1786:$M$2000,5,FALSE),"")</f>
        <v/>
      </c>
      <c r="I1785" s="168" t="str">
        <f t="shared" si="55"/>
        <v/>
      </c>
      <c r="K1785">
        <f t="shared" si="56"/>
        <v>0</v>
      </c>
      <c r="L1785">
        <f>IF(+支出入力表!M1786="",0,+支出入力表!M1786)</f>
        <v>0</v>
      </c>
      <c r="M1785">
        <f>IF(支出入力表!S1786="",0,支出入力表!S1786)</f>
        <v>0</v>
      </c>
    </row>
    <row r="1786" spans="2:13" x14ac:dyDescent="0.55000000000000004">
      <c r="B1786" s="163" t="str">
        <f>IF(K1786&gt;0,支出入力表!A1787,"")</f>
        <v/>
      </c>
      <c r="C1786" s="164" t="str">
        <f>IF(K1786&gt;0,支出入力表!C1787,"")</f>
        <v/>
      </c>
      <c r="D1786" s="165" t="str">
        <f>IF(K1786&gt;0,支出入力表!E1787,"")</f>
        <v/>
      </c>
      <c r="E1786" s="165" t="str">
        <f>IF(K1786&gt;0,支出入力表!F1787,"")</f>
        <v/>
      </c>
      <c r="F1786" s="164" t="str">
        <f>IF(K1786&gt;0,VLOOKUP(E1786,支出入力表!F1787:$M$2000,3,FALSE),"")</f>
        <v/>
      </c>
      <c r="G1786" s="164" t="str">
        <f>IF(K1786&gt;0,VLOOKUP(E1786,支出入力表!F1787:$M$2000,4,FALSE),"")</f>
        <v/>
      </c>
      <c r="H1786" s="166" t="str">
        <f>IF(K1786&gt;0,VLOOKUP(E1786,支出入力表!F1787:$M$2000,5,FALSE),"")</f>
        <v/>
      </c>
      <c r="I1786" s="168" t="str">
        <f t="shared" si="55"/>
        <v/>
      </c>
      <c r="K1786">
        <f t="shared" si="56"/>
        <v>0</v>
      </c>
      <c r="L1786">
        <f>IF(+支出入力表!M1787="",0,+支出入力表!M1787)</f>
        <v>0</v>
      </c>
      <c r="M1786">
        <f>IF(支出入力表!S1787="",0,支出入力表!S1787)</f>
        <v>0</v>
      </c>
    </row>
    <row r="1787" spans="2:13" x14ac:dyDescent="0.55000000000000004">
      <c r="B1787" s="163" t="str">
        <f>IF(K1787&gt;0,支出入力表!A1788,"")</f>
        <v/>
      </c>
      <c r="C1787" s="164" t="str">
        <f>IF(K1787&gt;0,支出入力表!C1788,"")</f>
        <v/>
      </c>
      <c r="D1787" s="165" t="str">
        <f>IF(K1787&gt;0,支出入力表!E1788,"")</f>
        <v/>
      </c>
      <c r="E1787" s="165" t="str">
        <f>IF(K1787&gt;0,支出入力表!F1788,"")</f>
        <v/>
      </c>
      <c r="F1787" s="164" t="str">
        <f>IF(K1787&gt;0,VLOOKUP(E1787,支出入力表!F1788:$M$2000,3,FALSE),"")</f>
        <v/>
      </c>
      <c r="G1787" s="164" t="str">
        <f>IF(K1787&gt;0,VLOOKUP(E1787,支出入力表!F1788:$M$2000,4,FALSE),"")</f>
        <v/>
      </c>
      <c r="H1787" s="166" t="str">
        <f>IF(K1787&gt;0,VLOOKUP(E1787,支出入力表!F1788:$M$2000,5,FALSE),"")</f>
        <v/>
      </c>
      <c r="I1787" s="168" t="str">
        <f t="shared" si="55"/>
        <v/>
      </c>
      <c r="K1787">
        <f t="shared" si="56"/>
        <v>0</v>
      </c>
      <c r="L1787">
        <f>IF(+支出入力表!M1788="",0,+支出入力表!M1788)</f>
        <v>0</v>
      </c>
      <c r="M1787">
        <f>IF(支出入力表!S1788="",0,支出入力表!S1788)</f>
        <v>0</v>
      </c>
    </row>
    <row r="1788" spans="2:13" x14ac:dyDescent="0.55000000000000004">
      <c r="B1788" s="163" t="str">
        <f>IF(K1788&gt;0,支出入力表!A1789,"")</f>
        <v/>
      </c>
      <c r="C1788" s="164" t="str">
        <f>IF(K1788&gt;0,支出入力表!C1789,"")</f>
        <v/>
      </c>
      <c r="D1788" s="165" t="str">
        <f>IF(K1788&gt;0,支出入力表!E1789,"")</f>
        <v/>
      </c>
      <c r="E1788" s="165" t="str">
        <f>IF(K1788&gt;0,支出入力表!F1789,"")</f>
        <v/>
      </c>
      <c r="F1788" s="164" t="str">
        <f>IF(K1788&gt;0,VLOOKUP(E1788,支出入力表!F1789:$M$2000,3,FALSE),"")</f>
        <v/>
      </c>
      <c r="G1788" s="164" t="str">
        <f>IF(K1788&gt;0,VLOOKUP(E1788,支出入力表!F1789:$M$2000,4,FALSE),"")</f>
        <v/>
      </c>
      <c r="H1788" s="166" t="str">
        <f>IF(K1788&gt;0,VLOOKUP(E1788,支出入力表!F1789:$M$2000,5,FALSE),"")</f>
        <v/>
      </c>
      <c r="I1788" s="168" t="str">
        <f t="shared" si="55"/>
        <v/>
      </c>
      <c r="K1788">
        <f t="shared" si="56"/>
        <v>0</v>
      </c>
      <c r="L1788">
        <f>IF(+支出入力表!M1789="",0,+支出入力表!M1789)</f>
        <v>0</v>
      </c>
      <c r="M1788">
        <f>IF(支出入力表!S1789="",0,支出入力表!S1789)</f>
        <v>0</v>
      </c>
    </row>
    <row r="1789" spans="2:13" x14ac:dyDescent="0.55000000000000004">
      <c r="B1789" s="163" t="str">
        <f>IF(K1789&gt;0,支出入力表!A1790,"")</f>
        <v/>
      </c>
      <c r="C1789" s="164" t="str">
        <f>IF(K1789&gt;0,支出入力表!C1790,"")</f>
        <v/>
      </c>
      <c r="D1789" s="165" t="str">
        <f>IF(K1789&gt;0,支出入力表!E1790,"")</f>
        <v/>
      </c>
      <c r="E1789" s="165" t="str">
        <f>IF(K1789&gt;0,支出入力表!F1790,"")</f>
        <v/>
      </c>
      <c r="F1789" s="164" t="str">
        <f>IF(K1789&gt;0,VLOOKUP(E1789,支出入力表!F1790:$M$2000,3,FALSE),"")</f>
        <v/>
      </c>
      <c r="G1789" s="164" t="str">
        <f>IF(K1789&gt;0,VLOOKUP(E1789,支出入力表!F1790:$M$2000,4,FALSE),"")</f>
        <v/>
      </c>
      <c r="H1789" s="166" t="str">
        <f>IF(K1789&gt;0,VLOOKUP(E1789,支出入力表!F1790:$M$2000,5,FALSE),"")</f>
        <v/>
      </c>
      <c r="I1789" s="168" t="str">
        <f t="shared" si="55"/>
        <v/>
      </c>
      <c r="K1789">
        <f t="shared" si="56"/>
        <v>0</v>
      </c>
      <c r="L1789">
        <f>IF(+支出入力表!M1790="",0,+支出入力表!M1790)</f>
        <v>0</v>
      </c>
      <c r="M1789">
        <f>IF(支出入力表!S1790="",0,支出入力表!S1790)</f>
        <v>0</v>
      </c>
    </row>
    <row r="1790" spans="2:13" x14ac:dyDescent="0.55000000000000004">
      <c r="B1790" s="163" t="str">
        <f>IF(K1790&gt;0,支出入力表!A1791,"")</f>
        <v/>
      </c>
      <c r="C1790" s="164" t="str">
        <f>IF(K1790&gt;0,支出入力表!C1791,"")</f>
        <v/>
      </c>
      <c r="D1790" s="165" t="str">
        <f>IF(K1790&gt;0,支出入力表!E1791,"")</f>
        <v/>
      </c>
      <c r="E1790" s="165" t="str">
        <f>IF(K1790&gt;0,支出入力表!F1791,"")</f>
        <v/>
      </c>
      <c r="F1790" s="164" t="str">
        <f>IF(K1790&gt;0,VLOOKUP(E1790,支出入力表!F1791:$M$2000,3,FALSE),"")</f>
        <v/>
      </c>
      <c r="G1790" s="164" t="str">
        <f>IF(K1790&gt;0,VLOOKUP(E1790,支出入力表!F1791:$M$2000,4,FALSE),"")</f>
        <v/>
      </c>
      <c r="H1790" s="166" t="str">
        <f>IF(K1790&gt;0,VLOOKUP(E1790,支出入力表!F1791:$M$2000,5,FALSE),"")</f>
        <v/>
      </c>
      <c r="I1790" s="168" t="str">
        <f t="shared" si="55"/>
        <v/>
      </c>
      <c r="K1790">
        <f t="shared" si="56"/>
        <v>0</v>
      </c>
      <c r="L1790">
        <f>IF(+支出入力表!M1791="",0,+支出入力表!M1791)</f>
        <v>0</v>
      </c>
      <c r="M1790">
        <f>IF(支出入力表!S1791="",0,支出入力表!S1791)</f>
        <v>0</v>
      </c>
    </row>
    <row r="1791" spans="2:13" x14ac:dyDescent="0.55000000000000004">
      <c r="B1791" s="163" t="str">
        <f>IF(K1791&gt;0,支出入力表!A1792,"")</f>
        <v/>
      </c>
      <c r="C1791" s="164" t="str">
        <f>IF(K1791&gt;0,支出入力表!C1792,"")</f>
        <v/>
      </c>
      <c r="D1791" s="165" t="str">
        <f>IF(K1791&gt;0,支出入力表!E1792,"")</f>
        <v/>
      </c>
      <c r="E1791" s="165" t="str">
        <f>IF(K1791&gt;0,支出入力表!F1792,"")</f>
        <v/>
      </c>
      <c r="F1791" s="164" t="str">
        <f>IF(K1791&gt;0,VLOOKUP(E1791,支出入力表!F1792:$M$2000,3,FALSE),"")</f>
        <v/>
      </c>
      <c r="G1791" s="164" t="str">
        <f>IF(K1791&gt;0,VLOOKUP(E1791,支出入力表!F1792:$M$2000,4,FALSE),"")</f>
        <v/>
      </c>
      <c r="H1791" s="166" t="str">
        <f>IF(K1791&gt;0,VLOOKUP(E1791,支出入力表!F1792:$M$2000,5,FALSE),"")</f>
        <v/>
      </c>
      <c r="I1791" s="168" t="str">
        <f t="shared" si="55"/>
        <v/>
      </c>
      <c r="K1791">
        <f t="shared" si="56"/>
        <v>0</v>
      </c>
      <c r="L1791">
        <f>IF(+支出入力表!M1792="",0,+支出入力表!M1792)</f>
        <v>0</v>
      </c>
      <c r="M1791">
        <f>IF(支出入力表!S1792="",0,支出入力表!S1792)</f>
        <v>0</v>
      </c>
    </row>
    <row r="1792" spans="2:13" x14ac:dyDescent="0.55000000000000004">
      <c r="B1792" s="163" t="str">
        <f>IF(K1792&gt;0,支出入力表!A1793,"")</f>
        <v/>
      </c>
      <c r="C1792" s="164" t="str">
        <f>IF(K1792&gt;0,支出入力表!C1793,"")</f>
        <v/>
      </c>
      <c r="D1792" s="165" t="str">
        <f>IF(K1792&gt;0,支出入力表!E1793,"")</f>
        <v/>
      </c>
      <c r="E1792" s="165" t="str">
        <f>IF(K1792&gt;0,支出入力表!F1793,"")</f>
        <v/>
      </c>
      <c r="F1792" s="164" t="str">
        <f>IF(K1792&gt;0,VLOOKUP(E1792,支出入力表!F1793:$M$2000,3,FALSE),"")</f>
        <v/>
      </c>
      <c r="G1792" s="164" t="str">
        <f>IF(K1792&gt;0,VLOOKUP(E1792,支出入力表!F1793:$M$2000,4,FALSE),"")</f>
        <v/>
      </c>
      <c r="H1792" s="166" t="str">
        <f>IF(K1792&gt;0,VLOOKUP(E1792,支出入力表!F1793:$M$2000,5,FALSE),"")</f>
        <v/>
      </c>
      <c r="I1792" s="168" t="str">
        <f t="shared" si="55"/>
        <v/>
      </c>
      <c r="K1792">
        <f t="shared" si="56"/>
        <v>0</v>
      </c>
      <c r="L1792">
        <f>IF(+支出入力表!M1793="",0,+支出入力表!M1793)</f>
        <v>0</v>
      </c>
      <c r="M1792">
        <f>IF(支出入力表!S1793="",0,支出入力表!S1793)</f>
        <v>0</v>
      </c>
    </row>
    <row r="1793" spans="2:13" x14ac:dyDescent="0.55000000000000004">
      <c r="B1793" s="163" t="str">
        <f>IF(K1793&gt;0,支出入力表!A1794,"")</f>
        <v/>
      </c>
      <c r="C1793" s="164" t="str">
        <f>IF(K1793&gt;0,支出入力表!C1794,"")</f>
        <v/>
      </c>
      <c r="D1793" s="165" t="str">
        <f>IF(K1793&gt;0,支出入力表!E1794,"")</f>
        <v/>
      </c>
      <c r="E1793" s="165" t="str">
        <f>IF(K1793&gt;0,支出入力表!F1794,"")</f>
        <v/>
      </c>
      <c r="F1793" s="164" t="str">
        <f>IF(K1793&gt;0,VLOOKUP(E1793,支出入力表!F1794:$M$2000,3,FALSE),"")</f>
        <v/>
      </c>
      <c r="G1793" s="164" t="str">
        <f>IF(K1793&gt;0,VLOOKUP(E1793,支出入力表!F1794:$M$2000,4,FALSE),"")</f>
        <v/>
      </c>
      <c r="H1793" s="166" t="str">
        <f>IF(K1793&gt;0,VLOOKUP(E1793,支出入力表!F1794:$M$2000,5,FALSE),"")</f>
        <v/>
      </c>
      <c r="I1793" s="168" t="str">
        <f t="shared" si="55"/>
        <v/>
      </c>
      <c r="K1793">
        <f t="shared" si="56"/>
        <v>0</v>
      </c>
      <c r="L1793">
        <f>IF(+支出入力表!M1794="",0,+支出入力表!M1794)</f>
        <v>0</v>
      </c>
      <c r="M1793">
        <f>IF(支出入力表!S1794="",0,支出入力表!S1794)</f>
        <v>0</v>
      </c>
    </row>
    <row r="1794" spans="2:13" x14ac:dyDescent="0.55000000000000004">
      <c r="B1794" s="163" t="str">
        <f>IF(K1794&gt;0,支出入力表!A1795,"")</f>
        <v/>
      </c>
      <c r="C1794" s="164" t="str">
        <f>IF(K1794&gt;0,支出入力表!C1795,"")</f>
        <v/>
      </c>
      <c r="D1794" s="165" t="str">
        <f>IF(K1794&gt;0,支出入力表!E1795,"")</f>
        <v/>
      </c>
      <c r="E1794" s="165" t="str">
        <f>IF(K1794&gt;0,支出入力表!F1795,"")</f>
        <v/>
      </c>
      <c r="F1794" s="164" t="str">
        <f>IF(K1794&gt;0,VLOOKUP(E1794,支出入力表!F1795:$M$2000,3,FALSE),"")</f>
        <v/>
      </c>
      <c r="G1794" s="164" t="str">
        <f>IF(K1794&gt;0,VLOOKUP(E1794,支出入力表!F1795:$M$2000,4,FALSE),"")</f>
        <v/>
      </c>
      <c r="H1794" s="166" t="str">
        <f>IF(K1794&gt;0,VLOOKUP(E1794,支出入力表!F1795:$M$2000,5,FALSE),"")</f>
        <v/>
      </c>
      <c r="I1794" s="168" t="str">
        <f t="shared" si="55"/>
        <v/>
      </c>
      <c r="K1794">
        <f t="shared" si="56"/>
        <v>0</v>
      </c>
      <c r="L1794">
        <f>IF(+支出入力表!M1795="",0,+支出入力表!M1795)</f>
        <v>0</v>
      </c>
      <c r="M1794">
        <f>IF(支出入力表!S1795="",0,支出入力表!S1795)</f>
        <v>0</v>
      </c>
    </row>
    <row r="1795" spans="2:13" x14ac:dyDescent="0.55000000000000004">
      <c r="B1795" s="163" t="str">
        <f>IF(K1795&gt;0,支出入力表!A1796,"")</f>
        <v/>
      </c>
      <c r="C1795" s="164" t="str">
        <f>IF(K1795&gt;0,支出入力表!C1796,"")</f>
        <v/>
      </c>
      <c r="D1795" s="165" t="str">
        <f>IF(K1795&gt;0,支出入力表!E1796,"")</f>
        <v/>
      </c>
      <c r="E1795" s="165" t="str">
        <f>IF(K1795&gt;0,支出入力表!F1796,"")</f>
        <v/>
      </c>
      <c r="F1795" s="164" t="str">
        <f>IF(K1795&gt;0,VLOOKUP(E1795,支出入力表!F1796:$M$2000,3,FALSE),"")</f>
        <v/>
      </c>
      <c r="G1795" s="164" t="str">
        <f>IF(K1795&gt;0,VLOOKUP(E1795,支出入力表!F1796:$M$2000,4,FALSE),"")</f>
        <v/>
      </c>
      <c r="H1795" s="166" t="str">
        <f>IF(K1795&gt;0,VLOOKUP(E1795,支出入力表!F1796:$M$2000,5,FALSE),"")</f>
        <v/>
      </c>
      <c r="I1795" s="168" t="str">
        <f t="shared" si="55"/>
        <v/>
      </c>
      <c r="K1795">
        <f t="shared" si="56"/>
        <v>0</v>
      </c>
      <c r="L1795">
        <f>IF(+支出入力表!M1796="",0,+支出入力表!M1796)</f>
        <v>0</v>
      </c>
      <c r="M1795">
        <f>IF(支出入力表!S1796="",0,支出入力表!S1796)</f>
        <v>0</v>
      </c>
    </row>
    <row r="1796" spans="2:13" x14ac:dyDescent="0.55000000000000004">
      <c r="B1796" s="163" t="str">
        <f>IF(K1796&gt;0,支出入力表!A1797,"")</f>
        <v/>
      </c>
      <c r="C1796" s="164" t="str">
        <f>IF(K1796&gt;0,支出入力表!C1797,"")</f>
        <v/>
      </c>
      <c r="D1796" s="165" t="str">
        <f>IF(K1796&gt;0,支出入力表!E1797,"")</f>
        <v/>
      </c>
      <c r="E1796" s="165" t="str">
        <f>IF(K1796&gt;0,支出入力表!F1797,"")</f>
        <v/>
      </c>
      <c r="F1796" s="164" t="str">
        <f>IF(K1796&gt;0,VLOOKUP(E1796,支出入力表!F1797:$M$2000,3,FALSE),"")</f>
        <v/>
      </c>
      <c r="G1796" s="164" t="str">
        <f>IF(K1796&gt;0,VLOOKUP(E1796,支出入力表!F1797:$M$2000,4,FALSE),"")</f>
        <v/>
      </c>
      <c r="H1796" s="166" t="str">
        <f>IF(K1796&gt;0,VLOOKUP(E1796,支出入力表!F1797:$M$2000,5,FALSE),"")</f>
        <v/>
      </c>
      <c r="I1796" s="168" t="str">
        <f t="shared" si="55"/>
        <v/>
      </c>
      <c r="K1796">
        <f t="shared" si="56"/>
        <v>0</v>
      </c>
      <c r="L1796">
        <f>IF(+支出入力表!M1797="",0,+支出入力表!M1797)</f>
        <v>0</v>
      </c>
      <c r="M1796">
        <f>IF(支出入力表!S1797="",0,支出入力表!S1797)</f>
        <v>0</v>
      </c>
    </row>
    <row r="1797" spans="2:13" x14ac:dyDescent="0.55000000000000004">
      <c r="B1797" s="163" t="str">
        <f>IF(K1797&gt;0,支出入力表!A1798,"")</f>
        <v/>
      </c>
      <c r="C1797" s="164" t="str">
        <f>IF(K1797&gt;0,支出入力表!C1798,"")</f>
        <v/>
      </c>
      <c r="D1797" s="165" t="str">
        <f>IF(K1797&gt;0,支出入力表!E1798,"")</f>
        <v/>
      </c>
      <c r="E1797" s="165" t="str">
        <f>IF(K1797&gt;0,支出入力表!F1798,"")</f>
        <v/>
      </c>
      <c r="F1797" s="164" t="str">
        <f>IF(K1797&gt;0,VLOOKUP(E1797,支出入力表!F1798:$M$2000,3,FALSE),"")</f>
        <v/>
      </c>
      <c r="G1797" s="164" t="str">
        <f>IF(K1797&gt;0,VLOOKUP(E1797,支出入力表!F1798:$M$2000,4,FALSE),"")</f>
        <v/>
      </c>
      <c r="H1797" s="166" t="str">
        <f>IF(K1797&gt;0,VLOOKUP(E1797,支出入力表!F1798:$M$2000,5,FALSE),"")</f>
        <v/>
      </c>
      <c r="I1797" s="168" t="str">
        <f t="shared" si="55"/>
        <v/>
      </c>
      <c r="K1797">
        <f t="shared" si="56"/>
        <v>0</v>
      </c>
      <c r="L1797">
        <f>IF(+支出入力表!M1798="",0,+支出入力表!M1798)</f>
        <v>0</v>
      </c>
      <c r="M1797">
        <f>IF(支出入力表!S1798="",0,支出入力表!S1798)</f>
        <v>0</v>
      </c>
    </row>
    <row r="1798" spans="2:13" x14ac:dyDescent="0.55000000000000004">
      <c r="B1798" s="163" t="str">
        <f>IF(K1798&gt;0,支出入力表!A1799,"")</f>
        <v/>
      </c>
      <c r="C1798" s="164" t="str">
        <f>IF(K1798&gt;0,支出入力表!C1799,"")</f>
        <v/>
      </c>
      <c r="D1798" s="165" t="str">
        <f>IF(K1798&gt;0,支出入力表!E1799,"")</f>
        <v/>
      </c>
      <c r="E1798" s="165" t="str">
        <f>IF(K1798&gt;0,支出入力表!F1799,"")</f>
        <v/>
      </c>
      <c r="F1798" s="164" t="str">
        <f>IF(K1798&gt;0,VLOOKUP(E1798,支出入力表!F1799:$M$2000,3,FALSE),"")</f>
        <v/>
      </c>
      <c r="G1798" s="164" t="str">
        <f>IF(K1798&gt;0,VLOOKUP(E1798,支出入力表!F1799:$M$2000,4,FALSE),"")</f>
        <v/>
      </c>
      <c r="H1798" s="166" t="str">
        <f>IF(K1798&gt;0,VLOOKUP(E1798,支出入力表!F1799:$M$2000,5,FALSE),"")</f>
        <v/>
      </c>
      <c r="I1798" s="168" t="str">
        <f t="shared" ref="I1798:I1861" si="57">IF(K1798&gt;0,K1798,"")</f>
        <v/>
      </c>
      <c r="K1798">
        <f t="shared" ref="K1798:K1861" si="58">+L1798+M1798</f>
        <v>0</v>
      </c>
      <c r="L1798">
        <f>IF(+支出入力表!M1799="",0,+支出入力表!M1799)</f>
        <v>0</v>
      </c>
      <c r="M1798">
        <f>IF(支出入力表!S1799="",0,支出入力表!S1799)</f>
        <v>0</v>
      </c>
    </row>
    <row r="1799" spans="2:13" x14ac:dyDescent="0.55000000000000004">
      <c r="B1799" s="163" t="str">
        <f>IF(K1799&gt;0,支出入力表!A1800,"")</f>
        <v/>
      </c>
      <c r="C1799" s="164" t="str">
        <f>IF(K1799&gt;0,支出入力表!C1800,"")</f>
        <v/>
      </c>
      <c r="D1799" s="165" t="str">
        <f>IF(K1799&gt;0,支出入力表!E1800,"")</f>
        <v/>
      </c>
      <c r="E1799" s="165" t="str">
        <f>IF(K1799&gt;0,支出入力表!F1800,"")</f>
        <v/>
      </c>
      <c r="F1799" s="164" t="str">
        <f>IF(K1799&gt;0,VLOOKUP(E1799,支出入力表!F1800:$M$2000,3,FALSE),"")</f>
        <v/>
      </c>
      <c r="G1799" s="164" t="str">
        <f>IF(K1799&gt;0,VLOOKUP(E1799,支出入力表!F1800:$M$2000,4,FALSE),"")</f>
        <v/>
      </c>
      <c r="H1799" s="166" t="str">
        <f>IF(K1799&gt;0,VLOOKUP(E1799,支出入力表!F1800:$M$2000,5,FALSE),"")</f>
        <v/>
      </c>
      <c r="I1799" s="168" t="str">
        <f t="shared" si="57"/>
        <v/>
      </c>
      <c r="K1799">
        <f t="shared" si="58"/>
        <v>0</v>
      </c>
      <c r="L1799">
        <f>IF(+支出入力表!M1800="",0,+支出入力表!M1800)</f>
        <v>0</v>
      </c>
      <c r="M1799">
        <f>IF(支出入力表!S1800="",0,支出入力表!S1800)</f>
        <v>0</v>
      </c>
    </row>
    <row r="1800" spans="2:13" x14ac:dyDescent="0.55000000000000004">
      <c r="B1800" s="163" t="str">
        <f>IF(K1800&gt;0,支出入力表!A1801,"")</f>
        <v/>
      </c>
      <c r="C1800" s="164" t="str">
        <f>IF(K1800&gt;0,支出入力表!C1801,"")</f>
        <v/>
      </c>
      <c r="D1800" s="165" t="str">
        <f>IF(K1800&gt;0,支出入力表!E1801,"")</f>
        <v/>
      </c>
      <c r="E1800" s="165" t="str">
        <f>IF(K1800&gt;0,支出入力表!F1801,"")</f>
        <v/>
      </c>
      <c r="F1800" s="164" t="str">
        <f>IF(K1800&gt;0,VLOOKUP(E1800,支出入力表!F1801:$M$2000,3,FALSE),"")</f>
        <v/>
      </c>
      <c r="G1800" s="164" t="str">
        <f>IF(K1800&gt;0,VLOOKUP(E1800,支出入力表!F1801:$M$2000,4,FALSE),"")</f>
        <v/>
      </c>
      <c r="H1800" s="166" t="str">
        <f>IF(K1800&gt;0,VLOOKUP(E1800,支出入力表!F1801:$M$2000,5,FALSE),"")</f>
        <v/>
      </c>
      <c r="I1800" s="168" t="str">
        <f t="shared" si="57"/>
        <v/>
      </c>
      <c r="K1800">
        <f t="shared" si="58"/>
        <v>0</v>
      </c>
      <c r="L1800">
        <f>IF(+支出入力表!M1801="",0,+支出入力表!M1801)</f>
        <v>0</v>
      </c>
      <c r="M1800">
        <f>IF(支出入力表!S1801="",0,支出入力表!S1801)</f>
        <v>0</v>
      </c>
    </row>
    <row r="1801" spans="2:13" x14ac:dyDescent="0.55000000000000004">
      <c r="B1801" s="163" t="str">
        <f>IF(K1801&gt;0,支出入力表!A1802,"")</f>
        <v/>
      </c>
      <c r="C1801" s="164" t="str">
        <f>IF(K1801&gt;0,支出入力表!C1802,"")</f>
        <v/>
      </c>
      <c r="D1801" s="165" t="str">
        <f>IF(K1801&gt;0,支出入力表!E1802,"")</f>
        <v/>
      </c>
      <c r="E1801" s="165" t="str">
        <f>IF(K1801&gt;0,支出入力表!F1802,"")</f>
        <v/>
      </c>
      <c r="F1801" s="164" t="str">
        <f>IF(K1801&gt;0,VLOOKUP(E1801,支出入力表!F1802:$M$2000,3,FALSE),"")</f>
        <v/>
      </c>
      <c r="G1801" s="164" t="str">
        <f>IF(K1801&gt;0,VLOOKUP(E1801,支出入力表!F1802:$M$2000,4,FALSE),"")</f>
        <v/>
      </c>
      <c r="H1801" s="166" t="str">
        <f>IF(K1801&gt;0,VLOOKUP(E1801,支出入力表!F1802:$M$2000,5,FALSE),"")</f>
        <v/>
      </c>
      <c r="I1801" s="168" t="str">
        <f t="shared" si="57"/>
        <v/>
      </c>
      <c r="K1801">
        <f t="shared" si="58"/>
        <v>0</v>
      </c>
      <c r="L1801">
        <f>IF(+支出入力表!M1802="",0,+支出入力表!M1802)</f>
        <v>0</v>
      </c>
      <c r="M1801">
        <f>IF(支出入力表!S1802="",0,支出入力表!S1802)</f>
        <v>0</v>
      </c>
    </row>
    <row r="1802" spans="2:13" x14ac:dyDescent="0.55000000000000004">
      <c r="B1802" s="163" t="str">
        <f>IF(K1802&gt;0,支出入力表!A1803,"")</f>
        <v/>
      </c>
      <c r="C1802" s="164" t="str">
        <f>IF(K1802&gt;0,支出入力表!C1803,"")</f>
        <v/>
      </c>
      <c r="D1802" s="165" t="str">
        <f>IF(K1802&gt;0,支出入力表!E1803,"")</f>
        <v/>
      </c>
      <c r="E1802" s="165" t="str">
        <f>IF(K1802&gt;0,支出入力表!F1803,"")</f>
        <v/>
      </c>
      <c r="F1802" s="164" t="str">
        <f>IF(K1802&gt;0,VLOOKUP(E1802,支出入力表!F1803:$M$2000,3,FALSE),"")</f>
        <v/>
      </c>
      <c r="G1802" s="164" t="str">
        <f>IF(K1802&gt;0,VLOOKUP(E1802,支出入力表!F1803:$M$2000,4,FALSE),"")</f>
        <v/>
      </c>
      <c r="H1802" s="166" t="str">
        <f>IF(K1802&gt;0,VLOOKUP(E1802,支出入力表!F1803:$M$2000,5,FALSE),"")</f>
        <v/>
      </c>
      <c r="I1802" s="168" t="str">
        <f t="shared" si="57"/>
        <v/>
      </c>
      <c r="K1802">
        <f t="shared" si="58"/>
        <v>0</v>
      </c>
      <c r="L1802">
        <f>IF(+支出入力表!M1803="",0,+支出入力表!M1803)</f>
        <v>0</v>
      </c>
      <c r="M1802">
        <f>IF(支出入力表!S1803="",0,支出入力表!S1803)</f>
        <v>0</v>
      </c>
    </row>
    <row r="1803" spans="2:13" x14ac:dyDescent="0.55000000000000004">
      <c r="B1803" s="163" t="str">
        <f>IF(K1803&gt;0,支出入力表!A1804,"")</f>
        <v/>
      </c>
      <c r="C1803" s="164" t="str">
        <f>IF(K1803&gt;0,支出入力表!C1804,"")</f>
        <v/>
      </c>
      <c r="D1803" s="165" t="str">
        <f>IF(K1803&gt;0,支出入力表!E1804,"")</f>
        <v/>
      </c>
      <c r="E1803" s="165" t="str">
        <f>IF(K1803&gt;0,支出入力表!F1804,"")</f>
        <v/>
      </c>
      <c r="F1803" s="164" t="str">
        <f>IF(K1803&gt;0,VLOOKUP(E1803,支出入力表!F1804:$M$2000,3,FALSE),"")</f>
        <v/>
      </c>
      <c r="G1803" s="164" t="str">
        <f>IF(K1803&gt;0,VLOOKUP(E1803,支出入力表!F1804:$M$2000,4,FALSE),"")</f>
        <v/>
      </c>
      <c r="H1803" s="166" t="str">
        <f>IF(K1803&gt;0,VLOOKUP(E1803,支出入力表!F1804:$M$2000,5,FALSE),"")</f>
        <v/>
      </c>
      <c r="I1803" s="168" t="str">
        <f t="shared" si="57"/>
        <v/>
      </c>
      <c r="K1803">
        <f t="shared" si="58"/>
        <v>0</v>
      </c>
      <c r="L1803">
        <f>IF(+支出入力表!M1804="",0,+支出入力表!M1804)</f>
        <v>0</v>
      </c>
      <c r="M1803">
        <f>IF(支出入力表!S1804="",0,支出入力表!S1804)</f>
        <v>0</v>
      </c>
    </row>
    <row r="1804" spans="2:13" x14ac:dyDescent="0.55000000000000004">
      <c r="B1804" s="163" t="str">
        <f>IF(K1804&gt;0,支出入力表!A1805,"")</f>
        <v/>
      </c>
      <c r="C1804" s="164" t="str">
        <f>IF(K1804&gt;0,支出入力表!C1805,"")</f>
        <v/>
      </c>
      <c r="D1804" s="165" t="str">
        <f>IF(K1804&gt;0,支出入力表!E1805,"")</f>
        <v/>
      </c>
      <c r="E1804" s="165" t="str">
        <f>IF(K1804&gt;0,支出入力表!F1805,"")</f>
        <v/>
      </c>
      <c r="F1804" s="164" t="str">
        <f>IF(K1804&gt;0,VLOOKUP(E1804,支出入力表!F1805:$M$2000,3,FALSE),"")</f>
        <v/>
      </c>
      <c r="G1804" s="164" t="str">
        <f>IF(K1804&gt;0,VLOOKUP(E1804,支出入力表!F1805:$M$2000,4,FALSE),"")</f>
        <v/>
      </c>
      <c r="H1804" s="166" t="str">
        <f>IF(K1804&gt;0,VLOOKUP(E1804,支出入力表!F1805:$M$2000,5,FALSE),"")</f>
        <v/>
      </c>
      <c r="I1804" s="168" t="str">
        <f t="shared" si="57"/>
        <v/>
      </c>
      <c r="K1804">
        <f t="shared" si="58"/>
        <v>0</v>
      </c>
      <c r="L1804">
        <f>IF(+支出入力表!M1805="",0,+支出入力表!M1805)</f>
        <v>0</v>
      </c>
      <c r="M1804">
        <f>IF(支出入力表!S1805="",0,支出入力表!S1805)</f>
        <v>0</v>
      </c>
    </row>
    <row r="1805" spans="2:13" x14ac:dyDescent="0.55000000000000004">
      <c r="B1805" s="163" t="str">
        <f>IF(K1805&gt;0,支出入力表!A1806,"")</f>
        <v/>
      </c>
      <c r="C1805" s="164" t="str">
        <f>IF(K1805&gt;0,支出入力表!C1806,"")</f>
        <v/>
      </c>
      <c r="D1805" s="165" t="str">
        <f>IF(K1805&gt;0,支出入力表!E1806,"")</f>
        <v/>
      </c>
      <c r="E1805" s="165" t="str">
        <f>IF(K1805&gt;0,支出入力表!F1806,"")</f>
        <v/>
      </c>
      <c r="F1805" s="164" t="str">
        <f>IF(K1805&gt;0,VLOOKUP(E1805,支出入力表!F1806:$M$2000,3,FALSE),"")</f>
        <v/>
      </c>
      <c r="G1805" s="164" t="str">
        <f>IF(K1805&gt;0,VLOOKUP(E1805,支出入力表!F1806:$M$2000,4,FALSE),"")</f>
        <v/>
      </c>
      <c r="H1805" s="166" t="str">
        <f>IF(K1805&gt;0,VLOOKUP(E1805,支出入力表!F1806:$M$2000,5,FALSE),"")</f>
        <v/>
      </c>
      <c r="I1805" s="168" t="str">
        <f t="shared" si="57"/>
        <v/>
      </c>
      <c r="K1805">
        <f t="shared" si="58"/>
        <v>0</v>
      </c>
      <c r="L1805">
        <f>IF(+支出入力表!M1806="",0,+支出入力表!M1806)</f>
        <v>0</v>
      </c>
      <c r="M1805">
        <f>IF(支出入力表!S1806="",0,支出入力表!S1806)</f>
        <v>0</v>
      </c>
    </row>
    <row r="1806" spans="2:13" x14ac:dyDescent="0.55000000000000004">
      <c r="B1806" s="163" t="str">
        <f>IF(K1806&gt;0,支出入力表!A1807,"")</f>
        <v/>
      </c>
      <c r="C1806" s="164" t="str">
        <f>IF(K1806&gt;0,支出入力表!C1807,"")</f>
        <v/>
      </c>
      <c r="D1806" s="165" t="str">
        <f>IF(K1806&gt;0,支出入力表!E1807,"")</f>
        <v/>
      </c>
      <c r="E1806" s="165" t="str">
        <f>IF(K1806&gt;0,支出入力表!F1807,"")</f>
        <v/>
      </c>
      <c r="F1806" s="164" t="str">
        <f>IF(K1806&gt;0,VLOOKUP(E1806,支出入力表!F1807:$M$2000,3,FALSE),"")</f>
        <v/>
      </c>
      <c r="G1806" s="164" t="str">
        <f>IF(K1806&gt;0,VLOOKUP(E1806,支出入力表!F1807:$M$2000,4,FALSE),"")</f>
        <v/>
      </c>
      <c r="H1806" s="166" t="str">
        <f>IF(K1806&gt;0,VLOOKUP(E1806,支出入力表!F1807:$M$2000,5,FALSE),"")</f>
        <v/>
      </c>
      <c r="I1806" s="168" t="str">
        <f t="shared" si="57"/>
        <v/>
      </c>
      <c r="K1806">
        <f t="shared" si="58"/>
        <v>0</v>
      </c>
      <c r="L1806">
        <f>IF(+支出入力表!M1807="",0,+支出入力表!M1807)</f>
        <v>0</v>
      </c>
      <c r="M1806">
        <f>IF(支出入力表!S1807="",0,支出入力表!S1807)</f>
        <v>0</v>
      </c>
    </row>
    <row r="1807" spans="2:13" x14ac:dyDescent="0.55000000000000004">
      <c r="B1807" s="163" t="str">
        <f>IF(K1807&gt;0,支出入力表!A1808,"")</f>
        <v/>
      </c>
      <c r="C1807" s="164" t="str">
        <f>IF(K1807&gt;0,支出入力表!C1808,"")</f>
        <v/>
      </c>
      <c r="D1807" s="165" t="str">
        <f>IF(K1807&gt;0,支出入力表!E1808,"")</f>
        <v/>
      </c>
      <c r="E1807" s="165" t="str">
        <f>IF(K1807&gt;0,支出入力表!F1808,"")</f>
        <v/>
      </c>
      <c r="F1807" s="164" t="str">
        <f>IF(K1807&gt;0,VLOOKUP(E1807,支出入力表!F1808:$M$2000,3,FALSE),"")</f>
        <v/>
      </c>
      <c r="G1807" s="164" t="str">
        <f>IF(K1807&gt;0,VLOOKUP(E1807,支出入力表!F1808:$M$2000,4,FALSE),"")</f>
        <v/>
      </c>
      <c r="H1807" s="166" t="str">
        <f>IF(K1807&gt;0,VLOOKUP(E1807,支出入力表!F1808:$M$2000,5,FALSE),"")</f>
        <v/>
      </c>
      <c r="I1807" s="168" t="str">
        <f t="shared" si="57"/>
        <v/>
      </c>
      <c r="K1807">
        <f t="shared" si="58"/>
        <v>0</v>
      </c>
      <c r="L1807">
        <f>IF(+支出入力表!M1808="",0,+支出入力表!M1808)</f>
        <v>0</v>
      </c>
      <c r="M1807">
        <f>IF(支出入力表!S1808="",0,支出入力表!S1808)</f>
        <v>0</v>
      </c>
    </row>
    <row r="1808" spans="2:13" x14ac:dyDescent="0.55000000000000004">
      <c r="B1808" s="163" t="str">
        <f>IF(K1808&gt;0,支出入力表!A1809,"")</f>
        <v/>
      </c>
      <c r="C1808" s="164" t="str">
        <f>IF(K1808&gt;0,支出入力表!C1809,"")</f>
        <v/>
      </c>
      <c r="D1808" s="165" t="str">
        <f>IF(K1808&gt;0,支出入力表!E1809,"")</f>
        <v/>
      </c>
      <c r="E1808" s="165" t="str">
        <f>IF(K1808&gt;0,支出入力表!F1809,"")</f>
        <v/>
      </c>
      <c r="F1808" s="164" t="str">
        <f>IF(K1808&gt;0,VLOOKUP(E1808,支出入力表!F1809:$M$2000,3,FALSE),"")</f>
        <v/>
      </c>
      <c r="G1808" s="164" t="str">
        <f>IF(K1808&gt;0,VLOOKUP(E1808,支出入力表!F1809:$M$2000,4,FALSE),"")</f>
        <v/>
      </c>
      <c r="H1808" s="166" t="str">
        <f>IF(K1808&gt;0,VLOOKUP(E1808,支出入力表!F1809:$M$2000,5,FALSE),"")</f>
        <v/>
      </c>
      <c r="I1808" s="168" t="str">
        <f t="shared" si="57"/>
        <v/>
      </c>
      <c r="K1808">
        <f t="shared" si="58"/>
        <v>0</v>
      </c>
      <c r="L1808">
        <f>IF(+支出入力表!M1809="",0,+支出入力表!M1809)</f>
        <v>0</v>
      </c>
      <c r="M1808">
        <f>IF(支出入力表!S1809="",0,支出入力表!S1809)</f>
        <v>0</v>
      </c>
    </row>
    <row r="1809" spans="2:13" x14ac:dyDescent="0.55000000000000004">
      <c r="B1809" s="163" t="str">
        <f>IF(K1809&gt;0,支出入力表!A1810,"")</f>
        <v/>
      </c>
      <c r="C1809" s="164" t="str">
        <f>IF(K1809&gt;0,支出入力表!C1810,"")</f>
        <v/>
      </c>
      <c r="D1809" s="165" t="str">
        <f>IF(K1809&gt;0,支出入力表!E1810,"")</f>
        <v/>
      </c>
      <c r="E1809" s="165" t="str">
        <f>IF(K1809&gt;0,支出入力表!F1810,"")</f>
        <v/>
      </c>
      <c r="F1809" s="164" t="str">
        <f>IF(K1809&gt;0,VLOOKUP(E1809,支出入力表!F1810:$M$2000,3,FALSE),"")</f>
        <v/>
      </c>
      <c r="G1809" s="164" t="str">
        <f>IF(K1809&gt;0,VLOOKUP(E1809,支出入力表!F1810:$M$2000,4,FALSE),"")</f>
        <v/>
      </c>
      <c r="H1809" s="166" t="str">
        <f>IF(K1809&gt;0,VLOOKUP(E1809,支出入力表!F1810:$M$2000,5,FALSE),"")</f>
        <v/>
      </c>
      <c r="I1809" s="168" t="str">
        <f t="shared" si="57"/>
        <v/>
      </c>
      <c r="K1809">
        <f t="shared" si="58"/>
        <v>0</v>
      </c>
      <c r="L1809">
        <f>IF(+支出入力表!M1810="",0,+支出入力表!M1810)</f>
        <v>0</v>
      </c>
      <c r="M1809">
        <f>IF(支出入力表!S1810="",0,支出入力表!S1810)</f>
        <v>0</v>
      </c>
    </row>
    <row r="1810" spans="2:13" x14ac:dyDescent="0.55000000000000004">
      <c r="B1810" s="163" t="str">
        <f>IF(K1810&gt;0,支出入力表!A1811,"")</f>
        <v/>
      </c>
      <c r="C1810" s="164" t="str">
        <f>IF(K1810&gt;0,支出入力表!C1811,"")</f>
        <v/>
      </c>
      <c r="D1810" s="165" t="str">
        <f>IF(K1810&gt;0,支出入力表!E1811,"")</f>
        <v/>
      </c>
      <c r="E1810" s="165" t="str">
        <f>IF(K1810&gt;0,支出入力表!F1811,"")</f>
        <v/>
      </c>
      <c r="F1810" s="164" t="str">
        <f>IF(K1810&gt;0,VLOOKUP(E1810,支出入力表!F1811:$M$2000,3,FALSE),"")</f>
        <v/>
      </c>
      <c r="G1810" s="164" t="str">
        <f>IF(K1810&gt;0,VLOOKUP(E1810,支出入力表!F1811:$M$2000,4,FALSE),"")</f>
        <v/>
      </c>
      <c r="H1810" s="166" t="str">
        <f>IF(K1810&gt;0,VLOOKUP(E1810,支出入力表!F1811:$M$2000,5,FALSE),"")</f>
        <v/>
      </c>
      <c r="I1810" s="168" t="str">
        <f t="shared" si="57"/>
        <v/>
      </c>
      <c r="K1810">
        <f t="shared" si="58"/>
        <v>0</v>
      </c>
      <c r="L1810">
        <f>IF(+支出入力表!M1811="",0,+支出入力表!M1811)</f>
        <v>0</v>
      </c>
      <c r="M1810">
        <f>IF(支出入力表!S1811="",0,支出入力表!S1811)</f>
        <v>0</v>
      </c>
    </row>
    <row r="1811" spans="2:13" x14ac:dyDescent="0.55000000000000004">
      <c r="B1811" s="163" t="str">
        <f>IF(K1811&gt;0,支出入力表!A1812,"")</f>
        <v/>
      </c>
      <c r="C1811" s="164" t="str">
        <f>IF(K1811&gt;0,支出入力表!C1812,"")</f>
        <v/>
      </c>
      <c r="D1811" s="165" t="str">
        <f>IF(K1811&gt;0,支出入力表!E1812,"")</f>
        <v/>
      </c>
      <c r="E1811" s="165" t="str">
        <f>IF(K1811&gt;0,支出入力表!F1812,"")</f>
        <v/>
      </c>
      <c r="F1811" s="164" t="str">
        <f>IF(K1811&gt;0,VLOOKUP(E1811,支出入力表!F1812:$M$2000,3,FALSE),"")</f>
        <v/>
      </c>
      <c r="G1811" s="164" t="str">
        <f>IF(K1811&gt;0,VLOOKUP(E1811,支出入力表!F1812:$M$2000,4,FALSE),"")</f>
        <v/>
      </c>
      <c r="H1811" s="166" t="str">
        <f>IF(K1811&gt;0,VLOOKUP(E1811,支出入力表!F1812:$M$2000,5,FALSE),"")</f>
        <v/>
      </c>
      <c r="I1811" s="168" t="str">
        <f t="shared" si="57"/>
        <v/>
      </c>
      <c r="K1811">
        <f t="shared" si="58"/>
        <v>0</v>
      </c>
      <c r="L1811">
        <f>IF(+支出入力表!M1812="",0,+支出入力表!M1812)</f>
        <v>0</v>
      </c>
      <c r="M1811">
        <f>IF(支出入力表!S1812="",0,支出入力表!S1812)</f>
        <v>0</v>
      </c>
    </row>
    <row r="1812" spans="2:13" x14ac:dyDescent="0.55000000000000004">
      <c r="B1812" s="163" t="str">
        <f>IF(K1812&gt;0,支出入力表!A1813,"")</f>
        <v/>
      </c>
      <c r="C1812" s="164" t="str">
        <f>IF(K1812&gt;0,支出入力表!C1813,"")</f>
        <v/>
      </c>
      <c r="D1812" s="165" t="str">
        <f>IF(K1812&gt;0,支出入力表!E1813,"")</f>
        <v/>
      </c>
      <c r="E1812" s="165" t="str">
        <f>IF(K1812&gt;0,支出入力表!F1813,"")</f>
        <v/>
      </c>
      <c r="F1812" s="164" t="str">
        <f>IF(K1812&gt;0,VLOOKUP(E1812,支出入力表!F1813:$M$2000,3,FALSE),"")</f>
        <v/>
      </c>
      <c r="G1812" s="164" t="str">
        <f>IF(K1812&gt;0,VLOOKUP(E1812,支出入力表!F1813:$M$2000,4,FALSE),"")</f>
        <v/>
      </c>
      <c r="H1812" s="166" t="str">
        <f>IF(K1812&gt;0,VLOOKUP(E1812,支出入力表!F1813:$M$2000,5,FALSE),"")</f>
        <v/>
      </c>
      <c r="I1812" s="168" t="str">
        <f t="shared" si="57"/>
        <v/>
      </c>
      <c r="K1812">
        <f t="shared" si="58"/>
        <v>0</v>
      </c>
      <c r="L1812">
        <f>IF(+支出入力表!M1813="",0,+支出入力表!M1813)</f>
        <v>0</v>
      </c>
      <c r="M1812">
        <f>IF(支出入力表!S1813="",0,支出入力表!S1813)</f>
        <v>0</v>
      </c>
    </row>
    <row r="1813" spans="2:13" x14ac:dyDescent="0.55000000000000004">
      <c r="B1813" s="163" t="str">
        <f>IF(K1813&gt;0,支出入力表!A1814,"")</f>
        <v/>
      </c>
      <c r="C1813" s="164" t="str">
        <f>IF(K1813&gt;0,支出入力表!C1814,"")</f>
        <v/>
      </c>
      <c r="D1813" s="165" t="str">
        <f>IF(K1813&gt;0,支出入力表!E1814,"")</f>
        <v/>
      </c>
      <c r="E1813" s="165" t="str">
        <f>IF(K1813&gt;0,支出入力表!F1814,"")</f>
        <v/>
      </c>
      <c r="F1813" s="164" t="str">
        <f>IF(K1813&gt;0,VLOOKUP(E1813,支出入力表!F1814:$M$2000,3,FALSE),"")</f>
        <v/>
      </c>
      <c r="G1813" s="164" t="str">
        <f>IF(K1813&gt;0,VLOOKUP(E1813,支出入力表!F1814:$M$2000,4,FALSE),"")</f>
        <v/>
      </c>
      <c r="H1813" s="166" t="str">
        <f>IF(K1813&gt;0,VLOOKUP(E1813,支出入力表!F1814:$M$2000,5,FALSE),"")</f>
        <v/>
      </c>
      <c r="I1813" s="168" t="str">
        <f t="shared" si="57"/>
        <v/>
      </c>
      <c r="K1813">
        <f t="shared" si="58"/>
        <v>0</v>
      </c>
      <c r="L1813">
        <f>IF(+支出入力表!M1814="",0,+支出入力表!M1814)</f>
        <v>0</v>
      </c>
      <c r="M1813">
        <f>IF(支出入力表!S1814="",0,支出入力表!S1814)</f>
        <v>0</v>
      </c>
    </row>
    <row r="1814" spans="2:13" x14ac:dyDescent="0.55000000000000004">
      <c r="B1814" s="163" t="str">
        <f>IF(K1814&gt;0,支出入力表!A1815,"")</f>
        <v/>
      </c>
      <c r="C1814" s="164" t="str">
        <f>IF(K1814&gt;0,支出入力表!C1815,"")</f>
        <v/>
      </c>
      <c r="D1814" s="165" t="str">
        <f>IF(K1814&gt;0,支出入力表!E1815,"")</f>
        <v/>
      </c>
      <c r="E1814" s="165" t="str">
        <f>IF(K1814&gt;0,支出入力表!F1815,"")</f>
        <v/>
      </c>
      <c r="F1814" s="164" t="str">
        <f>IF(K1814&gt;0,VLOOKUP(E1814,支出入力表!F1815:$M$2000,3,FALSE),"")</f>
        <v/>
      </c>
      <c r="G1814" s="164" t="str">
        <f>IF(K1814&gt;0,VLOOKUP(E1814,支出入力表!F1815:$M$2000,4,FALSE),"")</f>
        <v/>
      </c>
      <c r="H1814" s="166" t="str">
        <f>IF(K1814&gt;0,VLOOKUP(E1814,支出入力表!F1815:$M$2000,5,FALSE),"")</f>
        <v/>
      </c>
      <c r="I1814" s="168" t="str">
        <f t="shared" si="57"/>
        <v/>
      </c>
      <c r="K1814">
        <f t="shared" si="58"/>
        <v>0</v>
      </c>
      <c r="L1814">
        <f>IF(+支出入力表!M1815="",0,+支出入力表!M1815)</f>
        <v>0</v>
      </c>
      <c r="M1814">
        <f>IF(支出入力表!S1815="",0,支出入力表!S1815)</f>
        <v>0</v>
      </c>
    </row>
    <row r="1815" spans="2:13" x14ac:dyDescent="0.55000000000000004">
      <c r="B1815" s="163" t="str">
        <f>IF(K1815&gt;0,支出入力表!A1816,"")</f>
        <v/>
      </c>
      <c r="C1815" s="164" t="str">
        <f>IF(K1815&gt;0,支出入力表!C1816,"")</f>
        <v/>
      </c>
      <c r="D1815" s="165" t="str">
        <f>IF(K1815&gt;0,支出入力表!E1816,"")</f>
        <v/>
      </c>
      <c r="E1815" s="165" t="str">
        <f>IF(K1815&gt;0,支出入力表!F1816,"")</f>
        <v/>
      </c>
      <c r="F1815" s="164" t="str">
        <f>IF(K1815&gt;0,VLOOKUP(E1815,支出入力表!F1816:$M$2000,3,FALSE),"")</f>
        <v/>
      </c>
      <c r="G1815" s="164" t="str">
        <f>IF(K1815&gt;0,VLOOKUP(E1815,支出入力表!F1816:$M$2000,4,FALSE),"")</f>
        <v/>
      </c>
      <c r="H1815" s="166" t="str">
        <f>IF(K1815&gt;0,VLOOKUP(E1815,支出入力表!F1816:$M$2000,5,FALSE),"")</f>
        <v/>
      </c>
      <c r="I1815" s="168" t="str">
        <f t="shared" si="57"/>
        <v/>
      </c>
      <c r="K1815">
        <f t="shared" si="58"/>
        <v>0</v>
      </c>
      <c r="L1815">
        <f>IF(+支出入力表!M1816="",0,+支出入力表!M1816)</f>
        <v>0</v>
      </c>
      <c r="M1815">
        <f>IF(支出入力表!S1816="",0,支出入力表!S1816)</f>
        <v>0</v>
      </c>
    </row>
    <row r="1816" spans="2:13" x14ac:dyDescent="0.55000000000000004">
      <c r="B1816" s="163" t="str">
        <f>IF(K1816&gt;0,支出入力表!A1817,"")</f>
        <v/>
      </c>
      <c r="C1816" s="164" t="str">
        <f>IF(K1816&gt;0,支出入力表!C1817,"")</f>
        <v/>
      </c>
      <c r="D1816" s="165" t="str">
        <f>IF(K1816&gt;0,支出入力表!E1817,"")</f>
        <v/>
      </c>
      <c r="E1816" s="165" t="str">
        <f>IF(K1816&gt;0,支出入力表!F1817,"")</f>
        <v/>
      </c>
      <c r="F1816" s="164" t="str">
        <f>IF(K1816&gt;0,VLOOKUP(E1816,支出入力表!F1817:$M$2000,3,FALSE),"")</f>
        <v/>
      </c>
      <c r="G1816" s="164" t="str">
        <f>IF(K1816&gt;0,VLOOKUP(E1816,支出入力表!F1817:$M$2000,4,FALSE),"")</f>
        <v/>
      </c>
      <c r="H1816" s="166" t="str">
        <f>IF(K1816&gt;0,VLOOKUP(E1816,支出入力表!F1817:$M$2000,5,FALSE),"")</f>
        <v/>
      </c>
      <c r="I1816" s="168" t="str">
        <f t="shared" si="57"/>
        <v/>
      </c>
      <c r="K1816">
        <f t="shared" si="58"/>
        <v>0</v>
      </c>
      <c r="L1816">
        <f>IF(+支出入力表!M1817="",0,+支出入力表!M1817)</f>
        <v>0</v>
      </c>
      <c r="M1816">
        <f>IF(支出入力表!S1817="",0,支出入力表!S1817)</f>
        <v>0</v>
      </c>
    </row>
    <row r="1817" spans="2:13" x14ac:dyDescent="0.55000000000000004">
      <c r="B1817" s="163" t="str">
        <f>IF(K1817&gt;0,支出入力表!A1818,"")</f>
        <v/>
      </c>
      <c r="C1817" s="164" t="str">
        <f>IF(K1817&gt;0,支出入力表!C1818,"")</f>
        <v/>
      </c>
      <c r="D1817" s="165" t="str">
        <f>IF(K1817&gt;0,支出入力表!E1818,"")</f>
        <v/>
      </c>
      <c r="E1817" s="165" t="str">
        <f>IF(K1817&gt;0,支出入力表!F1818,"")</f>
        <v/>
      </c>
      <c r="F1817" s="164" t="str">
        <f>IF(K1817&gt;0,VLOOKUP(E1817,支出入力表!F1818:$M$2000,3,FALSE),"")</f>
        <v/>
      </c>
      <c r="G1817" s="164" t="str">
        <f>IF(K1817&gt;0,VLOOKUP(E1817,支出入力表!F1818:$M$2000,4,FALSE),"")</f>
        <v/>
      </c>
      <c r="H1817" s="166" t="str">
        <f>IF(K1817&gt;0,VLOOKUP(E1817,支出入力表!F1818:$M$2000,5,FALSE),"")</f>
        <v/>
      </c>
      <c r="I1817" s="168" t="str">
        <f t="shared" si="57"/>
        <v/>
      </c>
      <c r="K1817">
        <f t="shared" si="58"/>
        <v>0</v>
      </c>
      <c r="L1817">
        <f>IF(+支出入力表!M1818="",0,+支出入力表!M1818)</f>
        <v>0</v>
      </c>
      <c r="M1817">
        <f>IF(支出入力表!S1818="",0,支出入力表!S1818)</f>
        <v>0</v>
      </c>
    </row>
    <row r="1818" spans="2:13" x14ac:dyDescent="0.55000000000000004">
      <c r="B1818" s="163" t="str">
        <f>IF(K1818&gt;0,支出入力表!A1819,"")</f>
        <v/>
      </c>
      <c r="C1818" s="164" t="str">
        <f>IF(K1818&gt;0,支出入力表!C1819,"")</f>
        <v/>
      </c>
      <c r="D1818" s="165" t="str">
        <f>IF(K1818&gt;0,支出入力表!E1819,"")</f>
        <v/>
      </c>
      <c r="E1818" s="165" t="str">
        <f>IF(K1818&gt;0,支出入力表!F1819,"")</f>
        <v/>
      </c>
      <c r="F1818" s="164" t="str">
        <f>IF(K1818&gt;0,VLOOKUP(E1818,支出入力表!F1819:$M$2000,3,FALSE),"")</f>
        <v/>
      </c>
      <c r="G1818" s="164" t="str">
        <f>IF(K1818&gt;0,VLOOKUP(E1818,支出入力表!F1819:$M$2000,4,FALSE),"")</f>
        <v/>
      </c>
      <c r="H1818" s="166" t="str">
        <f>IF(K1818&gt;0,VLOOKUP(E1818,支出入力表!F1819:$M$2000,5,FALSE),"")</f>
        <v/>
      </c>
      <c r="I1818" s="168" t="str">
        <f t="shared" si="57"/>
        <v/>
      </c>
      <c r="K1818">
        <f t="shared" si="58"/>
        <v>0</v>
      </c>
      <c r="L1818">
        <f>IF(+支出入力表!M1819="",0,+支出入力表!M1819)</f>
        <v>0</v>
      </c>
      <c r="M1818">
        <f>IF(支出入力表!S1819="",0,支出入力表!S1819)</f>
        <v>0</v>
      </c>
    </row>
    <row r="1819" spans="2:13" x14ac:dyDescent="0.55000000000000004">
      <c r="B1819" s="163" t="str">
        <f>IF(K1819&gt;0,支出入力表!A1820,"")</f>
        <v/>
      </c>
      <c r="C1819" s="164" t="str">
        <f>IF(K1819&gt;0,支出入力表!C1820,"")</f>
        <v/>
      </c>
      <c r="D1819" s="165" t="str">
        <f>IF(K1819&gt;0,支出入力表!E1820,"")</f>
        <v/>
      </c>
      <c r="E1819" s="165" t="str">
        <f>IF(K1819&gt;0,支出入力表!F1820,"")</f>
        <v/>
      </c>
      <c r="F1819" s="164" t="str">
        <f>IF(K1819&gt;0,VLOOKUP(E1819,支出入力表!F1820:$M$2000,3,FALSE),"")</f>
        <v/>
      </c>
      <c r="G1819" s="164" t="str">
        <f>IF(K1819&gt;0,VLOOKUP(E1819,支出入力表!F1820:$M$2000,4,FALSE),"")</f>
        <v/>
      </c>
      <c r="H1819" s="166" t="str">
        <f>IF(K1819&gt;0,VLOOKUP(E1819,支出入力表!F1820:$M$2000,5,FALSE),"")</f>
        <v/>
      </c>
      <c r="I1819" s="168" t="str">
        <f t="shared" si="57"/>
        <v/>
      </c>
      <c r="K1819">
        <f t="shared" si="58"/>
        <v>0</v>
      </c>
      <c r="L1819">
        <f>IF(+支出入力表!M1820="",0,+支出入力表!M1820)</f>
        <v>0</v>
      </c>
      <c r="M1819">
        <f>IF(支出入力表!S1820="",0,支出入力表!S1820)</f>
        <v>0</v>
      </c>
    </row>
    <row r="1820" spans="2:13" x14ac:dyDescent="0.55000000000000004">
      <c r="B1820" s="163" t="str">
        <f>IF(K1820&gt;0,支出入力表!A1821,"")</f>
        <v/>
      </c>
      <c r="C1820" s="164" t="str">
        <f>IF(K1820&gt;0,支出入力表!C1821,"")</f>
        <v/>
      </c>
      <c r="D1820" s="165" t="str">
        <f>IF(K1820&gt;0,支出入力表!E1821,"")</f>
        <v/>
      </c>
      <c r="E1820" s="165" t="str">
        <f>IF(K1820&gt;0,支出入力表!F1821,"")</f>
        <v/>
      </c>
      <c r="F1820" s="164" t="str">
        <f>IF(K1820&gt;0,VLOOKUP(E1820,支出入力表!F1821:$M$2000,3,FALSE),"")</f>
        <v/>
      </c>
      <c r="G1820" s="164" t="str">
        <f>IF(K1820&gt;0,VLOOKUP(E1820,支出入力表!F1821:$M$2000,4,FALSE),"")</f>
        <v/>
      </c>
      <c r="H1820" s="166" t="str">
        <f>IF(K1820&gt;0,VLOOKUP(E1820,支出入力表!F1821:$M$2000,5,FALSE),"")</f>
        <v/>
      </c>
      <c r="I1820" s="168" t="str">
        <f t="shared" si="57"/>
        <v/>
      </c>
      <c r="K1820">
        <f t="shared" si="58"/>
        <v>0</v>
      </c>
      <c r="L1820">
        <f>IF(+支出入力表!M1821="",0,+支出入力表!M1821)</f>
        <v>0</v>
      </c>
      <c r="M1820">
        <f>IF(支出入力表!S1821="",0,支出入力表!S1821)</f>
        <v>0</v>
      </c>
    </row>
    <row r="1821" spans="2:13" x14ac:dyDescent="0.55000000000000004">
      <c r="B1821" s="163" t="str">
        <f>IF(K1821&gt;0,支出入力表!A1822,"")</f>
        <v/>
      </c>
      <c r="C1821" s="164" t="str">
        <f>IF(K1821&gt;0,支出入力表!C1822,"")</f>
        <v/>
      </c>
      <c r="D1821" s="165" t="str">
        <f>IF(K1821&gt;0,支出入力表!E1822,"")</f>
        <v/>
      </c>
      <c r="E1821" s="165" t="str">
        <f>IF(K1821&gt;0,支出入力表!F1822,"")</f>
        <v/>
      </c>
      <c r="F1821" s="164" t="str">
        <f>IF(K1821&gt;0,VLOOKUP(E1821,支出入力表!F1822:$M$2000,3,FALSE),"")</f>
        <v/>
      </c>
      <c r="G1821" s="164" t="str">
        <f>IF(K1821&gt;0,VLOOKUP(E1821,支出入力表!F1822:$M$2000,4,FALSE),"")</f>
        <v/>
      </c>
      <c r="H1821" s="166" t="str">
        <f>IF(K1821&gt;0,VLOOKUP(E1821,支出入力表!F1822:$M$2000,5,FALSE),"")</f>
        <v/>
      </c>
      <c r="I1821" s="168" t="str">
        <f t="shared" si="57"/>
        <v/>
      </c>
      <c r="K1821">
        <f t="shared" si="58"/>
        <v>0</v>
      </c>
      <c r="L1821">
        <f>IF(+支出入力表!M1822="",0,+支出入力表!M1822)</f>
        <v>0</v>
      </c>
      <c r="M1821">
        <f>IF(支出入力表!S1822="",0,支出入力表!S1822)</f>
        <v>0</v>
      </c>
    </row>
    <row r="1822" spans="2:13" x14ac:dyDescent="0.55000000000000004">
      <c r="B1822" s="163" t="str">
        <f>IF(K1822&gt;0,支出入力表!A1823,"")</f>
        <v/>
      </c>
      <c r="C1822" s="164" t="str">
        <f>IF(K1822&gt;0,支出入力表!C1823,"")</f>
        <v/>
      </c>
      <c r="D1822" s="165" t="str">
        <f>IF(K1822&gt;0,支出入力表!E1823,"")</f>
        <v/>
      </c>
      <c r="E1822" s="165" t="str">
        <f>IF(K1822&gt;0,支出入力表!F1823,"")</f>
        <v/>
      </c>
      <c r="F1822" s="164" t="str">
        <f>IF(K1822&gt;0,VLOOKUP(E1822,支出入力表!F1823:$M$2000,3,FALSE),"")</f>
        <v/>
      </c>
      <c r="G1822" s="164" t="str">
        <f>IF(K1822&gt;0,VLOOKUP(E1822,支出入力表!F1823:$M$2000,4,FALSE),"")</f>
        <v/>
      </c>
      <c r="H1822" s="166" t="str">
        <f>IF(K1822&gt;0,VLOOKUP(E1822,支出入力表!F1823:$M$2000,5,FALSE),"")</f>
        <v/>
      </c>
      <c r="I1822" s="168" t="str">
        <f t="shared" si="57"/>
        <v/>
      </c>
      <c r="K1822">
        <f t="shared" si="58"/>
        <v>0</v>
      </c>
      <c r="L1822">
        <f>IF(+支出入力表!M1823="",0,+支出入力表!M1823)</f>
        <v>0</v>
      </c>
      <c r="M1822">
        <f>IF(支出入力表!S1823="",0,支出入力表!S1823)</f>
        <v>0</v>
      </c>
    </row>
    <row r="1823" spans="2:13" x14ac:dyDescent="0.55000000000000004">
      <c r="B1823" s="163" t="str">
        <f>IF(K1823&gt;0,支出入力表!A1824,"")</f>
        <v/>
      </c>
      <c r="C1823" s="164" t="str">
        <f>IF(K1823&gt;0,支出入力表!C1824,"")</f>
        <v/>
      </c>
      <c r="D1823" s="165" t="str">
        <f>IF(K1823&gt;0,支出入力表!E1824,"")</f>
        <v/>
      </c>
      <c r="E1823" s="165" t="str">
        <f>IF(K1823&gt;0,支出入力表!F1824,"")</f>
        <v/>
      </c>
      <c r="F1823" s="164" t="str">
        <f>IF(K1823&gt;0,VLOOKUP(E1823,支出入力表!F1824:$M$2000,3,FALSE),"")</f>
        <v/>
      </c>
      <c r="G1823" s="164" t="str">
        <f>IF(K1823&gt;0,VLOOKUP(E1823,支出入力表!F1824:$M$2000,4,FALSE),"")</f>
        <v/>
      </c>
      <c r="H1823" s="166" t="str">
        <f>IF(K1823&gt;0,VLOOKUP(E1823,支出入力表!F1824:$M$2000,5,FALSE),"")</f>
        <v/>
      </c>
      <c r="I1823" s="168" t="str">
        <f t="shared" si="57"/>
        <v/>
      </c>
      <c r="K1823">
        <f t="shared" si="58"/>
        <v>0</v>
      </c>
      <c r="L1823">
        <f>IF(+支出入力表!M1824="",0,+支出入力表!M1824)</f>
        <v>0</v>
      </c>
      <c r="M1823">
        <f>IF(支出入力表!S1824="",0,支出入力表!S1824)</f>
        <v>0</v>
      </c>
    </row>
    <row r="1824" spans="2:13" x14ac:dyDescent="0.55000000000000004">
      <c r="B1824" s="163" t="str">
        <f>IF(K1824&gt;0,支出入力表!A1825,"")</f>
        <v/>
      </c>
      <c r="C1824" s="164" t="str">
        <f>IF(K1824&gt;0,支出入力表!C1825,"")</f>
        <v/>
      </c>
      <c r="D1824" s="165" t="str">
        <f>IF(K1824&gt;0,支出入力表!E1825,"")</f>
        <v/>
      </c>
      <c r="E1824" s="165" t="str">
        <f>IF(K1824&gt;0,支出入力表!F1825,"")</f>
        <v/>
      </c>
      <c r="F1824" s="164" t="str">
        <f>IF(K1824&gt;0,VLOOKUP(E1824,支出入力表!F1825:$M$2000,3,FALSE),"")</f>
        <v/>
      </c>
      <c r="G1824" s="164" t="str">
        <f>IF(K1824&gt;0,VLOOKUP(E1824,支出入力表!F1825:$M$2000,4,FALSE),"")</f>
        <v/>
      </c>
      <c r="H1824" s="166" t="str">
        <f>IF(K1824&gt;0,VLOOKUP(E1824,支出入力表!F1825:$M$2000,5,FALSE),"")</f>
        <v/>
      </c>
      <c r="I1824" s="168" t="str">
        <f t="shared" si="57"/>
        <v/>
      </c>
      <c r="K1824">
        <f t="shared" si="58"/>
        <v>0</v>
      </c>
      <c r="L1824">
        <f>IF(+支出入力表!M1825="",0,+支出入力表!M1825)</f>
        <v>0</v>
      </c>
      <c r="M1824">
        <f>IF(支出入力表!S1825="",0,支出入力表!S1825)</f>
        <v>0</v>
      </c>
    </row>
    <row r="1825" spans="2:13" x14ac:dyDescent="0.55000000000000004">
      <c r="B1825" s="163" t="str">
        <f>IF(K1825&gt;0,支出入力表!A1826,"")</f>
        <v/>
      </c>
      <c r="C1825" s="164" t="str">
        <f>IF(K1825&gt;0,支出入力表!C1826,"")</f>
        <v/>
      </c>
      <c r="D1825" s="165" t="str">
        <f>IF(K1825&gt;0,支出入力表!E1826,"")</f>
        <v/>
      </c>
      <c r="E1825" s="165" t="str">
        <f>IF(K1825&gt;0,支出入力表!F1826,"")</f>
        <v/>
      </c>
      <c r="F1825" s="164" t="str">
        <f>IF(K1825&gt;0,VLOOKUP(E1825,支出入力表!F1826:$M$2000,3,FALSE),"")</f>
        <v/>
      </c>
      <c r="G1825" s="164" t="str">
        <f>IF(K1825&gt;0,VLOOKUP(E1825,支出入力表!F1826:$M$2000,4,FALSE),"")</f>
        <v/>
      </c>
      <c r="H1825" s="166" t="str">
        <f>IF(K1825&gt;0,VLOOKUP(E1825,支出入力表!F1826:$M$2000,5,FALSE),"")</f>
        <v/>
      </c>
      <c r="I1825" s="168" t="str">
        <f t="shared" si="57"/>
        <v/>
      </c>
      <c r="K1825">
        <f t="shared" si="58"/>
        <v>0</v>
      </c>
      <c r="L1825">
        <f>IF(+支出入力表!M1826="",0,+支出入力表!M1826)</f>
        <v>0</v>
      </c>
      <c r="M1825">
        <f>IF(支出入力表!S1826="",0,支出入力表!S1826)</f>
        <v>0</v>
      </c>
    </row>
    <row r="1826" spans="2:13" x14ac:dyDescent="0.55000000000000004">
      <c r="B1826" s="163" t="str">
        <f>IF(K1826&gt;0,支出入力表!A1827,"")</f>
        <v/>
      </c>
      <c r="C1826" s="164" t="str">
        <f>IF(K1826&gt;0,支出入力表!C1827,"")</f>
        <v/>
      </c>
      <c r="D1826" s="165" t="str">
        <f>IF(K1826&gt;0,支出入力表!E1827,"")</f>
        <v/>
      </c>
      <c r="E1826" s="165" t="str">
        <f>IF(K1826&gt;0,支出入力表!F1827,"")</f>
        <v/>
      </c>
      <c r="F1826" s="164" t="str">
        <f>IF(K1826&gt;0,VLOOKUP(E1826,支出入力表!F1827:$M$2000,3,FALSE),"")</f>
        <v/>
      </c>
      <c r="G1826" s="164" t="str">
        <f>IF(K1826&gt;0,VLOOKUP(E1826,支出入力表!F1827:$M$2000,4,FALSE),"")</f>
        <v/>
      </c>
      <c r="H1826" s="166" t="str">
        <f>IF(K1826&gt;0,VLOOKUP(E1826,支出入力表!F1827:$M$2000,5,FALSE),"")</f>
        <v/>
      </c>
      <c r="I1826" s="168" t="str">
        <f t="shared" si="57"/>
        <v/>
      </c>
      <c r="K1826">
        <f t="shared" si="58"/>
        <v>0</v>
      </c>
      <c r="L1826">
        <f>IF(+支出入力表!M1827="",0,+支出入力表!M1827)</f>
        <v>0</v>
      </c>
      <c r="M1826">
        <f>IF(支出入力表!S1827="",0,支出入力表!S1827)</f>
        <v>0</v>
      </c>
    </row>
    <row r="1827" spans="2:13" x14ac:dyDescent="0.55000000000000004">
      <c r="B1827" s="163" t="str">
        <f>IF(K1827&gt;0,支出入力表!A1828,"")</f>
        <v/>
      </c>
      <c r="C1827" s="164" t="str">
        <f>IF(K1827&gt;0,支出入力表!C1828,"")</f>
        <v/>
      </c>
      <c r="D1827" s="165" t="str">
        <f>IF(K1827&gt;0,支出入力表!E1828,"")</f>
        <v/>
      </c>
      <c r="E1827" s="165" t="str">
        <f>IF(K1827&gt;0,支出入力表!F1828,"")</f>
        <v/>
      </c>
      <c r="F1827" s="164" t="str">
        <f>IF(K1827&gt;0,VLOOKUP(E1827,支出入力表!F1828:$M$2000,3,FALSE),"")</f>
        <v/>
      </c>
      <c r="G1827" s="164" t="str">
        <f>IF(K1827&gt;0,VLOOKUP(E1827,支出入力表!F1828:$M$2000,4,FALSE),"")</f>
        <v/>
      </c>
      <c r="H1827" s="166" t="str">
        <f>IF(K1827&gt;0,VLOOKUP(E1827,支出入力表!F1828:$M$2000,5,FALSE),"")</f>
        <v/>
      </c>
      <c r="I1827" s="168" t="str">
        <f t="shared" si="57"/>
        <v/>
      </c>
      <c r="K1827">
        <f t="shared" si="58"/>
        <v>0</v>
      </c>
      <c r="L1827">
        <f>IF(+支出入力表!M1828="",0,+支出入力表!M1828)</f>
        <v>0</v>
      </c>
      <c r="M1827">
        <f>IF(支出入力表!S1828="",0,支出入力表!S1828)</f>
        <v>0</v>
      </c>
    </row>
    <row r="1828" spans="2:13" x14ac:dyDescent="0.55000000000000004">
      <c r="B1828" s="163" t="str">
        <f>IF(K1828&gt;0,支出入力表!A1829,"")</f>
        <v/>
      </c>
      <c r="C1828" s="164" t="str">
        <f>IF(K1828&gt;0,支出入力表!C1829,"")</f>
        <v/>
      </c>
      <c r="D1828" s="165" t="str">
        <f>IF(K1828&gt;0,支出入力表!E1829,"")</f>
        <v/>
      </c>
      <c r="E1828" s="165" t="str">
        <f>IF(K1828&gt;0,支出入力表!F1829,"")</f>
        <v/>
      </c>
      <c r="F1828" s="164" t="str">
        <f>IF(K1828&gt;0,VLOOKUP(E1828,支出入力表!F1829:$M$2000,3,FALSE),"")</f>
        <v/>
      </c>
      <c r="G1828" s="164" t="str">
        <f>IF(K1828&gt;0,VLOOKUP(E1828,支出入力表!F1829:$M$2000,4,FALSE),"")</f>
        <v/>
      </c>
      <c r="H1828" s="166" t="str">
        <f>IF(K1828&gt;0,VLOOKUP(E1828,支出入力表!F1829:$M$2000,5,FALSE),"")</f>
        <v/>
      </c>
      <c r="I1828" s="168" t="str">
        <f t="shared" si="57"/>
        <v/>
      </c>
      <c r="K1828">
        <f t="shared" si="58"/>
        <v>0</v>
      </c>
      <c r="L1828">
        <f>IF(+支出入力表!M1829="",0,+支出入力表!M1829)</f>
        <v>0</v>
      </c>
      <c r="M1828">
        <f>IF(支出入力表!S1829="",0,支出入力表!S1829)</f>
        <v>0</v>
      </c>
    </row>
    <row r="1829" spans="2:13" x14ac:dyDescent="0.55000000000000004">
      <c r="B1829" s="163" t="str">
        <f>IF(K1829&gt;0,支出入力表!A1830,"")</f>
        <v/>
      </c>
      <c r="C1829" s="164" t="str">
        <f>IF(K1829&gt;0,支出入力表!C1830,"")</f>
        <v/>
      </c>
      <c r="D1829" s="165" t="str">
        <f>IF(K1829&gt;0,支出入力表!E1830,"")</f>
        <v/>
      </c>
      <c r="E1829" s="165" t="str">
        <f>IF(K1829&gt;0,支出入力表!F1830,"")</f>
        <v/>
      </c>
      <c r="F1829" s="164" t="str">
        <f>IF(K1829&gt;0,VLOOKUP(E1829,支出入力表!F1830:$M$2000,3,FALSE),"")</f>
        <v/>
      </c>
      <c r="G1829" s="164" t="str">
        <f>IF(K1829&gt;0,VLOOKUP(E1829,支出入力表!F1830:$M$2000,4,FALSE),"")</f>
        <v/>
      </c>
      <c r="H1829" s="166" t="str">
        <f>IF(K1829&gt;0,VLOOKUP(E1829,支出入力表!F1830:$M$2000,5,FALSE),"")</f>
        <v/>
      </c>
      <c r="I1829" s="168" t="str">
        <f t="shared" si="57"/>
        <v/>
      </c>
      <c r="K1829">
        <f t="shared" si="58"/>
        <v>0</v>
      </c>
      <c r="L1829">
        <f>IF(+支出入力表!M1830="",0,+支出入力表!M1830)</f>
        <v>0</v>
      </c>
      <c r="M1829">
        <f>IF(支出入力表!S1830="",0,支出入力表!S1830)</f>
        <v>0</v>
      </c>
    </row>
    <row r="1830" spans="2:13" x14ac:dyDescent="0.55000000000000004">
      <c r="B1830" s="163" t="str">
        <f>IF(K1830&gt;0,支出入力表!A1831,"")</f>
        <v/>
      </c>
      <c r="C1830" s="164" t="str">
        <f>IF(K1830&gt;0,支出入力表!C1831,"")</f>
        <v/>
      </c>
      <c r="D1830" s="165" t="str">
        <f>IF(K1830&gt;0,支出入力表!E1831,"")</f>
        <v/>
      </c>
      <c r="E1830" s="165" t="str">
        <f>IF(K1830&gt;0,支出入力表!F1831,"")</f>
        <v/>
      </c>
      <c r="F1830" s="164" t="str">
        <f>IF(K1830&gt;0,VLOOKUP(E1830,支出入力表!F1831:$M$2000,3,FALSE),"")</f>
        <v/>
      </c>
      <c r="G1830" s="164" t="str">
        <f>IF(K1830&gt;0,VLOOKUP(E1830,支出入力表!F1831:$M$2000,4,FALSE),"")</f>
        <v/>
      </c>
      <c r="H1830" s="166" t="str">
        <f>IF(K1830&gt;0,VLOOKUP(E1830,支出入力表!F1831:$M$2000,5,FALSE),"")</f>
        <v/>
      </c>
      <c r="I1830" s="168" t="str">
        <f t="shared" si="57"/>
        <v/>
      </c>
      <c r="K1830">
        <f t="shared" si="58"/>
        <v>0</v>
      </c>
      <c r="L1830">
        <f>IF(+支出入力表!M1831="",0,+支出入力表!M1831)</f>
        <v>0</v>
      </c>
      <c r="M1830">
        <f>IF(支出入力表!S1831="",0,支出入力表!S1831)</f>
        <v>0</v>
      </c>
    </row>
    <row r="1831" spans="2:13" x14ac:dyDescent="0.55000000000000004">
      <c r="B1831" s="163" t="str">
        <f>IF(K1831&gt;0,支出入力表!A1832,"")</f>
        <v/>
      </c>
      <c r="C1831" s="164" t="str">
        <f>IF(K1831&gt;0,支出入力表!C1832,"")</f>
        <v/>
      </c>
      <c r="D1831" s="165" t="str">
        <f>IF(K1831&gt;0,支出入力表!E1832,"")</f>
        <v/>
      </c>
      <c r="E1831" s="165" t="str">
        <f>IF(K1831&gt;0,支出入力表!F1832,"")</f>
        <v/>
      </c>
      <c r="F1831" s="164" t="str">
        <f>IF(K1831&gt;0,VLOOKUP(E1831,支出入力表!F1832:$M$2000,3,FALSE),"")</f>
        <v/>
      </c>
      <c r="G1831" s="164" t="str">
        <f>IF(K1831&gt;0,VLOOKUP(E1831,支出入力表!F1832:$M$2000,4,FALSE),"")</f>
        <v/>
      </c>
      <c r="H1831" s="166" t="str">
        <f>IF(K1831&gt;0,VLOOKUP(E1831,支出入力表!F1832:$M$2000,5,FALSE),"")</f>
        <v/>
      </c>
      <c r="I1831" s="168" t="str">
        <f t="shared" si="57"/>
        <v/>
      </c>
      <c r="K1831">
        <f t="shared" si="58"/>
        <v>0</v>
      </c>
      <c r="L1831">
        <f>IF(+支出入力表!M1832="",0,+支出入力表!M1832)</f>
        <v>0</v>
      </c>
      <c r="M1831">
        <f>IF(支出入力表!S1832="",0,支出入力表!S1832)</f>
        <v>0</v>
      </c>
    </row>
    <row r="1832" spans="2:13" x14ac:dyDescent="0.55000000000000004">
      <c r="B1832" s="163" t="str">
        <f>IF(K1832&gt;0,支出入力表!A1833,"")</f>
        <v/>
      </c>
      <c r="C1832" s="164" t="str">
        <f>IF(K1832&gt;0,支出入力表!C1833,"")</f>
        <v/>
      </c>
      <c r="D1832" s="165" t="str">
        <f>IF(K1832&gt;0,支出入力表!E1833,"")</f>
        <v/>
      </c>
      <c r="E1832" s="165" t="str">
        <f>IF(K1832&gt;0,支出入力表!F1833,"")</f>
        <v/>
      </c>
      <c r="F1832" s="164" t="str">
        <f>IF(K1832&gt;0,VLOOKUP(E1832,支出入力表!F1833:$M$2000,3,FALSE),"")</f>
        <v/>
      </c>
      <c r="G1832" s="164" t="str">
        <f>IF(K1832&gt;0,VLOOKUP(E1832,支出入力表!F1833:$M$2000,4,FALSE),"")</f>
        <v/>
      </c>
      <c r="H1832" s="166" t="str">
        <f>IF(K1832&gt;0,VLOOKUP(E1832,支出入力表!F1833:$M$2000,5,FALSE),"")</f>
        <v/>
      </c>
      <c r="I1832" s="168" t="str">
        <f t="shared" si="57"/>
        <v/>
      </c>
      <c r="K1832">
        <f t="shared" si="58"/>
        <v>0</v>
      </c>
      <c r="L1832">
        <f>IF(+支出入力表!M1833="",0,+支出入力表!M1833)</f>
        <v>0</v>
      </c>
      <c r="M1832">
        <f>IF(支出入力表!S1833="",0,支出入力表!S1833)</f>
        <v>0</v>
      </c>
    </row>
    <row r="1833" spans="2:13" x14ac:dyDescent="0.55000000000000004">
      <c r="B1833" s="163" t="str">
        <f>IF(K1833&gt;0,支出入力表!A1834,"")</f>
        <v/>
      </c>
      <c r="C1833" s="164" t="str">
        <f>IF(K1833&gt;0,支出入力表!C1834,"")</f>
        <v/>
      </c>
      <c r="D1833" s="165" t="str">
        <f>IF(K1833&gt;0,支出入力表!E1834,"")</f>
        <v/>
      </c>
      <c r="E1833" s="165" t="str">
        <f>IF(K1833&gt;0,支出入力表!F1834,"")</f>
        <v/>
      </c>
      <c r="F1833" s="164" t="str">
        <f>IF(K1833&gt;0,VLOOKUP(E1833,支出入力表!F1834:$M$2000,3,FALSE),"")</f>
        <v/>
      </c>
      <c r="G1833" s="164" t="str">
        <f>IF(K1833&gt;0,VLOOKUP(E1833,支出入力表!F1834:$M$2000,4,FALSE),"")</f>
        <v/>
      </c>
      <c r="H1833" s="166" t="str">
        <f>IF(K1833&gt;0,VLOOKUP(E1833,支出入力表!F1834:$M$2000,5,FALSE),"")</f>
        <v/>
      </c>
      <c r="I1833" s="168" t="str">
        <f t="shared" si="57"/>
        <v/>
      </c>
      <c r="K1833">
        <f t="shared" si="58"/>
        <v>0</v>
      </c>
      <c r="L1833">
        <f>IF(+支出入力表!M1834="",0,+支出入力表!M1834)</f>
        <v>0</v>
      </c>
      <c r="M1833">
        <f>IF(支出入力表!S1834="",0,支出入力表!S1834)</f>
        <v>0</v>
      </c>
    </row>
    <row r="1834" spans="2:13" x14ac:dyDescent="0.55000000000000004">
      <c r="B1834" s="163" t="str">
        <f>IF(K1834&gt;0,支出入力表!A1835,"")</f>
        <v/>
      </c>
      <c r="C1834" s="164" t="str">
        <f>IF(K1834&gt;0,支出入力表!C1835,"")</f>
        <v/>
      </c>
      <c r="D1834" s="165" t="str">
        <f>IF(K1834&gt;0,支出入力表!E1835,"")</f>
        <v/>
      </c>
      <c r="E1834" s="165" t="str">
        <f>IF(K1834&gt;0,支出入力表!F1835,"")</f>
        <v/>
      </c>
      <c r="F1834" s="164" t="str">
        <f>IF(K1834&gt;0,VLOOKUP(E1834,支出入力表!F1835:$M$2000,3,FALSE),"")</f>
        <v/>
      </c>
      <c r="G1834" s="164" t="str">
        <f>IF(K1834&gt;0,VLOOKUP(E1834,支出入力表!F1835:$M$2000,4,FALSE),"")</f>
        <v/>
      </c>
      <c r="H1834" s="166" t="str">
        <f>IF(K1834&gt;0,VLOOKUP(E1834,支出入力表!F1835:$M$2000,5,FALSE),"")</f>
        <v/>
      </c>
      <c r="I1834" s="168" t="str">
        <f t="shared" si="57"/>
        <v/>
      </c>
      <c r="K1834">
        <f t="shared" si="58"/>
        <v>0</v>
      </c>
      <c r="L1834">
        <f>IF(+支出入力表!M1835="",0,+支出入力表!M1835)</f>
        <v>0</v>
      </c>
      <c r="M1834">
        <f>IF(支出入力表!S1835="",0,支出入力表!S1835)</f>
        <v>0</v>
      </c>
    </row>
    <row r="1835" spans="2:13" x14ac:dyDescent="0.55000000000000004">
      <c r="B1835" s="163" t="str">
        <f>IF(K1835&gt;0,支出入力表!A1836,"")</f>
        <v/>
      </c>
      <c r="C1835" s="164" t="str">
        <f>IF(K1835&gt;0,支出入力表!C1836,"")</f>
        <v/>
      </c>
      <c r="D1835" s="165" t="str">
        <f>IF(K1835&gt;0,支出入力表!E1836,"")</f>
        <v/>
      </c>
      <c r="E1835" s="165" t="str">
        <f>IF(K1835&gt;0,支出入力表!F1836,"")</f>
        <v/>
      </c>
      <c r="F1835" s="164" t="str">
        <f>IF(K1835&gt;0,VLOOKUP(E1835,支出入力表!F1836:$M$2000,3,FALSE),"")</f>
        <v/>
      </c>
      <c r="G1835" s="164" t="str">
        <f>IF(K1835&gt;0,VLOOKUP(E1835,支出入力表!F1836:$M$2000,4,FALSE),"")</f>
        <v/>
      </c>
      <c r="H1835" s="166" t="str">
        <f>IF(K1835&gt;0,VLOOKUP(E1835,支出入力表!F1836:$M$2000,5,FALSE),"")</f>
        <v/>
      </c>
      <c r="I1835" s="168" t="str">
        <f t="shared" si="57"/>
        <v/>
      </c>
      <c r="K1835">
        <f t="shared" si="58"/>
        <v>0</v>
      </c>
      <c r="L1835">
        <f>IF(+支出入力表!M1836="",0,+支出入力表!M1836)</f>
        <v>0</v>
      </c>
      <c r="M1835">
        <f>IF(支出入力表!S1836="",0,支出入力表!S1836)</f>
        <v>0</v>
      </c>
    </row>
    <row r="1836" spans="2:13" x14ac:dyDescent="0.55000000000000004">
      <c r="B1836" s="163" t="str">
        <f>IF(K1836&gt;0,支出入力表!A1837,"")</f>
        <v/>
      </c>
      <c r="C1836" s="164" t="str">
        <f>IF(K1836&gt;0,支出入力表!C1837,"")</f>
        <v/>
      </c>
      <c r="D1836" s="165" t="str">
        <f>IF(K1836&gt;0,支出入力表!E1837,"")</f>
        <v/>
      </c>
      <c r="E1836" s="165" t="str">
        <f>IF(K1836&gt;0,支出入力表!F1837,"")</f>
        <v/>
      </c>
      <c r="F1836" s="164" t="str">
        <f>IF(K1836&gt;0,VLOOKUP(E1836,支出入力表!F1837:$M$2000,3,FALSE),"")</f>
        <v/>
      </c>
      <c r="G1836" s="164" t="str">
        <f>IF(K1836&gt;0,VLOOKUP(E1836,支出入力表!F1837:$M$2000,4,FALSE),"")</f>
        <v/>
      </c>
      <c r="H1836" s="166" t="str">
        <f>IF(K1836&gt;0,VLOOKUP(E1836,支出入力表!F1837:$M$2000,5,FALSE),"")</f>
        <v/>
      </c>
      <c r="I1836" s="168" t="str">
        <f t="shared" si="57"/>
        <v/>
      </c>
      <c r="K1836">
        <f t="shared" si="58"/>
        <v>0</v>
      </c>
      <c r="L1836">
        <f>IF(+支出入力表!M1837="",0,+支出入力表!M1837)</f>
        <v>0</v>
      </c>
      <c r="M1836">
        <f>IF(支出入力表!S1837="",0,支出入力表!S1837)</f>
        <v>0</v>
      </c>
    </row>
    <row r="1837" spans="2:13" x14ac:dyDescent="0.55000000000000004">
      <c r="B1837" s="163" t="str">
        <f>IF(K1837&gt;0,支出入力表!A1838,"")</f>
        <v/>
      </c>
      <c r="C1837" s="164" t="str">
        <f>IF(K1837&gt;0,支出入力表!C1838,"")</f>
        <v/>
      </c>
      <c r="D1837" s="165" t="str">
        <f>IF(K1837&gt;0,支出入力表!E1838,"")</f>
        <v/>
      </c>
      <c r="E1837" s="165" t="str">
        <f>IF(K1837&gt;0,支出入力表!F1838,"")</f>
        <v/>
      </c>
      <c r="F1837" s="164" t="str">
        <f>IF(K1837&gt;0,VLOOKUP(E1837,支出入力表!F1838:$M$2000,3,FALSE),"")</f>
        <v/>
      </c>
      <c r="G1837" s="164" t="str">
        <f>IF(K1837&gt;0,VLOOKUP(E1837,支出入力表!F1838:$M$2000,4,FALSE),"")</f>
        <v/>
      </c>
      <c r="H1837" s="166" t="str">
        <f>IF(K1837&gt;0,VLOOKUP(E1837,支出入力表!F1838:$M$2000,5,FALSE),"")</f>
        <v/>
      </c>
      <c r="I1837" s="168" t="str">
        <f t="shared" si="57"/>
        <v/>
      </c>
      <c r="K1837">
        <f t="shared" si="58"/>
        <v>0</v>
      </c>
      <c r="L1837">
        <f>IF(+支出入力表!M1838="",0,+支出入力表!M1838)</f>
        <v>0</v>
      </c>
      <c r="M1837">
        <f>IF(支出入力表!S1838="",0,支出入力表!S1838)</f>
        <v>0</v>
      </c>
    </row>
    <row r="1838" spans="2:13" x14ac:dyDescent="0.55000000000000004">
      <c r="B1838" s="163" t="str">
        <f>IF(K1838&gt;0,支出入力表!A1839,"")</f>
        <v/>
      </c>
      <c r="C1838" s="164" t="str">
        <f>IF(K1838&gt;0,支出入力表!C1839,"")</f>
        <v/>
      </c>
      <c r="D1838" s="165" t="str">
        <f>IF(K1838&gt;0,支出入力表!E1839,"")</f>
        <v/>
      </c>
      <c r="E1838" s="165" t="str">
        <f>IF(K1838&gt;0,支出入力表!F1839,"")</f>
        <v/>
      </c>
      <c r="F1838" s="164" t="str">
        <f>IF(K1838&gt;0,VLOOKUP(E1838,支出入力表!F1839:$M$2000,3,FALSE),"")</f>
        <v/>
      </c>
      <c r="G1838" s="164" t="str">
        <f>IF(K1838&gt;0,VLOOKUP(E1838,支出入力表!F1839:$M$2000,4,FALSE),"")</f>
        <v/>
      </c>
      <c r="H1838" s="166" t="str">
        <f>IF(K1838&gt;0,VLOOKUP(E1838,支出入力表!F1839:$M$2000,5,FALSE),"")</f>
        <v/>
      </c>
      <c r="I1838" s="168" t="str">
        <f t="shared" si="57"/>
        <v/>
      </c>
      <c r="K1838">
        <f t="shared" si="58"/>
        <v>0</v>
      </c>
      <c r="L1838">
        <f>IF(+支出入力表!M1839="",0,+支出入力表!M1839)</f>
        <v>0</v>
      </c>
      <c r="M1838">
        <f>IF(支出入力表!S1839="",0,支出入力表!S1839)</f>
        <v>0</v>
      </c>
    </row>
    <row r="1839" spans="2:13" x14ac:dyDescent="0.55000000000000004">
      <c r="B1839" s="163" t="str">
        <f>IF(K1839&gt;0,支出入力表!A1840,"")</f>
        <v/>
      </c>
      <c r="C1839" s="164" t="str">
        <f>IF(K1839&gt;0,支出入力表!C1840,"")</f>
        <v/>
      </c>
      <c r="D1839" s="165" t="str">
        <f>IF(K1839&gt;0,支出入力表!E1840,"")</f>
        <v/>
      </c>
      <c r="E1839" s="165" t="str">
        <f>IF(K1839&gt;0,支出入力表!F1840,"")</f>
        <v/>
      </c>
      <c r="F1839" s="164" t="str">
        <f>IF(K1839&gt;0,VLOOKUP(E1839,支出入力表!F1840:$M$2000,3,FALSE),"")</f>
        <v/>
      </c>
      <c r="G1839" s="164" t="str">
        <f>IF(K1839&gt;0,VLOOKUP(E1839,支出入力表!F1840:$M$2000,4,FALSE),"")</f>
        <v/>
      </c>
      <c r="H1839" s="166" t="str">
        <f>IF(K1839&gt;0,VLOOKUP(E1839,支出入力表!F1840:$M$2000,5,FALSE),"")</f>
        <v/>
      </c>
      <c r="I1839" s="168" t="str">
        <f t="shared" si="57"/>
        <v/>
      </c>
      <c r="K1839">
        <f t="shared" si="58"/>
        <v>0</v>
      </c>
      <c r="L1839">
        <f>IF(+支出入力表!M1840="",0,+支出入力表!M1840)</f>
        <v>0</v>
      </c>
      <c r="M1839">
        <f>IF(支出入力表!S1840="",0,支出入力表!S1840)</f>
        <v>0</v>
      </c>
    </row>
    <row r="1840" spans="2:13" x14ac:dyDescent="0.55000000000000004">
      <c r="B1840" s="163" t="str">
        <f>IF(K1840&gt;0,支出入力表!A1841,"")</f>
        <v/>
      </c>
      <c r="C1840" s="164" t="str">
        <f>IF(K1840&gt;0,支出入力表!C1841,"")</f>
        <v/>
      </c>
      <c r="D1840" s="165" t="str">
        <f>IF(K1840&gt;0,支出入力表!E1841,"")</f>
        <v/>
      </c>
      <c r="E1840" s="165" t="str">
        <f>IF(K1840&gt;0,支出入力表!F1841,"")</f>
        <v/>
      </c>
      <c r="F1840" s="164" t="str">
        <f>IF(K1840&gt;0,VLOOKUP(E1840,支出入力表!F1841:$M$2000,3,FALSE),"")</f>
        <v/>
      </c>
      <c r="G1840" s="164" t="str">
        <f>IF(K1840&gt;0,VLOOKUP(E1840,支出入力表!F1841:$M$2000,4,FALSE),"")</f>
        <v/>
      </c>
      <c r="H1840" s="166" t="str">
        <f>IF(K1840&gt;0,VLOOKUP(E1840,支出入力表!F1841:$M$2000,5,FALSE),"")</f>
        <v/>
      </c>
      <c r="I1840" s="168" t="str">
        <f t="shared" si="57"/>
        <v/>
      </c>
      <c r="K1840">
        <f t="shared" si="58"/>
        <v>0</v>
      </c>
      <c r="L1840">
        <f>IF(+支出入力表!M1841="",0,+支出入力表!M1841)</f>
        <v>0</v>
      </c>
      <c r="M1840">
        <f>IF(支出入力表!S1841="",0,支出入力表!S1841)</f>
        <v>0</v>
      </c>
    </row>
    <row r="1841" spans="2:13" x14ac:dyDescent="0.55000000000000004">
      <c r="B1841" s="163" t="str">
        <f>IF(K1841&gt;0,支出入力表!A1842,"")</f>
        <v/>
      </c>
      <c r="C1841" s="164" t="str">
        <f>IF(K1841&gt;0,支出入力表!C1842,"")</f>
        <v/>
      </c>
      <c r="D1841" s="165" t="str">
        <f>IF(K1841&gt;0,支出入力表!E1842,"")</f>
        <v/>
      </c>
      <c r="E1841" s="165" t="str">
        <f>IF(K1841&gt;0,支出入力表!F1842,"")</f>
        <v/>
      </c>
      <c r="F1841" s="164" t="str">
        <f>IF(K1841&gt;0,VLOOKUP(E1841,支出入力表!F1842:$M$2000,3,FALSE),"")</f>
        <v/>
      </c>
      <c r="G1841" s="164" t="str">
        <f>IF(K1841&gt;0,VLOOKUP(E1841,支出入力表!F1842:$M$2000,4,FALSE),"")</f>
        <v/>
      </c>
      <c r="H1841" s="166" t="str">
        <f>IF(K1841&gt;0,VLOOKUP(E1841,支出入力表!F1842:$M$2000,5,FALSE),"")</f>
        <v/>
      </c>
      <c r="I1841" s="168" t="str">
        <f t="shared" si="57"/>
        <v/>
      </c>
      <c r="K1841">
        <f t="shared" si="58"/>
        <v>0</v>
      </c>
      <c r="L1841">
        <f>IF(+支出入力表!M1842="",0,+支出入力表!M1842)</f>
        <v>0</v>
      </c>
      <c r="M1841">
        <f>IF(支出入力表!S1842="",0,支出入力表!S1842)</f>
        <v>0</v>
      </c>
    </row>
    <row r="1842" spans="2:13" x14ac:dyDescent="0.55000000000000004">
      <c r="B1842" s="163" t="str">
        <f>IF(K1842&gt;0,支出入力表!A1843,"")</f>
        <v/>
      </c>
      <c r="C1842" s="164" t="str">
        <f>IF(K1842&gt;0,支出入力表!C1843,"")</f>
        <v/>
      </c>
      <c r="D1842" s="165" t="str">
        <f>IF(K1842&gt;0,支出入力表!E1843,"")</f>
        <v/>
      </c>
      <c r="E1842" s="165" t="str">
        <f>IF(K1842&gt;0,支出入力表!F1843,"")</f>
        <v/>
      </c>
      <c r="F1842" s="164" t="str">
        <f>IF(K1842&gt;0,VLOOKUP(E1842,支出入力表!F1843:$M$2000,3,FALSE),"")</f>
        <v/>
      </c>
      <c r="G1842" s="164" t="str">
        <f>IF(K1842&gt;0,VLOOKUP(E1842,支出入力表!F1843:$M$2000,4,FALSE),"")</f>
        <v/>
      </c>
      <c r="H1842" s="166" t="str">
        <f>IF(K1842&gt;0,VLOOKUP(E1842,支出入力表!F1843:$M$2000,5,FALSE),"")</f>
        <v/>
      </c>
      <c r="I1842" s="168" t="str">
        <f t="shared" si="57"/>
        <v/>
      </c>
      <c r="K1842">
        <f t="shared" si="58"/>
        <v>0</v>
      </c>
      <c r="L1842">
        <f>IF(+支出入力表!M1843="",0,+支出入力表!M1843)</f>
        <v>0</v>
      </c>
      <c r="M1842">
        <f>IF(支出入力表!S1843="",0,支出入力表!S1843)</f>
        <v>0</v>
      </c>
    </row>
    <row r="1843" spans="2:13" x14ac:dyDescent="0.55000000000000004">
      <c r="B1843" s="163" t="str">
        <f>IF(K1843&gt;0,支出入力表!A1844,"")</f>
        <v/>
      </c>
      <c r="C1843" s="164" t="str">
        <f>IF(K1843&gt;0,支出入力表!C1844,"")</f>
        <v/>
      </c>
      <c r="D1843" s="165" t="str">
        <f>IF(K1843&gt;0,支出入力表!E1844,"")</f>
        <v/>
      </c>
      <c r="E1843" s="165" t="str">
        <f>IF(K1843&gt;0,支出入力表!F1844,"")</f>
        <v/>
      </c>
      <c r="F1843" s="164" t="str">
        <f>IF(K1843&gt;0,VLOOKUP(E1843,支出入力表!F1844:$M$2000,3,FALSE),"")</f>
        <v/>
      </c>
      <c r="G1843" s="164" t="str">
        <f>IF(K1843&gt;0,VLOOKUP(E1843,支出入力表!F1844:$M$2000,4,FALSE),"")</f>
        <v/>
      </c>
      <c r="H1843" s="166" t="str">
        <f>IF(K1843&gt;0,VLOOKUP(E1843,支出入力表!F1844:$M$2000,5,FALSE),"")</f>
        <v/>
      </c>
      <c r="I1843" s="168" t="str">
        <f t="shared" si="57"/>
        <v/>
      </c>
      <c r="K1843">
        <f t="shared" si="58"/>
        <v>0</v>
      </c>
      <c r="L1843">
        <f>IF(+支出入力表!M1844="",0,+支出入力表!M1844)</f>
        <v>0</v>
      </c>
      <c r="M1843">
        <f>IF(支出入力表!S1844="",0,支出入力表!S1844)</f>
        <v>0</v>
      </c>
    </row>
    <row r="1844" spans="2:13" x14ac:dyDescent="0.55000000000000004">
      <c r="B1844" s="163" t="str">
        <f>IF(K1844&gt;0,支出入力表!A1845,"")</f>
        <v/>
      </c>
      <c r="C1844" s="164" t="str">
        <f>IF(K1844&gt;0,支出入力表!C1845,"")</f>
        <v/>
      </c>
      <c r="D1844" s="165" t="str">
        <f>IF(K1844&gt;0,支出入力表!E1845,"")</f>
        <v/>
      </c>
      <c r="E1844" s="165" t="str">
        <f>IF(K1844&gt;0,支出入力表!F1845,"")</f>
        <v/>
      </c>
      <c r="F1844" s="164" t="str">
        <f>IF(K1844&gt;0,VLOOKUP(E1844,支出入力表!F1845:$M$2000,3,FALSE),"")</f>
        <v/>
      </c>
      <c r="G1844" s="164" t="str">
        <f>IF(K1844&gt;0,VLOOKUP(E1844,支出入力表!F1845:$M$2000,4,FALSE),"")</f>
        <v/>
      </c>
      <c r="H1844" s="166" t="str">
        <f>IF(K1844&gt;0,VLOOKUP(E1844,支出入力表!F1845:$M$2000,5,FALSE),"")</f>
        <v/>
      </c>
      <c r="I1844" s="168" t="str">
        <f t="shared" si="57"/>
        <v/>
      </c>
      <c r="K1844">
        <f t="shared" si="58"/>
        <v>0</v>
      </c>
      <c r="L1844">
        <f>IF(+支出入力表!M1845="",0,+支出入力表!M1845)</f>
        <v>0</v>
      </c>
      <c r="M1844">
        <f>IF(支出入力表!S1845="",0,支出入力表!S1845)</f>
        <v>0</v>
      </c>
    </row>
    <row r="1845" spans="2:13" x14ac:dyDescent="0.55000000000000004">
      <c r="B1845" s="163" t="str">
        <f>IF(K1845&gt;0,支出入力表!A1846,"")</f>
        <v/>
      </c>
      <c r="C1845" s="164" t="str">
        <f>IF(K1845&gt;0,支出入力表!C1846,"")</f>
        <v/>
      </c>
      <c r="D1845" s="165" t="str">
        <f>IF(K1845&gt;0,支出入力表!E1846,"")</f>
        <v/>
      </c>
      <c r="E1845" s="165" t="str">
        <f>IF(K1845&gt;0,支出入力表!F1846,"")</f>
        <v/>
      </c>
      <c r="F1845" s="164" t="str">
        <f>IF(K1845&gt;0,VLOOKUP(E1845,支出入力表!F1846:$M$2000,3,FALSE),"")</f>
        <v/>
      </c>
      <c r="G1845" s="164" t="str">
        <f>IF(K1845&gt;0,VLOOKUP(E1845,支出入力表!F1846:$M$2000,4,FALSE),"")</f>
        <v/>
      </c>
      <c r="H1845" s="166" t="str">
        <f>IF(K1845&gt;0,VLOOKUP(E1845,支出入力表!F1846:$M$2000,5,FALSE),"")</f>
        <v/>
      </c>
      <c r="I1845" s="168" t="str">
        <f t="shared" si="57"/>
        <v/>
      </c>
      <c r="K1845">
        <f t="shared" si="58"/>
        <v>0</v>
      </c>
      <c r="L1845">
        <f>IF(+支出入力表!M1846="",0,+支出入力表!M1846)</f>
        <v>0</v>
      </c>
      <c r="M1845">
        <f>IF(支出入力表!S1846="",0,支出入力表!S1846)</f>
        <v>0</v>
      </c>
    </row>
    <row r="1846" spans="2:13" x14ac:dyDescent="0.55000000000000004">
      <c r="B1846" s="163" t="str">
        <f>IF(K1846&gt;0,支出入力表!A1847,"")</f>
        <v/>
      </c>
      <c r="C1846" s="164" t="str">
        <f>IF(K1846&gt;0,支出入力表!C1847,"")</f>
        <v/>
      </c>
      <c r="D1846" s="165" t="str">
        <f>IF(K1846&gt;0,支出入力表!E1847,"")</f>
        <v/>
      </c>
      <c r="E1846" s="165" t="str">
        <f>IF(K1846&gt;0,支出入力表!F1847,"")</f>
        <v/>
      </c>
      <c r="F1846" s="164" t="str">
        <f>IF(K1846&gt;0,VLOOKUP(E1846,支出入力表!F1847:$M$2000,3,FALSE),"")</f>
        <v/>
      </c>
      <c r="G1846" s="164" t="str">
        <f>IF(K1846&gt;0,VLOOKUP(E1846,支出入力表!F1847:$M$2000,4,FALSE),"")</f>
        <v/>
      </c>
      <c r="H1846" s="166" t="str">
        <f>IF(K1846&gt;0,VLOOKUP(E1846,支出入力表!F1847:$M$2000,5,FALSE),"")</f>
        <v/>
      </c>
      <c r="I1846" s="168" t="str">
        <f t="shared" si="57"/>
        <v/>
      </c>
      <c r="K1846">
        <f t="shared" si="58"/>
        <v>0</v>
      </c>
      <c r="L1846">
        <f>IF(+支出入力表!M1847="",0,+支出入力表!M1847)</f>
        <v>0</v>
      </c>
      <c r="M1846">
        <f>IF(支出入力表!S1847="",0,支出入力表!S1847)</f>
        <v>0</v>
      </c>
    </row>
    <row r="1847" spans="2:13" x14ac:dyDescent="0.55000000000000004">
      <c r="B1847" s="163" t="str">
        <f>IF(K1847&gt;0,支出入力表!A1848,"")</f>
        <v/>
      </c>
      <c r="C1847" s="164" t="str">
        <f>IF(K1847&gt;0,支出入力表!C1848,"")</f>
        <v/>
      </c>
      <c r="D1847" s="165" t="str">
        <f>IF(K1847&gt;0,支出入力表!E1848,"")</f>
        <v/>
      </c>
      <c r="E1847" s="165" t="str">
        <f>IF(K1847&gt;0,支出入力表!F1848,"")</f>
        <v/>
      </c>
      <c r="F1847" s="164" t="str">
        <f>IF(K1847&gt;0,VLOOKUP(E1847,支出入力表!F1848:$M$2000,3,FALSE),"")</f>
        <v/>
      </c>
      <c r="G1847" s="164" t="str">
        <f>IF(K1847&gt;0,VLOOKUP(E1847,支出入力表!F1848:$M$2000,4,FALSE),"")</f>
        <v/>
      </c>
      <c r="H1847" s="166" t="str">
        <f>IF(K1847&gt;0,VLOOKUP(E1847,支出入力表!F1848:$M$2000,5,FALSE),"")</f>
        <v/>
      </c>
      <c r="I1847" s="168" t="str">
        <f t="shared" si="57"/>
        <v/>
      </c>
      <c r="K1847">
        <f t="shared" si="58"/>
        <v>0</v>
      </c>
      <c r="L1847">
        <f>IF(+支出入力表!M1848="",0,+支出入力表!M1848)</f>
        <v>0</v>
      </c>
      <c r="M1847">
        <f>IF(支出入力表!S1848="",0,支出入力表!S1848)</f>
        <v>0</v>
      </c>
    </row>
    <row r="1848" spans="2:13" x14ac:dyDescent="0.55000000000000004">
      <c r="B1848" s="163" t="str">
        <f>IF(K1848&gt;0,支出入力表!A1849,"")</f>
        <v/>
      </c>
      <c r="C1848" s="164" t="str">
        <f>IF(K1848&gt;0,支出入力表!C1849,"")</f>
        <v/>
      </c>
      <c r="D1848" s="165" t="str">
        <f>IF(K1848&gt;0,支出入力表!E1849,"")</f>
        <v/>
      </c>
      <c r="E1848" s="165" t="str">
        <f>IF(K1848&gt;0,支出入力表!F1849,"")</f>
        <v/>
      </c>
      <c r="F1848" s="164" t="str">
        <f>IF(K1848&gt;0,VLOOKUP(E1848,支出入力表!F1849:$M$2000,3,FALSE),"")</f>
        <v/>
      </c>
      <c r="G1848" s="164" t="str">
        <f>IF(K1848&gt;0,VLOOKUP(E1848,支出入力表!F1849:$M$2000,4,FALSE),"")</f>
        <v/>
      </c>
      <c r="H1848" s="166" t="str">
        <f>IF(K1848&gt;0,VLOOKUP(E1848,支出入力表!F1849:$M$2000,5,FALSE),"")</f>
        <v/>
      </c>
      <c r="I1848" s="168" t="str">
        <f t="shared" si="57"/>
        <v/>
      </c>
      <c r="K1848">
        <f t="shared" si="58"/>
        <v>0</v>
      </c>
      <c r="L1848">
        <f>IF(+支出入力表!M1849="",0,+支出入力表!M1849)</f>
        <v>0</v>
      </c>
      <c r="M1848">
        <f>IF(支出入力表!S1849="",0,支出入力表!S1849)</f>
        <v>0</v>
      </c>
    </row>
    <row r="1849" spans="2:13" x14ac:dyDescent="0.55000000000000004">
      <c r="B1849" s="163" t="str">
        <f>IF(K1849&gt;0,支出入力表!A1850,"")</f>
        <v/>
      </c>
      <c r="C1849" s="164" t="str">
        <f>IF(K1849&gt;0,支出入力表!C1850,"")</f>
        <v/>
      </c>
      <c r="D1849" s="165" t="str">
        <f>IF(K1849&gt;0,支出入力表!E1850,"")</f>
        <v/>
      </c>
      <c r="E1849" s="165" t="str">
        <f>IF(K1849&gt;0,支出入力表!F1850,"")</f>
        <v/>
      </c>
      <c r="F1849" s="164" t="str">
        <f>IF(K1849&gt;0,VLOOKUP(E1849,支出入力表!F1850:$M$2000,3,FALSE),"")</f>
        <v/>
      </c>
      <c r="G1849" s="164" t="str">
        <f>IF(K1849&gt;0,VLOOKUP(E1849,支出入力表!F1850:$M$2000,4,FALSE),"")</f>
        <v/>
      </c>
      <c r="H1849" s="166" t="str">
        <f>IF(K1849&gt;0,VLOOKUP(E1849,支出入力表!F1850:$M$2000,5,FALSE),"")</f>
        <v/>
      </c>
      <c r="I1849" s="168" t="str">
        <f t="shared" si="57"/>
        <v/>
      </c>
      <c r="K1849">
        <f t="shared" si="58"/>
        <v>0</v>
      </c>
      <c r="L1849">
        <f>IF(+支出入力表!M1850="",0,+支出入力表!M1850)</f>
        <v>0</v>
      </c>
      <c r="M1849">
        <f>IF(支出入力表!S1850="",0,支出入力表!S1850)</f>
        <v>0</v>
      </c>
    </row>
    <row r="1850" spans="2:13" x14ac:dyDescent="0.55000000000000004">
      <c r="B1850" s="163" t="str">
        <f>IF(K1850&gt;0,支出入力表!A1851,"")</f>
        <v/>
      </c>
      <c r="C1850" s="164" t="str">
        <f>IF(K1850&gt;0,支出入力表!C1851,"")</f>
        <v/>
      </c>
      <c r="D1850" s="165" t="str">
        <f>IF(K1850&gt;0,支出入力表!E1851,"")</f>
        <v/>
      </c>
      <c r="E1850" s="165" t="str">
        <f>IF(K1850&gt;0,支出入力表!F1851,"")</f>
        <v/>
      </c>
      <c r="F1850" s="164" t="str">
        <f>IF(K1850&gt;0,VLOOKUP(E1850,支出入力表!F1851:$M$2000,3,FALSE),"")</f>
        <v/>
      </c>
      <c r="G1850" s="164" t="str">
        <f>IF(K1850&gt;0,VLOOKUP(E1850,支出入力表!F1851:$M$2000,4,FALSE),"")</f>
        <v/>
      </c>
      <c r="H1850" s="166" t="str">
        <f>IF(K1850&gt;0,VLOOKUP(E1850,支出入力表!F1851:$M$2000,5,FALSE),"")</f>
        <v/>
      </c>
      <c r="I1850" s="168" t="str">
        <f t="shared" si="57"/>
        <v/>
      </c>
      <c r="K1850">
        <f t="shared" si="58"/>
        <v>0</v>
      </c>
      <c r="L1850">
        <f>IF(+支出入力表!M1851="",0,+支出入力表!M1851)</f>
        <v>0</v>
      </c>
      <c r="M1850">
        <f>IF(支出入力表!S1851="",0,支出入力表!S1851)</f>
        <v>0</v>
      </c>
    </row>
    <row r="1851" spans="2:13" x14ac:dyDescent="0.55000000000000004">
      <c r="B1851" s="163" t="str">
        <f>IF(K1851&gt;0,支出入力表!A1852,"")</f>
        <v/>
      </c>
      <c r="C1851" s="164" t="str">
        <f>IF(K1851&gt;0,支出入力表!C1852,"")</f>
        <v/>
      </c>
      <c r="D1851" s="165" t="str">
        <f>IF(K1851&gt;0,支出入力表!E1852,"")</f>
        <v/>
      </c>
      <c r="E1851" s="165" t="str">
        <f>IF(K1851&gt;0,支出入力表!F1852,"")</f>
        <v/>
      </c>
      <c r="F1851" s="164" t="str">
        <f>IF(K1851&gt;0,VLOOKUP(E1851,支出入力表!F1852:$M$2000,3,FALSE),"")</f>
        <v/>
      </c>
      <c r="G1851" s="164" t="str">
        <f>IF(K1851&gt;0,VLOOKUP(E1851,支出入力表!F1852:$M$2000,4,FALSE),"")</f>
        <v/>
      </c>
      <c r="H1851" s="166" t="str">
        <f>IF(K1851&gt;0,VLOOKUP(E1851,支出入力表!F1852:$M$2000,5,FALSE),"")</f>
        <v/>
      </c>
      <c r="I1851" s="168" t="str">
        <f t="shared" si="57"/>
        <v/>
      </c>
      <c r="K1851">
        <f t="shared" si="58"/>
        <v>0</v>
      </c>
      <c r="L1851">
        <f>IF(+支出入力表!M1852="",0,+支出入力表!M1852)</f>
        <v>0</v>
      </c>
      <c r="M1851">
        <f>IF(支出入力表!S1852="",0,支出入力表!S1852)</f>
        <v>0</v>
      </c>
    </row>
    <row r="1852" spans="2:13" x14ac:dyDescent="0.55000000000000004">
      <c r="B1852" s="163" t="str">
        <f>IF(K1852&gt;0,支出入力表!A1853,"")</f>
        <v/>
      </c>
      <c r="C1852" s="164" t="str">
        <f>IF(K1852&gt;0,支出入力表!C1853,"")</f>
        <v/>
      </c>
      <c r="D1852" s="165" t="str">
        <f>IF(K1852&gt;0,支出入力表!E1853,"")</f>
        <v/>
      </c>
      <c r="E1852" s="165" t="str">
        <f>IF(K1852&gt;0,支出入力表!F1853,"")</f>
        <v/>
      </c>
      <c r="F1852" s="164" t="str">
        <f>IF(K1852&gt;0,VLOOKUP(E1852,支出入力表!F1853:$M$2000,3,FALSE),"")</f>
        <v/>
      </c>
      <c r="G1852" s="164" t="str">
        <f>IF(K1852&gt;0,VLOOKUP(E1852,支出入力表!F1853:$M$2000,4,FALSE),"")</f>
        <v/>
      </c>
      <c r="H1852" s="166" t="str">
        <f>IF(K1852&gt;0,VLOOKUP(E1852,支出入力表!F1853:$M$2000,5,FALSE),"")</f>
        <v/>
      </c>
      <c r="I1852" s="168" t="str">
        <f t="shared" si="57"/>
        <v/>
      </c>
      <c r="K1852">
        <f t="shared" si="58"/>
        <v>0</v>
      </c>
      <c r="L1852">
        <f>IF(+支出入力表!M1853="",0,+支出入力表!M1853)</f>
        <v>0</v>
      </c>
      <c r="M1852">
        <f>IF(支出入力表!S1853="",0,支出入力表!S1853)</f>
        <v>0</v>
      </c>
    </row>
    <row r="1853" spans="2:13" x14ac:dyDescent="0.55000000000000004">
      <c r="B1853" s="163" t="str">
        <f>IF(K1853&gt;0,支出入力表!A1854,"")</f>
        <v/>
      </c>
      <c r="C1853" s="164" t="str">
        <f>IF(K1853&gt;0,支出入力表!C1854,"")</f>
        <v/>
      </c>
      <c r="D1853" s="165" t="str">
        <f>IF(K1853&gt;0,支出入力表!E1854,"")</f>
        <v/>
      </c>
      <c r="E1853" s="165" t="str">
        <f>IF(K1853&gt;0,支出入力表!F1854,"")</f>
        <v/>
      </c>
      <c r="F1853" s="164" t="str">
        <f>IF(K1853&gt;0,VLOOKUP(E1853,支出入力表!F1854:$M$2000,3,FALSE),"")</f>
        <v/>
      </c>
      <c r="G1853" s="164" t="str">
        <f>IF(K1853&gt;0,VLOOKUP(E1853,支出入力表!F1854:$M$2000,4,FALSE),"")</f>
        <v/>
      </c>
      <c r="H1853" s="166" t="str">
        <f>IF(K1853&gt;0,VLOOKUP(E1853,支出入力表!F1854:$M$2000,5,FALSE),"")</f>
        <v/>
      </c>
      <c r="I1853" s="168" t="str">
        <f t="shared" si="57"/>
        <v/>
      </c>
      <c r="K1853">
        <f t="shared" si="58"/>
        <v>0</v>
      </c>
      <c r="L1853">
        <f>IF(+支出入力表!M1854="",0,+支出入力表!M1854)</f>
        <v>0</v>
      </c>
      <c r="M1853">
        <f>IF(支出入力表!S1854="",0,支出入力表!S1854)</f>
        <v>0</v>
      </c>
    </row>
    <row r="1854" spans="2:13" x14ac:dyDescent="0.55000000000000004">
      <c r="B1854" s="163" t="str">
        <f>IF(K1854&gt;0,支出入力表!A1855,"")</f>
        <v/>
      </c>
      <c r="C1854" s="164" t="str">
        <f>IF(K1854&gt;0,支出入力表!C1855,"")</f>
        <v/>
      </c>
      <c r="D1854" s="165" t="str">
        <f>IF(K1854&gt;0,支出入力表!E1855,"")</f>
        <v/>
      </c>
      <c r="E1854" s="165" t="str">
        <f>IF(K1854&gt;0,支出入力表!F1855,"")</f>
        <v/>
      </c>
      <c r="F1854" s="164" t="str">
        <f>IF(K1854&gt;0,VLOOKUP(E1854,支出入力表!F1855:$M$2000,3,FALSE),"")</f>
        <v/>
      </c>
      <c r="G1854" s="164" t="str">
        <f>IF(K1854&gt;0,VLOOKUP(E1854,支出入力表!F1855:$M$2000,4,FALSE),"")</f>
        <v/>
      </c>
      <c r="H1854" s="166" t="str">
        <f>IF(K1854&gt;0,VLOOKUP(E1854,支出入力表!F1855:$M$2000,5,FALSE),"")</f>
        <v/>
      </c>
      <c r="I1854" s="168" t="str">
        <f t="shared" si="57"/>
        <v/>
      </c>
      <c r="K1854">
        <f t="shared" si="58"/>
        <v>0</v>
      </c>
      <c r="L1854">
        <f>IF(+支出入力表!M1855="",0,+支出入力表!M1855)</f>
        <v>0</v>
      </c>
      <c r="M1854">
        <f>IF(支出入力表!S1855="",0,支出入力表!S1855)</f>
        <v>0</v>
      </c>
    </row>
    <row r="1855" spans="2:13" x14ac:dyDescent="0.55000000000000004">
      <c r="B1855" s="163" t="str">
        <f>IF(K1855&gt;0,支出入力表!A1856,"")</f>
        <v/>
      </c>
      <c r="C1855" s="164" t="str">
        <f>IF(K1855&gt;0,支出入力表!C1856,"")</f>
        <v/>
      </c>
      <c r="D1855" s="165" t="str">
        <f>IF(K1855&gt;0,支出入力表!E1856,"")</f>
        <v/>
      </c>
      <c r="E1855" s="165" t="str">
        <f>IF(K1855&gt;0,支出入力表!F1856,"")</f>
        <v/>
      </c>
      <c r="F1855" s="164" t="str">
        <f>IF(K1855&gt;0,VLOOKUP(E1855,支出入力表!F1856:$M$2000,3,FALSE),"")</f>
        <v/>
      </c>
      <c r="G1855" s="164" t="str">
        <f>IF(K1855&gt;0,VLOOKUP(E1855,支出入力表!F1856:$M$2000,4,FALSE),"")</f>
        <v/>
      </c>
      <c r="H1855" s="166" t="str">
        <f>IF(K1855&gt;0,VLOOKUP(E1855,支出入力表!F1856:$M$2000,5,FALSE),"")</f>
        <v/>
      </c>
      <c r="I1855" s="168" t="str">
        <f t="shared" si="57"/>
        <v/>
      </c>
      <c r="K1855">
        <f t="shared" si="58"/>
        <v>0</v>
      </c>
      <c r="L1855">
        <f>IF(+支出入力表!M1856="",0,+支出入力表!M1856)</f>
        <v>0</v>
      </c>
      <c r="M1855">
        <f>IF(支出入力表!S1856="",0,支出入力表!S1856)</f>
        <v>0</v>
      </c>
    </row>
    <row r="1856" spans="2:13" x14ac:dyDescent="0.55000000000000004">
      <c r="B1856" s="163" t="str">
        <f>IF(K1856&gt;0,支出入力表!A1857,"")</f>
        <v/>
      </c>
      <c r="C1856" s="164" t="str">
        <f>IF(K1856&gt;0,支出入力表!C1857,"")</f>
        <v/>
      </c>
      <c r="D1856" s="165" t="str">
        <f>IF(K1856&gt;0,支出入力表!E1857,"")</f>
        <v/>
      </c>
      <c r="E1856" s="165" t="str">
        <f>IF(K1856&gt;0,支出入力表!F1857,"")</f>
        <v/>
      </c>
      <c r="F1856" s="164" t="str">
        <f>IF(K1856&gt;0,VLOOKUP(E1856,支出入力表!F1857:$M$2000,3,FALSE),"")</f>
        <v/>
      </c>
      <c r="G1856" s="164" t="str">
        <f>IF(K1856&gt;0,VLOOKUP(E1856,支出入力表!F1857:$M$2000,4,FALSE),"")</f>
        <v/>
      </c>
      <c r="H1856" s="166" t="str">
        <f>IF(K1856&gt;0,VLOOKUP(E1856,支出入力表!F1857:$M$2000,5,FALSE),"")</f>
        <v/>
      </c>
      <c r="I1856" s="168" t="str">
        <f t="shared" si="57"/>
        <v/>
      </c>
      <c r="K1856">
        <f t="shared" si="58"/>
        <v>0</v>
      </c>
      <c r="L1856">
        <f>IF(+支出入力表!M1857="",0,+支出入力表!M1857)</f>
        <v>0</v>
      </c>
      <c r="M1856">
        <f>IF(支出入力表!S1857="",0,支出入力表!S1857)</f>
        <v>0</v>
      </c>
    </row>
    <row r="1857" spans="2:13" x14ac:dyDescent="0.55000000000000004">
      <c r="B1857" s="163" t="str">
        <f>IF(K1857&gt;0,支出入力表!A1858,"")</f>
        <v/>
      </c>
      <c r="C1857" s="164" t="str">
        <f>IF(K1857&gt;0,支出入力表!C1858,"")</f>
        <v/>
      </c>
      <c r="D1857" s="165" t="str">
        <f>IF(K1857&gt;0,支出入力表!E1858,"")</f>
        <v/>
      </c>
      <c r="E1857" s="165" t="str">
        <f>IF(K1857&gt;0,支出入力表!F1858,"")</f>
        <v/>
      </c>
      <c r="F1857" s="164" t="str">
        <f>IF(K1857&gt;0,VLOOKUP(E1857,支出入力表!F1858:$M$2000,3,FALSE),"")</f>
        <v/>
      </c>
      <c r="G1857" s="164" t="str">
        <f>IF(K1857&gt;0,VLOOKUP(E1857,支出入力表!F1858:$M$2000,4,FALSE),"")</f>
        <v/>
      </c>
      <c r="H1857" s="166" t="str">
        <f>IF(K1857&gt;0,VLOOKUP(E1857,支出入力表!F1858:$M$2000,5,FALSE),"")</f>
        <v/>
      </c>
      <c r="I1857" s="168" t="str">
        <f t="shared" si="57"/>
        <v/>
      </c>
      <c r="K1857">
        <f t="shared" si="58"/>
        <v>0</v>
      </c>
      <c r="L1857">
        <f>IF(+支出入力表!M1858="",0,+支出入力表!M1858)</f>
        <v>0</v>
      </c>
      <c r="M1857">
        <f>IF(支出入力表!S1858="",0,支出入力表!S1858)</f>
        <v>0</v>
      </c>
    </row>
    <row r="1858" spans="2:13" x14ac:dyDescent="0.55000000000000004">
      <c r="B1858" s="163" t="str">
        <f>IF(K1858&gt;0,支出入力表!A1859,"")</f>
        <v/>
      </c>
      <c r="C1858" s="164" t="str">
        <f>IF(K1858&gt;0,支出入力表!C1859,"")</f>
        <v/>
      </c>
      <c r="D1858" s="165" t="str">
        <f>IF(K1858&gt;0,支出入力表!E1859,"")</f>
        <v/>
      </c>
      <c r="E1858" s="165" t="str">
        <f>IF(K1858&gt;0,支出入力表!F1859,"")</f>
        <v/>
      </c>
      <c r="F1858" s="164" t="str">
        <f>IF(K1858&gt;0,VLOOKUP(E1858,支出入力表!F1859:$M$2000,3,FALSE),"")</f>
        <v/>
      </c>
      <c r="G1858" s="164" t="str">
        <f>IF(K1858&gt;0,VLOOKUP(E1858,支出入力表!F1859:$M$2000,4,FALSE),"")</f>
        <v/>
      </c>
      <c r="H1858" s="166" t="str">
        <f>IF(K1858&gt;0,VLOOKUP(E1858,支出入力表!F1859:$M$2000,5,FALSE),"")</f>
        <v/>
      </c>
      <c r="I1858" s="168" t="str">
        <f t="shared" si="57"/>
        <v/>
      </c>
      <c r="K1858">
        <f t="shared" si="58"/>
        <v>0</v>
      </c>
      <c r="L1858">
        <f>IF(+支出入力表!M1859="",0,+支出入力表!M1859)</f>
        <v>0</v>
      </c>
      <c r="M1858">
        <f>IF(支出入力表!S1859="",0,支出入力表!S1859)</f>
        <v>0</v>
      </c>
    </row>
    <row r="1859" spans="2:13" x14ac:dyDescent="0.55000000000000004">
      <c r="B1859" s="163" t="str">
        <f>IF(K1859&gt;0,支出入力表!A1860,"")</f>
        <v/>
      </c>
      <c r="C1859" s="164" t="str">
        <f>IF(K1859&gt;0,支出入力表!C1860,"")</f>
        <v/>
      </c>
      <c r="D1859" s="165" t="str">
        <f>IF(K1859&gt;0,支出入力表!E1860,"")</f>
        <v/>
      </c>
      <c r="E1859" s="165" t="str">
        <f>IF(K1859&gt;0,支出入力表!F1860,"")</f>
        <v/>
      </c>
      <c r="F1859" s="164" t="str">
        <f>IF(K1859&gt;0,VLOOKUP(E1859,支出入力表!F1860:$M$2000,3,FALSE),"")</f>
        <v/>
      </c>
      <c r="G1859" s="164" t="str">
        <f>IF(K1859&gt;0,VLOOKUP(E1859,支出入力表!F1860:$M$2000,4,FALSE),"")</f>
        <v/>
      </c>
      <c r="H1859" s="166" t="str">
        <f>IF(K1859&gt;0,VLOOKUP(E1859,支出入力表!F1860:$M$2000,5,FALSE),"")</f>
        <v/>
      </c>
      <c r="I1859" s="168" t="str">
        <f t="shared" si="57"/>
        <v/>
      </c>
      <c r="K1859">
        <f t="shared" si="58"/>
        <v>0</v>
      </c>
      <c r="L1859">
        <f>IF(+支出入力表!M1860="",0,+支出入力表!M1860)</f>
        <v>0</v>
      </c>
      <c r="M1859">
        <f>IF(支出入力表!S1860="",0,支出入力表!S1860)</f>
        <v>0</v>
      </c>
    </row>
    <row r="1860" spans="2:13" x14ac:dyDescent="0.55000000000000004">
      <c r="B1860" s="163" t="str">
        <f>IF(K1860&gt;0,支出入力表!A1861,"")</f>
        <v/>
      </c>
      <c r="C1860" s="164" t="str">
        <f>IF(K1860&gt;0,支出入力表!C1861,"")</f>
        <v/>
      </c>
      <c r="D1860" s="165" t="str">
        <f>IF(K1860&gt;0,支出入力表!E1861,"")</f>
        <v/>
      </c>
      <c r="E1860" s="165" t="str">
        <f>IF(K1860&gt;0,支出入力表!F1861,"")</f>
        <v/>
      </c>
      <c r="F1860" s="164" t="str">
        <f>IF(K1860&gt;0,VLOOKUP(E1860,支出入力表!F1861:$M$2000,3,FALSE),"")</f>
        <v/>
      </c>
      <c r="G1860" s="164" t="str">
        <f>IF(K1860&gt;0,VLOOKUP(E1860,支出入力表!F1861:$M$2000,4,FALSE),"")</f>
        <v/>
      </c>
      <c r="H1860" s="166" t="str">
        <f>IF(K1860&gt;0,VLOOKUP(E1860,支出入力表!F1861:$M$2000,5,FALSE),"")</f>
        <v/>
      </c>
      <c r="I1860" s="168" t="str">
        <f t="shared" si="57"/>
        <v/>
      </c>
      <c r="K1860">
        <f t="shared" si="58"/>
        <v>0</v>
      </c>
      <c r="L1860">
        <f>IF(+支出入力表!M1861="",0,+支出入力表!M1861)</f>
        <v>0</v>
      </c>
      <c r="M1860">
        <f>IF(支出入力表!S1861="",0,支出入力表!S1861)</f>
        <v>0</v>
      </c>
    </row>
    <row r="1861" spans="2:13" x14ac:dyDescent="0.55000000000000004">
      <c r="B1861" s="163" t="str">
        <f>IF(K1861&gt;0,支出入力表!A1862,"")</f>
        <v/>
      </c>
      <c r="C1861" s="164" t="str">
        <f>IF(K1861&gt;0,支出入力表!C1862,"")</f>
        <v/>
      </c>
      <c r="D1861" s="165" t="str">
        <f>IF(K1861&gt;0,支出入力表!E1862,"")</f>
        <v/>
      </c>
      <c r="E1861" s="165" t="str">
        <f>IF(K1861&gt;0,支出入力表!F1862,"")</f>
        <v/>
      </c>
      <c r="F1861" s="164" t="str">
        <f>IF(K1861&gt;0,VLOOKUP(E1861,支出入力表!F1862:$M$2000,3,FALSE),"")</f>
        <v/>
      </c>
      <c r="G1861" s="164" t="str">
        <f>IF(K1861&gt;0,VLOOKUP(E1861,支出入力表!F1862:$M$2000,4,FALSE),"")</f>
        <v/>
      </c>
      <c r="H1861" s="166" t="str">
        <f>IF(K1861&gt;0,VLOOKUP(E1861,支出入力表!F1862:$M$2000,5,FALSE),"")</f>
        <v/>
      </c>
      <c r="I1861" s="168" t="str">
        <f t="shared" si="57"/>
        <v/>
      </c>
      <c r="K1861">
        <f t="shared" si="58"/>
        <v>0</v>
      </c>
      <c r="L1861">
        <f>IF(+支出入力表!M1862="",0,+支出入力表!M1862)</f>
        <v>0</v>
      </c>
      <c r="M1861">
        <f>IF(支出入力表!S1862="",0,支出入力表!S1862)</f>
        <v>0</v>
      </c>
    </row>
    <row r="1862" spans="2:13" x14ac:dyDescent="0.55000000000000004">
      <c r="B1862" s="163" t="str">
        <f>IF(K1862&gt;0,支出入力表!A1863,"")</f>
        <v/>
      </c>
      <c r="C1862" s="164" t="str">
        <f>IF(K1862&gt;0,支出入力表!C1863,"")</f>
        <v/>
      </c>
      <c r="D1862" s="165" t="str">
        <f>IF(K1862&gt;0,支出入力表!E1863,"")</f>
        <v/>
      </c>
      <c r="E1862" s="165" t="str">
        <f>IF(K1862&gt;0,支出入力表!F1863,"")</f>
        <v/>
      </c>
      <c r="F1862" s="164" t="str">
        <f>IF(K1862&gt;0,VLOOKUP(E1862,支出入力表!F1863:$M$2000,3,FALSE),"")</f>
        <v/>
      </c>
      <c r="G1862" s="164" t="str">
        <f>IF(K1862&gt;0,VLOOKUP(E1862,支出入力表!F1863:$M$2000,4,FALSE),"")</f>
        <v/>
      </c>
      <c r="H1862" s="166" t="str">
        <f>IF(K1862&gt;0,VLOOKUP(E1862,支出入力表!F1863:$M$2000,5,FALSE),"")</f>
        <v/>
      </c>
      <c r="I1862" s="168" t="str">
        <f t="shared" ref="I1862:I1925" si="59">IF(K1862&gt;0,K1862,"")</f>
        <v/>
      </c>
      <c r="K1862">
        <f t="shared" ref="K1862:K1925" si="60">+L1862+M1862</f>
        <v>0</v>
      </c>
      <c r="L1862">
        <f>IF(+支出入力表!M1863="",0,+支出入力表!M1863)</f>
        <v>0</v>
      </c>
      <c r="M1862">
        <f>IF(支出入力表!S1863="",0,支出入力表!S1863)</f>
        <v>0</v>
      </c>
    </row>
    <row r="1863" spans="2:13" x14ac:dyDescent="0.55000000000000004">
      <c r="B1863" s="163" t="str">
        <f>IF(K1863&gt;0,支出入力表!A1864,"")</f>
        <v/>
      </c>
      <c r="C1863" s="164" t="str">
        <f>IF(K1863&gt;0,支出入力表!C1864,"")</f>
        <v/>
      </c>
      <c r="D1863" s="165" t="str">
        <f>IF(K1863&gt;0,支出入力表!E1864,"")</f>
        <v/>
      </c>
      <c r="E1863" s="165" t="str">
        <f>IF(K1863&gt;0,支出入力表!F1864,"")</f>
        <v/>
      </c>
      <c r="F1863" s="164" t="str">
        <f>IF(K1863&gt;0,VLOOKUP(E1863,支出入力表!F1864:$M$2000,3,FALSE),"")</f>
        <v/>
      </c>
      <c r="G1863" s="164" t="str">
        <f>IF(K1863&gt;0,VLOOKUP(E1863,支出入力表!F1864:$M$2000,4,FALSE),"")</f>
        <v/>
      </c>
      <c r="H1863" s="166" t="str">
        <f>IF(K1863&gt;0,VLOOKUP(E1863,支出入力表!F1864:$M$2000,5,FALSE),"")</f>
        <v/>
      </c>
      <c r="I1863" s="168" t="str">
        <f t="shared" si="59"/>
        <v/>
      </c>
      <c r="K1863">
        <f t="shared" si="60"/>
        <v>0</v>
      </c>
      <c r="L1863">
        <f>IF(+支出入力表!M1864="",0,+支出入力表!M1864)</f>
        <v>0</v>
      </c>
      <c r="M1863">
        <f>IF(支出入力表!S1864="",0,支出入力表!S1864)</f>
        <v>0</v>
      </c>
    </row>
    <row r="1864" spans="2:13" x14ac:dyDescent="0.55000000000000004">
      <c r="B1864" s="163" t="str">
        <f>IF(K1864&gt;0,支出入力表!A1865,"")</f>
        <v/>
      </c>
      <c r="C1864" s="164" t="str">
        <f>IF(K1864&gt;0,支出入力表!C1865,"")</f>
        <v/>
      </c>
      <c r="D1864" s="165" t="str">
        <f>IF(K1864&gt;0,支出入力表!E1865,"")</f>
        <v/>
      </c>
      <c r="E1864" s="165" t="str">
        <f>IF(K1864&gt;0,支出入力表!F1865,"")</f>
        <v/>
      </c>
      <c r="F1864" s="164" t="str">
        <f>IF(K1864&gt;0,VLOOKUP(E1864,支出入力表!F1865:$M$2000,3,FALSE),"")</f>
        <v/>
      </c>
      <c r="G1864" s="164" t="str">
        <f>IF(K1864&gt;0,VLOOKUP(E1864,支出入力表!F1865:$M$2000,4,FALSE),"")</f>
        <v/>
      </c>
      <c r="H1864" s="166" t="str">
        <f>IF(K1864&gt;0,VLOOKUP(E1864,支出入力表!F1865:$M$2000,5,FALSE),"")</f>
        <v/>
      </c>
      <c r="I1864" s="168" t="str">
        <f t="shared" si="59"/>
        <v/>
      </c>
      <c r="K1864">
        <f t="shared" si="60"/>
        <v>0</v>
      </c>
      <c r="L1864">
        <f>IF(+支出入力表!M1865="",0,+支出入力表!M1865)</f>
        <v>0</v>
      </c>
      <c r="M1864">
        <f>IF(支出入力表!S1865="",0,支出入力表!S1865)</f>
        <v>0</v>
      </c>
    </row>
    <row r="1865" spans="2:13" x14ac:dyDescent="0.55000000000000004">
      <c r="B1865" s="163" t="str">
        <f>IF(K1865&gt;0,支出入力表!A1866,"")</f>
        <v/>
      </c>
      <c r="C1865" s="164" t="str">
        <f>IF(K1865&gt;0,支出入力表!C1866,"")</f>
        <v/>
      </c>
      <c r="D1865" s="165" t="str">
        <f>IF(K1865&gt;0,支出入力表!E1866,"")</f>
        <v/>
      </c>
      <c r="E1865" s="165" t="str">
        <f>IF(K1865&gt;0,支出入力表!F1866,"")</f>
        <v/>
      </c>
      <c r="F1865" s="164" t="str">
        <f>IF(K1865&gt;0,VLOOKUP(E1865,支出入力表!F1866:$M$2000,3,FALSE),"")</f>
        <v/>
      </c>
      <c r="G1865" s="164" t="str">
        <f>IF(K1865&gt;0,VLOOKUP(E1865,支出入力表!F1866:$M$2000,4,FALSE),"")</f>
        <v/>
      </c>
      <c r="H1865" s="166" t="str">
        <f>IF(K1865&gt;0,VLOOKUP(E1865,支出入力表!F1866:$M$2000,5,FALSE),"")</f>
        <v/>
      </c>
      <c r="I1865" s="168" t="str">
        <f t="shared" si="59"/>
        <v/>
      </c>
      <c r="K1865">
        <f t="shared" si="60"/>
        <v>0</v>
      </c>
      <c r="L1865">
        <f>IF(+支出入力表!M1866="",0,+支出入力表!M1866)</f>
        <v>0</v>
      </c>
      <c r="M1865">
        <f>IF(支出入力表!S1866="",0,支出入力表!S1866)</f>
        <v>0</v>
      </c>
    </row>
    <row r="1866" spans="2:13" x14ac:dyDescent="0.55000000000000004">
      <c r="B1866" s="163" t="str">
        <f>IF(K1866&gt;0,支出入力表!A1867,"")</f>
        <v/>
      </c>
      <c r="C1866" s="164" t="str">
        <f>IF(K1866&gt;0,支出入力表!C1867,"")</f>
        <v/>
      </c>
      <c r="D1866" s="165" t="str">
        <f>IF(K1866&gt;0,支出入力表!E1867,"")</f>
        <v/>
      </c>
      <c r="E1866" s="165" t="str">
        <f>IF(K1866&gt;0,支出入力表!F1867,"")</f>
        <v/>
      </c>
      <c r="F1866" s="164" t="str">
        <f>IF(K1866&gt;0,VLOOKUP(E1866,支出入力表!F1867:$M$2000,3,FALSE),"")</f>
        <v/>
      </c>
      <c r="G1866" s="164" t="str">
        <f>IF(K1866&gt;0,VLOOKUP(E1866,支出入力表!F1867:$M$2000,4,FALSE),"")</f>
        <v/>
      </c>
      <c r="H1866" s="166" t="str">
        <f>IF(K1866&gt;0,VLOOKUP(E1866,支出入力表!F1867:$M$2000,5,FALSE),"")</f>
        <v/>
      </c>
      <c r="I1866" s="168" t="str">
        <f t="shared" si="59"/>
        <v/>
      </c>
      <c r="K1866">
        <f t="shared" si="60"/>
        <v>0</v>
      </c>
      <c r="L1866">
        <f>IF(+支出入力表!M1867="",0,+支出入力表!M1867)</f>
        <v>0</v>
      </c>
      <c r="M1866">
        <f>IF(支出入力表!S1867="",0,支出入力表!S1867)</f>
        <v>0</v>
      </c>
    </row>
    <row r="1867" spans="2:13" x14ac:dyDescent="0.55000000000000004">
      <c r="B1867" s="163" t="str">
        <f>IF(K1867&gt;0,支出入力表!A1868,"")</f>
        <v/>
      </c>
      <c r="C1867" s="164" t="str">
        <f>IF(K1867&gt;0,支出入力表!C1868,"")</f>
        <v/>
      </c>
      <c r="D1867" s="165" t="str">
        <f>IF(K1867&gt;0,支出入力表!E1868,"")</f>
        <v/>
      </c>
      <c r="E1867" s="165" t="str">
        <f>IF(K1867&gt;0,支出入力表!F1868,"")</f>
        <v/>
      </c>
      <c r="F1867" s="164" t="str">
        <f>IF(K1867&gt;0,VLOOKUP(E1867,支出入力表!F1868:$M$2000,3,FALSE),"")</f>
        <v/>
      </c>
      <c r="G1867" s="164" t="str">
        <f>IF(K1867&gt;0,VLOOKUP(E1867,支出入力表!F1868:$M$2000,4,FALSE),"")</f>
        <v/>
      </c>
      <c r="H1867" s="166" t="str">
        <f>IF(K1867&gt;0,VLOOKUP(E1867,支出入力表!F1868:$M$2000,5,FALSE),"")</f>
        <v/>
      </c>
      <c r="I1867" s="168" t="str">
        <f t="shared" si="59"/>
        <v/>
      </c>
      <c r="K1867">
        <f t="shared" si="60"/>
        <v>0</v>
      </c>
      <c r="L1867">
        <f>IF(+支出入力表!M1868="",0,+支出入力表!M1868)</f>
        <v>0</v>
      </c>
      <c r="M1867">
        <f>IF(支出入力表!S1868="",0,支出入力表!S1868)</f>
        <v>0</v>
      </c>
    </row>
    <row r="1868" spans="2:13" x14ac:dyDescent="0.55000000000000004">
      <c r="B1868" s="163" t="str">
        <f>IF(K1868&gt;0,支出入力表!A1869,"")</f>
        <v/>
      </c>
      <c r="C1868" s="164" t="str">
        <f>IF(K1868&gt;0,支出入力表!C1869,"")</f>
        <v/>
      </c>
      <c r="D1868" s="165" t="str">
        <f>IF(K1868&gt;0,支出入力表!E1869,"")</f>
        <v/>
      </c>
      <c r="E1868" s="165" t="str">
        <f>IF(K1868&gt;0,支出入力表!F1869,"")</f>
        <v/>
      </c>
      <c r="F1868" s="164" t="str">
        <f>IF(K1868&gt;0,VLOOKUP(E1868,支出入力表!F1869:$M$2000,3,FALSE),"")</f>
        <v/>
      </c>
      <c r="G1868" s="164" t="str">
        <f>IF(K1868&gt;0,VLOOKUP(E1868,支出入力表!F1869:$M$2000,4,FALSE),"")</f>
        <v/>
      </c>
      <c r="H1868" s="166" t="str">
        <f>IF(K1868&gt;0,VLOOKUP(E1868,支出入力表!F1869:$M$2000,5,FALSE),"")</f>
        <v/>
      </c>
      <c r="I1868" s="168" t="str">
        <f t="shared" si="59"/>
        <v/>
      </c>
      <c r="K1868">
        <f t="shared" si="60"/>
        <v>0</v>
      </c>
      <c r="L1868">
        <f>IF(+支出入力表!M1869="",0,+支出入力表!M1869)</f>
        <v>0</v>
      </c>
      <c r="M1868">
        <f>IF(支出入力表!S1869="",0,支出入力表!S1869)</f>
        <v>0</v>
      </c>
    </row>
    <row r="1869" spans="2:13" x14ac:dyDescent="0.55000000000000004">
      <c r="B1869" s="163" t="str">
        <f>IF(K1869&gt;0,支出入力表!A1870,"")</f>
        <v/>
      </c>
      <c r="C1869" s="164" t="str">
        <f>IF(K1869&gt;0,支出入力表!C1870,"")</f>
        <v/>
      </c>
      <c r="D1869" s="165" t="str">
        <f>IF(K1869&gt;0,支出入力表!E1870,"")</f>
        <v/>
      </c>
      <c r="E1869" s="165" t="str">
        <f>IF(K1869&gt;0,支出入力表!F1870,"")</f>
        <v/>
      </c>
      <c r="F1869" s="164" t="str">
        <f>IF(K1869&gt;0,VLOOKUP(E1869,支出入力表!F1870:$M$2000,3,FALSE),"")</f>
        <v/>
      </c>
      <c r="G1869" s="164" t="str">
        <f>IF(K1869&gt;0,VLOOKUP(E1869,支出入力表!F1870:$M$2000,4,FALSE),"")</f>
        <v/>
      </c>
      <c r="H1869" s="166" t="str">
        <f>IF(K1869&gt;0,VLOOKUP(E1869,支出入力表!F1870:$M$2000,5,FALSE),"")</f>
        <v/>
      </c>
      <c r="I1869" s="168" t="str">
        <f t="shared" si="59"/>
        <v/>
      </c>
      <c r="K1869">
        <f t="shared" si="60"/>
        <v>0</v>
      </c>
      <c r="L1869">
        <f>IF(+支出入力表!M1870="",0,+支出入力表!M1870)</f>
        <v>0</v>
      </c>
      <c r="M1869">
        <f>IF(支出入力表!S1870="",0,支出入力表!S1870)</f>
        <v>0</v>
      </c>
    </row>
    <row r="1870" spans="2:13" x14ac:dyDescent="0.55000000000000004">
      <c r="B1870" s="163" t="str">
        <f>IF(K1870&gt;0,支出入力表!A1871,"")</f>
        <v/>
      </c>
      <c r="C1870" s="164" t="str">
        <f>IF(K1870&gt;0,支出入力表!C1871,"")</f>
        <v/>
      </c>
      <c r="D1870" s="165" t="str">
        <f>IF(K1870&gt;0,支出入力表!E1871,"")</f>
        <v/>
      </c>
      <c r="E1870" s="165" t="str">
        <f>IF(K1870&gt;0,支出入力表!F1871,"")</f>
        <v/>
      </c>
      <c r="F1870" s="164" t="str">
        <f>IF(K1870&gt;0,VLOOKUP(E1870,支出入力表!F1871:$M$2000,3,FALSE),"")</f>
        <v/>
      </c>
      <c r="G1870" s="164" t="str">
        <f>IF(K1870&gt;0,VLOOKUP(E1870,支出入力表!F1871:$M$2000,4,FALSE),"")</f>
        <v/>
      </c>
      <c r="H1870" s="166" t="str">
        <f>IF(K1870&gt;0,VLOOKUP(E1870,支出入力表!F1871:$M$2000,5,FALSE),"")</f>
        <v/>
      </c>
      <c r="I1870" s="168" t="str">
        <f t="shared" si="59"/>
        <v/>
      </c>
      <c r="K1870">
        <f t="shared" si="60"/>
        <v>0</v>
      </c>
      <c r="L1870">
        <f>IF(+支出入力表!M1871="",0,+支出入力表!M1871)</f>
        <v>0</v>
      </c>
      <c r="M1870">
        <f>IF(支出入力表!S1871="",0,支出入力表!S1871)</f>
        <v>0</v>
      </c>
    </row>
    <row r="1871" spans="2:13" x14ac:dyDescent="0.55000000000000004">
      <c r="B1871" s="163" t="str">
        <f>IF(K1871&gt;0,支出入力表!A1872,"")</f>
        <v/>
      </c>
      <c r="C1871" s="164" t="str">
        <f>IF(K1871&gt;0,支出入力表!C1872,"")</f>
        <v/>
      </c>
      <c r="D1871" s="165" t="str">
        <f>IF(K1871&gt;0,支出入力表!E1872,"")</f>
        <v/>
      </c>
      <c r="E1871" s="165" t="str">
        <f>IF(K1871&gt;0,支出入力表!F1872,"")</f>
        <v/>
      </c>
      <c r="F1871" s="164" t="str">
        <f>IF(K1871&gt;0,VLOOKUP(E1871,支出入力表!F1872:$M$2000,3,FALSE),"")</f>
        <v/>
      </c>
      <c r="G1871" s="164" t="str">
        <f>IF(K1871&gt;0,VLOOKUP(E1871,支出入力表!F1872:$M$2000,4,FALSE),"")</f>
        <v/>
      </c>
      <c r="H1871" s="166" t="str">
        <f>IF(K1871&gt;0,VLOOKUP(E1871,支出入力表!F1872:$M$2000,5,FALSE),"")</f>
        <v/>
      </c>
      <c r="I1871" s="168" t="str">
        <f t="shared" si="59"/>
        <v/>
      </c>
      <c r="K1871">
        <f t="shared" si="60"/>
        <v>0</v>
      </c>
      <c r="L1871">
        <f>IF(+支出入力表!M1872="",0,+支出入力表!M1872)</f>
        <v>0</v>
      </c>
      <c r="M1871">
        <f>IF(支出入力表!S1872="",0,支出入力表!S1872)</f>
        <v>0</v>
      </c>
    </row>
    <row r="1872" spans="2:13" x14ac:dyDescent="0.55000000000000004">
      <c r="B1872" s="163" t="str">
        <f>IF(K1872&gt;0,支出入力表!A1873,"")</f>
        <v/>
      </c>
      <c r="C1872" s="164" t="str">
        <f>IF(K1872&gt;0,支出入力表!C1873,"")</f>
        <v/>
      </c>
      <c r="D1872" s="165" t="str">
        <f>IF(K1872&gt;0,支出入力表!E1873,"")</f>
        <v/>
      </c>
      <c r="E1872" s="165" t="str">
        <f>IF(K1872&gt;0,支出入力表!F1873,"")</f>
        <v/>
      </c>
      <c r="F1872" s="164" t="str">
        <f>IF(K1872&gt;0,VLOOKUP(E1872,支出入力表!F1873:$M$2000,3,FALSE),"")</f>
        <v/>
      </c>
      <c r="G1872" s="164" t="str">
        <f>IF(K1872&gt;0,VLOOKUP(E1872,支出入力表!F1873:$M$2000,4,FALSE),"")</f>
        <v/>
      </c>
      <c r="H1872" s="166" t="str">
        <f>IF(K1872&gt;0,VLOOKUP(E1872,支出入力表!F1873:$M$2000,5,FALSE),"")</f>
        <v/>
      </c>
      <c r="I1872" s="168" t="str">
        <f t="shared" si="59"/>
        <v/>
      </c>
      <c r="K1872">
        <f t="shared" si="60"/>
        <v>0</v>
      </c>
      <c r="L1872">
        <f>IF(+支出入力表!M1873="",0,+支出入力表!M1873)</f>
        <v>0</v>
      </c>
      <c r="M1872">
        <f>IF(支出入力表!S1873="",0,支出入力表!S1873)</f>
        <v>0</v>
      </c>
    </row>
    <row r="1873" spans="2:13" x14ac:dyDescent="0.55000000000000004">
      <c r="B1873" s="163" t="str">
        <f>IF(K1873&gt;0,支出入力表!A1874,"")</f>
        <v/>
      </c>
      <c r="C1873" s="164" t="str">
        <f>IF(K1873&gt;0,支出入力表!C1874,"")</f>
        <v/>
      </c>
      <c r="D1873" s="165" t="str">
        <f>IF(K1873&gt;0,支出入力表!E1874,"")</f>
        <v/>
      </c>
      <c r="E1873" s="165" t="str">
        <f>IF(K1873&gt;0,支出入力表!F1874,"")</f>
        <v/>
      </c>
      <c r="F1873" s="164" t="str">
        <f>IF(K1873&gt;0,VLOOKUP(E1873,支出入力表!F1874:$M$2000,3,FALSE),"")</f>
        <v/>
      </c>
      <c r="G1873" s="164" t="str">
        <f>IF(K1873&gt;0,VLOOKUP(E1873,支出入力表!F1874:$M$2000,4,FALSE),"")</f>
        <v/>
      </c>
      <c r="H1873" s="166" t="str">
        <f>IF(K1873&gt;0,VLOOKUP(E1873,支出入力表!F1874:$M$2000,5,FALSE),"")</f>
        <v/>
      </c>
      <c r="I1873" s="168" t="str">
        <f t="shared" si="59"/>
        <v/>
      </c>
      <c r="K1873">
        <f t="shared" si="60"/>
        <v>0</v>
      </c>
      <c r="L1873">
        <f>IF(+支出入力表!M1874="",0,+支出入力表!M1874)</f>
        <v>0</v>
      </c>
      <c r="M1873">
        <f>IF(支出入力表!S1874="",0,支出入力表!S1874)</f>
        <v>0</v>
      </c>
    </row>
    <row r="1874" spans="2:13" x14ac:dyDescent="0.55000000000000004">
      <c r="B1874" s="163" t="str">
        <f>IF(K1874&gt;0,支出入力表!A1875,"")</f>
        <v/>
      </c>
      <c r="C1874" s="164" t="str">
        <f>IF(K1874&gt;0,支出入力表!C1875,"")</f>
        <v/>
      </c>
      <c r="D1874" s="165" t="str">
        <f>IF(K1874&gt;0,支出入力表!E1875,"")</f>
        <v/>
      </c>
      <c r="E1874" s="165" t="str">
        <f>IF(K1874&gt;0,支出入力表!F1875,"")</f>
        <v/>
      </c>
      <c r="F1874" s="164" t="str">
        <f>IF(K1874&gt;0,VLOOKUP(E1874,支出入力表!F1875:$M$2000,3,FALSE),"")</f>
        <v/>
      </c>
      <c r="G1874" s="164" t="str">
        <f>IF(K1874&gt;0,VLOOKUP(E1874,支出入力表!F1875:$M$2000,4,FALSE),"")</f>
        <v/>
      </c>
      <c r="H1874" s="166" t="str">
        <f>IF(K1874&gt;0,VLOOKUP(E1874,支出入力表!F1875:$M$2000,5,FALSE),"")</f>
        <v/>
      </c>
      <c r="I1874" s="168" t="str">
        <f t="shared" si="59"/>
        <v/>
      </c>
      <c r="K1874">
        <f t="shared" si="60"/>
        <v>0</v>
      </c>
      <c r="L1874">
        <f>IF(+支出入力表!M1875="",0,+支出入力表!M1875)</f>
        <v>0</v>
      </c>
      <c r="M1874">
        <f>IF(支出入力表!S1875="",0,支出入力表!S1875)</f>
        <v>0</v>
      </c>
    </row>
    <row r="1875" spans="2:13" x14ac:dyDescent="0.55000000000000004">
      <c r="B1875" s="163" t="str">
        <f>IF(K1875&gt;0,支出入力表!A1876,"")</f>
        <v/>
      </c>
      <c r="C1875" s="164" t="str">
        <f>IF(K1875&gt;0,支出入力表!C1876,"")</f>
        <v/>
      </c>
      <c r="D1875" s="165" t="str">
        <f>IF(K1875&gt;0,支出入力表!E1876,"")</f>
        <v/>
      </c>
      <c r="E1875" s="165" t="str">
        <f>IF(K1875&gt;0,支出入力表!F1876,"")</f>
        <v/>
      </c>
      <c r="F1875" s="164" t="str">
        <f>IF(K1875&gt;0,VLOOKUP(E1875,支出入力表!F1876:$M$2000,3,FALSE),"")</f>
        <v/>
      </c>
      <c r="G1875" s="164" t="str">
        <f>IF(K1875&gt;0,VLOOKUP(E1875,支出入力表!F1876:$M$2000,4,FALSE),"")</f>
        <v/>
      </c>
      <c r="H1875" s="166" t="str">
        <f>IF(K1875&gt;0,VLOOKUP(E1875,支出入力表!F1876:$M$2000,5,FALSE),"")</f>
        <v/>
      </c>
      <c r="I1875" s="168" t="str">
        <f t="shared" si="59"/>
        <v/>
      </c>
      <c r="K1875">
        <f t="shared" si="60"/>
        <v>0</v>
      </c>
      <c r="L1875">
        <f>IF(+支出入力表!M1876="",0,+支出入力表!M1876)</f>
        <v>0</v>
      </c>
      <c r="M1875">
        <f>IF(支出入力表!S1876="",0,支出入力表!S1876)</f>
        <v>0</v>
      </c>
    </row>
    <row r="1876" spans="2:13" x14ac:dyDescent="0.55000000000000004">
      <c r="B1876" s="163" t="str">
        <f>IF(K1876&gt;0,支出入力表!A1877,"")</f>
        <v/>
      </c>
      <c r="C1876" s="164" t="str">
        <f>IF(K1876&gt;0,支出入力表!C1877,"")</f>
        <v/>
      </c>
      <c r="D1876" s="165" t="str">
        <f>IF(K1876&gt;0,支出入力表!E1877,"")</f>
        <v/>
      </c>
      <c r="E1876" s="165" t="str">
        <f>IF(K1876&gt;0,支出入力表!F1877,"")</f>
        <v/>
      </c>
      <c r="F1876" s="164" t="str">
        <f>IF(K1876&gt;0,VLOOKUP(E1876,支出入力表!F1877:$M$2000,3,FALSE),"")</f>
        <v/>
      </c>
      <c r="G1876" s="164" t="str">
        <f>IF(K1876&gt;0,VLOOKUP(E1876,支出入力表!F1877:$M$2000,4,FALSE),"")</f>
        <v/>
      </c>
      <c r="H1876" s="166" t="str">
        <f>IF(K1876&gt;0,VLOOKUP(E1876,支出入力表!F1877:$M$2000,5,FALSE),"")</f>
        <v/>
      </c>
      <c r="I1876" s="168" t="str">
        <f t="shared" si="59"/>
        <v/>
      </c>
      <c r="K1876">
        <f t="shared" si="60"/>
        <v>0</v>
      </c>
      <c r="L1876">
        <f>IF(+支出入力表!M1877="",0,+支出入力表!M1877)</f>
        <v>0</v>
      </c>
      <c r="M1876">
        <f>IF(支出入力表!S1877="",0,支出入力表!S1877)</f>
        <v>0</v>
      </c>
    </row>
    <row r="1877" spans="2:13" x14ac:dyDescent="0.55000000000000004">
      <c r="B1877" s="163" t="str">
        <f>IF(K1877&gt;0,支出入力表!A1878,"")</f>
        <v/>
      </c>
      <c r="C1877" s="164" t="str">
        <f>IF(K1877&gt;0,支出入力表!C1878,"")</f>
        <v/>
      </c>
      <c r="D1877" s="165" t="str">
        <f>IF(K1877&gt;0,支出入力表!E1878,"")</f>
        <v/>
      </c>
      <c r="E1877" s="165" t="str">
        <f>IF(K1877&gt;0,支出入力表!F1878,"")</f>
        <v/>
      </c>
      <c r="F1877" s="164" t="str">
        <f>IF(K1877&gt;0,VLOOKUP(E1877,支出入力表!F1878:$M$2000,3,FALSE),"")</f>
        <v/>
      </c>
      <c r="G1877" s="164" t="str">
        <f>IF(K1877&gt;0,VLOOKUP(E1877,支出入力表!F1878:$M$2000,4,FALSE),"")</f>
        <v/>
      </c>
      <c r="H1877" s="166" t="str">
        <f>IF(K1877&gt;0,VLOOKUP(E1877,支出入力表!F1878:$M$2000,5,FALSE),"")</f>
        <v/>
      </c>
      <c r="I1877" s="168" t="str">
        <f t="shared" si="59"/>
        <v/>
      </c>
      <c r="K1877">
        <f t="shared" si="60"/>
        <v>0</v>
      </c>
      <c r="L1877">
        <f>IF(+支出入力表!M1878="",0,+支出入力表!M1878)</f>
        <v>0</v>
      </c>
      <c r="M1877">
        <f>IF(支出入力表!S1878="",0,支出入力表!S1878)</f>
        <v>0</v>
      </c>
    </row>
    <row r="1878" spans="2:13" x14ac:dyDescent="0.55000000000000004">
      <c r="B1878" s="163" t="str">
        <f>IF(K1878&gt;0,支出入力表!A1879,"")</f>
        <v/>
      </c>
      <c r="C1878" s="164" t="str">
        <f>IF(K1878&gt;0,支出入力表!C1879,"")</f>
        <v/>
      </c>
      <c r="D1878" s="165" t="str">
        <f>IF(K1878&gt;0,支出入力表!E1879,"")</f>
        <v/>
      </c>
      <c r="E1878" s="165" t="str">
        <f>IF(K1878&gt;0,支出入力表!F1879,"")</f>
        <v/>
      </c>
      <c r="F1878" s="164" t="str">
        <f>IF(K1878&gt;0,VLOOKUP(E1878,支出入力表!F1879:$M$2000,3,FALSE),"")</f>
        <v/>
      </c>
      <c r="G1878" s="164" t="str">
        <f>IF(K1878&gt;0,VLOOKUP(E1878,支出入力表!F1879:$M$2000,4,FALSE),"")</f>
        <v/>
      </c>
      <c r="H1878" s="166" t="str">
        <f>IF(K1878&gt;0,VLOOKUP(E1878,支出入力表!F1879:$M$2000,5,FALSE),"")</f>
        <v/>
      </c>
      <c r="I1878" s="168" t="str">
        <f t="shared" si="59"/>
        <v/>
      </c>
      <c r="K1878">
        <f t="shared" si="60"/>
        <v>0</v>
      </c>
      <c r="L1878">
        <f>IF(+支出入力表!M1879="",0,+支出入力表!M1879)</f>
        <v>0</v>
      </c>
      <c r="M1878">
        <f>IF(支出入力表!S1879="",0,支出入力表!S1879)</f>
        <v>0</v>
      </c>
    </row>
    <row r="1879" spans="2:13" x14ac:dyDescent="0.55000000000000004">
      <c r="B1879" s="163" t="str">
        <f>IF(K1879&gt;0,支出入力表!A1880,"")</f>
        <v/>
      </c>
      <c r="C1879" s="164" t="str">
        <f>IF(K1879&gt;0,支出入力表!C1880,"")</f>
        <v/>
      </c>
      <c r="D1879" s="165" t="str">
        <f>IF(K1879&gt;0,支出入力表!E1880,"")</f>
        <v/>
      </c>
      <c r="E1879" s="165" t="str">
        <f>IF(K1879&gt;0,支出入力表!F1880,"")</f>
        <v/>
      </c>
      <c r="F1879" s="164" t="str">
        <f>IF(K1879&gt;0,VLOOKUP(E1879,支出入力表!F1880:$M$2000,3,FALSE),"")</f>
        <v/>
      </c>
      <c r="G1879" s="164" t="str">
        <f>IF(K1879&gt;0,VLOOKUP(E1879,支出入力表!F1880:$M$2000,4,FALSE),"")</f>
        <v/>
      </c>
      <c r="H1879" s="166" t="str">
        <f>IF(K1879&gt;0,VLOOKUP(E1879,支出入力表!F1880:$M$2000,5,FALSE),"")</f>
        <v/>
      </c>
      <c r="I1879" s="168" t="str">
        <f t="shared" si="59"/>
        <v/>
      </c>
      <c r="K1879">
        <f t="shared" si="60"/>
        <v>0</v>
      </c>
      <c r="L1879">
        <f>IF(+支出入力表!M1880="",0,+支出入力表!M1880)</f>
        <v>0</v>
      </c>
      <c r="M1879">
        <f>IF(支出入力表!S1880="",0,支出入力表!S1880)</f>
        <v>0</v>
      </c>
    </row>
    <row r="1880" spans="2:13" x14ac:dyDescent="0.55000000000000004">
      <c r="B1880" s="163" t="str">
        <f>IF(K1880&gt;0,支出入力表!A1881,"")</f>
        <v/>
      </c>
      <c r="C1880" s="164" t="str">
        <f>IF(K1880&gt;0,支出入力表!C1881,"")</f>
        <v/>
      </c>
      <c r="D1880" s="165" t="str">
        <f>IF(K1880&gt;0,支出入力表!E1881,"")</f>
        <v/>
      </c>
      <c r="E1880" s="165" t="str">
        <f>IF(K1880&gt;0,支出入力表!F1881,"")</f>
        <v/>
      </c>
      <c r="F1880" s="164" t="str">
        <f>IF(K1880&gt;0,VLOOKUP(E1880,支出入力表!F1881:$M$2000,3,FALSE),"")</f>
        <v/>
      </c>
      <c r="G1880" s="164" t="str">
        <f>IF(K1880&gt;0,VLOOKUP(E1880,支出入力表!F1881:$M$2000,4,FALSE),"")</f>
        <v/>
      </c>
      <c r="H1880" s="166" t="str">
        <f>IF(K1880&gt;0,VLOOKUP(E1880,支出入力表!F1881:$M$2000,5,FALSE),"")</f>
        <v/>
      </c>
      <c r="I1880" s="168" t="str">
        <f t="shared" si="59"/>
        <v/>
      </c>
      <c r="K1880">
        <f t="shared" si="60"/>
        <v>0</v>
      </c>
      <c r="L1880">
        <f>IF(+支出入力表!M1881="",0,+支出入力表!M1881)</f>
        <v>0</v>
      </c>
      <c r="M1880">
        <f>IF(支出入力表!S1881="",0,支出入力表!S1881)</f>
        <v>0</v>
      </c>
    </row>
    <row r="1881" spans="2:13" x14ac:dyDescent="0.55000000000000004">
      <c r="B1881" s="163" t="str">
        <f>IF(K1881&gt;0,支出入力表!A1882,"")</f>
        <v/>
      </c>
      <c r="C1881" s="164" t="str">
        <f>IF(K1881&gt;0,支出入力表!C1882,"")</f>
        <v/>
      </c>
      <c r="D1881" s="165" t="str">
        <f>IF(K1881&gt;0,支出入力表!E1882,"")</f>
        <v/>
      </c>
      <c r="E1881" s="165" t="str">
        <f>IF(K1881&gt;0,支出入力表!F1882,"")</f>
        <v/>
      </c>
      <c r="F1881" s="164" t="str">
        <f>IF(K1881&gt;0,VLOOKUP(E1881,支出入力表!F1882:$M$2000,3,FALSE),"")</f>
        <v/>
      </c>
      <c r="G1881" s="164" t="str">
        <f>IF(K1881&gt;0,VLOOKUP(E1881,支出入力表!F1882:$M$2000,4,FALSE),"")</f>
        <v/>
      </c>
      <c r="H1881" s="166" t="str">
        <f>IF(K1881&gt;0,VLOOKUP(E1881,支出入力表!F1882:$M$2000,5,FALSE),"")</f>
        <v/>
      </c>
      <c r="I1881" s="168" t="str">
        <f t="shared" si="59"/>
        <v/>
      </c>
      <c r="K1881">
        <f t="shared" si="60"/>
        <v>0</v>
      </c>
      <c r="L1881">
        <f>IF(+支出入力表!M1882="",0,+支出入力表!M1882)</f>
        <v>0</v>
      </c>
      <c r="M1881">
        <f>IF(支出入力表!S1882="",0,支出入力表!S1882)</f>
        <v>0</v>
      </c>
    </row>
    <row r="1882" spans="2:13" x14ac:dyDescent="0.55000000000000004">
      <c r="B1882" s="163" t="str">
        <f>IF(K1882&gt;0,支出入力表!A1883,"")</f>
        <v/>
      </c>
      <c r="C1882" s="164" t="str">
        <f>IF(K1882&gt;0,支出入力表!C1883,"")</f>
        <v/>
      </c>
      <c r="D1882" s="165" t="str">
        <f>IF(K1882&gt;0,支出入力表!E1883,"")</f>
        <v/>
      </c>
      <c r="E1882" s="165" t="str">
        <f>IF(K1882&gt;0,支出入力表!F1883,"")</f>
        <v/>
      </c>
      <c r="F1882" s="164" t="str">
        <f>IF(K1882&gt;0,VLOOKUP(E1882,支出入力表!F1883:$M$2000,3,FALSE),"")</f>
        <v/>
      </c>
      <c r="G1882" s="164" t="str">
        <f>IF(K1882&gt;0,VLOOKUP(E1882,支出入力表!F1883:$M$2000,4,FALSE),"")</f>
        <v/>
      </c>
      <c r="H1882" s="166" t="str">
        <f>IF(K1882&gt;0,VLOOKUP(E1882,支出入力表!F1883:$M$2000,5,FALSE),"")</f>
        <v/>
      </c>
      <c r="I1882" s="168" t="str">
        <f t="shared" si="59"/>
        <v/>
      </c>
      <c r="K1882">
        <f t="shared" si="60"/>
        <v>0</v>
      </c>
      <c r="L1882">
        <f>IF(+支出入力表!M1883="",0,+支出入力表!M1883)</f>
        <v>0</v>
      </c>
      <c r="M1882">
        <f>IF(支出入力表!S1883="",0,支出入力表!S1883)</f>
        <v>0</v>
      </c>
    </row>
    <row r="1883" spans="2:13" x14ac:dyDescent="0.55000000000000004">
      <c r="B1883" s="163" t="str">
        <f>IF(K1883&gt;0,支出入力表!A1884,"")</f>
        <v/>
      </c>
      <c r="C1883" s="164" t="str">
        <f>IF(K1883&gt;0,支出入力表!C1884,"")</f>
        <v/>
      </c>
      <c r="D1883" s="165" t="str">
        <f>IF(K1883&gt;0,支出入力表!E1884,"")</f>
        <v/>
      </c>
      <c r="E1883" s="165" t="str">
        <f>IF(K1883&gt;0,支出入力表!F1884,"")</f>
        <v/>
      </c>
      <c r="F1883" s="164" t="str">
        <f>IF(K1883&gt;0,VLOOKUP(E1883,支出入力表!F1884:$M$2000,3,FALSE),"")</f>
        <v/>
      </c>
      <c r="G1883" s="164" t="str">
        <f>IF(K1883&gt;0,VLOOKUP(E1883,支出入力表!F1884:$M$2000,4,FALSE),"")</f>
        <v/>
      </c>
      <c r="H1883" s="166" t="str">
        <f>IF(K1883&gt;0,VLOOKUP(E1883,支出入力表!F1884:$M$2000,5,FALSE),"")</f>
        <v/>
      </c>
      <c r="I1883" s="168" t="str">
        <f t="shared" si="59"/>
        <v/>
      </c>
      <c r="K1883">
        <f t="shared" si="60"/>
        <v>0</v>
      </c>
      <c r="L1883">
        <f>IF(+支出入力表!M1884="",0,+支出入力表!M1884)</f>
        <v>0</v>
      </c>
      <c r="M1883">
        <f>IF(支出入力表!S1884="",0,支出入力表!S1884)</f>
        <v>0</v>
      </c>
    </row>
    <row r="1884" spans="2:13" x14ac:dyDescent="0.55000000000000004">
      <c r="B1884" s="163" t="str">
        <f>IF(K1884&gt;0,支出入力表!A1885,"")</f>
        <v/>
      </c>
      <c r="C1884" s="164" t="str">
        <f>IF(K1884&gt;0,支出入力表!C1885,"")</f>
        <v/>
      </c>
      <c r="D1884" s="165" t="str">
        <f>IF(K1884&gt;0,支出入力表!E1885,"")</f>
        <v/>
      </c>
      <c r="E1884" s="165" t="str">
        <f>IF(K1884&gt;0,支出入力表!F1885,"")</f>
        <v/>
      </c>
      <c r="F1884" s="164" t="str">
        <f>IF(K1884&gt;0,VLOOKUP(E1884,支出入力表!F1885:$M$2000,3,FALSE),"")</f>
        <v/>
      </c>
      <c r="G1884" s="164" t="str">
        <f>IF(K1884&gt;0,VLOOKUP(E1884,支出入力表!F1885:$M$2000,4,FALSE),"")</f>
        <v/>
      </c>
      <c r="H1884" s="166" t="str">
        <f>IF(K1884&gt;0,VLOOKUP(E1884,支出入力表!F1885:$M$2000,5,FALSE),"")</f>
        <v/>
      </c>
      <c r="I1884" s="168" t="str">
        <f t="shared" si="59"/>
        <v/>
      </c>
      <c r="K1884">
        <f t="shared" si="60"/>
        <v>0</v>
      </c>
      <c r="L1884">
        <f>IF(+支出入力表!M1885="",0,+支出入力表!M1885)</f>
        <v>0</v>
      </c>
      <c r="M1884">
        <f>IF(支出入力表!S1885="",0,支出入力表!S1885)</f>
        <v>0</v>
      </c>
    </row>
    <row r="1885" spans="2:13" x14ac:dyDescent="0.55000000000000004">
      <c r="B1885" s="163" t="str">
        <f>IF(K1885&gt;0,支出入力表!A1886,"")</f>
        <v/>
      </c>
      <c r="C1885" s="164" t="str">
        <f>IF(K1885&gt;0,支出入力表!C1886,"")</f>
        <v/>
      </c>
      <c r="D1885" s="165" t="str">
        <f>IF(K1885&gt;0,支出入力表!E1886,"")</f>
        <v/>
      </c>
      <c r="E1885" s="165" t="str">
        <f>IF(K1885&gt;0,支出入力表!F1886,"")</f>
        <v/>
      </c>
      <c r="F1885" s="164" t="str">
        <f>IF(K1885&gt;0,VLOOKUP(E1885,支出入力表!F1886:$M$2000,3,FALSE),"")</f>
        <v/>
      </c>
      <c r="G1885" s="164" t="str">
        <f>IF(K1885&gt;0,VLOOKUP(E1885,支出入力表!F1886:$M$2000,4,FALSE),"")</f>
        <v/>
      </c>
      <c r="H1885" s="166" t="str">
        <f>IF(K1885&gt;0,VLOOKUP(E1885,支出入力表!F1886:$M$2000,5,FALSE),"")</f>
        <v/>
      </c>
      <c r="I1885" s="168" t="str">
        <f t="shared" si="59"/>
        <v/>
      </c>
      <c r="K1885">
        <f t="shared" si="60"/>
        <v>0</v>
      </c>
      <c r="L1885">
        <f>IF(+支出入力表!M1886="",0,+支出入力表!M1886)</f>
        <v>0</v>
      </c>
      <c r="M1885">
        <f>IF(支出入力表!S1886="",0,支出入力表!S1886)</f>
        <v>0</v>
      </c>
    </row>
    <row r="1886" spans="2:13" x14ac:dyDescent="0.55000000000000004">
      <c r="B1886" s="163" t="str">
        <f>IF(K1886&gt;0,支出入力表!A1887,"")</f>
        <v/>
      </c>
      <c r="C1886" s="164" t="str">
        <f>IF(K1886&gt;0,支出入力表!C1887,"")</f>
        <v/>
      </c>
      <c r="D1886" s="165" t="str">
        <f>IF(K1886&gt;0,支出入力表!E1887,"")</f>
        <v/>
      </c>
      <c r="E1886" s="165" t="str">
        <f>IF(K1886&gt;0,支出入力表!F1887,"")</f>
        <v/>
      </c>
      <c r="F1886" s="164" t="str">
        <f>IF(K1886&gt;0,VLOOKUP(E1886,支出入力表!F1887:$M$2000,3,FALSE),"")</f>
        <v/>
      </c>
      <c r="G1886" s="164" t="str">
        <f>IF(K1886&gt;0,VLOOKUP(E1886,支出入力表!F1887:$M$2000,4,FALSE),"")</f>
        <v/>
      </c>
      <c r="H1886" s="166" t="str">
        <f>IF(K1886&gt;0,VLOOKUP(E1886,支出入力表!F1887:$M$2000,5,FALSE),"")</f>
        <v/>
      </c>
      <c r="I1886" s="168" t="str">
        <f t="shared" si="59"/>
        <v/>
      </c>
      <c r="K1886">
        <f t="shared" si="60"/>
        <v>0</v>
      </c>
      <c r="L1886">
        <f>IF(+支出入力表!M1887="",0,+支出入力表!M1887)</f>
        <v>0</v>
      </c>
      <c r="M1886">
        <f>IF(支出入力表!S1887="",0,支出入力表!S1887)</f>
        <v>0</v>
      </c>
    </row>
    <row r="1887" spans="2:13" x14ac:dyDescent="0.55000000000000004">
      <c r="B1887" s="163" t="str">
        <f>IF(K1887&gt;0,支出入力表!A1888,"")</f>
        <v/>
      </c>
      <c r="C1887" s="164" t="str">
        <f>IF(K1887&gt;0,支出入力表!C1888,"")</f>
        <v/>
      </c>
      <c r="D1887" s="165" t="str">
        <f>IF(K1887&gt;0,支出入力表!E1888,"")</f>
        <v/>
      </c>
      <c r="E1887" s="165" t="str">
        <f>IF(K1887&gt;0,支出入力表!F1888,"")</f>
        <v/>
      </c>
      <c r="F1887" s="164" t="str">
        <f>IF(K1887&gt;0,VLOOKUP(E1887,支出入力表!F1888:$M$2000,3,FALSE),"")</f>
        <v/>
      </c>
      <c r="G1887" s="164" t="str">
        <f>IF(K1887&gt;0,VLOOKUP(E1887,支出入力表!F1888:$M$2000,4,FALSE),"")</f>
        <v/>
      </c>
      <c r="H1887" s="166" t="str">
        <f>IF(K1887&gt;0,VLOOKUP(E1887,支出入力表!F1888:$M$2000,5,FALSE),"")</f>
        <v/>
      </c>
      <c r="I1887" s="168" t="str">
        <f t="shared" si="59"/>
        <v/>
      </c>
      <c r="K1887">
        <f t="shared" si="60"/>
        <v>0</v>
      </c>
      <c r="L1887">
        <f>IF(+支出入力表!M1888="",0,+支出入力表!M1888)</f>
        <v>0</v>
      </c>
      <c r="M1887">
        <f>IF(支出入力表!S1888="",0,支出入力表!S1888)</f>
        <v>0</v>
      </c>
    </row>
    <row r="1888" spans="2:13" x14ac:dyDescent="0.55000000000000004">
      <c r="B1888" s="163" t="str">
        <f>IF(K1888&gt;0,支出入力表!A1889,"")</f>
        <v/>
      </c>
      <c r="C1888" s="164" t="str">
        <f>IF(K1888&gt;0,支出入力表!C1889,"")</f>
        <v/>
      </c>
      <c r="D1888" s="165" t="str">
        <f>IF(K1888&gt;0,支出入力表!E1889,"")</f>
        <v/>
      </c>
      <c r="E1888" s="165" t="str">
        <f>IF(K1888&gt;0,支出入力表!F1889,"")</f>
        <v/>
      </c>
      <c r="F1888" s="164" t="str">
        <f>IF(K1888&gt;0,VLOOKUP(E1888,支出入力表!F1889:$M$2000,3,FALSE),"")</f>
        <v/>
      </c>
      <c r="G1888" s="164" t="str">
        <f>IF(K1888&gt;0,VLOOKUP(E1888,支出入力表!F1889:$M$2000,4,FALSE),"")</f>
        <v/>
      </c>
      <c r="H1888" s="166" t="str">
        <f>IF(K1888&gt;0,VLOOKUP(E1888,支出入力表!F1889:$M$2000,5,FALSE),"")</f>
        <v/>
      </c>
      <c r="I1888" s="168" t="str">
        <f t="shared" si="59"/>
        <v/>
      </c>
      <c r="K1888">
        <f t="shared" si="60"/>
        <v>0</v>
      </c>
      <c r="L1888">
        <f>IF(+支出入力表!M1889="",0,+支出入力表!M1889)</f>
        <v>0</v>
      </c>
      <c r="M1888">
        <f>IF(支出入力表!S1889="",0,支出入力表!S1889)</f>
        <v>0</v>
      </c>
    </row>
    <row r="1889" spans="2:13" x14ac:dyDescent="0.55000000000000004">
      <c r="B1889" s="163" t="str">
        <f>IF(K1889&gt;0,支出入力表!A1890,"")</f>
        <v/>
      </c>
      <c r="C1889" s="164" t="str">
        <f>IF(K1889&gt;0,支出入力表!C1890,"")</f>
        <v/>
      </c>
      <c r="D1889" s="165" t="str">
        <f>IF(K1889&gt;0,支出入力表!E1890,"")</f>
        <v/>
      </c>
      <c r="E1889" s="165" t="str">
        <f>IF(K1889&gt;0,支出入力表!F1890,"")</f>
        <v/>
      </c>
      <c r="F1889" s="164" t="str">
        <f>IF(K1889&gt;0,VLOOKUP(E1889,支出入力表!F1890:$M$2000,3,FALSE),"")</f>
        <v/>
      </c>
      <c r="G1889" s="164" t="str">
        <f>IF(K1889&gt;0,VLOOKUP(E1889,支出入力表!F1890:$M$2000,4,FALSE),"")</f>
        <v/>
      </c>
      <c r="H1889" s="166" t="str">
        <f>IF(K1889&gt;0,VLOOKUP(E1889,支出入力表!F1890:$M$2000,5,FALSE),"")</f>
        <v/>
      </c>
      <c r="I1889" s="168" t="str">
        <f t="shared" si="59"/>
        <v/>
      </c>
      <c r="K1889">
        <f t="shared" si="60"/>
        <v>0</v>
      </c>
      <c r="L1889">
        <f>IF(+支出入力表!M1890="",0,+支出入力表!M1890)</f>
        <v>0</v>
      </c>
      <c r="M1889">
        <f>IF(支出入力表!S1890="",0,支出入力表!S1890)</f>
        <v>0</v>
      </c>
    </row>
    <row r="1890" spans="2:13" x14ac:dyDescent="0.55000000000000004">
      <c r="B1890" s="163" t="str">
        <f>IF(K1890&gt;0,支出入力表!A1891,"")</f>
        <v/>
      </c>
      <c r="C1890" s="164" t="str">
        <f>IF(K1890&gt;0,支出入力表!C1891,"")</f>
        <v/>
      </c>
      <c r="D1890" s="165" t="str">
        <f>IF(K1890&gt;0,支出入力表!E1891,"")</f>
        <v/>
      </c>
      <c r="E1890" s="165" t="str">
        <f>IF(K1890&gt;0,支出入力表!F1891,"")</f>
        <v/>
      </c>
      <c r="F1890" s="164" t="str">
        <f>IF(K1890&gt;0,VLOOKUP(E1890,支出入力表!F1891:$M$2000,3,FALSE),"")</f>
        <v/>
      </c>
      <c r="G1890" s="164" t="str">
        <f>IF(K1890&gt;0,VLOOKUP(E1890,支出入力表!F1891:$M$2000,4,FALSE),"")</f>
        <v/>
      </c>
      <c r="H1890" s="166" t="str">
        <f>IF(K1890&gt;0,VLOOKUP(E1890,支出入力表!F1891:$M$2000,5,FALSE),"")</f>
        <v/>
      </c>
      <c r="I1890" s="168" t="str">
        <f t="shared" si="59"/>
        <v/>
      </c>
      <c r="K1890">
        <f t="shared" si="60"/>
        <v>0</v>
      </c>
      <c r="L1890">
        <f>IF(+支出入力表!M1891="",0,+支出入力表!M1891)</f>
        <v>0</v>
      </c>
      <c r="M1890">
        <f>IF(支出入力表!S1891="",0,支出入力表!S1891)</f>
        <v>0</v>
      </c>
    </row>
    <row r="1891" spans="2:13" x14ac:dyDescent="0.55000000000000004">
      <c r="B1891" s="163" t="str">
        <f>IF(K1891&gt;0,支出入力表!A1892,"")</f>
        <v/>
      </c>
      <c r="C1891" s="164" t="str">
        <f>IF(K1891&gt;0,支出入力表!C1892,"")</f>
        <v/>
      </c>
      <c r="D1891" s="165" t="str">
        <f>IF(K1891&gt;0,支出入力表!E1892,"")</f>
        <v/>
      </c>
      <c r="E1891" s="165" t="str">
        <f>IF(K1891&gt;0,支出入力表!F1892,"")</f>
        <v/>
      </c>
      <c r="F1891" s="164" t="str">
        <f>IF(K1891&gt;0,VLOOKUP(E1891,支出入力表!F1892:$M$2000,3,FALSE),"")</f>
        <v/>
      </c>
      <c r="G1891" s="164" t="str">
        <f>IF(K1891&gt;0,VLOOKUP(E1891,支出入力表!F1892:$M$2000,4,FALSE),"")</f>
        <v/>
      </c>
      <c r="H1891" s="166" t="str">
        <f>IF(K1891&gt;0,VLOOKUP(E1891,支出入力表!F1892:$M$2000,5,FALSE),"")</f>
        <v/>
      </c>
      <c r="I1891" s="168" t="str">
        <f t="shared" si="59"/>
        <v/>
      </c>
      <c r="K1891">
        <f t="shared" si="60"/>
        <v>0</v>
      </c>
      <c r="L1891">
        <f>IF(+支出入力表!M1892="",0,+支出入力表!M1892)</f>
        <v>0</v>
      </c>
      <c r="M1891">
        <f>IF(支出入力表!S1892="",0,支出入力表!S1892)</f>
        <v>0</v>
      </c>
    </row>
    <row r="1892" spans="2:13" x14ac:dyDescent="0.55000000000000004">
      <c r="B1892" s="163" t="str">
        <f>IF(K1892&gt;0,支出入力表!A1893,"")</f>
        <v/>
      </c>
      <c r="C1892" s="164" t="str">
        <f>IF(K1892&gt;0,支出入力表!C1893,"")</f>
        <v/>
      </c>
      <c r="D1892" s="165" t="str">
        <f>IF(K1892&gt;0,支出入力表!E1893,"")</f>
        <v/>
      </c>
      <c r="E1892" s="165" t="str">
        <f>IF(K1892&gt;0,支出入力表!F1893,"")</f>
        <v/>
      </c>
      <c r="F1892" s="164" t="str">
        <f>IF(K1892&gt;0,VLOOKUP(E1892,支出入力表!F1893:$M$2000,3,FALSE),"")</f>
        <v/>
      </c>
      <c r="G1892" s="164" t="str">
        <f>IF(K1892&gt;0,VLOOKUP(E1892,支出入力表!F1893:$M$2000,4,FALSE),"")</f>
        <v/>
      </c>
      <c r="H1892" s="166" t="str">
        <f>IF(K1892&gt;0,VLOOKUP(E1892,支出入力表!F1893:$M$2000,5,FALSE),"")</f>
        <v/>
      </c>
      <c r="I1892" s="168" t="str">
        <f t="shared" si="59"/>
        <v/>
      </c>
      <c r="K1892">
        <f t="shared" si="60"/>
        <v>0</v>
      </c>
      <c r="L1892">
        <f>IF(+支出入力表!M1893="",0,+支出入力表!M1893)</f>
        <v>0</v>
      </c>
      <c r="M1892">
        <f>IF(支出入力表!S1893="",0,支出入力表!S1893)</f>
        <v>0</v>
      </c>
    </row>
    <row r="1893" spans="2:13" x14ac:dyDescent="0.55000000000000004">
      <c r="B1893" s="163" t="str">
        <f>IF(K1893&gt;0,支出入力表!A1894,"")</f>
        <v/>
      </c>
      <c r="C1893" s="164" t="str">
        <f>IF(K1893&gt;0,支出入力表!C1894,"")</f>
        <v/>
      </c>
      <c r="D1893" s="165" t="str">
        <f>IF(K1893&gt;0,支出入力表!E1894,"")</f>
        <v/>
      </c>
      <c r="E1893" s="165" t="str">
        <f>IF(K1893&gt;0,支出入力表!F1894,"")</f>
        <v/>
      </c>
      <c r="F1893" s="164" t="str">
        <f>IF(K1893&gt;0,VLOOKUP(E1893,支出入力表!F1894:$M$2000,3,FALSE),"")</f>
        <v/>
      </c>
      <c r="G1893" s="164" t="str">
        <f>IF(K1893&gt;0,VLOOKUP(E1893,支出入力表!F1894:$M$2000,4,FALSE),"")</f>
        <v/>
      </c>
      <c r="H1893" s="166" t="str">
        <f>IF(K1893&gt;0,VLOOKUP(E1893,支出入力表!F1894:$M$2000,5,FALSE),"")</f>
        <v/>
      </c>
      <c r="I1893" s="168" t="str">
        <f t="shared" si="59"/>
        <v/>
      </c>
      <c r="K1893">
        <f t="shared" si="60"/>
        <v>0</v>
      </c>
      <c r="L1893">
        <f>IF(+支出入力表!M1894="",0,+支出入力表!M1894)</f>
        <v>0</v>
      </c>
      <c r="M1893">
        <f>IF(支出入力表!S1894="",0,支出入力表!S1894)</f>
        <v>0</v>
      </c>
    </row>
    <row r="1894" spans="2:13" x14ac:dyDescent="0.55000000000000004">
      <c r="B1894" s="163" t="str">
        <f>IF(K1894&gt;0,支出入力表!A1895,"")</f>
        <v/>
      </c>
      <c r="C1894" s="164" t="str">
        <f>IF(K1894&gt;0,支出入力表!C1895,"")</f>
        <v/>
      </c>
      <c r="D1894" s="165" t="str">
        <f>IF(K1894&gt;0,支出入力表!E1895,"")</f>
        <v/>
      </c>
      <c r="E1894" s="165" t="str">
        <f>IF(K1894&gt;0,支出入力表!F1895,"")</f>
        <v/>
      </c>
      <c r="F1894" s="164" t="str">
        <f>IF(K1894&gt;0,VLOOKUP(E1894,支出入力表!F1895:$M$2000,3,FALSE),"")</f>
        <v/>
      </c>
      <c r="G1894" s="164" t="str">
        <f>IF(K1894&gt;0,VLOOKUP(E1894,支出入力表!F1895:$M$2000,4,FALSE),"")</f>
        <v/>
      </c>
      <c r="H1894" s="166" t="str">
        <f>IF(K1894&gt;0,VLOOKUP(E1894,支出入力表!F1895:$M$2000,5,FALSE),"")</f>
        <v/>
      </c>
      <c r="I1894" s="168" t="str">
        <f t="shared" si="59"/>
        <v/>
      </c>
      <c r="K1894">
        <f t="shared" si="60"/>
        <v>0</v>
      </c>
      <c r="L1894">
        <f>IF(+支出入力表!M1895="",0,+支出入力表!M1895)</f>
        <v>0</v>
      </c>
      <c r="M1894">
        <f>IF(支出入力表!S1895="",0,支出入力表!S1895)</f>
        <v>0</v>
      </c>
    </row>
    <row r="1895" spans="2:13" x14ac:dyDescent="0.55000000000000004">
      <c r="B1895" s="163" t="str">
        <f>IF(K1895&gt;0,支出入力表!A1896,"")</f>
        <v/>
      </c>
      <c r="C1895" s="164" t="str">
        <f>IF(K1895&gt;0,支出入力表!C1896,"")</f>
        <v/>
      </c>
      <c r="D1895" s="165" t="str">
        <f>IF(K1895&gt;0,支出入力表!E1896,"")</f>
        <v/>
      </c>
      <c r="E1895" s="165" t="str">
        <f>IF(K1895&gt;0,支出入力表!F1896,"")</f>
        <v/>
      </c>
      <c r="F1895" s="164" t="str">
        <f>IF(K1895&gt;0,VLOOKUP(E1895,支出入力表!F1896:$M$2000,3,FALSE),"")</f>
        <v/>
      </c>
      <c r="G1895" s="164" t="str">
        <f>IF(K1895&gt;0,VLOOKUP(E1895,支出入力表!F1896:$M$2000,4,FALSE),"")</f>
        <v/>
      </c>
      <c r="H1895" s="166" t="str">
        <f>IF(K1895&gt;0,VLOOKUP(E1895,支出入力表!F1896:$M$2000,5,FALSE),"")</f>
        <v/>
      </c>
      <c r="I1895" s="168" t="str">
        <f t="shared" si="59"/>
        <v/>
      </c>
      <c r="K1895">
        <f t="shared" si="60"/>
        <v>0</v>
      </c>
      <c r="L1895">
        <f>IF(+支出入力表!M1896="",0,+支出入力表!M1896)</f>
        <v>0</v>
      </c>
      <c r="M1895">
        <f>IF(支出入力表!S1896="",0,支出入力表!S1896)</f>
        <v>0</v>
      </c>
    </row>
    <row r="1896" spans="2:13" x14ac:dyDescent="0.55000000000000004">
      <c r="B1896" s="163" t="str">
        <f>IF(K1896&gt;0,支出入力表!A1897,"")</f>
        <v/>
      </c>
      <c r="C1896" s="164" t="str">
        <f>IF(K1896&gt;0,支出入力表!C1897,"")</f>
        <v/>
      </c>
      <c r="D1896" s="165" t="str">
        <f>IF(K1896&gt;0,支出入力表!E1897,"")</f>
        <v/>
      </c>
      <c r="E1896" s="165" t="str">
        <f>IF(K1896&gt;0,支出入力表!F1897,"")</f>
        <v/>
      </c>
      <c r="F1896" s="164" t="str">
        <f>IF(K1896&gt;0,VLOOKUP(E1896,支出入力表!F1897:$M$2000,3,FALSE),"")</f>
        <v/>
      </c>
      <c r="G1896" s="164" t="str">
        <f>IF(K1896&gt;0,VLOOKUP(E1896,支出入力表!F1897:$M$2000,4,FALSE),"")</f>
        <v/>
      </c>
      <c r="H1896" s="166" t="str">
        <f>IF(K1896&gt;0,VLOOKUP(E1896,支出入力表!F1897:$M$2000,5,FALSE),"")</f>
        <v/>
      </c>
      <c r="I1896" s="168" t="str">
        <f t="shared" si="59"/>
        <v/>
      </c>
      <c r="K1896">
        <f t="shared" si="60"/>
        <v>0</v>
      </c>
      <c r="L1896">
        <f>IF(+支出入力表!M1897="",0,+支出入力表!M1897)</f>
        <v>0</v>
      </c>
      <c r="M1896">
        <f>IF(支出入力表!S1897="",0,支出入力表!S1897)</f>
        <v>0</v>
      </c>
    </row>
    <row r="1897" spans="2:13" x14ac:dyDescent="0.55000000000000004">
      <c r="B1897" s="163" t="str">
        <f>IF(K1897&gt;0,支出入力表!A1898,"")</f>
        <v/>
      </c>
      <c r="C1897" s="164" t="str">
        <f>IF(K1897&gt;0,支出入力表!C1898,"")</f>
        <v/>
      </c>
      <c r="D1897" s="165" t="str">
        <f>IF(K1897&gt;0,支出入力表!E1898,"")</f>
        <v/>
      </c>
      <c r="E1897" s="165" t="str">
        <f>IF(K1897&gt;0,支出入力表!F1898,"")</f>
        <v/>
      </c>
      <c r="F1897" s="164" t="str">
        <f>IF(K1897&gt;0,VLOOKUP(E1897,支出入力表!F1898:$M$2000,3,FALSE),"")</f>
        <v/>
      </c>
      <c r="G1897" s="164" t="str">
        <f>IF(K1897&gt;0,VLOOKUP(E1897,支出入力表!F1898:$M$2000,4,FALSE),"")</f>
        <v/>
      </c>
      <c r="H1897" s="166" t="str">
        <f>IF(K1897&gt;0,VLOOKUP(E1897,支出入力表!F1898:$M$2000,5,FALSE),"")</f>
        <v/>
      </c>
      <c r="I1897" s="168" t="str">
        <f t="shared" si="59"/>
        <v/>
      </c>
      <c r="K1897">
        <f t="shared" si="60"/>
        <v>0</v>
      </c>
      <c r="L1897">
        <f>IF(+支出入力表!M1898="",0,+支出入力表!M1898)</f>
        <v>0</v>
      </c>
      <c r="M1897">
        <f>IF(支出入力表!S1898="",0,支出入力表!S1898)</f>
        <v>0</v>
      </c>
    </row>
    <row r="1898" spans="2:13" x14ac:dyDescent="0.55000000000000004">
      <c r="B1898" s="163" t="str">
        <f>IF(K1898&gt;0,支出入力表!A1899,"")</f>
        <v/>
      </c>
      <c r="C1898" s="164" t="str">
        <f>IF(K1898&gt;0,支出入力表!C1899,"")</f>
        <v/>
      </c>
      <c r="D1898" s="165" t="str">
        <f>IF(K1898&gt;0,支出入力表!E1899,"")</f>
        <v/>
      </c>
      <c r="E1898" s="165" t="str">
        <f>IF(K1898&gt;0,支出入力表!F1899,"")</f>
        <v/>
      </c>
      <c r="F1898" s="164" t="str">
        <f>IF(K1898&gt;0,VLOOKUP(E1898,支出入力表!F1899:$M$2000,3,FALSE),"")</f>
        <v/>
      </c>
      <c r="G1898" s="164" t="str">
        <f>IF(K1898&gt;0,VLOOKUP(E1898,支出入力表!F1899:$M$2000,4,FALSE),"")</f>
        <v/>
      </c>
      <c r="H1898" s="166" t="str">
        <f>IF(K1898&gt;0,VLOOKUP(E1898,支出入力表!F1899:$M$2000,5,FALSE),"")</f>
        <v/>
      </c>
      <c r="I1898" s="168" t="str">
        <f t="shared" si="59"/>
        <v/>
      </c>
      <c r="K1898">
        <f t="shared" si="60"/>
        <v>0</v>
      </c>
      <c r="L1898">
        <f>IF(+支出入力表!M1899="",0,+支出入力表!M1899)</f>
        <v>0</v>
      </c>
      <c r="M1898">
        <f>IF(支出入力表!S1899="",0,支出入力表!S1899)</f>
        <v>0</v>
      </c>
    </row>
    <row r="1899" spans="2:13" x14ac:dyDescent="0.55000000000000004">
      <c r="B1899" s="163" t="str">
        <f>IF(K1899&gt;0,支出入力表!A1900,"")</f>
        <v/>
      </c>
      <c r="C1899" s="164" t="str">
        <f>IF(K1899&gt;0,支出入力表!C1900,"")</f>
        <v/>
      </c>
      <c r="D1899" s="165" t="str">
        <f>IF(K1899&gt;0,支出入力表!E1900,"")</f>
        <v/>
      </c>
      <c r="E1899" s="165" t="str">
        <f>IF(K1899&gt;0,支出入力表!F1900,"")</f>
        <v/>
      </c>
      <c r="F1899" s="164" t="str">
        <f>IF(K1899&gt;0,VLOOKUP(E1899,支出入力表!F1900:$M$2000,3,FALSE),"")</f>
        <v/>
      </c>
      <c r="G1899" s="164" t="str">
        <f>IF(K1899&gt;0,VLOOKUP(E1899,支出入力表!F1900:$M$2000,4,FALSE),"")</f>
        <v/>
      </c>
      <c r="H1899" s="166" t="str">
        <f>IF(K1899&gt;0,VLOOKUP(E1899,支出入力表!F1900:$M$2000,5,FALSE),"")</f>
        <v/>
      </c>
      <c r="I1899" s="168" t="str">
        <f t="shared" si="59"/>
        <v/>
      </c>
      <c r="K1899">
        <f t="shared" si="60"/>
        <v>0</v>
      </c>
      <c r="L1899">
        <f>IF(+支出入力表!M1900="",0,+支出入力表!M1900)</f>
        <v>0</v>
      </c>
      <c r="M1899">
        <f>IF(支出入力表!S1900="",0,支出入力表!S1900)</f>
        <v>0</v>
      </c>
    </row>
    <row r="1900" spans="2:13" x14ac:dyDescent="0.55000000000000004">
      <c r="B1900" s="163" t="str">
        <f>IF(K1900&gt;0,支出入力表!A1901,"")</f>
        <v/>
      </c>
      <c r="C1900" s="164" t="str">
        <f>IF(K1900&gt;0,支出入力表!C1901,"")</f>
        <v/>
      </c>
      <c r="D1900" s="165" t="str">
        <f>IF(K1900&gt;0,支出入力表!E1901,"")</f>
        <v/>
      </c>
      <c r="E1900" s="165" t="str">
        <f>IF(K1900&gt;0,支出入力表!F1901,"")</f>
        <v/>
      </c>
      <c r="F1900" s="164" t="str">
        <f>IF(K1900&gt;0,VLOOKUP(E1900,支出入力表!F1901:$M$2000,3,FALSE),"")</f>
        <v/>
      </c>
      <c r="G1900" s="164" t="str">
        <f>IF(K1900&gt;0,VLOOKUP(E1900,支出入力表!F1901:$M$2000,4,FALSE),"")</f>
        <v/>
      </c>
      <c r="H1900" s="166" t="str">
        <f>IF(K1900&gt;0,VLOOKUP(E1900,支出入力表!F1901:$M$2000,5,FALSE),"")</f>
        <v/>
      </c>
      <c r="I1900" s="168" t="str">
        <f t="shared" si="59"/>
        <v/>
      </c>
      <c r="K1900">
        <f t="shared" si="60"/>
        <v>0</v>
      </c>
      <c r="L1900">
        <f>IF(+支出入力表!M1901="",0,+支出入力表!M1901)</f>
        <v>0</v>
      </c>
      <c r="M1900">
        <f>IF(支出入力表!S1901="",0,支出入力表!S1901)</f>
        <v>0</v>
      </c>
    </row>
    <row r="1901" spans="2:13" x14ac:dyDescent="0.55000000000000004">
      <c r="B1901" s="163" t="str">
        <f>IF(K1901&gt;0,支出入力表!A1902,"")</f>
        <v/>
      </c>
      <c r="C1901" s="164" t="str">
        <f>IF(K1901&gt;0,支出入力表!C1902,"")</f>
        <v/>
      </c>
      <c r="D1901" s="165" t="str">
        <f>IF(K1901&gt;0,支出入力表!E1902,"")</f>
        <v/>
      </c>
      <c r="E1901" s="165" t="str">
        <f>IF(K1901&gt;0,支出入力表!F1902,"")</f>
        <v/>
      </c>
      <c r="F1901" s="164" t="str">
        <f>IF(K1901&gt;0,VLOOKUP(E1901,支出入力表!F1902:$M$2000,3,FALSE),"")</f>
        <v/>
      </c>
      <c r="G1901" s="164" t="str">
        <f>IF(K1901&gt;0,VLOOKUP(E1901,支出入力表!F1902:$M$2000,4,FALSE),"")</f>
        <v/>
      </c>
      <c r="H1901" s="166" t="str">
        <f>IF(K1901&gt;0,VLOOKUP(E1901,支出入力表!F1902:$M$2000,5,FALSE),"")</f>
        <v/>
      </c>
      <c r="I1901" s="168" t="str">
        <f t="shared" si="59"/>
        <v/>
      </c>
      <c r="K1901">
        <f t="shared" si="60"/>
        <v>0</v>
      </c>
      <c r="L1901">
        <f>IF(+支出入力表!M1902="",0,+支出入力表!M1902)</f>
        <v>0</v>
      </c>
      <c r="M1901">
        <f>IF(支出入力表!S1902="",0,支出入力表!S1902)</f>
        <v>0</v>
      </c>
    </row>
    <row r="1902" spans="2:13" x14ac:dyDescent="0.55000000000000004">
      <c r="B1902" s="163" t="str">
        <f>IF(K1902&gt;0,支出入力表!A1903,"")</f>
        <v/>
      </c>
      <c r="C1902" s="164" t="str">
        <f>IF(K1902&gt;0,支出入力表!C1903,"")</f>
        <v/>
      </c>
      <c r="D1902" s="165" t="str">
        <f>IF(K1902&gt;0,支出入力表!E1903,"")</f>
        <v/>
      </c>
      <c r="E1902" s="165" t="str">
        <f>IF(K1902&gt;0,支出入力表!F1903,"")</f>
        <v/>
      </c>
      <c r="F1902" s="164" t="str">
        <f>IF(K1902&gt;0,VLOOKUP(E1902,支出入力表!F1903:$M$2000,3,FALSE),"")</f>
        <v/>
      </c>
      <c r="G1902" s="164" t="str">
        <f>IF(K1902&gt;0,VLOOKUP(E1902,支出入力表!F1903:$M$2000,4,FALSE),"")</f>
        <v/>
      </c>
      <c r="H1902" s="166" t="str">
        <f>IF(K1902&gt;0,VLOOKUP(E1902,支出入力表!F1903:$M$2000,5,FALSE),"")</f>
        <v/>
      </c>
      <c r="I1902" s="168" t="str">
        <f t="shared" si="59"/>
        <v/>
      </c>
      <c r="K1902">
        <f t="shared" si="60"/>
        <v>0</v>
      </c>
      <c r="L1902">
        <f>IF(+支出入力表!M1903="",0,+支出入力表!M1903)</f>
        <v>0</v>
      </c>
      <c r="M1902">
        <f>IF(支出入力表!S1903="",0,支出入力表!S1903)</f>
        <v>0</v>
      </c>
    </row>
    <row r="1903" spans="2:13" x14ac:dyDescent="0.55000000000000004">
      <c r="B1903" s="163" t="str">
        <f>IF(K1903&gt;0,支出入力表!A1904,"")</f>
        <v/>
      </c>
      <c r="C1903" s="164" t="str">
        <f>IF(K1903&gt;0,支出入力表!C1904,"")</f>
        <v/>
      </c>
      <c r="D1903" s="165" t="str">
        <f>IF(K1903&gt;0,支出入力表!E1904,"")</f>
        <v/>
      </c>
      <c r="E1903" s="165" t="str">
        <f>IF(K1903&gt;0,支出入力表!F1904,"")</f>
        <v/>
      </c>
      <c r="F1903" s="164" t="str">
        <f>IF(K1903&gt;0,VLOOKUP(E1903,支出入力表!F1904:$M$2000,3,FALSE),"")</f>
        <v/>
      </c>
      <c r="G1903" s="164" t="str">
        <f>IF(K1903&gt;0,VLOOKUP(E1903,支出入力表!F1904:$M$2000,4,FALSE),"")</f>
        <v/>
      </c>
      <c r="H1903" s="166" t="str">
        <f>IF(K1903&gt;0,VLOOKUP(E1903,支出入力表!F1904:$M$2000,5,FALSE),"")</f>
        <v/>
      </c>
      <c r="I1903" s="168" t="str">
        <f t="shared" si="59"/>
        <v/>
      </c>
      <c r="K1903">
        <f t="shared" si="60"/>
        <v>0</v>
      </c>
      <c r="L1903">
        <f>IF(+支出入力表!M1904="",0,+支出入力表!M1904)</f>
        <v>0</v>
      </c>
      <c r="M1903">
        <f>IF(支出入力表!S1904="",0,支出入力表!S1904)</f>
        <v>0</v>
      </c>
    </row>
    <row r="1904" spans="2:13" x14ac:dyDescent="0.55000000000000004">
      <c r="B1904" s="163" t="str">
        <f>IF(K1904&gt;0,支出入力表!A1905,"")</f>
        <v/>
      </c>
      <c r="C1904" s="164" t="str">
        <f>IF(K1904&gt;0,支出入力表!C1905,"")</f>
        <v/>
      </c>
      <c r="D1904" s="165" t="str">
        <f>IF(K1904&gt;0,支出入力表!E1905,"")</f>
        <v/>
      </c>
      <c r="E1904" s="165" t="str">
        <f>IF(K1904&gt;0,支出入力表!F1905,"")</f>
        <v/>
      </c>
      <c r="F1904" s="164" t="str">
        <f>IF(K1904&gt;0,VLOOKUP(E1904,支出入力表!F1905:$M$2000,3,FALSE),"")</f>
        <v/>
      </c>
      <c r="G1904" s="164" t="str">
        <f>IF(K1904&gt;0,VLOOKUP(E1904,支出入力表!F1905:$M$2000,4,FALSE),"")</f>
        <v/>
      </c>
      <c r="H1904" s="166" t="str">
        <f>IF(K1904&gt;0,VLOOKUP(E1904,支出入力表!F1905:$M$2000,5,FALSE),"")</f>
        <v/>
      </c>
      <c r="I1904" s="168" t="str">
        <f t="shared" si="59"/>
        <v/>
      </c>
      <c r="K1904">
        <f t="shared" si="60"/>
        <v>0</v>
      </c>
      <c r="L1904">
        <f>IF(+支出入力表!M1905="",0,+支出入力表!M1905)</f>
        <v>0</v>
      </c>
      <c r="M1904">
        <f>IF(支出入力表!S1905="",0,支出入力表!S1905)</f>
        <v>0</v>
      </c>
    </row>
    <row r="1905" spans="2:13" x14ac:dyDescent="0.55000000000000004">
      <c r="B1905" s="163" t="str">
        <f>IF(K1905&gt;0,支出入力表!A1906,"")</f>
        <v/>
      </c>
      <c r="C1905" s="164" t="str">
        <f>IF(K1905&gt;0,支出入力表!C1906,"")</f>
        <v/>
      </c>
      <c r="D1905" s="165" t="str">
        <f>IF(K1905&gt;0,支出入力表!E1906,"")</f>
        <v/>
      </c>
      <c r="E1905" s="165" t="str">
        <f>IF(K1905&gt;0,支出入力表!F1906,"")</f>
        <v/>
      </c>
      <c r="F1905" s="164" t="str">
        <f>IF(K1905&gt;0,VLOOKUP(E1905,支出入力表!F1906:$M$2000,3,FALSE),"")</f>
        <v/>
      </c>
      <c r="G1905" s="164" t="str">
        <f>IF(K1905&gt;0,VLOOKUP(E1905,支出入力表!F1906:$M$2000,4,FALSE),"")</f>
        <v/>
      </c>
      <c r="H1905" s="166" t="str">
        <f>IF(K1905&gt;0,VLOOKUP(E1905,支出入力表!F1906:$M$2000,5,FALSE),"")</f>
        <v/>
      </c>
      <c r="I1905" s="168" t="str">
        <f t="shared" si="59"/>
        <v/>
      </c>
      <c r="K1905">
        <f t="shared" si="60"/>
        <v>0</v>
      </c>
      <c r="L1905">
        <f>IF(+支出入力表!M1906="",0,+支出入力表!M1906)</f>
        <v>0</v>
      </c>
      <c r="M1905">
        <f>IF(支出入力表!S1906="",0,支出入力表!S1906)</f>
        <v>0</v>
      </c>
    </row>
    <row r="1906" spans="2:13" x14ac:dyDescent="0.55000000000000004">
      <c r="B1906" s="163" t="str">
        <f>IF(K1906&gt;0,支出入力表!A1907,"")</f>
        <v/>
      </c>
      <c r="C1906" s="164" t="str">
        <f>IF(K1906&gt;0,支出入力表!C1907,"")</f>
        <v/>
      </c>
      <c r="D1906" s="165" t="str">
        <f>IF(K1906&gt;0,支出入力表!E1907,"")</f>
        <v/>
      </c>
      <c r="E1906" s="165" t="str">
        <f>IF(K1906&gt;0,支出入力表!F1907,"")</f>
        <v/>
      </c>
      <c r="F1906" s="164" t="str">
        <f>IF(K1906&gt;0,VLOOKUP(E1906,支出入力表!F1907:$M$2000,3,FALSE),"")</f>
        <v/>
      </c>
      <c r="G1906" s="164" t="str">
        <f>IF(K1906&gt;0,VLOOKUP(E1906,支出入力表!F1907:$M$2000,4,FALSE),"")</f>
        <v/>
      </c>
      <c r="H1906" s="166" t="str">
        <f>IF(K1906&gt;0,VLOOKUP(E1906,支出入力表!F1907:$M$2000,5,FALSE),"")</f>
        <v/>
      </c>
      <c r="I1906" s="168" t="str">
        <f t="shared" si="59"/>
        <v/>
      </c>
      <c r="K1906">
        <f t="shared" si="60"/>
        <v>0</v>
      </c>
      <c r="L1906">
        <f>IF(+支出入力表!M1907="",0,+支出入力表!M1907)</f>
        <v>0</v>
      </c>
      <c r="M1906">
        <f>IF(支出入力表!S1907="",0,支出入力表!S1907)</f>
        <v>0</v>
      </c>
    </row>
    <row r="1907" spans="2:13" x14ac:dyDescent="0.55000000000000004">
      <c r="B1907" s="163" t="str">
        <f>IF(K1907&gt;0,支出入力表!A1908,"")</f>
        <v/>
      </c>
      <c r="C1907" s="164" t="str">
        <f>IF(K1907&gt;0,支出入力表!C1908,"")</f>
        <v/>
      </c>
      <c r="D1907" s="165" t="str">
        <f>IF(K1907&gt;0,支出入力表!E1908,"")</f>
        <v/>
      </c>
      <c r="E1907" s="165" t="str">
        <f>IF(K1907&gt;0,支出入力表!F1908,"")</f>
        <v/>
      </c>
      <c r="F1907" s="164" t="str">
        <f>IF(K1907&gt;0,VLOOKUP(E1907,支出入力表!F1908:$M$2000,3,FALSE),"")</f>
        <v/>
      </c>
      <c r="G1907" s="164" t="str">
        <f>IF(K1907&gt;0,VLOOKUP(E1907,支出入力表!F1908:$M$2000,4,FALSE),"")</f>
        <v/>
      </c>
      <c r="H1907" s="166" t="str">
        <f>IF(K1907&gt;0,VLOOKUP(E1907,支出入力表!F1908:$M$2000,5,FALSE),"")</f>
        <v/>
      </c>
      <c r="I1907" s="168" t="str">
        <f t="shared" si="59"/>
        <v/>
      </c>
      <c r="K1907">
        <f t="shared" si="60"/>
        <v>0</v>
      </c>
      <c r="L1907">
        <f>IF(+支出入力表!M1908="",0,+支出入力表!M1908)</f>
        <v>0</v>
      </c>
      <c r="M1907">
        <f>IF(支出入力表!S1908="",0,支出入力表!S1908)</f>
        <v>0</v>
      </c>
    </row>
    <row r="1908" spans="2:13" x14ac:dyDescent="0.55000000000000004">
      <c r="B1908" s="163" t="str">
        <f>IF(K1908&gt;0,支出入力表!A1909,"")</f>
        <v/>
      </c>
      <c r="C1908" s="164" t="str">
        <f>IF(K1908&gt;0,支出入力表!C1909,"")</f>
        <v/>
      </c>
      <c r="D1908" s="165" t="str">
        <f>IF(K1908&gt;0,支出入力表!E1909,"")</f>
        <v/>
      </c>
      <c r="E1908" s="165" t="str">
        <f>IF(K1908&gt;0,支出入力表!F1909,"")</f>
        <v/>
      </c>
      <c r="F1908" s="164" t="str">
        <f>IF(K1908&gt;0,VLOOKUP(E1908,支出入力表!F1909:$M$2000,3,FALSE),"")</f>
        <v/>
      </c>
      <c r="G1908" s="164" t="str">
        <f>IF(K1908&gt;0,VLOOKUP(E1908,支出入力表!F1909:$M$2000,4,FALSE),"")</f>
        <v/>
      </c>
      <c r="H1908" s="166" t="str">
        <f>IF(K1908&gt;0,VLOOKUP(E1908,支出入力表!F1909:$M$2000,5,FALSE),"")</f>
        <v/>
      </c>
      <c r="I1908" s="168" t="str">
        <f t="shared" si="59"/>
        <v/>
      </c>
      <c r="K1908">
        <f t="shared" si="60"/>
        <v>0</v>
      </c>
      <c r="L1908">
        <f>IF(+支出入力表!M1909="",0,+支出入力表!M1909)</f>
        <v>0</v>
      </c>
      <c r="M1908">
        <f>IF(支出入力表!S1909="",0,支出入力表!S1909)</f>
        <v>0</v>
      </c>
    </row>
    <row r="1909" spans="2:13" x14ac:dyDescent="0.55000000000000004">
      <c r="B1909" s="163" t="str">
        <f>IF(K1909&gt;0,支出入力表!A1910,"")</f>
        <v/>
      </c>
      <c r="C1909" s="164" t="str">
        <f>IF(K1909&gt;0,支出入力表!C1910,"")</f>
        <v/>
      </c>
      <c r="D1909" s="165" t="str">
        <f>IF(K1909&gt;0,支出入力表!E1910,"")</f>
        <v/>
      </c>
      <c r="E1909" s="165" t="str">
        <f>IF(K1909&gt;0,支出入力表!F1910,"")</f>
        <v/>
      </c>
      <c r="F1909" s="164" t="str">
        <f>IF(K1909&gt;0,VLOOKUP(E1909,支出入力表!F1910:$M$2000,3,FALSE),"")</f>
        <v/>
      </c>
      <c r="G1909" s="164" t="str">
        <f>IF(K1909&gt;0,VLOOKUP(E1909,支出入力表!F1910:$M$2000,4,FALSE),"")</f>
        <v/>
      </c>
      <c r="H1909" s="166" t="str">
        <f>IF(K1909&gt;0,VLOOKUP(E1909,支出入力表!F1910:$M$2000,5,FALSE),"")</f>
        <v/>
      </c>
      <c r="I1909" s="168" t="str">
        <f t="shared" si="59"/>
        <v/>
      </c>
      <c r="K1909">
        <f t="shared" si="60"/>
        <v>0</v>
      </c>
      <c r="L1909">
        <f>IF(+支出入力表!M1910="",0,+支出入力表!M1910)</f>
        <v>0</v>
      </c>
      <c r="M1909">
        <f>IF(支出入力表!S1910="",0,支出入力表!S1910)</f>
        <v>0</v>
      </c>
    </row>
    <row r="1910" spans="2:13" x14ac:dyDescent="0.55000000000000004">
      <c r="B1910" s="163" t="str">
        <f>IF(K1910&gt;0,支出入力表!A1911,"")</f>
        <v/>
      </c>
      <c r="C1910" s="164" t="str">
        <f>IF(K1910&gt;0,支出入力表!C1911,"")</f>
        <v/>
      </c>
      <c r="D1910" s="165" t="str">
        <f>IF(K1910&gt;0,支出入力表!E1911,"")</f>
        <v/>
      </c>
      <c r="E1910" s="165" t="str">
        <f>IF(K1910&gt;0,支出入力表!F1911,"")</f>
        <v/>
      </c>
      <c r="F1910" s="164" t="str">
        <f>IF(K1910&gt;0,VLOOKUP(E1910,支出入力表!F1911:$M$2000,3,FALSE),"")</f>
        <v/>
      </c>
      <c r="G1910" s="164" t="str">
        <f>IF(K1910&gt;0,VLOOKUP(E1910,支出入力表!F1911:$M$2000,4,FALSE),"")</f>
        <v/>
      </c>
      <c r="H1910" s="166" t="str">
        <f>IF(K1910&gt;0,VLOOKUP(E1910,支出入力表!F1911:$M$2000,5,FALSE),"")</f>
        <v/>
      </c>
      <c r="I1910" s="168" t="str">
        <f t="shared" si="59"/>
        <v/>
      </c>
      <c r="K1910">
        <f t="shared" si="60"/>
        <v>0</v>
      </c>
      <c r="L1910">
        <f>IF(+支出入力表!M1911="",0,+支出入力表!M1911)</f>
        <v>0</v>
      </c>
      <c r="M1910">
        <f>IF(支出入力表!S1911="",0,支出入力表!S1911)</f>
        <v>0</v>
      </c>
    </row>
    <row r="1911" spans="2:13" x14ac:dyDescent="0.55000000000000004">
      <c r="B1911" s="163" t="str">
        <f>IF(K1911&gt;0,支出入力表!A1912,"")</f>
        <v/>
      </c>
      <c r="C1911" s="164" t="str">
        <f>IF(K1911&gt;0,支出入力表!C1912,"")</f>
        <v/>
      </c>
      <c r="D1911" s="165" t="str">
        <f>IF(K1911&gt;0,支出入力表!E1912,"")</f>
        <v/>
      </c>
      <c r="E1911" s="165" t="str">
        <f>IF(K1911&gt;0,支出入力表!F1912,"")</f>
        <v/>
      </c>
      <c r="F1911" s="164" t="str">
        <f>IF(K1911&gt;0,VLOOKUP(E1911,支出入力表!F1912:$M$2000,3,FALSE),"")</f>
        <v/>
      </c>
      <c r="G1911" s="164" t="str">
        <f>IF(K1911&gt;0,VLOOKUP(E1911,支出入力表!F1912:$M$2000,4,FALSE),"")</f>
        <v/>
      </c>
      <c r="H1911" s="166" t="str">
        <f>IF(K1911&gt;0,VLOOKUP(E1911,支出入力表!F1912:$M$2000,5,FALSE),"")</f>
        <v/>
      </c>
      <c r="I1911" s="168" t="str">
        <f t="shared" si="59"/>
        <v/>
      </c>
      <c r="K1911">
        <f t="shared" si="60"/>
        <v>0</v>
      </c>
      <c r="L1911">
        <f>IF(+支出入力表!M1912="",0,+支出入力表!M1912)</f>
        <v>0</v>
      </c>
      <c r="M1911">
        <f>IF(支出入力表!S1912="",0,支出入力表!S1912)</f>
        <v>0</v>
      </c>
    </row>
    <row r="1912" spans="2:13" x14ac:dyDescent="0.55000000000000004">
      <c r="B1912" s="163" t="str">
        <f>IF(K1912&gt;0,支出入力表!A1913,"")</f>
        <v/>
      </c>
      <c r="C1912" s="164" t="str">
        <f>IF(K1912&gt;0,支出入力表!C1913,"")</f>
        <v/>
      </c>
      <c r="D1912" s="165" t="str">
        <f>IF(K1912&gt;0,支出入力表!E1913,"")</f>
        <v/>
      </c>
      <c r="E1912" s="165" t="str">
        <f>IF(K1912&gt;0,支出入力表!F1913,"")</f>
        <v/>
      </c>
      <c r="F1912" s="164" t="str">
        <f>IF(K1912&gt;0,VLOOKUP(E1912,支出入力表!F1913:$M$2000,3,FALSE),"")</f>
        <v/>
      </c>
      <c r="G1912" s="164" t="str">
        <f>IF(K1912&gt;0,VLOOKUP(E1912,支出入力表!F1913:$M$2000,4,FALSE),"")</f>
        <v/>
      </c>
      <c r="H1912" s="166" t="str">
        <f>IF(K1912&gt;0,VLOOKUP(E1912,支出入力表!F1913:$M$2000,5,FALSE),"")</f>
        <v/>
      </c>
      <c r="I1912" s="168" t="str">
        <f t="shared" si="59"/>
        <v/>
      </c>
      <c r="K1912">
        <f t="shared" si="60"/>
        <v>0</v>
      </c>
      <c r="L1912">
        <f>IF(+支出入力表!M1913="",0,+支出入力表!M1913)</f>
        <v>0</v>
      </c>
      <c r="M1912">
        <f>IF(支出入力表!S1913="",0,支出入力表!S1913)</f>
        <v>0</v>
      </c>
    </row>
    <row r="1913" spans="2:13" x14ac:dyDescent="0.55000000000000004">
      <c r="B1913" s="163" t="str">
        <f>IF(K1913&gt;0,支出入力表!A1914,"")</f>
        <v/>
      </c>
      <c r="C1913" s="164" t="str">
        <f>IF(K1913&gt;0,支出入力表!C1914,"")</f>
        <v/>
      </c>
      <c r="D1913" s="165" t="str">
        <f>IF(K1913&gt;0,支出入力表!E1914,"")</f>
        <v/>
      </c>
      <c r="E1913" s="165" t="str">
        <f>IF(K1913&gt;0,支出入力表!F1914,"")</f>
        <v/>
      </c>
      <c r="F1913" s="164" t="str">
        <f>IF(K1913&gt;0,VLOOKUP(E1913,支出入力表!F1914:$M$2000,3,FALSE),"")</f>
        <v/>
      </c>
      <c r="G1913" s="164" t="str">
        <f>IF(K1913&gt;0,VLOOKUP(E1913,支出入力表!F1914:$M$2000,4,FALSE),"")</f>
        <v/>
      </c>
      <c r="H1913" s="166" t="str">
        <f>IF(K1913&gt;0,VLOOKUP(E1913,支出入力表!F1914:$M$2000,5,FALSE),"")</f>
        <v/>
      </c>
      <c r="I1913" s="168" t="str">
        <f t="shared" si="59"/>
        <v/>
      </c>
      <c r="K1913">
        <f t="shared" si="60"/>
        <v>0</v>
      </c>
      <c r="L1913">
        <f>IF(+支出入力表!M1914="",0,+支出入力表!M1914)</f>
        <v>0</v>
      </c>
      <c r="M1913">
        <f>IF(支出入力表!S1914="",0,支出入力表!S1914)</f>
        <v>0</v>
      </c>
    </row>
    <row r="1914" spans="2:13" x14ac:dyDescent="0.55000000000000004">
      <c r="B1914" s="163" t="str">
        <f>IF(K1914&gt;0,支出入力表!A1915,"")</f>
        <v/>
      </c>
      <c r="C1914" s="164" t="str">
        <f>IF(K1914&gt;0,支出入力表!C1915,"")</f>
        <v/>
      </c>
      <c r="D1914" s="165" t="str">
        <f>IF(K1914&gt;0,支出入力表!E1915,"")</f>
        <v/>
      </c>
      <c r="E1914" s="165" t="str">
        <f>IF(K1914&gt;0,支出入力表!F1915,"")</f>
        <v/>
      </c>
      <c r="F1914" s="164" t="str">
        <f>IF(K1914&gt;0,VLOOKUP(E1914,支出入力表!F1915:$M$2000,3,FALSE),"")</f>
        <v/>
      </c>
      <c r="G1914" s="164" t="str">
        <f>IF(K1914&gt;0,VLOOKUP(E1914,支出入力表!F1915:$M$2000,4,FALSE),"")</f>
        <v/>
      </c>
      <c r="H1914" s="166" t="str">
        <f>IF(K1914&gt;0,VLOOKUP(E1914,支出入力表!F1915:$M$2000,5,FALSE),"")</f>
        <v/>
      </c>
      <c r="I1914" s="168" t="str">
        <f t="shared" si="59"/>
        <v/>
      </c>
      <c r="K1914">
        <f t="shared" si="60"/>
        <v>0</v>
      </c>
      <c r="L1914">
        <f>IF(+支出入力表!M1915="",0,+支出入力表!M1915)</f>
        <v>0</v>
      </c>
      <c r="M1914">
        <f>IF(支出入力表!S1915="",0,支出入力表!S1915)</f>
        <v>0</v>
      </c>
    </row>
    <row r="1915" spans="2:13" x14ac:dyDescent="0.55000000000000004">
      <c r="B1915" s="163" t="str">
        <f>IF(K1915&gt;0,支出入力表!A1916,"")</f>
        <v/>
      </c>
      <c r="C1915" s="164" t="str">
        <f>IF(K1915&gt;0,支出入力表!C1916,"")</f>
        <v/>
      </c>
      <c r="D1915" s="165" t="str">
        <f>IF(K1915&gt;0,支出入力表!E1916,"")</f>
        <v/>
      </c>
      <c r="E1915" s="165" t="str">
        <f>IF(K1915&gt;0,支出入力表!F1916,"")</f>
        <v/>
      </c>
      <c r="F1915" s="164" t="str">
        <f>IF(K1915&gt;0,VLOOKUP(E1915,支出入力表!F1916:$M$2000,3,FALSE),"")</f>
        <v/>
      </c>
      <c r="G1915" s="164" t="str">
        <f>IF(K1915&gt;0,VLOOKUP(E1915,支出入力表!F1916:$M$2000,4,FALSE),"")</f>
        <v/>
      </c>
      <c r="H1915" s="166" t="str">
        <f>IF(K1915&gt;0,VLOOKUP(E1915,支出入力表!F1916:$M$2000,5,FALSE),"")</f>
        <v/>
      </c>
      <c r="I1915" s="168" t="str">
        <f t="shared" si="59"/>
        <v/>
      </c>
      <c r="K1915">
        <f t="shared" si="60"/>
        <v>0</v>
      </c>
      <c r="L1915">
        <f>IF(+支出入力表!M1916="",0,+支出入力表!M1916)</f>
        <v>0</v>
      </c>
      <c r="M1915">
        <f>IF(支出入力表!S1916="",0,支出入力表!S1916)</f>
        <v>0</v>
      </c>
    </row>
    <row r="1916" spans="2:13" x14ac:dyDescent="0.55000000000000004">
      <c r="B1916" s="163" t="str">
        <f>IF(K1916&gt;0,支出入力表!A1917,"")</f>
        <v/>
      </c>
      <c r="C1916" s="164" t="str">
        <f>IF(K1916&gt;0,支出入力表!C1917,"")</f>
        <v/>
      </c>
      <c r="D1916" s="165" t="str">
        <f>IF(K1916&gt;0,支出入力表!E1917,"")</f>
        <v/>
      </c>
      <c r="E1916" s="165" t="str">
        <f>IF(K1916&gt;0,支出入力表!F1917,"")</f>
        <v/>
      </c>
      <c r="F1916" s="164" t="str">
        <f>IF(K1916&gt;0,VLOOKUP(E1916,支出入力表!F1917:$M$2000,3,FALSE),"")</f>
        <v/>
      </c>
      <c r="G1916" s="164" t="str">
        <f>IF(K1916&gt;0,VLOOKUP(E1916,支出入力表!F1917:$M$2000,4,FALSE),"")</f>
        <v/>
      </c>
      <c r="H1916" s="166" t="str">
        <f>IF(K1916&gt;0,VLOOKUP(E1916,支出入力表!F1917:$M$2000,5,FALSE),"")</f>
        <v/>
      </c>
      <c r="I1916" s="168" t="str">
        <f t="shared" si="59"/>
        <v/>
      </c>
      <c r="K1916">
        <f t="shared" si="60"/>
        <v>0</v>
      </c>
      <c r="L1916">
        <f>IF(+支出入力表!M1917="",0,+支出入力表!M1917)</f>
        <v>0</v>
      </c>
      <c r="M1916">
        <f>IF(支出入力表!S1917="",0,支出入力表!S1917)</f>
        <v>0</v>
      </c>
    </row>
    <row r="1917" spans="2:13" x14ac:dyDescent="0.55000000000000004">
      <c r="B1917" s="163" t="str">
        <f>IF(K1917&gt;0,支出入力表!A1918,"")</f>
        <v/>
      </c>
      <c r="C1917" s="164" t="str">
        <f>IF(K1917&gt;0,支出入力表!C1918,"")</f>
        <v/>
      </c>
      <c r="D1917" s="165" t="str">
        <f>IF(K1917&gt;0,支出入力表!E1918,"")</f>
        <v/>
      </c>
      <c r="E1917" s="165" t="str">
        <f>IF(K1917&gt;0,支出入力表!F1918,"")</f>
        <v/>
      </c>
      <c r="F1917" s="164" t="str">
        <f>IF(K1917&gt;0,VLOOKUP(E1917,支出入力表!F1918:$M$2000,3,FALSE),"")</f>
        <v/>
      </c>
      <c r="G1917" s="164" t="str">
        <f>IF(K1917&gt;0,VLOOKUP(E1917,支出入力表!F1918:$M$2000,4,FALSE),"")</f>
        <v/>
      </c>
      <c r="H1917" s="166" t="str">
        <f>IF(K1917&gt;0,VLOOKUP(E1917,支出入力表!F1918:$M$2000,5,FALSE),"")</f>
        <v/>
      </c>
      <c r="I1917" s="168" t="str">
        <f t="shared" si="59"/>
        <v/>
      </c>
      <c r="K1917">
        <f t="shared" si="60"/>
        <v>0</v>
      </c>
      <c r="L1917">
        <f>IF(+支出入力表!M1918="",0,+支出入力表!M1918)</f>
        <v>0</v>
      </c>
      <c r="M1917">
        <f>IF(支出入力表!S1918="",0,支出入力表!S1918)</f>
        <v>0</v>
      </c>
    </row>
    <row r="1918" spans="2:13" x14ac:dyDescent="0.55000000000000004">
      <c r="B1918" s="163" t="str">
        <f>IF(K1918&gt;0,支出入力表!A1919,"")</f>
        <v/>
      </c>
      <c r="C1918" s="164" t="str">
        <f>IF(K1918&gt;0,支出入力表!C1919,"")</f>
        <v/>
      </c>
      <c r="D1918" s="165" t="str">
        <f>IF(K1918&gt;0,支出入力表!E1919,"")</f>
        <v/>
      </c>
      <c r="E1918" s="165" t="str">
        <f>IF(K1918&gt;0,支出入力表!F1919,"")</f>
        <v/>
      </c>
      <c r="F1918" s="164" t="str">
        <f>IF(K1918&gt;0,VLOOKUP(E1918,支出入力表!F1919:$M$2000,3,FALSE),"")</f>
        <v/>
      </c>
      <c r="G1918" s="164" t="str">
        <f>IF(K1918&gt;0,VLOOKUP(E1918,支出入力表!F1919:$M$2000,4,FALSE),"")</f>
        <v/>
      </c>
      <c r="H1918" s="166" t="str">
        <f>IF(K1918&gt;0,VLOOKUP(E1918,支出入力表!F1919:$M$2000,5,FALSE),"")</f>
        <v/>
      </c>
      <c r="I1918" s="168" t="str">
        <f t="shared" si="59"/>
        <v/>
      </c>
      <c r="K1918">
        <f t="shared" si="60"/>
        <v>0</v>
      </c>
      <c r="L1918">
        <f>IF(+支出入力表!M1919="",0,+支出入力表!M1919)</f>
        <v>0</v>
      </c>
      <c r="M1918">
        <f>IF(支出入力表!S1919="",0,支出入力表!S1919)</f>
        <v>0</v>
      </c>
    </row>
    <row r="1919" spans="2:13" x14ac:dyDescent="0.55000000000000004">
      <c r="B1919" s="163" t="str">
        <f>IF(K1919&gt;0,支出入力表!A1920,"")</f>
        <v/>
      </c>
      <c r="C1919" s="164" t="str">
        <f>IF(K1919&gt;0,支出入力表!C1920,"")</f>
        <v/>
      </c>
      <c r="D1919" s="165" t="str">
        <f>IF(K1919&gt;0,支出入力表!E1920,"")</f>
        <v/>
      </c>
      <c r="E1919" s="165" t="str">
        <f>IF(K1919&gt;0,支出入力表!F1920,"")</f>
        <v/>
      </c>
      <c r="F1919" s="164" t="str">
        <f>IF(K1919&gt;0,VLOOKUP(E1919,支出入力表!F1920:$M$2000,3,FALSE),"")</f>
        <v/>
      </c>
      <c r="G1919" s="164" t="str">
        <f>IF(K1919&gt;0,VLOOKUP(E1919,支出入力表!F1920:$M$2000,4,FALSE),"")</f>
        <v/>
      </c>
      <c r="H1919" s="166" t="str">
        <f>IF(K1919&gt;0,VLOOKUP(E1919,支出入力表!F1920:$M$2000,5,FALSE),"")</f>
        <v/>
      </c>
      <c r="I1919" s="168" t="str">
        <f t="shared" si="59"/>
        <v/>
      </c>
      <c r="K1919">
        <f t="shared" si="60"/>
        <v>0</v>
      </c>
      <c r="L1919">
        <f>IF(+支出入力表!M1920="",0,+支出入力表!M1920)</f>
        <v>0</v>
      </c>
      <c r="M1919">
        <f>IF(支出入力表!S1920="",0,支出入力表!S1920)</f>
        <v>0</v>
      </c>
    </row>
    <row r="1920" spans="2:13" x14ac:dyDescent="0.55000000000000004">
      <c r="B1920" s="163" t="str">
        <f>IF(K1920&gt;0,支出入力表!A1921,"")</f>
        <v/>
      </c>
      <c r="C1920" s="164" t="str">
        <f>IF(K1920&gt;0,支出入力表!C1921,"")</f>
        <v/>
      </c>
      <c r="D1920" s="165" t="str">
        <f>IF(K1920&gt;0,支出入力表!E1921,"")</f>
        <v/>
      </c>
      <c r="E1920" s="165" t="str">
        <f>IF(K1920&gt;0,支出入力表!F1921,"")</f>
        <v/>
      </c>
      <c r="F1920" s="164" t="str">
        <f>IF(K1920&gt;0,VLOOKUP(E1920,支出入力表!F1921:$M$2000,3,FALSE),"")</f>
        <v/>
      </c>
      <c r="G1920" s="164" t="str">
        <f>IF(K1920&gt;0,VLOOKUP(E1920,支出入力表!F1921:$M$2000,4,FALSE),"")</f>
        <v/>
      </c>
      <c r="H1920" s="166" t="str">
        <f>IF(K1920&gt;0,VLOOKUP(E1920,支出入力表!F1921:$M$2000,5,FALSE),"")</f>
        <v/>
      </c>
      <c r="I1920" s="168" t="str">
        <f t="shared" si="59"/>
        <v/>
      </c>
      <c r="K1920">
        <f t="shared" si="60"/>
        <v>0</v>
      </c>
      <c r="L1920">
        <f>IF(+支出入力表!M1921="",0,+支出入力表!M1921)</f>
        <v>0</v>
      </c>
      <c r="M1920">
        <f>IF(支出入力表!S1921="",0,支出入力表!S1921)</f>
        <v>0</v>
      </c>
    </row>
    <row r="1921" spans="2:13" x14ac:dyDescent="0.55000000000000004">
      <c r="B1921" s="163" t="str">
        <f>IF(K1921&gt;0,支出入力表!A1922,"")</f>
        <v/>
      </c>
      <c r="C1921" s="164" t="str">
        <f>IF(K1921&gt;0,支出入力表!C1922,"")</f>
        <v/>
      </c>
      <c r="D1921" s="165" t="str">
        <f>IF(K1921&gt;0,支出入力表!E1922,"")</f>
        <v/>
      </c>
      <c r="E1921" s="165" t="str">
        <f>IF(K1921&gt;0,支出入力表!F1922,"")</f>
        <v/>
      </c>
      <c r="F1921" s="164" t="str">
        <f>IF(K1921&gt;0,VLOOKUP(E1921,支出入力表!F1922:$M$2000,3,FALSE),"")</f>
        <v/>
      </c>
      <c r="G1921" s="164" t="str">
        <f>IF(K1921&gt;0,VLOOKUP(E1921,支出入力表!F1922:$M$2000,4,FALSE),"")</f>
        <v/>
      </c>
      <c r="H1921" s="166" t="str">
        <f>IF(K1921&gt;0,VLOOKUP(E1921,支出入力表!F1922:$M$2000,5,FALSE),"")</f>
        <v/>
      </c>
      <c r="I1921" s="168" t="str">
        <f t="shared" si="59"/>
        <v/>
      </c>
      <c r="K1921">
        <f t="shared" si="60"/>
        <v>0</v>
      </c>
      <c r="L1921">
        <f>IF(+支出入力表!M1922="",0,+支出入力表!M1922)</f>
        <v>0</v>
      </c>
      <c r="M1921">
        <f>IF(支出入力表!S1922="",0,支出入力表!S1922)</f>
        <v>0</v>
      </c>
    </row>
    <row r="1922" spans="2:13" x14ac:dyDescent="0.55000000000000004">
      <c r="B1922" s="163" t="str">
        <f>IF(K1922&gt;0,支出入力表!A1923,"")</f>
        <v/>
      </c>
      <c r="C1922" s="164" t="str">
        <f>IF(K1922&gt;0,支出入力表!C1923,"")</f>
        <v/>
      </c>
      <c r="D1922" s="165" t="str">
        <f>IF(K1922&gt;0,支出入力表!E1923,"")</f>
        <v/>
      </c>
      <c r="E1922" s="165" t="str">
        <f>IF(K1922&gt;0,支出入力表!F1923,"")</f>
        <v/>
      </c>
      <c r="F1922" s="164" t="str">
        <f>IF(K1922&gt;0,VLOOKUP(E1922,支出入力表!F1923:$M$2000,3,FALSE),"")</f>
        <v/>
      </c>
      <c r="G1922" s="164" t="str">
        <f>IF(K1922&gt;0,VLOOKUP(E1922,支出入力表!F1923:$M$2000,4,FALSE),"")</f>
        <v/>
      </c>
      <c r="H1922" s="166" t="str">
        <f>IF(K1922&gt;0,VLOOKUP(E1922,支出入力表!F1923:$M$2000,5,FALSE),"")</f>
        <v/>
      </c>
      <c r="I1922" s="168" t="str">
        <f t="shared" si="59"/>
        <v/>
      </c>
      <c r="K1922">
        <f t="shared" si="60"/>
        <v>0</v>
      </c>
      <c r="L1922">
        <f>IF(+支出入力表!M1923="",0,+支出入力表!M1923)</f>
        <v>0</v>
      </c>
      <c r="M1922">
        <f>IF(支出入力表!S1923="",0,支出入力表!S1923)</f>
        <v>0</v>
      </c>
    </row>
    <row r="1923" spans="2:13" x14ac:dyDescent="0.55000000000000004">
      <c r="B1923" s="163" t="str">
        <f>IF(K1923&gt;0,支出入力表!A1924,"")</f>
        <v/>
      </c>
      <c r="C1923" s="164" t="str">
        <f>IF(K1923&gt;0,支出入力表!C1924,"")</f>
        <v/>
      </c>
      <c r="D1923" s="165" t="str">
        <f>IF(K1923&gt;0,支出入力表!E1924,"")</f>
        <v/>
      </c>
      <c r="E1923" s="165" t="str">
        <f>IF(K1923&gt;0,支出入力表!F1924,"")</f>
        <v/>
      </c>
      <c r="F1923" s="164" t="str">
        <f>IF(K1923&gt;0,VLOOKUP(E1923,支出入力表!F1924:$M$2000,3,FALSE),"")</f>
        <v/>
      </c>
      <c r="G1923" s="164" t="str">
        <f>IF(K1923&gt;0,VLOOKUP(E1923,支出入力表!F1924:$M$2000,4,FALSE),"")</f>
        <v/>
      </c>
      <c r="H1923" s="166" t="str">
        <f>IF(K1923&gt;0,VLOOKUP(E1923,支出入力表!F1924:$M$2000,5,FALSE),"")</f>
        <v/>
      </c>
      <c r="I1923" s="168" t="str">
        <f t="shared" si="59"/>
        <v/>
      </c>
      <c r="K1923">
        <f t="shared" si="60"/>
        <v>0</v>
      </c>
      <c r="L1923">
        <f>IF(+支出入力表!M1924="",0,+支出入力表!M1924)</f>
        <v>0</v>
      </c>
      <c r="M1923">
        <f>IF(支出入力表!S1924="",0,支出入力表!S1924)</f>
        <v>0</v>
      </c>
    </row>
    <row r="1924" spans="2:13" x14ac:dyDescent="0.55000000000000004">
      <c r="B1924" s="163" t="str">
        <f>IF(K1924&gt;0,支出入力表!A1925,"")</f>
        <v/>
      </c>
      <c r="C1924" s="164" t="str">
        <f>IF(K1924&gt;0,支出入力表!C1925,"")</f>
        <v/>
      </c>
      <c r="D1924" s="165" t="str">
        <f>IF(K1924&gt;0,支出入力表!E1925,"")</f>
        <v/>
      </c>
      <c r="E1924" s="165" t="str">
        <f>IF(K1924&gt;0,支出入力表!F1925,"")</f>
        <v/>
      </c>
      <c r="F1924" s="164" t="str">
        <f>IF(K1924&gt;0,VLOOKUP(E1924,支出入力表!F1925:$M$2000,3,FALSE),"")</f>
        <v/>
      </c>
      <c r="G1924" s="164" t="str">
        <f>IF(K1924&gt;0,VLOOKUP(E1924,支出入力表!F1925:$M$2000,4,FALSE),"")</f>
        <v/>
      </c>
      <c r="H1924" s="166" t="str">
        <f>IF(K1924&gt;0,VLOOKUP(E1924,支出入力表!F1925:$M$2000,5,FALSE),"")</f>
        <v/>
      </c>
      <c r="I1924" s="168" t="str">
        <f t="shared" si="59"/>
        <v/>
      </c>
      <c r="K1924">
        <f t="shared" si="60"/>
        <v>0</v>
      </c>
      <c r="L1924">
        <f>IF(+支出入力表!M1925="",0,+支出入力表!M1925)</f>
        <v>0</v>
      </c>
      <c r="M1924">
        <f>IF(支出入力表!S1925="",0,支出入力表!S1925)</f>
        <v>0</v>
      </c>
    </row>
    <row r="1925" spans="2:13" x14ac:dyDescent="0.55000000000000004">
      <c r="B1925" s="163" t="str">
        <f>IF(K1925&gt;0,支出入力表!A1926,"")</f>
        <v/>
      </c>
      <c r="C1925" s="164" t="str">
        <f>IF(K1925&gt;0,支出入力表!C1926,"")</f>
        <v/>
      </c>
      <c r="D1925" s="165" t="str">
        <f>IF(K1925&gt;0,支出入力表!E1926,"")</f>
        <v/>
      </c>
      <c r="E1925" s="165" t="str">
        <f>IF(K1925&gt;0,支出入力表!F1926,"")</f>
        <v/>
      </c>
      <c r="F1925" s="164" t="str">
        <f>IF(K1925&gt;0,VLOOKUP(E1925,支出入力表!F1926:$M$2000,3,FALSE),"")</f>
        <v/>
      </c>
      <c r="G1925" s="164" t="str">
        <f>IF(K1925&gt;0,VLOOKUP(E1925,支出入力表!F1926:$M$2000,4,FALSE),"")</f>
        <v/>
      </c>
      <c r="H1925" s="166" t="str">
        <f>IF(K1925&gt;0,VLOOKUP(E1925,支出入力表!F1926:$M$2000,5,FALSE),"")</f>
        <v/>
      </c>
      <c r="I1925" s="168" t="str">
        <f t="shared" si="59"/>
        <v/>
      </c>
      <c r="K1925">
        <f t="shared" si="60"/>
        <v>0</v>
      </c>
      <c r="L1925">
        <f>IF(+支出入力表!M1926="",0,+支出入力表!M1926)</f>
        <v>0</v>
      </c>
      <c r="M1925">
        <f>IF(支出入力表!S1926="",0,支出入力表!S1926)</f>
        <v>0</v>
      </c>
    </row>
    <row r="1926" spans="2:13" x14ac:dyDescent="0.55000000000000004">
      <c r="B1926" s="163" t="str">
        <f>IF(K1926&gt;0,支出入力表!A1927,"")</f>
        <v/>
      </c>
      <c r="C1926" s="164" t="str">
        <f>IF(K1926&gt;0,支出入力表!C1927,"")</f>
        <v/>
      </c>
      <c r="D1926" s="165" t="str">
        <f>IF(K1926&gt;0,支出入力表!E1927,"")</f>
        <v/>
      </c>
      <c r="E1926" s="165" t="str">
        <f>IF(K1926&gt;0,支出入力表!F1927,"")</f>
        <v/>
      </c>
      <c r="F1926" s="164" t="str">
        <f>IF(K1926&gt;0,VLOOKUP(E1926,支出入力表!F1927:$M$2000,3,FALSE),"")</f>
        <v/>
      </c>
      <c r="G1926" s="164" t="str">
        <f>IF(K1926&gt;0,VLOOKUP(E1926,支出入力表!F1927:$M$2000,4,FALSE),"")</f>
        <v/>
      </c>
      <c r="H1926" s="166" t="str">
        <f>IF(K1926&gt;0,VLOOKUP(E1926,支出入力表!F1927:$M$2000,5,FALSE),"")</f>
        <v/>
      </c>
      <c r="I1926" s="168" t="str">
        <f t="shared" ref="I1926:I1989" si="61">IF(K1926&gt;0,K1926,"")</f>
        <v/>
      </c>
      <c r="K1926">
        <f t="shared" ref="K1926:K1989" si="62">+L1926+M1926</f>
        <v>0</v>
      </c>
      <c r="L1926">
        <f>IF(+支出入力表!M1927="",0,+支出入力表!M1927)</f>
        <v>0</v>
      </c>
      <c r="M1926">
        <f>IF(支出入力表!S1927="",0,支出入力表!S1927)</f>
        <v>0</v>
      </c>
    </row>
    <row r="1927" spans="2:13" x14ac:dyDescent="0.55000000000000004">
      <c r="B1927" s="163" t="str">
        <f>IF(K1927&gt;0,支出入力表!A1928,"")</f>
        <v/>
      </c>
      <c r="C1927" s="164" t="str">
        <f>IF(K1927&gt;0,支出入力表!C1928,"")</f>
        <v/>
      </c>
      <c r="D1927" s="165" t="str">
        <f>IF(K1927&gt;0,支出入力表!E1928,"")</f>
        <v/>
      </c>
      <c r="E1927" s="165" t="str">
        <f>IF(K1927&gt;0,支出入力表!F1928,"")</f>
        <v/>
      </c>
      <c r="F1927" s="164" t="str">
        <f>IF(K1927&gt;0,VLOOKUP(E1927,支出入力表!F1928:$M$2000,3,FALSE),"")</f>
        <v/>
      </c>
      <c r="G1927" s="164" t="str">
        <f>IF(K1927&gt;0,VLOOKUP(E1927,支出入力表!F1928:$M$2000,4,FALSE),"")</f>
        <v/>
      </c>
      <c r="H1927" s="166" t="str">
        <f>IF(K1927&gt;0,VLOOKUP(E1927,支出入力表!F1928:$M$2000,5,FALSE),"")</f>
        <v/>
      </c>
      <c r="I1927" s="168" t="str">
        <f t="shared" si="61"/>
        <v/>
      </c>
      <c r="K1927">
        <f t="shared" si="62"/>
        <v>0</v>
      </c>
      <c r="L1927">
        <f>IF(+支出入力表!M1928="",0,+支出入力表!M1928)</f>
        <v>0</v>
      </c>
      <c r="M1927">
        <f>IF(支出入力表!S1928="",0,支出入力表!S1928)</f>
        <v>0</v>
      </c>
    </row>
    <row r="1928" spans="2:13" x14ac:dyDescent="0.55000000000000004">
      <c r="B1928" s="163" t="str">
        <f>IF(K1928&gt;0,支出入力表!A1929,"")</f>
        <v/>
      </c>
      <c r="C1928" s="164" t="str">
        <f>IF(K1928&gt;0,支出入力表!C1929,"")</f>
        <v/>
      </c>
      <c r="D1928" s="165" t="str">
        <f>IF(K1928&gt;0,支出入力表!E1929,"")</f>
        <v/>
      </c>
      <c r="E1928" s="165" t="str">
        <f>IF(K1928&gt;0,支出入力表!F1929,"")</f>
        <v/>
      </c>
      <c r="F1928" s="164" t="str">
        <f>IF(K1928&gt;0,VLOOKUP(E1928,支出入力表!F1929:$M$2000,3,FALSE),"")</f>
        <v/>
      </c>
      <c r="G1928" s="164" t="str">
        <f>IF(K1928&gt;0,VLOOKUP(E1928,支出入力表!F1929:$M$2000,4,FALSE),"")</f>
        <v/>
      </c>
      <c r="H1928" s="166" t="str">
        <f>IF(K1928&gt;0,VLOOKUP(E1928,支出入力表!F1929:$M$2000,5,FALSE),"")</f>
        <v/>
      </c>
      <c r="I1928" s="168" t="str">
        <f t="shared" si="61"/>
        <v/>
      </c>
      <c r="K1928">
        <f t="shared" si="62"/>
        <v>0</v>
      </c>
      <c r="L1928">
        <f>IF(+支出入力表!M1929="",0,+支出入力表!M1929)</f>
        <v>0</v>
      </c>
      <c r="M1928">
        <f>IF(支出入力表!S1929="",0,支出入力表!S1929)</f>
        <v>0</v>
      </c>
    </row>
    <row r="1929" spans="2:13" x14ac:dyDescent="0.55000000000000004">
      <c r="B1929" s="163" t="str">
        <f>IF(K1929&gt;0,支出入力表!A1930,"")</f>
        <v/>
      </c>
      <c r="C1929" s="164" t="str">
        <f>IF(K1929&gt;0,支出入力表!C1930,"")</f>
        <v/>
      </c>
      <c r="D1929" s="165" t="str">
        <f>IF(K1929&gt;0,支出入力表!E1930,"")</f>
        <v/>
      </c>
      <c r="E1929" s="165" t="str">
        <f>IF(K1929&gt;0,支出入力表!F1930,"")</f>
        <v/>
      </c>
      <c r="F1929" s="164" t="str">
        <f>IF(K1929&gt;0,VLOOKUP(E1929,支出入力表!F1930:$M$2000,3,FALSE),"")</f>
        <v/>
      </c>
      <c r="G1929" s="164" t="str">
        <f>IF(K1929&gt;0,VLOOKUP(E1929,支出入力表!F1930:$M$2000,4,FALSE),"")</f>
        <v/>
      </c>
      <c r="H1929" s="166" t="str">
        <f>IF(K1929&gt;0,VLOOKUP(E1929,支出入力表!F1930:$M$2000,5,FALSE),"")</f>
        <v/>
      </c>
      <c r="I1929" s="168" t="str">
        <f t="shared" si="61"/>
        <v/>
      </c>
      <c r="K1929">
        <f t="shared" si="62"/>
        <v>0</v>
      </c>
      <c r="L1929">
        <f>IF(+支出入力表!M1930="",0,+支出入力表!M1930)</f>
        <v>0</v>
      </c>
      <c r="M1929">
        <f>IF(支出入力表!S1930="",0,支出入力表!S1930)</f>
        <v>0</v>
      </c>
    </row>
    <row r="1930" spans="2:13" x14ac:dyDescent="0.55000000000000004">
      <c r="B1930" s="163" t="str">
        <f>IF(K1930&gt;0,支出入力表!A1931,"")</f>
        <v/>
      </c>
      <c r="C1930" s="164" t="str">
        <f>IF(K1930&gt;0,支出入力表!C1931,"")</f>
        <v/>
      </c>
      <c r="D1930" s="165" t="str">
        <f>IF(K1930&gt;0,支出入力表!E1931,"")</f>
        <v/>
      </c>
      <c r="E1930" s="165" t="str">
        <f>IF(K1930&gt;0,支出入力表!F1931,"")</f>
        <v/>
      </c>
      <c r="F1930" s="164" t="str">
        <f>IF(K1930&gt;0,VLOOKUP(E1930,支出入力表!F1931:$M$2000,3,FALSE),"")</f>
        <v/>
      </c>
      <c r="G1930" s="164" t="str">
        <f>IF(K1930&gt;0,VLOOKUP(E1930,支出入力表!F1931:$M$2000,4,FALSE),"")</f>
        <v/>
      </c>
      <c r="H1930" s="166" t="str">
        <f>IF(K1930&gt;0,VLOOKUP(E1930,支出入力表!F1931:$M$2000,5,FALSE),"")</f>
        <v/>
      </c>
      <c r="I1930" s="168" t="str">
        <f t="shared" si="61"/>
        <v/>
      </c>
      <c r="K1930">
        <f t="shared" si="62"/>
        <v>0</v>
      </c>
      <c r="L1930">
        <f>IF(+支出入力表!M1931="",0,+支出入力表!M1931)</f>
        <v>0</v>
      </c>
      <c r="M1930">
        <f>IF(支出入力表!S1931="",0,支出入力表!S1931)</f>
        <v>0</v>
      </c>
    </row>
    <row r="1931" spans="2:13" x14ac:dyDescent="0.55000000000000004">
      <c r="B1931" s="163" t="str">
        <f>IF(K1931&gt;0,支出入力表!A1932,"")</f>
        <v/>
      </c>
      <c r="C1931" s="164" t="str">
        <f>IF(K1931&gt;0,支出入力表!C1932,"")</f>
        <v/>
      </c>
      <c r="D1931" s="165" t="str">
        <f>IF(K1931&gt;0,支出入力表!E1932,"")</f>
        <v/>
      </c>
      <c r="E1931" s="165" t="str">
        <f>IF(K1931&gt;0,支出入力表!F1932,"")</f>
        <v/>
      </c>
      <c r="F1931" s="164" t="str">
        <f>IF(K1931&gt;0,VLOOKUP(E1931,支出入力表!F1932:$M$2000,3,FALSE),"")</f>
        <v/>
      </c>
      <c r="G1931" s="164" t="str">
        <f>IF(K1931&gt;0,VLOOKUP(E1931,支出入力表!F1932:$M$2000,4,FALSE),"")</f>
        <v/>
      </c>
      <c r="H1931" s="166" t="str">
        <f>IF(K1931&gt;0,VLOOKUP(E1931,支出入力表!F1932:$M$2000,5,FALSE),"")</f>
        <v/>
      </c>
      <c r="I1931" s="168" t="str">
        <f t="shared" si="61"/>
        <v/>
      </c>
      <c r="K1931">
        <f t="shared" si="62"/>
        <v>0</v>
      </c>
      <c r="L1931">
        <f>IF(+支出入力表!M1932="",0,+支出入力表!M1932)</f>
        <v>0</v>
      </c>
      <c r="M1931">
        <f>IF(支出入力表!S1932="",0,支出入力表!S1932)</f>
        <v>0</v>
      </c>
    </row>
    <row r="1932" spans="2:13" x14ac:dyDescent="0.55000000000000004">
      <c r="B1932" s="163" t="str">
        <f>IF(K1932&gt;0,支出入力表!A1933,"")</f>
        <v/>
      </c>
      <c r="C1932" s="164" t="str">
        <f>IF(K1932&gt;0,支出入力表!C1933,"")</f>
        <v/>
      </c>
      <c r="D1932" s="165" t="str">
        <f>IF(K1932&gt;0,支出入力表!E1933,"")</f>
        <v/>
      </c>
      <c r="E1932" s="165" t="str">
        <f>IF(K1932&gt;0,支出入力表!F1933,"")</f>
        <v/>
      </c>
      <c r="F1932" s="164" t="str">
        <f>IF(K1932&gt;0,VLOOKUP(E1932,支出入力表!F1933:$M$2000,3,FALSE),"")</f>
        <v/>
      </c>
      <c r="G1932" s="164" t="str">
        <f>IF(K1932&gt;0,VLOOKUP(E1932,支出入力表!F1933:$M$2000,4,FALSE),"")</f>
        <v/>
      </c>
      <c r="H1932" s="166" t="str">
        <f>IF(K1932&gt;0,VLOOKUP(E1932,支出入力表!F1933:$M$2000,5,FALSE),"")</f>
        <v/>
      </c>
      <c r="I1932" s="168" t="str">
        <f t="shared" si="61"/>
        <v/>
      </c>
      <c r="K1932">
        <f t="shared" si="62"/>
        <v>0</v>
      </c>
      <c r="L1932">
        <f>IF(+支出入力表!M1933="",0,+支出入力表!M1933)</f>
        <v>0</v>
      </c>
      <c r="M1932">
        <f>IF(支出入力表!S1933="",0,支出入力表!S1933)</f>
        <v>0</v>
      </c>
    </row>
    <row r="1933" spans="2:13" x14ac:dyDescent="0.55000000000000004">
      <c r="B1933" s="163" t="str">
        <f>IF(K1933&gt;0,支出入力表!A1934,"")</f>
        <v/>
      </c>
      <c r="C1933" s="164" t="str">
        <f>IF(K1933&gt;0,支出入力表!C1934,"")</f>
        <v/>
      </c>
      <c r="D1933" s="165" t="str">
        <f>IF(K1933&gt;0,支出入力表!E1934,"")</f>
        <v/>
      </c>
      <c r="E1933" s="165" t="str">
        <f>IF(K1933&gt;0,支出入力表!F1934,"")</f>
        <v/>
      </c>
      <c r="F1933" s="164" t="str">
        <f>IF(K1933&gt;0,VLOOKUP(E1933,支出入力表!F1934:$M$2000,3,FALSE),"")</f>
        <v/>
      </c>
      <c r="G1933" s="164" t="str">
        <f>IF(K1933&gt;0,VLOOKUP(E1933,支出入力表!F1934:$M$2000,4,FALSE),"")</f>
        <v/>
      </c>
      <c r="H1933" s="166" t="str">
        <f>IF(K1933&gt;0,VLOOKUP(E1933,支出入力表!F1934:$M$2000,5,FALSE),"")</f>
        <v/>
      </c>
      <c r="I1933" s="168" t="str">
        <f t="shared" si="61"/>
        <v/>
      </c>
      <c r="K1933">
        <f t="shared" si="62"/>
        <v>0</v>
      </c>
      <c r="L1933">
        <f>IF(+支出入力表!M1934="",0,+支出入力表!M1934)</f>
        <v>0</v>
      </c>
      <c r="M1933">
        <f>IF(支出入力表!S1934="",0,支出入力表!S1934)</f>
        <v>0</v>
      </c>
    </row>
    <row r="1934" spans="2:13" x14ac:dyDescent="0.55000000000000004">
      <c r="B1934" s="163" t="str">
        <f>IF(K1934&gt;0,支出入力表!A1935,"")</f>
        <v/>
      </c>
      <c r="C1934" s="164" t="str">
        <f>IF(K1934&gt;0,支出入力表!C1935,"")</f>
        <v/>
      </c>
      <c r="D1934" s="165" t="str">
        <f>IF(K1934&gt;0,支出入力表!E1935,"")</f>
        <v/>
      </c>
      <c r="E1934" s="165" t="str">
        <f>IF(K1934&gt;0,支出入力表!F1935,"")</f>
        <v/>
      </c>
      <c r="F1934" s="164" t="str">
        <f>IF(K1934&gt;0,VLOOKUP(E1934,支出入力表!F1935:$M$2000,3,FALSE),"")</f>
        <v/>
      </c>
      <c r="G1934" s="164" t="str">
        <f>IF(K1934&gt;0,VLOOKUP(E1934,支出入力表!F1935:$M$2000,4,FALSE),"")</f>
        <v/>
      </c>
      <c r="H1934" s="166" t="str">
        <f>IF(K1934&gt;0,VLOOKUP(E1934,支出入力表!F1935:$M$2000,5,FALSE),"")</f>
        <v/>
      </c>
      <c r="I1934" s="168" t="str">
        <f t="shared" si="61"/>
        <v/>
      </c>
      <c r="K1934">
        <f t="shared" si="62"/>
        <v>0</v>
      </c>
      <c r="L1934">
        <f>IF(+支出入力表!M1935="",0,+支出入力表!M1935)</f>
        <v>0</v>
      </c>
      <c r="M1934">
        <f>IF(支出入力表!S1935="",0,支出入力表!S1935)</f>
        <v>0</v>
      </c>
    </row>
    <row r="1935" spans="2:13" x14ac:dyDescent="0.55000000000000004">
      <c r="B1935" s="163" t="str">
        <f>IF(K1935&gt;0,支出入力表!A1936,"")</f>
        <v/>
      </c>
      <c r="C1935" s="164" t="str">
        <f>IF(K1935&gt;0,支出入力表!C1936,"")</f>
        <v/>
      </c>
      <c r="D1935" s="165" t="str">
        <f>IF(K1935&gt;0,支出入力表!E1936,"")</f>
        <v/>
      </c>
      <c r="E1935" s="165" t="str">
        <f>IF(K1935&gt;0,支出入力表!F1936,"")</f>
        <v/>
      </c>
      <c r="F1935" s="164" t="str">
        <f>IF(K1935&gt;0,VLOOKUP(E1935,支出入力表!F1936:$M$2000,3,FALSE),"")</f>
        <v/>
      </c>
      <c r="G1935" s="164" t="str">
        <f>IF(K1935&gt;0,VLOOKUP(E1935,支出入力表!F1936:$M$2000,4,FALSE),"")</f>
        <v/>
      </c>
      <c r="H1935" s="166" t="str">
        <f>IF(K1935&gt;0,VLOOKUP(E1935,支出入力表!F1936:$M$2000,5,FALSE),"")</f>
        <v/>
      </c>
      <c r="I1935" s="168" t="str">
        <f t="shared" si="61"/>
        <v/>
      </c>
      <c r="K1935">
        <f t="shared" si="62"/>
        <v>0</v>
      </c>
      <c r="L1935">
        <f>IF(+支出入力表!M1936="",0,+支出入力表!M1936)</f>
        <v>0</v>
      </c>
      <c r="M1935">
        <f>IF(支出入力表!S1936="",0,支出入力表!S1936)</f>
        <v>0</v>
      </c>
    </row>
    <row r="1936" spans="2:13" x14ac:dyDescent="0.55000000000000004">
      <c r="B1936" s="163" t="str">
        <f>IF(K1936&gt;0,支出入力表!A1937,"")</f>
        <v/>
      </c>
      <c r="C1936" s="164" t="str">
        <f>IF(K1936&gt;0,支出入力表!C1937,"")</f>
        <v/>
      </c>
      <c r="D1936" s="165" t="str">
        <f>IF(K1936&gt;0,支出入力表!E1937,"")</f>
        <v/>
      </c>
      <c r="E1936" s="165" t="str">
        <f>IF(K1936&gt;0,支出入力表!F1937,"")</f>
        <v/>
      </c>
      <c r="F1936" s="164" t="str">
        <f>IF(K1936&gt;0,VLOOKUP(E1936,支出入力表!F1937:$M$2000,3,FALSE),"")</f>
        <v/>
      </c>
      <c r="G1936" s="164" t="str">
        <f>IF(K1936&gt;0,VLOOKUP(E1936,支出入力表!F1937:$M$2000,4,FALSE),"")</f>
        <v/>
      </c>
      <c r="H1936" s="166" t="str">
        <f>IF(K1936&gt;0,VLOOKUP(E1936,支出入力表!F1937:$M$2000,5,FALSE),"")</f>
        <v/>
      </c>
      <c r="I1936" s="168" t="str">
        <f t="shared" si="61"/>
        <v/>
      </c>
      <c r="K1936">
        <f t="shared" si="62"/>
        <v>0</v>
      </c>
      <c r="L1936">
        <f>IF(+支出入力表!M1937="",0,+支出入力表!M1937)</f>
        <v>0</v>
      </c>
      <c r="M1936">
        <f>IF(支出入力表!S1937="",0,支出入力表!S1937)</f>
        <v>0</v>
      </c>
    </row>
    <row r="1937" spans="2:13" x14ac:dyDescent="0.55000000000000004">
      <c r="B1937" s="163" t="str">
        <f>IF(K1937&gt;0,支出入力表!A1938,"")</f>
        <v/>
      </c>
      <c r="C1937" s="164" t="str">
        <f>IF(K1937&gt;0,支出入力表!C1938,"")</f>
        <v/>
      </c>
      <c r="D1937" s="165" t="str">
        <f>IF(K1937&gt;0,支出入力表!E1938,"")</f>
        <v/>
      </c>
      <c r="E1937" s="165" t="str">
        <f>IF(K1937&gt;0,支出入力表!F1938,"")</f>
        <v/>
      </c>
      <c r="F1937" s="164" t="str">
        <f>IF(K1937&gt;0,VLOOKUP(E1937,支出入力表!F1938:$M$2000,3,FALSE),"")</f>
        <v/>
      </c>
      <c r="G1937" s="164" t="str">
        <f>IF(K1937&gt;0,VLOOKUP(E1937,支出入力表!F1938:$M$2000,4,FALSE),"")</f>
        <v/>
      </c>
      <c r="H1937" s="166" t="str">
        <f>IF(K1937&gt;0,VLOOKUP(E1937,支出入力表!F1938:$M$2000,5,FALSE),"")</f>
        <v/>
      </c>
      <c r="I1937" s="168" t="str">
        <f t="shared" si="61"/>
        <v/>
      </c>
      <c r="K1937">
        <f t="shared" si="62"/>
        <v>0</v>
      </c>
      <c r="L1937">
        <f>IF(+支出入力表!M1938="",0,+支出入力表!M1938)</f>
        <v>0</v>
      </c>
      <c r="M1937">
        <f>IF(支出入力表!S1938="",0,支出入力表!S1938)</f>
        <v>0</v>
      </c>
    </row>
    <row r="1938" spans="2:13" x14ac:dyDescent="0.55000000000000004">
      <c r="B1938" s="163" t="str">
        <f>IF(K1938&gt;0,支出入力表!A1939,"")</f>
        <v/>
      </c>
      <c r="C1938" s="164" t="str">
        <f>IF(K1938&gt;0,支出入力表!C1939,"")</f>
        <v/>
      </c>
      <c r="D1938" s="165" t="str">
        <f>IF(K1938&gt;0,支出入力表!E1939,"")</f>
        <v/>
      </c>
      <c r="E1938" s="165" t="str">
        <f>IF(K1938&gt;0,支出入力表!F1939,"")</f>
        <v/>
      </c>
      <c r="F1938" s="164" t="str">
        <f>IF(K1938&gt;0,VLOOKUP(E1938,支出入力表!F1939:$M$2000,3,FALSE),"")</f>
        <v/>
      </c>
      <c r="G1938" s="164" t="str">
        <f>IF(K1938&gt;0,VLOOKUP(E1938,支出入力表!F1939:$M$2000,4,FALSE),"")</f>
        <v/>
      </c>
      <c r="H1938" s="166" t="str">
        <f>IF(K1938&gt;0,VLOOKUP(E1938,支出入力表!F1939:$M$2000,5,FALSE),"")</f>
        <v/>
      </c>
      <c r="I1938" s="168" t="str">
        <f t="shared" si="61"/>
        <v/>
      </c>
      <c r="K1938">
        <f t="shared" si="62"/>
        <v>0</v>
      </c>
      <c r="L1938">
        <f>IF(+支出入力表!M1939="",0,+支出入力表!M1939)</f>
        <v>0</v>
      </c>
      <c r="M1938">
        <f>IF(支出入力表!S1939="",0,支出入力表!S1939)</f>
        <v>0</v>
      </c>
    </row>
    <row r="1939" spans="2:13" x14ac:dyDescent="0.55000000000000004">
      <c r="B1939" s="163" t="str">
        <f>IF(K1939&gt;0,支出入力表!A1940,"")</f>
        <v/>
      </c>
      <c r="C1939" s="164" t="str">
        <f>IF(K1939&gt;0,支出入力表!C1940,"")</f>
        <v/>
      </c>
      <c r="D1939" s="165" t="str">
        <f>IF(K1939&gt;0,支出入力表!E1940,"")</f>
        <v/>
      </c>
      <c r="E1939" s="165" t="str">
        <f>IF(K1939&gt;0,支出入力表!F1940,"")</f>
        <v/>
      </c>
      <c r="F1939" s="164" t="str">
        <f>IF(K1939&gt;0,VLOOKUP(E1939,支出入力表!F1940:$M$2000,3,FALSE),"")</f>
        <v/>
      </c>
      <c r="G1939" s="164" t="str">
        <f>IF(K1939&gt;0,VLOOKUP(E1939,支出入力表!F1940:$M$2000,4,FALSE),"")</f>
        <v/>
      </c>
      <c r="H1939" s="166" t="str">
        <f>IF(K1939&gt;0,VLOOKUP(E1939,支出入力表!F1940:$M$2000,5,FALSE),"")</f>
        <v/>
      </c>
      <c r="I1939" s="168" t="str">
        <f t="shared" si="61"/>
        <v/>
      </c>
      <c r="K1939">
        <f t="shared" si="62"/>
        <v>0</v>
      </c>
      <c r="L1939">
        <f>IF(+支出入力表!M1940="",0,+支出入力表!M1940)</f>
        <v>0</v>
      </c>
      <c r="M1939">
        <f>IF(支出入力表!S1940="",0,支出入力表!S1940)</f>
        <v>0</v>
      </c>
    </row>
    <row r="1940" spans="2:13" x14ac:dyDescent="0.55000000000000004">
      <c r="B1940" s="163" t="str">
        <f>IF(K1940&gt;0,支出入力表!A1941,"")</f>
        <v/>
      </c>
      <c r="C1940" s="164" t="str">
        <f>IF(K1940&gt;0,支出入力表!C1941,"")</f>
        <v/>
      </c>
      <c r="D1940" s="165" t="str">
        <f>IF(K1940&gt;0,支出入力表!E1941,"")</f>
        <v/>
      </c>
      <c r="E1940" s="165" t="str">
        <f>IF(K1940&gt;0,支出入力表!F1941,"")</f>
        <v/>
      </c>
      <c r="F1940" s="164" t="str">
        <f>IF(K1940&gt;0,VLOOKUP(E1940,支出入力表!F1941:$M$2000,3,FALSE),"")</f>
        <v/>
      </c>
      <c r="G1940" s="164" t="str">
        <f>IF(K1940&gt;0,VLOOKUP(E1940,支出入力表!F1941:$M$2000,4,FALSE),"")</f>
        <v/>
      </c>
      <c r="H1940" s="166" t="str">
        <f>IF(K1940&gt;0,VLOOKUP(E1940,支出入力表!F1941:$M$2000,5,FALSE),"")</f>
        <v/>
      </c>
      <c r="I1940" s="168" t="str">
        <f t="shared" si="61"/>
        <v/>
      </c>
      <c r="K1940">
        <f t="shared" si="62"/>
        <v>0</v>
      </c>
      <c r="L1940">
        <f>IF(+支出入力表!M1941="",0,+支出入力表!M1941)</f>
        <v>0</v>
      </c>
      <c r="M1940">
        <f>IF(支出入力表!S1941="",0,支出入力表!S1941)</f>
        <v>0</v>
      </c>
    </row>
    <row r="1941" spans="2:13" x14ac:dyDescent="0.55000000000000004">
      <c r="B1941" s="163" t="str">
        <f>IF(K1941&gt;0,支出入力表!A1942,"")</f>
        <v/>
      </c>
      <c r="C1941" s="164" t="str">
        <f>IF(K1941&gt;0,支出入力表!C1942,"")</f>
        <v/>
      </c>
      <c r="D1941" s="165" t="str">
        <f>IF(K1941&gt;0,支出入力表!E1942,"")</f>
        <v/>
      </c>
      <c r="E1941" s="165" t="str">
        <f>IF(K1941&gt;0,支出入力表!F1942,"")</f>
        <v/>
      </c>
      <c r="F1941" s="164" t="str">
        <f>IF(K1941&gt;0,VLOOKUP(E1941,支出入力表!F1942:$M$2000,3,FALSE),"")</f>
        <v/>
      </c>
      <c r="G1941" s="164" t="str">
        <f>IF(K1941&gt;0,VLOOKUP(E1941,支出入力表!F1942:$M$2000,4,FALSE),"")</f>
        <v/>
      </c>
      <c r="H1941" s="166" t="str">
        <f>IF(K1941&gt;0,VLOOKUP(E1941,支出入力表!F1942:$M$2000,5,FALSE),"")</f>
        <v/>
      </c>
      <c r="I1941" s="168" t="str">
        <f t="shared" si="61"/>
        <v/>
      </c>
      <c r="K1941">
        <f t="shared" si="62"/>
        <v>0</v>
      </c>
      <c r="L1941">
        <f>IF(+支出入力表!M1942="",0,+支出入力表!M1942)</f>
        <v>0</v>
      </c>
      <c r="M1941">
        <f>IF(支出入力表!S1942="",0,支出入力表!S1942)</f>
        <v>0</v>
      </c>
    </row>
    <row r="1942" spans="2:13" x14ac:dyDescent="0.55000000000000004">
      <c r="B1942" s="163" t="str">
        <f>IF(K1942&gt;0,支出入力表!A1943,"")</f>
        <v/>
      </c>
      <c r="C1942" s="164" t="str">
        <f>IF(K1942&gt;0,支出入力表!C1943,"")</f>
        <v/>
      </c>
      <c r="D1942" s="165" t="str">
        <f>IF(K1942&gt;0,支出入力表!E1943,"")</f>
        <v/>
      </c>
      <c r="E1942" s="165" t="str">
        <f>IF(K1942&gt;0,支出入力表!F1943,"")</f>
        <v/>
      </c>
      <c r="F1942" s="164" t="str">
        <f>IF(K1942&gt;0,VLOOKUP(E1942,支出入力表!F1943:$M$2000,3,FALSE),"")</f>
        <v/>
      </c>
      <c r="G1942" s="164" t="str">
        <f>IF(K1942&gt;0,VLOOKUP(E1942,支出入力表!F1943:$M$2000,4,FALSE),"")</f>
        <v/>
      </c>
      <c r="H1942" s="166" t="str">
        <f>IF(K1942&gt;0,VLOOKUP(E1942,支出入力表!F1943:$M$2000,5,FALSE),"")</f>
        <v/>
      </c>
      <c r="I1942" s="168" t="str">
        <f t="shared" si="61"/>
        <v/>
      </c>
      <c r="K1942">
        <f t="shared" si="62"/>
        <v>0</v>
      </c>
      <c r="L1942">
        <f>IF(+支出入力表!M1943="",0,+支出入力表!M1943)</f>
        <v>0</v>
      </c>
      <c r="M1942">
        <f>IF(支出入力表!S1943="",0,支出入力表!S1943)</f>
        <v>0</v>
      </c>
    </row>
    <row r="1943" spans="2:13" x14ac:dyDescent="0.55000000000000004">
      <c r="B1943" s="163" t="str">
        <f>IF(K1943&gt;0,支出入力表!A1944,"")</f>
        <v/>
      </c>
      <c r="C1943" s="164" t="str">
        <f>IF(K1943&gt;0,支出入力表!C1944,"")</f>
        <v/>
      </c>
      <c r="D1943" s="165" t="str">
        <f>IF(K1943&gt;0,支出入力表!E1944,"")</f>
        <v/>
      </c>
      <c r="E1943" s="165" t="str">
        <f>IF(K1943&gt;0,支出入力表!F1944,"")</f>
        <v/>
      </c>
      <c r="F1943" s="164" t="str">
        <f>IF(K1943&gt;0,VLOOKUP(E1943,支出入力表!F1944:$M$2000,3,FALSE),"")</f>
        <v/>
      </c>
      <c r="G1943" s="164" t="str">
        <f>IF(K1943&gt;0,VLOOKUP(E1943,支出入力表!F1944:$M$2000,4,FALSE),"")</f>
        <v/>
      </c>
      <c r="H1943" s="166" t="str">
        <f>IF(K1943&gt;0,VLOOKUP(E1943,支出入力表!F1944:$M$2000,5,FALSE),"")</f>
        <v/>
      </c>
      <c r="I1943" s="168" t="str">
        <f t="shared" si="61"/>
        <v/>
      </c>
      <c r="K1943">
        <f t="shared" si="62"/>
        <v>0</v>
      </c>
      <c r="L1943">
        <f>IF(+支出入力表!M1944="",0,+支出入力表!M1944)</f>
        <v>0</v>
      </c>
      <c r="M1943">
        <f>IF(支出入力表!S1944="",0,支出入力表!S1944)</f>
        <v>0</v>
      </c>
    </row>
    <row r="1944" spans="2:13" x14ac:dyDescent="0.55000000000000004">
      <c r="B1944" s="163" t="str">
        <f>IF(K1944&gt;0,支出入力表!A1945,"")</f>
        <v/>
      </c>
      <c r="C1944" s="164" t="str">
        <f>IF(K1944&gt;0,支出入力表!C1945,"")</f>
        <v/>
      </c>
      <c r="D1944" s="165" t="str">
        <f>IF(K1944&gt;0,支出入力表!E1945,"")</f>
        <v/>
      </c>
      <c r="E1944" s="165" t="str">
        <f>IF(K1944&gt;0,支出入力表!F1945,"")</f>
        <v/>
      </c>
      <c r="F1944" s="164" t="str">
        <f>IF(K1944&gt;0,VLOOKUP(E1944,支出入力表!F1945:$M$2000,3,FALSE),"")</f>
        <v/>
      </c>
      <c r="G1944" s="164" t="str">
        <f>IF(K1944&gt;0,VLOOKUP(E1944,支出入力表!F1945:$M$2000,4,FALSE),"")</f>
        <v/>
      </c>
      <c r="H1944" s="166" t="str">
        <f>IF(K1944&gt;0,VLOOKUP(E1944,支出入力表!F1945:$M$2000,5,FALSE),"")</f>
        <v/>
      </c>
      <c r="I1944" s="168" t="str">
        <f t="shared" si="61"/>
        <v/>
      </c>
      <c r="K1944">
        <f t="shared" si="62"/>
        <v>0</v>
      </c>
      <c r="L1944">
        <f>IF(+支出入力表!M1945="",0,+支出入力表!M1945)</f>
        <v>0</v>
      </c>
      <c r="M1944">
        <f>IF(支出入力表!S1945="",0,支出入力表!S1945)</f>
        <v>0</v>
      </c>
    </row>
    <row r="1945" spans="2:13" x14ac:dyDescent="0.55000000000000004">
      <c r="B1945" s="163" t="str">
        <f>IF(K1945&gt;0,支出入力表!A1946,"")</f>
        <v/>
      </c>
      <c r="C1945" s="164" t="str">
        <f>IF(K1945&gt;0,支出入力表!C1946,"")</f>
        <v/>
      </c>
      <c r="D1945" s="165" t="str">
        <f>IF(K1945&gt;0,支出入力表!E1946,"")</f>
        <v/>
      </c>
      <c r="E1945" s="165" t="str">
        <f>IF(K1945&gt;0,支出入力表!F1946,"")</f>
        <v/>
      </c>
      <c r="F1945" s="164" t="str">
        <f>IF(K1945&gt;0,VLOOKUP(E1945,支出入力表!F1946:$M$2000,3,FALSE),"")</f>
        <v/>
      </c>
      <c r="G1945" s="164" t="str">
        <f>IF(K1945&gt;0,VLOOKUP(E1945,支出入力表!F1946:$M$2000,4,FALSE),"")</f>
        <v/>
      </c>
      <c r="H1945" s="166" t="str">
        <f>IF(K1945&gt;0,VLOOKUP(E1945,支出入力表!F1946:$M$2000,5,FALSE),"")</f>
        <v/>
      </c>
      <c r="I1945" s="168" t="str">
        <f t="shared" si="61"/>
        <v/>
      </c>
      <c r="K1945">
        <f t="shared" si="62"/>
        <v>0</v>
      </c>
      <c r="L1945">
        <f>IF(+支出入力表!M1946="",0,+支出入力表!M1946)</f>
        <v>0</v>
      </c>
      <c r="M1945">
        <f>IF(支出入力表!S1946="",0,支出入力表!S1946)</f>
        <v>0</v>
      </c>
    </row>
    <row r="1946" spans="2:13" x14ac:dyDescent="0.55000000000000004">
      <c r="B1946" s="163" t="str">
        <f>IF(K1946&gt;0,支出入力表!A1947,"")</f>
        <v/>
      </c>
      <c r="C1946" s="164" t="str">
        <f>IF(K1946&gt;0,支出入力表!C1947,"")</f>
        <v/>
      </c>
      <c r="D1946" s="165" t="str">
        <f>IF(K1946&gt;0,支出入力表!E1947,"")</f>
        <v/>
      </c>
      <c r="E1946" s="165" t="str">
        <f>IF(K1946&gt;0,支出入力表!F1947,"")</f>
        <v/>
      </c>
      <c r="F1946" s="164" t="str">
        <f>IF(K1946&gt;0,VLOOKUP(E1946,支出入力表!F1947:$M$2000,3,FALSE),"")</f>
        <v/>
      </c>
      <c r="G1946" s="164" t="str">
        <f>IF(K1946&gt;0,VLOOKUP(E1946,支出入力表!F1947:$M$2000,4,FALSE),"")</f>
        <v/>
      </c>
      <c r="H1946" s="166" t="str">
        <f>IF(K1946&gt;0,VLOOKUP(E1946,支出入力表!F1947:$M$2000,5,FALSE),"")</f>
        <v/>
      </c>
      <c r="I1946" s="168" t="str">
        <f t="shared" si="61"/>
        <v/>
      </c>
      <c r="K1946">
        <f t="shared" si="62"/>
        <v>0</v>
      </c>
      <c r="L1946">
        <f>IF(+支出入力表!M1947="",0,+支出入力表!M1947)</f>
        <v>0</v>
      </c>
      <c r="M1946">
        <f>IF(支出入力表!S1947="",0,支出入力表!S1947)</f>
        <v>0</v>
      </c>
    </row>
    <row r="1947" spans="2:13" x14ac:dyDescent="0.55000000000000004">
      <c r="B1947" s="163" t="str">
        <f>IF(K1947&gt;0,支出入力表!A1948,"")</f>
        <v/>
      </c>
      <c r="C1947" s="164" t="str">
        <f>IF(K1947&gt;0,支出入力表!C1948,"")</f>
        <v/>
      </c>
      <c r="D1947" s="165" t="str">
        <f>IF(K1947&gt;0,支出入力表!E1948,"")</f>
        <v/>
      </c>
      <c r="E1947" s="165" t="str">
        <f>IF(K1947&gt;0,支出入力表!F1948,"")</f>
        <v/>
      </c>
      <c r="F1947" s="164" t="str">
        <f>IF(K1947&gt;0,VLOOKUP(E1947,支出入力表!F1948:$M$2000,3,FALSE),"")</f>
        <v/>
      </c>
      <c r="G1947" s="164" t="str">
        <f>IF(K1947&gt;0,VLOOKUP(E1947,支出入力表!F1948:$M$2000,4,FALSE),"")</f>
        <v/>
      </c>
      <c r="H1947" s="166" t="str">
        <f>IF(K1947&gt;0,VLOOKUP(E1947,支出入力表!F1948:$M$2000,5,FALSE),"")</f>
        <v/>
      </c>
      <c r="I1947" s="168" t="str">
        <f t="shared" si="61"/>
        <v/>
      </c>
      <c r="K1947">
        <f t="shared" si="62"/>
        <v>0</v>
      </c>
      <c r="L1947">
        <f>IF(+支出入力表!M1948="",0,+支出入力表!M1948)</f>
        <v>0</v>
      </c>
      <c r="M1947">
        <f>IF(支出入力表!S1948="",0,支出入力表!S1948)</f>
        <v>0</v>
      </c>
    </row>
    <row r="1948" spans="2:13" x14ac:dyDescent="0.55000000000000004">
      <c r="B1948" s="163" t="str">
        <f>IF(K1948&gt;0,支出入力表!A1949,"")</f>
        <v/>
      </c>
      <c r="C1948" s="164" t="str">
        <f>IF(K1948&gt;0,支出入力表!C1949,"")</f>
        <v/>
      </c>
      <c r="D1948" s="165" t="str">
        <f>IF(K1948&gt;0,支出入力表!E1949,"")</f>
        <v/>
      </c>
      <c r="E1948" s="165" t="str">
        <f>IF(K1948&gt;0,支出入力表!F1949,"")</f>
        <v/>
      </c>
      <c r="F1948" s="164" t="str">
        <f>IF(K1948&gt;0,VLOOKUP(E1948,支出入力表!F1949:$M$2000,3,FALSE),"")</f>
        <v/>
      </c>
      <c r="G1948" s="164" t="str">
        <f>IF(K1948&gt;0,VLOOKUP(E1948,支出入力表!F1949:$M$2000,4,FALSE),"")</f>
        <v/>
      </c>
      <c r="H1948" s="166" t="str">
        <f>IF(K1948&gt;0,VLOOKUP(E1948,支出入力表!F1949:$M$2000,5,FALSE),"")</f>
        <v/>
      </c>
      <c r="I1948" s="168" t="str">
        <f t="shared" si="61"/>
        <v/>
      </c>
      <c r="K1948">
        <f t="shared" si="62"/>
        <v>0</v>
      </c>
      <c r="L1948">
        <f>IF(+支出入力表!M1949="",0,+支出入力表!M1949)</f>
        <v>0</v>
      </c>
      <c r="M1948">
        <f>IF(支出入力表!S1949="",0,支出入力表!S1949)</f>
        <v>0</v>
      </c>
    </row>
    <row r="1949" spans="2:13" x14ac:dyDescent="0.55000000000000004">
      <c r="B1949" s="163" t="str">
        <f>IF(K1949&gt;0,支出入力表!A1950,"")</f>
        <v/>
      </c>
      <c r="C1949" s="164" t="str">
        <f>IF(K1949&gt;0,支出入力表!C1950,"")</f>
        <v/>
      </c>
      <c r="D1949" s="165" t="str">
        <f>IF(K1949&gt;0,支出入力表!E1950,"")</f>
        <v/>
      </c>
      <c r="E1949" s="165" t="str">
        <f>IF(K1949&gt;0,支出入力表!F1950,"")</f>
        <v/>
      </c>
      <c r="F1949" s="164" t="str">
        <f>IF(K1949&gt;0,VLOOKUP(E1949,支出入力表!F1950:$M$2000,3,FALSE),"")</f>
        <v/>
      </c>
      <c r="G1949" s="164" t="str">
        <f>IF(K1949&gt;0,VLOOKUP(E1949,支出入力表!F1950:$M$2000,4,FALSE),"")</f>
        <v/>
      </c>
      <c r="H1949" s="166" t="str">
        <f>IF(K1949&gt;0,VLOOKUP(E1949,支出入力表!F1950:$M$2000,5,FALSE),"")</f>
        <v/>
      </c>
      <c r="I1949" s="168" t="str">
        <f t="shared" si="61"/>
        <v/>
      </c>
      <c r="K1949">
        <f t="shared" si="62"/>
        <v>0</v>
      </c>
      <c r="L1949">
        <f>IF(+支出入力表!M1950="",0,+支出入力表!M1950)</f>
        <v>0</v>
      </c>
      <c r="M1949">
        <f>IF(支出入力表!S1950="",0,支出入力表!S1950)</f>
        <v>0</v>
      </c>
    </row>
    <row r="1950" spans="2:13" x14ac:dyDescent="0.55000000000000004">
      <c r="B1950" s="163" t="str">
        <f>IF(K1950&gt;0,支出入力表!A1951,"")</f>
        <v/>
      </c>
      <c r="C1950" s="164" t="str">
        <f>IF(K1950&gt;0,支出入力表!C1951,"")</f>
        <v/>
      </c>
      <c r="D1950" s="165" t="str">
        <f>IF(K1950&gt;0,支出入力表!E1951,"")</f>
        <v/>
      </c>
      <c r="E1950" s="165" t="str">
        <f>IF(K1950&gt;0,支出入力表!F1951,"")</f>
        <v/>
      </c>
      <c r="F1950" s="164" t="str">
        <f>IF(K1950&gt;0,VLOOKUP(E1950,支出入力表!F1951:$M$2000,3,FALSE),"")</f>
        <v/>
      </c>
      <c r="G1950" s="164" t="str">
        <f>IF(K1950&gt;0,VLOOKUP(E1950,支出入力表!F1951:$M$2000,4,FALSE),"")</f>
        <v/>
      </c>
      <c r="H1950" s="166" t="str">
        <f>IF(K1950&gt;0,VLOOKUP(E1950,支出入力表!F1951:$M$2000,5,FALSE),"")</f>
        <v/>
      </c>
      <c r="I1950" s="168" t="str">
        <f t="shared" si="61"/>
        <v/>
      </c>
      <c r="K1950">
        <f t="shared" si="62"/>
        <v>0</v>
      </c>
      <c r="L1950">
        <f>IF(+支出入力表!M1951="",0,+支出入力表!M1951)</f>
        <v>0</v>
      </c>
      <c r="M1950">
        <f>IF(支出入力表!S1951="",0,支出入力表!S1951)</f>
        <v>0</v>
      </c>
    </row>
    <row r="1951" spans="2:13" x14ac:dyDescent="0.55000000000000004">
      <c r="B1951" s="163" t="str">
        <f>IF(K1951&gt;0,支出入力表!A1952,"")</f>
        <v/>
      </c>
      <c r="C1951" s="164" t="str">
        <f>IF(K1951&gt;0,支出入力表!C1952,"")</f>
        <v/>
      </c>
      <c r="D1951" s="165" t="str">
        <f>IF(K1951&gt;0,支出入力表!E1952,"")</f>
        <v/>
      </c>
      <c r="E1951" s="165" t="str">
        <f>IF(K1951&gt;0,支出入力表!F1952,"")</f>
        <v/>
      </c>
      <c r="F1951" s="164" t="str">
        <f>IF(K1951&gt;0,VLOOKUP(E1951,支出入力表!F1952:$M$2000,3,FALSE),"")</f>
        <v/>
      </c>
      <c r="G1951" s="164" t="str">
        <f>IF(K1951&gt;0,VLOOKUP(E1951,支出入力表!F1952:$M$2000,4,FALSE),"")</f>
        <v/>
      </c>
      <c r="H1951" s="166" t="str">
        <f>IF(K1951&gt;0,VLOOKUP(E1951,支出入力表!F1952:$M$2000,5,FALSE),"")</f>
        <v/>
      </c>
      <c r="I1951" s="168" t="str">
        <f t="shared" si="61"/>
        <v/>
      </c>
      <c r="K1951">
        <f t="shared" si="62"/>
        <v>0</v>
      </c>
      <c r="L1951">
        <f>IF(+支出入力表!M1952="",0,+支出入力表!M1952)</f>
        <v>0</v>
      </c>
      <c r="M1951">
        <f>IF(支出入力表!S1952="",0,支出入力表!S1952)</f>
        <v>0</v>
      </c>
    </row>
    <row r="1952" spans="2:13" x14ac:dyDescent="0.55000000000000004">
      <c r="B1952" s="163" t="str">
        <f>IF(K1952&gt;0,支出入力表!A1953,"")</f>
        <v/>
      </c>
      <c r="C1952" s="164" t="str">
        <f>IF(K1952&gt;0,支出入力表!C1953,"")</f>
        <v/>
      </c>
      <c r="D1952" s="165" t="str">
        <f>IF(K1952&gt;0,支出入力表!E1953,"")</f>
        <v/>
      </c>
      <c r="E1952" s="165" t="str">
        <f>IF(K1952&gt;0,支出入力表!F1953,"")</f>
        <v/>
      </c>
      <c r="F1952" s="164" t="str">
        <f>IF(K1952&gt;0,VLOOKUP(E1952,支出入力表!F1953:$M$2000,3,FALSE),"")</f>
        <v/>
      </c>
      <c r="G1952" s="164" t="str">
        <f>IF(K1952&gt;0,VLOOKUP(E1952,支出入力表!F1953:$M$2000,4,FALSE),"")</f>
        <v/>
      </c>
      <c r="H1952" s="166" t="str">
        <f>IF(K1952&gt;0,VLOOKUP(E1952,支出入力表!F1953:$M$2000,5,FALSE),"")</f>
        <v/>
      </c>
      <c r="I1952" s="168" t="str">
        <f t="shared" si="61"/>
        <v/>
      </c>
      <c r="K1952">
        <f t="shared" si="62"/>
        <v>0</v>
      </c>
      <c r="L1952">
        <f>IF(+支出入力表!M1953="",0,+支出入力表!M1953)</f>
        <v>0</v>
      </c>
      <c r="M1952">
        <f>IF(支出入力表!S1953="",0,支出入力表!S1953)</f>
        <v>0</v>
      </c>
    </row>
    <row r="1953" spans="2:13" x14ac:dyDescent="0.55000000000000004">
      <c r="B1953" s="163" t="str">
        <f>IF(K1953&gt;0,支出入力表!A1954,"")</f>
        <v/>
      </c>
      <c r="C1953" s="164" t="str">
        <f>IF(K1953&gt;0,支出入力表!C1954,"")</f>
        <v/>
      </c>
      <c r="D1953" s="165" t="str">
        <f>IF(K1953&gt;0,支出入力表!E1954,"")</f>
        <v/>
      </c>
      <c r="E1953" s="165" t="str">
        <f>IF(K1953&gt;0,支出入力表!F1954,"")</f>
        <v/>
      </c>
      <c r="F1953" s="164" t="str">
        <f>IF(K1953&gt;0,VLOOKUP(E1953,支出入力表!F1954:$M$2000,3,FALSE),"")</f>
        <v/>
      </c>
      <c r="G1953" s="164" t="str">
        <f>IF(K1953&gt;0,VLOOKUP(E1953,支出入力表!F1954:$M$2000,4,FALSE),"")</f>
        <v/>
      </c>
      <c r="H1953" s="166" t="str">
        <f>IF(K1953&gt;0,VLOOKUP(E1953,支出入力表!F1954:$M$2000,5,FALSE),"")</f>
        <v/>
      </c>
      <c r="I1953" s="168" t="str">
        <f t="shared" si="61"/>
        <v/>
      </c>
      <c r="K1953">
        <f t="shared" si="62"/>
        <v>0</v>
      </c>
      <c r="L1953">
        <f>IF(+支出入力表!M1954="",0,+支出入力表!M1954)</f>
        <v>0</v>
      </c>
      <c r="M1953">
        <f>IF(支出入力表!S1954="",0,支出入力表!S1954)</f>
        <v>0</v>
      </c>
    </row>
    <row r="1954" spans="2:13" x14ac:dyDescent="0.55000000000000004">
      <c r="B1954" s="163" t="str">
        <f>IF(K1954&gt;0,支出入力表!A1955,"")</f>
        <v/>
      </c>
      <c r="C1954" s="164" t="str">
        <f>IF(K1954&gt;0,支出入力表!C1955,"")</f>
        <v/>
      </c>
      <c r="D1954" s="165" t="str">
        <f>IF(K1954&gt;0,支出入力表!E1955,"")</f>
        <v/>
      </c>
      <c r="E1954" s="165" t="str">
        <f>IF(K1954&gt;0,支出入力表!F1955,"")</f>
        <v/>
      </c>
      <c r="F1954" s="164" t="str">
        <f>IF(K1954&gt;0,VLOOKUP(E1954,支出入力表!F1955:$M$2000,3,FALSE),"")</f>
        <v/>
      </c>
      <c r="G1954" s="164" t="str">
        <f>IF(K1954&gt;0,VLOOKUP(E1954,支出入力表!F1955:$M$2000,4,FALSE),"")</f>
        <v/>
      </c>
      <c r="H1954" s="166" t="str">
        <f>IF(K1954&gt;0,VLOOKUP(E1954,支出入力表!F1955:$M$2000,5,FALSE),"")</f>
        <v/>
      </c>
      <c r="I1954" s="168" t="str">
        <f t="shared" si="61"/>
        <v/>
      </c>
      <c r="K1954">
        <f t="shared" si="62"/>
        <v>0</v>
      </c>
      <c r="L1954">
        <f>IF(+支出入力表!M1955="",0,+支出入力表!M1955)</f>
        <v>0</v>
      </c>
      <c r="M1954">
        <f>IF(支出入力表!S1955="",0,支出入力表!S1955)</f>
        <v>0</v>
      </c>
    </row>
    <row r="1955" spans="2:13" x14ac:dyDescent="0.55000000000000004">
      <c r="B1955" s="163" t="str">
        <f>IF(K1955&gt;0,支出入力表!A1956,"")</f>
        <v/>
      </c>
      <c r="C1955" s="164" t="str">
        <f>IF(K1955&gt;0,支出入力表!C1956,"")</f>
        <v/>
      </c>
      <c r="D1955" s="165" t="str">
        <f>IF(K1955&gt;0,支出入力表!E1956,"")</f>
        <v/>
      </c>
      <c r="E1955" s="165" t="str">
        <f>IF(K1955&gt;0,支出入力表!F1956,"")</f>
        <v/>
      </c>
      <c r="F1955" s="164" t="str">
        <f>IF(K1955&gt;0,VLOOKUP(E1955,支出入力表!F1956:$M$2000,3,FALSE),"")</f>
        <v/>
      </c>
      <c r="G1955" s="164" t="str">
        <f>IF(K1955&gt;0,VLOOKUP(E1955,支出入力表!F1956:$M$2000,4,FALSE),"")</f>
        <v/>
      </c>
      <c r="H1955" s="166" t="str">
        <f>IF(K1955&gt;0,VLOOKUP(E1955,支出入力表!F1956:$M$2000,5,FALSE),"")</f>
        <v/>
      </c>
      <c r="I1955" s="168" t="str">
        <f t="shared" si="61"/>
        <v/>
      </c>
      <c r="K1955">
        <f t="shared" si="62"/>
        <v>0</v>
      </c>
      <c r="L1955">
        <f>IF(+支出入力表!M1956="",0,+支出入力表!M1956)</f>
        <v>0</v>
      </c>
      <c r="M1955">
        <f>IF(支出入力表!S1956="",0,支出入力表!S1956)</f>
        <v>0</v>
      </c>
    </row>
    <row r="1956" spans="2:13" x14ac:dyDescent="0.55000000000000004">
      <c r="B1956" s="163" t="str">
        <f>IF(K1956&gt;0,支出入力表!A1957,"")</f>
        <v/>
      </c>
      <c r="C1956" s="164" t="str">
        <f>IF(K1956&gt;0,支出入力表!C1957,"")</f>
        <v/>
      </c>
      <c r="D1956" s="165" t="str">
        <f>IF(K1956&gt;0,支出入力表!E1957,"")</f>
        <v/>
      </c>
      <c r="E1956" s="165" t="str">
        <f>IF(K1956&gt;0,支出入力表!F1957,"")</f>
        <v/>
      </c>
      <c r="F1956" s="164" t="str">
        <f>IF(K1956&gt;0,VLOOKUP(E1956,支出入力表!F1957:$M$2000,3,FALSE),"")</f>
        <v/>
      </c>
      <c r="G1956" s="164" t="str">
        <f>IF(K1956&gt;0,VLOOKUP(E1956,支出入力表!F1957:$M$2000,4,FALSE),"")</f>
        <v/>
      </c>
      <c r="H1956" s="166" t="str">
        <f>IF(K1956&gt;0,VLOOKUP(E1956,支出入力表!F1957:$M$2000,5,FALSE),"")</f>
        <v/>
      </c>
      <c r="I1956" s="168" t="str">
        <f t="shared" si="61"/>
        <v/>
      </c>
      <c r="K1956">
        <f t="shared" si="62"/>
        <v>0</v>
      </c>
      <c r="L1956">
        <f>IF(+支出入力表!M1957="",0,+支出入力表!M1957)</f>
        <v>0</v>
      </c>
      <c r="M1956">
        <f>IF(支出入力表!S1957="",0,支出入力表!S1957)</f>
        <v>0</v>
      </c>
    </row>
    <row r="1957" spans="2:13" x14ac:dyDescent="0.55000000000000004">
      <c r="B1957" s="163" t="str">
        <f>IF(K1957&gt;0,支出入力表!A1958,"")</f>
        <v/>
      </c>
      <c r="C1957" s="164" t="str">
        <f>IF(K1957&gt;0,支出入力表!C1958,"")</f>
        <v/>
      </c>
      <c r="D1957" s="165" t="str">
        <f>IF(K1957&gt;0,支出入力表!E1958,"")</f>
        <v/>
      </c>
      <c r="E1957" s="165" t="str">
        <f>IF(K1957&gt;0,支出入力表!F1958,"")</f>
        <v/>
      </c>
      <c r="F1957" s="164" t="str">
        <f>IF(K1957&gt;0,VLOOKUP(E1957,支出入力表!F1958:$M$2000,3,FALSE),"")</f>
        <v/>
      </c>
      <c r="G1957" s="164" t="str">
        <f>IF(K1957&gt;0,VLOOKUP(E1957,支出入力表!F1958:$M$2000,4,FALSE),"")</f>
        <v/>
      </c>
      <c r="H1957" s="166" t="str">
        <f>IF(K1957&gt;0,VLOOKUP(E1957,支出入力表!F1958:$M$2000,5,FALSE),"")</f>
        <v/>
      </c>
      <c r="I1957" s="168" t="str">
        <f t="shared" si="61"/>
        <v/>
      </c>
      <c r="K1957">
        <f t="shared" si="62"/>
        <v>0</v>
      </c>
      <c r="L1957">
        <f>IF(+支出入力表!M1958="",0,+支出入力表!M1958)</f>
        <v>0</v>
      </c>
      <c r="M1957">
        <f>IF(支出入力表!S1958="",0,支出入力表!S1958)</f>
        <v>0</v>
      </c>
    </row>
    <row r="1958" spans="2:13" x14ac:dyDescent="0.55000000000000004">
      <c r="B1958" s="163" t="str">
        <f>IF(K1958&gt;0,支出入力表!A1959,"")</f>
        <v/>
      </c>
      <c r="C1958" s="164" t="str">
        <f>IF(K1958&gt;0,支出入力表!C1959,"")</f>
        <v/>
      </c>
      <c r="D1958" s="165" t="str">
        <f>IF(K1958&gt;0,支出入力表!E1959,"")</f>
        <v/>
      </c>
      <c r="E1958" s="165" t="str">
        <f>IF(K1958&gt;0,支出入力表!F1959,"")</f>
        <v/>
      </c>
      <c r="F1958" s="164" t="str">
        <f>IF(K1958&gt;0,VLOOKUP(E1958,支出入力表!F1959:$M$2000,3,FALSE),"")</f>
        <v/>
      </c>
      <c r="G1958" s="164" t="str">
        <f>IF(K1958&gt;0,VLOOKUP(E1958,支出入力表!F1959:$M$2000,4,FALSE),"")</f>
        <v/>
      </c>
      <c r="H1958" s="166" t="str">
        <f>IF(K1958&gt;0,VLOOKUP(E1958,支出入力表!F1959:$M$2000,5,FALSE),"")</f>
        <v/>
      </c>
      <c r="I1958" s="168" t="str">
        <f t="shared" si="61"/>
        <v/>
      </c>
      <c r="K1958">
        <f t="shared" si="62"/>
        <v>0</v>
      </c>
      <c r="L1958">
        <f>IF(+支出入力表!M1959="",0,+支出入力表!M1959)</f>
        <v>0</v>
      </c>
      <c r="M1958">
        <f>IF(支出入力表!S1959="",0,支出入力表!S1959)</f>
        <v>0</v>
      </c>
    </row>
    <row r="1959" spans="2:13" x14ac:dyDescent="0.55000000000000004">
      <c r="B1959" s="163" t="str">
        <f>IF(K1959&gt;0,支出入力表!A1960,"")</f>
        <v/>
      </c>
      <c r="C1959" s="164" t="str">
        <f>IF(K1959&gt;0,支出入力表!C1960,"")</f>
        <v/>
      </c>
      <c r="D1959" s="165" t="str">
        <f>IF(K1959&gt;0,支出入力表!E1960,"")</f>
        <v/>
      </c>
      <c r="E1959" s="165" t="str">
        <f>IF(K1959&gt;0,支出入力表!F1960,"")</f>
        <v/>
      </c>
      <c r="F1959" s="164" t="str">
        <f>IF(K1959&gt;0,VLOOKUP(E1959,支出入力表!F1960:$M$2000,3,FALSE),"")</f>
        <v/>
      </c>
      <c r="G1959" s="164" t="str">
        <f>IF(K1959&gt;0,VLOOKUP(E1959,支出入力表!F1960:$M$2000,4,FALSE),"")</f>
        <v/>
      </c>
      <c r="H1959" s="166" t="str">
        <f>IF(K1959&gt;0,VLOOKUP(E1959,支出入力表!F1960:$M$2000,5,FALSE),"")</f>
        <v/>
      </c>
      <c r="I1959" s="168" t="str">
        <f t="shared" si="61"/>
        <v/>
      </c>
      <c r="K1959">
        <f t="shared" si="62"/>
        <v>0</v>
      </c>
      <c r="L1959">
        <f>IF(+支出入力表!M1960="",0,+支出入力表!M1960)</f>
        <v>0</v>
      </c>
      <c r="M1959">
        <f>IF(支出入力表!S1960="",0,支出入力表!S1960)</f>
        <v>0</v>
      </c>
    </row>
    <row r="1960" spans="2:13" x14ac:dyDescent="0.55000000000000004">
      <c r="B1960" s="163" t="str">
        <f>IF(K1960&gt;0,支出入力表!A1961,"")</f>
        <v/>
      </c>
      <c r="C1960" s="164" t="str">
        <f>IF(K1960&gt;0,支出入力表!C1961,"")</f>
        <v/>
      </c>
      <c r="D1960" s="165" t="str">
        <f>IF(K1960&gt;0,支出入力表!E1961,"")</f>
        <v/>
      </c>
      <c r="E1960" s="165" t="str">
        <f>IF(K1960&gt;0,支出入力表!F1961,"")</f>
        <v/>
      </c>
      <c r="F1960" s="164" t="str">
        <f>IF(K1960&gt;0,VLOOKUP(E1960,支出入力表!F1961:$M$2000,3,FALSE),"")</f>
        <v/>
      </c>
      <c r="G1960" s="164" t="str">
        <f>IF(K1960&gt;0,VLOOKUP(E1960,支出入力表!F1961:$M$2000,4,FALSE),"")</f>
        <v/>
      </c>
      <c r="H1960" s="166" t="str">
        <f>IF(K1960&gt;0,VLOOKUP(E1960,支出入力表!F1961:$M$2000,5,FALSE),"")</f>
        <v/>
      </c>
      <c r="I1960" s="168" t="str">
        <f t="shared" si="61"/>
        <v/>
      </c>
      <c r="K1960">
        <f t="shared" si="62"/>
        <v>0</v>
      </c>
      <c r="L1960">
        <f>IF(+支出入力表!M1961="",0,+支出入力表!M1961)</f>
        <v>0</v>
      </c>
      <c r="M1960">
        <f>IF(支出入力表!S1961="",0,支出入力表!S1961)</f>
        <v>0</v>
      </c>
    </row>
    <row r="1961" spans="2:13" x14ac:dyDescent="0.55000000000000004">
      <c r="B1961" s="163" t="str">
        <f>IF(K1961&gt;0,支出入力表!A1962,"")</f>
        <v/>
      </c>
      <c r="C1961" s="164" t="str">
        <f>IF(K1961&gt;0,支出入力表!C1962,"")</f>
        <v/>
      </c>
      <c r="D1961" s="165" t="str">
        <f>IF(K1961&gt;0,支出入力表!E1962,"")</f>
        <v/>
      </c>
      <c r="E1961" s="165" t="str">
        <f>IF(K1961&gt;0,支出入力表!F1962,"")</f>
        <v/>
      </c>
      <c r="F1961" s="164" t="str">
        <f>IF(K1961&gt;0,VLOOKUP(E1961,支出入力表!F1962:$M$2000,3,FALSE),"")</f>
        <v/>
      </c>
      <c r="G1961" s="164" t="str">
        <f>IF(K1961&gt;0,VLOOKUP(E1961,支出入力表!F1962:$M$2000,4,FALSE),"")</f>
        <v/>
      </c>
      <c r="H1961" s="166" t="str">
        <f>IF(K1961&gt;0,VLOOKUP(E1961,支出入力表!F1962:$M$2000,5,FALSE),"")</f>
        <v/>
      </c>
      <c r="I1961" s="168" t="str">
        <f t="shared" si="61"/>
        <v/>
      </c>
      <c r="K1961">
        <f t="shared" si="62"/>
        <v>0</v>
      </c>
      <c r="L1961">
        <f>IF(+支出入力表!M1962="",0,+支出入力表!M1962)</f>
        <v>0</v>
      </c>
      <c r="M1961">
        <f>IF(支出入力表!S1962="",0,支出入力表!S1962)</f>
        <v>0</v>
      </c>
    </row>
    <row r="1962" spans="2:13" x14ac:dyDescent="0.55000000000000004">
      <c r="B1962" s="163" t="str">
        <f>IF(K1962&gt;0,支出入力表!A1963,"")</f>
        <v/>
      </c>
      <c r="C1962" s="164" t="str">
        <f>IF(K1962&gt;0,支出入力表!C1963,"")</f>
        <v/>
      </c>
      <c r="D1962" s="165" t="str">
        <f>IF(K1962&gt;0,支出入力表!E1963,"")</f>
        <v/>
      </c>
      <c r="E1962" s="165" t="str">
        <f>IF(K1962&gt;0,支出入力表!F1963,"")</f>
        <v/>
      </c>
      <c r="F1962" s="164" t="str">
        <f>IF(K1962&gt;0,VLOOKUP(E1962,支出入力表!F1963:$M$2000,3,FALSE),"")</f>
        <v/>
      </c>
      <c r="G1962" s="164" t="str">
        <f>IF(K1962&gt;0,VLOOKUP(E1962,支出入力表!F1963:$M$2000,4,FALSE),"")</f>
        <v/>
      </c>
      <c r="H1962" s="166" t="str">
        <f>IF(K1962&gt;0,VLOOKUP(E1962,支出入力表!F1963:$M$2000,5,FALSE),"")</f>
        <v/>
      </c>
      <c r="I1962" s="168" t="str">
        <f t="shared" si="61"/>
        <v/>
      </c>
      <c r="K1962">
        <f t="shared" si="62"/>
        <v>0</v>
      </c>
      <c r="L1962">
        <f>IF(+支出入力表!M1963="",0,+支出入力表!M1963)</f>
        <v>0</v>
      </c>
      <c r="M1962">
        <f>IF(支出入力表!S1963="",0,支出入力表!S1963)</f>
        <v>0</v>
      </c>
    </row>
    <row r="1963" spans="2:13" x14ac:dyDescent="0.55000000000000004">
      <c r="B1963" s="163" t="str">
        <f>IF(K1963&gt;0,支出入力表!A1964,"")</f>
        <v/>
      </c>
      <c r="C1963" s="164" t="str">
        <f>IF(K1963&gt;0,支出入力表!C1964,"")</f>
        <v/>
      </c>
      <c r="D1963" s="165" t="str">
        <f>IF(K1963&gt;0,支出入力表!E1964,"")</f>
        <v/>
      </c>
      <c r="E1963" s="165" t="str">
        <f>IF(K1963&gt;0,支出入力表!F1964,"")</f>
        <v/>
      </c>
      <c r="F1963" s="164" t="str">
        <f>IF(K1963&gt;0,VLOOKUP(E1963,支出入力表!F1964:$M$2000,3,FALSE),"")</f>
        <v/>
      </c>
      <c r="G1963" s="164" t="str">
        <f>IF(K1963&gt;0,VLOOKUP(E1963,支出入力表!F1964:$M$2000,4,FALSE),"")</f>
        <v/>
      </c>
      <c r="H1963" s="166" t="str">
        <f>IF(K1963&gt;0,VLOOKUP(E1963,支出入力表!F1964:$M$2000,5,FALSE),"")</f>
        <v/>
      </c>
      <c r="I1963" s="168" t="str">
        <f t="shared" si="61"/>
        <v/>
      </c>
      <c r="K1963">
        <f t="shared" si="62"/>
        <v>0</v>
      </c>
      <c r="L1963">
        <f>IF(+支出入力表!M1964="",0,+支出入力表!M1964)</f>
        <v>0</v>
      </c>
      <c r="M1963">
        <f>IF(支出入力表!S1964="",0,支出入力表!S1964)</f>
        <v>0</v>
      </c>
    </row>
    <row r="1964" spans="2:13" x14ac:dyDescent="0.55000000000000004">
      <c r="B1964" s="163" t="str">
        <f>IF(K1964&gt;0,支出入力表!A1965,"")</f>
        <v/>
      </c>
      <c r="C1964" s="164" t="str">
        <f>IF(K1964&gt;0,支出入力表!C1965,"")</f>
        <v/>
      </c>
      <c r="D1964" s="165" t="str">
        <f>IF(K1964&gt;0,支出入力表!E1965,"")</f>
        <v/>
      </c>
      <c r="E1964" s="165" t="str">
        <f>IF(K1964&gt;0,支出入力表!F1965,"")</f>
        <v/>
      </c>
      <c r="F1964" s="164" t="str">
        <f>IF(K1964&gt;0,VLOOKUP(E1964,支出入力表!F1965:$M$2000,3,FALSE),"")</f>
        <v/>
      </c>
      <c r="G1964" s="164" t="str">
        <f>IF(K1964&gt;0,VLOOKUP(E1964,支出入力表!F1965:$M$2000,4,FALSE),"")</f>
        <v/>
      </c>
      <c r="H1964" s="166" t="str">
        <f>IF(K1964&gt;0,VLOOKUP(E1964,支出入力表!F1965:$M$2000,5,FALSE),"")</f>
        <v/>
      </c>
      <c r="I1964" s="168" t="str">
        <f t="shared" si="61"/>
        <v/>
      </c>
      <c r="K1964">
        <f t="shared" si="62"/>
        <v>0</v>
      </c>
      <c r="L1964">
        <f>IF(+支出入力表!M1965="",0,+支出入力表!M1965)</f>
        <v>0</v>
      </c>
      <c r="M1964">
        <f>IF(支出入力表!S1965="",0,支出入力表!S1965)</f>
        <v>0</v>
      </c>
    </row>
    <row r="1965" spans="2:13" x14ac:dyDescent="0.55000000000000004">
      <c r="B1965" s="163" t="str">
        <f>IF(K1965&gt;0,支出入力表!A1966,"")</f>
        <v/>
      </c>
      <c r="C1965" s="164" t="str">
        <f>IF(K1965&gt;0,支出入力表!C1966,"")</f>
        <v/>
      </c>
      <c r="D1965" s="165" t="str">
        <f>IF(K1965&gt;0,支出入力表!E1966,"")</f>
        <v/>
      </c>
      <c r="E1965" s="165" t="str">
        <f>IF(K1965&gt;0,支出入力表!F1966,"")</f>
        <v/>
      </c>
      <c r="F1965" s="164" t="str">
        <f>IF(K1965&gt;0,VLOOKUP(E1965,支出入力表!F1966:$M$2000,3,FALSE),"")</f>
        <v/>
      </c>
      <c r="G1965" s="164" t="str">
        <f>IF(K1965&gt;0,VLOOKUP(E1965,支出入力表!F1966:$M$2000,4,FALSE),"")</f>
        <v/>
      </c>
      <c r="H1965" s="166" t="str">
        <f>IF(K1965&gt;0,VLOOKUP(E1965,支出入力表!F1966:$M$2000,5,FALSE),"")</f>
        <v/>
      </c>
      <c r="I1965" s="168" t="str">
        <f t="shared" si="61"/>
        <v/>
      </c>
      <c r="K1965">
        <f t="shared" si="62"/>
        <v>0</v>
      </c>
      <c r="L1965">
        <f>IF(+支出入力表!M1966="",0,+支出入力表!M1966)</f>
        <v>0</v>
      </c>
      <c r="M1965">
        <f>IF(支出入力表!S1966="",0,支出入力表!S1966)</f>
        <v>0</v>
      </c>
    </row>
    <row r="1966" spans="2:13" x14ac:dyDescent="0.55000000000000004">
      <c r="B1966" s="163" t="str">
        <f>IF(K1966&gt;0,支出入力表!A1967,"")</f>
        <v/>
      </c>
      <c r="C1966" s="164" t="str">
        <f>IF(K1966&gt;0,支出入力表!C1967,"")</f>
        <v/>
      </c>
      <c r="D1966" s="165" t="str">
        <f>IF(K1966&gt;0,支出入力表!E1967,"")</f>
        <v/>
      </c>
      <c r="E1966" s="165" t="str">
        <f>IF(K1966&gt;0,支出入力表!F1967,"")</f>
        <v/>
      </c>
      <c r="F1966" s="164" t="str">
        <f>IF(K1966&gt;0,VLOOKUP(E1966,支出入力表!F1967:$M$2000,3,FALSE),"")</f>
        <v/>
      </c>
      <c r="G1966" s="164" t="str">
        <f>IF(K1966&gt;0,VLOOKUP(E1966,支出入力表!F1967:$M$2000,4,FALSE),"")</f>
        <v/>
      </c>
      <c r="H1966" s="166" t="str">
        <f>IF(K1966&gt;0,VLOOKUP(E1966,支出入力表!F1967:$M$2000,5,FALSE),"")</f>
        <v/>
      </c>
      <c r="I1966" s="168" t="str">
        <f t="shared" si="61"/>
        <v/>
      </c>
      <c r="K1966">
        <f t="shared" si="62"/>
        <v>0</v>
      </c>
      <c r="L1966">
        <f>IF(+支出入力表!M1967="",0,+支出入力表!M1967)</f>
        <v>0</v>
      </c>
      <c r="M1966">
        <f>IF(支出入力表!S1967="",0,支出入力表!S1967)</f>
        <v>0</v>
      </c>
    </row>
    <row r="1967" spans="2:13" x14ac:dyDescent="0.55000000000000004">
      <c r="B1967" s="163" t="str">
        <f>IF(K1967&gt;0,支出入力表!A1968,"")</f>
        <v/>
      </c>
      <c r="C1967" s="164" t="str">
        <f>IF(K1967&gt;0,支出入力表!C1968,"")</f>
        <v/>
      </c>
      <c r="D1967" s="165" t="str">
        <f>IF(K1967&gt;0,支出入力表!E1968,"")</f>
        <v/>
      </c>
      <c r="E1967" s="165" t="str">
        <f>IF(K1967&gt;0,支出入力表!F1968,"")</f>
        <v/>
      </c>
      <c r="F1967" s="164" t="str">
        <f>IF(K1967&gt;0,VLOOKUP(E1967,支出入力表!F1968:$M$2000,3,FALSE),"")</f>
        <v/>
      </c>
      <c r="G1967" s="164" t="str">
        <f>IF(K1967&gt;0,VLOOKUP(E1967,支出入力表!F1968:$M$2000,4,FALSE),"")</f>
        <v/>
      </c>
      <c r="H1967" s="166" t="str">
        <f>IF(K1967&gt;0,VLOOKUP(E1967,支出入力表!F1968:$M$2000,5,FALSE),"")</f>
        <v/>
      </c>
      <c r="I1967" s="168" t="str">
        <f t="shared" si="61"/>
        <v/>
      </c>
      <c r="K1967">
        <f t="shared" si="62"/>
        <v>0</v>
      </c>
      <c r="L1967">
        <f>IF(+支出入力表!M1968="",0,+支出入力表!M1968)</f>
        <v>0</v>
      </c>
      <c r="M1967">
        <f>IF(支出入力表!S1968="",0,支出入力表!S1968)</f>
        <v>0</v>
      </c>
    </row>
    <row r="1968" spans="2:13" x14ac:dyDescent="0.55000000000000004">
      <c r="B1968" s="163" t="str">
        <f>IF(K1968&gt;0,支出入力表!A1969,"")</f>
        <v/>
      </c>
      <c r="C1968" s="164" t="str">
        <f>IF(K1968&gt;0,支出入力表!C1969,"")</f>
        <v/>
      </c>
      <c r="D1968" s="165" t="str">
        <f>IF(K1968&gt;0,支出入力表!E1969,"")</f>
        <v/>
      </c>
      <c r="E1968" s="165" t="str">
        <f>IF(K1968&gt;0,支出入力表!F1969,"")</f>
        <v/>
      </c>
      <c r="F1968" s="164" t="str">
        <f>IF(K1968&gt;0,VLOOKUP(E1968,支出入力表!F1969:$M$2000,3,FALSE),"")</f>
        <v/>
      </c>
      <c r="G1968" s="164" t="str">
        <f>IF(K1968&gt;0,VLOOKUP(E1968,支出入力表!F1969:$M$2000,4,FALSE),"")</f>
        <v/>
      </c>
      <c r="H1968" s="166" t="str">
        <f>IF(K1968&gt;0,VLOOKUP(E1968,支出入力表!F1969:$M$2000,5,FALSE),"")</f>
        <v/>
      </c>
      <c r="I1968" s="168" t="str">
        <f t="shared" si="61"/>
        <v/>
      </c>
      <c r="K1968">
        <f t="shared" si="62"/>
        <v>0</v>
      </c>
      <c r="L1968">
        <f>IF(+支出入力表!M1969="",0,+支出入力表!M1969)</f>
        <v>0</v>
      </c>
      <c r="M1968">
        <f>IF(支出入力表!S1969="",0,支出入力表!S1969)</f>
        <v>0</v>
      </c>
    </row>
    <row r="1969" spans="2:13" x14ac:dyDescent="0.55000000000000004">
      <c r="B1969" s="163" t="str">
        <f>IF(K1969&gt;0,支出入力表!A1970,"")</f>
        <v/>
      </c>
      <c r="C1969" s="164" t="str">
        <f>IF(K1969&gt;0,支出入力表!C1970,"")</f>
        <v/>
      </c>
      <c r="D1969" s="165" t="str">
        <f>IF(K1969&gt;0,支出入力表!E1970,"")</f>
        <v/>
      </c>
      <c r="E1969" s="165" t="str">
        <f>IF(K1969&gt;0,支出入力表!F1970,"")</f>
        <v/>
      </c>
      <c r="F1969" s="164" t="str">
        <f>IF(K1969&gt;0,VLOOKUP(E1969,支出入力表!F1970:$M$2000,3,FALSE),"")</f>
        <v/>
      </c>
      <c r="G1969" s="164" t="str">
        <f>IF(K1969&gt;0,VLOOKUP(E1969,支出入力表!F1970:$M$2000,4,FALSE),"")</f>
        <v/>
      </c>
      <c r="H1969" s="166" t="str">
        <f>IF(K1969&gt;0,VLOOKUP(E1969,支出入力表!F1970:$M$2000,5,FALSE),"")</f>
        <v/>
      </c>
      <c r="I1969" s="168" t="str">
        <f t="shared" si="61"/>
        <v/>
      </c>
      <c r="K1969">
        <f t="shared" si="62"/>
        <v>0</v>
      </c>
      <c r="L1969">
        <f>IF(+支出入力表!M1970="",0,+支出入力表!M1970)</f>
        <v>0</v>
      </c>
      <c r="M1969">
        <f>IF(支出入力表!S1970="",0,支出入力表!S1970)</f>
        <v>0</v>
      </c>
    </row>
    <row r="1970" spans="2:13" x14ac:dyDescent="0.55000000000000004">
      <c r="B1970" s="163" t="str">
        <f>IF(K1970&gt;0,支出入力表!A1971,"")</f>
        <v/>
      </c>
      <c r="C1970" s="164" t="str">
        <f>IF(K1970&gt;0,支出入力表!C1971,"")</f>
        <v/>
      </c>
      <c r="D1970" s="165" t="str">
        <f>IF(K1970&gt;0,支出入力表!E1971,"")</f>
        <v/>
      </c>
      <c r="E1970" s="165" t="str">
        <f>IF(K1970&gt;0,支出入力表!F1971,"")</f>
        <v/>
      </c>
      <c r="F1970" s="164" t="str">
        <f>IF(K1970&gt;0,VLOOKUP(E1970,支出入力表!F1971:$M$2000,3,FALSE),"")</f>
        <v/>
      </c>
      <c r="G1970" s="164" t="str">
        <f>IF(K1970&gt;0,VLOOKUP(E1970,支出入力表!F1971:$M$2000,4,FALSE),"")</f>
        <v/>
      </c>
      <c r="H1970" s="166" t="str">
        <f>IF(K1970&gt;0,VLOOKUP(E1970,支出入力表!F1971:$M$2000,5,FALSE),"")</f>
        <v/>
      </c>
      <c r="I1970" s="168" t="str">
        <f t="shared" si="61"/>
        <v/>
      </c>
      <c r="K1970">
        <f t="shared" si="62"/>
        <v>0</v>
      </c>
      <c r="L1970">
        <f>IF(+支出入力表!M1971="",0,+支出入力表!M1971)</f>
        <v>0</v>
      </c>
      <c r="M1970">
        <f>IF(支出入力表!S1971="",0,支出入力表!S1971)</f>
        <v>0</v>
      </c>
    </row>
    <row r="1971" spans="2:13" x14ac:dyDescent="0.55000000000000004">
      <c r="B1971" s="163" t="str">
        <f>IF(K1971&gt;0,支出入力表!A1972,"")</f>
        <v/>
      </c>
      <c r="C1971" s="164" t="str">
        <f>IF(K1971&gt;0,支出入力表!C1972,"")</f>
        <v/>
      </c>
      <c r="D1971" s="165" t="str">
        <f>IF(K1971&gt;0,支出入力表!E1972,"")</f>
        <v/>
      </c>
      <c r="E1971" s="165" t="str">
        <f>IF(K1971&gt;0,支出入力表!F1972,"")</f>
        <v/>
      </c>
      <c r="F1971" s="164" t="str">
        <f>IF(K1971&gt;0,VLOOKUP(E1971,支出入力表!F1972:$M$2000,3,FALSE),"")</f>
        <v/>
      </c>
      <c r="G1971" s="164" t="str">
        <f>IF(K1971&gt;0,VLOOKUP(E1971,支出入力表!F1972:$M$2000,4,FALSE),"")</f>
        <v/>
      </c>
      <c r="H1971" s="166" t="str">
        <f>IF(K1971&gt;0,VLOOKUP(E1971,支出入力表!F1972:$M$2000,5,FALSE),"")</f>
        <v/>
      </c>
      <c r="I1971" s="168" t="str">
        <f t="shared" si="61"/>
        <v/>
      </c>
      <c r="K1971">
        <f t="shared" si="62"/>
        <v>0</v>
      </c>
      <c r="L1971">
        <f>IF(+支出入力表!M1972="",0,+支出入力表!M1972)</f>
        <v>0</v>
      </c>
      <c r="M1971">
        <f>IF(支出入力表!S1972="",0,支出入力表!S1972)</f>
        <v>0</v>
      </c>
    </row>
    <row r="1972" spans="2:13" x14ac:dyDescent="0.55000000000000004">
      <c r="B1972" s="163" t="str">
        <f>IF(K1972&gt;0,支出入力表!A1973,"")</f>
        <v/>
      </c>
      <c r="C1972" s="164" t="str">
        <f>IF(K1972&gt;0,支出入力表!C1973,"")</f>
        <v/>
      </c>
      <c r="D1972" s="165" t="str">
        <f>IF(K1972&gt;0,支出入力表!E1973,"")</f>
        <v/>
      </c>
      <c r="E1972" s="165" t="str">
        <f>IF(K1972&gt;0,支出入力表!F1973,"")</f>
        <v/>
      </c>
      <c r="F1972" s="164" t="str">
        <f>IF(K1972&gt;0,VLOOKUP(E1972,支出入力表!F1973:$M$2000,3,FALSE),"")</f>
        <v/>
      </c>
      <c r="G1972" s="164" t="str">
        <f>IF(K1972&gt;0,VLOOKUP(E1972,支出入力表!F1973:$M$2000,4,FALSE),"")</f>
        <v/>
      </c>
      <c r="H1972" s="166" t="str">
        <f>IF(K1972&gt;0,VLOOKUP(E1972,支出入力表!F1973:$M$2000,5,FALSE),"")</f>
        <v/>
      </c>
      <c r="I1972" s="168" t="str">
        <f t="shared" si="61"/>
        <v/>
      </c>
      <c r="K1972">
        <f t="shared" si="62"/>
        <v>0</v>
      </c>
      <c r="L1972">
        <f>IF(+支出入力表!M1973="",0,+支出入力表!M1973)</f>
        <v>0</v>
      </c>
      <c r="M1972">
        <f>IF(支出入力表!S1973="",0,支出入力表!S1973)</f>
        <v>0</v>
      </c>
    </row>
    <row r="1973" spans="2:13" x14ac:dyDescent="0.55000000000000004">
      <c r="B1973" s="163" t="str">
        <f>IF(K1973&gt;0,支出入力表!A1974,"")</f>
        <v/>
      </c>
      <c r="C1973" s="164" t="str">
        <f>IF(K1973&gt;0,支出入力表!C1974,"")</f>
        <v/>
      </c>
      <c r="D1973" s="165" t="str">
        <f>IF(K1973&gt;0,支出入力表!E1974,"")</f>
        <v/>
      </c>
      <c r="E1973" s="165" t="str">
        <f>IF(K1973&gt;0,支出入力表!F1974,"")</f>
        <v/>
      </c>
      <c r="F1973" s="164" t="str">
        <f>IF(K1973&gt;0,VLOOKUP(E1973,支出入力表!F1974:$M$2000,3,FALSE),"")</f>
        <v/>
      </c>
      <c r="G1973" s="164" t="str">
        <f>IF(K1973&gt;0,VLOOKUP(E1973,支出入力表!F1974:$M$2000,4,FALSE),"")</f>
        <v/>
      </c>
      <c r="H1973" s="166" t="str">
        <f>IF(K1973&gt;0,VLOOKUP(E1973,支出入力表!F1974:$M$2000,5,FALSE),"")</f>
        <v/>
      </c>
      <c r="I1973" s="168" t="str">
        <f t="shared" si="61"/>
        <v/>
      </c>
      <c r="K1973">
        <f t="shared" si="62"/>
        <v>0</v>
      </c>
      <c r="L1973">
        <f>IF(+支出入力表!M1974="",0,+支出入力表!M1974)</f>
        <v>0</v>
      </c>
      <c r="M1973">
        <f>IF(支出入力表!S1974="",0,支出入力表!S1974)</f>
        <v>0</v>
      </c>
    </row>
    <row r="1974" spans="2:13" x14ac:dyDescent="0.55000000000000004">
      <c r="B1974" s="163" t="str">
        <f>IF(K1974&gt;0,支出入力表!A1975,"")</f>
        <v/>
      </c>
      <c r="C1974" s="164" t="str">
        <f>IF(K1974&gt;0,支出入力表!C1975,"")</f>
        <v/>
      </c>
      <c r="D1974" s="165" t="str">
        <f>IF(K1974&gt;0,支出入力表!E1975,"")</f>
        <v/>
      </c>
      <c r="E1974" s="165" t="str">
        <f>IF(K1974&gt;0,支出入力表!F1975,"")</f>
        <v/>
      </c>
      <c r="F1974" s="164" t="str">
        <f>IF(K1974&gt;0,VLOOKUP(E1974,支出入力表!F1975:$M$2000,3,FALSE),"")</f>
        <v/>
      </c>
      <c r="G1974" s="164" t="str">
        <f>IF(K1974&gt;0,VLOOKUP(E1974,支出入力表!F1975:$M$2000,4,FALSE),"")</f>
        <v/>
      </c>
      <c r="H1974" s="166" t="str">
        <f>IF(K1974&gt;0,VLOOKUP(E1974,支出入力表!F1975:$M$2000,5,FALSE),"")</f>
        <v/>
      </c>
      <c r="I1974" s="168" t="str">
        <f t="shared" si="61"/>
        <v/>
      </c>
      <c r="K1974">
        <f t="shared" si="62"/>
        <v>0</v>
      </c>
      <c r="L1974">
        <f>IF(+支出入力表!M1975="",0,+支出入力表!M1975)</f>
        <v>0</v>
      </c>
      <c r="M1974">
        <f>IF(支出入力表!S1975="",0,支出入力表!S1975)</f>
        <v>0</v>
      </c>
    </row>
    <row r="1975" spans="2:13" x14ac:dyDescent="0.55000000000000004">
      <c r="B1975" s="163" t="str">
        <f>IF(K1975&gt;0,支出入力表!A1976,"")</f>
        <v/>
      </c>
      <c r="C1975" s="164" t="str">
        <f>IF(K1975&gt;0,支出入力表!C1976,"")</f>
        <v/>
      </c>
      <c r="D1975" s="165" t="str">
        <f>IF(K1975&gt;0,支出入力表!E1976,"")</f>
        <v/>
      </c>
      <c r="E1975" s="165" t="str">
        <f>IF(K1975&gt;0,支出入力表!F1976,"")</f>
        <v/>
      </c>
      <c r="F1975" s="164" t="str">
        <f>IF(K1975&gt;0,VLOOKUP(E1975,支出入力表!F1976:$M$2000,3,FALSE),"")</f>
        <v/>
      </c>
      <c r="G1975" s="164" t="str">
        <f>IF(K1975&gt;0,VLOOKUP(E1975,支出入力表!F1976:$M$2000,4,FALSE),"")</f>
        <v/>
      </c>
      <c r="H1975" s="166" t="str">
        <f>IF(K1975&gt;0,VLOOKUP(E1975,支出入力表!F1976:$M$2000,5,FALSE),"")</f>
        <v/>
      </c>
      <c r="I1975" s="168" t="str">
        <f t="shared" si="61"/>
        <v/>
      </c>
      <c r="K1975">
        <f t="shared" si="62"/>
        <v>0</v>
      </c>
      <c r="L1975">
        <f>IF(+支出入力表!M1976="",0,+支出入力表!M1976)</f>
        <v>0</v>
      </c>
      <c r="M1975">
        <f>IF(支出入力表!S1976="",0,支出入力表!S1976)</f>
        <v>0</v>
      </c>
    </row>
    <row r="1976" spans="2:13" x14ac:dyDescent="0.55000000000000004">
      <c r="B1976" s="163" t="str">
        <f>IF(K1976&gt;0,支出入力表!A1977,"")</f>
        <v/>
      </c>
      <c r="C1976" s="164" t="str">
        <f>IF(K1976&gt;0,支出入力表!C1977,"")</f>
        <v/>
      </c>
      <c r="D1976" s="165" t="str">
        <f>IF(K1976&gt;0,支出入力表!E1977,"")</f>
        <v/>
      </c>
      <c r="E1976" s="165" t="str">
        <f>IF(K1976&gt;0,支出入力表!F1977,"")</f>
        <v/>
      </c>
      <c r="F1976" s="164" t="str">
        <f>IF(K1976&gt;0,VLOOKUP(E1976,支出入力表!F1977:$M$2000,3,FALSE),"")</f>
        <v/>
      </c>
      <c r="G1976" s="164" t="str">
        <f>IF(K1976&gt;0,VLOOKUP(E1976,支出入力表!F1977:$M$2000,4,FALSE),"")</f>
        <v/>
      </c>
      <c r="H1976" s="166" t="str">
        <f>IF(K1976&gt;0,VLOOKUP(E1976,支出入力表!F1977:$M$2000,5,FALSE),"")</f>
        <v/>
      </c>
      <c r="I1976" s="168" t="str">
        <f t="shared" si="61"/>
        <v/>
      </c>
      <c r="K1976">
        <f t="shared" si="62"/>
        <v>0</v>
      </c>
      <c r="L1976">
        <f>IF(+支出入力表!M1977="",0,+支出入力表!M1977)</f>
        <v>0</v>
      </c>
      <c r="M1976">
        <f>IF(支出入力表!S1977="",0,支出入力表!S1977)</f>
        <v>0</v>
      </c>
    </row>
    <row r="1977" spans="2:13" x14ac:dyDescent="0.55000000000000004">
      <c r="B1977" s="163" t="str">
        <f>IF(K1977&gt;0,支出入力表!A1978,"")</f>
        <v/>
      </c>
      <c r="C1977" s="164" t="str">
        <f>IF(K1977&gt;0,支出入力表!C1978,"")</f>
        <v/>
      </c>
      <c r="D1977" s="165" t="str">
        <f>IF(K1977&gt;0,支出入力表!E1978,"")</f>
        <v/>
      </c>
      <c r="E1977" s="165" t="str">
        <f>IF(K1977&gt;0,支出入力表!F1978,"")</f>
        <v/>
      </c>
      <c r="F1977" s="164" t="str">
        <f>IF(K1977&gt;0,VLOOKUP(E1977,支出入力表!F1978:$M$2000,3,FALSE),"")</f>
        <v/>
      </c>
      <c r="G1977" s="164" t="str">
        <f>IF(K1977&gt;0,VLOOKUP(E1977,支出入力表!F1978:$M$2000,4,FALSE),"")</f>
        <v/>
      </c>
      <c r="H1977" s="166" t="str">
        <f>IF(K1977&gt;0,VLOOKUP(E1977,支出入力表!F1978:$M$2000,5,FALSE),"")</f>
        <v/>
      </c>
      <c r="I1977" s="168" t="str">
        <f t="shared" si="61"/>
        <v/>
      </c>
      <c r="K1977">
        <f t="shared" si="62"/>
        <v>0</v>
      </c>
      <c r="L1977">
        <f>IF(+支出入力表!M1978="",0,+支出入力表!M1978)</f>
        <v>0</v>
      </c>
      <c r="M1977">
        <f>IF(支出入力表!S1978="",0,支出入力表!S1978)</f>
        <v>0</v>
      </c>
    </row>
    <row r="1978" spans="2:13" x14ac:dyDescent="0.55000000000000004">
      <c r="B1978" s="163" t="str">
        <f>IF(K1978&gt;0,支出入力表!A1979,"")</f>
        <v/>
      </c>
      <c r="C1978" s="164" t="str">
        <f>IF(K1978&gt;0,支出入力表!C1979,"")</f>
        <v/>
      </c>
      <c r="D1978" s="165" t="str">
        <f>IF(K1978&gt;0,支出入力表!E1979,"")</f>
        <v/>
      </c>
      <c r="E1978" s="165" t="str">
        <f>IF(K1978&gt;0,支出入力表!F1979,"")</f>
        <v/>
      </c>
      <c r="F1978" s="164" t="str">
        <f>IF(K1978&gt;0,VLOOKUP(E1978,支出入力表!F1979:$M$2000,3,FALSE),"")</f>
        <v/>
      </c>
      <c r="G1978" s="164" t="str">
        <f>IF(K1978&gt;0,VLOOKUP(E1978,支出入力表!F1979:$M$2000,4,FALSE),"")</f>
        <v/>
      </c>
      <c r="H1978" s="166" t="str">
        <f>IF(K1978&gt;0,VLOOKUP(E1978,支出入力表!F1979:$M$2000,5,FALSE),"")</f>
        <v/>
      </c>
      <c r="I1978" s="168" t="str">
        <f t="shared" si="61"/>
        <v/>
      </c>
      <c r="K1978">
        <f t="shared" si="62"/>
        <v>0</v>
      </c>
      <c r="L1978">
        <f>IF(+支出入力表!M1979="",0,+支出入力表!M1979)</f>
        <v>0</v>
      </c>
      <c r="M1978">
        <f>IF(支出入力表!S1979="",0,支出入力表!S1979)</f>
        <v>0</v>
      </c>
    </row>
    <row r="1979" spans="2:13" x14ac:dyDescent="0.55000000000000004">
      <c r="B1979" s="163" t="str">
        <f>IF(K1979&gt;0,支出入力表!A1980,"")</f>
        <v/>
      </c>
      <c r="C1979" s="164" t="str">
        <f>IF(K1979&gt;0,支出入力表!C1980,"")</f>
        <v/>
      </c>
      <c r="D1979" s="165" t="str">
        <f>IF(K1979&gt;0,支出入力表!E1980,"")</f>
        <v/>
      </c>
      <c r="E1979" s="165" t="str">
        <f>IF(K1979&gt;0,支出入力表!F1980,"")</f>
        <v/>
      </c>
      <c r="F1979" s="164" t="str">
        <f>IF(K1979&gt;0,VLOOKUP(E1979,支出入力表!F1980:$M$2000,3,FALSE),"")</f>
        <v/>
      </c>
      <c r="G1979" s="164" t="str">
        <f>IF(K1979&gt;0,VLOOKUP(E1979,支出入力表!F1980:$M$2000,4,FALSE),"")</f>
        <v/>
      </c>
      <c r="H1979" s="166" t="str">
        <f>IF(K1979&gt;0,VLOOKUP(E1979,支出入力表!F1980:$M$2000,5,FALSE),"")</f>
        <v/>
      </c>
      <c r="I1979" s="168" t="str">
        <f t="shared" si="61"/>
        <v/>
      </c>
      <c r="K1979">
        <f t="shared" si="62"/>
        <v>0</v>
      </c>
      <c r="L1979">
        <f>IF(+支出入力表!M1980="",0,+支出入力表!M1980)</f>
        <v>0</v>
      </c>
      <c r="M1979">
        <f>IF(支出入力表!S1980="",0,支出入力表!S1980)</f>
        <v>0</v>
      </c>
    </row>
    <row r="1980" spans="2:13" x14ac:dyDescent="0.55000000000000004">
      <c r="B1980" s="163" t="str">
        <f>IF(K1980&gt;0,支出入力表!A1981,"")</f>
        <v/>
      </c>
      <c r="C1980" s="164" t="str">
        <f>IF(K1980&gt;0,支出入力表!C1981,"")</f>
        <v/>
      </c>
      <c r="D1980" s="165" t="str">
        <f>IF(K1980&gt;0,支出入力表!E1981,"")</f>
        <v/>
      </c>
      <c r="E1980" s="165" t="str">
        <f>IF(K1980&gt;0,支出入力表!F1981,"")</f>
        <v/>
      </c>
      <c r="F1980" s="164" t="str">
        <f>IF(K1980&gt;0,VLOOKUP(E1980,支出入力表!F1981:$M$2000,3,FALSE),"")</f>
        <v/>
      </c>
      <c r="G1980" s="164" t="str">
        <f>IF(K1980&gt;0,VLOOKUP(E1980,支出入力表!F1981:$M$2000,4,FALSE),"")</f>
        <v/>
      </c>
      <c r="H1980" s="166" t="str">
        <f>IF(K1980&gt;0,VLOOKUP(E1980,支出入力表!F1981:$M$2000,5,FALSE),"")</f>
        <v/>
      </c>
      <c r="I1980" s="168" t="str">
        <f t="shared" si="61"/>
        <v/>
      </c>
      <c r="K1980">
        <f t="shared" si="62"/>
        <v>0</v>
      </c>
      <c r="L1980">
        <f>IF(+支出入力表!M1981="",0,+支出入力表!M1981)</f>
        <v>0</v>
      </c>
      <c r="M1980">
        <f>IF(支出入力表!S1981="",0,支出入力表!S1981)</f>
        <v>0</v>
      </c>
    </row>
    <row r="1981" spans="2:13" x14ac:dyDescent="0.55000000000000004">
      <c r="B1981" s="163" t="str">
        <f>IF(K1981&gt;0,支出入力表!A1982,"")</f>
        <v/>
      </c>
      <c r="C1981" s="164" t="str">
        <f>IF(K1981&gt;0,支出入力表!C1982,"")</f>
        <v/>
      </c>
      <c r="D1981" s="165" t="str">
        <f>IF(K1981&gt;0,支出入力表!E1982,"")</f>
        <v/>
      </c>
      <c r="E1981" s="165" t="str">
        <f>IF(K1981&gt;0,支出入力表!F1982,"")</f>
        <v/>
      </c>
      <c r="F1981" s="164" t="str">
        <f>IF(K1981&gt;0,VLOOKUP(E1981,支出入力表!F1982:$M$2000,3,FALSE),"")</f>
        <v/>
      </c>
      <c r="G1981" s="164" t="str">
        <f>IF(K1981&gt;0,VLOOKUP(E1981,支出入力表!F1982:$M$2000,4,FALSE),"")</f>
        <v/>
      </c>
      <c r="H1981" s="166" t="str">
        <f>IF(K1981&gt;0,VLOOKUP(E1981,支出入力表!F1982:$M$2000,5,FALSE),"")</f>
        <v/>
      </c>
      <c r="I1981" s="168" t="str">
        <f t="shared" si="61"/>
        <v/>
      </c>
      <c r="K1981">
        <f t="shared" si="62"/>
        <v>0</v>
      </c>
      <c r="L1981">
        <f>IF(+支出入力表!M1982="",0,+支出入力表!M1982)</f>
        <v>0</v>
      </c>
      <c r="M1981">
        <f>IF(支出入力表!S1982="",0,支出入力表!S1982)</f>
        <v>0</v>
      </c>
    </row>
    <row r="1982" spans="2:13" x14ac:dyDescent="0.55000000000000004">
      <c r="B1982" s="163" t="str">
        <f>IF(K1982&gt;0,支出入力表!A1983,"")</f>
        <v/>
      </c>
      <c r="C1982" s="164" t="str">
        <f>IF(K1982&gt;0,支出入力表!C1983,"")</f>
        <v/>
      </c>
      <c r="D1982" s="165" t="str">
        <f>IF(K1982&gt;0,支出入力表!E1983,"")</f>
        <v/>
      </c>
      <c r="E1982" s="165" t="str">
        <f>IF(K1982&gt;0,支出入力表!F1983,"")</f>
        <v/>
      </c>
      <c r="F1982" s="164" t="str">
        <f>IF(K1982&gt;0,VLOOKUP(E1982,支出入力表!F1983:$M$2000,3,FALSE),"")</f>
        <v/>
      </c>
      <c r="G1982" s="164" t="str">
        <f>IF(K1982&gt;0,VLOOKUP(E1982,支出入力表!F1983:$M$2000,4,FALSE),"")</f>
        <v/>
      </c>
      <c r="H1982" s="166" t="str">
        <f>IF(K1982&gt;0,VLOOKUP(E1982,支出入力表!F1983:$M$2000,5,FALSE),"")</f>
        <v/>
      </c>
      <c r="I1982" s="168" t="str">
        <f t="shared" si="61"/>
        <v/>
      </c>
      <c r="K1982">
        <f t="shared" si="62"/>
        <v>0</v>
      </c>
      <c r="L1982">
        <f>IF(+支出入力表!M1983="",0,+支出入力表!M1983)</f>
        <v>0</v>
      </c>
      <c r="M1982">
        <f>IF(支出入力表!S1983="",0,支出入力表!S1983)</f>
        <v>0</v>
      </c>
    </row>
    <row r="1983" spans="2:13" x14ac:dyDescent="0.55000000000000004">
      <c r="B1983" s="163" t="str">
        <f>IF(K1983&gt;0,支出入力表!A1984,"")</f>
        <v/>
      </c>
      <c r="C1983" s="164" t="str">
        <f>IF(K1983&gt;0,支出入力表!C1984,"")</f>
        <v/>
      </c>
      <c r="D1983" s="165" t="str">
        <f>IF(K1983&gt;0,支出入力表!E1984,"")</f>
        <v/>
      </c>
      <c r="E1983" s="165" t="str">
        <f>IF(K1983&gt;0,支出入力表!F1984,"")</f>
        <v/>
      </c>
      <c r="F1983" s="164" t="str">
        <f>IF(K1983&gt;0,VLOOKUP(E1983,支出入力表!F1984:$M$2000,3,FALSE),"")</f>
        <v/>
      </c>
      <c r="G1983" s="164" t="str">
        <f>IF(K1983&gt;0,VLOOKUP(E1983,支出入力表!F1984:$M$2000,4,FALSE),"")</f>
        <v/>
      </c>
      <c r="H1983" s="166" t="str">
        <f>IF(K1983&gt;0,VLOOKUP(E1983,支出入力表!F1984:$M$2000,5,FALSE),"")</f>
        <v/>
      </c>
      <c r="I1983" s="168" t="str">
        <f t="shared" si="61"/>
        <v/>
      </c>
      <c r="K1983">
        <f t="shared" si="62"/>
        <v>0</v>
      </c>
      <c r="L1983">
        <f>IF(+支出入力表!M1984="",0,+支出入力表!M1984)</f>
        <v>0</v>
      </c>
      <c r="M1983">
        <f>IF(支出入力表!S1984="",0,支出入力表!S1984)</f>
        <v>0</v>
      </c>
    </row>
    <row r="1984" spans="2:13" x14ac:dyDescent="0.55000000000000004">
      <c r="B1984" s="163" t="str">
        <f>IF(K1984&gt;0,支出入力表!A1985,"")</f>
        <v/>
      </c>
      <c r="C1984" s="164" t="str">
        <f>IF(K1984&gt;0,支出入力表!C1985,"")</f>
        <v/>
      </c>
      <c r="D1984" s="165" t="str">
        <f>IF(K1984&gt;0,支出入力表!E1985,"")</f>
        <v/>
      </c>
      <c r="E1984" s="165" t="str">
        <f>IF(K1984&gt;0,支出入力表!F1985,"")</f>
        <v/>
      </c>
      <c r="F1984" s="164" t="str">
        <f>IF(K1984&gt;0,VLOOKUP(E1984,支出入力表!F1985:$M$2000,3,FALSE),"")</f>
        <v/>
      </c>
      <c r="G1984" s="164" t="str">
        <f>IF(K1984&gt;0,VLOOKUP(E1984,支出入力表!F1985:$M$2000,4,FALSE),"")</f>
        <v/>
      </c>
      <c r="H1984" s="166" t="str">
        <f>IF(K1984&gt;0,VLOOKUP(E1984,支出入力表!F1985:$M$2000,5,FALSE),"")</f>
        <v/>
      </c>
      <c r="I1984" s="168" t="str">
        <f t="shared" si="61"/>
        <v/>
      </c>
      <c r="K1984">
        <f t="shared" si="62"/>
        <v>0</v>
      </c>
      <c r="L1984">
        <f>IF(+支出入力表!M1985="",0,+支出入力表!M1985)</f>
        <v>0</v>
      </c>
      <c r="M1984">
        <f>IF(支出入力表!S1985="",0,支出入力表!S1985)</f>
        <v>0</v>
      </c>
    </row>
    <row r="1985" spans="2:13" x14ac:dyDescent="0.55000000000000004">
      <c r="B1985" s="163" t="str">
        <f>IF(K1985&gt;0,支出入力表!A1986,"")</f>
        <v/>
      </c>
      <c r="C1985" s="164" t="str">
        <f>IF(K1985&gt;0,支出入力表!C1986,"")</f>
        <v/>
      </c>
      <c r="D1985" s="165" t="str">
        <f>IF(K1985&gt;0,支出入力表!E1986,"")</f>
        <v/>
      </c>
      <c r="E1985" s="165" t="str">
        <f>IF(K1985&gt;0,支出入力表!F1986,"")</f>
        <v/>
      </c>
      <c r="F1985" s="164" t="str">
        <f>IF(K1985&gt;0,VLOOKUP(E1985,支出入力表!F1986:$M$2000,3,FALSE),"")</f>
        <v/>
      </c>
      <c r="G1985" s="164" t="str">
        <f>IF(K1985&gt;0,VLOOKUP(E1985,支出入力表!F1986:$M$2000,4,FALSE),"")</f>
        <v/>
      </c>
      <c r="H1985" s="166" t="str">
        <f>IF(K1985&gt;0,VLOOKUP(E1985,支出入力表!F1986:$M$2000,5,FALSE),"")</f>
        <v/>
      </c>
      <c r="I1985" s="168" t="str">
        <f t="shared" si="61"/>
        <v/>
      </c>
      <c r="K1985">
        <f t="shared" si="62"/>
        <v>0</v>
      </c>
      <c r="L1985">
        <f>IF(+支出入力表!M1986="",0,+支出入力表!M1986)</f>
        <v>0</v>
      </c>
      <c r="M1985">
        <f>IF(支出入力表!S1986="",0,支出入力表!S1986)</f>
        <v>0</v>
      </c>
    </row>
    <row r="1986" spans="2:13" x14ac:dyDescent="0.55000000000000004">
      <c r="B1986" s="163" t="str">
        <f>IF(K1986&gt;0,支出入力表!A1987,"")</f>
        <v/>
      </c>
      <c r="C1986" s="164" t="str">
        <f>IF(K1986&gt;0,支出入力表!C1987,"")</f>
        <v/>
      </c>
      <c r="D1986" s="165" t="str">
        <f>IF(K1986&gt;0,支出入力表!E1987,"")</f>
        <v/>
      </c>
      <c r="E1986" s="165" t="str">
        <f>IF(K1986&gt;0,支出入力表!F1987,"")</f>
        <v/>
      </c>
      <c r="F1986" s="164" t="str">
        <f>IF(K1986&gt;0,VLOOKUP(E1986,支出入力表!F1987:$M$2000,3,FALSE),"")</f>
        <v/>
      </c>
      <c r="G1986" s="164" t="str">
        <f>IF(K1986&gt;0,VLOOKUP(E1986,支出入力表!F1987:$M$2000,4,FALSE),"")</f>
        <v/>
      </c>
      <c r="H1986" s="166" t="str">
        <f>IF(K1986&gt;0,VLOOKUP(E1986,支出入力表!F1987:$M$2000,5,FALSE),"")</f>
        <v/>
      </c>
      <c r="I1986" s="168" t="str">
        <f t="shared" si="61"/>
        <v/>
      </c>
      <c r="K1986">
        <f t="shared" si="62"/>
        <v>0</v>
      </c>
      <c r="L1986">
        <f>IF(+支出入力表!M1987="",0,+支出入力表!M1987)</f>
        <v>0</v>
      </c>
      <c r="M1986">
        <f>IF(支出入力表!S1987="",0,支出入力表!S1987)</f>
        <v>0</v>
      </c>
    </row>
    <row r="1987" spans="2:13" x14ac:dyDescent="0.55000000000000004">
      <c r="B1987" s="163" t="str">
        <f>IF(K1987&gt;0,支出入力表!A1988,"")</f>
        <v/>
      </c>
      <c r="C1987" s="164" t="str">
        <f>IF(K1987&gt;0,支出入力表!C1988,"")</f>
        <v/>
      </c>
      <c r="D1987" s="165" t="str">
        <f>IF(K1987&gt;0,支出入力表!E1988,"")</f>
        <v/>
      </c>
      <c r="E1987" s="165" t="str">
        <f>IF(K1987&gt;0,支出入力表!F1988,"")</f>
        <v/>
      </c>
      <c r="F1987" s="164" t="str">
        <f>IF(K1987&gt;0,VLOOKUP(E1987,支出入力表!F1988:$M$2000,3,FALSE),"")</f>
        <v/>
      </c>
      <c r="G1987" s="164" t="str">
        <f>IF(K1987&gt;0,VLOOKUP(E1987,支出入力表!F1988:$M$2000,4,FALSE),"")</f>
        <v/>
      </c>
      <c r="H1987" s="166" t="str">
        <f>IF(K1987&gt;0,VLOOKUP(E1987,支出入力表!F1988:$M$2000,5,FALSE),"")</f>
        <v/>
      </c>
      <c r="I1987" s="168" t="str">
        <f t="shared" si="61"/>
        <v/>
      </c>
      <c r="K1987">
        <f t="shared" si="62"/>
        <v>0</v>
      </c>
      <c r="L1987">
        <f>IF(+支出入力表!M1988="",0,+支出入力表!M1988)</f>
        <v>0</v>
      </c>
      <c r="M1987">
        <f>IF(支出入力表!S1988="",0,支出入力表!S1988)</f>
        <v>0</v>
      </c>
    </row>
    <row r="1988" spans="2:13" x14ac:dyDescent="0.55000000000000004">
      <c r="B1988" s="163" t="str">
        <f>IF(K1988&gt;0,支出入力表!A1989,"")</f>
        <v/>
      </c>
      <c r="C1988" s="164" t="str">
        <f>IF(K1988&gt;0,支出入力表!C1989,"")</f>
        <v/>
      </c>
      <c r="D1988" s="165" t="str">
        <f>IF(K1988&gt;0,支出入力表!E1989,"")</f>
        <v/>
      </c>
      <c r="E1988" s="165" t="str">
        <f>IF(K1988&gt;0,支出入力表!F1989,"")</f>
        <v/>
      </c>
      <c r="F1988" s="164" t="str">
        <f>IF(K1988&gt;0,VLOOKUP(E1988,支出入力表!F1989:$M$2000,3,FALSE),"")</f>
        <v/>
      </c>
      <c r="G1988" s="164" t="str">
        <f>IF(K1988&gt;0,VLOOKUP(E1988,支出入力表!F1989:$M$2000,4,FALSE),"")</f>
        <v/>
      </c>
      <c r="H1988" s="166" t="str">
        <f>IF(K1988&gt;0,VLOOKUP(E1988,支出入力表!F1989:$M$2000,5,FALSE),"")</f>
        <v/>
      </c>
      <c r="I1988" s="168" t="str">
        <f t="shared" si="61"/>
        <v/>
      </c>
      <c r="K1988">
        <f t="shared" si="62"/>
        <v>0</v>
      </c>
      <c r="L1988">
        <f>IF(+支出入力表!M1989="",0,+支出入力表!M1989)</f>
        <v>0</v>
      </c>
      <c r="M1988">
        <f>IF(支出入力表!S1989="",0,支出入力表!S1989)</f>
        <v>0</v>
      </c>
    </row>
    <row r="1989" spans="2:13" x14ac:dyDescent="0.55000000000000004">
      <c r="B1989" s="163" t="str">
        <f>IF(K1989&gt;0,支出入力表!A1990,"")</f>
        <v/>
      </c>
      <c r="C1989" s="164" t="str">
        <f>IF(K1989&gt;0,支出入力表!C1990,"")</f>
        <v/>
      </c>
      <c r="D1989" s="165" t="str">
        <f>IF(K1989&gt;0,支出入力表!E1990,"")</f>
        <v/>
      </c>
      <c r="E1989" s="165" t="str">
        <f>IF(K1989&gt;0,支出入力表!F1990,"")</f>
        <v/>
      </c>
      <c r="F1989" s="164" t="str">
        <f>IF(K1989&gt;0,VLOOKUP(E1989,支出入力表!F1990:$M$2000,3,FALSE),"")</f>
        <v/>
      </c>
      <c r="G1989" s="164" t="str">
        <f>IF(K1989&gt;0,VLOOKUP(E1989,支出入力表!F1990:$M$2000,4,FALSE),"")</f>
        <v/>
      </c>
      <c r="H1989" s="166" t="str">
        <f>IF(K1989&gt;0,VLOOKUP(E1989,支出入力表!F1990:$M$2000,5,FALSE),"")</f>
        <v/>
      </c>
      <c r="I1989" s="168" t="str">
        <f t="shared" si="61"/>
        <v/>
      </c>
      <c r="K1989">
        <f t="shared" si="62"/>
        <v>0</v>
      </c>
      <c r="L1989">
        <f>IF(+支出入力表!M1990="",0,+支出入力表!M1990)</f>
        <v>0</v>
      </c>
      <c r="M1989">
        <f>IF(支出入力表!S1990="",0,支出入力表!S1990)</f>
        <v>0</v>
      </c>
    </row>
    <row r="1990" spans="2:13" x14ac:dyDescent="0.55000000000000004">
      <c r="B1990" s="163" t="str">
        <f>IF(K1990&gt;0,支出入力表!A1991,"")</f>
        <v/>
      </c>
      <c r="C1990" s="164" t="str">
        <f>IF(K1990&gt;0,支出入力表!C1991,"")</f>
        <v/>
      </c>
      <c r="D1990" s="165" t="str">
        <f>IF(K1990&gt;0,支出入力表!E1991,"")</f>
        <v/>
      </c>
      <c r="E1990" s="165" t="str">
        <f>IF(K1990&gt;0,支出入力表!F1991,"")</f>
        <v/>
      </c>
      <c r="F1990" s="164" t="str">
        <f>IF(K1990&gt;0,VLOOKUP(E1990,支出入力表!F1991:$M$2000,3,FALSE),"")</f>
        <v/>
      </c>
      <c r="G1990" s="164" t="str">
        <f>IF(K1990&gt;0,VLOOKUP(E1990,支出入力表!F1991:$M$2000,4,FALSE),"")</f>
        <v/>
      </c>
      <c r="H1990" s="166" t="str">
        <f>IF(K1990&gt;0,VLOOKUP(E1990,支出入力表!F1991:$M$2000,5,FALSE),"")</f>
        <v/>
      </c>
      <c r="I1990" s="168" t="str">
        <f t="shared" ref="I1990:I1999" si="63">IF(K1990&gt;0,K1990,"")</f>
        <v/>
      </c>
      <c r="K1990">
        <f t="shared" ref="K1990:K1999" si="64">+L1990+M1990</f>
        <v>0</v>
      </c>
      <c r="L1990">
        <f>IF(+支出入力表!M1991="",0,+支出入力表!M1991)</f>
        <v>0</v>
      </c>
      <c r="M1990">
        <f>IF(支出入力表!S1991="",0,支出入力表!S1991)</f>
        <v>0</v>
      </c>
    </row>
    <row r="1991" spans="2:13" x14ac:dyDescent="0.55000000000000004">
      <c r="B1991" s="163" t="str">
        <f>IF(K1991&gt;0,支出入力表!A1992,"")</f>
        <v/>
      </c>
      <c r="C1991" s="164" t="str">
        <f>IF(K1991&gt;0,支出入力表!C1992,"")</f>
        <v/>
      </c>
      <c r="D1991" s="165" t="str">
        <f>IF(K1991&gt;0,支出入力表!E1992,"")</f>
        <v/>
      </c>
      <c r="E1991" s="165" t="str">
        <f>IF(K1991&gt;0,支出入力表!F1992,"")</f>
        <v/>
      </c>
      <c r="F1991" s="164" t="str">
        <f>IF(K1991&gt;0,VLOOKUP(E1991,支出入力表!F1992:$M$2000,3,FALSE),"")</f>
        <v/>
      </c>
      <c r="G1991" s="164" t="str">
        <f>IF(K1991&gt;0,VLOOKUP(E1991,支出入力表!F1992:$M$2000,4,FALSE),"")</f>
        <v/>
      </c>
      <c r="H1991" s="166" t="str">
        <f>IF(K1991&gt;0,VLOOKUP(E1991,支出入力表!F1992:$M$2000,5,FALSE),"")</f>
        <v/>
      </c>
      <c r="I1991" s="168" t="str">
        <f t="shared" si="63"/>
        <v/>
      </c>
      <c r="K1991">
        <f t="shared" si="64"/>
        <v>0</v>
      </c>
      <c r="L1991">
        <f>IF(+支出入力表!M1992="",0,+支出入力表!M1992)</f>
        <v>0</v>
      </c>
      <c r="M1991">
        <f>IF(支出入力表!S1992="",0,支出入力表!S1992)</f>
        <v>0</v>
      </c>
    </row>
    <row r="1992" spans="2:13" x14ac:dyDescent="0.55000000000000004">
      <c r="B1992" s="163" t="str">
        <f>IF(K1992&gt;0,支出入力表!A1993,"")</f>
        <v/>
      </c>
      <c r="C1992" s="164" t="str">
        <f>IF(K1992&gt;0,支出入力表!C1993,"")</f>
        <v/>
      </c>
      <c r="D1992" s="165" t="str">
        <f>IF(K1992&gt;0,支出入力表!E1993,"")</f>
        <v/>
      </c>
      <c r="E1992" s="165" t="str">
        <f>IF(K1992&gt;0,支出入力表!F1993,"")</f>
        <v/>
      </c>
      <c r="F1992" s="164" t="str">
        <f>IF(K1992&gt;0,VLOOKUP(E1992,支出入力表!F1993:$M$2000,3,FALSE),"")</f>
        <v/>
      </c>
      <c r="G1992" s="164" t="str">
        <f>IF(K1992&gt;0,VLOOKUP(E1992,支出入力表!F1993:$M$2000,4,FALSE),"")</f>
        <v/>
      </c>
      <c r="H1992" s="166" t="str">
        <f>IF(K1992&gt;0,VLOOKUP(E1992,支出入力表!F1993:$M$2000,5,FALSE),"")</f>
        <v/>
      </c>
      <c r="I1992" s="168" t="str">
        <f t="shared" si="63"/>
        <v/>
      </c>
      <c r="K1992">
        <f t="shared" si="64"/>
        <v>0</v>
      </c>
      <c r="L1992">
        <f>IF(+支出入力表!M1993="",0,+支出入力表!M1993)</f>
        <v>0</v>
      </c>
      <c r="M1992">
        <f>IF(支出入力表!S1993="",0,支出入力表!S1993)</f>
        <v>0</v>
      </c>
    </row>
    <row r="1993" spans="2:13" x14ac:dyDescent="0.55000000000000004">
      <c r="B1993" s="163" t="str">
        <f>IF(K1993&gt;0,支出入力表!A1994,"")</f>
        <v/>
      </c>
      <c r="C1993" s="164" t="str">
        <f>IF(K1993&gt;0,支出入力表!C1994,"")</f>
        <v/>
      </c>
      <c r="D1993" s="165" t="str">
        <f>IF(K1993&gt;0,支出入力表!E1994,"")</f>
        <v/>
      </c>
      <c r="E1993" s="165" t="str">
        <f>IF(K1993&gt;0,支出入力表!F1994,"")</f>
        <v/>
      </c>
      <c r="F1993" s="164" t="str">
        <f>IF(K1993&gt;0,VLOOKUP(E1993,支出入力表!F1994:$M$2000,3,FALSE),"")</f>
        <v/>
      </c>
      <c r="G1993" s="164" t="str">
        <f>IF(K1993&gt;0,VLOOKUP(E1993,支出入力表!F1994:$M$2000,4,FALSE),"")</f>
        <v/>
      </c>
      <c r="H1993" s="166" t="str">
        <f>IF(K1993&gt;0,VLOOKUP(E1993,支出入力表!F1994:$M$2000,5,FALSE),"")</f>
        <v/>
      </c>
      <c r="I1993" s="168" t="str">
        <f t="shared" si="63"/>
        <v/>
      </c>
      <c r="K1993">
        <f t="shared" si="64"/>
        <v>0</v>
      </c>
      <c r="L1993">
        <f>IF(+支出入力表!M1994="",0,+支出入力表!M1994)</f>
        <v>0</v>
      </c>
      <c r="M1993">
        <f>IF(支出入力表!S1994="",0,支出入力表!S1994)</f>
        <v>0</v>
      </c>
    </row>
    <row r="1994" spans="2:13" x14ac:dyDescent="0.55000000000000004">
      <c r="B1994" s="163" t="str">
        <f>IF(K1994&gt;0,支出入力表!A1995,"")</f>
        <v/>
      </c>
      <c r="C1994" s="164" t="str">
        <f>IF(K1994&gt;0,支出入力表!C1995,"")</f>
        <v/>
      </c>
      <c r="D1994" s="165" t="str">
        <f>IF(K1994&gt;0,支出入力表!E1995,"")</f>
        <v/>
      </c>
      <c r="E1994" s="165" t="str">
        <f>IF(K1994&gt;0,支出入力表!F1995,"")</f>
        <v/>
      </c>
      <c r="F1994" s="164" t="str">
        <f>IF(K1994&gt;0,VLOOKUP(E1994,支出入力表!F1995:$M$2000,3,FALSE),"")</f>
        <v/>
      </c>
      <c r="G1994" s="164" t="str">
        <f>IF(K1994&gt;0,VLOOKUP(E1994,支出入力表!F1995:$M$2000,4,FALSE),"")</f>
        <v/>
      </c>
      <c r="H1994" s="166" t="str">
        <f>IF(K1994&gt;0,VLOOKUP(E1994,支出入力表!F1995:$M$2000,5,FALSE),"")</f>
        <v/>
      </c>
      <c r="I1994" s="168" t="str">
        <f t="shared" si="63"/>
        <v/>
      </c>
      <c r="K1994">
        <f t="shared" si="64"/>
        <v>0</v>
      </c>
      <c r="L1994">
        <f>IF(+支出入力表!M1995="",0,+支出入力表!M1995)</f>
        <v>0</v>
      </c>
      <c r="M1994">
        <f>IF(支出入力表!S1995="",0,支出入力表!S1995)</f>
        <v>0</v>
      </c>
    </row>
    <row r="1995" spans="2:13" x14ac:dyDescent="0.55000000000000004">
      <c r="B1995" s="163" t="str">
        <f>IF(K1995&gt;0,支出入力表!A1996,"")</f>
        <v/>
      </c>
      <c r="C1995" s="164" t="str">
        <f>IF(K1995&gt;0,支出入力表!C1996,"")</f>
        <v/>
      </c>
      <c r="D1995" s="165" t="str">
        <f>IF(K1995&gt;0,支出入力表!E1996,"")</f>
        <v/>
      </c>
      <c r="E1995" s="165" t="str">
        <f>IF(K1995&gt;0,支出入力表!F1996,"")</f>
        <v/>
      </c>
      <c r="F1995" s="164" t="str">
        <f>IF(K1995&gt;0,VLOOKUP(E1995,支出入力表!F1996:$M$2000,3,FALSE),"")</f>
        <v/>
      </c>
      <c r="G1995" s="164" t="str">
        <f>IF(K1995&gt;0,VLOOKUP(E1995,支出入力表!F1996:$M$2000,4,FALSE),"")</f>
        <v/>
      </c>
      <c r="H1995" s="166" t="str">
        <f>IF(K1995&gt;0,VLOOKUP(E1995,支出入力表!F1996:$M$2000,5,FALSE),"")</f>
        <v/>
      </c>
      <c r="I1995" s="168" t="str">
        <f t="shared" si="63"/>
        <v/>
      </c>
      <c r="K1995">
        <f t="shared" si="64"/>
        <v>0</v>
      </c>
      <c r="L1995">
        <f>IF(+支出入力表!M1996="",0,+支出入力表!M1996)</f>
        <v>0</v>
      </c>
      <c r="M1995">
        <f>IF(支出入力表!S1996="",0,支出入力表!S1996)</f>
        <v>0</v>
      </c>
    </row>
    <row r="1996" spans="2:13" x14ac:dyDescent="0.55000000000000004">
      <c r="B1996" s="163" t="str">
        <f>IF(K1996&gt;0,支出入力表!A1997,"")</f>
        <v/>
      </c>
      <c r="C1996" s="164" t="str">
        <f>IF(K1996&gt;0,支出入力表!C1997,"")</f>
        <v/>
      </c>
      <c r="D1996" s="165" t="str">
        <f>IF(K1996&gt;0,支出入力表!E1997,"")</f>
        <v/>
      </c>
      <c r="E1996" s="165" t="str">
        <f>IF(K1996&gt;0,支出入力表!F1997,"")</f>
        <v/>
      </c>
      <c r="F1996" s="164" t="str">
        <f>IF(K1996&gt;0,VLOOKUP(E1996,支出入力表!F1997:$M$2000,3,FALSE),"")</f>
        <v/>
      </c>
      <c r="G1996" s="164" t="str">
        <f>IF(K1996&gt;0,VLOOKUP(E1996,支出入力表!F1997:$M$2000,4,FALSE),"")</f>
        <v/>
      </c>
      <c r="H1996" s="166" t="str">
        <f>IF(K1996&gt;0,VLOOKUP(E1996,支出入力表!F1997:$M$2000,5,FALSE),"")</f>
        <v/>
      </c>
      <c r="I1996" s="168" t="str">
        <f t="shared" si="63"/>
        <v/>
      </c>
      <c r="K1996">
        <f t="shared" si="64"/>
        <v>0</v>
      </c>
      <c r="L1996">
        <f>IF(+支出入力表!M1997="",0,+支出入力表!M1997)</f>
        <v>0</v>
      </c>
      <c r="M1996">
        <f>IF(支出入力表!S1997="",0,支出入力表!S1997)</f>
        <v>0</v>
      </c>
    </row>
    <row r="1997" spans="2:13" x14ac:dyDescent="0.55000000000000004">
      <c r="B1997" s="163" t="str">
        <f>IF(K1997&gt;0,支出入力表!A1998,"")</f>
        <v/>
      </c>
      <c r="C1997" s="164" t="str">
        <f>IF(K1997&gt;0,支出入力表!C1998,"")</f>
        <v/>
      </c>
      <c r="D1997" s="165" t="str">
        <f>IF(K1997&gt;0,支出入力表!E1998,"")</f>
        <v/>
      </c>
      <c r="E1997" s="165" t="str">
        <f>IF(K1997&gt;0,支出入力表!F1998,"")</f>
        <v/>
      </c>
      <c r="F1997" s="164" t="str">
        <f>IF(K1997&gt;0,VLOOKUP(E1997,支出入力表!F1998:$M$2000,3,FALSE),"")</f>
        <v/>
      </c>
      <c r="G1997" s="164" t="str">
        <f>IF(K1997&gt;0,VLOOKUP(E1997,支出入力表!F1998:$M$2000,4,FALSE),"")</f>
        <v/>
      </c>
      <c r="H1997" s="166" t="str">
        <f>IF(K1997&gt;0,VLOOKUP(E1997,支出入力表!F1998:$M$2000,5,FALSE),"")</f>
        <v/>
      </c>
      <c r="I1997" s="168" t="str">
        <f t="shared" si="63"/>
        <v/>
      </c>
      <c r="K1997">
        <f t="shared" si="64"/>
        <v>0</v>
      </c>
      <c r="L1997">
        <f>IF(+支出入力表!M1998="",0,+支出入力表!M1998)</f>
        <v>0</v>
      </c>
      <c r="M1997">
        <f>IF(支出入力表!S1998="",0,支出入力表!S1998)</f>
        <v>0</v>
      </c>
    </row>
    <row r="1998" spans="2:13" x14ac:dyDescent="0.55000000000000004">
      <c r="B1998" s="163" t="str">
        <f>IF(K1998&gt;0,支出入力表!A1999,"")</f>
        <v/>
      </c>
      <c r="C1998" s="164" t="str">
        <f>IF(K1998&gt;0,支出入力表!C1999,"")</f>
        <v/>
      </c>
      <c r="D1998" s="165" t="str">
        <f>IF(K1998&gt;0,支出入力表!E1999,"")</f>
        <v/>
      </c>
      <c r="E1998" s="165" t="str">
        <f>IF(K1998&gt;0,支出入力表!F1999,"")</f>
        <v/>
      </c>
      <c r="F1998" s="164" t="str">
        <f>IF(K1998&gt;0,VLOOKUP(E1998,支出入力表!F1999:$M$2000,3,FALSE),"")</f>
        <v/>
      </c>
      <c r="G1998" s="164" t="str">
        <f>IF(K1998&gt;0,VLOOKUP(E1998,支出入力表!F1999:$M$2000,4,FALSE),"")</f>
        <v/>
      </c>
      <c r="H1998" s="166" t="str">
        <f>IF(K1998&gt;0,VLOOKUP(E1998,支出入力表!F1999:$M$2000,5,FALSE),"")</f>
        <v/>
      </c>
      <c r="I1998" s="168" t="str">
        <f t="shared" si="63"/>
        <v/>
      </c>
      <c r="K1998">
        <f t="shared" si="64"/>
        <v>0</v>
      </c>
      <c r="L1998">
        <f>IF(+支出入力表!M1999="",0,+支出入力表!M1999)</f>
        <v>0</v>
      </c>
      <c r="M1998">
        <f>IF(支出入力表!S1999="",0,支出入力表!S1999)</f>
        <v>0</v>
      </c>
    </row>
    <row r="1999" spans="2:13" ht="18.5" thickBot="1" x14ac:dyDescent="0.6">
      <c r="B1999" s="163" t="str">
        <f>IF(K1999&gt;0,支出入力表!A2000,"")</f>
        <v/>
      </c>
      <c r="C1999" s="164" t="str">
        <f>IF(K1999&gt;0,支出入力表!C2000,"")</f>
        <v/>
      </c>
      <c r="D1999" s="165" t="str">
        <f>IF(K1999&gt;0,支出入力表!E2000,"")</f>
        <v/>
      </c>
      <c r="E1999" s="165" t="str">
        <f>IF(K1999&gt;0,支出入力表!F2000,"")</f>
        <v/>
      </c>
      <c r="F1999" s="164" t="str">
        <f>IF(K1999&gt;0,VLOOKUP(E1999,支出入力表!F2000:$M$2000,3,FALSE),"")</f>
        <v/>
      </c>
      <c r="G1999" s="164" t="str">
        <f>IF(K1999&gt;0,VLOOKUP(E1999,支出入力表!F2000:$M$2000,4,FALSE),"")</f>
        <v/>
      </c>
      <c r="H1999" s="166" t="str">
        <f>IF(K1999&gt;0,VLOOKUP(E1999,支出入力表!F2000:$M$2000,5,FALSE),"")</f>
        <v/>
      </c>
      <c r="I1999" s="168" t="str">
        <f t="shared" si="63"/>
        <v/>
      </c>
      <c r="K1999">
        <f t="shared" si="64"/>
        <v>0</v>
      </c>
      <c r="L1999">
        <f>IF(+支出入力表!M2000="",0,+支出入力表!M2000)</f>
        <v>0</v>
      </c>
      <c r="M1999">
        <f>IF(支出入力表!S2000="",0,支出入力表!S2000)</f>
        <v>0</v>
      </c>
    </row>
    <row r="2000" spans="2:13" ht="19" thickTop="1" thickBot="1" x14ac:dyDescent="0.6">
      <c r="B2000" s="345" t="s">
        <v>59</v>
      </c>
      <c r="C2000" s="346"/>
      <c r="D2000" s="346"/>
      <c r="E2000" s="346"/>
      <c r="F2000" s="346"/>
      <c r="G2000" s="346"/>
      <c r="H2000" s="346"/>
      <c r="I2000" s="162">
        <f>SUBTOTAL(9,I5:I1999)</f>
        <v>0</v>
      </c>
      <c r="J2000"/>
    </row>
    <row r="2001" spans="4:10" x14ac:dyDescent="0.55000000000000004">
      <c r="D2001" s="30"/>
      <c r="H2001" s="30"/>
      <c r="I2001" s="30"/>
      <c r="J2001"/>
    </row>
  </sheetData>
  <sheetProtection algorithmName="SHA-512" hashValue="fxypJJxyQbB8DU1kGvINl0uQemaCd37qmYRKEox6ZntP3WlP9bG0CV08I7xq2lctL/+P7jrgKpcAveiCXpma2A==" saltValue="LMFqb33LHZNWUM8c3FGYtA==" spinCount="100000" sheet="1" scenarios="1" selectLockedCells="1" autoFilter="0"/>
  <autoFilter ref="B4:I2000" xr:uid="{00000000-0009-0000-0000-000007000000}"/>
  <mergeCells count="7">
    <mergeCell ref="A1:C1"/>
    <mergeCell ref="B2000:H2000"/>
    <mergeCell ref="H2:I2"/>
    <mergeCell ref="H3:I3"/>
    <mergeCell ref="B2:B3"/>
    <mergeCell ref="C2:C3"/>
    <mergeCell ref="D2:F3"/>
  </mergeCells>
  <phoneticPr fontId="4"/>
  <conditionalFormatting sqref="B5:B1999">
    <cfRule type="cellIs" dxfId="20" priority="1" operator="equal">
      <formula>""</formula>
    </cfRule>
  </conditionalFormatting>
  <dataValidations count="1">
    <dataValidation allowBlank="1" showErrorMessage="1" sqref="B2000 B4:H1999 I4:I2000" xr:uid="{00000000-0002-0000-0700-000000000000}"/>
  </dataValidations>
  <hyperlinks>
    <hyperlink ref="B2" location="メニュー画面!A1" display="メニュー画面へ" xr:uid="{00000000-0004-0000-0700-000000000000}"/>
    <hyperlink ref="B2:B3" location="メニュー画面!B8" display="メニュー画面へ" xr:uid="{00000000-0004-0000-0700-000001000000}"/>
    <hyperlink ref="C2:C3" location="支出入力表!A5" display="支出入力表へ" xr:uid="{00000000-0004-0000-0700-000002000000}"/>
  </hyperlinks>
  <pageMargins left="0.70866141732283472" right="0.70866141732283472" top="0.74803149606299213" bottom="0.74803149606299213" header="0.31496062992125984" footer="0.31496062992125984"/>
  <pageSetup paperSize="9" scale="55" orientation="landscape" r:id="rId1"/>
  <headerFooter>
    <oddFooter>&amp;C&amp;P／&amp;N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" operator="between" id="{B98514CE-934C-4400-A49B-E1B51A04FAB9}">
            <xm:f>プルダウン用リスト!$G$7</xm:f>
            <xm:f>プルダウン用リスト!$H$7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between" id="{BF5B8293-3983-437A-816F-408BAAB533D0}">
            <xm:f>プルダウン用リスト!$H$8</xm:f>
            <xm:f>プルダウン用リスト!$G$8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notBetween" id="{65811D60-DAF2-4F2B-9D28-F093C7AB2075}">
            <xm:f>プルダウン用リスト!$G$7</xm:f>
            <xm:f>プルダウン用リスト!$G$8</xm:f>
            <x14:dxf>
              <fill>
                <patternFill>
                  <bgColor rgb="FFFF0000"/>
                </patternFill>
              </fill>
            </x14:dxf>
          </x14:cfRule>
          <xm:sqref>B5:B1999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Y48"/>
  <sheetViews>
    <sheetView showGridLines="0" zoomScale="80" zoomScaleNormal="80" workbookViewId="0">
      <selection activeCell="B1" sqref="B1:D1"/>
    </sheetView>
  </sheetViews>
  <sheetFormatPr defaultRowHeight="18" x14ac:dyDescent="0.55000000000000004"/>
  <cols>
    <col min="1" max="1" width="2.08203125" style="12" customWidth="1"/>
    <col min="2" max="2" width="2.58203125" style="12" customWidth="1"/>
    <col min="3" max="3" width="9.58203125" style="12" customWidth="1"/>
    <col min="4" max="4" width="4" style="12" customWidth="1"/>
    <col min="5" max="5" width="8.58203125" style="12" customWidth="1"/>
    <col min="6" max="6" width="3.58203125" style="12" customWidth="1"/>
    <col min="7" max="7" width="3.08203125" style="12" customWidth="1"/>
    <col min="8" max="8" width="8.08203125" style="12" customWidth="1"/>
    <col min="9" max="9" width="2.08203125" style="12" customWidth="1"/>
    <col min="10" max="10" width="10.58203125" style="12" customWidth="1"/>
    <col min="11" max="11" width="3.5" style="12" customWidth="1"/>
    <col min="12" max="12" width="7.08203125" style="12" customWidth="1"/>
    <col min="13" max="13" width="5.08203125" style="12" customWidth="1"/>
    <col min="14" max="14" width="4.58203125" style="12" customWidth="1"/>
    <col min="15" max="15" width="6.58203125" style="12" customWidth="1"/>
    <col min="16" max="16" width="4.58203125" style="12" customWidth="1"/>
    <col min="17" max="17" width="5.08203125" style="12" customWidth="1"/>
    <col min="18" max="18" width="6.58203125" style="12" customWidth="1"/>
    <col min="19" max="19" width="3.58203125" style="12" customWidth="1"/>
    <col min="20" max="20" width="6.58203125" style="12" customWidth="1"/>
    <col min="21" max="24" width="8.58203125" style="12"/>
  </cols>
  <sheetData>
    <row r="1" spans="2:22" ht="28.4" customHeight="1" x14ac:dyDescent="0.55000000000000004">
      <c r="B1" s="414" t="s">
        <v>93</v>
      </c>
      <c r="C1" s="414"/>
      <c r="D1" s="414"/>
      <c r="E1" s="31"/>
      <c r="F1" s="18"/>
      <c r="G1" s="18"/>
      <c r="H1" s="18"/>
      <c r="I1" s="18"/>
      <c r="J1" s="417" t="s">
        <v>29</v>
      </c>
      <c r="K1" s="417"/>
      <c r="L1" s="417"/>
      <c r="M1" s="417"/>
      <c r="N1" s="18"/>
      <c r="O1" s="18"/>
      <c r="P1" s="18"/>
      <c r="Q1" s="18"/>
      <c r="R1" s="18"/>
      <c r="S1" s="18"/>
      <c r="T1" s="18"/>
    </row>
    <row r="2" spans="2:22" x14ac:dyDescent="0.55000000000000004">
      <c r="B2" s="414" t="s">
        <v>185</v>
      </c>
      <c r="C2" s="414"/>
      <c r="D2" s="414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</row>
    <row r="3" spans="2:22" x14ac:dyDescent="0.55000000000000004">
      <c r="B3" s="415" t="s">
        <v>30</v>
      </c>
      <c r="C3" s="415"/>
      <c r="D3" s="416">
        <f>団体基本情報!D6</f>
        <v>0</v>
      </c>
      <c r="E3" s="416"/>
      <c r="F3" s="416"/>
      <c r="G3" s="416"/>
      <c r="H3" s="416"/>
      <c r="I3" s="416"/>
      <c r="J3" s="416"/>
      <c r="K3" s="416"/>
      <c r="L3" s="32"/>
      <c r="M3" s="18"/>
      <c r="N3" s="18"/>
      <c r="O3" s="18"/>
      <c r="P3" s="18"/>
      <c r="Q3" s="18"/>
      <c r="R3" s="18"/>
      <c r="S3" s="18"/>
      <c r="T3" s="18"/>
    </row>
    <row r="4" spans="2:22" x14ac:dyDescent="0.55000000000000004"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</row>
    <row r="5" spans="2:22" ht="18.5" thickBot="1" x14ac:dyDescent="0.6">
      <c r="B5" s="398" t="s">
        <v>268</v>
      </c>
      <c r="C5" s="398"/>
      <c r="D5" s="398"/>
      <c r="E5" s="398"/>
      <c r="F5" s="398"/>
      <c r="G5" s="398"/>
      <c r="H5" s="398"/>
      <c r="I5" s="39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</row>
    <row r="6" spans="2:22" ht="18.5" thickBot="1" x14ac:dyDescent="0.6">
      <c r="B6" s="399" t="s">
        <v>31</v>
      </c>
      <c r="C6" s="400"/>
      <c r="D6" s="400"/>
      <c r="E6" s="400"/>
      <c r="F6" s="400"/>
      <c r="G6" s="400"/>
      <c r="H6" s="400"/>
      <c r="I6" s="400"/>
      <c r="J6" s="403" t="s">
        <v>32</v>
      </c>
      <c r="K6" s="404"/>
      <c r="L6" s="404"/>
      <c r="M6" s="404"/>
      <c r="N6" s="404"/>
      <c r="O6" s="404"/>
      <c r="P6" s="405"/>
      <c r="Q6" s="422" t="s">
        <v>240</v>
      </c>
      <c r="R6" s="400"/>
      <c r="S6" s="423"/>
      <c r="T6" s="75"/>
    </row>
    <row r="7" spans="2:22" ht="18.5" thickBot="1" x14ac:dyDescent="0.6">
      <c r="B7" s="401"/>
      <c r="C7" s="402"/>
      <c r="D7" s="402"/>
      <c r="E7" s="402"/>
      <c r="F7" s="402"/>
      <c r="G7" s="402"/>
      <c r="H7" s="402"/>
      <c r="I7" s="402"/>
      <c r="J7" s="403" t="s">
        <v>191</v>
      </c>
      <c r="K7" s="404"/>
      <c r="L7" s="405"/>
      <c r="M7" s="403" t="s">
        <v>192</v>
      </c>
      <c r="N7" s="404"/>
      <c r="O7" s="404"/>
      <c r="P7" s="405"/>
      <c r="Q7" s="401"/>
      <c r="R7" s="402"/>
      <c r="S7" s="424"/>
      <c r="T7" s="75"/>
    </row>
    <row r="8" spans="2:22" ht="22" customHeight="1" x14ac:dyDescent="0.55000000000000004">
      <c r="B8" s="406" t="s">
        <v>286</v>
      </c>
      <c r="C8" s="407"/>
      <c r="D8" s="407"/>
      <c r="E8" s="407"/>
      <c r="F8" s="407"/>
      <c r="G8" s="407"/>
      <c r="H8" s="407"/>
      <c r="I8" s="407"/>
      <c r="J8" s="425"/>
      <c r="K8" s="426"/>
      <c r="L8" s="427"/>
      <c r="M8" s="428">
        <f>SUMIF(支出入力表!$G$6:$G$2000,1,支出入力表!$L$6:$L$2000)</f>
        <v>0</v>
      </c>
      <c r="N8" s="429"/>
      <c r="O8" s="429"/>
      <c r="P8" s="430"/>
      <c r="Q8" s="428">
        <f>M8-J8</f>
        <v>0</v>
      </c>
      <c r="R8" s="429"/>
      <c r="S8" s="430"/>
      <c r="T8" s="84"/>
    </row>
    <row r="9" spans="2:22" ht="22" customHeight="1" x14ac:dyDescent="0.55000000000000004">
      <c r="B9" s="406" t="s">
        <v>33</v>
      </c>
      <c r="C9" s="407"/>
      <c r="D9" s="407"/>
      <c r="E9" s="407"/>
      <c r="F9" s="407"/>
      <c r="G9" s="407"/>
      <c r="H9" s="407"/>
      <c r="I9" s="407"/>
      <c r="J9" s="408"/>
      <c r="K9" s="409"/>
      <c r="L9" s="410"/>
      <c r="M9" s="411">
        <f>SUMIF(支出入力表!$G$6:$G$2000,2,支出入力表!$R$6:$R$2000)</f>
        <v>0</v>
      </c>
      <c r="N9" s="412"/>
      <c r="O9" s="412"/>
      <c r="P9" s="413"/>
      <c r="Q9" s="411">
        <f>M9-J9</f>
        <v>0</v>
      </c>
      <c r="R9" s="412"/>
      <c r="S9" s="413"/>
      <c r="T9" s="84"/>
    </row>
    <row r="10" spans="2:22" ht="22" customHeight="1" x14ac:dyDescent="0.55000000000000004">
      <c r="B10" s="33"/>
      <c r="C10" s="34"/>
      <c r="D10" s="34"/>
      <c r="E10" s="418" t="s">
        <v>34</v>
      </c>
      <c r="F10" s="418"/>
      <c r="G10" s="418"/>
      <c r="H10" s="418"/>
      <c r="I10" s="418"/>
      <c r="J10" s="419">
        <f>SUM(J11:L21)</f>
        <v>0</v>
      </c>
      <c r="K10" s="420"/>
      <c r="L10" s="421"/>
      <c r="M10" s="411">
        <f>SUM(M11:P21)</f>
        <v>0</v>
      </c>
      <c r="N10" s="412"/>
      <c r="O10" s="412"/>
      <c r="P10" s="413"/>
      <c r="Q10" s="411">
        <f>M10-J10</f>
        <v>0</v>
      </c>
      <c r="R10" s="412"/>
      <c r="S10" s="413"/>
      <c r="T10" s="84"/>
    </row>
    <row r="11" spans="2:22" ht="22" customHeight="1" x14ac:dyDescent="0.55000000000000004">
      <c r="B11" s="33"/>
      <c r="C11" s="34"/>
      <c r="D11" s="34"/>
      <c r="E11" s="444" t="s">
        <v>117</v>
      </c>
      <c r="F11" s="445"/>
      <c r="G11" s="445"/>
      <c r="H11" s="445"/>
      <c r="I11" s="445"/>
      <c r="J11" s="446"/>
      <c r="K11" s="447"/>
      <c r="L11" s="448"/>
      <c r="M11" s="449">
        <f>SUMIF(支出入力表!$G$6:$G$2000,3,支出入力表!$L$6:$L$2000)</f>
        <v>0</v>
      </c>
      <c r="N11" s="450"/>
      <c r="O11" s="450"/>
      <c r="P11" s="451"/>
      <c r="Q11" s="449">
        <f t="shared" ref="Q11:Q21" si="0">M11-J11</f>
        <v>0</v>
      </c>
      <c r="R11" s="450"/>
      <c r="S11" s="451"/>
      <c r="T11" s="84"/>
      <c r="V11" s="30"/>
    </row>
    <row r="12" spans="2:22" ht="22" customHeight="1" x14ac:dyDescent="0.55000000000000004">
      <c r="B12" s="33"/>
      <c r="C12" s="34"/>
      <c r="D12" s="34"/>
      <c r="E12" s="442" t="s">
        <v>118</v>
      </c>
      <c r="F12" s="443"/>
      <c r="G12" s="443"/>
      <c r="H12" s="443"/>
      <c r="I12" s="443"/>
      <c r="J12" s="433"/>
      <c r="K12" s="434"/>
      <c r="L12" s="435"/>
      <c r="M12" s="436">
        <f>SUMIF(支出入力表!$G$6:$G$2000,4,支出入力表!$L$6:$L$2000)</f>
        <v>0</v>
      </c>
      <c r="N12" s="437"/>
      <c r="O12" s="437"/>
      <c r="P12" s="438"/>
      <c r="Q12" s="436">
        <f t="shared" si="0"/>
        <v>0</v>
      </c>
      <c r="R12" s="437"/>
      <c r="S12" s="438"/>
      <c r="T12" s="84"/>
    </row>
    <row r="13" spans="2:22" ht="22" customHeight="1" x14ac:dyDescent="0.55000000000000004">
      <c r="B13" s="33"/>
      <c r="C13" s="34"/>
      <c r="D13" s="34"/>
      <c r="E13" s="431" t="s">
        <v>119</v>
      </c>
      <c r="F13" s="432"/>
      <c r="G13" s="432"/>
      <c r="H13" s="432"/>
      <c r="I13" s="432"/>
      <c r="J13" s="433"/>
      <c r="K13" s="434"/>
      <c r="L13" s="435"/>
      <c r="M13" s="436">
        <f>SUMIF(支出入力表!$G$6:$G$2000,5,支出入力表!$L$6:$L$2000)</f>
        <v>0</v>
      </c>
      <c r="N13" s="437"/>
      <c r="O13" s="437"/>
      <c r="P13" s="438"/>
      <c r="Q13" s="439">
        <f t="shared" si="0"/>
        <v>0</v>
      </c>
      <c r="R13" s="440"/>
      <c r="S13" s="441"/>
      <c r="T13" s="84"/>
    </row>
    <row r="14" spans="2:22" ht="22" customHeight="1" x14ac:dyDescent="0.55000000000000004">
      <c r="B14" s="33"/>
      <c r="C14" s="34"/>
      <c r="D14" s="34"/>
      <c r="E14" s="442" t="s">
        <v>285</v>
      </c>
      <c r="F14" s="443"/>
      <c r="G14" s="443"/>
      <c r="H14" s="443"/>
      <c r="I14" s="443"/>
      <c r="J14" s="433"/>
      <c r="K14" s="434"/>
      <c r="L14" s="435"/>
      <c r="M14" s="436">
        <f>SUMIF(支出入力表!$G$6:$G$2000,6,支出入力表!$L$6:$L$2000)</f>
        <v>0</v>
      </c>
      <c r="N14" s="437"/>
      <c r="O14" s="437"/>
      <c r="P14" s="438"/>
      <c r="Q14" s="436">
        <f t="shared" si="0"/>
        <v>0</v>
      </c>
      <c r="R14" s="437"/>
      <c r="S14" s="438"/>
      <c r="T14" s="84"/>
    </row>
    <row r="15" spans="2:22" ht="22" customHeight="1" x14ac:dyDescent="0.55000000000000004">
      <c r="B15" s="452"/>
      <c r="C15" s="453"/>
      <c r="D15" s="454"/>
      <c r="E15" s="442" t="s">
        <v>120</v>
      </c>
      <c r="F15" s="443"/>
      <c r="G15" s="443"/>
      <c r="H15" s="443"/>
      <c r="I15" s="443"/>
      <c r="J15" s="433"/>
      <c r="K15" s="434"/>
      <c r="L15" s="435"/>
      <c r="M15" s="436">
        <f>SUMIF(支出入力表!$G$6:$G$2000,7,支出入力表!$L$6:$L$2000)</f>
        <v>0</v>
      </c>
      <c r="N15" s="437"/>
      <c r="O15" s="437"/>
      <c r="P15" s="438"/>
      <c r="Q15" s="436">
        <f t="shared" si="0"/>
        <v>0</v>
      </c>
      <c r="R15" s="437"/>
      <c r="S15" s="438"/>
      <c r="T15" s="84"/>
    </row>
    <row r="16" spans="2:22" ht="22" customHeight="1" x14ac:dyDescent="0.55000000000000004">
      <c r="B16" s="455" t="s">
        <v>163</v>
      </c>
      <c r="C16" s="337"/>
      <c r="D16" s="456"/>
      <c r="E16" s="431" t="s">
        <v>121</v>
      </c>
      <c r="F16" s="432"/>
      <c r="G16" s="432"/>
      <c r="H16" s="432"/>
      <c r="I16" s="432"/>
      <c r="J16" s="433"/>
      <c r="K16" s="434"/>
      <c r="L16" s="435"/>
      <c r="M16" s="436">
        <f>SUMIF(支出入力表!$G$6:$G$2000,8,支出入力表!$L$6:$L$2000)</f>
        <v>0</v>
      </c>
      <c r="N16" s="437"/>
      <c r="O16" s="437"/>
      <c r="P16" s="438"/>
      <c r="Q16" s="439">
        <f t="shared" si="0"/>
        <v>0</v>
      </c>
      <c r="R16" s="440"/>
      <c r="S16" s="441"/>
      <c r="T16" s="84"/>
    </row>
    <row r="17" spans="2:25" ht="22" customHeight="1" x14ac:dyDescent="0.55000000000000004">
      <c r="B17" s="33"/>
      <c r="C17" s="34"/>
      <c r="D17" s="34"/>
      <c r="E17" s="442" t="s">
        <v>122</v>
      </c>
      <c r="F17" s="443"/>
      <c r="G17" s="443"/>
      <c r="H17" s="443"/>
      <c r="I17" s="443"/>
      <c r="J17" s="433"/>
      <c r="K17" s="434"/>
      <c r="L17" s="435"/>
      <c r="M17" s="436">
        <f>SUMIF(支出入力表!$G$6:$G$2000,9,支出入力表!$L$6:$L$2000)</f>
        <v>0</v>
      </c>
      <c r="N17" s="437"/>
      <c r="O17" s="437"/>
      <c r="P17" s="438"/>
      <c r="Q17" s="436">
        <f t="shared" si="0"/>
        <v>0</v>
      </c>
      <c r="R17" s="437"/>
      <c r="S17" s="438"/>
      <c r="T17" s="84"/>
    </row>
    <row r="18" spans="2:25" ht="22" customHeight="1" x14ac:dyDescent="0.55000000000000004">
      <c r="B18" s="33"/>
      <c r="C18" s="34"/>
      <c r="D18" s="35"/>
      <c r="E18" s="442" t="s">
        <v>123</v>
      </c>
      <c r="F18" s="443"/>
      <c r="G18" s="443"/>
      <c r="H18" s="443"/>
      <c r="I18" s="443"/>
      <c r="J18" s="433"/>
      <c r="K18" s="434"/>
      <c r="L18" s="435"/>
      <c r="M18" s="436">
        <f>SUMIF(支出入力表!$G$6:$G$2000,10,支出入力表!$L$6:$L$2000)</f>
        <v>0</v>
      </c>
      <c r="N18" s="437"/>
      <c r="O18" s="437"/>
      <c r="P18" s="438"/>
      <c r="Q18" s="436">
        <f t="shared" si="0"/>
        <v>0</v>
      </c>
      <c r="R18" s="437"/>
      <c r="S18" s="438"/>
      <c r="T18" s="84"/>
    </row>
    <row r="19" spans="2:25" ht="22" customHeight="1" x14ac:dyDescent="0.55000000000000004">
      <c r="B19" s="33"/>
      <c r="C19" s="34"/>
      <c r="D19" s="35"/>
      <c r="E19" s="248" t="s">
        <v>284</v>
      </c>
      <c r="F19" s="249"/>
      <c r="G19" s="457">
        <f>IF(M19+M24=0,0%,M19/M24)</f>
        <v>0</v>
      </c>
      <c r="H19" s="457"/>
      <c r="I19" s="458"/>
      <c r="J19" s="433"/>
      <c r="K19" s="434"/>
      <c r="L19" s="435"/>
      <c r="M19" s="436">
        <f>SUMIF(支出入力表!$G$6:$G$2000,11,支出入力表!$L$6:$L$2000)</f>
        <v>0</v>
      </c>
      <c r="N19" s="437"/>
      <c r="O19" s="437"/>
      <c r="P19" s="438"/>
      <c r="Q19" s="436">
        <f t="shared" si="0"/>
        <v>0</v>
      </c>
      <c r="R19" s="437"/>
      <c r="S19" s="438"/>
      <c r="T19" s="84"/>
      <c r="V19" s="30"/>
    </row>
    <row r="20" spans="2:25" ht="22" customHeight="1" x14ac:dyDescent="0.55000000000000004">
      <c r="B20" s="33"/>
      <c r="C20" s="34"/>
      <c r="D20" s="35"/>
      <c r="E20" s="459" t="s">
        <v>124</v>
      </c>
      <c r="F20" s="460"/>
      <c r="G20" s="460"/>
      <c r="H20" s="460"/>
      <c r="I20" s="460"/>
      <c r="J20" s="433"/>
      <c r="K20" s="434"/>
      <c r="L20" s="435"/>
      <c r="M20" s="436">
        <f>SUMIF(支出入力表!$G$6:$G$2000,12,支出入力表!$L$6:$L$2000)</f>
        <v>0</v>
      </c>
      <c r="N20" s="437"/>
      <c r="O20" s="437"/>
      <c r="P20" s="438"/>
      <c r="Q20" s="436">
        <f t="shared" si="0"/>
        <v>0</v>
      </c>
      <c r="R20" s="437"/>
      <c r="S20" s="438"/>
      <c r="T20" s="84"/>
    </row>
    <row r="21" spans="2:25" ht="22" customHeight="1" thickBot="1" x14ac:dyDescent="0.6">
      <c r="B21" s="33"/>
      <c r="C21" s="34"/>
      <c r="D21" s="35"/>
      <c r="E21" s="459" t="s">
        <v>125</v>
      </c>
      <c r="F21" s="460"/>
      <c r="G21" s="460"/>
      <c r="H21" s="460"/>
      <c r="I21" s="460"/>
      <c r="J21" s="433"/>
      <c r="K21" s="434"/>
      <c r="L21" s="435"/>
      <c r="M21" s="436">
        <f>SUMIF(支出入力表!$G$6:$G$2000,13,支出入力表!$L$6:$L$2000)</f>
        <v>0</v>
      </c>
      <c r="N21" s="437"/>
      <c r="O21" s="437"/>
      <c r="P21" s="438"/>
      <c r="Q21" s="439">
        <f t="shared" si="0"/>
        <v>0</v>
      </c>
      <c r="R21" s="440"/>
      <c r="S21" s="441"/>
      <c r="T21" s="84"/>
    </row>
    <row r="22" spans="2:25" ht="25.4" customHeight="1" thickTop="1" x14ac:dyDescent="0.55000000000000004">
      <c r="B22" s="461" t="s">
        <v>269</v>
      </c>
      <c r="C22" s="462"/>
      <c r="D22" s="462"/>
      <c r="E22" s="462"/>
      <c r="F22" s="462"/>
      <c r="G22" s="462"/>
      <c r="H22" s="462"/>
      <c r="I22" s="462"/>
      <c r="J22" s="463">
        <f>SUM(J8:L10)</f>
        <v>0</v>
      </c>
      <c r="K22" s="464"/>
      <c r="L22" s="465"/>
      <c r="M22" s="463">
        <f>SUM(M8:P10)</f>
        <v>0</v>
      </c>
      <c r="N22" s="464"/>
      <c r="O22" s="464"/>
      <c r="P22" s="465"/>
      <c r="Q22" s="463">
        <f t="shared" ref="Q22:Q23" si="1">M22-J22</f>
        <v>0</v>
      </c>
      <c r="R22" s="464"/>
      <c r="S22" s="465"/>
      <c r="T22" s="84"/>
    </row>
    <row r="23" spans="2:25" ht="29.15" customHeight="1" thickBot="1" x14ac:dyDescent="0.6">
      <c r="B23" s="471" t="s">
        <v>201</v>
      </c>
      <c r="C23" s="472"/>
      <c r="D23" s="472"/>
      <c r="E23" s="472"/>
      <c r="F23" s="472"/>
      <c r="G23" s="472"/>
      <c r="H23" s="472"/>
      <c r="I23" s="472"/>
      <c r="J23" s="473"/>
      <c r="K23" s="474"/>
      <c r="L23" s="475"/>
      <c r="M23" s="476">
        <f>総事業費の支出額内訳!I155</f>
        <v>0</v>
      </c>
      <c r="N23" s="477"/>
      <c r="O23" s="477"/>
      <c r="P23" s="478"/>
      <c r="Q23" s="476">
        <f t="shared" si="1"/>
        <v>0</v>
      </c>
      <c r="R23" s="477"/>
      <c r="S23" s="478"/>
      <c r="T23" s="84"/>
      <c r="Y23" s="2"/>
    </row>
    <row r="24" spans="2:25" ht="25.4" customHeight="1" thickTop="1" thickBot="1" x14ac:dyDescent="0.6">
      <c r="B24" s="479" t="s">
        <v>211</v>
      </c>
      <c r="C24" s="480"/>
      <c r="D24" s="480"/>
      <c r="E24" s="480"/>
      <c r="F24" s="480"/>
      <c r="G24" s="480"/>
      <c r="H24" s="480"/>
      <c r="I24" s="480"/>
      <c r="J24" s="481">
        <f>SUM(J22:L23)</f>
        <v>0</v>
      </c>
      <c r="K24" s="482"/>
      <c r="L24" s="483"/>
      <c r="M24" s="481">
        <f>SUM(M22:P23)</f>
        <v>0</v>
      </c>
      <c r="N24" s="482"/>
      <c r="O24" s="482"/>
      <c r="P24" s="483"/>
      <c r="Q24" s="481">
        <f>M24-J24</f>
        <v>0</v>
      </c>
      <c r="R24" s="482"/>
      <c r="S24" s="483"/>
      <c r="T24" s="84"/>
      <c r="V24" s="30"/>
    </row>
    <row r="25" spans="2:25" ht="18" customHeight="1" x14ac:dyDescent="0.55000000000000004">
      <c r="B25" s="484"/>
      <c r="C25" s="484"/>
      <c r="D25" s="484"/>
      <c r="E25" s="484"/>
      <c r="F25" s="484"/>
      <c r="G25" s="484"/>
      <c r="H25" s="484"/>
      <c r="I25" s="484"/>
      <c r="J25" s="484"/>
      <c r="K25" s="484"/>
      <c r="L25" s="484"/>
      <c r="M25" s="485" t="str">
        <f>IF(G19&gt;=50%,"科目「11.委託費」 が５０％以上となっています。","")</f>
        <v/>
      </c>
      <c r="N25" s="485"/>
      <c r="O25" s="485"/>
      <c r="P25" s="485"/>
      <c r="Q25" s="485"/>
      <c r="R25" s="485"/>
      <c r="S25" s="485"/>
      <c r="T25" s="114"/>
      <c r="V25" s="30"/>
    </row>
    <row r="26" spans="2:25" ht="18.649999999999999" customHeight="1" thickBot="1" x14ac:dyDescent="0.6">
      <c r="B26" s="497" t="s">
        <v>271</v>
      </c>
      <c r="C26" s="497"/>
      <c r="D26" s="497"/>
      <c r="E26" s="497"/>
      <c r="F26" s="497"/>
      <c r="G26" s="497"/>
      <c r="H26" s="497"/>
      <c r="I26" s="497"/>
      <c r="J26" s="34"/>
      <c r="K26" s="34"/>
      <c r="L26" s="34"/>
      <c r="M26" s="34"/>
      <c r="N26" s="34"/>
      <c r="O26" s="34"/>
      <c r="P26" s="34"/>
      <c r="Q26" s="36"/>
      <c r="R26" s="36"/>
      <c r="S26" s="34"/>
      <c r="T26" s="34"/>
    </row>
    <row r="27" spans="2:25" ht="15" customHeight="1" thickBot="1" x14ac:dyDescent="0.6">
      <c r="B27" s="399" t="s">
        <v>31</v>
      </c>
      <c r="C27" s="400"/>
      <c r="D27" s="400"/>
      <c r="E27" s="400"/>
      <c r="F27" s="400"/>
      <c r="G27" s="400"/>
      <c r="H27" s="400"/>
      <c r="I27" s="400"/>
      <c r="J27" s="403" t="s">
        <v>32</v>
      </c>
      <c r="K27" s="404"/>
      <c r="L27" s="404"/>
      <c r="M27" s="404"/>
      <c r="N27" s="404"/>
      <c r="O27" s="404"/>
      <c r="P27" s="405"/>
      <c r="Q27" s="422" t="s">
        <v>241</v>
      </c>
      <c r="R27" s="400"/>
      <c r="S27" s="423"/>
      <c r="T27" s="83"/>
    </row>
    <row r="28" spans="2:25" ht="9" customHeight="1" x14ac:dyDescent="0.55000000000000004">
      <c r="B28" s="466"/>
      <c r="C28" s="467"/>
      <c r="D28" s="467"/>
      <c r="E28" s="467"/>
      <c r="F28" s="467"/>
      <c r="G28" s="467"/>
      <c r="H28" s="467"/>
      <c r="I28" s="467"/>
      <c r="J28" s="399" t="s">
        <v>191</v>
      </c>
      <c r="K28" s="400"/>
      <c r="L28" s="423"/>
      <c r="M28" s="399" t="s">
        <v>192</v>
      </c>
      <c r="N28" s="400"/>
      <c r="O28" s="400"/>
      <c r="P28" s="423"/>
      <c r="Q28" s="466"/>
      <c r="R28" s="467"/>
      <c r="S28" s="468"/>
      <c r="T28" s="83"/>
    </row>
    <row r="29" spans="2:25" ht="9.65" customHeight="1" thickBot="1" x14ac:dyDescent="0.6">
      <c r="B29" s="401"/>
      <c r="C29" s="402"/>
      <c r="D29" s="402"/>
      <c r="E29" s="402"/>
      <c r="F29" s="402"/>
      <c r="G29" s="402"/>
      <c r="H29" s="402"/>
      <c r="I29" s="402"/>
      <c r="J29" s="401"/>
      <c r="K29" s="402"/>
      <c r="L29" s="424"/>
      <c r="M29" s="401"/>
      <c r="N29" s="402"/>
      <c r="O29" s="402"/>
      <c r="P29" s="424"/>
      <c r="Q29" s="401"/>
      <c r="R29" s="402"/>
      <c r="S29" s="424"/>
      <c r="T29" s="83"/>
      <c r="U29" s="30"/>
    </row>
    <row r="30" spans="2:25" ht="23.15" customHeight="1" x14ac:dyDescent="0.55000000000000004">
      <c r="B30" s="486" t="s">
        <v>270</v>
      </c>
      <c r="C30" s="487"/>
      <c r="D30" s="487"/>
      <c r="E30" s="487"/>
      <c r="F30" s="487"/>
      <c r="G30" s="487"/>
      <c r="H30" s="487"/>
      <c r="I30" s="487"/>
      <c r="J30" s="488"/>
      <c r="K30" s="489"/>
      <c r="L30" s="490"/>
      <c r="M30" s="491">
        <f>SUMIF(収入入力表!$C$6:$C$500,"01.",収入入力表!$G$6:$G$500)</f>
        <v>0</v>
      </c>
      <c r="N30" s="492"/>
      <c r="O30" s="492"/>
      <c r="P30" s="493"/>
      <c r="Q30" s="491">
        <f>M30-J30</f>
        <v>0</v>
      </c>
      <c r="R30" s="492"/>
      <c r="S30" s="493"/>
      <c r="T30" s="84"/>
    </row>
    <row r="31" spans="2:25" ht="23.15" customHeight="1" x14ac:dyDescent="0.55000000000000004">
      <c r="B31" s="469" t="s">
        <v>267</v>
      </c>
      <c r="C31" s="443"/>
      <c r="D31" s="443"/>
      <c r="E31" s="443"/>
      <c r="F31" s="443"/>
      <c r="G31" s="443"/>
      <c r="H31" s="443"/>
      <c r="I31" s="470"/>
      <c r="J31" s="494"/>
      <c r="K31" s="495"/>
      <c r="L31" s="496"/>
      <c r="M31" s="491">
        <f>SUMIF(収入入力表!$C$6:$C$500,"02.",収入入力表!$G$6:$G$500)</f>
        <v>0</v>
      </c>
      <c r="N31" s="492"/>
      <c r="O31" s="492"/>
      <c r="P31" s="493"/>
      <c r="Q31" s="491">
        <f t="shared" ref="Q31:Q33" si="2">M31-J31</f>
        <v>0</v>
      </c>
      <c r="R31" s="492"/>
      <c r="S31" s="493"/>
      <c r="T31" s="84"/>
    </row>
    <row r="32" spans="2:25" ht="23.15" customHeight="1" x14ac:dyDescent="0.55000000000000004">
      <c r="B32" s="469" t="s">
        <v>36</v>
      </c>
      <c r="C32" s="443"/>
      <c r="D32" s="443"/>
      <c r="E32" s="443"/>
      <c r="F32" s="443"/>
      <c r="G32" s="443"/>
      <c r="H32" s="443"/>
      <c r="I32" s="470"/>
      <c r="J32" s="494"/>
      <c r="K32" s="495"/>
      <c r="L32" s="496"/>
      <c r="M32" s="491">
        <f>SUMIF(収入入力表!$C$6:$C$500,"03.",収入入力表!$G$6:$G$500)</f>
        <v>0</v>
      </c>
      <c r="N32" s="492"/>
      <c r="O32" s="492"/>
      <c r="P32" s="493"/>
      <c r="Q32" s="491">
        <f t="shared" si="2"/>
        <v>0</v>
      </c>
      <c r="R32" s="492"/>
      <c r="S32" s="493"/>
      <c r="T32" s="84"/>
    </row>
    <row r="33" spans="1:24" ht="23.15" customHeight="1" thickBot="1" x14ac:dyDescent="0.6">
      <c r="B33" s="516" t="s">
        <v>140</v>
      </c>
      <c r="C33" s="460"/>
      <c r="D33" s="460"/>
      <c r="E33" s="460"/>
      <c r="F33" s="460"/>
      <c r="G33" s="460"/>
      <c r="H33" s="460"/>
      <c r="I33" s="460"/>
      <c r="J33" s="517"/>
      <c r="K33" s="518"/>
      <c r="L33" s="519"/>
      <c r="M33" s="491">
        <f>SUMIF(収入入力表!$C$6:$C$500,"04.",収入入力表!$G$6:$G$500)</f>
        <v>0</v>
      </c>
      <c r="N33" s="492"/>
      <c r="O33" s="492"/>
      <c r="P33" s="493"/>
      <c r="Q33" s="491">
        <f t="shared" si="2"/>
        <v>0</v>
      </c>
      <c r="R33" s="492"/>
      <c r="S33" s="493"/>
      <c r="T33" s="84"/>
    </row>
    <row r="34" spans="1:24" ht="25.4" customHeight="1" thickTop="1" thickBot="1" x14ac:dyDescent="0.6">
      <c r="B34" s="479" t="s">
        <v>242</v>
      </c>
      <c r="C34" s="480"/>
      <c r="D34" s="480"/>
      <c r="E34" s="480"/>
      <c r="F34" s="480"/>
      <c r="G34" s="480"/>
      <c r="H34" s="480"/>
      <c r="I34" s="480"/>
      <c r="J34" s="522">
        <f>SUM(J30:L33)</f>
        <v>0</v>
      </c>
      <c r="K34" s="523"/>
      <c r="L34" s="524"/>
      <c r="M34" s="481">
        <f>SUM(M30:P33)</f>
        <v>0</v>
      </c>
      <c r="N34" s="482"/>
      <c r="O34" s="482"/>
      <c r="P34" s="483"/>
      <c r="Q34" s="481">
        <f>M34-J34</f>
        <v>0</v>
      </c>
      <c r="R34" s="482"/>
      <c r="S34" s="483"/>
      <c r="T34" s="84"/>
    </row>
    <row r="35" spans="1:24" ht="18" customHeight="1" x14ac:dyDescent="0.55000000000000004">
      <c r="B35" s="521" t="s">
        <v>243</v>
      </c>
      <c r="C35" s="521"/>
      <c r="D35" s="521"/>
      <c r="E35" s="521"/>
      <c r="F35" s="521"/>
      <c r="G35" s="521"/>
      <c r="H35" s="521"/>
      <c r="I35" s="521"/>
      <c r="J35" s="521"/>
      <c r="K35" s="521"/>
      <c r="L35" s="521"/>
      <c r="M35" s="520" t="str">
        <f>IF(M23&lt;=M34,"","↑「（Ｂ） 寄付金その他の収入」 が 「（ｂ） 対象外経費」 を下回らないでください。")</f>
        <v/>
      </c>
      <c r="N35" s="520"/>
      <c r="O35" s="520"/>
      <c r="P35" s="520"/>
      <c r="Q35" s="520"/>
      <c r="R35" s="520"/>
      <c r="S35" s="520"/>
      <c r="T35" s="520"/>
    </row>
    <row r="36" spans="1:24" ht="18.649999999999999" customHeight="1" thickBot="1" x14ac:dyDescent="0.6">
      <c r="A36" s="30"/>
      <c r="B36" s="497" t="s">
        <v>272</v>
      </c>
      <c r="C36" s="497"/>
      <c r="D36" s="497"/>
      <c r="E36" s="497"/>
      <c r="F36" s="497"/>
      <c r="G36" s="34"/>
      <c r="H36" s="34"/>
      <c r="I36" s="34"/>
      <c r="J36" s="34"/>
      <c r="K36" s="34"/>
      <c r="L36" s="34"/>
      <c r="M36" s="520"/>
      <c r="N36" s="520"/>
      <c r="O36" s="520"/>
      <c r="P36" s="520"/>
      <c r="Q36" s="520"/>
      <c r="R36" s="520"/>
      <c r="S36" s="520"/>
      <c r="T36" s="520"/>
    </row>
    <row r="37" spans="1:24" ht="20.9" customHeight="1" x14ac:dyDescent="0.55000000000000004">
      <c r="B37" s="509" t="s">
        <v>202</v>
      </c>
      <c r="C37" s="499"/>
      <c r="D37" s="499"/>
      <c r="E37" s="498" t="s">
        <v>212</v>
      </c>
      <c r="F37" s="499"/>
      <c r="G37" s="499"/>
      <c r="H37" s="498" t="s">
        <v>203</v>
      </c>
      <c r="I37" s="499"/>
      <c r="J37" s="498" t="s">
        <v>232</v>
      </c>
      <c r="K37" s="511"/>
      <c r="L37" s="514" t="s">
        <v>213</v>
      </c>
      <c r="M37" s="499"/>
      <c r="N37" s="499"/>
      <c r="O37" s="498" t="s">
        <v>214</v>
      </c>
      <c r="P37" s="499"/>
      <c r="Q37" s="498" t="s">
        <v>215</v>
      </c>
      <c r="R37" s="499"/>
      <c r="S37" s="500"/>
      <c r="T37" s="76"/>
      <c r="U37" s="90"/>
      <c r="V37" s="90"/>
      <c r="W37" s="90"/>
    </row>
    <row r="38" spans="1:24" ht="28.4" customHeight="1" thickBot="1" x14ac:dyDescent="0.6">
      <c r="B38" s="510"/>
      <c r="C38" s="502"/>
      <c r="D38" s="502"/>
      <c r="E38" s="501"/>
      <c r="F38" s="502"/>
      <c r="G38" s="502"/>
      <c r="H38" s="501"/>
      <c r="I38" s="502"/>
      <c r="J38" s="512"/>
      <c r="K38" s="513"/>
      <c r="L38" s="502"/>
      <c r="M38" s="502"/>
      <c r="N38" s="502"/>
      <c r="O38" s="501"/>
      <c r="P38" s="502"/>
      <c r="Q38" s="501"/>
      <c r="R38" s="502"/>
      <c r="S38" s="503"/>
      <c r="T38" s="76"/>
      <c r="U38" s="90"/>
      <c r="V38" s="90"/>
      <c r="W38" s="90"/>
    </row>
    <row r="39" spans="1:24" ht="35.9" customHeight="1" thickBot="1" x14ac:dyDescent="0.6">
      <c r="B39" s="504">
        <f>M24</f>
        <v>0</v>
      </c>
      <c r="C39" s="505"/>
      <c r="D39" s="37" t="s">
        <v>26</v>
      </c>
      <c r="E39" s="506">
        <f>M34</f>
        <v>0</v>
      </c>
      <c r="F39" s="505"/>
      <c r="G39" s="37" t="s">
        <v>26</v>
      </c>
      <c r="H39" s="14">
        <f>B39-E39</f>
        <v>0</v>
      </c>
      <c r="I39" s="38" t="s">
        <v>26</v>
      </c>
      <c r="J39" s="82">
        <f>ROUNDDOWN(H39/1000,0)</f>
        <v>0</v>
      </c>
      <c r="K39" s="37" t="s">
        <v>37</v>
      </c>
      <c r="L39" s="507">
        <f>団体基本情報!D12</f>
        <v>0</v>
      </c>
      <c r="M39" s="508"/>
      <c r="N39" s="104" t="s">
        <v>37</v>
      </c>
      <c r="O39" s="14">
        <f>IF(J39&gt;L39,L39,J39)</f>
        <v>0</v>
      </c>
      <c r="P39" s="37" t="s">
        <v>37</v>
      </c>
      <c r="Q39" s="506">
        <f>L39-O39</f>
        <v>0</v>
      </c>
      <c r="R39" s="515"/>
      <c r="S39" s="39" t="s">
        <v>24</v>
      </c>
      <c r="T39" s="77"/>
      <c r="X39" s="30"/>
    </row>
    <row r="40" spans="1:24" ht="18" customHeight="1" x14ac:dyDescent="0.55000000000000004">
      <c r="B40" s="18"/>
      <c r="C40" s="18"/>
      <c r="D40" s="18"/>
      <c r="E40" s="18"/>
      <c r="F40" s="34"/>
      <c r="G40" s="34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</row>
    <row r="41" spans="1:24" x14ac:dyDescent="0.55000000000000004">
      <c r="B41" s="389" t="s">
        <v>287</v>
      </c>
      <c r="C41" s="389"/>
      <c r="D41" s="389"/>
      <c r="E41" s="389"/>
      <c r="F41" s="389"/>
      <c r="G41" s="389"/>
      <c r="H41" s="389"/>
      <c r="I41" s="389"/>
      <c r="J41" s="389"/>
      <c r="K41" s="389"/>
      <c r="L41" s="389"/>
      <c r="M41" s="389"/>
      <c r="N41" s="389"/>
      <c r="O41" s="389"/>
      <c r="P41" s="389"/>
      <c r="Q41" s="389"/>
      <c r="R41" s="389"/>
      <c r="S41" s="389"/>
      <c r="V41" s="30"/>
    </row>
    <row r="42" spans="1:24" ht="18.5" thickBot="1" x14ac:dyDescent="0.6">
      <c r="B42" s="390" t="s">
        <v>273</v>
      </c>
      <c r="C42" s="390"/>
      <c r="D42" s="390"/>
      <c r="E42" s="390"/>
      <c r="F42" s="390"/>
      <c r="G42" s="390"/>
      <c r="H42" s="390"/>
      <c r="I42" s="390"/>
      <c r="J42" s="390"/>
      <c r="K42" s="390"/>
      <c r="L42" s="390"/>
      <c r="M42" s="390"/>
      <c r="N42" s="390"/>
      <c r="O42" s="390"/>
      <c r="P42" s="390"/>
      <c r="Q42" s="390"/>
      <c r="R42" s="390"/>
      <c r="S42" s="390"/>
    </row>
    <row r="43" spans="1:24" ht="19.5" thickBot="1" x14ac:dyDescent="0.6">
      <c r="B43" s="391" t="s">
        <v>274</v>
      </c>
      <c r="C43" s="392"/>
      <c r="D43" s="393" t="s">
        <v>275</v>
      </c>
      <c r="E43" s="392"/>
      <c r="F43" s="393" t="s">
        <v>276</v>
      </c>
      <c r="G43" s="392"/>
      <c r="H43" s="393" t="s">
        <v>277</v>
      </c>
      <c r="I43" s="392"/>
      <c r="J43" s="393" t="s">
        <v>278</v>
      </c>
      <c r="K43" s="392"/>
      <c r="L43" s="265" t="s">
        <v>279</v>
      </c>
      <c r="M43" s="393" t="s">
        <v>280</v>
      </c>
      <c r="N43" s="394"/>
      <c r="O43" s="392"/>
      <c r="P43" s="266" t="s">
        <v>281</v>
      </c>
      <c r="Q43" s="395" t="s">
        <v>282</v>
      </c>
      <c r="R43" s="396"/>
      <c r="S43" s="397"/>
    </row>
    <row r="44" spans="1:24" x14ac:dyDescent="0.55000000000000004">
      <c r="B44" s="365"/>
      <c r="C44" s="366"/>
      <c r="D44" s="367"/>
      <c r="E44" s="368"/>
      <c r="F44" s="369"/>
      <c r="G44" s="370"/>
      <c r="H44" s="371"/>
      <c r="I44" s="372"/>
      <c r="J44" s="270"/>
      <c r="K44" s="267" t="s">
        <v>26</v>
      </c>
      <c r="L44" s="276"/>
      <c r="M44" s="367"/>
      <c r="N44" s="373"/>
      <c r="O44" s="368"/>
      <c r="P44" s="273"/>
      <c r="Q44" s="374"/>
      <c r="R44" s="375"/>
      <c r="S44" s="376"/>
    </row>
    <row r="45" spans="1:24" x14ac:dyDescent="0.55000000000000004">
      <c r="B45" s="377"/>
      <c r="C45" s="378"/>
      <c r="D45" s="379"/>
      <c r="E45" s="380"/>
      <c r="F45" s="381"/>
      <c r="G45" s="382"/>
      <c r="H45" s="383"/>
      <c r="I45" s="384"/>
      <c r="J45" s="271"/>
      <c r="K45" s="268" t="s">
        <v>26</v>
      </c>
      <c r="L45" s="277"/>
      <c r="M45" s="379"/>
      <c r="N45" s="385"/>
      <c r="O45" s="380"/>
      <c r="P45" s="274"/>
      <c r="Q45" s="386"/>
      <c r="R45" s="387"/>
      <c r="S45" s="388"/>
    </row>
    <row r="46" spans="1:24" ht="18.5" thickBot="1" x14ac:dyDescent="0.6">
      <c r="B46" s="351"/>
      <c r="C46" s="352"/>
      <c r="D46" s="353"/>
      <c r="E46" s="354"/>
      <c r="F46" s="355"/>
      <c r="G46" s="356"/>
      <c r="H46" s="357"/>
      <c r="I46" s="358"/>
      <c r="J46" s="272"/>
      <c r="K46" s="269" t="s">
        <v>26</v>
      </c>
      <c r="L46" s="278"/>
      <c r="M46" s="353"/>
      <c r="N46" s="359"/>
      <c r="O46" s="354"/>
      <c r="P46" s="275"/>
      <c r="Q46" s="360"/>
      <c r="R46" s="361"/>
      <c r="S46" s="362"/>
    </row>
    <row r="47" spans="1:24" ht="40" customHeight="1" x14ac:dyDescent="0.2">
      <c r="B47" s="363" t="s">
        <v>283</v>
      </c>
      <c r="C47" s="364"/>
      <c r="D47" s="364"/>
      <c r="E47" s="364"/>
      <c r="F47" s="364"/>
      <c r="G47" s="364"/>
      <c r="H47" s="364"/>
      <c r="I47" s="364"/>
      <c r="J47" s="364"/>
      <c r="K47" s="364"/>
      <c r="L47" s="364"/>
      <c r="M47" s="364"/>
      <c r="N47" s="364"/>
      <c r="O47" s="364"/>
      <c r="P47" s="364"/>
      <c r="Q47" s="364"/>
      <c r="R47" s="364"/>
      <c r="S47" s="364"/>
    </row>
    <row r="48" spans="1:24" ht="5.15" customHeight="1" x14ac:dyDescent="0.55000000000000004"/>
  </sheetData>
  <sheetProtection algorithmName="SHA-512" hashValue="sSyuFP6TulJ6D/GxXc3W+IXdehMGo4zojPIwKvhusFrLZL6eDNzyVE4BCMZ3QZJDeHI/cL52dimBtMungueBvQ==" saltValue="2WaHrR2hErBq8RxgWX5ekQ==" spinCount="100000" sheet="1" scenarios="1" formatCells="0" formatColumns="0" formatRows="0" autoFilter="0"/>
  <mergeCells count="151">
    <mergeCell ref="B36:F36"/>
    <mergeCell ref="J32:L32"/>
    <mergeCell ref="M32:P32"/>
    <mergeCell ref="Q32:S32"/>
    <mergeCell ref="B33:I33"/>
    <mergeCell ref="J33:L33"/>
    <mergeCell ref="M33:P33"/>
    <mergeCell ref="M35:T36"/>
    <mergeCell ref="Q33:S33"/>
    <mergeCell ref="B32:I32"/>
    <mergeCell ref="B35:L35"/>
    <mergeCell ref="B34:I34"/>
    <mergeCell ref="J34:L34"/>
    <mergeCell ref="M34:P34"/>
    <mergeCell ref="Q34:S34"/>
    <mergeCell ref="Q37:S38"/>
    <mergeCell ref="B39:C39"/>
    <mergeCell ref="E39:F39"/>
    <mergeCell ref="L39:M39"/>
    <mergeCell ref="B37:D38"/>
    <mergeCell ref="E37:G38"/>
    <mergeCell ref="H37:I38"/>
    <mergeCell ref="J37:K38"/>
    <mergeCell ref="L37:N38"/>
    <mergeCell ref="O37:P38"/>
    <mergeCell ref="Q39:R39"/>
    <mergeCell ref="B27:I29"/>
    <mergeCell ref="J27:P27"/>
    <mergeCell ref="Q27:S29"/>
    <mergeCell ref="J28:L29"/>
    <mergeCell ref="M28:P29"/>
    <mergeCell ref="B31:I31"/>
    <mergeCell ref="B23:I23"/>
    <mergeCell ref="J23:L23"/>
    <mergeCell ref="M23:P23"/>
    <mergeCell ref="Q23:S23"/>
    <mergeCell ref="B24:I24"/>
    <mergeCell ref="J24:L24"/>
    <mergeCell ref="M24:P24"/>
    <mergeCell ref="Q24:S24"/>
    <mergeCell ref="B25:L25"/>
    <mergeCell ref="M25:S25"/>
    <mergeCell ref="B30:I30"/>
    <mergeCell ref="J30:L30"/>
    <mergeCell ref="M30:P30"/>
    <mergeCell ref="Q30:S30"/>
    <mergeCell ref="J31:L31"/>
    <mergeCell ref="M31:P31"/>
    <mergeCell ref="Q31:S31"/>
    <mergeCell ref="B26:I26"/>
    <mergeCell ref="E21:I21"/>
    <mergeCell ref="J21:L21"/>
    <mergeCell ref="M21:P21"/>
    <mergeCell ref="Q21:S21"/>
    <mergeCell ref="B22:I22"/>
    <mergeCell ref="J22:L22"/>
    <mergeCell ref="M22:P22"/>
    <mergeCell ref="Q22:S22"/>
    <mergeCell ref="J19:L19"/>
    <mergeCell ref="M19:P19"/>
    <mergeCell ref="Q19:S19"/>
    <mergeCell ref="E20:I20"/>
    <mergeCell ref="J20:L20"/>
    <mergeCell ref="M20:P20"/>
    <mergeCell ref="Q20:S20"/>
    <mergeCell ref="E17:I17"/>
    <mergeCell ref="J17:L17"/>
    <mergeCell ref="M17:P17"/>
    <mergeCell ref="Q17:S17"/>
    <mergeCell ref="E18:I18"/>
    <mergeCell ref="J18:L18"/>
    <mergeCell ref="M18:P18"/>
    <mergeCell ref="Q18:S18"/>
    <mergeCell ref="G19:I19"/>
    <mergeCell ref="B15:D15"/>
    <mergeCell ref="E15:I15"/>
    <mergeCell ref="J15:L15"/>
    <mergeCell ref="M15:P15"/>
    <mergeCell ref="Q15:S15"/>
    <mergeCell ref="E16:I16"/>
    <mergeCell ref="J16:L16"/>
    <mergeCell ref="M16:P16"/>
    <mergeCell ref="Q16:S16"/>
    <mergeCell ref="B16:D16"/>
    <mergeCell ref="E13:I13"/>
    <mergeCell ref="J13:L13"/>
    <mergeCell ref="M13:P13"/>
    <mergeCell ref="Q13:S13"/>
    <mergeCell ref="E14:I14"/>
    <mergeCell ref="J14:L14"/>
    <mergeCell ref="M14:P14"/>
    <mergeCell ref="Q14:S14"/>
    <mergeCell ref="E11:I11"/>
    <mergeCell ref="J11:L11"/>
    <mergeCell ref="M11:P11"/>
    <mergeCell ref="Q11:S11"/>
    <mergeCell ref="E12:I12"/>
    <mergeCell ref="J12:L12"/>
    <mergeCell ref="M12:P12"/>
    <mergeCell ref="Q12:S12"/>
    <mergeCell ref="Q9:S9"/>
    <mergeCell ref="E10:I10"/>
    <mergeCell ref="J10:L10"/>
    <mergeCell ref="M10:P10"/>
    <mergeCell ref="Q10:S10"/>
    <mergeCell ref="Q6:S7"/>
    <mergeCell ref="J7:L7"/>
    <mergeCell ref="M7:P7"/>
    <mergeCell ref="B8:I8"/>
    <mergeCell ref="J8:L8"/>
    <mergeCell ref="M8:P8"/>
    <mergeCell ref="Q8:S8"/>
    <mergeCell ref="B5:I5"/>
    <mergeCell ref="B6:I7"/>
    <mergeCell ref="J6:P6"/>
    <mergeCell ref="B9:I9"/>
    <mergeCell ref="J9:L9"/>
    <mergeCell ref="M9:P9"/>
    <mergeCell ref="B1:D1"/>
    <mergeCell ref="B3:C3"/>
    <mergeCell ref="D3:K3"/>
    <mergeCell ref="J1:M1"/>
    <mergeCell ref="B2:D2"/>
    <mergeCell ref="B41:S41"/>
    <mergeCell ref="B42:S42"/>
    <mergeCell ref="B43:C43"/>
    <mergeCell ref="D43:E43"/>
    <mergeCell ref="F43:G43"/>
    <mergeCell ref="H43:I43"/>
    <mergeCell ref="J43:K43"/>
    <mergeCell ref="M43:O43"/>
    <mergeCell ref="Q43:S43"/>
    <mergeCell ref="B46:C46"/>
    <mergeCell ref="D46:E46"/>
    <mergeCell ref="F46:G46"/>
    <mergeCell ref="H46:I46"/>
    <mergeCell ref="M46:O46"/>
    <mergeCell ref="Q46:S46"/>
    <mergeCell ref="B47:S47"/>
    <mergeCell ref="B44:C44"/>
    <mergeCell ref="D44:E44"/>
    <mergeCell ref="F44:G44"/>
    <mergeCell ref="H44:I44"/>
    <mergeCell ref="M44:O44"/>
    <mergeCell ref="Q44:S44"/>
    <mergeCell ref="B45:C45"/>
    <mergeCell ref="D45:E45"/>
    <mergeCell ref="F45:G45"/>
    <mergeCell ref="H45:I45"/>
    <mergeCell ref="M45:O45"/>
    <mergeCell ref="Q45:S45"/>
  </mergeCells>
  <phoneticPr fontId="4"/>
  <conditionalFormatting sqref="J8:L9 J11:L21 J23:L23">
    <cfRule type="cellIs" dxfId="16" priority="11" operator="equal">
      <formula>""</formula>
    </cfRule>
  </conditionalFormatting>
  <conditionalFormatting sqref="J30:L33">
    <cfRule type="cellIs" dxfId="15" priority="10" operator="equal">
      <formula>""</formula>
    </cfRule>
  </conditionalFormatting>
  <conditionalFormatting sqref="M35">
    <cfRule type="cellIs" dxfId="14" priority="5" operator="lessThan">
      <formula>$M$23</formula>
    </cfRule>
  </conditionalFormatting>
  <conditionalFormatting sqref="M25:S25">
    <cfRule type="expression" dxfId="13" priority="3">
      <formula>"$M$26=""委託費が50％を超えています"""</formula>
    </cfRule>
    <cfRule type="expression" dxfId="12" priority="4">
      <formula>IF(F19&gt;=50%,"委託費50％を超えています","")</formula>
    </cfRule>
  </conditionalFormatting>
  <conditionalFormatting sqref="B44:J46 L44:S46">
    <cfRule type="cellIs" dxfId="11" priority="2" operator="equal">
      <formula>""</formula>
    </cfRule>
  </conditionalFormatting>
  <conditionalFormatting sqref="M34:P34">
    <cfRule type="expression" dxfId="10" priority="1">
      <formula>NOT($M$35="")</formula>
    </cfRule>
  </conditionalFormatting>
  <dataValidations count="1">
    <dataValidation allowBlank="1" showErrorMessage="1" sqref="M23:P23" xr:uid="{00000000-0002-0000-0800-000000000000}"/>
  </dataValidations>
  <hyperlinks>
    <hyperlink ref="B1:D1" location="メニュー画面!B9" display="メニュー画面へ" xr:uid="{00000000-0004-0000-0800-000000000000}"/>
    <hyperlink ref="B2:D2" location="支出入力表!A6" display="支出入力表へ" xr:uid="{00000000-0004-0000-0800-000001000000}"/>
  </hyperlinks>
  <pageMargins left="0.70866141732283472" right="0.70866141732283472" top="0.74803149606299213" bottom="0.74803149606299213" header="0.31496062992125984" footer="0.31496062992125984"/>
  <pageSetup paperSize="9" scale="6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12</vt:i4>
      </vt:variant>
      <vt:variant>
        <vt:lpstr>名前付き一覧</vt:lpstr>
      </vt:variant>
      <vt:variant>
        <vt:i4>17</vt:i4>
      </vt:variant>
    </vt:vector>
  </HeadingPairs>
  <TitlesOfParts>
    <vt:vector size="29" baseType="lpstr">
      <vt:lpstr>メニュー画面</vt:lpstr>
      <vt:lpstr>団体基本情報</vt:lpstr>
      <vt:lpstr>支出入力表</vt:lpstr>
      <vt:lpstr>収入入力表</vt:lpstr>
      <vt:lpstr>謝金管理表</vt:lpstr>
      <vt:lpstr>旅費管理表</vt:lpstr>
      <vt:lpstr>所費管理表</vt:lpstr>
      <vt:lpstr>対象外経費管理表</vt:lpstr>
      <vt:lpstr>精算額計算書</vt:lpstr>
      <vt:lpstr>総事業費の支出額内訳</vt:lpstr>
      <vt:lpstr>事業完了報告書 </vt:lpstr>
      <vt:lpstr>プルダウン用リスト</vt:lpstr>
      <vt:lpstr>メニュー画面!Print_Area</vt:lpstr>
      <vt:lpstr>支出入力表!Print_Area</vt:lpstr>
      <vt:lpstr>'事業完了報告書 '!Print_Area</vt:lpstr>
      <vt:lpstr>謝金管理表!Print_Area</vt:lpstr>
      <vt:lpstr>収入入力表!Print_Area</vt:lpstr>
      <vt:lpstr>所費管理表!Print_Area</vt:lpstr>
      <vt:lpstr>精算額計算書!Print_Area</vt:lpstr>
      <vt:lpstr>総事業費の支出額内訳!Print_Area</vt:lpstr>
      <vt:lpstr>対象外経費管理表!Print_Area</vt:lpstr>
      <vt:lpstr>団体基本情報!Print_Area</vt:lpstr>
      <vt:lpstr>旅費管理表!Print_Area</vt:lpstr>
      <vt:lpstr>支出入力表!Print_Titles</vt:lpstr>
      <vt:lpstr>謝金管理表!Print_Titles</vt:lpstr>
      <vt:lpstr>収入入力表!Print_Titles</vt:lpstr>
      <vt:lpstr>所費管理表!Print_Titles</vt:lpstr>
      <vt:lpstr>対象外経費管理表!Print_Titles</vt:lpstr>
      <vt:lpstr>旅費管理表!Print_Titles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NPO振興課</cp:lastModifiedBy>
  <cp:lastPrinted>2020-05-24T23:31:26Z</cp:lastPrinted>
  <dcterms:created xsi:type="dcterms:W3CDTF">2018-07-18T02:18:54Z</dcterms:created>
  <dcterms:modified xsi:type="dcterms:W3CDTF">2021-04-06T00:29:57Z</dcterms:modified>
</cp:coreProperties>
</file>